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752bd655ef4e3d" /></Relationships>
</file>

<file path=xl/workbook.xml><?xml version="1.0" encoding="utf-8"?>
<x:workbook xmlns:x="http://schemas.openxmlformats.org/spreadsheetml/2006/main">
  <x:sheets>
    <x:sheet xmlns:r="http://schemas.openxmlformats.org/officeDocument/2006/relationships" name="LEEME" sheetId="1" r:id="Rd1c4b19806574255"/>
    <x:sheet xmlns:r="http://schemas.openxmlformats.org/officeDocument/2006/relationships" name="C1_Retail_RAW" sheetId="2" r:id="R9b8cdda59ccd4054"/>
    <x:sheet xmlns:r="http://schemas.openxmlformats.org/officeDocument/2006/relationships" name="PISTAS_DE_CALIDAD" sheetId="3" r:id="R443f5680008843e9"/>
    <x:sheet xmlns:r="http://schemas.openxmlformats.org/officeDocument/2006/relationships" name="Parametros" sheetId="4" r:id="R3a959a74df3445e6"/>
    <x:sheet xmlns:r="http://schemas.openxmlformats.org/officeDocument/2006/relationships" name="Mapeos" sheetId="5" r:id="R3f4950584fd54699"/>
    <x:sheet xmlns:r="http://schemas.openxmlformats.org/officeDocument/2006/relationships" name="Ventas_Limpias" sheetId="6" r:id="R660237400612448f"/>
    <x:sheet xmlns:r="http://schemas.openxmlformats.org/officeDocument/2006/relationships" name="Metas_Limpias" sheetId="7" r:id="Rfd47e876aea048fc"/>
    <x:sheet xmlns:r="http://schemas.openxmlformats.org/officeDocument/2006/relationships" name="Inventario_Mensual" sheetId="8" r:id="Rc1ce5791f32c4f86"/>
    <x:sheet xmlns:r="http://schemas.openxmlformats.org/officeDocument/2006/relationships" name="Calendario" sheetId="9" r:id="Rdb178f3a3d52495f"/>
    <x:sheet xmlns:r="http://schemas.openxmlformats.org/officeDocument/2006/relationships" name="Registro_Calidad" sheetId="10" r:id="Rd2fe9f9a3b8a42cb"/>
    <x:sheet xmlns:r="http://schemas.openxmlformats.org/officeDocument/2006/relationships" name="Bitacora_Cambios" sheetId="11" r:id="R2d711cc492224804"/>
    <x:sheet xmlns:r="http://schemas.openxmlformats.org/officeDocument/2006/relationships" name="KPI_Detalle" sheetId="12" r:id="R14d767806e854a01"/>
    <x:sheet xmlns:r="http://schemas.openxmlformats.org/officeDocument/2006/relationships" name="Oportunidades" sheetId="13" r:id="Rb761a5b62da24b01"/>
    <x:sheet xmlns:r="http://schemas.openxmlformats.org/officeDocument/2006/relationships" name="Analisis" sheetId="14" r:id="R1050c51295114ff7"/>
    <x:sheet xmlns:r="http://schemas.openxmlformats.org/officeDocument/2006/relationships" name="Dashboard" sheetId="15" r:id="R5fb04d3587d64439"/>
    <x:sheet xmlns:r="http://schemas.openxmlformats.org/officeDocument/2006/relationships" name="Diagnostico" sheetId="16" r:id="Rf62b40d912714fdf"/>
    <x:sheet xmlns:r="http://schemas.openxmlformats.org/officeDocument/2006/relationships" name="Plan_Accion" sheetId="17" r:id="R1a5a01c89c9e40f0"/>
    <x:sheet xmlns:r="http://schemas.openxmlformats.org/officeDocument/2006/relationships" name="Archivo_Tecnico" sheetId="18" r:id="R5f7c0cd30ca345d4"/>
    <x:sheet xmlns:r="http://schemas.openxmlformats.org/officeDocument/2006/relationships" name="Medidas_DAX" sheetId="19" r:id="Rd380e9d15d1f4bd6"/>
    <x:sheet xmlns:r="http://schemas.openxmlformats.org/officeDocument/2006/relationships" name="Codigo_Power_Query" sheetId="20" r:id="Rf1661348fb694b16"/>
  </x:sheets>
</x:workbook>
</file>

<file path=xl/sharedStrings.xml><?xml version="1.0" encoding="utf-8"?>
<x:sst xmlns:x="http://schemas.openxmlformats.org/spreadsheetml/2006/main">
  <x:si>
    <x:t xml:space="preserve">PROYECTO FINAL · CASO 1 · Retail omnicanal: crecimiento, margen e inventario</x:t>
  </x:si>
  <x:si>
    <x:t xml:space="preserve">Reto A</x:t>
  </x:si>
  <x:si>
    <x:t xml:space="preserve">¿Dónde debe concentrarse el crecimiento por región, canal y categoría para aumentar ventas sin destruir margen ni incumplir metas?</x:t>
  </x:si>
  <x:si>
    <x:t xml:space="preserve">Reto B</x:t>
  </x:si>
  <x:si>
    <x:t xml:space="preserve">¿Qué productos, tiendas o combinaciones de inventario están generando devoluciones, quiebres de stock o sobrestock y qué acciones deben priorizarse?</x:t>
  </x:si>
  <x:si>
    <x:t xml:space="preserve">Herramientas</x:t>
  </x:si>
  <x:si>
    <x:t xml:space="preserve">Power BI, Tableau, Python, R, Excel o combinación.</x:t>
  </x:si>
  <x:si>
    <x:t xml:space="preserve">Entrega</x:t>
  </x:si>
  <x:si>
    <x:t xml:space="preserve">Dashboard + registro de limpieza + KPIs + insights + recomendaciones + archivo técnico.</x:t>
  </x:si>
  <x:si>
    <x:t xml:space="preserve">Defensa</x:t>
  </x:si>
  <x:si>
    <x:t xml:space="preserve">15 minutos tipo Directorio: contexto → hallazgo → insight → decisión → impacto.</x:t>
  </x:si>
  <x:si>
    <x:t xml:space="preserve">Regla</x:t>
  </x:si>
  <x:si>
    <x:t xml:space="preserve">No modificar la hoja RAW a mano. La transformación debe poder reproducirse.</x:t>
  </x:si>
  <x:si>
    <x:t xml:space="preserve">Venta_ID</x:t>
  </x:si>
  <x:si>
    <x:t xml:space="preserve">Fecha</x:t>
  </x:si>
  <x:si>
    <x:t xml:space="preserve">Tienda_ID</x:t>
  </x:si>
  <x:si>
    <x:t xml:space="preserve">Tienda</x:t>
  </x:si>
  <x:si>
    <x:t xml:space="preserve">Formato_Tienda</x:t>
  </x:si>
  <x:si>
    <x:t xml:space="preserve">Region</x:t>
  </x:si>
  <x:si>
    <x:t xml:space="preserve">Cliente_ID</x:t>
  </x:si>
  <x:si>
    <x:t xml:space="preserve">Segmento_Cliente</x:t>
  </x:si>
  <x:si>
    <x:t xml:space="preserve">Producto_ID</x:t>
  </x:si>
  <x:si>
    <x:t xml:space="preserve">Categoria</x:t>
  </x:si>
  <x:si>
    <x:t xml:space="preserve">Marca</x:t>
  </x:si>
  <x:si>
    <x:t xml:space="preserve">Canal</x:t>
  </x:si>
  <x:si>
    <x:t xml:space="preserve">Vendedor_ID</x:t>
  </x:si>
  <x:si>
    <x:t xml:space="preserve">Cantidad</x:t>
  </x:si>
  <x:si>
    <x:t xml:space="preserve">Precio_Unit</x:t>
  </x:si>
  <x:si>
    <x:t xml:space="preserve">Descuento_pct</x:t>
  </x:si>
  <x:si>
    <x:t xml:space="preserve">Costo_Unit</x:t>
  </x:si>
  <x:si>
    <x:t xml:space="preserve">Venta_Reportada</x:t>
  </x:si>
  <x:si>
    <x:t xml:space="preserve">Moneda</x:t>
  </x:si>
  <x:si>
    <x:t xml:space="preserve">Meta_Ventas_Mes_Region_Canal</x:t>
  </x:si>
  <x:si>
    <x:t xml:space="preserve">Stock_Cierre_Mes</x:t>
  </x:si>
  <x:si>
    <x:t xml:space="preserve">LeadTime_dias</x:t>
  </x:si>
  <x:si>
    <x:t xml:space="preserve">Estado_Pedido</x:t>
  </x:si>
  <x:si>
    <x:t xml:space="preserve">Medio_Pago</x:t>
  </x:si>
  <x:si>
    <x:t xml:space="preserve">VT0000001</x:t>
  </x:si>
  <x:si>
    <x:t xml:space="preserve">T012</x:t>
  </x:si>
  <x:si>
    <x:t xml:space="preserve">Tienda Cochabamba 4</x:t>
  </x:si>
  <x:si>
    <x:t xml:space="preserve">Centro</x:t>
  </x:si>
  <x:si>
    <x:t xml:space="preserve">Cochabamba</x:t>
  </x:si>
  <x:si>
    <x:t xml:space="preserve">C00317</x:t>
  </x:si>
  <x:si>
    <x:t xml:space="preserve">Empresa</x:t>
  </x:si>
  <x:si>
    <x:t xml:space="preserve">P0109</x:t>
  </x:si>
  <x:si>
    <x:t xml:space="preserve">Electrónica</x:t>
  </x:si>
  <x:si>
    <x:t xml:space="preserve">Marca D</x:t>
  </x:si>
  <x:si>
    <x:t xml:space="preserve">E-commerce</x:t>
  </x:si>
  <x:si>
    <x:t xml:space="preserve">V017</x:t>
  </x:si>
  <x:si>
    <x:t xml:space="preserve">BOB</x:t>
  </x:si>
  <x:si>
    <x:t xml:space="preserve">Completado</x:t>
  </x:si>
  <x:si>
    <x:t xml:space="preserve">Tarjeta</x:t>
  </x:si>
  <x:si>
    <x:t xml:space="preserve">VT0000006</x:t>
  </x:si>
  <x:si>
    <x:t xml:space="preserve">T007</x:t>
  </x:si>
  <x:si>
    <x:t xml:space="preserve">Tienda Santa Cruz 3</x:t>
  </x:si>
  <x:si>
    <x:t xml:space="preserve">Barrio</x:t>
  </x:si>
  <x:si>
    <x:t xml:space="preserve">Santa Cruz</x:t>
  </x:si>
  <x:si>
    <x:t xml:space="preserve">C01468</x:t>
  </x:si>
  <x:si>
    <x:t xml:space="preserve">Masivo</x:t>
  </x:si>
  <x:si>
    <x:t xml:space="preserve">P0133</x:t>
  </x:si>
  <x:si>
    <x:t xml:space="preserve">Deportes</x:t>
  </x:si>
  <x:si>
    <x:t xml:space="preserve">Marca C</x:t>
  </x:si>
  <x:si>
    <x:t xml:space="preserve">V038</x:t>
  </x:si>
  <x:si>
    <x:t xml:space="preserve">VT0000011</x:t>
  </x:si>
  <x:si>
    <x:t xml:space="preserve">T004</x:t>
  </x:si>
  <x:si>
    <x:t xml:space="preserve">Tienda La Paz 4</x:t>
  </x:si>
  <x:si>
    <x:t xml:space="preserve">La Paz</x:t>
  </x:si>
  <x:si>
    <x:t xml:space="preserve">C01083</x:t>
  </x:si>
  <x:si>
    <x:t xml:space="preserve">P0077</x:t>
  </x:si>
  <x:si>
    <x:t xml:space="preserve">V031</x:t>
  </x:si>
  <x:si>
    <x:t xml:space="preserve">Efectivo</x:t>
  </x:si>
  <x:si>
    <x:t xml:space="preserve">VT0000015</x:t>
  </x:si>
  <x:si>
    <x:t xml:space="preserve">C00077</x:t>
  </x:si>
  <x:si>
    <x:t xml:space="preserve">P0059</x:t>
  </x:si>
  <x:si>
    <x:t xml:space="preserve">Cuidado Personal</x:t>
  </x:si>
  <x:si>
    <x:t xml:space="preserve">V012</x:t>
  </x:si>
  <x:si>
    <x:t xml:space="preserve">VT0000020</x:t>
  </x:si>
  <x:si>
    <x:t xml:space="preserve">C01553</x:t>
  </x:si>
  <x:si>
    <x:t xml:space="preserve">Frecuente</x:t>
  </x:si>
  <x:si>
    <x:t xml:space="preserve">P0052</x:t>
  </x:si>
  <x:si>
    <x:t xml:space="preserve">QR</x:t>
  </x:si>
  <x:si>
    <x:t xml:space="preserve">VT0000025</x:t>
  </x:si>
  <x:si>
    <x:t xml:space="preserve">T005</x:t>
  </x:si>
  <x:si>
    <x:t xml:space="preserve">Tienda Santa Cruz 1</x:t>
  </x:si>
  <x:si>
    <x:t xml:space="preserve">C00819</x:t>
  </x:si>
  <x:si>
    <x:t xml:space="preserve">P0120</x:t>
  </x:si>
  <x:si>
    <x:t xml:space="preserve">Marca A</x:t>
  </x:si>
  <x:si>
    <x:t xml:space="preserve">VT0000030</x:t>
  </x:si>
  <x:si>
    <x:t xml:space="preserve">T006</x:t>
  </x:si>
  <x:si>
    <x:t xml:space="preserve">Tienda Santa Cruz 2</x:t>
  </x:si>
  <x:si>
    <x:t xml:space="preserve">Mall</x:t>
  </x:si>
  <x:si>
    <x:t xml:space="preserve">C00491</x:t>
  </x:si>
  <x:si>
    <x:t xml:space="preserve">P0060</x:t>
  </x:si>
  <x:si>
    <x:t xml:space="preserve">Alimentos</x:t>
  </x:si>
  <x:si>
    <x:t xml:space="preserve">Marketplace</x:t>
  </x:si>
  <x:si>
    <x:t xml:space="preserve">V032</x:t>
  </x:si>
  <x:si>
    <x:t xml:space="preserve">Devuelto</x:t>
  </x:si>
  <x:si>
    <x:t xml:space="preserve">Transferencia</x:t>
  </x:si>
  <x:si>
    <x:t xml:space="preserve">VT0000034</x:t>
  </x:si>
  <x:si>
    <x:t xml:space="preserve">s/f</x:t>
  </x:si>
  <x:si>
    <x:t xml:space="preserve">T020</x:t>
  </x:si>
  <x:si>
    <x:t xml:space="preserve">Tienda Sucre 4</x:t>
  </x:si>
  <x:si>
    <x:t xml:space="preserve">Sucre</x:t>
  </x:si>
  <x:si>
    <x:t xml:space="preserve">C00233</x:t>
  </x:si>
  <x:si>
    <x:t xml:space="preserve">Premium</x:t>
  </x:si>
  <x:si>
    <x:t xml:space="preserve">P0098</x:t>
  </x:si>
  <x:si>
    <x:t xml:space="preserve">V020</x:t>
  </x:si>
  <x:si>
    <x:t xml:space="preserve">VT0000039</x:t>
  </x:si>
  <x:si>
    <x:t xml:space="preserve">T018</x:t>
  </x:si>
  <x:si>
    <x:t xml:space="preserve">Tienda Sucre 2</x:t>
  </x:si>
  <x:si>
    <x:t xml:space="preserve">C01138</x:t>
  </x:si>
  <x:si>
    <x:t xml:space="preserve">P0090</x:t>
  </x:si>
  <x:si>
    <x:t xml:space="preserve">V005</x:t>
  </x:si>
  <x:si>
    <x:t xml:space="preserve">VT0000044</x:t>
  </x:si>
  <x:si>
    <x:t xml:space="preserve">C01730</x:t>
  </x:si>
  <x:si>
    <x:t xml:space="preserve">P0103</x:t>
  </x:si>
  <x:si>
    <x:t xml:space="preserve">Hogar</x:t>
  </x:si>
  <x:si>
    <x:t xml:space="preserve">Marca B</x:t>
  </x:si>
  <x:si>
    <x:t xml:space="preserve">V039</x:t>
  </x:si>
  <x:si>
    <x:t xml:space="preserve">VT0000049</x:t>
  </x:si>
  <x:si>
    <x:t xml:space="preserve">C01526</x:t>
  </x:si>
  <x:si>
    <x:t xml:space="preserve">P0149</x:t>
  </x:si>
  <x:si>
    <x:t xml:space="preserve">V027</x:t>
  </x:si>
  <x:si>
    <x:t xml:space="preserve">VT0000053</x:t>
  </x:si>
  <x:si>
    <x:t xml:space="preserve">C00939</x:t>
  </x:si>
  <x:si>
    <x:t xml:space="preserve">V030</x:t>
  </x:si>
  <x:si>
    <x:t xml:space="preserve">VT0000058</x:t>
  </x:si>
  <x:si>
    <x:t xml:space="preserve">T010</x:t>
  </x:si>
  <x:si>
    <x:t xml:space="preserve">Tienda Cochabamba 2</x:t>
  </x:si>
  <x:si>
    <x:t xml:space="preserve">C00745</x:t>
  </x:si>
  <x:si>
    <x:t xml:space="preserve">P0128</x:t>
  </x:si>
  <x:si>
    <x:t xml:space="preserve">WhatsApp</x:t>
  </x:si>
  <x:si>
    <x:t xml:space="preserve">V040</x:t>
  </x:si>
  <x:si>
    <x:t xml:space="preserve">VT0000063</x:t>
  </x:si>
  <x:si>
    <x:t xml:space="preserve">C00853</x:t>
  </x:si>
  <x:si>
    <x:t xml:space="preserve">P0121</x:t>
  </x:si>
  <x:si>
    <x:t xml:space="preserve">V014</x:t>
  </x:si>
  <x:si>
    <x:t xml:space="preserve">VT0000068</x:t>
  </x:si>
  <x:si>
    <x:t xml:space="preserve">T009</x:t>
  </x:si>
  <x:si>
    <x:t xml:space="preserve">Tienda Cochabamba 1</x:t>
  </x:si>
  <x:si>
    <x:t xml:space="preserve">C00486</x:t>
  </x:si>
  <x:si>
    <x:t xml:space="preserve">P0038</x:t>
  </x:si>
  <x:si>
    <x:t xml:space="preserve">V019</x:t>
  </x:si>
  <x:si>
    <x:t xml:space="preserve">VT0000072</x:t>
  </x:si>
  <x:si>
    <x:t xml:space="preserve">T001</x:t>
  </x:si>
  <x:si>
    <x:t xml:space="preserve">Tienda La Paz 1</x:t>
  </x:si>
  <x:si>
    <x:t xml:space="preserve">C01408</x:t>
  </x:si>
  <x:si>
    <x:t xml:space="preserve">P0126</x:t>
  </x:si>
  <x:si>
    <x:t xml:space="preserve">VT0000077</x:t>
  </x:si>
  <x:si>
    <x:t xml:space="preserve">C00092</x:t>
  </x:si>
  <x:si>
    <x:t xml:space="preserve">P0150</x:t>
  </x:si>
  <x:si>
    <x:t xml:space="preserve">Cancelado</x:t>
  </x:si>
  <x:si>
    <x:t xml:space="preserve">VT0000082</x:t>
  </x:si>
  <x:si>
    <x:t xml:space="preserve">C01248</x:t>
  </x:si>
  <x:si>
    <x:t xml:space="preserve">V018</x:t>
  </x:si>
  <x:si>
    <x:t xml:space="preserve">VT0000087</x:t>
  </x:si>
  <x:si>
    <x:t xml:space="preserve">T014</x:t>
  </x:si>
  <x:si>
    <x:t xml:space="preserve">Tienda Potosí 2</x:t>
  </x:si>
  <x:si>
    <x:t xml:space="preserve">Potosí</x:t>
  </x:si>
  <x:si>
    <x:t xml:space="preserve">C01161</x:t>
  </x:si>
  <x:si>
    <x:t xml:space="preserve">P0039</x:t>
  </x:si>
  <x:si>
    <x:t xml:space="preserve">VT0000091</x:t>
  </x:si>
  <x:si>
    <x:t xml:space="preserve">T016</x:t>
  </x:si>
  <x:si>
    <x:t xml:space="preserve">Tienda Potosí 4</x:t>
  </x:si>
  <x:si>
    <x:t xml:space="preserve">C00011</x:t>
  </x:si>
  <x:si>
    <x:t xml:space="preserve">P0102</x:t>
  </x:si>
  <x:si>
    <x:t xml:space="preserve">V024</x:t>
  </x:si>
  <x:si>
    <x:t xml:space="preserve">VT0000096</x:t>
  </x:si>
  <x:si>
    <x:t xml:space="preserve">C00930</x:t>
  </x:si>
  <x:si>
    <x:t xml:space="preserve">P0022</x:t>
  </x:si>
  <x:si>
    <x:t xml:space="preserve">V033</x:t>
  </x:si>
  <x:si>
    <x:t xml:space="preserve">VT0000101</x:t>
  </x:si>
  <x:si>
    <x:t xml:space="preserve">C00869</x:t>
  </x:si>
  <x:si>
    <x:t xml:space="preserve">P0057</x:t>
  </x:si>
  <x:si>
    <x:t xml:space="preserve">VT0000106</x:t>
  </x:si>
  <x:si>
    <x:t xml:space="preserve">C00100</x:t>
  </x:si>
  <x:si>
    <x:t xml:space="preserve">P0063</x:t>
  </x:si>
  <x:si>
    <x:t xml:space="preserve">VT0000110</x:t>
  </x:si>
  <x:si>
    <x:t xml:space="preserve">T002</x:t>
  </x:si>
  <x:si>
    <x:t xml:space="preserve">Tienda La Paz 2</x:t>
  </x:si>
  <x:si>
    <x:t xml:space="preserve">C00565</x:t>
  </x:si>
  <x:si>
    <x:t xml:space="preserve">P0058</x:t>
  </x:si>
  <x:si>
    <x:t xml:space="preserve">VT0000115</x:t>
  </x:si>
  <x:si>
    <x:t xml:space="preserve">P0137</x:t>
  </x:si>
  <x:si>
    <x:t xml:space="preserve">VT0000120</x:t>
  </x:si>
  <x:si>
    <x:t xml:space="preserve">T011</x:t>
  </x:si>
  <x:si>
    <x:t xml:space="preserve">Tienda Cochabamba 3</x:t>
  </x:si>
  <x:si>
    <x:t xml:space="preserve">C00211</x:t>
  </x:si>
  <x:si>
    <x:t xml:space="preserve">P0032</x:t>
  </x:si>
  <x:si>
    <x:t xml:space="preserve">V001</x:t>
  </x:si>
  <x:si>
    <x:t xml:space="preserve">VT0000125</x:t>
  </x:si>
  <x:si>
    <x:t xml:space="preserve">C01620</x:t>
  </x:si>
  <x:si>
    <x:t xml:space="preserve">P0026</x:t>
  </x:si>
  <x:si>
    <x:t xml:space="preserve">VT0000129</x:t>
  </x:si>
  <x:si>
    <x:t xml:space="preserve">T015</x:t>
  </x:si>
  <x:si>
    <x:t xml:space="preserve">Tienda Potosí 3</x:t>
  </x:si>
  <x:si>
    <x:t xml:space="preserve">C00882</x:t>
  </x:si>
  <x:si>
    <x:t xml:space="preserve">P0054</x:t>
  </x:si>
  <x:si>
    <x:t xml:space="preserve">V006</x:t>
  </x:si>
  <x:si>
    <x:t xml:space="preserve">VT0000134</x:t>
  </x:si>
  <x:si>
    <x:t xml:space="preserve">T013</x:t>
  </x:si>
  <x:si>
    <x:t xml:space="preserve">Tienda Potosí 1</x:t>
  </x:si>
  <x:si>
    <x:t xml:space="preserve">C00512</x:t>
  </x:si>
  <x:si>
    <x:t xml:space="preserve">P0030</x:t>
  </x:si>
  <x:si>
    <x:t xml:space="preserve">V023</x:t>
  </x:si>
  <x:si>
    <x:t xml:space="preserve">VT0000139</x:t>
  </x:si>
  <x:si>
    <x:t xml:space="preserve">C00474</x:t>
  </x:si>
  <x:si>
    <x:t xml:space="preserve">P0006</x:t>
  </x:si>
  <x:si>
    <x:t xml:space="preserve">VT0000144</x:t>
  </x:si>
  <x:si>
    <x:t xml:space="preserve">C01015</x:t>
  </x:si>
  <x:si>
    <x:t xml:space="preserve">P0072</x:t>
  </x:si>
  <x:si>
    <x:t xml:space="preserve">V003</x:t>
  </x:si>
  <x:si>
    <x:t xml:space="preserve">VT0000148</x:t>
  </x:si>
  <x:si>
    <x:t xml:space="preserve">C00858</x:t>
  </x:si>
  <x:si>
    <x:t xml:space="preserve">P0114</x:t>
  </x:si>
  <x:si>
    <x:t xml:space="preserve">VT0000153</x:t>
  </x:si>
  <x:si>
    <x:t xml:space="preserve">T019</x:t>
  </x:si>
  <x:si>
    <x:t xml:space="preserve">Tienda Sucre 3</x:t>
  </x:si>
  <x:si>
    <x:t xml:space="preserve">C00700</x:t>
  </x:si>
  <x:si>
    <x:t xml:space="preserve">VT0000158</x:t>
  </x:si>
  <x:si>
    <x:t xml:space="preserve">C00192</x:t>
  </x:si>
  <x:si>
    <x:t xml:space="preserve">P0065</x:t>
  </x:si>
  <x:si>
    <x:t xml:space="preserve">V013</x:t>
  </x:si>
  <x:si>
    <x:t xml:space="preserve">VT0000163</x:t>
  </x:si>
  <x:si>
    <x:t xml:space="preserve">C00864</x:t>
  </x:si>
  <x:si>
    <x:t xml:space="preserve">P0003</x:t>
  </x:si>
  <x:si>
    <x:t xml:space="preserve">VT0000167</x:t>
  </x:si>
  <x:si>
    <x:t xml:space="preserve">Potosi</x:t>
  </x:si>
  <x:si>
    <x:t xml:space="preserve">C01314</x:t>
  </x:si>
  <x:si>
    <x:t xml:space="preserve">P0138</x:t>
  </x:si>
  <x:si>
    <x:t xml:space="preserve">VT0000172</x:t>
  </x:si>
  <x:si>
    <x:t xml:space="preserve">C01449</x:t>
  </x:si>
  <x:si>
    <x:t xml:space="preserve">P0055</x:t>
  </x:si>
  <x:si>
    <x:t xml:space="preserve">VT0000177</x:t>
  </x:si>
  <x:si>
    <x:t xml:space="preserve">C01659</x:t>
  </x:si>
  <x:si>
    <x:t xml:space="preserve">P0018</x:t>
  </x:si>
  <x:si>
    <x:t xml:space="preserve">V034</x:t>
  </x:si>
  <x:si>
    <x:t xml:space="preserve">VT0000182</x:t>
  </x:si>
  <x:si>
    <x:t xml:space="preserve">C00083</x:t>
  </x:si>
  <x:si>
    <x:t xml:space="preserve">P0139</x:t>
  </x:si>
  <x:si>
    <x:t xml:space="preserve">VT0000186</x:t>
  </x:si>
  <x:si>
    <x:t xml:space="preserve">C01506</x:t>
  </x:si>
  <x:si>
    <x:t xml:space="preserve">P0106</x:t>
  </x:si>
  <x:si>
    <x:t xml:space="preserve">Tienda física</x:t>
  </x:si>
  <x:si>
    <x:t xml:space="preserve">VT0000191</x:t>
  </x:si>
  <x:si>
    <x:t xml:space="preserve">C00493</x:t>
  </x:si>
  <x:si>
    <x:t xml:space="preserve">VT0000196</x:t>
  </x:si>
  <x:si>
    <x:t xml:space="preserve">T017</x:t>
  </x:si>
  <x:si>
    <x:t xml:space="preserve">Tienda Sucre 1</x:t>
  </x:si>
  <x:si>
    <x:t xml:space="preserve">C00380</x:t>
  </x:si>
  <x:si>
    <x:t xml:space="preserve">P0129</x:t>
  </x:si>
  <x:si>
    <x:t xml:space="preserve">VT0000201</x:t>
  </x:si>
  <x:si>
    <x:t xml:space="preserve">C00063</x:t>
  </x:si>
  <x:si>
    <x:t xml:space="preserve">P0045</x:t>
  </x:si>
  <x:si>
    <x:t xml:space="preserve">tienda</x:t>
  </x:si>
  <x:si>
    <x:t xml:space="preserve">VT0000205</x:t>
  </x:si>
  <x:si>
    <x:t xml:space="preserve">C00569</x:t>
  </x:si>
  <x:si>
    <x:t xml:space="preserve">P0035</x:t>
  </x:si>
  <x:si>
    <x:t xml:space="preserve">V037</x:t>
  </x:si>
  <x:si>
    <x:t xml:space="preserve">VT0000210</x:t>
  </x:si>
  <x:si>
    <x:t xml:space="preserve">C00451</x:t>
  </x:si>
  <x:si>
    <x:t xml:space="preserve">P0082</x:t>
  </x:si>
  <x:si>
    <x:t xml:space="preserve">V011</x:t>
  </x:si>
  <x:si>
    <x:t xml:space="preserve">VT0000215</x:t>
  </x:si>
  <x:si>
    <x:t xml:space="preserve">C00859</x:t>
  </x:si>
  <x:si>
    <x:t xml:space="preserve">P0118</x:t>
  </x:si>
  <x:si>
    <x:t xml:space="preserve">V008</x:t>
  </x:si>
  <x:si>
    <x:t xml:space="preserve">VT0000220</x:t>
  </x:si>
  <x:si>
    <x:t xml:space="preserve">C00900</x:t>
  </x:si>
  <x:si>
    <x:t xml:space="preserve">P0037</x:t>
  </x:si>
  <x:si>
    <x:t xml:space="preserve">VT0000224</x:t>
  </x:si>
  <x:si>
    <x:t xml:space="preserve">C01263</x:t>
  </x:si>
  <x:si>
    <x:t xml:space="preserve">P0015</x:t>
  </x:si>
  <x:si>
    <x:t xml:space="preserve">VT0000229</x:t>
  </x:si>
  <x:si>
    <x:t xml:space="preserve">C00725</x:t>
  </x:si>
  <x:si>
    <x:t xml:space="preserve">V029</x:t>
  </x:si>
  <x:si>
    <x:t xml:space="preserve">VT0000234</x:t>
  </x:si>
  <x:si>
    <x:t xml:space="preserve">Santa cruz</x:t>
  </x:si>
  <x:si>
    <x:t xml:space="preserve">C01517</x:t>
  </x:si>
  <x:si>
    <x:t xml:space="preserve">VT0000239</x:t>
  </x:si>
  <x:si>
    <x:t xml:space="preserve">C01072</x:t>
  </x:si>
  <x:si>
    <x:t xml:space="preserve">V025</x:t>
  </x:si>
  <x:si>
    <x:t xml:space="preserve">VT0000243</x:t>
  </x:si>
  <x:si>
    <x:t xml:space="preserve">T008</x:t>
  </x:si>
  <x:si>
    <x:t xml:space="preserve">Tienda Santa Cruz 4</x:t>
  </x:si>
  <x:si>
    <x:t xml:space="preserve">C00914</x:t>
  </x:si>
  <x:si>
    <x:t xml:space="preserve">VT0000248</x:t>
  </x:si>
  <x:si>
    <x:t xml:space="preserve">C00271</x:t>
  </x:si>
  <x:si>
    <x:t xml:space="preserve">P0020</x:t>
  </x:si>
  <x:si>
    <x:t xml:space="preserve">VT0000253</x:t>
  </x:si>
  <x:si>
    <x:t xml:space="preserve">C00984</x:t>
  </x:si>
  <x:si>
    <x:t xml:space="preserve">P0146</x:t>
  </x:si>
  <x:si>
    <x:t xml:space="preserve">VT0000258</x:t>
  </x:si>
  <x:si>
    <x:t xml:space="preserve">C01294</x:t>
  </x:si>
  <x:si>
    <x:t xml:space="preserve">P0088</x:t>
  </x:si>
  <x:si>
    <x:t xml:space="preserve">VT0000262</x:t>
  </x:si>
  <x:si>
    <x:t xml:space="preserve">C00443</x:t>
  </x:si>
  <x:si>
    <x:t xml:space="preserve">P0097</x:t>
  </x:si>
  <x:si>
    <x:t xml:space="preserve">VT0000267</x:t>
  </x:si>
  <x:si>
    <x:t xml:space="preserve">C00167</x:t>
  </x:si>
  <x:si>
    <x:t xml:space="preserve">P0064</x:t>
  </x:si>
  <x:si>
    <x:t xml:space="preserve">VT0000272</x:t>
  </x:si>
  <x:si>
    <x:t xml:space="preserve">C01073</x:t>
  </x:si>
  <x:si>
    <x:t xml:space="preserve">P0033</x:t>
  </x:si>
  <x:si>
    <x:t xml:space="preserve">Ecommerce</x:t>
  </x:si>
  <x:si>
    <x:t xml:space="preserve">VT0000277</x:t>
  </x:si>
  <x:si>
    <x:t xml:space="preserve">C00582</x:t>
  </x:si>
  <x:si>
    <x:t xml:space="preserve">VT0000281</x:t>
  </x:si>
  <x:si>
    <x:t xml:space="preserve">C00021</x:t>
  </x:si>
  <x:si>
    <x:t xml:space="preserve">VT0000286</x:t>
  </x:si>
  <x:si>
    <x:t xml:space="preserve">C00861</x:t>
  </x:si>
  <x:si>
    <x:t xml:space="preserve">VT0000291</x:t>
  </x:si>
  <x:si>
    <x:t xml:space="preserve">C00632</x:t>
  </x:si>
  <x:si>
    <x:t xml:space="preserve">P0080</x:t>
  </x:si>
  <x:si>
    <x:t xml:space="preserve">VT0000296</x:t>
  </x:si>
  <x:si>
    <x:t xml:space="preserve">C00935</x:t>
  </x:si>
  <x:si>
    <x:t xml:space="preserve">P0130</x:t>
  </x:si>
  <x:si>
    <x:t xml:space="preserve">VT0000300</x:t>
  </x:si>
  <x:si>
    <x:t xml:space="preserve">C00641</x:t>
  </x:si>
  <x:si>
    <x:t xml:space="preserve">VT0000305</x:t>
  </x:si>
  <x:si>
    <x:t xml:space="preserve">C01012</x:t>
  </x:si>
  <x:si>
    <x:t xml:space="preserve">P0023</x:t>
  </x:si>
  <x:si>
    <x:t xml:space="preserve">V002</x:t>
  </x:si>
  <x:si>
    <x:t xml:space="preserve">VT0000310</x:t>
  </x:si>
  <x:si>
    <x:t xml:space="preserve">C00405</x:t>
  </x:si>
  <x:si>
    <x:t xml:space="preserve">P0076</x:t>
  </x:si>
  <x:si>
    <x:t xml:space="preserve">VT0000315</x:t>
  </x:si>
  <x:si>
    <x:t xml:space="preserve">C00128</x:t>
  </x:si>
  <x:si>
    <x:t xml:space="preserve">P0105</x:t>
  </x:si>
  <x:si>
    <x:t xml:space="preserve">V015</x:t>
  </x:si>
  <x:si>
    <x:t xml:space="preserve">VT0000319</x:t>
  </x:si>
  <x:si>
    <x:t xml:space="preserve">C00713</x:t>
  </x:si>
  <x:si>
    <x:t xml:space="preserve">P0075</x:t>
  </x:si>
  <x:si>
    <x:t xml:space="preserve">VT0000324</x:t>
  </x:si>
  <x:si>
    <x:t xml:space="preserve">C00764</x:t>
  </x:si>
  <x:si>
    <x:t xml:space="preserve">P0029</x:t>
  </x:si>
  <x:si>
    <x:t xml:space="preserve">VT0000329</x:t>
  </x:si>
  <x:si>
    <x:t xml:space="preserve">C00795</x:t>
  </x:si>
  <x:si>
    <x:t xml:space="preserve">P0061</x:t>
  </x:si>
  <x:si>
    <x:t xml:space="preserve">VT0000334</x:t>
  </x:si>
  <x:si>
    <x:t xml:space="preserve">T003</x:t>
  </x:si>
  <x:si>
    <x:t xml:space="preserve">Tienda La Paz 3</x:t>
  </x:si>
  <x:si>
    <x:t xml:space="preserve">C01276</x:t>
  </x:si>
  <x:si>
    <x:t xml:space="preserve">P0124</x:t>
  </x:si>
  <x:si>
    <x:t xml:space="preserve">VT0000338</x:t>
  </x:si>
  <x:si>
    <x:t xml:space="preserve">C00416</x:t>
  </x:si>
  <x:si>
    <x:t xml:space="preserve">P0021</x:t>
  </x:si>
  <x:si>
    <x:t xml:space="preserve">VT0000343</x:t>
  </x:si>
  <x:si>
    <x:t xml:space="preserve">C00543</x:t>
  </x:si>
  <x:si>
    <x:t xml:space="preserve">P0012</x:t>
  </x:si>
  <x:si>
    <x:t xml:space="preserve">V009</x:t>
  </x:si>
  <x:si>
    <x:t xml:space="preserve">VT0000348</x:t>
  </x:si>
  <x:si>
    <x:t xml:space="preserve">C00721</x:t>
  </x:si>
  <x:si>
    <x:t xml:space="preserve">P0014</x:t>
  </x:si>
  <x:si>
    <x:t xml:space="preserve">VT0000353</x:t>
  </x:si>
  <x:si>
    <x:t xml:space="preserve">C00197</x:t>
  </x:si>
  <x:si>
    <x:t xml:space="preserve">P0071</x:t>
  </x:si>
  <x:si>
    <x:t xml:space="preserve">VT0000357</x:t>
  </x:si>
  <x:si>
    <x:t xml:space="preserve">C00061</x:t>
  </x:si>
  <x:si>
    <x:t xml:space="preserve">VT0000362</x:t>
  </x:si>
  <x:si>
    <x:t xml:space="preserve">C01389</x:t>
  </x:si>
  <x:si>
    <x:t xml:space="preserve">VT0000367</x:t>
  </x:si>
  <x:si>
    <x:t xml:space="preserve">P0040</x:t>
  </x:si>
  <x:si>
    <x:t xml:space="preserve">VT0000372</x:t>
  </x:si>
  <x:si>
    <x:t xml:space="preserve">C00738</x:t>
  </x:si>
  <x:si>
    <x:t xml:space="preserve">P0078</x:t>
  </x:si>
  <x:si>
    <x:t xml:space="preserve">VT0000376</x:t>
  </x:si>
  <x:si>
    <x:t xml:space="preserve">C00204</x:t>
  </x:si>
  <x:si>
    <x:t xml:space="preserve">VT0000381</x:t>
  </x:si>
  <x:si>
    <x:t xml:space="preserve">C00403</x:t>
  </x:si>
  <x:si>
    <x:t xml:space="preserve">P0125</x:t>
  </x:si>
  <x:si>
    <x:t xml:space="preserve">VT0000386</x:t>
  </x:si>
  <x:si>
    <x:t xml:space="preserve">P0119</x:t>
  </x:si>
  <x:si>
    <x:t xml:space="preserve">VT0000391</x:t>
  </x:si>
  <x:si>
    <x:t xml:space="preserve">C00710</x:t>
  </x:si>
  <x:si>
    <x:t xml:space="preserve">P0140</x:t>
  </x:si>
  <x:si>
    <x:t xml:space="preserve">V035</x:t>
  </x:si>
  <x:si>
    <x:t xml:space="preserve">VT0000395</x:t>
  </x:si>
  <x:si>
    <x:t xml:space="preserve">C00220</x:t>
  </x:si>
  <x:si>
    <x:t xml:space="preserve">P0136</x:t>
  </x:si>
  <x:si>
    <x:t xml:space="preserve">VT0000400</x:t>
  </x:si>
  <x:si>
    <x:t xml:space="preserve">C01385</x:t>
  </x:si>
  <x:si>
    <x:t xml:space="preserve">VT0000405</x:t>
  </x:si>
  <x:si>
    <x:t xml:space="preserve">C00237</x:t>
  </x:si>
  <x:si>
    <x:t xml:space="preserve">V010</x:t>
  </x:si>
  <x:si>
    <x:t xml:space="preserve">VT0000410</x:t>
  </x:si>
  <x:si>
    <x:t xml:space="preserve">C01154</x:t>
  </x:si>
  <x:si>
    <x:t xml:space="preserve">P0127</x:t>
  </x:si>
  <x:si>
    <x:t xml:space="preserve">VT0000414</x:t>
  </x:si>
  <x:si>
    <x:t xml:space="preserve">C00234</x:t>
  </x:si>
  <x:si>
    <x:t xml:space="preserve">VT0000419</x:t>
  </x:si>
  <x:si>
    <x:t xml:space="preserve">C01167</x:t>
  </x:si>
  <x:si>
    <x:t xml:space="preserve">P0024</x:t>
  </x:si>
  <x:si>
    <x:t xml:space="preserve">VT0000424</x:t>
  </x:si>
  <x:si>
    <x:t xml:space="preserve">C01786</x:t>
  </x:si>
  <x:si>
    <x:t xml:space="preserve">P0113</x:t>
  </x:si>
  <x:si>
    <x:t xml:space="preserve">VT0000429</x:t>
  </x:si>
  <x:si>
    <x:t xml:space="preserve">C01312</x:t>
  </x:si>
  <x:si>
    <x:t xml:space="preserve">VT0000433</x:t>
  </x:si>
  <x:si>
    <x:t xml:space="preserve">C01723</x:t>
  </x:si>
  <x:si>
    <x:t xml:space="preserve">P0073</x:t>
  </x:si>
  <x:si>
    <x:t xml:space="preserve">VT0000438</x:t>
  </x:si>
  <x:si>
    <x:t xml:space="preserve">C01257</x:t>
  </x:si>
  <x:si>
    <x:t xml:space="preserve">VT0000443</x:t>
  </x:si>
  <x:si>
    <x:t xml:space="preserve">C00593</x:t>
  </x:si>
  <x:si>
    <x:t xml:space="preserve">P0091</x:t>
  </x:si>
  <x:si>
    <x:t xml:space="preserve">VT0000448</x:t>
  </x:si>
  <x:si>
    <x:t xml:space="preserve">C01017</x:t>
  </x:si>
  <x:si>
    <x:t xml:space="preserve">P0013</x:t>
  </x:si>
  <x:si>
    <x:t xml:space="preserve">VT0000452</x:t>
  </x:si>
  <x:si>
    <x:t xml:space="preserve">C01289</x:t>
  </x:si>
  <x:si>
    <x:t xml:space="preserve">VT0000457</x:t>
  </x:si>
  <x:si>
    <x:t xml:space="preserve">C01437</x:t>
  </x:si>
  <x:si>
    <x:t xml:space="preserve">P0141</x:t>
  </x:si>
  <x:si>
    <x:t xml:space="preserve">V007</x:t>
  </x:si>
  <x:si>
    <x:t xml:space="preserve">VT0000462</x:t>
  </x:si>
  <x:si>
    <x:t xml:space="preserve">C01756</x:t>
  </x:si>
  <x:si>
    <x:t xml:space="preserve">VT0000467</x:t>
  </x:si>
  <x:si>
    <x:t xml:space="preserve">C01614</x:t>
  </x:si>
  <x:si>
    <x:t xml:space="preserve">V021</x:t>
  </x:si>
  <x:si>
    <x:t xml:space="preserve">VT0000471</x:t>
  </x:si>
  <x:si>
    <x:t xml:space="preserve">C00737</x:t>
  </x:si>
  <x:si>
    <x:t xml:space="preserve">VT0000476</x:t>
  </x:si>
  <x:si>
    <x:t xml:space="preserve">C00307</x:t>
  </x:si>
  <x:si>
    <x:t xml:space="preserve">V028</x:t>
  </x:si>
  <x:si>
    <x:t xml:space="preserve">VT0000481</x:t>
  </x:si>
  <x:si>
    <x:t xml:space="preserve">C00573</x:t>
  </x:si>
  <x:si>
    <x:t xml:space="preserve">VT0000486</x:t>
  </x:si>
  <x:si>
    <x:t xml:space="preserve">C00133</x:t>
  </x:si>
  <x:si>
    <x:t xml:space="preserve">VT0000490</x:t>
  </x:si>
  <x:si>
    <x:t xml:space="preserve">C00239</x:t>
  </x:si>
  <x:si>
    <x:t xml:space="preserve">VT0000495</x:t>
  </x:si>
  <x:si>
    <x:t xml:space="preserve">C00487</x:t>
  </x:si>
  <x:si>
    <x:t xml:space="preserve">VT0000500</x:t>
  </x:si>
  <x:si>
    <x:t xml:space="preserve">C01663</x:t>
  </x:si>
  <x:si>
    <x:t xml:space="preserve">VT0000505</x:t>
  </x:si>
  <x:si>
    <x:t xml:space="preserve">C01792</x:t>
  </x:si>
  <x:si>
    <x:t xml:space="preserve">P0135</x:t>
  </x:si>
  <x:si>
    <x:t xml:space="preserve">VT0000509</x:t>
  </x:si>
  <x:si>
    <x:t xml:space="preserve">C00407</x:t>
  </x:si>
  <x:si>
    <x:t xml:space="preserve">VT0000514</x:t>
  </x:si>
  <x:si>
    <x:t xml:space="preserve">C01104</x:t>
  </x:si>
  <x:si>
    <x:t xml:space="preserve">V022</x:t>
  </x:si>
  <x:si>
    <x:t xml:space="preserve">VT0000519</x:t>
  </x:si>
  <x:si>
    <x:t xml:space="preserve">C00634</x:t>
  </x:si>
  <x:si>
    <x:t xml:space="preserve">P0047</x:t>
  </x:si>
  <x:si>
    <x:t xml:space="preserve">VT0000524</x:t>
  </x:si>
  <x:si>
    <x:t xml:space="preserve">C00046</x:t>
  </x:si>
  <x:si>
    <x:t xml:space="preserve">VT0000528</x:t>
  </x:si>
  <x:si>
    <x:t xml:space="preserve">C00626</x:t>
  </x:si>
  <x:si>
    <x:t xml:space="preserve">VT0000533</x:t>
  </x:si>
  <x:si>
    <x:t xml:space="preserve">VT0000538</x:t>
  </x:si>
  <x:si>
    <x:t xml:space="preserve">C00089</x:t>
  </x:si>
  <x:si>
    <x:t xml:space="preserve">VT0000543</x:t>
  </x:si>
  <x:si>
    <x:t xml:space="preserve">C01479</x:t>
  </x:si>
  <x:si>
    <x:t xml:space="preserve">VT0000547</x:t>
  </x:si>
  <x:si>
    <x:t xml:space="preserve">STA CRUZ</x:t>
  </x:si>
  <x:si>
    <x:t xml:space="preserve">C01480</x:t>
  </x:si>
  <x:si>
    <x:t xml:space="preserve">P0148</x:t>
  </x:si>
  <x:si>
    <x:t xml:space="preserve">VT0000552</x:t>
  </x:si>
  <x:si>
    <x:t xml:space="preserve">C00743</x:t>
  </x:si>
  <x:si>
    <x:t xml:space="preserve">VT0000557</x:t>
  </x:si>
  <x:si>
    <x:t xml:space="preserve">C01295</x:t>
  </x:si>
  <x:si>
    <x:t xml:space="preserve">VT0000562</x:t>
  </x:si>
  <x:si>
    <x:t xml:space="preserve">C00625</x:t>
  </x:si>
  <x:si>
    <x:t xml:space="preserve">VT0000566</x:t>
  </x:si>
  <x:si>
    <x:t xml:space="preserve">C01181</x:t>
  </x:si>
  <x:si>
    <x:t xml:space="preserve">P0122</x:t>
  </x:si>
  <x:si>
    <x:t xml:space="preserve">VT0000571</x:t>
  </x:si>
  <x:si>
    <x:t xml:space="preserve">C00231</x:t>
  </x:si>
  <x:si>
    <x:t xml:space="preserve">P0085</x:t>
  </x:si>
  <x:si>
    <x:t xml:space="preserve">V036</x:t>
  </x:si>
  <x:si>
    <x:t xml:space="preserve">VT0000576</x:t>
  </x:si>
  <x:si>
    <x:t xml:space="preserve">C00370</x:t>
  </x:si>
  <x:si>
    <x:t xml:space="preserve">P0068</x:t>
  </x:si>
  <x:si>
    <x:t xml:space="preserve">VT0000581</x:t>
  </x:si>
  <x:si>
    <x:t xml:space="preserve">C01587</x:t>
  </x:si>
  <x:si>
    <x:t xml:space="preserve">VT0000585</x:t>
  </x:si>
  <x:si>
    <x:t xml:space="preserve">C01411</x:t>
  </x:si>
  <x:si>
    <x:t xml:space="preserve">USD</x:t>
  </x:si>
  <x:si>
    <x:t xml:space="preserve">VT0000590</x:t>
  </x:si>
  <x:si>
    <x:t xml:space="preserve">C00189</x:t>
  </x:si>
  <x:si>
    <x:t xml:space="preserve">P0112</x:t>
  </x:si>
  <x:si>
    <x:t xml:space="preserve">V016</x:t>
  </x:si>
  <x:si>
    <x:t xml:space="preserve">VT0000595</x:t>
  </x:si>
  <x:si>
    <x:t xml:space="preserve">C00894</x:t>
  </x:si>
  <x:si>
    <x:t xml:space="preserve">VT0000600</x:t>
  </x:si>
  <x:si>
    <x:t xml:space="preserve">C00517</x:t>
  </x:si>
  <x:si>
    <x:t xml:space="preserve">P0095</x:t>
  </x:si>
  <x:si>
    <x:t xml:space="preserve">V026</x:t>
  </x:si>
  <x:si>
    <x:t xml:space="preserve">VT0000604</x:t>
  </x:si>
  <x:si>
    <x:t xml:space="preserve">C01150</x:t>
  </x:si>
  <x:si>
    <x:t xml:space="preserve">VT0000609</x:t>
  </x:si>
  <x:si>
    <x:t xml:space="preserve">C00852</x:t>
  </x:si>
  <x:si>
    <x:t xml:space="preserve">P0087</x:t>
  </x:si>
  <x:si>
    <x:t xml:space="preserve">VT0000614</x:t>
  </x:si>
  <x:si>
    <x:t xml:space="preserve">C00308</x:t>
  </x:si>
  <x:si>
    <x:t xml:space="preserve">VT0000619</x:t>
  </x:si>
  <x:si>
    <x:t xml:space="preserve">C01617</x:t>
  </x:si>
  <x:si>
    <x:t xml:space="preserve">VT0000623</x:t>
  </x:si>
  <x:si>
    <x:t xml:space="preserve">C00435</x:t>
  </x:si>
  <x:si>
    <x:t xml:space="preserve">VT0000628</x:t>
  </x:si>
  <x:si>
    <x:t xml:space="preserve">C00928</x:t>
  </x:si>
  <x:si>
    <x:t xml:space="preserve">P0046</x:t>
  </x:si>
  <x:si>
    <x:t xml:space="preserve">VT0000633</x:t>
  </x:si>
  <x:si>
    <x:t xml:space="preserve">VT0000638</x:t>
  </x:si>
  <x:si>
    <x:t xml:space="preserve">C01353</x:t>
  </x:si>
  <x:si>
    <x:t xml:space="preserve">VT0000642</x:t>
  </x:si>
  <x:si>
    <x:t xml:space="preserve">C00172</x:t>
  </x:si>
  <x:si>
    <x:t xml:space="preserve">P0070</x:t>
  </x:si>
  <x:si>
    <x:t xml:space="preserve">VT0000647</x:t>
  </x:si>
  <x:si>
    <x:t xml:space="preserve">C00001</x:t>
  </x:si>
  <x:si>
    <x:t xml:space="preserve">VT0000652</x:t>
  </x:si>
  <x:si>
    <x:t xml:space="preserve">C01650</x:t>
  </x:si>
  <x:si>
    <x:t xml:space="preserve">P0107</x:t>
  </x:si>
  <x:si>
    <x:t xml:space="preserve">VT0000657</x:t>
  </x:si>
  <x:si>
    <x:t xml:space="preserve">C01087</x:t>
  </x:si>
  <x:si>
    <x:t xml:space="preserve">P0123</x:t>
  </x:si>
  <x:si>
    <x:t xml:space="preserve">VT0000661</x:t>
  </x:si>
  <x:si>
    <x:t xml:space="preserve">C00881</x:t>
  </x:si>
  <x:si>
    <x:t xml:space="preserve">P0116</x:t>
  </x:si>
  <x:si>
    <x:t xml:space="preserve">VT0000666</x:t>
  </x:si>
  <x:si>
    <x:t xml:space="preserve">C01170</x:t>
  </x:si>
  <x:si>
    <x:t xml:space="preserve">VT0000671</x:t>
  </x:si>
  <x:si>
    <x:t xml:space="preserve">C01315</x:t>
  </x:si>
  <x:si>
    <x:t xml:space="preserve">P0034</x:t>
  </x:si>
  <x:si>
    <x:t xml:space="preserve">VT0000676</x:t>
  </x:si>
  <x:si>
    <x:t xml:space="preserve">C01373</x:t>
  </x:si>
  <x:si>
    <x:t xml:space="preserve">VT0000680</x:t>
  </x:si>
  <x:si>
    <x:t xml:space="preserve">C00994</x:t>
  </x:si>
  <x:si>
    <x:t xml:space="preserve">V004</x:t>
  </x:si>
  <x:si>
    <x:t xml:space="preserve">VT0000685</x:t>
  </x:si>
  <x:si>
    <x:t xml:space="preserve">POTOSI</x:t>
  </x:si>
  <x:si>
    <x:t xml:space="preserve">C00102</x:t>
  </x:si>
  <x:si>
    <x:t xml:space="preserve">VT0000690</x:t>
  </x:si>
  <x:si>
    <x:t xml:space="preserve">C00218</x:t>
  </x:si>
  <x:si>
    <x:t xml:space="preserve">P0104</x:t>
  </x:si>
  <x:si>
    <x:t xml:space="preserve">VT0000695</x:t>
  </x:si>
  <x:si>
    <x:t xml:space="preserve">C01130</x:t>
  </x:si>
  <x:si>
    <x:t xml:space="preserve">VT0000699</x:t>
  </x:si>
  <x:si>
    <x:t xml:space="preserve">C00393</x:t>
  </x:si>
  <x:si>
    <x:t xml:space="preserve">VT0000704</x:t>
  </x:si>
  <x:si>
    <x:t xml:space="preserve">C00956</x:t>
  </x:si>
  <x:si>
    <x:t xml:space="preserve">VT0000709</x:t>
  </x:si>
  <x:si>
    <x:t xml:space="preserve">C01351</x:t>
  </x:si>
  <x:si>
    <x:t xml:space="preserve">P0011</x:t>
  </x:si>
  <x:si>
    <x:t xml:space="preserve">VT0000714</x:t>
  </x:si>
  <x:si>
    <x:t xml:space="preserve">C00510</x:t>
  </x:si>
  <x:si>
    <x:t xml:space="preserve">VT0000718</x:t>
  </x:si>
  <x:si>
    <x:t xml:space="preserve">C00654</x:t>
  </x:si>
  <x:si>
    <x:t xml:space="preserve">P0086</x:t>
  </x:si>
  <x:si>
    <x:t xml:space="preserve">VT0000723</x:t>
  </x:si>
  <x:si>
    <x:t xml:space="preserve">C01110</x:t>
  </x:si>
  <x:si>
    <x:t xml:space="preserve">VT0000728</x:t>
  </x:si>
  <x:si>
    <x:t xml:space="preserve">VT0000733</x:t>
  </x:si>
  <x:si>
    <x:t xml:space="preserve">C00478</x:t>
  </x:si>
  <x:si>
    <x:t xml:space="preserve">VT0000737</x:t>
  </x:si>
  <x:si>
    <x:t xml:space="preserve">C00898</x:t>
  </x:si>
  <x:si>
    <x:t xml:space="preserve">VT0000742</x:t>
  </x:si>
  <x:si>
    <x:t xml:space="preserve">C01601</x:t>
  </x:si>
  <x:si>
    <x:t xml:space="preserve">VT0000747</x:t>
  </x:si>
  <x:si>
    <x:t xml:space="preserve">C01058</x:t>
  </x:si>
  <x:si>
    <x:t xml:space="preserve">VT0000752</x:t>
  </x:si>
  <x:si>
    <x:t xml:space="preserve">C01534</x:t>
  </x:si>
  <x:si>
    <x:t xml:space="preserve">P0044</x:t>
  </x:si>
  <x:si>
    <x:t xml:space="preserve">VT0000756</x:t>
  </x:si>
  <x:si>
    <x:t xml:space="preserve">C00429</x:t>
  </x:si>
  <x:si>
    <x:t xml:space="preserve">VT0000761</x:t>
  </x:si>
  <x:si>
    <x:t xml:space="preserve">C00544</x:t>
  </x:si>
  <x:si>
    <x:t xml:space="preserve">VT0000766</x:t>
  </x:si>
  <x:si>
    <x:t xml:space="preserve">P0092</x:t>
  </x:si>
  <x:si>
    <x:t xml:space="preserve">VT0000771</x:t>
  </x:si>
  <x:si>
    <x:t xml:space="preserve">C00925</x:t>
  </x:si>
  <x:si>
    <x:t xml:space="preserve">VT0000775</x:t>
  </x:si>
  <x:si>
    <x:t xml:space="preserve">C00223</x:t>
  </x:si>
  <x:si>
    <x:t xml:space="preserve">P0027</x:t>
  </x:si>
  <x:si>
    <x:t xml:space="preserve">VT0000780</x:t>
  </x:si>
  <x:si>
    <x:t xml:space="preserve">C00298</x:t>
  </x:si>
  <x:si>
    <x:t xml:space="preserve">P0144</x:t>
  </x:si>
  <x:si>
    <x:t xml:space="preserve">VT0000785</x:t>
  </x:si>
  <x:si>
    <x:t xml:space="preserve">C01577</x:t>
  </x:si>
  <x:si>
    <x:t xml:space="preserve">VT0000790</x:t>
  </x:si>
  <x:si>
    <x:t xml:space="preserve">C00579</x:t>
  </x:si>
  <x:si>
    <x:t xml:space="preserve">E-COMMERCE</x:t>
  </x:si>
  <x:si>
    <x:t xml:space="preserve">VT0000794</x:t>
  </x:si>
  <x:si>
    <x:t xml:space="preserve">C01757</x:t>
  </x:si>
  <x:si>
    <x:t xml:space="preserve">VT0000799</x:t>
  </x:si>
  <x:si>
    <x:t xml:space="preserve">C01747</x:t>
  </x:si>
  <x:si>
    <x:t xml:space="preserve">P0019</x:t>
  </x:si>
  <x:si>
    <x:t xml:space="preserve">VT0000804</x:t>
  </x:si>
  <x:si>
    <x:t xml:space="preserve">C00589</x:t>
  </x:si>
  <x:si>
    <x:t xml:space="preserve">P0062</x:t>
  </x:si>
  <x:si>
    <x:t xml:space="preserve">VT0000809</x:t>
  </x:si>
  <x:si>
    <x:t xml:space="preserve">C00971</x:t>
  </x:si>
  <x:si>
    <x:t xml:space="preserve">VT0000813</x:t>
  </x:si>
  <x:si>
    <x:t xml:space="preserve">C00055</x:t>
  </x:si>
  <x:si>
    <x:t xml:space="preserve">P0089</x:t>
  </x:si>
  <x:si>
    <x:t xml:space="preserve">VT0000818</x:t>
  </x:si>
  <x:si>
    <x:t xml:space="preserve">C01491</x:t>
  </x:si>
  <x:si>
    <x:t xml:space="preserve">VT0000823</x:t>
  </x:si>
  <x:si>
    <x:t xml:space="preserve">C00207</x:t>
  </x:si>
  <x:si>
    <x:t xml:space="preserve">P0094</x:t>
  </x:si>
  <x:si>
    <x:t xml:space="preserve">VT0000828</x:t>
  </x:si>
  <x:si>
    <x:t xml:space="preserve">C00371</x:t>
  </x:si>
  <x:si>
    <x:t xml:space="preserve">P0001</x:t>
  </x:si>
  <x:si>
    <x:t xml:space="preserve">VT0000832</x:t>
  </x:si>
  <x:si>
    <x:t xml:space="preserve">C00748</x:t>
  </x:si>
  <x:si>
    <x:t xml:space="preserve">VT0000837</x:t>
  </x:si>
  <x:si>
    <x:t xml:space="preserve">C00793</x:t>
  </x:si>
  <x:si>
    <x:t xml:space="preserve">VT0000842</x:t>
  </x:si>
  <x:si>
    <x:t xml:space="preserve">C01535</x:t>
  </x:si>
  <x:si>
    <x:t xml:space="preserve">P0051</x:t>
  </x:si>
  <x:si>
    <x:t xml:space="preserve">VT0000847</x:t>
  </x:si>
  <x:si>
    <x:t xml:space="preserve">C00959</x:t>
  </x:si>
  <x:si>
    <x:t xml:space="preserve">VT0000851</x:t>
  </x:si>
  <x:si>
    <x:t xml:space="preserve">C00855</x:t>
  </x:si>
  <x:si>
    <x:t xml:space="preserve">P0131</x:t>
  </x:si>
  <x:si>
    <x:t xml:space="preserve">VT0000856</x:t>
  </x:si>
  <x:si>
    <x:t xml:space="preserve">C01740</x:t>
  </x:si>
  <x:si>
    <x:t xml:space="preserve">P0074</x:t>
  </x:si>
  <x:si>
    <x:t xml:space="preserve">VT0000861</x:t>
  </x:si>
  <x:si>
    <x:t xml:space="preserve">C00506</x:t>
  </x:si>
  <x:si>
    <x:t xml:space="preserve">VT0000866</x:t>
  </x:si>
  <x:si>
    <x:t xml:space="preserve">C00552</x:t>
  </x:si>
  <x:si>
    <x:t xml:space="preserve">VT0000870</x:t>
  </x:si>
  <x:si>
    <x:t xml:space="preserve">C01513</x:t>
  </x:si>
  <x:si>
    <x:t xml:space="preserve">VT0000875</x:t>
  </x:si>
  <x:si>
    <x:t xml:space="preserve">C00057</x:t>
  </x:si>
  <x:si>
    <x:t xml:space="preserve">VT0000880</x:t>
  </x:si>
  <x:si>
    <x:t xml:space="preserve">C01616</x:t>
  </x:si>
  <x:si>
    <x:t xml:space="preserve">VT0000885</x:t>
  </x:si>
  <x:si>
    <x:t xml:space="preserve">C00401</x:t>
  </x:si>
  <x:si>
    <x:t xml:space="preserve">VT0000889</x:t>
  </x:si>
  <x:si>
    <x:t xml:space="preserve">C00731</x:t>
  </x:si>
  <x:si>
    <x:t xml:space="preserve">VT0000894</x:t>
  </x:si>
  <x:si>
    <x:t xml:space="preserve">C00904</x:t>
  </x:si>
  <x:si>
    <x:t xml:space="preserve">VT0000899</x:t>
  </x:si>
  <x:si>
    <x:t xml:space="preserve">C01458</x:t>
  </x:si>
  <x:si>
    <x:t xml:space="preserve">VT0000904</x:t>
  </x:si>
  <x:si>
    <x:t xml:space="preserve">C01367</x:t>
  </x:si>
  <x:si>
    <x:t xml:space="preserve">VT0000908</x:t>
  </x:si>
  <x:si>
    <x:t xml:space="preserve">C01120</x:t>
  </x:si>
  <x:si>
    <x:t xml:space="preserve">VT0000913</x:t>
  </x:si>
  <x:si>
    <x:t xml:space="preserve">C00400</x:t>
  </x:si>
  <x:si>
    <x:t xml:space="preserve">VT0000918</x:t>
  </x:si>
  <x:si>
    <x:t xml:space="preserve">C01460</x:t>
  </x:si>
  <x:si>
    <x:t xml:space="preserve">VT0000923</x:t>
  </x:si>
  <x:si>
    <x:t xml:space="preserve">C00950</x:t>
  </x:si>
  <x:si>
    <x:t xml:space="preserve">P0108</x:t>
  </x:si>
  <x:si>
    <x:t xml:space="preserve">VT0000927</x:t>
  </x:si>
  <x:si>
    <x:t xml:space="preserve">C01081</x:t>
  </x:si>
  <x:si>
    <x:t xml:space="preserve">VT0000932</x:t>
  </x:si>
  <x:si>
    <x:t xml:space="preserve">VT0000937</x:t>
  </x:si>
  <x:si>
    <x:t xml:space="preserve">C01560</x:t>
  </x:si>
  <x:si>
    <x:t xml:space="preserve">VT0000942</x:t>
  </x:si>
  <x:si>
    <x:t xml:space="preserve">C01324</x:t>
  </x:si>
  <x:si>
    <x:t xml:space="preserve">VT0000946</x:t>
  </x:si>
  <x:si>
    <x:t xml:space="preserve">C00587</x:t>
  </x:si>
  <x:si>
    <x:t xml:space="preserve">VT0000951</x:t>
  </x:si>
  <x:si>
    <x:t xml:space="preserve">VT0000956</x:t>
  </x:si>
  <x:si>
    <x:t xml:space="preserve">C00769</x:t>
  </x:si>
  <x:si>
    <x:t xml:space="preserve">VT0000961</x:t>
  </x:si>
  <x:si>
    <x:t xml:space="preserve">C01743</x:t>
  </x:si>
  <x:si>
    <x:t xml:space="preserve">VT0000965</x:t>
  </x:si>
  <x:si>
    <x:t xml:space="preserve">C01109</x:t>
  </x:si>
  <x:si>
    <x:t xml:space="preserve">P0036</x:t>
  </x:si>
  <x:si>
    <x:t xml:space="preserve">VT0000970</x:t>
  </x:si>
  <x:si>
    <x:t xml:space="preserve">P0067</x:t>
  </x:si>
  <x:si>
    <x:t xml:space="preserve">VT0000975</x:t>
  </x:si>
  <x:si>
    <x:t xml:space="preserve">C00113</x:t>
  </x:si>
  <x:si>
    <x:t xml:space="preserve">VT0000980</x:t>
  </x:si>
  <x:si>
    <x:t xml:space="preserve">C01570</x:t>
  </x:si>
  <x:si>
    <x:t xml:space="preserve">VT0000984</x:t>
  </x:si>
  <x:si>
    <x:t xml:space="preserve">C00562</x:t>
  </x:si>
  <x:si>
    <x:t xml:space="preserve">P0016</x:t>
  </x:si>
  <x:si>
    <x:t xml:space="preserve">VT0000989</x:t>
  </x:si>
  <x:si>
    <x:t xml:space="preserve">C00772</x:t>
  </x:si>
  <x:si>
    <x:t xml:space="preserve">VT0000994</x:t>
  </x:si>
  <x:si>
    <x:t xml:space="preserve">C00425</x:t>
  </x:si>
  <x:si>
    <x:t xml:space="preserve">VT0000999</x:t>
  </x:si>
  <x:si>
    <x:t xml:space="preserve">C01084</x:t>
  </x:si>
  <x:si>
    <x:t xml:space="preserve">VT0001003</x:t>
  </x:si>
  <x:si>
    <x:t xml:space="preserve">C01129</x:t>
  </x:si>
  <x:si>
    <x:t xml:space="preserve">VT0001008</x:t>
  </x:si>
  <x:si>
    <x:t xml:space="preserve">C01710</x:t>
  </x:si>
  <x:si>
    <x:t xml:space="preserve">VT0001013</x:t>
  </x:si>
  <x:si>
    <x:t xml:space="preserve">C01717</x:t>
  </x:si>
  <x:si>
    <x:t xml:space="preserve">P0031</x:t>
  </x:si>
  <x:si>
    <x:t xml:space="preserve">VT0001018</x:t>
  </x:si>
  <x:si>
    <x:t xml:space="preserve">C00154</x:t>
  </x:si>
  <x:si>
    <x:t xml:space="preserve">VT0001022</x:t>
  </x:si>
  <x:si>
    <x:t xml:space="preserve">C01242</x:t>
  </x:si>
  <x:si>
    <x:t xml:space="preserve">VT0001027</x:t>
  </x:si>
  <x:si>
    <x:t xml:space="preserve">C00990</x:t>
  </x:si>
  <x:si>
    <x:t xml:space="preserve">VT0001032</x:t>
  </x:si>
  <x:si>
    <x:t xml:space="preserve">VT0001037</x:t>
  </x:si>
  <x:si>
    <x:t xml:space="preserve">C00692</x:t>
  </x:si>
  <x:si>
    <x:t xml:space="preserve">VT0001041</x:t>
  </x:si>
  <x:si>
    <x:t xml:space="preserve">C00365</x:t>
  </x:si>
  <x:si>
    <x:t xml:space="preserve">VT0001046</x:t>
  </x:si>
  <x:si>
    <x:t xml:space="preserve">C01241</x:t>
  </x:si>
  <x:si>
    <x:t xml:space="preserve">VT0001051</x:t>
  </x:si>
  <x:si>
    <x:t xml:space="preserve">VT0001056</x:t>
  </x:si>
  <x:si>
    <x:t xml:space="preserve">P0147</x:t>
  </x:si>
  <x:si>
    <x:t xml:space="preserve">VT0001060</x:t>
  </x:si>
  <x:si>
    <x:t xml:space="preserve">C00946</x:t>
  </x:si>
  <x:si>
    <x:t xml:space="preserve">P0079</x:t>
  </x:si>
  <x:si>
    <x:t xml:space="preserve">VT0001065</x:t>
  </x:si>
  <x:si>
    <x:t xml:space="preserve">C01182</x:t>
  </x:si>
  <x:si>
    <x:t xml:space="preserve">VT0001070</x:t>
  </x:si>
  <x:si>
    <x:t xml:space="preserve">C00906</x:t>
  </x:si>
  <x:si>
    <x:t xml:space="preserve">VT0001075</x:t>
  </x:si>
  <x:si>
    <x:t xml:space="preserve">C00497</x:t>
  </x:si>
  <x:si>
    <x:t xml:space="preserve">VT0001079</x:t>
  </x:si>
  <x:si>
    <x:t xml:space="preserve">C00662</x:t>
  </x:si>
  <x:si>
    <x:t xml:space="preserve">VT0001084</x:t>
  </x:si>
  <x:si>
    <x:t xml:space="preserve">C01095</x:t>
  </x:si>
  <x:si>
    <x:t xml:space="preserve">VT0001089</x:t>
  </x:si>
  <x:si>
    <x:t xml:space="preserve">C00691</x:t>
  </x:si>
  <x:si>
    <x:t xml:space="preserve">P0053</x:t>
  </x:si>
  <x:si>
    <x:t xml:space="preserve">VT0001094</x:t>
  </x:si>
  <x:si>
    <x:t xml:space="preserve">C01036</x:t>
  </x:si>
  <x:si>
    <x:t xml:space="preserve">VT0001098</x:t>
  </x:si>
  <x:si>
    <x:t xml:space="preserve">C00426</x:t>
  </x:si>
  <x:si>
    <x:t xml:space="preserve">VT0001103</x:t>
  </x:si>
  <x:si>
    <x:t xml:space="preserve">C00442</x:t>
  </x:si>
  <x:si>
    <x:t xml:space="preserve">VT0001108</x:t>
  </x:si>
  <x:si>
    <x:t xml:space="preserve">C01208</x:t>
  </x:si>
  <x:si>
    <x:t xml:space="preserve">VT0001113</x:t>
  </x:si>
  <x:si>
    <x:t xml:space="preserve">VT0001117</x:t>
  </x:si>
  <x:si>
    <x:t xml:space="preserve">C01117</x:t>
  </x:si>
  <x:si>
    <x:t xml:space="preserve">VT0001122</x:t>
  </x:si>
  <x:si>
    <x:t xml:space="preserve">VT0001127</x:t>
  </x:si>
  <x:si>
    <x:t xml:space="preserve">C00033</x:t>
  </x:si>
  <x:si>
    <x:t xml:space="preserve">VT0001132</x:t>
  </x:si>
  <x:si>
    <x:t xml:space="preserve">C00586</x:t>
  </x:si>
  <x:si>
    <x:t xml:space="preserve">VT0001136</x:t>
  </x:si>
  <x:si>
    <x:t xml:space="preserve">C01044</x:t>
  </x:si>
  <x:si>
    <x:t xml:space="preserve">VT0001141</x:t>
  </x:si>
  <x:si>
    <x:t xml:space="preserve">C01422</x:t>
  </x:si>
  <x:si>
    <x:t xml:space="preserve">P0084</x:t>
  </x:si>
  <x:si>
    <x:t xml:space="preserve">VT0001146</x:t>
  </x:si>
  <x:si>
    <x:t xml:space="preserve">C01438</x:t>
  </x:si>
  <x:si>
    <x:t xml:space="preserve">VT0001151</x:t>
  </x:si>
  <x:si>
    <x:t xml:space="preserve">C00997</x:t>
  </x:si>
  <x:si>
    <x:t xml:space="preserve">VT0001155</x:t>
  </x:si>
  <x:si>
    <x:t xml:space="preserve">C01651</x:t>
  </x:si>
  <x:si>
    <x:t xml:space="preserve">VT0001160</x:t>
  </x:si>
  <x:si>
    <x:t xml:space="preserve">VT0001165</x:t>
  </x:si>
  <x:si>
    <x:t xml:space="preserve">C00004</x:t>
  </x:si>
  <x:si>
    <x:t xml:space="preserve">VT0001170</x:t>
  </x:si>
  <x:si>
    <x:t xml:space="preserve">C00392</x:t>
  </x:si>
  <x:si>
    <x:t xml:space="preserve">VT0001174</x:t>
  </x:si>
  <x:si>
    <x:t xml:space="preserve">C01024</x:t>
  </x:si>
  <x:si>
    <x:t xml:space="preserve">VT0001179</x:t>
  </x:si>
  <x:si>
    <x:t xml:space="preserve">C01763</x:t>
  </x:si>
  <x:si>
    <x:t xml:space="preserve">VT0001184</x:t>
  </x:si>
  <x:si>
    <x:t xml:space="preserve">P0081</x:t>
  </x:si>
  <x:si>
    <x:t xml:space="preserve">VT0001189</x:t>
  </x:si>
  <x:si>
    <x:t xml:space="preserve">C01777</x:t>
  </x:si>
  <x:si>
    <x:t xml:space="preserve">VT0001193</x:t>
  </x:si>
  <x:si>
    <x:t xml:space="preserve">C01564</x:t>
  </x:si>
  <x:si>
    <x:t xml:space="preserve">P0099</x:t>
  </x:si>
  <x:si>
    <x:t xml:space="preserve">VT0001198</x:t>
  </x:si>
  <x:si>
    <x:t xml:space="preserve">C00457</x:t>
  </x:si>
  <x:si>
    <x:t xml:space="preserve">VT0001203</x:t>
  </x:si>
  <x:si>
    <x:t xml:space="preserve">C01727</x:t>
  </x:si>
  <x:si>
    <x:t xml:space="preserve">VT0001208</x:t>
  </x:si>
  <x:si>
    <x:t xml:space="preserve">C01769</x:t>
  </x:si>
  <x:si>
    <x:t xml:space="preserve">VT0001212</x:t>
  </x:si>
  <x:si>
    <x:t xml:space="preserve">C01249</x:t>
  </x:si>
  <x:si>
    <x:t xml:space="preserve">VT0001217</x:t>
  </x:si>
  <x:si>
    <x:t xml:space="preserve">C01174</x:t>
  </x:si>
  <x:si>
    <x:t xml:space="preserve">P0025</x:t>
  </x:si>
  <x:si>
    <x:t xml:space="preserve">VT0001222</x:t>
  </x:si>
  <x:si>
    <x:t xml:space="preserve">C01001</x:t>
  </x:si>
  <x:si>
    <x:t xml:space="preserve">VT0001227</x:t>
  </x:si>
  <x:si>
    <x:t xml:space="preserve">C00505</x:t>
  </x:si>
  <x:si>
    <x:t xml:space="preserve">VT0001231</x:t>
  </x:si>
  <x:si>
    <x:t xml:space="preserve">C00160</x:t>
  </x:si>
  <x:si>
    <x:t xml:space="preserve">VT0001236</x:t>
  </x:si>
  <x:si>
    <x:t xml:space="preserve">C01670</x:t>
  </x:si>
  <x:si>
    <x:t xml:space="preserve">VT0001241</x:t>
  </x:si>
  <x:si>
    <x:t xml:space="preserve">C00027</x:t>
  </x:si>
  <x:si>
    <x:t xml:space="preserve">VT0001246</x:t>
  </x:si>
  <x:si>
    <x:t xml:space="preserve">C00360</x:t>
  </x:si>
  <x:si>
    <x:t xml:space="preserve">VT0001250</x:t>
  </x:si>
  <x:si>
    <x:t xml:space="preserve">C01781</x:t>
  </x:si>
  <x:si>
    <x:t xml:space="preserve">VT0001255</x:t>
  </x:si>
  <x:si>
    <x:t xml:space="preserve">C01628</x:t>
  </x:si>
  <x:si>
    <x:t xml:space="preserve">VT0001260</x:t>
  </x:si>
  <x:si>
    <x:t xml:space="preserve">VT0001265</x:t>
  </x:si>
  <x:si>
    <x:t xml:space="preserve">C00913</x:t>
  </x:si>
  <x:si>
    <x:t xml:space="preserve">VT0001269</x:t>
  </x:si>
  <x:si>
    <x:t xml:space="preserve">C01571</x:t>
  </x:si>
  <x:si>
    <x:t xml:space="preserve">VT0001274</x:t>
  </x:si>
  <x:si>
    <x:t xml:space="preserve">C00886</x:t>
  </x:si>
  <x:si>
    <x:t xml:space="preserve">P0004</x:t>
  </x:si>
  <x:si>
    <x:t xml:space="preserve">VT0001279</x:t>
  </x:si>
  <x:si>
    <x:t xml:space="preserve">C00760</x:t>
  </x:si>
  <x:si>
    <x:t xml:space="preserve">P0041</x:t>
  </x:si>
  <x:si>
    <x:t xml:space="preserve">VT0001284</x:t>
  </x:si>
  <x:si>
    <x:t xml:space="preserve">C00037</x:t>
  </x:si>
  <x:si>
    <x:t xml:space="preserve">P0007</x:t>
  </x:si>
  <x:si>
    <x:t xml:space="preserve">VT0001288</x:t>
  </x:si>
  <x:si>
    <x:t xml:space="preserve">C01343</x:t>
  </x:si>
  <x:si>
    <x:t xml:space="preserve">VT0001293</x:t>
  </x:si>
  <x:si>
    <x:t xml:space="preserve">C01074</x:t>
  </x:si>
  <x:si>
    <x:t xml:space="preserve">P0066</x:t>
  </x:si>
  <x:si>
    <x:t xml:space="preserve">VT0001298</x:t>
  </x:si>
  <x:si>
    <x:t xml:space="preserve">C01064</x:t>
  </x:si>
  <x:si>
    <x:t xml:space="preserve">P0009</x:t>
  </x:si>
  <x:si>
    <x:t xml:space="preserve">VT0001303</x:t>
  </x:si>
  <x:si>
    <x:t xml:space="preserve">C00873</x:t>
  </x:si>
  <x:si>
    <x:t xml:space="preserve">VT0001307</x:t>
  </x:si>
  <x:si>
    <x:t xml:space="preserve">VT0001312</x:t>
  </x:si>
  <x:si>
    <x:t xml:space="preserve">C01096</x:t>
  </x:si>
  <x:si>
    <x:t xml:space="preserve">VT0001317</x:t>
  </x:si>
  <x:si>
    <x:t xml:space="preserve">C00515</x:t>
  </x:si>
  <x:si>
    <x:t xml:space="preserve">P0043</x:t>
  </x:si>
  <x:si>
    <x:t xml:space="preserve">VT0001322</x:t>
  </x:si>
  <x:si>
    <x:t xml:space="preserve">C00570</x:t>
  </x:si>
  <x:si>
    <x:t xml:space="preserve">VT0001326</x:t>
  </x:si>
  <x:si>
    <x:t xml:space="preserve">C01714</x:t>
  </x:si>
  <x:si>
    <x:t xml:space="preserve">VT0001331</x:t>
  </x:si>
  <x:si>
    <x:t xml:space="preserve">C01068</x:t>
  </x:si>
  <x:si>
    <x:t xml:space="preserve">VT0001336</x:t>
  </x:si>
  <x:si>
    <x:t xml:space="preserve">C00334</x:t>
  </x:si>
  <x:si>
    <x:t xml:space="preserve">VT0001341</x:t>
  </x:si>
  <x:si>
    <x:t xml:space="preserve">C00803</x:t>
  </x:si>
  <x:si>
    <x:t xml:space="preserve">VT0001345</x:t>
  </x:si>
  <x:si>
    <x:t xml:space="preserve">C01538</x:t>
  </x:si>
  <x:si>
    <x:t xml:space="preserve">VT0001350</x:t>
  </x:si>
  <x:si>
    <x:t xml:space="preserve">C00336</x:t>
  </x:si>
  <x:si>
    <x:t xml:space="preserve">VT0001355</x:t>
  </x:si>
  <x:si>
    <x:t xml:space="preserve">C01179</x:t>
  </x:si>
  <x:si>
    <x:t xml:space="preserve">P0005</x:t>
  </x:si>
  <x:si>
    <x:t xml:space="preserve">VT0001360</x:t>
  </x:si>
  <x:si>
    <x:t xml:space="preserve">C01273</x:t>
  </x:si>
  <x:si>
    <x:t xml:space="preserve">VT0001364</x:t>
  </x:si>
  <x:si>
    <x:t xml:space="preserve">C01780</x:t>
  </x:si>
  <x:si>
    <x:t xml:space="preserve">VT0001369</x:t>
  </x:si>
  <x:si>
    <x:t xml:space="preserve">La paz</x:t>
  </x:si>
  <x:si>
    <x:t xml:space="preserve">C01019</x:t>
  </x:si>
  <x:si>
    <x:t xml:space="preserve">VT0001374</x:t>
  </x:si>
  <x:si>
    <x:t xml:space="preserve">VT0001379</x:t>
  </x:si>
  <x:si>
    <x:t xml:space="preserve">C01077</x:t>
  </x:si>
  <x:si>
    <x:t xml:space="preserve">VT0001383</x:t>
  </x:si>
  <x:si>
    <x:t xml:space="preserve">COCHABAMBA</x:t>
  </x:si>
  <x:si>
    <x:t xml:space="preserve">C00829</x:t>
  </x:si>
  <x:si>
    <x:t xml:space="preserve">VT0001388</x:t>
  </x:si>
  <x:si>
    <x:t xml:space="preserve">C00977</x:t>
  </x:si>
  <x:si>
    <x:t xml:space="preserve">VT0001393</x:t>
  </x:si>
  <x:si>
    <x:t xml:space="preserve">C00145</x:t>
  </x:si>
  <x:si>
    <x:t xml:space="preserve">VT0001398</x:t>
  </x:si>
  <x:si>
    <x:t xml:space="preserve">P0145</x:t>
  </x:si>
  <x:si>
    <x:t xml:space="preserve">VT0001402</x:t>
  </x:si>
  <x:si>
    <x:t xml:space="preserve">C00942</x:t>
  </x:si>
  <x:si>
    <x:t xml:space="preserve">VT0001407</x:t>
  </x:si>
  <x:si>
    <x:t xml:space="preserve">C00020</x:t>
  </x:si>
  <x:si>
    <x:t xml:space="preserve">VT0001412</x:t>
  </x:si>
  <x:si>
    <x:t xml:space="preserve">C01592</x:t>
  </x:si>
  <x:si>
    <x:t xml:space="preserve">VT0001417</x:t>
  </x:si>
  <x:si>
    <x:t xml:space="preserve">C00227</x:t>
  </x:si>
  <x:si>
    <x:t xml:space="preserve">VT0001421</x:t>
  </x:si>
  <x:si>
    <x:t xml:space="preserve">C01165</x:t>
  </x:si>
  <x:si>
    <x:t xml:space="preserve">VT0001426</x:t>
  </x:si>
  <x:si>
    <x:t xml:space="preserve">C01158</x:t>
  </x:si>
  <x:si>
    <x:t xml:space="preserve">VT0001431</x:t>
  </x:si>
  <x:si>
    <x:t xml:space="preserve">C01450</x:t>
  </x:si>
  <x:si>
    <x:t xml:space="preserve">VT0001436</x:t>
  </x:si>
  <x:si>
    <x:t xml:space="preserve">C00581</x:t>
  </x:si>
  <x:si>
    <x:t xml:space="preserve">VT0001440</x:t>
  </x:si>
  <x:si>
    <x:t xml:space="preserve">C00719</x:t>
  </x:si>
  <x:si>
    <x:t xml:space="preserve">VT0001445</x:t>
  </x:si>
  <x:si>
    <x:t xml:space="preserve">P0110</x:t>
  </x:si>
  <x:si>
    <x:t xml:space="preserve">VT0001450</x:t>
  </x:si>
  <x:si>
    <x:t xml:space="preserve">C00101</x:t>
  </x:si>
  <x:si>
    <x:t xml:space="preserve">VT0001455</x:t>
  </x:si>
  <x:si>
    <x:t xml:space="preserve">C00807</x:t>
  </x:si>
  <x:si>
    <x:t xml:space="preserve">VT0001459</x:t>
  </x:si>
  <x:si>
    <x:t xml:space="preserve">C01796</x:t>
  </x:si>
  <x:si>
    <x:t xml:space="preserve">VT0001464</x:t>
  </x:si>
  <x:si>
    <x:t xml:space="preserve">C00181</x:t>
  </x:si>
  <x:si>
    <x:t xml:space="preserve">VT0001469</x:t>
  </x:si>
  <x:si>
    <x:t xml:space="preserve">C01229</x:t>
  </x:si>
  <x:si>
    <x:t xml:space="preserve">VT0001474</x:t>
  </x:si>
  <x:si>
    <x:t xml:space="preserve">P0017</x:t>
  </x:si>
  <x:si>
    <x:t xml:space="preserve">VT0001478</x:t>
  </x:si>
  <x:si>
    <x:t xml:space="preserve">C00999</x:t>
  </x:si>
  <x:si>
    <x:t xml:space="preserve">VT0001483</x:t>
  </x:si>
  <x:si>
    <x:t xml:space="preserve">C01574</x:t>
  </x:si>
  <x:si>
    <x:t xml:space="preserve">VT0001488</x:t>
  </x:si>
  <x:si>
    <x:t xml:space="preserve">C00891</x:t>
  </x:si>
  <x:si>
    <x:t xml:space="preserve">P0142</x:t>
  </x:si>
  <x:si>
    <x:t xml:space="preserve">VT0001493</x:t>
  </x:si>
  <x:si>
    <x:t xml:space="preserve">C01088</x:t>
  </x:si>
  <x:si>
    <x:t xml:space="preserve">VT0001497</x:t>
  </x:si>
  <x:si>
    <x:t xml:space="preserve">C00970</x:t>
  </x:si>
  <x:si>
    <x:t xml:space="preserve">VT0001502</x:t>
  </x:si>
  <x:si>
    <x:t xml:space="preserve">C01234</x:t>
  </x:si>
  <x:si>
    <x:t xml:space="preserve">VT0001507</x:t>
  </x:si>
  <x:si>
    <x:t xml:space="preserve">C00274</x:t>
  </x:si>
  <x:si>
    <x:t xml:space="preserve">VT0001512</x:t>
  </x:si>
  <x:si>
    <x:t xml:space="preserve">C00302</x:t>
  </x:si>
  <x:si>
    <x:t xml:space="preserve">VT0001516</x:t>
  </x:si>
  <x:si>
    <x:t xml:space="preserve">C00798</x:t>
  </x:si>
  <x:si>
    <x:t xml:space="preserve">VT0001521</x:t>
  </x:si>
  <x:si>
    <x:t xml:space="preserve">C01746</x:t>
  </x:si>
  <x:si>
    <x:t xml:space="preserve">VT0001526</x:t>
  </x:si>
  <x:si>
    <x:t xml:space="preserve">C01481</x:t>
  </x:si>
  <x:si>
    <x:t xml:space="preserve">VT0001531</x:t>
  </x:si>
  <x:si>
    <x:t xml:space="preserve">C00513</x:t>
  </x:si>
  <x:si>
    <x:t xml:space="preserve">VT0001535</x:t>
  </x:si>
  <x:si>
    <x:t xml:space="preserve">C01733</x:t>
  </x:si>
  <x:si>
    <x:t xml:space="preserve">P0096</x:t>
  </x:si>
  <x:si>
    <x:t xml:space="preserve">VT0001540</x:t>
  </x:si>
  <x:si>
    <x:t xml:space="preserve">VT0001545</x:t>
  </x:si>
  <x:si>
    <x:t xml:space="preserve">C01406</x:t>
  </x:si>
  <x:si>
    <x:t xml:space="preserve">VT0001550</x:t>
  </x:si>
  <x:si>
    <x:t xml:space="preserve">VT0001554</x:t>
  </x:si>
  <x:si>
    <x:t xml:space="preserve">C00509</x:t>
  </x:si>
  <x:si>
    <x:t xml:space="preserve">VT0001559</x:t>
  </x:si>
  <x:si>
    <x:t xml:space="preserve">VT0001564</x:t>
  </x:si>
  <x:si>
    <x:t xml:space="preserve">C00440</x:t>
  </x:si>
  <x:si>
    <x:t xml:space="preserve">VT0001569</x:t>
  </x:si>
  <x:si>
    <x:t xml:space="preserve">C00395</x:t>
  </x:si>
  <x:si>
    <x:t xml:space="preserve">VT0001573</x:t>
  </x:si>
  <x:si>
    <x:t xml:space="preserve">C01022</x:t>
  </x:si>
  <x:si>
    <x:t xml:space="preserve">VT0001578</x:t>
  </x:si>
  <x:si>
    <x:t xml:space="preserve">C01676</x:t>
  </x:si>
  <x:si>
    <x:t xml:space="preserve">VT0001583</x:t>
  </x:si>
  <x:si>
    <x:t xml:space="preserve">C00086</x:t>
  </x:si>
  <x:si>
    <x:t xml:space="preserve">P0111</x:t>
  </x:si>
  <x:si>
    <x:t xml:space="preserve">VT0001588</x:t>
  </x:si>
  <x:si>
    <x:t xml:space="preserve">VT0001592</x:t>
  </x:si>
  <x:si>
    <x:t xml:space="preserve">C00087</x:t>
  </x:si>
  <x:si>
    <x:t xml:space="preserve">VT0001597</x:t>
  </x:si>
  <x:si>
    <x:t xml:space="preserve">C00890</x:t>
  </x:si>
  <x:si>
    <x:t xml:space="preserve">VT0001602</x:t>
  </x:si>
  <x:si>
    <x:t xml:space="preserve">Online</x:t>
  </x:si>
  <x:si>
    <x:t xml:space="preserve">VT0001607</x:t>
  </x:si>
  <x:si>
    <x:t xml:space="preserve">C00270</x:t>
  </x:si>
  <x:si>
    <x:t xml:space="preserve">VT0001611</x:t>
  </x:si>
  <x:si>
    <x:t xml:space="preserve">C01113</x:t>
  </x:si>
  <x:si>
    <x:t xml:space="preserve">VT0001616</x:t>
  </x:si>
  <x:si>
    <x:t xml:space="preserve">C00879</x:t>
  </x:si>
  <x:si>
    <x:t xml:space="preserve">VT0001621</x:t>
  </x:si>
  <x:si>
    <x:t xml:space="preserve">C01091</x:t>
  </x:si>
  <x:si>
    <x:t xml:space="preserve">VT0001626</x:t>
  </x:si>
  <x:si>
    <x:t xml:space="preserve">C01098</x:t>
  </x:si>
  <x:si>
    <x:t xml:space="preserve">Market Place</x:t>
  </x:si>
  <x:si>
    <x:t xml:space="preserve">VT0001630</x:t>
  </x:si>
  <x:si>
    <x:t xml:space="preserve">C00800</x:t>
  </x:si>
  <x:si>
    <x:t xml:space="preserve">VT0001635</x:t>
  </x:si>
  <x:si>
    <x:t xml:space="preserve">P0134</x:t>
  </x:si>
  <x:si>
    <x:t xml:space="preserve">VT0001640</x:t>
  </x:si>
  <x:si>
    <x:t xml:space="preserve">C01454</x:t>
  </x:si>
  <x:si>
    <x:t xml:space="preserve">VT0001645</x:t>
  </x:si>
  <x:si>
    <x:t xml:space="preserve">C00432</x:t>
  </x:si>
  <x:si>
    <x:t xml:space="preserve">VT0001649</x:t>
  </x:si>
  <x:si>
    <x:t xml:space="preserve">C01766</x:t>
  </x:si>
  <x:si>
    <x:t xml:space="preserve">VT0001654</x:t>
  </x:si>
  <x:si>
    <x:t xml:space="preserve">C01005</x:t>
  </x:si>
  <x:si>
    <x:t xml:space="preserve">VT0001659</x:t>
  </x:si>
  <x:si>
    <x:t xml:space="preserve">C00735</x:t>
  </x:si>
  <x:si>
    <x:t xml:space="preserve">VT0001664</x:t>
  </x:si>
  <x:si>
    <x:t xml:space="preserve">VT0001668</x:t>
  </x:si>
  <x:si>
    <x:t xml:space="preserve">C00328</x:t>
  </x:si>
  <x:si>
    <x:t xml:space="preserve">VT0001673</x:t>
  </x:si>
  <x:si>
    <x:t xml:space="preserve">C00111</x:t>
  </x:si>
  <x:si>
    <x:t xml:space="preserve">P0008</x:t>
  </x:si>
  <x:si>
    <x:t xml:space="preserve">VT0001678</x:t>
  </x:si>
  <x:si>
    <x:t xml:space="preserve">C00417</x:t>
  </x:si>
  <x:si>
    <x:t xml:space="preserve">VT0001683</x:t>
  </x:si>
  <x:si>
    <x:t xml:space="preserve">C00240</x:t>
  </x:si>
  <x:si>
    <x:t xml:space="preserve">VT0001687</x:t>
  </x:si>
  <x:si>
    <x:t xml:space="preserve">C00261</x:t>
  </x:si>
  <x:si>
    <x:t xml:space="preserve">VT0001692</x:t>
  </x:si>
  <x:si>
    <x:t xml:space="preserve">C01042</x:t>
  </x:si>
  <x:si>
    <x:t xml:space="preserve">VT0001697</x:t>
  </x:si>
  <x:si>
    <x:t xml:space="preserve">C01006</x:t>
  </x:si>
  <x:si>
    <x:t xml:space="preserve">VT0001702</x:t>
  </x:si>
  <x:si>
    <x:t xml:space="preserve">C01787</x:t>
  </x:si>
  <x:si>
    <x:t xml:space="preserve">VT0001706</x:t>
  </x:si>
  <x:si>
    <x:t xml:space="preserve">C01578</x:t>
  </x:si>
  <x:si>
    <x:t xml:space="preserve">VT0001711</x:t>
  </x:si>
  <x:si>
    <x:t xml:space="preserve">C01379</x:t>
  </x:si>
  <x:si>
    <x:t xml:space="preserve">VT0001716</x:t>
  </x:si>
  <x:si>
    <x:t xml:space="preserve">C00248</x:t>
  </x:si>
  <x:si>
    <x:t xml:space="preserve">VT0001721</x:t>
  </x:si>
  <x:si>
    <x:t xml:space="preserve">C00379</x:t>
  </x:si>
  <x:si>
    <x:t xml:space="preserve">VT0001725</x:t>
  </x:si>
  <x:si>
    <x:t xml:space="preserve">C01477</x:t>
  </x:si>
  <x:si>
    <x:t xml:space="preserve">VT0001730</x:t>
  </x:si>
  <x:si>
    <x:t xml:space="preserve">C00029</x:t>
  </x:si>
  <x:si>
    <x:t xml:space="preserve">VT0001735</x:t>
  </x:si>
  <x:si>
    <x:t xml:space="preserve">C01447</x:t>
  </x:si>
  <x:si>
    <x:t xml:space="preserve">VT0001740</x:t>
  </x:si>
  <x:si>
    <x:t xml:space="preserve">C00667</x:t>
  </x:si>
  <x:si>
    <x:t xml:space="preserve">VT0001744</x:t>
  </x:si>
  <x:si>
    <x:t xml:space="preserve">C01429</x:t>
  </x:si>
  <x:si>
    <x:t xml:space="preserve">VT0001749</x:t>
  </x:si>
  <x:si>
    <x:t xml:space="preserve">C00876</x:t>
  </x:si>
  <x:si>
    <x:t xml:space="preserve">VT0001754</x:t>
  </x:si>
  <x:si>
    <x:t xml:space="preserve">C01092</x:t>
  </x:si>
  <x:si>
    <x:t xml:space="preserve">VT0001759</x:t>
  </x:si>
  <x:si>
    <x:t xml:space="preserve">VT0001763</x:t>
  </x:si>
  <x:si>
    <x:t xml:space="preserve">P0100</x:t>
  </x:si>
  <x:si>
    <x:t xml:space="preserve">VT0001768</x:t>
  </x:si>
  <x:si>
    <x:t xml:space="preserve">C00288</x:t>
  </x:si>
  <x:si>
    <x:t xml:space="preserve">VT0001773</x:t>
  </x:si>
  <x:si>
    <x:t xml:space="preserve">C00158</x:t>
  </x:si>
  <x:si>
    <x:t xml:space="preserve">VT0001778</x:t>
  </x:si>
  <x:si>
    <x:t xml:space="preserve">C00768</x:t>
  </x:si>
  <x:si>
    <x:t xml:space="preserve">VT0001782</x:t>
  </x:si>
  <x:si>
    <x:t xml:space="preserve">C01400</x:t>
  </x:si>
  <x:si>
    <x:t xml:space="preserve">VT0001787</x:t>
  </x:si>
  <x:si>
    <x:t xml:space="preserve">C01576</x:t>
  </x:si>
  <x:si>
    <x:t xml:space="preserve">VT0001792</x:t>
  </x:si>
  <x:si>
    <x:t xml:space="preserve">C00079</x:t>
  </x:si>
  <x:si>
    <x:t xml:space="preserve">Whats App</x:t>
  </x:si>
  <x:si>
    <x:t xml:space="preserve">VT0001797</x:t>
  </x:si>
  <x:si>
    <x:t xml:space="preserve">VT0001801</x:t>
  </x:si>
  <x:si>
    <x:t xml:space="preserve">P0143</x:t>
  </x:si>
  <x:si>
    <x:t xml:space="preserve">VT0001806</x:t>
  </x:si>
  <x:si>
    <x:t xml:space="preserve">C00778</x:t>
  </x:si>
  <x:si>
    <x:t xml:space="preserve">P0049</x:t>
  </x:si>
  <x:si>
    <x:t xml:space="preserve">VT0001811</x:t>
  </x:si>
  <x:si>
    <x:t xml:space="preserve">C01791</x:t>
  </x:si>
  <x:si>
    <x:t xml:space="preserve">VT0001816</x:t>
  </x:si>
  <x:si>
    <x:t xml:space="preserve">C01366</x:t>
  </x:si>
  <x:si>
    <x:t xml:space="preserve">VT0001820</x:t>
  </x:si>
  <x:si>
    <x:t xml:space="preserve">VT0001825</x:t>
  </x:si>
  <x:si>
    <x:t xml:space="preserve">C00714</x:t>
  </x:si>
  <x:si>
    <x:t xml:space="preserve">VT0001830</x:t>
  </x:si>
  <x:si>
    <x:t xml:space="preserve">C00373</x:t>
  </x:si>
  <x:si>
    <x:t xml:space="preserve">VT0001835</x:t>
  </x:si>
  <x:si>
    <x:t xml:space="preserve">C00441</x:t>
  </x:si>
  <x:si>
    <x:t xml:space="preserve">VT0001839</x:t>
  </x:si>
  <x:si>
    <x:t xml:space="preserve">C01580</x:t>
  </x:si>
  <x:si>
    <x:t xml:space="preserve">VT0001844</x:t>
  </x:si>
  <x:si>
    <x:t xml:space="preserve">VT0001849</x:t>
  </x:si>
  <x:si>
    <x:t xml:space="preserve">C00866</x:t>
  </x:si>
  <x:si>
    <x:t xml:space="preserve">P0093</x:t>
  </x:si>
  <x:si>
    <x:t xml:space="preserve">VT0001854</x:t>
  </x:si>
  <x:si>
    <x:t xml:space="preserve">C01082</x:t>
  </x:si>
  <x:si>
    <x:t xml:space="preserve">VT0001858</x:t>
  </x:si>
  <x:si>
    <x:t xml:space="preserve">C01696</x:t>
  </x:si>
  <x:si>
    <x:t xml:space="preserve">VT0001863</x:t>
  </x:si>
  <x:si>
    <x:t xml:space="preserve">C01646</x:t>
  </x:si>
  <x:si>
    <x:t xml:space="preserve">VT0001868</x:t>
  </x:si>
  <x:si>
    <x:t xml:space="preserve">C00225</x:t>
  </x:si>
  <x:si>
    <x:t xml:space="preserve">VT0001873</x:t>
  </x:si>
  <x:si>
    <x:t xml:space="preserve">C01067</x:t>
  </x:si>
  <x:si>
    <x:t xml:space="preserve">VT0001877</x:t>
  </x:si>
  <x:si>
    <x:t xml:space="preserve">C00031</x:t>
  </x:si>
  <x:si>
    <x:t xml:space="preserve">VT0001882</x:t>
  </x:si>
  <x:si>
    <x:t xml:space="preserve">C00108</x:t>
  </x:si>
  <x:si>
    <x:t xml:space="preserve">VT0001887</x:t>
  </x:si>
  <x:si>
    <x:t xml:space="preserve">C01323</x:t>
  </x:si>
  <x:si>
    <x:t xml:space="preserve">VT0001892</x:t>
  </x:si>
  <x:si>
    <x:t xml:space="preserve">VT0001896</x:t>
  </x:si>
  <x:si>
    <x:t xml:space="preserve">C01368</x:t>
  </x:si>
  <x:si>
    <x:t xml:space="preserve">VT0001901</x:t>
  </x:si>
  <x:si>
    <x:t xml:space="preserve">P0056</x:t>
  </x:si>
  <x:si>
    <x:t xml:space="preserve">VT0001906</x:t>
  </x:si>
  <x:si>
    <x:t xml:space="preserve">VT0001911</x:t>
  </x:si>
  <x:si>
    <x:t xml:space="preserve">C00563</x:t>
  </x:si>
  <x:si>
    <x:t xml:space="preserve">VT0001915</x:t>
  </x:si>
  <x:si>
    <x:t xml:space="preserve">C01675</x:t>
  </x:si>
  <x:si>
    <x:t xml:space="preserve">VT0001920</x:t>
  </x:si>
  <x:si>
    <x:t xml:space="preserve">C01334</x:t>
  </x:si>
  <x:si>
    <x:t xml:space="preserve">VT0001925</x:t>
  </x:si>
  <x:si>
    <x:t xml:space="preserve">VT0001930</x:t>
  </x:si>
  <x:si>
    <x:t xml:space="preserve">C01440</x:t>
  </x:si>
  <x:si>
    <x:t xml:space="preserve">VT0001934</x:t>
  </x:si>
  <x:si>
    <x:t xml:space="preserve">VT0001939</x:t>
  </x:si>
  <x:si>
    <x:t xml:space="preserve">C00032</x:t>
  </x:si>
  <x:si>
    <x:t xml:space="preserve">VT0001944</x:t>
  </x:si>
  <x:si>
    <x:t xml:space="preserve">C00611</x:t>
  </x:si>
  <x:si>
    <x:t xml:space="preserve">VT0001949</x:t>
  </x:si>
  <x:si>
    <x:t xml:space="preserve">C00661</x:t>
  </x:si>
  <x:si>
    <x:t xml:space="preserve">VT0001953</x:t>
  </x:si>
  <x:si>
    <x:t xml:space="preserve">C01638</x:t>
  </x:si>
  <x:si>
    <x:t xml:space="preserve">VT0001958</x:t>
  </x:si>
  <x:si>
    <x:t xml:space="preserve">VT0001963</x:t>
  </x:si>
  <x:si>
    <x:t xml:space="preserve">C01684</x:t>
  </x:si>
  <x:si>
    <x:t xml:space="preserve">VT0001968</x:t>
  </x:si>
  <x:si>
    <x:t xml:space="preserve">VT0001972</x:t>
  </x:si>
  <x:si>
    <x:t xml:space="preserve">VT0001977</x:t>
  </x:si>
  <x:si>
    <x:t xml:space="preserve">VT0001982</x:t>
  </x:si>
  <x:si>
    <x:t xml:space="preserve">C00785</x:t>
  </x:si>
  <x:si>
    <x:t xml:space="preserve">VT0001987</x:t>
  </x:si>
  <x:si>
    <x:t xml:space="preserve">P0048</x:t>
  </x:si>
  <x:si>
    <x:t xml:space="preserve">VT0001991</x:t>
  </x:si>
  <x:si>
    <x:t xml:space="preserve">C00889</x:t>
  </x:si>
  <x:si>
    <x:t xml:space="preserve">VT0001996</x:t>
  </x:si>
  <x:si>
    <x:t xml:space="preserve">C00494</x:t>
  </x:si>
  <x:si>
    <x:t xml:space="preserve">VT0002001</x:t>
  </x:si>
  <x:si>
    <x:t xml:space="preserve">C01563</x:t>
  </x:si>
  <x:si>
    <x:t xml:space="preserve">VT0002006</x:t>
  </x:si>
  <x:si>
    <x:t xml:space="preserve">C00526</x:t>
  </x:si>
  <x:si>
    <x:t xml:space="preserve">VT0002010</x:t>
  </x:si>
  <x:si>
    <x:t xml:space="preserve">C01445</x:t>
  </x:si>
  <x:si>
    <x:t xml:space="preserve">VT0002015</x:t>
  </x:si>
  <x:si>
    <x:t xml:space="preserve">C01478</x:t>
  </x:si>
  <x:si>
    <x:t xml:space="preserve">VT0002020</x:t>
  </x:si>
  <x:si>
    <x:t xml:space="preserve">C01171</x:t>
  </x:si>
  <x:si>
    <x:t xml:space="preserve">P0132</x:t>
  </x:si>
  <x:si>
    <x:t xml:space="preserve">VT0002025</x:t>
  </x:si>
  <x:si>
    <x:t xml:space="preserve">C01790</x:t>
  </x:si>
  <x:si>
    <x:t xml:space="preserve">VT0002029</x:t>
  </x:si>
  <x:si>
    <x:t xml:space="preserve">C01413</x:t>
  </x:si>
  <x:si>
    <x:t xml:space="preserve">VT0002034</x:t>
  </x:si>
  <x:si>
    <x:t xml:space="preserve">C00427</x:t>
  </x:si>
  <x:si>
    <x:t xml:space="preserve">VT0002039</x:t>
  </x:si>
  <x:si>
    <x:t xml:space="preserve">C01284</x:t>
  </x:si>
  <x:si>
    <x:t xml:space="preserve">VT0002044</x:t>
  </x:si>
  <x:si>
    <x:t xml:space="preserve">C01550</x:t>
  </x:si>
  <x:si>
    <x:t xml:space="preserve">VT0002048</x:t>
  </x:si>
  <x:si>
    <x:t xml:space="preserve">C00184</x:t>
  </x:si>
  <x:si>
    <x:t xml:space="preserve">VT0002053</x:t>
  </x:si>
  <x:si>
    <x:t xml:space="preserve">C00282</x:t>
  </x:si>
  <x:si>
    <x:t xml:space="preserve">VT0002058</x:t>
  </x:si>
  <x:si>
    <x:t xml:space="preserve">SANTA CRUZ</x:t>
  </x:si>
  <x:si>
    <x:t xml:space="preserve">C00954</x:t>
  </x:si>
  <x:si>
    <x:t xml:space="preserve">VT0002063</x:t>
  </x:si>
  <x:si>
    <x:t xml:space="preserve">VT0002067</x:t>
  </x:si>
  <x:si>
    <x:t xml:space="preserve">C00362</x:t>
  </x:si>
  <x:si>
    <x:t xml:space="preserve">VT0002072</x:t>
  </x:si>
  <x:si>
    <x:t xml:space="preserve">C00524</x:t>
  </x:si>
  <x:si>
    <x:t xml:space="preserve">VT0002077</x:t>
  </x:si>
  <x:si>
    <x:t xml:space="preserve">C00051</x:t>
  </x:si>
  <x:si>
    <x:t xml:space="preserve">VT0002082</x:t>
  </x:si>
  <x:si>
    <x:t xml:space="preserve">C00344</x:t>
  </x:si>
  <x:si>
    <x:t xml:space="preserve">VT0002086</x:t>
  </x:si>
  <x:si>
    <x:t xml:space="preserve">C00601</x:t>
  </x:si>
  <x:si>
    <x:t xml:space="preserve">VT0002091</x:t>
  </x:si>
  <x:si>
    <x:t xml:space="preserve">VT0002096</x:t>
  </x:si>
  <x:si>
    <x:t xml:space="preserve">P0069</x:t>
  </x:si>
  <x:si>
    <x:t xml:space="preserve">VT0002101</x:t>
  </x:si>
  <x:si>
    <x:t xml:space="preserve">C01186</x:t>
  </x:si>
  <x:si>
    <x:t xml:space="preserve">VT0002105</x:t>
  </x:si>
  <x:si>
    <x:t xml:space="preserve">C01326</x:t>
  </x:si>
  <x:si>
    <x:t xml:space="preserve">VT0002110</x:t>
  </x:si>
  <x:si>
    <x:t xml:space="preserve">C01721</x:t>
  </x:si>
  <x:si>
    <x:t xml:space="preserve">VT0002115</x:t>
  </x:si>
  <x:si>
    <x:t xml:space="preserve">C01178</x:t>
  </x:si>
  <x:si>
    <x:t xml:space="preserve">VT0002120</x:t>
  </x:si>
  <x:si>
    <x:t xml:space="preserve">C01687</x:t>
  </x:si>
  <x:si>
    <x:t xml:space="preserve">VT0002124</x:t>
  </x:si>
  <x:si>
    <x:t xml:space="preserve">VT0002129</x:t>
  </x:si>
  <x:si>
    <x:t xml:space="preserve">C00809</x:t>
  </x:si>
  <x:si>
    <x:t xml:space="preserve">VT0002134</x:t>
  </x:si>
  <x:si>
    <x:t xml:space="preserve">C01427</x:t>
  </x:si>
  <x:si>
    <x:t xml:space="preserve">VT0002139</x:t>
  </x:si>
  <x:si>
    <x:t xml:space="preserve">C00146</x:t>
  </x:si>
  <x:si>
    <x:t xml:space="preserve">VT0002143</x:t>
  </x:si>
  <x:si>
    <x:t xml:space="preserve">C00899</x:t>
  </x:si>
  <x:si>
    <x:t xml:space="preserve">VT0002148</x:t>
  </x:si>
  <x:si>
    <x:t xml:space="preserve">C00575</x:t>
  </x:si>
  <x:si>
    <x:t xml:space="preserve">VT0002153</x:t>
  </x:si>
  <x:si>
    <x:t xml:space="preserve">C00447</x:t>
  </x:si>
  <x:si>
    <x:t xml:space="preserve">VT0002158</x:t>
  </x:si>
  <x:si>
    <x:t xml:space="preserve">C01703</x:t>
  </x:si>
  <x:si>
    <x:t xml:space="preserve">VT0002162</x:t>
  </x:si>
  <x:si>
    <x:t xml:space="preserve">C01009</x:t>
  </x:si>
  <x:si>
    <x:t xml:space="preserve">P0101</x:t>
  </x:si>
  <x:si>
    <x:t xml:space="preserve">VT0002167</x:t>
  </x:si>
  <x:si>
    <x:t xml:space="preserve">C01643</x:t>
  </x:si>
  <x:si>
    <x:t xml:space="preserve">VT0002172</x:t>
  </x:si>
  <x:si>
    <x:t xml:space="preserve">VT0002177</x:t>
  </x:si>
  <x:si>
    <x:t xml:space="preserve">C01488</x:t>
  </x:si>
  <x:si>
    <x:t xml:space="preserve">VT0002181</x:t>
  </x:si>
  <x:si>
    <x:t xml:space="preserve">C01321</x:t>
  </x:si>
  <x:si>
    <x:t xml:space="preserve">VT0002186</x:t>
  </x:si>
  <x:si>
    <x:t xml:space="preserve">C00064</x:t>
  </x:si>
  <x:si>
    <x:t xml:space="preserve">VT0002191</x:t>
  </x:si>
  <x:si>
    <x:t xml:space="preserve">C00454</x:t>
  </x:si>
  <x:si>
    <x:t xml:space="preserve">VT0002196</x:t>
  </x:si>
  <x:si>
    <x:t xml:space="preserve">C01380</x:t>
  </x:si>
  <x:si>
    <x:t xml:space="preserve">VT0002200</x:t>
  </x:si>
  <x:si>
    <x:t xml:space="preserve">VT0002205</x:t>
  </x:si>
  <x:si>
    <x:t xml:space="preserve">C00131</x:t>
  </x:si>
  <x:si>
    <x:t xml:space="preserve">VT0002210</x:t>
  </x:si>
  <x:si>
    <x:t xml:space="preserve">VT0002215</x:t>
  </x:si>
  <x:si>
    <x:t xml:space="preserve">P0083</x:t>
  </x:si>
  <x:si>
    <x:t xml:space="preserve">VT0002219</x:t>
  </x:si>
  <x:si>
    <x:t xml:space="preserve">C00284</x:t>
  </x:si>
  <x:si>
    <x:t xml:space="preserve">VT0002224</x:t>
  </x:si>
  <x:si>
    <x:t xml:space="preserve">C00937</x:t>
  </x:si>
  <x:si>
    <x:t xml:space="preserve">VT0002229</x:t>
  </x:si>
  <x:si>
    <x:t xml:space="preserve">C00485</x:t>
  </x:si>
  <x:si>
    <x:t xml:space="preserve">VT0002234</x:t>
  </x:si>
  <x:si>
    <x:t xml:space="preserve">VT0002238</x:t>
  </x:si>
  <x:si>
    <x:t xml:space="preserve">C01666</x:t>
  </x:si>
  <x:si>
    <x:t xml:space="preserve">VT0002243</x:t>
  </x:si>
  <x:si>
    <x:t xml:space="preserve">C01708</x:t>
  </x:si>
  <x:si>
    <x:t xml:space="preserve">VT0002248</x:t>
  </x:si>
  <x:si>
    <x:t xml:space="preserve">C00656</x:t>
  </x:si>
  <x:si>
    <x:t xml:space="preserve">VT0002253</x:t>
  </x:si>
  <x:si>
    <x:t xml:space="preserve">C01434</x:t>
  </x:si>
  <x:si>
    <x:t xml:space="preserve">VT0002257</x:t>
  </x:si>
  <x:si>
    <x:t xml:space="preserve">C00208</x:t>
  </x:si>
  <x:si>
    <x:t xml:space="preserve">VT0002262</x:t>
  </x:si>
  <x:si>
    <x:t xml:space="preserve">C01085</x:t>
  </x:si>
  <x:si>
    <x:t xml:space="preserve">VT0002267</x:t>
  </x:si>
  <x:si>
    <x:t xml:space="preserve">C00003</x:t>
  </x:si>
  <x:si>
    <x:t xml:space="preserve">VT0002272</x:t>
  </x:si>
  <x:si>
    <x:t xml:space="preserve">VT0002276</x:t>
  </x:si>
  <x:si>
    <x:t xml:space="preserve">VT0002281</x:t>
  </x:si>
  <x:si>
    <x:t xml:space="preserve">C01339</x:t>
  </x:si>
  <x:si>
    <x:t xml:space="preserve">VT0002286</x:t>
  </x:si>
  <x:si>
    <x:t xml:space="preserve">C01566</x:t>
  </x:si>
  <x:si>
    <x:t xml:space="preserve">VT0002291</x:t>
  </x:si>
  <x:si>
    <x:t xml:space="preserve">C00804</x:t>
  </x:si>
  <x:si>
    <x:t xml:space="preserve">VT0002295</x:t>
  </x:si>
  <x:si>
    <x:t xml:space="preserve">C01197</x:t>
  </x:si>
  <x:si>
    <x:t xml:space="preserve">P0002</x:t>
  </x:si>
  <x:si>
    <x:t xml:space="preserve">VT0002300</x:t>
  </x:si>
  <x:si>
    <x:t xml:space="preserve">C00917</x:t>
  </x:si>
  <x:si>
    <x:t xml:space="preserve">VT0002305</x:t>
  </x:si>
  <x:si>
    <x:t xml:space="preserve">C01424</x:t>
  </x:si>
  <x:si>
    <x:t xml:space="preserve">VT0002310</x:t>
  </x:si>
  <x:si>
    <x:t xml:space="preserve">VT0002314</x:t>
  </x:si>
  <x:si>
    <x:t xml:space="preserve">VT0002319</x:t>
  </x:si>
  <x:si>
    <x:t xml:space="preserve">C00996</x:t>
  </x:si>
  <x:si>
    <x:t xml:space="preserve">VT0002324</x:t>
  </x:si>
  <x:si>
    <x:t xml:space="preserve">VT0002329</x:t>
  </x:si>
  <x:si>
    <x:t xml:space="preserve">VT0002333</x:t>
  </x:si>
  <x:si>
    <x:t xml:space="preserve">C00322</x:t>
  </x:si>
  <x:si>
    <x:t xml:space="preserve">VT0002338</x:t>
  </x:si>
  <x:si>
    <x:t xml:space="preserve">C00272</x:t>
  </x:si>
  <x:si>
    <x:t xml:space="preserve">VT0002343</x:t>
  </x:si>
  <x:si>
    <x:t xml:space="preserve">VT0002348</x:t>
  </x:si>
  <x:si>
    <x:t xml:space="preserve">C01014</x:t>
  </x:si>
  <x:si>
    <x:t xml:space="preserve">VT0002352</x:t>
  </x:si>
  <x:si>
    <x:t xml:space="preserve">C00884</x:t>
  </x:si>
  <x:si>
    <x:t xml:space="preserve">VT0002357</x:t>
  </x:si>
  <x:si>
    <x:t xml:space="preserve">C00259</x:t>
  </x:si>
  <x:si>
    <x:t xml:space="preserve">VT0002362</x:t>
  </x:si>
  <x:si>
    <x:t xml:space="preserve">C00236</x:t>
  </x:si>
  <x:si>
    <x:t xml:space="preserve">VT0002367</x:t>
  </x:si>
  <x:si>
    <x:t xml:space="preserve">C00171</x:t>
  </x:si>
  <x:si>
    <x:t xml:space="preserve">VT0002371</x:t>
  </x:si>
  <x:si>
    <x:t xml:space="preserve">C00574</x:t>
  </x:si>
  <x:si>
    <x:t xml:space="preserve">VT0002376</x:t>
  </x:si>
  <x:si>
    <x:t xml:space="preserve">C01279</x:t>
  </x:si>
  <x:si>
    <x:t xml:space="preserve">VT0002381</x:t>
  </x:si>
  <x:si>
    <x:t xml:space="preserve">C01493</x:t>
  </x:si>
  <x:si>
    <x:t xml:space="preserve">VT0002386</x:t>
  </x:si>
  <x:si>
    <x:t xml:space="preserve">C01606</x:t>
  </x:si>
  <x:si>
    <x:t xml:space="preserve">VT0002390</x:t>
  </x:si>
  <x:si>
    <x:t xml:space="preserve">C00279</x:t>
  </x:si>
  <x:si>
    <x:t xml:space="preserve">VT0002395</x:t>
  </x:si>
  <x:si>
    <x:t xml:space="preserve">C00050</x:t>
  </x:si>
  <x:si>
    <x:t xml:space="preserve">VT0002400</x:t>
  </x:si>
  <x:si>
    <x:t xml:space="preserve">VT0002405</x:t>
  </x:si>
  <x:si>
    <x:t xml:space="preserve">C00584</x:t>
  </x:si>
  <x:si>
    <x:t xml:space="preserve">VT0002409</x:t>
  </x:si>
  <x:si>
    <x:t xml:space="preserve">VT0002414</x:t>
  </x:si>
  <x:si>
    <x:t xml:space="preserve">VT0002419</x:t>
  </x:si>
  <x:si>
    <x:t xml:space="preserve">VT0002424</x:t>
  </x:si>
  <x:si>
    <x:t xml:space="preserve">C00039</x:t>
  </x:si>
  <x:si>
    <x:t xml:space="preserve">VT0002429</x:t>
  </x:si>
  <x:si>
    <x:t xml:space="preserve">C01331</x:t>
  </x:si>
  <x:si>
    <x:t xml:space="preserve">VT0002433</x:t>
  </x:si>
  <x:si>
    <x:t xml:space="preserve">VT0002438</x:t>
  </x:si>
  <x:si>
    <x:t xml:space="preserve">C01049</x:t>
  </x:si>
  <x:si>
    <x:t xml:space="preserve">VT0002443</x:t>
  </x:si>
  <x:si>
    <x:t xml:space="preserve">C01290</x:t>
  </x:si>
  <x:si>
    <x:t xml:space="preserve">VT0002448</x:t>
  </x:si>
  <x:si>
    <x:t xml:space="preserve">C00066</x:t>
  </x:si>
  <x:si>
    <x:t xml:space="preserve">VT0002452</x:t>
  </x:si>
  <x:si>
    <x:t xml:space="preserve">C01471</x:t>
  </x:si>
  <x:si>
    <x:t xml:space="preserve">VT0002457</x:t>
  </x:si>
  <x:si>
    <x:t xml:space="preserve">C00933</x:t>
  </x:si>
  <x:si>
    <x:t xml:space="preserve">VT0002462</x:t>
  </x:si>
  <x:si>
    <x:t xml:space="preserve">VT0002467</x:t>
  </x:si>
  <x:si>
    <x:t xml:space="preserve">C00678</x:t>
  </x:si>
  <x:si>
    <x:t xml:space="preserve">VT0002471</x:t>
  </x:si>
  <x:si>
    <x:t xml:space="preserve">C01275</x:t>
  </x:si>
  <x:si>
    <x:t xml:space="preserve">VT0002476</x:t>
  </x:si>
  <x:si>
    <x:t xml:space="preserve">VT0002481</x:t>
  </x:si>
  <x:si>
    <x:t xml:space="preserve">C00364</x:t>
  </x:si>
  <x:si>
    <x:t xml:space="preserve">VT0002486</x:t>
  </x:si>
  <x:si>
    <x:t xml:space="preserve">C01709</x:t>
  </x:si>
  <x:si>
    <x:t xml:space="preserve">VT0002490</x:t>
  </x:si>
  <x:si>
    <x:t xml:space="preserve">C01658</x:t>
  </x:si>
  <x:si>
    <x:t xml:space="preserve">VT0002495</x:t>
  </x:si>
  <x:si>
    <x:t xml:space="preserve">C01778</x:t>
  </x:si>
  <x:si>
    <x:t xml:space="preserve">VT0002500</x:t>
  </x:si>
  <x:si>
    <x:t xml:space="preserve">C00191</x:t>
  </x:si>
  <x:si>
    <x:t xml:space="preserve">VT0002505</x:t>
  </x:si>
  <x:si>
    <x:t xml:space="preserve">VT0002509</x:t>
  </x:si>
  <x:si>
    <x:t xml:space="preserve">C00238</x:t>
  </x:si>
  <x:si>
    <x:t xml:space="preserve">VT0002514</x:t>
  </x:si>
  <x:si>
    <x:t xml:space="preserve">VT0002519</x:t>
  </x:si>
  <x:si>
    <x:t xml:space="preserve">VT0002524</x:t>
  </x:si>
  <x:si>
    <x:t xml:space="preserve">VT0002528</x:t>
  </x:si>
  <x:si>
    <x:t xml:space="preserve">C00828</x:t>
  </x:si>
  <x:si>
    <x:t xml:space="preserve">VT0002533</x:t>
  </x:si>
  <x:si>
    <x:t xml:space="preserve">C00672</x:t>
  </x:si>
  <x:si>
    <x:t xml:space="preserve">VT0002538</x:t>
  </x:si>
  <x:si>
    <x:t xml:space="preserve">VT0002543</x:t>
  </x:si>
  <x:si>
    <x:t xml:space="preserve">C00195</x:t>
  </x:si>
  <x:si>
    <x:t xml:space="preserve">VT0002547</x:t>
  </x:si>
  <x:si>
    <x:t xml:space="preserve">C01277</x:t>
  </x:si>
  <x:si>
    <x:t xml:space="preserve">VT0002552</x:t>
  </x:si>
  <x:si>
    <x:t xml:space="preserve">C00919</x:t>
  </x:si>
  <x:si>
    <x:t xml:space="preserve">VT0002557</x:t>
  </x:si>
  <x:si>
    <x:t xml:space="preserve">C00315</x:t>
  </x:si>
  <x:si>
    <x:t xml:space="preserve">VT0002562</x:t>
  </x:si>
  <x:si>
    <x:t xml:space="preserve">C00806</x:t>
  </x:si>
  <x:si>
    <x:t xml:space="preserve">VT0002566</x:t>
  </x:si>
  <x:si>
    <x:t xml:space="preserve">C01603</x:t>
  </x:si>
  <x:si>
    <x:t xml:space="preserve">P0042</x:t>
  </x:si>
  <x:si>
    <x:t xml:space="preserve">VT0002571</x:t>
  </x:si>
  <x:si>
    <x:t xml:space="preserve">C01037</x:t>
  </x:si>
  <x:si>
    <x:t xml:space="preserve">VT0002576</x:t>
  </x:si>
  <x:si>
    <x:t xml:space="preserve">C01268</x:t>
  </x:si>
  <x:si>
    <x:t xml:space="preserve">VT0002581</x:t>
  </x:si>
  <x:si>
    <x:t xml:space="preserve">C01317</x:t>
  </x:si>
  <x:si>
    <x:t xml:space="preserve">VT0002585</x:t>
  </x:si>
  <x:si>
    <x:t xml:space="preserve">C00465</x:t>
  </x:si>
  <x:si>
    <x:t xml:space="preserve">VT0002590</x:t>
  </x:si>
  <x:si>
    <x:t xml:space="preserve">VT0002595</x:t>
  </x:si>
  <x:si>
    <x:t xml:space="preserve">VT0002600</x:t>
  </x:si>
  <x:si>
    <x:t xml:space="preserve">C01505</x:t>
  </x:si>
  <x:si>
    <x:t xml:space="preserve">VT0002604</x:t>
  </x:si>
  <x:si>
    <x:t xml:space="preserve">VT0002609</x:t>
  </x:si>
  <x:si>
    <x:t xml:space="preserve">C00715</x:t>
  </x:si>
  <x:si>
    <x:t xml:space="preserve">VT0002614</x:t>
  </x:si>
  <x:si>
    <x:t xml:space="preserve">31/02/2025</x:t>
  </x:si>
  <x:si>
    <x:t xml:space="preserve">C01071</x:t>
  </x:si>
  <x:si>
    <x:t xml:space="preserve">VT0002619</x:t>
  </x:si>
  <x:si>
    <x:t xml:space="preserve">VT0002623</x:t>
  </x:si>
  <x:si>
    <x:t xml:space="preserve">C01749</x:t>
  </x:si>
  <x:si>
    <x:t xml:space="preserve">VT0002628</x:t>
  </x:si>
  <x:si>
    <x:t xml:space="preserve">C00833</x:t>
  </x:si>
  <x:si>
    <x:t xml:space="preserve">VT0002633</x:t>
  </x:si>
  <x:si>
    <x:t xml:space="preserve">C01247</x:t>
  </x:si>
  <x:si>
    <x:t xml:space="preserve">VT0002638</x:t>
  </x:si>
  <x:si>
    <x:t xml:space="preserve">C01402</x:t>
  </x:si>
  <x:si>
    <x:t xml:space="preserve">VT0002642</x:t>
  </x:si>
  <x:si>
    <x:t xml:space="preserve">C00311</x:t>
  </x:si>
  <x:si>
    <x:t xml:space="preserve">VT0002647</x:t>
  </x:si>
  <x:si>
    <x:t xml:space="preserve">VT0002652</x:t>
  </x:si>
  <x:si>
    <x:t xml:space="preserve">C00419</x:t>
  </x:si>
  <x:si>
    <x:t xml:space="preserve">VT0002657</x:t>
  </x:si>
  <x:si>
    <x:t xml:space="preserve">VT0002661</x:t>
  </x:si>
  <x:si>
    <x:t xml:space="preserve">C01148</x:t>
  </x:si>
  <x:si>
    <x:t xml:space="preserve">VT0002666</x:t>
  </x:si>
  <x:si>
    <x:t xml:space="preserve">C00782</x:t>
  </x:si>
  <x:si>
    <x:t xml:space="preserve">VT0002671</x:t>
  </x:si>
  <x:si>
    <x:t xml:space="preserve">C01734</x:t>
  </x:si>
  <x:si>
    <x:t xml:space="preserve">VT0002676</x:t>
  </x:si>
  <x:si>
    <x:t xml:space="preserve">C01172</x:t>
  </x:si>
  <x:si>
    <x:t xml:space="preserve">VT0002680</x:t>
  </x:si>
  <x:si>
    <x:t xml:space="preserve">C01393</x:t>
  </x:si>
  <x:si>
    <x:t xml:space="preserve">VT0002685</x:t>
  </x:si>
  <x:si>
    <x:t xml:space="preserve">C01066</x:t>
  </x:si>
  <x:si>
    <x:t xml:space="preserve">VT0002690</x:t>
  </x:si>
  <x:si>
    <x:t xml:space="preserve">VT0002695</x:t>
  </x:si>
  <x:si>
    <x:t xml:space="preserve">C00235</x:t>
  </x:si>
  <x:si>
    <x:t xml:space="preserve">VT0002699</x:t>
  </x:si>
  <x:si>
    <x:t xml:space="preserve">VT0002704</x:t>
  </x:si>
  <x:si>
    <x:t xml:space="preserve">C00753</x:t>
  </x:si>
  <x:si>
    <x:t xml:space="preserve">VT0002709</x:t>
  </x:si>
  <x:si>
    <x:t xml:space="preserve">VT0002714</x:t>
  </x:si>
  <x:si>
    <x:t xml:space="preserve">C01337</x:t>
  </x:si>
  <x:si>
    <x:t xml:space="preserve">VT0002718</x:t>
  </x:si>
  <x:si>
    <x:t xml:space="preserve">C01485</x:t>
  </x:si>
  <x:si>
    <x:t xml:space="preserve">VT0002723</x:t>
  </x:si>
  <x:si>
    <x:t xml:space="preserve">VT0002728</x:t>
  </x:si>
  <x:si>
    <x:t xml:space="preserve">C01190</x:t>
  </x:si>
  <x:si>
    <x:t xml:space="preserve">VT0002733</x:t>
  </x:si>
  <x:si>
    <x:t xml:space="preserve">C01320</x:t>
  </x:si>
  <x:si>
    <x:t xml:space="preserve">VT0002737</x:t>
  </x:si>
  <x:si>
    <x:t xml:space="preserve">C01702</x:t>
  </x:si>
  <x:si>
    <x:t xml:space="preserve">VT0002742</x:t>
  </x:si>
  <x:si>
    <x:t xml:space="preserve">VT0002747</x:t>
  </x:si>
  <x:si>
    <x:t xml:space="preserve">C01362</x:t>
  </x:si>
  <x:si>
    <x:t xml:space="preserve">VT0002752</x:t>
  </x:si>
  <x:si>
    <x:t xml:space="preserve">VT0002756</x:t>
  </x:si>
  <x:si>
    <x:t xml:space="preserve">VT0002761</x:t>
  </x:si>
  <x:si>
    <x:t xml:space="preserve">C00774</x:t>
  </x:si>
  <x:si>
    <x:t xml:space="preserve">VT0002766</x:t>
  </x:si>
  <x:si>
    <x:t xml:space="preserve">C00877</x:t>
  </x:si>
  <x:si>
    <x:t xml:space="preserve">VT0002771</x:t>
  </x:si>
  <x:si>
    <x:t xml:space="preserve">C01236</x:t>
  </x:si>
  <x:si>
    <x:t xml:space="preserve">VT0002775</x:t>
  </x:si>
  <x:si>
    <x:t xml:space="preserve">C00560</x:t>
  </x:si>
  <x:si>
    <x:t xml:space="preserve">VT0002780</x:t>
  </x:si>
  <x:si>
    <x:t xml:space="preserve">C01304</x:t>
  </x:si>
  <x:si>
    <x:t xml:space="preserve">VT0002785</x:t>
  </x:si>
  <x:si>
    <x:t xml:space="preserve">C00456</x:t>
  </x:si>
  <x:si>
    <x:t xml:space="preserve">VT0002790</x:t>
  </x:si>
  <x:si>
    <x:t xml:space="preserve">C00636</x:t>
  </x:si>
  <x:si>
    <x:t xml:space="preserve">VT0002794</x:t>
  </x:si>
  <x:si>
    <x:t xml:space="preserve">C01145</x:t>
  </x:si>
  <x:si>
    <x:t xml:space="preserve">MARKETPLACE</x:t>
  </x:si>
  <x:si>
    <x:t xml:space="preserve">VT0002799</x:t>
  </x:si>
  <x:si>
    <x:t xml:space="preserve">C01565</x:t>
  </x:si>
  <x:si>
    <x:t xml:space="preserve">VT0002804</x:t>
  </x:si>
  <x:si>
    <x:t xml:space="preserve">C00217</x:t>
  </x:si>
  <x:si>
    <x:t xml:space="preserve">VT0002809</x:t>
  </x:si>
  <x:si>
    <x:t xml:space="preserve">C00577</x:t>
  </x:si>
  <x:si>
    <x:t xml:space="preserve">VT0002813</x:t>
  </x:si>
  <x:si>
    <x:t xml:space="preserve">C00164</x:t>
  </x:si>
  <x:si>
    <x:t xml:space="preserve">VT0002818</x:t>
  </x:si>
  <x:si>
    <x:t xml:space="preserve">C00633</x:t>
  </x:si>
  <x:si>
    <x:t xml:space="preserve">VT0002823</x:t>
  </x:si>
  <x:si>
    <x:t xml:space="preserve">VT0002828</x:t>
  </x:si>
  <x:si>
    <x:t xml:space="preserve">C00926</x:t>
  </x:si>
  <x:si>
    <x:t xml:space="preserve">VT0002832</x:t>
  </x:si>
  <x:si>
    <x:t xml:space="preserve">C00085</x:t>
  </x:si>
  <x:si>
    <x:t xml:space="preserve">VT0002837</x:t>
  </x:si>
  <x:si>
    <x:t xml:space="preserve">VT0002842</x:t>
  </x:si>
  <x:si>
    <x:t xml:space="preserve">C01349</x:t>
  </x:si>
  <x:si>
    <x:t xml:space="preserve">VT0002847</x:t>
  </x:si>
  <x:si>
    <x:t xml:space="preserve">C01735</x:t>
  </x:si>
  <x:si>
    <x:t xml:space="preserve">VT0002851</x:t>
  </x:si>
  <x:si>
    <x:t xml:space="preserve">C00258</x:t>
  </x:si>
  <x:si>
    <x:t xml:space="preserve">VT0002856</x:t>
  </x:si>
  <x:si>
    <x:t xml:space="preserve">C01372</x:t>
  </x:si>
  <x:si>
    <x:t xml:space="preserve">VT0002861</x:t>
  </x:si>
  <x:si>
    <x:t xml:space="preserve">C00761</x:t>
  </x:si>
  <x:si>
    <x:t xml:space="preserve">VT0002866</x:t>
  </x:si>
  <x:si>
    <x:t xml:space="preserve">C01196</x:t>
  </x:si>
  <x:si>
    <x:t xml:space="preserve">VT0002870</x:t>
  </x:si>
  <x:si>
    <x:t xml:space="preserve">C00175</x:t>
  </x:si>
  <x:si>
    <x:t xml:space="preserve">VT0002875</x:t>
  </x:si>
  <x:si>
    <x:t xml:space="preserve">C01672</x:t>
  </x:si>
  <x:si>
    <x:t xml:space="preserve">VT0002880</x:t>
  </x:si>
  <x:si>
    <x:t xml:space="preserve">C01246</x:t>
  </x:si>
  <x:si>
    <x:t xml:space="preserve">VT0002885</x:t>
  </x:si>
  <x:si>
    <x:t xml:space="preserve">VT0002889</x:t>
  </x:si>
  <x:si>
    <x:t xml:space="preserve">C01055</x:t>
  </x:si>
  <x:si>
    <x:t xml:space="preserve">VT0002894</x:t>
  </x:si>
  <x:si>
    <x:t xml:space="preserve">C01539</x:t>
  </x:si>
  <x:si>
    <x:t xml:space="preserve">VT0002899</x:t>
  </x:si>
  <x:si>
    <x:t xml:space="preserve">C00532</x:t>
  </x:si>
  <x:si>
    <x:t xml:space="preserve">VT0002904</x:t>
  </x:si>
  <x:si>
    <x:t xml:space="preserve">cochabamba</x:t>
  </x:si>
  <x:si>
    <x:t xml:space="preserve">C00330</x:t>
  </x:si>
  <x:si>
    <x:t xml:space="preserve">VT0002908</x:t>
  </x:si>
  <x:si>
    <x:t xml:space="preserve">C00964</x:t>
  </x:si>
  <x:si>
    <x:t xml:space="preserve">VT0002913</x:t>
  </x:si>
  <x:si>
    <x:t xml:space="preserve">C00354</x:t>
  </x:si>
  <x:si>
    <x:t xml:space="preserve">P0010</x:t>
  </x:si>
  <x:si>
    <x:t xml:space="preserve">VT0002918</x:t>
  </x:si>
  <x:si>
    <x:t xml:space="preserve">C00786</x:t>
  </x:si>
  <x:si>
    <x:t xml:space="preserve">VT0002923</x:t>
  </x:si>
  <x:si>
    <x:t xml:space="preserve">C01742</x:t>
  </x:si>
  <x:si>
    <x:t xml:space="preserve">VT0002927</x:t>
  </x:si>
  <x:si>
    <x:t xml:space="preserve">C00468</x:t>
  </x:si>
  <x:si>
    <x:t xml:space="preserve">VT0002932</x:t>
  </x:si>
  <x:si>
    <x:t xml:space="preserve">C00773</x:t>
  </x:si>
  <x:si>
    <x:t xml:space="preserve">VT0002937</x:t>
  </x:si>
  <x:si>
    <x:t xml:space="preserve">VT0002942</x:t>
  </x:si>
  <x:si>
    <x:t xml:space="preserve">VT0002946</x:t>
  </x:si>
  <x:si>
    <x:t xml:space="preserve">C00036</x:t>
  </x:si>
  <x:si>
    <x:t xml:space="preserve">VT0002951</x:t>
  </x:si>
  <x:si>
    <x:t xml:space="preserve">C00810</x:t>
  </x:si>
  <x:si>
    <x:t xml:space="preserve">VT0002956</x:t>
  </x:si>
  <x:si>
    <x:t xml:space="preserve">C01642</x:t>
  </x:si>
  <x:si>
    <x:t xml:space="preserve">VT0002961</x:t>
  </x:si>
  <x:si>
    <x:t xml:space="preserve">C00752</x:t>
  </x:si>
  <x:si>
    <x:t xml:space="preserve">VT0002965</x:t>
  </x:si>
  <x:si>
    <x:t xml:space="preserve">C00383</x:t>
  </x:si>
  <x:si>
    <x:t xml:space="preserve">VT0002970</x:t>
  </x:si>
  <x:si>
    <x:t xml:space="preserve">C01327</x:t>
  </x:si>
  <x:si>
    <x:t xml:space="preserve">VT0002975</x:t>
  </x:si>
  <x:si>
    <x:t xml:space="preserve">C01452</x:t>
  </x:si>
  <x:si>
    <x:t xml:space="preserve">VT0002980</x:t>
  </x:si>
  <x:si>
    <x:t xml:space="preserve">VT0002984</x:t>
  </x:si>
  <x:si>
    <x:t xml:space="preserve">VT0002989</x:t>
  </x:si>
  <x:si>
    <x:t xml:space="preserve">VT0002994</x:t>
  </x:si>
  <x:si>
    <x:t xml:space="preserve">C00535</x:t>
  </x:si>
  <x:si>
    <x:t xml:space="preserve">VT0002999</x:t>
  </x:si>
  <x:si>
    <x:t xml:space="preserve">C00693</x:t>
  </x:si>
  <x:si>
    <x:t xml:space="preserve">VT0003003</x:t>
  </x:si>
  <x:si>
    <x:t xml:space="preserve">C01632</x:t>
  </x:si>
  <x:si>
    <x:t xml:space="preserve">VT0003008</x:t>
  </x:si>
  <x:si>
    <x:t xml:space="preserve">C01061</x:t>
  </x:si>
  <x:si>
    <x:t xml:space="preserve">VT0003013</x:t>
  </x:si>
  <x:si>
    <x:t xml:space="preserve">C01134</x:t>
  </x:si>
  <x:si>
    <x:t xml:space="preserve">VT0003018</x:t>
  </x:si>
  <x:si>
    <x:t xml:space="preserve">P0050</x:t>
  </x:si>
  <x:si>
    <x:t xml:space="preserve">VT0003022</x:t>
  </x:si>
  <x:si>
    <x:t xml:space="preserve">VT0003027</x:t>
  </x:si>
  <x:si>
    <x:t xml:space="preserve">C01193</x:t>
  </x:si>
  <x:si>
    <x:t xml:space="preserve">VT0003032</x:t>
  </x:si>
  <x:si>
    <x:t xml:space="preserve">C00361</x:t>
  </x:si>
  <x:si>
    <x:t xml:space="preserve">VT0003037</x:t>
  </x:si>
  <x:si>
    <x:t xml:space="preserve">C00650</x:t>
  </x:si>
  <x:si>
    <x:t xml:space="preserve">VT0003041</x:t>
  </x:si>
  <x:si>
    <x:t xml:space="preserve">C00391</x:t>
  </x:si>
  <x:si>
    <x:t xml:space="preserve">VT0003046</x:t>
  </x:si>
  <x:si>
    <x:t xml:space="preserve">C00439</x:t>
  </x:si>
  <x:si>
    <x:t xml:space="preserve">VT0003051</x:t>
  </x:si>
  <x:si>
    <x:t xml:space="preserve">C01287</x:t>
  </x:si>
  <x:si>
    <x:t xml:space="preserve">VT0003056</x:t>
  </x:si>
  <x:si>
    <x:t xml:space="preserve">P0117</x:t>
  </x:si>
  <x:si>
    <x:t xml:space="preserve">VT0003060</x:t>
  </x:si>
  <x:si>
    <x:t xml:space="preserve">C01377</x:t>
  </x:si>
  <x:si>
    <x:t xml:space="preserve">VT0003065</x:t>
  </x:si>
  <x:si>
    <x:t xml:space="preserve">C01355</x:t>
  </x:si>
  <x:si>
    <x:t xml:space="preserve">VT0003070</x:t>
  </x:si>
  <x:si>
    <x:t xml:space="preserve">C01142</x:t>
  </x:si>
  <x:si>
    <x:t xml:space="preserve">VT0003075</x:t>
  </x:si>
  <x:si>
    <x:t xml:space="preserve">C01210</x:t>
  </x:si>
  <x:si>
    <x:t xml:space="preserve">VT0003079</x:t>
  </x:si>
  <x:si>
    <x:t xml:space="preserve">C00695</x:t>
  </x:si>
  <x:si>
    <x:t xml:space="preserve">VT0003084</x:t>
  </x:si>
  <x:si>
    <x:t xml:space="preserve">C00114</x:t>
  </x:si>
  <x:si>
    <x:t xml:space="preserve">VT0003089</x:t>
  </x:si>
  <x:si>
    <x:t xml:space="preserve">C00246</x:t>
  </x:si>
  <x:si>
    <x:t xml:space="preserve">VT0003094</x:t>
  </x:si>
  <x:si>
    <x:t xml:space="preserve">C00600</x:t>
  </x:si>
  <x:si>
    <x:t xml:space="preserve">VT0003098</x:t>
  </x:si>
  <x:si>
    <x:t xml:space="preserve">C00973</x:t>
  </x:si>
  <x:si>
    <x:t xml:space="preserve">VT0003103</x:t>
  </x:si>
  <x:si>
    <x:t xml:space="preserve">C00095</x:t>
  </x:si>
  <x:si>
    <x:t xml:space="preserve">VT0003108</x:t>
  </x:si>
  <x:si>
    <x:t xml:space="preserve">C00697</x:t>
  </x:si>
  <x:si>
    <x:t xml:space="preserve">VT0003113</x:t>
  </x:si>
  <x:si>
    <x:t xml:space="preserve">C00815</x:t>
  </x:si>
  <x:si>
    <x:t xml:space="preserve">VT0003117</x:t>
  </x:si>
  <x:si>
    <x:t xml:space="preserve">VT0003122</x:t>
  </x:si>
  <x:si>
    <x:t xml:space="preserve">VT0003127</x:t>
  </x:si>
  <x:si>
    <x:t xml:space="preserve">C00531</x:t>
  </x:si>
  <x:si>
    <x:t xml:space="preserve">VT0003132</x:t>
  </x:si>
  <x:si>
    <x:t xml:space="preserve">VT0003136</x:t>
  </x:si>
  <x:si>
    <x:t xml:space="preserve">C00007</x:t>
  </x:si>
  <x:si>
    <x:t xml:space="preserve">VT0003141</x:t>
  </x:si>
  <x:si>
    <x:t xml:space="preserve">VT0003146</x:t>
  </x:si>
  <x:si>
    <x:t xml:space="preserve">C00639</x:t>
  </x:si>
  <x:si>
    <x:t xml:space="preserve">VT0003151</x:t>
  </x:si>
  <x:si>
    <x:t xml:space="preserve">C00355</x:t>
  </x:si>
  <x:si>
    <x:t xml:space="preserve">VT0003155</x:t>
  </x:si>
  <x:si>
    <x:t xml:space="preserve">VT0003160</x:t>
  </x:si>
  <x:si>
    <x:t xml:space="preserve">C00143</x:t>
  </x:si>
  <x:si>
    <x:t xml:space="preserve">VT0003165</x:t>
  </x:si>
  <x:si>
    <x:t xml:space="preserve">C00680</x:t>
  </x:si>
  <x:si>
    <x:t xml:space="preserve">VT0003170</x:t>
  </x:si>
  <x:si>
    <x:t xml:space="preserve">C01135</x:t>
  </x:si>
  <x:si>
    <x:t xml:space="preserve">VT0003174</x:t>
  </x:si>
  <x:si>
    <x:t xml:space="preserve">C01677</x:t>
  </x:si>
  <x:si>
    <x:t xml:space="preserve">VT0003179</x:t>
  </x:si>
  <x:si>
    <x:t xml:space="preserve">C00612</x:t>
  </x:si>
  <x:si>
    <x:t xml:space="preserve">VT0003184</x:t>
  </x:si>
  <x:si>
    <x:t xml:space="preserve">C00929</x:t>
  </x:si>
  <x:si>
    <x:t xml:space="preserve">VT0003189</x:t>
  </x:si>
  <x:si>
    <x:t xml:space="preserve">C00045</x:t>
  </x:si>
  <x:si>
    <x:t xml:space="preserve">VT0003193</x:t>
  </x:si>
  <x:si>
    <x:t xml:space="preserve">C00923</x:t>
  </x:si>
  <x:si>
    <x:t xml:space="preserve">VT0003198</x:t>
  </x:si>
  <x:si>
    <x:t xml:space="preserve">VT0003203</x:t>
  </x:si>
  <x:si>
    <x:t xml:space="preserve">VT0003208</x:t>
  </x:si>
  <x:si>
    <x:t xml:space="preserve">VT0003212</x:t>
  </x:si>
  <x:si>
    <x:t xml:space="preserve">C01502</x:t>
  </x:si>
  <x:si>
    <x:t xml:space="preserve">VT0003217</x:t>
  </x:si>
  <x:si>
    <x:t xml:space="preserve">C01511</x:t>
  </x:si>
  <x:si>
    <x:t xml:space="preserve">VT0003222</x:t>
  </x:si>
  <x:si>
    <x:t xml:space="preserve">VT0003227</x:t>
  </x:si>
  <x:si>
    <x:t xml:space="preserve">C00652</x:t>
  </x:si>
  <x:si>
    <x:t xml:space="preserve">VT0003231</x:t>
  </x:si>
  <x:si>
    <x:t xml:space="preserve">VT0003236</x:t>
  </x:si>
  <x:si>
    <x:t xml:space="preserve">C00972</x:t>
  </x:si>
  <x:si>
    <x:t xml:space="preserve">VT0003241</x:t>
  </x:si>
  <x:si>
    <x:t xml:space="preserve">C00987</x:t>
  </x:si>
  <x:si>
    <x:t xml:space="preserve">VT0003246</x:t>
  </x:si>
  <x:si>
    <x:t xml:space="preserve">LA PAZ</x:t>
  </x:si>
  <x:si>
    <x:t xml:space="preserve">C00165</x:t>
  </x:si>
  <x:si>
    <x:t xml:space="preserve">VT0003250</x:t>
  </x:si>
  <x:si>
    <x:t xml:space="preserve">C00951</x:t>
  </x:si>
  <x:si>
    <x:t xml:space="preserve">VT0003255</x:t>
  </x:si>
  <x:si>
    <x:t xml:space="preserve">C00348</x:t>
  </x:si>
  <x:si>
    <x:t xml:space="preserve">VT0003260</x:t>
  </x:si>
  <x:si>
    <x:t xml:space="preserve">VT0003265</x:t>
  </x:si>
  <x:si>
    <x:t xml:space="preserve">C01495</x:t>
  </x:si>
  <x:si>
    <x:t xml:space="preserve">VT0003269</x:t>
  </x:si>
  <x:si>
    <x:t xml:space="preserve">VT0003274</x:t>
  </x:si>
  <x:si>
    <x:t xml:space="preserve">C01758</x:t>
  </x:si>
  <x:si>
    <x:t xml:space="preserve">VT0003279</x:t>
  </x:si>
  <x:si>
    <x:t xml:space="preserve">VT0003284</x:t>
  </x:si>
  <x:si>
    <x:t xml:space="preserve">C01141</x:t>
  </x:si>
  <x:si>
    <x:t xml:space="preserve">VT0003288</x:t>
  </x:si>
  <x:si>
    <x:t xml:space="preserve">C00591</x:t>
  </x:si>
  <x:si>
    <x:t xml:space="preserve">VT0003293</x:t>
  </x:si>
  <x:si>
    <x:t xml:space="preserve">C00646</x:t>
  </x:si>
  <x:si>
    <x:t xml:space="preserve">VT0003298</x:t>
  </x:si>
  <x:si>
    <x:t xml:space="preserve">C01673</x:t>
  </x:si>
  <x:si>
    <x:t xml:space="preserve">VT0003303</x:t>
  </x:si>
  <x:si>
    <x:t xml:space="preserve">VT0003307</x:t>
  </x:si>
  <x:si>
    <x:t xml:space="preserve">C00554</x:t>
  </x:si>
  <x:si>
    <x:t xml:space="preserve">VT0003312</x:t>
  </x:si>
  <x:si>
    <x:t xml:space="preserve">C00338</x:t>
  </x:si>
  <x:si>
    <x:t xml:space="preserve">VT0003317</x:t>
  </x:si>
  <x:si>
    <x:t xml:space="preserve">VT0003322</x:t>
  </x:si>
  <x:si>
    <x:t xml:space="preserve">C00476</x:t>
  </x:si>
  <x:si>
    <x:t xml:space="preserve">VT0003326</x:t>
  </x:si>
  <x:si>
    <x:t xml:space="preserve">C00788</x:t>
  </x:si>
  <x:si>
    <x:t xml:space="preserve">VT0003331</x:t>
  </x:si>
  <x:si>
    <x:t xml:space="preserve">C00642</x:t>
  </x:si>
  <x:si>
    <x:t xml:space="preserve">VT0003336</x:t>
  </x:si>
  <x:si>
    <x:t xml:space="preserve">C00682</x:t>
  </x:si>
  <x:si>
    <x:t xml:space="preserve">VT0003341</x:t>
  </x:si>
  <x:si>
    <x:t xml:space="preserve">VT0003345</x:t>
  </x:si>
  <x:si>
    <x:t xml:space="preserve">C01759</x:t>
  </x:si>
  <x:si>
    <x:t xml:space="preserve">VT0003350</x:t>
  </x:si>
  <x:si>
    <x:t xml:space="preserve">C01374</x:t>
  </x:si>
  <x:si>
    <x:t xml:space="preserve">VT0003355</x:t>
  </x:si>
  <x:si>
    <x:t xml:space="preserve">C01146</x:t>
  </x:si>
  <x:si>
    <x:t xml:space="preserve">VT0003360</x:t>
  </x:si>
  <x:si>
    <x:t xml:space="preserve">C01640</x:t>
  </x:si>
  <x:si>
    <x:t xml:space="preserve">VT0003364</x:t>
  </x:si>
  <x:si>
    <x:t xml:space="preserve">VT0003369</x:t>
  </x:si>
  <x:si>
    <x:t xml:space="preserve">C01198</x:t>
  </x:si>
  <x:si>
    <x:t xml:space="preserve">VT0003374</x:t>
  </x:si>
  <x:si>
    <x:t xml:space="preserve">VT0003379</x:t>
  </x:si>
  <x:si>
    <x:t xml:space="preserve">C01644</x:t>
  </x:si>
  <x:si>
    <x:t xml:space="preserve">VT0003383</x:t>
  </x:si>
  <x:si>
    <x:t xml:space="preserve">VT0003388</x:t>
  </x:si>
  <x:si>
    <x:t xml:space="preserve">VT0003393</x:t>
  </x:si>
  <x:si>
    <x:t xml:space="preserve">VT0003398</x:t>
  </x:si>
  <x:si>
    <x:t xml:space="preserve">C01715</x:t>
  </x:si>
  <x:si>
    <x:t xml:space="preserve">VT0003402</x:t>
  </x:si>
  <x:si>
    <x:t xml:space="preserve">VT0003407</x:t>
  </x:si>
  <x:si>
    <x:t xml:space="preserve">C00521</x:t>
  </x:si>
  <x:si>
    <x:t xml:space="preserve">VT0003412</x:t>
  </x:si>
  <x:si>
    <x:t xml:space="preserve">VT0003417</x:t>
  </x:si>
  <x:si>
    <x:t xml:space="preserve">C00301</x:t>
  </x:si>
  <x:si>
    <x:t xml:space="preserve">VT0003421</x:t>
  </x:si>
  <x:si>
    <x:t xml:space="preserve">VT0003426</x:t>
  </x:si>
  <x:si>
    <x:t xml:space="preserve">C01540</x:t>
  </x:si>
  <x:si>
    <x:t xml:space="preserve">VT0003431</x:t>
  </x:si>
  <x:si>
    <x:t xml:space="preserve">C01497</x:t>
  </x:si>
  <x:si>
    <x:t xml:space="preserve">VT0003436</x:t>
  </x:si>
  <x:si>
    <x:t xml:space="preserve">C00802</x:t>
  </x:si>
  <x:si>
    <x:t xml:space="preserve">VT0003440</x:t>
  </x:si>
  <x:si>
    <x:t xml:space="preserve">VT0003445</x:t>
  </x:si>
  <x:si>
    <x:t xml:space="preserve">C00724</x:t>
  </x:si>
  <x:si>
    <x:t xml:space="preserve">VT0003450</x:t>
  </x:si>
  <x:si>
    <x:t xml:space="preserve">C00177</x:t>
  </x:si>
  <x:si>
    <x:t xml:space="preserve">VT0003455</x:t>
  </x:si>
  <x:si>
    <x:t xml:space="preserve">C00296</x:t>
  </x:si>
  <x:si>
    <x:t xml:space="preserve">VT0003459</x:t>
  </x:si>
  <x:si>
    <x:t xml:space="preserve">C00084</x:t>
  </x:si>
  <x:si>
    <x:t xml:space="preserve">VT0003464</x:t>
  </x:si>
  <x:si>
    <x:t xml:space="preserve">C00981</x:t>
  </x:si>
  <x:si>
    <x:t xml:space="preserve">VT0003469</x:t>
  </x:si>
  <x:si>
    <x:t xml:space="preserve">VT0003474</x:t>
  </x:si>
  <x:si>
    <x:t xml:space="preserve">C01136</x:t>
  </x:si>
  <x:si>
    <x:t xml:space="preserve">VT0003478</x:t>
  </x:si>
  <x:si>
    <x:t xml:space="preserve">VT0003483</x:t>
  </x:si>
  <x:si>
    <x:t xml:space="preserve">C00627</x:t>
  </x:si>
  <x:si>
    <x:t xml:space="preserve">VT0003488</x:t>
  </x:si>
  <x:si>
    <x:t xml:space="preserve">C00645</x:t>
  </x:si>
  <x:si>
    <x:t xml:space="preserve">VT0003493</x:t>
  </x:si>
  <x:si>
    <x:t xml:space="preserve">C00210</x:t>
  </x:si>
  <x:si>
    <x:t xml:space="preserve">VT0003497</x:t>
  </x:si>
  <x:si>
    <x:t xml:space="preserve">C00188</x:t>
  </x:si>
  <x:si>
    <x:t xml:space="preserve">VT0003502</x:t>
  </x:si>
  <x:si>
    <x:t xml:space="preserve">C01222</x:t>
  </x:si>
  <x:si>
    <x:t xml:space="preserve">VT0003507</x:t>
  </x:si>
  <x:si>
    <x:t xml:space="preserve">C00893</x:t>
  </x:si>
  <x:si>
    <x:t xml:space="preserve">VT0003512</x:t>
  </x:si>
  <x:si>
    <x:t xml:space="preserve">VT0003516</x:t>
  </x:si>
  <x:si>
    <x:t xml:space="preserve">C00242</x:t>
  </x:si>
  <x:si>
    <x:t xml:space="preserve">VT0003521</x:t>
  </x:si>
  <x:si>
    <x:t xml:space="preserve">VT0003526</x:t>
  </x:si>
  <x:si>
    <x:t xml:space="preserve">C00657</x:t>
  </x:si>
  <x:si>
    <x:t xml:space="preserve">VT0003531</x:t>
  </x:si>
  <x:si>
    <x:t xml:space="preserve">C00123</x:t>
  </x:si>
  <x:si>
    <x:t xml:space="preserve">VT0003535</x:t>
  </x:si>
  <x:si>
    <x:t xml:space="preserve">C00151</x:t>
  </x:si>
  <x:si>
    <x:t xml:space="preserve">VT0003540</x:t>
  </x:si>
  <x:si>
    <x:t xml:space="preserve">C00797</x:t>
  </x:si>
  <x:si>
    <x:t xml:space="preserve">VT0003545</x:t>
  </x:si>
  <x:si>
    <x:t xml:space="preserve">C00213</x:t>
  </x:si>
  <x:si>
    <x:t xml:space="preserve">VT0003550</x:t>
  </x:si>
  <x:si>
    <x:t xml:space="preserve">C01741</x:t>
  </x:si>
  <x:si>
    <x:t xml:space="preserve">VT0003554</x:t>
  </x:si>
  <x:si>
    <x:t xml:space="preserve">C01405</x:t>
  </x:si>
  <x:si>
    <x:t xml:space="preserve">VT0003559</x:t>
  </x:si>
  <x:si>
    <x:t xml:space="preserve">C00604</x:t>
  </x:si>
  <x:si>
    <x:t xml:space="preserve">VT0003564</x:t>
  </x:si>
  <x:si>
    <x:t xml:space="preserve">C01718</x:t>
  </x:si>
  <x:si>
    <x:t xml:space="preserve">VT0003569</x:t>
  </x:si>
  <x:si>
    <x:t xml:space="preserve">C01726</x:t>
  </x:si>
  <x:si>
    <x:t xml:space="preserve">VT0003573</x:t>
  </x:si>
  <x:si>
    <x:t xml:space="preserve">VT0003578</x:t>
  </x:si>
  <x:si>
    <x:t xml:space="preserve">C01433</x:t>
  </x:si>
  <x:si>
    <x:t xml:space="preserve">VT0003583</x:t>
  </x:si>
  <x:si>
    <x:t xml:space="preserve">C00602</x:t>
  </x:si>
  <x:si>
    <x:t xml:space="preserve">VT0003588</x:t>
  </x:si>
  <x:si>
    <x:t xml:space="preserve">C00883</x:t>
  </x:si>
  <x:si>
    <x:t xml:space="preserve">VT0003592</x:t>
  </x:si>
  <x:si>
    <x:t xml:space="preserve">VT0003597</x:t>
  </x:si>
  <x:si>
    <x:t xml:space="preserve">C01122</x:t>
  </x:si>
  <x:si>
    <x:t xml:space="preserve">VT0003602</x:t>
  </x:si>
  <x:si>
    <x:t xml:space="preserve">VT0003607</x:t>
  </x:si>
  <x:si>
    <x:t xml:space="preserve">C01645</x:t>
  </x:si>
  <x:si>
    <x:t xml:space="preserve">VT0003611</x:t>
  </x:si>
  <x:si>
    <x:t xml:space="preserve">C01496</x:t>
  </x:si>
  <x:si>
    <x:t xml:space="preserve">VT0003616</x:t>
  </x:si>
  <x:si>
    <x:t xml:space="preserve">VT0003621</x:t>
  </x:si>
  <x:si>
    <x:t xml:space="preserve">VT0003626</x:t>
  </x:si>
  <x:si>
    <x:t xml:space="preserve">VT0003630</x:t>
  </x:si>
  <x:si>
    <x:t xml:space="preserve">C01403</x:t>
  </x:si>
  <x:si>
    <x:t xml:space="preserve">VT0003635</x:t>
  </x:si>
  <x:si>
    <x:t xml:space="preserve">C00814</x:t>
  </x:si>
  <x:si>
    <x:t xml:space="preserve">VT0003640</x:t>
  </x:si>
  <x:si>
    <x:t xml:space="preserve">C01259</x:t>
  </x:si>
  <x:si>
    <x:t xml:space="preserve">P0028</x:t>
  </x:si>
  <x:si>
    <x:t xml:space="preserve">VT0003645</x:t>
  </x:si>
  <x:si>
    <x:t xml:space="preserve">C01665</x:t>
  </x:si>
  <x:si>
    <x:t xml:space="preserve">VT0003649</x:t>
  </x:si>
  <x:si>
    <x:t xml:space="preserve">VT0003654</x:t>
  </x:si>
  <x:si>
    <x:t xml:space="preserve">VT0003659</x:t>
  </x:si>
  <x:si>
    <x:t xml:space="preserve">C01153</x:t>
  </x:si>
  <x:si>
    <x:t xml:space="preserve">VT0003664</x:t>
  </x:si>
  <x:si>
    <x:t xml:space="preserve">VT0003668</x:t>
  </x:si>
  <x:si>
    <x:t xml:space="preserve">VT0003673</x:t>
  </x:si>
  <x:si>
    <x:t xml:space="preserve">C01189</x:t>
  </x:si>
  <x:si>
    <x:t xml:space="preserve">VT0003678</x:t>
  </x:si>
  <x:si>
    <x:t xml:space="preserve">C00126</x:t>
  </x:si>
  <x:si>
    <x:t xml:space="preserve">VT0003683</x:t>
  </x:si>
  <x:si>
    <x:t xml:space="preserve">C00340</x:t>
  </x:si>
  <x:si>
    <x:t xml:space="preserve">VT0003687</x:t>
  </x:si>
  <x:si>
    <x:t xml:space="preserve">C00767</x:t>
  </x:si>
  <x:si>
    <x:t xml:space="preserve">VT0003692</x:t>
  </x:si>
  <x:si>
    <x:t xml:space="preserve">C00446</x:t>
  </x:si>
  <x:si>
    <x:t xml:space="preserve">VT0003697</x:t>
  </x:si>
  <x:si>
    <x:t xml:space="preserve">C00042</x:t>
  </x:si>
  <x:si>
    <x:t xml:space="preserve">VT0003702</x:t>
  </x:si>
  <x:si>
    <x:t xml:space="preserve">C01059</x:t>
  </x:si>
  <x:si>
    <x:t xml:space="preserve">VT0003706</x:t>
  </x:si>
  <x:si>
    <x:t xml:space="preserve">VT0003711</x:t>
  </x:si>
  <x:si>
    <x:t xml:space="preserve">C01529</x:t>
  </x:si>
  <x:si>
    <x:t xml:space="preserve">VT0003716</x:t>
  </x:si>
  <x:si>
    <x:t xml:space="preserve">C00962</x:t>
  </x:si>
  <x:si>
    <x:t xml:space="preserve">VT0003721</x:t>
  </x:si>
  <x:si>
    <x:t xml:space="preserve">C01309</x:t>
  </x:si>
  <x:si>
    <x:t xml:space="preserve">VT0003725</x:t>
  </x:si>
  <x:si>
    <x:t xml:space="preserve">C00388</x:t>
  </x:si>
  <x:si>
    <x:t xml:space="preserve">VT0003730</x:t>
  </x:si>
  <x:si>
    <x:t xml:space="preserve">C01554</x:t>
  </x:si>
  <x:si>
    <x:t xml:space="preserve">VT0003735</x:t>
  </x:si>
  <x:si>
    <x:t xml:space="preserve">C00335</x:t>
  </x:si>
  <x:si>
    <x:t xml:space="preserve">VT0003740</x:t>
  </x:si>
  <x:si>
    <x:t xml:space="preserve">C00686</x:t>
  </x:si>
  <x:si>
    <x:t xml:space="preserve">VT0003744</x:t>
  </x:si>
  <x:si>
    <x:t xml:space="preserve">VT0003749</x:t>
  </x:si>
  <x:si>
    <x:t xml:space="preserve">VT0003754</x:t>
  </x:si>
  <x:si>
    <x:t xml:space="preserve">C00176</x:t>
  </x:si>
  <x:si>
    <x:t xml:space="preserve">VT0003759</x:t>
  </x:si>
  <x:si>
    <x:t xml:space="preserve">C01325</x:t>
  </x:si>
  <x:si>
    <x:t xml:space="preserve">VT0003763</x:t>
  </x:si>
  <x:si>
    <x:t xml:space="preserve">C00256</x:t>
  </x:si>
  <x:si>
    <x:t xml:space="preserve">VT0003768</x:t>
  </x:si>
  <x:si>
    <x:t xml:space="preserve">P0115</x:t>
  </x:si>
  <x:si>
    <x:t xml:space="preserve">VT0003773</x:t>
  </x:si>
  <x:si>
    <x:t xml:space="preserve">C00974</x:t>
  </x:si>
  <x:si>
    <x:t xml:space="preserve">VT0003778</x:t>
  </x:si>
  <x:si>
    <x:t xml:space="preserve">C00285</x:t>
  </x:si>
  <x:si>
    <x:t xml:space="preserve">VT0003782</x:t>
  </x:si>
  <x:si>
    <x:t xml:space="preserve">C00255</x:t>
  </x:si>
  <x:si>
    <x:t xml:space="preserve">VT0003787</x:t>
  </x:si>
  <x:si>
    <x:t xml:space="preserve">C01211</x:t>
  </x:si>
  <x:si>
    <x:t xml:space="preserve">VT0003792</x:t>
  </x:si>
  <x:si>
    <x:t xml:space="preserve">C01224</x:t>
  </x:si>
  <x:si>
    <x:t xml:space="preserve">VT0003797</x:t>
  </x:si>
  <x:si>
    <x:t xml:space="preserve">VT0003801</x:t>
  </x:si>
  <x:si>
    <x:t xml:space="preserve">VT0003806</x:t>
  </x:si>
  <x:si>
    <x:t xml:space="preserve">C01469</x:t>
  </x:si>
  <x:si>
    <x:t xml:space="preserve">VT0003811</x:t>
  </x:si>
  <x:si>
    <x:t xml:space="preserve">VT0003816</x:t>
  </x:si>
  <x:si>
    <x:t xml:space="preserve">C00150</x:t>
  </x:si>
  <x:si>
    <x:t xml:space="preserve">VT0003820</x:t>
  </x:si>
  <x:si>
    <x:t xml:space="preserve">C01270</x:t>
  </x:si>
  <x:si>
    <x:t xml:space="preserve">VT0003825</x:t>
  </x:si>
  <x:si>
    <x:t xml:space="preserve">C00744</x:t>
  </x:si>
  <x:si>
    <x:t xml:space="preserve">VT0003830</x:t>
  </x:si>
  <x:si>
    <x:t xml:space="preserve">VT0003835</x:t>
  </x:si>
  <x:si>
    <x:t xml:space="preserve">C00709</x:t>
  </x:si>
  <x:si>
    <x:t xml:space="preserve">VT0003839</x:t>
  </x:si>
  <x:si>
    <x:t xml:space="preserve">C00726</x:t>
  </x:si>
  <x:si>
    <x:t xml:space="preserve">VT0003844</x:t>
  </x:si>
  <x:si>
    <x:t xml:space="preserve">C01416</x:t>
  </x:si>
  <x:si>
    <x:t xml:space="preserve">VT0003849</x:t>
  </x:si>
  <x:si>
    <x:t xml:space="preserve">VT0003854</x:t>
  </x:si>
  <x:si>
    <x:t xml:space="preserve">C00571</x:t>
  </x:si>
  <x:si>
    <x:t xml:space="preserve">VT0003858</x:t>
  </x:si>
  <x:si>
    <x:t xml:space="preserve">C00455</x:t>
  </x:si>
  <x:si>
    <x:t xml:space="preserve">VT0003863</x:t>
  </x:si>
  <x:si>
    <x:t xml:space="preserve">C00649</x:t>
  </x:si>
  <x:si>
    <x:t xml:space="preserve">VT0003868</x:t>
  </x:si>
  <x:si>
    <x:t xml:space="preserve">VT0003873</x:t>
  </x:si>
  <x:si>
    <x:t xml:space="preserve">VT0003877</x:t>
  </x:si>
  <x:si>
    <x:t xml:space="preserve">C00408</x:t>
  </x:si>
  <x:si>
    <x:t xml:space="preserve">VT0003882</x:t>
  </x:si>
  <x:si>
    <x:t xml:space="preserve">C01590</x:t>
  </x:si>
  <x:si>
    <x:t xml:space="preserve">VT0003887</x:t>
  </x:si>
  <x:si>
    <x:t xml:space="preserve">VT0003892</x:t>
  </x:si>
  <x:si>
    <x:t xml:space="preserve">C00597</x:t>
  </x:si>
  <x:si>
    <x:t xml:space="preserve">VT0003896</x:t>
  </x:si>
  <x:si>
    <x:t xml:space="preserve">C01004</x:t>
  </x:si>
  <x:si>
    <x:t xml:space="preserve">VT0003901</x:t>
  </x:si>
  <x:si>
    <x:t xml:space="preserve">VT0003906</x:t>
  </x:si>
  <x:si>
    <x:t xml:space="preserve">VT0003911</x:t>
  </x:si>
  <x:si>
    <x:t xml:space="preserve">C01461</x:t>
  </x:si>
  <x:si>
    <x:t xml:space="preserve">VT0003915</x:t>
  </x:si>
  <x:si>
    <x:t xml:space="preserve">C00157</x:t>
  </x:si>
  <x:si>
    <x:t xml:space="preserve">VT0003920</x:t>
  </x:si>
  <x:si>
    <x:t xml:space="preserve">C01108</x:t>
  </x:si>
  <x:si>
    <x:t xml:space="preserve">VT0003925</x:t>
  </x:si>
  <x:si>
    <x:t xml:space="preserve">VT0003930</x:t>
  </x:si>
  <x:si>
    <x:t xml:space="preserve">VT0003934</x:t>
  </x:si>
  <x:si>
    <x:t xml:space="preserve">C00590</x:t>
  </x:si>
  <x:si>
    <x:t xml:space="preserve">VT0003939</x:t>
  </x:si>
  <x:si>
    <x:t xml:space="preserve">C00740</x:t>
  </x:si>
  <x:si>
    <x:t xml:space="preserve">VT0003944</x:t>
  </x:si>
  <x:si>
    <x:t xml:space="preserve">VT0003949</x:t>
  </x:si>
  <x:si>
    <x:t xml:space="preserve">SUCRE</x:t>
  </x:si>
  <x:si>
    <x:t xml:space="preserve">C00483</x:t>
  </x:si>
  <x:si>
    <x:t xml:space="preserve">VT0003953</x:t>
  </x:si>
  <x:si>
    <x:t xml:space="preserve">VT0003958</x:t>
  </x:si>
  <x:si>
    <x:t xml:space="preserve">VT0003963</x:t>
  </x:si>
  <x:si>
    <x:t xml:space="preserve">VT0003968</x:t>
  </x:si>
  <x:si>
    <x:t xml:space="preserve">VT0003972</x:t>
  </x:si>
  <x:si>
    <x:t xml:space="preserve">VT0003977</x:t>
  </x:si>
  <x:si>
    <x:t xml:space="preserve">C00094</x:t>
  </x:si>
  <x:si>
    <x:t xml:space="preserve">VT0003982</x:t>
  </x:si>
  <x:si>
    <x:t xml:space="preserve">C01656</x:t>
  </x:si>
  <x:si>
    <x:t xml:space="preserve">VT0003987</x:t>
  </x:si>
  <x:si>
    <x:t xml:space="preserve">C01269</x:t>
  </x:si>
  <x:si>
    <x:t xml:space="preserve">VT0003991</x:t>
  </x:si>
  <x:si>
    <x:t xml:space="preserve">C00350</x:t>
  </x:si>
  <x:si>
    <x:t xml:space="preserve">VT0003996</x:t>
  </x:si>
  <x:si>
    <x:t xml:space="preserve">C01342</x:t>
  </x:si>
  <x:si>
    <x:t xml:space="preserve">VT0004001</x:t>
  </x:si>
  <x:si>
    <x:t xml:space="preserve">C01783</x:t>
  </x:si>
  <x:si>
    <x:t xml:space="preserve">VT0004006</x:t>
  </x:si>
  <x:si>
    <x:t xml:space="preserve">C01103</x:t>
  </x:si>
  <x:si>
    <x:t xml:space="preserve">VT0004010</x:t>
  </x:si>
  <x:si>
    <x:t xml:space="preserve">C00592</x:t>
  </x:si>
  <x:si>
    <x:t xml:space="preserve">VT0004015</x:t>
  </x:si>
  <x:si>
    <x:t xml:space="preserve">VT0004020</x:t>
  </x:si>
  <x:si>
    <x:t xml:space="preserve">C01682</x:t>
  </x:si>
  <x:si>
    <x:t xml:space="preserve">VT0004025</x:t>
  </x:si>
  <x:si>
    <x:t xml:space="preserve">VT0004029</x:t>
  </x:si>
  <x:si>
    <x:t xml:space="preserve">VT0004034</x:t>
  </x:si>
  <x:si>
    <x:t xml:space="preserve">VT0004039</x:t>
  </x:si>
  <x:si>
    <x:t xml:space="preserve">C00741</x:t>
  </x:si>
  <x:si>
    <x:t xml:space="preserve">VT0004044</x:t>
  </x:si>
  <x:si>
    <x:t xml:space="preserve">C00068</x:t>
  </x:si>
  <x:si>
    <x:t xml:space="preserve">VT0004048</x:t>
  </x:si>
  <x:si>
    <x:t xml:space="preserve">VT0004053</x:t>
  </x:si>
  <x:si>
    <x:t xml:space="preserve">C00081</x:t>
  </x:si>
  <x:si>
    <x:t xml:space="preserve">VT0004058</x:t>
  </x:si>
  <x:si>
    <x:t xml:space="preserve">C01046</x:t>
  </x:si>
  <x:si>
    <x:t xml:space="preserve">VT0004063</x:t>
  </x:si>
  <x:si>
    <x:t xml:space="preserve">C00938</x:t>
  </x:si>
  <x:si>
    <x:t xml:space="preserve">VT0004067</x:t>
  </x:si>
  <x:si>
    <x:t xml:space="preserve">C00527</x:t>
  </x:si>
  <x:si>
    <x:t xml:space="preserve">VT0004072</x:t>
  </x:si>
  <x:si>
    <x:t xml:space="preserve">VT0004077</x:t>
  </x:si>
  <x:si>
    <x:t xml:space="preserve">VT0004082</x:t>
  </x:si>
  <x:si>
    <x:t xml:space="preserve">C01358</x:t>
  </x:si>
  <x:si>
    <x:t xml:space="preserve">VT0004086</x:t>
  </x:si>
  <x:si>
    <x:t xml:space="preserve">VT0004091</x:t>
  </x:si>
  <x:si>
    <x:t xml:space="preserve">C00351</x:t>
  </x:si>
  <x:si>
    <x:t xml:space="preserve">VT0004096</x:t>
  </x:si>
  <x:si>
    <x:t xml:space="preserve">VT0004101</x:t>
  </x:si>
  <x:si>
    <x:t xml:space="preserve">VT0004105</x:t>
  </x:si>
  <x:si>
    <x:t xml:space="preserve">VT0004110</x:t>
  </x:si>
  <x:si>
    <x:t xml:space="preserve">C00412</x:t>
  </x:si>
  <x:si>
    <x:t xml:space="preserve">VT0004115</x:t>
  </x:si>
  <x:si>
    <x:t xml:space="preserve">C00398</x:t>
  </x:si>
  <x:si>
    <x:t xml:space="preserve">VT0004120</x:t>
  </x:si>
  <x:si>
    <x:t xml:space="preserve">C00940</x:t>
  </x:si>
  <x:si>
    <x:t xml:space="preserve">VT0004124</x:t>
  </x:si>
  <x:si>
    <x:t xml:space="preserve">C01635</x:t>
  </x:si>
  <x:si>
    <x:t xml:space="preserve">VT0004129</x:t>
  </x:si>
  <x:si>
    <x:t xml:space="preserve">C00386</x:t>
  </x:si>
  <x:si>
    <x:t xml:space="preserve">VT0004134</x:t>
  </x:si>
  <x:si>
    <x:t xml:space="preserve">VT0004139</x:t>
  </x:si>
  <x:si>
    <x:t xml:space="preserve">VT0004143</x:t>
  </x:si>
  <x:si>
    <x:t xml:space="preserve">VT0004148</x:t>
  </x:si>
  <x:si>
    <x:t xml:space="preserve">C00870</x:t>
  </x:si>
  <x:si>
    <x:t xml:space="preserve">VT0004153</x:t>
  </x:si>
  <x:si>
    <x:t xml:space="preserve">C01520</x:t>
  </x:si>
  <x:si>
    <x:t xml:space="preserve">VT0004158</x:t>
  </x:si>
  <x:si>
    <x:t xml:space="preserve">VT0004162</x:t>
  </x:si>
  <x:si>
    <x:t xml:space="preserve">C01720</x:t>
  </x:si>
  <x:si>
    <x:t xml:space="preserve">VT0004167</x:t>
  </x:si>
  <x:si>
    <x:t xml:space="preserve">C01299</x:t>
  </x:si>
  <x:si>
    <x:t xml:space="preserve">VT0004172</x:t>
  </x:si>
  <x:si>
    <x:t xml:space="preserve">C00002</x:t>
  </x:si>
  <x:si>
    <x:t xml:space="preserve">VT0004177</x:t>
  </x:si>
  <x:si>
    <x:t xml:space="preserve">C00787</x:t>
  </x:si>
  <x:si>
    <x:t xml:space="preserve">VT0004181</x:t>
  </x:si>
  <x:si>
    <x:t xml:space="preserve">C01121</x:t>
  </x:si>
  <x:si>
    <x:t xml:space="preserve">VT0004186</x:t>
  </x:si>
  <x:si>
    <x:t xml:space="preserve">C00618</x:t>
  </x:si>
  <x:si>
    <x:t xml:space="preserve">VT0004191</x:t>
  </x:si>
  <x:si>
    <x:t xml:space="preserve">VT0004196</x:t>
  </x:si>
  <x:si>
    <x:t xml:space="preserve">C00822</x:t>
  </x:si>
  <x:si>
    <x:t xml:space="preserve">VT0004200</x:t>
  </x:si>
  <x:si>
    <x:t xml:space="preserve">VT0004205</x:t>
  </x:si>
  <x:si>
    <x:t xml:space="preserve">C00166</x:t>
  </x:si>
  <x:si>
    <x:t xml:space="preserve">VT0004210</x:t>
  </x:si>
  <x:si>
    <x:t xml:space="preserve">VT0004215</x:t>
  </x:si>
  <x:si>
    <x:t xml:space="preserve">C01465</x:t>
  </x:si>
  <x:si>
    <x:t xml:space="preserve">VT0004219</x:t>
  </x:si>
  <x:si>
    <x:t xml:space="preserve">C00766</x:t>
  </x:si>
  <x:si>
    <x:t xml:space="preserve">VT0004224</x:t>
  </x:si>
  <x:si>
    <x:t xml:space="preserve">VT0004229</x:t>
  </x:si>
  <x:si>
    <x:t xml:space="preserve">VT0004234</x:t>
  </x:si>
  <x:si>
    <x:t xml:space="preserve">C00202</x:t>
  </x:si>
  <x:si>
    <x:t xml:space="preserve">VT0004238</x:t>
  </x:si>
  <x:si>
    <x:t xml:space="preserve">VT0004243</x:t>
  </x:si>
  <x:si>
    <x:t xml:space="preserve">C00346</x:t>
  </x:si>
  <x:si>
    <x:t xml:space="preserve">VT0004248</x:t>
  </x:si>
  <x:si>
    <x:t xml:space="preserve">C00848</x:t>
  </x:si>
  <x:si>
    <x:t xml:space="preserve">VT0004253</x:t>
  </x:si>
  <x:si>
    <x:t xml:space="preserve">C00637</x:t>
  </x:si>
  <x:si>
    <x:t xml:space="preserve">VT0004257</x:t>
  </x:si>
  <x:si>
    <x:t xml:space="preserve">C01237</x:t>
  </x:si>
  <x:si>
    <x:t xml:space="preserve">VT0004262</x:t>
  </x:si>
  <x:si>
    <x:t xml:space="preserve">VT0004267</x:t>
  </x:si>
  <x:si>
    <x:t xml:space="preserve">VT0004272</x:t>
  </x:si>
  <x:si>
    <x:t xml:space="preserve">C00226</x:t>
  </x:si>
  <x:si>
    <x:t xml:space="preserve">VT0004276</x:t>
  </x:si>
  <x:si>
    <x:t xml:space="preserve">C00232</x:t>
  </x:si>
  <x:si>
    <x:t xml:space="preserve">VT0004281</x:t>
  </x:si>
  <x:si>
    <x:t xml:space="preserve">VT0004286</x:t>
  </x:si>
  <x:si>
    <x:t xml:space="preserve">C00712</x:t>
  </x:si>
  <x:si>
    <x:t xml:space="preserve">VT0004291</x:t>
  </x:si>
  <x:si>
    <x:t xml:space="preserve">VT0004295</x:t>
  </x:si>
  <x:si>
    <x:t xml:space="preserve">C01425</x:t>
  </x:si>
  <x:si>
    <x:t xml:space="preserve">VT0004300</x:t>
  </x:si>
  <x:si>
    <x:t xml:space="preserve">C00845</x:t>
  </x:si>
  <x:si>
    <x:t xml:space="preserve">VT0004305</x:t>
  </x:si>
  <x:si>
    <x:t xml:space="preserve">VT0004310</x:t>
  </x:si>
  <x:si>
    <x:t xml:space="preserve">C00813</x:t>
  </x:si>
  <x:si>
    <x:t xml:space="preserve">VT0004314</x:t>
  </x:si>
  <x:si>
    <x:t xml:space="preserve">C01375</x:t>
  </x:si>
  <x:si>
    <x:t xml:space="preserve">VT0004319</x:t>
  </x:si>
  <x:si>
    <x:t xml:space="preserve">C01795</x:t>
  </x:si>
  <x:si>
    <x:t xml:space="preserve">VT0004324</x:t>
  </x:si>
  <x:si>
    <x:t xml:space="preserve">VT0004329</x:t>
  </x:si>
  <x:si>
    <x:t xml:space="preserve">C01080</x:t>
  </x:si>
  <x:si>
    <x:t xml:space="preserve">VT0004333</x:t>
  </x:si>
  <x:si>
    <x:t xml:space="preserve">VT0004338</x:t>
  </x:si>
  <x:si>
    <x:t xml:space="preserve">C01579</x:t>
  </x:si>
  <x:si>
    <x:t xml:space="preserve">VT0004343</x:t>
  </x:si>
  <x:si>
    <x:t xml:space="preserve">C00134</x:t>
  </x:si>
  <x:si>
    <x:t xml:space="preserve">VT0004348</x:t>
  </x:si>
  <x:si>
    <x:t xml:space="preserve">C00251</x:t>
  </x:si>
  <x:si>
    <x:t xml:space="preserve">VT0004352</x:t>
  </x:si>
  <x:si>
    <x:t xml:space="preserve">C00924</x:t>
  </x:si>
  <x:si>
    <x:t xml:space="preserve">VT0004357</x:t>
  </x:si>
  <x:si>
    <x:t xml:space="preserve">VT0004362</x:t>
  </x:si>
  <x:si>
    <x:t xml:space="preserve">C00015</x:t>
  </x:si>
  <x:si>
    <x:t xml:space="preserve">VT0004367</x:t>
  </x:si>
  <x:si>
    <x:t xml:space="preserve">C01305</x:t>
  </x:si>
  <x:si>
    <x:t xml:space="preserve">VT0004371</x:t>
  </x:si>
  <x:si>
    <x:t xml:space="preserve">LaPaz</x:t>
  </x:si>
  <x:si>
    <x:t xml:space="preserve">C01029</x:t>
  </x:si>
  <x:si>
    <x:t xml:space="preserve">VT0004376</x:t>
  </x:si>
  <x:si>
    <x:t xml:space="preserve">C00546</x:t>
  </x:si>
  <x:si>
    <x:t xml:space="preserve">VT0004381</x:t>
  </x:si>
  <x:si>
    <x:t xml:space="preserve">VT0004386</x:t>
  </x:si>
  <x:si>
    <x:t xml:space="preserve">VT0004390</x:t>
  </x:si>
  <x:si>
    <x:t xml:space="preserve">VT0004395</x:t>
  </x:si>
  <x:si>
    <x:t xml:space="preserve">C01744</x:t>
  </x:si>
  <x:si>
    <x:t xml:space="preserve">VT0004400</x:t>
  </x:si>
  <x:si>
    <x:t xml:space="preserve">C00450</x:t>
  </x:si>
  <x:si>
    <x:t xml:space="preserve">VT0004405</x:t>
  </x:si>
  <x:si>
    <x:t xml:space="preserve">C01235</x:t>
  </x:si>
  <x:si>
    <x:t xml:space="preserve">VT0004409</x:t>
  </x:si>
  <x:si>
    <x:t xml:space="preserve">C00599</x:t>
  </x:si>
  <x:si>
    <x:t xml:space="preserve">VT0004414</x:t>
  </x:si>
  <x:si>
    <x:t xml:space="preserve">C00389</x:t>
  </x:si>
  <x:si>
    <x:t xml:space="preserve">VT0004419</x:t>
  </x:si>
  <x:si>
    <x:t xml:space="preserve">C01625</x:t>
  </x:si>
  <x:si>
    <x:t xml:space="preserve">VT0004424</x:t>
  </x:si>
  <x:si>
    <x:t xml:space="preserve">VT0004428</x:t>
  </x:si>
  <x:si>
    <x:t xml:space="preserve">C00663</x:t>
  </x:si>
  <x:si>
    <x:t xml:space="preserve">VT0004433</x:t>
  </x:si>
  <x:si>
    <x:t xml:space="preserve">C00596</x:t>
  </x:si>
  <x:si>
    <x:t xml:space="preserve">VT0004438</x:t>
  </x:si>
  <x:si>
    <x:t xml:space="preserve">VT0004443</x:t>
  </x:si>
  <x:si>
    <x:t xml:space="preserve">C00297</x:t>
  </x:si>
  <x:si>
    <x:t xml:space="preserve">VT0004447</x:t>
  </x:si>
  <x:si>
    <x:t xml:space="preserve">C01494</x:t>
  </x:si>
  <x:si>
    <x:t xml:space="preserve">VT0004452</x:t>
  </x:si>
  <x:si>
    <x:t xml:space="preserve">VT0004457</x:t>
  </x:si>
  <x:si>
    <x:t xml:space="preserve">C00430</x:t>
  </x:si>
  <x:si>
    <x:t xml:space="preserve">VT0004462</x:t>
  </x:si>
  <x:si>
    <x:t xml:space="preserve">C01667</x:t>
  </x:si>
  <x:si>
    <x:t xml:space="preserve">VT0004466</x:t>
  </x:si>
  <x:si>
    <x:t xml:space="preserve">C01267</x:t>
  </x:si>
  <x:si>
    <x:t xml:space="preserve">VT0004471</x:t>
  </x:si>
  <x:si>
    <x:t xml:space="preserve">C01768</x:t>
  </x:si>
  <x:si>
    <x:t xml:space="preserve">VT0004476</x:t>
  </x:si>
  <x:si>
    <x:t xml:space="preserve">C00464</x:t>
  </x:si>
  <x:si>
    <x:t xml:space="preserve">VT0004481</x:t>
  </x:si>
  <x:si>
    <x:t xml:space="preserve">C01567</x:t>
  </x:si>
  <x:si>
    <x:t xml:space="preserve">VT0004485</x:t>
  </x:si>
  <x:si>
    <x:t xml:space="preserve">C00757</x:t>
  </x:si>
  <x:si>
    <x:t xml:space="preserve">VT0004490</x:t>
  </x:si>
  <x:si>
    <x:t xml:space="preserve">C00690</x:t>
  </x:si>
  <x:si>
    <x:t xml:space="preserve">VT0004495</x:t>
  </x:si>
  <x:si>
    <x:t xml:space="preserve">C01557</x:t>
  </x:si>
  <x:si>
    <x:t xml:space="preserve">VT0004500</x:t>
  </x:si>
  <x:si>
    <x:t xml:space="preserve">VT0004504</x:t>
  </x:si>
  <x:si>
    <x:t xml:space="preserve">C00303</x:t>
  </x:si>
  <x:si>
    <x:t xml:space="preserve">VT0004509</x:t>
  </x:si>
  <x:si>
    <x:t xml:space="preserve">VT0004514</x:t>
  </x:si>
  <x:si>
    <x:t xml:space="preserve">C00896</x:t>
  </x:si>
  <x:si>
    <x:t xml:space="preserve">VT0004519</x:t>
  </x:si>
  <x:si>
    <x:t xml:space="preserve">C01785</x:t>
  </x:si>
  <x:si>
    <x:t xml:space="preserve">VT0004523</x:t>
  </x:si>
  <x:si>
    <x:t xml:space="preserve">VT0004528</x:t>
  </x:si>
  <x:si>
    <x:t xml:space="preserve">VT0004533</x:t>
  </x:si>
  <x:si>
    <x:t xml:space="preserve">VT0004538</x:t>
  </x:si>
  <x:si>
    <x:t xml:space="preserve">C00475</x:t>
  </x:si>
  <x:si>
    <x:t xml:space="preserve">VT0004542</x:t>
  </x:si>
  <x:si>
    <x:t xml:space="preserve">VT0004547</x:t>
  </x:si>
  <x:si>
    <x:t xml:space="preserve">C00265</x:t>
  </x:si>
  <x:si>
    <x:t xml:space="preserve">VT0004552</x:t>
  </x:si>
  <x:si>
    <x:t xml:space="preserve">C01498</x:t>
  </x:si>
  <x:si>
    <x:t xml:space="preserve">VT0004557</x:t>
  </x:si>
  <x:si>
    <x:t xml:space="preserve">VT0004561</x:t>
  </x:si>
  <x:si>
    <x:t xml:space="preserve">C01789</x:t>
  </x:si>
  <x:si>
    <x:t xml:space="preserve">VT0004566</x:t>
  </x:si>
  <x:si>
    <x:t xml:space="preserve">C01455</x:t>
  </x:si>
  <x:si>
    <x:t xml:space="preserve">VT0004571</x:t>
  </x:si>
  <x:si>
    <x:t xml:space="preserve">C00065</x:t>
  </x:si>
  <x:si>
    <x:t xml:space="preserve">VT0004576</x:t>
  </x:si>
  <x:si>
    <x:t xml:space="preserve">C00839</x:t>
  </x:si>
  <x:si>
    <x:t xml:space="preserve">VT0004580</x:t>
  </x:si>
  <x:si>
    <x:t xml:space="preserve">C01637</x:t>
  </x:si>
  <x:si>
    <x:t xml:space="preserve">VT0004585</x:t>
  </x:si>
  <x:si>
    <x:t xml:space="preserve">C01604</x:t>
  </x:si>
  <x:si>
    <x:t xml:space="preserve">VT0004590</x:t>
  </x:si>
  <x:si>
    <x:t xml:space="preserve">C01203</x:t>
  </x:si>
  <x:si>
    <x:t xml:space="preserve">VT0004595</x:t>
  </x:si>
  <x:si>
    <x:t xml:space="preserve">VT0004599</x:t>
  </x:si>
  <x:si>
    <x:t xml:space="preserve">C00073</x:t>
  </x:si>
  <x:si>
    <x:t xml:space="preserve">VT0004604</x:t>
  </x:si>
  <x:si>
    <x:t xml:space="preserve">C01596</x:t>
  </x:si>
  <x:si>
    <x:t xml:space="preserve">VT0004609</x:t>
  </x:si>
  <x:si>
    <x:t xml:space="preserve">C00842</x:t>
  </x:si>
  <x:si>
    <x:t xml:space="preserve">VT0004614</x:t>
  </x:si>
  <x:si>
    <x:t xml:space="preserve">C00082</x:t>
  </x:si>
  <x:si>
    <x:t xml:space="preserve">VT0004618</x:t>
  </x:si>
  <x:si>
    <x:t xml:space="preserve">VT0004623</x:t>
  </x:si>
  <x:si>
    <x:t xml:space="preserve">VT0004628</x:t>
  </x:si>
  <x:si>
    <x:t xml:space="preserve">VT0004633</x:t>
  </x:si>
  <x:si>
    <x:t xml:space="preserve">VT0004637</x:t>
  </x:si>
  <x:si>
    <x:t xml:space="preserve">VT0004642</x:t>
  </x:si>
  <x:si>
    <x:t xml:space="preserve">C00941</x:t>
  </x:si>
  <x:si>
    <x:t xml:space="preserve">VT0004647</x:t>
  </x:si>
  <x:si>
    <x:t xml:space="preserve">VT0004652</x:t>
  </x:si>
  <x:si>
    <x:t xml:space="preserve">C01260</x:t>
  </x:si>
  <x:si>
    <x:t xml:space="preserve">VT0004656</x:t>
  </x:si>
  <x:si>
    <x:t xml:space="preserve">VT0004661</x:t>
  </x:si>
  <x:si>
    <x:t xml:space="preserve">C00289</x:t>
  </x:si>
  <x:si>
    <x:t xml:space="preserve">VT0004666</x:t>
  </x:si>
  <x:si>
    <x:t xml:space="preserve">C00623</x:t>
  </x:si>
  <x:si>
    <x:t xml:space="preserve">VT0004671</x:t>
  </x:si>
  <x:si>
    <x:t xml:space="preserve">C00183</x:t>
  </x:si>
  <x:si>
    <x:t xml:space="preserve">VT0004675</x:t>
  </x:si>
  <x:si>
    <x:t xml:space="preserve">C00413</x:t>
  </x:si>
  <x:si>
    <x:t xml:space="preserve">VT0004680</x:t>
  </x:si>
  <x:si>
    <x:t xml:space="preserve">VT0004685</x:t>
  </x:si>
  <x:si>
    <x:t xml:space="preserve">C00958</x:t>
  </x:si>
  <x:si>
    <x:t xml:space="preserve">VT0004690</x:t>
  </x:si>
  <x:si>
    <x:t xml:space="preserve">C00952</x:t>
  </x:si>
  <x:si>
    <x:t xml:space="preserve">VT0004694</x:t>
  </x:si>
  <x:si>
    <x:t xml:space="preserve">C01524</x:t>
  </x:si>
  <x:si>
    <x:t xml:space="preserve">VT0004699</x:t>
  </x:si>
  <x:si>
    <x:t xml:space="preserve">Whatsapp</x:t>
  </x:si>
  <x:si>
    <x:t xml:space="preserve">VT0004704</x:t>
  </x:si>
  <x:si>
    <x:t xml:space="preserve">VT0004709</x:t>
  </x:si>
  <x:si>
    <x:t xml:space="preserve">VT0004713</x:t>
  </x:si>
  <x:si>
    <x:t xml:space="preserve">VT0004718</x:t>
  </x:si>
  <x:si>
    <x:t xml:space="preserve">C00444</x:t>
  </x:si>
  <x:si>
    <x:t xml:space="preserve">VT0004723</x:t>
  </x:si>
  <x:si>
    <x:t xml:space="preserve">C00382</x:t>
  </x:si>
  <x:si>
    <x:t xml:space="preserve">VT0004728</x:t>
  </x:si>
  <x:si>
    <x:t xml:space="preserve">VT0004732</x:t>
  </x:si>
  <x:si>
    <x:t xml:space="preserve">VT0004737</x:t>
  </x:si>
  <x:si>
    <x:t xml:space="preserve">VT0004742</x:t>
  </x:si>
  <x:si>
    <x:t xml:space="preserve">C01428</x:t>
  </x:si>
  <x:si>
    <x:t xml:space="preserve">VT0004747</x:t>
  </x:si>
  <x:si>
    <x:t xml:space="preserve">VT0004751</x:t>
  </x:si>
  <x:si>
    <x:t xml:space="preserve">C01391</x:t>
  </x:si>
  <x:si>
    <x:t xml:space="preserve">VT0004756</x:t>
  </x:si>
  <x:si>
    <x:t xml:space="preserve">VT0004761</x:t>
  </x:si>
  <x:si>
    <x:t xml:space="preserve">C00635</x:t>
  </x:si>
  <x:si>
    <x:t xml:space="preserve">VT0004766</x:t>
  </x:si>
  <x:si>
    <x:t xml:space="preserve">VT0004770</x:t>
  </x:si>
  <x:si>
    <x:t xml:space="preserve">VT0004775</x:t>
  </x:si>
  <x:si>
    <x:t xml:space="preserve">C00931</x:t>
  </x:si>
  <x:si>
    <x:t xml:space="preserve">VT0004780</x:t>
  </x:si>
  <x:si>
    <x:t xml:space="preserve">C00790</x:t>
  </x:si>
  <x:si>
    <x:t xml:space="preserve">VT0004785</x:t>
  </x:si>
  <x:si>
    <x:t xml:space="preserve">VT0004789</x:t>
  </x:si>
  <x:si>
    <x:t xml:space="preserve">VT0004794</x:t>
  </x:si>
  <x:si>
    <x:t xml:space="preserve">VT0004799</x:t>
  </x:si>
  <x:si>
    <x:t xml:space="preserve">C01716</x:t>
  </x:si>
  <x:si>
    <x:t xml:space="preserve">VT0004804</x:t>
  </x:si>
  <x:si>
    <x:t xml:space="preserve">C01512</x:t>
  </x:si>
  <x:si>
    <x:t xml:space="preserve">VT0004808</x:t>
  </x:si>
  <x:si>
    <x:t xml:space="preserve">C01739</x:t>
  </x:si>
  <x:si>
    <x:t xml:space="preserve">VT0004813</x:t>
  </x:si>
  <x:si>
    <x:t xml:space="preserve">VT0004818</x:t>
  </x:si>
  <x:si>
    <x:t xml:space="preserve">C01169</x:t>
  </x:si>
  <x:si>
    <x:t xml:space="preserve">VT0004823</x:t>
  </x:si>
  <x:si>
    <x:t xml:space="preserve">VT0004827</x:t>
  </x:si>
  <x:si>
    <x:t xml:space="preserve">VT0004832</x:t>
  </x:si>
  <x:si>
    <x:t xml:space="preserve">C00276</x:t>
  </x:si>
  <x:si>
    <x:t xml:space="preserve">VT0004837</x:t>
  </x:si>
  <x:si>
    <x:t xml:space="preserve">VT0004842</x:t>
  </x:si>
  <x:si>
    <x:t xml:space="preserve">VT0004847</x:t>
  </x:si>
  <x:si>
    <x:t xml:space="preserve">C00683</x:t>
  </x:si>
  <x:si>
    <x:t xml:space="preserve">VT0004851</x:t>
  </x:si>
  <x:si>
    <x:t xml:space="preserve">VT0004856</x:t>
  </x:si>
  <x:si>
    <x:t xml:space="preserve">VT0004861</x:t>
  </x:si>
  <x:si>
    <x:t xml:space="preserve">VT0004866</x:t>
  </x:si>
  <x:si>
    <x:t xml:space="preserve">C00670</x:t>
  </x:si>
  <x:si>
    <x:t xml:space="preserve">VT0004870</x:t>
  </x:si>
  <x:si>
    <x:t xml:space="preserve">VT0004875</x:t>
  </x:si>
  <x:si>
    <x:t xml:space="preserve">VT0004880</x:t>
  </x:si>
  <x:si>
    <x:t xml:space="preserve">VT0004885</x:t>
  </x:si>
  <x:si>
    <x:t xml:space="preserve">VT0004889</x:t>
  </x:si>
  <x:si>
    <x:t xml:space="preserve">VT0004894</x:t>
  </x:si>
  <x:si>
    <x:t xml:space="preserve">VT0004899</x:t>
  </x:si>
  <x:si>
    <x:t xml:space="preserve">C00268</x:t>
  </x:si>
  <x:si>
    <x:t xml:space="preserve">VT0004904</x:t>
  </x:si>
  <x:si>
    <x:t xml:space="preserve">C00986</x:t>
  </x:si>
  <x:si>
    <x:t xml:space="preserve">VT0004908</x:t>
  </x:si>
  <x:si>
    <x:t xml:space="preserve">VT0004913</x:t>
  </x:si>
  <x:si>
    <x:t xml:space="preserve">C00359</x:t>
  </x:si>
  <x:si>
    <x:t xml:space="preserve">VT0004918</x:t>
  </x:si>
  <x:si>
    <x:t xml:space="preserve">VT0004923</x:t>
  </x:si>
  <x:si>
    <x:t xml:space="preserve">C01111</x:t>
  </x:si>
  <x:si>
    <x:t xml:space="preserve">VT0004927</x:t>
  </x:si>
  <x:si>
    <x:t xml:space="preserve">C01474</x:t>
  </x:si>
  <x:si>
    <x:t xml:space="preserve">VT0004932</x:t>
  </x:si>
  <x:si>
    <x:t xml:space="preserve">VT0004937</x:t>
  </x:si>
  <x:si>
    <x:t xml:space="preserve">VT0004942</x:t>
  </x:si>
  <x:si>
    <x:t xml:space="preserve">VT0004946</x:t>
  </x:si>
  <x:si>
    <x:t xml:space="preserve">VT0004951</x:t>
  </x:si>
  <x:si>
    <x:t xml:space="preserve">C01548</x:t>
  </x:si>
  <x:si>
    <x:t xml:space="preserve">VT0004956</x:t>
  </x:si>
  <x:si>
    <x:t xml:space="preserve">VT0004961</x:t>
  </x:si>
  <x:si>
    <x:t xml:space="preserve">C00722</x:t>
  </x:si>
  <x:si>
    <x:t xml:space="preserve">VT0004965</x:t>
  </x:si>
  <x:si>
    <x:t xml:space="preserve">C01328</x:t>
  </x:si>
  <x:si>
    <x:t xml:space="preserve">VT0004970</x:t>
  </x:si>
  <x:si>
    <x:t xml:space="preserve">C01418</x:t>
  </x:si>
  <x:si>
    <x:t xml:space="preserve">VT0004975</x:t>
  </x:si>
  <x:si>
    <x:t xml:space="preserve">C01611</x:t>
  </x:si>
  <x:si>
    <x:t xml:space="preserve">VT0004980</x:t>
  </x:si>
  <x:si>
    <x:t xml:space="preserve">C01054</x:t>
  </x:si>
  <x:si>
    <x:t xml:space="preserve">VT0004984</x:t>
  </x:si>
  <x:si>
    <x:t xml:space="preserve">C01788</x:t>
  </x:si>
  <x:si>
    <x:t xml:space="preserve">VT0004989</x:t>
  </x:si>
  <x:si>
    <x:t xml:space="preserve">VT0004994</x:t>
  </x:si>
  <x:si>
    <x:t xml:space="preserve">VT0004999</x:t>
  </x:si>
  <x:si>
    <x:t xml:space="preserve">VT0005003</x:t>
  </x:si>
  <x:si>
    <x:t xml:space="preserve">C01128</x:t>
  </x:si>
  <x:si>
    <x:t xml:space="preserve">VT0005008</x:t>
  </x:si>
  <x:si>
    <x:t xml:space="preserve">C00473</x:t>
  </x:si>
  <x:si>
    <x:t xml:space="preserve">VT0005013</x:t>
  </x:si>
  <x:si>
    <x:t xml:space="preserve">C00720</x:t>
  </x:si>
  <x:si>
    <x:t xml:space="preserve">VT0005018</x:t>
  </x:si>
  <x:si>
    <x:t xml:space="preserve">VT0005022</x:t>
  </x:si>
  <x:si>
    <x:t xml:space="preserve">C00548</x:t>
  </x:si>
  <x:si>
    <x:t xml:space="preserve">VT0005027</x:t>
  </x:si>
  <x:si>
    <x:t xml:space="preserve">VT0005032</x:t>
  </x:si>
  <x:si>
    <x:t xml:space="preserve">VT0005037</x:t>
  </x:si>
  <x:si>
    <x:t xml:space="preserve">VT0005041</x:t>
  </x:si>
  <x:si>
    <x:t xml:space="preserve">VT0005046</x:t>
  </x:si>
  <x:si>
    <x:t xml:space="preserve">VT0005051</x:t>
  </x:si>
  <x:si>
    <x:t xml:space="preserve">C01392</x:t>
  </x:si>
  <x:si>
    <x:t xml:space="preserve">VT0005056</x:t>
  </x:si>
  <x:si>
    <x:t xml:space="preserve">C00539</x:t>
  </x:si>
  <x:si>
    <x:t xml:space="preserve">VT0005060</x:t>
  </x:si>
  <x:si>
    <x:t xml:space="preserve">C01421</x:t>
  </x:si>
  <x:si>
    <x:t xml:space="preserve">VT0005065</x:t>
  </x:si>
  <x:si>
    <x:t xml:space="preserve">C01618</x:t>
  </x:si>
  <x:si>
    <x:t xml:space="preserve">VT0005070</x:t>
  </x:si>
  <x:si>
    <x:t xml:space="preserve">C01748</x:t>
  </x:si>
  <x:si>
    <x:t xml:space="preserve">VT0005075</x:t>
  </x:si>
  <x:si>
    <x:t xml:space="preserve">VT0005079</x:t>
  </x:si>
  <x:si>
    <x:t xml:space="preserve">C00651</x:t>
  </x:si>
  <x:si>
    <x:t xml:space="preserve">VT0005084</x:t>
  </x:si>
  <x:si>
    <x:t xml:space="preserve">C00533</x:t>
  </x:si>
  <x:si>
    <x:t xml:space="preserve">VT0005089</x:t>
  </x:si>
  <x:si>
    <x:t xml:space="preserve">C00762</x:t>
  </x:si>
  <x:si>
    <x:t xml:space="preserve">VT0005094</x:t>
  </x:si>
  <x:si>
    <x:t xml:space="preserve">VT0005098</x:t>
  </x:si>
  <x:si>
    <x:t xml:space="preserve">VT0005103</x:t>
  </x:si>
  <x:si>
    <x:t xml:space="preserve">C01258</x:t>
  </x:si>
  <x:si>
    <x:t xml:space="preserve">VT0005108</x:t>
  </x:si>
  <x:si>
    <x:t xml:space="preserve">C00811</x:t>
  </x:si>
  <x:si>
    <x:t xml:space="preserve">VT0005113</x:t>
  </x:si>
  <x:si>
    <x:t xml:space="preserve">C01388</x:t>
  </x:si>
  <x:si>
    <x:t xml:space="preserve">VT0005117</x:t>
  </x:si>
  <x:si>
    <x:t xml:space="preserve">C01381</x:t>
  </x:si>
  <x:si>
    <x:t xml:space="preserve">VT0005122</x:t>
  </x:si>
  <x:si>
    <x:t xml:space="preserve">C01245</x:t>
  </x:si>
  <x:si>
    <x:t xml:space="preserve">VT0005127</x:t>
  </x:si>
  <x:si>
    <x:t xml:space="preserve">C00622</x:t>
  </x:si>
  <x:si>
    <x:t xml:space="preserve">VT0005132</x:t>
  </x:si>
  <x:si>
    <x:t xml:space="preserve">VT0005136</x:t>
  </x:si>
  <x:si>
    <x:t xml:space="preserve">VT0005141</x:t>
  </x:si>
  <x:si>
    <x:t xml:space="preserve">C00791</x:t>
  </x:si>
  <x:si>
    <x:t xml:space="preserve">VT0005146</x:t>
  </x:si>
  <x:si>
    <x:t xml:space="preserve">VT0005151</x:t>
  </x:si>
  <x:si>
    <x:t xml:space="preserve">C01598</x:t>
  </x:si>
  <x:si>
    <x:t xml:space="preserve">VT0005155</x:t>
  </x:si>
  <x:si>
    <x:t xml:space="preserve">C00523</x:t>
  </x:si>
  <x:si>
    <x:t xml:space="preserve">VT0005160</x:t>
  </x:si>
  <x:si>
    <x:t xml:space="preserve">VT0005165</x:t>
  </x:si>
  <x:si>
    <x:t xml:space="preserve">VT0005170</x:t>
  </x:si>
  <x:si>
    <x:t xml:space="preserve">VT0005174</x:t>
  </x:si>
  <x:si>
    <x:t xml:space="preserve">VT0005179</x:t>
  </x:si>
  <x:si>
    <x:t xml:space="preserve">VT0005184</x:t>
  </x:si>
  <x:si>
    <x:t xml:space="preserve">VT0005189</x:t>
  </x:si>
  <x:si>
    <x:t xml:space="preserve">C01131</x:t>
  </x:si>
  <x:si>
    <x:t xml:space="preserve">VT0005193</x:t>
  </x:si>
  <x:si>
    <x:t xml:space="preserve">C00841</x:t>
  </x:si>
  <x:si>
    <x:t xml:space="preserve">VT0005198</x:t>
  </x:si>
  <x:si>
    <x:t xml:space="preserve">C00830</x:t>
  </x:si>
  <x:si>
    <x:t xml:space="preserve">VT0005203</x:t>
  </x:si>
  <x:si>
    <x:t xml:space="preserve">C00501</x:t>
  </x:si>
  <x:si>
    <x:t xml:space="preserve">VT0005208</x:t>
  </x:si>
  <x:si>
    <x:t xml:space="preserve">VT0005212</x:t>
  </x:si>
  <x:si>
    <x:t xml:space="preserve">VT0005217</x:t>
  </x:si>
  <x:si>
    <x:t xml:space="preserve">C00734</x:t>
  </x:si>
  <x:si>
    <x:t xml:space="preserve">VT0005222</x:t>
  </x:si>
  <x:si>
    <x:t xml:space="preserve">VT0005227</x:t>
  </x:si>
  <x:si>
    <x:t xml:space="preserve">Chuquisaca</x:t>
  </x:si>
  <x:si>
    <x:t xml:space="preserve">C00469</x:t>
  </x:si>
  <x:si>
    <x:t xml:space="preserve">VT0005231</x:t>
  </x:si>
  <x:si>
    <x:t xml:space="preserve">C00496</x:t>
  </x:si>
  <x:si>
    <x:t xml:space="preserve">VT0005236</x:t>
  </x:si>
  <x:si>
    <x:t xml:space="preserve">VT0005241</x:t>
  </x:si>
  <x:si>
    <x:t xml:space="preserve">VT0005246</x:t>
  </x:si>
  <x:si>
    <x:t xml:space="preserve">VT0005250</x:t>
  </x:si>
  <x:si>
    <x:t xml:space="preserve">C01060</x:t>
  </x:si>
  <x:si>
    <x:t xml:space="preserve">VT0005255</x:t>
  </x:si>
  <x:si>
    <x:t xml:space="preserve">C00472</x:t>
  </x:si>
  <x:si>
    <x:t xml:space="preserve">VT0005260</x:t>
  </x:si>
  <x:si>
    <x:t xml:space="preserve">C00960</x:t>
  </x:si>
  <x:si>
    <x:t xml:space="preserve">VT0005265</x:t>
  </x:si>
  <x:si>
    <x:t xml:space="preserve">C00620</x:t>
  </x:si>
  <x:si>
    <x:t xml:space="preserve">VT0005269</x:t>
  </x:si>
  <x:si>
    <x:t xml:space="preserve">C00500</x:t>
  </x:si>
  <x:si>
    <x:t xml:space="preserve">VT0005274</x:t>
  </x:si>
  <x:si>
    <x:t xml:space="preserve">C01306</x:t>
  </x:si>
  <x:si>
    <x:t xml:space="preserve">VT0005279</x:t>
  </x:si>
  <x:si>
    <x:t xml:space="preserve">C00120</x:t>
  </x:si>
  <x:si>
    <x:t xml:space="preserve">VT0005284</x:t>
  </x:si>
  <x:si>
    <x:t xml:space="preserve">C01156</x:t>
  </x:si>
  <x:si>
    <x:t xml:space="preserve">VT0005288</x:t>
  </x:si>
  <x:si>
    <x:t xml:space="preserve">C00074</x:t>
  </x:si>
  <x:si>
    <x:t xml:space="preserve">VT0005293</x:t>
  </x:si>
  <x:si>
    <x:t xml:space="preserve">VT0005298</x:t>
  </x:si>
  <x:si>
    <x:t xml:space="preserve">VT0005303</x:t>
  </x:si>
  <x:si>
    <x:t xml:space="preserve">C01357</x:t>
  </x:si>
  <x:si>
    <x:t xml:space="preserve">VT0005307</x:t>
  </x:si>
  <x:si>
    <x:t xml:space="preserve">C01298</x:t>
  </x:si>
  <x:si>
    <x:t xml:space="preserve">VT0005312</x:t>
  </x:si>
  <x:si>
    <x:t xml:space="preserve">C00979</x:t>
  </x:si>
  <x:si>
    <x:t xml:space="preserve">VT0005317</x:t>
  </x:si>
  <x:si>
    <x:t xml:space="preserve">VT0005322</x:t>
  </x:si>
  <x:si>
    <x:t xml:space="preserve">VT0005326</x:t>
  </x:si>
  <x:si>
    <x:t xml:space="preserve">VT0005331</x:t>
  </x:si>
  <x:si>
    <x:t xml:space="preserve">C01384</x:t>
  </x:si>
  <x:si>
    <x:t xml:space="preserve">VT0005336</x:t>
  </x:si>
  <x:si>
    <x:t xml:space="preserve">C01719</x:t>
  </x:si>
  <x:si>
    <x:t xml:space="preserve">VT0005341</x:t>
  </x:si>
  <x:si>
    <x:t xml:space="preserve">C00105</x:t>
  </x:si>
  <x:si>
    <x:t xml:space="preserve">VT0005345</x:t>
  </x:si>
  <x:si>
    <x:t xml:space="preserve">C00669</x:t>
  </x:si>
  <x:si>
    <x:t xml:space="preserve">VT0005350</x:t>
  </x:si>
  <x:si>
    <x:t xml:space="preserve">VT0005355</x:t>
  </x:si>
  <x:si>
    <x:t xml:space="preserve">C00920</x:t>
  </x:si>
  <x:si>
    <x:t xml:space="preserve">VT0005360</x:t>
  </x:si>
  <x:si>
    <x:t xml:space="preserve">C01053</x:t>
  </x:si>
  <x:si>
    <x:t xml:space="preserve">VT0005364</x:t>
  </x:si>
  <x:si>
    <x:t xml:space="preserve">VT0005369</x:t>
  </x:si>
  <x:si>
    <x:t xml:space="preserve">VT0005374</x:t>
  </x:si>
  <x:si>
    <x:t xml:space="preserve">C00708</x:t>
  </x:si>
  <x:si>
    <x:t xml:space="preserve">VT0005379</x:t>
  </x:si>
  <x:si>
    <x:t xml:space="preserve">VT0005383</x:t>
  </x:si>
  <x:si>
    <x:t xml:space="preserve">C00694</x:t>
  </x:si>
  <x:si>
    <x:t xml:space="preserve">VT0005388</x:t>
  </x:si>
  <x:si>
    <x:t xml:space="preserve">C01319</x:t>
  </x:si>
  <x:si>
    <x:t xml:space="preserve">VT0005393</x:t>
  </x:si>
  <x:si>
    <x:t xml:space="preserve">VT0005398</x:t>
  </x:si>
  <x:si>
    <x:t xml:space="preserve">VT0005402</x:t>
  </x:si>
  <x:si>
    <x:t xml:space="preserve">VT0005407</x:t>
  </x:si>
  <x:si>
    <x:t xml:space="preserve">C01444</x:t>
  </x:si>
  <x:si>
    <x:t xml:space="preserve">VT0005412</x:t>
  </x:si>
  <x:si>
    <x:t xml:space="preserve">C00358</x:t>
  </x:si>
  <x:si>
    <x:t xml:space="preserve">VT0005417</x:t>
  </x:si>
  <x:si>
    <x:t xml:space="preserve">C01419</x:t>
  </x:si>
  <x:si>
    <x:t xml:space="preserve">VT0005421</x:t>
  </x:si>
  <x:si>
    <x:t xml:space="preserve">C01552</x:t>
  </x:si>
  <x:si>
    <x:t xml:space="preserve">VT0005426</x:t>
  </x:si>
  <x:si>
    <x:t xml:space="preserve">C00944</x:t>
  </x:si>
  <x:si>
    <x:t xml:space="preserve">VT0005431</x:t>
  </x:si>
  <x:si>
    <x:t xml:space="preserve">VT0005436</x:t>
  </x:si>
  <x:si>
    <x:t xml:space="preserve">C01793</x:t>
  </x:si>
  <x:si>
    <x:t xml:space="preserve">VT0005440</x:t>
  </x:si>
  <x:si>
    <x:t xml:space="preserve">C01784</x:t>
  </x:si>
  <x:si>
    <x:t xml:space="preserve">VT0005445</x:t>
  </x:si>
  <x:si>
    <x:t xml:space="preserve">C00269</x:t>
  </x:si>
  <x:si>
    <x:t xml:space="preserve">VT0005450</x:t>
  </x:si>
  <x:si>
    <x:t xml:space="preserve">VT0005455</x:t>
  </x:si>
  <x:si>
    <x:t xml:space="preserve">VT0005459</x:t>
  </x:si>
  <x:si>
    <x:t xml:space="preserve">C00078</x:t>
  </x:si>
  <x:si>
    <x:t xml:space="preserve">VT0005464</x:t>
  </x:si>
  <x:si>
    <x:t xml:space="preserve">C00368</x:t>
  </x:si>
  <x:si>
    <x:t xml:space="preserve">VT0005469</x:t>
  </x:si>
  <x:si>
    <x:t xml:space="preserve">C00329</x:t>
  </x:si>
  <x:si>
    <x:t xml:space="preserve">VT0005474</x:t>
  </x:si>
  <x:si>
    <x:t xml:space="preserve">C01227</x:t>
  </x:si>
  <x:si>
    <x:t xml:space="preserve">VT0005478</x:t>
  </x:si>
  <x:si>
    <x:t xml:space="preserve">C01265</x:t>
  </x:si>
  <x:si>
    <x:t xml:space="preserve">VT0005483</x:t>
  </x:si>
  <x:si>
    <x:t xml:space="preserve">VT0005488</x:t>
  </x:si>
  <x:si>
    <x:t xml:space="preserve">VT0005493</x:t>
  </x:si>
  <x:si>
    <x:t xml:space="preserve">VT0005497</x:t>
  </x:si>
  <x:si>
    <x:t xml:space="preserve">VT0005502</x:t>
  </x:si>
  <x:si>
    <x:t xml:space="preserve">C01360</x:t>
  </x:si>
  <x:si>
    <x:t xml:space="preserve">VT0005507</x:t>
  </x:si>
  <x:si>
    <x:t xml:space="preserve">VT0005512</x:t>
  </x:si>
  <x:si>
    <x:t xml:space="preserve">VT0005516</x:t>
  </x:si>
  <x:si>
    <x:t xml:space="preserve">C00704</x:t>
  </x:si>
  <x:si>
    <x:t xml:space="preserve">VT0005521</x:t>
  </x:si>
  <x:si>
    <x:t xml:space="preserve">VT0005526</x:t>
  </x:si>
  <x:si>
    <x:t xml:space="preserve">VT0005531</x:t>
  </x:si>
  <x:si>
    <x:t xml:space="preserve">VT0005535</x:t>
  </x:si>
  <x:si>
    <x:t xml:space="preserve">C00862</x:t>
  </x:si>
  <x:si>
    <x:t xml:space="preserve">VT0005540</x:t>
  </x:si>
  <x:si>
    <x:t xml:space="preserve">C01556</x:t>
  </x:si>
  <x:si>
    <x:t xml:space="preserve">VT0005545</x:t>
  </x:si>
  <x:si>
    <x:t xml:space="preserve">C00851</x:t>
  </x:si>
  <x:si>
    <x:t xml:space="preserve">VT0005550</x:t>
  </x:si>
  <x:si>
    <x:t xml:space="preserve">VT0005554</x:t>
  </x:si>
  <x:si>
    <x:t xml:space="preserve">VT0005559</x:t>
  </x:si>
  <x:si>
    <x:t xml:space="preserve">VT0005564</x:t>
  </x:si>
  <x:si>
    <x:t xml:space="preserve">C01191</x:t>
  </x:si>
  <x:si>
    <x:t xml:space="preserve">VT0005569</x:t>
  </x:si>
  <x:si>
    <x:t xml:space="preserve">C00463</x:t>
  </x:si>
  <x:si>
    <x:t xml:space="preserve">VT0005573</x:t>
  </x:si>
  <x:si>
    <x:t xml:space="preserve">C00716</x:t>
  </x:si>
  <x:si>
    <x:t xml:space="preserve">VT0005578</x:t>
  </x:si>
  <x:si>
    <x:t xml:space="preserve">C01558</x:t>
  </x:si>
  <x:si>
    <x:t xml:space="preserve">VT0005583</x:t>
  </x:si>
  <x:si>
    <x:t xml:space="preserve">VT0005588</x:t>
  </x:si>
  <x:si>
    <x:t xml:space="preserve">VT0005592</x:t>
  </x:si>
  <x:si>
    <x:t xml:space="preserve">C01123</x:t>
  </x:si>
  <x:si>
    <x:t xml:space="preserve">VT0005597</x:t>
  </x:si>
  <x:si>
    <x:t xml:space="preserve">C01301</x:t>
  </x:si>
  <x:si>
    <x:t xml:space="preserve">VT0005602</x:t>
  </x:si>
  <x:si>
    <x:t xml:space="preserve">VT0005607</x:t>
  </x:si>
  <x:si>
    <x:t xml:space="preserve">VT0005611</x:t>
  </x:si>
  <x:si>
    <x:t xml:space="preserve">VT0005616</x:t>
  </x:si>
  <x:si>
    <x:t xml:space="preserve">C00252</x:t>
  </x:si>
  <x:si>
    <x:t xml:space="preserve">VT0005621</x:t>
  </x:si>
  <x:si>
    <x:t xml:space="preserve">C01678</x:t>
  </x:si>
  <x:si>
    <x:t xml:space="preserve">VT0005626</x:t>
  </x:si>
  <x:si>
    <x:t xml:space="preserve">VT0005630</x:t>
  </x:si>
  <x:si>
    <x:t xml:space="preserve">C00054</x:t>
  </x:si>
  <x:si>
    <x:t xml:space="preserve">VT0005635</x:t>
  </x:si>
  <x:si>
    <x:t xml:space="preserve">VT0005640</x:t>
  </x:si>
  <x:si>
    <x:t xml:space="preserve">VT0005645</x:t>
  </x:si>
  <x:si>
    <x:t xml:space="preserve">VT0005649</x:t>
  </x:si>
  <x:si>
    <x:t xml:space="preserve">C00173</x:t>
  </x:si>
  <x:si>
    <x:t xml:space="preserve">VT0005654</x:t>
  </x:si>
  <x:si>
    <x:t xml:space="preserve">VT0005659</x:t>
  </x:si>
  <x:si>
    <x:t xml:space="preserve">C00023</x:t>
  </x:si>
  <x:si>
    <x:t xml:space="preserve">VT0005664</x:t>
  </x:si>
  <x:si>
    <x:t xml:space="preserve">VT0005668</x:t>
  </x:si>
  <x:si>
    <x:t xml:space="preserve">VT0005673</x:t>
  </x:si>
  <x:si>
    <x:t xml:space="preserve">C00215</x:t>
  </x:si>
  <x:si>
    <x:t xml:space="preserve">VT0005678</x:t>
  </x:si>
  <x:si>
    <x:t xml:space="preserve">C00124</x:t>
  </x:si>
  <x:si>
    <x:t xml:space="preserve">VT0005683</x:t>
  </x:si>
  <x:si>
    <x:t xml:space="preserve">VT0005687</x:t>
  </x:si>
  <x:si>
    <x:t xml:space="preserve">C01456</x:t>
  </x:si>
  <x:si>
    <x:t xml:space="preserve">VT0005692</x:t>
  </x:si>
  <x:si>
    <x:t xml:space="preserve">C01701</x:t>
  </x:si>
  <x:si>
    <x:t xml:space="preserve">VT0005697</x:t>
  </x:si>
  <x:si>
    <x:t xml:space="preserve">VT0005702</x:t>
  </x:si>
  <x:si>
    <x:t xml:space="preserve">C01220</x:t>
  </x:si>
  <x:si>
    <x:t xml:space="preserve">VT0005706</x:t>
  </x:si>
  <x:si>
    <x:t xml:space="preserve">C01086</x:t>
  </x:si>
  <x:si>
    <x:t xml:space="preserve">VT0005711</x:t>
  </x:si>
  <x:si>
    <x:t xml:space="preserve">VT0005716</x:t>
  </x:si>
  <x:si>
    <x:t xml:space="preserve">VT0005721</x:t>
  </x:si>
  <x:si>
    <x:t xml:space="preserve">C00438</x:t>
  </x:si>
  <x:si>
    <x:t xml:space="preserve">VT0005725</x:t>
  </x:si>
  <x:si>
    <x:t xml:space="preserve">VT0005730</x:t>
  </x:si>
  <x:si>
    <x:t xml:space="preserve">C00572</x:t>
  </x:si>
  <x:si>
    <x:t xml:space="preserve">VT0005735</x:t>
  </x:si>
  <x:si>
    <x:t xml:space="preserve">C01751</x:t>
  </x:si>
  <x:si>
    <x:t xml:space="preserve">VT0005740</x:t>
  </x:si>
  <x:si>
    <x:t xml:space="preserve">C01443</x:t>
  </x:si>
  <x:si>
    <x:t xml:space="preserve">VT0005744</x:t>
  </x:si>
  <x:si>
    <x:t xml:space="preserve">VT0005749</x:t>
  </x:si>
  <x:si>
    <x:t xml:space="preserve">VT0005754</x:t>
  </x:si>
  <x:si>
    <x:t xml:space="preserve">VT0005759</x:t>
  </x:si>
  <x:si>
    <x:t xml:space="preserve">VT0005763</x:t>
  </x:si>
  <x:si>
    <x:t xml:space="preserve">C01398</x:t>
  </x:si>
  <x:si>
    <x:t xml:space="preserve">VT0005768</x:t>
  </x:si>
  <x:si>
    <x:t xml:space="preserve">VT0005773</x:t>
  </x:si>
  <x:si>
    <x:t xml:space="preserve">VT0005778</x:t>
  </x:si>
  <x:si>
    <x:t xml:space="preserve">C01722</x:t>
  </x:si>
  <x:si>
    <x:t xml:space="preserve">VT0005782</x:t>
  </x:si>
  <x:si>
    <x:t xml:space="preserve">C00112</x:t>
  </x:si>
  <x:si>
    <x:t xml:space="preserve">VT0005787</x:t>
  </x:si>
  <x:si>
    <x:t xml:space="preserve">VT0005792</x:t>
  </x:si>
  <x:si>
    <x:t xml:space="preserve">VT0005797</x:t>
  </x:si>
  <x:si>
    <x:t xml:space="preserve">VT0005801</x:t>
  </x:si>
  <x:si>
    <x:t xml:space="preserve">C00018</x:t>
  </x:si>
  <x:si>
    <x:t xml:space="preserve">VT0005806</x:t>
  </x:si>
  <x:si>
    <x:t xml:space="preserve">C00010</x:t>
  </x:si>
  <x:si>
    <x:t xml:space="preserve">VT0005811</x:t>
  </x:si>
  <x:si>
    <x:t xml:space="preserve">C01613</x:t>
  </x:si>
  <x:si>
    <x:t xml:space="preserve">VT0005816</x:t>
  </x:si>
  <x:si>
    <x:t xml:space="preserve">VT0005820</x:t>
  </x:si>
  <x:si>
    <x:t xml:space="preserve">VT0005825</x:t>
  </x:si>
  <x:si>
    <x:t xml:space="preserve">C01280</x:t>
  </x:si>
  <x:si>
    <x:t xml:space="preserve">VT0005830</x:t>
  </x:si>
  <x:si>
    <x:t xml:space="preserve">VT0005835</x:t>
  </x:si>
  <x:si>
    <x:t xml:space="preserve">VT0005839</x:t>
  </x:si>
  <x:si>
    <x:t xml:space="preserve">C00982</x:t>
  </x:si>
  <x:si>
    <x:t xml:space="preserve">VT0005844</x:t>
  </x:si>
  <x:si>
    <x:t xml:space="preserve">C00985</x:t>
  </x:si>
  <x:si>
    <x:t xml:space="preserve">VT0005849</x:t>
  </x:si>
  <x:si>
    <x:t xml:space="preserve">C01476</x:t>
  </x:si>
  <x:si>
    <x:t xml:space="preserve">VT0005854</x:t>
  </x:si>
  <x:si>
    <x:t xml:space="preserve">VT0005858</x:t>
  </x:si>
  <x:si>
    <x:t xml:space="preserve">VT0005863</x:t>
  </x:si>
  <x:si>
    <x:t xml:space="preserve">VT0005868</x:t>
  </x:si>
  <x:si>
    <x:t xml:space="preserve">VT0005873</x:t>
  </x:si>
  <x:si>
    <x:t xml:space="preserve">C01296</x:t>
  </x:si>
  <x:si>
    <x:t xml:space="preserve">VT0005877</x:t>
  </x:si>
  <x:si>
    <x:t xml:space="preserve">VT0005882</x:t>
  </x:si>
  <x:si>
    <x:t xml:space="preserve">VT0005887</x:t>
  </x:si>
  <x:si>
    <x:t xml:space="preserve">VT0005892</x:t>
  </x:si>
  <x:si>
    <x:t xml:space="preserve">VT0005896</x:t>
  </x:si>
  <x:si>
    <x:t xml:space="preserve">VT0005901</x:t>
  </x:si>
  <x:si>
    <x:t xml:space="preserve">VT0005906</x:t>
  </x:si>
  <x:si>
    <x:t xml:space="preserve">C01102</x:t>
  </x:si>
  <x:si>
    <x:t xml:space="preserve">VT0005911</x:t>
  </x:si>
  <x:si>
    <x:t xml:space="preserve">VT0005915</x:t>
  </x:si>
  <x:si>
    <x:t xml:space="preserve">VT0005920</x:t>
  </x:si>
  <x:si>
    <x:t xml:space="preserve">VT0005925</x:t>
  </x:si>
  <x:si>
    <x:t xml:space="preserve">VT0005930</x:t>
  </x:si>
  <x:si>
    <x:t xml:space="preserve">C00374</x:t>
  </x:si>
  <x:si>
    <x:t xml:space="preserve">VT0005934</x:t>
  </x:si>
  <x:si>
    <x:t xml:space="preserve">VT0005939</x:t>
  </x:si>
  <x:si>
    <x:t xml:space="preserve">VT0005944</x:t>
  </x:si>
  <x:si>
    <x:t xml:space="preserve">VT0005949</x:t>
  </x:si>
  <x:si>
    <x:t xml:space="preserve">C01647</x:t>
  </x:si>
  <x:si>
    <x:t xml:space="preserve">VT0005953</x:t>
  </x:si>
  <x:si>
    <x:t xml:space="preserve">VT0005958</x:t>
  </x:si>
  <x:si>
    <x:t xml:space="preserve">VT0005963</x:t>
  </x:si>
  <x:si>
    <x:t xml:space="preserve">VT0005968</x:t>
  </x:si>
  <x:si>
    <x:t xml:space="preserve">VT0005972</x:t>
  </x:si>
  <x:si>
    <x:t xml:space="preserve">VT0005977</x:t>
  </x:si>
  <x:si>
    <x:t xml:space="preserve">VT0005982</x:t>
  </x:si>
  <x:si>
    <x:t xml:space="preserve">C00352</x:t>
  </x:si>
  <x:si>
    <x:t xml:space="preserve">VT0005987</x:t>
  </x:si>
  <x:si>
    <x:t xml:space="preserve">VT0005991</x:t>
  </x:si>
  <x:si>
    <x:t xml:space="preserve">C00860</x:t>
  </x:si>
  <x:si>
    <x:t xml:space="preserve">VT0005996</x:t>
  </x:si>
  <x:si>
    <x:t xml:space="preserve">VT0006001</x:t>
  </x:si>
  <x:si>
    <x:t xml:space="preserve">C00733</x:t>
  </x:si>
  <x:si>
    <x:t xml:space="preserve">VT0006006</x:t>
  </x:si>
  <x:si>
    <x:t xml:space="preserve">VT0006010</x:t>
  </x:si>
  <x:si>
    <x:t xml:space="preserve">C00679</x:t>
  </x:si>
  <x:si>
    <x:t xml:space="preserve">VT0006015</x:t>
  </x:si>
  <x:si>
    <x:t xml:space="preserve">C01467</x:t>
  </x:si>
  <x:si>
    <x:t xml:space="preserve">VT0006020</x:t>
  </x:si>
  <x:si>
    <x:t xml:space="preserve">C01761</x:t>
  </x:si>
  <x:si>
    <x:t xml:space="preserve">VT0006025</x:t>
  </x:si>
  <x:si>
    <x:t xml:space="preserve">C00396</x:t>
  </x:si>
  <x:si>
    <x:t xml:space="preserve">VT0006029</x:t>
  </x:si>
  <x:si>
    <x:t xml:space="preserve">VT0006034</x:t>
  </x:si>
  <x:si>
    <x:t xml:space="preserve">VT0006039</x:t>
  </x:si>
  <x:si>
    <x:t xml:space="preserve">C00060</x:t>
  </x:si>
  <x:si>
    <x:t xml:space="preserve">VT0006044</x:t>
  </x:si>
  <x:si>
    <x:t xml:space="preserve">C01636</x:t>
  </x:si>
  <x:si>
    <x:t xml:space="preserve">VT0006048</x:t>
  </x:si>
  <x:si>
    <x:t xml:space="preserve">C00378</x:t>
  </x:si>
  <x:si>
    <x:t xml:space="preserve">VT0006053</x:t>
  </x:si>
  <x:si>
    <x:t xml:space="preserve">VT0006058</x:t>
  </x:si>
  <x:si>
    <x:t xml:space="preserve">VT0006063</x:t>
  </x:si>
  <x:si>
    <x:t xml:space="preserve">C00044</x:t>
  </x:si>
  <x:si>
    <x:t xml:space="preserve">VT0006067</x:t>
  </x:si>
  <x:si>
    <x:t xml:space="preserve">C01572</x:t>
  </x:si>
  <x:si>
    <x:t xml:space="preserve">VT0006072</x:t>
  </x:si>
  <x:si>
    <x:t xml:space="preserve">VT0006077</x:t>
  </x:si>
  <x:si>
    <x:t xml:space="preserve">C01101</x:t>
  </x:si>
  <x:si>
    <x:t xml:space="preserve">VT0006082</x:t>
  </x:si>
  <x:si>
    <x:t xml:space="preserve">C00178</x:t>
  </x:si>
  <x:si>
    <x:t xml:space="preserve">VT0006086</x:t>
  </x:si>
  <x:si>
    <x:t xml:space="preserve">C00144</x:t>
  </x:si>
  <x:si>
    <x:t xml:space="preserve">VT0006091</x:t>
  </x:si>
  <x:si>
    <x:t xml:space="preserve">VT0006096</x:t>
  </x:si>
  <x:si>
    <x:t xml:space="preserve">VT0006101</x:t>
  </x:si>
  <x:si>
    <x:t xml:space="preserve">VT0006105</x:t>
  </x:si>
  <x:si>
    <x:t xml:space="preserve">C01762</x:t>
  </x:si>
  <x:si>
    <x:t xml:space="preserve">VT0006110</x:t>
  </x:si>
  <x:si>
    <x:t xml:space="preserve">C00849</x:t>
  </x:si>
  <x:si>
    <x:t xml:space="preserve">VT0006115</x:t>
  </x:si>
  <x:si>
    <x:t xml:space="preserve">VT0006120</x:t>
  </x:si>
  <x:si>
    <x:t xml:space="preserve">VT0006124</x:t>
  </x:si>
  <x:si>
    <x:t xml:space="preserve">VT0006129</x:t>
  </x:si>
  <x:si>
    <x:t xml:space="preserve">C00588</x:t>
  </x:si>
  <x:si>
    <x:t xml:space="preserve">VT0006134</x:t>
  </x:si>
  <x:si>
    <x:t xml:space="preserve">C00013</x:t>
  </x:si>
  <x:si>
    <x:t xml:space="preserve">VT0006139</x:t>
  </x:si>
  <x:si>
    <x:t xml:space="preserve">VT0006143</x:t>
  </x:si>
  <x:si>
    <x:t xml:space="preserve">VT0006148</x:t>
  </x:si>
  <x:si>
    <x:t xml:space="preserve">VT0006153</x:t>
  </x:si>
  <x:si>
    <x:t xml:space="preserve">C01486</x:t>
  </x:si>
  <x:si>
    <x:t xml:space="preserve">VT0006158</x:t>
  </x:si>
  <x:si>
    <x:t xml:space="preserve">VT0006162</x:t>
  </x:si>
  <x:si>
    <x:t xml:space="preserve">VT0006167</x:t>
  </x:si>
  <x:si>
    <x:t xml:space="preserve">VT0006172</x:t>
  </x:si>
  <x:si>
    <x:t xml:space="preserve">C00749</x:t>
  </x:si>
  <x:si>
    <x:t xml:space="preserve">VT0006177</x:t>
  </x:si>
  <x:si>
    <x:t xml:space="preserve">VT0006181</x:t>
  </x:si>
  <x:si>
    <x:t xml:space="preserve">VT0006186</x:t>
  </x:si>
  <x:si>
    <x:t xml:space="preserve">VT0006191</x:t>
  </x:si>
  <x:si>
    <x:t xml:space="preserve">C01729</x:t>
  </x:si>
  <x:si>
    <x:t xml:space="preserve">VT0006196</x:t>
  </x:si>
  <x:si>
    <x:t xml:space="preserve">C00098</x:t>
  </x:si>
  <x:si>
    <x:t xml:space="preserve">VT0006200</x:t>
  </x:si>
  <x:si>
    <x:t xml:space="preserve">VT0006205</x:t>
  </x:si>
  <x:si>
    <x:t xml:space="preserve">C00005</x:t>
  </x:si>
  <x:si>
    <x:t xml:space="preserve">VT0006210</x:t>
  </x:si>
  <x:si>
    <x:t xml:space="preserve">C00250</x:t>
  </x:si>
  <x:si>
    <x:t xml:space="preserve">VT0006215</x:t>
  </x:si>
  <x:si>
    <x:t xml:space="preserve">VT0006219</x:t>
  </x:si>
  <x:si>
    <x:t xml:space="preserve">C01541</x:t>
  </x:si>
  <x:si>
    <x:t xml:space="preserve">VT0006224</x:t>
  </x:si>
  <x:si>
    <x:t xml:space="preserve">C00834</x:t>
  </x:si>
  <x:si>
    <x:t xml:space="preserve">VT0006229</x:t>
  </x:si>
  <x:si>
    <x:t xml:space="preserve">VT0006234</x:t>
  </x:si>
  <x:si>
    <x:t xml:space="preserve">VT0006238</x:t>
  </x:si>
  <x:si>
    <x:t xml:space="preserve">VT0006243</x:t>
  </x:si>
  <x:si>
    <x:t xml:space="preserve">VT0006248</x:t>
  </x:si>
  <x:si>
    <x:t xml:space="preserve">VT0006253</x:t>
  </x:si>
  <x:si>
    <x:t xml:space="preserve">C00399</x:t>
  </x:si>
  <x:si>
    <x:t xml:space="preserve">VT0006257</x:t>
  </x:si>
  <x:si>
    <x:t xml:space="preserve">VT0006262</x:t>
  </x:si>
  <x:si>
    <x:t xml:space="preserve">VT0006267</x:t>
  </x:si>
  <x:si>
    <x:t xml:space="preserve">VT0006272</x:t>
  </x:si>
  <x:si>
    <x:t xml:space="preserve">VT0006276</x:t>
  </x:si>
  <x:si>
    <x:t xml:space="preserve">C01706</x:t>
  </x:si>
  <x:si>
    <x:t xml:space="preserve">VT0006281</x:t>
  </x:si>
  <x:si>
    <x:t xml:space="preserve">C01118</x:t>
  </x:si>
  <x:si>
    <x:t xml:space="preserve">VT0006286</x:t>
  </x:si>
  <x:si>
    <x:t xml:space="preserve">C00978</x:t>
  </x:si>
  <x:si>
    <x:t xml:space="preserve">VT0006291</x:t>
  </x:si>
  <x:si>
    <x:t xml:space="preserve">C01523</x:t>
  </x:si>
  <x:si>
    <x:t xml:space="preserve">VT0006295</x:t>
  </x:si>
  <x:si>
    <x:t xml:space="preserve">VT0006300</x:t>
  </x:si>
  <x:si>
    <x:t xml:space="preserve">C00585</x:t>
  </x:si>
  <x:si>
    <x:t xml:space="preserve">VT0006305</x:t>
  </x:si>
  <x:si>
    <x:t xml:space="preserve">VT0006310</x:t>
  </x:si>
  <x:si>
    <x:t xml:space="preserve">VT0006314</x:t>
  </x:si>
  <x:si>
    <x:t xml:space="preserve">C01205</x:t>
  </x:si>
  <x:si>
    <x:t xml:space="preserve">VT0006319</x:t>
  </x:si>
  <x:si>
    <x:t xml:space="preserve">VT0006324</x:t>
  </x:si>
  <x:si>
    <x:t xml:space="preserve">VT0006329</x:t>
  </x:si>
  <x:si>
    <x:t xml:space="preserve">VT0006333</x:t>
  </x:si>
  <x:si>
    <x:t xml:space="preserve">C00257</x:t>
  </x:si>
  <x:si>
    <x:t xml:space="preserve">VT0006338</x:t>
  </x:si>
  <x:si>
    <x:t xml:space="preserve">C00758</x:t>
  </x:si>
  <x:si>
    <x:t xml:space="preserve">VT0006343</x:t>
  </x:si>
  <x:si>
    <x:t xml:space="preserve">VT0006348</x:t>
  </x:si>
  <x:si>
    <x:t xml:space="preserve">C00222</x:t>
  </x:si>
  <x:si>
    <x:t xml:space="preserve">VT0006352</x:t>
  </x:si>
  <x:si>
    <x:t xml:space="preserve">C00664</x:t>
  </x:si>
  <x:si>
    <x:t xml:space="preserve">VT0006357</x:t>
  </x:si>
  <x:si>
    <x:t xml:space="preserve">C00129</x:t>
  </x:si>
  <x:si>
    <x:t xml:space="preserve">VT0006362</x:t>
  </x:si>
  <x:si>
    <x:t xml:space="preserve">VT0006367</x:t>
  </x:si>
  <x:si>
    <x:t xml:space="preserve">VT0006371</x:t>
  </x:si>
  <x:si>
    <x:t xml:space="preserve">C00410</x:t>
  </x:si>
  <x:si>
    <x:t xml:space="preserve">VT0006376</x:t>
  </x:si>
  <x:si>
    <x:t xml:space="preserve">C01639</x:t>
  </x:si>
  <x:si>
    <x:t xml:space="preserve">VT0006381</x:t>
  </x:si>
  <x:si>
    <x:t xml:space="preserve">C01025</x:t>
  </x:si>
  <x:si>
    <x:t xml:space="preserve">VT0006386</x:t>
  </x:si>
  <x:si>
    <x:t xml:space="preserve">VT0006390</x:t>
  </x:si>
  <x:si>
    <x:t xml:space="preserve">C01483</x:t>
  </x:si>
  <x:si>
    <x:t xml:space="preserve">VT0006395</x:t>
  </x:si>
  <x:si>
    <x:t xml:space="preserve">VT0006400</x:t>
  </x:si>
  <x:si>
    <x:t xml:space="preserve">VT0006405</x:t>
  </x:si>
  <x:si>
    <x:t xml:space="preserve">C00888</x:t>
  </x:si>
  <x:si>
    <x:t xml:space="preserve">VT0006409</x:t>
  </x:si>
  <x:si>
    <x:t xml:space="preserve">VT0006414</x:t>
  </x:si>
  <x:si>
    <x:t xml:space="preserve">VT0006419</x:t>
  </x:si>
  <x:si>
    <x:t xml:space="preserve">C00141</x:t>
  </x:si>
  <x:si>
    <x:t xml:space="preserve">VT0006424</x:t>
  </x:si>
  <x:si>
    <x:t xml:space="preserve">C00490</x:t>
  </x:si>
  <x:si>
    <x:t xml:space="preserve">VT0006428</x:t>
  </x:si>
  <x:si>
    <x:t xml:space="preserve">C00687</x:t>
  </x:si>
  <x:si>
    <x:t xml:space="preserve">VT0006433</x:t>
  </x:si>
  <x:si>
    <x:t xml:space="preserve">VT0006438</x:t>
  </x:si>
  <x:si>
    <x:t xml:space="preserve">VT0006443</x:t>
  </x:si>
  <x:si>
    <x:t xml:space="preserve">VT0006447</x:t>
  </x:si>
  <x:si>
    <x:t xml:space="preserve">VT0006452</x:t>
  </x:si>
  <x:si>
    <x:t xml:space="preserve">C00385</x:t>
  </x:si>
  <x:si>
    <x:t xml:space="preserve">VT0006457</x:t>
  </x:si>
  <x:si>
    <x:t xml:space="preserve">C00277</x:t>
  </x:si>
  <x:si>
    <x:t xml:space="preserve">VT0006462</x:t>
  </x:si>
  <x:si>
    <x:t xml:space="preserve">VT0006466</x:t>
  </x:si>
  <x:si>
    <x:t xml:space="preserve">C00538</x:t>
  </x:si>
  <x:si>
    <x:t xml:space="preserve">VT0006471</x:t>
  </x:si>
  <x:si>
    <x:t xml:space="preserve">VT0006476</x:t>
  </x:si>
  <x:si>
    <x:t xml:space="preserve">VT0006481</x:t>
  </x:si>
  <x:si>
    <x:t xml:space="preserve">VT0006485</x:t>
  </x:si>
  <x:si>
    <x:t xml:space="preserve">C00332</x:t>
  </x:si>
  <x:si>
    <x:t xml:space="preserve">VT0006490</x:t>
  </x:si>
  <x:si>
    <x:t xml:space="preserve">C00097</x:t>
  </x:si>
  <x:si>
    <x:t xml:space="preserve">VT0006495</x:t>
  </x:si>
  <x:si>
    <x:t xml:space="preserve">C00492</x:t>
  </x:si>
  <x:si>
    <x:t xml:space="preserve">VT0006500</x:t>
  </x:si>
  <x:si>
    <x:t xml:space="preserve">VT0006504</x:t>
  </x:si>
  <x:si>
    <x:t xml:space="preserve">C00961</x:t>
  </x:si>
  <x:si>
    <x:t xml:space="preserve">VT0006509</x:t>
  </x:si>
  <x:si>
    <x:t xml:space="preserve">VT0006514</x:t>
  </x:si>
  <x:si>
    <x:t xml:space="preserve">VT0006519</x:t>
  </x:si>
  <x:si>
    <x:t xml:space="preserve">VT0006523</x:t>
  </x:si>
  <x:si>
    <x:t xml:space="preserve">VT0006528</x:t>
  </x:si>
  <x:si>
    <x:t xml:space="preserve">C01690</x:t>
  </x:si>
  <x:si>
    <x:t xml:space="preserve">VT0006533</x:t>
  </x:si>
  <x:si>
    <x:t xml:space="preserve">C01507</x:t>
  </x:si>
  <x:si>
    <x:t xml:space="preserve">VT0006538</x:t>
  </x:si>
  <x:si>
    <x:t xml:space="preserve">VT0006542</x:t>
  </x:si>
  <x:si>
    <x:t xml:space="preserve">VT0006547</x:t>
  </x:si>
  <x:si>
    <x:t xml:space="preserve">VT0006552</x:t>
  </x:si>
  <x:si>
    <x:t xml:space="preserve">C00688</x:t>
  </x:si>
  <x:si>
    <x:t xml:space="preserve">VT0006557</x:t>
  </x:si>
  <x:si>
    <x:t xml:space="preserve">VT0006561</x:t>
  </x:si>
  <x:si>
    <x:t xml:space="preserve">VT0006566</x:t>
  </x:si>
  <x:si>
    <x:t xml:space="preserve">VT0006571</x:t>
  </x:si>
  <x:si>
    <x:t xml:space="preserve">C00922</x:t>
  </x:si>
  <x:si>
    <x:t xml:space="preserve">VT0006576</x:t>
  </x:si>
  <x:si>
    <x:t xml:space="preserve">C00816</x:t>
  </x:si>
  <x:si>
    <x:t xml:space="preserve">VT0006580</x:t>
  </x:si>
  <x:si>
    <x:t xml:space="preserve">C00489</x:t>
  </x:si>
  <x:si>
    <x:t xml:space="preserve">VT0006585</x:t>
  </x:si>
  <x:si>
    <x:t xml:space="preserve">C01527</x:t>
  </x:si>
  <x:si>
    <x:t xml:space="preserve">VT0006590</x:t>
  </x:si>
  <x:si>
    <x:t xml:space="preserve">VT0006595</x:t>
  </x:si>
  <x:si>
    <x:t xml:space="preserve">VT0006599</x:t>
  </x:si>
  <x:si>
    <x:t xml:space="preserve">VT0006604</x:t>
  </x:si>
  <x:si>
    <x:t xml:space="preserve">C01736</x:t>
  </x:si>
  <x:si>
    <x:t xml:space="preserve">VT0006609</x:t>
  </x:si>
  <x:si>
    <x:t xml:space="preserve">C01521</x:t>
  </x:si>
  <x:si>
    <x:t xml:space="preserve">VT0006614</x:t>
  </x:si>
  <x:si>
    <x:t xml:space="preserve">C00305</x:t>
  </x:si>
  <x:si>
    <x:t xml:space="preserve">VT0006618</x:t>
  </x:si>
  <x:si>
    <x:t xml:space="preserve">VT0006623</x:t>
  </x:si>
  <x:si>
    <x:t xml:space="preserve">C00028</x:t>
  </x:si>
  <x:si>
    <x:t xml:space="preserve">VT0006628</x:t>
  </x:si>
  <x:si>
    <x:t xml:space="preserve">VT0006633</x:t>
  </x:si>
  <x:si>
    <x:t xml:space="preserve">C00180</x:t>
  </x:si>
  <x:si>
    <x:t xml:space="preserve">VT0006637</x:t>
  </x:si>
  <x:si>
    <x:t xml:space="preserve">VT0006642</x:t>
  </x:si>
  <x:si>
    <x:t xml:space="preserve">VT0006647</x:t>
  </x:si>
  <x:si>
    <x:t xml:space="preserve">C00519</x:t>
  </x:si>
  <x:si>
    <x:t xml:space="preserve">VT0006652</x:t>
  </x:si>
  <x:si>
    <x:t xml:space="preserve">C00865</x:t>
  </x:si>
  <x:si>
    <x:t xml:space="preserve">VT0006656</x:t>
  </x:si>
  <x:si>
    <x:t xml:space="preserve">C00530</x:t>
  </x:si>
  <x:si>
    <x:t xml:space="preserve">VT0006661</x:t>
  </x:si>
  <x:si>
    <x:t xml:space="preserve">C01204</x:t>
  </x:si>
  <x:si>
    <x:t xml:space="preserve">VT0006666</x:t>
  </x:si>
  <x:si>
    <x:t xml:space="preserve">VT0006671</x:t>
  </x:si>
  <x:si>
    <x:t xml:space="preserve">VT0006675</x:t>
  </x:si>
  <x:si>
    <x:t xml:space="preserve">VT0006680</x:t>
  </x:si>
  <x:si>
    <x:t xml:space="preserve">VT0006685</x:t>
  </x:si>
  <x:si>
    <x:t xml:space="preserve">VT0006690</x:t>
  </x:si>
  <x:si>
    <x:t xml:space="preserve">VT0006694</x:t>
  </x:si>
  <x:si>
    <x:t xml:space="preserve">C01692</x:t>
  </x:si>
  <x:si>
    <x:t xml:space="preserve">VT0006699</x:t>
  </x:si>
  <x:si>
    <x:t xml:space="preserve">C01126</x:t>
  </x:si>
  <x:si>
    <x:t xml:space="preserve">VT0006704</x:t>
  </x:si>
  <x:si>
    <x:t xml:space="preserve">C00420</x:t>
  </x:si>
  <x:si>
    <x:t xml:space="preserve">VT0006709</x:t>
  </x:si>
  <x:si>
    <x:t xml:space="preserve">C01300</x:t>
  </x:si>
  <x:si>
    <x:t xml:space="preserve">VT0006713</x:t>
  </x:si>
  <x:si>
    <x:t xml:space="preserve">VT0006718</x:t>
  </x:si>
  <x:si>
    <x:t xml:space="preserve">VT0006723</x:t>
  </x:si>
  <x:si>
    <x:t xml:space="preserve">VT0006728</x:t>
  </x:si>
  <x:si>
    <x:t xml:space="preserve">C01799</x:t>
  </x:si>
  <x:si>
    <x:t xml:space="preserve">VT0006732</x:t>
  </x:si>
  <x:si>
    <x:t xml:space="preserve">C00249</x:t>
  </x:si>
  <x:si>
    <x:t xml:space="preserve">VT0006737</x:t>
  </x:si>
  <x:si>
    <x:t xml:space="preserve">C00488</x:t>
  </x:si>
  <x:si>
    <x:t xml:space="preserve">VT0006742</x:t>
  </x:si>
  <x:si>
    <x:t xml:space="preserve">VT0006747</x:t>
  </x:si>
  <x:si>
    <x:t xml:space="preserve">C01212</x:t>
  </x:si>
  <x:si>
    <x:t xml:space="preserve">VT0006751</x:t>
  </x:si>
  <x:si>
    <x:t xml:space="preserve">VT0006756</x:t>
  </x:si>
  <x:si>
    <x:t xml:space="preserve">VT0006761</x:t>
  </x:si>
  <x:si>
    <x:t xml:space="preserve">C01562</x:t>
  </x:si>
  <x:si>
    <x:t xml:space="preserve">VT0006766</x:t>
  </x:si>
  <x:si>
    <x:t xml:space="preserve">C01176</x:t>
  </x:si>
  <x:si>
    <x:t xml:space="preserve">VT0006770</x:t>
  </x:si>
  <x:si>
    <x:t xml:space="preserve">VT0006775</x:t>
  </x:si>
  <x:si>
    <x:t xml:space="preserve">VT0006780</x:t>
  </x:si>
  <x:si>
    <x:t xml:space="preserve">VT0006785</x:t>
  </x:si>
  <x:si>
    <x:t xml:space="preserve">C00471</x:t>
  </x:si>
  <x:si>
    <x:t xml:space="preserve">VT0006789</x:t>
  </x:si>
  <x:si>
    <x:t xml:space="preserve">VT0006794</x:t>
  </x:si>
  <x:si>
    <x:t xml:space="preserve">C01035</x:t>
  </x:si>
  <x:si>
    <x:t xml:space="preserve">VT0006799</x:t>
  </x:si>
  <x:si>
    <x:t xml:space="preserve">C00594</x:t>
  </x:si>
  <x:si>
    <x:t xml:space="preserve">VT0006804</x:t>
  </x:si>
  <x:si>
    <x:t xml:space="preserve">C00551</x:t>
  </x:si>
  <x:si>
    <x:t xml:space="preserve">VT0006808</x:t>
  </x:si>
  <x:si>
    <x:t xml:space="preserve">VT0006813</x:t>
  </x:si>
  <x:si>
    <x:t xml:space="preserve">VT0006818</x:t>
  </x:si>
  <x:si>
    <x:t xml:space="preserve">VT0006823</x:t>
  </x:si>
  <x:si>
    <x:t xml:space="preserve">C00495</x:t>
  </x:si>
  <x:si>
    <x:t xml:space="preserve">VT0006827</x:t>
  </x:si>
  <x:si>
    <x:t xml:space="preserve">VT0006832</x:t>
  </x:si>
  <x:si>
    <x:t xml:space="preserve">C00324</x:t>
  </x:si>
  <x:si>
    <x:t xml:space="preserve">VT0006837</x:t>
  </x:si>
  <x:si>
    <x:t xml:space="preserve">VT0006842</x:t>
  </x:si>
  <x:si>
    <x:t xml:space="preserve">C00080</x:t>
  </x:si>
  <x:si>
    <x:t xml:space="preserve">VT0006846</x:t>
  </x:si>
  <x:si>
    <x:t xml:space="preserve">C01302</x:t>
  </x:si>
  <x:si>
    <x:t xml:space="preserve">VT0006851</x:t>
  </x:si>
  <x:si>
    <x:t xml:space="preserve">C00024</x:t>
  </x:si>
  <x:si>
    <x:t xml:space="preserve">VT0006856</x:t>
  </x:si>
  <x:si>
    <x:t xml:space="preserve">VT0006861</x:t>
  </x:si>
  <x:si>
    <x:t xml:space="preserve">C00292</x:t>
  </x:si>
  <x:si>
    <x:t xml:space="preserve">VT0006865</x:t>
  </x:si>
  <x:si>
    <x:t xml:space="preserve">VT0006870</x:t>
  </x:si>
  <x:si>
    <x:t xml:space="preserve">C00949</x:t>
  </x:si>
  <x:si>
    <x:t xml:space="preserve">VT0006875</x:t>
  </x:si>
  <x:si>
    <x:t xml:space="preserve">C01308</x:t>
  </x:si>
  <x:si>
    <x:t xml:space="preserve">VT0006880</x:t>
  </x:si>
  <x:si>
    <x:t xml:space="preserve">VT0006884</x:t>
  </x:si>
  <x:si>
    <x:t xml:space="preserve">VT0006889</x:t>
  </x:si>
  <x:si>
    <x:t xml:space="preserve">C01546</x:t>
  </x:si>
  <x:si>
    <x:t xml:space="preserve">VT0006894</x:t>
  </x:si>
  <x:si>
    <x:t xml:space="preserve">C01522</x:t>
  </x:si>
  <x:si>
    <x:t xml:space="preserve">VT0006899</x:t>
  </x:si>
  <x:si>
    <x:t xml:space="preserve">C00615</x:t>
  </x:si>
  <x:si>
    <x:t xml:space="preserve">VT0006903</x:t>
  </x:si>
  <x:si>
    <x:t xml:space="preserve">C00109</x:t>
  </x:si>
  <x:si>
    <x:t xml:space="preserve">VT0006908</x:t>
  </x:si>
  <x:si>
    <x:t xml:space="preserve">VT0006913</x:t>
  </x:si>
  <x:si>
    <x:t xml:space="preserve">C01097</x:t>
  </x:si>
  <x:si>
    <x:t xml:space="preserve">VT0006918</x:t>
  </x:si>
  <x:si>
    <x:t xml:space="preserve">VT0006922</x:t>
  </x:si>
  <x:si>
    <x:t xml:space="preserve">C01439</x:t>
  </x:si>
  <x:si>
    <x:t xml:space="preserve">VT0006927</x:t>
  </x:si>
  <x:si>
    <x:t xml:space="preserve">VT0006932</x:t>
  </x:si>
  <x:si>
    <x:t xml:space="preserve">VT0006937</x:t>
  </x:si>
  <x:si>
    <x:t xml:space="preserve">C01213</x:t>
  </x:si>
  <x:si>
    <x:t xml:space="preserve">VT0006941</x:t>
  </x:si>
  <x:si>
    <x:t xml:space="preserve">C01622</x:t>
  </x:si>
  <x:si>
    <x:t xml:space="preserve">VT0006946</x:t>
  </x:si>
  <x:si>
    <x:t xml:space="preserve">VT0006951</x:t>
  </x:si>
  <x:si>
    <x:t xml:space="preserve">C00629</x:t>
  </x:si>
  <x:si>
    <x:t xml:space="preserve">VT0006956</x:t>
  </x:si>
  <x:si>
    <x:t xml:space="preserve">VT0006960</x:t>
  </x:si>
  <x:si>
    <x:t xml:space="preserve">VT0006965</x:t>
  </x:si>
  <x:si>
    <x:t xml:space="preserve">CBB</x:t>
  </x:si>
  <x:si>
    <x:t xml:space="preserve">C01316</x:t>
  </x:si>
  <x:si>
    <x:t xml:space="preserve">VT0006970</x:t>
  </x:si>
  <x:si>
    <x:t xml:space="preserve">C00668</x:t>
  </x:si>
  <x:si>
    <x:t xml:space="preserve">VT0006975</x:t>
  </x:si>
  <x:si>
    <x:t xml:space="preserve">C00628</x:t>
  </x:si>
  <x:si>
    <x:t xml:space="preserve">VT0006979</x:t>
  </x:si>
  <x:si>
    <x:t xml:space="preserve">VT0006984</x:t>
  </x:si>
  <x:si>
    <x:t xml:space="preserve">VT0006989</x:t>
  </x:si>
  <x:si>
    <x:t xml:space="preserve">VT0006994</x:t>
  </x:si>
  <x:si>
    <x:t xml:space="preserve">VT0006998</x:t>
  </x:si>
  <x:si>
    <x:t xml:space="preserve">VT0007003</x:t>
  </x:si>
  <x:si>
    <x:t xml:space="preserve">C00119</x:t>
  </x:si>
  <x:si>
    <x:t xml:space="preserve">VT0007008</x:t>
  </x:si>
  <x:si>
    <x:t xml:space="preserve">VT0007013</x:t>
  </x:si>
  <x:si>
    <x:t xml:space="preserve">VT0007017</x:t>
  </x:si>
  <x:si>
    <x:t xml:space="preserve">VT0007022</x:t>
  </x:si>
  <x:si>
    <x:t xml:space="preserve">VT0007027</x:t>
  </x:si>
  <x:si>
    <x:t xml:space="preserve">VT0007032</x:t>
  </x:si>
  <x:si>
    <x:t xml:space="preserve">VT0007036</x:t>
  </x:si>
  <x:si>
    <x:t xml:space="preserve">VT0007041</x:t>
  </x:si>
  <x:si>
    <x:t xml:space="preserve">C00805</x:t>
  </x:si>
  <x:si>
    <x:t xml:space="preserve">VT0007046</x:t>
  </x:si>
  <x:si>
    <x:t xml:space="preserve">VT0007051</x:t>
  </x:si>
  <x:si>
    <x:t xml:space="preserve">C00755</x:t>
  </x:si>
  <x:si>
    <x:t xml:space="preserve">VT0007055</x:t>
  </x:si>
  <x:si>
    <x:t xml:space="preserve">VT0007060</x:t>
  </x:si>
  <x:si>
    <x:t xml:space="preserve">C00561</x:t>
  </x:si>
  <x:si>
    <x:t xml:space="preserve">VT0007065</x:t>
  </x:si>
  <x:si>
    <x:t xml:space="preserve">VT0007070</x:t>
  </x:si>
  <x:si>
    <x:t xml:space="preserve">VT0007074</x:t>
  </x:si>
  <x:si>
    <x:t xml:space="preserve">VT0007079</x:t>
  </x:si>
  <x:si>
    <x:t xml:space="preserve">VT0007084</x:t>
  </x:si>
  <x:si>
    <x:t xml:space="preserve">C00467</x:t>
  </x:si>
  <x:si>
    <x:t xml:space="preserve">VT0007089</x:t>
  </x:si>
  <x:si>
    <x:t xml:space="preserve">VT0007093</x:t>
  </x:si>
  <x:si>
    <x:t xml:space="preserve">C00794</x:t>
  </x:si>
  <x:si>
    <x:t xml:space="preserve">VT0007098</x:t>
  </x:si>
  <x:si>
    <x:t xml:space="preserve">VT0007103</x:t>
  </x:si>
  <x:si>
    <x:t xml:space="preserve">VT0007108</x:t>
  </x:si>
  <x:si>
    <x:t xml:space="preserve">VT0007112</x:t>
  </x:si>
  <x:si>
    <x:t xml:space="preserve">VT0007117</x:t>
  </x:si>
  <x:si>
    <x:t xml:space="preserve">C00022</x:t>
  </x:si>
  <x:si>
    <x:t xml:space="preserve">VT0007122</x:t>
  </x:si>
  <x:si>
    <x:t xml:space="preserve">VT0007127</x:t>
  </x:si>
  <x:si>
    <x:t xml:space="preserve">VT0007131</x:t>
  </x:si>
  <x:si>
    <x:t xml:space="preserve">C00326</x:t>
  </x:si>
  <x:si>
    <x:t xml:space="preserve">VT0007136</x:t>
  </x:si>
  <x:si>
    <x:t xml:space="preserve">VT0007141</x:t>
  </x:si>
  <x:si>
    <x:t xml:space="preserve">VT0007146</x:t>
  </x:si>
  <x:si>
    <x:t xml:space="preserve">VT0007150</x:t>
  </x:si>
  <x:si>
    <x:t xml:space="preserve">C01514</x:t>
  </x:si>
  <x:si>
    <x:t xml:space="preserve">VT0007155</x:t>
  </x:si>
  <x:si>
    <x:t xml:space="preserve">VT0007160</x:t>
  </x:si>
  <x:si>
    <x:t xml:space="preserve">C00912</x:t>
  </x:si>
  <x:si>
    <x:t xml:space="preserve">VT0007165</x:t>
  </x:si>
  <x:si>
    <x:t xml:space="preserve">VT0007169</x:t>
  </x:si>
  <x:si>
    <x:t xml:space="preserve">VT0007174</x:t>
  </x:si>
  <x:si>
    <x:t xml:space="preserve">C01105</x:t>
  </x:si>
  <x:si>
    <x:t xml:space="preserve">VT0007179</x:t>
  </x:si>
  <x:si>
    <x:t xml:space="preserve">VT0007184</x:t>
  </x:si>
  <x:si>
    <x:t xml:space="preserve">C01183</x:t>
  </x:si>
  <x:si>
    <x:t xml:space="preserve">VT0007188</x:t>
  </x:si>
  <x:si>
    <x:t xml:space="preserve">VT0007193</x:t>
  </x:si>
  <x:si>
    <x:t xml:space="preserve">VT0007198</x:t>
  </x:si>
  <x:si>
    <x:t xml:space="preserve">VT0007203</x:t>
  </x:si>
  <x:si>
    <x:t xml:space="preserve">C01333</x:t>
  </x:si>
  <x:si>
    <x:t xml:space="preserve">VT0007207</x:t>
  </x:si>
  <x:si>
    <x:t xml:space="preserve">VT0007212</x:t>
  </x:si>
  <x:si>
    <x:t xml:space="preserve">C00049</x:t>
  </x:si>
  <x:si>
    <x:t xml:space="preserve">VT0007217</x:t>
  </x:si>
  <x:si>
    <x:t xml:space="preserve">C01605</x:t>
  </x:si>
  <x:si>
    <x:t xml:space="preserve">VT0007222</x:t>
  </x:si>
  <x:si>
    <x:t xml:space="preserve">C00897</x:t>
  </x:si>
  <x:si>
    <x:t xml:space="preserve">VT0007226</x:t>
  </x:si>
  <x:si>
    <x:t xml:space="preserve">C01624</x:t>
  </x:si>
  <x:si>
    <x:t xml:space="preserve">VT0007231</x:t>
  </x:si>
  <x:si>
    <x:t xml:space="preserve">VT0007236</x:t>
  </x:si>
  <x:si>
    <x:t xml:space="preserve">C00558</x:t>
  </x:si>
  <x:si>
    <x:t xml:space="preserve">VT0007241</x:t>
  </x:si>
  <x:si>
    <x:t xml:space="preserve">VT0007245</x:t>
  </x:si>
  <x:si>
    <x:t xml:space="preserve">VT0007250</x:t>
  </x:si>
  <x:si>
    <x:t xml:space="preserve">VT0007255</x:t>
  </x:si>
  <x:si>
    <x:t xml:space="preserve">C01772</x:t>
  </x:si>
  <x:si>
    <x:t xml:space="preserve">VT0007260</x:t>
  </x:si>
  <x:si>
    <x:t xml:space="preserve">C01195</x:t>
  </x:si>
  <x:si>
    <x:t xml:space="preserve">VT0007264</x:t>
  </x:si>
  <x:si>
    <x:t xml:space="preserve">C01359</x:t>
  </x:si>
  <x:si>
    <x:t xml:space="preserve">VT0007269</x:t>
  </x:si>
  <x:si>
    <x:t xml:space="preserve">C00927</x:t>
  </x:si>
  <x:si>
    <x:t xml:space="preserve">VT0007274</x:t>
  </x:si>
  <x:si>
    <x:t xml:space="preserve">C00675</x:t>
  </x:si>
  <x:si>
    <x:t xml:space="preserve">VT0007279</x:t>
  </x:si>
  <x:si>
    <x:t xml:space="preserve">VT0007284</x:t>
  </x:si>
  <x:si>
    <x:t xml:space="preserve">VT0007288</x:t>
  </x:si>
  <x:si>
    <x:t xml:space="preserve">VT0007293</x:t>
  </x:si>
  <x:si>
    <x:t xml:space="preserve">C01660</x:t>
  </x:si>
  <x:si>
    <x:t xml:space="preserve">VT0007298</x:t>
  </x:si>
  <x:si>
    <x:t xml:space="preserve">C00072</x:t>
  </x:si>
  <x:si>
    <x:t xml:space="preserve">VT0007303</x:t>
  </x:si>
  <x:si>
    <x:t xml:space="preserve">VT0007307</x:t>
  </x:si>
  <x:si>
    <x:t xml:space="preserve">C00376</x:t>
  </x:si>
  <x:si>
    <x:t xml:space="preserve">VT0007312</x:t>
  </x:si>
  <x:si>
    <x:t xml:space="preserve">VT0007317</x:t>
  </x:si>
  <x:si>
    <x:t xml:space="preserve">C01745</x:t>
  </x:si>
  <x:si>
    <x:t xml:space="preserve">VT0007322</x:t>
  </x:si>
  <x:si>
    <x:t xml:space="preserve">C01376</x:t>
  </x:si>
  <x:si>
    <x:t xml:space="preserve">VT0007326</x:t>
  </x:si>
  <x:si>
    <x:t xml:space="preserve">C01003</x:t>
  </x:si>
  <x:si>
    <x:t xml:space="preserve">VT0007331</x:t>
  </x:si>
  <x:si>
    <x:t xml:space="preserve">C01774</x:t>
  </x:si>
  <x:si>
    <x:t xml:space="preserve">VT0007336</x:t>
  </x:si>
  <x:si>
    <x:t xml:space="preserve">C01608</x:t>
  </x:si>
  <x:si>
    <x:t xml:space="preserve">VT0007341</x:t>
  </x:si>
  <x:si>
    <x:t xml:space="preserve">C00309</x:t>
  </x:si>
  <x:si>
    <x:t xml:space="preserve">VT0007345</x:t>
  </x:si>
  <x:si>
    <x:t xml:space="preserve">C00116</x:t>
  </x:si>
  <x:si>
    <x:t xml:space="preserve">VT0007350</x:t>
  </x:si>
  <x:si>
    <x:t xml:space="preserve">VT0007355</x:t>
  </x:si>
  <x:si>
    <x:t xml:space="preserve">VT0007360</x:t>
  </x:si>
  <x:si>
    <x:t xml:space="preserve">C00644</x:t>
  </x:si>
  <x:si>
    <x:t xml:space="preserve">VT0007364</x:t>
  </x:si>
  <x:si>
    <x:t xml:space="preserve">VT0007369</x:t>
  </x:si>
  <x:si>
    <x:t xml:space="preserve">VT0007374</x:t>
  </x:si>
  <x:si>
    <x:t xml:space="preserve">C00316</x:t>
  </x:si>
  <x:si>
    <x:t xml:space="preserve">VT0007379</x:t>
  </x:si>
  <x:si>
    <x:t xml:space="preserve">VT0007383</x:t>
  </x:si>
  <x:si>
    <x:t xml:space="preserve">VT0007388</x:t>
  </x:si>
  <x:si>
    <x:t xml:space="preserve">VT0007393</x:t>
  </x:si>
  <x:si>
    <x:t xml:space="preserve">VT0007398</x:t>
  </x:si>
  <x:si>
    <x:t xml:space="preserve">VT0007402</x:t>
  </x:si>
  <x:si>
    <x:t xml:space="preserve">C00792</x:t>
  </x:si>
  <x:si>
    <x:t xml:space="preserve">VT0007407</x:t>
  </x:si>
  <x:si>
    <x:t xml:space="preserve">C00205</x:t>
  </x:si>
  <x:si>
    <x:t xml:space="preserve">VT0007412</x:t>
  </x:si>
  <x:si>
    <x:t xml:space="preserve">VT0007417</x:t>
  </x:si>
  <x:si>
    <x:t xml:space="preserve">VT0007421</x:t>
  </x:si>
  <x:si>
    <x:t xml:space="preserve">VT0007426</x:t>
  </x:si>
  <x:si>
    <x:t xml:space="preserve">VT0007431</x:t>
  </x:si>
  <x:si>
    <x:t xml:space="preserve">C01217</x:t>
  </x:si>
  <x:si>
    <x:t xml:space="preserve">VT0007436</x:t>
  </x:si>
  <x:si>
    <x:t xml:space="preserve">VT0007440</x:t>
  </x:si>
  <x:si>
    <x:t xml:space="preserve">VT0007445</x:t>
  </x:si>
  <x:si>
    <x:t xml:space="preserve">C00717</x:t>
  </x:si>
  <x:si>
    <x:t xml:space="preserve">VT0007450</x:t>
  </x:si>
  <x:si>
    <x:t xml:space="preserve">C01261</x:t>
  </x:si>
  <x:si>
    <x:t xml:space="preserve">VT0007455</x:t>
  </x:si>
  <x:si>
    <x:t xml:space="preserve">VT0007459</x:t>
  </x:si>
  <x:si>
    <x:t xml:space="preserve">VT0007464</x:t>
  </x:si>
  <x:si>
    <x:t xml:space="preserve">VT0007469</x:t>
  </x:si>
  <x:si>
    <x:t xml:space="preserve">C00056</x:t>
  </x:si>
  <x:si>
    <x:t xml:space="preserve">VT0007474</x:t>
  </x:si>
  <x:si>
    <x:t xml:space="preserve">C00631</x:t>
  </x:si>
  <x:si>
    <x:t xml:space="preserve">VT0007478</x:t>
  </x:si>
  <x:si>
    <x:t xml:space="preserve">VT0007483</x:t>
  </x:si>
  <x:si>
    <x:t xml:space="preserve">C01214</x:t>
  </x:si>
  <x:si>
    <x:t xml:space="preserve">VT0007488</x:t>
  </x:si>
  <x:si>
    <x:t xml:space="preserve">VT0007493</x:t>
  </x:si>
  <x:si>
    <x:t xml:space="preserve">C01431</x:t>
  </x:si>
  <x:si>
    <x:t xml:space="preserve">VT0007497</x:t>
  </x:si>
  <x:si>
    <x:t xml:space="preserve">C00827</x:t>
  </x:si>
  <x:si>
    <x:t xml:space="preserve">VT0007502</x:t>
  </x:si>
  <x:si>
    <x:t xml:space="preserve">C00867</x:t>
  </x:si>
  <x:si>
    <x:t xml:space="preserve">VT0007507</x:t>
  </x:si>
  <x:si>
    <x:t xml:space="preserve">VT0007512</x:t>
  </x:si>
  <x:si>
    <x:t xml:space="preserve">VT0007516</x:t>
  </x:si>
  <x:si>
    <x:t xml:space="preserve">VT0007521</x:t>
  </x:si>
  <x:si>
    <x:t xml:space="preserve">VT0007526</x:t>
  </x:si>
  <x:si>
    <x:t xml:space="preserve">C00676</x:t>
  </x:si>
  <x:si>
    <x:t xml:space="preserve">VT0007531</x:t>
  </x:si>
  <x:si>
    <x:t xml:space="preserve">C01311</x:t>
  </x:si>
  <x:si>
    <x:t xml:space="preserve">VT0007535</x:t>
  </x:si>
  <x:si>
    <x:t xml:space="preserve">C00140</x:t>
  </x:si>
  <x:si>
    <x:t xml:space="preserve">VT0007540</x:t>
  </x:si>
  <x:si>
    <x:t xml:space="preserve">VT0007545</x:t>
  </x:si>
  <x:si>
    <x:t xml:space="preserve">VT0007550</x:t>
  </x:si>
  <x:si>
    <x:t xml:space="preserve">VT0007554</x:t>
  </x:si>
  <x:si>
    <x:t xml:space="preserve">C01228</x:t>
  </x:si>
  <x:si>
    <x:t xml:space="preserve">VT0007559</x:t>
  </x:si>
  <x:si>
    <x:t xml:space="preserve">VT0007564</x:t>
  </x:si>
  <x:si>
    <x:t xml:space="preserve">VT0007569</x:t>
  </x:si>
  <x:si>
    <x:t xml:space="preserve">VT0007573</x:t>
  </x:si>
  <x:si>
    <x:t xml:space="preserve">VT0007578</x:t>
  </x:si>
  <x:si>
    <x:t xml:space="preserve">C00540</x:t>
  </x:si>
  <x:si>
    <x:t xml:space="preserve">VT0007583</x:t>
  </x:si>
  <x:si>
    <x:t xml:space="preserve">C01100</x:t>
  </x:si>
  <x:si>
    <x:t xml:space="preserve">VT0007588</x:t>
  </x:si>
  <x:si>
    <x:t xml:space="preserve">VT0007592</x:t>
  </x:si>
  <x:si>
    <x:t xml:space="preserve">VT0007597</x:t>
  </x:si>
  <x:si>
    <x:t xml:space="preserve">VT0007602</x:t>
  </x:si>
  <x:si>
    <x:t xml:space="preserve">VT0007607</x:t>
  </x:si>
  <x:si>
    <x:t xml:space="preserve">VT0007611</x:t>
  </x:si>
  <x:si>
    <x:t xml:space="preserve">VT0007616</x:t>
  </x:si>
  <x:si>
    <x:t xml:space="preserve">VT0007621</x:t>
  </x:si>
  <x:si>
    <x:t xml:space="preserve">VT0007626</x:t>
  </x:si>
  <x:si>
    <x:t xml:space="preserve">VT0007630</x:t>
  </x:si>
  <x:si>
    <x:t xml:space="preserve">C00310</x:t>
  </x:si>
  <x:si>
    <x:t xml:space="preserve">VT0007635</x:t>
  </x:si>
  <x:si>
    <x:t xml:space="preserve">VT0007640</x:t>
  </x:si>
  <x:si>
    <x:t xml:space="preserve">VT0007645</x:t>
  </x:si>
  <x:si>
    <x:t xml:space="preserve">C00038</x:t>
  </x:si>
  <x:si>
    <x:t xml:space="preserve">VT0007649</x:t>
  </x:si>
  <x:si>
    <x:t xml:space="preserve">C00529</x:t>
  </x:si>
  <x:si>
    <x:t xml:space="preserve">VT0007654</x:t>
  </x:si>
  <x:si>
    <x:t xml:space="preserve">C01600</x:t>
  </x:si>
  <x:si>
    <x:t xml:space="preserve">VT0007659</x:t>
  </x:si>
  <x:si>
    <x:t xml:space="preserve">C00076</x:t>
  </x:si>
  <x:si>
    <x:t xml:space="preserve">VT0007664</x:t>
  </x:si>
  <x:si>
    <x:t xml:space="preserve">C01615</x:t>
  </x:si>
  <x:si>
    <x:t xml:space="preserve">VT0007668</x:t>
  </x:si>
  <x:si>
    <x:t xml:space="preserve">C01530</x:t>
  </x:si>
  <x:si>
    <x:t xml:space="preserve">VT0007673</x:t>
  </x:si>
  <x:si>
    <x:t xml:space="preserve">VT0007678</x:t>
  </x:si>
  <x:si>
    <x:t xml:space="preserve">VT0007683</x:t>
  </x:si>
  <x:si>
    <x:t xml:space="preserve">VT0007687</x:t>
  </x:si>
  <x:si>
    <x:t xml:space="preserve">VT0007692</x:t>
  </x:si>
  <x:si>
    <x:t xml:space="preserve">VT0007697</x:t>
  </x:si>
  <x:si>
    <x:t xml:space="preserve">VT0007702</x:t>
  </x:si>
  <x:si>
    <x:t xml:space="preserve">C01652</x:t>
  </x:si>
  <x:si>
    <x:t xml:space="preserve">VT0007706</x:t>
  </x:si>
  <x:si>
    <x:t xml:space="preserve">VT0007711</x:t>
  </x:si>
  <x:si>
    <x:t xml:space="preserve">VT0007716</x:t>
  </x:si>
  <x:si>
    <x:t xml:space="preserve">VT0007721</x:t>
  </x:si>
  <x:si>
    <x:t xml:space="preserve">VT0007725</x:t>
  </x:si>
  <x:si>
    <x:t xml:space="preserve">C01712</x:t>
  </x:si>
  <x:si>
    <x:t xml:space="preserve">VT0007730</x:t>
  </x:si>
  <x:si>
    <x:t xml:space="preserve">VT0007735</x:t>
  </x:si>
  <x:si>
    <x:t xml:space="preserve">C00104</x:t>
  </x:si>
  <x:si>
    <x:t xml:space="preserve">VT0007740</x:t>
  </x:si>
  <x:si>
    <x:t xml:space="preserve">VT0007744</x:t>
  </x:si>
  <x:si>
    <x:t xml:space="preserve">VT0007749</x:t>
  </x:si>
  <x:si>
    <x:t xml:space="preserve">VT0007754</x:t>
  </x:si>
  <x:si>
    <x:t xml:space="preserve">VT0007759</x:t>
  </x:si>
  <x:si>
    <x:t xml:space="preserve">VT0007763</x:t>
  </x:si>
  <x:si>
    <x:t xml:space="preserve">VT0007768</x:t>
  </x:si>
  <x:si>
    <x:t xml:space="preserve">VT0007773</x:t>
  </x:si>
  <x:si>
    <x:t xml:space="preserve">VT0007778</x:t>
  </x:si>
  <x:si>
    <x:t xml:space="preserve">VT0007782</x:t>
  </x:si>
  <x:si>
    <x:t xml:space="preserve">VT0007787</x:t>
  </x:si>
  <x:si>
    <x:t xml:space="preserve">VT0007792</x:t>
  </x:si>
  <x:si>
    <x:t xml:space="preserve">VT0007797</x:t>
  </x:si>
  <x:si>
    <x:t xml:space="preserve">C00522</x:t>
  </x:si>
  <x:si>
    <x:t xml:space="preserve">VT0007801</x:t>
  </x:si>
  <x:si>
    <x:t xml:space="preserve">VT0007806</x:t>
  </x:si>
  <x:si>
    <x:t xml:space="preserve">VT0007811</x:t>
  </x:si>
  <x:si>
    <x:t xml:space="preserve">C01173</x:t>
  </x:si>
  <x:si>
    <x:t xml:space="preserve">VT0007816</x:t>
  </x:si>
  <x:si>
    <x:t xml:space="preserve">VT0007820</x:t>
  </x:si>
  <x:si>
    <x:t xml:space="preserve">VT0007825</x:t>
  </x:si>
  <x:si>
    <x:t xml:space="preserve">VT0007830</x:t>
  </x:si>
  <x:si>
    <x:t xml:space="preserve">C01352</x:t>
  </x:si>
  <x:si>
    <x:t xml:space="preserve">VT0007835</x:t>
  </x:si>
  <x:si>
    <x:t xml:space="preserve">C01020</x:t>
  </x:si>
  <x:si>
    <x:t xml:space="preserve">VT0007839</x:t>
  </x:si>
  <x:si>
    <x:t xml:space="preserve">C01531</x:t>
  </x:si>
  <x:si>
    <x:t xml:space="preserve">VT0007844</x:t>
  </x:si>
  <x:si>
    <x:t xml:space="preserve">VT0007849</x:t>
  </x:si>
  <x:si>
    <x:t xml:space="preserve">VT0007854</x:t>
  </x:si>
  <x:si>
    <x:t xml:space="preserve">VT0007858</x:t>
  </x:si>
  <x:si>
    <x:t xml:space="preserve">C01585</x:t>
  </x:si>
  <x:si>
    <x:t xml:space="preserve">VT0007863</x:t>
  </x:si>
  <x:si>
    <x:t xml:space="preserve">VT0007868</x:t>
  </x:si>
  <x:si>
    <x:t xml:space="preserve">VT0007873</x:t>
  </x:si>
  <x:si>
    <x:t xml:space="preserve">C00547</x:t>
  </x:si>
  <x:si>
    <x:t xml:space="preserve">VT0007877</x:t>
  </x:si>
  <x:si>
    <x:t xml:space="preserve">VT0007882</x:t>
  </x:si>
  <x:si>
    <x:t xml:space="preserve">VT0007887</x:t>
  </x:si>
  <x:si>
    <x:t xml:space="preserve">VT0007892</x:t>
  </x:si>
  <x:si>
    <x:t xml:space="preserve">C01180</x:t>
  </x:si>
  <x:si>
    <x:t xml:space="preserve">VT0007896</x:t>
  </x:si>
  <x:si>
    <x:t xml:space="preserve">C00415</x:t>
  </x:si>
  <x:si>
    <x:t xml:space="preserve">VT0007901</x:t>
  </x:si>
  <x:si>
    <x:t xml:space="preserve">VT0007906</x:t>
  </x:si>
  <x:si>
    <x:t xml:space="preserve">C00516</x:t>
  </x:si>
  <x:si>
    <x:t xml:space="preserve">VT0007911</x:t>
  </x:si>
  <x:si>
    <x:t xml:space="preserve">VT0007915</x:t>
  </x:si>
  <x:si>
    <x:t xml:space="preserve">C00916</x:t>
  </x:si>
  <x:si>
    <x:t xml:space="preserve">VT0007920</x:t>
  </x:si>
  <x:si>
    <x:t xml:space="preserve">C01630</x:t>
  </x:si>
  <x:si>
    <x:t xml:space="preserve">VT0007925</x:t>
  </x:si>
  <x:si>
    <x:t xml:space="preserve">C00965</x:t>
  </x:si>
  <x:si>
    <x:t xml:space="preserve">VT0007930</x:t>
  </x:si>
  <x:si>
    <x:t xml:space="preserve">VT0007934</x:t>
  </x:si>
  <x:si>
    <x:t xml:space="preserve">VT0007939</x:t>
  </x:si>
  <x:si>
    <x:t xml:space="preserve">C00147</x:t>
  </x:si>
  <x:si>
    <x:t xml:space="preserve">VT0007944</x:t>
  </x:si>
  <x:si>
    <x:t xml:space="preserve">VT0007949</x:t>
  </x:si>
  <x:si>
    <x:t xml:space="preserve">C00518</x:t>
  </x:si>
  <x:si>
    <x:t xml:space="preserve">VT0007953</x:t>
  </x:si>
  <x:si>
    <x:t xml:space="preserve">VT0007958</x:t>
  </x:si>
  <x:si>
    <x:t xml:space="preserve">VT0007963</x:t>
  </x:si>
  <x:si>
    <x:t xml:space="preserve">VT0007968</x:t>
  </x:si>
  <x:si>
    <x:t xml:space="preserve">VT0007972</x:t>
  </x:si>
  <x:si>
    <x:t xml:space="preserve">VT0007977</x:t>
  </x:si>
  <x:si>
    <x:t xml:space="preserve">VT0007982</x:t>
  </x:si>
  <x:si>
    <x:t xml:space="preserve">VT0007987</x:t>
  </x:si>
  <x:si>
    <x:t xml:space="preserve">VT0007991</x:t>
  </x:si>
  <x:si>
    <x:t xml:space="preserve">C00436</x:t>
  </x:si>
  <x:si>
    <x:t xml:space="preserve">VT0007996</x:t>
  </x:si>
  <x:si>
    <x:t xml:space="preserve">VT0008001</x:t>
  </x:si>
  <x:si>
    <x:t xml:space="preserve">VT0008006</x:t>
  </x:si>
  <x:si>
    <x:t xml:space="preserve">VT0008010</x:t>
  </x:si>
  <x:si>
    <x:t xml:space="preserve">C00437</x:t>
  </x:si>
  <x:si>
    <x:t xml:space="preserve">VT0008015</x:t>
  </x:si>
  <x:si>
    <x:t xml:space="preserve">C00703</x:t>
  </x:si>
  <x:si>
    <x:t xml:space="preserve">VT0008020</x:t>
  </x:si>
  <x:si>
    <x:t xml:space="preserve">C00034</x:t>
  </x:si>
  <x:si>
    <x:t xml:space="preserve">VT0008025</x:t>
  </x:si>
  <x:si>
    <x:t xml:space="preserve">VT0008029</x:t>
  </x:si>
  <x:si>
    <x:t xml:space="preserve">C00763</x:t>
  </x:si>
  <x:si>
    <x:t xml:space="preserve">VT0008034</x:t>
  </x:si>
  <x:si>
    <x:t xml:space="preserve">VT0008039</x:t>
  </x:si>
  <x:si>
    <x:t xml:space="preserve">C01537</x:t>
  </x:si>
  <x:si>
    <x:t xml:space="preserve">VT0008044</x:t>
  </x:si>
  <x:si>
    <x:t xml:space="preserve">VT0008048</x:t>
  </x:si>
  <x:si>
    <x:t xml:space="preserve">VT0008053</x:t>
  </x:si>
  <x:si>
    <x:t xml:space="preserve">C00448</x:t>
  </x:si>
  <x:si>
    <x:t xml:space="preserve">VT0008058</x:t>
  </x:si>
  <x:si>
    <x:t xml:space="preserve">C00323</x:t>
  </x:si>
  <x:si>
    <x:t xml:space="preserve">VT0008063</x:t>
  </x:si>
  <x:si>
    <x:t xml:space="preserve">C01451</x:t>
  </x:si>
  <x:si>
    <x:t xml:space="preserve">VT0008067</x:t>
  </x:si>
  <x:si>
    <x:t xml:space="preserve">C01426</x:t>
  </x:si>
  <x:si>
    <x:t xml:space="preserve">VT0008072</x:t>
  </x:si>
  <x:si>
    <x:t xml:space="preserve">VT0008077</x:t>
  </x:si>
  <x:si>
    <x:t xml:space="preserve">C01549</x:t>
  </x:si>
  <x:si>
    <x:t xml:space="preserve">VT0008082</x:t>
  </x:si>
  <x:si>
    <x:t xml:space="preserve">VT0008086</x:t>
  </x:si>
  <x:si>
    <x:t xml:space="preserve">VT0008091</x:t>
  </x:si>
  <x:si>
    <x:t xml:space="preserve">VT0008096</x:t>
  </x:si>
  <x:si>
    <x:t xml:space="preserve">C00658</x:t>
  </x:si>
  <x:si>
    <x:t xml:space="preserve">VT0008101</x:t>
  </x:si>
  <x:si>
    <x:t xml:space="preserve">C01341</x:t>
  </x:si>
  <x:si>
    <x:t xml:space="preserve">VT0008105</x:t>
  </x:si>
  <x:si>
    <x:t xml:space="preserve">C01200</x:t>
  </x:si>
  <x:si>
    <x:t xml:space="preserve">VT0008110</x:t>
  </x:si>
  <x:si>
    <x:t xml:space="preserve">VT0008115</x:t>
  </x:si>
  <x:si>
    <x:t xml:space="preserve">VT0008120</x:t>
  </x:si>
  <x:si>
    <x:t xml:space="preserve">VT0008124</x:t>
  </x:si>
  <x:si>
    <x:t xml:space="preserve">VT0008129</x:t>
  </x:si>
  <x:si>
    <x:t xml:space="preserve">C00047</x:t>
  </x:si>
  <x:si>
    <x:t xml:space="preserve">VT0008134</x:t>
  </x:si>
  <x:si>
    <x:t xml:space="preserve">VT0008139</x:t>
  </x:si>
  <x:si>
    <x:t xml:space="preserve">C00477</x:t>
  </x:si>
  <x:si>
    <x:t xml:space="preserve">VT0008143</x:t>
  </x:si>
  <x:si>
    <x:t xml:space="preserve">VT0008148</x:t>
  </x:si>
  <x:si>
    <x:t xml:space="preserve">VT0008153</x:t>
  </x:si>
  <x:si>
    <x:t xml:space="preserve">C00699</x:t>
  </x:si>
  <x:si>
    <x:t xml:space="preserve">VT0008158</x:t>
  </x:si>
  <x:si>
    <x:t xml:space="preserve">VT0008162</x:t>
  </x:si>
  <x:si>
    <x:t xml:space="preserve">VT0008167</x:t>
  </x:si>
  <x:si>
    <x:t xml:space="preserve">VT0008172</x:t>
  </x:si>
  <x:si>
    <x:t xml:space="preserve">C00983</x:t>
  </x:si>
  <x:si>
    <x:t xml:space="preserve">VT0008177</x:t>
  </x:si>
  <x:si>
    <x:t xml:space="preserve">C00780</x:t>
  </x:si>
  <x:si>
    <x:t xml:space="preserve">VT0008181</x:t>
  </x:si>
  <x:si>
    <x:t xml:space="preserve">VT0008186</x:t>
  </x:si>
  <x:si>
    <x:t xml:space="preserve">VT0008191</x:t>
  </x:si>
  <x:si>
    <x:t xml:space="preserve">C00219</x:t>
  </x:si>
  <x:si>
    <x:t xml:space="preserve">VT0008196</x:t>
  </x:si>
  <x:si>
    <x:t xml:space="preserve">VT0008200</x:t>
  </x:si>
  <x:si>
    <x:t xml:space="preserve">C00052</x:t>
  </x:si>
  <x:si>
    <x:t xml:space="preserve">VT0008205</x:t>
  </x:si>
  <x:si>
    <x:t xml:space="preserve">VT0008210</x:t>
  </x:si>
  <x:si>
    <x:t xml:space="preserve">C00384</x:t>
  </x:si>
  <x:si>
    <x:t xml:space="preserve">VT0008215</x:t>
  </x:si>
  <x:si>
    <x:t xml:space="preserve">VT0008219</x:t>
  </x:si>
  <x:si>
    <x:t xml:space="preserve">VT0008224</x:t>
  </x:si>
  <x:si>
    <x:t xml:space="preserve">C01223</x:t>
  </x:si>
  <x:si>
    <x:t xml:space="preserve">VT0008229</x:t>
  </x:si>
  <x:si>
    <x:t xml:space="preserve">VT0008234</x:t>
  </x:si>
  <x:si>
    <x:t xml:space="preserve">VT0008238</x:t>
  </x:si>
  <x:si>
    <x:t xml:space="preserve">VT0008243</x:t>
  </x:si>
  <x:si>
    <x:t xml:space="preserve">SCZ</x:t>
  </x:si>
  <x:si>
    <x:t xml:space="preserve">VT0008248</x:t>
  </x:si>
  <x:si>
    <x:t xml:space="preserve">VT0008253</x:t>
  </x:si>
  <x:si>
    <x:t xml:space="preserve">VT0008257</x:t>
  </x:si>
  <x:si>
    <x:t xml:space="preserve">VT0008262</x:t>
  </x:si>
  <x:si>
    <x:t xml:space="preserve">C01779</x:t>
  </x:si>
  <x:si>
    <x:t xml:space="preserve">VT0008267</x:t>
  </x:si>
  <x:si>
    <x:t xml:space="preserve">VT0008272</x:t>
  </x:si>
  <x:si>
    <x:t xml:space="preserve">VT0008276</x:t>
  </x:si>
  <x:si>
    <x:t xml:space="preserve">VT0008281</x:t>
  </x:si>
  <x:si>
    <x:t xml:space="preserve">VT0008286</x:t>
  </x:si>
  <x:si>
    <x:t xml:space="preserve">C01797</x:t>
  </x:si>
  <x:si>
    <x:t xml:space="preserve">VT0008291</x:t>
  </x:si>
  <x:si>
    <x:t xml:space="preserve">C00356</x:t>
  </x:si>
  <x:si>
    <x:t xml:space="preserve">VT0008295</x:t>
  </x:si>
  <x:si>
    <x:t xml:space="preserve">VT0008300</x:t>
  </x:si>
  <x:si>
    <x:t xml:space="preserve">C01390</x:t>
  </x:si>
  <x:si>
    <x:t xml:space="preserve">VT0008305</x:t>
  </x:si>
  <x:si>
    <x:t xml:space="preserve">VT0008310</x:t>
  </x:si>
  <x:si>
    <x:t xml:space="preserve">VT0008314</x:t>
  </x:si>
  <x:si>
    <x:t xml:space="preserve">VT0008319</x:t>
  </x:si>
  <x:si>
    <x:t xml:space="preserve">VT0008324</x:t>
  </x:si>
  <x:si>
    <x:t xml:space="preserve">C00603</x:t>
  </x:si>
  <x:si>
    <x:t xml:space="preserve">VT0008329</x:t>
  </x:si>
  <x:si>
    <x:t xml:space="preserve">VT0008333</x:t>
  </x:si>
  <x:si>
    <x:t xml:space="preserve">C01499</x:t>
  </x:si>
  <x:si>
    <x:t xml:space="preserve">VT0008338</x:t>
  </x:si>
  <x:si>
    <x:t xml:space="preserve">VT0008343</x:t>
  </x:si>
  <x:si>
    <x:t xml:space="preserve">C01344</x:t>
  </x:si>
  <x:si>
    <x:t xml:space="preserve">VT0008348</x:t>
  </x:si>
  <x:si>
    <x:t xml:space="preserve">VT0008352</x:t>
  </x:si>
  <x:si>
    <x:t xml:space="preserve">C00796</x:t>
  </x:si>
  <x:si>
    <x:t xml:space="preserve">marketplace</x:t>
  </x:si>
  <x:si>
    <x:t xml:space="preserve">VT0008357</x:t>
  </x:si>
  <x:si>
    <x:t xml:space="preserve">VT0008362</x:t>
  </x:si>
  <x:si>
    <x:t xml:space="preserve">VT0008367</x:t>
  </x:si>
  <x:si>
    <x:t xml:space="preserve">C01536</x:t>
  </x:si>
  <x:si>
    <x:t xml:space="preserve">VT0008371</x:t>
  </x:si>
  <x:si>
    <x:t xml:space="preserve">C00075</x:t>
  </x:si>
  <x:si>
    <x:t xml:space="preserve">VT0008376</x:t>
  </x:si>
  <x:si>
    <x:t xml:space="preserve">VT0008381</x:t>
  </x:si>
  <x:si>
    <x:t xml:space="preserve">VT0008386</x:t>
  </x:si>
  <x:si>
    <x:t xml:space="preserve">VT0008390</x:t>
  </x:si>
  <x:si>
    <x:t xml:space="preserve">C01106</x:t>
  </x:si>
  <x:si>
    <x:t xml:space="preserve">VT0008395</x:t>
  </x:si>
  <x:si>
    <x:t xml:space="preserve">C00567</x:t>
  </x:si>
  <x:si>
    <x:t xml:space="preserve">VT0008400</x:t>
  </x:si>
  <x:si>
    <x:t xml:space="preserve">C00431</x:t>
  </x:si>
  <x:si>
    <x:t xml:space="preserve">VT0008405</x:t>
  </x:si>
  <x:si>
    <x:t xml:space="preserve">C01016</x:t>
  </x:si>
  <x:si>
    <x:t xml:space="preserve">VT0008409</x:t>
  </x:si>
  <x:si>
    <x:t xml:space="preserve">C00414</x:t>
  </x:si>
  <x:si>
    <x:t xml:space="preserve">VT0008414</x:t>
  </x:si>
  <x:si>
    <x:t xml:space="preserve">C01184</x:t>
  </x:si>
  <x:si>
    <x:t xml:space="preserve">VT0008419</x:t>
  </x:si>
  <x:si>
    <x:t xml:space="preserve">C00295</x:t>
  </x:si>
  <x:si>
    <x:t xml:space="preserve">VT0008424</x:t>
  </x:si>
  <x:si>
    <x:t xml:space="preserve">C00088</x:t>
  </x:si>
  <x:si>
    <x:t xml:space="preserve">VT0008428</x:t>
  </x:si>
  <x:si>
    <x:t xml:space="preserve">C01441</x:t>
  </x:si>
  <x:si>
    <x:t xml:space="preserve">VT0008433</x:t>
  </x:si>
  <x:si>
    <x:t xml:space="preserve">VT0008438</x:t>
  </x:si>
  <x:si>
    <x:t xml:space="preserve">VT0008443</x:t>
  </x:si>
  <x:si>
    <x:t xml:space="preserve">VT0008447</x:t>
  </x:si>
  <x:si>
    <x:t xml:space="preserve">VT0008452</x:t>
  </x:si>
  <x:si>
    <x:t xml:space="preserve">VT0008457</x:t>
  </x:si>
  <x:si>
    <x:t xml:space="preserve">C00617</x:t>
  </x:si>
  <x:si>
    <x:t xml:space="preserve">VT0008462</x:t>
  </x:si>
  <x:si>
    <x:t xml:space="preserve">C01194</x:t>
  </x:si>
  <x:si>
    <x:t xml:space="preserve">VT0008466</x:t>
  </x:si>
  <x:si>
    <x:t xml:space="preserve">VT0008471</x:t>
  </x:si>
  <x:si>
    <x:t xml:space="preserve">VT0008476</x:t>
  </x:si>
  <x:si>
    <x:t xml:space="preserve">VT0008481</x:t>
  </x:si>
  <x:si>
    <x:t xml:space="preserve">VT0008485</x:t>
  </x:si>
  <x:si>
    <x:t xml:space="preserve">VT0008490</x:t>
  </x:si>
  <x:si>
    <x:t xml:space="preserve">C00995</x:t>
  </x:si>
  <x:si>
    <x:t xml:space="preserve">VT0008495</x:t>
  </x:si>
  <x:si>
    <x:t xml:space="preserve">C01143</x:t>
  </x:si>
  <x:si>
    <x:t xml:space="preserve">VT0008500</x:t>
  </x:si>
  <x:si>
    <x:t xml:space="preserve">VT0008504</x:t>
  </x:si>
  <x:si>
    <x:t xml:space="preserve">VT0008509</x:t>
  </x:si>
  <x:si>
    <x:t xml:space="preserve">VT0008514</x:t>
  </x:si>
  <x:si>
    <x:t xml:space="preserve">C01002</x:t>
  </x:si>
  <x:si>
    <x:t xml:space="preserve">VT0008519</x:t>
  </x:si>
  <x:si>
    <x:t xml:space="preserve">VT0008523</x:t>
  </x:si>
  <x:si>
    <x:t xml:space="preserve">VT0008528</x:t>
  </x:si>
  <x:si>
    <x:t xml:space="preserve">VT0008533</x:t>
  </x:si>
  <x:si>
    <x:t xml:space="preserve">C01244</x:t>
  </x:si>
  <x:si>
    <x:t xml:space="preserve">VT0008538</x:t>
  </x:si>
  <x:si>
    <x:t xml:space="preserve">VT0008542</x:t>
  </x:si>
  <x:si>
    <x:t xml:space="preserve">VT0008547</x:t>
  </x:si>
  <x:si>
    <x:t xml:space="preserve">C01007</x:t>
  </x:si>
  <x:si>
    <x:t xml:space="preserve">VT0008552</x:t>
  </x:si>
  <x:si>
    <x:t xml:space="preserve">VT0008557</x:t>
  </x:si>
  <x:si>
    <x:t xml:space="preserve">C01731</x:t>
  </x:si>
  <x:si>
    <x:t xml:space="preserve">VT0008561</x:t>
  </x:si>
  <x:si>
    <x:t xml:space="preserve">VT0008566</x:t>
  </x:si>
  <x:si>
    <x:t xml:space="preserve">VT0008571</x:t>
  </x:si>
  <x:si>
    <x:t xml:space="preserve">C01409</x:t>
  </x:si>
  <x:si>
    <x:t xml:space="preserve">VT0008576</x:t>
  </x:si>
  <x:si>
    <x:t xml:space="preserve">C00988</x:t>
  </x:si>
  <x:si>
    <x:t xml:space="preserve">VT0008580</x:t>
  </x:si>
  <x:si>
    <x:t xml:space="preserve">C00878</x:t>
  </x:si>
  <x:si>
    <x:t xml:space="preserve">VT0008585</x:t>
  </x:si>
  <x:si>
    <x:t xml:space="preserve">VT0008590</x:t>
  </x:si>
  <x:si>
    <x:t xml:space="preserve">C01034</x:t>
  </x:si>
  <x:si>
    <x:t xml:space="preserve">VT0008595</x:t>
  </x:si>
  <x:si>
    <x:t xml:space="preserve">C00750</x:t>
  </x:si>
  <x:si>
    <x:t xml:space="preserve">VT0008599</x:t>
  </x:si>
  <x:si>
    <x:t xml:space="preserve">VT0008604</x:t>
  </x:si>
  <x:si>
    <x:t xml:space="preserve">VT0008609</x:t>
  </x:si>
  <x:si>
    <x:t xml:space="preserve">VT0008614</x:t>
  </x:si>
  <x:si>
    <x:t xml:space="preserve">VT0008618</x:t>
  </x:si>
  <x:si>
    <x:t xml:space="preserve">C01221</x:t>
  </x:si>
  <x:si>
    <x:t xml:space="preserve">VT0008623</x:t>
  </x:si>
  <x:si>
    <x:t xml:space="preserve">C01041</x:t>
  </x:si>
  <x:si>
    <x:t xml:space="preserve">VT0008628</x:t>
  </x:si>
  <x:si>
    <x:t xml:space="preserve">VT0008633</x:t>
  </x:si>
  <x:si>
    <x:t xml:space="preserve">VT0008637</x:t>
  </x:si>
  <x:si>
    <x:t xml:space="preserve">C00424</x:t>
  </x:si>
  <x:si>
    <x:t xml:space="preserve">VT0008642</x:t>
  </x:si>
  <x:si>
    <x:t xml:space="preserve">VT0008647</x:t>
  </x:si>
  <x:si>
    <x:t xml:space="preserve">VT0008652</x:t>
  </x:si>
  <x:si>
    <x:t xml:space="preserve">C01065</x:t>
  </x:si>
  <x:si>
    <x:t xml:space="preserve">VT0008656</x:t>
  </x:si>
  <x:si>
    <x:t xml:space="preserve">VT0008661</x:t>
  </x:si>
  <x:si>
    <x:t xml:space="preserve">C00135</x:t>
  </x:si>
  <x:si>
    <x:t xml:space="preserve">VT0008666</x:t>
  </x:si>
  <x:si>
    <x:t xml:space="preserve">VT0008671</x:t>
  </x:si>
  <x:si>
    <x:t xml:space="preserve">VT0008675</x:t>
  </x:si>
  <x:si>
    <x:t xml:space="preserve">C01753</x:t>
  </x:si>
  <x:si>
    <x:t xml:space="preserve">VT0008680</x:t>
  </x:si>
  <x:si>
    <x:t xml:space="preserve">VT0008685</x:t>
  </x:si>
  <x:si>
    <x:t xml:space="preserve">VT0008690</x:t>
  </x:si>
  <x:si>
    <x:t xml:space="preserve">VT0008694</x:t>
  </x:si>
  <x:si>
    <x:t xml:space="preserve">C00823</x:t>
  </x:si>
  <x:si>
    <x:t xml:space="preserve">VT0008699</x:t>
  </x:si>
  <x:si>
    <x:t xml:space="preserve">C00136</x:t>
  </x:si>
  <x:si>
    <x:t xml:space="preserve">VT0008704</x:t>
  </x:si>
  <x:si>
    <x:t xml:space="preserve">C00723</x:t>
  </x:si>
  <x:si>
    <x:t xml:space="preserve">VT0008709</x:t>
  </x:si>
  <x:si>
    <x:t xml:space="preserve">VT0008713</x:t>
  </x:si>
  <x:si>
    <x:t xml:space="preserve">VT0008718</x:t>
  </x:si>
  <x:si>
    <x:t xml:space="preserve">VT0008723</x:t>
  </x:si>
  <x:si>
    <x:t xml:space="preserve">VT0008728</x:t>
  </x:si>
  <x:si>
    <x:t xml:space="preserve">VT0008732</x:t>
  </x:si>
  <x:si>
    <x:t xml:space="preserve">VT0008737</x:t>
  </x:si>
  <x:si>
    <x:t xml:space="preserve">C00422</x:t>
  </x:si>
  <x:si>
    <x:t xml:space="preserve">VT0008742</x:t>
  </x:si>
  <x:si>
    <x:t xml:space="preserve">C00550</x:t>
  </x:si>
  <x:si>
    <x:t xml:space="preserve">VT0008747</x:t>
  </x:si>
  <x:si>
    <x:t xml:space="preserve">C00122</x:t>
  </x:si>
  <x:si>
    <x:t xml:space="preserve">VT0008751</x:t>
  </x:si>
  <x:si>
    <x:t xml:space="preserve">VT0008756</x:t>
  </x:si>
  <x:si>
    <x:t xml:space="preserve">C01160</x:t>
  </x:si>
  <x:si>
    <x:t xml:space="preserve">VT0008761</x:t>
  </x:si>
  <x:si>
    <x:t xml:space="preserve">VT0008766</x:t>
  </x:si>
  <x:si>
    <x:t xml:space="preserve">VT0008770</x:t>
  </x:si>
  <x:si>
    <x:t xml:space="preserve">C00868</x:t>
  </x:si>
  <x:si>
    <x:t xml:space="preserve">VT0008775</x:t>
  </x:si>
  <x:si>
    <x:t xml:space="preserve">C01610</x:t>
  </x:si>
  <x:si>
    <x:t xml:space="preserve">VT0008780</x:t>
  </x:si>
  <x:si>
    <x:t xml:space="preserve">VT0008785</x:t>
  </x:si>
  <x:si>
    <x:t xml:space="preserve">C01754</x:t>
  </x:si>
  <x:si>
    <x:t xml:space="preserve">VT0008789</x:t>
  </x:si>
  <x:si>
    <x:t xml:space="preserve">VT0008794</x:t>
  </x:si>
  <x:si>
    <x:t xml:space="preserve">C00856</x:t>
  </x:si>
  <x:si>
    <x:t xml:space="preserve">VT0008799</x:t>
  </x:si>
  <x:si>
    <x:t xml:space="preserve">VT0008804</x:t>
  </x:si>
  <x:si>
    <x:t xml:space="preserve">C01664</x:t>
  </x:si>
  <x:si>
    <x:t xml:space="preserve">VT0008808</x:t>
  </x:si>
  <x:si>
    <x:t xml:space="preserve">VT0008813</x:t>
  </x:si>
  <x:si>
    <x:t xml:space="preserve">VT0008818</x:t>
  </x:si>
  <x:si>
    <x:t xml:space="preserve">C01206</x:t>
  </x:si>
  <x:si>
    <x:t xml:space="preserve">VT0008823</x:t>
  </x:si>
  <x:si>
    <x:t xml:space="preserve">VT0008827</x:t>
  </x:si>
  <x:si>
    <x:t xml:space="preserve">C01250</x:t>
  </x:si>
  <x:si>
    <x:t xml:space="preserve">VT0008832</x:t>
  </x:si>
  <x:si>
    <x:t xml:space="preserve">VT0008837</x:t>
  </x:si>
  <x:si>
    <x:t xml:space="preserve">C01542</x:t>
  </x:si>
  <x:si>
    <x:t xml:space="preserve">VT0008842</x:t>
  </x:si>
  <x:si>
    <x:t xml:space="preserve">VT0008846</x:t>
  </x:si>
  <x:si>
    <x:t xml:space="preserve">VT0008851</x:t>
  </x:si>
  <x:si>
    <x:t xml:space="preserve">C00528</x:t>
  </x:si>
  <x:si>
    <x:t xml:space="preserve">VT0008856</x:t>
  </x:si>
  <x:si>
    <x:t xml:space="preserve">VT0008861</x:t>
  </x:si>
  <x:si>
    <x:t xml:space="preserve">C00514</x:t>
  </x:si>
  <x:si>
    <x:t xml:space="preserve">VT0008865</x:t>
  </x:si>
  <x:si>
    <x:t xml:space="preserve">VT0008870</x:t>
  </x:si>
  <x:si>
    <x:t xml:space="preserve">VT0008875</x:t>
  </x:si>
  <x:si>
    <x:t xml:space="preserve">C00331</x:t>
  </x:si>
  <x:si>
    <x:t xml:space="preserve">VT0008880</x:t>
  </x:si>
  <x:si>
    <x:t xml:space="preserve">VT0008884</x:t>
  </x:si>
  <x:si>
    <x:t xml:space="preserve">VT0008889</x:t>
  </x:si>
  <x:si>
    <x:t xml:space="preserve">C00377</x:t>
  </x:si>
  <x:si>
    <x:t xml:space="preserve">VT0008894</x:t>
  </x:si>
  <x:si>
    <x:t xml:space="preserve">VT0008899</x:t>
  </x:si>
  <x:si>
    <x:t xml:space="preserve">VT0008903</x:t>
  </x:si>
  <x:si>
    <x:t xml:space="preserve">VT0008908</x:t>
  </x:si>
  <x:si>
    <x:t xml:space="preserve">VT0008913</x:t>
  </x:si>
  <x:si>
    <x:t xml:space="preserve">VT0008918</x:t>
  </x:si>
  <x:si>
    <x:t xml:space="preserve">VT0008922</x:t>
  </x:si>
  <x:si>
    <x:t xml:space="preserve">VT0008927</x:t>
  </x:si>
  <x:si>
    <x:t xml:space="preserve">VT0008932</x:t>
  </x:si>
  <x:si>
    <x:t xml:space="preserve">C01116</x:t>
  </x:si>
  <x:si>
    <x:t xml:space="preserve">VT0008937</x:t>
  </x:si>
  <x:si>
    <x:t xml:space="preserve">C00653</x:t>
  </x:si>
  <x:si>
    <x:t xml:space="preserve">VT0008941</x:t>
  </x:si>
  <x:si>
    <x:t xml:space="preserve">VT0008946</x:t>
  </x:si>
  <x:si>
    <x:t xml:space="preserve">VT0008951</x:t>
  </x:si>
  <x:si>
    <x:t xml:space="preserve">C00825</x:t>
  </x:si>
  <x:si>
    <x:t xml:space="preserve">VT0008956</x:t>
  </x:si>
  <x:si>
    <x:t xml:space="preserve">VT0008960</x:t>
  </x:si>
  <x:si>
    <x:t xml:space="preserve">VT0008965</x:t>
  </x:si>
  <x:si>
    <x:t xml:space="preserve">C00200</x:t>
  </x:si>
  <x:si>
    <x:t xml:space="preserve">VT0008970</x:t>
  </x:si>
  <x:si>
    <x:t xml:space="preserve">C00127</x:t>
  </x:si>
  <x:si>
    <x:t xml:space="preserve">VT0008975</x:t>
  </x:si>
  <x:si>
    <x:t xml:space="preserve">C01442</x:t>
  </x:si>
  <x:si>
    <x:t xml:space="preserve">VT0008979</x:t>
  </x:si>
  <x:si>
    <x:t xml:space="preserve">C00453</x:t>
  </x:si>
  <x:si>
    <x:t xml:space="preserve">VT0008984</x:t>
  </x:si>
  <x:si>
    <x:t xml:space="preserve">C01626</x:t>
  </x:si>
  <x:si>
    <x:t xml:space="preserve">VT0008989</x:t>
  </x:si>
  <x:si>
    <x:t xml:space="preserve">VT0008994</x:t>
  </x:si>
  <x:si>
    <x:t xml:space="preserve">VT0008998</x:t>
  </x:si>
  <x:si>
    <x:t xml:space="preserve">VT0009003</x:t>
  </x:si>
  <x:si>
    <x:t xml:space="preserve">VT0009008</x:t>
  </x:si>
  <x:si>
    <x:t xml:space="preserve">VT0009013</x:t>
  </x:si>
  <x:si>
    <x:t xml:space="preserve">VT0009017</x:t>
  </x:si>
  <x:si>
    <x:t xml:space="preserve">C00871</x:t>
  </x:si>
  <x:si>
    <x:t xml:space="preserve">VT0009022</x:t>
  </x:si>
  <x:si>
    <x:t xml:space="preserve">C00247</x:t>
  </x:si>
  <x:si>
    <x:t xml:space="preserve">VT0009027</x:t>
  </x:si>
  <x:si>
    <x:t xml:space="preserve">C01629</x:t>
  </x:si>
  <x:si>
    <x:t xml:space="preserve">VT0009032</x:t>
  </x:si>
  <x:si>
    <x:t xml:space="preserve">VT0009036</x:t>
  </x:si>
  <x:si>
    <x:t xml:space="preserve">VT0009041</x:t>
  </x:si>
  <x:si>
    <x:t xml:space="preserve">VT0009046</x:t>
  </x:si>
  <x:si>
    <x:t xml:space="preserve">VT0009051</x:t>
  </x:si>
  <x:si>
    <x:t xml:space="preserve">C00808</x:t>
  </x:si>
  <x:si>
    <x:t xml:space="preserve">VT0009055</x:t>
  </x:si>
  <x:si>
    <x:t xml:space="preserve">C01031</x:t>
  </x:si>
  <x:si>
    <x:t xml:space="preserve">VT0009060</x:t>
  </x:si>
  <x:si>
    <x:t xml:space="preserve">VT0009065</x:t>
  </x:si>
  <x:si>
    <x:t xml:space="preserve">VT0009070</x:t>
  </x:si>
  <x:si>
    <x:t xml:space="preserve">C01435</x:t>
  </x:si>
  <x:si>
    <x:t xml:space="preserve">VT0009074</x:t>
  </x:si>
  <x:si>
    <x:t xml:space="preserve">C00163</x:t>
  </x:si>
  <x:si>
    <x:t xml:space="preserve">VT0009079</x:t>
  </x:si>
  <x:si>
    <x:t xml:space="preserve">VT0009084</x:t>
  </x:si>
  <x:si>
    <x:t xml:space="preserve">VT0009089</x:t>
  </x:si>
  <x:si>
    <x:t xml:space="preserve">VT0009093</x:t>
  </x:si>
  <x:si>
    <x:t xml:space="preserve">C01045</x:t>
  </x:si>
  <x:si>
    <x:t xml:space="preserve">VT0009098</x:t>
  </x:si>
  <x:si>
    <x:t xml:space="preserve">VT0009103</x:t>
  </x:si>
  <x:si>
    <x:t xml:space="preserve">VT0009108</x:t>
  </x:si>
  <x:si>
    <x:t xml:space="preserve">VT0009112</x:t>
  </x:si>
  <x:si>
    <x:t xml:space="preserve">VT0009117</x:t>
  </x:si>
  <x:si>
    <x:t xml:space="preserve">VT0009122</x:t>
  </x:si>
  <x:si>
    <x:t xml:space="preserve">VT0009127</x:t>
  </x:si>
  <x:si>
    <x:t xml:space="preserve">VT0009131</x:t>
  </x:si>
  <x:si>
    <x:t xml:space="preserve">VT0009136</x:t>
  </x:si>
  <x:si>
    <x:t xml:space="preserve">VT0009141</x:t>
  </x:si>
  <x:si>
    <x:t xml:space="preserve">C00689</x:t>
  </x:si>
  <x:si>
    <x:t xml:space="preserve">VT0009146</x:t>
  </x:si>
  <x:si>
    <x:t xml:space="preserve">C00609</x:t>
  </x:si>
  <x:si>
    <x:t xml:space="preserve">VT0009150</x:t>
  </x:si>
  <x:si>
    <x:t xml:space="preserve">VT0009155</x:t>
  </x:si>
  <x:si>
    <x:t xml:space="preserve">C00281</x:t>
  </x:si>
  <x:si>
    <x:t xml:space="preserve">VT0009160</x:t>
  </x:si>
  <x:si>
    <x:t xml:space="preserve">VT0009165</x:t>
  </x:si>
  <x:si>
    <x:t xml:space="preserve">VT0009169</x:t>
  </x:si>
  <x:si>
    <x:t xml:space="preserve">VT0009174</x:t>
  </x:si>
  <x:si>
    <x:t xml:space="preserve">C01728</x:t>
  </x:si>
  <x:si>
    <x:t xml:space="preserve">VT0009179</x:t>
  </x:si>
  <x:si>
    <x:t xml:space="preserve">C00595</x:t>
  </x:si>
  <x:si>
    <x:t xml:space="preserve">VT0009184</x:t>
  </x:si>
  <x:si>
    <x:t xml:space="preserve">C01698</x:t>
  </x:si>
  <x:si>
    <x:t xml:space="preserve">VT0009188</x:t>
  </x:si>
  <x:si>
    <x:t xml:space="preserve">VT0009193</x:t>
  </x:si>
  <x:si>
    <x:t xml:space="preserve">VT0009198</x:t>
  </x:si>
  <x:si>
    <x:t xml:space="preserve">VT0009203</x:t>
  </x:si>
  <x:si>
    <x:t xml:space="preserve">C01627</x:t>
  </x:si>
  <x:si>
    <x:t xml:space="preserve">VT0009207</x:t>
  </x:si>
  <x:si>
    <x:t xml:space="preserve">VT0009212</x:t>
  </x:si>
  <x:si>
    <x:t xml:space="preserve">VT0009217</x:t>
  </x:si>
  <x:si>
    <x:t xml:space="preserve">VT0009222</x:t>
  </x:si>
  <x:si>
    <x:t xml:space="preserve">C00193</x:t>
  </x:si>
  <x:si>
    <x:t xml:space="preserve">VT0009226</x:t>
  </x:si>
  <x:si>
    <x:t xml:space="preserve">C00067</x:t>
  </x:si>
  <x:si>
    <x:t xml:space="preserve">VT0009231</x:t>
  </x:si>
  <x:si>
    <x:t xml:space="preserve">VT0009236</x:t>
  </x:si>
  <x:si>
    <x:t xml:space="preserve">VT0009241</x:t>
  </x:si>
  <x:si>
    <x:t xml:space="preserve">VT0009245</x:t>
  </x:si>
  <x:si>
    <x:t xml:space="preserve">VT0009250</x:t>
  </x:si>
  <x:si>
    <x:t xml:space="preserve">VT0009255</x:t>
  </x:si>
  <x:si>
    <x:t xml:space="preserve">VT0009260</x:t>
  </x:si>
  <x:si>
    <x:t xml:space="preserve">VT0009264</x:t>
  </x:si>
  <x:si>
    <x:t xml:space="preserve">VT0009269</x:t>
  </x:si>
  <x:si>
    <x:t xml:space="preserve">VT0009274</x:t>
  </x:si>
  <x:si>
    <x:t xml:space="preserve">VT0009279</x:t>
  </x:si>
  <x:si>
    <x:t xml:space="preserve">VT0009283</x:t>
  </x:si>
  <x:si>
    <x:t xml:space="preserve">VT0009288</x:t>
  </x:si>
  <x:si>
    <x:t xml:space="preserve">C01030</x:t>
  </x:si>
  <x:si>
    <x:t xml:space="preserve">VT0009293</x:t>
  </x:si>
  <x:si>
    <x:t xml:space="preserve">VT0009298</x:t>
  </x:si>
  <x:si>
    <x:t xml:space="preserve">VT0009302</x:t>
  </x:si>
  <x:si>
    <x:t xml:space="preserve">VT0009307</x:t>
  </x:si>
  <x:si>
    <x:t xml:space="preserve">VT0009312</x:t>
  </x:si>
  <x:si>
    <x:t xml:space="preserve">C00481</x:t>
  </x:si>
  <x:si>
    <x:t xml:space="preserve">VT0009317</x:t>
  </x:si>
  <x:si>
    <x:t xml:space="preserve">VT0009321</x:t>
  </x:si>
  <x:si>
    <x:t xml:space="preserve">C00418</x:t>
  </x:si>
  <x:si>
    <x:t xml:space="preserve">VT0009326</x:t>
  </x:si>
  <x:si>
    <x:t xml:space="preserve">VT0009331</x:t>
  </x:si>
  <x:si>
    <x:t xml:space="preserve">VT0009336</x:t>
  </x:si>
  <x:si>
    <x:t xml:space="preserve">VT0009340</x:t>
  </x:si>
  <x:si>
    <x:t xml:space="preserve">VT0009345</x:t>
  </x:si>
  <x:si>
    <x:t xml:space="preserve">VT0009350</x:t>
  </x:si>
  <x:si>
    <x:t xml:space="preserve">VT0009355</x:t>
  </x:si>
  <x:si>
    <x:t xml:space="preserve">C01800</x:t>
  </x:si>
  <x:si>
    <x:t xml:space="preserve">VT0009359</x:t>
  </x:si>
  <x:si>
    <x:t xml:space="preserve">VT0009364</x:t>
  </x:si>
  <x:si>
    <x:t xml:space="preserve">VT0009369</x:t>
  </x:si>
  <x:si>
    <x:t xml:space="preserve">C01770</x:t>
  </x:si>
  <x:si>
    <x:t xml:space="preserve">VT0009374</x:t>
  </x:si>
  <x:si>
    <x:t xml:space="preserve">VT0009378</x:t>
  </x:si>
  <x:si>
    <x:t xml:space="preserve">VT0009383</x:t>
  </x:si>
  <x:si>
    <x:t xml:space="preserve">C00619</x:t>
  </x:si>
  <x:si>
    <x:t xml:space="preserve">VT0009388</x:t>
  </x:si>
  <x:si>
    <x:t xml:space="preserve">C01157</x:t>
  </x:si>
  <x:si>
    <x:t xml:space="preserve">VT0009393</x:t>
  </x:si>
  <x:si>
    <x:t xml:space="preserve">VT0009397</x:t>
  </x:si>
  <x:si>
    <x:t xml:space="preserve">C00777</x:t>
  </x:si>
  <x:si>
    <x:t xml:space="preserve">VT0009402</x:t>
  </x:si>
  <x:si>
    <x:t xml:space="preserve">VT0009407</x:t>
  </x:si>
  <x:si>
    <x:t xml:space="preserve">VT0009412</x:t>
  </x:si>
  <x:si>
    <x:t xml:space="preserve">VT0009416</x:t>
  </x:si>
  <x:si>
    <x:t xml:space="preserve">C00300</x:t>
  </x:si>
  <x:si>
    <x:t xml:space="preserve">VT0009421</x:t>
  </x:si>
  <x:si>
    <x:t xml:space="preserve">VT0009426</x:t>
  </x:si>
  <x:si>
    <x:t xml:space="preserve">C00041</x:t>
  </x:si>
  <x:si>
    <x:t xml:space="preserve">VT0009431</x:t>
  </x:si>
  <x:si>
    <x:t xml:space="preserve">VT0009435</x:t>
  </x:si>
  <x:si>
    <x:t xml:space="preserve">C01011</x:t>
  </x:si>
  <x:si>
    <x:t xml:space="preserve">VT0009440</x:t>
  </x:si>
  <x:si>
    <x:t xml:space="preserve">VT0009445</x:t>
  </x:si>
  <x:si>
    <x:t xml:space="preserve">VT0009450</x:t>
  </x:si>
  <x:si>
    <x:t xml:space="preserve">VT0009454</x:t>
  </x:si>
  <x:si>
    <x:t xml:space="preserve">VT0009459</x:t>
  </x:si>
  <x:si>
    <x:t xml:space="preserve">VT0009464</x:t>
  </x:si>
  <x:si>
    <x:t xml:space="preserve">C00070</x:t>
  </x:si>
  <x:si>
    <x:t xml:space="preserve">VT0009469</x:t>
  </x:si>
  <x:si>
    <x:t xml:space="preserve">VT0009473</x:t>
  </x:si>
  <x:si>
    <x:t xml:space="preserve">VT0009478</x:t>
  </x:si>
  <x:si>
    <x:t xml:space="preserve">C01216</x:t>
  </x:si>
  <x:si>
    <x:t xml:space="preserve">VT0009483</x:t>
  </x:si>
  <x:si>
    <x:t xml:space="preserve">VT0009488</x:t>
  </x:si>
  <x:si>
    <x:t xml:space="preserve">VT0009492</x:t>
  </x:si>
  <x:si>
    <x:t xml:space="preserve">VT0009497</x:t>
  </x:si>
  <x:si>
    <x:t xml:space="preserve">VT0009502</x:t>
  </x:si>
  <x:si>
    <x:t xml:space="preserve">VT0009507</x:t>
  </x:si>
  <x:si>
    <x:t xml:space="preserve">VT0009511</x:t>
  </x:si>
  <x:si>
    <x:t xml:space="preserve">VT0009516</x:t>
  </x:si>
  <x:si>
    <x:t xml:space="preserve">VT0009521</x:t>
  </x:si>
  <x:si>
    <x:t xml:space="preserve">VT0009526</x:t>
  </x:si>
  <x:si>
    <x:t xml:space="preserve">C01378</x:t>
  </x:si>
  <x:si>
    <x:t xml:space="preserve">VT0009530</x:t>
  </x:si>
  <x:si>
    <x:t xml:space="preserve">VT0009535</x:t>
  </x:si>
  <x:si>
    <x:t xml:space="preserve">VT0009540</x:t>
  </x:si>
  <x:si>
    <x:t xml:space="preserve">VT0009545</x:t>
  </x:si>
  <x:si>
    <x:t xml:space="preserve">VT0009549</x:t>
  </x:si>
  <x:si>
    <x:t xml:space="preserve">C00751</x:t>
  </x:si>
  <x:si>
    <x:t xml:space="preserve">VT0009554</x:t>
  </x:si>
  <x:si>
    <x:t xml:space="preserve">VT0009559</x:t>
  </x:si>
  <x:si>
    <x:t xml:space="preserve">VT0009564</x:t>
  </x:si>
  <x:si>
    <x:t xml:space="preserve">C01573</x:t>
  </x:si>
  <x:si>
    <x:t xml:space="preserve">VT0009568</x:t>
  </x:si>
  <x:si>
    <x:t xml:space="preserve">VT0009573</x:t>
  </x:si>
  <x:si>
    <x:t xml:space="preserve">VT0009578</x:t>
  </x:si>
  <x:si>
    <x:t xml:space="preserve">VT0009583</x:t>
  </x:si>
  <x:si>
    <x:t xml:space="preserve">VT0009587</x:t>
  </x:si>
  <x:si>
    <x:t xml:space="preserve">VT0009592</x:t>
  </x:si>
  <x:si>
    <x:t xml:space="preserve">C01699</x:t>
  </x:si>
  <x:si>
    <x:t xml:space="preserve">VT0009597</x:t>
  </x:si>
  <x:si>
    <x:t xml:space="preserve">VT0009602</x:t>
  </x:si>
  <x:si>
    <x:t xml:space="preserve">C01533</x:t>
  </x:si>
  <x:si>
    <x:t xml:space="preserve">VT0009606</x:t>
  </x:si>
  <x:si>
    <x:t xml:space="preserve">VT0009611</x:t>
  </x:si>
  <x:si>
    <x:t xml:space="preserve">VT0009616</x:t>
  </x:si>
  <x:si>
    <x:t xml:space="preserve">VT0009621</x:t>
  </x:si>
  <x:si>
    <x:t xml:space="preserve">C00375</x:t>
  </x:si>
  <x:si>
    <x:t xml:space="preserve">VT0009625</x:t>
  </x:si>
  <x:si>
    <x:t xml:space="preserve">VT0009630</x:t>
  </x:si>
  <x:si>
    <x:t xml:space="preserve">VT0009635</x:t>
  </x:si>
  <x:si>
    <x:t xml:space="preserve">VT0009640</x:t>
  </x:si>
  <x:si>
    <x:t xml:space="preserve">VT0009644</x:t>
  </x:si>
  <x:si>
    <x:t xml:space="preserve">C00542</x:t>
  </x:si>
  <x:si>
    <x:t xml:space="preserve">VT0009649</x:t>
  </x:si>
  <x:si>
    <x:t xml:space="preserve">VT0009654</x:t>
  </x:si>
  <x:si>
    <x:t xml:space="preserve">VT0009659</x:t>
  </x:si>
  <x:si>
    <x:t xml:space="preserve">C01132</x:t>
  </x:si>
  <x:si>
    <x:t xml:space="preserve">VT0009663</x:t>
  </x:si>
  <x:si>
    <x:t xml:space="preserve">VT0009668</x:t>
  </x:si>
  <x:si>
    <x:t xml:space="preserve">C00736</x:t>
  </x:si>
  <x:si>
    <x:t xml:space="preserve">VT0009673</x:t>
  </x:si>
  <x:si>
    <x:t xml:space="preserve">VT0009678</x:t>
  </x:si>
  <x:si>
    <x:t xml:space="preserve">VT0009682</x:t>
  </x:si>
  <x:si>
    <x:t xml:space="preserve">C01669</x:t>
  </x:si>
  <x:si>
    <x:t xml:space="preserve">VT0009687</x:t>
  </x:si>
  <x:si>
    <x:t xml:space="preserve">C01711</x:t>
  </x:si>
  <x:si>
    <x:t xml:space="preserve">VT0009692</x:t>
  </x:si>
  <x:si>
    <x:t xml:space="preserve">C01707</x:t>
  </x:si>
  <x:si>
    <x:t xml:space="preserve">VT0009697</x:t>
  </x:si>
  <x:si>
    <x:t xml:space="preserve">VT0009702</x:t>
  </x:si>
  <x:si>
    <x:t xml:space="preserve">VT0009706</x:t>
  </x:si>
  <x:si>
    <x:t xml:space="preserve">VT0009711</x:t>
  </x:si>
  <x:si>
    <x:t xml:space="preserve">C00458</x:t>
  </x:si>
  <x:si>
    <x:t xml:space="preserve">VT0009716</x:t>
  </x:si>
  <x:si>
    <x:t xml:space="preserve">C01589</x:t>
  </x:si>
  <x:si>
    <x:t xml:space="preserve">VT0009721</x:t>
  </x:si>
  <x:si>
    <x:t xml:space="preserve">VT0009725</x:t>
  </x:si>
  <x:si>
    <x:t xml:space="preserve">VT0009730</x:t>
  </x:si>
  <x:si>
    <x:t xml:space="preserve">VT0009735</x:t>
  </x:si>
  <x:si>
    <x:t xml:space="preserve">VT0009740</x:t>
  </x:si>
  <x:si>
    <x:t xml:space="preserve">C01489</x:t>
  </x:si>
  <x:si>
    <x:t xml:space="preserve">VT0009744</x:t>
  </x:si>
  <x:si>
    <x:t xml:space="preserve">C00775</x:t>
  </x:si>
  <x:si>
    <x:t xml:space="preserve">VT0009749</x:t>
  </x:si>
  <x:si>
    <x:t xml:space="preserve">VT0009754</x:t>
  </x:si>
  <x:si>
    <x:t xml:space="preserve">C00117</x:t>
  </x:si>
  <x:si>
    <x:t xml:space="preserve">VT0009759</x:t>
  </x:si>
  <x:si>
    <x:t xml:space="preserve">C00357</x:t>
  </x:si>
  <x:si>
    <x:t xml:space="preserve">VT0009763</x:t>
  </x:si>
  <x:si>
    <x:t xml:space="preserve">VT0009768</x:t>
  </x:si>
  <x:si>
    <x:t xml:space="preserve">VT0009773</x:t>
  </x:si>
  <x:si>
    <x:t xml:space="preserve">VT0009778</x:t>
  </x:si>
  <x:si>
    <x:t xml:space="preserve">VT0009782</x:t>
  </x:si>
  <x:si>
    <x:t xml:space="preserve">C01417</x:t>
  </x:si>
  <x:si>
    <x:t xml:space="preserve">VT0009787</x:t>
  </x:si>
  <x:si>
    <x:t xml:space="preserve">VT0009792</x:t>
  </x:si>
  <x:si>
    <x:t xml:space="preserve">C01239</x:t>
  </x:si>
  <x:si>
    <x:t xml:space="preserve">VT0009797</x:t>
  </x:si>
  <x:si>
    <x:t xml:space="preserve">VT0009801</x:t>
  </x:si>
  <x:si>
    <x:t xml:space="preserve">C01683</x:t>
  </x:si>
  <x:si>
    <x:t xml:space="preserve">VT0009806</x:t>
  </x:si>
  <x:si>
    <x:t xml:space="preserve">C01038</x:t>
  </x:si>
  <x:si>
    <x:t xml:space="preserve">VT0009811</x:t>
  </x:si>
  <x:si>
    <x:t xml:space="preserve">VT0009816</x:t>
  </x:si>
  <x:si>
    <x:t xml:space="preserve">C00433</x:t>
  </x:si>
  <x:si>
    <x:t xml:space="preserve">VT0009820</x:t>
  </x:si>
  <x:si>
    <x:t xml:space="preserve">VT0009825</x:t>
  </x:si>
  <x:si>
    <x:t xml:space="preserve">C00343</x:t>
  </x:si>
  <x:si>
    <x:t xml:space="preserve">VT0009830</x:t>
  </x:si>
  <x:si>
    <x:t xml:space="preserve">VT0009835</x:t>
  </x:si>
  <x:si>
    <x:t xml:space="preserve">VT0009839</x:t>
  </x:si>
  <x:si>
    <x:t xml:space="preserve">C01340</x:t>
  </x:si>
  <x:si>
    <x:t xml:space="preserve">VT0009844</x:t>
  </x:si>
  <x:si>
    <x:t xml:space="preserve">VT0009849</x:t>
  </x:si>
  <x:si>
    <x:t xml:space="preserve">C01492</x:t>
  </x:si>
  <x:si>
    <x:t xml:space="preserve">VT0009854</x:t>
  </x:si>
  <x:si>
    <x:t xml:space="preserve">VT0009858</x:t>
  </x:si>
  <x:si>
    <x:t xml:space="preserve">VT0009863</x:t>
  </x:si>
  <x:si>
    <x:t xml:space="preserve">VT0009868</x:t>
  </x:si>
  <x:si>
    <x:t xml:space="preserve">VT0009873</x:t>
  </x:si>
  <x:si>
    <x:t xml:space="preserve">VT0009877</x:t>
  </x:si>
  <x:si>
    <x:t xml:space="preserve">VT0009882</x:t>
  </x:si>
  <x:si>
    <x:t xml:space="preserve">C01705</x:t>
  </x:si>
  <x:si>
    <x:t xml:space="preserve">VT0009887</x:t>
  </x:si>
  <x:si>
    <x:t xml:space="preserve">VT0009892</x:t>
  </x:si>
  <x:si>
    <x:t xml:space="preserve">C01412</x:t>
  </x:si>
  <x:si>
    <x:t xml:space="preserve">VT0009896</x:t>
  </x:si>
  <x:si>
    <x:t xml:space="preserve">VT0009901</x:t>
  </x:si>
  <x:si>
    <x:t xml:space="preserve">VT0009906</x:t>
  </x:si>
  <x:si>
    <x:t xml:space="preserve">C00121</x:t>
  </x:si>
  <x:si>
    <x:t xml:space="preserve">VT0009911</x:t>
  </x:si>
  <x:si>
    <x:t xml:space="preserve">C01209</x:t>
  </x:si>
  <x:si>
    <x:t xml:space="preserve">VT0009915</x:t>
  </x:si>
  <x:si>
    <x:t xml:space="preserve">C00673</x:t>
  </x:si>
  <x:si>
    <x:t xml:space="preserve">VT0009920</x:t>
  </x:si>
  <x:si>
    <x:t xml:space="preserve">VT0009925</x:t>
  </x:si>
  <x:si>
    <x:t xml:space="preserve">VT0009930</x:t>
  </x:si>
  <x:si>
    <x:t xml:space="preserve">C00224</x:t>
  </x:si>
  <x:si>
    <x:t xml:space="preserve">VT0009934</x:t>
  </x:si>
  <x:si>
    <x:t xml:space="preserve">C00739</x:t>
  </x:si>
  <x:si>
    <x:t xml:space="preserve">VT0009939</x:t>
  </x:si>
  <x:si>
    <x:t xml:space="preserve">VT0009944</x:t>
  </x:si>
  <x:si>
    <x:t xml:space="preserve">VT0009949</x:t>
  </x:si>
  <x:si>
    <x:t xml:space="preserve">VT0009953</x:t>
  </x:si>
  <x:si>
    <x:t xml:space="preserve">C00130</x:t>
  </x:si>
  <x:si>
    <x:t xml:space="preserve">VT0009958</x:t>
  </x:si>
  <x:si>
    <x:t xml:space="preserve">VT0009963</x:t>
  </x:si>
  <x:si>
    <x:t xml:space="preserve">C00976</x:t>
  </x:si>
  <x:si>
    <x:t xml:space="preserve">VT0009968</x:t>
  </x:si>
  <x:si>
    <x:t xml:space="preserve">C01446</x:t>
  </x:si>
  <x:si>
    <x:t xml:space="preserve">VT0009972</x:t>
  </x:si>
  <x:si>
    <x:t xml:space="preserve">C00911</x:t>
  </x:si>
  <x:si>
    <x:t xml:space="preserve">VT0009977</x:t>
  </x:si>
  <x:si>
    <x:t xml:space="preserve">VT0009982</x:t>
  </x:si>
  <x:si>
    <x:t xml:space="preserve">VT0009987</x:t>
  </x:si>
  <x:si>
    <x:t xml:space="preserve">VT0009991</x:t>
  </x:si>
  <x:si>
    <x:t xml:space="preserve">VT0009996</x:t>
  </x:si>
  <x:si>
    <x:t xml:space="preserve">VT0010001</x:t>
  </x:si>
  <x:si>
    <x:t xml:space="preserve">C01133</x:t>
  </x:si>
  <x:si>
    <x:t xml:space="preserve">VT0010006</x:t>
  </x:si>
  <x:si>
    <x:t xml:space="preserve">C00525</x:t>
  </x:si>
  <x:si>
    <x:t xml:space="preserve">VT0010010</x:t>
  </x:si>
  <x:si>
    <x:t xml:space="preserve">C00115</x:t>
  </x:si>
  <x:si>
    <x:t xml:space="preserve">VT0010015</x:t>
  </x:si>
  <x:si>
    <x:t xml:space="preserve">VT0010020</x:t>
  </x:si>
  <x:si>
    <x:t xml:space="preserve">C01732</x:t>
  </x:si>
  <x:si>
    <x:t xml:space="preserve">VT0010025</x:t>
  </x:si>
  <x:si>
    <x:t xml:space="preserve">C01078</x:t>
  </x:si>
  <x:si>
    <x:t xml:space="preserve">VT0010029</x:t>
  </x:si>
  <x:si>
    <x:t xml:space="preserve">C01215</x:t>
  </x:si>
  <x:si>
    <x:t xml:space="preserve">VT0010034</x:t>
  </x:si>
  <x:si>
    <x:t xml:space="preserve">C00053</x:t>
  </x:si>
  <x:si>
    <x:t xml:space="preserve">VT0010039</x:t>
  </x:si>
  <x:si>
    <x:t xml:space="preserve">VT0010044</x:t>
  </x:si>
  <x:si>
    <x:t xml:space="preserve">C00770</x:t>
  </x:si>
  <x:si>
    <x:t xml:space="preserve">VT0010048</x:t>
  </x:si>
  <x:si>
    <x:t xml:space="preserve">C01396</x:t>
  </x:si>
  <x:si>
    <x:t xml:space="preserve">VT0010053</x:t>
  </x:si>
  <x:si>
    <x:t xml:space="preserve">VT0010058</x:t>
  </x:si>
  <x:si>
    <x:t xml:space="preserve">C01607</x:t>
  </x:si>
  <x:si>
    <x:t xml:space="preserve">VT0010063</x:t>
  </x:si>
  <x:si>
    <x:t xml:space="preserve">VT0010067</x:t>
  </x:si>
  <x:si>
    <x:t xml:space="preserve">C01401</x:t>
  </x:si>
  <x:si>
    <x:t xml:space="preserve">VT0010072</x:t>
  </x:si>
  <x:si>
    <x:t xml:space="preserve">C00557</x:t>
  </x:si>
  <x:si>
    <x:t xml:space="preserve">VT0010077</x:t>
  </x:si>
  <x:si>
    <x:t xml:space="preserve">VT0010082</x:t>
  </x:si>
  <x:si>
    <x:t xml:space="preserve">VT0010086</x:t>
  </x:si>
  <x:si>
    <x:t xml:space="preserve">VT0010091</x:t>
  </x:si>
  <x:si>
    <x:t xml:space="preserve">VT0010096</x:t>
  </x:si>
  <x:si>
    <x:t xml:space="preserve">VT0010101</x:t>
  </x:si>
  <x:si>
    <x:t xml:space="preserve">VT0010105</x:t>
  </x:si>
  <x:si>
    <x:t xml:space="preserve">C01695</x:t>
  </x:si>
  <x:si>
    <x:t xml:space="preserve">VT0010110</x:t>
  </x:si>
  <x:si>
    <x:t xml:space="preserve">VT0010115</x:t>
  </x:si>
  <x:si>
    <x:t xml:space="preserve">VT0010120</x:t>
  </x:si>
  <x:si>
    <x:t xml:space="preserve">VT0010124</x:t>
  </x:si>
  <x:si>
    <x:t xml:space="preserve">VT0010129</x:t>
  </x:si>
  <x:si>
    <x:t xml:space="preserve">C00647</x:t>
  </x:si>
  <x:si>
    <x:t xml:space="preserve">VT0010134</x:t>
  </x:si>
  <x:si>
    <x:t xml:space="preserve">C01356</x:t>
  </x:si>
  <x:si>
    <x:t xml:space="preserve">VT0010139</x:t>
  </x:si>
  <x:si>
    <x:t xml:space="preserve">C00017</x:t>
  </x:si>
  <x:si>
    <x:t xml:space="preserve">VT0010143</x:t>
  </x:si>
  <x:si>
    <x:t xml:space="preserve">VT0010148</x:t>
  </x:si>
  <x:si>
    <x:t xml:space="preserve">VT0010153</x:t>
  </x:si>
  <x:si>
    <x:t xml:space="preserve">VT0010158</x:t>
  </x:si>
  <x:si>
    <x:t xml:space="preserve">VT0010162</x:t>
  </x:si>
  <x:si>
    <x:t xml:space="preserve">VT0010167</x:t>
  </x:si>
  <x:si>
    <x:t xml:space="preserve">VT0010172</x:t>
  </x:si>
  <x:si>
    <x:t xml:space="preserve">VT0010177</x:t>
  </x:si>
  <x:si>
    <x:t xml:space="preserve">VT0010181</x:t>
  </x:si>
  <x:si>
    <x:t xml:space="preserve">VT0010186</x:t>
  </x:si>
  <x:si>
    <x:t xml:space="preserve">C00452</x:t>
  </x:si>
  <x:si>
    <x:t xml:space="preserve">VT0010191</x:t>
  </x:si>
  <x:si>
    <x:t xml:space="preserve">VT0010196</x:t>
  </x:si>
  <x:si>
    <x:t xml:space="preserve">VT0010200</x:t>
  </x:si>
  <x:si>
    <x:t xml:space="preserve">VT0010205</x:t>
  </x:si>
  <x:si>
    <x:t xml:space="preserve">VT0010210</x:t>
  </x:si>
  <x:si>
    <x:t xml:space="preserve">VT0010215</x:t>
  </x:si>
  <x:si>
    <x:t xml:space="preserve">C00885</x:t>
  </x:si>
  <x:si>
    <x:t xml:space="preserve">VT0010219</x:t>
  </x:si>
  <x:si>
    <x:t xml:space="preserve">C01293</x:t>
  </x:si>
  <x:si>
    <x:t xml:space="preserve">VT0010224</x:t>
  </x:si>
  <x:si>
    <x:t xml:space="preserve">VT0010229</x:t>
  </x:si>
  <x:si>
    <x:t xml:space="preserve">VT0010234</x:t>
  </x:si>
  <x:si>
    <x:t xml:space="preserve">VT0010238</x:t>
  </x:si>
  <x:si>
    <x:t xml:space="preserve">VT0010243</x:t>
  </x:si>
  <x:si>
    <x:t xml:space="preserve">VT0010248</x:t>
  </x:si>
  <x:si>
    <x:t xml:space="preserve">VT0010253</x:t>
  </x:si>
  <x:si>
    <x:t xml:space="preserve">VT0010257</x:t>
  </x:si>
  <x:si>
    <x:t xml:space="preserve">VT0010262</x:t>
  </x:si>
  <x:si>
    <x:t xml:space="preserve">C00339</x:t>
  </x:si>
  <x:si>
    <x:t xml:space="preserve">VT0010267</x:t>
  </x:si>
  <x:si>
    <x:t xml:space="preserve">VT0010272</x:t>
  </x:si>
  <x:si>
    <x:t xml:space="preserve">VT0010276</x:t>
  </x:si>
  <x:si>
    <x:t xml:space="preserve">C00875</x:t>
  </x:si>
  <x:si>
    <x:t xml:space="preserve">VT0010281</x:t>
  </x:si>
  <x:si>
    <x:t xml:space="preserve">VT0010286</x:t>
  </x:si>
  <x:si>
    <x:t xml:space="preserve">C00520</x:t>
  </x:si>
  <x:si>
    <x:t xml:space="preserve">VT0010291</x:t>
  </x:si>
  <x:si>
    <x:t xml:space="preserve">VT0010295</x:t>
  </x:si>
  <x:si>
    <x:t xml:space="preserve">VT0010300</x:t>
  </x:si>
  <x:si>
    <x:t xml:space="preserve">VT0010305</x:t>
  </x:si>
  <x:si>
    <x:t xml:space="preserve">VT0010310</x:t>
  </x:si>
  <x:si>
    <x:t xml:space="preserve">VT0010314</x:t>
  </x:si>
  <x:si>
    <x:t xml:space="preserve">C01252</x:t>
  </x:si>
  <x:si>
    <x:t xml:space="preserve">VT0010319</x:t>
  </x:si>
  <x:si>
    <x:t xml:space="preserve">VT0010324</x:t>
  </x:si>
  <x:si>
    <x:t xml:space="preserve">C01501</x:t>
  </x:si>
  <x:si>
    <x:t xml:space="preserve">VT0010329</x:t>
  </x:si>
  <x:si>
    <x:t xml:space="preserve">C01233</x:t>
  </x:si>
  <x:si>
    <x:t xml:space="preserve">VT0010333</x:t>
  </x:si>
  <x:si>
    <x:t xml:space="preserve">VT0010338</x:t>
  </x:si>
  <x:si>
    <x:t xml:space="preserve">VT0010343</x:t>
  </x:si>
  <x:si>
    <x:t xml:space="preserve">VT0010348</x:t>
  </x:si>
  <x:si>
    <x:t xml:space="preserve">VT0010352</x:t>
  </x:si>
  <x:si>
    <x:t xml:space="preserve">VT0010357</x:t>
  </x:si>
  <x:si>
    <x:t xml:space="preserve">C01187</x:t>
  </x:si>
  <x:si>
    <x:t xml:space="preserve">VT0010362</x:t>
  </x:si>
  <x:si>
    <x:t xml:space="preserve">C00353</x:t>
  </x:si>
  <x:si>
    <x:t xml:space="preserve">VT0010367</x:t>
  </x:si>
  <x:si>
    <x:t xml:space="preserve">VT0010371</x:t>
  </x:si>
  <x:si>
    <x:t xml:space="preserve">VT0010376</x:t>
  </x:si>
  <x:si>
    <x:t xml:space="preserve">VT0010381</x:t>
  </x:si>
  <x:si>
    <x:t xml:space="preserve">VT0010386</x:t>
  </x:si>
  <x:si>
    <x:t xml:space="preserve">C00209</x:t>
  </x:si>
  <x:si>
    <x:t xml:space="preserve">VT0010390</x:t>
  </x:si>
  <x:si>
    <x:t xml:space="preserve">C00895</x:t>
  </x:si>
  <x:si>
    <x:t xml:space="preserve">VT0010395</x:t>
  </x:si>
  <x:si>
    <x:t xml:space="preserve">VT0010400</x:t>
  </x:si>
  <x:si>
    <x:t xml:space="preserve">VT0010405</x:t>
  </x:si>
  <x:si>
    <x:t xml:space="preserve">C01168</x:t>
  </x:si>
  <x:si>
    <x:t xml:space="preserve">VT0010409</x:t>
  </x:si>
  <x:si>
    <x:t xml:space="preserve">VT0010414</x:t>
  </x:si>
  <x:si>
    <x:t xml:space="preserve">VT0010419</x:t>
  </x:si>
  <x:si>
    <x:t xml:space="preserve">VT0010424</x:t>
  </x:si>
  <x:si>
    <x:t xml:space="preserve">VT0010428</x:t>
  </x:si>
  <x:si>
    <x:t xml:space="preserve">VT0010433</x:t>
  </x:si>
  <x:si>
    <x:t xml:space="preserve">VT0010438</x:t>
  </x:si>
  <x:si>
    <x:t xml:space="preserve">C00936</x:t>
  </x:si>
  <x:si>
    <x:t xml:space="preserve">VT0010443</x:t>
  </x:si>
  <x:si>
    <x:t xml:space="preserve">VT0010447</x:t>
  </x:si>
  <x:si>
    <x:t xml:space="preserve">VT0010452</x:t>
  </x:si>
  <x:si>
    <x:t xml:space="preserve">C00701</x:t>
  </x:si>
  <x:si>
    <x:t xml:space="preserve">VT0010457</x:t>
  </x:si>
  <x:si>
    <x:t xml:space="preserve">VT0010462</x:t>
  </x:si>
  <x:si>
    <x:t xml:space="preserve">VT0010466</x:t>
  </x:si>
  <x:si>
    <x:t xml:space="preserve">C00062</x:t>
  </x:si>
  <x:si>
    <x:t xml:space="preserve">VT0010471</x:t>
  </x:si>
  <x:si>
    <x:t xml:space="preserve">VT0010476</x:t>
  </x:si>
  <x:si>
    <x:t xml:space="preserve">VT0010481</x:t>
  </x:si>
  <x:si>
    <x:t xml:space="preserve">VT0010485</x:t>
  </x:si>
  <x:si>
    <x:t xml:space="preserve">VT0010490</x:t>
  </x:si>
  <x:si>
    <x:t xml:space="preserve">VT0010495</x:t>
  </x:si>
  <x:si>
    <x:t xml:space="preserve">VT0010500</x:t>
  </x:si>
  <x:si>
    <x:t xml:space="preserve">VT0010504</x:t>
  </x:si>
  <x:si>
    <x:t xml:space="preserve">C01075</x:t>
  </x:si>
  <x:si>
    <x:t xml:space="preserve">VT0010509</x:t>
  </x:si>
  <x:si>
    <x:t xml:space="preserve">VT0010514</x:t>
  </x:si>
  <x:si>
    <x:t xml:space="preserve">VT0010519</x:t>
  </x:si>
  <x:si>
    <x:t xml:space="preserve">VT0010523</x:t>
  </x:si>
  <x:si>
    <x:t xml:space="preserve">VT0010528</x:t>
  </x:si>
  <x:si>
    <x:t xml:space="preserve">VT0010533</x:t>
  </x:si>
  <x:si>
    <x:t xml:space="preserve">VT0010538</x:t>
  </x:si>
  <x:si>
    <x:t xml:space="preserve">VT0010542</x:t>
  </x:si>
  <x:si>
    <x:t xml:space="preserve">VT0010547</x:t>
  </x:si>
  <x:si>
    <x:t xml:space="preserve">VT0010552</x:t>
  </x:si>
  <x:si>
    <x:t xml:space="preserve">VT0010557</x:t>
  </x:si>
  <x:si>
    <x:t xml:space="preserve">C01516</x:t>
  </x:si>
  <x:si>
    <x:t xml:space="preserve">VT0010561</x:t>
  </x:si>
  <x:si>
    <x:t xml:space="preserve">VT0010566</x:t>
  </x:si>
  <x:si>
    <x:t xml:space="preserve">C01410</x:t>
  </x:si>
  <x:si>
    <x:t xml:space="preserve">VT0010571</x:t>
  </x:si>
  <x:si>
    <x:t xml:space="preserve">C00320</x:t>
  </x:si>
  <x:si>
    <x:t xml:space="preserve">VT0010576</x:t>
  </x:si>
  <x:si>
    <x:t xml:space="preserve">C00280</x:t>
  </x:si>
  <x:si>
    <x:t xml:space="preserve">VT0010580</x:t>
  </x:si>
  <x:si>
    <x:t xml:space="preserve">VT0010585</x:t>
  </x:si>
  <x:si>
    <x:t xml:space="preserve">VT0010590</x:t>
  </x:si>
  <x:si>
    <x:t xml:space="preserve">C00746</x:t>
  </x:si>
  <x:si>
    <x:t xml:space="preserve">VT0010595</x:t>
  </x:si>
  <x:si>
    <x:t xml:space="preserve">VT0010599</x:t>
  </x:si>
  <x:si>
    <x:t xml:space="preserve">VT0010604</x:t>
  </x:si>
  <x:si>
    <x:t xml:space="preserve">C01039</x:t>
  </x:si>
  <x:si>
    <x:t xml:space="preserve">VT0010609</x:t>
  </x:si>
  <x:si>
    <x:t xml:space="preserve">C00874</x:t>
  </x:si>
  <x:si>
    <x:t xml:space="preserve">VT0010614</x:t>
  </x:si>
  <x:si>
    <x:t xml:space="preserve">VT0010618</x:t>
  </x:si>
  <x:si>
    <x:t xml:space="preserve">C00799</x:t>
  </x:si>
  <x:si>
    <x:t xml:space="preserve">VT0010623</x:t>
  </x:si>
  <x:si>
    <x:t xml:space="preserve">VT0010628</x:t>
  </x:si>
  <x:si>
    <x:t xml:space="preserve">VT0010633</x:t>
  </x:si>
  <x:si>
    <x:t xml:space="preserve">VT0010637</x:t>
  </x:si>
  <x:si>
    <x:t xml:space="preserve">VT0010642</x:t>
  </x:si>
  <x:si>
    <x:t xml:space="preserve">C00824</x:t>
  </x:si>
  <x:si>
    <x:t xml:space="preserve">VT0010647</x:t>
  </x:si>
  <x:si>
    <x:t xml:space="preserve">VT0010652</x:t>
  </x:si>
  <x:si>
    <x:t xml:space="preserve">VT0010656</x:t>
  </x:si>
  <x:si>
    <x:t xml:space="preserve">C00394</x:t>
  </x:si>
  <x:si>
    <x:t xml:space="preserve">VT0010661</x:t>
  </x:si>
  <x:si>
    <x:t xml:space="preserve">C01484</x:t>
  </x:si>
  <x:si>
    <x:t xml:space="preserve">VT0010666</x:t>
  </x:si>
  <x:si>
    <x:t xml:space="preserve">VT0010671</x:t>
  </x:si>
  <x:si>
    <x:t xml:space="preserve">VT0010675</x:t>
  </x:si>
  <x:si>
    <x:t xml:space="preserve">VT0010680</x:t>
  </x:si>
  <x:si>
    <x:t xml:space="preserve">VT0010685</x:t>
  </x:si>
  <x:si>
    <x:t xml:space="preserve">C01201</x:t>
  </x:si>
  <x:si>
    <x:t xml:space="preserve">VT0010690</x:t>
  </x:si>
  <x:si>
    <x:t xml:space="preserve">VT0010694</x:t>
  </x:si>
  <x:si>
    <x:t xml:space="preserve">VT0010699</x:t>
  </x:si>
  <x:si>
    <x:t xml:space="preserve">C00564</x:t>
  </x:si>
  <x:si>
    <x:t xml:space="preserve">VT0010704</x:t>
  </x:si>
  <x:si>
    <x:t xml:space="preserve">VT0010709</x:t>
  </x:si>
  <x:si>
    <x:t xml:space="preserve">VT0010713</x:t>
  </x:si>
  <x:si>
    <x:t xml:space="preserve">C01612</x:t>
  </x:si>
  <x:si>
    <x:t xml:space="preserve">VT0010718</x:t>
  </x:si>
  <x:si>
    <x:t xml:space="preserve">C01420</x:t>
  </x:si>
  <x:si>
    <x:t xml:space="preserve">VT0010723</x:t>
  </x:si>
  <x:si>
    <x:t xml:space="preserve">VT0010728</x:t>
  </x:si>
  <x:si>
    <x:t xml:space="preserve">VT0010732</x:t>
  </x:si>
  <x:si>
    <x:t xml:space="preserve">C00850</x:t>
  </x:si>
  <x:si>
    <x:t xml:space="preserve">VT0010737</x:t>
  </x:si>
  <x:si>
    <x:t xml:space="preserve">C00203</x:t>
  </x:si>
  <x:si>
    <x:t xml:space="preserve">VT0010742</x:t>
  </x:si>
  <x:si>
    <x:t xml:space="preserve">VT0010747</x:t>
  </x:si>
  <x:si>
    <x:t xml:space="preserve">VT0010751</x:t>
  </x:si>
  <x:si>
    <x:t xml:space="preserve">C01543</x:t>
  </x:si>
  <x:si>
    <x:t xml:space="preserve">VT0010756</x:t>
  </x:si>
  <x:si>
    <x:t xml:space="preserve">C01056</x:t>
  </x:si>
  <x:si>
    <x:t xml:space="preserve">VT0010761</x:t>
  </x:si>
  <x:si>
    <x:t xml:space="preserve">C01164</x:t>
  </x:si>
  <x:si>
    <x:t xml:space="preserve">VT0010766</x:t>
  </x:si>
  <x:si>
    <x:t xml:space="preserve">VT0010770</x:t>
  </x:si>
  <x:si>
    <x:t xml:space="preserve">C00009</x:t>
  </x:si>
  <x:si>
    <x:t xml:space="preserve">VT0010775</x:t>
  </x:si>
  <x:si>
    <x:t xml:space="preserve">C00260</x:t>
  </x:si>
  <x:si>
    <x:t xml:space="preserve">VT0010780</x:t>
  </x:si>
  <x:si>
    <x:t xml:space="preserve">C01738</x:t>
  </x:si>
  <x:si>
    <x:t xml:space="preserve">VT0010785</x:t>
  </x:si>
  <x:si>
    <x:t xml:space="preserve">C00174</x:t>
  </x:si>
  <x:si>
    <x:t xml:space="preserve">VT0010789</x:t>
  </x:si>
  <x:si>
    <x:t xml:space="preserve">VT0010794</x:t>
  </x:si>
  <x:si>
    <x:t xml:space="preserve">VT0010799</x:t>
  </x:si>
  <x:si>
    <x:t xml:space="preserve">VT0010804</x:t>
  </x:si>
  <x:si>
    <x:t xml:space="preserve">VT0010808</x:t>
  </x:si>
  <x:si>
    <x:t xml:space="preserve">C01288</x:t>
  </x:si>
  <x:si>
    <x:t xml:space="preserve">VT0010813</x:t>
  </x:si>
  <x:si>
    <x:t xml:space="preserve">C00228</x:t>
  </x:si>
  <x:si>
    <x:t xml:space="preserve">VT0010818</x:t>
  </x:si>
  <x:si>
    <x:t xml:space="preserve">VT0010823</x:t>
  </x:si>
  <x:si>
    <x:t xml:space="preserve">VT0010827</x:t>
  </x:si>
  <x:si>
    <x:t xml:space="preserve">VT0010832</x:t>
  </x:si>
  <x:si>
    <x:t xml:space="preserve">VT0010837</x:t>
  </x:si>
  <x:si>
    <x:t xml:space="preserve">VT0010842</x:t>
  </x:si>
  <x:si>
    <x:t xml:space="preserve">VT0010846</x:t>
  </x:si>
  <x:si>
    <x:t xml:space="preserve">VT0010851</x:t>
  </x:si>
  <x:si>
    <x:t xml:space="preserve">VT0010856</x:t>
  </x:si>
  <x:si>
    <x:t xml:space="preserve">VT0010861</x:t>
  </x:si>
  <x:si>
    <x:t xml:space="preserve">C00106</x:t>
  </x:si>
  <x:si>
    <x:t xml:space="preserve">VT0010865</x:t>
  </x:si>
  <x:si>
    <x:t xml:space="preserve">C00262</x:t>
  </x:si>
  <x:si>
    <x:t xml:space="preserve">VT0010870</x:t>
  </x:si>
  <x:si>
    <x:t xml:space="preserve">VT0010875</x:t>
  </x:si>
  <x:si>
    <x:t xml:space="preserve">VT0010880</x:t>
  </x:si>
  <x:si>
    <x:t xml:space="preserve">VT0010884</x:t>
  </x:si>
  <x:si>
    <x:t xml:space="preserve">VT0010889</x:t>
  </x:si>
  <x:si>
    <x:t xml:space="preserve">VT0010894</x:t>
  </x:si>
  <x:si>
    <x:t xml:space="preserve">VT0010899</x:t>
  </x:si>
  <x:si>
    <x:t xml:space="preserve">C00616</x:t>
  </x:si>
  <x:si>
    <x:t xml:space="preserve">VT0010903</x:t>
  </x:si>
  <x:si>
    <x:t xml:space="preserve">VT0010908</x:t>
  </x:si>
  <x:si>
    <x:t xml:space="preserve">C00132</x:t>
  </x:si>
  <x:si>
    <x:t xml:space="preserve">VT0010913</x:t>
  </x:si>
  <x:si>
    <x:t xml:space="preserve">VT0010918</x:t>
  </x:si>
  <x:si>
    <x:t xml:space="preserve">VT0010922</x:t>
  </x:si>
  <x:si>
    <x:t xml:space="preserve">VT0010927</x:t>
  </x:si>
  <x:si>
    <x:t xml:space="preserve">VT0010932</x:t>
  </x:si>
  <x:si>
    <x:t xml:space="preserve">VT0010937</x:t>
  </x:si>
  <x:si>
    <x:t xml:space="preserve">VT0010941</x:t>
  </x:si>
  <x:si>
    <x:t xml:space="preserve">C00138</x:t>
  </x:si>
  <x:si>
    <x:t xml:space="preserve">VT0010946</x:t>
  </x:si>
  <x:si>
    <x:t xml:space="preserve">VT0010951</x:t>
  </x:si>
  <x:si>
    <x:t xml:space="preserve">VT0010956</x:t>
  </x:si>
  <x:si>
    <x:t xml:space="preserve">VT0010960</x:t>
  </x:si>
  <x:si>
    <x:t xml:space="preserve">VT0010965</x:t>
  </x:si>
  <x:si>
    <x:t xml:space="preserve">C00502</x:t>
  </x:si>
  <x:si>
    <x:t xml:space="preserve">VT0010970</x:t>
  </x:si>
  <x:si>
    <x:t xml:space="preserve">VT0010975</x:t>
  </x:si>
  <x:si>
    <x:t xml:space="preserve">VT0010979</x:t>
  </x:si>
  <x:si>
    <x:t xml:space="preserve">VT0010984</x:t>
  </x:si>
  <x:si>
    <x:t xml:space="preserve">C00185</x:t>
  </x:si>
  <x:si>
    <x:t xml:space="preserve">VT0010989</x:t>
  </x:si>
  <x:si>
    <x:t xml:space="preserve">VT0010994</x:t>
  </x:si>
  <x:si>
    <x:t xml:space="preserve">VT0010998</x:t>
  </x:si>
  <x:si>
    <x:t xml:space="preserve">VT0011003</x:t>
  </x:si>
  <x:si>
    <x:t xml:space="preserve">C00321</x:t>
  </x:si>
  <x:si>
    <x:t xml:space="preserve">VT0011008</x:t>
  </x:si>
  <x:si>
    <x:t xml:space="preserve">VT0011013</x:t>
  </x:si>
  <x:si>
    <x:t xml:space="preserve">VT0011017</x:t>
  </x:si>
  <x:si>
    <x:t xml:space="preserve">VT0011022</x:t>
  </x:si>
  <x:si>
    <x:t xml:space="preserve">VT0011027</x:t>
  </x:si>
  <x:si>
    <x:t xml:space="preserve">C00854</x:t>
  </x:si>
  <x:si>
    <x:t xml:space="preserve">VT0011032</x:t>
  </x:si>
  <x:si>
    <x:t xml:space="preserve">VT0011036</x:t>
  </x:si>
  <x:si>
    <x:t xml:space="preserve">VT0011041</x:t>
  </x:si>
  <x:si>
    <x:t xml:space="preserve">VT0011046</x:t>
  </x:si>
  <x:si>
    <x:t xml:space="preserve">VT0011051</x:t>
  </x:si>
  <x:si>
    <x:t xml:space="preserve">VT0011055</x:t>
  </x:si>
  <x:si>
    <x:t xml:space="preserve">VT0011060</x:t>
  </x:si>
  <x:si>
    <x:t xml:space="preserve">C00142</x:t>
  </x:si>
  <x:si>
    <x:t xml:space="preserve">VT0011065</x:t>
  </x:si>
  <x:si>
    <x:t xml:space="preserve">VT0011070</x:t>
  </x:si>
  <x:si>
    <x:t xml:space="preserve">VT0011074</x:t>
  </x:si>
  <x:si>
    <x:t xml:space="preserve">C00840</x:t>
  </x:si>
  <x:si>
    <x:t xml:space="preserve">VT0011079</x:t>
  </x:si>
  <x:si>
    <x:t xml:space="preserve">C00273</x:t>
  </x:si>
  <x:si>
    <x:t xml:space="preserve">VT0011084</x:t>
  </x:si>
  <x:si>
    <x:t xml:space="preserve">VT0011089</x:t>
  </x:si>
  <x:si>
    <x:t xml:space="preserve">C01798</x:t>
  </x:si>
  <x:si>
    <x:t xml:space="preserve">VT0011093</x:t>
  </x:si>
  <x:si>
    <x:t xml:space="preserve">VT0011098</x:t>
  </x:si>
  <x:si>
    <x:t xml:space="preserve">VT0011103</x:t>
  </x:si>
  <x:si>
    <x:t xml:space="preserve">VT0011108</x:t>
  </x:si>
  <x:si>
    <x:t xml:space="preserve">C00613</x:t>
  </x:si>
  <x:si>
    <x:t xml:space="preserve">VT0011112</x:t>
  </x:si>
  <x:si>
    <x:t xml:space="preserve">VT0011117</x:t>
  </x:si>
  <x:si>
    <x:t xml:space="preserve">VT0011122</x:t>
  </x:si>
  <x:si>
    <x:t xml:space="preserve">VT0011127</x:t>
  </x:si>
  <x:si>
    <x:t xml:space="preserve">VT0011131</x:t>
  </x:si>
  <x:si>
    <x:t xml:space="preserve">C01680</x:t>
  </x:si>
  <x:si>
    <x:t xml:space="preserve">VT0011136</x:t>
  </x:si>
  <x:si>
    <x:t xml:space="preserve">VT0011141</x:t>
  </x:si>
  <x:si>
    <x:t xml:space="preserve">VT0011146</x:t>
  </x:si>
  <x:si>
    <x:t xml:space="preserve">VT0011150</x:t>
  </x:si>
  <x:si>
    <x:t xml:space="preserve">VT0011155</x:t>
  </x:si>
  <x:si>
    <x:t xml:space="preserve">VT0011160</x:t>
  </x:si>
  <x:si>
    <x:t xml:space="preserve">VT0011165</x:t>
  </x:si>
  <x:si>
    <x:t xml:space="preserve">VT0011169</x:t>
  </x:si>
  <x:si>
    <x:t xml:space="preserve">C01583</x:t>
  </x:si>
  <x:si>
    <x:t xml:space="preserve">VT0011174</x:t>
  </x:si>
  <x:si>
    <x:t xml:space="preserve">C01472</x:t>
  </x:si>
  <x:si>
    <x:t xml:space="preserve">VT0011179</x:t>
  </x:si>
  <x:si>
    <x:t xml:space="preserve">VT0011184</x:t>
  </x:si>
  <x:si>
    <x:t xml:space="preserve">VT0011188</x:t>
  </x:si>
  <x:si>
    <x:t xml:space="preserve">VT0011193</x:t>
  </x:si>
  <x:si>
    <x:t xml:space="preserve">C00901</x:t>
  </x:si>
  <x:si>
    <x:t xml:space="preserve">VT0011198</x:t>
  </x:si>
  <x:si>
    <x:t xml:space="preserve">VT0011203</x:t>
  </x:si>
  <x:si>
    <x:t xml:space="preserve">VT0011207</x:t>
  </x:si>
  <x:si>
    <x:t xml:space="preserve">VT0011212</x:t>
  </x:si>
  <x:si>
    <x:t xml:space="preserve">VT0011217</x:t>
  </x:si>
  <x:si>
    <x:t xml:space="preserve">C01648</x:t>
  </x:si>
  <x:si>
    <x:t xml:space="preserve">VT0011222</x:t>
  </x:si>
  <x:si>
    <x:t xml:space="preserve">VT0011226</x:t>
  </x:si>
  <x:si>
    <x:t xml:space="preserve">VT0011231</x:t>
  </x:si>
  <x:si>
    <x:t xml:space="preserve">C01057</x:t>
  </x:si>
  <x:si>
    <x:t xml:space="preserve">VT0011236</x:t>
  </x:si>
  <x:si>
    <x:t xml:space="preserve">VT0011241</x:t>
  </x:si>
  <x:si>
    <x:t xml:space="preserve">C01482</x:t>
  </x:si>
  <x:si>
    <x:t xml:space="preserve">VT0011245</x:t>
  </x:si>
  <x:si>
    <x:t xml:space="preserve">VT0011250</x:t>
  </x:si>
  <x:si>
    <x:t xml:space="preserve">VT0011255</x:t>
  </x:si>
  <x:si>
    <x:t xml:space="preserve">VT0011260</x:t>
  </x:si>
  <x:si>
    <x:t xml:space="preserve">VT0011264</x:t>
  </x:si>
  <x:si>
    <x:t xml:space="preserve">C00449</x:t>
  </x:si>
  <x:si>
    <x:t xml:space="preserve">VT0011269</x:t>
  </x:si>
  <x:si>
    <x:t xml:space="preserve">VT0011274</x:t>
  </x:si>
  <x:si>
    <x:t xml:space="preserve">C00727</x:t>
  </x:si>
  <x:si>
    <x:t xml:space="preserve">VT0011279</x:t>
  </x:si>
  <x:si>
    <x:t xml:space="preserve">VT0011283</x:t>
  </x:si>
  <x:si>
    <x:t xml:space="preserve">VT0011288</x:t>
  </x:si>
  <x:si>
    <x:t xml:space="preserve">VT0011293</x:t>
  </x:si>
  <x:si>
    <x:t xml:space="preserve">VT0011298</x:t>
  </x:si>
  <x:si>
    <x:t xml:space="preserve">VT0011302</x:t>
  </x:si>
  <x:si>
    <x:t xml:space="preserve">VT0011307</x:t>
  </x:si>
  <x:si>
    <x:t xml:space="preserve">VT0011312</x:t>
  </x:si>
  <x:si>
    <x:t xml:space="preserve">VT0011317</x:t>
  </x:si>
  <x:si>
    <x:t xml:space="preserve">VT0011321</x:t>
  </x:si>
  <x:si>
    <x:t xml:space="preserve">C00915</x:t>
  </x:si>
  <x:si>
    <x:t xml:space="preserve">VT0011326</x:t>
  </x:si>
  <x:si>
    <x:t xml:space="preserve">VT0011331</x:t>
  </x:si>
  <x:si>
    <x:t xml:space="preserve">VT0011336</x:t>
  </x:si>
  <x:si>
    <x:t xml:space="preserve">VT0011340</x:t>
  </x:si>
  <x:si>
    <x:t xml:space="preserve">VT0011345</x:t>
  </x:si>
  <x:si>
    <x:t xml:space="preserve">VT0011350</x:t>
  </x:si>
  <x:si>
    <x:t xml:space="preserve">C00817</x:t>
  </x:si>
  <x:si>
    <x:t xml:space="preserve">VT0011355</x:t>
  </x:si>
  <x:si>
    <x:t xml:space="preserve">VT0011359</x:t>
  </x:si>
  <x:si>
    <x:t xml:space="preserve">VT0011364</x:t>
  </x:si>
  <x:si>
    <x:t xml:space="preserve">C00756</x:t>
  </x:si>
  <x:si>
    <x:t xml:space="preserve">VT0011369</x:t>
  </x:si>
  <x:si>
    <x:t xml:space="preserve">C01525</x:t>
  </x:si>
  <x:si>
    <x:t xml:space="preserve">VT0011374</x:t>
  </x:si>
  <x:si>
    <x:t xml:space="preserve">VT0011378</x:t>
  </x:si>
  <x:si>
    <x:t xml:space="preserve">VT0011383</x:t>
  </x:si>
  <x:si>
    <x:t xml:space="preserve">VT0011388</x:t>
  </x:si>
  <x:si>
    <x:t xml:space="preserve">VT0011393</x:t>
  </x:si>
  <x:si>
    <x:t xml:space="preserve">VT0011397</x:t>
  </x:si>
  <x:si>
    <x:t xml:space="preserve">VT0011402</x:t>
  </x:si>
  <x:si>
    <x:t xml:space="preserve">C01166</x:t>
  </x:si>
  <x:si>
    <x:t xml:space="preserve">VT0011407</x:t>
  </x:si>
  <x:si>
    <x:t xml:space="preserve">VT0011412</x:t>
  </x:si>
  <x:si>
    <x:t xml:space="preserve">VT0011416</x:t>
  </x:si>
  <x:si>
    <x:t xml:space="preserve">VT0011421</x:t>
  </x:si>
  <x:si>
    <x:t xml:space="preserve">C01338</x:t>
  </x:si>
  <x:si>
    <x:t xml:space="preserve">VT0011426</x:t>
  </x:si>
  <x:si>
    <x:t xml:space="preserve">VT0011431</x:t>
  </x:si>
  <x:si>
    <x:t xml:space="preserve">VT0011435</x:t>
  </x:si>
  <x:si>
    <x:t xml:space="preserve">C00194</x:t>
  </x:si>
  <x:si>
    <x:t xml:space="preserve">VT0011440</x:t>
  </x:si>
  <x:si>
    <x:t xml:space="preserve">C01052</x:t>
  </x:si>
  <x:si>
    <x:t xml:space="preserve">VT0011445</x:t>
  </x:si>
  <x:si>
    <x:t xml:space="preserve">C00621</x:t>
  </x:si>
  <x:si>
    <x:t xml:space="preserve">VT0011450</x:t>
  </x:si>
  <x:si>
    <x:t xml:space="preserve">VT0011454</x:t>
  </x:si>
  <x:si>
    <x:t xml:space="preserve">C01251</x:t>
  </x:si>
  <x:si>
    <x:t xml:space="preserve">VT0011459</x:t>
  </x:si>
  <x:si>
    <x:t xml:space="preserve">C00345</x:t>
  </x:si>
  <x:si>
    <x:t xml:space="preserve">VT0011464</x:t>
  </x:si>
  <x:si>
    <x:t xml:space="preserve">VT0011469</x:t>
  </x:si>
  <x:si>
    <x:t xml:space="preserve">C01713</x:t>
  </x:si>
  <x:si>
    <x:t xml:space="preserve">VT0011473</x:t>
  </x:si>
  <x:si>
    <x:t xml:space="preserve">C00887</x:t>
  </x:si>
  <x:si>
    <x:t xml:space="preserve">VT0011478</x:t>
  </x:si>
  <x:si>
    <x:t xml:space="preserve">C00459</x:t>
  </x:si>
  <x:si>
    <x:t xml:space="preserve">VT0011483</x:t>
  </x:si>
  <x:si>
    <x:t xml:space="preserve">VT0011488</x:t>
  </x:si>
  <x:si>
    <x:t xml:space="preserve">VT0011492</x:t>
  </x:si>
  <x:si>
    <x:t xml:space="preserve">C01387</x:t>
  </x:si>
  <x:si>
    <x:t xml:space="preserve">VT0011497</x:t>
  </x:si>
  <x:si>
    <x:t xml:space="preserve">VT0011502</x:t>
  </x:si>
  <x:si>
    <x:t xml:space="preserve">VT0011507</x:t>
  </x:si>
  <x:si>
    <x:t xml:space="preserve">C00835</x:t>
  </x:si>
  <x:si>
    <x:t xml:space="preserve">VT0011511</x:t>
  </x:si>
  <x:si>
    <x:t xml:space="preserve">VT0011516</x:t>
  </x:si>
  <x:si>
    <x:t xml:space="preserve">C01137</x:t>
  </x:si>
  <x:si>
    <x:t xml:space="preserve">VT0011521</x:t>
  </x:si>
  <x:si>
    <x:t xml:space="preserve">VT0011526</x:t>
  </x:si>
  <x:si>
    <x:t xml:space="preserve">VT0011530</x:t>
  </x:si>
  <x:si>
    <x:t xml:space="preserve">VT0011535</x:t>
  </x:si>
  <x:si>
    <x:t xml:space="preserve">VT0011540</x:t>
  </x:si>
  <x:si>
    <x:t xml:space="preserve">VT0011545</x:t>
  </x:si>
  <x:si>
    <x:t xml:space="preserve">VT0011549</x:t>
  </x:si>
  <x:si>
    <x:t xml:space="preserve">VT0011554</x:t>
  </x:si>
  <x:si>
    <x:t xml:space="preserve">C01310</x:t>
  </x:si>
  <x:si>
    <x:t xml:space="preserve">VT0011559</x:t>
  </x:si>
  <x:si>
    <x:t xml:space="preserve">VT0011564</x:t>
  </x:si>
  <x:si>
    <x:t xml:space="preserve">VT0011568</x:t>
  </x:si>
  <x:si>
    <x:t xml:space="preserve">VT0011573</x:t>
  </x:si>
  <x:si>
    <x:t xml:space="preserve">VT0011578</x:t>
  </x:si>
  <x:si>
    <x:t xml:space="preserve">VT0011583</x:t>
  </x:si>
  <x:si>
    <x:t xml:space="preserve">VT0011587</x:t>
  </x:si>
  <x:si>
    <x:t xml:space="preserve">VT0011592</x:t>
  </x:si>
  <x:si>
    <x:t xml:space="preserve">VT0011597</x:t>
  </x:si>
  <x:si>
    <x:t xml:space="preserve">VT0011602</x:t>
  </x:si>
  <x:si>
    <x:t xml:space="preserve">VT0011606</x:t>
  </x:si>
  <x:si>
    <x:t xml:space="preserve">C01076</x:t>
  </x:si>
  <x:si>
    <x:t xml:space="preserve">VT0011611</x:t>
  </x:si>
  <x:si>
    <x:t xml:space="preserve">VT0011616</x:t>
  </x:si>
  <x:si>
    <x:t xml:space="preserve">C00152</x:t>
  </x:si>
  <x:si>
    <x:t xml:space="preserve">VT0011621</x:t>
  </x:si>
  <x:si>
    <x:t xml:space="preserve">VT0011625</x:t>
  </x:si>
  <x:si>
    <x:t xml:space="preserve">VT0011630</x:t>
  </x:si>
  <x:si>
    <x:t xml:space="preserve">VT0011635</x:t>
  </x:si>
  <x:si>
    <x:t xml:space="preserve">C00728</x:t>
  </x:si>
  <x:si>
    <x:t xml:space="preserve">VT0011640</x:t>
  </x:si>
  <x:si>
    <x:t xml:space="preserve">VT0011644</x:t>
  </x:si>
  <x:si>
    <x:t xml:space="preserve">VT0011649</x:t>
  </x:si>
  <x:si>
    <x:t xml:space="preserve">C00149</x:t>
  </x:si>
  <x:si>
    <x:t xml:space="preserve">VT0011654</x:t>
  </x:si>
  <x:si>
    <x:t xml:space="preserve">VT0011659</x:t>
  </x:si>
  <x:si>
    <x:t xml:space="preserve">VT0011663</x:t>
  </x:si>
  <x:si>
    <x:t xml:space="preserve">VT0011668</x:t>
  </x:si>
  <x:si>
    <x:t xml:space="preserve">C01544</x:t>
  </x:si>
  <x:si>
    <x:t xml:space="preserve">VT0011673</x:t>
  </x:si>
  <x:si>
    <x:t xml:space="preserve">VT0011678</x:t>
  </x:si>
  <x:si>
    <x:t xml:space="preserve">VT0011682</x:t>
  </x:si>
  <x:si>
    <x:t xml:space="preserve">VT0011687</x:t>
  </x:si>
  <x:si>
    <x:t xml:space="preserve">C00605</x:t>
  </x:si>
  <x:si>
    <x:t xml:space="preserve">VT0011692</x:t>
  </x:si>
  <x:si>
    <x:t xml:space="preserve">VT0011697</x:t>
  </x:si>
  <x:si>
    <x:t xml:space="preserve">VT0011701</x:t>
  </x:si>
  <x:si>
    <x:t xml:space="preserve">VT0011706</x:t>
  </x:si>
  <x:si>
    <x:t xml:space="preserve">VT0011711</x:t>
  </x:si>
  <x:si>
    <x:t xml:space="preserve">C00312</x:t>
  </x:si>
  <x:si>
    <x:t xml:space="preserve">VT0011716</x:t>
  </x:si>
  <x:si>
    <x:t xml:space="preserve">VT0011720</x:t>
  </x:si>
  <x:si>
    <x:t xml:space="preserve">VT0011725</x:t>
  </x:si>
  <x:si>
    <x:t xml:space="preserve">VT0011730</x:t>
  </x:si>
  <x:si>
    <x:t xml:space="preserve">C01266</x:t>
  </x:si>
  <x:si>
    <x:t xml:space="preserve">VT0011735</x:t>
  </x:si>
  <x:si>
    <x:t xml:space="preserve">VT0011739</x:t>
  </x:si>
  <x:si>
    <x:t xml:space="preserve">VT0011744</x:t>
  </x:si>
  <x:si>
    <x:t xml:space="preserve">VT0011749</x:t>
  </x:si>
  <x:si>
    <x:t xml:space="preserve">C00484</x:t>
  </x:si>
  <x:si>
    <x:t xml:space="preserve">VT0011754</x:t>
  </x:si>
  <x:si>
    <x:t xml:space="preserve">VT0011758</x:t>
  </x:si>
  <x:si>
    <x:t xml:space="preserve">VT0011763</x:t>
  </x:si>
  <x:si>
    <x:t xml:space="preserve">VT0011768</x:t>
  </x:si>
  <x:si>
    <x:t xml:space="preserve">VT0011773</x:t>
  </x:si>
  <x:si>
    <x:t xml:space="preserve">VT0011777</x:t>
  </x:si>
  <x:si>
    <x:t xml:space="preserve">C01026</x:t>
  </x:si>
  <x:si>
    <x:t xml:space="preserve">VT0011782</x:t>
  </x:si>
  <x:si>
    <x:t xml:space="preserve">C00948</x:t>
  </x:si>
  <x:si>
    <x:t xml:space="preserve">VT0011787</x:t>
  </x:si>
  <x:si>
    <x:t xml:space="preserve">VT0011792</x:t>
  </x:si>
  <x:si>
    <x:t xml:space="preserve">C01013</x:t>
  </x:si>
  <x:si>
    <x:t xml:space="preserve">VT0011796</x:t>
  </x:si>
  <x:si>
    <x:t xml:space="preserve">VT0011801</x:t>
  </x:si>
  <x:si>
    <x:t xml:space="preserve">VT0011806</x:t>
  </x:si>
  <x:si>
    <x:t xml:space="preserve">VT0011811</x:t>
  </x:si>
  <x:si>
    <x:t xml:space="preserve">C01500</x:t>
  </x:si>
  <x:si>
    <x:t xml:space="preserve">VT0011815</x:t>
  </x:si>
  <x:si>
    <x:t xml:space="preserve">VT0011820</x:t>
  </x:si>
  <x:si>
    <x:t xml:space="preserve">C00156</x:t>
  </x:si>
  <x:si>
    <x:t xml:space="preserve">VT0011825</x:t>
  </x:si>
  <x:si>
    <x:t xml:space="preserve">VT0011830</x:t>
  </x:si>
  <x:si>
    <x:t xml:space="preserve">C01219</x:t>
  </x:si>
  <x:si>
    <x:t xml:space="preserve">VT0011834</x:t>
  </x:si>
  <x:si>
    <x:t xml:space="preserve">VT0011839</x:t>
  </x:si>
  <x:si>
    <x:t xml:space="preserve">VT0011844</x:t>
  </x:si>
  <x:si>
    <x:t xml:space="preserve">VT0011849</x:t>
  </x:si>
  <x:si>
    <x:t xml:space="preserve">VT0011853</x:t>
  </x:si>
  <x:si>
    <x:t xml:space="preserve">VT0011858</x:t>
  </x:si>
  <x:si>
    <x:t xml:space="preserve">VT0011863</x:t>
  </x:si>
  <x:si>
    <x:t xml:space="preserve">C00837</x:t>
  </x:si>
  <x:si>
    <x:t xml:space="preserve">VT0011868</x:t>
  </x:si>
  <x:si>
    <x:t xml:space="preserve">VT0011872</x:t>
  </x:si>
  <x:si>
    <x:t xml:space="preserve">VT0011877</x:t>
  </x:si>
  <x:si>
    <x:t xml:space="preserve">VT0011882</x:t>
  </x:si>
  <x:si>
    <x:t xml:space="preserve">VT0011887</x:t>
  </x:si>
  <x:si>
    <x:t xml:space="preserve">VT0011891</x:t>
  </x:si>
  <x:si>
    <x:t xml:space="preserve">VT0011896</x:t>
  </x:si>
  <x:si>
    <x:t xml:space="preserve">VT0011901</x:t>
  </x:si>
  <x:si>
    <x:t xml:space="preserve">VT0011906</x:t>
  </x:si>
  <x:si>
    <x:t xml:space="preserve">VT0011910</x:t>
  </x:si>
  <x:si>
    <x:t xml:space="preserve">VT0011915</x:t>
  </x:si>
  <x:si>
    <x:t xml:space="preserve">VT0011920</x:t>
  </x:si>
  <x:si>
    <x:t xml:space="preserve">VT0011925</x:t>
  </x:si>
  <x:si>
    <x:t xml:space="preserve">VT0011929</x:t>
  </x:si>
  <x:si>
    <x:t xml:space="preserve">VT0011934</x:t>
  </x:si>
  <x:si>
    <x:t xml:space="preserve">VT0011939</x:t>
  </x:si>
  <x:si>
    <x:t xml:space="preserve">VT0011944</x:t>
  </x:si>
  <x:si>
    <x:t xml:space="preserve">VT0011948</x:t>
  </x:si>
  <x:si>
    <x:t xml:space="preserve">VT0011953</x:t>
  </x:si>
  <x:si>
    <x:t xml:space="preserve">VT0011958</x:t>
  </x:si>
  <x:si>
    <x:t xml:space="preserve">VT0011963</x:t>
  </x:si>
  <x:si>
    <x:t xml:space="preserve">VT0011967</x:t>
  </x:si>
  <x:si>
    <x:t xml:space="preserve">VT0011972</x:t>
  </x:si>
  <x:si>
    <x:t xml:space="preserve">VT0011977</x:t>
  </x:si>
  <x:si>
    <x:t xml:space="preserve">C00776</x:t>
  </x:si>
  <x:si>
    <x:t xml:space="preserve">VT0011982</x:t>
  </x:si>
  <x:si>
    <x:t xml:space="preserve">C00241</x:t>
  </x:si>
  <x:si>
    <x:t xml:space="preserve">VT0011986</x:t>
  </x:si>
  <x:si>
    <x:t xml:space="preserve">VT0011991</x:t>
  </x:si>
  <x:si>
    <x:t xml:space="preserve">VT0011996</x:t>
  </x:si>
  <x:si>
    <x:t xml:space="preserve">C01162</x:t>
  </x:si>
  <x:si>
    <x:t xml:space="preserve">VT0001851</x:t>
  </x:si>
  <x:si>
    <x:t xml:space="preserve">VT0010095</x:t>
  </x:si>
  <x:si>
    <x:t xml:space="preserve">VT0002563</x:t>
  </x:si>
  <x:si>
    <x:t xml:space="preserve">C00206</x:t>
  </x:si>
  <x:si>
    <x:t xml:space="preserve">VT0000579</x:t>
  </x:si>
  <x:si>
    <x:t xml:space="preserve">C00660</x:t>
  </x:si>
  <x:si>
    <x:t xml:space="preserve">VT0009570</x:t>
  </x:si>
  <x:si>
    <x:t xml:space="preserve">C01423</x:t>
  </x:si>
  <x:si>
    <x:t xml:space="preserve">VT0008000</x:t>
  </x:si>
  <x:si>
    <x:t xml:space="preserve">VT0002556</x:t>
  </x:si>
  <x:si>
    <x:t xml:space="preserve">VT0009756</x:t>
  </x:si>
  <x:si>
    <x:t xml:space="preserve">C01509</x:t>
  </x:si>
  <x:si>
    <x:t xml:space="preserve">VT0003026</x:t>
  </x:si>
  <x:si>
    <x:t xml:space="preserve">VT0010237</x:t>
  </x:si>
  <x:si>
    <x:t xml:space="preserve">VT0006092</x:t>
  </x:si>
  <x:si>
    <x:t xml:space="preserve">C00071</x:t>
  </x:si>
  <x:si>
    <x:t xml:space="preserve">VT0010678</x:t>
  </x:si>
  <x:si>
    <x:t xml:space="preserve">C00671</x:t>
  </x:si>
  <x:si>
    <x:t xml:space="preserve">VT0007224</x:t>
  </x:si>
  <x:si>
    <x:t xml:space="preserve">C01152</x:t>
  </x:si>
  <x:si>
    <x:t xml:space="preserve">VT0010108</x:t>
  </x:si>
  <x:si>
    <x:t xml:space="preserve">C00480</x:t>
  </x:si>
  <x:si>
    <x:t xml:space="preserve">VT0009905</x:t>
  </x:si>
  <x:si>
    <x:t xml:space="preserve">VT0006207</x:t>
  </x:si>
  <x:si>
    <x:t xml:space="preserve">VT0001305</x:t>
  </x:si>
  <x:si>
    <x:t xml:space="preserve">VT0001576</x:t>
  </x:si>
  <x:si>
    <x:t xml:space="preserve">Revisar</x:t>
  </x:si>
  <x:si>
    <x:t xml:space="preserve">Pregunta de auditoría</x:t>
  </x:si>
  <x:si>
    <x:t xml:space="preserve">No asumir</x:t>
  </x:si>
  <x:si>
    <x:t xml:space="preserve">Granularidad</x:t>
  </x:si>
  <x:si>
    <x:t xml:space="preserve">¿La meta mensual y el stock mensual están al mismo nivel que cada venta?</x:t>
  </x:si>
  <x:si>
    <x:t xml:space="preserve">Que todo campo numérico se puede sumar fila por fila.</x:t>
  </x:si>
  <x:si>
    <x:t xml:space="preserve">Consistencia</x:t>
  </x:si>
  <x:si>
    <x:t xml:space="preserve">¿Región, canal, fechas y segmentos están estandarizados?</x:t>
  </x:si>
  <x:si>
    <x:t xml:space="preserve">Que nombres parecidos siempre representan categorías diferentes.</x:t>
  </x:si>
  <x:si>
    <x:t xml:space="preserve">Moneda / escala</x:t>
  </x:si>
  <x:si>
    <x:t xml:space="preserve">¿Venta, moneda y porcentaje de descuento usan una escala consistente?</x:t>
  </x:si>
  <x:si>
    <x:t xml:space="preserve">Que BOB y USD o 0.15 y 15 significan lo mismo sin transformación.</x:t>
  </x:si>
</x:sst>
</file>

<file path=xl/styles.xml><?xml version="1.0" encoding="utf-8"?>
<x:styleSheet xmlns:x="http://schemas.openxmlformats.org/spreadsheetml/2006/main">
  <x:numFmts count="6">
    <x:numFmt numFmtId="200" formatCode="0.00"/>
    <x:numFmt numFmtId="201" formatCode="0.0%"/>
    <x:numFmt numFmtId="202" formatCode="yyyy-mm-dd"/>
    <x:numFmt numFmtId="203" formatCode="#,##0.00"/>
    <x:numFmt numFmtId="204" formatCode="#,##0"/>
    <x:numFmt numFmtId="205" formatCode="0.00%"/>
  </x:numFmts>
  <x:fonts count="14">
    <x:font>
      <x:sz val="11"/>
      <x:name val="Carlito"/>
    </x:font>
    <x:font>
      <x:b/>
      <x:sz val="11"/>
      <x:color indexed="65"/>
      <x:name val="Carlito"/>
    </x:font>
    <x:font>
      <x:b/>
      <x:sz val="11"/>
      <x:color rgb="FF17365D"/>
      <x:name val="Carlito"/>
    </x:font>
    <x:font>
      <x:b/>
      <x:sz val="18"/>
      <x:color rgb="FFFFFFFF"/>
      <x:name val="Carlito"/>
    </x:font>
    <x:font>
      <x:b/>
      <x:sz val="11"/>
      <x:color rgb="FFFFFFFF"/>
      <x:name val="Carlito"/>
    </x:font>
    <x:font>
      <x:i/>
      <x:sz val="11"/>
      <x:color rgb="FF203040"/>
      <x:name val="Carlito"/>
    </x:font>
    <x:font>
      <x:b/>
      <x:sz val="13"/>
      <x:color rgb="FF17324D"/>
      <x:name val="Carlito"/>
    </x:font>
    <x:font>
      <x:b/>
      <x:sz val="12"/>
      <x:color rgb="FF17324D"/>
      <x:name val="Carlito"/>
    </x:font>
    <x:font>
      <x:b/>
      <x:sz val="11"/>
      <x:color rgb="FF17324D"/>
      <x:name val="Carlito"/>
    </x:font>
    <x:font>
      <x:b/>
      <x:sz val="10"/>
      <x:color rgb="FF17324D"/>
      <x:name val="Carlito"/>
    </x:font>
    <x:font>
      <x:b/>
      <x:sz val="18"/>
      <x:color rgb="FF17324D"/>
      <x:name val="Carlito"/>
    </x:font>
    <x:font>
      <x:sz val="11"/>
      <x:color rgb="FF203040"/>
      <x:name val="Carlito"/>
    </x:font>
    <x:font>
      <x:i/>
      <x:sz val="9"/>
      <x:color rgb="FF667784"/>
      <x:name val="Carlito"/>
    </x:font>
    <x:font>
      <x:sz val="9"/>
      <x:color rgb="FF203040"/>
      <x:name val="Consolas"/>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7324D"/>
      </x:patternFill>
    </x:fill>
    <x:fill>
      <x:patternFill patternType="solid">
        <x:fgColor rgb="FF2F6B9A"/>
      </x:patternFill>
    </x:fill>
    <x:fill>
      <x:patternFill patternType="solid">
        <x:fgColor rgb="FFFFF2E2"/>
      </x:patternFill>
    </x:fill>
    <x:fill>
      <x:patternFill patternType="solid">
        <x:fgColor rgb="FFE5F6F5"/>
      </x:patternFill>
    </x:fill>
    <x:fill>
      <x:patternFill patternType="solid">
        <x:fgColor rgb="FFEAF2F8"/>
      </x:patternFill>
    </x:fill>
    <x:fill>
      <x:patternFill patternType="solid">
        <x:fgColor rgb="FFF7F9FB"/>
      </x:patternFill>
    </x:fill>
    <x:fill>
      <x:patternFill patternType="solid">
        <x:fgColor rgb="FFFFFFFF"/>
      </x:patternFill>
    </x:fill>
  </x:fills>
  <x:borders count="40">
    <x:border>
      <x:left style="none"/>
      <x:right style="none"/>
      <x:top style="none"/>
      <x:bottom style="none"/>
      <x:diagonal style="none"/>
    </x:border>
    <x:border>
      <x:left style="thin">
        <x:color rgb="FFD5DEE6"/>
      </x:left>
      <x:right style="thin">
        <x:color rgb="FFD5DEE6"/>
      </x:right>
      <x:top style="thin">
        <x:color rgb="FFD5DEE6"/>
      </x:top>
      <x:bottom style="thin">
        <x:color rgb="FFD5DEE6"/>
      </x:bottom>
      <x:diagonal style="none"/>
    </x:border>
    <x:border>
      <x:left style="thin">
        <x:color rgb="FFD5DEE6"/>
      </x:left>
      <x:right style="none"/>
      <x:top style="thin">
        <x:color rgb="FFD5DEE6"/>
      </x:top>
      <x:bottom style="thin">
        <x:color rgb="FFD5DEE6"/>
      </x:bottom>
      <x:diagonal style="none"/>
    </x:border>
    <x:border>
      <x:left style="none"/>
      <x:right style="none"/>
      <x:top style="thin">
        <x:color rgb="FFD5DEE6"/>
      </x:top>
      <x:bottom style="thin">
        <x:color rgb="FFD5DEE6"/>
      </x:bottom>
      <x:diagonal style="none"/>
    </x:border>
    <x:border>
      <x:left style="none"/>
      <x:right style="thin">
        <x:color rgb="FFD5DEE6"/>
      </x:right>
      <x:top style="thin">
        <x:color rgb="FFD5DEE6"/>
      </x:top>
      <x:bottom style="thin">
        <x:color rgb="FFD5DEE6"/>
      </x:bottom>
      <x:diagonal style="none"/>
    </x:border>
    <x:border>
      <x:left style="thin">
        <x:color rgb="FFF28C28"/>
      </x:left>
      <x:right style="thin">
        <x:color rgb="FFF28C28"/>
      </x:right>
      <x:top style="thin">
        <x:color rgb="FFF28C28"/>
      </x:top>
      <x:bottom style="thin">
        <x:color rgb="FFF28C28"/>
      </x:bottom>
      <x:diagonal style="none"/>
    </x:border>
    <x:border>
      <x:left style="medium">
        <x:color rgb="FF19A7A8"/>
      </x:left>
      <x:right style="none"/>
      <x:top style="medium">
        <x:color rgb="FF19A7A8"/>
      </x:top>
      <x:bottom style="none"/>
      <x:diagonal style="none"/>
    </x:border>
    <x:border>
      <x:left style="none"/>
      <x:right style="medium">
        <x:color rgb="FF19A7A8"/>
      </x:right>
      <x:top style="medium">
        <x:color rgb="FF19A7A8"/>
      </x:top>
      <x:bottom style="none"/>
      <x:diagonal style="none"/>
    </x:border>
    <x:border>
      <x:left style="medium">
        <x:color rgb="FF19A7A8"/>
      </x:left>
      <x:right style="none"/>
      <x:top style="none"/>
      <x:bottom style="none"/>
      <x:diagonal style="none"/>
    </x:border>
    <x:border>
      <x:left style="none"/>
      <x:right style="medium">
        <x:color rgb="FF19A7A8"/>
      </x:right>
      <x:top style="none"/>
      <x:bottom style="none"/>
      <x:diagonal style="none"/>
    </x:border>
    <x:border>
      <x:left style="medium">
        <x:color rgb="FF19A7A8"/>
      </x:left>
      <x:right style="none"/>
      <x:top style="none"/>
      <x:bottom style="medium">
        <x:color rgb="FF19A7A8"/>
      </x:bottom>
      <x:diagonal style="none"/>
    </x:border>
    <x:border>
      <x:left style="none"/>
      <x:right style="medium">
        <x:color rgb="FF19A7A8"/>
      </x:right>
      <x:top style="none"/>
      <x:bottom style="medium">
        <x:color rgb="FF19A7A8"/>
      </x:bottom>
      <x:diagonal style="none"/>
    </x:border>
    <x:border>
      <x:left style="medium">
        <x:color rgb="FFF28C28"/>
      </x:left>
      <x:right style="none"/>
      <x:top style="medium">
        <x:color rgb="FFF28C28"/>
      </x:top>
      <x:bottom style="none"/>
      <x:diagonal style="none"/>
    </x:border>
    <x:border>
      <x:left style="none"/>
      <x:right style="medium">
        <x:color rgb="FFF28C28"/>
      </x:right>
      <x:top style="medium">
        <x:color rgb="FFF28C28"/>
      </x:top>
      <x:bottom style="none"/>
      <x:diagonal style="none"/>
    </x:border>
    <x:border>
      <x:left style="medium">
        <x:color rgb="FFF28C28"/>
      </x:left>
      <x:right style="none"/>
      <x:top style="none"/>
      <x:bottom style="none"/>
      <x:diagonal style="none"/>
    </x:border>
    <x:border>
      <x:left style="none"/>
      <x:right style="medium">
        <x:color rgb="FFF28C28"/>
      </x:right>
      <x:top style="none"/>
      <x:bottom style="none"/>
      <x:diagonal style="none"/>
    </x:border>
    <x:border>
      <x:left style="medium">
        <x:color rgb="FFF28C28"/>
      </x:left>
      <x:right style="none"/>
      <x:top style="none"/>
      <x:bottom style="medium">
        <x:color rgb="FFF28C28"/>
      </x:bottom>
      <x:diagonal style="none"/>
    </x:border>
    <x:border>
      <x:left style="none"/>
      <x:right style="medium">
        <x:color rgb="FFF28C28"/>
      </x:right>
      <x:top style="none"/>
      <x:bottom style="medium">
        <x:color rgb="FFF28C28"/>
      </x:bottom>
      <x:diagonal style="none"/>
    </x:border>
    <x:border>
      <x:left style="thin">
        <x:color rgb="FFF28C28"/>
      </x:left>
      <x:right style="none"/>
      <x:top style="thin">
        <x:color rgb="FFF28C28"/>
      </x:top>
      <x:bottom style="none"/>
      <x:diagonal style="none"/>
    </x:border>
    <x:border>
      <x:left style="none"/>
      <x:right style="none"/>
      <x:top style="thin">
        <x:color rgb="FFF28C28"/>
      </x:top>
      <x:bottom style="none"/>
      <x:diagonal style="none"/>
    </x:border>
    <x:border>
      <x:left style="none"/>
      <x:right style="thin">
        <x:color rgb="FFF28C28"/>
      </x:right>
      <x:top style="thin">
        <x:color rgb="FFF28C28"/>
      </x:top>
      <x:bottom style="none"/>
      <x:diagonal style="none"/>
    </x:border>
    <x:border>
      <x:left style="thin">
        <x:color rgb="FFF28C28"/>
      </x:left>
      <x:right style="none"/>
      <x:top style="none"/>
      <x:bottom style="none"/>
      <x:diagonal style="none"/>
    </x:border>
    <x:border>
      <x:left style="none"/>
      <x:right style="thin">
        <x:color rgb="FFF28C28"/>
      </x:right>
      <x:top style="none"/>
      <x:bottom style="none"/>
      <x:diagonal style="none"/>
    </x:border>
    <x:border>
      <x:left style="thin">
        <x:color rgb="FFF28C28"/>
      </x:left>
      <x:right style="none"/>
      <x:top style="none"/>
      <x:bottom style="thin">
        <x:color rgb="FFF28C28"/>
      </x:bottom>
      <x:diagonal style="none"/>
    </x:border>
    <x:border>
      <x:left style="none"/>
      <x:right style="none"/>
      <x:top style="none"/>
      <x:bottom style="thin">
        <x:color rgb="FFF28C28"/>
      </x:bottom>
      <x:diagonal style="none"/>
    </x:border>
    <x:border>
      <x:left style="none"/>
      <x:right style="thin">
        <x:color rgb="FFF28C28"/>
      </x:right>
      <x:top style="none"/>
      <x:bottom style="thin">
        <x:color rgb="FFF28C28"/>
      </x:bottom>
      <x:diagonal style="none"/>
    </x:border>
    <x:border>
      <x:left style="thin">
        <x:color rgb="FFF28C28"/>
      </x:left>
      <x:right style="none"/>
      <x:top style="thin">
        <x:color rgb="FFF28C28"/>
      </x:top>
      <x:bottom style="thin">
        <x:color rgb="FFF28C28"/>
      </x:bottom>
      <x:diagonal style="none"/>
    </x:border>
    <x:border>
      <x:left style="none"/>
      <x:right style="none"/>
      <x:top style="thin">
        <x:color rgb="FFF28C28"/>
      </x:top>
      <x:bottom style="thin">
        <x:color rgb="FFF28C28"/>
      </x:bottom>
      <x:diagonal style="none"/>
    </x:border>
    <x:border>
      <x:left style="none"/>
      <x:right style="thin">
        <x:color rgb="FFF28C28"/>
      </x:right>
      <x:top style="thin">
        <x:color rgb="FFF28C28"/>
      </x:top>
      <x:bottom style="thin">
        <x:color rgb="FFF28C28"/>
      </x:bottom>
      <x:diagonal style="none"/>
    </x:border>
    <x:border>
      <x:left style="thin">
        <x:color rgb="FFD5DEE6"/>
      </x:left>
      <x:right style="none"/>
      <x:top style="thin">
        <x:color rgb="FFD5DEE6"/>
      </x:top>
      <x:bottom style="none"/>
      <x:diagonal style="none"/>
    </x:border>
    <x:border>
      <x:left style="none"/>
      <x:right style="none"/>
      <x:top style="thin">
        <x:color rgb="FFD5DEE6"/>
      </x:top>
      <x:bottom style="none"/>
      <x:diagonal style="none"/>
    </x:border>
    <x:border>
      <x:left style="none"/>
      <x:right style="thin">
        <x:color rgb="FFD5DEE6"/>
      </x:right>
      <x:top style="thin">
        <x:color rgb="FFD5DEE6"/>
      </x:top>
      <x:bottom style="none"/>
      <x:diagonal style="none"/>
    </x:border>
    <x:border>
      <x:left style="thin">
        <x:color rgb="FFD5DEE6"/>
      </x:left>
      <x:right style="none"/>
      <x:top style="none"/>
      <x:bottom style="none"/>
      <x:diagonal style="none"/>
    </x:border>
    <x:border>
      <x:left style="none"/>
      <x:right style="thin">
        <x:color rgb="FFD5DEE6"/>
      </x:right>
      <x:top style="none"/>
      <x:bottom style="none"/>
      <x:diagonal style="none"/>
    </x:border>
    <x:border>
      <x:left style="thin">
        <x:color rgb="FFD5DEE6"/>
      </x:left>
      <x:right style="none"/>
      <x:top style="none"/>
      <x:bottom style="thin">
        <x:color rgb="FFD5DEE6"/>
      </x:bottom>
      <x:diagonal style="none"/>
    </x:border>
    <x:border>
      <x:left style="none"/>
      <x:right style="none"/>
      <x:top style="none"/>
      <x:bottom style="thin">
        <x:color rgb="FFD5DEE6"/>
      </x:bottom>
      <x:diagonal style="none"/>
    </x:border>
    <x:border>
      <x:left style="none"/>
      <x:right style="thin">
        <x:color rgb="FFD5DEE6"/>
      </x:right>
      <x:top style="none"/>
      <x:bottom style="thin">
        <x:color rgb="FFD5DEE6"/>
      </x:bottom>
      <x:diagonal style="none"/>
    </x:border>
    <x:border>
      <x:left style="thin">
        <x:color rgb="FF19A7A8"/>
      </x:left>
      <x:right style="none"/>
      <x:top style="thin">
        <x:color rgb="FF19A7A8"/>
      </x:top>
      <x:bottom style="thin">
        <x:color rgb="FF19A7A8"/>
      </x:bottom>
      <x:diagonal style="none"/>
    </x:border>
    <x:border>
      <x:left style="none"/>
      <x:right style="none"/>
      <x:top style="thin">
        <x:color rgb="FF19A7A8"/>
      </x:top>
      <x:bottom style="thin">
        <x:color rgb="FF19A7A8"/>
      </x:bottom>
      <x:diagonal style="none"/>
    </x:border>
    <x:border>
      <x:left style="none"/>
      <x:right style="thin">
        <x:color rgb="FF19A7A8"/>
      </x:right>
      <x:top style="thin">
        <x:color rgb="FF19A7A8"/>
      </x:top>
      <x:bottom style="thin">
        <x:color rgb="FF19A7A8"/>
      </x:bottom>
      <x:diagonal style="none"/>
    </x:border>
  </x:borders>
  <x:cellStyleXfs count="2">
    <x:xf numFmtId="0" fontId="0" fillId="0" borderId="0" applyNumberFormat="1" applyFont="1" applyFill="1" applyBorder="1"/>
    <x:xf numFmtId="0" fontId="0" fillId="0" borderId="0" applyNumberFormat="1" applyFont="1" applyFill="1" applyBorder="1"/>
  </x:cellStyleXfs>
  <x:cellXfs count="183">
    <x:xf numFmtId="0" fontId="0" fillId="0" borderId="0" xfId="0"/>
    <x:xf numFmtId="0" fontId="1" fillId="2" borderId="0" xfId="0" applyFont="1" applyFill="1" applyAlignment="1">
      <x:alignment vertical="center" wrapText="1"/>
    </x:xf>
    <x:xf numFmtId="0" fontId="0" fillId="0" borderId="0" xfId="0" applyAlignment="1">
      <x:alignment wrapText="1"/>
    </x:xf>
    <x:xf numFmtId="0" fontId="2" fillId="3" borderId="0" xfId="0" applyFont="1" applyFill="1" applyAlignment="1">
      <x:alignment vertical="center" wrapText="1"/>
    </x:xf>
    <x:xf numFmtId="0" fontId="1" fillId="4" borderId="0" xfId="0" applyFont="1" applyFill="1" applyAlignment="1">
      <x:alignment horizontal="center" vertical="center" wrapText="1"/>
    </x:xf>
    <x:xf numFmtId="0" fontId="0" fillId="0" borderId="0" xfId="0"/>
    <x:xf numFmtId="1" fontId="0" fillId="0" borderId="0" xfId="0" applyNumberFormat="1"/>
    <x:xf numFmtId="4" fontId="0" fillId="0" borderId="0" xfId="0" applyNumberFormat="1"/>
    <x:xf numFmtId="2" fontId="0" fillId="0" borderId="0" xfId="0" applyNumberFormat="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left"/>
    </x:xf>
    <x:xf numFmtId="0" fontId="3" fillId="5" borderId="0" xfId="0" applyNumberFormat="1" applyFont="1" applyFill="1" applyBorder="1" applyAlignment="1">
      <x:alignment horizontal="lef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204" fontId="0" fillId="0"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203"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1"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2" xfId="0" applyNumberFormat="1" applyFont="1" applyFill="1" applyBorder="1"/>
    <x:xf numFmtId="0" fontId="7" fillId="9" borderId="3" xfId="0" applyNumberFormat="1" applyFont="1" applyFill="1" applyBorder="1"/>
    <x:xf numFmtId="0" fontId="7" fillId="9" borderId="4" xfId="0" applyNumberFormat="1" applyFont="1" applyFill="1" applyBorder="1"/>
    <x:xf numFmtId="0" fontId="7" fillId="9" borderId="2" xfId="0" applyNumberFormat="1" applyFont="1" applyFill="1" applyBorder="1" applyAlignment="1">
      <x:alignment horizontal="left"/>
    </x:xf>
    <x:xf numFmtId="0" fontId="7" fillId="9" borderId="3" xfId="0" applyNumberFormat="1" applyFont="1" applyFill="1" applyBorder="1" applyAlignment="1">
      <x:alignment horizontal="left"/>
    </x:xf>
    <x:xf numFmtId="0" fontId="7" fillId="9" borderId="4" xfId="0" applyNumberFormat="1" applyFont="1" applyFill="1" applyBorder="1" applyAlignment="1">
      <x:alignment horizontal="left"/>
    </x:xf>
    <x:xf numFmtId="0" fontId="7" fillId="9" borderId="2" xfId="0" applyNumberFormat="1" applyFont="1" applyFill="1" applyBorder="1" applyAlignment="1">
      <x:alignment horizontal="left" vertical="center"/>
    </x:xf>
    <x:xf numFmtId="0" fontId="7" fillId="9" borderId="3" xfId="0" applyNumberFormat="1" applyFont="1" applyFill="1" applyBorder="1" applyAlignment="1">
      <x:alignment horizontal="left" vertical="center"/>
    </x:xf>
    <x:xf numFmtId="0" fontId="7" fillId="9" borderId="4" xfId="0" applyNumberFormat="1" applyFont="1" applyFill="1" applyBorder="1" applyAlignment="1">
      <x:alignment horizontal="left" vertical="center"/>
    </x:xf>
    <x:xf numFmtId="205" fontId="0" fillId="0" borderId="0" xfId="0" applyNumberFormat="1" applyFont="1" applyFill="1" applyBorder="1"/>
    <x:xf numFmtId="205" fontId="0" fillId="0" borderId="1" xfId="0" applyNumberFormat="1" applyFont="1" applyFill="1" applyBorder="1"/>
    <x:xf numFmtId="0" fontId="4" fillId="6" borderId="0" xfId="0" applyNumberFormat="1" applyFont="1" applyFill="1" applyBorder="1" applyAlignment="1">
      <x:alignment horizontal="center"/>
    </x:xf>
    <x:xf numFmtId="0" fontId="8" fillId="7" borderId="0" xfId="0" applyNumberFormat="1" applyFont="1" applyFill="1" applyBorder="1"/>
    <x:xf numFmtId="0" fontId="8" fillId="7" borderId="5" xfId="0" applyNumberFormat="1" applyFont="1" applyFill="1" applyBorder="1"/>
    <x:xf numFmtId="0" fontId="8" fillId="7" borderId="5" xfId="0" applyNumberFormat="1" applyFont="1" applyFill="1" applyBorder="1" applyAlignment="1">
      <x:alignment horizontal="center"/>
    </x:xf>
    <x:xf numFmtId="0" fontId="0" fillId="8" borderId="6" xfId="0" applyNumberFormat="1" applyFont="1" applyFill="1" applyBorder="1"/>
    <x:xf numFmtId="0" fontId="0" fillId="8" borderId="7" xfId="0" applyNumberFormat="1" applyFont="1" applyFill="1" applyBorder="1"/>
    <x:xf numFmtId="0" fontId="0" fillId="8" borderId="8" xfId="0" applyNumberFormat="1" applyFont="1" applyFill="1" applyBorder="1"/>
    <x:xf numFmtId="0" fontId="0" fillId="8" borderId="9" xfId="0" applyNumberFormat="1" applyFont="1" applyFill="1" applyBorder="1"/>
    <x:xf numFmtId="0" fontId="0" fillId="8" borderId="10" xfId="0" applyNumberFormat="1" applyFont="1" applyFill="1" applyBorder="1"/>
    <x:xf numFmtId="0" fontId="0" fillId="8" borderId="11" xfId="0" applyNumberFormat="1" applyFont="1" applyFill="1" applyBorder="1"/>
    <x:xf numFmtId="0" fontId="0" fillId="8" borderId="6" xfId="0" applyNumberFormat="1" applyFont="1" applyFill="1" applyBorder="1" applyAlignment="1">
      <x:alignment horizontal="center"/>
    </x:xf>
    <x:xf numFmtId="0" fontId="0" fillId="8" borderId="7" xfId="0" applyNumberFormat="1" applyFont="1" applyFill="1" applyBorder="1" applyAlignment="1">
      <x:alignment horizontal="center"/>
    </x:xf>
    <x:xf numFmtId="0" fontId="0" fillId="8" borderId="8" xfId="0" applyNumberFormat="1" applyFont="1" applyFill="1" applyBorder="1" applyAlignment="1">
      <x:alignment horizontal="center"/>
    </x:xf>
    <x:xf numFmtId="0" fontId="0" fillId="8" borderId="9" xfId="0" applyNumberFormat="1" applyFont="1" applyFill="1" applyBorder="1" applyAlignment="1">
      <x:alignment horizontal="center"/>
    </x:xf>
    <x:xf numFmtId="0" fontId="0" fillId="8" borderId="10" xfId="0" applyNumberFormat="1" applyFont="1" applyFill="1" applyBorder="1" applyAlignment="1">
      <x:alignment horizontal="center"/>
    </x:xf>
    <x:xf numFmtId="0" fontId="0" fillId="8" borderId="11" xfId="0" applyNumberFormat="1" applyFont="1" applyFill="1" applyBorder="1" applyAlignment="1">
      <x:alignment horizontal="center"/>
    </x:xf>
    <x:xf numFmtId="0" fontId="0" fillId="8" borderId="6" xfId="0" applyNumberFormat="1" applyFont="1" applyFill="1" applyBorder="1" applyAlignment="1">
      <x:alignment horizontal="center" vertical="center"/>
    </x:xf>
    <x:xf numFmtId="0" fontId="0" fillId="8" borderId="7" xfId="0" applyNumberFormat="1" applyFont="1" applyFill="1" applyBorder="1" applyAlignment="1">
      <x:alignment horizontal="center" vertical="center"/>
    </x:xf>
    <x:xf numFmtId="0" fontId="0" fillId="8" borderId="8" xfId="0" applyNumberFormat="1" applyFont="1" applyFill="1" applyBorder="1" applyAlignment="1">
      <x:alignment horizontal="center" vertical="center"/>
    </x:xf>
    <x:xf numFmtId="0" fontId="0" fillId="8" borderId="9" xfId="0" applyNumberFormat="1" applyFont="1" applyFill="1" applyBorder="1" applyAlignment="1">
      <x:alignment horizontal="center" vertical="center"/>
    </x:xf>
    <x:xf numFmtId="0" fontId="0" fillId="8" borderId="10" xfId="0" applyNumberFormat="1" applyFont="1" applyFill="1" applyBorder="1" applyAlignment="1">
      <x:alignment horizontal="center" vertical="center"/>
    </x:xf>
    <x:xf numFmtId="0" fontId="0" fillId="8" borderId="11" xfId="0" applyNumberFormat="1" applyFont="1" applyFill="1" applyBorder="1" applyAlignment="1">
      <x:alignment horizontal="center" vertical="center"/>
    </x:xf>
    <x:xf numFmtId="0" fontId="9" fillId="8" borderId="6" xfId="0" applyNumberFormat="1" applyFont="1" applyFill="1" applyBorder="1" applyAlignment="1">
      <x:alignment horizontal="center" vertical="center"/>
    </x:xf>
    <x:xf numFmtId="0" fontId="10" fillId="8" borderId="8" xfId="0" applyNumberFormat="1" applyFont="1" applyFill="1" applyBorder="1" applyAlignment="1">
      <x:alignment horizontal="center" vertical="center"/>
    </x:xf>
    <x:xf numFmtId="0" fontId="0" fillId="7" borderId="12" xfId="0" applyNumberFormat="1" applyFont="1" applyFill="1" applyBorder="1"/>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0" fillId="7" borderId="17" xfId="0" applyNumberFormat="1" applyFont="1" applyFill="1" applyBorder="1"/>
    <x:xf numFmtId="0" fontId="0" fillId="7" borderId="12" xfId="0" applyNumberFormat="1" applyFont="1" applyFill="1" applyBorder="1" applyAlignment="1">
      <x:alignment horizontal="center"/>
    </x:xf>
    <x:xf numFmtId="0" fontId="0" fillId="7" borderId="13" xfId="0" applyNumberFormat="1" applyFont="1" applyFill="1" applyBorder="1" applyAlignment="1">
      <x:alignment horizontal="center"/>
    </x:xf>
    <x:xf numFmtId="0" fontId="0" fillId="7" borderId="14" xfId="0" applyNumberFormat="1" applyFont="1" applyFill="1" applyBorder="1" applyAlignment="1">
      <x:alignment horizontal="center"/>
    </x:xf>
    <x:xf numFmtId="0" fontId="0" fillId="7" borderId="15" xfId="0" applyNumberFormat="1" applyFont="1" applyFill="1" applyBorder="1" applyAlignment="1">
      <x:alignment horizontal="center"/>
    </x:xf>
    <x:xf numFmtId="0" fontId="0" fillId="7" borderId="16" xfId="0" applyNumberFormat="1" applyFont="1" applyFill="1" applyBorder="1" applyAlignment="1">
      <x:alignment horizontal="center"/>
    </x:xf>
    <x:xf numFmtId="0" fontId="0" fillId="7" borderId="17" xfId="0" applyNumberFormat="1" applyFont="1" applyFill="1" applyBorder="1" applyAlignment="1">
      <x:alignment horizontal="center"/>
    </x:xf>
    <x:xf numFmtId="0" fontId="0" fillId="7" borderId="12" xfId="0" applyNumberFormat="1" applyFont="1" applyFill="1" applyBorder="1" applyAlignment="1">
      <x:alignment horizontal="center" vertical="center"/>
    </x:xf>
    <x:xf numFmtId="0" fontId="0" fillId="7" borderId="13" xfId="0" applyNumberFormat="1" applyFont="1" applyFill="1" applyBorder="1" applyAlignment="1">
      <x:alignment horizontal="center" vertical="center"/>
    </x:xf>
    <x:xf numFmtId="0" fontId="0" fillId="7" borderId="14" xfId="0" applyNumberFormat="1" applyFont="1" applyFill="1" applyBorder="1" applyAlignment="1">
      <x:alignment horizontal="center" vertical="center"/>
    </x:xf>
    <x:xf numFmtId="0" fontId="0" fillId="7" borderId="15" xfId="0" applyNumberFormat="1" applyFont="1" applyFill="1" applyBorder="1" applyAlignment="1">
      <x:alignment horizontal="center" vertical="center"/>
    </x:xf>
    <x:xf numFmtId="0" fontId="0" fillId="7" borderId="16" xfId="0" applyNumberFormat="1" applyFont="1" applyFill="1" applyBorder="1" applyAlignment="1">
      <x:alignment horizontal="center" vertical="center"/>
    </x:xf>
    <x:xf numFmtId="0" fontId="0" fillId="7" borderId="17" xfId="0" applyNumberFormat="1" applyFont="1" applyFill="1" applyBorder="1" applyAlignment="1">
      <x:alignment horizontal="center" vertical="center"/>
    </x:xf>
    <x:xf numFmtId="0" fontId="9" fillId="7" borderId="12" xfId="0" applyNumberFormat="1" applyFont="1" applyFill="1" applyBorder="1" applyAlignment="1">
      <x:alignment horizontal="center" vertical="center"/>
    </x:xf>
    <x:xf numFmtId="0" fontId="10" fillId="7" borderId="14" xfId="0" applyNumberFormat="1" applyFont="1" applyFill="1" applyBorder="1" applyAlignment="1">
      <x:alignment horizontal="center" vertical="center"/>
    </x:xf>
    <x:xf numFmtId="203" fontId="10" fillId="8" borderId="8" xfId="0" applyNumberFormat="1" applyFont="1" applyFill="1" applyBorder="1" applyAlignment="1">
      <x:alignment horizontal="center" vertical="center"/>
    </x:xf>
    <x:xf numFmtId="203" fontId="0" fillId="8" borderId="9" xfId="0" applyNumberFormat="1" applyFont="1" applyFill="1" applyBorder="1" applyAlignment="1">
      <x:alignment horizontal="center" vertical="center"/>
    </x:xf>
    <x:xf numFmtId="203" fontId="0" fillId="8" borderId="8" xfId="0" applyNumberFormat="1" applyFont="1" applyFill="1" applyBorder="1" applyAlignment="1">
      <x:alignment horizontal="center" vertical="center"/>
    </x:xf>
    <x:xf numFmtId="203" fontId="0" fillId="8" borderId="10" xfId="0" applyNumberFormat="1" applyFont="1" applyFill="1" applyBorder="1" applyAlignment="1">
      <x:alignment horizontal="center" vertical="center"/>
    </x:xf>
    <x:xf numFmtId="203" fontId="0" fillId="8" borderId="11" xfId="0" applyNumberFormat="1" applyFont="1" applyFill="1" applyBorder="1" applyAlignment="1">
      <x:alignment horizontal="center" vertical="center"/>
    </x:xf>
    <x:xf numFmtId="201" fontId="10" fillId="8" borderId="8" xfId="0" applyNumberFormat="1" applyFont="1" applyFill="1" applyBorder="1" applyAlignment="1">
      <x:alignment horizontal="center" vertical="center"/>
    </x:xf>
    <x:xf numFmtId="201" fontId="0" fillId="8" borderId="9" xfId="0" applyNumberFormat="1" applyFont="1" applyFill="1" applyBorder="1" applyAlignment="1">
      <x:alignment horizontal="center" vertical="center"/>
    </x:xf>
    <x:xf numFmtId="201" fontId="0" fillId="8" borderId="8" xfId="0" applyNumberFormat="1" applyFont="1" applyFill="1" applyBorder="1" applyAlignment="1">
      <x:alignment horizontal="center" vertical="center"/>
    </x:xf>
    <x:xf numFmtId="201" fontId="0" fillId="8" borderId="10" xfId="0" applyNumberFormat="1" applyFont="1" applyFill="1" applyBorder="1" applyAlignment="1">
      <x:alignment horizontal="center" vertical="center"/>
    </x:xf>
    <x:xf numFmtId="201" fontId="0" fillId="8" borderId="11" xfId="0" applyNumberFormat="1" applyFont="1" applyFill="1" applyBorder="1" applyAlignment="1">
      <x:alignment horizontal="center" vertical="center"/>
    </x:xf>
    <x:xf numFmtId="201" fontId="10" fillId="7" borderId="14" xfId="0" applyNumberFormat="1" applyFont="1" applyFill="1" applyBorder="1" applyAlignment="1">
      <x:alignment horizontal="center" vertical="center"/>
    </x:xf>
    <x:xf numFmtId="201" fontId="0" fillId="7" borderId="15" xfId="0" applyNumberFormat="1" applyFont="1" applyFill="1" applyBorder="1" applyAlignment="1">
      <x:alignment horizontal="center" vertical="center"/>
    </x:xf>
    <x:xf numFmtId="201" fontId="0" fillId="7" borderId="14" xfId="0" applyNumberFormat="1" applyFont="1" applyFill="1" applyBorder="1" applyAlignment="1">
      <x:alignment horizontal="center" vertical="center"/>
    </x:xf>
    <x:xf numFmtId="201" fontId="0" fillId="7" borderId="16" xfId="0" applyNumberFormat="1" applyFont="1" applyFill="1" applyBorder="1" applyAlignment="1">
      <x:alignment horizontal="center" vertical="center"/>
    </x:xf>
    <x:xf numFmtId="201" fontId="0" fillId="7" borderId="17" xfId="0" applyNumberFormat="1" applyFont="1" applyFill="1" applyBorder="1" applyAlignment="1">
      <x:alignment horizontal="center" vertical="center"/>
    </x:xf>
    <x:xf numFmtId="203" fontId="0" fillId="0" borderId="1" xfId="0" applyNumberFormat="1" applyFont="1" applyFill="1" applyBorder="1"/>
    <x:xf numFmtId="0" fontId="11" fillId="7" borderId="0" xfId="0" applyNumberFormat="1" applyFont="1" applyFill="1" applyBorder="1"/>
    <x:xf numFmtId="0" fontId="11" fillId="7" borderId="18" xfId="0" applyNumberFormat="1" applyFont="1" applyFill="1" applyBorder="1"/>
    <x:xf numFmtId="0" fontId="11" fillId="7" borderId="19" xfId="0" applyNumberFormat="1" applyFont="1" applyFill="1" applyBorder="1"/>
    <x:xf numFmtId="0" fontId="11" fillId="7" borderId="20" xfId="0" applyNumberFormat="1" applyFont="1" applyFill="1" applyBorder="1"/>
    <x:xf numFmtId="0" fontId="11" fillId="7" borderId="21" xfId="0" applyNumberFormat="1" applyFont="1" applyFill="1" applyBorder="1"/>
    <x:xf numFmtId="0" fontId="11" fillId="7" borderId="22" xfId="0" applyNumberFormat="1" applyFont="1" applyFill="1" applyBorder="1"/>
    <x:xf numFmtId="0" fontId="11" fillId="7" borderId="23" xfId="0" applyNumberFormat="1" applyFont="1" applyFill="1" applyBorder="1"/>
    <x:xf numFmtId="0" fontId="11" fillId="7" borderId="24" xfId="0" applyNumberFormat="1" applyFont="1" applyFill="1" applyBorder="1"/>
    <x:xf numFmtId="0" fontId="11" fillId="7" borderId="25" xfId="0" applyNumberFormat="1" applyFont="1" applyFill="1" applyBorder="1"/>
    <x:xf numFmtId="0" fontId="11" fillId="7" borderId="18" xfId="0" applyNumberFormat="1" applyFont="1" applyFill="1" applyBorder="1" applyAlignment="1">
      <x:alignment wrapText="1"/>
    </x:xf>
    <x:xf numFmtId="0" fontId="11" fillId="7" borderId="19" xfId="0" applyNumberFormat="1" applyFont="1" applyFill="1" applyBorder="1" applyAlignment="1">
      <x:alignment wrapText="1"/>
    </x:xf>
    <x:xf numFmtId="0" fontId="11" fillId="7" borderId="20" xfId="0" applyNumberFormat="1" applyFont="1" applyFill="1" applyBorder="1" applyAlignment="1">
      <x:alignment wrapText="1"/>
    </x:xf>
    <x:xf numFmtId="0" fontId="11" fillId="7" borderId="21" xfId="0" applyNumberFormat="1" applyFont="1" applyFill="1" applyBorder="1" applyAlignment="1">
      <x:alignment wrapText="1"/>
    </x:xf>
    <x:xf numFmtId="0" fontId="11" fillId="7" borderId="0" xfId="0" applyNumberFormat="1" applyFont="1" applyFill="1" applyBorder="1" applyAlignment="1">
      <x:alignment wrapText="1"/>
    </x:xf>
    <x:xf numFmtId="0" fontId="11" fillId="7" borderId="22" xfId="0" applyNumberFormat="1" applyFont="1" applyFill="1" applyBorder="1" applyAlignment="1">
      <x:alignment wrapText="1"/>
    </x:xf>
    <x:xf numFmtId="0" fontId="11" fillId="7" borderId="23" xfId="0" applyNumberFormat="1" applyFont="1" applyFill="1" applyBorder="1" applyAlignment="1">
      <x:alignment wrapText="1"/>
    </x:xf>
    <x:xf numFmtId="0" fontId="11" fillId="7" borderId="24" xfId="0" applyNumberFormat="1" applyFont="1" applyFill="1" applyBorder="1" applyAlignment="1">
      <x:alignment wrapText="1"/>
    </x:xf>
    <x:xf numFmtId="0" fontId="11" fillId="7" borderId="25" xfId="0" applyNumberFormat="1" applyFont="1" applyFill="1" applyBorder="1" applyAlignment="1">
      <x:alignment wrapText="1"/>
    </x:xf>
    <x:xf numFmtId="0" fontId="11" fillId="7" borderId="18" xfId="0" applyNumberFormat="1" applyFont="1" applyFill="1" applyBorder="1" applyAlignment="1">
      <x:alignment vertical="center" wrapText="1"/>
    </x:xf>
    <x:xf numFmtId="0" fontId="11" fillId="7" borderId="19" xfId="0" applyNumberFormat="1" applyFont="1" applyFill="1" applyBorder="1" applyAlignment="1">
      <x:alignment vertical="center" wrapText="1"/>
    </x:xf>
    <x:xf numFmtId="0" fontId="11" fillId="7" borderId="20" xfId="0" applyNumberFormat="1" applyFont="1" applyFill="1" applyBorder="1" applyAlignment="1">
      <x:alignment vertical="center" wrapText="1"/>
    </x:xf>
    <x:xf numFmtId="0" fontId="11" fillId="7" borderId="21"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0" fontId="11" fillId="7" borderId="22" xfId="0" applyNumberFormat="1" applyFont="1" applyFill="1" applyBorder="1" applyAlignment="1">
      <x:alignment vertical="center" wrapText="1"/>
    </x:xf>
    <x:xf numFmtId="0" fontId="11" fillId="7" borderId="23" xfId="0" applyNumberFormat="1" applyFont="1" applyFill="1" applyBorder="1" applyAlignment="1">
      <x:alignment vertical="center" wrapText="1"/>
    </x:xf>
    <x:xf numFmtId="0" fontId="11" fillId="7" borderId="24" xfId="0" applyNumberFormat="1" applyFont="1" applyFill="1" applyBorder="1" applyAlignment="1">
      <x:alignment vertical="center" wrapText="1"/>
    </x:xf>
    <x:xf numFmtId="0" fontId="11" fillId="7" borderId="25" xfId="0" applyNumberFormat="1" applyFont="1" applyFill="1" applyBorder="1" applyAlignment="1">
      <x:alignment vertical="center"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7" fillId="7" borderId="0" xfId="0" applyNumberFormat="1" applyFont="1" applyFill="1" applyBorder="1"/>
    <x:xf numFmtId="0" fontId="7" fillId="7" borderId="26" xfId="0" applyNumberFormat="1" applyFont="1" applyFill="1" applyBorder="1"/>
    <x:xf numFmtId="0" fontId="7" fillId="7" borderId="27" xfId="0" applyNumberFormat="1" applyFont="1" applyFill="1" applyBorder="1"/>
    <x:xf numFmtId="0" fontId="7" fillId="7" borderId="28" xfId="0" applyNumberFormat="1" applyFont="1" applyFill="1" applyBorder="1"/>
    <x:xf numFmtId="0" fontId="0" fillId="11" borderId="0" xfId="0" applyNumberFormat="1" applyFont="1" applyFill="1" applyBorder="1"/>
    <x:xf numFmtId="0" fontId="11" fillId="11" borderId="0" xfId="0" applyNumberFormat="1" applyFont="1" applyFill="1" applyBorder="1"/>
    <x:xf numFmtId="0" fontId="11" fillId="11" borderId="29" xfId="0" applyNumberFormat="1" applyFont="1" applyFill="1" applyBorder="1"/>
    <x:xf numFmtId="0" fontId="11" fillId="11" borderId="30" xfId="0" applyNumberFormat="1" applyFont="1" applyFill="1" applyBorder="1"/>
    <x:xf numFmtId="0" fontId="11" fillId="11" borderId="31" xfId="0" applyNumberFormat="1" applyFont="1" applyFill="1" applyBorder="1"/>
    <x:xf numFmtId="0" fontId="11" fillId="11" borderId="32" xfId="0" applyNumberFormat="1" applyFont="1" applyFill="1" applyBorder="1"/>
    <x:xf numFmtId="0" fontId="11" fillId="11" borderId="33" xfId="0" applyNumberFormat="1" applyFont="1" applyFill="1" applyBorder="1"/>
    <x:xf numFmtId="0" fontId="11" fillId="11" borderId="34" xfId="0" applyNumberFormat="1" applyFont="1" applyFill="1" applyBorder="1"/>
    <x:xf numFmtId="0" fontId="11" fillId="11" borderId="35" xfId="0" applyNumberFormat="1" applyFont="1" applyFill="1" applyBorder="1"/>
    <x:xf numFmtId="0" fontId="11" fillId="11" borderId="36" xfId="0" applyNumberFormat="1" applyFont="1" applyFill="1" applyBorder="1"/>
    <x:xf numFmtId="0" fontId="11" fillId="11" borderId="29" xfId="0" applyNumberFormat="1" applyFont="1" applyFill="1" applyBorder="1" applyAlignment="1">
      <x:alignment wrapText="1"/>
    </x:xf>
    <x:xf numFmtId="0" fontId="11" fillId="11" borderId="30" xfId="0" applyNumberFormat="1" applyFont="1" applyFill="1" applyBorder="1" applyAlignment="1">
      <x:alignment wrapText="1"/>
    </x:xf>
    <x:xf numFmtId="0" fontId="11" fillId="11" borderId="31" xfId="0" applyNumberFormat="1" applyFont="1" applyFill="1" applyBorder="1" applyAlignment="1">
      <x:alignment wrapText="1"/>
    </x:xf>
    <x:xf numFmtId="0" fontId="11" fillId="11" borderId="32" xfId="0" applyNumberFormat="1" applyFont="1" applyFill="1" applyBorder="1" applyAlignment="1">
      <x:alignment wrapText="1"/>
    </x:xf>
    <x:xf numFmtId="0" fontId="11" fillId="11" borderId="0" xfId="0" applyNumberFormat="1" applyFont="1" applyFill="1" applyBorder="1" applyAlignment="1">
      <x:alignment wrapText="1"/>
    </x:xf>
    <x:xf numFmtId="0" fontId="11" fillId="11" borderId="33" xfId="0" applyNumberFormat="1" applyFont="1" applyFill="1" applyBorder="1" applyAlignment="1">
      <x:alignment wrapText="1"/>
    </x:xf>
    <x:xf numFmtId="0" fontId="11" fillId="11" borderId="34" xfId="0" applyNumberFormat="1" applyFont="1" applyFill="1" applyBorder="1" applyAlignment="1">
      <x:alignment wrapText="1"/>
    </x:xf>
    <x:xf numFmtId="0" fontId="11" fillId="11" borderId="35" xfId="0" applyNumberFormat="1" applyFont="1" applyFill="1" applyBorder="1" applyAlignment="1">
      <x:alignment wrapText="1"/>
    </x:xf>
    <x:xf numFmtId="0" fontId="11" fillId="11" borderId="36" xfId="0" applyNumberFormat="1" applyFont="1" applyFill="1" applyBorder="1" applyAlignment="1">
      <x:alignment wrapText="1"/>
    </x:xf>
    <x:xf numFmtId="0" fontId="11" fillId="11" borderId="29" xfId="0" applyNumberFormat="1" applyFont="1" applyFill="1" applyBorder="1" applyAlignment="1">
      <x:alignment vertical="center" wrapText="1"/>
    </x:xf>
    <x:xf numFmtId="0" fontId="11" fillId="11" borderId="30" xfId="0" applyNumberFormat="1" applyFont="1" applyFill="1" applyBorder="1" applyAlignment="1">
      <x:alignment vertical="center" wrapText="1"/>
    </x:xf>
    <x:xf numFmtId="0" fontId="11" fillId="11" borderId="31" xfId="0" applyNumberFormat="1" applyFont="1" applyFill="1" applyBorder="1" applyAlignment="1">
      <x:alignment vertical="center" wrapText="1"/>
    </x:xf>
    <x:xf numFmtId="0" fontId="11" fillId="11" borderId="32"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1" borderId="33" xfId="0" applyNumberFormat="1" applyFont="1" applyFill="1" applyBorder="1" applyAlignment="1">
      <x:alignment vertical="center" wrapText="1"/>
    </x:xf>
    <x:xf numFmtId="0" fontId="11" fillId="11" borderId="34" xfId="0" applyNumberFormat="1" applyFont="1" applyFill="1" applyBorder="1" applyAlignment="1">
      <x:alignment vertical="center" wrapText="1"/>
    </x:xf>
    <x:xf numFmtId="0" fontId="11" fillId="11" borderId="35" xfId="0" applyNumberFormat="1" applyFont="1" applyFill="1" applyBorder="1" applyAlignment="1">
      <x:alignment vertical="center" wrapText="1"/>
    </x:xf>
    <x:xf numFmtId="0" fontId="11" fillId="11" borderId="36" xfId="0" applyNumberFormat="1" applyFont="1" applyFill="1" applyBorder="1" applyAlignment="1">
      <x:alignment vertical="center" wrapText="1"/>
    </x:xf>
    <x:xf numFmtId="0" fontId="7" fillId="8" borderId="0" xfId="0" applyNumberFormat="1" applyFont="1" applyFill="1" applyBorder="1"/>
    <x:xf numFmtId="0" fontId="7" fillId="8" borderId="37" xfId="0" applyNumberFormat="1" applyFont="1" applyFill="1" applyBorder="1"/>
    <x:xf numFmtId="0" fontId="7" fillId="8" borderId="38" xfId="0" applyNumberFormat="1" applyFont="1" applyFill="1" applyBorder="1"/>
    <x:xf numFmtId="0" fontId="7" fillId="8" borderId="39" xfId="0" applyNumberFormat="1" applyFont="1" applyFill="1" applyBorder="1"/>
    <x:xf numFmtId="0" fontId="13" fillId="0" borderId="0" xfId="0" applyNumberFormat="1" applyFont="1" applyFill="1" applyBorder="1"/>
    <x:xf numFmtId="0" fontId="13" fillId="0" borderId="0" xfId="0" applyNumberFormat="1" applyFont="1" applyFill="1" applyBorder="1" applyAlignment="1">
      <x:alignment wrapText="0"/>
    </x:xf>
  </x:cellXfs>
  <x:cellStyles count="2">
    <x:cellStyle name="Normal"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7a3dc27ea6413c" /><Relationship Type="http://schemas.openxmlformats.org/officeDocument/2006/relationships/theme" Target="/xl/theme/theme1.xml" Id="Rdd1eba8ff2f841e0" /><Relationship Type="http://schemas.openxmlformats.org/officeDocument/2006/relationships/sharedStrings" Target="/xl/sharedStrings.xml" Id="R422bde99a13f4c2f" /><Relationship Type="http://schemas.openxmlformats.org/officeDocument/2006/relationships/worksheet" Target="/xl/worksheets/sheet1.xml" Id="Rd1c4b19806574255" /><Relationship Type="http://schemas.openxmlformats.org/officeDocument/2006/relationships/worksheet" Target="/xl/worksheets/sheet2.xml" Id="R9b8cdda59ccd4054" /><Relationship Type="http://schemas.openxmlformats.org/officeDocument/2006/relationships/worksheet" Target="/xl/worksheets/sheet3.xml" Id="R443f5680008843e9" /><Relationship Type="http://schemas.openxmlformats.org/officeDocument/2006/relationships/worksheet" Target="/xl/worksheets/sheet4.xml" Id="R3a959a74df3445e6" /><Relationship Type="http://schemas.openxmlformats.org/officeDocument/2006/relationships/worksheet" Target="/xl/worksheets/sheet5.xml" Id="R3f4950584fd54699" /><Relationship Type="http://schemas.openxmlformats.org/officeDocument/2006/relationships/worksheet" Target="/xl/worksheets/sheet6.xml" Id="R660237400612448f" /><Relationship Type="http://schemas.openxmlformats.org/officeDocument/2006/relationships/worksheet" Target="/xl/worksheets/sheet7.xml" Id="Rfd47e876aea048fc" /><Relationship Type="http://schemas.openxmlformats.org/officeDocument/2006/relationships/worksheet" Target="/xl/worksheets/sheet8.xml" Id="Rc1ce5791f32c4f86" /><Relationship Type="http://schemas.openxmlformats.org/officeDocument/2006/relationships/worksheet" Target="/xl/worksheets/sheet9.xml" Id="Rdb178f3a3d52495f" /><Relationship Type="http://schemas.openxmlformats.org/officeDocument/2006/relationships/worksheet" Target="/xl/worksheets/sheet10.xml" Id="Rd2fe9f9a3b8a42cb" /><Relationship Type="http://schemas.openxmlformats.org/officeDocument/2006/relationships/worksheet" Target="/xl/worksheets/sheet11.xml" Id="R2d711cc492224804" /><Relationship Type="http://schemas.openxmlformats.org/officeDocument/2006/relationships/worksheet" Target="/xl/worksheets/sheet12.xml" Id="R14d767806e854a01" /><Relationship Type="http://schemas.openxmlformats.org/officeDocument/2006/relationships/worksheet" Target="/xl/worksheets/sheet13.xml" Id="Rb761a5b62da24b01" /><Relationship Type="http://schemas.openxmlformats.org/officeDocument/2006/relationships/worksheet" Target="/xl/worksheets/sheet14.xml" Id="R1050c51295114ff7" /><Relationship Type="http://schemas.openxmlformats.org/officeDocument/2006/relationships/worksheet" Target="/xl/worksheets/sheet15.xml" Id="R5fb04d3587d64439" /><Relationship Type="http://schemas.openxmlformats.org/officeDocument/2006/relationships/worksheet" Target="/xl/worksheets/sheet16.xml" Id="Rf62b40d912714fdf" /><Relationship Type="http://schemas.openxmlformats.org/officeDocument/2006/relationships/worksheet" Target="/xl/worksheets/sheet17.xml" Id="R1a5a01c89c9e40f0" /><Relationship Type="http://schemas.openxmlformats.org/officeDocument/2006/relationships/worksheet" Target="/xl/worksheets/sheet18.xml" Id="R5f7c0cd30ca345d4" /><Relationship Type="http://schemas.openxmlformats.org/officeDocument/2006/relationships/worksheet" Target="/xl/worksheets/sheet19.xml" Id="Rd380e9d15d1f4bd6" /><Relationship Type="http://schemas.openxmlformats.org/officeDocument/2006/relationships/worksheet" Target="/xl/worksheets/sheet20.xml" Id="Rf1661348fb694b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18e19e96844871" /><Relationship Type="http://schemas.openxmlformats.org/officeDocument/2006/relationships/chart" Target="/xl/drawings/charts/chart2.xml" Id="R1e15e145ab414752" /><Relationship Type="http://schemas.openxmlformats.org/officeDocument/2006/relationships/chart" Target="/xl/drawings/charts/chart3.xml" Id="R1d6d1ea57a3945cb" /><Relationship Type="http://schemas.openxmlformats.org/officeDocument/2006/relationships/chart" Target="/xl/drawings/charts/chart4.xml" Id="Rfb0b4ca0229f4814" /><Relationship Type="http://schemas.openxmlformats.org/officeDocument/2006/relationships/chart" Target="/xl/drawings/charts/chart5.xml" Id="R08aa36548b4d482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Ventas netas por mes (BOB)</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Ventas netas</c:v>
          </c:tx>
          <c:spPr>
            <a:solidFill xmlns:a="http://schemas.openxmlformats.org/drawingml/2006/main">
              <a:srgbClr val="2F6B9A"/>
            </a:solidFill>
          </c:spPr>
          <c:marker>
            <c:symbol val="none"/>
          </c:marker>
          <c:cat>
            <c:strRef>
              <c:f>'Analisis'!$A$4:$A$33</c:f>
              <c:strCache>
                <c:ptCount val="0"/>
              </c:strCache>
            </c:strRef>
          </c:cat>
          <c:val>
            <c:numRef>
              <c:f>'Analisis'!$B$4:$B$33</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Cumplimiento mensual de meta</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Cumplimiento</c:v>
          </c:tx>
          <c:spPr>
            <a:solidFill xmlns:a="http://schemas.openxmlformats.org/drawingml/2006/main">
              <a:srgbClr val="F28C28"/>
            </a:solidFill>
          </c:spPr>
          <c:marker>
            <c:symbol val="none"/>
          </c:marker>
          <c:cat>
            <c:strRef>
              <c:f>'Analisis'!$A$4:$A$33</c:f>
              <c:strCache>
                <c:ptCount val="0"/>
              </c:strCache>
            </c:strRef>
          </c:cat>
          <c:val>
            <c:numRef>
              <c:f>'Analisis'!$F$4:$F$33</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Ventas y utilidad por región (BOB)</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Ventas</c:v>
          </c:tx>
          <c:spPr>
            <a:solidFill xmlns:a="http://schemas.openxmlformats.org/drawingml/2006/main">
              <a:srgbClr val="2F6B9A"/>
            </a:solidFill>
          </c:spPr>
          <c:cat>
            <c:strRef>
              <c:f>'Analisis'!$K$4:$K$8</c:f>
              <c:strCache>
                <c:ptCount val="0"/>
              </c:strCache>
            </c:strRef>
          </c:cat>
          <c:val>
            <c:numRef>
              <c:f>'Analisis'!$L$4:$L$8</c:f>
              <c:numCache>
                <c:formatCode>#,##0</c:formatCode>
                <c:ptCount val="0"/>
              </c:numCache>
            </c:numRef>
          </c:val>
        </c:ser>
        <c:ser>
          <c:idx val="1"/>
          <c:order val="1"/>
          <c:tx>
            <c:v>Utilidad</c:v>
          </c:tx>
          <c:spPr>
            <a:solidFill xmlns:a="http://schemas.openxmlformats.org/drawingml/2006/main">
              <a:srgbClr val="19A7A8"/>
            </a:solidFill>
          </c:spPr>
          <c:cat>
            <c:strRef>
              <c:f>'Analisis'!$K$4:$K$8</c:f>
              <c:strCache>
                <c:ptCount val="0"/>
              </c:strCache>
            </c:strRef>
          </c:cat>
          <c:val>
            <c:numRef>
              <c:f>'Analisis'!$M$4:$M$8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Ventas y utilidad por canal (BOB)</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Ventas</c:v>
          </c:tx>
          <c:spPr>
            <a:solidFill xmlns:a="http://schemas.openxmlformats.org/drawingml/2006/main">
              <a:srgbClr val="2F6B9A"/>
            </a:solidFill>
          </c:spPr>
          <c:cat>
            <c:strRef>
              <c:f>'Analisis'!$U$4:$U$7</c:f>
              <c:strCache>
                <c:ptCount val="0"/>
              </c:strCache>
            </c:strRef>
          </c:cat>
          <c:val>
            <c:numRef>
              <c:f>'Analisis'!$V$4:$V$7</c:f>
              <c:numCache>
                <c:formatCode>#,##0</c:formatCode>
                <c:ptCount val="0"/>
              </c:numCache>
            </c:numRef>
          </c:val>
        </c:ser>
        <c:ser>
          <c:idx val="1"/>
          <c:order val="1"/>
          <c:tx>
            <c:v>Utilidad</c:v>
          </c:tx>
          <c:spPr>
            <a:solidFill xmlns:a="http://schemas.openxmlformats.org/drawingml/2006/main">
              <a:srgbClr val="19A7A8"/>
            </a:solidFill>
          </c:spPr>
          <c:cat>
            <c:strRef>
              <c:f>'Analisis'!$U$4:$U$7</c:f>
              <c:strCache>
                <c:ptCount val="0"/>
              </c:strCache>
            </c:strRef>
          </c:cat>
          <c:val>
            <c:numRef>
              <c:f>'Analisis'!$W$4:$W$7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Ventas por categoría (BOB)</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Ventas</c:v>
          </c:tx>
          <c:spPr>
            <a:solidFill xmlns:a="http://schemas.openxmlformats.org/drawingml/2006/main">
              <a:srgbClr val="F28C28"/>
            </a:solidFill>
          </c:spPr>
          <c:cat>
            <c:strRef>
              <c:f>'Analisis'!$AE$4:$AE$9</c:f>
              <c:strCache>
                <c:ptCount val="0"/>
              </c:strCache>
            </c:strRef>
          </c:cat>
          <c:val>
            <c:numRef>
              <c:f>'Analisis'!$AF$4:$AF$9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18e19e96844871"/>
        </a:graphicData>
      </a:graphic>
    </xdr:graphicFrame>
    <xdr:clientData/>
  </xdr:twoCellAnchor>
  <xdr:twoCellAnchor>
    <xdr:from>
      <xdr:col>6</xdr:col>
      <xdr:colOff>0</xdr:colOff>
      <xdr:row>10</xdr:row>
      <xdr:rowOff>0</xdr:rowOff>
    </xdr:from>
    <xdr:to>
      <xdr:col>12</xdr:col>
      <xdr:colOff>0</xdr:colOff>
      <xdr:row>25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15e145ab414752"/>
        </a:graphicData>
      </a:graphic>
    </xdr:graphicFrame>
    <xdr:clientData/>
  </xdr:twoCellAnchor>
  <xdr:twoCellAnchor>
    <xdr:from>
      <xdr:col>0</xdr:col>
      <xdr:colOff>0</xdr:colOff>
      <xdr:row>26</xdr:row>
      <xdr:rowOff>0</xdr:rowOff>
    </xdr:from>
    <xdr:to>
      <xdr:col>6</xdr:col>
      <xdr:colOff>0</xdr:colOff>
      <xdr:row>41</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6d1ea57a3945cb"/>
        </a:graphicData>
      </a:graphic>
    </xdr:graphicFrame>
    <xdr:clientData/>
  </xdr:twoCellAnchor>
  <xdr:twoCellAnchor>
    <xdr:from>
      <xdr:col>6</xdr:col>
      <xdr:colOff>0</xdr:colOff>
      <xdr:row>26</xdr:row>
      <xdr:rowOff>0</xdr:rowOff>
    </xdr:from>
    <xdr:to>
      <xdr:col>12</xdr:col>
      <xdr:colOff>0</xdr:colOff>
      <xdr:row>41</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0b4ca0229f4814"/>
        </a:graphicData>
      </a:graphic>
    </xdr:graphicFrame>
    <xdr:clientData/>
  </xdr:twoCellAnchor>
  <xdr:twoCellAnchor>
    <xdr:from>
      <xdr:col>0</xdr:col>
      <xdr:colOff>0</xdr:colOff>
      <xdr:row>42</xdr:row>
      <xdr:rowOff>0</xdr:rowOff>
    </xdr:from>
    <xdr:to>
      <xdr:col>6</xdr:col>
      <xdr:colOff>0</xdr:colOff>
      <xdr:row>57</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aa36548b4d4820"/>
        </a:graphicData>
      </a:graphic>
    </xdr:graphicFrame>
    <xdr:clientData/>
  </xdr:twoCellAnchor>
</xdr:wsDr>
</file>

<file path=xl/tables/table1.xml><?xml version="1.0" encoding="utf-8"?>
<x:table xmlns:x="http://schemas.openxmlformats.org/spreadsheetml/2006/main" id="1" name="" displayName="C1RetailRawTable" ref="A1:X2556" headerRowCount="1" totalsRowCount="0">
  <x:tableColumns count="24">
    <x:tableColumn id="1" name="Venta_ID"/>
    <x:tableColumn id="2" name="Fecha"/>
    <x:tableColumn id="3" name="Tienda_ID"/>
    <x:tableColumn id="4" name="Tienda"/>
    <x:tableColumn id="5" name="Formato_Tienda"/>
    <x:tableColumn id="6" name="Region"/>
    <x:tableColumn id="7" name="Cliente_ID"/>
    <x:tableColumn id="8" name="Segmento_Cliente"/>
    <x:tableColumn id="9" name="Producto_ID"/>
    <x:tableColumn id="10" name="Categoria"/>
    <x:tableColumn id="11" name="Marca"/>
    <x:tableColumn id="12" name="Canal"/>
    <x:tableColumn id="13" name="Vendedor_ID"/>
    <x:tableColumn id="14" name="Cantidad"/>
    <x:tableColumn id="15" name="Precio_Unit"/>
    <x:tableColumn id="16" name="Descuento_pct"/>
    <x:tableColumn id="17" name="Costo_Unit"/>
    <x:tableColumn id="18" name="Venta_Reportada"/>
    <x:tableColumn id="19" name="Moneda"/>
    <x:tableColumn id="20" name="Meta_Ventas_Mes_Region_Canal"/>
    <x:tableColumn id="21" name="Stock_Cierre_Mes"/>
    <x:tableColumn id="22" name="LeadTime_dias"/>
    <x:tableColumn id="23" name="Estado_Pedido"/>
    <x:tableColumn id="24" name="Medio_Pago"/>
  </x:tableColumns>
  <x:tableStyleInfo name="TableStyleMedium2" showFirstColumn="0" showLastColumn="0" showRowStripes="1" showColumnStripes="0"/>
</x:table>
</file>

<file path=xl/tables/table2.xml><?xml version="1.0" encoding="utf-8"?>
<x:table xmlns:x="http://schemas.openxmlformats.org/spreadsheetml/2006/main" id="2" name="VentasLimpiasTable" displayName="VentasLimpiasTable" ref="A1:AP2545" headerRowCount="1" totalsRowCount="0" totalsRowShown="0">
  <x:autoFilter ref="A1:AP2545"/>
  <x:tableColumns count="42">
    <x:tableColumn id="1" name="Fila_Origen"/>
    <x:tableColumn id="2" name="Venta_ID"/>
    <x:tableColumn id="3" name="Fecha_Original"/>
    <x:tableColumn id="4" name="Fecha_Limpia"/>
    <x:tableColumn id="5" name="Año"/>
    <x:tableColumn id="6" name="Mes_Num"/>
    <x:tableColumn id="7" name="Mes"/>
    <x:tableColumn id="8" name="Año_Mes"/>
    <x:tableColumn id="9" name="Trimestre"/>
    <x:tableColumn id="10" name="Tienda_ID"/>
    <x:tableColumn id="11" name="Tienda"/>
    <x:tableColumn id="12" name="Formato_Tienda"/>
    <x:tableColumn id="13" name="Region_Original"/>
    <x:tableColumn id="14" name="Region_Limpia"/>
    <x:tableColumn id="15" name="Cliente_ID"/>
    <x:tableColumn id="16" name="Segmento_Cliente"/>
    <x:tableColumn id="17" name="Producto_ID"/>
    <x:tableColumn id="18" name="Categoria"/>
    <x:tableColumn id="19" name="Marca"/>
    <x:tableColumn id="20" name="Canal_Original"/>
    <x:tableColumn id="21" name="Canal_Limpio"/>
    <x:tableColumn id="22" name="Vendedor_ID"/>
    <x:tableColumn id="23" name="Cantidad"/>
    <x:tableColumn id="24" name="Precio_Unit_BOB"/>
    <x:tableColumn id="25" name="Descuento_Original"/>
    <x:tableColumn id="26" name="Descuento_Limpio"/>
    <x:tableColumn id="27" name="Costo_Unit_BOB"/>
    <x:tableColumn id="28" name="Venta_Reportada_Original"/>
    <x:tableColumn id="29" name="Moneda_Original"/>
    <x:tableColumn id="30" name="Venta_Reportada_BOB"/>
    <x:tableColumn id="31" name="Venta_Calculada_BOB"/>
    <x:tableColumn id="32" name="Costo_Total_BOB"/>
    <x:tableColumn id="33" name="Utilidad_BOB"/>
    <x:tableColumn id="34" name="Margen_Fila"/>
    <x:tableColumn id="35" name="Meta_Original_No_Sumar"/>
    <x:tableColumn id="36" name="Stock_Original_No_Sumar"/>
    <x:tableColumn id="37" name="LeadTime_Original_No_Promediar"/>
    <x:tableColumn id="38" name="Estado_Original"/>
    <x:tableColumn id="39" name="Estado_Limpio"/>
    <x:tableColumn id="40" name="Medio_Pago"/>
    <x:tableColumn id="41" name="Flag_Calidad"/>
    <x:tableColumn id="42" name="Fecha_Valida"/>
  </x:tableColumns>
  <x:tableStyleInfo name="TableStyleMedium2" showFirstColumn="0" showLastColumn="0" showRowStripes="1" showColumnStripes="0"/>
</x:table>
</file>

<file path=xl/tables/table3.xml><?xml version="1.0" encoding="utf-8"?>
<x:table xmlns:x="http://schemas.openxmlformats.org/spreadsheetml/2006/main" id="3" name="MetasLimpiasTable" displayName="MetasLimpiasTable" ref="A3:H549" headerRowCount="1" totalsRowCount="0" totalsRowShown="0">
  <x:autoFilter ref="A3:H549"/>
  <x:tableColumns count="8">
    <x:tableColumn id="1" name="Año_Mes"/>
    <x:tableColumn id="2" name="Region_Limpia"/>
    <x:tableColumn id="3" name="Canal_Limpio"/>
    <x:tableColumn id="4" name="Meta_BOB"/>
    <x:tableColumn id="5" name="Filas_Origen"/>
    <x:tableColumn id="6" name="Valores_Distintos"/>
    <x:tableColumn id="7" name="Filas_Meta_Vacia"/>
    <x:tableColumn id="8" name="Calidad_Meta"/>
  </x:tableColumns>
  <x:tableStyleInfo name="TableStyleMedium4" showFirstColumn="0" showLastColumn="0" showRowStripes="1" showColumnStripes="0"/>
</x:table>
</file>

<file path=xl/tables/table4.xml><?xml version="1.0" encoding="utf-8"?>
<x:table xmlns:x="http://schemas.openxmlformats.org/spreadsheetml/2006/main" id="4" name="InventarioMensualTable" displayName="InventarioMensualTable" ref="A3:I137" headerRowCount="1" totalsRowCount="0" totalsRowShown="0">
  <x:autoFilter ref="A3:I137"/>
  <x:tableColumns count="9">
    <x:tableColumn id="1" name="Año_Mes"/>
    <x:tableColumn id="2" name="Tienda_ID"/>
    <x:tableColumn id="3" name="Tienda"/>
    <x:tableColumn id="4" name="Producto_ID"/>
    <x:tableColumn id="5" name="Categoria"/>
    <x:tableColumn id="6" name="Region"/>
    <x:tableColumn id="7" name="Stock_Cierre_Mes"/>
    <x:tableColumn id="8" name="LeadTime_dias"/>
    <x:tableColumn id="9" name="Fila_Origen"/>
  </x:tableColumns>
  <x:tableStyleInfo name="TableStyleMedium9" showFirstColumn="0" showLastColumn="0" showRowStripes="1" showColumnStripes="0"/>
</x:table>
</file>

<file path=xl/tables/table5.xml><?xml version="1.0" encoding="utf-8"?>
<x:table xmlns:x="http://schemas.openxmlformats.org/spreadsheetml/2006/main" id="5" name="CalendarioTable" displayName="CalendarioTable" ref="A3:G915" headerRowCount="1" totalsRowCount="0" totalsRowShown="0">
  <x:autoFilter ref="A3:G915"/>
  <x:tableColumns count="7">
    <x:tableColumn id="1" name="Fecha"/>
    <x:tableColumn id="2" name="Año"/>
    <x:tableColumn id="3" name="Mes_Num"/>
    <x:tableColumn id="4" name="Mes"/>
    <x:tableColumn id="5" name="Año_Mes"/>
    <x:tableColumn id="6" name="Trimestre"/>
    <x:tableColumn id="7" name="Inicio_Mes"/>
  </x:tableColumns>
  <x:tableStyleInfo name="TableStyleMedium2" showFirstColumn="0" showLastColumn="0" showRowStripes="1" showColumnStripes="0"/>
</x:table>
</file>

<file path=xl/tables/table6.xml><?xml version="1.0" encoding="utf-8"?>
<x:table xmlns:x="http://schemas.openxmlformats.org/spreadsheetml/2006/main" id="6" name="BitacoraCalidadTable" displayName="BitacoraCalidadTable" ref="A3:E269" headerRowCount="1" totalsRowCount="0" totalsRowShown="0">
  <x:autoFilter ref="A3:E269"/>
  <x:tableColumns count="5">
    <x:tableColumn id="1" name="Referencia"/>
    <x:tableColumn id="2" name="Fila_Origen"/>
    <x:tableColumn id="3" name="Problema"/>
    <x:tableColumn id="4" name="Acción"/>
    <x:tableColumn id="5" name="Estado"/>
  </x:tableColumns>
  <x:tableStyleInfo name="TableStyleMedium2" showFirstColumn="0" showLastColumn="0" showRowStripes="1" showColumnStripes="0"/>
</x:table>
</file>

<file path=xl/tables/table7.xml><?xml version="1.0" encoding="utf-8"?>
<x:table xmlns:x="http://schemas.openxmlformats.org/spreadsheetml/2006/main" id="7" name="OportunidadesTable" displayName="OportunidadesTable" ref="A3:P123" headerRowCount="1" totalsRowCount="0" totalsRowShown="0">
  <x:autoFilter ref="A3:P123"/>
  <x:tableColumns count="16">
    <x:tableColumn id="1" name="Region"/>
    <x:tableColumn id="2" name="Canal"/>
    <x:tableColumn id="3" name="Categoria"/>
    <x:tableColumn id="4" name="Ventas_6m_BOB"/>
    <x:tableColumn id="5" name="Ventas_6m_Anterior_BOB"/>
    <x:tableColumn id="6" name="Crecimiento_6m"/>
    <x:tableColumn id="7" name="Utilidad_6m_BOB"/>
    <x:tableColumn id="8" name="Margen_6m"/>
    <x:tableColumn id="9" name="Pedidos_Comp_6m"/>
    <x:tableColumn id="10" name="Pedidos_Dev_6m"/>
    <x:tableColumn id="11" name="Tasa_Dev_6m"/>
    <x:tableColumn id="12" name="Meta_RC_6m_BOB"/>
    <x:tableColumn id="13" name="Ventas_RC_6m_BOB"/>
    <x:tableColumn id="14" name="Cumplimiento_RC_6m"/>
    <x:tableColumn id="15" name="Base_Robusta"/>
    <x:tableColumn id="16" name="Decisió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624cc363f54776" /></Relationships>
</file>

<file path=xl/worksheets/_rels/sheet6.xml.rels>&#65279;<?xml version="1.0" encoding="utf-8"?><Relationships xmlns="http://schemas.openxmlformats.org/package/2006/relationships"><Relationship Type="http://schemas.openxmlformats.org/officeDocument/2006/relationships/table" Target="/xl/tables/table2.xml" Id="R83f9c5949f24450a" /></Relationships>
</file>

<file path=xl/worksheets/_rels/sheet7.xml.rels>&#65279;<?xml version="1.0" encoding="utf-8"?><Relationships xmlns="http://schemas.openxmlformats.org/package/2006/relationships"><Relationship Type="http://schemas.openxmlformats.org/officeDocument/2006/relationships/table" Target="/xl/tables/table3.xml" Id="Rea42581262c44def" /></Relationships>
</file>

<file path=xl/worksheets/_rels/sheet8.xml.rels>&#65279;<?xml version="1.0" encoding="utf-8"?><Relationships xmlns="http://schemas.openxmlformats.org/package/2006/relationships"><Relationship Type="http://schemas.openxmlformats.org/officeDocument/2006/relationships/table" Target="/xl/tables/table4.xml" Id="R1d2bb1c461cb4ad5" /></Relationships>
</file>

<file path=xl/worksheets/_rels/sheet9.xml.rels>&#65279;<?xml version="1.0" encoding="utf-8"?><Relationships xmlns="http://schemas.openxmlformats.org/package/2006/relationships"><Relationship Type="http://schemas.openxmlformats.org/officeDocument/2006/relationships/table" Target="/xl/tables/table5.xml" Id="Rae3c29459d764550" /></Relationships>
</file>

<file path=xl/worksheets/_rels/sheet11.xml.rels>&#65279;<?xml version="1.0" encoding="utf-8"?><Relationships xmlns="http://schemas.openxmlformats.org/package/2006/relationships"><Relationship Type="http://schemas.openxmlformats.org/officeDocument/2006/relationships/table" Target="/xl/tables/table6.xml" Id="R16c99f881e034daa" /></Relationships>
</file>

<file path=xl/worksheets/_rels/sheet13.xml.rels>&#65279;<?xml version="1.0" encoding="utf-8"?><Relationships xmlns="http://schemas.openxmlformats.org/package/2006/relationships"><Relationship Type="http://schemas.openxmlformats.org/officeDocument/2006/relationships/table" Target="/xl/tables/table7.xml" Id="Rbda010030abd4e6b" /></Relationships>
</file>

<file path=xl/worksheets/_rels/sheet15.xml.rels>&#65279;<?xml version="1.0" encoding="utf-8"?><Relationships xmlns="http://schemas.openxmlformats.org/package/2006/relationships"><Relationship Type="http://schemas.openxmlformats.org/officeDocument/2006/relationships/drawing" Target="/xl/drawings/drawing1.xml" Id="R0571be53307b45d9" /></Relationships>
</file>

<file path=xl/worksheets/sheet1.xml><?xml version="1.0" encoding="utf-8"?>
<x:worksheet xmlns:x="http://schemas.openxmlformats.org/spreadsheetml/2006/main">
  <x:sheetFormatPr defaultRowHeight="14.25"/>
  <x:cols>
    <x:col min="1" max="1" width="24" customWidth="1"/>
    <x:col min="2" max="2" width="92" customWidth="1"/>
  </x:cols>
  <x:sheetData>
    <x:row r="1" ht="34" customHeight="1">
      <x:c r="A1" s="1" t="s">
        <x:v>0</x:v>
      </x:c>
      <x:c r="B1" s="1"/>
    </x:row>
    <x:row r="2">
      <x:c r="A2" s="2"/>
      <x:c r="B2" s="2"/>
    </x:row>
    <x:row r="3" ht="42" customHeight="1">
      <x:c r="A3" s="3" t="s">
        <x:v>1</x:v>
      </x:c>
      <x:c r="B3" s="2" t="s">
        <x:v>2</x:v>
      </x:c>
    </x:row>
    <x:row r="4" ht="42" customHeight="1">
      <x:c r="A4" s="3" t="s">
        <x:v>3</x:v>
      </x:c>
      <x:c r="B4" s="2" t="s">
        <x:v>4</x:v>
      </x:c>
    </x:row>
    <x:row r="5" ht="42" customHeight="1">
      <x:c r="A5" s="3" t="s">
        <x:v>5</x:v>
      </x:c>
      <x:c r="B5" s="2" t="s">
        <x:v>6</x:v>
      </x:c>
    </x:row>
    <x:row r="6" ht="42" customHeight="1">
      <x:c r="A6" s="3" t="s">
        <x:v>7</x:v>
      </x:c>
      <x:c r="B6" s="2" t="s">
        <x:v>8</x:v>
      </x:c>
    </x:row>
    <x:row r="7" ht="42" customHeight="1">
      <x:c r="A7" s="3" t="s">
        <x:v>9</x:v>
      </x:c>
      <x:c r="B7" s="2" t="s">
        <x:v>10</x:v>
      </x:c>
    </x:row>
    <x:row r="8" ht="42" customHeight="1">
      <x:c r="A8" s="3" t="s">
        <x:v>11</x:v>
      </x:c>
      <x:c r="B8" s="2" t="s">
        <x:v>12</x:v>
      </x:c>
    </x:row>
    <x:row r="9">
      <x:c r="A9" s="2"/>
      <x:c r="B9" s="2"/>
    </x:row>
    <x:row r="10">
      <x:c r="A10" s="2"/>
      <x:c r="B10" s="2"/>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customWidth="1"/>
    <x:col min="2" max="2" width="11" customWidth="1"/>
    <x:col min="3" max="3" width="10" customWidth="1"/>
    <x:col min="4" max="4" width="22" customWidth="1"/>
    <x:col min="5" max="5" width="16" customWidth="1"/>
    <x:col min="6" max="6" width="14" customWidth="1"/>
    <x:col min="7" max="7" width="12" customWidth="1"/>
    <x:col min="8" max="8" width="16" customWidth="1"/>
    <x:col min="9" max="9" width="12" customWidth="1"/>
    <x:col min="10" max="10" width="18" customWidth="1"/>
    <x:col min="11" max="11" width="12" customWidth="1"/>
    <x:col min="12" max="12" width="15" customWidth="1"/>
    <x:col min="13" max="13" width="12" customWidth="1"/>
    <x:col min="14" max="14" width="10" customWidth="1"/>
    <x:col min="15" max="15" width="12" customWidth="1"/>
    <x:col min="16" max="16" width="14" customWidth="1"/>
    <x:col min="17" max="17" width="12" customWidth="1"/>
    <x:col min="18" max="18" width="16" customWidth="1"/>
    <x:col min="19" max="19" width="10" customWidth="1"/>
    <x:col min="20" max="20" width="22" customWidth="1"/>
    <x:col min="21" max="21" width="16" customWidth="1"/>
    <x:col min="22" max="22" width="13" customWidth="1"/>
    <x:col min="23" max="23" width="15" customWidth="1"/>
    <x:col min="24" max="24" width="14" customWidth="1"/>
  </x:cols>
  <x:sheetData>
    <x:row r="1" ht="32" customHeight="1">
      <x:c r="A1" s="4" t="s">
        <x:v>13</x:v>
      </x:c>
      <x:c r="B1" s="4" t="s">
        <x:v>14</x:v>
      </x:c>
      <x:c r="C1" s="4" t="s">
        <x:v>15</x:v>
      </x:c>
      <x:c r="D1" s="4" t="s">
        <x:v>16</x:v>
      </x:c>
      <x:c r="E1" s="4" t="s">
        <x:v>17</x:v>
      </x:c>
      <x:c r="F1" s="4" t="s">
        <x:v>18</x:v>
      </x:c>
      <x:c r="G1" s="4" t="s">
        <x:v>19</x:v>
      </x:c>
      <x:c r="H1" s="4" t="s">
        <x:v>20</x:v>
      </x:c>
      <x:c r="I1" s="4" t="s">
        <x:v>21</x:v>
      </x:c>
      <x:c r="J1" s="4" t="s">
        <x:v>22</x:v>
      </x:c>
      <x:c r="K1" s="4" t="s">
        <x:v>23</x:v>
      </x:c>
      <x:c r="L1" s="4" t="s">
        <x:v>24</x:v>
      </x:c>
      <x:c r="M1" s="4" t="s">
        <x:v>25</x:v>
      </x:c>
      <x:c r="N1" s="4" t="s">
        <x:v>26</x:v>
      </x:c>
      <x:c r="O1" s="4" t="s">
        <x:v>27</x:v>
      </x:c>
      <x:c r="P1" s="4" t="s">
        <x:v>28</x:v>
      </x:c>
      <x:c r="Q1" s="4" t="s">
        <x:v>29</x:v>
      </x:c>
      <x:c r="R1" s="4" t="s">
        <x:v>30</x:v>
      </x:c>
      <x:c r="S1" s="4" t="s">
        <x:v>31</x:v>
      </x:c>
      <x:c r="T1" s="4" t="s">
        <x:v>32</x:v>
      </x:c>
      <x:c r="U1" s="4" t="s">
        <x:v>33</x:v>
      </x:c>
      <x:c r="V1" s="4" t="s">
        <x:v>34</x:v>
      </x:c>
      <x:c r="W1" s="4" t="s">
        <x:v>35</x:v>
      </x:c>
      <x:c r="X1" s="4" t="s">
        <x:v>36</x:v>
      </x:c>
    </x:row>
    <x:row r="2">
      <x:c r="A2" s="5" t="s">
        <x:v>37</x:v>
      </x:c>
      <x:c r="B2" s="5">
        <x:v>45298</x:v>
      </x:c>
      <x:c r="C2" s="5" t="s">
        <x:v>38</x:v>
      </x:c>
      <x:c r="D2" s="5" t="s">
        <x:v>39</x:v>
      </x:c>
      <x:c r="E2" s="5" t="s">
        <x:v>40</x:v>
      </x:c>
      <x:c r="F2" s="5" t="s">
        <x:v>41</x:v>
      </x:c>
      <x:c r="G2" s="5" t="s">
        <x:v>42</x:v>
      </x:c>
      <x:c r="H2" s="5" t="s">
        <x:v>43</x:v>
      </x:c>
      <x:c r="I2" s="5" t="s">
        <x:v>44</x:v>
      </x:c>
      <x:c r="J2" s="5" t="s">
        <x:v>45</x:v>
      </x:c>
      <x:c r="K2" s="5" t="s">
        <x:v>46</x:v>
      </x:c>
      <x:c r="L2" s="5" t="s">
        <x:v>47</x:v>
      </x:c>
      <x:c r="M2" s="5" t="s">
        <x:v>48</x:v>
      </x:c>
      <x:c r="N2" s="6">
        <x:v>1</x:v>
      </x:c>
      <x:c r="O2" s="7">
        <x:v>270.89999999999998</x:v>
      </x:c>
      <x:c r="P2" s="8">
        <x:v>0</x:v>
      </x:c>
      <x:c r="Q2" s="7">
        <x:v>185.21000000000001</x:v>
      </x:c>
      <x:c r="R2" s="7">
        <x:v>270.89999999999998</x:v>
      </x:c>
      <x:c r="S2" s="5" t="s">
        <x:v>49</x:v>
      </x:c>
      <x:c r="T2" s="7">
        <x:v>92144.229999999996</x:v>
      </x:c>
      <x:c r="U2" s="6"/>
      <x:c r="V2" s="6"/>
      <x:c r="W2" s="5" t="s">
        <x:v>50</x:v>
      </x:c>
      <x:c r="X2" s="5" t="s">
        <x:v>51</x:v>
      </x:c>
    </x:row>
    <x:row r="3">
      <x:c r="A3" s="5" t="s">
        <x:v>52</x:v>
      </x:c>
      <x:c r="B3" s="5">
        <x:v>45784</x:v>
      </x:c>
      <x:c r="C3" s="5" t="s">
        <x:v>53</x:v>
      </x:c>
      <x:c r="D3" s="5" t="s">
        <x:v>54</x:v>
      </x:c>
      <x:c r="E3" s="5" t="s">
        <x:v>55</x:v>
      </x:c>
      <x:c r="F3" s="5" t="s">
        <x:v>56</x:v>
      </x:c>
      <x:c r="G3" s="5" t="s">
        <x:v>57</x:v>
      </x:c>
      <x:c r="H3" s="5" t="s">
        <x:v>58</x:v>
      </x:c>
      <x:c r="I3" s="5" t="s">
        <x:v>59</x:v>
      </x:c>
      <x:c r="J3" s="5" t="s">
        <x:v>60</x:v>
      </x:c>
      <x:c r="K3" s="5" t="s">
        <x:v>61</x:v>
      </x:c>
      <x:c r="L3" s="5" t="s">
        <x:v>16</x:v>
      </x:c>
      <x:c r="M3" s="5" t="s">
        <x:v>62</x:v>
      </x:c>
      <x:c r="N3" s="6">
        <x:v>1</x:v>
      </x:c>
      <x:c r="O3" s="7">
        <x:v>106.94</x:v>
      </x:c>
      <x:c r="P3" s="8">
        <x:v>5.0000000000000003e-002</x:v>
      </x:c>
      <x:c r="Q3" s="7">
        <x:v>90.019999999999996</x:v>
      </x:c>
      <x:c r="R3" s="7">
        <x:v>101.59</x:v>
      </x:c>
      <x:c r="S3" s="5" t="s">
        <x:v>49</x:v>
      </x:c>
      <x:c r="T3" s="7">
        <x:v>158789.85000000001</x:v>
      </x:c>
      <x:c r="U3" s="6"/>
      <x:c r="V3" s="6"/>
      <x:c r="W3" s="5" t="s">
        <x:v>50</x:v>
      </x:c>
      <x:c r="X3" s="5" t="s">
        <x:v>51</x:v>
      </x:c>
    </x:row>
    <x:row r="4">
      <x:c r="A4" s="5" t="s">
        <x:v>63</x:v>
      </x:c>
      <x:c r="B4" s="5">
        <x:v>45490</x:v>
      </x:c>
      <x:c r="C4" s="5" t="s">
        <x:v>64</x:v>
      </x:c>
      <x:c r="D4" s="5" t="s">
        <x:v>65</x:v>
      </x:c>
      <x:c r="E4" s="5" t="s">
        <x:v>40</x:v>
      </x:c>
      <x:c r="F4" s="5" t="s">
        <x:v>66</x:v>
      </x:c>
      <x:c r="G4" s="5" t="s">
        <x:v>67</x:v>
      </x:c>
      <x:c r="H4" s="5" t="s">
        <x:v>43</x:v>
      </x:c>
      <x:c r="I4" s="5" t="s">
        <x:v>68</x:v>
      </x:c>
      <x:c r="J4" s="5" t="s">
        <x:v>45</x:v>
      </x:c>
      <x:c r="K4" s="5" t="s">
        <x:v>46</x:v>
      </x:c>
      <x:c r="L4" s="5" t="s">
        <x:v>16</x:v>
      </x:c>
      <x:c r="M4" s="5" t="s">
        <x:v>69</x:v>
      </x:c>
      <x:c r="N4" s="6">
        <x:v>2</x:v>
      </x:c>
      <x:c r="O4" s="7">
        <x:v>803.37</x:v>
      </x:c>
      <x:c r="P4" s="8">
        <x:v>0.25</x:v>
      </x:c>
      <x:c r="Q4" s="7">
        <x:v>537.84000000000003</x:v>
      </x:c>
      <x:c r="R4" s="7">
        <x:v>1205.0599999999999</x:v>
      </x:c>
      <x:c r="S4" s="5" t="s">
        <x:v>49</x:v>
      </x:c>
      <x:c r="T4" s="7">
        <x:v>181671.78</x:v>
      </x:c>
      <x:c r="U4" s="6"/>
      <x:c r="V4" s="6"/>
      <x:c r="W4" s="5" t="s">
        <x:v>50</x:v>
      </x:c>
      <x:c r="X4" s="5" t="s">
        <x:v>70</x:v>
      </x:c>
    </x:row>
    <x:row r="5">
      <x:c r="A5" s="5" t="s">
        <x:v>71</x:v>
      </x:c>
      <x:c r="B5" s="5">
        <x:v>45903</x:v>
      </x:c>
      <x:c r="C5" s="5" t="s">
        <x:v>64</x:v>
      </x:c>
      <x:c r="D5" s="5" t="s">
        <x:v>65</x:v>
      </x:c>
      <x:c r="E5" s="5" t="s">
        <x:v>40</x:v>
      </x:c>
      <x:c r="F5" s="5" t="s">
        <x:v>66</x:v>
      </x:c>
      <x:c r="G5" s="5" t="s">
        <x:v>72</x:v>
      </x:c>
      <x:c r="H5" s="5" t="s">
        <x:v>43</x:v>
      </x:c>
      <x:c r="I5" s="5" t="s">
        <x:v>73</x:v>
      </x:c>
      <x:c r="J5" s="5" t="s">
        <x:v>74</x:v>
      </x:c>
      <x:c r="K5" s="5" t="s">
        <x:v>46</x:v>
      </x:c>
      <x:c r="L5" s="5" t="s">
        <x:v>47</x:v>
      </x:c>
      <x:c r="M5" s="5" t="s">
        <x:v>75</x:v>
      </x:c>
      <x:c r="N5" s="6">
        <x:v>3</x:v>
      </x:c>
      <x:c r="O5" s="7">
        <x:v>82.340000000000003</x:v>
      </x:c>
      <x:c r="P5" s="8">
        <x:v>0.25</x:v>
      </x:c>
      <x:c r="Q5" s="7">
        <x:v>45.390000000000001</x:v>
      </x:c>
      <x:c r="R5" s="7">
        <x:v>185.27000000000001</x:v>
      </x:c>
      <x:c r="S5" s="5" t="s">
        <x:v>49</x:v>
      </x:c>
      <x:c r="T5" s="7">
        <x:v>64246.089999999997</x:v>
      </x:c>
      <x:c r="U5" s="6"/>
      <x:c r="V5" s="6"/>
      <x:c r="W5" s="5" t="s">
        <x:v>50</x:v>
      </x:c>
      <x:c r="X5" s="5" t="s">
        <x:v>51</x:v>
      </x:c>
    </x:row>
    <x:row r="6">
      <x:c r="A6" s="5" t="s">
        <x:v>76</x:v>
      </x:c>
      <x:c r="B6" s="5">
        <x:v>45382</x:v>
      </x:c>
      <x:c r="C6" s="5" t="s">
        <x:v>53</x:v>
      </x:c>
      <x:c r="D6" s="5" t="s">
        <x:v>54</x:v>
      </x:c>
      <x:c r="E6" s="5" t="s">
        <x:v>55</x:v>
      </x:c>
      <x:c r="F6" s="5" t="s">
        <x:v>56</x:v>
      </x:c>
      <x:c r="G6" s="5" t="s">
        <x:v>77</x:v>
      </x:c>
      <x:c r="H6" s="5" t="s">
        <x:v>78</x:v>
      </x:c>
      <x:c r="I6" s="5" t="s">
        <x:v>79</x:v>
      </x:c>
      <x:c r="J6" s="5" t="s">
        <x:v>45</x:v>
      </x:c>
      <x:c r="K6" s="5" t="s">
        <x:v>46</x:v>
      </x:c>
      <x:c r="L6" s="5" t="s">
        <x:v>16</x:v>
      </x:c>
      <x:c r="M6" s="5" t="s">
        <x:v>69</x:v>
      </x:c>
      <x:c r="N6" s="6">
        <x:v>1</x:v>
      </x:c>
      <x:c r="O6" s="7">
        <x:v>391.77999999999997</x:v>
      </x:c>
      <x:c r="P6" s="8">
        <x:v>5.0000000000000003e-002</x:v>
      </x:c>
      <x:c r="Q6" s="7">
        <x:v>226.56</x:v>
      </x:c>
      <x:c r="R6" s="7">
        <x:v>372.19</x:v>
      </x:c>
      <x:c r="S6" s="5" t="s">
        <x:v>49</x:v>
      </x:c>
      <x:c r="T6" s="7">
        <x:v>183066.56</x:v>
      </x:c>
      <x:c r="U6" s="6"/>
      <x:c r="V6" s="6"/>
      <x:c r="W6" s="5" t="s">
        <x:v>50</x:v>
      </x:c>
      <x:c r="X6" s="5" t="s">
        <x:v>80</x:v>
      </x:c>
    </x:row>
    <x:row r="7">
      <x:c r="A7" s="5" t="s">
        <x:v>81</x:v>
      </x:c>
      <x:c r="B7" s="5">
        <x:v>45916</x:v>
      </x:c>
      <x:c r="C7" s="5" t="s">
        <x:v>82</x:v>
      </x:c>
      <x:c r="D7" s="5" t="s">
        <x:v>83</x:v>
      </x:c>
      <x:c r="E7" s="5" t="s">
        <x:v>40</x:v>
      </x:c>
      <x:c r="F7" s="5" t="s">
        <x:v>56</x:v>
      </x:c>
      <x:c r="G7" s="5" t="s">
        <x:v>84</x:v>
      </x:c>
      <x:c r="H7" s="5" t="s">
        <x:v>43</x:v>
      </x:c>
      <x:c r="I7" s="5" t="s">
        <x:v>85</x:v>
      </x:c>
      <x:c r="J7" s="5" t="s">
        <x:v>45</x:v>
      </x:c>
      <x:c r="K7" s="5" t="s">
        <x:v>86</x:v>
      </x:c>
      <x:c r="L7" s="5" t="s">
        <x:v>16</x:v>
      </x:c>
      <x:c r="M7" s="5" t="s">
        <x:v>75</x:v>
      </x:c>
      <x:c r="N7" s="6">
        <x:v>5</x:v>
      </x:c>
      <x:c r="O7" s="7">
        <x:v>372.94</x:v>
      </x:c>
      <x:c r="P7" s="8">
        <x:v>0.20000000000000001</x:v>
      </x:c>
      <x:c r="Q7" s="7">
        <x:v>269.92000000000002</x:v>
      </x:c>
      <x:c r="R7" s="7">
        <x:v>1491.76</x:v>
      </x:c>
      <x:c r="S7" s="5" t="s">
        <x:v>49</x:v>
      </x:c>
      <x:c r="T7" s="7">
        <x:v>154062.95000000001</x:v>
      </x:c>
      <x:c r="U7" s="6"/>
      <x:c r="V7" s="6"/>
      <x:c r="W7" s="5" t="s">
        <x:v>50</x:v>
      </x:c>
      <x:c r="X7" s="5" t="s">
        <x:v>80</x:v>
      </x:c>
    </x:row>
    <x:row r="8">
      <x:c r="A8" s="5" t="s">
        <x:v>87</x:v>
      </x:c>
      <x:c r="B8" s="5">
        <x:v>45828</x:v>
      </x:c>
      <x:c r="C8" s="5" t="s">
        <x:v>88</x:v>
      </x:c>
      <x:c r="D8" s="5" t="s">
        <x:v>89</x:v>
      </x:c>
      <x:c r="E8" s="5" t="s">
        <x:v>90</x:v>
      </x:c>
      <x:c r="F8" s="5" t="s">
        <x:v>56</x:v>
      </x:c>
      <x:c r="G8" s="5" t="s">
        <x:v>91</x:v>
      </x:c>
      <x:c r="H8" s="5" t="s">
        <x:v>78</x:v>
      </x:c>
      <x:c r="I8" s="5" t="s">
        <x:v>92</x:v>
      </x:c>
      <x:c r="J8" s="5" t="s">
        <x:v>93</x:v>
      </x:c>
      <x:c r="K8" s="5" t="s">
        <x:v>46</x:v>
      </x:c>
      <x:c r="L8" s="5" t="s">
        <x:v>94</x:v>
      </x:c>
      <x:c r="M8" s="5" t="s">
        <x:v>95</x:v>
      </x:c>
      <x:c r="N8" s="6">
        <x:v>-13</x:v>
      </x:c>
      <x:c r="O8" s="7">
        <x:v>32.229999999999997</x:v>
      </x:c>
      <x:c r="P8" s="8">
        <x:v>0</x:v>
      </x:c>
      <x:c r="Q8" s="7">
        <x:v>16.25</x:v>
      </x:c>
      <x:c r="R8" s="7">
        <x:v>-418.99000000000001</x:v>
      </x:c>
      <x:c r="S8" s="5" t="s">
        <x:v>49</x:v>
      </x:c>
      <x:c r="T8" s="7">
        <x:v>100257.28999999999</x:v>
      </x:c>
      <x:c r="U8" s="6"/>
      <x:c r="V8" s="6"/>
      <x:c r="W8" s="5" t="s">
        <x:v>96</x:v>
      </x:c>
      <x:c r="X8" s="5" t="s">
        <x:v>97</x:v>
      </x:c>
    </x:row>
    <x:row r="9">
      <x:c r="A9" s="5" t="s">
        <x:v>98</x:v>
      </x:c>
      <x:c r="B9" s="5" t="s">
        <x:v>99</x:v>
      </x:c>
      <x:c r="C9" s="5" t="s">
        <x:v>100</x:v>
      </x:c>
      <x:c r="D9" s="5" t="s">
        <x:v>101</x:v>
      </x:c>
      <x:c r="E9" s="5" t="s">
        <x:v>90</x:v>
      </x:c>
      <x:c r="F9" s="5" t="s">
        <x:v>102</x:v>
      </x:c>
      <x:c r="G9" s="5" t="s">
        <x:v>103</x:v>
      </x:c>
      <x:c r="H9" s="5" t="s">
        <x:v>104</x:v>
      </x:c>
      <x:c r="I9" s="5" t="s">
        <x:v>105</x:v>
      </x:c>
      <x:c r="J9" s="5" t="s">
        <x:v>74</x:v>
      </x:c>
      <x:c r="K9" s="5" t="s">
        <x:v>86</x:v>
      </x:c>
      <x:c r="L9" s="5" t="s">
        <x:v>47</x:v>
      </x:c>
      <x:c r="M9" s="5" t="s">
        <x:v>106</x:v>
      </x:c>
      <x:c r="N9" s="6">
        <x:v>1</x:v>
      </x:c>
      <x:c r="O9" s="7">
        <x:v>82.700000000000003</x:v>
      </x:c>
      <x:c r="P9" s="8">
        <x:v>0.25</x:v>
      </x:c>
      <x:c r="Q9" s="7">
        <x:v>56.020000000000003</x:v>
      </x:c>
      <x:c r="R9" s="7">
        <x:v>62.030000000000001</x:v>
      </x:c>
      <x:c r="S9" s="5" t="s">
        <x:v>49</x:v>
      </x:c>
      <x:c r="T9" s="7">
        <x:v>68311.490000000005</x:v>
      </x:c>
      <x:c r="U9" s="6"/>
      <x:c r="V9" s="6"/>
      <x:c r="W9" s="5" t="s">
        <x:v>50</x:v>
      </x:c>
      <x:c r="X9" s="5" t="s">
        <x:v>70</x:v>
      </x:c>
    </x:row>
    <x:row r="10">
      <x:c r="A10" s="5" t="s">
        <x:v>107</x:v>
      </x:c>
      <x:c r="B10" s="5">
        <x:v>45770</x:v>
      </x:c>
      <x:c r="C10" s="5" t="s">
        <x:v>108</x:v>
      </x:c>
      <x:c r="D10" s="5" t="s">
        <x:v>109</x:v>
      </x:c>
      <x:c r="E10" s="5" t="s">
        <x:v>90</x:v>
      </x:c>
      <x:c r="F10" s="5" t="s">
        <x:v>102</x:v>
      </x:c>
      <x:c r="G10" s="5" t="s">
        <x:v>110</x:v>
      </x:c>
      <x:c r="H10" s="5" t="s">
        <x:v>43</x:v>
      </x:c>
      <x:c r="I10" s="5" t="s">
        <x:v>111</x:v>
      </x:c>
      <x:c r="J10" s="5" t="s">
        <x:v>74</x:v>
      </x:c>
      <x:c r="K10" s="5" t="s">
        <x:v>86</x:v>
      </x:c>
      <x:c r="L10" s="5" t="s">
        <x:v>47</x:v>
      </x:c>
      <x:c r="M10" s="5" t="s">
        <x:v>112</x:v>
      </x:c>
      <x:c r="N10" s="6">
        <x:v>-1</x:v>
      </x:c>
      <x:c r="O10" s="7">
        <x:v>73.299999999999997</x:v>
      </x:c>
      <x:c r="P10" s="8">
        <x:v>0.20000000000000001</x:v>
      </x:c>
      <x:c r="Q10" s="7">
        <x:v>46.899999999999999</x:v>
      </x:c>
      <x:c r="R10" s="7">
        <x:v>-58.640000000000001</x:v>
      </x:c>
      <x:c r="S10" s="5" t="s">
        <x:v>49</x:v>
      </x:c>
      <x:c r="T10" s="7">
        <x:v>69620.399999999994</x:v>
      </x:c>
      <x:c r="U10" s="6"/>
      <x:c r="V10" s="6"/>
      <x:c r="W10" s="5" t="s">
        <x:v>96</x:v>
      </x:c>
      <x:c r="X10" s="5" t="s">
        <x:v>97</x:v>
      </x:c>
    </x:row>
    <x:row r="11">
      <x:c r="A11" s="5" t="s">
        <x:v>113</x:v>
      </x:c>
      <x:c r="B11" s="5">
        <x:v>45662</x:v>
      </x:c>
      <x:c r="C11" s="5" t="s">
        <x:v>82</x:v>
      </x:c>
      <x:c r="D11" s="5" t="s">
        <x:v>83</x:v>
      </x:c>
      <x:c r="E11" s="5" t="s">
        <x:v>40</x:v>
      </x:c>
      <x:c r="F11" s="5" t="s">
        <x:v>56</x:v>
      </x:c>
      <x:c r="G11" s="5" t="s">
        <x:v>114</x:v>
      </x:c>
      <x:c r="H11" s="5" t="s">
        <x:v>104</x:v>
      </x:c>
      <x:c r="I11" s="5" t="s">
        <x:v>115</x:v>
      </x:c>
      <x:c r="J11" s="5" t="s">
        <x:v>116</x:v>
      </x:c>
      <x:c r="K11" s="5" t="s">
        <x:v>117</x:v>
      </x:c>
      <x:c r="L11" s="5" t="s">
        <x:v>16</x:v>
      </x:c>
      <x:c r="M11" s="5" t="s">
        <x:v>118</x:v>
      </x:c>
      <x:c r="N11" s="6">
        <x:v>1</x:v>
      </x:c>
      <x:c r="O11" s="7">
        <x:v>268.43000000000001</x:v>
      </x:c>
      <x:c r="P11" s="8">
        <x:v>5.0000000000000003e-002</x:v>
      </x:c>
      <x:c r="Q11" s="7">
        <x:v>205.13999999999999</x:v>
      </x:c>
      <x:c r="R11" s="7">
        <x:v>255.00999999999999</x:v>
      </x:c>
      <x:c r="S11" s="5" t="s">
        <x:v>49</x:v>
      </x:c>
      <x:c r="T11" s="7">
        <x:v>137158.26999999999</x:v>
      </x:c>
      <x:c r="U11" s="6"/>
      <x:c r="V11" s="6"/>
      <x:c r="W11" s="5" t="s">
        <x:v>50</x:v>
      </x:c>
      <x:c r="X11" s="5" t="s">
        <x:v>51</x:v>
      </x:c>
    </x:row>
    <x:row r="12">
      <x:c r="A12" s="5" t="s">
        <x:v>119</x:v>
      </x:c>
      <x:c r="B12" s="5">
        <x:v>45485</x:v>
      </x:c>
      <x:c r="C12" s="5" t="s">
        <x:v>38</x:v>
      </x:c>
      <x:c r="D12" s="5" t="s">
        <x:v>39</x:v>
      </x:c>
      <x:c r="E12" s="5" t="s">
        <x:v>40</x:v>
      </x:c>
      <x:c r="F12" s="5" t="s">
        <x:v>41</x:v>
      </x:c>
      <x:c r="G12" s="5" t="s">
        <x:v>120</x:v>
      </x:c>
      <x:c r="H12" s="5" t="s">
        <x:v>104</x:v>
      </x:c>
      <x:c r="I12" s="5" t="s">
        <x:v>121</x:v>
      </x:c>
      <x:c r="J12" s="5" t="s">
        <x:v>93</x:v>
      </x:c>
      <x:c r="K12" s="5" t="s">
        <x:v>46</x:v>
      </x:c>
      <x:c r="L12" s="5" t="s">
        <x:v>16</x:v>
      </x:c>
      <x:c r="M12" s="5" t="s">
        <x:v>122</x:v>
      </x:c>
      <x:c r="N12" s="6">
        <x:v>2</x:v>
      </x:c>
      <x:c r="O12" s="7">
        <x:v>22.960000000000001</x:v>
      </x:c>
      <x:c r="P12" s="8">
        <x:v>5.0000000000000003e-002</x:v>
      </x:c>
      <x:c r="Q12" s="7">
        <x:v>18.82</x:v>
      </x:c>
      <x:c r="R12" s="7">
        <x:v>43.619999999999997</x:v>
      </x:c>
      <x:c r="S12" s="5" t="s">
        <x:v>49</x:v>
      </x:c>
      <x:c r="T12" s="7">
        <x:v>194425.35999999999</x:v>
      </x:c>
      <x:c r="U12" s="6"/>
      <x:c r="V12" s="6"/>
      <x:c r="W12" s="5" t="s">
        <x:v>50</x:v>
      </x:c>
      <x:c r="X12" s="5" t="s">
        <x:v>97</x:v>
      </x:c>
    </x:row>
    <x:row r="13">
      <x:c r="A13" s="5" t="s">
        <x:v>123</x:v>
      </x:c>
      <x:c r="B13" s="5">
        <x:v>45350</x:v>
      </x:c>
      <x:c r="C13" s="5" t="s">
        <x:v>108</x:v>
      </x:c>
      <x:c r="D13" s="5" t="s">
        <x:v>109</x:v>
      </x:c>
      <x:c r="E13" s="5" t="s">
        <x:v>90</x:v>
      </x:c>
      <x:c r="F13" s="5" t="s">
        <x:v>102</x:v>
      </x:c>
      <x:c r="G13" s="5" t="s">
        <x:v>124</x:v>
      </x:c>
      <x:c r="H13" s="5" t="s">
        <x:v>58</x:v>
      </x:c>
      <x:c r="I13" s="5" t="s">
        <x:v>92</x:v>
      </x:c>
      <x:c r="J13" s="5" t="s">
        <x:v>93</x:v>
      </x:c>
      <x:c r="K13" s="5" t="s">
        <x:v>46</x:v>
      </x:c>
      <x:c r="L13" s="5" t="s">
        <x:v>47</x:v>
      </x:c>
      <x:c r="M13" s="5" t="s">
        <x:v>125</x:v>
      </x:c>
      <x:c r="N13" s="6">
        <x:v>2</x:v>
      </x:c>
      <x:c r="O13" s="7">
        <x:v>34.280000000000001</x:v>
      </x:c>
      <x:c r="P13" s="8">
        <x:v>0.10000000000000001</x:v>
      </x:c>
      <x:c r="Q13" s="7">
        <x:v>16.25</x:v>
      </x:c>
      <x:c r="R13" s="7">
        <x:v>61.700000000000003</x:v>
      </x:c>
      <x:c r="S13" s="5" t="s">
        <x:v>49</x:v>
      </x:c>
      <x:c r="T13" s="7">
        <x:v>76614.139999999999</x:v>
      </x:c>
      <x:c r="U13" s="6"/>
      <x:c r="V13" s="6"/>
      <x:c r="W13" s="5" t="s">
        <x:v>50</x:v>
      </x:c>
      <x:c r="X13" s="5" t="s">
        <x:v>70</x:v>
      </x:c>
    </x:row>
    <x:row r="14">
      <x:c r="A14" s="5" t="s">
        <x:v>126</x:v>
      </x:c>
      <x:c r="B14" s="5">
        <x:v>45504</x:v>
      </x:c>
      <x:c r="C14" s="5" t="s">
        <x:v>127</x:v>
      </x:c>
      <x:c r="D14" s="5" t="s">
        <x:v>128</x:v>
      </x:c>
      <x:c r="E14" s="5" t="s">
        <x:v>55</x:v>
      </x:c>
      <x:c r="F14" s="5" t="s">
        <x:v>41</x:v>
      </x:c>
      <x:c r="G14" s="5" t="s">
        <x:v>129</x:v>
      </x:c>
      <x:c r="H14" s="5" t="s">
        <x:v>104</x:v>
      </x:c>
      <x:c r="I14" s="5" t="s">
        <x:v>130</x:v>
      </x:c>
      <x:c r="J14" s="5" t="s">
        <x:v>74</x:v>
      </x:c>
      <x:c r="K14" s="5" t="s">
        <x:v>61</x:v>
      </x:c>
      <x:c r="L14" s="5" t="s">
        <x:v>131</x:v>
      </x:c>
      <x:c r="M14" s="5" t="s">
        <x:v>132</x:v>
      </x:c>
      <x:c r="N14" s="6">
        <x:v>6</x:v>
      </x:c>
      <x:c r="O14" s="7">
        <x:v>65.400000000000006</x:v>
      </x:c>
      <x:c r="P14" s="8">
        <x:v>0</x:v>
      </x:c>
      <x:c r="Q14" s="7">
        <x:v>35.640000000000001</x:v>
      </x:c>
      <x:c r="R14" s="7">
        <x:v>392.39999999999998</x:v>
      </x:c>
      <x:c r="S14" s="5" t="s">
        <x:v>49</x:v>
      </x:c>
      <x:c r="T14" s="7">
        <x:v>91655.130000000005</x:v>
      </x:c>
      <x:c r="U14" s="6"/>
      <x:c r="V14" s="6"/>
      <x:c r="W14" s="5" t="s">
        <x:v>50</x:v>
      </x:c>
      <x:c r="X14" s="5" t="s">
        <x:v>51</x:v>
      </x:c>
    </x:row>
    <x:row r="15">
      <x:c r="A15" s="5" t="s">
        <x:v>133</x:v>
      </x:c>
      <x:c r="B15" s="5">
        <x:v>45853</x:v>
      </x:c>
      <x:c r="C15" s="5" t="s">
        <x:v>53</x:v>
      </x:c>
      <x:c r="D15" s="5" t="s">
        <x:v>54</x:v>
      </x:c>
      <x:c r="E15" s="5" t="s">
        <x:v>55</x:v>
      </x:c>
      <x:c r="F15" s="5" t="s">
        <x:v>56</x:v>
      </x:c>
      <x:c r="G15" s="5" t="s">
        <x:v>134</x:v>
      </x:c>
      <x:c r="H15" s="5" t="s">
        <x:v>104</x:v>
      </x:c>
      <x:c r="I15" s="5" t="s">
        <x:v>135</x:v>
      </x:c>
      <x:c r="J15" s="5" t="s">
        <x:v>60</x:v>
      </x:c>
      <x:c r="K15" s="5" t="s">
        <x:v>86</x:v>
      </x:c>
      <x:c r="L15" s="5" t="s">
        <x:v>47</x:v>
      </x:c>
      <x:c r="M15" s="5" t="s">
        <x:v>136</x:v>
      </x:c>
      <x:c r="N15" s="6">
        <x:v>2</x:v>
      </x:c>
      <x:c r="O15" s="7">
        <x:v>232.38</x:v>
      </x:c>
      <x:c r="P15" s="8">
        <x:v>0</x:v>
      </x:c>
      <x:c r="Q15" s="7">
        <x:v>130.28</x:v>
      </x:c>
      <x:c r="R15" s="7">
        <x:v>464.75999999999999</x:v>
      </x:c>
      <x:c r="S15" s="5" t="s">
        <x:v>49</x:v>
      </x:c>
      <x:c r="T15" s="7">
        <x:v>99060.309999999998</x:v>
      </x:c>
      <x:c r="U15" s="6"/>
      <x:c r="V15" s="6"/>
      <x:c r="W15" s="5" t="s">
        <x:v>50</x:v>
      </x:c>
      <x:c r="X15" s="5" t="s">
        <x:v>51</x:v>
      </x:c>
    </x:row>
    <x:row r="16">
      <x:c r="A16" s="5" t="s">
        <x:v>137</x:v>
      </x:c>
      <x:c r="B16" s="5">
        <x:v>45893</x:v>
      </x:c>
      <x:c r="C16" s="5" t="s">
        <x:v>138</x:v>
      </x:c>
      <x:c r="D16" s="5" t="s">
        <x:v>139</x:v>
      </x:c>
      <x:c r="E16" s="5" t="s">
        <x:v>90</x:v>
      </x:c>
      <x:c r="F16" s="5" t="s">
        <x:v>41</x:v>
      </x:c>
      <x:c r="G16" s="5" t="s">
        <x:v>140</x:v>
      </x:c>
      <x:c r="H16" s="5" t="s">
        <x:v>78</x:v>
      </x:c>
      <x:c r="I16" s="5" t="s">
        <x:v>141</x:v>
      </x:c>
      <x:c r="J16" s="5" t="s">
        <x:v>60</x:v>
      </x:c>
      <x:c r="K16" s="5" t="s">
        <x:v>86</x:v>
      </x:c>
      <x:c r="L16" s="5" t="s">
        <x:v>94</x:v>
      </x:c>
      <x:c r="M16" s="5" t="s">
        <x:v>142</x:v>
      </x:c>
      <x:c r="N16" s="6">
        <x:v>4</x:v>
      </x:c>
      <x:c r="O16" s="7">
        <x:v>324.37</x:v>
      </x:c>
      <x:c r="P16" s="8">
        <x:v>0.14999999999999999</x:v>
      </x:c>
      <x:c r="Q16" s="7">
        <x:v>203.69999999999999</x:v>
      </x:c>
      <x:c r="R16" s="7">
        <x:v>1102.8599999999999</x:v>
      </x:c>
      <x:c r="S16" s="5" t="s">
        <x:v>49</x:v>
      </x:c>
      <x:c r="T16" s="7">
        <x:v>89982.199999999997</x:v>
      </x:c>
      <x:c r="U16" s="6"/>
      <x:c r="V16" s="6"/>
      <x:c r="W16" s="5" t="s">
        <x:v>50</x:v>
      </x:c>
      <x:c r="X16" s="5" t="s">
        <x:v>51</x:v>
      </x:c>
    </x:row>
    <x:row r="17">
      <x:c r="A17" s="5" t="s">
        <x:v>143</x:v>
      </x:c>
      <x:c r="B17" s="5">
        <x:v>45379</x:v>
      </x:c>
      <x:c r="C17" s="5" t="s">
        <x:v>144</x:v>
      </x:c>
      <x:c r="D17" s="5" t="s">
        <x:v>145</x:v>
      </x:c>
      <x:c r="E17" s="5" t="s">
        <x:v>55</x:v>
      </x:c>
      <x:c r="F17" s="5" t="s">
        <x:v>66</x:v>
      </x:c>
      <x:c r="G17" s="5" t="s">
        <x:v>146</x:v>
      </x:c>
      <x:c r="H17" s="5" t="s">
        <x:v>104</x:v>
      </x:c>
      <x:c r="I17" s="5" t="s">
        <x:v>147</x:v>
      </x:c>
      <x:c r="J17" s="5" t="s">
        <x:v>93</x:v>
      </x:c>
      <x:c r="K17" s="5" t="s">
        <x:v>61</x:v>
      </x:c>
      <x:c r="L17" s="5" t="s">
        <x:v>94</x:v>
      </x:c>
      <x:c r="M17" s="5" t="s">
        <x:v>118</x:v>
      </x:c>
      <x:c r="N17" s="6">
        <x:v>3</x:v>
      </x:c>
      <x:c r="O17" s="7">
        <x:v>27.899999999999999</x:v>
      </x:c>
      <x:c r="P17" s="8">
        <x:v>0.25</x:v>
      </x:c>
      <x:c r="Q17" s="7">
        <x:v>17.789999999999999</x:v>
      </x:c>
      <x:c r="R17" s="7">
        <x:v>62.780000000000001</x:v>
      </x:c>
      <x:c r="S17" s="5" t="s">
        <x:v>49</x:v>
      </x:c>
      <x:c r="T17" s="7">
        <x:v>60755.32</x:v>
      </x:c>
      <x:c r="U17" s="6"/>
      <x:c r="V17" s="6"/>
      <x:c r="W17" s="5" t="s">
        <x:v>50</x:v>
      </x:c>
      <x:c r="X17" s="5" t="s">
        <x:v>97</x:v>
      </x:c>
    </x:row>
    <x:row r="18">
      <x:c r="A18" s="5" t="s">
        <x:v>148</x:v>
      </x:c>
      <x:c r="B18" s="5">
        <x:v>45817</x:v>
      </x:c>
      <x:c r="C18" s="5" t="s">
        <x:v>100</x:v>
      </x:c>
      <x:c r="D18" s="5" t="s">
        <x:v>101</x:v>
      </x:c>
      <x:c r="E18" s="5" t="s">
        <x:v>90</x:v>
      </x:c>
      <x:c r="F18" s="5" t="s">
        <x:v>102</x:v>
      </x:c>
      <x:c r="G18" s="5" t="s">
        <x:v>149</x:v>
      </x:c>
      <x:c r="H18" s="5" t="s">
        <x:v>104</x:v>
      </x:c>
      <x:c r="I18" s="5" t="s">
        <x:v>150</x:v>
      </x:c>
      <x:c r="J18" s="5" t="s">
        <x:v>60</x:v>
      </x:c>
      <x:c r="K18" s="5" t="s">
        <x:v>46</x:v>
      </x:c>
      <x:c r="L18" s="5" t="s">
        <x:v>16</x:v>
      </x:c>
      <x:c r="M18" s="5" t="s">
        <x:v>48</x:v>
      </x:c>
      <x:c r="N18" s="6">
        <x:v>0</x:v>
      </x:c>
      <x:c r="O18" s="7">
        <x:v>233.59999999999999</x:v>
      </x:c>
      <x:c r="P18" s="8">
        <x:v>0</x:v>
      </x:c>
      <x:c r="Q18" s="7">
        <x:v>139.09999999999999</x:v>
      </x:c>
      <x:c r="R18" s="7">
        <x:v>0</x:v>
      </x:c>
      <x:c r="S18" s="5" t="s">
        <x:v>49</x:v>
      </x:c>
      <x:c r="T18" s="7">
        <x:v>174898.82999999999</x:v>
      </x:c>
      <x:c r="U18" s="6"/>
      <x:c r="V18" s="6"/>
      <x:c r="W18" s="5" t="s">
        <x:v>151</x:v>
      </x:c>
      <x:c r="X18" s="5" t="s">
        <x:v>80</x:v>
      </x:c>
    </x:row>
    <x:row r="19">
      <x:c r="A19" s="5" t="s">
        <x:v>152</x:v>
      </x:c>
      <x:c r="B19" s="5">
        <x:v>45459</x:v>
      </x:c>
      <x:c r="C19" s="5" t="s">
        <x:v>127</x:v>
      </x:c>
      <x:c r="D19" s="5" t="s">
        <x:v>128</x:v>
      </x:c>
      <x:c r="E19" s="5" t="s">
        <x:v>55</x:v>
      </x:c>
      <x:c r="F19" s="5" t="s">
        <x:v>41</x:v>
      </x:c>
      <x:c r="G19" s="5" t="s">
        <x:v>153</x:v>
      </x:c>
      <x:c r="H19" s="5" t="s">
        <x:v>58</x:v>
      </x:c>
      <x:c r="I19" s="5" t="s">
        <x:v>68</x:v>
      </x:c>
      <x:c r="J19" s="5" t="s">
        <x:v>45</x:v>
      </x:c>
      <x:c r="K19" s="5" t="s">
        <x:v>46</x:v>
      </x:c>
      <x:c r="L19" s="5" t="s">
        <x:v>16</x:v>
      </x:c>
      <x:c r="M19" s="5" t="s">
        <x:v>154</x:v>
      </x:c>
      <x:c r="N19" s="6">
        <x:v>1</x:v>
      </x:c>
      <x:c r="O19" s="7">
        <x:v>765.73000000000002</x:v>
      </x:c>
      <x:c r="P19" s="8">
        <x:v>0.20000000000000001</x:v>
      </x:c>
      <x:c r="Q19" s="7">
        <x:v>537.84000000000003</x:v>
      </x:c>
      <x:c r="R19" s="7">
        <x:v>612.58000000000004</x:v>
      </x:c>
      <x:c r="S19" s="5" t="s">
        <x:v>49</x:v>
      </x:c>
      <x:c r="T19" s="7">
        <x:v>122298.7</x:v>
      </x:c>
      <x:c r="U19" s="6"/>
      <x:c r="V19" s="6"/>
      <x:c r="W19" s="5" t="s">
        <x:v>50</x:v>
      </x:c>
      <x:c r="X19" s="5" t="s">
        <x:v>80</x:v>
      </x:c>
    </x:row>
    <x:row r="20">
      <x:c r="A20" s="5" t="s">
        <x:v>155</x:v>
      </x:c>
      <x:c r="B20" s="5">
        <x:v>45690</x:v>
      </x:c>
      <x:c r="C20" s="5" t="s">
        <x:v>156</x:v>
      </x:c>
      <x:c r="D20" s="5" t="s">
        <x:v>157</x:v>
      </x:c>
      <x:c r="E20" s="5" t="s">
        <x:v>55</x:v>
      </x:c>
      <x:c r="F20" s="5" t="s">
        <x:v>158</x:v>
      </x:c>
      <x:c r="G20" s="5" t="s">
        <x:v>159</x:v>
      </x:c>
      <x:c r="H20" s="5" t="s">
        <x:v>104</x:v>
      </x:c>
      <x:c r="I20" s="5" t="s">
        <x:v>160</x:v>
      </x:c>
      <x:c r="J20" s="5" t="s">
        <x:v>60</x:v>
      </x:c>
      <x:c r="K20" s="5" t="s">
        <x:v>117</x:v>
      </x:c>
      <x:c r="L20" s="5" t="s">
        <x:v>47</x:v>
      </x:c>
      <x:c r="M20" s="5" t="s">
        <x:v>125</x:v>
      </x:c>
      <x:c r="N20" s="6">
        <x:v>1</x:v>
      </x:c>
      <x:c r="O20" s="7">
        <x:v>236.16</x:v>
      </x:c>
      <x:c r="P20" s="8">
        <x:v>0.10000000000000001</x:v>
      </x:c>
      <x:c r="Q20" s="7">
        <x:v>154.81999999999999</x:v>
      </x:c>
      <x:c r="R20" s="7">
        <x:v>212.53999999999999</x:v>
      </x:c>
      <x:c r="S20" s="5" t="s">
        <x:v>49</x:v>
      </x:c>
      <x:c r="T20" s="7">
        <x:v>67879.919999999998</x:v>
      </x:c>
      <x:c r="U20" s="6"/>
      <x:c r="V20" s="6"/>
      <x:c r="W20" s="5" t="s">
        <x:v>50</x:v>
      </x:c>
      <x:c r="X20" s="5" t="s">
        <x:v>80</x:v>
      </x:c>
    </x:row>
    <x:row r="21">
      <x:c r="A21" s="5" t="s">
        <x:v>161</x:v>
      </x:c>
      <x:c r="B21" s="5">
        <x:v>46059</x:v>
      </x:c>
      <x:c r="C21" s="5" t="s">
        <x:v>162</x:v>
      </x:c>
      <x:c r="D21" s="5" t="s">
        <x:v>163</x:v>
      </x:c>
      <x:c r="E21" s="5" t="s">
        <x:v>40</x:v>
      </x:c>
      <x:c r="F21" s="5" t="s">
        <x:v>158</x:v>
      </x:c>
      <x:c r="G21" s="5" t="s">
        <x:v>164</x:v>
      </x:c>
      <x:c r="H21" s="5" t="s">
        <x:v>104</x:v>
      </x:c>
      <x:c r="I21" s="5" t="s">
        <x:v>165</x:v>
      </x:c>
      <x:c r="J21" s="5" t="s">
        <x:v>93</x:v>
      </x:c>
      <x:c r="K21" s="5" t="s">
        <x:v>46</x:v>
      </x:c>
      <x:c r="L21" s="5" t="s">
        <x:v>16</x:v>
      </x:c>
      <x:c r="M21" s="5" t="s">
        <x:v>166</x:v>
      </x:c>
      <x:c r="N21" s="6">
        <x:v>5</x:v>
      </x:c>
      <x:c r="O21" s="7">
        <x:v>43.380000000000003</x:v>
      </x:c>
      <x:c r="P21" s="8">
        <x:v>0</x:v>
      </x:c>
      <x:c r="Q21" s="7">
        <x:v>33.380000000000003</x:v>
      </x:c>
      <x:c r="R21" s="7">
        <x:v>216.90000000000001</x:v>
      </x:c>
      <x:c r="S21" s="5" t="s">
        <x:v>49</x:v>
      </x:c>
      <x:c r="T21" s="7">
        <x:v>171964.13</x:v>
      </x:c>
      <x:c r="U21" s="6"/>
      <x:c r="V21" s="6"/>
      <x:c r="W21" s="5" t="s">
        <x:v>50</x:v>
      </x:c>
      <x:c r="X21" s="5" t="s">
        <x:v>97</x:v>
      </x:c>
    </x:row>
    <x:row r="22">
      <x:c r="A22" s="5" t="s">
        <x:v>167</x:v>
      </x:c>
      <x:c r="B22" s="5">
        <x:v>45670</x:v>
      </x:c>
      <x:c r="C22" s="5" t="s">
        <x:v>82</x:v>
      </x:c>
      <x:c r="D22" s="5" t="s">
        <x:v>83</x:v>
      </x:c>
      <x:c r="E22" s="5" t="s">
        <x:v>40</x:v>
      </x:c>
      <x:c r="F22" s="5" t="s">
        <x:v>56</x:v>
      </x:c>
      <x:c r="G22" s="5" t="s">
        <x:v>168</x:v>
      </x:c>
      <x:c r="H22" s="5" t="s">
        <x:v>58</x:v>
      </x:c>
      <x:c r="I22" s="5" t="s">
        <x:v>169</x:v>
      </x:c>
      <x:c r="J22" s="5" t="s">
        <x:v>74</x:v>
      </x:c>
      <x:c r="K22" s="5" t="s">
        <x:v>46</x:v>
      </x:c>
      <x:c r="L22" s="5" t="s">
        <x:v>94</x:v>
      </x:c>
      <x:c r="M22" s="5" t="s">
        <x:v>170</x:v>
      </x:c>
      <x:c r="N22" s="6">
        <x:v>6</x:v>
      </x:c>
      <x:c r="O22" s="7">
        <x:v>54.219999999999999</x:v>
      </x:c>
      <x:c r="P22" s="8">
        <x:v>0.14999999999999999</x:v>
      </x:c>
      <x:c r="Q22" s="7">
        <x:v>39.799999999999997</x:v>
      </x:c>
      <x:c r="R22" s="7">
        <x:v>276.51999999999998</x:v>
      </x:c>
      <x:c r="S22" s="5" t="s">
        <x:v>49</x:v>
      </x:c>
      <x:c r="T22" s="7">
        <x:v>100575.97</x:v>
      </x:c>
      <x:c r="U22" s="6"/>
      <x:c r="V22" s="6"/>
      <x:c r="W22" s="5" t="s">
        <x:v>50</x:v>
      </x:c>
      <x:c r="X22" s="5" t="s">
        <x:v>97</x:v>
      </x:c>
    </x:row>
    <x:row r="23">
      <x:c r="A23" s="5" t="s">
        <x:v>171</x:v>
      </x:c>
      <x:c r="B23" s="5">
        <x:v>45987</x:v>
      </x:c>
      <x:c r="C23" s="5" t="s">
        <x:v>127</x:v>
      </x:c>
      <x:c r="D23" s="5" t="s">
        <x:v>128</x:v>
      </x:c>
      <x:c r="E23" s="5" t="s">
        <x:v>55</x:v>
      </x:c>
      <x:c r="F23" s="5" t="s">
        <x:v>41</x:v>
      </x:c>
      <x:c r="G23" s="5" t="s">
        <x:v>172</x:v>
      </x:c>
      <x:c r="H23" s="5" t="s">
        <x:v>104</x:v>
      </x:c>
      <x:c r="I23" s="5" t="s">
        <x:v>173</x:v>
      </x:c>
      <x:c r="J23" s="5" t="s">
        <x:v>60</x:v>
      </x:c>
      <x:c r="K23" s="5" t="s">
        <x:v>46</x:v>
      </x:c>
      <x:c r="L23" s="5" t="s">
        <x:v>47</x:v>
      </x:c>
      <x:c r="M23" s="5" t="s">
        <x:v>75</x:v>
      </x:c>
      <x:c r="N23" s="6">
        <x:v>1</x:v>
      </x:c>
      <x:c r="O23" s="7">
        <x:v>274.92000000000002</x:v>
      </x:c>
      <x:c r="P23" s="8">
        <x:v>5.0000000000000003e-002</x:v>
      </x:c>
      <x:c r="Q23" s="7">
        <x:v>181.5</x:v>
      </x:c>
      <x:c r="R23" s="7">
        <x:v>261.17000000000002</x:v>
      </x:c>
      <x:c r="S23" s="5" t="s">
        <x:v>49</x:v>
      </x:c>
      <x:c r="T23" s="7">
        <x:v>79999.580000000002</x:v>
      </x:c>
      <x:c r="U23" s="6"/>
      <x:c r="V23" s="6"/>
      <x:c r="W23" s="5" t="s">
        <x:v>50</x:v>
      </x:c>
      <x:c r="X23" s="5" t="s">
        <x:v>70</x:v>
      </x:c>
    </x:row>
    <x:row r="24">
      <x:c r="A24" s="5" t="s">
        <x:v>174</x:v>
      </x:c>
      <x:c r="B24" s="5">
        <x:v>45745</x:v>
      </x:c>
      <x:c r="C24" s="5" t="s">
        <x:v>108</x:v>
      </x:c>
      <x:c r="D24" s="5" t="s">
        <x:v>109</x:v>
      </x:c>
      <x:c r="E24" s="5" t="s">
        <x:v>90</x:v>
      </x:c>
      <x:c r="F24" s="5" t="s">
        <x:v>102</x:v>
      </x:c>
      <x:c r="G24" s="5" t="s">
        <x:v>175</x:v>
      </x:c>
      <x:c r="H24" s="5" t="s">
        <x:v>43</x:v>
      </x:c>
      <x:c r="I24" s="5" t="s">
        <x:v>176</x:v>
      </x:c>
      <x:c r="J24" s="5" t="s">
        <x:v>93</x:v>
      </x:c>
      <x:c r="K24" s="5" t="s">
        <x:v>86</x:v>
      </x:c>
      <x:c r="L24" s="5" t="s">
        <x:v>131</x:v>
      </x:c>
      <x:c r="M24" s="5" t="s">
        <x:v>170</x:v>
      </x:c>
      <x:c r="N24" s="6">
        <x:v>1</x:v>
      </x:c>
      <x:c r="O24" s="7">
        <x:v>39.799999999999997</x:v>
      </x:c>
      <x:c r="P24" s="8">
        <x:v>0.10000000000000001</x:v>
      </x:c>
      <x:c r="Q24" s="7">
        <x:v>18.460000000000001</x:v>
      </x:c>
      <x:c r="R24" s="7">
        <x:v>35.82</x:v>
      </x:c>
      <x:c r="S24" s="5" t="s">
        <x:v>49</x:v>
      </x:c>
      <x:c r="T24" s="7">
        <x:v>91852.529999999999</x:v>
      </x:c>
      <x:c r="U24" s="6"/>
      <x:c r="V24" s="6"/>
      <x:c r="W24" s="5" t="s">
        <x:v>50</x:v>
      </x:c>
      <x:c r="X24" s="5" t="s">
        <x:v>70</x:v>
      </x:c>
    </x:row>
    <x:row r="25">
      <x:c r="A25" s="5" t="s">
        <x:v>177</x:v>
      </x:c>
      <x:c r="B25" s="5">
        <x:v>45505</x:v>
      </x:c>
      <x:c r="C25" s="5" t="s">
        <x:v>178</x:v>
      </x:c>
      <x:c r="D25" s="5" t="s">
        <x:v>179</x:v>
      </x:c>
      <x:c r="E25" s="5" t="s">
        <x:v>90</x:v>
      </x:c>
      <x:c r="F25" s="5" t="s">
        <x:v>66</x:v>
      </x:c>
      <x:c r="G25" s="5" t="s">
        <x:v>180</x:v>
      </x:c>
      <x:c r="H25" s="5" t="s">
        <x:v>104</x:v>
      </x:c>
      <x:c r="I25" s="5" t="s">
        <x:v>181</x:v>
      </x:c>
      <x:c r="J25" s="5" t="s">
        <x:v>93</x:v>
      </x:c>
      <x:c r="K25" s="5" t="s">
        <x:v>61</x:v>
      </x:c>
      <x:c r="L25" s="5" t="s">
        <x:v>47</x:v>
      </x:c>
      <x:c r="M25" s="5" t="s">
        <x:v>170</x:v>
      </x:c>
      <x:c r="N25" s="6">
        <x:v>2</x:v>
      </x:c>
      <x:c r="O25" s="7">
        <x:v>48.770000000000003</x:v>
      </x:c>
      <x:c r="P25" s="8">
        <x:v>0.10000000000000001</x:v>
      </x:c>
      <x:c r="Q25" s="7">
        <x:v>31.379999999999999</x:v>
      </x:c>
      <x:c r="R25" s="7">
        <x:v>87.790000000000006</x:v>
      </x:c>
      <x:c r="S25" s="5" t="s">
        <x:v>49</x:v>
      </x:c>
      <x:c r="T25" s="7">
        <x:v>93083.460000000006</x:v>
      </x:c>
      <x:c r="U25" s="6"/>
      <x:c r="V25" s="6"/>
      <x:c r="W25" s="5" t="s">
        <x:v>50</x:v>
      </x:c>
      <x:c r="X25" s="5" t="s">
        <x:v>80</x:v>
      </x:c>
    </x:row>
    <x:row r="26">
      <x:c r="A26" s="5" t="s">
        <x:v>182</x:v>
      </x:c>
      <x:c r="B26" s="5">
        <x:v>45450</x:v>
      </x:c>
      <x:c r="C26" s="5" t="s">
        <x:v>144</x:v>
      </x:c>
      <x:c r="D26" s="5" t="s">
        <x:v>145</x:v>
      </x:c>
      <x:c r="E26" s="5" t="s">
        <x:v>55</x:v>
      </x:c>
      <x:c r="F26" s="5" t="s">
        <x:v>66</x:v>
      </x:c>
      <x:c r="G26" s="5" t="s">
        <x:v>129</x:v>
      </x:c>
      <x:c r="H26" s="5" t="s">
        <x:v>104</x:v>
      </x:c>
      <x:c r="I26" s="5" t="s">
        <x:v>183</x:v>
      </x:c>
      <x:c r="J26" s="5" t="s">
        <x:v>74</x:v>
      </x:c>
      <x:c r="K26" s="5" t="s">
        <x:v>117</x:v>
      </x:c>
      <x:c r="L26" s="5" t="s">
        <x:v>94</x:v>
      </x:c>
      <x:c r="M26" s="5" t="s">
        <x:v>112</x:v>
      </x:c>
      <x:c r="N26" s="6">
        <x:v>1</x:v>
      </x:c>
      <x:c r="O26" s="7">
        <x:v>79.239999999999995</x:v>
      </x:c>
      <x:c r="P26" s="8">
        <x:v>5.0000000000000003e-002</x:v>
      </x:c>
      <x:c r="Q26" s="7">
        <x:v>53.509999999999998</x:v>
      </x:c>
      <x:c r="R26" s="7">
        <x:v>75.280000000000001</x:v>
      </x:c>
      <x:c r="S26" s="5" t="s">
        <x:v>49</x:v>
      </x:c>
      <x:c r="T26" s="7">
        <x:v>78680.300000000003</x:v>
      </x:c>
      <x:c r="U26" s="6"/>
      <x:c r="V26" s="6"/>
      <x:c r="W26" s="5" t="s">
        <x:v>50</x:v>
      </x:c>
      <x:c r="X26" s="5" t="s">
        <x:v>51</x:v>
      </x:c>
    </x:row>
    <x:row r="27">
      <x:c r="A27" s="5" t="s">
        <x:v>184</x:v>
      </x:c>
      <x:c r="B27" s="5">
        <x:v>46014</x:v>
      </x:c>
      <x:c r="C27" s="5" t="s">
        <x:v>185</x:v>
      </x:c>
      <x:c r="D27" s="5" t="s">
        <x:v>186</x:v>
      </x:c>
      <x:c r="E27" s="5" t="s">
        <x:v>90</x:v>
      </x:c>
      <x:c r="F27" s="5" t="s">
        <x:v>41</x:v>
      </x:c>
      <x:c r="G27" s="5" t="s">
        <x:v>187</x:v>
      </x:c>
      <x:c r="H27" s="5" t="s">
        <x:v>78</x:v>
      </x:c>
      <x:c r="I27" s="5" t="s">
        <x:v>188</x:v>
      </x:c>
      <x:c r="J27" s="5" t="s">
        <x:v>45</x:v>
      </x:c>
      <x:c r="K27" s="5" t="s">
        <x:v>61</x:v>
      </x:c>
      <x:c r="L27" s="5" t="s">
        <x:v>16</x:v>
      </x:c>
      <x:c r="M27" s="5" t="s">
        <x:v>189</x:v>
      </x:c>
      <x:c r="N27" s="6">
        <x:v>1</x:v>
      </x:c>
      <x:c r="O27" s="7">
        <x:v>349.07999999999998</x:v>
      </x:c>
      <x:c r="P27" s="8">
        <x:v>0</x:v>
      </x:c>
      <x:c r="Q27" s="7">
        <x:v>170.34</x:v>
      </x:c>
      <x:c r="R27" s="7">
        <x:v>349.07999999999998</x:v>
      </x:c>
      <x:c r="S27" s="5" t="s">
        <x:v>49</x:v>
      </x:c>
      <x:c r="T27" s="7">
        <x:v>186467.25</x:v>
      </x:c>
      <x:c r="U27" s="6"/>
      <x:c r="V27" s="6"/>
      <x:c r="W27" s="5" t="s">
        <x:v>50</x:v>
      </x:c>
      <x:c r="X27" s="5" t="s">
        <x:v>97</x:v>
      </x:c>
    </x:row>
    <x:row r="28">
      <x:c r="A28" s="5" t="s">
        <x:v>190</x:v>
      </x:c>
      <x:c r="B28" s="5">
        <x:v>45877</x:v>
      </x:c>
      <x:c r="C28" s="5" t="s">
        <x:v>162</x:v>
      </x:c>
      <x:c r="D28" s="5" t="s">
        <x:v>163</x:v>
      </x:c>
      <x:c r="E28" s="5" t="s">
        <x:v>40</x:v>
      </x:c>
      <x:c r="F28" s="5" t="s">
        <x:v>158</x:v>
      </x:c>
      <x:c r="G28" s="5" t="s">
        <x:v>191</x:v>
      </x:c>
      <x:c r="H28" s="5" t="s">
        <x:v>43</x:v>
      </x:c>
      <x:c r="I28" s="5" t="s">
        <x:v>192</x:v>
      </x:c>
      <x:c r="J28" s="5" t="s">
        <x:v>93</x:v>
      </x:c>
      <x:c r="K28" s="5" t="s">
        <x:v>61</x:v>
      </x:c>
      <x:c r="L28" s="5" t="s">
        <x:v>16</x:v>
      </x:c>
      <x:c r="M28" s="5" t="s">
        <x:v>112</x:v>
      </x:c>
      <x:c r="N28" s="6">
        <x:v>1</x:v>
      </x:c>
      <x:c r="O28" s="7">
        <x:v>17.789999999999999</x:v>
      </x:c>
      <x:c r="P28" s="8">
        <x:v>0</x:v>
      </x:c>
      <x:c r="Q28" s="7">
        <x:v>11.76</x:v>
      </x:c>
      <x:c r="R28" s="7">
        <x:v>17.789999999999999</x:v>
      </x:c>
      <x:c r="S28" s="5" t="s">
        <x:v>49</x:v>
      </x:c>
      <x:c r="T28" s="7">
        <x:v>136743.72</x:v>
      </x:c>
      <x:c r="U28" s="6"/>
      <x:c r="V28" s="6"/>
      <x:c r="W28" s="5" t="s">
        <x:v>50</x:v>
      </x:c>
      <x:c r="X28" s="5" t="s">
        <x:v>70</x:v>
      </x:c>
    </x:row>
    <x:row r="29">
      <x:c r="A29" s="5" t="s">
        <x:v>193</x:v>
      </x:c>
      <x:c r="B29" s="5">
        <x:v>45773</x:v>
      </x:c>
      <x:c r="C29" s="5" t="s">
        <x:v>194</x:v>
      </x:c>
      <x:c r="D29" s="5" t="s">
        <x:v>195</x:v>
      </x:c>
      <x:c r="E29" s="5" t="s">
        <x:v>90</x:v>
      </x:c>
      <x:c r="F29" s="5" t="s">
        <x:v>158</x:v>
      </x:c>
      <x:c r="G29" s="5" t="s">
        <x:v>196</x:v>
      </x:c>
      <x:c r="H29" s="5" t="s">
        <x:v>43</x:v>
      </x:c>
      <x:c r="I29" s="5" t="s">
        <x:v>197</x:v>
      </x:c>
      <x:c r="J29" s="5" t="s">
        <x:v>93</x:v>
      </x:c>
      <x:c r="K29" s="5" t="s">
        <x:v>117</x:v>
      </x:c>
      <x:c r="L29" s="5" t="s">
        <x:v>47</x:v>
      </x:c>
      <x:c r="M29" s="5" t="s">
        <x:v>198</x:v>
      </x:c>
      <x:c r="N29" s="6">
        <x:v>1</x:v>
      </x:c>
      <x:c r="O29" s="7">
        <x:v>33.549999999999997</x:v>
      </x:c>
      <x:c r="P29" s="8">
        <x:v>0.14999999999999999</x:v>
      </x:c>
      <x:c r="Q29" s="7">
        <x:v>18.5</x:v>
      </x:c>
      <x:c r="R29" s="7">
        <x:v>28.52</x:v>
      </x:c>
      <x:c r="S29" s="5" t="s">
        <x:v>49</x:v>
      </x:c>
      <x:c r="T29" s="7">
        <x:v>86012.199999999997</x:v>
      </x:c>
      <x:c r="U29" s="6"/>
      <x:c r="V29" s="6"/>
      <x:c r="W29" s="5" t="s">
        <x:v>50</x:v>
      </x:c>
      <x:c r="X29" s="5" t="s">
        <x:v>70</x:v>
      </x:c>
    </x:row>
    <x:row r="30">
      <x:c r="A30" s="5" t="s">
        <x:v>199</x:v>
      </x:c>
      <x:c r="B30" s="5">
        <x:v>45657</x:v>
      </x:c>
      <x:c r="C30" s="5" t="s">
        <x:v>200</x:v>
      </x:c>
      <x:c r="D30" s="5" t="s">
        <x:v>201</x:v>
      </x:c>
      <x:c r="E30" s="5" t="s">
        <x:v>40</x:v>
      </x:c>
      <x:c r="F30" s="5" t="s">
        <x:v>158</x:v>
      </x:c>
      <x:c r="G30" s="5" t="s">
        <x:v>202</x:v>
      </x:c>
      <x:c r="H30" s="5" t="s">
        <x:v>78</x:v>
      </x:c>
      <x:c r="I30" s="5" t="s">
        <x:v>203</x:v>
      </x:c>
      <x:c r="J30" s="5" t="s">
        <x:v>60</x:v>
      </x:c>
      <x:c r="K30" s="5" t="s">
        <x:v>86</x:v>
      </x:c>
      <x:c r="L30" s="5" t="s">
        <x:v>16</x:v>
      </x:c>
      <x:c r="M30" s="5" t="s">
        <x:v>204</x:v>
      </x:c>
      <x:c r="N30" s="6">
        <x:v>11</x:v>
      </x:c>
      <x:c r="O30" s="7">
        <x:v>145.58000000000001</x:v>
      </x:c>
      <x:c r="P30" s="8">
        <x:v>0.20000000000000001</x:v>
      </x:c>
      <x:c r="Q30" s="7">
        <x:v>103.51000000000001</x:v>
      </x:c>
      <x:c r="R30" s="7">
        <x:v>1281.0999999999999</x:v>
      </x:c>
      <x:c r="S30" s="5" t="s">
        <x:v>49</x:v>
      </x:c>
      <x:c r="T30" s="7">
        <x:v>188024.64000000001</x:v>
      </x:c>
      <x:c r="U30" s="6"/>
      <x:c r="V30" s="6"/>
      <x:c r="W30" s="5" t="s">
        <x:v>50</x:v>
      </x:c>
      <x:c r="X30" s="5" t="s">
        <x:v>70</x:v>
      </x:c>
    </x:row>
    <x:row r="31">
      <x:c r="A31" s="5" t="s">
        <x:v>205</x:v>
      </x:c>
      <x:c r="B31" s="5">
        <x:v>45647</x:v>
      </x:c>
      <x:c r="C31" s="5" t="s">
        <x:v>200</x:v>
      </x:c>
      <x:c r="D31" s="5" t="s">
        <x:v>201</x:v>
      </x:c>
      <x:c r="E31" s="5" t="s">
        <x:v>40</x:v>
      </x:c>
      <x:c r="F31" s="5" t="s">
        <x:v>158</x:v>
      </x:c>
      <x:c r="G31" s="5" t="s">
        <x:v>206</x:v>
      </x:c>
      <x:c r="H31" s="5" t="s">
        <x:v>78</x:v>
      </x:c>
      <x:c r="I31" s="5" t="s">
        <x:v>207</x:v>
      </x:c>
      <x:c r="J31" s="5" t="s">
        <x:v>60</x:v>
      </x:c>
      <x:c r="K31" s="5" t="s">
        <x:v>86</x:v>
      </x:c>
      <x:c r="L31" s="5" t="s">
        <x:v>131</x:v>
      </x:c>
      <x:c r="M31" s="5" t="s">
        <x:v>154</x:v>
      </x:c>
      <x:c r="N31" s="6">
        <x:v>1</x:v>
      </x:c>
      <x:c r="O31" s="7">
        <x:v>239.50999999999999</x:v>
      </x:c>
      <x:c r="P31" s="8">
        <x:v>0</x:v>
      </x:c>
      <x:c r="Q31" s="7">
        <x:v>118.39</x:v>
      </x:c>
      <x:c r="R31" s="7">
        <x:v>239.50999999999999</x:v>
      </x:c>
      <x:c r="S31" s="5" t="s">
        <x:v>49</x:v>
      </x:c>
      <x:c r="T31" s="7">
        <x:v>72792.149999999994</x:v>
      </x:c>
      <x:c r="U31" s="6"/>
      <x:c r="V31" s="6"/>
      <x:c r="W31" s="5" t="s">
        <x:v>50</x:v>
      </x:c>
      <x:c r="X31" s="5" t="s">
        <x:v>70</x:v>
      </x:c>
    </x:row>
    <x:row r="32">
      <x:c r="A32" s="5" t="s">
        <x:v>208</x:v>
      </x:c>
      <x:c r="B32" s="5">
        <x:v>45876</x:v>
      </x:c>
      <x:c r="C32" s="5" t="s">
        <x:v>156</x:v>
      </x:c>
      <x:c r="D32" s="5" t="s">
        <x:v>157</x:v>
      </x:c>
      <x:c r="E32" s="5" t="s">
        <x:v>55</x:v>
      </x:c>
      <x:c r="F32" s="5" t="s">
        <x:v>158</x:v>
      </x:c>
      <x:c r="G32" s="5" t="s">
        <x:v>209</x:v>
      </x:c>
      <x:c r="H32" s="5" t="s">
        <x:v>104</x:v>
      </x:c>
      <x:c r="I32" s="5" t="s">
        <x:v>210</x:v>
      </x:c>
      <x:c r="J32" s="5" t="s">
        <x:v>116</x:v>
      </x:c>
      <x:c r="K32" s="5" t="s">
        <x:v>61</x:v>
      </x:c>
      <x:c r="L32" s="5" t="s">
        <x:v>16</x:v>
      </x:c>
      <x:c r="M32" s="5" t="s">
        <x:v>211</x:v>
      </x:c>
      <x:c r="N32" s="6">
        <x:v>3</x:v>
      </x:c>
      <x:c r="O32" s="7">
        <x:v>412.25999999999999</x:v>
      </x:c>
      <x:c r="P32" s="8">
        <x:v>0.25</x:v>
      </x:c>
      <x:c r="Q32" s="7">
        <x:v>229.88999999999999</x:v>
      </x:c>
      <x:c r="R32" s="7">
        <x:v>927.59000000000003</x:v>
      </x:c>
      <x:c r="S32" s="5" t="s">
        <x:v>49</x:v>
      </x:c>
      <x:c r="T32" s="7">
        <x:v>136743.72</x:v>
      </x:c>
      <x:c r="U32" s="6"/>
      <x:c r="V32" s="6"/>
      <x:c r="W32" s="5" t="s">
        <x:v>50</x:v>
      </x:c>
      <x:c r="X32" s="5" t="s">
        <x:v>51</x:v>
      </x:c>
    </x:row>
    <x:row r="33">
      <x:c r="A33" s="5" t="s">
        <x:v>212</x:v>
      </x:c>
      <x:c r="B33" s="5">
        <x:v>45684</x:v>
      </x:c>
      <x:c r="C33" s="5" t="s">
        <x:v>178</x:v>
      </x:c>
      <x:c r="D33" s="5" t="s">
        <x:v>179</x:v>
      </x:c>
      <x:c r="E33" s="5" t="s">
        <x:v>90</x:v>
      </x:c>
      <x:c r="F33" s="5" t="s">
        <x:v>66</x:v>
      </x:c>
      <x:c r="G33" s="5" t="s">
        <x:v>213</x:v>
      </x:c>
      <x:c r="H33" s="5" t="s">
        <x:v>104</x:v>
      </x:c>
      <x:c r="I33" s="5" t="s">
        <x:v>214</x:v>
      </x:c>
      <x:c r="J33" s="5" t="s">
        <x:v>60</x:v>
      </x:c>
      <x:c r="K33" s="5" t="s">
        <x:v>117</x:v>
      </x:c>
      <x:c r="L33" s="5" t="s">
        <x:v>16</x:v>
      </x:c>
      <x:c r="M33" s="5" t="s">
        <x:v>211</x:v>
      </x:c>
      <x:c r="N33" s="6">
        <x:v>1</x:v>
      </x:c>
      <x:c r="O33" s="7">
        <x:v>239.5</x:v>
      </x:c>
      <x:c r="P33" s="8">
        <x:v>0.20000000000000001</x:v>
      </x:c>
      <x:c r="Q33" s="7">
        <x:v>158.44999999999999</x:v>
      </x:c>
      <x:c r="R33" s="7">
        <x:v>191.59999999999999</x:v>
      </x:c>
      <x:c r="S33" s="5" t="s">
        <x:v>49</x:v>
      </x:c>
      <x:c r="T33" s="7">
        <x:v>168391.37</x:v>
      </x:c>
      <x:c r="U33" s="6"/>
      <x:c r="V33" s="6"/>
      <x:c r="W33" s="5" t="s">
        <x:v>50</x:v>
      </x:c>
      <x:c r="X33" s="5" t="s">
        <x:v>70</x:v>
      </x:c>
    </x:row>
    <x:row r="34">
      <x:c r="A34" s="5" t="s">
        <x:v>215</x:v>
      </x:c>
      <x:c r="B34" s="5">
        <x:v>45794</x:v>
      </x:c>
      <x:c r="C34" s="5" t="s">
        <x:v>216</x:v>
      </x:c>
      <x:c r="D34" s="5" t="s">
        <x:v>217</x:v>
      </x:c>
      <x:c r="E34" s="5" t="s">
        <x:v>40</x:v>
      </x:c>
      <x:c r="F34" s="5" t="s">
        <x:v>102</x:v>
      </x:c>
      <x:c r="G34" s="5" t="s">
        <x:v>218</x:v>
      </x:c>
      <x:c r="H34" s="5" t="s">
        <x:v>78</x:v>
      </x:c>
      <x:c r="I34" s="5" t="s">
        <x:v>197</x:v>
      </x:c>
      <x:c r="J34" s="5" t="s">
        <x:v>93</x:v>
      </x:c>
      <x:c r="K34" s="5" t="s">
        <x:v>117</x:v>
      </x:c>
      <x:c r="L34" s="5" t="s">
        <x:v>47</x:v>
      </x:c>
      <x:c r="M34" s="5" t="s">
        <x:v>142</x:v>
      </x:c>
      <x:c r="N34" s="6">
        <x:v>1</x:v>
      </x:c>
      <x:c r="O34" s="7">
        <x:v>32.939999999999998</x:v>
      </x:c>
      <x:c r="P34" s="8">
        <x:v>0.10000000000000001</x:v>
      </x:c>
      <x:c r="Q34" s="7">
        <x:v>18.5</x:v>
      </x:c>
      <x:c r="R34" s="7">
        <x:v>29.649999999999999</x:v>
      </x:c>
      <x:c r="S34" s="5" t="s">
        <x:v>49</x:v>
      </x:c>
      <x:c r="T34" s="7">
        <x:v>82474.160000000003</x:v>
      </x:c>
      <x:c r="U34" s="6"/>
      <x:c r="V34" s="6"/>
      <x:c r="W34" s="5" t="s">
        <x:v>50</x:v>
      </x:c>
      <x:c r="X34" s="5" t="s">
        <x:v>51</x:v>
      </x:c>
    </x:row>
    <x:row r="35">
      <x:c r="A35" s="5" t="s">
        <x:v>219</x:v>
      </x:c>
      <x:c r="B35" s="5">
        <x:v>46169</x:v>
      </x:c>
      <x:c r="C35" s="5" t="s">
        <x:v>53</x:v>
      </x:c>
      <x:c r="D35" s="5" t="s">
        <x:v>54</x:v>
      </x:c>
      <x:c r="E35" s="5" t="s">
        <x:v>55</x:v>
      </x:c>
      <x:c r="F35" s="5" t="s">
        <x:v>56</x:v>
      </x:c>
      <x:c r="G35" s="5" t="s">
        <x:v>220</x:v>
      </x:c>
      <x:c r="H35" s="5" t="s">
        <x:v>58</x:v>
      </x:c>
      <x:c r="I35" s="5" t="s">
        <x:v>221</x:v>
      </x:c>
      <x:c r="J35" s="5" t="s">
        <x:v>60</x:v>
      </x:c>
      <x:c r="K35" s="5" t="s">
        <x:v>117</x:v>
      </x:c>
      <x:c r="L35" s="5" t="s">
        <x:v>16</x:v>
      </x:c>
      <x:c r="M35" s="5" t="s">
        <x:v>222</x:v>
      </x:c>
      <x:c r="N35" s="6">
        <x:v>5</x:v>
      </x:c>
      <x:c r="O35" s="7">
        <x:v>163.81</x:v>
      </x:c>
      <x:c r="P35" s="8">
        <x:v>0.10000000000000001</x:v>
      </x:c>
      <x:c r="Q35" s="7">
        <x:v>108.97</x:v>
      </x:c>
      <x:c r="R35" s="7">
        <x:v>737.13999999999999</x:v>
      </x:c>
      <x:c r="S35" s="5" t="s">
        <x:v>49</x:v>
      </x:c>
      <x:c r="T35" s="7">
        <x:v>125016.58</x:v>
      </x:c>
      <x:c r="U35" s="6">
        <x:v>119</x:v>
      </x:c>
      <x:c r="V35" s="6">
        <x:v>13</x:v>
      </x:c>
      <x:c r="W35" s="5" t="s">
        <x:v>50</x:v>
      </x:c>
      <x:c r="X35" s="5" t="s">
        <x:v>97</x:v>
      </x:c>
    </x:row>
    <x:row r="36">
      <x:c r="A36" s="5" t="s">
        <x:v>223</x:v>
      </x:c>
      <x:c r="B36" s="5">
        <x:v>45531</x:v>
      </x:c>
      <x:c r="C36" s="5" t="s">
        <x:v>162</x:v>
      </x:c>
      <x:c r="D36" s="5" t="s">
        <x:v>163</x:v>
      </x:c>
      <x:c r="E36" s="5" t="s">
        <x:v>40</x:v>
      </x:c>
      <x:c r="F36" s="5" t="s">
        <x:v>158</x:v>
      </x:c>
      <x:c r="G36" s="5" t="s">
        <x:v>224</x:v>
      </x:c>
      <x:c r="H36" s="5" t="s">
        <x:v>104</x:v>
      </x:c>
      <x:c r="I36" s="5" t="s">
        <x:v>225</x:v>
      </x:c>
      <x:c r="J36" s="5" t="s">
        <x:v>116</x:v>
      </x:c>
      <x:c r="K36" s="5" t="s">
        <x:v>61</x:v>
      </x:c>
      <x:c r="L36" s="5" t="s">
        <x:v>131</x:v>
      </x:c>
      <x:c r="M36" s="5" t="s">
        <x:v>142</x:v>
      </x:c>
      <x:c r="N36" s="6">
        <x:v>4</x:v>
      </x:c>
      <x:c r="O36" s="7">
        <x:v>281.04000000000002</x:v>
      </x:c>
      <x:c r="P36" s="8">
        <x:v>0</x:v>
      </x:c>
      <x:c r="Q36" s="7">
        <x:v>162.94999999999999</x:v>
      </x:c>
      <x:c r="R36" s="7">
        <x:v>1124.1600000000001</x:v>
      </x:c>
      <x:c r="S36" s="5" t="s">
        <x:v>49</x:v>
      </x:c>
      <x:c r="T36" s="7">
        <x:v>90997.960000000006</x:v>
      </x:c>
      <x:c r="U36" s="6"/>
      <x:c r="V36" s="6"/>
      <x:c r="W36" s="5" t="s">
        <x:v>50</x:v>
      </x:c>
      <x:c r="X36" s="5" t="s">
        <x:v>70</x:v>
      </x:c>
    </x:row>
    <x:row r="37">
      <x:c r="A37" s="5" t="s">
        <x:v>226</x:v>
      </x:c>
      <x:c r="B37" s="5">
        <x:v>45720</x:v>
      </x:c>
      <x:c r="C37" s="5" t="s">
        <x:v>88</x:v>
      </x:c>
      <x:c r="D37" s="5" t="s">
        <x:v>89</x:v>
      </x:c>
      <x:c r="E37" s="5" t="s">
        <x:v>90</x:v>
      </x:c>
      <x:c r="F37" s="5" t="s">
        <x:v>227</x:v>
      </x:c>
      <x:c r="G37" s="5" t="s">
        <x:v>228</x:v>
      </x:c>
      <x:c r="H37" s="5" t="s">
        <x:v>104</x:v>
      </x:c>
      <x:c r="I37" s="5" t="s">
        <x:v>229</x:v>
      </x:c>
      <x:c r="J37" s="5" t="s">
        <x:v>93</x:v>
      </x:c>
      <x:c r="K37" s="5" t="s">
        <x:v>46</x:v>
      </x:c>
      <x:c r="L37" s="5" t="s">
        <x:v>131</x:v>
      </x:c>
      <x:c r="M37" s="5" t="s">
        <x:v>170</x:v>
      </x:c>
      <x:c r="N37" s="6">
        <x:v>1</x:v>
      </x:c>
      <x:c r="O37" s="7">
        <x:v>7.9500000000000002</x:v>
      </x:c>
      <x:c r="P37" s="8">
        <x:v>0.25</x:v>
      </x:c>
      <x:c r="Q37" s="7">
        <x:v>6.0700000000000003</x:v>
      </x:c>
      <x:c r="R37" s="7">
        <x:v>5.96</x:v>
      </x:c>
      <x:c r="S37" s="5" t="s">
        <x:v>49</x:v>
      </x:c>
      <x:c r="T37" s="7">
        <x:v>94821.509999999995</x:v>
      </x:c>
      <x:c r="U37" s="6"/>
      <x:c r="V37" s="6"/>
      <x:c r="W37" s="5" t="s">
        <x:v>50</x:v>
      </x:c>
      <x:c r="X37" s="5" t="s">
        <x:v>51</x:v>
      </x:c>
    </x:row>
    <x:row r="38">
      <x:c r="A38" s="5" t="s">
        <x:v>230</x:v>
      </x:c>
      <x:c r="B38" s="5">
        <x:v>45573</x:v>
      </x:c>
      <x:c r="C38" s="5" t="s">
        <x:v>194</x:v>
      </x:c>
      <x:c r="D38" s="5" t="s">
        <x:v>195</x:v>
      </x:c>
      <x:c r="E38" s="5" t="s">
        <x:v>90</x:v>
      </x:c>
      <x:c r="F38" s="5" t="s">
        <x:v>158</x:v>
      </x:c>
      <x:c r="G38" s="5" t="s">
        <x:v>231</x:v>
      </x:c>
      <x:c r="H38" s="5" t="s">
        <x:v>78</x:v>
      </x:c>
      <x:c r="I38" s="5" t="s">
        <x:v>232</x:v>
      </x:c>
      <x:c r="J38" s="5" t="s">
        <x:v>93</x:v>
      </x:c>
      <x:c r="K38" s="5" t="s">
        <x:v>61</x:v>
      </x:c>
      <x:c r="L38" s="5" t="s">
        <x:v>16</x:v>
      </x:c>
      <x:c r="M38" s="5" t="s">
        <x:v>62</x:v>
      </x:c>
      <x:c r="N38" s="6">
        <x:v>1</x:v>
      </x:c>
      <x:c r="O38" s="7">
        <x:v>37.899999999999999</x:v>
      </x:c>
      <x:c r="P38" s="8">
        <x:v>0.20000000000000001</x:v>
      </x:c>
      <x:c r="Q38" s="7">
        <x:v>26.989999999999998</x:v>
      </x:c>
      <x:c r="R38" s="7">
        <x:v>30.32</x:v>
      </x:c>
      <x:c r="S38" s="5" t="s">
        <x:v>49</x:v>
      </x:c>
      <x:c r="T38" s="7">
        <x:v>146254.20999999999</x:v>
      </x:c>
      <x:c r="U38" s="6">
        <x:v>191</x:v>
      </x:c>
      <x:c r="V38" s="6">
        <x:v>18</x:v>
      </x:c>
      <x:c r="W38" s="5" t="s">
        <x:v>50</x:v>
      </x:c>
      <x:c r="X38" s="5" t="s">
        <x:v>70</x:v>
      </x:c>
    </x:row>
    <x:row r="39">
      <x:c r="A39" s="5" t="s">
        <x:v>233</x:v>
      </x:c>
      <x:c r="B39" s="5">
        <x:v>46078</x:v>
      </x:c>
      <x:c r="C39" s="5" t="s">
        <x:v>162</x:v>
      </x:c>
      <x:c r="D39" s="5" t="s">
        <x:v>163</x:v>
      </x:c>
      <x:c r="E39" s="5" t="s">
        <x:v>40</x:v>
      </x:c>
      <x:c r="F39" s="5" t="s">
        <x:v>158</x:v>
      </x:c>
      <x:c r="G39" s="5" t="s">
        <x:v>234</x:v>
      </x:c>
      <x:c r="H39" s="5" t="s">
        <x:v>78</x:v>
      </x:c>
      <x:c r="I39" s="5" t="s">
        <x:v>235</x:v>
      </x:c>
      <x:c r="J39" s="5" t="s">
        <x:v>116</x:v>
      </x:c>
      <x:c r="K39" s="5" t="s">
        <x:v>117</x:v>
      </x:c>
      <x:c r="L39" s="5" t="s">
        <x:v>16</x:v>
      </x:c>
      <x:c r="M39" s="5" t="s">
        <x:v>236</x:v>
      </x:c>
      <x:c r="N39" s="6">
        <x:v>4</x:v>
      </x:c>
      <x:c r="O39" s="7">
        <x:v>196.08000000000001</x:v>
      </x:c>
      <x:c r="P39" s="8">
        <x:v>5.0000000000000003e-002</x:v>
      </x:c>
      <x:c r="Q39" s="7">
        <x:v>100.5</x:v>
      </x:c>
      <x:c r="R39" s="7">
        <x:v>745.10000000000002</x:v>
      </x:c>
      <x:c r="S39" s="5" t="s">
        <x:v>49</x:v>
      </x:c>
      <x:c r="T39" s="7">
        <x:v>171964.13</x:v>
      </x:c>
      <x:c r="U39" s="6">
        <x:v>127</x:v>
      </x:c>
      <x:c r="V39" s="6">
        <x:v>23</x:v>
      </x:c>
      <x:c r="W39" s="5" t="s">
        <x:v>50</x:v>
      </x:c>
      <x:c r="X39" s="5" t="s">
        <x:v>97</x:v>
      </x:c>
    </x:row>
    <x:row r="40">
      <x:c r="A40" s="5" t="s">
        <x:v>237</x:v>
      </x:c>
      <x:c r="B40" s="5">
        <x:v>45629</x:v>
      </x:c>
      <x:c r="C40" s="5" t="s">
        <x:v>144</x:v>
      </x:c>
      <x:c r="D40" s="5" t="s">
        <x:v>145</x:v>
      </x:c>
      <x:c r="E40" s="5" t="s">
        <x:v>55</x:v>
      </x:c>
      <x:c r="F40" s="5" t="s">
        <x:v>66</x:v>
      </x:c>
      <x:c r="G40" s="5" t="s">
        <x:v>238</x:v>
      </x:c>
      <x:c r="H40" s="5" t="s">
        <x:v>104</x:v>
      </x:c>
      <x:c r="I40" s="5" t="s">
        <x:v>239</x:v>
      </x:c>
      <x:c r="J40" s="5" t="s">
        <x:v>116</x:v>
      </x:c>
      <x:c r="K40" s="5" t="s">
        <x:v>46</x:v>
      </x:c>
      <x:c r="L40" s="5" t="s">
        <x:v>16</x:v>
      </x:c>
      <x:c r="M40" s="5" t="s">
        <x:v>112</x:v>
      </x:c>
      <x:c r="N40" s="6">
        <x:v>1</x:v>
      </x:c>
      <x:c r="O40" s="7">
        <x:v>260.04000000000002</x:v>
      </x:c>
      <x:c r="P40" s="8">
        <x:v>0.20000000000000001</x:v>
      </x:c>
      <x:c r="Q40" s="7">
        <x:v>182.66</x:v>
      </x:c>
      <x:c r="R40" s="7">
        <x:v>208.03</x:v>
      </x:c>
      <x:c r="S40" s="5" t="s">
        <x:v>49</x:v>
      </x:c>
      <x:c r="T40" s="7">
        <x:v>138159.07000000001</x:v>
      </x:c>
      <x:c r="U40" s="6"/>
      <x:c r="V40" s="6"/>
      <x:c r="W40" s="5" t="s">
        <x:v>50</x:v>
      </x:c>
      <x:c r="X40" s="5" t="s">
        <x:v>70</x:v>
      </x:c>
    </x:row>
    <x:row r="41">
      <x:c r="A41" s="5" t="s">
        <x:v>240</x:v>
      </x:c>
      <x:c r="B41" s="5">
        <x:v>45674</x:v>
      </x:c>
      <x:c r="C41" s="5" t="s">
        <x:v>144</x:v>
      </x:c>
      <x:c r="D41" s="5" t="s">
        <x:v>145</x:v>
      </x:c>
      <x:c r="E41" s="5" t="s">
        <x:v>55</x:v>
      </x:c>
      <x:c r="F41" s="5" t="s">
        <x:v>66</x:v>
      </x:c>
      <x:c r="G41" s="5" t="s">
        <x:v>241</x:v>
      </x:c>
      <x:c r="H41" s="5" t="s">
        <x:v>104</x:v>
      </x:c>
      <x:c r="I41" s="5" t="s">
        <x:v>242</x:v>
      </x:c>
      <x:c r="J41" s="5" t="s">
        <x:v>116</x:v>
      </x:c>
      <x:c r="K41" s="5" t="s">
        <x:v>86</x:v>
      </x:c>
      <x:c r="L41" s="5" t="s">
        <x:v>243</x:v>
      </x:c>
      <x:c r="M41" s="5" t="s">
        <x:v>136</x:v>
      </x:c>
      <x:c r="N41" s="6">
        <x:v>8</x:v>
      </x:c>
      <x:c r="O41" s="7">
        <x:v>327.82999999999998</x:v>
      </x:c>
      <x:c r="P41" s="8">
        <x:v>0.14999999999999999</x:v>
      </x:c>
      <x:c r="Q41" s="7">
        <x:v>185.19999999999999</x:v>
      </x:c>
      <x:c r="R41" s="7">
        <x:v>2229.2399999999998</x:v>
      </x:c>
      <x:c r="S41" s="5" t="s">
        <x:v>49</x:v>
      </x:c>
      <x:c r="T41" s="7"/>
      <x:c r="U41" s="6"/>
      <x:c r="V41" s="6"/>
      <x:c r="W41" s="5" t="s">
        <x:v>50</x:v>
      </x:c>
      <x:c r="X41" s="5" t="s">
        <x:v>51</x:v>
      </x:c>
    </x:row>
    <x:row r="42">
      <x:c r="A42" s="5" t="s">
        <x:v>244</x:v>
      </x:c>
      <x:c r="B42" s="5">
        <x:v>45396</x:v>
      </x:c>
      <x:c r="C42" s="5" t="s">
        <x:v>108</x:v>
      </x:c>
      <x:c r="D42" s="5" t="s">
        <x:v>109</x:v>
      </x:c>
      <x:c r="E42" s="5" t="s">
        <x:v>90</x:v>
      </x:c>
      <x:c r="F42" s="5" t="s">
        <x:v>102</x:v>
      </x:c>
      <x:c r="G42" s="5" t="s">
        <x:v>245</x:v>
      </x:c>
      <x:c r="H42" s="5" t="s">
        <x:v>58</x:v>
      </x:c>
      <x:c r="I42" s="5" t="s">
        <x:v>203</x:v>
      </x:c>
      <x:c r="J42" s="5" t="s">
        <x:v>60</x:v>
      </x:c>
      <x:c r="K42" s="5" t="s">
        <x:v>86</x:v>
      </x:c>
      <x:c r="L42" s="5" t="s">
        <x:v>16</x:v>
      </x:c>
      <x:c r="M42" s="5" t="s">
        <x:v>170</x:v>
      </x:c>
      <x:c r="N42" s="6">
        <x:v>1</x:v>
      </x:c>
      <x:c r="O42" s="7">
        <x:v>144.61000000000001</x:v>
      </x:c>
      <x:c r="P42" s="8">
        <x:v>0.20000000000000001</x:v>
      </x:c>
      <x:c r="Q42" s="7">
        <x:v>103.51000000000001</x:v>
      </x:c>
      <x:c r="R42" s="7">
        <x:v>115.69</x:v>
      </x:c>
      <x:c r="S42" s="5" t="s">
        <x:v>49</x:v>
      </x:c>
      <x:c r="T42" s="7">
        <x:v>127625.59</x:v>
      </x:c>
      <x:c r="U42" s="6"/>
      <x:c r="V42" s="6"/>
      <x:c r="W42" s="5" t="s">
        <x:v>50</x:v>
      </x:c>
      <x:c r="X42" s="5" t="s">
        <x:v>97</x:v>
      </x:c>
    </x:row>
    <x:row r="43">
      <x:c r="A43" s="5" t="s">
        <x:v>246</x:v>
      </x:c>
      <x:c r="B43" s="5">
        <x:v>45893</x:v>
      </x:c>
      <x:c r="C43" s="5" t="s">
        <x:v>247</x:v>
      </x:c>
      <x:c r="D43" s="5" t="s">
        <x:v>248</x:v>
      </x:c>
      <x:c r="E43" s="5" t="s">
        <x:v>40</x:v>
      </x:c>
      <x:c r="F43" s="5" t="s">
        <x:v>102</x:v>
      </x:c>
      <x:c r="G43" s="5" t="s">
        <x:v>249</x:v>
      </x:c>
      <x:c r="H43" s="5" t="s">
        <x:v>78</x:v>
      </x:c>
      <x:c r="I43" s="5" t="s">
        <x:v>250</x:v>
      </x:c>
      <x:c r="J43" s="5" t="s">
        <x:v>60</x:v>
      </x:c>
      <x:c r="K43" s="5" t="s">
        <x:v>46</x:v>
      </x:c>
      <x:c r="L43" s="5" t="s">
        <x:v>16</x:v>
      </x:c>
      <x:c r="M43" s="5" t="s">
        <x:v>62</x:v>
      </x:c>
      <x:c r="N43" s="6">
        <x:v>4</x:v>
      </x:c>
      <x:c r="O43" s="7">
        <x:v>204.38999999999999</x:v>
      </x:c>
      <x:c r="P43" s="8">
        <x:v>0</x:v>
      </x:c>
      <x:c r="Q43" s="7">
        <x:v>120.05</x:v>
      </x:c>
      <x:c r="R43" s="7">
        <x:v>817.55999999999995</x:v>
      </x:c>
      <x:c r="S43" s="5" t="s">
        <x:v>49</x:v>
      </x:c>
      <x:c r="T43" s="7">
        <x:v>182379.04999999999</x:v>
      </x:c>
      <x:c r="U43" s="6"/>
      <x:c r="V43" s="6"/>
      <x:c r="W43" s="5" t="s">
        <x:v>50</x:v>
      </x:c>
      <x:c r="X43" s="5" t="s">
        <x:v>80</x:v>
      </x:c>
    </x:row>
    <x:row r="44">
      <x:c r="A44" s="5" t="s">
        <x:v>251</x:v>
      </x:c>
      <x:c r="B44" s="5">
        <x:v>45530</x:v>
      </x:c>
      <x:c r="C44" s="5" t="s">
        <x:v>108</x:v>
      </x:c>
      <x:c r="D44" s="5" t="s">
        <x:v>109</x:v>
      </x:c>
      <x:c r="E44" s="5" t="s">
        <x:v>90</x:v>
      </x:c>
      <x:c r="F44" s="5" t="s">
        <x:v>102</x:v>
      </x:c>
      <x:c r="G44" s="5" t="s">
        <x:v>252</x:v>
      </x:c>
      <x:c r="H44" s="5" t="s">
        <x:v>104</x:v>
      </x:c>
      <x:c r="I44" s="5" t="s">
        <x:v>253</x:v>
      </x:c>
      <x:c r="J44" s="5" t="s">
        <x:v>116</x:v>
      </x:c>
      <x:c r="K44" s="5" t="s">
        <x:v>46</x:v>
      </x:c>
      <x:c r="L44" s="5" t="s">
        <x:v>254</x:v>
      </x:c>
      <x:c r="M44" s="5" t="s">
        <x:v>136</x:v>
      </x:c>
      <x:c r="N44" s="6">
        <x:v>1</x:v>
      </x:c>
      <x:c r="O44" s="7">
        <x:v>250.69</x:v>
      </x:c>
      <x:c r="P44" s="8">
        <x:v>0</x:v>
      </x:c>
      <x:c r="Q44" s="7">
        <x:v>123.59999999999999</x:v>
      </x:c>
      <x:c r="R44" s="7">
        <x:v>250.69</x:v>
      </x:c>
      <x:c r="S44" s="5" t="s">
        <x:v>49</x:v>
      </x:c>
      <x:c r="T44" s="7">
        <x:v>171916.69</x:v>
      </x:c>
      <x:c r="U44" s="6"/>
      <x:c r="V44" s="6"/>
      <x:c r="W44" s="5" t="s">
        <x:v>50</x:v>
      </x:c>
      <x:c r="X44" s="5" t="s">
        <x:v>70</x:v>
      </x:c>
    </x:row>
    <x:row r="45">
      <x:c r="A45" s="5" t="s">
        <x:v>255</x:v>
      </x:c>
      <x:c r="B45" s="5">
        <x:v>45465</x:v>
      </x:c>
      <x:c r="C45" s="5" t="s">
        <x:v>200</x:v>
      </x:c>
      <x:c r="D45" s="5" t="s">
        <x:v>201</x:v>
      </x:c>
      <x:c r="E45" s="5" t="s">
        <x:v>40</x:v>
      </x:c>
      <x:c r="F45" s="5" t="s">
        <x:v>158</x:v>
      </x:c>
      <x:c r="G45" s="5" t="s">
        <x:v>256</x:v>
      </x:c>
      <x:c r="H45" s="5" t="s">
        <x:v>43</x:v>
      </x:c>
      <x:c r="I45" s="5" t="s">
        <x:v>257</x:v>
      </x:c>
      <x:c r="J45" s="5" t="s">
        <x:v>74</x:v>
      </x:c>
      <x:c r="K45" s="5" t="s">
        <x:v>86</x:v>
      </x:c>
      <x:c r="L45" s="5" t="s">
        <x:v>16</x:v>
      </x:c>
      <x:c r="M45" s="5" t="s">
        <x:v>258</x:v>
      </x:c>
      <x:c r="N45" s="6">
        <x:v>-2</x:v>
      </x:c>
      <x:c r="O45" s="7">
        <x:v>87.060000000000002</x:v>
      </x:c>
      <x:c r="P45" s="8">
        <x:v>0.14999999999999999</x:v>
      </x:c>
      <x:c r="Q45" s="7">
        <x:v>62.619999999999997</x:v>
      </x:c>
      <x:c r="R45" s="7">
        <x:v>-148</x:v>
      </x:c>
      <x:c r="S45" s="5" t="s">
        <x:v>49</x:v>
      </x:c>
      <x:c r="T45" s="7">
        <x:v>201185.26000000001</x:v>
      </x:c>
      <x:c r="U45" s="6"/>
      <x:c r="V45" s="6"/>
      <x:c r="W45" s="5" t="s">
        <x:v>96</x:v>
      </x:c>
      <x:c r="X45" s="5" t="s">
        <x:v>80</x:v>
      </x:c>
    </x:row>
    <x:row r="46">
      <x:c r="A46" s="5" t="s">
        <x:v>259</x:v>
      </x:c>
      <x:c r="B46" s="5">
        <x:v>45361</x:v>
      </x:c>
      <x:c r="C46" s="5" t="s">
        <x:v>138</x:v>
      </x:c>
      <x:c r="D46" s="5" t="s">
        <x:v>139</x:v>
      </x:c>
      <x:c r="E46" s="5" t="s">
        <x:v>90</x:v>
      </x:c>
      <x:c r="F46" s="5" t="s">
        <x:v>41</x:v>
      </x:c>
      <x:c r="G46" s="5" t="s">
        <x:v>260</x:v>
      </x:c>
      <x:c r="H46" s="5" t="s">
        <x:v>58</x:v>
      </x:c>
      <x:c r="I46" s="5" t="s">
        <x:v>261</x:v>
      </x:c>
      <x:c r="J46" s="5" t="s">
        <x:v>116</x:v>
      </x:c>
      <x:c r="K46" s="5" t="s">
        <x:v>61</x:v>
      </x:c>
      <x:c r="L46" s="5" t="s">
        <x:v>16</x:v>
      </x:c>
      <x:c r="M46" s="5" t="s">
        <x:v>262</x:v>
      </x:c>
      <x:c r="N46" s="6">
        <x:v>1</x:v>
      </x:c>
      <x:c r="O46" s="7">
        <x:v>169.62</x:v>
      </x:c>
      <x:c r="P46" s="8">
        <x:v>5.0000000000000003e-002</x:v>
      </x:c>
      <x:c r="Q46" s="7">
        <x:v>98.629999999999995</x:v>
      </x:c>
      <x:c r="R46" s="7">
        <x:v>161.13999999999999</x:v>
      </x:c>
      <x:c r="S46" s="5" t="s">
        <x:v>49</x:v>
      </x:c>
      <x:c r="T46" s="7">
        <x:v>141279.41</x:v>
      </x:c>
      <x:c r="U46" s="6"/>
      <x:c r="V46" s="6"/>
      <x:c r="W46" s="5" t="s">
        <x:v>50</x:v>
      </x:c>
      <x:c r="X46" s="5" t="s">
        <x:v>80</x:v>
      </x:c>
    </x:row>
    <x:row r="47">
      <x:c r="A47" s="5" t="s">
        <x:v>263</x:v>
      </x:c>
      <x:c r="B47" s="5">
        <x:v>45404</x:v>
      </x:c>
      <x:c r="C47" s="5" t="s">
        <x:v>216</x:v>
      </x:c>
      <x:c r="D47" s="5" t="s">
        <x:v>217</x:v>
      </x:c>
      <x:c r="E47" s="5" t="s">
        <x:v>40</x:v>
      </x:c>
      <x:c r="F47" s="5" t="s">
        <x:v>102</x:v>
      </x:c>
      <x:c r="G47" s="5" t="s">
        <x:v>264</x:v>
      </x:c>
      <x:c r="H47" s="5" t="s">
        <x:v>43</x:v>
      </x:c>
      <x:c r="I47" s="5" t="s">
        <x:v>265</x:v>
      </x:c>
      <x:c r="J47" s="5" t="s">
        <x:v>45</x:v>
      </x:c>
      <x:c r="K47" s="5" t="s">
        <x:v>86</x:v>
      </x:c>
      <x:c r="L47" s="5" t="s">
        <x:v>94</x:v>
      </x:c>
      <x:c r="M47" s="5" t="s">
        <x:v>266</x:v>
      </x:c>
      <x:c r="N47" s="6">
        <x:v>1</x:v>
      </x:c>
      <x:c r="O47" s="7">
        <x:v>153.28</x:v>
      </x:c>
      <x:c r="P47" s="8">
        <x:v>5.0000000000000003e-002</x:v>
      </x:c>
      <x:c r="Q47" s="7">
        <x:v>75.129999999999995</x:v>
      </x:c>
      <x:c r="R47" s="7">
        <x:v>145.62</x:v>
      </x:c>
      <x:c r="S47" s="5" t="s">
        <x:v>49</x:v>
      </x:c>
      <x:c r="T47" s="7">
        <x:v>75271.080000000002</x:v>
      </x:c>
      <x:c r="U47" s="6"/>
      <x:c r="V47" s="6"/>
      <x:c r="W47" s="5" t="s">
        <x:v>50</x:v>
      </x:c>
      <x:c r="X47" s="5" t="s">
        <x:v>80</x:v>
      </x:c>
    </x:row>
    <x:row r="48">
      <x:c r="A48" s="5" t="s">
        <x:v>267</x:v>
      </x:c>
      <x:c r="B48" s="5">
        <x:v>45675</x:v>
      </x:c>
      <x:c r="C48" s="5" t="s">
        <x:v>162</x:v>
      </x:c>
      <x:c r="D48" s="5" t="s">
        <x:v>163</x:v>
      </x:c>
      <x:c r="E48" s="5" t="s">
        <x:v>40</x:v>
      </x:c>
      <x:c r="F48" s="5" t="s">
        <x:v>158</x:v>
      </x:c>
      <x:c r="G48" s="5" t="s">
        <x:v>268</x:v>
      </x:c>
      <x:c r="H48" s="5" t="s">
        <x:v>78</x:v>
      </x:c>
      <x:c r="I48" s="5" t="s">
        <x:v>269</x:v>
      </x:c>
      <x:c r="J48" s="5" t="s">
        <x:v>93</x:v>
      </x:c>
      <x:c r="K48" s="5" t="s">
        <x:v>117</x:v>
      </x:c>
      <x:c r="L48" s="5" t="s">
        <x:v>16</x:v>
      </x:c>
      <x:c r="M48" s="5" t="s">
        <x:v>136</x:v>
      </x:c>
      <x:c r="N48" s="6">
        <x:v>1</x:v>
      </x:c>
      <x:c r="O48" s="7">
        <x:v>61.100000000000001</x:v>
      </x:c>
      <x:c r="P48" s="8">
        <x:v>0.10000000000000001</x:v>
      </x:c>
      <x:c r="Q48" s="7">
        <x:v>43.630000000000003</x:v>
      </x:c>
      <x:c r="R48" s="7">
        <x:v>54.990000000000002</x:v>
      </x:c>
      <x:c r="S48" s="5" t="s">
        <x:v>49</x:v>
      </x:c>
      <x:c r="T48" s="7">
        <x:v>178667.19</x:v>
      </x:c>
      <x:c r="U48" s="6"/>
      <x:c r="V48" s="6"/>
      <x:c r="W48" s="5" t="s">
        <x:v>50</x:v>
      </x:c>
      <x:c r="X48" s="5" t="s">
        <x:v>51</x:v>
      </x:c>
    </x:row>
    <x:row r="49">
      <x:c r="A49" s="5" t="s">
        <x:v>270</x:v>
      </x:c>
      <x:c r="B49" s="5">
        <x:v>45938</x:v>
      </x:c>
      <x:c r="C49" s="5" t="s">
        <x:v>108</x:v>
      </x:c>
      <x:c r="D49" s="5" t="s">
        <x:v>109</x:v>
      </x:c>
      <x:c r="E49" s="5" t="s">
        <x:v>90</x:v>
      </x:c>
      <x:c r="F49" s="5" t="s">
        <x:v>102</x:v>
      </x:c>
      <x:c r="G49" s="5" t="s">
        <x:v>271</x:v>
      </x:c>
      <x:c r="H49" s="5" t="s">
        <x:v>78</x:v>
      </x:c>
      <x:c r="I49" s="5" t="s">
        <x:v>272</x:v>
      </x:c>
      <x:c r="J49" s="5" t="s">
        <x:v>93</x:v>
      </x:c>
      <x:c r="K49" s="5" t="s">
        <x:v>61</x:v>
      </x:c>
      <x:c r="L49" s="5" t="s">
        <x:v>16</x:v>
      </x:c>
      <x:c r="M49" s="5" t="s">
        <x:v>204</x:v>
      </x:c>
      <x:c r="N49" s="6">
        <x:v>3</x:v>
      </x:c>
      <x:c r="O49" s="7">
        <x:v>46.07</x:v>
      </x:c>
      <x:c r="P49" s="8">
        <x:v>0</x:v>
      </x:c>
      <x:c r="Q49" s="7">
        <x:v>33.710000000000001</x:v>
      </x:c>
      <x:c r="R49" s="7">
        <x:v>138.21000000000001</x:v>
      </x:c>
      <x:c r="S49" s="5" t="s">
        <x:v>49</x:v>
      </x:c>
      <x:c r="T49" s="7">
        <x:v>161606.01000000001</x:v>
      </x:c>
      <x:c r="U49" s="6"/>
      <x:c r="V49" s="6"/>
      <x:c r="W49" s="5" t="s">
        <x:v>50</x:v>
      </x:c>
      <x:c r="X49" s="5" t="s">
        <x:v>51</x:v>
      </x:c>
    </x:row>
    <x:row r="50">
      <x:c r="A50" s="5" t="s">
        <x:v>273</x:v>
      </x:c>
      <x:c r="B50" s="5">
        <x:v>46122</x:v>
      </x:c>
      <x:c r="C50" s="5" t="s">
        <x:v>194</x:v>
      </x:c>
      <x:c r="D50" s="5" t="s">
        <x:v>195</x:v>
      </x:c>
      <x:c r="E50" s="5" t="s">
        <x:v>90</x:v>
      </x:c>
      <x:c r="F50" s="5" t="s">
        <x:v>158</x:v>
      </x:c>
      <x:c r="G50" s="5" t="s">
        <x:v>274</x:v>
      </x:c>
      <x:c r="H50" s="5" t="s">
        <x:v>43</x:v>
      </x:c>
      <x:c r="I50" s="5" t="s">
        <x:v>250</x:v>
      </x:c>
      <x:c r="J50" s="5" t="s">
        <x:v>60</x:v>
      </x:c>
      <x:c r="K50" s="5" t="s">
        <x:v>46</x:v>
      </x:c>
      <x:c r="L50" s="5" t="s">
        <x:v>16</x:v>
      </x:c>
      <x:c r="M50" s="5" t="s">
        <x:v>275</x:v>
      </x:c>
      <x:c r="N50" s="6">
        <x:v>1</x:v>
      </x:c>
      <x:c r="O50" s="7">
        <x:v>189.28999999999999</x:v>
      </x:c>
      <x:c r="P50" s="8">
        <x:v>0</x:v>
      </x:c>
      <x:c r="Q50" s="7">
        <x:v>120.05</x:v>
      </x:c>
      <x:c r="R50" s="7">
        <x:v>189.28999999999999</x:v>
      </x:c>
      <x:c r="S50" s="5" t="s">
        <x:v>49</x:v>
      </x:c>
      <x:c r="T50" s="7">
        <x:v>193572.76999999999</x:v>
      </x:c>
      <x:c r="U50" s="6"/>
      <x:c r="V50" s="6"/>
      <x:c r="W50" s="5" t="s">
        <x:v>50</x:v>
      </x:c>
      <x:c r="X50" s="5" t="s">
        <x:v>80</x:v>
      </x:c>
    </x:row>
    <x:row r="51">
      <x:c r="A51" s="5" t="s">
        <x:v>276</x:v>
      </x:c>
      <x:c r="B51" s="5">
        <x:v>45866</x:v>
      </x:c>
      <x:c r="C51" s="5" t="s">
        <x:v>53</x:v>
      </x:c>
      <x:c r="D51" s="5" t="s">
        <x:v>54</x:v>
      </x:c>
      <x:c r="E51" s="5" t="s">
        <x:v>55</x:v>
      </x:c>
      <x:c r="F51" s="5" t="s">
        <x:v>277</x:v>
      </x:c>
      <x:c r="G51" s="5" t="s">
        <x:v>278</x:v>
      </x:c>
      <x:c r="H51" s="5" t="s">
        <x:v>78</x:v>
      </x:c>
      <x:c r="I51" s="5" t="s">
        <x:v>130</x:v>
      </x:c>
      <x:c r="J51" s="5" t="s">
        <x:v>74</x:v>
      </x:c>
      <x:c r="K51" s="5" t="s">
        <x:v>61</x:v>
      </x:c>
      <x:c r="L51" s="5" t="s">
        <x:v>16</x:v>
      </x:c>
      <x:c r="M51" s="5" t="s">
        <x:v>189</x:v>
      </x:c>
      <x:c r="N51" s="6">
        <x:v>1</x:v>
      </x:c>
      <x:c r="O51" s="7">
        <x:v>66.200000000000003</x:v>
      </x:c>
      <x:c r="P51" s="8">
        <x:v>0.10000000000000001</x:v>
      </x:c>
      <x:c r="Q51" s="7">
        <x:v>35.640000000000001</x:v>
      </x:c>
      <x:c r="R51" s="7">
        <x:v>59.579999999999998</x:v>
      </x:c>
      <x:c r="S51" s="5" t="s">
        <x:v>49</x:v>
      </x:c>
      <x:c r="T51" s="7">
        <x:v>164465.29000000001</x:v>
      </x:c>
      <x:c r="U51" s="6"/>
      <x:c r="V51" s="6"/>
      <x:c r="W51" s="5" t="s">
        <x:v>50</x:v>
      </x:c>
      <x:c r="X51" s="5" t="s">
        <x:v>51</x:v>
      </x:c>
    </x:row>
    <x:row r="52">
      <x:c r="A52" s="5" t="s">
        <x:v>279</x:v>
      </x:c>
      <x:c r="B52" s="5">
        <x:v>45994</x:v>
      </x:c>
      <x:c r="C52" s="5" t="s">
        <x:v>64</x:v>
      </x:c>
      <x:c r="D52" s="5" t="s">
        <x:v>65</x:v>
      </x:c>
      <x:c r="E52" s="5" t="s">
        <x:v>40</x:v>
      </x:c>
      <x:c r="F52" s="5" t="s">
        <x:v>66</x:v>
      </x:c>
      <x:c r="G52" s="5" t="s">
        <x:v>280</x:v>
      </x:c>
      <x:c r="H52" s="5" t="s">
        <x:v>43</x:v>
      </x:c>
      <x:c r="I52" s="5" t="s">
        <x:v>147</x:v>
      </x:c>
      <x:c r="J52" s="5" t="s">
        <x:v>93</x:v>
      </x:c>
      <x:c r="K52" s="5" t="s">
        <x:v>61</x:v>
      </x:c>
      <x:c r="L52" s="5" t="s">
        <x:v>16</x:v>
      </x:c>
      <x:c r="M52" s="5" t="s">
        <x:v>281</x:v>
      </x:c>
      <x:c r="N52" s="6">
        <x:v>6</x:v>
      </x:c>
      <x:c r="O52" s="7">
        <x:v>29.109999999999999</x:v>
      </x:c>
      <x:c r="P52" s="8">
        <x:v>0</x:v>
      </x:c>
      <x:c r="Q52" s="7">
        <x:v>17.789999999999999</x:v>
      </x:c>
      <x:c r="R52" s="7">
        <x:v>174.66</x:v>
      </x:c>
      <x:c r="S52" s="5" t="s">
        <x:v>49</x:v>
      </x:c>
      <x:c r="T52" s="7">
        <x:v>139219.44</x:v>
      </x:c>
      <x:c r="U52" s="6"/>
      <x:c r="V52" s="6"/>
      <x:c r="W52" s="5" t="s">
        <x:v>50</x:v>
      </x:c>
      <x:c r="X52" s="5" t="s">
        <x:v>70</x:v>
      </x:c>
    </x:row>
    <x:row r="53">
      <x:c r="A53" s="5" t="s">
        <x:v>282</x:v>
      </x:c>
      <x:c r="B53" s="5">
        <x:v>45399</x:v>
      </x:c>
      <x:c r="C53" s="5" t="s">
        <x:v>283</x:v>
      </x:c>
      <x:c r="D53" s="5" t="s">
        <x:v>284</x:v>
      </x:c>
      <x:c r="E53" s="5" t="s">
        <x:v>55</x:v>
      </x:c>
      <x:c r="F53" s="5" t="s">
        <x:v>56</x:v>
      </x:c>
      <x:c r="G53" s="5" t="s">
        <x:v>285</x:v>
      </x:c>
      <x:c r="H53" s="5" t="s">
        <x:v>78</x:v>
      </x:c>
      <x:c r="I53" s="5" t="s">
        <x:v>272</x:v>
      </x:c>
      <x:c r="J53" s="5" t="s">
        <x:v>93</x:v>
      </x:c>
      <x:c r="K53" s="5" t="s">
        <x:v>61</x:v>
      </x:c>
      <x:c r="L53" s="5" t="s">
        <x:v>94</x:v>
      </x:c>
      <x:c r="M53" s="5" t="s">
        <x:v>132</x:v>
      </x:c>
      <x:c r="N53" s="6">
        <x:v>1</x:v>
      </x:c>
      <x:c r="O53" s="7">
        <x:v>52.020000000000003</x:v>
      </x:c>
      <x:c r="P53" s="8">
        <x:v>0.20000000000000001</x:v>
      </x:c>
      <x:c r="Q53" s="7">
        <x:v>33.710000000000001</x:v>
      </x:c>
      <x:c r="R53" s="7">
        <x:v>41.619999999999997</x:v>
      </x:c>
      <x:c r="S53" s="5" t="s">
        <x:v>49</x:v>
      </x:c>
      <x:c r="T53" s="7">
        <x:v>73759.330000000002</x:v>
      </x:c>
      <x:c r="U53" s="6"/>
      <x:c r="V53" s="6"/>
      <x:c r="W53" s="5" t="s">
        <x:v>50</x:v>
      </x:c>
      <x:c r="X53" s="5" t="s">
        <x:v>97</x:v>
      </x:c>
    </x:row>
    <x:row r="54">
      <x:c r="A54" s="5" t="s">
        <x:v>286</x:v>
      </x:c>
      <x:c r="B54" s="5">
        <x:v>45758</x:v>
      </x:c>
      <x:c r="C54" s="5" t="s">
        <x:v>216</x:v>
      </x:c>
      <x:c r="D54" s="5" t="s">
        <x:v>217</x:v>
      </x:c>
      <x:c r="E54" s="5" t="s">
        <x:v>40</x:v>
      </x:c>
      <x:c r="F54" s="5" t="s">
        <x:v>102</x:v>
      </x:c>
      <x:c r="G54" s="5" t="s">
        <x:v>287</x:v>
      </x:c>
      <x:c r="H54" s="5" t="s">
        <x:v>104</x:v>
      </x:c>
      <x:c r="I54" s="5" t="s">
        <x:v>288</x:v>
      </x:c>
      <x:c r="J54" s="5" t="s">
        <x:v>116</x:v>
      </x:c>
      <x:c r="K54" s="5" t="s">
        <x:v>46</x:v>
      </x:c>
      <x:c r="L54" s="5" t="s">
        <x:v>16</x:v>
      </x:c>
      <x:c r="M54" s="5" t="s">
        <x:v>266</x:v>
      </x:c>
      <x:c r="N54" s="6">
        <x:v>2</x:v>
      </x:c>
      <x:c r="O54" s="7">
        <x:v>114.18000000000001</x:v>
      </x:c>
      <x:c r="P54" s="8">
        <x:v>0</x:v>
      </x:c>
      <x:c r="Q54" s="7">
        <x:v>77.019999999999996</x:v>
      </x:c>
      <x:c r="R54" s="7">
        <x:v>228.36000000000001</x:v>
      </x:c>
      <x:c r="S54" s="5" t="s">
        <x:v>49</x:v>
      </x:c>
      <x:c r="T54" s="7">
        <x:v>165289.91</x:v>
      </x:c>
      <x:c r="U54" s="6">
        <x:v>87</x:v>
      </x:c>
      <x:c r="V54" s="6">
        <x:v>5</x:v>
      </x:c>
      <x:c r="W54" s="5" t="s">
        <x:v>50</x:v>
      </x:c>
      <x:c r="X54" s="5" t="s">
        <x:v>97</x:v>
      </x:c>
    </x:row>
    <x:row r="55">
      <x:c r="A55" s="5" t="s">
        <x:v>289</x:v>
      </x:c>
      <x:c r="B55" s="5">
        <x:v>46185</x:v>
      </x:c>
      <x:c r="C55" s="5" t="s">
        <x:v>108</x:v>
      </x:c>
      <x:c r="D55" s="5" t="s">
        <x:v>109</x:v>
      </x:c>
      <x:c r="E55" s="5" t="s">
        <x:v>90</x:v>
      </x:c>
      <x:c r="F55" s="5" t="s">
        <x:v>102</x:v>
      </x:c>
      <x:c r="G55" s="5" t="s">
        <x:v>290</x:v>
      </x:c>
      <x:c r="H55" s="5" t="s">
        <x:v>58</x:v>
      </x:c>
      <x:c r="I55" s="5" t="s">
        <x:v>291</x:v>
      </x:c>
      <x:c r="J55" s="5" t="s">
        <x:v>74</x:v>
      </x:c>
      <x:c r="K55" s="5" t="s">
        <x:v>86</x:v>
      </x:c>
      <x:c r="L55" s="5" t="s">
        <x:v>16</x:v>
      </x:c>
      <x:c r="M55" s="5" t="s">
        <x:v>132</x:v>
      </x:c>
      <x:c r="N55" s="6">
        <x:v>2</x:v>
      </x:c>
      <x:c r="O55" s="7">
        <x:v>30.989999999999998</x:v>
      </x:c>
      <x:c r="P55" s="8">
        <x:v>0</x:v>
      </x:c>
      <x:c r="Q55" s="7">
        <x:v>17.600000000000001</x:v>
      </x:c>
      <x:c r="R55" s="7">
        <x:v>61.979999999999997</x:v>
      </x:c>
      <x:c r="S55" s="5" t="s">
        <x:v>49</x:v>
      </x:c>
      <x:c r="T55" s="7">
        <x:v>158845.95000000001</x:v>
      </x:c>
      <x:c r="U55" s="6"/>
      <x:c r="V55" s="6"/>
      <x:c r="W55" s="5" t="s">
        <x:v>50</x:v>
      </x:c>
      <x:c r="X55" s="5" t="s">
        <x:v>80</x:v>
      </x:c>
    </x:row>
    <x:row r="56">
      <x:c r="A56" s="5" t="s">
        <x:v>292</x:v>
      </x:c>
      <x:c r="B56" s="5">
        <x:v>46096</x:v>
      </x:c>
      <x:c r="C56" s="5" t="s">
        <x:v>185</x:v>
      </x:c>
      <x:c r="D56" s="5" t="s">
        <x:v>186</x:v>
      </x:c>
      <x:c r="E56" s="5" t="s">
        <x:v>90</x:v>
      </x:c>
      <x:c r="F56" s="5" t="s">
        <x:v>41</x:v>
      </x:c>
      <x:c r="G56" s="5" t="s">
        <x:v>293</x:v>
      </x:c>
      <x:c r="H56" s="5" t="s">
        <x:v>43</x:v>
      </x:c>
      <x:c r="I56" s="5" t="s">
        <x:v>294</x:v>
      </x:c>
      <x:c r="J56" s="5" t="s">
        <x:v>116</x:v>
      </x:c>
      <x:c r="K56" s="5" t="s">
        <x:v>117</x:v>
      </x:c>
      <x:c r="L56" s="5" t="s">
        <x:v>47</x:v>
      </x:c>
      <x:c r="M56" s="5" t="s">
        <x:v>122</x:v>
      </x:c>
      <x:c r="N56" s="6">
        <x:v>0</x:v>
      </x:c>
      <x:c r="O56" s="7">
        <x:v>293.94</x:v>
      </x:c>
      <x:c r="P56" s="8">
        <x:v>0.20000000000000001</x:v>
      </x:c>
      <x:c r="Q56" s="7">
        <x:v>154.37</x:v>
      </x:c>
      <x:c r="R56" s="7">
        <x:v>0</x:v>
      </x:c>
      <x:c r="S56" s="5" t="s">
        <x:v>49</x:v>
      </x:c>
      <x:c r="T56" s="7">
        <x:v>66880.800000000003</x:v>
      </x:c>
      <x:c r="U56" s="6"/>
      <x:c r="V56" s="6"/>
      <x:c r="W56" s="5" t="s">
        <x:v>151</x:v>
      </x:c>
      <x:c r="X56" s="5" t="s">
        <x:v>51</x:v>
      </x:c>
    </x:row>
    <x:row r="57">
      <x:c r="A57" s="5" t="s">
        <x:v>295</x:v>
      </x:c>
      <x:c r="B57" s="5">
        <x:v>45322</x:v>
      </x:c>
      <x:c r="C57" s="5" t="s">
        <x:v>88</x:v>
      </x:c>
      <x:c r="D57" s="5" t="s">
        <x:v>89</x:v>
      </x:c>
      <x:c r="E57" s="5" t="s">
        <x:v>90</x:v>
      </x:c>
      <x:c r="F57" s="5" t="s">
        <x:v>56</x:v>
      </x:c>
      <x:c r="G57" s="5" t="s">
        <x:v>296</x:v>
      </x:c>
      <x:c r="H57" s="5" t="s">
        <x:v>43</x:v>
      </x:c>
      <x:c r="I57" s="5" t="s">
        <x:v>297</x:v>
      </x:c>
      <x:c r="J57" s="5" t="s">
        <x:v>45</x:v>
      </x:c>
      <x:c r="K57" s="5" t="s">
        <x:v>46</x:v>
      </x:c>
      <x:c r="L57" s="5" t="s">
        <x:v>16</x:v>
      </x:c>
      <x:c r="M57" s="5" t="s">
        <x:v>262</x:v>
      </x:c>
      <x:c r="N57" s="6">
        <x:v>3</x:v>
      </x:c>
      <x:c r="O57" s="7">
        <x:v>194.84</x:v>
      </x:c>
      <x:c r="P57" s="8">
        <x:v>0.25</x:v>
      </x:c>
      <x:c r="Q57" s="7">
        <x:v>115.70999999999999</x:v>
      </x:c>
      <x:c r="R57" s="7">
        <x:v>438.38999999999999</x:v>
      </x:c>
      <x:c r="S57" s="5" t="s">
        <x:v>49</x:v>
      </x:c>
      <x:c r="T57" s="7">
        <x:v>201548.91</x:v>
      </x:c>
      <x:c r="U57" s="6"/>
      <x:c r="V57" s="6"/>
      <x:c r="W57" s="5" t="s">
        <x:v>50</x:v>
      </x:c>
      <x:c r="X57" s="5" t="s">
        <x:v>97</x:v>
      </x:c>
    </x:row>
    <x:row r="58">
      <x:c r="A58" s="5" t="s">
        <x:v>298</x:v>
      </x:c>
      <x:c r="B58" s="5">
        <x:v>45843</x:v>
      </x:c>
      <x:c r="C58" s="5" t="s">
        <x:v>200</x:v>
      </x:c>
      <x:c r="D58" s="5" t="s">
        <x:v>201</x:v>
      </x:c>
      <x:c r="E58" s="5" t="s">
        <x:v>40</x:v>
      </x:c>
      <x:c r="F58" s="5" t="s">
        <x:v>158</x:v>
      </x:c>
      <x:c r="G58" s="5" t="s">
        <x:v>299</x:v>
      </x:c>
      <x:c r="H58" s="5" t="s">
        <x:v>58</x:v>
      </x:c>
      <x:c r="I58" s="5" t="s">
        <x:v>300</x:v>
      </x:c>
      <x:c r="J58" s="5" t="s">
        <x:v>116</x:v>
      </x:c>
      <x:c r="K58" s="5" t="s">
        <x:v>117</x:v>
      </x:c>
      <x:c r="L58" s="5" t="s">
        <x:v>47</x:v>
      </x:c>
      <x:c r="M58" s="5" t="s">
        <x:v>125</x:v>
      </x:c>
      <x:c r="N58" s="6">
        <x:v>-5</x:v>
      </x:c>
      <x:c r="O58" s="7">
        <x:v>47.490000000000002</x:v>
      </x:c>
      <x:c r="P58" s="8">
        <x:v>0</x:v>
      </x:c>
      <x:c r="Q58" s="7">
        <x:v>28.359999999999999</x:v>
      </x:c>
      <x:c r="R58" s="7">
        <x:v>-237.44999999999999</x:v>
      </x:c>
      <x:c r="S58" s="5" t="s">
        <x:v>49</x:v>
      </x:c>
      <x:c r="T58" s="7">
        <x:v>60254.980000000003</x:v>
      </x:c>
      <x:c r="U58" s="6"/>
      <x:c r="V58" s="6"/>
      <x:c r="W58" s="5" t="s">
        <x:v>96</x:v>
      </x:c>
      <x:c r="X58" s="5" t="s">
        <x:v>97</x:v>
      </x:c>
    </x:row>
    <x:row r="59">
      <x:c r="A59" s="5" t="s">
        <x:v>301</x:v>
      </x:c>
      <x:c r="B59" s="5">
        <x:v>45932</x:v>
      </x:c>
      <x:c r="C59" s="5" t="s">
        <x:v>162</x:v>
      </x:c>
      <x:c r="D59" s="5" t="s">
        <x:v>163</x:v>
      </x:c>
      <x:c r="E59" s="5" t="s">
        <x:v>40</x:v>
      </x:c>
      <x:c r="F59" s="5" t="s">
        <x:v>158</x:v>
      </x:c>
      <x:c r="G59" s="5" t="s">
        <x:v>302</x:v>
      </x:c>
      <x:c r="H59" s="5" t="s">
        <x:v>43</x:v>
      </x:c>
      <x:c r="I59" s="5" t="s">
        <x:v>303</x:v>
      </x:c>
      <x:c r="J59" s="5" t="s">
        <x:v>45</x:v>
      </x:c>
      <x:c r="K59" s="5" t="s">
        <x:v>86</x:v>
      </x:c>
      <x:c r="L59" s="5" t="s">
        <x:v>304</x:v>
      </x:c>
      <x:c r="M59" s="5" t="s">
        <x:v>48</x:v>
      </x:c>
      <x:c r="N59" s="6">
        <x:v>1</x:v>
      </x:c>
      <x:c r="O59" s="7">
        <x:v>736.25999999999999</x:v>
      </x:c>
      <x:c r="P59" s="8">
        <x:v>5.0000000000000003e-002</x:v>
      </x:c>
      <x:c r="Q59" s="7">
        <x:v>423.88</x:v>
      </x:c>
      <x:c r="R59" s="7">
        <x:v>699.45000000000005</x:v>
      </x:c>
      <x:c r="S59" s="5" t="s">
        <x:v>49</x:v>
      </x:c>
      <x:c r="T59" s="7">
        <x:v>166027.73000000001</x:v>
      </x:c>
      <x:c r="U59" s="6"/>
      <x:c r="V59" s="6"/>
      <x:c r="W59" s="5" t="s">
        <x:v>50</x:v>
      </x:c>
      <x:c r="X59" s="5" t="s">
        <x:v>51</x:v>
      </x:c>
    </x:row>
    <x:row r="60">
      <x:c r="A60" s="5" t="s">
        <x:v>305</x:v>
      </x:c>
      <x:c r="B60" s="5">
        <x:v>46060</x:v>
      </x:c>
      <x:c r="C60" s="5" t="s">
        <x:v>144</x:v>
      </x:c>
      <x:c r="D60" s="5" t="s">
        <x:v>145</x:v>
      </x:c>
      <x:c r="E60" s="5" t="s">
        <x:v>55</x:v>
      </x:c>
      <x:c r="F60" s="5" t="s">
        <x:v>66</x:v>
      </x:c>
      <x:c r="G60" s="5" t="s">
        <x:v>306</x:v>
      </x:c>
      <x:c r="H60" s="5" t="s">
        <x:v>78</x:v>
      </x:c>
      <x:c r="I60" s="5" t="s">
        <x:v>188</x:v>
      </x:c>
      <x:c r="J60" s="5" t="s">
        <x:v>45</x:v>
      </x:c>
      <x:c r="K60" s="5" t="s">
        <x:v>61</x:v>
      </x:c>
      <x:c r="L60" s="5" t="s">
        <x:v>131</x:v>
      </x:c>
      <x:c r="M60" s="5" t="s">
        <x:v>106</x:v>
      </x:c>
      <x:c r="N60" s="6">
        <x:v>1</x:v>
      </x:c>
      <x:c r="O60" s="7">
        <x:v>331.85000000000002</x:v>
      </x:c>
      <x:c r="P60" s="8">
        <x:v>0.20000000000000001</x:v>
      </x:c>
      <x:c r="Q60" s="7">
        <x:v>170.34</x:v>
      </x:c>
      <x:c r="R60" s="7">
        <x:v>265.48000000000002</x:v>
      </x:c>
      <x:c r="S60" s="5" t="s">
        <x:v>49</x:v>
      </x:c>
      <x:c r="T60" s="7">
        <x:v>79393.419999999998</x:v>
      </x:c>
      <x:c r="U60" s="6"/>
      <x:c r="V60" s="6"/>
      <x:c r="W60" s="5" t="s">
        <x:v>50</x:v>
      </x:c>
      <x:c r="X60" s="5" t="s">
        <x:v>70</x:v>
      </x:c>
    </x:row>
    <x:row r="61">
      <x:c r="A61" s="5" t="s">
        <x:v>307</x:v>
      </x:c>
      <x:c r="B61" s="5">
        <x:v>46090</x:v>
      </x:c>
      <x:c r="C61" s="5" t="s">
        <x:v>200</x:v>
      </x:c>
      <x:c r="D61" s="5" t="s">
        <x:v>201</x:v>
      </x:c>
      <x:c r="E61" s="5" t="s">
        <x:v>40</x:v>
      </x:c>
      <x:c r="F61" s="5" t="s">
        <x:v>158</x:v>
      </x:c>
      <x:c r="G61" s="5" t="s">
        <x:v>308</x:v>
      </x:c>
      <x:c r="H61" s="5" t="s">
        <x:v>78</x:v>
      </x:c>
      <x:c r="I61" s="5" t="s">
        <x:v>221</x:v>
      </x:c>
      <x:c r="J61" s="5" t="s">
        <x:v>60</x:v>
      </x:c>
      <x:c r="K61" s="5" t="s">
        <x:v>117</x:v>
      </x:c>
      <x:c r="L61" s="5" t="s">
        <x:v>16</x:v>
      </x:c>
      <x:c r="M61" s="5" t="s">
        <x:v>275</x:v>
      </x:c>
      <x:c r="N61" s="6">
        <x:v>1</x:v>
      </x:c>
      <x:c r="O61" s="7">
        <x:v>174.37</x:v>
      </x:c>
      <x:c r="P61" s="8">
        <x:v>0.20000000000000001</x:v>
      </x:c>
      <x:c r="Q61" s="7">
        <x:v>108.97</x:v>
      </x:c>
      <x:c r="R61" s="7">
        <x:v>139.5</x:v>
      </x:c>
      <x:c r="S61" s="5" t="s">
        <x:v>49</x:v>
      </x:c>
      <x:c r="T61" s="7">
        <x:v>135673.51999999999</x:v>
      </x:c>
      <x:c r="U61" s="6"/>
      <x:c r="V61" s="6"/>
      <x:c r="W61" s="5" t="s">
        <x:v>50</x:v>
      </x:c>
      <x:c r="X61" s="5" t="s">
        <x:v>51</x:v>
      </x:c>
    </x:row>
    <x:row r="62">
      <x:c r="A62" s="5" t="s">
        <x:v>309</x:v>
      </x:c>
      <x:c r="B62" s="5">
        <x:v>46011</x:v>
      </x:c>
      <x:c r="C62" s="5" t="s">
        <x:v>194</x:v>
      </x:c>
      <x:c r="D62" s="5" t="s">
        <x:v>195</x:v>
      </x:c>
      <x:c r="E62" s="5" t="s">
        <x:v>90</x:v>
      </x:c>
      <x:c r="F62" s="5" t="s">
        <x:v>158</x:v>
      </x:c>
      <x:c r="G62" s="5" t="s">
        <x:v>310</x:v>
      </x:c>
      <x:c r="H62" s="5" t="s">
        <x:v>104</x:v>
      </x:c>
      <x:c r="I62" s="5" t="s">
        <x:v>257</x:v>
      </x:c>
      <x:c r="J62" s="5" t="s">
        <x:v>74</x:v>
      </x:c>
      <x:c r="K62" s="5" t="s">
        <x:v>86</x:v>
      </x:c>
      <x:c r="L62" s="5" t="s">
        <x:v>16</x:v>
      </x:c>
      <x:c r="M62" s="5" t="s">
        <x:v>222</x:v>
      </x:c>
      <x:c r="N62" s="6">
        <x:v>1</x:v>
      </x:c>
      <x:c r="O62" s="7">
        <x:v>88.989999999999995</x:v>
      </x:c>
      <x:c r="P62" s="8">
        <x:v>0.25</x:v>
      </x:c>
      <x:c r="Q62" s="7">
        <x:v>62.619999999999997</x:v>
      </x:c>
      <x:c r="R62" s="7">
        <x:v>66.739999999999995</x:v>
      </x:c>
      <x:c r="S62" s="5" t="s">
        <x:v>49</x:v>
      </x:c>
      <x:c r="T62" s="7">
        <x:v>175976.04999999999</x:v>
      </x:c>
      <x:c r="U62" s="6"/>
      <x:c r="V62" s="6"/>
      <x:c r="W62" s="5" t="s">
        <x:v>50</x:v>
      </x:c>
      <x:c r="X62" s="5" t="s">
        <x:v>70</x:v>
      </x:c>
    </x:row>
    <x:row r="63">
      <x:c r="A63" s="5" t="s">
        <x:v>311</x:v>
      </x:c>
      <x:c r="B63" s="5">
        <x:v>46093</x:v>
      </x:c>
      <x:c r="C63" s="5" t="s">
        <x:v>138</x:v>
      </x:c>
      <x:c r="D63" s="5" t="s">
        <x:v>139</x:v>
      </x:c>
      <x:c r="E63" s="5" t="s">
        <x:v>90</x:v>
      </x:c>
      <x:c r="F63" s="5" t="s">
        <x:v>41</x:v>
      </x:c>
      <x:c r="G63" s="5" t="s">
        <x:v>312</x:v>
      </x:c>
      <x:c r="H63" s="5" t="s">
        <x:v>58</x:v>
      </x:c>
      <x:c r="I63" s="5" t="s">
        <x:v>313</x:v>
      </x:c>
      <x:c r="J63" s="5" t="s">
        <x:v>60</x:v>
      </x:c>
      <x:c r="K63" s="5" t="s">
        <x:v>61</x:v>
      </x:c>
      <x:c r="L63" s="5" t="s">
        <x:v>16</x:v>
      </x:c>
      <x:c r="M63" s="5" t="s">
        <x:v>236</x:v>
      </x:c>
      <x:c r="N63" s="6">
        <x:v>2</x:v>
      </x:c>
      <x:c r="O63" s="7">
        <x:v>140.53999999999999</x:v>
      </x:c>
      <x:c r="P63" s="8">
        <x:v>0</x:v>
      </x:c>
      <x:c r="Q63" s="7">
        <x:v>102.78</x:v>
      </x:c>
      <x:c r="R63" s="7">
        <x:v>281.07999999999998</x:v>
      </x:c>
      <x:c r="S63" s="5" t="s">
        <x:v>49</x:v>
      </x:c>
      <x:c r="T63" s="7">
        <x:v>133271.44</x:v>
      </x:c>
      <x:c r="U63" s="6"/>
      <x:c r="V63" s="6"/>
      <x:c r="W63" s="5" t="s">
        <x:v>50</x:v>
      </x:c>
      <x:c r="X63" s="5" t="s">
        <x:v>97</x:v>
      </x:c>
    </x:row>
    <x:row r="64">
      <x:c r="A64" s="5" t="s">
        <x:v>314</x:v>
      </x:c>
      <x:c r="B64" s="5">
        <x:v>45385</x:v>
      </x:c>
      <x:c r="C64" s="5" t="s">
        <x:v>82</x:v>
      </x:c>
      <x:c r="D64" s="5" t="s">
        <x:v>83</x:v>
      </x:c>
      <x:c r="E64" s="5" t="s">
        <x:v>40</x:v>
      </x:c>
      <x:c r="F64" s="5" t="s">
        <x:v>56</x:v>
      </x:c>
      <x:c r="G64" s="5" t="s">
        <x:v>315</x:v>
      </x:c>
      <x:c r="H64" s="5" t="s">
        <x:v>78</x:v>
      </x:c>
      <x:c r="I64" s="5" t="s">
        <x:v>316</x:v>
      </x:c>
      <x:c r="J64" s="5" t="s">
        <x:v>74</x:v>
      </x:c>
      <x:c r="K64" s="5" t="s">
        <x:v>86</x:v>
      </x:c>
      <x:c r="L64" s="5" t="s">
        <x:v>131</x:v>
      </x:c>
      <x:c r="M64" s="5" t="s">
        <x:v>75</x:v>
      </x:c>
      <x:c r="N64" s="6">
        <x:v>1</x:v>
      </x:c>
      <x:c r="O64" s="7">
        <x:v>87.969999999999999</x:v>
      </x:c>
      <x:c r="P64" s="8">
        <x:v>0</x:v>
      </x:c>
      <x:c r="Q64" s="7">
        <x:v>47.850000000000001</x:v>
      </x:c>
      <x:c r="R64" s="7">
        <x:v>87.969999999999999</x:v>
      </x:c>
      <x:c r="S64" s="5" t="s">
        <x:v>49</x:v>
      </x:c>
      <x:c r="T64" s="7">
        <x:v>63431.900000000001</x:v>
      </x:c>
      <x:c r="U64" s="6"/>
      <x:c r="V64" s="6"/>
      <x:c r="W64" s="5" t="s">
        <x:v>50</x:v>
      </x:c>
      <x:c r="X64" s="5" t="s">
        <x:v>80</x:v>
      </x:c>
    </x:row>
    <x:row r="65">
      <x:c r="A65" s="5" t="s">
        <x:v>317</x:v>
      </x:c>
      <x:c r="B65" s="5">
        <x:v>45577</x:v>
      </x:c>
      <x:c r="C65" s="5" t="s">
        <x:v>185</x:v>
      </x:c>
      <x:c r="D65" s="5" t="s">
        <x:v>186</x:v>
      </x:c>
      <x:c r="E65" s="5" t="s">
        <x:v>90</x:v>
      </x:c>
      <x:c r="F65" s="5" t="s">
        <x:v>41</x:v>
      </x:c>
      <x:c r="G65" s="5" t="s">
        <x:v>318</x:v>
      </x:c>
      <x:c r="H65" s="5" t="s">
        <x:v>78</x:v>
      </x:c>
      <x:c r="I65" s="5" t="s">
        <x:v>203</x:v>
      </x:c>
      <x:c r="J65" s="5" t="s">
        <x:v>60</x:v>
      </x:c>
      <x:c r="K65" s="5" t="s">
        <x:v>86</x:v>
      </x:c>
      <x:c r="L65" s="5" t="s">
        <x:v>16</x:v>
      </x:c>
      <x:c r="M65" s="5" t="s">
        <x:v>75</x:v>
      </x:c>
      <x:c r="N65" s="6">
        <x:v>1</x:v>
      </x:c>
      <x:c r="O65" s="7">
        <x:v>137.49000000000001</x:v>
      </x:c>
      <x:c r="P65" s="8">
        <x:v>0.20000000000000001</x:v>
      </x:c>
      <x:c r="Q65" s="7">
        <x:v>103.51000000000001</x:v>
      </x:c>
      <x:c r="R65" s="7">
        <x:v>109.98999999999999</x:v>
      </x:c>
      <x:c r="S65" s="5" t="s">
        <x:v>49</x:v>
      </x:c>
      <x:c r="T65" s="7">
        <x:v>157112.51999999999</x:v>
      </x:c>
      <x:c r="U65" s="6"/>
      <x:c r="V65" s="6"/>
      <x:c r="W65" s="5" t="s">
        <x:v>50</x:v>
      </x:c>
      <x:c r="X65" s="5" t="s">
        <x:v>70</x:v>
      </x:c>
    </x:row>
    <x:row r="66">
      <x:c r="A66" s="5" t="s">
        <x:v>319</x:v>
      </x:c>
      <x:c r="B66" s="5">
        <x:v>45814</x:v>
      </x:c>
      <x:c r="C66" s="5" t="s">
        <x:v>200</x:v>
      </x:c>
      <x:c r="D66" s="5" t="s">
        <x:v>201</x:v>
      </x:c>
      <x:c r="E66" s="5" t="s">
        <x:v>40</x:v>
      </x:c>
      <x:c r="F66" s="5" t="s">
        <x:v>158</x:v>
      </x:c>
      <x:c r="G66" s="5" t="s">
        <x:v>320</x:v>
      </x:c>
      <x:c r="H66" s="5" t="s">
        <x:v>78</x:v>
      </x:c>
      <x:c r="I66" s="5" t="s">
        <x:v>321</x:v>
      </x:c>
      <x:c r="J66" s="5" t="s">
        <x:v>45</x:v>
      </x:c>
      <x:c r="K66" s="5" t="s">
        <x:v>86</x:v>
      </x:c>
      <x:c r="L66" s="5" t="s">
        <x:v>16</x:v>
      </x:c>
      <x:c r="M66" s="5" t="s">
        <x:v>322</x:v>
      </x:c>
      <x:c r="N66" s="6">
        <x:v>3</x:v>
      </x:c>
      <x:c r="O66" s="7">
        <x:v>425.22000000000003</x:v>
      </x:c>
      <x:c r="P66" s="8">
        <x:v>0.25</x:v>
      </x:c>
      <x:c r="Q66" s="7">
        <x:v>241.94999999999999</x:v>
      </x:c>
      <x:c r="R66" s="7">
        <x:v>956.75</x:v>
      </x:c>
      <x:c r="S66" s="5" t="s">
        <x:v>49</x:v>
      </x:c>
      <x:c r="T66" s="7">
        <x:v>182108.66</x:v>
      </x:c>
      <x:c r="U66" s="6"/>
      <x:c r="V66" s="6"/>
      <x:c r="W66" s="5" t="s">
        <x:v>50</x:v>
      </x:c>
      <x:c r="X66" s="5" t="s">
        <x:v>97</x:v>
      </x:c>
    </x:row>
    <x:row r="67">
      <x:c r="A67" s="5" t="s">
        <x:v>323</x:v>
      </x:c>
      <x:c r="B67" s="5">
        <x:v>45952</x:v>
      </x:c>
      <x:c r="C67" s="5" t="s">
        <x:v>162</x:v>
      </x:c>
      <x:c r="D67" s="5" t="s">
        <x:v>163</x:v>
      </x:c>
      <x:c r="E67" s="5" t="s">
        <x:v>40</x:v>
      </x:c>
      <x:c r="F67" s="5" t="s">
        <x:v>158</x:v>
      </x:c>
      <x:c r="G67" s="5" t="s">
        <x:v>324</x:v>
      </x:c>
      <x:c r="H67" s="5" t="s">
        <x:v>58</x:v>
      </x:c>
      <x:c r="I67" s="5" t="s">
        <x:v>325</x:v>
      </x:c>
      <x:c r="J67" s="5" t="s">
        <x:v>116</x:v>
      </x:c>
      <x:c r="K67" s="5" t="s">
        <x:v>117</x:v>
      </x:c>
      <x:c r="L67" s="5" t="s">
        <x:v>16</x:v>
      </x:c>
      <x:c r="M67" s="5" t="s">
        <x:v>189</x:v>
      </x:c>
      <x:c r="N67" s="6">
        <x:v>2</x:v>
      </x:c>
      <x:c r="O67" s="7">
        <x:v>267.17000000000002</x:v>
      </x:c>
      <x:c r="P67" s="8">
        <x:v>0</x:v>
      </x:c>
      <x:c r="Q67" s="7">
        <x:v>166.78999999999999</x:v>
      </x:c>
      <x:c r="R67" s="7">
        <x:v>534.34000000000003</x:v>
      </x:c>
      <x:c r="S67" s="5" t="s">
        <x:v>49</x:v>
      </x:c>
      <x:c r="T67" s="7">
        <x:v>166027.73000000001</x:v>
      </x:c>
      <x:c r="U67" s="6"/>
      <x:c r="V67" s="6"/>
      <x:c r="W67" s="5" t="s">
        <x:v>50</x:v>
      </x:c>
      <x:c r="X67" s="5" t="s">
        <x:v>70</x:v>
      </x:c>
    </x:row>
    <x:row r="68">
      <x:c r="A68" s="5" t="s">
        <x:v>326</x:v>
      </x:c>
      <x:c r="B68" s="5">
        <x:v>45809</x:v>
      </x:c>
      <x:c r="C68" s="5" t="s">
        <x:v>185</x:v>
      </x:c>
      <x:c r="D68" s="5" t="s">
        <x:v>186</x:v>
      </x:c>
      <x:c r="E68" s="5" t="s">
        <x:v>90</x:v>
      </x:c>
      <x:c r="F68" s="5" t="s">
        <x:v>41</x:v>
      </x:c>
      <x:c r="G68" s="5" t="s">
        <x:v>327</x:v>
      </x:c>
      <x:c r="H68" s="5" t="s">
        <x:v>78</x:v>
      </x:c>
      <x:c r="I68" s="5" t="s">
        <x:v>328</x:v>
      </x:c>
      <x:c r="J68" s="5" t="s">
        <x:v>116</x:v>
      </x:c>
      <x:c r="K68" s="5" t="s">
        <x:v>46</x:v>
      </x:c>
      <x:c r="L68" s="5" t="s">
        <x:v>16</x:v>
      </x:c>
      <x:c r="M68" s="5" t="s">
        <x:v>329</x:v>
      </x:c>
      <x:c r="N68" s="6">
        <x:v>2</x:v>
      </x:c>
      <x:c r="O68" s="7">
        <x:v>150.61000000000001</x:v>
      </x:c>
      <x:c r="P68" s="8">
        <x:v>0</x:v>
      </x:c>
      <x:c r="Q68" s="7">
        <x:v>106.98</x:v>
      </x:c>
      <x:c r="R68" s="7">
        <x:v>301.22000000000003</x:v>
      </x:c>
      <x:c r="S68" s="5" t="s">
        <x:v>49</x:v>
      </x:c>
      <x:c r="T68" s="7">
        <x:v>170776.26999999999</x:v>
      </x:c>
      <x:c r="U68" s="6"/>
      <x:c r="V68" s="6"/>
      <x:c r="W68" s="5" t="s">
        <x:v>50</x:v>
      </x:c>
      <x:c r="X68" s="5" t="s">
        <x:v>80</x:v>
      </x:c>
    </x:row>
    <x:row r="69">
      <x:c r="A69" s="5" t="s">
        <x:v>330</x:v>
      </x:c>
      <x:c r="B69" s="5">
        <x:v>46202</x:v>
      </x:c>
      <x:c r="C69" s="5" t="s">
        <x:v>216</x:v>
      </x:c>
      <x:c r="D69" s="5" t="s">
        <x:v>217</x:v>
      </x:c>
      <x:c r="E69" s="5" t="s">
        <x:v>40</x:v>
      </x:c>
      <x:c r="F69" s="5" t="s">
        <x:v>102</x:v>
      </x:c>
      <x:c r="G69" s="5" t="s">
        <x:v>331</x:v>
      </x:c>
      <x:c r="H69" s="5" t="s">
        <x:v>58</x:v>
      </x:c>
      <x:c r="I69" s="5" t="s">
        <x:v>332</x:v>
      </x:c>
      <x:c r="J69" s="5" t="s">
        <x:v>93</x:v>
      </x:c>
      <x:c r="K69" s="5" t="s">
        <x:v>117</x:v>
      </x:c>
      <x:c r="L69" s="5" t="s">
        <x:v>16</x:v>
      </x:c>
      <x:c r="M69" s="5" t="s">
        <x:v>236</x:v>
      </x:c>
      <x:c r="N69" s="6">
        <x:v>1</x:v>
      </x:c>
      <x:c r="O69" s="7">
        <x:v>47.299999999999997</x:v>
      </x:c>
      <x:c r="P69" s="8">
        <x:v>0.25</x:v>
      </x:c>
      <x:c r="Q69" s="7">
        <x:v>33.719999999999999</x:v>
      </x:c>
      <x:c r="R69" s="7">
        <x:v>35.469999999999999</x:v>
      </x:c>
      <x:c r="S69" s="5" t="s">
        <x:v>49</x:v>
      </x:c>
      <x:c r="T69" s="7">
        <x:v>158845.95000000001</x:v>
      </x:c>
      <x:c r="U69" s="6"/>
      <x:c r="V69" s="6"/>
      <x:c r="W69" s="5" t="s">
        <x:v>50</x:v>
      </x:c>
      <x:c r="X69" s="5" t="s">
        <x:v>70</x:v>
      </x:c>
    </x:row>
    <x:row r="70">
      <x:c r="A70" s="5" t="s">
        <x:v>333</x:v>
      </x:c>
      <x:c r="B70" s="5">
        <x:v>46147</x:v>
      </x:c>
      <x:c r="C70" s="5" t="s">
        <x:v>144</x:v>
      </x:c>
      <x:c r="D70" s="5" t="s">
        <x:v>145</x:v>
      </x:c>
      <x:c r="E70" s="5" t="s">
        <x:v>55</x:v>
      </x:c>
      <x:c r="F70" s="5" t="s">
        <x:v>66</x:v>
      </x:c>
      <x:c r="G70" s="5" t="s">
        <x:v>334</x:v>
      </x:c>
      <x:c r="H70" s="5" t="s">
        <x:v>78</x:v>
      </x:c>
      <x:c r="I70" s="5" t="s">
        <x:v>335</x:v>
      </x:c>
      <x:c r="J70" s="5" t="s">
        <x:v>93</x:v>
      </x:c>
      <x:c r="K70" s="5" t="s">
        <x:v>86</x:v>
      </x:c>
      <x:c r="L70" s="5" t="s">
        <x:v>16</x:v>
      </x:c>
      <x:c r="M70" s="5" t="s">
        <x:v>258</x:v>
      </x:c>
      <x:c r="N70" s="6">
        <x:v>1</x:v>
      </x:c>
      <x:c r="O70" s="7">
        <x:v>30.829999999999998</x:v>
      </x:c>
      <x:c r="P70" s="8">
        <x:v>0</x:v>
      </x:c>
      <x:c r="Q70" s="7">
        <x:v>20.899999999999999</x:v>
      </x:c>
      <x:c r="R70" s="7">
        <x:v>30.829999999999998</x:v>
      </x:c>
      <x:c r="S70" s="5" t="s">
        <x:v>49</x:v>
      </x:c>
      <x:c r="T70" s="7">
        <x:v>201880.76999999999</x:v>
      </x:c>
      <x:c r="U70" s="6"/>
      <x:c r="V70" s="6"/>
      <x:c r="W70" s="5" t="s">
        <x:v>50</x:v>
      </x:c>
      <x:c r="X70" s="5" t="s">
        <x:v>70</x:v>
      </x:c>
    </x:row>
    <x:row r="71">
      <x:c r="A71" s="5" t="s">
        <x:v>336</x:v>
      </x:c>
      <x:c r="B71" s="5">
        <x:v>45899</x:v>
      </x:c>
      <x:c r="C71" s="5" t="s">
        <x:v>108</x:v>
      </x:c>
      <x:c r="D71" s="5" t="s">
        <x:v>109</x:v>
      </x:c>
      <x:c r="E71" s="5" t="s">
        <x:v>90</x:v>
      </x:c>
      <x:c r="F71" s="5" t="s">
        <x:v>102</x:v>
      </x:c>
      <x:c r="G71" s="5" t="s">
        <x:v>337</x:v>
      </x:c>
      <x:c r="H71" s="5" t="s">
        <x:v>58</x:v>
      </x:c>
      <x:c r="I71" s="5" t="s">
        <x:v>338</x:v>
      </x:c>
      <x:c r="J71" s="5" t="s">
        <x:v>60</x:v>
      </x:c>
      <x:c r="K71" s="5" t="s">
        <x:v>61</x:v>
      </x:c>
      <x:c r="L71" s="5" t="s">
        <x:v>16</x:v>
      </x:c>
      <x:c r="M71" s="5" t="s">
        <x:v>236</x:v>
      </x:c>
      <x:c r="N71" s="6">
        <x:v>1</x:v>
      </x:c>
      <x:c r="O71" s="7">
        <x:v>250.78</x:v>
      </x:c>
      <x:c r="P71" s="8">
        <x:v>0</x:v>
      </x:c>
      <x:c r="Q71" s="7">
        <x:v>150.38999999999999</x:v>
      </x:c>
      <x:c r="R71" s="7">
        <x:v>250.78</x:v>
      </x:c>
      <x:c r="S71" s="5" t="s">
        <x:v>49</x:v>
      </x:c>
      <x:c r="T71" s="7">
        <x:v>182379.04999999999</x:v>
      </x:c>
      <x:c r="U71" s="6"/>
      <x:c r="V71" s="6"/>
      <x:c r="W71" s="5" t="s">
        <x:v>50</x:v>
      </x:c>
      <x:c r="X71" s="5" t="s">
        <x:v>97</x:v>
      </x:c>
    </x:row>
    <x:row r="72">
      <x:c r="A72" s="5" t="s">
        <x:v>339</x:v>
      </x:c>
      <x:c r="B72" s="5">
        <x:v>45551</x:v>
      </x:c>
      <x:c r="C72" s="5" t="s">
        <x:v>340</x:v>
      </x:c>
      <x:c r="D72" s="5" t="s">
        <x:v>341</x:v>
      </x:c>
      <x:c r="E72" s="5" t="s">
        <x:v>55</x:v>
      </x:c>
      <x:c r="F72" s="5" t="s">
        <x:v>66</x:v>
      </x:c>
      <x:c r="G72" s="5" t="s">
        <x:v>342</x:v>
      </x:c>
      <x:c r="H72" s="5" t="s">
        <x:v>104</x:v>
      </x:c>
      <x:c r="I72" s="5" t="s">
        <x:v>343</x:v>
      </x:c>
      <x:c r="J72" s="5" t="s">
        <x:v>93</x:v>
      </x:c>
      <x:c r="K72" s="5" t="s">
        <x:v>61</x:v>
      </x:c>
      <x:c r="L72" s="5" t="s">
        <x:v>16</x:v>
      </x:c>
      <x:c r="M72" s="5" t="s">
        <x:v>125</x:v>
      </x:c>
      <x:c r="N72" s="6">
        <x:v>1</x:v>
      </x:c>
      <x:c r="O72" s="7">
        <x:v>15.890000000000001</x:v>
      </x:c>
      <x:c r="P72" s="8">
        <x:v>0</x:v>
      </x:c>
      <x:c r="Q72" s="7">
        <x:v>10.119999999999999</x:v>
      </x:c>
      <x:c r="R72" s="7">
        <x:v>15.890000000000001</x:v>
      </x:c>
      <x:c r="S72" s="5" t="s">
        <x:v>49</x:v>
      </x:c>
      <x:c r="T72" s="7">
        <x:v>131308.42999999999</x:v>
      </x:c>
      <x:c r="U72" s="6"/>
      <x:c r="V72" s="6"/>
      <x:c r="W72" s="5" t="s">
        <x:v>50</x:v>
      </x:c>
      <x:c r="X72" s="5" t="s">
        <x:v>70</x:v>
      </x:c>
    </x:row>
    <x:row r="73">
      <x:c r="A73" s="5" t="s">
        <x:v>344</x:v>
      </x:c>
      <x:c r="B73" s="5">
        <x:v>46090</x:v>
      </x:c>
      <x:c r="C73" s="5" t="s">
        <x:v>144</x:v>
      </x:c>
      <x:c r="D73" s="5" t="s">
        <x:v>145</x:v>
      </x:c>
      <x:c r="E73" s="5" t="s">
        <x:v>55</x:v>
      </x:c>
      <x:c r="F73" s="5" t="s">
        <x:v>66</x:v>
      </x:c>
      <x:c r="G73" s="5" t="s">
        <x:v>345</x:v>
      </x:c>
      <x:c r="H73" s="5" t="s">
        <x:v>58</x:v>
      </x:c>
      <x:c r="I73" s="5" t="s">
        <x:v>346</x:v>
      </x:c>
      <x:c r="J73" s="5" t="s">
        <x:v>60</x:v>
      </x:c>
      <x:c r="K73" s="5" t="s">
        <x:v>117</x:v>
      </x:c>
      <x:c r="L73" s="5" t="s">
        <x:v>131</x:v>
      </x:c>
      <x:c r="M73" s="5" t="s">
        <x:v>95</x:v>
      </x:c>
      <x:c r="N73" s="6">
        <x:v>1</x:v>
      </x:c>
      <x:c r="O73" s="7">
        <x:v>132.53</x:v>
      </x:c>
      <x:c r="P73" s="8">
        <x:v>0</x:v>
      </x:c>
      <x:c r="Q73" s="7">
        <x:v>65.200000000000003</x:v>
      </x:c>
      <x:c r="R73" s="7">
        <x:v>132.53</x:v>
      </x:c>
      <x:c r="S73" s="5" t="s">
        <x:v>49</x:v>
      </x:c>
      <x:c r="T73" s="7">
        <x:v>93220.149999999994</x:v>
      </x:c>
      <x:c r="U73" s="6"/>
      <x:c r="V73" s="6"/>
      <x:c r="W73" s="5" t="s">
        <x:v>50</x:v>
      </x:c>
      <x:c r="X73" s="5" t="s">
        <x:v>51</x:v>
      </x:c>
    </x:row>
    <x:row r="74">
      <x:c r="A74" s="5" t="s">
        <x:v>347</x:v>
      </x:c>
      <x:c r="B74" s="5">
        <x:v>45641</x:v>
      </x:c>
      <x:c r="C74" s="5" t="s">
        <x:v>38</x:v>
      </x:c>
      <x:c r="D74" s="5" t="s">
        <x:v>39</x:v>
      </x:c>
      <x:c r="E74" s="5" t="s">
        <x:v>40</x:v>
      </x:c>
      <x:c r="F74" s="5" t="s">
        <x:v>41</x:v>
      </x:c>
      <x:c r="G74" s="5" t="s">
        <x:v>348</x:v>
      </x:c>
      <x:c r="H74" s="5" t="s">
        <x:v>104</x:v>
      </x:c>
      <x:c r="I74" s="5" t="s">
        <x:v>349</x:v>
      </x:c>
      <x:c r="J74" s="5" t="s">
        <x:v>60</x:v>
      </x:c>
      <x:c r="K74" s="5" t="s">
        <x:v>46</x:v>
      </x:c>
      <x:c r="L74" s="5" t="s">
        <x:v>47</x:v>
      </x:c>
      <x:c r="M74" s="5" t="s">
        <x:v>350</x:v>
      </x:c>
      <x:c r="N74" s="6">
        <x:v>2</x:v>
      </x:c>
      <x:c r="O74" s="7">
        <x:v>192.46000000000001</x:v>
      </x:c>
      <x:c r="P74" s="8">
        <x:v>0.25</x:v>
      </x:c>
      <x:c r="Q74" s="7">
        <x:v>136.47999999999999</x:v>
      </x:c>
      <x:c r="R74" s="7">
        <x:v>288.69</x:v>
      </x:c>
      <x:c r="S74" s="5" t="s">
        <x:v>49</x:v>
      </x:c>
      <x:c r="T74" s="7">
        <x:v>80822.990000000005</x:v>
      </x:c>
      <x:c r="U74" s="6"/>
      <x:c r="V74" s="6"/>
      <x:c r="W74" s="5" t="s">
        <x:v>50</x:v>
      </x:c>
      <x:c r="X74" s="5" t="s">
        <x:v>97</x:v>
      </x:c>
    </x:row>
    <x:row r="75">
      <x:c r="A75" s="5" t="s">
        <x:v>351</x:v>
      </x:c>
      <x:c r="B75" s="5">
        <x:v>45731</x:v>
      </x:c>
      <x:c r="C75" s="5" t="s">
        <x:v>138</x:v>
      </x:c>
      <x:c r="D75" s="5" t="s">
        <x:v>139</x:v>
      </x:c>
      <x:c r="E75" s="5" t="s">
        <x:v>90</x:v>
      </x:c>
      <x:c r="F75" s="5" t="s">
        <x:v>41</x:v>
      </x:c>
      <x:c r="G75" s="5" t="s">
        <x:v>352</x:v>
      </x:c>
      <x:c r="H75" s="5" t="s">
        <x:v>58</x:v>
      </x:c>
      <x:c r="I75" s="5" t="s">
        <x:v>353</x:v>
      </x:c>
      <x:c r="J75" s="5" t="s">
        <x:v>45</x:v>
      </x:c>
      <x:c r="K75" s="5" t="s">
        <x:v>61</x:v>
      </x:c>
      <x:c r="L75" s="5" t="s">
        <x:v>16</x:v>
      </x:c>
      <x:c r="M75" s="5" t="s">
        <x:v>222</x:v>
      </x:c>
      <x:c r="N75" s="6">
        <x:v>1</x:v>
      </x:c>
      <x:c r="O75" s="7">
        <x:v>430.05000000000001</x:v>
      </x:c>
      <x:c r="P75" s="8">
        <x:v>0.25</x:v>
      </x:c>
      <x:c r="Q75" s="7">
        <x:v>308.20999999999998</x:v>
      </x:c>
      <x:c r="R75" s="7">
        <x:v>322.54000000000002</x:v>
      </x:c>
      <x:c r="S75" s="5" t="s">
        <x:v>49</x:v>
      </x:c>
      <x:c r="T75" s="7">
        <x:v>186917.48000000001</x:v>
      </x:c>
      <x:c r="U75" s="6"/>
      <x:c r="V75" s="6"/>
      <x:c r="W75" s="5" t="s">
        <x:v>50</x:v>
      </x:c>
      <x:c r="X75" s="5" t="s">
        <x:v>97</x:v>
      </x:c>
    </x:row>
    <x:row r="76">
      <x:c r="A76" s="5" t="s">
        <x:v>354</x:v>
      </x:c>
      <x:c r="B76" s="5">
        <x:v>46177</x:v>
      </x:c>
      <x:c r="C76" s="5" t="s">
        <x:v>144</x:v>
      </x:c>
      <x:c r="D76" s="5" t="s">
        <x:v>145</x:v>
      </x:c>
      <x:c r="E76" s="5" t="s">
        <x:v>55</x:v>
      </x:c>
      <x:c r="F76" s="5" t="s">
        <x:v>66</x:v>
      </x:c>
      <x:c r="G76" s="5" t="s">
        <x:v>355</x:v>
      </x:c>
      <x:c r="H76" s="5" t="s">
        <x:v>58</x:v>
      </x:c>
      <x:c r="I76" s="5" t="s">
        <x:v>356</x:v>
      </x:c>
      <x:c r="J76" s="5" t="s">
        <x:v>116</x:v>
      </x:c>
      <x:c r="K76" s="5" t="s">
        <x:v>46</x:v>
      </x:c>
      <x:c r="L76" s="5" t="s">
        <x:v>131</x:v>
      </x:c>
      <x:c r="M76" s="5" t="s">
        <x:v>95</x:v>
      </x:c>
      <x:c r="N76" s="6">
        <x:v>-1</x:v>
      </x:c>
      <x:c r="O76" s="7">
        <x:v>204.15000000000001</x:v>
      </x:c>
      <x:c r="P76" s="8">
        <x:v>0.10000000000000001</x:v>
      </x:c>
      <x:c r="Q76" s="7">
        <x:v>134.59999999999999</x:v>
      </x:c>
      <x:c r="R76" s="7">
        <x:v>-183.74000000000001</x:v>
      </x:c>
      <x:c r="S76" s="5" t="s">
        <x:v>49</x:v>
      </x:c>
      <x:c r="T76" s="7">
        <x:v>66658.559999999998</x:v>
      </x:c>
      <x:c r="U76" s="6">
        <x:v>150</x:v>
      </x:c>
      <x:c r="V76" s="6">
        <x:v>32</x:v>
      </x:c>
      <x:c r="W76" s="5" t="s">
        <x:v>96</x:v>
      </x:c>
      <x:c r="X76" s="5" t="s">
        <x:v>80</x:v>
      </x:c>
    </x:row>
    <x:row r="77">
      <x:c r="A77" s="5" t="s">
        <x:v>357</x:v>
      </x:c>
      <x:c r="B77" s="5">
        <x:v>45453</x:v>
      </x:c>
      <x:c r="C77" s="5" t="s">
        <x:v>283</x:v>
      </x:c>
      <x:c r="D77" s="5" t="s">
        <x:v>284</x:v>
      </x:c>
      <x:c r="E77" s="5" t="s">
        <x:v>55</x:v>
      </x:c>
      <x:c r="F77" s="5" t="s">
        <x:v>56</x:v>
      </x:c>
      <x:c r="G77" s="5" t="s">
        <x:v>358</x:v>
      </x:c>
      <x:c r="H77" s="5" t="s">
        <x:v>78</x:v>
      </x:c>
      <x:c r="I77" s="5" t="s">
        <x:v>59</x:v>
      </x:c>
      <x:c r="J77" s="5" t="s">
        <x:v>60</x:v>
      </x:c>
      <x:c r="K77" s="5" t="s">
        <x:v>61</x:v>
      </x:c>
      <x:c r="L77" s="5" t="s">
        <x:v>16</x:v>
      </x:c>
      <x:c r="M77" s="5" t="s">
        <x:v>322</x:v>
      </x:c>
      <x:c r="N77" s="6">
        <x:v>4</x:v>
      </x:c>
      <x:c r="O77" s="7">
        <x:v>109.27</x:v>
      </x:c>
      <x:c r="P77" s="8">
        <x:v>0</x:v>
      </x:c>
      <x:c r="Q77" s="7">
        <x:v>90.019999999999996</x:v>
      </x:c>
      <x:c r="R77" s="7">
        <x:v>437.07999999999998</x:v>
      </x:c>
      <x:c r="S77" s="5" t="s">
        <x:v>49</x:v>
      </x:c>
      <x:c r="T77" s="7">
        <x:v>148321.88</x:v>
      </x:c>
      <x:c r="U77" s="6"/>
      <x:c r="V77" s="6"/>
      <x:c r="W77" s="5" t="s">
        <x:v>50</x:v>
      </x:c>
      <x:c r="X77" s="5" t="s">
        <x:v>51</x:v>
      </x:c>
    </x:row>
    <x:row r="78">
      <x:c r="A78" s="5" t="s">
        <x:v>359</x:v>
      </x:c>
      <x:c r="B78" s="5">
        <x:v>45930</x:v>
      </x:c>
      <x:c r="C78" s="5" t="s">
        <x:v>156</x:v>
      </x:c>
      <x:c r="D78" s="5" t="s">
        <x:v>157</x:v>
      </x:c>
      <x:c r="E78" s="5" t="s">
        <x:v>55</x:v>
      </x:c>
      <x:c r="F78" s="5" t="s">
        <x:v>158</x:v>
      </x:c>
      <x:c r="G78" s="5" t="s">
        <x:v>360</x:v>
      </x:c>
      <x:c r="H78" s="5" t="s">
        <x:v>43</x:v>
      </x:c>
      <x:c r="I78" s="5" t="s">
        <x:v>79</x:v>
      </x:c>
      <x:c r="J78" s="5" t="s">
        <x:v>45</x:v>
      </x:c>
      <x:c r="K78" s="5" t="s">
        <x:v>46</x:v>
      </x:c>
      <x:c r="L78" s="5" t="s">
        <x:v>131</x:v>
      </x:c>
      <x:c r="M78" s="5" t="s">
        <x:v>125</x:v>
      </x:c>
      <x:c r="N78" s="6">
        <x:v>1</x:v>
      </x:c>
      <x:c r="O78" s="7">
        <x:v>403.87</x:v>
      </x:c>
      <x:c r="P78" s="8">
        <x:v>0</x:v>
      </x:c>
      <x:c r="Q78" s="7">
        <x:v>226.56</x:v>
      </x:c>
      <x:c r="R78" s="7">
        <x:v>403.87</x:v>
      </x:c>
      <x:c r="S78" s="5" t="s">
        <x:v>49</x:v>
      </x:c>
      <x:c r="T78" s="7">
        <x:v>61629.959999999999</x:v>
      </x:c>
      <x:c r="U78" s="6"/>
      <x:c r="V78" s="6"/>
      <x:c r="W78" s="5" t="s">
        <x:v>50</x:v>
      </x:c>
      <x:c r="X78" s="5" t="s">
        <x:v>51</x:v>
      </x:c>
    </x:row>
    <x:row r="79">
      <x:c r="A79" s="5" t="s">
        <x:v>361</x:v>
      </x:c>
      <x:c r="B79" s="5">
        <x:v>46200</x:v>
      </x:c>
      <x:c r="C79" s="5" t="s">
        <x:v>38</x:v>
      </x:c>
      <x:c r="D79" s="5" t="s">
        <x:v>39</x:v>
      </x:c>
      <x:c r="E79" s="5" t="s">
        <x:v>40</x:v>
      </x:c>
      <x:c r="F79" s="5" t="s">
        <x:v>41</x:v>
      </x:c>
      <x:c r="G79" s="5" t="s">
        <x:v>206</x:v>
      </x:c>
      <x:c r="H79" s="5" t="s">
        <x:v>78</x:v>
      </x:c>
      <x:c r="I79" s="5" t="s">
        <x:v>362</x:v>
      </x:c>
      <x:c r="J79" s="5" t="s">
        <x:v>45</x:v>
      </x:c>
      <x:c r="K79" s="5" t="s">
        <x:v>46</x:v>
      </x:c>
      <x:c r="L79" s="5" t="s">
        <x:v>16</x:v>
      </x:c>
      <x:c r="M79" s="5" t="s">
        <x:v>142</x:v>
      </x:c>
      <x:c r="N79" s="6">
        <x:v>0</x:v>
      </x:c>
      <x:c r="O79" s="7">
        <x:v>355.05000000000001</x:v>
      </x:c>
      <x:c r="P79" s="8">
        <x:v>0</x:v>
      </x:c>
      <x:c r="Q79" s="7">
        <x:v>258.26999999999998</x:v>
      </x:c>
      <x:c r="R79" s="7">
        <x:v>0</x:v>
      </x:c>
      <x:c r="S79" s="5" t="s">
        <x:v>49</x:v>
      </x:c>
      <x:c r="T79" s="7">
        <x:v>196953.20999999999</x:v>
      </x:c>
      <x:c r="U79" s="6"/>
      <x:c r="V79" s="6"/>
      <x:c r="W79" s="5" t="s">
        <x:v>151</x:v>
      </x:c>
      <x:c r="X79" s="5" t="s">
        <x:v>70</x:v>
      </x:c>
    </x:row>
    <x:row r="80">
      <x:c r="A80" s="5" t="s">
        <x:v>363</x:v>
      </x:c>
      <x:c r="B80" s="5">
        <x:v>45395</x:v>
      </x:c>
      <x:c r="C80" s="5" t="s">
        <x:v>127</x:v>
      </x:c>
      <x:c r="D80" s="5" t="s">
        <x:v>128</x:v>
      </x:c>
      <x:c r="E80" s="5" t="s">
        <x:v>55</x:v>
      </x:c>
      <x:c r="F80" s="5" t="s">
        <x:v>41</x:v>
      </x:c>
      <x:c r="G80" s="5" t="s">
        <x:v>364</x:v>
      </x:c>
      <x:c r="H80" s="5" t="s">
        <x:v>104</x:v>
      </x:c>
      <x:c r="I80" s="5" t="s">
        <x:v>365</x:v>
      </x:c>
      <x:c r="J80" s="5" t="s">
        <x:v>74</x:v>
      </x:c>
      <x:c r="K80" s="5" t="s">
        <x:v>117</x:v>
      </x:c>
      <x:c r="L80" s="5" t="s">
        <x:v>47</x:v>
      </x:c>
      <x:c r="M80" s="5" t="s">
        <x:v>125</x:v>
      </x:c>
      <x:c r="N80" s="6">
        <x:v>1</x:v>
      </x:c>
      <x:c r="O80" s="7">
        <x:v>88.340000000000003</x:v>
      </x:c>
      <x:c r="P80" s="8">
        <x:v>0.10000000000000001</x:v>
      </x:c>
      <x:c r="Q80" s="7">
        <x:v>50.859999999999999</x:v>
      </x:c>
      <x:c r="R80" s="7">
        <x:v>79.510000000000005</x:v>
      </x:c>
      <x:c r="S80" s="5" t="s">
        <x:v>49</x:v>
      </x:c>
      <x:c r="T80" s="7">
        <x:v>94764.809999999998</x:v>
      </x:c>
      <x:c r="U80" s="6"/>
      <x:c r="V80" s="6"/>
      <x:c r="W80" s="5" t="s">
        <x:v>50</x:v>
      </x:c>
      <x:c r="X80" s="5" t="s">
        <x:v>51</x:v>
      </x:c>
    </x:row>
    <x:row r="81">
      <x:c r="A81" s="5" t="s">
        <x:v>366</x:v>
      </x:c>
      <x:c r="B81" s="5">
        <x:v>45800</x:v>
      </x:c>
      <x:c r="C81" s="5" t="s">
        <x:v>247</x:v>
      </x:c>
      <x:c r="D81" s="5" t="s">
        <x:v>248</x:v>
      </x:c>
      <x:c r="E81" s="5" t="s">
        <x:v>40</x:v>
      </x:c>
      <x:c r="F81" s="5" t="s">
        <x:v>102</x:v>
      </x:c>
      <x:c r="G81" s="5" t="s">
        <x:v>367</x:v>
      </x:c>
      <x:c r="H81" s="5" t="s">
        <x:v>78</x:v>
      </x:c>
      <x:c r="I81" s="5" t="s">
        <x:v>332</x:v>
      </x:c>
      <x:c r="J81" s="5" t="s">
        <x:v>93</x:v>
      </x:c>
      <x:c r="K81" s="5" t="s">
        <x:v>117</x:v>
      </x:c>
      <x:c r="L81" s="5" t="s">
        <x:v>16</x:v>
      </x:c>
      <x:c r="M81" s="5" t="s">
        <x:v>170</x:v>
      </x:c>
      <x:c r="N81" s="6">
        <x:v>1</x:v>
      </x:c>
      <x:c r="O81" s="7">
        <x:v>43.359999999999999</x:v>
      </x:c>
      <x:c r="P81" s="8">
        <x:v>0.25</x:v>
      </x:c>
      <x:c r="Q81" s="7">
        <x:v>33.719999999999999</x:v>
      </x:c>
      <x:c r="R81" s="7">
        <x:v>32.520000000000003</x:v>
      </x:c>
      <x:c r="S81" s="5" t="s">
        <x:v>49</x:v>
      </x:c>
      <x:c r="T81" s="7">
        <x:v>176169.95999999999</x:v>
      </x:c>
      <x:c r="U81" s="6"/>
      <x:c r="V81" s="6"/>
      <x:c r="W81" s="5" t="s">
        <x:v>50</x:v>
      </x:c>
      <x:c r="X81" s="5" t="s">
        <x:v>51</x:v>
      </x:c>
    </x:row>
    <x:row r="82">
      <x:c r="A82" s="5" t="s">
        <x:v>368</x:v>
      </x:c>
      <x:c r="B82" s="5">
        <x:v>45406</x:v>
      </x:c>
      <x:c r="C82" s="5" t="s">
        <x:v>127</x:v>
      </x:c>
      <x:c r="D82" s="5" t="s">
        <x:v>128</x:v>
      </x:c>
      <x:c r="E82" s="5" t="s">
        <x:v>55</x:v>
      </x:c>
      <x:c r="F82" s="5" t="s">
        <x:v>41</x:v>
      </x:c>
      <x:c r="G82" s="5" t="s">
        <x:v>369</x:v>
      </x:c>
      <x:c r="H82" s="5" t="s">
        <x:v>58</x:v>
      </x:c>
      <x:c r="I82" s="5" t="s">
        <x:v>370</x:v>
      </x:c>
      <x:c r="J82" s="5" t="s">
        <x:v>60</x:v>
      </x:c>
      <x:c r="K82" s="5" t="s">
        <x:v>86</x:v>
      </x:c>
      <x:c r="L82" s="5" t="s">
        <x:v>16</x:v>
      </x:c>
      <x:c r="M82" s="5" t="s">
        <x:v>69</x:v>
      </x:c>
      <x:c r="N82" s="6">
        <x:v>-1</x:v>
      </x:c>
      <x:c r="O82" s="7">
        <x:v>153.66</x:v>
      </x:c>
      <x:c r="P82" s="8">
        <x:v>0</x:v>
      </x:c>
      <x:c r="Q82" s="7">
        <x:v>107.52</x:v>
      </x:c>
      <x:c r="R82" s="7">
        <x:v>-153.66</x:v>
      </x:c>
      <x:c r="S82" s="5" t="s">
        <x:v>49</x:v>
      </x:c>
      <x:c r="T82" s="7">
        <x:v>137908.32000000001</x:v>
      </x:c>
      <x:c r="U82" s="6"/>
      <x:c r="V82" s="6"/>
      <x:c r="W82" s="5" t="s">
        <x:v>96</x:v>
      </x:c>
      <x:c r="X82" s="5" t="s">
        <x:v>51</x:v>
      </x:c>
    </x:row>
    <x:row r="83">
      <x:c r="A83" s="5" t="s">
        <x:v>371</x:v>
      </x:c>
      <x:c r="B83" s="5">
        <x:v>46000</x:v>
      </x:c>
      <x:c r="C83" s="5" t="s">
        <x:v>216</x:v>
      </x:c>
      <x:c r="D83" s="5" t="s">
        <x:v>217</x:v>
      </x:c>
      <x:c r="E83" s="5" t="s">
        <x:v>40</x:v>
      </x:c>
      <x:c r="F83" s="5" t="s">
        <x:v>102</x:v>
      </x:c>
      <x:c r="G83" s="5" t="s">
        <x:v>293</x:v>
      </x:c>
      <x:c r="H83" s="5" t="s">
        <x:v>43</x:v>
      </x:c>
      <x:c r="I83" s="5" t="s">
        <x:v>372</x:v>
      </x:c>
      <x:c r="J83" s="5" t="s">
        <x:v>116</x:v>
      </x:c>
      <x:c r="K83" s="5" t="s">
        <x:v>46</x:v>
      </x:c>
      <x:c r="L83" s="5" t="s">
        <x:v>16</x:v>
      </x:c>
      <x:c r="M83" s="5" t="s">
        <x:v>350</x:v>
      </x:c>
      <x:c r="N83" s="6">
        <x:v>-1</x:v>
      </x:c>
      <x:c r="O83" s="7">
        <x:v>329.44999999999999</x:v>
      </x:c>
      <x:c r="P83" s="8">
        <x:v>0.14999999999999999</x:v>
      </x:c>
      <x:c r="Q83" s="7">
        <x:v>226.47</x:v>
      </x:c>
      <x:c r="R83" s="7">
        <x:v>-280.02999999999997</x:v>
      </x:c>
      <x:c r="S83" s="5" t="s">
        <x:v>49</x:v>
      </x:c>
      <x:c r="T83" s="7">
        <x:v>123213.12</x:v>
      </x:c>
      <x:c r="U83" s="6"/>
      <x:c r="V83" s="6"/>
      <x:c r="W83" s="5" t="s">
        <x:v>96</x:v>
      </x:c>
      <x:c r="X83" s="5" t="s">
        <x:v>80</x:v>
      </x:c>
    </x:row>
    <x:row r="84">
      <x:c r="A84" s="5" t="s">
        <x:v>373</x:v>
      </x:c>
      <x:c r="B84" s="5">
        <x:v>45367</x:v>
      </x:c>
      <x:c r="C84" s="5" t="s">
        <x:v>178</x:v>
      </x:c>
      <x:c r="D84" s="5" t="s">
        <x:v>179</x:v>
      </x:c>
      <x:c r="E84" s="5" t="s">
        <x:v>90</x:v>
      </x:c>
      <x:c r="F84" s="5" t="s">
        <x:v>66</x:v>
      </x:c>
      <x:c r="G84" s="5" t="s">
        <x:v>374</x:v>
      </x:c>
      <x:c r="H84" s="5" t="s">
        <x:v>104</x:v>
      </x:c>
      <x:c r="I84" s="5" t="s">
        <x:v>375</x:v>
      </x:c>
      <x:c r="J84" s="5" t="s">
        <x:v>116</x:v>
      </x:c>
      <x:c r="K84" s="5" t="s">
        <x:v>46</x:v>
      </x:c>
      <x:c r="L84" s="5" t="s">
        <x:v>16</x:v>
      </x:c>
      <x:c r="M84" s="5" t="s">
        <x:v>376</x:v>
      </x:c>
      <x:c r="N84" s="6">
        <x:v>2</x:v>
      </x:c>
      <x:c r="O84" s="7">
        <x:v>204.91999999999999</x:v>
      </x:c>
      <x:c r="P84" s="8">
        <x:v>0</x:v>
      </x:c>
      <x:c r="Q84" s="7">
        <x:v>122.58</x:v>
      </x:c>
      <x:c r="R84" s="7">
        <x:v>409.83999999999997</x:v>
      </x:c>
      <x:c r="S84" s="5" t="s">
        <x:v>49</x:v>
      </x:c>
      <x:c r="T84" s="7">
        <x:v>124959.46000000001</x:v>
      </x:c>
      <x:c r="U84" s="6"/>
      <x:c r="V84" s="6"/>
      <x:c r="W84" s="5" t="s">
        <x:v>50</x:v>
      </x:c>
      <x:c r="X84" s="5" t="s">
        <x:v>97</x:v>
      </x:c>
    </x:row>
    <x:row r="85">
      <x:c r="A85" s="5" t="s">
        <x:v>377</x:v>
      </x:c>
      <x:c r="B85" s="5">
        <x:v>45719</x:v>
      </x:c>
      <x:c r="C85" s="5" t="s">
        <x:v>156</x:v>
      </x:c>
      <x:c r="D85" s="5" t="s">
        <x:v>157</x:v>
      </x:c>
      <x:c r="E85" s="5" t="s">
        <x:v>55</x:v>
      </x:c>
      <x:c r="F85" s="5" t="s">
        <x:v>158</x:v>
      </x:c>
      <x:c r="G85" s="5" t="s">
        <x:v>378</x:v>
      </x:c>
      <x:c r="H85" s="5" t="s">
        <x:v>78</x:v>
      </x:c>
      <x:c r="I85" s="5" t="s">
        <x:v>379</x:v>
      </x:c>
      <x:c r="J85" s="5" t="s">
        <x:v>116</x:v>
      </x:c>
      <x:c r="K85" s="5" t="s">
        <x:v>61</x:v>
      </x:c>
      <x:c r="L85" s="5" t="s">
        <x:v>16</x:v>
      </x:c>
      <x:c r="M85" s="5" t="s">
        <x:v>222</x:v>
      </x:c>
      <x:c r="N85" s="6">
        <x:v>1</x:v>
      </x:c>
      <x:c r="O85" s="7">
        <x:v>173.06999999999999</x:v>
      </x:c>
      <x:c r="P85" s="8">
        <x:v>0</x:v>
      </x:c>
      <x:c r="Q85" s="7">
        <x:v>140.91</x:v>
      </x:c>
      <x:c r="R85" s="7">
        <x:v>173.06999999999999</x:v>
      </x:c>
      <x:c r="S85" s="5" t="s">
        <x:v>49</x:v>
      </x:c>
      <x:c r="T85" s="7">
        <x:v>140659.29000000001</x:v>
      </x:c>
      <x:c r="U85" s="6"/>
      <x:c r="V85" s="6"/>
      <x:c r="W85" s="5" t="s">
        <x:v>50</x:v>
      </x:c>
      <x:c r="X85" s="5" t="s">
        <x:v>70</x:v>
      </x:c>
    </x:row>
    <x:row r="86">
      <x:c r="A86" s="5" t="s">
        <x:v>380</x:v>
      </x:c>
      <x:c r="B86" s="5">
        <x:v>46110</x:v>
      </x:c>
      <x:c r="C86" s="5" t="s">
        <x:v>200</x:v>
      </x:c>
      <x:c r="D86" s="5" t="s">
        <x:v>201</x:v>
      </x:c>
      <x:c r="E86" s="5" t="s">
        <x:v>40</x:v>
      </x:c>
      <x:c r="F86" s="5" t="s">
        <x:v>158</x:v>
      </x:c>
      <x:c r="G86" s="5" t="s">
        <x:v>381</x:v>
      </x:c>
      <x:c r="H86" s="5" t="s">
        <x:v>78</x:v>
      </x:c>
      <x:c r="I86" s="5" t="s">
        <x:v>210</x:v>
      </x:c>
      <x:c r="J86" s="5" t="s">
        <x:v>116</x:v>
      </x:c>
      <x:c r="K86" s="5" t="s">
        <x:v>61</x:v>
      </x:c>
      <x:c r="L86" s="5" t="s">
        <x:v>47</x:v>
      </x:c>
      <x:c r="M86" s="5" t="s">
        <x:v>69</x:v>
      </x:c>
      <x:c r="N86" s="6">
        <x:v>1</x:v>
      </x:c>
      <x:c r="O86" s="7">
        <x:v>417.29000000000002</x:v>
      </x:c>
      <x:c r="P86" s="8">
        <x:v>0.25</x:v>
      </x:c>
      <x:c r="Q86" s="7">
        <x:v>229.88999999999999</x:v>
      </x:c>
      <x:c r="R86" s="7">
        <x:v>312.97000000000003</x:v>
      </x:c>
      <x:c r="S86" s="5" t="s">
        <x:v>49</x:v>
      </x:c>
      <x:c r="T86" s="7">
        <x:v>85437.899999999994</x:v>
      </x:c>
      <x:c r="U86" s="6"/>
      <x:c r="V86" s="6"/>
      <x:c r="W86" s="5" t="s">
        <x:v>50</x:v>
      </x:c>
      <x:c r="X86" s="5" t="s">
        <x:v>70</x:v>
      </x:c>
    </x:row>
    <x:row r="87">
      <x:c r="A87" s="5" t="s">
        <x:v>382</x:v>
      </x:c>
      <x:c r="B87" s="5">
        <x:v>45869</x:v>
      </x:c>
      <x:c r="C87" s="5" t="s">
        <x:v>156</x:v>
      </x:c>
      <x:c r="D87" s="5" t="s">
        <x:v>157</x:v>
      </x:c>
      <x:c r="E87" s="5" t="s">
        <x:v>55</x:v>
      </x:c>
      <x:c r="F87" s="5" t="s">
        <x:v>158</x:v>
      </x:c>
      <x:c r="G87" s="5" t="s">
        <x:v>383</x:v>
      </x:c>
      <x:c r="H87" s="5" t="s">
        <x:v>78</x:v>
      </x:c>
      <x:c r="I87" s="5" t="s">
        <x:v>150</x:v>
      </x:c>
      <x:c r="J87" s="5" t="s">
        <x:v>60</x:v>
      </x:c>
      <x:c r="K87" s="5" t="s">
        <x:v>46</x:v>
      </x:c>
      <x:c r="L87" s="5" t="s">
        <x:v>47</x:v>
      </x:c>
      <x:c r="M87" s="5" t="s">
        <x:v>384</x:v>
      </x:c>
      <x:c r="N87" s="6">
        <x:v>3</x:v>
      </x:c>
      <x:c r="O87" s="7">
        <x:v>230.69</x:v>
      </x:c>
      <x:c r="P87" s="8">
        <x:v>5.0000000000000003e-002</x:v>
      </x:c>
      <x:c r="Q87" s="7">
        <x:v>139.09999999999999</x:v>
      </x:c>
      <x:c r="R87" s="7">
        <x:v>657.47000000000003</x:v>
      </x:c>
      <x:c r="S87" s="5" t="s">
        <x:v>49</x:v>
      </x:c>
      <x:c r="T87" s="7">
        <x:v>60254.980000000003</x:v>
      </x:c>
      <x:c r="U87" s="6"/>
      <x:c r="V87" s="6"/>
      <x:c r="W87" s="5" t="s">
        <x:v>50</x:v>
      </x:c>
      <x:c r="X87" s="5" t="s">
        <x:v>97</x:v>
      </x:c>
    </x:row>
    <x:row r="88">
      <x:c r="A88" s="5" t="s">
        <x:v>385</x:v>
      </x:c>
      <x:c r="B88" s="5">
        <x:v>45698</x:v>
      </x:c>
      <x:c r="C88" s="5" t="s">
        <x:v>283</x:v>
      </x:c>
      <x:c r="D88" s="5" t="s">
        <x:v>284</x:v>
      </x:c>
      <x:c r="E88" s="5" t="s">
        <x:v>55</x:v>
      </x:c>
      <x:c r="F88" s="5" t="s">
        <x:v>56</x:v>
      </x:c>
      <x:c r="G88" s="5" t="s">
        <x:v>386</x:v>
      </x:c>
      <x:c r="H88" s="5" t="s">
        <x:v>104</x:v>
      </x:c>
      <x:c r="I88" s="5" t="s">
        <x:v>387</x:v>
      </x:c>
      <x:c r="J88" s="5" t="s">
        <x:v>93</x:v>
      </x:c>
      <x:c r="K88" s="5" t="s">
        <x:v>117</x:v>
      </x:c>
      <x:c r="L88" s="5" t="s">
        <x:v>47</x:v>
      </x:c>
      <x:c r="M88" s="5" t="s">
        <x:v>69</x:v>
      </x:c>
      <x:c r="N88" s="6">
        <x:v>1</x:v>
      </x:c>
      <x:c r="O88" s="7">
        <x:v>45.93</x:v>
      </x:c>
      <x:c r="P88" s="8">
        <x:v>0.14999999999999999</x:v>
      </x:c>
      <x:c r="Q88" s="7">
        <x:v>25.719999999999999</x:v>
      </x:c>
      <x:c r="R88" s="7">
        <x:v>39.039999999999999</x:v>
      </x:c>
      <x:c r="S88" s="5" t="s">
        <x:v>49</x:v>
      </x:c>
      <x:c r="T88" s="7">
        <x:v>84128.789999999994</x:v>
      </x:c>
      <x:c r="U88" s="6"/>
      <x:c r="V88" s="6"/>
      <x:c r="W88" s="5" t="s">
        <x:v>50</x:v>
      </x:c>
      <x:c r="X88" s="5" t="s">
        <x:v>70</x:v>
      </x:c>
    </x:row>
    <x:row r="89">
      <x:c r="A89" s="5" t="s">
        <x:v>388</x:v>
      </x:c>
      <x:c r="B89" s="5">
        <x:v>45661</x:v>
      </x:c>
      <x:c r="C89" s="5" t="s">
        <x:v>38</x:v>
      </x:c>
      <x:c r="D89" s="5" t="s">
        <x:v>39</x:v>
      </x:c>
      <x:c r="E89" s="5" t="s">
        <x:v>40</x:v>
      </x:c>
      <x:c r="F89" s="5" t="s">
        <x:v>41</x:v>
      </x:c>
      <x:c r="G89" s="5" t="s">
        <x:v>389</x:v>
      </x:c>
      <x:c r="H89" s="5" t="s">
        <x:v>78</x:v>
      </x:c>
      <x:c r="I89" s="5" t="s">
        <x:v>313</x:v>
      </x:c>
      <x:c r="J89" s="5" t="s">
        <x:v>60</x:v>
      </x:c>
      <x:c r="K89" s="5" t="s">
        <x:v>61</x:v>
      </x:c>
      <x:c r="L89" s="5" t="s">
        <x:v>94</x:v>
      </x:c>
      <x:c r="M89" s="5" t="s">
        <x:v>112</x:v>
      </x:c>
      <x:c r="N89" s="6">
        <x:v>3</x:v>
      </x:c>
      <x:c r="O89" s="7">
        <x:v>131.49000000000001</x:v>
      </x:c>
      <x:c r="P89" s="8">
        <x:v>0.20000000000000001</x:v>
      </x:c>
      <x:c r="Q89" s="7">
        <x:v>102.78</x:v>
      </x:c>
      <x:c r="R89" s="7">
        <x:v>315.57999999999998</x:v>
      </x:c>
      <x:c r="S89" s="5" t="s">
        <x:v>49</x:v>
      </x:c>
      <x:c r="T89" s="7">
        <x:v>101108.39</x:v>
      </x:c>
      <x:c r="U89" s="6"/>
      <x:c r="V89" s="6"/>
      <x:c r="W89" s="5" t="s">
        <x:v>50</x:v>
      </x:c>
      <x:c r="X89" s="5" t="s">
        <x:v>97</x:v>
      </x:c>
    </x:row>
    <x:row r="90">
      <x:c r="A90" s="5" t="s">
        <x:v>390</x:v>
      </x:c>
      <x:c r="B90" s="5">
        <x:v>45854</x:v>
      </x:c>
      <x:c r="C90" s="5" t="s">
        <x:v>100</x:v>
      </x:c>
      <x:c r="D90" s="5" t="s">
        <x:v>101</x:v>
      </x:c>
      <x:c r="E90" s="5" t="s">
        <x:v>90</x:v>
      </x:c>
      <x:c r="F90" s="5" t="s">
        <x:v>102</x:v>
      </x:c>
      <x:c r="G90" s="5" t="s">
        <x:v>391</x:v>
      </x:c>
      <x:c r="H90" s="5" t="s">
        <x:v>43</x:v>
      </x:c>
      <x:c r="I90" s="5" t="s">
        <x:v>392</x:v>
      </x:c>
      <x:c r="J90" s="5" t="s">
        <x:v>74</x:v>
      </x:c>
      <x:c r="K90" s="5" t="s">
        <x:v>86</x:v>
      </x:c>
      <x:c r="L90" s="5" t="s">
        <x:v>47</x:v>
      </x:c>
      <x:c r="M90" s="5" t="s">
        <x:v>69</x:v>
      </x:c>
      <x:c r="N90" s="6">
        <x:v>3</x:v>
      </x:c>
      <x:c r="O90" s="7">
        <x:v>38.369999999999997</x:v>
      </x:c>
      <x:c r="P90" s="8">
        <x:v>0</x:v>
      </x:c>
      <x:c r="Q90" s="7">
        <x:v>20.899999999999999</x:v>
      </x:c>
      <x:c r="R90" s="7">
        <x:v>115.11</x:v>
      </x:c>
      <x:c r="S90" s="5" t="s">
        <x:v>49</x:v>
      </x:c>
      <x:c r="T90" s="7">
        <x:v>68536.440000000002</x:v>
      </x:c>
      <x:c r="U90" s="6"/>
      <x:c r="V90" s="6"/>
      <x:c r="W90" s="5" t="s">
        <x:v>50</x:v>
      </x:c>
      <x:c r="X90" s="5" t="s">
        <x:v>80</x:v>
      </x:c>
    </x:row>
    <x:row r="91">
      <x:c r="A91" s="5" t="s">
        <x:v>393</x:v>
      </x:c>
      <x:c r="B91" s="5">
        <x:v>45474</x:v>
      </x:c>
      <x:c r="C91" s="5" t="s">
        <x:v>283</x:v>
      </x:c>
      <x:c r="D91" s="5" t="s">
        <x:v>284</x:v>
      </x:c>
      <x:c r="E91" s="5" t="s">
        <x:v>55</x:v>
      </x:c>
      <x:c r="F91" s="5" t="s">
        <x:v>56</x:v>
      </x:c>
      <x:c r="G91" s="5" t="s">
        <x:v>394</x:v>
      </x:c>
      <x:c r="H91" s="5" t="s">
        <x:v>58</x:v>
      </x:c>
      <x:c r="I91" s="5" t="s">
        <x:v>395</x:v>
      </x:c>
      <x:c r="J91" s="5" t="s">
        <x:v>74</x:v>
      </x:c>
      <x:c r="K91" s="5" t="s">
        <x:v>86</x:v>
      </x:c>
      <x:c r="L91" s="5" t="s">
        <x:v>47</x:v>
      </x:c>
      <x:c r="M91" s="5" t="s">
        <x:v>69</x:v>
      </x:c>
      <x:c r="N91" s="6">
        <x:v>1</x:v>
      </x:c>
      <x:c r="O91" s="7">
        <x:v>70.829999999999998</x:v>
      </x:c>
      <x:c r="P91" s="8">
        <x:v>0</x:v>
      </x:c>
      <x:c r="Q91" s="7">
        <x:v>37.950000000000003</x:v>
      </x:c>
      <x:c r="R91" s="7">
        <x:v>70.829999999999998</x:v>
      </x:c>
      <x:c r="S91" s="5" t="s">
        <x:v>49</x:v>
      </x:c>
      <x:c r="T91" s="7">
        <x:v>84983.369999999995</x:v>
      </x:c>
      <x:c r="U91" s="6"/>
      <x:c r="V91" s="6"/>
      <x:c r="W91" s="5" t="s">
        <x:v>50</x:v>
      </x:c>
      <x:c r="X91" s="5" t="s">
        <x:v>80</x:v>
      </x:c>
    </x:row>
    <x:row r="92">
      <x:c r="A92" s="5" t="s">
        <x:v>396</x:v>
      </x:c>
      <x:c r="B92" s="5">
        <x:v>45954</x:v>
      </x:c>
      <x:c r="C92" s="5" t="s">
        <x:v>283</x:v>
      </x:c>
      <x:c r="D92" s="5" t="s">
        <x:v>284</x:v>
      </x:c>
      <x:c r="E92" s="5" t="s">
        <x:v>55</x:v>
      </x:c>
      <x:c r="F92" s="5" t="s">
        <x:v>56</x:v>
      </x:c>
      <x:c r="G92" s="5" t="s">
        <x:v>397</x:v>
      </x:c>
      <x:c r="H92" s="5" t="s">
        <x:v>78</x:v>
      </x:c>
      <x:c r="I92" s="5" t="s">
        <x:v>297</x:v>
      </x:c>
      <x:c r="J92" s="5" t="s">
        <x:v>45</x:v>
      </x:c>
      <x:c r="K92" s="5" t="s">
        <x:v>46</x:v>
      </x:c>
      <x:c r="L92" s="5" t="s">
        <x:v>47</x:v>
      </x:c>
      <x:c r="M92" s="5" t="s">
        <x:v>106</x:v>
      </x:c>
      <x:c r="N92" s="6">
        <x:v>1</x:v>
      </x:c>
      <x:c r="O92" s="7">
        <x:v>189.69</x:v>
      </x:c>
      <x:c r="P92" s="8">
        <x:v>0</x:v>
      </x:c>
      <x:c r="Q92" s="7">
        <x:v>115.70999999999999</x:v>
      </x:c>
      <x:c r="R92" s="7">
        <x:v>189.69</x:v>
      </x:c>
      <x:c r="S92" s="5" t="s">
        <x:v>49</x:v>
      </x:c>
      <x:c r="T92" s="7">
        <x:v>61127.230000000003</x:v>
      </x:c>
      <x:c r="U92" s="6">
        <x:v>51</x:v>
      </x:c>
      <x:c r="V92" s="6">
        <x:v>21</x:v>
      </x:c>
      <x:c r="W92" s="5" t="s">
        <x:v>50</x:v>
      </x:c>
      <x:c r="X92" s="5" t="s">
        <x:v>51</x:v>
      </x:c>
    </x:row>
    <x:row r="93">
      <x:c r="A93" s="5" t="s">
        <x:v>398</x:v>
      </x:c>
      <x:c r="B93" s="5">
        <x:v>45829</x:v>
      </x:c>
      <x:c r="C93" s="5" t="s">
        <x:v>38</x:v>
      </x:c>
      <x:c r="D93" s="5" t="s">
        <x:v>39</x:v>
      </x:c>
      <x:c r="E93" s="5" t="s">
        <x:v>40</x:v>
      </x:c>
      <x:c r="F93" s="5" t="s">
        <x:v>41</x:v>
      </x:c>
      <x:c r="G93" s="5" t="s">
        <x:v>399</x:v>
      </x:c>
      <x:c r="H93" s="5" t="s">
        <x:v>78</x:v>
      </x:c>
      <x:c r="I93" s="5" t="s">
        <x:v>400</x:v>
      </x:c>
      <x:c r="J93" s="5" t="s">
        <x:v>93</x:v>
      </x:c>
      <x:c r="K93" s="5" t="s">
        <x:v>61</x:v>
      </x:c>
      <x:c r="L93" s="5" t="s">
        <x:v>16</x:v>
      </x:c>
      <x:c r="M93" s="5" t="s">
        <x:v>132</x:v>
      </x:c>
      <x:c r="N93" s="6">
        <x:v>2</x:v>
      </x:c>
      <x:c r="O93" s="7">
        <x:v>28.789999999999999</x:v>
      </x:c>
      <x:c r="P93" s="8">
        <x:v>0</x:v>
      </x:c>
      <x:c r="Q93" s="7">
        <x:v>16.07</x:v>
      </x:c>
      <x:c r="R93" s="7">
        <x:v>57.579999999999998</x:v>
      </x:c>
      <x:c r="S93" s="5" t="s">
        <x:v>49</x:v>
      </x:c>
      <x:c r="T93" s="7">
        <x:v>170776.26999999999</x:v>
      </x:c>
      <x:c r="U93" s="6"/>
      <x:c r="V93" s="6"/>
      <x:c r="W93" s="5" t="s">
        <x:v>50</x:v>
      </x:c>
      <x:c r="X93" s="5" t="s">
        <x:v>70</x:v>
      </x:c>
    </x:row>
    <x:row r="94">
      <x:c r="A94" s="5" t="s">
        <x:v>401</x:v>
      </x:c>
      <x:c r="B94" s="5">
        <x:v>45892</x:v>
      </x:c>
      <x:c r="C94" s="5" t="s">
        <x:v>53</x:v>
      </x:c>
      <x:c r="D94" s="5" t="s">
        <x:v>54</x:v>
      </x:c>
      <x:c r="E94" s="5" t="s">
        <x:v>55</x:v>
      </x:c>
      <x:c r="F94" s="5" t="s">
        <x:v>56</x:v>
      </x:c>
      <x:c r="G94" s="5" t="s">
        <x:v>402</x:v>
      </x:c>
      <x:c r="H94" s="5" t="s">
        <x:v>43</x:v>
      </x:c>
      <x:c r="I94" s="5" t="s">
        <x:v>239</x:v>
      </x:c>
      <x:c r="J94" s="5" t="s">
        <x:v>116</x:v>
      </x:c>
      <x:c r="K94" s="5" t="s">
        <x:v>46</x:v>
      </x:c>
      <x:c r="L94" s="5" t="s">
        <x:v>16</x:v>
      </x:c>
      <x:c r="M94" s="5" t="s">
        <x:v>62</x:v>
      </x:c>
      <x:c r="N94" s="6">
        <x:v>1</x:v>
      </x:c>
      <x:c r="O94" s="7">
        <x:v>284.39999999999998</x:v>
      </x:c>
      <x:c r="P94" s="8">
        <x:v>0</x:v>
      </x:c>
      <x:c r="Q94" s="7">
        <x:v>182.66</x:v>
      </x:c>
      <x:c r="R94" s="7">
        <x:v>284.39999999999998</x:v>
      </x:c>
      <x:c r="S94" s="5" t="s">
        <x:v>49</x:v>
      </x:c>
      <x:c r="T94" s="7">
        <x:v>183497.98999999999</x:v>
      </x:c>
      <x:c r="U94" s="6"/>
      <x:c r="V94" s="6"/>
      <x:c r="W94" s="5" t="s">
        <x:v>50</x:v>
      </x:c>
      <x:c r="X94" s="5" t="s">
        <x:v>51</x:v>
      </x:c>
    </x:row>
    <x:row r="95">
      <x:c r="A95" s="5" t="s">
        <x:v>403</x:v>
      </x:c>
      <x:c r="B95" s="5">
        <x:v>45441</x:v>
      </x:c>
      <x:c r="C95" s="5" t="s">
        <x:v>38</x:v>
      </x:c>
      <x:c r="D95" s="5" t="s">
        <x:v>39</x:v>
      </x:c>
      <x:c r="E95" s="5" t="s">
        <x:v>40</x:v>
      </x:c>
      <x:c r="F95" s="5" t="s">
        <x:v>41</x:v>
      </x:c>
      <x:c r="G95" s="5" t="s">
        <x:v>404</x:v>
      </x:c>
      <x:c r="H95" s="5" t="s">
        <x:v>78</x:v>
      </x:c>
      <x:c r="I95" s="5" t="s">
        <x:v>405</x:v>
      </x:c>
      <x:c r="J95" s="5" t="s">
        <x:v>60</x:v>
      </x:c>
      <x:c r="K95" s="5" t="s">
        <x:v>61</x:v>
      </x:c>
      <x:c r="L95" s="5" t="s">
        <x:v>16</x:v>
      </x:c>
      <x:c r="M95" s="5" t="s">
        <x:v>189</x:v>
      </x:c>
      <x:c r="N95" s="6">
        <x:v>1</x:v>
      </x:c>
      <x:c r="O95" s="7">
        <x:v>140.24000000000001</x:v>
      </x:c>
      <x:c r="P95" s="8">
        <x:v>0.14999999999999999</x:v>
      </x:c>
      <x:c r="Q95" s="7">
        <x:v>75.150000000000006</x:v>
      </x:c>
      <x:c r="R95" s="7">
        <x:v>119.2</x:v>
      </x:c>
      <x:c r="S95" s="5" t="s">
        <x:v>49</x:v>
      </x:c>
      <x:c r="T95" s="7">
        <x:v>136007.70000000001</x:v>
      </x:c>
      <x:c r="U95" s="6"/>
      <x:c r="V95" s="6"/>
      <x:c r="W95" s="5" t="s">
        <x:v>50</x:v>
      </x:c>
      <x:c r="X95" s="5" t="s">
        <x:v>70</x:v>
      </x:c>
    </x:row>
    <x:row r="96">
      <x:c r="A96" s="5" t="s">
        <x:v>406</x:v>
      </x:c>
      <x:c r="B96" s="5">
        <x:v>45447</x:v>
      </x:c>
      <x:c r="C96" s="5" t="s">
        <x:v>88</x:v>
      </x:c>
      <x:c r="D96" s="5" t="s">
        <x:v>89</x:v>
      </x:c>
      <x:c r="E96" s="5" t="s">
        <x:v>90</x:v>
      </x:c>
      <x:c r="F96" s="5" t="s">
        <x:v>56</x:v>
      </x:c>
      <x:c r="G96" s="5" t="s">
        <x:v>407</x:v>
      </x:c>
      <x:c r="H96" s="5" t="s">
        <x:v>78</x:v>
      </x:c>
      <x:c r="I96" s="5" t="s">
        <x:v>408</x:v>
      </x:c>
      <x:c r="J96" s="5" t="s">
        <x:v>116</x:v>
      </x:c>
      <x:c r="K96" s="5" t="s">
        <x:v>46</x:v>
      </x:c>
      <x:c r="L96" s="5" t="s">
        <x:v>16</x:v>
      </x:c>
      <x:c r="M96" s="5" t="s">
        <x:v>62</x:v>
      </x:c>
      <x:c r="N96" s="6">
        <x:v>2</x:v>
      </x:c>
      <x:c r="O96" s="7">
        <x:v>264.81</x:v>
      </x:c>
      <x:c r="P96" s="8">
        <x:v>0</x:v>
      </x:c>
      <x:c r="Q96" s="7">
        <x:v>202.02000000000001</x:v>
      </x:c>
      <x:c r="R96" s="7">
        <x:v>529.62</x:v>
      </x:c>
      <x:c r="S96" s="5" t="s">
        <x:v>49</x:v>
      </x:c>
      <x:c r="T96" s="7">
        <x:v>148321.88</x:v>
      </x:c>
      <x:c r="U96" s="6">
        <x:v>113</x:v>
      </x:c>
      <x:c r="V96" s="6">
        <x:v>21</x:v>
      </x:c>
      <x:c r="W96" s="5" t="s">
        <x:v>50</x:v>
      </x:c>
      <x:c r="X96" s="5" t="s">
        <x:v>51</x:v>
      </x:c>
    </x:row>
    <x:row r="97">
      <x:c r="A97" s="5" t="s">
        <x:v>409</x:v>
      </x:c>
      <x:c r="B97" s="5">
        <x:v>45714</x:v>
      </x:c>
      <x:c r="C97" s="5" t="s">
        <x:v>194</x:v>
      </x:c>
      <x:c r="D97" s="5" t="s">
        <x:v>195</x:v>
      </x:c>
      <x:c r="E97" s="5" t="s">
        <x:v>90</x:v>
      </x:c>
      <x:c r="F97" s="5" t="s">
        <x:v>158</x:v>
      </x:c>
      <x:c r="G97" s="5" t="s">
        <x:v>410</x:v>
      </x:c>
      <x:c r="H97" s="5" t="s">
        <x:v>104</x:v>
      </x:c>
      <x:c r="I97" s="5" t="s">
        <x:v>176</x:v>
      </x:c>
      <x:c r="J97" s="5" t="s">
        <x:v>93</x:v>
      </x:c>
      <x:c r="K97" s="5" t="s">
        <x:v>86</x:v>
      </x:c>
      <x:c r="L97" s="5" t="s">
        <x:v>131</x:v>
      </x:c>
      <x:c r="M97" s="5" t="s">
        <x:v>262</x:v>
      </x:c>
      <x:c r="N97" s="6">
        <x:v>-1</x:v>
      </x:c>
      <x:c r="O97" s="7">
        <x:v>38.469999999999999</x:v>
      </x:c>
      <x:c r="P97" s="8">
        <x:v>0.20000000000000001</x:v>
      </x:c>
      <x:c r="Q97" s="7">
        <x:v>18.460000000000001</x:v>
      </x:c>
      <x:c r="R97" s="7">
        <x:v>-30.780000000000001</x:v>
      </x:c>
      <x:c r="S97" s="5" t="s">
        <x:v>49</x:v>
      </x:c>
      <x:c r="T97" s="7">
        <x:v>62807.089999999997</x:v>
      </x:c>
      <x:c r="U97" s="6"/>
      <x:c r="V97" s="6"/>
      <x:c r="W97" s="5" t="s">
        <x:v>96</x:v>
      </x:c>
      <x:c r="X97" s="5" t="s">
        <x:v>51</x:v>
      </x:c>
    </x:row>
    <x:row r="98">
      <x:c r="A98" s="5" t="s">
        <x:v>411</x:v>
      </x:c>
      <x:c r="B98" s="5">
        <x:v>45524</x:v>
      </x:c>
      <x:c r="C98" s="5" t="s">
        <x:v>82</x:v>
      </x:c>
      <x:c r="D98" s="5" t="s">
        <x:v>83</x:v>
      </x:c>
      <x:c r="E98" s="5" t="s">
        <x:v>40</x:v>
      </x:c>
      <x:c r="F98" s="5" t="s">
        <x:v>56</x:v>
      </x:c>
      <x:c r="G98" s="5" t="s">
        <x:v>412</x:v>
      </x:c>
      <x:c r="H98" s="5" t="s">
        <x:v>78</x:v>
      </x:c>
      <x:c r="I98" s="5" t="s">
        <x:v>413</x:v>
      </x:c>
      <x:c r="J98" s="5" t="s">
        <x:v>116</x:v>
      </x:c>
      <x:c r="K98" s="5" t="s">
        <x:v>46</x:v>
      </x:c>
      <x:c r="L98" s="5" t="s">
        <x:v>16</x:v>
      </x:c>
      <x:c r="M98" s="5" t="s">
        <x:v>414</x:v>
      </x:c>
      <x:c r="N98" s="6">
        <x:v>1</x:v>
      </x:c>
      <x:c r="O98" s="7">
        <x:v>264.63</x:v>
      </x:c>
      <x:c r="P98" s="8">
        <x:v>0.20000000000000001</x:v>
      </x:c>
      <x:c r="Q98" s="7">
        <x:v>163.49000000000001</x:v>
      </x:c>
      <x:c r="R98" s="7">
        <x:v>211.69999999999999</x:v>
      </x:c>
      <x:c r="S98" s="5" t="s">
        <x:v>49</x:v>
      </x:c>
      <x:c r="T98" s="7">
        <x:v>157719</x:v>
      </x:c>
      <x:c r="U98" s="6"/>
      <x:c r="V98" s="6"/>
      <x:c r="W98" s="5" t="s">
        <x:v>50</x:v>
      </x:c>
      <x:c r="X98" s="5" t="s">
        <x:v>70</x:v>
      </x:c>
    </x:row>
    <x:row r="99">
      <x:c r="A99" s="5" t="s">
        <x:v>415</x:v>
      </x:c>
      <x:c r="B99" s="5">
        <x:v>45604</x:v>
      </x:c>
      <x:c r="C99" s="5" t="s">
        <x:v>138</x:v>
      </x:c>
      <x:c r="D99" s="5" t="s">
        <x:v>139</x:v>
      </x:c>
      <x:c r="E99" s="5" t="s">
        <x:v>90</x:v>
      </x:c>
      <x:c r="F99" s="5" t="s">
        <x:v>41</x:v>
      </x:c>
      <x:c r="G99" s="5" t="s">
        <x:v>416</x:v>
      </x:c>
      <x:c r="H99" s="5" t="s">
        <x:v>58</x:v>
      </x:c>
      <x:c r="I99" s="5" t="s">
        <x:v>395</x:v>
      </x:c>
      <x:c r="J99" s="5" t="s">
        <x:v>74</x:v>
      </x:c>
      <x:c r="K99" s="5" t="s">
        <x:v>86</x:v>
      </x:c>
      <x:c r="L99" s="5" t="s">
        <x:v>16</x:v>
      </x:c>
      <x:c r="M99" s="5" t="s">
        <x:v>266</x:v>
      </x:c>
      <x:c r="N99" s="6">
        <x:v>0</x:v>
      </x:c>
      <x:c r="O99" s="7">
        <x:v>77.859999999999999</x:v>
      </x:c>
      <x:c r="P99" s="8">
        <x:v>0</x:v>
      </x:c>
      <x:c r="Q99" s="7">
        <x:v>37.950000000000003</x:v>
      </x:c>
      <x:c r="R99" s="7">
        <x:v>0</x:v>
      </x:c>
      <x:c r="S99" s="5" t="s">
        <x:v>49</x:v>
      </x:c>
      <x:c r="T99" s="7">
        <x:v>134833.81</x:v>
      </x:c>
      <x:c r="U99" s="6"/>
      <x:c r="V99" s="6"/>
      <x:c r="W99" s="5" t="s">
        <x:v>151</x:v>
      </x:c>
      <x:c r="X99" s="5" t="s">
        <x:v>80</x:v>
      </x:c>
    </x:row>
    <x:row r="100">
      <x:c r="A100" s="5" t="s">
        <x:v>417</x:v>
      </x:c>
      <x:c r="B100" s="5">
        <x:v>45377</x:v>
      </x:c>
      <x:c r="C100" s="5" t="s">
        <x:v>144</x:v>
      </x:c>
      <x:c r="D100" s="5" t="s">
        <x:v>145</x:v>
      </x:c>
      <x:c r="E100" s="5" t="s">
        <x:v>55</x:v>
      </x:c>
      <x:c r="F100" s="5" t="s">
        <x:v>66</x:v>
      </x:c>
      <x:c r="G100" s="5" t="s">
        <x:v>418</x:v>
      </x:c>
      <x:c r="H100" s="5" t="s">
        <x:v>43</x:v>
      </x:c>
      <x:c r="I100" s="5" t="s">
        <x:v>135</x:v>
      </x:c>
      <x:c r="J100" s="5" t="s">
        <x:v>60</x:v>
      </x:c>
      <x:c r="K100" s="5" t="s">
        <x:v>86</x:v>
      </x:c>
      <x:c r="L100" s="5" t="s">
        <x:v>94</x:v>
      </x:c>
      <x:c r="M100" s="5" t="s">
        <x:v>419</x:v>
      </x:c>
      <x:c r="N100" s="6">
        <x:v>1</x:v>
      </x:c>
      <x:c r="O100" s="7">
        <x:v>240.22999999999999</x:v>
      </x:c>
      <x:c r="P100" s="8">
        <x:v>0.20000000000000001</x:v>
      </x:c>
      <x:c r="Q100" s="7">
        <x:v>130.28</x:v>
      </x:c>
      <x:c r="R100" s="7">
        <x:v>192.18000000000001</x:v>
      </x:c>
      <x:c r="S100" s="5" t="s">
        <x:v>49</x:v>
      </x:c>
      <x:c r="T100" s="7">
        <x:v>60755.32</x:v>
      </x:c>
      <x:c r="U100" s="6"/>
      <x:c r="V100" s="6"/>
      <x:c r="W100" s="5" t="s">
        <x:v>50</x:v>
      </x:c>
      <x:c r="X100" s="5" t="s">
        <x:v>51</x:v>
      </x:c>
    </x:row>
    <x:row r="101">
      <x:c r="A101" s="5" t="s">
        <x:v>420</x:v>
      </x:c>
      <x:c r="B101" s="5">
        <x:v>45413</x:v>
      </x:c>
      <x:c r="C101" s="5" t="s">
        <x:v>53</x:v>
      </x:c>
      <x:c r="D101" s="5" t="s">
        <x:v>54</x:v>
      </x:c>
      <x:c r="E101" s="5" t="s">
        <x:v>55</x:v>
      </x:c>
      <x:c r="F101" s="5" t="s">
        <x:v>56</x:v>
      </x:c>
      <x:c r="G101" s="5" t="s">
        <x:v>421</x:v>
      </x:c>
      <x:c r="H101" s="5"/>
      <x:c r="I101" s="5" t="s">
        <x:v>59</x:v>
      </x:c>
      <x:c r="J101" s="5" t="s">
        <x:v>60</x:v>
      </x:c>
      <x:c r="K101" s="5" t="s">
        <x:v>61</x:v>
      </x:c>
      <x:c r="L101" s="5" t="s">
        <x:v>16</x:v>
      </x:c>
      <x:c r="M101" s="5" t="s">
        <x:v>211</x:v>
      </x:c>
      <x:c r="N101" s="6">
        <x:v>1</x:v>
      </x:c>
      <x:c r="O101" s="7">
        <x:v>111.33</x:v>
      </x:c>
      <x:c r="P101" s="8">
        <x:v>0</x:v>
      </x:c>
      <x:c r="Q101" s="7">
        <x:v>90.019999999999996</x:v>
      </x:c>
      <x:c r="R101" s="7">
        <x:v>111.33</x:v>
      </x:c>
      <x:c r="S101" s="5" t="s">
        <x:v>49</x:v>
      </x:c>
      <x:c r="T101" s="7">
        <x:v>158173.98000000001</x:v>
      </x:c>
      <x:c r="U101" s="6"/>
      <x:c r="V101" s="6"/>
      <x:c r="W101" s="5" t="s">
        <x:v>50</x:v>
      </x:c>
      <x:c r="X101" s="5" t="s">
        <x:v>97</x:v>
      </x:c>
    </x:row>
    <x:row r="102">
      <x:c r="A102" s="5" t="s">
        <x:v>422</x:v>
      </x:c>
      <x:c r="B102" s="5">
        <x:v>45388</x:v>
      </x:c>
      <x:c r="C102" s="5" t="s">
        <x:v>247</x:v>
      </x:c>
      <x:c r="D102" s="5" t="s">
        <x:v>248</x:v>
      </x:c>
      <x:c r="E102" s="5" t="s">
        <x:v>40</x:v>
      </x:c>
      <x:c r="F102" s="5" t="s">
        <x:v>102</x:v>
      </x:c>
      <x:c r="G102" s="5" t="s">
        <x:v>423</x:v>
      </x:c>
      <x:c r="H102" s="5" t="s">
        <x:v>43</x:v>
      </x:c>
      <x:c r="I102" s="5" t="s">
        <x:v>332</x:v>
      </x:c>
      <x:c r="J102" s="5" t="s">
        <x:v>93</x:v>
      </x:c>
      <x:c r="K102" s="5" t="s">
        <x:v>117</x:v>
      </x:c>
      <x:c r="L102" s="5" t="s">
        <x:v>94</x:v>
      </x:c>
      <x:c r="M102" s="5" t="s">
        <x:v>424</x:v>
      </x:c>
      <x:c r="N102" s="6">
        <x:v>1</x:v>
      </x:c>
      <x:c r="O102" s="7">
        <x:v>47.880000000000003</x:v>
      </x:c>
      <x:c r="P102" s="8">
        <x:v>0.10000000000000001</x:v>
      </x:c>
      <x:c r="Q102" s="7">
        <x:v>33.719999999999999</x:v>
      </x:c>
      <x:c r="R102" s="7">
        <x:v>43.090000000000003</x:v>
      </x:c>
      <x:c r="S102" s="5" t="s">
        <x:v>49</x:v>
      </x:c>
      <x:c r="T102" s="7">
        <x:v>75271.080000000002</x:v>
      </x:c>
      <x:c r="U102" s="6"/>
      <x:c r="V102" s="6"/>
      <x:c r="W102" s="5" t="s">
        <x:v>50</x:v>
      </x:c>
      <x:c r="X102" s="5" t="s">
        <x:v>80</x:v>
      </x:c>
    </x:row>
    <x:row r="103">
      <x:c r="A103" s="5" t="s">
        <x:v>425</x:v>
      </x:c>
      <x:c r="B103" s="5">
        <x:v>45294</x:v>
      </x:c>
      <x:c r="C103" s="5" t="s">
        <x:v>185</x:v>
      </x:c>
      <x:c r="D103" s="5" t="s">
        <x:v>186</x:v>
      </x:c>
      <x:c r="E103" s="5" t="s">
        <x:v>90</x:v>
      </x:c>
      <x:c r="F103" s="5" t="s">
        <x:v>41</x:v>
      </x:c>
      <x:c r="G103" s="5" t="s">
        <x:v>426</x:v>
      </x:c>
      <x:c r="H103" s="5" t="s">
        <x:v>58</x:v>
      </x:c>
      <x:c r="I103" s="5" t="s">
        <x:v>79</x:v>
      </x:c>
      <x:c r="J103" s="5" t="s">
        <x:v>45</x:v>
      </x:c>
      <x:c r="K103" s="5" t="s">
        <x:v>46</x:v>
      </x:c>
      <x:c r="L103" s="5" t="s">
        <x:v>47</x:v>
      </x:c>
      <x:c r="M103" s="5" t="s">
        <x:v>154</x:v>
      </x:c>
      <x:c r="N103" s="6">
        <x:v>1</x:v>
      </x:c>
      <x:c r="O103" s="7">
        <x:v>387.43000000000001</x:v>
      </x:c>
      <x:c r="P103" s="8">
        <x:v>0.10000000000000001</x:v>
      </x:c>
      <x:c r="Q103" s="7">
        <x:v>226.56</x:v>
      </x:c>
      <x:c r="R103" s="7">
        <x:v>348.69</x:v>
      </x:c>
      <x:c r="S103" s="5" t="s">
        <x:v>49</x:v>
      </x:c>
      <x:c r="T103" s="7">
        <x:v>92144.229999999996</x:v>
      </x:c>
      <x:c r="U103" s="6"/>
      <x:c r="V103" s="6"/>
      <x:c r="W103" s="5" t="s">
        <x:v>50</x:v>
      </x:c>
      <x:c r="X103" s="5" t="s">
        <x:v>51</x:v>
      </x:c>
    </x:row>
    <x:row r="104">
      <x:c r="A104" s="5" t="s">
        <x:v>427</x:v>
      </x:c>
      <x:c r="B104" s="5">
        <x:v>45414</x:v>
      </x:c>
      <x:c r="C104" s="5" t="s">
        <x:v>247</x:v>
      </x:c>
      <x:c r="D104" s="5" t="s">
        <x:v>248</x:v>
      </x:c>
      <x:c r="E104" s="5" t="s">
        <x:v>40</x:v>
      </x:c>
      <x:c r="F104" s="5" t="s">
        <x:v>102</x:v>
      </x:c>
      <x:c r="G104" s="5" t="s">
        <x:v>428</x:v>
      </x:c>
      <x:c r="H104" s="5" t="s">
        <x:v>78</x:v>
      </x:c>
      <x:c r="I104" s="5" t="s">
        <x:v>160</x:v>
      </x:c>
      <x:c r="J104" s="5" t="s">
        <x:v>60</x:v>
      </x:c>
      <x:c r="K104" s="5" t="s">
        <x:v>117</x:v>
      </x:c>
      <x:c r="L104" s="5" t="s">
        <x:v>16</x:v>
      </x:c>
      <x:c r="M104" s="5" t="s">
        <x:v>211</x:v>
      </x:c>
      <x:c r="N104" s="6">
        <x:v>1</x:v>
      </x:c>
      <x:c r="O104" s="7">
        <x:v>240.03999999999999</x:v>
      </x:c>
      <x:c r="P104" s="8">
        <x:v>0</x:v>
      </x:c>
      <x:c r="Q104" s="7">
        <x:v>154.81999999999999</x:v>
      </x:c>
      <x:c r="R104" s="7">
        <x:v>240.03999999999999</x:v>
      </x:c>
      <x:c r="S104" s="5" t="s">
        <x:v>49</x:v>
      </x:c>
      <x:c r="T104" s="7">
        <x:v>170500.35000000001</x:v>
      </x:c>
      <x:c r="U104" s="6"/>
      <x:c r="V104" s="6"/>
      <x:c r="W104" s="5" t="s">
        <x:v>50</x:v>
      </x:c>
      <x:c r="X104" s="5" t="s">
        <x:v>51</x:v>
      </x:c>
    </x:row>
    <x:row r="105">
      <x:c r="A105" s="5" t="s">
        <x:v>429</x:v>
      </x:c>
      <x:c r="B105" s="5">
        <x:v>45566</x:v>
      </x:c>
      <x:c r="C105" s="5" t="s">
        <x:v>100</x:v>
      </x:c>
      <x:c r="D105" s="5" t="s">
        <x:v>101</x:v>
      </x:c>
      <x:c r="E105" s="5" t="s">
        <x:v>90</x:v>
      </x:c>
      <x:c r="F105" s="5" t="s">
        <x:v>102</x:v>
      </x:c>
      <x:c r="G105" s="5" t="s">
        <x:v>430</x:v>
      </x:c>
      <x:c r="H105" s="5" t="s">
        <x:v>58</x:v>
      </x:c>
      <x:c r="I105" s="5" t="s">
        <x:v>316</x:v>
      </x:c>
      <x:c r="J105" s="5" t="s">
        <x:v>74</x:v>
      </x:c>
      <x:c r="K105" s="5" t="s">
        <x:v>86</x:v>
      </x:c>
      <x:c r="L105" s="5" t="s">
        <x:v>16</x:v>
      </x:c>
      <x:c r="M105" s="5" t="s">
        <x:v>125</x:v>
      </x:c>
      <x:c r="N105" s="6">
        <x:v>7</x:v>
      </x:c>
      <x:c r="O105" s="7">
        <x:v>91.409999999999997</x:v>
      </x:c>
      <x:c r="P105" s="8">
        <x:v>0.25</x:v>
      </x:c>
      <x:c r="Q105" s="7">
        <x:v>47.850000000000001</x:v>
      </x:c>
      <x:c r="R105" s="7">
        <x:v>479.89999999999998</x:v>
      </x:c>
      <x:c r="S105" s="5" t="s">
        <x:v>49</x:v>
      </x:c>
      <x:c r="T105" s="7">
        <x:v>130620.69</x:v>
      </x:c>
      <x:c r="U105" s="6"/>
      <x:c r="V105" s="6"/>
      <x:c r="W105" s="5" t="s">
        <x:v>50</x:v>
      </x:c>
      <x:c r="X105" s="5" t="s">
        <x:v>51</x:v>
      </x:c>
    </x:row>
    <x:row r="106">
      <x:c r="A106" s="5" t="s">
        <x:v>431</x:v>
      </x:c>
      <x:c r="B106" s="5">
        <x:v>45714</x:v>
      </x:c>
      <x:c r="C106" s="5" t="s">
        <x:v>53</x:v>
      </x:c>
      <x:c r="D106" s="5" t="s">
        <x:v>54</x:v>
      </x:c>
      <x:c r="E106" s="5" t="s">
        <x:v>55</x:v>
      </x:c>
      <x:c r="F106" s="5" t="s">
        <x:v>56</x:v>
      </x:c>
      <x:c r="G106" s="5" t="s">
        <x:v>432</x:v>
      </x:c>
      <x:c r="H106" s="5" t="s">
        <x:v>58</x:v>
      </x:c>
      <x:c r="I106" s="5" t="s">
        <x:v>141</x:v>
      </x:c>
      <x:c r="J106" s="5" t="s">
        <x:v>60</x:v>
      </x:c>
      <x:c r="K106" s="5" t="s">
        <x:v>86</x:v>
      </x:c>
      <x:c r="L106" s="5" t="s">
        <x:v>16</x:v>
      </x:c>
      <x:c r="M106" s="5" t="s">
        <x:v>170</x:v>
      </x:c>
      <x:c r="N106" s="6">
        <x:v>1</x:v>
      </x:c>
      <x:c r="O106" s="7">
        <x:v>329.43000000000001</x:v>
      </x:c>
      <x:c r="P106" s="8">
        <x:v>0.10000000000000001</x:v>
      </x:c>
      <x:c r="Q106" s="7">
        <x:v>203.69999999999999</x:v>
      </x:c>
      <x:c r="R106" s="7">
        <x:v>296.49000000000001</x:v>
      </x:c>
      <x:c r="S106" s="5" t="s">
        <x:v>49</x:v>
      </x:c>
      <x:c r="T106" s="7">
        <x:v>174033.03</x:v>
      </x:c>
      <x:c r="U106" s="6"/>
      <x:c r="V106" s="6"/>
      <x:c r="W106" s="5" t="s">
        <x:v>50</x:v>
      </x:c>
      <x:c r="X106" s="5" t="s">
        <x:v>97</x:v>
      </x:c>
    </x:row>
    <x:row r="107">
      <x:c r="A107" s="5" t="s">
        <x:v>433</x:v>
      </x:c>
      <x:c r="B107" s="5">
        <x:v>45413</x:v>
      </x:c>
      <x:c r="C107" s="5" t="s">
        <x:v>64</x:v>
      </x:c>
      <x:c r="D107" s="5" t="s">
        <x:v>65</x:v>
      </x:c>
      <x:c r="E107" s="5" t="s">
        <x:v>40</x:v>
      </x:c>
      <x:c r="F107" s="5" t="s">
        <x:v>66</x:v>
      </x:c>
      <x:c r="G107" s="5" t="s">
        <x:v>434</x:v>
      </x:c>
      <x:c r="H107" s="5" t="s">
        <x:v>78</x:v>
      </x:c>
      <x:c r="I107" s="5" t="s">
        <x:v>265</x:v>
      </x:c>
      <x:c r="J107" s="5" t="s">
        <x:v>45</x:v>
      </x:c>
      <x:c r="K107" s="5" t="s">
        <x:v>86</x:v>
      </x:c>
      <x:c r="L107" s="5" t="s">
        <x:v>47</x:v>
      </x:c>
      <x:c r="M107" s="5" t="s">
        <x:v>281</x:v>
      </x:c>
      <x:c r="N107" s="6">
        <x:v>1</x:v>
      </x:c>
      <x:c r="O107" s="7">
        <x:v>152.03</x:v>
      </x:c>
      <x:c r="P107" s="8">
        <x:v>0.10000000000000001</x:v>
      </x:c>
      <x:c r="Q107" s="7">
        <x:v>75.129999999999995</x:v>
      </x:c>
      <x:c r="R107" s="7">
        <x:v>136.83000000000001</x:v>
      </x:c>
      <x:c r="S107" s="5" t="s">
        <x:v>49</x:v>
      </x:c>
      <x:c r="T107" s="7">
        <x:v>78526.630000000005</x:v>
      </x:c>
      <x:c r="U107" s="6"/>
      <x:c r="V107" s="6"/>
      <x:c r="W107" s="5" t="s">
        <x:v>50</x:v>
      </x:c>
      <x:c r="X107" s="5" t="s">
        <x:v>97</x:v>
      </x:c>
    </x:row>
    <x:row r="108">
      <x:c r="A108" s="5" t="s">
        <x:v>435</x:v>
      </x:c>
      <x:c r="B108" s="5">
        <x:v>45766</x:v>
      </x:c>
      <x:c r="C108" s="5" t="s">
        <x:v>144</x:v>
      </x:c>
      <x:c r="D108" s="5" t="s">
        <x:v>145</x:v>
      </x:c>
      <x:c r="E108" s="5" t="s">
        <x:v>55</x:v>
      </x:c>
      <x:c r="F108" s="5" t="s">
        <x:v>66</x:v>
      </x:c>
      <x:c r="G108" s="5" t="s">
        <x:v>436</x:v>
      </x:c>
      <x:c r="H108" s="5" t="s">
        <x:v>78</x:v>
      </x:c>
      <x:c r="I108" s="5" t="s">
        <x:v>437</x:v>
      </x:c>
      <x:c r="J108" s="5" t="s">
        <x:v>60</x:v>
      </x:c>
      <x:c r="K108" s="5" t="s">
        <x:v>46</x:v>
      </x:c>
      <x:c r="L108" s="5" t="s">
        <x:v>16</x:v>
      </x:c>
      <x:c r="M108" s="5" t="s">
        <x:v>414</x:v>
      </x:c>
      <x:c r="N108" s="6">
        <x:v>4</x:v>
      </x:c>
      <x:c r="O108" s="7">
        <x:v>87.840000000000003</x:v>
      </x:c>
      <x:c r="P108" s="8">
        <x:v>0</x:v>
      </x:c>
      <x:c r="Q108" s="7">
        <x:v>45.32</x:v>
      </x:c>
      <x:c r="R108" s="7">
        <x:v>351.36000000000001</x:v>
      </x:c>
      <x:c r="S108" s="5" t="s">
        <x:v>49</x:v>
      </x:c>
      <x:c r="T108" s="7">
        <x:v>201910.60000000001</x:v>
      </x:c>
      <x:c r="U108" s="6"/>
      <x:c r="V108" s="6"/>
      <x:c r="W108" s="5" t="s">
        <x:v>50</x:v>
      </x:c>
      <x:c r="X108" s="5" t="s">
        <x:v>51</x:v>
      </x:c>
    </x:row>
    <x:row r="109">
      <x:c r="A109" s="5" t="s">
        <x:v>438</x:v>
      </x:c>
      <x:c r="B109" s="5">
        <x:v>45756</x:v>
      </x:c>
      <x:c r="C109" s="5" t="s">
        <x:v>200</x:v>
      </x:c>
      <x:c r="D109" s="5" t="s">
        <x:v>201</x:v>
      </x:c>
      <x:c r="E109" s="5" t="s">
        <x:v>40</x:v>
      </x:c>
      <x:c r="F109" s="5" t="s">
        <x:v>158</x:v>
      </x:c>
      <x:c r="G109" s="5" t="s">
        <x:v>439</x:v>
      </x:c>
      <x:c r="H109" s="5" t="s">
        <x:v>104</x:v>
      </x:c>
      <x:c r="I109" s="5" t="s">
        <x:v>272</x:v>
      </x:c>
      <x:c r="J109" s="5" t="s">
        <x:v>93</x:v>
      </x:c>
      <x:c r="K109" s="5" t="s">
        <x:v>61</x:v>
      </x:c>
      <x:c r="L109" s="5" t="s">
        <x:v>16</x:v>
      </x:c>
      <x:c r="M109" s="5" t="s">
        <x:v>154</x:v>
      </x:c>
      <x:c r="N109" s="6">
        <x:v>-1</x:v>
      </x:c>
      <x:c r="O109" s="7">
        <x:v>50.68</x:v>
      </x:c>
      <x:c r="P109" s="8">
        <x:v>0</x:v>
      </x:c>
      <x:c r="Q109" s="7">
        <x:v>33.710000000000001</x:v>
      </x:c>
      <x:c r="R109" s="7">
        <x:v>-50.68</x:v>
      </x:c>
      <x:c r="S109" s="5" t="s">
        <x:v>49</x:v>
      </x:c>
      <x:c r="T109" s="7">
        <x:v>159399.70999999999</x:v>
      </x:c>
      <x:c r="U109" s="6">
        <x:v>111</x:v>
      </x:c>
      <x:c r="V109" s="6">
        <x:v>16</x:v>
      </x:c>
      <x:c r="W109" s="5" t="s">
        <x:v>96</x:v>
      </x:c>
      <x:c r="X109" s="5" t="s">
        <x:v>51</x:v>
      </x:c>
    </x:row>
    <x:row r="110">
      <x:c r="A110" s="5" t="s">
        <x:v>440</x:v>
      </x:c>
      <x:c r="B110" s="5">
        <x:v>45759</x:v>
      </x:c>
      <x:c r="C110" s="5" t="s">
        <x:v>127</x:v>
      </x:c>
      <x:c r="D110" s="5" t="s">
        <x:v>128</x:v>
      </x:c>
      <x:c r="E110" s="5" t="s">
        <x:v>55</x:v>
      </x:c>
      <x:c r="F110" s="5" t="s">
        <x:v>41</x:v>
      </x:c>
      <x:c r="G110" s="5" t="s">
        <x:v>441</x:v>
      </x:c>
      <x:c r="H110" s="5" t="s">
        <x:v>58</x:v>
      </x:c>
      <x:c r="I110" s="5" t="s">
        <x:v>321</x:v>
      </x:c>
      <x:c r="J110" s="5" t="s">
        <x:v>45</x:v>
      </x:c>
      <x:c r="K110" s="5" t="s">
        <x:v>86</x:v>
      </x:c>
      <x:c r="L110" s="5" t="s">
        <x:v>94</x:v>
      </x:c>
      <x:c r="M110" s="5" t="s">
        <x:v>442</x:v>
      </x:c>
      <x:c r="N110" s="6">
        <x:v>4</x:v>
      </x:c>
      <x:c r="O110" s="7">
        <x:v>455.05000000000001</x:v>
      </x:c>
      <x:c r="P110" s="8">
        <x:v>0.25</x:v>
      </x:c>
      <x:c r="Q110" s="7">
        <x:v>241.94999999999999</x:v>
      </x:c>
      <x:c r="R110" s="7">
        <x:v>1365.1500000000001</x:v>
      </x:c>
      <x:c r="S110" s="5" t="s">
        <x:v>49</x:v>
      </x:c>
      <x:c r="T110" s="7">
        <x:v>72462.300000000003</x:v>
      </x:c>
      <x:c r="U110" s="6"/>
      <x:c r="V110" s="6"/>
      <x:c r="W110" s="5" t="s">
        <x:v>50</x:v>
      </x:c>
      <x:c r="X110" s="5" t="s">
        <x:v>51</x:v>
      </x:c>
    </x:row>
    <x:row r="111">
      <x:c r="A111" s="5" t="s">
        <x:v>443</x:v>
      </x:c>
      <x:c r="B111" s="5">
        <x:v>45373</x:v>
      </x:c>
      <x:c r="C111" s="5" t="s">
        <x:v>200</x:v>
      </x:c>
      <x:c r="D111" s="5" t="s">
        <x:v>201</x:v>
      </x:c>
      <x:c r="E111" s="5" t="s">
        <x:v>40</x:v>
      </x:c>
      <x:c r="F111" s="5" t="s">
        <x:v>158</x:v>
      </x:c>
      <x:c r="G111" s="5" t="s">
        <x:v>444</x:v>
      </x:c>
      <x:c r="H111" s="5" t="s">
        <x:v>78</x:v>
      </x:c>
      <x:c r="I111" s="5" t="s">
        <x:v>445</x:v>
      </x:c>
      <x:c r="J111" s="5" t="s">
        <x:v>74</x:v>
      </x:c>
      <x:c r="K111" s="5" t="s">
        <x:v>86</x:v>
      </x:c>
      <x:c r="L111" s="5" t="s">
        <x:v>131</x:v>
      </x:c>
      <x:c r="M111" s="5" t="s">
        <x:v>142</x:v>
      </x:c>
      <x:c r="N111" s="6">
        <x:v>2</x:v>
      </x:c>
      <x:c r="O111" s="7">
        <x:v>69.760000000000005</x:v>
      </x:c>
      <x:c r="P111" s="8">
        <x:v>0.14999999999999999</x:v>
      </x:c>
      <x:c r="Q111" s="7">
        <x:v>46.549999999999997</x:v>
      </x:c>
      <x:c r="R111" s="7">
        <x:v>118.59</x:v>
      </x:c>
      <x:c r="S111" s="5" t="s">
        <x:v>49</x:v>
      </x:c>
      <x:c r="T111" s="7">
        <x:v>88027.600000000006</x:v>
      </x:c>
      <x:c r="U111" s="6"/>
      <x:c r="V111" s="6"/>
      <x:c r="W111" s="5" t="s">
        <x:v>50</x:v>
      </x:c>
      <x:c r="X111" s="5" t="s">
        <x:v>97</x:v>
      </x:c>
    </x:row>
    <x:row r="112">
      <x:c r="A112" s="5" t="s">
        <x:v>446</x:v>
      </x:c>
      <x:c r="B112" s="5">
        <x:v>45409</x:v>
      </x:c>
      <x:c r="C112" s="5" t="s">
        <x:v>283</x:v>
      </x:c>
      <x:c r="D112" s="5" t="s">
        <x:v>284</x:v>
      </x:c>
      <x:c r="E112" s="5" t="s">
        <x:v>55</x:v>
      </x:c>
      <x:c r="F112" s="5" t="s">
        <x:v>56</x:v>
      </x:c>
      <x:c r="G112" s="5" t="s">
        <x:v>447</x:v>
      </x:c>
      <x:c r="H112" s="5" t="s">
        <x:v>78</x:v>
      </x:c>
      <x:c r="I112" s="5" t="s">
        <x:v>372</x:v>
      </x:c>
      <x:c r="J112" s="5" t="s">
        <x:v>116</x:v>
      </x:c>
      <x:c r="K112" s="5" t="s">
        <x:v>46</x:v>
      </x:c>
      <x:c r="L112" s="5" t="s">
        <x:v>47</x:v>
      </x:c>
      <x:c r="M112" s="5" t="s">
        <x:v>204</x:v>
      </x:c>
      <x:c r="N112" s="6">
        <x:v>5</x:v>
      </x:c>
      <x:c r="O112" s="7">
        <x:v>361.75999999999999</x:v>
      </x:c>
      <x:c r="P112" s="8">
        <x:v>0.10000000000000001</x:v>
      </x:c>
      <x:c r="Q112" s="7">
        <x:v>226.47</x:v>
      </x:c>
      <x:c r="R112" s="7">
        <x:v>1627.9200000000001</x:v>
      </x:c>
      <x:c r="S112" s="5" t="s">
        <x:v>49</x:v>
      </x:c>
      <x:c r="T112" s="7">
        <x:v>93723.979999999996</x:v>
      </x:c>
      <x:c r="U112" s="6"/>
      <x:c r="V112" s="6"/>
      <x:c r="W112" s="5" t="s">
        <x:v>50</x:v>
      </x:c>
      <x:c r="X112" s="5" t="s">
        <x:v>70</x:v>
      </x:c>
    </x:row>
    <x:row r="113">
      <x:c r="A113" s="5" t="s">
        <x:v>448</x:v>
      </x:c>
      <x:c r="B113" s="5">
        <x:v>45454</x:v>
      </x:c>
      <x:c r="C113" s="5" t="s">
        <x:v>194</x:v>
      </x:c>
      <x:c r="D113" s="5" t="s">
        <x:v>195</x:v>
      </x:c>
      <x:c r="E113" s="5" t="s">
        <x:v>90</x:v>
      </x:c>
      <x:c r="F113" s="5" t="s">
        <x:v>158</x:v>
      </x:c>
      <x:c r="G113" s="5" t="s">
        <x:v>449</x:v>
      </x:c>
      <x:c r="H113" s="5" t="s">
        <x:v>78</x:v>
      </x:c>
      <x:c r="I113" s="5" t="s">
        <x:v>338</x:v>
      </x:c>
      <x:c r="J113" s="5" t="s">
        <x:v>60</x:v>
      </x:c>
      <x:c r="K113" s="5" t="s">
        <x:v>61</x:v>
      </x:c>
      <x:c r="L113" s="5" t="s">
        <x:v>16</x:v>
      </x:c>
      <x:c r="M113" s="5" t="s">
        <x:v>125</x:v>
      </x:c>
      <x:c r="N113" s="6">
        <x:v>1</x:v>
      </x:c>
      <x:c r="O113" s="7">
        <x:v>275.88999999999999</x:v>
      </x:c>
      <x:c r="P113" s="8">
        <x:v>0</x:v>
      </x:c>
      <x:c r="Q113" s="7">
        <x:v>150.38999999999999</x:v>
      </x:c>
      <x:c r="R113" s="7">
        <x:v>275.88999999999999</x:v>
      </x:c>
      <x:c r="S113" s="5" t="s">
        <x:v>49</x:v>
      </x:c>
      <x:c r="T113" s="7">
        <x:v>201185.26000000001</x:v>
      </x:c>
      <x:c r="U113" s="6"/>
      <x:c r="V113" s="6"/>
      <x:c r="W113" s="5" t="s">
        <x:v>50</x:v>
      </x:c>
      <x:c r="X113" s="5" t="s">
        <x:v>97</x:v>
      </x:c>
    </x:row>
    <x:row r="114">
      <x:c r="A114" s="5" t="s">
        <x:v>450</x:v>
      </x:c>
      <x:c r="B114" s="5">
        <x:v>45427</x:v>
      </x:c>
      <x:c r="C114" s="5" t="s">
        <x:v>127</x:v>
      </x:c>
      <x:c r="D114" s="5" t="s">
        <x:v>128</x:v>
      </x:c>
      <x:c r="E114" s="5" t="s">
        <x:v>55</x:v>
      </x:c>
      <x:c r="F114" s="5" t="s">
        <x:v>41</x:v>
      </x:c>
      <x:c r="G114" s="5" t="s">
        <x:v>159</x:v>
      </x:c>
      <x:c r="H114" s="5" t="s">
        <x:v>104</x:v>
      </x:c>
      <x:c r="I114" s="5" t="s">
        <x:v>362</x:v>
      </x:c>
      <x:c r="J114" s="5" t="s">
        <x:v>45</x:v>
      </x:c>
      <x:c r="K114" s="5" t="s">
        <x:v>46</x:v>
      </x:c>
      <x:c r="L114" s="5" t="s">
        <x:v>16</x:v>
      </x:c>
      <x:c r="M114" s="5" t="s">
        <x:v>236</x:v>
      </x:c>
      <x:c r="N114" s="6">
        <x:v>2</x:v>
      </x:c>
      <x:c r="O114" s="7">
        <x:v>356.54000000000002</x:v>
      </x:c>
      <x:c r="P114" s="8">
        <x:v>5.0000000000000003e-002</x:v>
      </x:c>
      <x:c r="Q114" s="7">
        <x:v>258.26999999999998</x:v>
      </x:c>
      <x:c r="R114" s="7">
        <x:v>677.42999999999995</x:v>
      </x:c>
      <x:c r="S114" s="5" t="s">
        <x:v>49</x:v>
      </x:c>
      <x:c r="T114" s="7">
        <x:v>136007.70000000001</x:v>
      </x:c>
      <x:c r="U114" s="6"/>
      <x:c r="V114" s="6"/>
      <x:c r="W114" s="5" t="s">
        <x:v>50</x:v>
      </x:c>
      <x:c r="X114" s="5" t="s">
        <x:v>97</x:v>
      </x:c>
    </x:row>
    <x:row r="115">
      <x:c r="A115" s="5" t="s">
        <x:v>451</x:v>
      </x:c>
      <x:c r="B115" s="5">
        <x:v>46086</x:v>
      </x:c>
      <x:c r="C115" s="5" t="s">
        <x:v>53</x:v>
      </x:c>
      <x:c r="D115" s="5" t="s">
        <x:v>54</x:v>
      </x:c>
      <x:c r="E115" s="5" t="s">
        <x:v>55</x:v>
      </x:c>
      <x:c r="F115" s="5" t="s">
        <x:v>277</x:v>
      </x:c>
      <x:c r="G115" s="5" t="s">
        <x:v>452</x:v>
      </x:c>
      <x:c r="H115" s="5" t="s">
        <x:v>78</x:v>
      </x:c>
      <x:c r="I115" s="5" t="s">
        <x:v>288</x:v>
      </x:c>
      <x:c r="J115" s="5" t="s">
        <x:v>116</x:v>
      </x:c>
      <x:c r="K115" s="5" t="s">
        <x:v>46</x:v>
      </x:c>
      <x:c r="L115" s="5" t="s">
        <x:v>16</x:v>
      </x:c>
      <x:c r="M115" s="5" t="s">
        <x:v>122</x:v>
      </x:c>
      <x:c r="N115" s="6">
        <x:v>1</x:v>
      </x:c>
      <x:c r="O115" s="7">
        <x:v>101.25</x:v>
      </x:c>
      <x:c r="P115" s="8">
        <x:v>0.14999999999999999</x:v>
      </x:c>
      <x:c r="Q115" s="7">
        <x:v>77.019999999999996</x:v>
      </x:c>
      <x:c r="R115" s="7">
        <x:v>86.060000000000002</x:v>
      </x:c>
      <x:c r="S115" s="5" t="s">
        <x:v>49</x:v>
      </x:c>
      <x:c r="T115" s="7">
        <x:v>120795.64999999999</x:v>
      </x:c>
      <x:c r="U115" s="6"/>
      <x:c r="V115" s="6"/>
      <x:c r="W115" s="5" t="s">
        <x:v>50</x:v>
      </x:c>
      <x:c r="X115" s="5" t="s">
        <x:v>51</x:v>
      </x:c>
    </x:row>
    <x:row r="116">
      <x:c r="A116" s="5" t="s">
        <x:v>453</x:v>
      </x:c>
      <x:c r="B116" s="5">
        <x:v>45571</x:v>
      </x:c>
      <x:c r="C116" s="5" t="s">
        <x:v>38</x:v>
      </x:c>
      <x:c r="D116" s="5" t="s">
        <x:v>39</x:v>
      </x:c>
      <x:c r="E116" s="5" t="s">
        <x:v>40</x:v>
      </x:c>
      <x:c r="F116" s="5" t="s">
        <x:v>41</x:v>
      </x:c>
      <x:c r="G116" s="5" t="s">
        <x:v>454</x:v>
      </x:c>
      <x:c r="H116" s="5" t="s">
        <x:v>78</x:v>
      </x:c>
      <x:c r="I116" s="5" t="s">
        <x:v>413</x:v>
      </x:c>
      <x:c r="J116" s="5" t="s">
        <x:v>116</x:v>
      </x:c>
      <x:c r="K116" s="5" t="s">
        <x:v>46</x:v>
      </x:c>
      <x:c r="L116" s="5" t="s">
        <x:v>16</x:v>
      </x:c>
      <x:c r="M116" s="5" t="s">
        <x:v>222</x:v>
      </x:c>
      <x:c r="N116" s="6">
        <x:v>12</x:v>
      </x:c>
      <x:c r="O116" s="7">
        <x:v>258.83999999999997</x:v>
      </x:c>
      <x:c r="P116" s="8">
        <x:v>0.14999999999999999</x:v>
      </x:c>
      <x:c r="Q116" s="7">
        <x:v>163.49000000000001</x:v>
      </x:c>
      <x:c r="R116" s="7">
        <x:v>2640.1700000000001</x:v>
      </x:c>
      <x:c r="S116" s="5" t="s">
        <x:v>49</x:v>
      </x:c>
      <x:c r="T116" s="7">
        <x:v>157112.51999999999</x:v>
      </x:c>
      <x:c r="U116" s="6"/>
      <x:c r="V116" s="6"/>
      <x:c r="W116" s="5" t="s">
        <x:v>50</x:v>
      </x:c>
      <x:c r="X116" s="5" t="s">
        <x:v>80</x:v>
      </x:c>
    </x:row>
    <x:row r="117">
      <x:c r="A117" s="5" t="s">
        <x:v>455</x:v>
      </x:c>
      <x:c r="B117" s="5">
        <x:v>45523</x:v>
      </x:c>
      <x:c r="C117" s="5" t="s">
        <x:v>88</x:v>
      </x:c>
      <x:c r="D117" s="5" t="s">
        <x:v>89</x:v>
      </x:c>
      <x:c r="E117" s="5" t="s">
        <x:v>90</x:v>
      </x:c>
      <x:c r="F117" s="5" t="s">
        <x:v>456</x:v>
      </x:c>
      <x:c r="G117" s="5" t="s">
        <x:v>457</x:v>
      </x:c>
      <x:c r="H117" s="5" t="s">
        <x:v>104</x:v>
      </x:c>
      <x:c r="I117" s="5" t="s">
        <x:v>458</x:v>
      </x:c>
      <x:c r="J117" s="5" t="s">
        <x:v>74</x:v>
      </x:c>
      <x:c r="K117" s="5" t="s">
        <x:v>61</x:v>
      </x:c>
      <x:c r="L117" s="5" t="s">
        <x:v>131</x:v>
      </x:c>
      <x:c r="M117" s="5" t="s">
        <x:v>166</x:v>
      </x:c>
      <x:c r="N117" s="6">
        <x:v>1</x:v>
      </x:c>
      <x:c r="O117" s="7">
        <x:v>74.629999999999995</x:v>
      </x:c>
      <x:c r="P117" s="8">
        <x:v>0.20000000000000001</x:v>
      </x:c>
      <x:c r="Q117" s="7">
        <x:v>59.109999999999999</x:v>
      </x:c>
      <x:c r="R117" s="7">
        <x:v>59.700000000000003</x:v>
      </x:c>
      <x:c r="S117" s="5" t="s">
        <x:v>49</x:v>
      </x:c>
      <x:c r="T117" s="7"/>
      <x:c r="U117" s="6"/>
      <x:c r="V117" s="6"/>
      <x:c r="W117" s="5" t="s">
        <x:v>50</x:v>
      </x:c>
      <x:c r="X117" s="5" t="s">
        <x:v>70</x:v>
      </x:c>
    </x:row>
    <x:row r="118">
      <x:c r="A118" s="5" t="s">
        <x:v>459</x:v>
      </x:c>
      <x:c r="B118" s="5">
        <x:v>45300</x:v>
      </x:c>
      <x:c r="C118" s="5" t="s">
        <x:v>53</x:v>
      </x:c>
      <x:c r="D118" s="5" t="s">
        <x:v>54</x:v>
      </x:c>
      <x:c r="E118" s="5" t="s">
        <x:v>55</x:v>
      </x:c>
      <x:c r="F118" s="5" t="s">
        <x:v>56</x:v>
      </x:c>
      <x:c r="G118" s="5" t="s">
        <x:v>460</x:v>
      </x:c>
      <x:c r="H118" s="5" t="s">
        <x:v>43</x:v>
      </x:c>
      <x:c r="I118" s="5" t="s">
        <x:v>387</x:v>
      </x:c>
      <x:c r="J118" s="5" t="s">
        <x:v>93</x:v>
      </x:c>
      <x:c r="K118" s="5" t="s">
        <x:v>117</x:v>
      </x:c>
      <x:c r="L118" s="5" t="s">
        <x:v>16</x:v>
      </x:c>
      <x:c r="M118" s="5" t="s">
        <x:v>442</x:v>
      </x:c>
      <x:c r="N118" s="6">
        <x:v>1</x:v>
      </x:c>
      <x:c r="O118" s="7">
        <x:v>48.130000000000003</x:v>
      </x:c>
      <x:c r="P118" s="8">
        <x:v>0.20000000000000001</x:v>
      </x:c>
      <x:c r="Q118" s="7">
        <x:v>25.719999999999999</x:v>
      </x:c>
      <x:c r="R118" s="7">
        <x:v>38.5</x:v>
      </x:c>
      <x:c r="S118" s="5" t="s">
        <x:v>49</x:v>
      </x:c>
      <x:c r="T118" s="7">
        <x:v>201548.91</x:v>
      </x:c>
      <x:c r="U118" s="6"/>
      <x:c r="V118" s="6"/>
      <x:c r="W118" s="5" t="s">
        <x:v>50</x:v>
      </x:c>
      <x:c r="X118" s="5" t="s">
        <x:v>70</x:v>
      </x:c>
    </x:row>
    <x:row r="119">
      <x:c r="A119" s="5" t="s">
        <x:v>461</x:v>
      </x:c>
      <x:c r="B119" s="5">
        <x:v>46090</x:v>
      </x:c>
      <x:c r="C119" s="5" t="s">
        <x:v>82</x:v>
      </x:c>
      <x:c r="D119" s="5" t="s">
        <x:v>83</x:v>
      </x:c>
      <x:c r="E119" s="5" t="s">
        <x:v>40</x:v>
      </x:c>
      <x:c r="F119" s="5" t="s">
        <x:v>56</x:v>
      </x:c>
      <x:c r="G119" s="5" t="s">
        <x:v>462</x:v>
      </x:c>
      <x:c r="H119" s="5" t="s">
        <x:v>43</x:v>
      </x:c>
      <x:c r="I119" s="5" t="s">
        <x:v>188</x:v>
      </x:c>
      <x:c r="J119" s="5" t="s">
        <x:v>45</x:v>
      </x:c>
      <x:c r="K119" s="5" t="s">
        <x:v>61</x:v>
      </x:c>
      <x:c r="L119" s="5" t="s">
        <x:v>94</x:v>
      </x:c>
      <x:c r="M119" s="5" t="s">
        <x:v>118</x:v>
      </x:c>
      <x:c r="N119" s="6">
        <x:v>3</x:v>
      </x:c>
      <x:c r="O119" s="7">
        <x:v>361.20999999999998</x:v>
      </x:c>
      <x:c r="P119" s="8">
        <x:v>0</x:v>
      </x:c>
      <x:c r="Q119" s="7">
        <x:v>170.34</x:v>
      </x:c>
      <x:c r="R119" s="7">
        <x:v>1083.6300000000001</x:v>
      </x:c>
      <x:c r="S119" s="5" t="s">
        <x:v>49</x:v>
      </x:c>
      <x:c r="T119" s="7">
        <x:v>79982.660000000003</x:v>
      </x:c>
      <x:c r="U119" s="6">
        <x:v>155</x:v>
      </x:c>
      <x:c r="V119" s="6">
        <x:v>33</x:v>
      </x:c>
      <x:c r="W119" s="5" t="s">
        <x:v>50</x:v>
      </x:c>
      <x:c r="X119" s="5" t="s">
        <x:v>97</x:v>
      </x:c>
    </x:row>
    <x:row r="120">
      <x:c r="A120" s="5" t="s">
        <x:v>463</x:v>
      </x:c>
      <x:c r="B120" s="5">
        <x:v>45976</x:v>
      </x:c>
      <x:c r="C120" s="5" t="s">
        <x:v>340</x:v>
      </x:c>
      <x:c r="D120" s="5" t="s">
        <x:v>341</x:v>
      </x:c>
      <x:c r="E120" s="5" t="s">
        <x:v>55</x:v>
      </x:c>
      <x:c r="F120" s="5" t="s">
        <x:v>66</x:v>
      </x:c>
      <x:c r="G120" s="5" t="s">
        <x:v>464</x:v>
      </x:c>
      <x:c r="H120" s="5" t="s">
        <x:v>58</x:v>
      </x:c>
      <x:c r="I120" s="5" t="s">
        <x:v>332</x:v>
      </x:c>
      <x:c r="J120" s="5" t="s">
        <x:v>93</x:v>
      </x:c>
      <x:c r="K120" s="5" t="s">
        <x:v>117</x:v>
      </x:c>
      <x:c r="L120" s="5" t="s">
        <x:v>47</x:v>
      </x:c>
      <x:c r="M120" s="5" t="s">
        <x:v>154</x:v>
      </x:c>
      <x:c r="N120" s="6">
        <x:v>-11</x:v>
      </x:c>
      <x:c r="O120" s="7">
        <x:v>41.969999999999999</x:v>
      </x:c>
      <x:c r="P120" s="8">
        <x:v>0</x:v>
      </x:c>
      <x:c r="Q120" s="7">
        <x:v>33.719999999999999</x:v>
      </x:c>
      <x:c r="R120" s="7">
        <x:v>-461.67000000000002</x:v>
      </x:c>
      <x:c r="S120" s="5" t="s">
        <x:v>49</x:v>
      </x:c>
      <x:c r="T120" s="7">
        <x:v>91871.729999999996</x:v>
      </x:c>
      <x:c r="U120" s="6"/>
      <x:c r="V120" s="6"/>
      <x:c r="W120" s="5" t="s">
        <x:v>96</x:v>
      </x:c>
      <x:c r="X120" s="5" t="s">
        <x:v>51</x:v>
      </x:c>
    </x:row>
    <x:row r="121">
      <x:c r="A121" s="5" t="s">
        <x:v>465</x:v>
      </x:c>
      <x:c r="B121" s="5">
        <x:v>45779</x:v>
      </x:c>
      <x:c r="C121" s="5" t="s">
        <x:v>127</x:v>
      </x:c>
      <x:c r="D121" s="5" t="s">
        <x:v>128</x:v>
      </x:c>
      <x:c r="E121" s="5" t="s">
        <x:v>55</x:v>
      </x:c>
      <x:c r="F121" s="5" t="s">
        <x:v>41</x:v>
      </x:c>
      <x:c r="G121" s="5" t="s">
        <x:v>466</x:v>
      </x:c>
      <x:c r="H121" s="5" t="s">
        <x:v>78</x:v>
      </x:c>
      <x:c r="I121" s="5" t="s">
        <x:v>467</x:v>
      </x:c>
      <x:c r="J121" s="5" t="s">
        <x:v>74</x:v>
      </x:c>
      <x:c r="K121" s="5" t="s">
        <x:v>61</x:v>
      </x:c>
      <x:c r="L121" s="5" t="s">
        <x:v>47</x:v>
      </x:c>
      <x:c r="M121" s="5" t="s">
        <x:v>136</x:v>
      </x:c>
      <x:c r="N121" s="6">
        <x:v>1</x:v>
      </x:c>
      <x:c r="O121" s="7">
        <x:v>83.510000000000005</x:v>
      </x:c>
      <x:c r="P121" s="8">
        <x:v>5.0000000000000003e-002</x:v>
      </x:c>
      <x:c r="Q121" s="7">
        <x:v>61.450000000000003</x:v>
      </x:c>
      <x:c r="R121" s="7">
        <x:v>79.329999999999998</x:v>
      </x:c>
      <x:c r="S121" s="5" t="s">
        <x:v>49</x:v>
      </x:c>
      <x:c r="T121" s="7">
        <x:v>69288.910000000003</x:v>
      </x:c>
      <x:c r="U121" s="6"/>
      <x:c r="V121" s="6"/>
      <x:c r="W121" s="5" t="s">
        <x:v>50</x:v>
      </x:c>
      <x:c r="X121" s="5" t="s">
        <x:v>80</x:v>
      </x:c>
    </x:row>
    <x:row r="122">
      <x:c r="A122" s="5" t="s">
        <x:v>468</x:v>
      </x:c>
      <x:c r="B122" s="5">
        <x:v>45884</x:v>
      </x:c>
      <x:c r="C122" s="5" t="s">
        <x:v>194</x:v>
      </x:c>
      <x:c r="D122" s="5" t="s">
        <x:v>195</x:v>
      </x:c>
      <x:c r="E122" s="5" t="s">
        <x:v>90</x:v>
      </x:c>
      <x:c r="F122" s="5" t="s">
        <x:v>158</x:v>
      </x:c>
      <x:c r="G122" s="5" t="s">
        <x:v>469</x:v>
      </x:c>
      <x:c r="H122" s="5" t="s">
        <x:v>104</x:v>
      </x:c>
      <x:c r="I122" s="5" t="s">
        <x:v>470</x:v>
      </x:c>
      <x:c r="J122" s="5" t="s">
        <x:v>74</x:v>
      </x:c>
      <x:c r="K122" s="5" t="s">
        <x:v>46</x:v>
      </x:c>
      <x:c r="L122" s="5" t="s">
        <x:v>16</x:v>
      </x:c>
      <x:c r="M122" s="5" t="s">
        <x:v>471</x:v>
      </x:c>
      <x:c r="N122" s="6">
        <x:v>2</x:v>
      </x:c>
      <x:c r="O122" s="7">
        <x:v>69.200000000000003</x:v>
      </x:c>
      <x:c r="P122" s="8">
        <x:v>0</x:v>
      </x:c>
      <x:c r="Q122" s="7">
        <x:v>45.609999999999999</x:v>
      </x:c>
      <x:c r="R122" s="7">
        <x:v>138.40000000000001</x:v>
      </x:c>
      <x:c r="S122" s="5" t="s">
        <x:v>49</x:v>
      </x:c>
      <x:c r="T122" s="7">
        <x:v>136743.72</x:v>
      </x:c>
      <x:c r="U122" s="6"/>
      <x:c r="V122" s="6"/>
      <x:c r="W122" s="5" t="s">
        <x:v>50</x:v>
      </x:c>
      <x:c r="X122" s="5" t="s">
        <x:v>97</x:v>
      </x:c>
    </x:row>
    <x:row r="123">
      <x:c r="A123" s="5" t="s">
        <x:v>472</x:v>
      </x:c>
      <x:c r="B123" s="5">
        <x:v>45667</x:v>
      </x:c>
      <x:c r="C123" s="5" t="s">
        <x:v>178</x:v>
      </x:c>
      <x:c r="D123" s="5" t="s">
        <x:v>179</x:v>
      </x:c>
      <x:c r="E123" s="5" t="s">
        <x:v>90</x:v>
      </x:c>
      <x:c r="F123" s="5" t="s">
        <x:v>66</x:v>
      </x:c>
      <x:c r="G123" s="5" t="s">
        <x:v>473</x:v>
      </x:c>
      <x:c r="H123" s="5" t="s">
        <x:v>78</x:v>
      </x:c>
      <x:c r="I123" s="5" t="s">
        <x:v>474</x:v>
      </x:c>
      <x:c r="J123" s="5" t="s">
        <x:v>116</x:v>
      </x:c>
      <x:c r="K123" s="5" t="s">
        <x:v>46</x:v>
      </x:c>
      <x:c r="L123" s="5" t="s">
        <x:v>94</x:v>
      </x:c>
      <x:c r="M123" s="5" t="s">
        <x:v>69</x:v>
      </x:c>
      <x:c r="N123" s="6">
        <x:v>0</x:v>
      </x:c>
      <x:c r="O123" s="7">
        <x:v>166.19999999999999</x:v>
      </x:c>
      <x:c r="P123" s="8">
        <x:v>0</x:v>
      </x:c>
      <x:c r="Q123" s="7">
        <x:v>87.260000000000005</x:v>
      </x:c>
      <x:c r="R123" s="7">
        <x:v>0</x:v>
      </x:c>
      <x:c r="S123" s="5" t="s">
        <x:v>49</x:v>
      </x:c>
      <x:c r="T123" s="7">
        <x:v>63204.889999999999</x:v>
      </x:c>
      <x:c r="U123" s="6"/>
      <x:c r="V123" s="6"/>
      <x:c r="W123" s="5" t="s">
        <x:v>151</x:v>
      </x:c>
      <x:c r="X123" s="5" t="s">
        <x:v>51</x:v>
      </x:c>
    </x:row>
    <x:row r="124">
      <x:c r="A124" s="5" t="s">
        <x:v>475</x:v>
      </x:c>
      <x:c r="B124" s="5">
        <x:v>45727</x:v>
      </x:c>
      <x:c r="C124" s="5" t="s">
        <x:v>82</x:v>
      </x:c>
      <x:c r="D124" s="5" t="s">
        <x:v>83</x:v>
      </x:c>
      <x:c r="E124" s="5" t="s">
        <x:v>40</x:v>
      </x:c>
      <x:c r="F124" s="5" t="s">
        <x:v>56</x:v>
      </x:c>
      <x:c r="G124" s="5" t="s">
        <x:v>476</x:v>
      </x:c>
      <x:c r="H124" s="5" t="s">
        <x:v>104</x:v>
      </x:c>
      <x:c r="I124" s="5" t="s">
        <x:v>297</x:v>
      </x:c>
      <x:c r="J124" s="5" t="s">
        <x:v>45</x:v>
      </x:c>
      <x:c r="K124" s="5" t="s">
        <x:v>46</x:v>
      </x:c>
      <x:c r="L124" s="5" t="s">
        <x:v>94</x:v>
      </x:c>
      <x:c r="M124" s="5" t="s">
        <x:v>106</x:v>
      </x:c>
      <x:c r="N124" s="6">
        <x:v>1</x:v>
      </x:c>
      <x:c r="O124" s="7">
        <x:v>203.49000000000001</x:v>
      </x:c>
      <x:c r="P124" s="8">
        <x:v>0.14999999999999999</x:v>
      </x:c>
      <x:c r="Q124" s="7">
        <x:v>115.70999999999999</x:v>
      </x:c>
      <x:c r="R124" s="7">
        <x:v>172.97</x:v>
      </x:c>
      <x:c r="S124" s="5" t="s">
        <x:v>49</x:v>
      </x:c>
      <x:c r="T124" s="7">
        <x:v>95083.5</x:v>
      </x:c>
      <x:c r="U124" s="6"/>
      <x:c r="V124" s="6"/>
      <x:c r="W124" s="5" t="s">
        <x:v>50</x:v>
      </x:c>
      <x:c r="X124" s="5" t="s">
        <x:v>51</x:v>
      </x:c>
    </x:row>
    <x:row r="125">
      <x:c r="A125" s="5" t="s">
        <x:v>477</x:v>
      </x:c>
      <x:c r="B125" s="5">
        <x:v>46185</x:v>
      </x:c>
      <x:c r="C125" s="5" t="s">
        <x:v>200</x:v>
      </x:c>
      <x:c r="D125" s="5" t="s">
        <x:v>201</x:v>
      </x:c>
      <x:c r="E125" s="5" t="s">
        <x:v>40</x:v>
      </x:c>
      <x:c r="F125" s="5" t="s">
        <x:v>158</x:v>
      </x:c>
      <x:c r="G125" s="5" t="s">
        <x:v>478</x:v>
      </x:c>
      <x:c r="H125" s="5" t="s">
        <x:v>104</x:v>
      </x:c>
      <x:c r="I125" s="5" t="s">
        <x:v>356</x:v>
      </x:c>
      <x:c r="J125" s="5" t="s">
        <x:v>116</x:v>
      </x:c>
      <x:c r="K125" s="5" t="s">
        <x:v>46</x:v>
      </x:c>
      <x:c r="L125" s="5" t="s">
        <x:v>131</x:v>
      </x:c>
      <x:c r="M125" s="5" t="s">
        <x:v>118</x:v>
      </x:c>
      <x:c r="N125" s="6">
        <x:v>1</x:v>
      </x:c>
      <x:c r="O125" s="7">
        <x:v>194.15000000000001</x:v>
      </x:c>
      <x:c r="P125" s="8">
        <x:v>0.10000000000000001</x:v>
      </x:c>
      <x:c r="Q125" s="7">
        <x:v>134.59999999999999</x:v>
      </x:c>
      <x:c r="R125" s="7">
        <x:v>25.109999999999999</x:v>
      </x:c>
      <x:c r="S125" s="5" t="s">
        <x:v>479</x:v>
      </x:c>
      <x:c r="T125" s="7">
        <x:v>74147.639999999999</x:v>
      </x:c>
      <x:c r="U125" s="6"/>
      <x:c r="V125" s="6"/>
      <x:c r="W125" s="5" t="s">
        <x:v>50</x:v>
      </x:c>
      <x:c r="X125" s="5" t="s">
        <x:v>51</x:v>
      </x:c>
    </x:row>
    <x:row r="126">
      <x:c r="A126" s="5" t="s">
        <x:v>480</x:v>
      </x:c>
      <x:c r="B126" s="5">
        <x:v>45543</x:v>
      </x:c>
      <x:c r="C126" s="5" t="s">
        <x:v>340</x:v>
      </x:c>
      <x:c r="D126" s="5" t="s">
        <x:v>341</x:v>
      </x:c>
      <x:c r="E126" s="5" t="s">
        <x:v>55</x:v>
      </x:c>
      <x:c r="F126" s="5" t="s">
        <x:v>66</x:v>
      </x:c>
      <x:c r="G126" s="5" t="s">
        <x:v>481</x:v>
      </x:c>
      <x:c r="H126" s="5" t="s">
        <x:v>58</x:v>
      </x:c>
      <x:c r="I126" s="5" t="s">
        <x:v>482</x:v>
      </x:c>
      <x:c r="J126" s="5" t="s">
        <x:v>60</x:v>
      </x:c>
      <x:c r="K126" s="5" t="s">
        <x:v>86</x:v>
      </x:c>
      <x:c r="L126" s="5" t="s">
        <x:v>16</x:v>
      </x:c>
      <x:c r="M126" s="5" t="s">
        <x:v>483</x:v>
      </x:c>
      <x:c r="N126" s="6">
        <x:v>2</x:v>
      </x:c>
      <x:c r="O126" s="7">
        <x:v>219.47</x:v>
      </x:c>
      <x:c r="P126" s="8">
        <x:v>0.20000000000000001</x:v>
      </x:c>
      <x:c r="Q126" s="7">
        <x:v>167.96000000000001</x:v>
      </x:c>
      <x:c r="R126" s="7">
        <x:v>351.14999999999998</x:v>
      </x:c>
      <x:c r="S126" s="5" t="s">
        <x:v>49</x:v>
      </x:c>
      <x:c r="T126" s="7">
        <x:v>131308.42999999999</x:v>
      </x:c>
      <x:c r="U126" s="6">
        <x:v>130</x:v>
      </x:c>
      <x:c r="V126" s="6">
        <x:v>21</x:v>
      </x:c>
      <x:c r="W126" s="5" t="s">
        <x:v>50</x:v>
      </x:c>
      <x:c r="X126" s="5" t="s">
        <x:v>80</x:v>
      </x:c>
    </x:row>
    <x:row r="127">
      <x:c r="A127" s="5" t="s">
        <x:v>484</x:v>
      </x:c>
      <x:c r="B127" s="5">
        <x:v>45788</x:v>
      </x:c>
      <x:c r="C127" s="5" t="s">
        <x:v>162</x:v>
      </x:c>
      <x:c r="D127" s="5" t="s">
        <x:v>163</x:v>
      </x:c>
      <x:c r="E127" s="5" t="s">
        <x:v>40</x:v>
      </x:c>
      <x:c r="F127" s="5" t="s">
        <x:v>158</x:v>
      </x:c>
      <x:c r="G127" s="5" t="s">
        <x:v>485</x:v>
      </x:c>
      <x:c r="H127" s="5" t="s">
        <x:v>43</x:v>
      </x:c>
      <x:c r="I127" s="5" t="s">
        <x:v>169</x:v>
      </x:c>
      <x:c r="J127" s="5" t="s">
        <x:v>74</x:v>
      </x:c>
      <x:c r="K127" s="5" t="s">
        <x:v>46</x:v>
      </x:c>
      <x:c r="L127" s="5" t="s">
        <x:v>94</x:v>
      </x:c>
      <x:c r="M127" s="5" t="s">
        <x:v>122</x:v>
      </x:c>
      <x:c r="N127" s="6">
        <x:v>1</x:v>
      </x:c>
      <x:c r="O127" s="7">
        <x:v>61</x:v>
      </x:c>
      <x:c r="P127" s="8">
        <x:v>0.14999999999999999</x:v>
      </x:c>
      <x:c r="Q127" s="7">
        <x:v>39.799999999999997</x:v>
      </x:c>
      <x:c r="R127" s="7">
        <x:v>51.850000000000001</x:v>
      </x:c>
      <x:c r="S127" s="5" t="s">
        <x:v>49</x:v>
      </x:c>
      <x:c r="T127" s="7">
        <x:v>63866.360000000001</x:v>
      </x:c>
      <x:c r="U127" s="6"/>
      <x:c r="V127" s="6"/>
      <x:c r="W127" s="5" t="s">
        <x:v>50</x:v>
      </x:c>
      <x:c r="X127" s="5" t="s">
        <x:v>51</x:v>
      </x:c>
    </x:row>
    <x:row r="128">
      <x:c r="A128" s="5" t="s">
        <x:v>486</x:v>
      </x:c>
      <x:c r="B128" s="5">
        <x:v>45823</x:v>
      </x:c>
      <x:c r="C128" s="5" t="s">
        <x:v>38</x:v>
      </x:c>
      <x:c r="D128" s="5" t="s">
        <x:v>39</x:v>
      </x:c>
      <x:c r="E128" s="5" t="s">
        <x:v>40</x:v>
      </x:c>
      <x:c r="F128" s="5" t="s">
        <x:v>41</x:v>
      </x:c>
      <x:c r="G128" s="5" t="s">
        <x:v>487</x:v>
      </x:c>
      <x:c r="H128" s="5" t="s">
        <x:v>58</x:v>
      </x:c>
      <x:c r="I128" s="5" t="s">
        <x:v>488</x:v>
      </x:c>
      <x:c r="J128" s="5" t="s">
        <x:v>74</x:v>
      </x:c>
      <x:c r="K128" s="5" t="s">
        <x:v>117</x:v>
      </x:c>
      <x:c r="L128" s="5" t="s">
        <x:v>94</x:v>
      </x:c>
      <x:c r="M128" s="5" t="s">
        <x:v>489</x:v>
      </x:c>
      <x:c r="N128" s="6">
        <x:v>-4</x:v>
      </x:c>
      <x:c r="O128" s="7">
        <x:v>58.829999999999998</x:v>
      </x:c>
      <x:c r="P128" s="8">
        <x:v>5.0000000000000003e-002</x:v>
      </x:c>
      <x:c r="Q128" s="7">
        <x:v>27.350000000000001</x:v>
      </x:c>
      <x:c r="R128" s="7">
        <x:v>-223.55000000000001</x:v>
      </x:c>
      <x:c r="S128" s="5" t="s">
        <x:v>49</x:v>
      </x:c>
      <x:c r="T128" s="7">
        <x:v>66741.529999999999</x:v>
      </x:c>
      <x:c r="U128" s="6"/>
      <x:c r="V128" s="6"/>
      <x:c r="W128" s="5" t="s">
        <x:v>96</x:v>
      </x:c>
      <x:c r="X128" s="5" t="s">
        <x:v>51</x:v>
      </x:c>
    </x:row>
    <x:row r="129">
      <x:c r="A129" s="5" t="s">
        <x:v>490</x:v>
      </x:c>
      <x:c r="B129" s="5">
        <x:v>45365</x:v>
      </x:c>
      <x:c r="C129" s="5" t="s">
        <x:v>127</x:v>
      </x:c>
      <x:c r="D129" s="5" t="s">
        <x:v>128</x:v>
      </x:c>
      <x:c r="E129" s="5" t="s">
        <x:v>55</x:v>
      </x:c>
      <x:c r="F129" s="5" t="s">
        <x:v>41</x:v>
      </x:c>
      <x:c r="G129" s="5" t="s">
        <x:v>491</x:v>
      </x:c>
      <x:c r="H129" s="5" t="s">
        <x:v>58</x:v>
      </x:c>
      <x:c r="I129" s="5" t="s">
        <x:v>92</x:v>
      </x:c>
      <x:c r="J129" s="5" t="s">
        <x:v>93</x:v>
      </x:c>
      <x:c r="K129" s="5" t="s">
        <x:v>46</x:v>
      </x:c>
      <x:c r="L129" s="5" t="s">
        <x:v>16</x:v>
      </x:c>
      <x:c r="M129" s="5" t="s">
        <x:v>69</x:v>
      </x:c>
      <x:c r="N129" s="6">
        <x:v>2</x:v>
      </x:c>
      <x:c r="O129" s="7">
        <x:v>32.420000000000002</x:v>
      </x:c>
      <x:c r="P129" s="8">
        <x:v>0.14999999999999999</x:v>
      </x:c>
      <x:c r="Q129" s="7">
        <x:v>16.25</x:v>
      </x:c>
      <x:c r="R129" s="7">
        <x:v>55.109999999999999</x:v>
      </x:c>
      <x:c r="S129" s="5" t="s">
        <x:v>49</x:v>
      </x:c>
      <x:c r="T129" s="7">
        <x:v>141279.41</x:v>
      </x:c>
      <x:c r="U129" s="6"/>
      <x:c r="V129" s="6"/>
      <x:c r="W129" s="5" t="s">
        <x:v>50</x:v>
      </x:c>
      <x:c r="X129" s="5" t="s">
        <x:v>80</x:v>
      </x:c>
    </x:row>
    <x:row r="130">
      <x:c r="A130" s="5" t="s">
        <x:v>492</x:v>
      </x:c>
      <x:c r="B130" s="5">
        <x:v>46202</x:v>
      </x:c>
      <x:c r="C130" s="5" t="s">
        <x:v>162</x:v>
      </x:c>
      <x:c r="D130" s="5" t="s">
        <x:v>163</x:v>
      </x:c>
      <x:c r="E130" s="5" t="s">
        <x:v>40</x:v>
      </x:c>
      <x:c r="F130" s="5" t="s">
        <x:v>158</x:v>
      </x:c>
      <x:c r="G130" s="5" t="s">
        <x:v>493</x:v>
      </x:c>
      <x:c r="H130" s="5" t="s">
        <x:v>43</x:v>
      </x:c>
      <x:c r="I130" s="5" t="s">
        <x:v>494</x:v>
      </x:c>
      <x:c r="J130" s="5" t="s">
        <x:v>45</x:v>
      </x:c>
      <x:c r="K130" s="5" t="s">
        <x:v>117</x:v>
      </x:c>
      <x:c r="L130" s="5" t="s">
        <x:v>47</x:v>
      </x:c>
      <x:c r="M130" s="5" t="s">
        <x:v>211</x:v>
      </x:c>
      <x:c r="N130" s="6">
        <x:v>1</x:v>
      </x:c>
      <x:c r="O130" s="7">
        <x:v>656.52999999999997</x:v>
      </x:c>
      <x:c r="P130" s="8">
        <x:v>0.25</x:v>
      </x:c>
      <x:c r="Q130" s="7">
        <x:v>417.19999999999999</x:v>
      </x:c>
      <x:c r="R130" s="7">
        <x:v>492.39999999999998</x:v>
      </x:c>
      <x:c r="S130" s="5" t="s">
        <x:v>49</x:v>
      </x:c>
      <x:c r="T130" s="7">
        <x:v>76558.940000000002</x:v>
      </x:c>
      <x:c r="U130" s="6">
        <x:v>7</x:v>
      </x:c>
      <x:c r="V130" s="6">
        <x:v>13</x:v>
      </x:c>
      <x:c r="W130" s="5" t="s">
        <x:v>50</x:v>
      </x:c>
      <x:c r="X130" s="5" t="s">
        <x:v>80</x:v>
      </x:c>
    </x:row>
    <x:row r="131">
      <x:c r="A131" s="5" t="s">
        <x:v>495</x:v>
      </x:c>
      <x:c r="B131" s="5">
        <x:v>45513</x:v>
      </x:c>
      <x:c r="C131" s="5" t="s">
        <x:v>53</x:v>
      </x:c>
      <x:c r="D131" s="5" t="s">
        <x:v>54</x:v>
      </x:c>
      <x:c r="E131" s="5" t="s">
        <x:v>55</x:v>
      </x:c>
      <x:c r="F131" s="5" t="s">
        <x:v>56</x:v>
      </x:c>
      <x:c r="G131" s="5" t="s">
        <x:v>496</x:v>
      </x:c>
      <x:c r="H131" s="5" t="s">
        <x:v>43</x:v>
      </x:c>
      <x:c r="I131" s="5" t="s">
        <x:v>338</x:v>
      </x:c>
      <x:c r="J131" s="5" t="s">
        <x:v>60</x:v>
      </x:c>
      <x:c r="K131" s="5" t="s">
        <x:v>61</x:v>
      </x:c>
      <x:c r="L131" s="5" t="s">
        <x:v>47</x:v>
      </x:c>
      <x:c r="M131" s="5" t="s">
        <x:v>424</x:v>
      </x:c>
      <x:c r="N131" s="6">
        <x:v>7</x:v>
      </x:c>
      <x:c r="O131" s="7">
        <x:v>247.36000000000001</x:v>
      </x:c>
      <x:c r="P131" s="8">
        <x:v>0</x:v>
      </x:c>
      <x:c r="Q131" s="7">
        <x:v>150.38999999999999</x:v>
      </x:c>
      <x:c r="R131" s="7">
        <x:v>1731.52</x:v>
      </x:c>
      <x:c r="S131" s="5" t="s">
        <x:v>49</x:v>
      </x:c>
      <x:c r="T131" s="7">
        <x:v>69592.869999999995</x:v>
      </x:c>
      <x:c r="U131" s="6"/>
      <x:c r="V131" s="6"/>
      <x:c r="W131" s="5" t="s">
        <x:v>50</x:v>
      </x:c>
      <x:c r="X131" s="5" t="s">
        <x:v>51</x:v>
      </x:c>
    </x:row>
    <x:row r="132">
      <x:c r="A132" s="5" t="s">
        <x:v>497</x:v>
      </x:c>
      <x:c r="B132" s="5">
        <x:v>45593</x:v>
      </x:c>
      <x:c r="C132" s="5" t="s">
        <x:v>283</x:v>
      </x:c>
      <x:c r="D132" s="5" t="s">
        <x:v>284</x:v>
      </x:c>
      <x:c r="E132" s="5" t="s">
        <x:v>55</x:v>
      </x:c>
      <x:c r="F132" s="5" t="s">
        <x:v>56</x:v>
      </x:c>
      <x:c r="G132" s="5" t="s">
        <x:v>498</x:v>
      </x:c>
      <x:c r="H132" s="5" t="s">
        <x:v>58</x:v>
      </x:c>
      <x:c r="I132" s="5" t="s">
        <x:v>362</x:v>
      </x:c>
      <x:c r="J132" s="5" t="s">
        <x:v>45</x:v>
      </x:c>
      <x:c r="K132" s="5" t="s">
        <x:v>46</x:v>
      </x:c>
      <x:c r="L132" s="5" t="s">
        <x:v>94</x:v>
      </x:c>
      <x:c r="M132" s="5" t="s">
        <x:v>170</x:v>
      </x:c>
      <x:c r="N132" s="6">
        <x:v>1</x:v>
      </x:c>
      <x:c r="O132" s="7">
        <x:v>336.54000000000002</x:v>
      </x:c>
      <x:c r="P132" s="8">
        <x:v>0.25</x:v>
      </x:c>
      <x:c r="Q132" s="7">
        <x:v>258.26999999999998</x:v>
      </x:c>
      <x:c r="R132" s="7">
        <x:v>252.41</x:v>
      </x:c>
      <x:c r="S132" s="5" t="s">
        <x:v>49</x:v>
      </x:c>
      <x:c r="T132" s="7">
        <x:v>76581.229999999996</x:v>
      </x:c>
      <x:c r="U132" s="6"/>
      <x:c r="V132" s="6"/>
      <x:c r="W132" s="5" t="s">
        <x:v>50</x:v>
      </x:c>
      <x:c r="X132" s="5" t="s">
        <x:v>97</x:v>
      </x:c>
    </x:row>
    <x:row r="133">
      <x:c r="A133" s="5" t="s">
        <x:v>499</x:v>
      </x:c>
      <x:c r="B133" s="5">
        <x:v>45739</x:v>
      </x:c>
      <x:c r="C133" s="5" t="s">
        <x:v>108</x:v>
      </x:c>
      <x:c r="D133" s="5" t="s">
        <x:v>109</x:v>
      </x:c>
      <x:c r="E133" s="5" t="s">
        <x:v>90</x:v>
      </x:c>
      <x:c r="F133" s="5" t="s">
        <x:v>102</x:v>
      </x:c>
      <x:c r="G133" s="5" t="s">
        <x:v>500</x:v>
      </x:c>
      <x:c r="H133" s="5" t="s">
        <x:v>104</x:v>
      </x:c>
      <x:c r="I133" s="5" t="s">
        <x:v>214</x:v>
      </x:c>
      <x:c r="J133" s="5" t="s">
        <x:v>60</x:v>
      </x:c>
      <x:c r="K133" s="5" t="s">
        <x:v>117</x:v>
      </x:c>
      <x:c r="L133" s="5" t="s">
        <x:v>131</x:v>
      </x:c>
      <x:c r="M133" s="5" t="s">
        <x:v>48</x:v>
      </x:c>
      <x:c r="N133" s="6">
        <x:v>1</x:v>
      </x:c>
      <x:c r="O133" s="7">
        <x:v>219.21000000000001</x:v>
      </x:c>
      <x:c r="P133" s="8">
        <x:v>0.25</x:v>
      </x:c>
      <x:c r="Q133" s="7">
        <x:v>158.44999999999999</x:v>
      </x:c>
      <x:c r="R133" s="7">
        <x:v>164.41</x:v>
      </x:c>
      <x:c r="S133" s="5" t="s">
        <x:v>49</x:v>
      </x:c>
      <x:c r="T133" s="7">
        <x:v>91852.529999999999</x:v>
      </x:c>
      <x:c r="U133" s="6"/>
      <x:c r="V133" s="6"/>
      <x:c r="W133" s="5" t="s">
        <x:v>50</x:v>
      </x:c>
      <x:c r="X133" s="5" t="s">
        <x:v>70</x:v>
      </x:c>
    </x:row>
    <x:row r="134">
      <x:c r="A134" s="5" t="s">
        <x:v>501</x:v>
      </x:c>
      <x:c r="B134" s="5">
        <x:v>46123</x:v>
      </x:c>
      <x:c r="C134" s="5" t="s">
        <x:v>162</x:v>
      </x:c>
      <x:c r="D134" s="5" t="s">
        <x:v>163</x:v>
      </x:c>
      <x:c r="E134" s="5" t="s">
        <x:v>40</x:v>
      </x:c>
      <x:c r="F134" s="5" t="s">
        <x:v>158</x:v>
      </x:c>
      <x:c r="G134" s="5" t="s">
        <x:v>502</x:v>
      </x:c>
      <x:c r="H134" s="5" t="s">
        <x:v>43</x:v>
      </x:c>
      <x:c r="I134" s="5" t="s">
        <x:v>503</x:v>
      </x:c>
      <x:c r="J134" s="5" t="s">
        <x:v>116</x:v>
      </x:c>
      <x:c r="K134" s="5" t="s">
        <x:v>86</x:v>
      </x:c>
      <x:c r="L134" s="5" t="s">
        <x:v>16</x:v>
      </x:c>
      <x:c r="M134" s="5" t="s">
        <x:v>166</x:v>
      </x:c>
      <x:c r="N134" s="6">
        <x:v>-2</x:v>
      </x:c>
      <x:c r="O134" s="7">
        <x:v>281.70999999999998</x:v>
      </x:c>
      <x:c r="P134" s="8">
        <x:v>0</x:v>
      </x:c>
      <x:c r="Q134" s="7">
        <x:v>195.19999999999999</x:v>
      </x:c>
      <x:c r="R134" s="7">
        <x:v>-563.41999999999996</x:v>
      </x:c>
      <x:c r="S134" s="5" t="s">
        <x:v>49</x:v>
      </x:c>
      <x:c r="T134" s="7">
        <x:v>193572.76999999999</x:v>
      </x:c>
      <x:c r="U134" s="6">
        <x:v>101</x:v>
      </x:c>
      <x:c r="V134" s="6">
        <x:v>43</x:v>
      </x:c>
      <x:c r="W134" s="5" t="s">
        <x:v>96</x:v>
      </x:c>
      <x:c r="X134" s="5" t="s">
        <x:v>70</x:v>
      </x:c>
    </x:row>
    <x:row r="135">
      <x:c r="A135" s="5" t="s">
        <x:v>504</x:v>
      </x:c>
      <x:c r="B135" s="5">
        <x:v>46040</x:v>
      </x:c>
      <x:c r="C135" s="5" t="s">
        <x:v>38</x:v>
      </x:c>
      <x:c r="D135" s="5" t="s">
        <x:v>39</x:v>
      </x:c>
      <x:c r="E135" s="5" t="s">
        <x:v>40</x:v>
      </x:c>
      <x:c r="F135" s="5" t="s">
        <x:v>41</x:v>
      </x:c>
      <x:c r="G135" s="5" t="s">
        <x:v>168</x:v>
      </x:c>
      <x:c r="H135" s="5" t="s">
        <x:v>58</x:v>
      </x:c>
      <x:c r="I135" s="5" t="s">
        <x:v>111</x:v>
      </x:c>
      <x:c r="J135" s="5" t="s">
        <x:v>74</x:v>
      </x:c>
      <x:c r="K135" s="5" t="s">
        <x:v>86</x:v>
      </x:c>
      <x:c r="L135" s="5" t="s">
        <x:v>16</x:v>
      </x:c>
      <x:c r="M135" s="5" t="s">
        <x:v>69</x:v>
      </x:c>
      <x:c r="N135" s="6">
        <x:v>-2</x:v>
      </x:c>
      <x:c r="O135" s="7">
        <x:v>68.310000000000002</x:v>
      </x:c>
      <x:c r="P135" s="8">
        <x:v>0</x:v>
      </x:c>
      <x:c r="Q135" s="7">
        <x:v>46.899999999999999</x:v>
      </x:c>
      <x:c r="R135" s="7">
        <x:v>-136.62</x:v>
      </x:c>
      <x:c r="S135" s="5" t="s">
        <x:v>49</x:v>
      </x:c>
      <x:c r="T135" s="7">
        <x:v>165740.07999999999</x:v>
      </x:c>
      <x:c r="U135" s="6"/>
      <x:c r="V135" s="6"/>
      <x:c r="W135" s="5" t="s">
        <x:v>96</x:v>
      </x:c>
      <x:c r="X135" s="5" t="s">
        <x:v>97</x:v>
      </x:c>
    </x:row>
    <x:row r="136">
      <x:c r="A136" s="5" t="s">
        <x:v>505</x:v>
      </x:c>
      <x:c r="B136" s="5">
        <x:v>45933</x:v>
      </x:c>
      <x:c r="C136" s="5" t="s">
        <x:v>156</x:v>
      </x:c>
      <x:c r="D136" s="5" t="s">
        <x:v>157</x:v>
      </x:c>
      <x:c r="E136" s="5" t="s">
        <x:v>55</x:v>
      </x:c>
      <x:c r="F136" s="5" t="s">
        <x:v>158</x:v>
      </x:c>
      <x:c r="G136" s="5" t="s">
        <x:v>506</x:v>
      </x:c>
      <x:c r="H136" s="5" t="s">
        <x:v>104</x:v>
      </x:c>
      <x:c r="I136" s="5" t="s">
        <x:v>214</x:v>
      </x:c>
      <x:c r="J136" s="5" t="s">
        <x:v>60</x:v>
      </x:c>
      <x:c r="K136" s="5" t="s">
        <x:v>117</x:v>
      </x:c>
      <x:c r="L136" s="5" t="s">
        <x:v>16</x:v>
      </x:c>
      <x:c r="M136" s="5" t="s">
        <x:v>154</x:v>
      </x:c>
      <x:c r="N136" s="6">
        <x:v>2</x:v>
      </x:c>
      <x:c r="O136" s="7">
        <x:v>239.03</x:v>
      </x:c>
      <x:c r="P136" s="8">
        <x:v>0.10000000000000001</x:v>
      </x:c>
      <x:c r="Q136" s="7">
        <x:v>158.44999999999999</x:v>
      </x:c>
      <x:c r="R136" s="7">
        <x:v>430.25</x:v>
      </x:c>
      <x:c r="S136" s="5" t="s">
        <x:v>49</x:v>
      </x:c>
      <x:c r="T136" s="7">
        <x:v>166027.73000000001</x:v>
      </x:c>
      <x:c r="U136" s="6"/>
      <x:c r="V136" s="6"/>
      <x:c r="W136" s="5" t="s">
        <x:v>50</x:v>
      </x:c>
      <x:c r="X136" s="5" t="s">
        <x:v>97</x:v>
      </x:c>
    </x:row>
    <x:row r="137">
      <x:c r="A137" s="5" t="s">
        <x:v>507</x:v>
      </x:c>
      <x:c r="B137" s="5">
        <x:v>46024</x:v>
      </x:c>
      <x:c r="C137" s="5" t="s">
        <x:v>162</x:v>
      </x:c>
      <x:c r="D137" s="5" t="s">
        <x:v>163</x:v>
      </x:c>
      <x:c r="E137" s="5" t="s">
        <x:v>40</x:v>
      </x:c>
      <x:c r="F137" s="5" t="s">
        <x:v>158</x:v>
      </x:c>
      <x:c r="G137" s="5" t="s">
        <x:v>508</x:v>
      </x:c>
      <x:c r="H137" s="5" t="s">
        <x:v>104</x:v>
      </x:c>
      <x:c r="I137" s="5" t="s">
        <x:v>509</x:v>
      </x:c>
      <x:c r="J137" s="5" t="s">
        <x:v>45</x:v>
      </x:c>
      <x:c r="K137" s="5" t="s">
        <x:v>61</x:v>
      </x:c>
      <x:c r="L137" s="5" t="s">
        <x:v>47</x:v>
      </x:c>
      <x:c r="M137" s="5" t="s">
        <x:v>322</x:v>
      </x:c>
      <x:c r="N137" s="6">
        <x:v>1</x:v>
      </x:c>
      <x:c r="O137" s="7">
        <x:v>656.23000000000002</x:v>
      </x:c>
      <x:c r="P137" s="8">
        <x:v>0.20000000000000001</x:v>
      </x:c>
      <x:c r="Q137" s="7">
        <x:v>337.99000000000001</x:v>
      </x:c>
      <x:c r="R137" s="7">
        <x:v>524.98000000000002</x:v>
      </x:c>
      <x:c r="S137" s="5" t="s">
        <x:v>49</x:v>
      </x:c>
      <x:c r="T137" s="7">
        <x:v>92648.289999999994</x:v>
      </x:c>
      <x:c r="U137" s="6"/>
      <x:c r="V137" s="6"/>
      <x:c r="W137" s="5" t="s">
        <x:v>50</x:v>
      </x:c>
      <x:c r="X137" s="5" t="s">
        <x:v>70</x:v>
      </x:c>
    </x:row>
    <x:row r="138">
      <x:c r="A138" s="5" t="s">
        <x:v>510</x:v>
      </x:c>
      <x:c r="B138" s="5">
        <x:v>45532</x:v>
      </x:c>
      <x:c r="C138" s="5" t="s">
        <x:v>100</x:v>
      </x:c>
      <x:c r="D138" s="5" t="s">
        <x:v>101</x:v>
      </x:c>
      <x:c r="E138" s="5" t="s">
        <x:v>90</x:v>
      </x:c>
      <x:c r="F138" s="5" t="s">
        <x:v>102</x:v>
      </x:c>
      <x:c r="G138" s="5" t="s">
        <x:v>511</x:v>
      </x:c>
      <x:c r="H138" s="5" t="s">
        <x:v>104</x:v>
      </x:c>
      <x:c r="I138" s="5" t="s">
        <x:v>183</x:v>
      </x:c>
      <x:c r="J138" s="5" t="s">
        <x:v>74</x:v>
      </x:c>
      <x:c r="K138" s="5" t="s">
        <x:v>117</x:v>
      </x:c>
      <x:c r="L138" s="5" t="s">
        <x:v>47</x:v>
      </x:c>
      <x:c r="M138" s="5" t="s">
        <x:v>236</x:v>
      </x:c>
      <x:c r="N138" s="6">
        <x:v>1</x:v>
      </x:c>
      <x:c r="O138" s="7">
        <x:v>86.420000000000002</x:v>
      </x:c>
      <x:c r="P138" s="8">
        <x:v>0.20000000000000001</x:v>
      </x:c>
      <x:c r="Q138" s="7">
        <x:v>53.509999999999998</x:v>
      </x:c>
      <x:c r="R138" s="7">
        <x:v>69.140000000000001</x:v>
      </x:c>
      <x:c r="S138" s="5" t="s">
        <x:v>49</x:v>
      </x:c>
      <x:c r="T138" s="7">
        <x:v>87406.350000000006</x:v>
      </x:c>
      <x:c r="U138" s="6"/>
      <x:c r="V138" s="6"/>
      <x:c r="W138" s="5" t="s">
        <x:v>50</x:v>
      </x:c>
      <x:c r="X138" s="5" t="s">
        <x:v>70</x:v>
      </x:c>
    </x:row>
    <x:row r="139">
      <x:c r="A139" s="5" t="s">
        <x:v>512</x:v>
      </x:c>
      <x:c r="B139" s="5">
        <x:v>45878</x:v>
      </x:c>
      <x:c r="C139" s="5" t="s">
        <x:v>138</x:v>
      </x:c>
      <x:c r="D139" s="5" t="s">
        <x:v>139</x:v>
      </x:c>
      <x:c r="E139" s="5" t="s">
        <x:v>90</x:v>
      </x:c>
      <x:c r="F139" s="5" t="s">
        <x:v>41</x:v>
      </x:c>
      <x:c r="G139" s="5" t="s">
        <x:v>513</x:v>
      </x:c>
      <x:c r="H139" s="5" t="s">
        <x:v>104</x:v>
      </x:c>
      <x:c r="I139" s="5" t="s">
        <x:v>514</x:v>
      </x:c>
      <x:c r="J139" s="5" t="s">
        <x:v>116</x:v>
      </x:c>
      <x:c r="K139" s="5" t="s">
        <x:v>46</x:v>
      </x:c>
      <x:c r="L139" s="5" t="s">
        <x:v>16</x:v>
      </x:c>
      <x:c r="M139" s="5" t="s">
        <x:v>471</x:v>
      </x:c>
      <x:c r="N139" s="6">
        <x:v>2</x:v>
      </x:c>
      <x:c r="O139" s="7">
        <x:v>239.44</x:v>
      </x:c>
      <x:c r="P139" s="8">
        <x:v>0.20000000000000001</x:v>
      </x:c>
      <x:c r="Q139" s="7">
        <x:v>137.99000000000001</x:v>
      </x:c>
      <x:c r="R139" s="7">
        <x:v>383.10000000000002</x:v>
      </x:c>
      <x:c r="S139" s="5" t="s">
        <x:v>49</x:v>
      </x:c>
      <x:c r="T139" s="7">
        <x:v>140625.01000000001</x:v>
      </x:c>
      <x:c r="U139" s="6"/>
      <x:c r="V139" s="6"/>
      <x:c r="W139" s="5" t="s">
        <x:v>50</x:v>
      </x:c>
      <x:c r="X139" s="5" t="s">
        <x:v>97</x:v>
      </x:c>
    </x:row>
    <x:row r="140">
      <x:c r="A140" s="5" t="s">
        <x:v>515</x:v>
      </x:c>
      <x:c r="B140" s="5">
        <x:v>45330</x:v>
      </x:c>
      <x:c r="C140" s="5" t="s">
        <x:v>138</x:v>
      </x:c>
      <x:c r="D140" s="5" t="s">
        <x:v>139</x:v>
      </x:c>
      <x:c r="E140" s="5" t="s">
        <x:v>90</x:v>
      </x:c>
      <x:c r="F140" s="5" t="s">
        <x:v>41</x:v>
      </x:c>
      <x:c r="G140" s="5" t="s">
        <x:v>516</x:v>
      </x:c>
      <x:c r="H140" s="5" t="s">
        <x:v>104</x:v>
      </x:c>
      <x:c r="I140" s="5" t="s">
        <x:v>517</x:v>
      </x:c>
      <x:c r="J140" s="5" t="s">
        <x:v>60</x:v>
      </x:c>
      <x:c r="K140" s="5" t="s">
        <x:v>117</x:v>
      </x:c>
      <x:c r="L140" s="5" t="s">
        <x:v>16</x:v>
      </x:c>
      <x:c r="M140" s="5" t="s">
        <x:v>75</x:v>
      </x:c>
      <x:c r="N140" s="6">
        <x:v>1</x:v>
      </x:c>
      <x:c r="O140" s="7">
        <x:v>61.390000000000001</x:v>
      </x:c>
      <x:c r="P140" s="8">
        <x:v>0.20000000000000001</x:v>
      </x:c>
      <x:c r="Q140" s="7">
        <x:v>34.240000000000002</x:v>
      </x:c>
      <x:c r="R140" s="7">
        <x:v>49.109999999999999</x:v>
      </x:c>
      <x:c r="S140" s="5" t="s">
        <x:v>49</x:v>
      </x:c>
      <x:c r="T140" s="7">
        <x:v>150225.5</x:v>
      </x:c>
      <x:c r="U140" s="6"/>
      <x:c r="V140" s="6"/>
      <x:c r="W140" s="5" t="s">
        <x:v>50</x:v>
      </x:c>
      <x:c r="X140" s="5" t="s">
        <x:v>80</x:v>
      </x:c>
    </x:row>
    <x:row r="141">
      <x:c r="A141" s="5" t="s">
        <x:v>518</x:v>
      </x:c>
      <x:c r="B141" s="5">
        <x:v>45730</x:v>
      </x:c>
      <x:c r="C141" s="5" t="s">
        <x:v>200</x:v>
      </x:c>
      <x:c r="D141" s="5" t="s">
        <x:v>201</x:v>
      </x:c>
      <x:c r="E141" s="5" t="s">
        <x:v>40</x:v>
      </x:c>
      <x:c r="F141" s="5" t="s">
        <x:v>158</x:v>
      </x:c>
      <x:c r="G141" s="5" t="s">
        <x:v>519</x:v>
      </x:c>
      <x:c r="H141" s="5" t="s">
        <x:v>58</x:v>
      </x:c>
      <x:c r="I141" s="5" t="s">
        <x:v>520</x:v>
      </x:c>
      <x:c r="J141" s="5" t="s">
        <x:v>116</x:v>
      </x:c>
      <x:c r="K141" s="5" t="s">
        <x:v>117</x:v>
      </x:c>
      <x:c r="L141" s="5" t="s">
        <x:v>16</x:v>
      </x:c>
      <x:c r="M141" s="5" t="s">
        <x:v>166</x:v>
      </x:c>
      <x:c r="N141" s="6">
        <x:v>1</x:v>
      </x:c>
      <x:c r="O141" s="7">
        <x:v>284.62</x:v>
      </x:c>
      <x:c r="P141" s="8">
        <x:v>0.10000000000000001</x:v>
      </x:c>
      <x:c r="Q141" s="7">
        <x:v>161.09</x:v>
      </x:c>
      <x:c r="R141" s="7">
        <x:v>256.16000000000003</x:v>
      </x:c>
      <x:c r="S141" s="5" t="s">
        <x:v>49</x:v>
      </x:c>
      <x:c r="T141" s="7">
        <x:v>140659.29000000001</x:v>
      </x:c>
      <x:c r="U141" s="6"/>
      <x:c r="V141" s="6"/>
      <x:c r="W141" s="5" t="s">
        <x:v>50</x:v>
      </x:c>
      <x:c r="X141" s="5" t="s">
        <x:v>70</x:v>
      </x:c>
    </x:row>
    <x:row r="142">
      <x:c r="A142" s="5" t="s">
        <x:v>521</x:v>
      </x:c>
      <x:c r="B142" s="5">
        <x:v>45401</x:v>
      </x:c>
      <x:c r="C142" s="5" t="s">
        <x:v>82</x:v>
      </x:c>
      <x:c r="D142" s="5" t="s">
        <x:v>83</x:v>
      </x:c>
      <x:c r="E142" s="5" t="s">
        <x:v>40</x:v>
      </x:c>
      <x:c r="F142" s="5" t="s">
        <x:v>56</x:v>
      </x:c>
      <x:c r="G142" s="5" t="s">
        <x:v>522</x:v>
      </x:c>
      <x:c r="H142" s="5" t="s">
        <x:v>78</x:v>
      </x:c>
      <x:c r="I142" s="5" t="s">
        <x:v>335</x:v>
      </x:c>
      <x:c r="J142" s="5" t="s">
        <x:v>93</x:v>
      </x:c>
      <x:c r="K142" s="5" t="s">
        <x:v>86</x:v>
      </x:c>
      <x:c r="L142" s="5" t="s">
        <x:v>131</x:v>
      </x:c>
      <x:c r="M142" s="5" t="s">
        <x:v>136</x:v>
      </x:c>
      <x:c r="N142" s="6">
        <x:v>1</x:v>
      </x:c>
      <x:c r="O142" s="7">
        <x:v>28.600000000000001</x:v>
      </x:c>
      <x:c r="P142" s="8">
        <x:v>0.10000000000000001</x:v>
      </x:c>
      <x:c r="Q142" s="7">
        <x:v>20.899999999999999</x:v>
      </x:c>
      <x:c r="R142" s="7">
        <x:v>25.739999999999998</x:v>
      </x:c>
      <x:c r="S142" s="5" t="s">
        <x:v>49</x:v>
      </x:c>
      <x:c r="T142" s="7">
        <x:v>63431.900000000001</x:v>
      </x:c>
      <x:c r="U142" s="6"/>
      <x:c r="V142" s="6"/>
      <x:c r="W142" s="5" t="s">
        <x:v>50</x:v>
      </x:c>
      <x:c r="X142" s="5" t="s">
        <x:v>80</x:v>
      </x:c>
    </x:row>
    <x:row r="143">
      <x:c r="A143" s="5" t="s">
        <x:v>523</x:v>
      </x:c>
      <x:c r="B143" s="5">
        <x:v>45959</x:v>
      </x:c>
      <x:c r="C143" s="5" t="s">
        <x:v>144</x:v>
      </x:c>
      <x:c r="D143" s="5" t="s">
        <x:v>145</x:v>
      </x:c>
      <x:c r="E143" s="5" t="s">
        <x:v>55</x:v>
      </x:c>
      <x:c r="F143" s="5" t="s">
        <x:v>66</x:v>
      </x:c>
      <x:c r="G143" s="5" t="s">
        <x:v>524</x:v>
      </x:c>
      <x:c r="H143" s="5" t="s">
        <x:v>43</x:v>
      </x:c>
      <x:c r="I143" s="5" t="s">
        <x:v>525</x:v>
      </x:c>
      <x:c r="J143" s="5" t="s">
        <x:v>93</x:v>
      </x:c>
      <x:c r="K143" s="5" t="s">
        <x:v>46</x:v>
      </x:c>
      <x:c r="L143" s="5" t="s">
        <x:v>16</x:v>
      </x:c>
      <x:c r="M143" s="5" t="s">
        <x:v>69</x:v>
      </x:c>
      <x:c r="N143" s="6">
        <x:v>2</x:v>
      </x:c>
      <x:c r="O143" s="7">
        <x:v>33.039999999999999</x:v>
      </x:c>
      <x:c r="P143" s="8">
        <x:v>0.10000000000000001</x:v>
      </x:c>
      <x:c r="Q143" s="7">
        <x:v>22.07</x:v>
      </x:c>
      <x:c r="R143" s="7">
        <x:v>59.469999999999999</x:v>
      </x:c>
      <x:c r="S143" s="5" t="s">
        <x:v>49</x:v>
      </x:c>
      <x:c r="T143" s="7">
        <x:v>155874.89000000001</x:v>
      </x:c>
      <x:c r="U143" s="6"/>
      <x:c r="V143" s="6"/>
      <x:c r="W143" s="5" t="s">
        <x:v>50</x:v>
      </x:c>
      <x:c r="X143" s="5" t="s">
        <x:v>80</x:v>
      </x:c>
    </x:row>
    <x:row r="144">
      <x:c r="A144" s="5" t="s">
        <x:v>526</x:v>
      </x:c>
      <x:c r="B144" s="5">
        <x:v>45355</x:v>
      </x:c>
      <x:c r="C144" s="5" t="s">
        <x:v>162</x:v>
      </x:c>
      <x:c r="D144" s="5" t="s">
        <x:v>163</x:v>
      </x:c>
      <x:c r="E144" s="5" t="s">
        <x:v>40</x:v>
      </x:c>
      <x:c r="F144" s="5" t="s">
        <x:v>158</x:v>
      </x:c>
      <x:c r="G144" s="5" t="s">
        <x:v>527</x:v>
      </x:c>
      <x:c r="H144" s="5" t="s">
        <x:v>58</x:v>
      </x:c>
      <x:c r="I144" s="5" t="s">
        <x:v>509</x:v>
      </x:c>
      <x:c r="J144" s="5" t="s">
        <x:v>45</x:v>
      </x:c>
      <x:c r="K144" s="5" t="s">
        <x:v>61</x:v>
      </x:c>
      <x:c r="L144" s="5" t="s">
        <x:v>94</x:v>
      </x:c>
      <x:c r="M144" s="5" t="s">
        <x:v>204</x:v>
      </x:c>
      <x:c r="N144" s="6">
        <x:v>1</x:v>
      </x:c>
      <x:c r="O144" s="7">
        <x:v>756.63999999999999</x:v>
      </x:c>
      <x:c r="P144" s="8">
        <x:v>5.0000000000000003e-002</x:v>
      </x:c>
      <x:c r="Q144" s="7">
        <x:v>337.99000000000001</x:v>
      </x:c>
      <x:c r="R144" s="7">
        <x:v>718.80999999999995</x:v>
      </x:c>
      <x:c r="S144" s="5" t="s">
        <x:v>49</x:v>
      </x:c>
      <x:c r="T144" s="7">
        <x:v>72039.979999999996</x:v>
      </x:c>
      <x:c r="U144" s="6"/>
      <x:c r="V144" s="6"/>
      <x:c r="W144" s="5" t="s">
        <x:v>50</x:v>
      </x:c>
      <x:c r="X144" s="5" t="s">
        <x:v>70</x:v>
      </x:c>
    </x:row>
    <x:row r="145">
      <x:c r="A145" s="5" t="s">
        <x:v>528</x:v>
      </x:c>
      <x:c r="B145" s="5">
        <x:v>45357</x:v>
      </x:c>
      <x:c r="C145" s="5" t="s">
        <x:v>38</x:v>
      </x:c>
      <x:c r="D145" s="5" t="s">
        <x:v>39</x:v>
      </x:c>
      <x:c r="E145" s="5" t="s">
        <x:v>40</x:v>
      </x:c>
      <x:c r="F145" s="5" t="s">
        <x:v>41</x:v>
      </x:c>
      <x:c r="G145" s="5" t="s">
        <x:v>529</x:v>
      </x:c>
      <x:c r="H145" s="5" t="s">
        <x:v>58</x:v>
      </x:c>
      <x:c r="I145" s="5" t="s">
        <x:v>265</x:v>
      </x:c>
      <x:c r="J145" s="5" t="s">
        <x:v>45</x:v>
      </x:c>
      <x:c r="K145" s="5" t="s">
        <x:v>86</x:v>
      </x:c>
      <x:c r="L145" s="5" t="s">
        <x:v>16</x:v>
      </x:c>
      <x:c r="M145" s="5" t="s">
        <x:v>530</x:v>
      </x:c>
      <x:c r="N145" s="6">
        <x:v>-1</x:v>
      </x:c>
      <x:c r="O145" s="7">
        <x:v>140.41999999999999</x:v>
      </x:c>
      <x:c r="P145" s="8">
        <x:v>0.25</x:v>
      </x:c>
      <x:c r="Q145" s="7">
        <x:v>75.129999999999995</x:v>
      </x:c>
      <x:c r="R145" s="7">
        <x:v>-105.31</x:v>
      </x:c>
      <x:c r="S145" s="5" t="s">
        <x:v>49</x:v>
      </x:c>
      <x:c r="T145" s="7">
        <x:v>141279.41</x:v>
      </x:c>
      <x:c r="U145" s="6"/>
      <x:c r="V145" s="6"/>
      <x:c r="W145" s="5" t="s">
        <x:v>96</x:v>
      </x:c>
      <x:c r="X145" s="5" t="s">
        <x:v>51</x:v>
      </x:c>
    </x:row>
    <x:row r="146">
      <x:c r="A146" s="5" t="s">
        <x:v>531</x:v>
      </x:c>
      <x:c r="B146" s="5">
        <x:v>45447</x:v>
      </x:c>
      <x:c r="C146" s="5" t="s">
        <x:v>64</x:v>
      </x:c>
      <x:c r="D146" s="5" t="s">
        <x:v>65</x:v>
      </x:c>
      <x:c r="E146" s="5" t="s">
        <x:v>40</x:v>
      </x:c>
      <x:c r="F146" s="5" t="s">
        <x:v>532</x:v>
      </x:c>
      <x:c r="G146" s="5" t="s">
        <x:v>533</x:v>
      </x:c>
      <x:c r="H146" s="5" t="s">
        <x:v>43</x:v>
      </x:c>
      <x:c r="I146" s="5" t="s">
        <x:v>79</x:v>
      </x:c>
      <x:c r="J146" s="5" t="s">
        <x:v>45</x:v>
      </x:c>
      <x:c r="K146" s="5" t="s">
        <x:v>46</x:v>
      </x:c>
      <x:c r="L146" s="5" t="s">
        <x:v>16</x:v>
      </x:c>
      <x:c r="M146" s="5" t="s">
        <x:v>414</x:v>
      </x:c>
      <x:c r="N146" s="6">
        <x:v>1</x:v>
      </x:c>
      <x:c r="O146" s="7">
        <x:v>415.69</x:v>
      </x:c>
      <x:c r="P146" s="8">
        <x:v>0.14999999999999999</x:v>
      </x:c>
      <x:c r="Q146" s="7">
        <x:v>226.56</x:v>
      </x:c>
      <x:c r="R146" s="7">
        <x:v>353.33999999999997</x:v>
      </x:c>
      <x:c r="S146" s="5" t="s">
        <x:v>49</x:v>
      </x:c>
      <x:c r="T146" s="7">
        <x:v>177388.07999999999</x:v>
      </x:c>
      <x:c r="U146" s="6"/>
      <x:c r="V146" s="6"/>
      <x:c r="W146" s="5" t="s">
        <x:v>50</x:v>
      </x:c>
      <x:c r="X146" s="5" t="s">
        <x:v>70</x:v>
      </x:c>
    </x:row>
    <x:row r="147">
      <x:c r="A147" s="5" t="s">
        <x:v>534</x:v>
      </x:c>
      <x:c r="B147" s="5">
        <x:v>46160</x:v>
      </x:c>
      <x:c r="C147" s="5" t="s">
        <x:v>156</x:v>
      </x:c>
      <x:c r="D147" s="5" t="s">
        <x:v>157</x:v>
      </x:c>
      <x:c r="E147" s="5" t="s">
        <x:v>55</x:v>
      </x:c>
      <x:c r="F147" s="5" t="s">
        <x:v>158</x:v>
      </x:c>
      <x:c r="G147" s="5" t="s">
        <x:v>535</x:v>
      </x:c>
      <x:c r="H147" s="5" t="s">
        <x:v>78</x:v>
      </x:c>
      <x:c r="I147" s="5" t="s">
        <x:v>536</x:v>
      </x:c>
      <x:c r="J147" s="5" t="s">
        <x:v>116</x:v>
      </x:c>
      <x:c r="K147" s="5" t="s">
        <x:v>61</x:v>
      </x:c>
      <x:c r="L147" s="5" t="s">
        <x:v>94</x:v>
      </x:c>
      <x:c r="M147" s="5" t="s">
        <x:v>489</x:v>
      </x:c>
      <x:c r="N147" s="6">
        <x:v>4</x:v>
      </x:c>
      <x:c r="O147" s="7">
        <x:v>166.44</x:v>
      </x:c>
      <x:c r="P147" s="8">
        <x:v>5.0000000000000003e-002</x:v>
      </x:c>
      <x:c r="Q147" s="7">
        <x:v>114.48</x:v>
      </x:c>
      <x:c r="R147" s="7">
        <x:v>632.47000000000003</x:v>
      </x:c>
      <x:c r="S147" s="5" t="s">
        <x:v>49</x:v>
      </x:c>
      <x:c r="T147" s="7">
        <x:v>94595.029999999999</x:v>
      </x:c>
      <x:c r="U147" s="6"/>
      <x:c r="V147" s="6"/>
      <x:c r="W147" s="5" t="s">
        <x:v>50</x:v>
      </x:c>
      <x:c r="X147" s="5" t="s">
        <x:v>80</x:v>
      </x:c>
    </x:row>
    <x:row r="148">
      <x:c r="A148" s="5" t="s">
        <x:v>537</x:v>
      </x:c>
      <x:c r="B148" s="5">
        <x:v>46002</x:v>
      </x:c>
      <x:c r="C148" s="5" t="s">
        <x:v>185</x:v>
      </x:c>
      <x:c r="D148" s="5" t="s">
        <x:v>186</x:v>
      </x:c>
      <x:c r="E148" s="5" t="s">
        <x:v>90</x:v>
      </x:c>
      <x:c r="F148" s="5" t="s">
        <x:v>41</x:v>
      </x:c>
      <x:c r="G148" s="5" t="s">
        <x:v>538</x:v>
      </x:c>
      <x:c r="H148" s="5" t="s">
        <x:v>78</x:v>
      </x:c>
      <x:c r="I148" s="5" t="s">
        <x:v>265</x:v>
      </x:c>
      <x:c r="J148" s="5" t="s">
        <x:v>45</x:v>
      </x:c>
      <x:c r="K148" s="5" t="s">
        <x:v>86</x:v>
      </x:c>
      <x:c r="L148" s="5" t="s">
        <x:v>16</x:v>
      </x:c>
      <x:c r="M148" s="5" t="s">
        <x:v>262</x:v>
      </x:c>
      <x:c r="N148" s="6">
        <x:v>11</x:v>
      </x:c>
      <x:c r="O148" s="7">
        <x:v>145.25</x:v>
      </x:c>
      <x:c r="P148" s="8">
        <x:v>0.20000000000000001</x:v>
      </x:c>
      <x:c r="Q148" s="7">
        <x:v>75.129999999999995</x:v>
      </x:c>
      <x:c r="R148" s="7">
        <x:v>1278.2</x:v>
      </x:c>
      <x:c r="S148" s="5" t="s">
        <x:v>49</x:v>
      </x:c>
      <x:c r="T148" s="7">
        <x:v>186467.25</x:v>
      </x:c>
      <x:c r="U148" s="6"/>
      <x:c r="V148" s="6"/>
      <x:c r="W148" s="5" t="s">
        <x:v>50</x:v>
      </x:c>
      <x:c r="X148" s="5" t="s">
        <x:v>80</x:v>
      </x:c>
    </x:row>
    <x:row r="149">
      <x:c r="A149" s="5" t="s">
        <x:v>539</x:v>
      </x:c>
      <x:c r="B149" s="5">
        <x:v>45741</x:v>
      </x:c>
      <x:c r="C149" s="5" t="s">
        <x:v>185</x:v>
      </x:c>
      <x:c r="D149" s="5" t="s">
        <x:v>186</x:v>
      </x:c>
      <x:c r="E149" s="5" t="s">
        <x:v>90</x:v>
      </x:c>
      <x:c r="F149" s="5" t="s">
        <x:v>41</x:v>
      </x:c>
      <x:c r="G149" s="5" t="s">
        <x:v>540</x:v>
      </x:c>
      <x:c r="H149" s="5" t="s">
        <x:v>58</x:v>
      </x:c>
      <x:c r="I149" s="5" t="s">
        <x:v>253</x:v>
      </x:c>
      <x:c r="J149" s="5" t="s">
        <x:v>116</x:v>
      </x:c>
      <x:c r="K149" s="5" t="s">
        <x:v>46</x:v>
      </x:c>
      <x:c r="L149" s="5" t="s">
        <x:v>16</x:v>
      </x:c>
      <x:c r="M149" s="5" t="s">
        <x:v>154</x:v>
      </x:c>
      <x:c r="N149" s="6">
        <x:v>1</x:v>
      </x:c>
      <x:c r="O149" s="7">
        <x:v>221.78</x:v>
      </x:c>
      <x:c r="P149" s="8">
        <x:v>0.10000000000000001</x:v>
      </x:c>
      <x:c r="Q149" s="7">
        <x:v>123.59999999999999</x:v>
      </x:c>
      <x:c r="R149" s="7">
        <x:v>199.59999999999999</x:v>
      </x:c>
      <x:c r="S149" s="5" t="s">
        <x:v>49</x:v>
      </x:c>
      <x:c r="T149" s="7">
        <x:v>186917.48000000001</x:v>
      </x:c>
      <x:c r="U149" s="6"/>
      <x:c r="V149" s="6"/>
      <x:c r="W149" s="5" t="s">
        <x:v>50</x:v>
      </x:c>
      <x:c r="X149" s="5" t="s">
        <x:v>51</x:v>
      </x:c>
    </x:row>
    <x:row r="150">
      <x:c r="A150" s="5" t="s">
        <x:v>541</x:v>
      </x:c>
      <x:c r="B150" s="5">
        <x:v>45883</x:v>
      </x:c>
      <x:c r="C150" s="5" t="s">
        <x:v>185</x:v>
      </x:c>
      <x:c r="D150" s="5" t="s">
        <x:v>186</x:v>
      </x:c>
      <x:c r="E150" s="5" t="s">
        <x:v>90</x:v>
      </x:c>
      <x:c r="F150" s="5" t="s">
        <x:v>41</x:v>
      </x:c>
      <x:c r="G150" s="5" t="s">
        <x:v>542</x:v>
      </x:c>
      <x:c r="H150" s="5" t="s">
        <x:v>104</x:v>
      </x:c>
      <x:c r="I150" s="5" t="s">
        <x:v>328</x:v>
      </x:c>
      <x:c r="J150" s="5" t="s">
        <x:v>116</x:v>
      </x:c>
      <x:c r="K150" s="5" t="s">
        <x:v>46</x:v>
      </x:c>
      <x:c r="L150" s="5" t="s">
        <x:v>47</x:v>
      </x:c>
      <x:c r="M150" s="5" t="s">
        <x:v>442</x:v>
      </x:c>
      <x:c r="N150" s="6">
        <x:v>2</x:v>
      </x:c>
      <x:c r="O150" s="7">
        <x:v>168.81</x:v>
      </x:c>
      <x:c r="P150" s="8">
        <x:v>0.20000000000000001</x:v>
      </x:c>
      <x:c r="Q150" s="7">
        <x:v>106.98</x:v>
      </x:c>
      <x:c r="R150" s="7">
        <x:v>270.10000000000002</x:v>
      </x:c>
      <x:c r="S150" s="5" t="s">
        <x:v>49</x:v>
      </x:c>
      <x:c r="T150" s="7">
        <x:v>69208.869999999995</x:v>
      </x:c>
      <x:c r="U150" s="6"/>
      <x:c r="V150" s="6"/>
      <x:c r="W150" s="5" t="s">
        <x:v>50</x:v>
      </x:c>
      <x:c r="X150" s="5" t="s">
        <x:v>97</x:v>
      </x:c>
    </x:row>
    <x:row r="151">
      <x:c r="A151" s="5" t="s">
        <x:v>543</x:v>
      </x:c>
      <x:c r="B151" s="5">
        <x:v>45701</x:v>
      </x:c>
      <x:c r="C151" s="5" t="s">
        <x:v>194</x:v>
      </x:c>
      <x:c r="D151" s="5" t="s">
        <x:v>195</x:v>
      </x:c>
      <x:c r="E151" s="5" t="s">
        <x:v>90</x:v>
      </x:c>
      <x:c r="F151" s="5" t="s">
        <x:v>158</x:v>
      </x:c>
      <x:c r="G151" s="5" t="s">
        <x:v>544</x:v>
      </x:c>
      <x:c r="H151" s="5" t="s">
        <x:v>58</x:v>
      </x:c>
      <x:c r="I151" s="5" t="s">
        <x:v>545</x:v>
      </x:c>
      <x:c r="J151" s="5" t="s">
        <x:v>45</x:v>
      </x:c>
      <x:c r="K151" s="5" t="s">
        <x:v>46</x:v>
      </x:c>
      <x:c r="L151" s="5" t="s">
        <x:v>243</x:v>
      </x:c>
      <x:c r="M151" s="5" t="s">
        <x:v>419</x:v>
      </x:c>
      <x:c r="N151" s="6">
        <x:v>-1</x:v>
      </x:c>
      <x:c r="O151" s="7">
        <x:v>572.98000000000002</x:v>
      </x:c>
      <x:c r="P151" s="8">
        <x:v>0.10000000000000001</x:v>
      </x:c>
      <x:c r="Q151" s="7">
        <x:v>452.31</x:v>
      </x:c>
      <x:c r="R151" s="7">
        <x:v>-515.67999999999995</x:v>
      </x:c>
      <x:c r="S151" s="5" t="s">
        <x:v>49</x:v>
      </x:c>
      <x:c r="T151" s="7"/>
      <x:c r="U151" s="6"/>
      <x:c r="V151" s="6"/>
      <x:c r="W151" s="5" t="s">
        <x:v>96</x:v>
      </x:c>
      <x:c r="X151" s="5" t="s">
        <x:v>70</x:v>
      </x:c>
    </x:row>
    <x:row r="152">
      <x:c r="A152" s="5" t="s">
        <x:v>546</x:v>
      </x:c>
      <x:c r="B152" s="5">
        <x:v>45916</x:v>
      </x:c>
      <x:c r="C152" s="5" t="s">
        <x:v>200</x:v>
      </x:c>
      <x:c r="D152" s="5" t="s">
        <x:v>201</x:v>
      </x:c>
      <x:c r="E152" s="5" t="s">
        <x:v>40</x:v>
      </x:c>
      <x:c r="F152" s="5" t="s">
        <x:v>158</x:v>
      </x:c>
      <x:c r="G152" s="5" t="s">
        <x:v>547</x:v>
      </x:c>
      <x:c r="H152" s="5" t="s">
        <x:v>43</x:v>
      </x:c>
      <x:c r="I152" s="5" t="s">
        <x:v>165</x:v>
      </x:c>
      <x:c r="J152" s="5" t="s">
        <x:v>93</x:v>
      </x:c>
      <x:c r="K152" s="5" t="s">
        <x:v>46</x:v>
      </x:c>
      <x:c r="L152" s="5" t="s">
        <x:v>16</x:v>
      </x:c>
      <x:c r="M152" s="5" t="s">
        <x:v>376</x:v>
      </x:c>
      <x:c r="N152" s="6">
        <x:v>3</x:v>
      </x:c>
      <x:c r="O152" s="7">
        <x:v>42.640000000000001</x:v>
      </x:c>
      <x:c r="P152" s="8">
        <x:v>0</x:v>
      </x:c>
      <x:c r="Q152" s="7">
        <x:v>33.380000000000003</x:v>
      </x:c>
      <x:c r="R152" s="7">
        <x:v>127.92</x:v>
      </x:c>
      <x:c r="S152" s="5" t="s">
        <x:v>49</x:v>
      </x:c>
      <x:c r="T152" s="7">
        <x:v>194781.07999999999</x:v>
      </x:c>
      <x:c r="U152" s="6"/>
      <x:c r="V152" s="6"/>
      <x:c r="W152" s="5" t="s">
        <x:v>50</x:v>
      </x:c>
      <x:c r="X152" s="5" t="s">
        <x:v>97</x:v>
      </x:c>
    </x:row>
    <x:row r="153">
      <x:c r="A153" s="5" t="s">
        <x:v>548</x:v>
      </x:c>
      <x:c r="B153" s="5">
        <x:v>45616</x:v>
      </x:c>
      <x:c r="C153" s="5" t="s">
        <x:v>53</x:v>
      </x:c>
      <x:c r="D153" s="5" t="s">
        <x:v>54</x:v>
      </x:c>
      <x:c r="E153" s="5" t="s">
        <x:v>55</x:v>
      </x:c>
      <x:c r="F153" s="5" t="s">
        <x:v>56</x:v>
      </x:c>
      <x:c r="G153" s="5" t="s">
        <x:v>549</x:v>
      </x:c>
      <x:c r="H153" s="5" t="s">
        <x:v>43</x:v>
      </x:c>
      <x:c r="I153" s="5" t="s">
        <x:v>550</x:v>
      </x:c>
      <x:c r="J153" s="5" t="s">
        <x:v>45</x:v>
      </x:c>
      <x:c r="K153" s="5" t="s">
        <x:v>61</x:v>
      </x:c>
      <x:c r="L153" s="5" t="s">
        <x:v>47</x:v>
      </x:c>
      <x:c r="M153" s="5" t="s">
        <x:v>275</x:v>
      </x:c>
      <x:c r="N153" s="6">
        <x:v>1</x:v>
      </x:c>
      <x:c r="O153" s="7">
        <x:v>389.04000000000002</x:v>
      </x:c>
      <x:c r="P153" s="8">
        <x:v>0.10000000000000001</x:v>
      </x:c>
      <x:c r="Q153" s="7">
        <x:v>240.44999999999999</x:v>
      </x:c>
      <x:c r="R153" s="7">
        <x:v>350.13999999999999</x:v>
      </x:c>
      <x:c r="S153" s="5" t="s">
        <x:v>49</x:v>
      </x:c>
      <x:c r="T153" s="7">
        <x:v>65312.400000000001</x:v>
      </x:c>
      <x:c r="U153" s="6"/>
      <x:c r="V153" s="6"/>
      <x:c r="W153" s="5" t="s">
        <x:v>50</x:v>
      </x:c>
      <x:c r="X153" s="5" t="s">
        <x:v>80</x:v>
      </x:c>
    </x:row>
    <x:row r="154">
      <x:c r="A154" s="5" t="s">
        <x:v>551</x:v>
      </x:c>
      <x:c r="B154" s="5">
        <x:v>45544</x:v>
      </x:c>
      <x:c r="C154" s="5" t="s">
        <x:v>194</x:v>
      </x:c>
      <x:c r="D154" s="5" t="s">
        <x:v>195</x:v>
      </x:c>
      <x:c r="E154" s="5" t="s">
        <x:v>90</x:v>
      </x:c>
      <x:c r="F154" s="5" t="s">
        <x:v>158</x:v>
      </x:c>
      <x:c r="G154" s="5" t="s">
        <x:v>552</x:v>
      </x:c>
      <x:c r="H154" s="5" t="s">
        <x:v>43</x:v>
      </x:c>
      <x:c r="I154" s="5" t="s">
        <x:v>365</x:v>
      </x:c>
      <x:c r="J154" s="5" t="s">
        <x:v>74</x:v>
      </x:c>
      <x:c r="K154" s="5" t="s">
        <x:v>117</x:v>
      </x:c>
      <x:c r="L154" s="5" t="s">
        <x:v>47</x:v>
      </x:c>
      <x:c r="M154" s="5" t="s">
        <x:v>275</x:v>
      </x:c>
      <x:c r="N154" s="6">
        <x:v>5</x:v>
      </x:c>
      <x:c r="O154" s="7">
        <x:v>91.450000000000003</x:v>
      </x:c>
      <x:c r="P154" s="8">
        <x:v>5.0000000000000003e-002</x:v>
      </x:c>
      <x:c r="Q154" s="7">
        <x:v>50.859999999999999</x:v>
      </x:c>
      <x:c r="R154" s="7">
        <x:v>434.38999999999999</x:v>
      </x:c>
      <x:c r="S154" s="5" t="s">
        <x:v>49</x:v>
      </x:c>
      <x:c r="T154" s="7">
        <x:v>76937.800000000003</x:v>
      </x:c>
      <x:c r="U154" s="6"/>
      <x:c r="V154" s="6"/>
      <x:c r="W154" s="5" t="s">
        <x:v>50</x:v>
      </x:c>
      <x:c r="X154" s="5" t="s">
        <x:v>51</x:v>
      </x:c>
    </x:row>
    <x:row r="155">
      <x:c r="A155" s="5" t="s">
        <x:v>553</x:v>
      </x:c>
      <x:c r="B155" s="5">
        <x:v>45819</x:v>
      </x:c>
      <x:c r="C155" s="5" t="s">
        <x:v>138</x:v>
      </x:c>
      <x:c r="D155" s="5" t="s">
        <x:v>139</x:v>
      </x:c>
      <x:c r="E155" s="5" t="s">
        <x:v>90</x:v>
      </x:c>
      <x:c r="F155" s="5" t="s">
        <x:v>41</x:v>
      </x:c>
      <x:c r="G155" s="5" t="s">
        <x:v>114</x:v>
      </x:c>
      <x:c r="H155" s="5" t="s">
        <x:v>104</x:v>
      </x:c>
      <x:c r="I155" s="5" t="s">
        <x:v>313</x:v>
      </x:c>
      <x:c r="J155" s="5" t="s">
        <x:v>60</x:v>
      </x:c>
      <x:c r="K155" s="5" t="s">
        <x:v>61</x:v>
      </x:c>
      <x:c r="L155" s="5" t="s">
        <x:v>131</x:v>
      </x:c>
      <x:c r="M155" s="5" t="s">
        <x:v>204</x:v>
      </x:c>
      <x:c r="N155" s="6">
        <x:v>1</x:v>
      </x:c>
      <x:c r="O155" s="7">
        <x:v>128.58000000000001</x:v>
      </x:c>
      <x:c r="P155" s="8">
        <x:v>0</x:v>
      </x:c>
      <x:c r="Q155" s="7">
        <x:v>102.78</x:v>
      </x:c>
      <x:c r="R155" s="7">
        <x:v>128.58000000000001</x:v>
      </x:c>
      <x:c r="S155" s="5" t="s">
        <x:v>49</x:v>
      </x:c>
      <x:c r="T155" s="7">
        <x:v>61704.370000000003</x:v>
      </x:c>
      <x:c r="U155" s="6"/>
      <x:c r="V155" s="6"/>
      <x:c r="W155" s="5" t="s">
        <x:v>50</x:v>
      </x:c>
      <x:c r="X155" s="5" t="s">
        <x:v>70</x:v>
      </x:c>
    </x:row>
    <x:row r="156">
      <x:c r="A156" s="5" t="s">
        <x:v>554</x:v>
      </x:c>
      <x:c r="B156" s="5">
        <x:v>45697</x:v>
      </x:c>
      <x:c r="C156" s="5" t="s">
        <x:v>283</x:v>
      </x:c>
      <x:c r="D156" s="5" t="s">
        <x:v>284</x:v>
      </x:c>
      <x:c r="E156" s="5" t="s">
        <x:v>55</x:v>
      </x:c>
      <x:c r="F156" s="5" t="s">
        <x:v>56</x:v>
      </x:c>
      <x:c r="G156" s="5" t="s">
        <x:v>555</x:v>
      </x:c>
      <x:c r="H156" s="5" t="s">
        <x:v>78</x:v>
      </x:c>
      <x:c r="I156" s="5" t="s">
        <x:v>225</x:v>
      </x:c>
      <x:c r="J156" s="5" t="s">
        <x:v>116</x:v>
      </x:c>
      <x:c r="K156" s="5" t="s">
        <x:v>61</x:v>
      </x:c>
      <x:c r="L156" s="5" t="s">
        <x:v>47</x:v>
      </x:c>
      <x:c r="M156" s="5" t="s">
        <x:v>222</x:v>
      </x:c>
      <x:c r="N156" s="6">
        <x:v>1</x:v>
      </x:c>
      <x:c r="O156" s="7">
        <x:v>300.36000000000001</x:v>
      </x:c>
      <x:c r="P156" s="8">
        <x:v>0</x:v>
      </x:c>
      <x:c r="Q156" s="7">
        <x:v>162.94999999999999</x:v>
      </x:c>
      <x:c r="R156" s="7">
        <x:v>300.36000000000001</x:v>
      </x:c>
      <x:c r="S156" s="5" t="s">
        <x:v>49</x:v>
      </x:c>
      <x:c r="T156" s="7">
        <x:v>84128.789999999994</x:v>
      </x:c>
      <x:c r="U156" s="6"/>
      <x:c r="V156" s="6"/>
      <x:c r="W156" s="5" t="s">
        <x:v>50</x:v>
      </x:c>
      <x:c r="X156" s="5" t="s">
        <x:v>51</x:v>
      </x:c>
    </x:row>
    <x:row r="157">
      <x:c r="A157" s="5" t="s">
        <x:v>556</x:v>
      </x:c>
      <x:c r="B157" s="5">
        <x:v>46161</x:v>
      </x:c>
      <x:c r="C157" s="5" t="s">
        <x:v>144</x:v>
      </x:c>
      <x:c r="D157" s="5" t="s">
        <x:v>145</x:v>
      </x:c>
      <x:c r="E157" s="5" t="s">
        <x:v>55</x:v>
      </x:c>
      <x:c r="F157" s="5" t="s">
        <x:v>66</x:v>
      </x:c>
      <x:c r="G157" s="5" t="s">
        <x:v>557</x:v>
      </x:c>
      <x:c r="H157" s="5" t="s">
        <x:v>104</x:v>
      </x:c>
      <x:c r="I157" s="5" t="s">
        <x:v>338</x:v>
      </x:c>
      <x:c r="J157" s="5" t="s">
        <x:v>60</x:v>
      </x:c>
      <x:c r="K157" s="5" t="s">
        <x:v>61</x:v>
      </x:c>
      <x:c r="L157" s="5" t="s">
        <x:v>16</x:v>
      </x:c>
      <x:c r="M157" s="5" t="s">
        <x:v>118</x:v>
      </x:c>
      <x:c r="N157" s="6">
        <x:v>1</x:v>
      </x:c>
      <x:c r="O157" s="7">
        <x:v>261.08999999999997</x:v>
      </x:c>
      <x:c r="P157" s="8">
        <x:v>0</x:v>
      </x:c>
      <x:c r="Q157" s="7">
        <x:v>150.38999999999999</x:v>
      </x:c>
      <x:c r="R157" s="7">
        <x:v>261.08999999999997</x:v>
      </x:c>
      <x:c r="S157" s="5" t="s">
        <x:v>49</x:v>
      </x:c>
      <x:c r="T157" s="7">
        <x:v>201880.76999999999</x:v>
      </x:c>
      <x:c r="U157" s="6"/>
      <x:c r="V157" s="6"/>
      <x:c r="W157" s="5" t="s">
        <x:v>50</x:v>
      </x:c>
      <x:c r="X157" s="5" t="s">
        <x:v>70</x:v>
      </x:c>
    </x:row>
    <x:row r="158">
      <x:c r="A158" s="5" t="s">
        <x:v>558</x:v>
      </x:c>
      <x:c r="B158" s="5">
        <x:v>46091</x:v>
      </x:c>
      <x:c r="C158" s="5" t="s">
        <x:v>340</x:v>
      </x:c>
      <x:c r="D158" s="5" t="s">
        <x:v>341</x:v>
      </x:c>
      <x:c r="E158" s="5" t="s">
        <x:v>55</x:v>
      </x:c>
      <x:c r="F158" s="5" t="s">
        <x:v>66</x:v>
      </x:c>
      <x:c r="G158" s="5" t="s">
        <x:v>559</x:v>
      </x:c>
      <x:c r="H158" s="5" t="s">
        <x:v>78</x:v>
      </x:c>
      <x:c r="I158" s="5" t="s">
        <x:v>272</x:v>
      </x:c>
      <x:c r="J158" s="5" t="s">
        <x:v>93</x:v>
      </x:c>
      <x:c r="K158" s="5" t="s">
        <x:v>61</x:v>
      </x:c>
      <x:c r="L158" s="5" t="s">
        <x:v>131</x:v>
      </x:c>
      <x:c r="M158" s="5" t="s">
        <x:v>350</x:v>
      </x:c>
      <x:c r="N158" s="6">
        <x:v>2</x:v>
      </x:c>
      <x:c r="O158" s="7">
        <x:v>51.880000000000003</x:v>
      </x:c>
      <x:c r="P158" s="8">
        <x:v>0</x:v>
      </x:c>
      <x:c r="Q158" s="7">
        <x:v>33.710000000000001</x:v>
      </x:c>
      <x:c r="R158" s="7">
        <x:v>103.76000000000001</x:v>
      </x:c>
      <x:c r="S158" s="5" t="s">
        <x:v>49</x:v>
      </x:c>
      <x:c r="T158" s="7">
        <x:v>93220.149999999994</x:v>
      </x:c>
      <x:c r="U158" s="6"/>
      <x:c r="V158" s="6"/>
      <x:c r="W158" s="5" t="s">
        <x:v>50</x:v>
      </x:c>
      <x:c r="X158" s="5" t="s">
        <x:v>51</x:v>
      </x:c>
    </x:row>
    <x:row r="159">
      <x:c r="A159" s="5" t="s">
        <x:v>560</x:v>
      </x:c>
      <x:c r="B159" s="5">
        <x:v>45532</x:v>
      </x:c>
      <x:c r="C159" s="5" t="s">
        <x:v>185</x:v>
      </x:c>
      <x:c r="D159" s="5" t="s">
        <x:v>186</x:v>
      </x:c>
      <x:c r="E159" s="5" t="s">
        <x:v>90</x:v>
      </x:c>
      <x:c r="F159" s="5" t="s">
        <x:v>41</x:v>
      </x:c>
      <x:c r="G159" s="5" t="s">
        <x:v>561</x:v>
      </x:c>
      <x:c r="H159" s="5" t="s">
        <x:v>58</x:v>
      </x:c>
      <x:c r="I159" s="5" t="s">
        <x:v>365</x:v>
      </x:c>
      <x:c r="J159" s="5" t="s">
        <x:v>74</x:v>
      </x:c>
      <x:c r="K159" s="5" t="s">
        <x:v>117</x:v>
      </x:c>
      <x:c r="L159" s="5" t="s">
        <x:v>16</x:v>
      </x:c>
      <x:c r="M159" s="5" t="s">
        <x:v>198</x:v>
      </x:c>
      <x:c r="N159" s="6">
        <x:v>5</x:v>
      </x:c>
      <x:c r="O159" s="7">
        <x:v>97.760000000000005</x:v>
      </x:c>
      <x:c r="P159" s="8">
        <x:v>5.0000000000000003e-002</x:v>
      </x:c>
      <x:c r="Q159" s="7">
        <x:v>50.859999999999999</x:v>
      </x:c>
      <x:c r="R159" s="7">
        <x:v>464.36000000000001</x:v>
      </x:c>
      <x:c r="S159" s="5" t="s">
        <x:v>49</x:v>
      </x:c>
      <x:c r="T159" s="7">
        <x:v>145056.25</x:v>
      </x:c>
      <x:c r="U159" s="6"/>
      <x:c r="V159" s="6"/>
      <x:c r="W159" s="5" t="s">
        <x:v>50</x:v>
      </x:c>
      <x:c r="X159" s="5" t="s">
        <x:v>97</x:v>
      </x:c>
    </x:row>
    <x:row r="160">
      <x:c r="A160" s="5" t="s">
        <x:v>562</x:v>
      </x:c>
      <x:c r="B160" s="5">
        <x:v>45870</x:v>
      </x:c>
      <x:c r="C160" s="5" t="s">
        <x:v>138</x:v>
      </x:c>
      <x:c r="D160" s="5" t="s">
        <x:v>139</x:v>
      </x:c>
      <x:c r="E160" s="5" t="s">
        <x:v>90</x:v>
      </x:c>
      <x:c r="F160" s="5" t="s">
        <x:v>41</x:v>
      </x:c>
      <x:c r="G160" s="5" t="s">
        <x:v>563</x:v>
      </x:c>
      <x:c r="H160" s="5" t="s">
        <x:v>43</x:v>
      </x:c>
      <x:c r="I160" s="5" t="s">
        <x:v>564</x:v>
      </x:c>
      <x:c r="J160" s="5" t="s">
        <x:v>116</x:v>
      </x:c>
      <x:c r="K160" s="5" t="s">
        <x:v>117</x:v>
      </x:c>
      <x:c r="L160" s="5" t="s">
        <x:v>47</x:v>
      </x:c>
      <x:c r="M160" s="5" t="s">
        <x:v>258</x:v>
      </x:c>
      <x:c r="N160" s="6">
        <x:v>1</x:v>
      </x:c>
      <x:c r="O160" s="7">
        <x:v>146.27000000000001</x:v>
      </x:c>
      <x:c r="P160" s="8">
        <x:v>0.10000000000000001</x:v>
      </x:c>
      <x:c r="Q160" s="7">
        <x:v>90.079999999999998</x:v>
      </x:c>
      <x:c r="R160" s="7">
        <x:v>131.63999999999999</x:v>
      </x:c>
      <x:c r="S160" s="5" t="s">
        <x:v>49</x:v>
      </x:c>
      <x:c r="T160" s="7">
        <x:v>69208.869999999995</x:v>
      </x:c>
      <x:c r="U160" s="6"/>
      <x:c r="V160" s="6"/>
      <x:c r="W160" s="5" t="s">
        <x:v>50</x:v>
      </x:c>
      <x:c r="X160" s="5" t="s">
        <x:v>51</x:v>
      </x:c>
    </x:row>
    <x:row r="161">
      <x:c r="A161" s="5" t="s">
        <x:v>565</x:v>
      </x:c>
      <x:c r="B161" s="5">
        <x:v>45385</x:v>
      </x:c>
      <x:c r="C161" s="5" t="s">
        <x:v>100</x:v>
      </x:c>
      <x:c r="D161" s="5" t="s">
        <x:v>101</x:v>
      </x:c>
      <x:c r="E161" s="5" t="s">
        <x:v>90</x:v>
      </x:c>
      <x:c r="F161" s="5" t="s">
        <x:v>102</x:v>
      </x:c>
      <x:c r="G161" s="5" t="s">
        <x:v>566</x:v>
      </x:c>
      <x:c r="H161" s="5" t="s">
        <x:v>104</x:v>
      </x:c>
      <x:c r="I161" s="5" t="s">
        <x:v>188</x:v>
      </x:c>
      <x:c r="J161" s="5" t="s">
        <x:v>45</x:v>
      </x:c>
      <x:c r="K161" s="5" t="s">
        <x:v>61</x:v>
      </x:c>
      <x:c r="L161" s="5" t="s">
        <x:v>16</x:v>
      </x:c>
      <x:c r="M161" s="5" t="s">
        <x:v>142</x:v>
      </x:c>
      <x:c r="N161" s="6">
        <x:v>1</x:v>
      </x:c>
      <x:c r="O161" s="7">
        <x:v>323.31</x:v>
      </x:c>
      <x:c r="P161" s="8">
        <x:v>5.0000000000000003e-002</x:v>
      </x:c>
      <x:c r="Q161" s="7">
        <x:v>170.34</x:v>
      </x:c>
      <x:c r="R161" s="7">
        <x:v>307.13999999999999</x:v>
      </x:c>
      <x:c r="S161" s="5" t="s">
        <x:v>49</x:v>
      </x:c>
      <x:c r="T161" s="7">
        <x:v>127625.59</x:v>
      </x:c>
      <x:c r="U161" s="6"/>
      <x:c r="V161" s="6"/>
      <x:c r="W161" s="5" t="s">
        <x:v>50</x:v>
      </x:c>
      <x:c r="X161" s="5" t="s">
        <x:v>97</x:v>
      </x:c>
    </x:row>
    <x:row r="162">
      <x:c r="A162" s="5" t="s">
        <x:v>567</x:v>
      </x:c>
      <x:c r="B162" s="5">
        <x:v>45866</x:v>
      </x:c>
      <x:c r="C162" s="5" t="s">
        <x:v>82</x:v>
      </x:c>
      <x:c r="D162" s="5" t="s">
        <x:v>83</x:v>
      </x:c>
      <x:c r="E162" s="5" t="s">
        <x:v>40</x:v>
      </x:c>
      <x:c r="F162" s="5" t="s">
        <x:v>56</x:v>
      </x:c>
      <x:c r="G162" s="5" t="s">
        <x:v>568</x:v>
      </x:c>
      <x:c r="H162" s="5" t="s">
        <x:v>58</x:v>
      </x:c>
      <x:c r="I162" s="5" t="s">
        <x:v>291</x:v>
      </x:c>
      <x:c r="J162" s="5" t="s">
        <x:v>74</x:v>
      </x:c>
      <x:c r="K162" s="5" t="s">
        <x:v>86</x:v>
      </x:c>
      <x:c r="L162" s="5" t="s">
        <x:v>16</x:v>
      </x:c>
      <x:c r="M162" s="5" t="s">
        <x:v>154</x:v>
      </x:c>
      <x:c r="N162" s="6">
        <x:v>1</x:v>
      </x:c>
      <x:c r="O162" s="7">
        <x:v>31.210000000000001</x:v>
      </x:c>
      <x:c r="P162" s="8">
        <x:v>0.25</x:v>
      </x:c>
      <x:c r="Q162" s="7">
        <x:v>17.600000000000001</x:v>
      </x:c>
      <x:c r="R162" s="7">
        <x:v>23.41</x:v>
      </x:c>
      <x:c r="S162" s="5" t="s">
        <x:v>49</x:v>
      </x:c>
      <x:c r="T162" s="7">
        <x:v>164465.29000000001</x:v>
      </x:c>
      <x:c r="U162" s="6"/>
      <x:c r="V162" s="6"/>
      <x:c r="W162" s="5" t="s">
        <x:v>50</x:v>
      </x:c>
      <x:c r="X162" s="5" t="s">
        <x:v>80</x:v>
      </x:c>
    </x:row>
    <x:row r="163">
      <x:c r="A163" s="5" t="s">
        <x:v>569</x:v>
      </x:c>
      <x:c r="B163" s="5">
        <x:v>46203</x:v>
      </x:c>
      <x:c r="C163" s="5" t="s">
        <x:v>185</x:v>
      </x:c>
      <x:c r="D163" s="5" t="s">
        <x:v>186</x:v>
      </x:c>
      <x:c r="E163" s="5" t="s">
        <x:v>90</x:v>
      </x:c>
      <x:c r="F163" s="5" t="s">
        <x:v>41</x:v>
      </x:c>
      <x:c r="G163" s="5" t="s">
        <x:v>360</x:v>
      </x:c>
      <x:c r="H163" s="5" t="s">
        <x:v>43</x:v>
      </x:c>
      <x:c r="I163" s="5" t="s">
        <x:v>570</x:v>
      </x:c>
      <x:c r="J163" s="5" t="s">
        <x:v>93</x:v>
      </x:c>
      <x:c r="K163" s="5" t="s">
        <x:v>117</x:v>
      </x:c>
      <x:c r="L163" s="5" t="s">
        <x:v>47</x:v>
      </x:c>
      <x:c r="M163" s="5" t="s">
        <x:v>48</x:v>
      </x:c>
      <x:c r="N163" s="6">
        <x:v>1</x:v>
      </x:c>
      <x:c r="O163" s="7">
        <x:v>39.810000000000002</x:v>
      </x:c>
      <x:c r="P163" s="8">
        <x:v>0.20000000000000001</x:v>
      </x:c>
      <x:c r="Q163" s="7">
        <x:v>27.550000000000001</x:v>
      </x:c>
      <x:c r="R163" s="7">
        <x:v>31.850000000000001</x:v>
      </x:c>
      <x:c r="S163" s="5" t="s">
        <x:v>49</x:v>
      </x:c>
      <x:c r="T163" s="7">
        <x:v>78537.509999999995</x:v>
      </x:c>
      <x:c r="U163" s="6"/>
      <x:c r="V163" s="6"/>
      <x:c r="W163" s="5" t="s">
        <x:v>50</x:v>
      </x:c>
      <x:c r="X163" s="5" t="s">
        <x:v>97</x:v>
      </x:c>
    </x:row>
    <x:row r="164">
      <x:c r="A164" s="5" t="s">
        <x:v>571</x:v>
      </x:c>
      <x:c r="B164" s="5">
        <x:v>45371</x:v>
      </x:c>
      <x:c r="C164" s="5" t="s">
        <x:v>162</x:v>
      </x:c>
      <x:c r="D164" s="5" t="s">
        <x:v>163</x:v>
      </x:c>
      <x:c r="E164" s="5" t="s">
        <x:v>40</x:v>
      </x:c>
      <x:c r="F164" s="5" t="s">
        <x:v>158</x:v>
      </x:c>
      <x:c r="G164" s="5" t="s">
        <x:v>572</x:v>
      </x:c>
      <x:c r="H164" s="5" t="s">
        <x:v>58</x:v>
      </x:c>
      <x:c r="I164" s="5" t="s">
        <x:v>482</x:v>
      </x:c>
      <x:c r="J164" s="5" t="s">
        <x:v>60</x:v>
      </x:c>
      <x:c r="K164" s="5" t="s">
        <x:v>86</x:v>
      </x:c>
      <x:c r="L164" s="5" t="s">
        <x:v>16</x:v>
      </x:c>
      <x:c r="M164" s="5" t="s">
        <x:v>275</x:v>
      </x:c>
      <x:c r="N164" s="6">
        <x:v>1</x:v>
      </x:c>
      <x:c r="O164" s="7">
        <x:v>218.06</x:v>
      </x:c>
      <x:c r="P164" s="8">
        <x:v>0</x:v>
      </x:c>
      <x:c r="Q164" s="7">
        <x:v>167.96000000000001</x:v>
      </x:c>
      <x:c r="R164" s="7">
        <x:v>218.06</x:v>
      </x:c>
      <x:c r="S164" s="5" t="s">
        <x:v>49</x:v>
      </x:c>
      <x:c r="T164" s="7">
        <x:v>146311.32000000001</x:v>
      </x:c>
      <x:c r="U164" s="6"/>
      <x:c r="V164" s="6"/>
      <x:c r="W164" s="5" t="s">
        <x:v>50</x:v>
      </x:c>
      <x:c r="X164" s="5" t="s">
        <x:v>97</x:v>
      </x:c>
    </x:row>
    <x:row r="165">
      <x:c r="A165" s="5" t="s">
        <x:v>573</x:v>
      </x:c>
      <x:c r="B165" s="5">
        <x:v>46012</x:v>
      </x:c>
      <x:c r="C165" s="5" t="s">
        <x:v>100</x:v>
      </x:c>
      <x:c r="D165" s="5" t="s">
        <x:v>101</x:v>
      </x:c>
      <x:c r="E165" s="5" t="s">
        <x:v>90</x:v>
      </x:c>
      <x:c r="F165" s="5" t="s">
        <x:v>102</x:v>
      </x:c>
      <x:c r="G165" s="5" t="s">
        <x:v>574</x:v>
      </x:c>
      <x:c r="H165" s="5" t="s">
        <x:v>78</x:v>
      </x:c>
      <x:c r="I165" s="5" t="s">
        <x:v>575</x:v>
      </x:c>
      <x:c r="J165" s="5" t="s">
        <x:v>74</x:v>
      </x:c>
      <x:c r="K165" s="5" t="s">
        <x:v>46</x:v>
      </x:c>
      <x:c r="L165" s="5" t="s">
        <x:v>16</x:v>
      </x:c>
      <x:c r="M165" s="5" t="s">
        <x:v>384</x:v>
      </x:c>
      <x:c r="N165" s="6">
        <x:v>1</x:v>
      </x:c>
      <x:c r="O165" s="7">
        <x:v>67.760000000000005</x:v>
      </x:c>
      <x:c r="P165" s="8">
        <x:v>5.0000000000000003e-002</x:v>
      </x:c>
      <x:c r="Q165" s="7">
        <x:v>41.68</x:v>
      </x:c>
      <x:c r="R165" s="7">
        <x:v>64.370000000000005</x:v>
      </x:c>
      <x:c r="S165" s="5" t="s">
        <x:v>49</x:v>
      </x:c>
      <x:c r="T165" s="7">
        <x:v>123213.12</x:v>
      </x:c>
      <x:c r="U165" s="6"/>
      <x:c r="V165" s="6"/>
      <x:c r="W165" s="5" t="s">
        <x:v>50</x:v>
      </x:c>
      <x:c r="X165" s="5" t="s">
        <x:v>80</x:v>
      </x:c>
    </x:row>
    <x:row r="166">
      <x:c r="A166" s="5" t="s">
        <x:v>576</x:v>
      </x:c>
      <x:c r="B166" s="5">
        <x:v>45742</x:v>
      </x:c>
      <x:c r="C166" s="5" t="s">
        <x:v>108</x:v>
      </x:c>
      <x:c r="D166" s="5" t="s">
        <x:v>109</x:v>
      </x:c>
      <x:c r="E166" s="5" t="s">
        <x:v>90</x:v>
      </x:c>
      <x:c r="F166" s="5" t="s">
        <x:v>102</x:v>
      </x:c>
      <x:c r="G166" s="5" t="s">
        <x:v>577</x:v>
      </x:c>
      <x:c r="H166" s="5" t="s">
        <x:v>58</x:v>
      </x:c>
      <x:c r="I166" s="5" t="s">
        <x:v>578</x:v>
      </x:c>
      <x:c r="J166" s="5" t="s">
        <x:v>116</x:v>
      </x:c>
      <x:c r="K166" s="5" t="s">
        <x:v>86</x:v>
      </x:c>
      <x:c r="L166" s="5" t="s">
        <x:v>47</x:v>
      </x:c>
      <x:c r="M166" s="5" t="s">
        <x:v>198</x:v>
      </x:c>
      <x:c r="N166" s="6">
        <x:v>2</x:v>
      </x:c>
      <x:c r="O166" s="7">
        <x:v>130.15000000000001</x:v>
      </x:c>
      <x:c r="P166" s="8">
        <x:v>0.25</x:v>
      </x:c>
      <x:c r="Q166" s="7">
        <x:v>83.560000000000002</x:v>
      </x:c>
      <x:c r="R166" s="7">
        <x:v>195.22999999999999</x:v>
      </x:c>
      <x:c r="S166" s="5" t="s">
        <x:v>49</x:v>
      </x:c>
      <x:c r="T166" s="7">
        <x:v>82283.949999999997</x:v>
      </x:c>
      <x:c r="U166" s="6"/>
      <x:c r="V166" s="6"/>
      <x:c r="W166" s="5" t="s">
        <x:v>50</x:v>
      </x:c>
      <x:c r="X166" s="5" t="s">
        <x:v>97</x:v>
      </x:c>
    </x:row>
    <x:row r="167">
      <x:c r="A167" s="5" t="s">
        <x:v>579</x:v>
      </x:c>
      <x:c r="B167" s="5">
        <x:v>46085</x:v>
      </x:c>
      <x:c r="C167" s="5" t="s">
        <x:v>216</x:v>
      </x:c>
      <x:c r="D167" s="5" t="s">
        <x:v>217</x:v>
      </x:c>
      <x:c r="E167" s="5" t="s">
        <x:v>40</x:v>
      </x:c>
      <x:c r="F167" s="5" t="s">
        <x:v>102</x:v>
      </x:c>
      <x:c r="G167" s="5" t="s">
        <x:v>580</x:v>
      </x:c>
      <x:c r="H167" s="5" t="s">
        <x:v>104</x:v>
      </x:c>
      <x:c r="I167" s="5" t="s">
        <x:v>135</x:v>
      </x:c>
      <x:c r="J167" s="5" t="s">
        <x:v>60</x:v>
      </x:c>
      <x:c r="K167" s="5" t="s">
        <x:v>86</x:v>
      </x:c>
      <x:c r="L167" s="5" t="s">
        <x:v>47</x:v>
      </x:c>
      <x:c r="M167" s="5" t="s">
        <x:v>489</x:v>
      </x:c>
      <x:c r="N167" s="6">
        <x:v>1</x:v>
      </x:c>
      <x:c r="O167" s="7">
        <x:v>249.25</x:v>
      </x:c>
      <x:c r="P167" s="8">
        <x:v>0.10000000000000001</x:v>
      </x:c>
      <x:c r="Q167" s="7">
        <x:v>130.28</x:v>
      </x:c>
      <x:c r="R167" s="7">
        <x:v>224.33000000000001</x:v>
      </x:c>
      <x:c r="S167" s="5" t="s">
        <x:v>49</x:v>
      </x:c>
      <x:c r="T167" s="7">
        <x:v>83166.119999999995</x:v>
      </x:c>
      <x:c r="U167" s="6"/>
      <x:c r="V167" s="6"/>
      <x:c r="W167" s="5" t="s">
        <x:v>50</x:v>
      </x:c>
      <x:c r="X167" s="5" t="s">
        <x:v>80</x:v>
      </x:c>
    </x:row>
    <x:row r="168">
      <x:c r="A168" s="5" t="s">
        <x:v>581</x:v>
      </x:c>
      <x:c r="B168" s="5">
        <x:v>45565</x:v>
      </x:c>
      <x:c r="C168" s="5" t="s">
        <x:v>156</x:v>
      </x:c>
      <x:c r="D168" s="5" t="s">
        <x:v>157</x:v>
      </x:c>
      <x:c r="E168" s="5" t="s">
        <x:v>55</x:v>
      </x:c>
      <x:c r="F168" s="5" t="s">
        <x:v>158</x:v>
      </x:c>
      <x:c r="G168" s="5" t="s">
        <x:v>582</x:v>
      </x:c>
      <x:c r="H168" s="5" t="s">
        <x:v>104</x:v>
      </x:c>
      <x:c r="I168" s="5" t="s">
        <x:v>261</x:v>
      </x:c>
      <x:c r="J168" s="5" t="s">
        <x:v>116</x:v>
      </x:c>
      <x:c r="K168" s="5" t="s">
        <x:v>61</x:v>
      </x:c>
      <x:c r="L168" s="5" t="s">
        <x:v>583</x:v>
      </x:c>
      <x:c r="M168" s="5" t="s">
        <x:v>125</x:v>
      </x:c>
      <x:c r="N168" s="6">
        <x:v>1</x:v>
      </x:c>
      <x:c r="O168" s="7">
        <x:v>166.25</x:v>
      </x:c>
      <x:c r="P168" s="8">
        <x:v>5.0000000000000003e-002</x:v>
      </x:c>
      <x:c r="Q168" s="7">
        <x:v>98.629999999999995</x:v>
      </x:c>
      <x:c r="R168" s="7">
        <x:v>157.94</x:v>
      </x:c>
      <x:c r="S168" s="5" t="s">
        <x:v>49</x:v>
      </x:c>
      <x:c r="T168" s="7">
        <x:v>76937.800000000003</x:v>
      </x:c>
      <x:c r="U168" s="6"/>
      <x:c r="V168" s="6"/>
      <x:c r="W168" s="5" t="s">
        <x:v>50</x:v>
      </x:c>
      <x:c r="X168" s="5" t="s">
        <x:v>80</x:v>
      </x:c>
    </x:row>
    <x:row r="169">
      <x:c r="A169" s="5" t="s">
        <x:v>584</x:v>
      </x:c>
      <x:c r="B169" s="5">
        <x:v>45627</x:v>
      </x:c>
      <x:c r="C169" s="5" t="s">
        <x:v>200</x:v>
      </x:c>
      <x:c r="D169" s="5" t="s">
        <x:v>201</x:v>
      </x:c>
      <x:c r="E169" s="5" t="s">
        <x:v>40</x:v>
      </x:c>
      <x:c r="F169" s="5" t="s">
        <x:v>158</x:v>
      </x:c>
      <x:c r="G169" s="5" t="s">
        <x:v>585</x:v>
      </x:c>
      <x:c r="H169" s="5" t="s">
        <x:v>43</x:v>
      </x:c>
      <x:c r="I169" s="5" t="s">
        <x:v>214</x:v>
      </x:c>
      <x:c r="J169" s="5" t="s">
        <x:v>60</x:v>
      </x:c>
      <x:c r="K169" s="5" t="s">
        <x:v>117</x:v>
      </x:c>
      <x:c r="L169" s="5" t="s">
        <x:v>47</x:v>
      </x:c>
      <x:c r="M169" s="5" t="s">
        <x:v>75</x:v>
      </x:c>
      <x:c r="N169" s="6">
        <x:v>1</x:v>
      </x:c>
      <x:c r="O169" s="7">
        <x:v>210.22</x:v>
      </x:c>
      <x:c r="P169" s="8">
        <x:v>0.20000000000000001</x:v>
      </x:c>
      <x:c r="Q169" s="7">
        <x:v>158.44999999999999</x:v>
      </x:c>
      <x:c r="R169" s="7">
        <x:v>168.18000000000001</x:v>
      </x:c>
      <x:c r="S169" s="5" t="s">
        <x:v>49</x:v>
      </x:c>
      <x:c r="T169" s="7">
        <x:v>74346.020000000004</x:v>
      </x:c>
      <x:c r="U169" s="6"/>
      <x:c r="V169" s="6"/>
      <x:c r="W169" s="5" t="s">
        <x:v>50</x:v>
      </x:c>
      <x:c r="X169" s="5" t="s">
        <x:v>51</x:v>
      </x:c>
    </x:row>
    <x:row r="170">
      <x:c r="A170" s="5" t="s">
        <x:v>586</x:v>
      </x:c>
      <x:c r="B170" s="5">
        <x:v>46168</x:v>
      </x:c>
      <x:c r="C170" s="5" t="s">
        <x:v>127</x:v>
      </x:c>
      <x:c r="D170" s="5" t="s">
        <x:v>128</x:v>
      </x:c>
      <x:c r="E170" s="5" t="s">
        <x:v>55</x:v>
      </x:c>
      <x:c r="F170" s="5" t="s">
        <x:v>41</x:v>
      </x:c>
      <x:c r="G170" s="5" t="s">
        <x:v>587</x:v>
      </x:c>
      <x:c r="H170" s="5" t="s">
        <x:v>104</x:v>
      </x:c>
      <x:c r="I170" s="5" t="s">
        <x:v>588</x:v>
      </x:c>
      <x:c r="J170" s="5" t="s">
        <x:v>45</x:v>
      </x:c>
      <x:c r="K170" s="5" t="s">
        <x:v>86</x:v>
      </x:c>
      <x:c r="L170" s="5" t="s">
        <x:v>47</x:v>
      </x:c>
      <x:c r="M170" s="5" t="s">
        <x:v>170</x:v>
      </x:c>
      <x:c r="N170" s="6">
        <x:v>1</x:v>
      </x:c>
      <x:c r="O170" s="7">
        <x:v>245.69999999999999</x:v>
      </x:c>
      <x:c r="P170" s="8">
        <x:v>0</x:v>
      </x:c>
      <x:c r="Q170" s="7">
        <x:v>149.37</x:v>
      </x:c>
      <x:c r="R170" s="7">
        <x:v>245.69999999999999</x:v>
      </x:c>
      <x:c r="S170" s="5" t="s">
        <x:v>49</x:v>
      </x:c>
      <x:c r="T170" s="7">
        <x:v>74853.860000000001</x:v>
      </x:c>
      <x:c r="U170" s="6"/>
      <x:c r="V170" s="6"/>
      <x:c r="W170" s="5" t="s">
        <x:v>50</x:v>
      </x:c>
      <x:c r="X170" s="5" t="s">
        <x:v>80</x:v>
      </x:c>
    </x:row>
    <x:row r="171">
      <x:c r="A171" s="5" t="s">
        <x:v>589</x:v>
      </x:c>
      <x:c r="B171" s="5">
        <x:v>45453</x:v>
      </x:c>
      <x:c r="C171" s="5" t="s">
        <x:v>340</x:v>
      </x:c>
      <x:c r="D171" s="5" t="s">
        <x:v>341</x:v>
      </x:c>
      <x:c r="E171" s="5" t="s">
        <x:v>55</x:v>
      </x:c>
      <x:c r="F171" s="5" t="s">
        <x:v>66</x:v>
      </x:c>
      <x:c r="G171" s="5" t="s">
        <x:v>590</x:v>
      </x:c>
      <x:c r="H171" s="5" t="s">
        <x:v>58</x:v>
      </x:c>
      <x:c r="I171" s="5" t="s">
        <x:v>591</x:v>
      </x:c>
      <x:c r="J171" s="5" t="s">
        <x:v>116</x:v>
      </x:c>
      <x:c r="K171" s="5" t="s">
        <x:v>117</x:v>
      </x:c>
      <x:c r="L171" s="5" t="s">
        <x:v>16</x:v>
      </x:c>
      <x:c r="M171" s="5" t="s">
        <x:v>125</x:v>
      </x:c>
      <x:c r="N171" s="6">
        <x:v>3</x:v>
      </x:c>
      <x:c r="O171" s="7">
        <x:v>261.13999999999999</x:v>
      </x:c>
      <x:c r="P171" s="8">
        <x:v>0.25</x:v>
      </x:c>
      <x:c r="Q171" s="7">
        <x:v>186.69</x:v>
      </x:c>
      <x:c r="R171" s="7">
        <x:v>587.55999999999995</x:v>
      </x:c>
      <x:c r="S171" s="5" t="s">
        <x:v>49</x:v>
      </x:c>
      <x:c r="T171" s="7">
        <x:v>177388.07999999999</x:v>
      </x:c>
      <x:c r="U171" s="6"/>
      <x:c r="V171" s="6"/>
      <x:c r="W171" s="5" t="s">
        <x:v>50</x:v>
      </x:c>
      <x:c r="X171" s="5" t="s">
        <x:v>97</x:v>
      </x:c>
    </x:row>
    <x:row r="172">
      <x:c r="A172" s="5" t="s">
        <x:v>592</x:v>
      </x:c>
      <x:c r="B172" s="5">
        <x:v>45894</x:v>
      </x:c>
      <x:c r="C172" s="5" t="s">
        <x:v>53</x:v>
      </x:c>
      <x:c r="D172" s="5" t="s">
        <x:v>54</x:v>
      </x:c>
      <x:c r="E172" s="5" t="s">
        <x:v>55</x:v>
      </x:c>
      <x:c r="F172" s="5" t="s">
        <x:v>56</x:v>
      </x:c>
      <x:c r="G172" s="5" t="s">
        <x:v>593</x:v>
      </x:c>
      <x:c r="H172" s="5" t="s">
        <x:v>43</x:v>
      </x:c>
      <x:c r="I172" s="5" t="s">
        <x:v>321</x:v>
      </x:c>
      <x:c r="J172" s="5" t="s">
        <x:v>45</x:v>
      </x:c>
      <x:c r="K172" s="5" t="s">
        <x:v>86</x:v>
      </x:c>
      <x:c r="L172" s="5" t="s">
        <x:v>16</x:v>
      </x:c>
      <x:c r="M172" s="5" t="s">
        <x:v>142</x:v>
      </x:c>
      <x:c r="N172" s="6">
        <x:v>3</x:v>
      </x:c>
      <x:c r="O172" s="7">
        <x:v>417.74000000000001</x:v>
      </x:c>
      <x:c r="P172" s="8">
        <x:v>0</x:v>
      </x:c>
      <x:c r="Q172" s="7">
        <x:v>241.94999999999999</x:v>
      </x:c>
      <x:c r="R172" s="7">
        <x:v>1253.22</x:v>
      </x:c>
      <x:c r="S172" s="5" t="s">
        <x:v>49</x:v>
      </x:c>
      <x:c r="T172" s="7">
        <x:v>183497.98999999999</x:v>
      </x:c>
      <x:c r="U172" s="6"/>
      <x:c r="V172" s="6"/>
      <x:c r="W172" s="5" t="s">
        <x:v>50</x:v>
      </x:c>
      <x:c r="X172" s="5" t="s">
        <x:v>51</x:v>
      </x:c>
    </x:row>
    <x:row r="173">
      <x:c r="A173" s="5" t="s">
        <x:v>594</x:v>
      </x:c>
      <x:c r="B173" s="5">
        <x:v>45389</x:v>
      </x:c>
      <x:c r="C173" s="5" t="s">
        <x:v>138</x:v>
      </x:c>
      <x:c r="D173" s="5" t="s">
        <x:v>139</x:v>
      </x:c>
      <x:c r="E173" s="5" t="s">
        <x:v>90</x:v>
      </x:c>
      <x:c r="F173" s="5" t="s">
        <x:v>41</x:v>
      </x:c>
      <x:c r="G173" s="5" t="s">
        <x:v>595</x:v>
      </x:c>
      <x:c r="H173" s="5" t="s">
        <x:v>43</x:v>
      </x:c>
      <x:c r="I173" s="5" t="s">
        <x:v>596</x:v>
      </x:c>
      <x:c r="J173" s="5" t="s">
        <x:v>60</x:v>
      </x:c>
      <x:c r="K173" s="5" t="s">
        <x:v>86</x:v>
      </x:c>
      <x:c r="L173" s="5" t="s">
        <x:v>16</x:v>
      </x:c>
      <x:c r="M173" s="5" t="s">
        <x:v>154</x:v>
      </x:c>
      <x:c r="N173" s="6">
        <x:v>1</x:v>
      </x:c>
      <x:c r="O173" s="7">
        <x:v>122.01000000000001</x:v>
      </x:c>
      <x:c r="P173" s="8">
        <x:v>0.20000000000000001</x:v>
      </x:c>
      <x:c r="Q173" s="7">
        <x:v>96.489999999999995</x:v>
      </x:c>
      <x:c r="R173" s="7">
        <x:v>97.609999999999999</x:v>
      </x:c>
      <x:c r="S173" s="5" t="s">
        <x:v>49</x:v>
      </x:c>
      <x:c r="T173" s="7">
        <x:v>137908.32000000001</x:v>
      </x:c>
      <x:c r="U173" s="6"/>
      <x:c r="V173" s="6"/>
      <x:c r="W173" s="5" t="s">
        <x:v>50</x:v>
      </x:c>
      <x:c r="X173" s="5" t="s">
        <x:v>51</x:v>
      </x:c>
    </x:row>
    <x:row r="174">
      <x:c r="A174" s="5" t="s">
        <x:v>597</x:v>
      </x:c>
      <x:c r="B174" s="5">
        <x:v>45417</x:v>
      </x:c>
      <x:c r="C174" s="5" t="s">
        <x:v>340</x:v>
      </x:c>
      <x:c r="D174" s="5" t="s">
        <x:v>341</x:v>
      </x:c>
      <x:c r="E174" s="5" t="s">
        <x:v>55</x:v>
      </x:c>
      <x:c r="F174" s="5" t="s">
        <x:v>66</x:v>
      </x:c>
      <x:c r="G174" s="5" t="s">
        <x:v>598</x:v>
      </x:c>
      <x:c r="H174" s="5" t="s">
        <x:v>78</x:v>
      </x:c>
      <x:c r="I174" s="5" t="s">
        <x:v>482</x:v>
      </x:c>
      <x:c r="J174" s="5" t="s">
        <x:v>60</x:v>
      </x:c>
      <x:c r="K174" s="5" t="s">
        <x:v>86</x:v>
      </x:c>
      <x:c r="L174" s="5" t="s">
        <x:v>16</x:v>
      </x:c>
      <x:c r="M174" s="5" t="s">
        <x:v>483</x:v>
      </x:c>
      <x:c r="N174" s="6">
        <x:v>2</x:v>
      </x:c>
      <x:c r="O174" s="7">
        <x:v>204.91999999999999</x:v>
      </x:c>
      <x:c r="P174" s="8">
        <x:v>0.10000000000000001</x:v>
      </x:c>
      <x:c r="Q174" s="7">
        <x:v>167.96000000000001</x:v>
      </x:c>
      <x:c r="R174" s="7">
        <x:v>368.86000000000001</x:v>
      </x:c>
      <x:c r="S174" s="5" t="s">
        <x:v>49</x:v>
      </x:c>
      <x:c r="T174" s="7">
        <x:v>191983.01999999999</x:v>
      </x:c>
      <x:c r="U174" s="6"/>
      <x:c r="V174" s="6"/>
      <x:c r="W174" s="5" t="s">
        <x:v>50</x:v>
      </x:c>
      <x:c r="X174" s="5" t="s">
        <x:v>80</x:v>
      </x:c>
    </x:row>
    <x:row r="175">
      <x:c r="A175" s="5" t="s">
        <x:v>599</x:v>
      </x:c>
      <x:c r="B175" s="5">
        <x:v>45824</x:v>
      </x:c>
      <x:c r="C175" s="5" t="s">
        <x:v>340</x:v>
      </x:c>
      <x:c r="D175" s="5" t="s">
        <x:v>341</x:v>
      </x:c>
      <x:c r="E175" s="5" t="s">
        <x:v>55</x:v>
      </x:c>
      <x:c r="F175" s="5" t="s">
        <x:v>66</x:v>
      </x:c>
      <x:c r="G175" s="5" t="s">
        <x:v>600</x:v>
      </x:c>
      <x:c r="H175" s="5" t="s">
        <x:v>58</x:v>
      </x:c>
      <x:c r="I175" s="5" t="s">
        <x:v>601</x:v>
      </x:c>
      <x:c r="J175" s="5" t="s">
        <x:v>116</x:v>
      </x:c>
      <x:c r="K175" s="5" t="s">
        <x:v>61</x:v>
      </x:c>
      <x:c r="L175" s="5" t="s">
        <x:v>16</x:v>
      </x:c>
      <x:c r="M175" s="5" t="s">
        <x:v>258</x:v>
      </x:c>
      <x:c r="N175" s="6">
        <x:v>2</x:v>
      </x:c>
      <x:c r="O175" s="7">
        <x:v>220.09</x:v>
      </x:c>
      <x:c r="P175" s="8">
        <x:v>5.0000000000000003e-002</x:v>
      </x:c>
      <x:c r="Q175" s="7">
        <x:v>116.03</x:v>
      </x:c>
      <x:c r="R175" s="7">
        <x:v>418.17000000000002</x:v>
      </x:c>
      <x:c r="S175" s="5" t="s">
        <x:v>49</x:v>
      </x:c>
      <x:c r="T175" s="7">
        <x:v>139371.69</x:v>
      </x:c>
      <x:c r="U175" s="6"/>
      <x:c r="V175" s="6"/>
      <x:c r="W175" s="5" t="s">
        <x:v>50</x:v>
      </x:c>
      <x:c r="X175" s="5" t="s">
        <x:v>70</x:v>
      </x:c>
    </x:row>
    <x:row r="176">
      <x:c r="A176" s="5" t="s">
        <x:v>602</x:v>
      </x:c>
      <x:c r="B176" s="5">
        <x:v>45863</x:v>
      </x:c>
      <x:c r="C176" s="5" t="s">
        <x:v>247</x:v>
      </x:c>
      <x:c r="D176" s="5" t="s">
        <x:v>248</x:v>
      </x:c>
      <x:c r="E176" s="5" t="s">
        <x:v>40</x:v>
      </x:c>
      <x:c r="F176" s="5" t="s">
        <x:v>102</x:v>
      </x:c>
      <x:c r="G176" s="5" t="s">
        <x:v>603</x:v>
      </x:c>
      <x:c r="H176" s="5" t="s">
        <x:v>104</x:v>
      </x:c>
      <x:c r="I176" s="5" t="s">
        <x:v>604</x:v>
      </x:c>
      <x:c r="J176" s="5" t="s">
        <x:v>116</x:v>
      </x:c>
      <x:c r="K176" s="5" t="s">
        <x:v>46</x:v>
      </x:c>
      <x:c r="L176" s="5" t="s">
        <x:v>16</x:v>
      </x:c>
      <x:c r="M176" s="5" t="s">
        <x:v>125</x:v>
      </x:c>
      <x:c r="N176" s="6">
        <x:v>4</x:v>
      </x:c>
      <x:c r="O176" s="7">
        <x:v>351.52999999999997</x:v>
      </x:c>
      <x:c r="P176" s="8">
        <x:v>0.25</x:v>
      </x:c>
      <x:c r="Q176" s="7">
        <x:v>195.84</x:v>
      </x:c>
      <x:c r="R176" s="7">
        <x:v>1054.5899999999999</x:v>
      </x:c>
      <x:c r="S176" s="5" t="s">
        <x:v>49</x:v>
      </x:c>
      <x:c r="T176" s="7">
        <x:v>145961.87</x:v>
      </x:c>
      <x:c r="U176" s="6"/>
      <x:c r="V176" s="6"/>
      <x:c r="W176" s="5" t="s">
        <x:v>50</x:v>
      </x:c>
      <x:c r="X176" s="5" t="s">
        <x:v>70</x:v>
      </x:c>
    </x:row>
    <x:row r="177">
      <x:c r="A177" s="5" t="s">
        <x:v>605</x:v>
      </x:c>
      <x:c r="B177" s="5">
        <x:v>45847</x:v>
      </x:c>
      <x:c r="C177" s="5" t="s">
        <x:v>138</x:v>
      </x:c>
      <x:c r="D177" s="5" t="s">
        <x:v>139</x:v>
      </x:c>
      <x:c r="E177" s="5" t="s">
        <x:v>90</x:v>
      </x:c>
      <x:c r="F177" s="5" t="s">
        <x:v>41</x:v>
      </x:c>
      <x:c r="G177" s="5" t="s">
        <x:v>606</x:v>
      </x:c>
      <x:c r="H177" s="5" t="s">
        <x:v>43</x:v>
      </x:c>
      <x:c r="I177" s="5" t="s">
        <x:v>160</x:v>
      </x:c>
      <x:c r="J177" s="5" t="s">
        <x:v>60</x:v>
      </x:c>
      <x:c r="K177" s="5" t="s">
        <x:v>117</x:v>
      </x:c>
      <x:c r="L177" s="5" t="s">
        <x:v>16</x:v>
      </x:c>
      <x:c r="M177" s="5" t="s">
        <x:v>48</x:v>
      </x:c>
      <x:c r="N177" s="6">
        <x:v>1</x:v>
      </x:c>
      <x:c r="O177" s="7">
        <x:v>239.56999999999999</x:v>
      </x:c>
      <x:c r="P177" s="8">
        <x:v>0.10000000000000001</x:v>
      </x:c>
      <x:c r="Q177" s="7">
        <x:v>154.81999999999999</x:v>
      </x:c>
      <x:c r="R177" s="7">
        <x:v>215.61000000000001</x:v>
      </x:c>
      <x:c r="S177" s="5" t="s">
        <x:v>49</x:v>
      </x:c>
      <x:c r="T177" s="7">
        <x:v>152036.54999999999</x:v>
      </x:c>
      <x:c r="U177" s="6">
        <x:v>194</x:v>
      </x:c>
      <x:c r="V177" s="6">
        <x:v>44</x:v>
      </x:c>
      <x:c r="W177" s="5" t="s">
        <x:v>50</x:v>
      </x:c>
      <x:c r="X177" s="5" t="s">
        <x:v>51</x:v>
      </x:c>
    </x:row>
    <x:row r="178">
      <x:c r="A178" s="5" t="s">
        <x:v>607</x:v>
      </x:c>
      <x:c r="B178" s="5">
        <x:v>46071</x:v>
      </x:c>
      <x:c r="C178" s="5" t="s">
        <x:v>53</x:v>
      </x:c>
      <x:c r="D178" s="5" t="s">
        <x:v>54</x:v>
      </x:c>
      <x:c r="E178" s="5" t="s">
        <x:v>55</x:v>
      </x:c>
      <x:c r="F178" s="5" t="s">
        <x:v>56</x:v>
      </x:c>
      <x:c r="G178" s="5" t="s">
        <x:v>608</x:v>
      </x:c>
      <x:c r="H178" s="5" t="s">
        <x:v>43</x:v>
      </x:c>
      <x:c r="I178" s="5" t="s">
        <x:v>242</x:v>
      </x:c>
      <x:c r="J178" s="5" t="s">
        <x:v>116</x:v>
      </x:c>
      <x:c r="K178" s="5" t="s">
        <x:v>86</x:v>
      </x:c>
      <x:c r="L178" s="5" t="s">
        <x:v>16</x:v>
      </x:c>
      <x:c r="M178" s="5" t="s">
        <x:v>132</x:v>
      </x:c>
      <x:c r="N178" s="6">
        <x:v>1</x:v>
      </x:c>
      <x:c r="O178" s="7">
        <x:v>316.00999999999999</x:v>
      </x:c>
      <x:c r="P178" s="8">
        <x:v>0.10000000000000001</x:v>
      </x:c>
      <x:c r="Q178" s="7">
        <x:v>185.19999999999999</x:v>
      </x:c>
      <x:c r="R178" s="7">
        <x:v>284.41000000000003</x:v>
      </x:c>
      <x:c r="S178" s="5" t="s">
        <x:v>49</x:v>
      </x:c>
      <x:c r="T178" s="7">
        <x:v>135051.45000000001</x:v>
      </x:c>
      <x:c r="U178" s="6"/>
      <x:c r="V178" s="6"/>
      <x:c r="W178" s="5" t="s">
        <x:v>50</x:v>
      </x:c>
      <x:c r="X178" s="5" t="s">
        <x:v>97</x:v>
      </x:c>
    </x:row>
    <x:row r="179">
      <x:c r="A179" s="5" t="s">
        <x:v>609</x:v>
      </x:c>
      <x:c r="B179" s="5">
        <x:v>45815</x:v>
      </x:c>
      <x:c r="C179" s="5" t="s">
        <x:v>38</x:v>
      </x:c>
      <x:c r="D179" s="5" t="s">
        <x:v>39</x:v>
      </x:c>
      <x:c r="E179" s="5" t="s">
        <x:v>40</x:v>
      </x:c>
      <x:c r="F179" s="5" t="s">
        <x:v>41</x:v>
      </x:c>
      <x:c r="G179" s="5" t="s">
        <x:v>610</x:v>
      </x:c>
      <x:c r="H179" s="5" t="s">
        <x:v>78</x:v>
      </x:c>
      <x:c r="I179" s="5" t="s">
        <x:v>611</x:v>
      </x:c>
      <x:c r="J179" s="5" t="s">
        <x:v>93</x:v>
      </x:c>
      <x:c r="K179" s="5" t="s">
        <x:v>86</x:v>
      </x:c>
      <x:c r="L179" s="5" t="s">
        <x:v>131</x:v>
      </x:c>
      <x:c r="M179" s="5" t="s">
        <x:v>471</x:v>
      </x:c>
      <x:c r="N179" s="6">
        <x:v>1</x:v>
      </x:c>
      <x:c r="O179" s="7">
        <x:v>36.049999999999997</x:v>
      </x:c>
      <x:c r="P179" s="8">
        <x:v>5.0000000000000003e-002</x:v>
      </x:c>
      <x:c r="Q179" s="7">
        <x:v>28.460000000000001</x:v>
      </x:c>
      <x:c r="R179" s="7">
        <x:v>34.25</x:v>
      </x:c>
      <x:c r="S179" s="5" t="s">
        <x:v>49</x:v>
      </x:c>
      <x:c r="T179" s="7">
        <x:v>61704.370000000003</x:v>
      </x:c>
      <x:c r="U179" s="6">
        <x:v>39</x:v>
      </x:c>
      <x:c r="V179" s="6">
        <x:v>32</x:v>
      </x:c>
      <x:c r="W179" s="5" t="s">
        <x:v>50</x:v>
      </x:c>
      <x:c r="X179" s="5" t="s">
        <x:v>51</x:v>
      </x:c>
    </x:row>
    <x:row r="180">
      <x:c r="A180" s="5" t="s">
        <x:v>612</x:v>
      </x:c>
      <x:c r="B180" s="5">
        <x:v>45359</x:v>
      </x:c>
      <x:c r="C180" s="5" t="s">
        <x:v>162</x:v>
      </x:c>
      <x:c r="D180" s="5" t="s">
        <x:v>163</x:v>
      </x:c>
      <x:c r="E180" s="5" t="s">
        <x:v>40</x:v>
      </x:c>
      <x:c r="F180" s="5" t="s">
        <x:v>158</x:v>
      </x:c>
      <x:c r="G180" s="5" t="s">
        <x:v>613</x:v>
      </x:c>
      <x:c r="H180" s="5" t="s">
        <x:v>104</x:v>
      </x:c>
      <x:c r="I180" s="5" t="s">
        <x:v>601</x:v>
      </x:c>
      <x:c r="J180" s="5" t="s">
        <x:v>116</x:v>
      </x:c>
      <x:c r="K180" s="5" t="s">
        <x:v>61</x:v>
      </x:c>
      <x:c r="L180" s="5" t="s">
        <x:v>16</x:v>
      </x:c>
      <x:c r="M180" s="5" t="s">
        <x:v>424</x:v>
      </x:c>
      <x:c r="N180" s="6">
        <x:v>1</x:v>
      </x:c>
      <x:c r="O180" s="7">
        <x:v>234.93000000000001</x:v>
      </x:c>
      <x:c r="P180" s="8">
        <x:v>0.10000000000000001</x:v>
      </x:c>
      <x:c r="Q180" s="7">
        <x:v>116.03</x:v>
      </x:c>
      <x:c r="R180" s="7">
        <x:v>211.44</x:v>
      </x:c>
      <x:c r="S180" s="5" t="s">
        <x:v>49</x:v>
      </x:c>
      <x:c r="T180" s="7">
        <x:v>146311.32000000001</x:v>
      </x:c>
      <x:c r="U180" s="6"/>
      <x:c r="V180" s="6"/>
      <x:c r="W180" s="5" t="s">
        <x:v>50</x:v>
      </x:c>
      <x:c r="X180" s="5" t="s">
        <x:v>97</x:v>
      </x:c>
    </x:row>
    <x:row r="181">
      <x:c r="A181" s="5" t="s">
        <x:v>614</x:v>
      </x:c>
      <x:c r="B181" s="5">
        <x:v>45698</x:v>
      </x:c>
      <x:c r="C181" s="5" t="s">
        <x:v>82</x:v>
      </x:c>
      <x:c r="D181" s="5" t="s">
        <x:v>83</x:v>
      </x:c>
      <x:c r="E181" s="5" t="s">
        <x:v>40</x:v>
      </x:c>
      <x:c r="F181" s="5" t="s">
        <x:v>56</x:v>
      </x:c>
      <x:c r="G181" s="5" t="s">
        <x:v>615</x:v>
      </x:c>
      <x:c r="H181" s="5" t="s">
        <x:v>78</x:v>
      </x:c>
      <x:c r="I181" s="5" t="s">
        <x:v>616</x:v>
      </x:c>
      <x:c r="J181" s="5" t="s">
        <x:v>74</x:v>
      </x:c>
      <x:c r="K181" s="5" t="s">
        <x:v>61</x:v>
      </x:c>
      <x:c r="L181" s="5" t="s">
        <x:v>16</x:v>
      </x:c>
      <x:c r="M181" s="5" t="s">
        <x:v>122</x:v>
      </x:c>
      <x:c r="N181" s="6">
        <x:v>1</x:v>
      </x:c>
      <x:c r="O181" s="7">
        <x:v>98.129999999999995</x:v>
      </x:c>
      <x:c r="P181" s="8">
        <x:v>0.10000000000000001</x:v>
      </x:c>
      <x:c r="Q181" s="7">
        <x:v>64.439999999999998</x:v>
      </x:c>
      <x:c r="R181" s="7">
        <x:v>88.319999999999993</x:v>
      </x:c>
      <x:c r="S181" s="5" t="s">
        <x:v>49</x:v>
      </x:c>
      <x:c r="T181" s="7">
        <x:v>174033.03</x:v>
      </x:c>
      <x:c r="U181" s="6"/>
      <x:c r="V181" s="6"/>
      <x:c r="W181" s="5" t="s">
        <x:v>50</x:v>
      </x:c>
      <x:c r="X181" s="5" t="s">
        <x:v>97</x:v>
      </x:c>
    </x:row>
    <x:row r="182">
      <x:c r="A182" s="5" t="s">
        <x:v>617</x:v>
      </x:c>
      <x:c r="B182" s="5">
        <x:v>45607</x:v>
      </x:c>
      <x:c r="C182" s="5" t="s">
        <x:v>185</x:v>
      </x:c>
      <x:c r="D182" s="5" t="s">
        <x:v>186</x:v>
      </x:c>
      <x:c r="E182" s="5" t="s">
        <x:v>90</x:v>
      </x:c>
      <x:c r="F182" s="5" t="s">
        <x:v>41</x:v>
      </x:c>
      <x:c r="G182" s="5" t="s">
        <x:v>618</x:v>
      </x:c>
      <x:c r="H182" s="5" t="s">
        <x:v>78</x:v>
      </x:c>
      <x:c r="I182" s="5" t="s">
        <x:v>619</x:v>
      </x:c>
      <x:c r="J182" s="5" t="s">
        <x:v>116</x:v>
      </x:c>
      <x:c r="K182" s="5" t="s">
        <x:v>117</x:v>
      </x:c>
      <x:c r="L182" s="5" t="s">
        <x:v>94</x:v>
      </x:c>
      <x:c r="M182" s="5" t="s">
        <x:v>414</x:v>
      </x:c>
      <x:c r="N182" s="6">
        <x:v>1</x:v>
      </x:c>
      <x:c r="O182" s="7">
        <x:v>313.39999999999998</x:v>
      </x:c>
      <x:c r="P182" s="8">
        <x:v>0.25</x:v>
      </x:c>
      <x:c r="Q182" s="7">
        <x:v>211</x:v>
      </x:c>
      <x:c r="R182" s="7">
        <x:v>235.05000000000001</x:v>
      </x:c>
      <x:c r="S182" s="5" t="s">
        <x:v>49</x:v>
      </x:c>
      <x:c r="T182" s="7">
        <x:v>75868.889999999999</x:v>
      </x:c>
      <x:c r="U182" s="6"/>
      <x:c r="V182" s="6"/>
      <x:c r="W182" s="5" t="s">
        <x:v>50</x:v>
      </x:c>
      <x:c r="X182" s="5" t="s">
        <x:v>70</x:v>
      </x:c>
    </x:row>
    <x:row r="183">
      <x:c r="A183" s="5" t="s">
        <x:v>620</x:v>
      </x:c>
      <x:c r="B183" s="5">
        <x:v>45829</x:v>
      </x:c>
      <x:c r="C183" s="5" t="s">
        <x:v>138</x:v>
      </x:c>
      <x:c r="D183" s="5" t="s">
        <x:v>139</x:v>
      </x:c>
      <x:c r="E183" s="5" t="s">
        <x:v>90</x:v>
      </x:c>
      <x:c r="F183" s="5" t="s">
        <x:v>41</x:v>
      </x:c>
      <x:c r="G183" s="5" t="s">
        <x:v>621</x:v>
      </x:c>
      <x:c r="H183" s="5" t="s">
        <x:v>78</x:v>
      </x:c>
      <x:c r="I183" s="5" t="s">
        <x:v>588</x:v>
      </x:c>
      <x:c r="J183" s="5" t="s">
        <x:v>45</x:v>
      </x:c>
      <x:c r="K183" s="5" t="s">
        <x:v>86</x:v>
      </x:c>
      <x:c r="L183" s="5" t="s">
        <x:v>47</x:v>
      </x:c>
      <x:c r="M183" s="5" t="s">
        <x:v>322</x:v>
      </x:c>
      <x:c r="N183" s="6">
        <x:v>2</x:v>
      </x:c>
      <x:c r="O183" s="7">
        <x:v>248.47999999999999</x:v>
      </x:c>
      <x:c r="P183" s="8">
        <x:v>0.10000000000000001</x:v>
      </x:c>
      <x:c r="Q183" s="7">
        <x:v>149.37</x:v>
      </x:c>
      <x:c r="R183" s="7">
        <x:v>447.25999999999999</x:v>
      </x:c>
      <x:c r="S183" s="5" t="s">
        <x:v>49</x:v>
      </x:c>
      <x:c r="T183" s="7">
        <x:v>84523.210000000006</x:v>
      </x:c>
      <x:c r="U183" s="6"/>
      <x:c r="V183" s="6"/>
      <x:c r="W183" s="5" t="s">
        <x:v>50</x:v>
      </x:c>
      <x:c r="X183" s="5" t="s">
        <x:v>80</x:v>
      </x:c>
    </x:row>
    <x:row r="184">
      <x:c r="A184" s="5" t="s">
        <x:v>622</x:v>
      </x:c>
      <x:c r="B184" s="5">
        <x:v>45816</x:v>
      </x:c>
      <x:c r="C184" s="5" t="s">
        <x:v>64</x:v>
      </x:c>
      <x:c r="D184" s="5" t="s">
        <x:v>65</x:v>
      </x:c>
      <x:c r="E184" s="5" t="s">
        <x:v>40</x:v>
      </x:c>
      <x:c r="F184" s="5" t="s">
        <x:v>66</x:v>
      </x:c>
      <x:c r="G184" s="5" t="s">
        <x:v>623</x:v>
      </x:c>
      <x:c r="H184" s="5" t="s">
        <x:v>43</x:v>
      </x:c>
      <x:c r="I184" s="5" t="s">
        <x:v>525</x:v>
      </x:c>
      <x:c r="J184" s="5" t="s">
        <x:v>93</x:v>
      </x:c>
      <x:c r="K184" s="5" t="s">
        <x:v>46</x:v>
      </x:c>
      <x:c r="L184" s="5" t="s">
        <x:v>47</x:v>
      </x:c>
      <x:c r="M184" s="5" t="s">
        <x:v>489</x:v>
      </x:c>
      <x:c r="N184" s="6">
        <x:v>4</x:v>
      </x:c>
      <x:c r="O184" s="7">
        <x:v>32.979999999999997</x:v>
      </x:c>
      <x:c r="P184" s="8">
        <x:v>0</x:v>
      </x:c>
      <x:c r="Q184" s="7">
        <x:v>22.07</x:v>
      </x:c>
      <x:c r="R184" s="7">
        <x:v>131.91999999999999</x:v>
      </x:c>
      <x:c r="S184" s="5" t="s">
        <x:v>49</x:v>
      </x:c>
      <x:c r="T184" s="7">
        <x:v>82135.039999999994</x:v>
      </x:c>
      <x:c r="U184" s="6"/>
      <x:c r="V184" s="6"/>
      <x:c r="W184" s="5" t="s">
        <x:v>50</x:v>
      </x:c>
      <x:c r="X184" s="5" t="s">
        <x:v>97</x:v>
      </x:c>
    </x:row>
    <x:row r="185">
      <x:c r="A185" s="5" t="s">
        <x:v>624</x:v>
      </x:c>
      <x:c r="B185" s="5">
        <x:v>46166</x:v>
      </x:c>
      <x:c r="C185" s="5" t="s">
        <x:v>88</x:v>
      </x:c>
      <x:c r="D185" s="5" t="s">
        <x:v>89</x:v>
      </x:c>
      <x:c r="E185" s="5" t="s">
        <x:v>90</x:v>
      </x:c>
      <x:c r="F185" s="5" t="s">
        <x:v>56</x:v>
      </x:c>
      <x:c r="G185" s="5" t="s">
        <x:v>625</x:v>
      </x:c>
      <x:c r="H185" s="5" t="s">
        <x:v>58</x:v>
      </x:c>
      <x:c r="I185" s="5" t="s">
        <x:v>294</x:v>
      </x:c>
      <x:c r="J185" s="5" t="s">
        <x:v>116</x:v>
      </x:c>
      <x:c r="K185" s="5" t="s">
        <x:v>117</x:v>
      </x:c>
      <x:c r="L185" s="5" t="s">
        <x:v>47</x:v>
      </x:c>
      <x:c r="M185" s="5" t="s">
        <x:v>48</x:v>
      </x:c>
      <x:c r="N185" s="6">
        <x:v>1</x:v>
      </x:c>
      <x:c r="O185" s="7">
        <x:v>285.38</x:v>
      </x:c>
      <x:c r="P185" s="8">
        <x:v>0.20000000000000001</x:v>
      </x:c>
      <x:c r="Q185" s="7">
        <x:v>154.37</x:v>
      </x:c>
      <x:c r="R185" s="7">
        <x:v>228.30000000000001</x:v>
      </x:c>
      <x:c r="S185" s="5" t="s">
        <x:v>49</x:v>
      </x:c>
      <x:c r="T185" s="7">
        <x:v>61129.260000000002</x:v>
      </x:c>
      <x:c r="U185" s="6"/>
      <x:c r="V185" s="6"/>
      <x:c r="W185" s="5" t="s">
        <x:v>50</x:v>
      </x:c>
      <x:c r="X185" s="5" t="s">
        <x:v>80</x:v>
      </x:c>
    </x:row>
    <x:row r="186">
      <x:c r="A186" s="5" t="s">
        <x:v>626</x:v>
      </x:c>
      <x:c r="B186" s="5">
        <x:v>45355</x:v>
      </x:c>
      <x:c r="C186" s="5" t="s">
        <x:v>53</x:v>
      </x:c>
      <x:c r="D186" s="5" t="s">
        <x:v>54</x:v>
      </x:c>
      <x:c r="E186" s="5" t="s">
        <x:v>55</x:v>
      </x:c>
      <x:c r="F186" s="5" t="s">
        <x:v>56</x:v>
      </x:c>
      <x:c r="G186" s="5" t="s">
        <x:v>627</x:v>
      </x:c>
      <x:c r="H186" s="5" t="s">
        <x:v>58</x:v>
      </x:c>
      <x:c r="I186" s="5" t="s">
        <x:v>601</x:v>
      </x:c>
      <x:c r="J186" s="5" t="s">
        <x:v>116</x:v>
      </x:c>
      <x:c r="K186" s="5" t="s">
        <x:v>61</x:v>
      </x:c>
      <x:c r="L186" s="5" t="s">
        <x:v>94</x:v>
      </x:c>
      <x:c r="M186" s="5" t="s">
        <x:v>112</x:v>
      </x:c>
      <x:c r="N186" s="6">
        <x:v>1</x:v>
      </x:c>
      <x:c r="O186" s="7">
        <x:v>238.75</x:v>
      </x:c>
      <x:c r="P186" s="8">
        <x:v>0.14999999999999999</x:v>
      </x:c>
      <x:c r="Q186" s="7">
        <x:v>116.03</x:v>
      </x:c>
      <x:c r="R186" s="7">
        <x:v>202.94</x:v>
      </x:c>
      <x:c r="S186" s="5" t="s">
        <x:v>49</x:v>
      </x:c>
      <x:c r="T186" s="7">
        <x:v>74335.330000000002</x:v>
      </x:c>
      <x:c r="U186" s="6"/>
      <x:c r="V186" s="6"/>
      <x:c r="W186" s="5" t="s">
        <x:v>50</x:v>
      </x:c>
      <x:c r="X186" s="5" t="s">
        <x:v>80</x:v>
      </x:c>
    </x:row>
    <x:row r="187">
      <x:c r="A187" s="5" t="s">
        <x:v>628</x:v>
      </x:c>
      <x:c r="B187" s="5">
        <x:v>45564</x:v>
      </x:c>
      <x:c r="C187" s="5" t="s">
        <x:v>127</x:v>
      </x:c>
      <x:c r="D187" s="5" t="s">
        <x:v>128</x:v>
      </x:c>
      <x:c r="E187" s="5" t="s">
        <x:v>55</x:v>
      </x:c>
      <x:c r="F187" s="5" t="s">
        <x:v>41</x:v>
      </x:c>
      <x:c r="G187" s="5" t="s">
        <x:v>629</x:v>
      </x:c>
      <x:c r="H187" s="5" t="s">
        <x:v>43</x:v>
      </x:c>
      <x:c r="I187" s="5" t="s">
        <x:v>525</x:v>
      </x:c>
      <x:c r="J187" s="5" t="s">
        <x:v>93</x:v>
      </x:c>
      <x:c r="K187" s="5" t="s">
        <x:v>46</x:v>
      </x:c>
      <x:c r="L187" s="5" t="s">
        <x:v>131</x:v>
      </x:c>
      <x:c r="M187" s="5" t="s">
        <x:v>442</x:v>
      </x:c>
      <x:c r="N187" s="6">
        <x:v>1</x:v>
      </x:c>
      <x:c r="O187" s="7">
        <x:v>31.870000000000001</x:v>
      </x:c>
      <x:c r="P187" s="8">
        <x:v>0.10000000000000001</x:v>
      </x:c>
      <x:c r="Q187" s="7">
        <x:v>22.07</x:v>
      </x:c>
      <x:c r="R187" s="7">
        <x:v>28.68</x:v>
      </x:c>
      <x:c r="S187" s="5" t="s">
        <x:v>49</x:v>
      </x:c>
      <x:c r="T187" s="7">
        <x:v>68949.919999999998</x:v>
      </x:c>
      <x:c r="U187" s="6"/>
      <x:c r="V187" s="6"/>
      <x:c r="W187" s="5" t="s">
        <x:v>50</x:v>
      </x:c>
      <x:c r="X187" s="5" t="s">
        <x:v>70</x:v>
      </x:c>
    </x:row>
    <x:row r="188">
      <x:c r="A188" s="5" t="s">
        <x:v>630</x:v>
      </x:c>
      <x:c r="B188" s="5">
        <x:v>45316</x:v>
      </x:c>
      <x:c r="C188" s="5" t="s">
        <x:v>127</x:v>
      </x:c>
      <x:c r="D188" s="5" t="s">
        <x:v>128</x:v>
      </x:c>
      <x:c r="E188" s="5" t="s">
        <x:v>55</x:v>
      </x:c>
      <x:c r="F188" s="5" t="s">
        <x:v>41</x:v>
      </x:c>
      <x:c r="G188" s="5" t="s">
        <x:v>631</x:v>
      </x:c>
      <x:c r="H188" s="5" t="s">
        <x:v>78</x:v>
      </x:c>
      <x:c r="I188" s="5" t="s">
        <x:v>150</x:v>
      </x:c>
      <x:c r="J188" s="5" t="s">
        <x:v>60</x:v>
      </x:c>
      <x:c r="K188" s="5" t="s">
        <x:v>46</x:v>
      </x:c>
      <x:c r="L188" s="5" t="s">
        <x:v>16</x:v>
      </x:c>
      <x:c r="M188" s="5" t="s">
        <x:v>154</x:v>
      </x:c>
      <x:c r="N188" s="6">
        <x:v>2</x:v>
      </x:c>
      <x:c r="O188" s="7">
        <x:v>221.05000000000001</x:v>
      </x:c>
      <x:c r="P188" s="8">
        <x:v>0</x:v>
      </x:c>
      <x:c r="Q188" s="7">
        <x:v>139.09999999999999</x:v>
      </x:c>
      <x:c r="R188" s="7">
        <x:v>442.10000000000002</x:v>
      </x:c>
      <x:c r="S188" s="5" t="s">
        <x:v>49</x:v>
      </x:c>
      <x:c r="T188" s="7">
        <x:v>167379.12</x:v>
      </x:c>
      <x:c r="U188" s="6"/>
      <x:c r="V188" s="6"/>
      <x:c r="W188" s="5" t="s">
        <x:v>50</x:v>
      </x:c>
      <x:c r="X188" s="5" t="s">
        <x:v>51</x:v>
      </x:c>
    </x:row>
    <x:row r="189">
      <x:c r="A189" s="5" t="s">
        <x:v>632</x:v>
      </x:c>
      <x:c r="B189" s="5">
        <x:v>45653</x:v>
      </x:c>
      <x:c r="C189" s="5" t="s">
        <x:v>108</x:v>
      </x:c>
      <x:c r="D189" s="5" t="s">
        <x:v>109</x:v>
      </x:c>
      <x:c r="E189" s="5" t="s">
        <x:v>90</x:v>
      </x:c>
      <x:c r="F189" s="5" t="s">
        <x:v>102</x:v>
      </x:c>
      <x:c r="G189" s="5" t="s">
        <x:v>633</x:v>
      </x:c>
      <x:c r="H189" s="5" t="s">
        <x:v>104</x:v>
      </x:c>
      <x:c r="I189" s="5" t="s">
        <x:v>619</x:v>
      </x:c>
      <x:c r="J189" s="5" t="s">
        <x:v>116</x:v>
      </x:c>
      <x:c r="K189" s="5" t="s">
        <x:v>117</x:v>
      </x:c>
      <x:c r="L189" s="5" t="s">
        <x:v>16</x:v>
      </x:c>
      <x:c r="M189" s="5" t="s">
        <x:v>322</x:v>
      </x:c>
      <x:c r="N189" s="6">
        <x:v>1</x:v>
      </x:c>
      <x:c r="O189" s="7">
        <x:v>318.64999999999998</x:v>
      </x:c>
      <x:c r="P189" s="8">
        <x:v>0.14999999999999999</x:v>
      </x:c>
      <x:c r="Q189" s="7">
        <x:v>211</x:v>
      </x:c>
      <x:c r="R189" s="7">
        <x:v>270.85000000000002</x:v>
      </x:c>
      <x:c r="S189" s="5" t="s">
        <x:v>49</x:v>
      </x:c>
      <x:c r="T189" s="7">
        <x:v>187087.32000000001</x:v>
      </x:c>
      <x:c r="U189" s="6"/>
      <x:c r="V189" s="6"/>
      <x:c r="W189" s="5" t="s">
        <x:v>50</x:v>
      </x:c>
      <x:c r="X189" s="5" t="s">
        <x:v>70</x:v>
      </x:c>
    </x:row>
    <x:row r="190">
      <x:c r="A190" s="5" t="s">
        <x:v>634</x:v>
      </x:c>
      <x:c r="B190" s="5">
        <x:v>45338</x:v>
      </x:c>
      <x:c r="C190" s="5" t="s">
        <x:v>138</x:v>
      </x:c>
      <x:c r="D190" s="5" t="s">
        <x:v>139</x:v>
      </x:c>
      <x:c r="E190" s="5" t="s">
        <x:v>90</x:v>
      </x:c>
      <x:c r="F190" s="5" t="s">
        <x:v>41</x:v>
      </x:c>
      <x:c r="G190" s="5" t="s">
        <x:v>635</x:v>
      </x:c>
      <x:c r="H190" s="5" t="s">
        <x:v>43</x:v>
      </x:c>
      <x:c r="I190" s="5" t="s">
        <x:v>514</x:v>
      </x:c>
      <x:c r="J190" s="5" t="s">
        <x:v>116</x:v>
      </x:c>
      <x:c r="K190" s="5" t="s">
        <x:v>46</x:v>
      </x:c>
      <x:c r="L190" s="5" t="s">
        <x:v>16</x:v>
      </x:c>
      <x:c r="M190" s="5" t="s">
        <x:v>62</x:v>
      </x:c>
      <x:c r="N190" s="6">
        <x:v>1</x:v>
      </x:c>
      <x:c r="O190" s="7">
        <x:v>223.83000000000001</x:v>
      </x:c>
      <x:c r="P190" s="8">
        <x:v>0.20000000000000001</x:v>
      </x:c>
      <x:c r="Q190" s="7">
        <x:v>137.99000000000001</x:v>
      </x:c>
      <x:c r="R190" s="7">
        <x:v>179.06</x:v>
      </x:c>
      <x:c r="S190" s="5" t="s">
        <x:v>49</x:v>
      </x:c>
      <x:c r="T190" s="7">
        <x:v>150225.5</x:v>
      </x:c>
      <x:c r="U190" s="6"/>
      <x:c r="V190" s="6"/>
      <x:c r="W190" s="5" t="s">
        <x:v>50</x:v>
      </x:c>
      <x:c r="X190" s="5" t="s">
        <x:v>80</x:v>
      </x:c>
    </x:row>
    <x:row r="191">
      <x:c r="A191" s="5" t="s">
        <x:v>636</x:v>
      </x:c>
      <x:c r="B191" s="5">
        <x:v>45430</x:v>
      </x:c>
      <x:c r="C191" s="5" t="s">
        <x:v>185</x:v>
      </x:c>
      <x:c r="D191" s="5" t="s">
        <x:v>186</x:v>
      </x:c>
      <x:c r="E191" s="5" t="s">
        <x:v>90</x:v>
      </x:c>
      <x:c r="F191" s="5" t="s">
        <x:v>41</x:v>
      </x:c>
      <x:c r="G191" s="5" t="s">
        <x:v>637</x:v>
      </x:c>
      <x:c r="H191" s="5" t="s">
        <x:v>104</x:v>
      </x:c>
      <x:c r="I191" s="5" t="s">
        <x:v>303</x:v>
      </x:c>
      <x:c r="J191" s="5" t="s">
        <x:v>45</x:v>
      </x:c>
      <x:c r="K191" s="5" t="s">
        <x:v>86</x:v>
      </x:c>
      <x:c r="L191" s="5" t="s">
        <x:v>16</x:v>
      </x:c>
      <x:c r="M191" s="5" t="s">
        <x:v>329</x:v>
      </x:c>
      <x:c r="N191" s="6">
        <x:v>5</x:v>
      </x:c>
      <x:c r="O191" s="7">
        <x:v>778.08000000000004</x:v>
      </x:c>
      <x:c r="P191" s="8">
        <x:v>0</x:v>
      </x:c>
      <x:c r="Q191" s="7">
        <x:v>423.88</x:v>
      </x:c>
      <x:c r="R191" s="7">
        <x:v>3890.4000000000001</x:v>
      </x:c>
      <x:c r="S191" s="5" t="s">
        <x:v>49</x:v>
      </x:c>
      <x:c r="T191" s="7">
        <x:v>136007.70000000001</x:v>
      </x:c>
      <x:c r="U191" s="6"/>
      <x:c r="V191" s="6"/>
      <x:c r="W191" s="5" t="s">
        <x:v>50</x:v>
      </x:c>
      <x:c r="X191" s="5" t="s">
        <x:v>80</x:v>
      </x:c>
    </x:row>
    <x:row r="192">
      <x:c r="A192" s="5" t="s">
        <x:v>638</x:v>
      </x:c>
      <x:c r="B192" s="5">
        <x:v>46055</x:v>
      </x:c>
      <x:c r="C192" s="5" t="s">
        <x:v>340</x:v>
      </x:c>
      <x:c r="D192" s="5" t="s">
        <x:v>341</x:v>
      </x:c>
      <x:c r="E192" s="5" t="s">
        <x:v>55</x:v>
      </x:c>
      <x:c r="F192" s="5" t="s">
        <x:v>66</x:v>
      </x:c>
      <x:c r="G192" s="5" t="s">
        <x:v>639</x:v>
      </x:c>
      <x:c r="H192" s="5" t="s">
        <x:v>78</x:v>
      </x:c>
      <x:c r="I192" s="5" t="s">
        <x:v>73</x:v>
      </x:c>
      <x:c r="J192" s="5" t="s">
        <x:v>74</x:v>
      </x:c>
      <x:c r="K192" s="5" t="s">
        <x:v>46</x:v>
      </x:c>
      <x:c r="L192" s="5" t="s">
        <x:v>16</x:v>
      </x:c>
      <x:c r="M192" s="5" t="s">
        <x:v>95</x:v>
      </x:c>
      <x:c r="N192" s="6">
        <x:v>4</x:v>
      </x:c>
      <x:c r="O192" s="7">
        <x:v>87.700000000000003</x:v>
      </x:c>
      <x:c r="P192" s="8">
        <x:v>0.14999999999999999</x:v>
      </x:c>
      <x:c r="Q192" s="7">
        <x:v>45.390000000000001</x:v>
      </x:c>
      <x:c r="R192" s="7">
        <x:v>298.18000000000001</x:v>
      </x:c>
      <x:c r="S192" s="5" t="s">
        <x:v>49</x:v>
      </x:c>
      <x:c r="T192" s="7">
        <x:v>142807.98000000001</x:v>
      </x:c>
      <x:c r="U192" s="6"/>
      <x:c r="V192" s="6"/>
      <x:c r="W192" s="5" t="s">
        <x:v>50</x:v>
      </x:c>
      <x:c r="X192" s="5" t="s">
        <x:v>80</x:v>
      </x:c>
    </x:row>
    <x:row r="193">
      <x:c r="A193" s="5" t="s">
        <x:v>640</x:v>
      </x:c>
      <x:c r="B193" s="5">
        <x:v>45438</x:v>
      </x:c>
      <x:c r="C193" s="5" t="s">
        <x:v>144</x:v>
      </x:c>
      <x:c r="D193" s="5" t="s">
        <x:v>145</x:v>
      </x:c>
      <x:c r="E193" s="5" t="s">
        <x:v>55</x:v>
      </x:c>
      <x:c r="F193" s="5" t="s">
        <x:v>66</x:v>
      </x:c>
      <x:c r="G193" s="5" t="s">
        <x:v>641</x:v>
      </x:c>
      <x:c r="H193" s="5" t="s">
        <x:v>78</x:v>
      </x:c>
      <x:c r="I193" s="5" t="s">
        <x:v>68</x:v>
      </x:c>
      <x:c r="J193" s="5" t="s">
        <x:v>45</x:v>
      </x:c>
      <x:c r="K193" s="5" t="s">
        <x:v>46</x:v>
      </x:c>
      <x:c r="L193" s="5" t="s">
        <x:v>94</x:v>
      </x:c>
      <x:c r="M193" s="5" t="s">
        <x:v>419</x:v>
      </x:c>
      <x:c r="N193" s="6">
        <x:v>2</x:v>
      </x:c>
      <x:c r="O193" s="7">
        <x:v>802.38</x:v>
      </x:c>
      <x:c r="P193" s="8">
        <x:v>0.14999999999999999</x:v>
      </x:c>
      <x:c r="Q193" s="7">
        <x:v>537.84000000000003</x:v>
      </x:c>
      <x:c r="R193" s="7">
        <x:v>1364.05</x:v>
      </x:c>
      <x:c r="S193" s="5" t="s">
        <x:v>49</x:v>
      </x:c>
      <x:c r="T193" s="7">
        <x:v>75120.339999999997</x:v>
      </x:c>
      <x:c r="U193" s="6"/>
      <x:c r="V193" s="6"/>
      <x:c r="W193" s="5" t="s">
        <x:v>50</x:v>
      </x:c>
      <x:c r="X193" s="5" t="s">
        <x:v>97</x:v>
      </x:c>
    </x:row>
    <x:row r="194">
      <x:c r="A194" s="5" t="s">
        <x:v>642</x:v>
      </x:c>
      <x:c r="B194" s="5">
        <x:v>45374</x:v>
      </x:c>
      <x:c r="C194" s="5" t="s">
        <x:v>200</x:v>
      </x:c>
      <x:c r="D194" s="5" t="s">
        <x:v>201</x:v>
      </x:c>
      <x:c r="E194" s="5" t="s">
        <x:v>40</x:v>
      </x:c>
      <x:c r="F194" s="5" t="s">
        <x:v>158</x:v>
      </x:c>
      <x:c r="G194" s="5" t="s">
        <x:v>643</x:v>
      </x:c>
      <x:c r="H194" s="5" t="s">
        <x:v>78</x:v>
      </x:c>
      <x:c r="I194" s="5" t="s">
        <x:v>413</x:v>
      </x:c>
      <x:c r="J194" s="5" t="s">
        <x:v>116</x:v>
      </x:c>
      <x:c r="K194" s="5" t="s">
        <x:v>46</x:v>
      </x:c>
      <x:c r="L194" s="5" t="s">
        <x:v>47</x:v>
      </x:c>
      <x:c r="M194" s="5" t="s">
        <x:v>204</x:v>
      </x:c>
      <x:c r="N194" s="6">
        <x:v>1</x:v>
      </x:c>
      <x:c r="O194" s="7">
        <x:v>281.07999999999998</x:v>
      </x:c>
      <x:c r="P194" s="8">
        <x:v>0</x:v>
      </x:c>
      <x:c r="Q194" s="7">
        <x:v>163.49000000000001</x:v>
      </x:c>
      <x:c r="R194" s="7">
        <x:v>281.07999999999998</x:v>
      </x:c>
      <x:c r="S194" s="5" t="s">
        <x:v>49</x:v>
      </x:c>
      <x:c r="T194" s="7">
        <x:v>83373.800000000003</x:v>
      </x:c>
      <x:c r="U194" s="6"/>
      <x:c r="V194" s="6"/>
      <x:c r="W194" s="5" t="s">
        <x:v>50</x:v>
      </x:c>
      <x:c r="X194" s="5" t="s">
        <x:v>97</x:v>
      </x:c>
    </x:row>
    <x:row r="195">
      <x:c r="A195" s="5" t="s">
        <x:v>644</x:v>
      </x:c>
      <x:c r="B195" s="5">
        <x:v>46122</x:v>
      </x:c>
      <x:c r="C195" s="5" t="s">
        <x:v>138</x:v>
      </x:c>
      <x:c r="D195" s="5" t="s">
        <x:v>139</x:v>
      </x:c>
      <x:c r="E195" s="5" t="s">
        <x:v>90</x:v>
      </x:c>
      <x:c r="F195" s="5" t="s">
        <x:v>41</x:v>
      </x:c>
      <x:c r="G195" s="5" t="s">
        <x:v>645</x:v>
      </x:c>
      <x:c r="H195" s="5" t="s">
        <x:v>78</x:v>
      </x:c>
      <x:c r="I195" s="5" t="s">
        <x:v>197</x:v>
      </x:c>
      <x:c r="J195" s="5" t="s">
        <x:v>93</x:v>
      </x:c>
      <x:c r="K195" s="5" t="s">
        <x:v>117</x:v>
      </x:c>
      <x:c r="L195" s="5" t="s">
        <x:v>47</x:v>
      </x:c>
      <x:c r="M195" s="5" t="s">
        <x:v>281</x:v>
      </x:c>
      <x:c r="N195" s="6">
        <x:v>0</x:v>
      </x:c>
      <x:c r="O195" s="7">
        <x:v>33.200000000000003</x:v>
      </x:c>
      <x:c r="P195" s="8">
        <x:v>0</x:v>
      </x:c>
      <x:c r="Q195" s="7">
        <x:v>18.5</x:v>
      </x:c>
      <x:c r="R195" s="7">
        <x:v>0</x:v>
      </x:c>
      <x:c r="S195" s="5" t="s">
        <x:v>49</x:v>
      </x:c>
      <x:c r="T195" s="7">
        <x:v>75256.539999999994</x:v>
      </x:c>
      <x:c r="U195" s="6"/>
      <x:c r="V195" s="6"/>
      <x:c r="W195" s="5" t="s">
        <x:v>151</x:v>
      </x:c>
      <x:c r="X195" s="5" t="s">
        <x:v>51</x:v>
      </x:c>
    </x:row>
    <x:row r="196">
      <x:c r="A196" s="5" t="s">
        <x:v>646</x:v>
      </x:c>
      <x:c r="B196" s="5">
        <x:v>45520</x:v>
      </x:c>
      <x:c r="C196" s="5" t="s">
        <x:v>194</x:v>
      </x:c>
      <x:c r="D196" s="5" t="s">
        <x:v>195</x:v>
      </x:c>
      <x:c r="E196" s="5" t="s">
        <x:v>90</x:v>
      </x:c>
      <x:c r="F196" s="5" t="s">
        <x:v>158</x:v>
      </x:c>
      <x:c r="G196" s="5" t="s">
        <x:v>647</x:v>
      </x:c>
      <x:c r="H196" s="5" t="s">
        <x:v>58</x:v>
      </x:c>
      <x:c r="I196" s="5" t="s">
        <x:v>648</x:v>
      </x:c>
      <x:c r="J196" s="5" t="s">
        <x:v>93</x:v>
      </x:c>
      <x:c r="K196" s="5" t="s">
        <x:v>61</x:v>
      </x:c>
      <x:c r="L196" s="5" t="s">
        <x:v>47</x:v>
      </x:c>
      <x:c r="M196" s="5" t="s">
        <x:v>170</x:v>
      </x:c>
      <x:c r="N196" s="6">
        <x:v>7</x:v>
      </x:c>
      <x:c r="O196" s="7">
        <x:v>37.979999999999997</x:v>
      </x:c>
      <x:c r="P196" s="8">
        <x:v>0.14999999999999999</x:v>
      </x:c>
      <x:c r="Q196" s="7">
        <x:v>29.219999999999999</x:v>
      </x:c>
      <x:c r="R196" s="7">
        <x:v>225.97999999999999</x:v>
      </x:c>
      <x:c r="S196" s="5" t="s">
        <x:v>49</x:v>
      </x:c>
      <x:c r="T196" s="7">
        <x:v>72389.940000000002</x:v>
      </x:c>
      <x:c r="U196" s="6"/>
      <x:c r="V196" s="6"/>
      <x:c r="W196" s="5" t="s">
        <x:v>50</x:v>
      </x:c>
      <x:c r="X196" s="5" t="s">
        <x:v>97</x:v>
      </x:c>
    </x:row>
    <x:row r="197">
      <x:c r="A197" s="5" t="s">
        <x:v>649</x:v>
      </x:c>
      <x:c r="B197" s="5">
        <x:v>45545</x:v>
      </x:c>
      <x:c r="C197" s="5" t="s">
        <x:v>53</x:v>
      </x:c>
      <x:c r="D197" s="5" t="s">
        <x:v>54</x:v>
      </x:c>
      <x:c r="E197" s="5" t="s">
        <x:v>55</x:v>
      </x:c>
      <x:c r="F197" s="5" t="s">
        <x:v>56</x:v>
      </x:c>
      <x:c r="G197" s="5" t="s">
        <x:v>650</x:v>
      </x:c>
      <x:c r="H197" s="5" t="s">
        <x:v>43</x:v>
      </x:c>
      <x:c r="I197" s="5" t="s">
        <x:v>346</x:v>
      </x:c>
      <x:c r="J197" s="5" t="s">
        <x:v>60</x:v>
      </x:c>
      <x:c r="K197" s="5" t="s">
        <x:v>117</x:v>
      </x:c>
      <x:c r="L197" s="5" t="s">
        <x:v>16</x:v>
      </x:c>
      <x:c r="M197" s="5" t="s">
        <x:v>136</x:v>
      </x:c>
      <x:c r="N197" s="6">
        <x:v>2</x:v>
      </x:c>
      <x:c r="O197" s="7">
        <x:v>133.31999999999999</x:v>
      </x:c>
      <x:c r="P197" s="8">
        <x:v>5.0000000000000003e-002</x:v>
      </x:c>
      <x:c r="Q197" s="7">
        <x:v>65.200000000000003</x:v>
      </x:c>
      <x:c r="R197" s="7">
        <x:v>253.31</x:v>
      </x:c>
      <x:c r="S197" s="5" t="s">
        <x:v>49</x:v>
      </x:c>
      <x:c r="T197" s="7">
        <x:v>192079.57999999999</x:v>
      </x:c>
      <x:c r="U197" s="6"/>
      <x:c r="V197" s="6"/>
      <x:c r="W197" s="5" t="s">
        <x:v>50</x:v>
      </x:c>
      <x:c r="X197" s="5" t="s">
        <x:v>80</x:v>
      </x:c>
    </x:row>
    <x:row r="198">
      <x:c r="A198" s="5" t="s">
        <x:v>651</x:v>
      </x:c>
      <x:c r="B198" s="5">
        <x:v>45836</x:v>
      </x:c>
      <x:c r="C198" s="5" t="s">
        <x:v>162</x:v>
      </x:c>
      <x:c r="D198" s="5" t="s">
        <x:v>163</x:v>
      </x:c>
      <x:c r="E198" s="5" t="s">
        <x:v>40</x:v>
      </x:c>
      <x:c r="F198" s="5" t="s">
        <x:v>158</x:v>
      </x:c>
      <x:c r="G198" s="5" t="s">
        <x:v>410</x:v>
      </x:c>
      <x:c r="H198" s="5" t="s">
        <x:v>104</x:v>
      </x:c>
      <x:c r="I198" s="5" t="s">
        <x:v>509</x:v>
      </x:c>
      <x:c r="J198" s="5" t="s">
        <x:v>45</x:v>
      </x:c>
      <x:c r="K198" s="5" t="s">
        <x:v>61</x:v>
      </x:c>
      <x:c r="L198" s="5" t="s">
        <x:v>47</x:v>
      </x:c>
      <x:c r="M198" s="5" t="s">
        <x:v>384</x:v>
      </x:c>
      <x:c r="N198" s="6">
        <x:v>-1</x:v>
      </x:c>
      <x:c r="O198" s="7">
        <x:v>681.64999999999998</x:v>
      </x:c>
      <x:c r="P198" s="8">
        <x:v>0.14999999999999999</x:v>
      </x:c>
      <x:c r="Q198" s="7">
        <x:v>337.99000000000001</x:v>
      </x:c>
      <x:c r="R198" s="7">
        <x:v>-579.39999999999998</x:v>
      </x:c>
      <x:c r="S198" s="5" t="s">
        <x:v>49</x:v>
      </x:c>
      <x:c r="T198" s="7">
        <x:v>91434.649999999994</x:v>
      </x:c>
      <x:c r="U198" s="6"/>
      <x:c r="V198" s="6"/>
      <x:c r="W198" s="5" t="s">
        <x:v>96</x:v>
      </x:c>
      <x:c r="X198" s="5" t="s">
        <x:v>70</x:v>
      </x:c>
    </x:row>
    <x:row r="199">
      <x:c r="A199" s="5" t="s">
        <x:v>652</x:v>
      </x:c>
      <x:c r="B199" s="5">
        <x:v>45918</x:v>
      </x:c>
      <x:c r="C199" s="5" t="s">
        <x:v>216</x:v>
      </x:c>
      <x:c r="D199" s="5" t="s">
        <x:v>217</x:v>
      </x:c>
      <x:c r="E199" s="5" t="s">
        <x:v>40</x:v>
      </x:c>
      <x:c r="F199" s="5" t="s">
        <x:v>102</x:v>
      </x:c>
      <x:c r="G199" s="5" t="s">
        <x:v>653</x:v>
      </x:c>
      <x:c r="H199" s="5" t="s">
        <x:v>58</x:v>
      </x:c>
      <x:c r="I199" s="5" t="s">
        <x:v>482</x:v>
      </x:c>
      <x:c r="J199" s="5" t="s">
        <x:v>60</x:v>
      </x:c>
      <x:c r="K199" s="5" t="s">
        <x:v>86</x:v>
      </x:c>
      <x:c r="L199" s="5" t="s">
        <x:v>16</x:v>
      </x:c>
      <x:c r="M199" s="5" t="s">
        <x:v>136</x:v>
      </x:c>
      <x:c r="N199" s="6">
        <x:v>2</x:v>
      </x:c>
      <x:c r="O199" s="7">
        <x:v>215.19</x:v>
      </x:c>
      <x:c r="P199" s="8">
        <x:v>0.20000000000000001</x:v>
      </x:c>
      <x:c r="Q199" s="7">
        <x:v>167.96000000000001</x:v>
      </x:c>
      <x:c r="R199" s="7">
        <x:v>344.30000000000001</x:v>
      </x:c>
      <x:c r="S199" s="5" t="s">
        <x:v>49</x:v>
      </x:c>
      <x:c r="T199" s="7">
        <x:v>130275.56</x:v>
      </x:c>
      <x:c r="U199" s="6"/>
      <x:c r="V199" s="6"/>
      <x:c r="W199" s="5" t="s">
        <x:v>50</x:v>
      </x:c>
      <x:c r="X199" s="5" t="s">
        <x:v>80</x:v>
      </x:c>
    </x:row>
    <x:row r="200">
      <x:c r="A200" s="5" t="s">
        <x:v>654</x:v>
      </x:c>
      <x:c r="B200" s="5">
        <x:v>45879</x:v>
      </x:c>
      <x:c r="C200" s="5" t="s">
        <x:v>200</x:v>
      </x:c>
      <x:c r="D200" s="5" t="s">
        <x:v>201</x:v>
      </x:c>
      <x:c r="E200" s="5" t="s">
        <x:v>40</x:v>
      </x:c>
      <x:c r="F200" s="5" t="s">
        <x:v>158</x:v>
      </x:c>
      <x:c r="G200" s="5" t="s">
        <x:v>655</x:v>
      </x:c>
      <x:c r="H200" s="5" t="s">
        <x:v>43</x:v>
      </x:c>
      <x:c r="I200" s="5" t="s">
        <x:v>488</x:v>
      </x:c>
      <x:c r="J200" s="5" t="s">
        <x:v>74</x:v>
      </x:c>
      <x:c r="K200" s="5" t="s">
        <x:v>117</x:v>
      </x:c>
      <x:c r="L200" s="5" t="s">
        <x:v>16</x:v>
      </x:c>
      <x:c r="M200" s="5" t="s">
        <x:v>211</x:v>
      </x:c>
      <x:c r="N200" s="6">
        <x:v>-1</x:v>
      </x:c>
      <x:c r="O200" s="7">
        <x:v>60.369999999999997</x:v>
      </x:c>
      <x:c r="P200" s="8">
        <x:v>0</x:v>
      </x:c>
      <x:c r="Q200" s="7">
        <x:v>27.350000000000001</x:v>
      </x:c>
      <x:c r="R200" s="7">
        <x:v>-60.369999999999997</x:v>
      </x:c>
      <x:c r="S200" s="5" t="s">
        <x:v>49</x:v>
      </x:c>
      <x:c r="T200" s="7">
        <x:v>136743.72</x:v>
      </x:c>
      <x:c r="U200" s="6"/>
      <x:c r="V200" s="6"/>
      <x:c r="W200" s="5" t="s">
        <x:v>96</x:v>
      </x:c>
      <x:c r="X200" s="5" t="s">
        <x:v>70</x:v>
      </x:c>
    </x:row>
    <x:row r="201">
      <x:c r="A201" s="5" t="s">
        <x:v>656</x:v>
      </x:c>
      <x:c r="B201" s="5">
        <x:v>46164</x:v>
      </x:c>
      <x:c r="C201" s="5" t="s">
        <x:v>178</x:v>
      </x:c>
      <x:c r="D201" s="5" t="s">
        <x:v>179</x:v>
      </x:c>
      <x:c r="E201" s="5" t="s">
        <x:v>90</x:v>
      </x:c>
      <x:c r="F201" s="5" t="s">
        <x:v>66</x:v>
      </x:c>
      <x:c r="G201" s="5" t="s">
        <x:v>657</x:v>
      </x:c>
      <x:c r="H201" s="5" t="s">
        <x:v>58</x:v>
      </x:c>
      <x:c r="I201" s="5" t="s">
        <x:v>343</x:v>
      </x:c>
      <x:c r="J201" s="5" t="s">
        <x:v>93</x:v>
      </x:c>
      <x:c r="K201" s="5" t="s">
        <x:v>61</x:v>
      </x:c>
      <x:c r="L201" s="5" t="s">
        <x:v>16</x:v>
      </x:c>
      <x:c r="M201" s="5" t="s">
        <x:v>125</x:v>
      </x:c>
      <x:c r="N201" s="6">
        <x:v>2</x:v>
      </x:c>
      <x:c r="O201" s="7">
        <x:v>16.670000000000002</x:v>
      </x:c>
      <x:c r="P201" s="8">
        <x:v>0.20000000000000001</x:v>
      </x:c>
      <x:c r="Q201" s="7">
        <x:v>10.119999999999999</x:v>
      </x:c>
      <x:c r="R201" s="7">
        <x:v>26.670000000000002</x:v>
      </x:c>
      <x:c r="S201" s="5" t="s">
        <x:v>49</x:v>
      </x:c>
      <x:c r="T201" s="7">
        <x:v>201880.76999999999</x:v>
      </x:c>
      <x:c r="U201" s="6">
        <x:v>0</x:v>
      </x:c>
      <x:c r="V201" s="6">
        <x:v>14</x:v>
      </x:c>
      <x:c r="W201" s="5" t="s">
        <x:v>50</x:v>
      </x:c>
      <x:c r="X201" s="5" t="s">
        <x:v>51</x:v>
      </x:c>
    </x:row>
    <x:row r="202">
      <x:c r="A202" s="5" t="s">
        <x:v>658</x:v>
      </x:c>
      <x:c r="B202" s="5">
        <x:v>45999</x:v>
      </x:c>
      <x:c r="C202" s="5" t="s">
        <x:v>216</x:v>
      </x:c>
      <x:c r="D202" s="5" t="s">
        <x:v>217</x:v>
      </x:c>
      <x:c r="E202" s="5" t="s">
        <x:v>40</x:v>
      </x:c>
      <x:c r="F202" s="5" t="s">
        <x:v>102</x:v>
      </x:c>
      <x:c r="G202" s="5" t="s">
        <x:v>496</x:v>
      </x:c>
      <x:c r="H202" s="5" t="s">
        <x:v>43</x:v>
      </x:c>
      <x:c r="I202" s="5" t="s">
        <x:v>619</x:v>
      </x:c>
      <x:c r="J202" s="5" t="s">
        <x:v>116</x:v>
      </x:c>
      <x:c r="K202" s="5" t="s">
        <x:v>117</x:v>
      </x:c>
      <x:c r="L202" s="5" t="s">
        <x:v>94</x:v>
      </x:c>
      <x:c r="M202" s="5" t="s">
        <x:v>198</x:v>
      </x:c>
      <x:c r="N202" s="6">
        <x:v>0</x:v>
      </x:c>
      <x:c r="O202" s="7">
        <x:v>323.02999999999997</x:v>
      </x:c>
      <x:c r="P202" s="8">
        <x:v>0.14999999999999999</x:v>
      </x:c>
      <x:c r="Q202" s="7">
        <x:v>211</x:v>
      </x:c>
      <x:c r="R202" s="7">
        <x:v>0</x:v>
      </x:c>
      <x:c r="S202" s="5" t="s">
        <x:v>49</x:v>
      </x:c>
      <x:c r="T202" s="7">
        <x:v>90423.600000000006</x:v>
      </x:c>
      <x:c r="U202" s="6"/>
      <x:c r="V202" s="6"/>
      <x:c r="W202" s="5" t="s">
        <x:v>151</x:v>
      </x:c>
      <x:c r="X202" s="5" t="s">
        <x:v>80</x:v>
      </x:c>
    </x:row>
    <x:row r="203">
      <x:c r="A203" s="5" t="s">
        <x:v>659</x:v>
      </x:c>
      <x:c r="B203" s="5">
        <x:v>45531</x:v>
      </x:c>
      <x:c r="C203" s="5" t="s">
        <x:v>138</x:v>
      </x:c>
      <x:c r="D203" s="5" t="s">
        <x:v>139</x:v>
      </x:c>
      <x:c r="E203" s="5" t="s">
        <x:v>90</x:v>
      </x:c>
      <x:c r="F203" s="5" t="s">
        <x:v>41</x:v>
      </x:c>
      <x:c r="G203" s="5" t="s">
        <x:v>660</x:v>
      </x:c>
      <x:c r="H203" s="5" t="s">
        <x:v>43</x:v>
      </x:c>
      <x:c r="I203" s="5" t="s">
        <x:v>509</x:v>
      </x:c>
      <x:c r="J203" s="5" t="s">
        <x:v>45</x:v>
      </x:c>
      <x:c r="K203" s="5" t="s">
        <x:v>61</x:v>
      </x:c>
      <x:c r="L203" s="5" t="s">
        <x:v>16</x:v>
      </x:c>
      <x:c r="M203" s="5" t="s">
        <x:v>69</x:v>
      </x:c>
      <x:c r="N203" s="6">
        <x:v>3</x:v>
      </x:c>
      <x:c r="O203" s="7">
        <x:v>734.11000000000001</x:v>
      </x:c>
      <x:c r="P203" s="8">
        <x:v>0.25</x:v>
      </x:c>
      <x:c r="Q203" s="7">
        <x:v>337.99000000000001</x:v>
      </x:c>
      <x:c r="R203" s="7">
        <x:v>1651.75</x:v>
      </x:c>
      <x:c r="S203" s="5" t="s">
        <x:v>49</x:v>
      </x:c>
      <x:c r="T203" s="7">
        <x:v>145056.25</x:v>
      </x:c>
      <x:c r="U203" s="6"/>
      <x:c r="V203" s="6"/>
      <x:c r="W203" s="5" t="s">
        <x:v>50</x:v>
      </x:c>
      <x:c r="X203" s="5" t="s">
        <x:v>80</x:v>
      </x:c>
    </x:row>
    <x:row r="204">
      <x:c r="A204" s="5" t="s">
        <x:v>661</x:v>
      </x:c>
      <x:c r="B204" s="5">
        <x:v>46016</x:v>
      </x:c>
      <x:c r="C204" s="5" t="s">
        <x:v>200</x:v>
      </x:c>
      <x:c r="D204" s="5" t="s">
        <x:v>201</x:v>
      </x:c>
      <x:c r="E204" s="5" t="s">
        <x:v>40</x:v>
      </x:c>
      <x:c r="F204" s="5" t="s">
        <x:v>158</x:v>
      </x:c>
      <x:c r="G204" s="5" t="s">
        <x:v>662</x:v>
      </x:c>
      <x:c r="H204" s="5" t="s">
        <x:v>58</x:v>
      </x:c>
      <x:c r="I204" s="5" t="s">
        <x:v>192</x:v>
      </x:c>
      <x:c r="J204" s="5" t="s">
        <x:v>93</x:v>
      </x:c>
      <x:c r="K204" s="5" t="s">
        <x:v>61</x:v>
      </x:c>
      <x:c r="L204" s="5" t="s">
        <x:v>16</x:v>
      </x:c>
      <x:c r="M204" s="5" t="s">
        <x:v>166</x:v>
      </x:c>
      <x:c r="N204" s="6">
        <x:v>1</x:v>
      </x:c>
      <x:c r="O204" s="7">
        <x:v>19.469999999999999</x:v>
      </x:c>
      <x:c r="P204" s="8">
        <x:v>0.20000000000000001</x:v>
      </x:c>
      <x:c r="Q204" s="7">
        <x:v>11.76</x:v>
      </x:c>
      <x:c r="R204" s="7">
        <x:v>15.58</x:v>
      </x:c>
      <x:c r="S204" s="5" t="s">
        <x:v>49</x:v>
      </x:c>
      <x:c r="T204" s="7">
        <x:v>175976.04999999999</x:v>
      </x:c>
      <x:c r="U204" s="6"/>
      <x:c r="V204" s="6"/>
      <x:c r="W204" s="5" t="s">
        <x:v>50</x:v>
      </x:c>
      <x:c r="X204" s="5" t="s">
        <x:v>80</x:v>
      </x:c>
    </x:row>
    <x:row r="205">
      <x:c r="A205" s="5" t="s">
        <x:v>663</x:v>
      </x:c>
      <x:c r="B205" s="5">
        <x:v>45986</x:v>
      </x:c>
      <x:c r="C205" s="5" t="s">
        <x:v>144</x:v>
      </x:c>
      <x:c r="D205" s="5" t="s">
        <x:v>145</x:v>
      </x:c>
      <x:c r="E205" s="5" t="s">
        <x:v>55</x:v>
      </x:c>
      <x:c r="F205" s="5" t="s">
        <x:v>66</x:v>
      </x:c>
      <x:c r="G205" s="5" t="s">
        <x:v>664</x:v>
      </x:c>
      <x:c r="H205" s="5" t="s">
        <x:v>43</x:v>
      </x:c>
      <x:c r="I205" s="5" t="s">
        <x:v>665</x:v>
      </x:c>
      <x:c r="J205" s="5" t="s">
        <x:v>116</x:v>
      </x:c>
      <x:c r="K205" s="5" t="s">
        <x:v>117</x:v>
      </x:c>
      <x:c r="L205" s="5" t="s">
        <x:v>47</x:v>
      </x:c>
      <x:c r="M205" s="5" t="s">
        <x:v>112</x:v>
      </x:c>
      <x:c r="N205" s="6">
        <x:v>1</x:v>
      </x:c>
      <x:c r="O205" s="7">
        <x:v>237.90000000000001</x:v>
      </x:c>
      <x:c r="P205" s="8">
        <x:v>0.20000000000000001</x:v>
      </x:c>
      <x:c r="Q205" s="7">
        <x:v>150.55000000000001</x:v>
      </x:c>
      <x:c r="R205" s="7">
        <x:v>190.31999999999999</x:v>
      </x:c>
      <x:c r="S205" s="5" t="s">
        <x:v>49</x:v>
      </x:c>
      <x:c r="T205" s="7">
        <x:v>91871.729999999996</x:v>
      </x:c>
      <x:c r="U205" s="6"/>
      <x:c r="V205" s="6"/>
      <x:c r="W205" s="5" t="s">
        <x:v>50</x:v>
      </x:c>
      <x:c r="X205" s="5" t="s">
        <x:v>80</x:v>
      </x:c>
    </x:row>
    <x:row r="206">
      <x:c r="A206" s="5" t="s">
        <x:v>666</x:v>
      </x:c>
      <x:c r="B206" s="5">
        <x:v>45373</x:v>
      </x:c>
      <x:c r="C206" s="5" t="s">
        <x:v>200</x:v>
      </x:c>
      <x:c r="D206" s="5" t="s">
        <x:v>201</x:v>
      </x:c>
      <x:c r="E206" s="5" t="s">
        <x:v>40</x:v>
      </x:c>
      <x:c r="F206" s="5" t="s">
        <x:v>158</x:v>
      </x:c>
      <x:c r="G206" s="5" t="s">
        <x:v>172</x:v>
      </x:c>
      <x:c r="H206" s="5" t="s">
        <x:v>104</x:v>
      </x:c>
      <x:c r="I206" s="5" t="s">
        <x:v>667</x:v>
      </x:c>
      <x:c r="J206" s="5" t="s">
        <x:v>45</x:v>
      </x:c>
      <x:c r="K206" s="5" t="s">
        <x:v>117</x:v>
      </x:c>
      <x:c r="L206" s="5" t="s">
        <x:v>47</x:v>
      </x:c>
      <x:c r="M206" s="5" t="s">
        <x:v>350</x:v>
      </x:c>
      <x:c r="N206" s="6">
        <x:v>1</x:v>
      </x:c>
      <x:c r="O206" s="7">
        <x:v>284.51999999999998</x:v>
      </x:c>
      <x:c r="P206" s="8">
        <x:v>0</x:v>
      </x:c>
      <x:c r="Q206" s="7">
        <x:v>237.46000000000001</x:v>
      </x:c>
      <x:c r="R206" s="7">
        <x:v>284.51999999999998</x:v>
      </x:c>
      <x:c r="S206" s="5" t="s">
        <x:v>49</x:v>
      </x:c>
      <x:c r="T206" s="7">
        <x:v>83373.800000000003</x:v>
      </x:c>
      <x:c r="U206" s="6"/>
      <x:c r="V206" s="6"/>
      <x:c r="W206" s="5" t="s">
        <x:v>50</x:v>
      </x:c>
      <x:c r="X206" s="5" t="s">
        <x:v>51</x:v>
      </x:c>
    </x:row>
    <x:row r="207">
      <x:c r="A207" s="5" t="s">
        <x:v>668</x:v>
      </x:c>
      <x:c r="B207" s="5">
        <x:v>46192</x:v>
      </x:c>
      <x:c r="C207" s="5" t="s">
        <x:v>38</x:v>
      </x:c>
      <x:c r="D207" s="5" t="s">
        <x:v>39</x:v>
      </x:c>
      <x:c r="E207" s="5" t="s">
        <x:v>40</x:v>
      </x:c>
      <x:c r="F207" s="5" t="s">
        <x:v>41</x:v>
      </x:c>
      <x:c r="G207" s="5" t="s">
        <x:v>669</x:v>
      </x:c>
      <x:c r="H207" s="5" t="s">
        <x:v>104</x:v>
      </x:c>
      <x:c r="I207" s="5" t="s">
        <x:v>135</x:v>
      </x:c>
      <x:c r="J207" s="5" t="s">
        <x:v>60</x:v>
      </x:c>
      <x:c r="K207" s="5" t="s">
        <x:v>86</x:v>
      </x:c>
      <x:c r="L207" s="5" t="s">
        <x:v>16</x:v>
      </x:c>
      <x:c r="M207" s="5" t="s">
        <x:v>530</x:v>
      </x:c>
      <x:c r="N207" s="6">
        <x:v>1</x:v>
      </x:c>
      <x:c r="O207" s="7">
        <x:v>213.74000000000001</x:v>
      </x:c>
      <x:c r="P207" s="8">
        <x:v>5.0000000000000003e-002</x:v>
      </x:c>
      <x:c r="Q207" s="7">
        <x:v>130.28</x:v>
      </x:c>
      <x:c r="R207" s="7">
        <x:v>203.05000000000001</x:v>
      </x:c>
      <x:c r="S207" s="5" t="s">
        <x:v>49</x:v>
      </x:c>
      <x:c r="T207" s="7">
        <x:v>196953.20999999999</x:v>
      </x:c>
      <x:c r="U207" s="6"/>
      <x:c r="V207" s="6"/>
      <x:c r="W207" s="5" t="s">
        <x:v>50</x:v>
      </x:c>
      <x:c r="X207" s="5" t="s">
        <x:v>80</x:v>
      </x:c>
    </x:row>
    <x:row r="208">
      <x:c r="A208" s="5" t="s">
        <x:v>670</x:v>
      </x:c>
      <x:c r="B208" s="5">
        <x:v>45822</x:v>
      </x:c>
      <x:c r="C208" s="5" t="s">
        <x:v>216</x:v>
      </x:c>
      <x:c r="D208" s="5" t="s">
        <x:v>217</x:v>
      </x:c>
      <x:c r="E208" s="5" t="s">
        <x:v>40</x:v>
      </x:c>
      <x:c r="F208" s="5" t="s">
        <x:v>102</x:v>
      </x:c>
      <x:c r="G208" s="5" t="s">
        <x:v>671</x:v>
      </x:c>
      <x:c r="H208" s="5" t="s">
        <x:v>43</x:v>
      </x:c>
      <x:c r="I208" s="5" t="s">
        <x:v>458</x:v>
      </x:c>
      <x:c r="J208" s="5" t="s">
        <x:v>74</x:v>
      </x:c>
      <x:c r="K208" s="5" t="s">
        <x:v>61</x:v>
      </x:c>
      <x:c r="L208" s="5" t="s">
        <x:v>16</x:v>
      </x:c>
      <x:c r="M208" s="5" t="s">
        <x:v>322</x:v>
      </x:c>
      <x:c r="N208" s="6">
        <x:v>1</x:v>
      </x:c>
      <x:c r="O208" s="7">
        <x:v>76.519999999999996</x:v>
      </x:c>
      <x:c r="P208" s="8">
        <x:v>0.14999999999999999</x:v>
      </x:c>
      <x:c r="Q208" s="7">
        <x:v>59.109999999999999</x:v>
      </x:c>
      <x:c r="R208" s="7">
        <x:v>65.040000000000006</x:v>
      </x:c>
      <x:c r="S208" s="5" t="s">
        <x:v>49</x:v>
      </x:c>
      <x:c r="T208" s="7">
        <x:v>174898.82999999999</x:v>
      </x:c>
      <x:c r="U208" s="6"/>
      <x:c r="V208" s="6"/>
      <x:c r="W208" s="5" t="s">
        <x:v>50</x:v>
      </x:c>
      <x:c r="X208" s="5" t="s">
        <x:v>97</x:v>
      </x:c>
    </x:row>
    <x:row r="209">
      <x:c r="A209" s="5" t="s">
        <x:v>672</x:v>
      </x:c>
      <x:c r="B209" s="5">
        <x:v>45611</x:v>
      </x:c>
      <x:c r="C209" s="5" t="s">
        <x:v>185</x:v>
      </x:c>
      <x:c r="D209" s="5" t="s">
        <x:v>186</x:v>
      </x:c>
      <x:c r="E209" s="5" t="s">
        <x:v>90</x:v>
      </x:c>
      <x:c r="F209" s="5" t="s">
        <x:v>41</x:v>
      </x:c>
      <x:c r="G209" s="5" t="s">
        <x:v>673</x:v>
      </x:c>
      <x:c r="H209" s="5" t="s">
        <x:v>43</x:v>
      </x:c>
      <x:c r="I209" s="5" t="s">
        <x:v>674</x:v>
      </x:c>
      <x:c r="J209" s="5" t="s">
        <x:v>45</x:v>
      </x:c>
      <x:c r="K209" s="5" t="s">
        <x:v>61</x:v>
      </x:c>
      <x:c r="L209" s="5" t="s">
        <x:v>47</x:v>
      </x:c>
      <x:c r="M209" s="5" t="s">
        <x:v>112</x:v>
      </x:c>
      <x:c r="N209" s="6">
        <x:v>-1</x:v>
      </x:c>
      <x:c r="O209" s="7">
        <x:v>514.91999999999996</x:v>
      </x:c>
      <x:c r="P209" s="8">
        <x:v>0.20000000000000001</x:v>
      </x:c>
      <x:c r="Q209" s="7">
        <x:v>285.98000000000002</x:v>
      </x:c>
      <x:c r="R209" s="7">
        <x:v>-411.94</x:v>
      </x:c>
      <x:c r="S209" s="5" t="s">
        <x:v>49</x:v>
      </x:c>
      <x:c r="T209" s="7">
        <x:v>91910.550000000003</x:v>
      </x:c>
      <x:c r="U209" s="6"/>
      <x:c r="V209" s="6"/>
      <x:c r="W209" s="5" t="s">
        <x:v>96</x:v>
      </x:c>
      <x:c r="X209" s="5" t="s">
        <x:v>70</x:v>
      </x:c>
    </x:row>
    <x:row r="210">
      <x:c r="A210" s="5" t="s">
        <x:v>675</x:v>
      </x:c>
      <x:c r="B210" s="5">
        <x:v>45592</x:v>
      </x:c>
      <x:c r="C210" s="5" t="s">
        <x:v>283</x:v>
      </x:c>
      <x:c r="D210" s="5" t="s">
        <x:v>284</x:v>
      </x:c>
      <x:c r="E210" s="5" t="s">
        <x:v>55</x:v>
      </x:c>
      <x:c r="F210" s="5" t="s">
        <x:v>56</x:v>
      </x:c>
      <x:c r="G210" s="5" t="s">
        <x:v>676</x:v>
      </x:c>
      <x:c r="H210" s="5" t="s">
        <x:v>58</x:v>
      </x:c>
      <x:c r="I210" s="5" t="s">
        <x:v>536</x:v>
      </x:c>
      <x:c r="J210" s="5" t="s">
        <x:v>116</x:v>
      </x:c>
      <x:c r="K210" s="5" t="s">
        <x:v>61</x:v>
      </x:c>
      <x:c r="L210" s="5" t="s">
        <x:v>16</x:v>
      </x:c>
      <x:c r="M210" s="5" t="s">
        <x:v>442</x:v>
      </x:c>
      <x:c r="N210" s="6">
        <x:v>5</x:v>
      </x:c>
      <x:c r="O210" s="7">
        <x:v>155.47999999999999</x:v>
      </x:c>
      <x:c r="P210" s="8">
        <x:v>0.20000000000000001</x:v>
      </x:c>
      <x:c r="Q210" s="7">
        <x:v>114.48</x:v>
      </x:c>
      <x:c r="R210" s="7">
        <x:v>621.91999999999996</x:v>
      </x:c>
      <x:c r="S210" s="5" t="s">
        <x:v>49</x:v>
      </x:c>
      <x:c r="T210" s="7">
        <x:v>157359.17999999999</x:v>
      </x:c>
      <x:c r="U210" s="6"/>
      <x:c r="V210" s="6"/>
      <x:c r="W210" s="5" t="s">
        <x:v>50</x:v>
      </x:c>
      <x:c r="X210" s="5" t="s">
        <x:v>97</x:v>
      </x:c>
    </x:row>
    <x:row r="211">
      <x:c r="A211" s="5" t="s">
        <x:v>677</x:v>
      </x:c>
      <x:c r="B211" s="5">
        <x:v>45531</x:v>
      </x:c>
      <x:c r="C211" s="5" t="s">
        <x:v>108</x:v>
      </x:c>
      <x:c r="D211" s="5" t="s">
        <x:v>109</x:v>
      </x:c>
      <x:c r="E211" s="5" t="s">
        <x:v>90</x:v>
      </x:c>
      <x:c r="F211" s="5" t="s">
        <x:v>102</x:v>
      </x:c>
      <x:c r="G211" s="5" t="s">
        <x:v>678</x:v>
      </x:c>
      <x:c r="H211" s="5" t="s">
        <x:v>78</x:v>
      </x:c>
      <x:c r="I211" s="5" t="s">
        <x:v>242</x:v>
      </x:c>
      <x:c r="J211" s="5" t="s">
        <x:v>116</x:v>
      </x:c>
      <x:c r="K211" s="5" t="s">
        <x:v>86</x:v>
      </x:c>
      <x:c r="L211" s="5" t="s">
        <x:v>16</x:v>
      </x:c>
      <x:c r="M211" s="5" t="s">
        <x:v>322</x:v>
      </x:c>
      <x:c r="N211" s="6">
        <x:v>1</x:v>
      </x:c>
      <x:c r="O211" s="7">
        <x:v>312.83999999999997</x:v>
      </x:c>
      <x:c r="P211" s="8">
        <x:v>5.0000000000000003e-002</x:v>
      </x:c>
      <x:c r="Q211" s="7">
        <x:v>185.19999999999999</x:v>
      </x:c>
      <x:c r="R211" s="7">
        <x:v>297.19999999999999</x:v>
      </x:c>
      <x:c r="S211" s="5" t="s">
        <x:v>49</x:v>
      </x:c>
      <x:c r="T211" s="7">
        <x:v>171916.69</x:v>
      </x:c>
      <x:c r="U211" s="6"/>
      <x:c r="V211" s="6"/>
      <x:c r="W211" s="5" t="s">
        <x:v>50</x:v>
      </x:c>
      <x:c r="X211" s="5" t="s">
        <x:v>97</x:v>
      </x:c>
    </x:row>
    <x:row r="212">
      <x:c r="A212" s="5" t="s">
        <x:v>679</x:v>
      </x:c>
      <x:c r="B212" s="5">
        <x:v>45936</x:v>
      </x:c>
      <x:c r="C212" s="5" t="s">
        <x:v>283</x:v>
      </x:c>
      <x:c r="D212" s="5" t="s">
        <x:v>284</x:v>
      </x:c>
      <x:c r="E212" s="5" t="s">
        <x:v>55</x:v>
      </x:c>
      <x:c r="F212" s="5" t="s">
        <x:v>56</x:v>
      </x:c>
      <x:c r="G212" s="5" t="s">
        <x:v>680</x:v>
      </x:c>
      <x:c r="H212" s="5" t="s">
        <x:v>104</x:v>
      </x:c>
      <x:c r="I212" s="5" t="s">
        <x:v>221</x:v>
      </x:c>
      <x:c r="J212" s="5" t="s">
        <x:v>60</x:v>
      </x:c>
      <x:c r="K212" s="5" t="s">
        <x:v>117</x:v>
      </x:c>
      <x:c r="L212" s="5" t="s">
        <x:v>16</x:v>
      </x:c>
      <x:c r="M212" s="5" t="s">
        <x:v>329</x:v>
      </x:c>
      <x:c r="N212" s="6">
        <x:v>1</x:v>
      </x:c>
      <x:c r="O212" s="7">
        <x:v>155.78999999999999</x:v>
      </x:c>
      <x:c r="P212" s="8">
        <x:v>0.14999999999999999</x:v>
      </x:c>
      <x:c r="Q212" s="7">
        <x:v>108.97</x:v>
      </x:c>
      <x:c r="R212" s="7">
        <x:v>132.41999999999999</x:v>
      </x:c>
      <x:c r="S212" s="5" t="s">
        <x:v>49</x:v>
      </x:c>
      <x:c r="T212" s="7">
        <x:v>153232.59</x:v>
      </x:c>
      <x:c r="U212" s="6"/>
      <x:c r="V212" s="6"/>
      <x:c r="W212" s="5" t="s">
        <x:v>50</x:v>
      </x:c>
      <x:c r="X212" s="5" t="s">
        <x:v>70</x:v>
      </x:c>
    </x:row>
    <x:row r="213">
      <x:c r="A213" s="5" t="s">
        <x:v>681</x:v>
      </x:c>
      <x:c r="B213" s="5" t="s">
        <x:v>99</x:v>
      </x:c>
      <x:c r="C213" s="5" t="s">
        <x:v>144</x:v>
      </x:c>
      <x:c r="D213" s="5" t="s">
        <x:v>145</x:v>
      </x:c>
      <x:c r="E213" s="5" t="s">
        <x:v>55</x:v>
      </x:c>
      <x:c r="F213" s="5" t="s">
        <x:v>66</x:v>
      </x:c>
      <x:c r="G213" s="5" t="s">
        <x:v>682</x:v>
      </x:c>
      <x:c r="H213" s="5" t="s">
        <x:v>104</x:v>
      </x:c>
      <x:c r="I213" s="5" t="s">
        <x:v>265</x:v>
      </x:c>
      <x:c r="J213" s="5" t="s">
        <x:v>45</x:v>
      </x:c>
      <x:c r="K213" s="5" t="s">
        <x:v>86</x:v>
      </x:c>
      <x:c r="L213" s="5" t="s">
        <x:v>16</x:v>
      </x:c>
      <x:c r="M213" s="5" t="s">
        <x:v>154</x:v>
      </x:c>
      <x:c r="N213" s="6">
        <x:v>1</x:v>
      </x:c>
      <x:c r="O213" s="7">
        <x:v>140.96000000000001</x:v>
      </x:c>
      <x:c r="P213" s="8">
        <x:v>0.14999999999999999</x:v>
      </x:c>
      <x:c r="Q213" s="7">
        <x:v>75.129999999999995</x:v>
      </x:c>
      <x:c r="R213" s="7">
        <x:v>119.81999999999999</x:v>
      </x:c>
      <x:c r="S213" s="5" t="s">
        <x:v>49</x:v>
      </x:c>
      <x:c r="T213" s="7">
        <x:v>137527.72</x:v>
      </x:c>
      <x:c r="U213" s="6"/>
      <x:c r="V213" s="6"/>
      <x:c r="W213" s="5" t="s">
        <x:v>50</x:v>
      </x:c>
      <x:c r="X213" s="5" t="s">
        <x:v>97</x:v>
      </x:c>
    </x:row>
    <x:row r="214">
      <x:c r="A214" s="5" t="s">
        <x:v>683</x:v>
      </x:c>
      <x:c r="B214" s="5">
        <x:v>45726</x:v>
      </x:c>
      <x:c r="C214" s="5" t="s">
        <x:v>64</x:v>
      </x:c>
      <x:c r="D214" s="5" t="s">
        <x:v>65</x:v>
      </x:c>
      <x:c r="E214" s="5" t="s">
        <x:v>40</x:v>
      </x:c>
      <x:c r="F214" s="5" t="s">
        <x:v>66</x:v>
      </x:c>
      <x:c r="G214" s="5" t="s">
        <x:v>684</x:v>
      </x:c>
      <x:c r="H214" s="5" t="s">
        <x:v>104</x:v>
      </x:c>
      <x:c r="I214" s="5" t="s">
        <x:v>85</x:v>
      </x:c>
      <x:c r="J214" s="5" t="s">
        <x:v>45</x:v>
      </x:c>
      <x:c r="K214" s="5" t="s">
        <x:v>86</x:v>
      </x:c>
      <x:c r="L214" s="5" t="s">
        <x:v>94</x:v>
      </x:c>
      <x:c r="M214" s="5" t="s">
        <x:v>376</x:v>
      </x:c>
      <x:c r="N214" s="6">
        <x:v>1</x:v>
      </x:c>
      <x:c r="O214" s="7">
        <x:v>374.50999999999999</x:v>
      </x:c>
      <x:c r="P214" s="8">
        <x:v>0.14999999999999999</x:v>
      </x:c>
      <x:c r="Q214" s="7">
        <x:v>269.92000000000002</x:v>
      </x:c>
      <x:c r="R214" s="7">
        <x:v>318.32999999999998</x:v>
      </x:c>
      <x:c r="S214" s="5" t="s">
        <x:v>49</x:v>
      </x:c>
      <x:c r="T214" s="7">
        <x:v>81882.529999999999</x:v>
      </x:c>
      <x:c r="U214" s="6"/>
      <x:c r="V214" s="6"/>
      <x:c r="W214" s="5" t="s">
        <x:v>50</x:v>
      </x:c>
      <x:c r="X214" s="5" t="s">
        <x:v>70</x:v>
      </x:c>
    </x:row>
    <x:row r="215">
      <x:c r="A215" s="5" t="s">
        <x:v>685</x:v>
      </x:c>
      <x:c r="B215" s="5">
        <x:v>45377</x:v>
      </x:c>
      <x:c r="C215" s="5" t="s">
        <x:v>108</x:v>
      </x:c>
      <x:c r="D215" s="5" t="s">
        <x:v>109</x:v>
      </x:c>
      <x:c r="E215" s="5" t="s">
        <x:v>90</x:v>
      </x:c>
      <x:c r="F215" s="5" t="s">
        <x:v>102</x:v>
      </x:c>
      <x:c r="G215" s="5" t="s">
        <x:v>686</x:v>
      </x:c>
      <x:c r="H215" s="5" t="s">
        <x:v>43</x:v>
      </x:c>
      <x:c r="I215" s="5" t="s">
        <x:v>687</x:v>
      </x:c>
      <x:c r="J215" s="5" t="s">
        <x:v>93</x:v>
      </x:c>
      <x:c r="K215" s="5" t="s">
        <x:v>117</x:v>
      </x:c>
      <x:c r="L215" s="5" t="s">
        <x:v>16</x:v>
      </x:c>
      <x:c r="M215" s="5" t="s">
        <x:v>211</x:v>
      </x:c>
      <x:c r="N215" s="6">
        <x:v>1</x:v>
      </x:c>
      <x:c r="O215" s="7">
        <x:v>48.5</x:v>
      </x:c>
      <x:c r="P215" s="8">
        <x:v>0.20000000000000001</x:v>
      </x:c>
      <x:c r="Q215" s="7">
        <x:v>36.490000000000002</x:v>
      </x:c>
      <x:c r="R215" s="7">
        <x:v>38.799999999999997</x:v>
      </x:c>
      <x:c r="S215" s="5" t="s">
        <x:v>49</x:v>
      </x:c>
      <x:c r="T215" s="7">
        <x:v>151220.14999999999</x:v>
      </x:c>
      <x:c r="U215" s="6">
        <x:v>166</x:v>
      </x:c>
      <x:c r="V215" s="6">
        <x:v>24</x:v>
      </x:c>
      <x:c r="W215" s="5" t="s">
        <x:v>50</x:v>
      </x:c>
      <x:c r="X215" s="5" t="s">
        <x:v>70</x:v>
      </x:c>
    </x:row>
    <x:row r="216">
      <x:c r="A216" s="5" t="s">
        <x:v>688</x:v>
      </x:c>
      <x:c r="B216" s="5">
        <x:v>45970</x:v>
      </x:c>
      <x:c r="C216" s="5" t="s">
        <x:v>247</x:v>
      </x:c>
      <x:c r="D216" s="5" t="s">
        <x:v>248</x:v>
      </x:c>
      <x:c r="E216" s="5" t="s">
        <x:v>40</x:v>
      </x:c>
      <x:c r="F216" s="5" t="s">
        <x:v>102</x:v>
      </x:c>
      <x:c r="G216" s="5" t="s">
        <x:v>689</x:v>
      </x:c>
      <x:c r="H216" s="5" t="s">
        <x:v>43</x:v>
      </x:c>
      <x:c r="I216" s="5" t="s">
        <x:v>375</x:v>
      </x:c>
      <x:c r="J216" s="5" t="s">
        <x:v>116</x:v>
      </x:c>
      <x:c r="K216" s="5" t="s">
        <x:v>46</x:v>
      </x:c>
      <x:c r="L216" s="5" t="s">
        <x:v>16</x:v>
      </x:c>
      <x:c r="M216" s="5" t="s">
        <x:v>262</x:v>
      </x:c>
      <x:c r="N216" s="6">
        <x:v>0</x:v>
      </x:c>
      <x:c r="O216" s="7">
        <x:v>214.16999999999999</x:v>
      </x:c>
      <x:c r="P216" s="8">
        <x:v>0</x:v>
      </x:c>
      <x:c r="Q216" s="7">
        <x:v>122.58</x:v>
      </x:c>
      <x:c r="R216" s="7">
        <x:v>0</x:v>
      </x:c>
      <x:c r="S216" s="5" t="s">
        <x:v>49</x:v>
      </x:c>
      <x:c r="T216" s="7">
        <x:v>153823.32000000001</x:v>
      </x:c>
      <x:c r="U216" s="6"/>
      <x:c r="V216" s="6"/>
      <x:c r="W216" s="5" t="s">
        <x:v>151</x:v>
      </x:c>
      <x:c r="X216" s="5" t="s">
        <x:v>97</x:v>
      </x:c>
    </x:row>
    <x:row r="217">
      <x:c r="A217" s="5" t="s">
        <x:v>690</x:v>
      </x:c>
      <x:c r="B217" s="5">
        <x:v>45691</x:v>
      </x:c>
      <x:c r="C217" s="5" t="s">
        <x:v>162</x:v>
      </x:c>
      <x:c r="D217" s="5" t="s">
        <x:v>163</x:v>
      </x:c>
      <x:c r="E217" s="5" t="s">
        <x:v>40</x:v>
      </x:c>
      <x:c r="F217" s="5" t="s">
        <x:v>158</x:v>
      </x:c>
      <x:c r="G217" s="5" t="s">
        <x:v>691</x:v>
      </x:c>
      <x:c r="H217" s="5" t="s">
        <x:v>58</x:v>
      </x:c>
      <x:c r="I217" s="5" t="s">
        <x:v>221</x:v>
      </x:c>
      <x:c r="J217" s="5" t="s">
        <x:v>60</x:v>
      </x:c>
      <x:c r="K217" s="5" t="s">
        <x:v>117</x:v>
      </x:c>
      <x:c r="L217" s="5" t="s">
        <x:v>131</x:v>
      </x:c>
      <x:c r="M217" s="5" t="s">
        <x:v>204</x:v>
      </x:c>
      <x:c r="N217" s="6">
        <x:v>2</x:v>
      </x:c>
      <x:c r="O217" s="7">
        <x:v>157.74000000000001</x:v>
      </x:c>
      <x:c r="P217" s="8">
        <x:v>0.20000000000000001</x:v>
      </x:c>
      <x:c r="Q217" s="7">
        <x:v>108.97</x:v>
      </x:c>
      <x:c r="R217" s="7">
        <x:v>252.38</x:v>
      </x:c>
      <x:c r="S217" s="5" t="s">
        <x:v>49</x:v>
      </x:c>
      <x:c r="T217" s="7">
        <x:v>62807.089999999997</x:v>
      </x:c>
      <x:c r="U217" s="6"/>
      <x:c r="V217" s="6"/>
      <x:c r="W217" s="5" t="s">
        <x:v>50</x:v>
      </x:c>
      <x:c r="X217" s="5" t="s">
        <x:v>80</x:v>
      </x:c>
    </x:row>
    <x:row r="218">
      <x:c r="A218" s="5" t="s">
        <x:v>692</x:v>
      </x:c>
      <x:c r="B218" s="5">
        <x:v>46096</x:v>
      </x:c>
      <x:c r="C218" s="5" t="s">
        <x:v>340</x:v>
      </x:c>
      <x:c r="D218" s="5" t="s">
        <x:v>341</x:v>
      </x:c>
      <x:c r="E218" s="5" t="s">
        <x:v>55</x:v>
      </x:c>
      <x:c r="F218" s="5" t="s">
        <x:v>66</x:v>
      </x:c>
      <x:c r="G218" s="5" t="s">
        <x:v>693</x:v>
      </x:c>
      <x:c r="H218" s="5" t="s">
        <x:v>104</x:v>
      </x:c>
      <x:c r="I218" s="5" t="s">
        <x:v>300</x:v>
      </x:c>
      <x:c r="J218" s="5" t="s">
        <x:v>116</x:v>
      </x:c>
      <x:c r="K218" s="5" t="s">
        <x:v>117</x:v>
      </x:c>
      <x:c r="L218" s="5" t="s">
        <x:v>47</x:v>
      </x:c>
      <x:c r="M218" s="5" t="s">
        <x:v>122</x:v>
      </x:c>
      <x:c r="N218" s="6">
        <x:v>1</x:v>
      </x:c>
      <x:c r="O218" s="7">
        <x:v>52.979999999999997</x:v>
      </x:c>
      <x:c r="P218" s="8">
        <x:v>5.0000000000000003e-002</x:v>
      </x:c>
      <x:c r="Q218" s="7">
        <x:v>28.359999999999999</x:v>
      </x:c>
      <x:c r="R218" s="7">
        <x:v>50.329999999999998</x:v>
      </x:c>
      <x:c r="S218" s="5" t="s">
        <x:v>49</x:v>
      </x:c>
      <x:c r="T218" s="7">
        <x:v>66832.550000000003</x:v>
      </x:c>
      <x:c r="U218" s="6"/>
      <x:c r="V218" s="6"/>
      <x:c r="W218" s="5" t="s">
        <x:v>50</x:v>
      </x:c>
      <x:c r="X218" s="5" t="s">
        <x:v>80</x:v>
      </x:c>
    </x:row>
    <x:row r="219">
      <x:c r="A219" s="5" t="s">
        <x:v>694</x:v>
      </x:c>
      <x:c r="B219" s="5">
        <x:v>45352</x:v>
      </x:c>
      <x:c r="C219" s="5" t="s">
        <x:v>178</x:v>
      </x:c>
      <x:c r="D219" s="5" t="s">
        <x:v>179</x:v>
      </x:c>
      <x:c r="E219" s="5" t="s">
        <x:v>90</x:v>
      </x:c>
      <x:c r="F219" s="5" t="s">
        <x:v>66</x:v>
      </x:c>
      <x:c r="G219" s="5" t="s">
        <x:v>615</x:v>
      </x:c>
      <x:c r="H219" s="5" t="s">
        <x:v>78</x:v>
      </x:c>
      <x:c r="I219" s="5" t="s">
        <x:v>564</x:v>
      </x:c>
      <x:c r="J219" s="5" t="s">
        <x:v>116</x:v>
      </x:c>
      <x:c r="K219" s="5" t="s">
        <x:v>117</x:v>
      </x:c>
      <x:c r="L219" s="5" t="s">
        <x:v>47</x:v>
      </x:c>
      <x:c r="M219" s="5" t="s">
        <x:v>122</x:v>
      </x:c>
      <x:c r="N219" s="6">
        <x:v>1</x:v>
      </x:c>
      <x:c r="O219" s="7">
        <x:v>167.47999999999999</x:v>
      </x:c>
      <x:c r="P219" s="8">
        <x:v>5.0000000000000003e-002</x:v>
      </x:c>
      <x:c r="Q219" s="7">
        <x:v>90.079999999999998</x:v>
      </x:c>
      <x:c r="R219" s="7">
        <x:v>159.11000000000001</x:v>
      </x:c>
      <x:c r="S219" s="5" t="s">
        <x:v>49</x:v>
      </x:c>
      <x:c r="T219" s="7">
        <x:v>75982.610000000001</x:v>
      </x:c>
      <x:c r="U219" s="6"/>
      <x:c r="V219" s="6"/>
      <x:c r="W219" s="5" t="s">
        <x:v>50</x:v>
      </x:c>
      <x:c r="X219" s="5" t="s">
        <x:v>70</x:v>
      </x:c>
    </x:row>
    <x:row r="220">
      <x:c r="A220" s="5" t="s">
        <x:v>695</x:v>
      </x:c>
      <x:c r="B220" s="5">
        <x:v>45398</x:v>
      </x:c>
      <x:c r="C220" s="5" t="s">
        <x:v>108</x:v>
      </x:c>
      <x:c r="D220" s="5" t="s">
        <x:v>109</x:v>
      </x:c>
      <x:c r="E220" s="5" t="s">
        <x:v>90</x:v>
      </x:c>
      <x:c r="F220" s="5" t="s">
        <x:v>102</x:v>
      </x:c>
      <x:c r="G220" s="5" t="s">
        <x:v>696</x:v>
      </x:c>
      <x:c r="H220" s="5" t="s">
        <x:v>58</x:v>
      </x:c>
      <x:c r="I220" s="5" t="s">
        <x:v>265</x:v>
      </x:c>
      <x:c r="J220" s="5" t="s">
        <x:v>45</x:v>
      </x:c>
      <x:c r="K220" s="5" t="s">
        <x:v>86</x:v>
      </x:c>
      <x:c r="L220" s="5" t="s">
        <x:v>16</x:v>
      </x:c>
      <x:c r="M220" s="5" t="s">
        <x:v>236</x:v>
      </x:c>
      <x:c r="N220" s="6">
        <x:v>1</x:v>
      </x:c>
      <x:c r="O220" s="7">
        <x:v>139.28</x:v>
      </x:c>
      <x:c r="P220" s="8">
        <x:v>0</x:v>
      </x:c>
      <x:c r="Q220" s="7">
        <x:v>75.129999999999995</x:v>
      </x:c>
      <x:c r="R220" s="7">
        <x:v>139.28</x:v>
      </x:c>
      <x:c r="S220" s="5" t="s">
        <x:v>49</x:v>
      </x:c>
      <x:c r="T220" s="7">
        <x:v>127625.59</x:v>
      </x:c>
      <x:c r="U220" s="6"/>
      <x:c r="V220" s="6"/>
      <x:c r="W220" s="5" t="s">
        <x:v>50</x:v>
      </x:c>
      <x:c r="X220" s="5" t="s">
        <x:v>80</x:v>
      </x:c>
    </x:row>
    <x:row r="221">
      <x:c r="A221" s="5" t="s">
        <x:v>697</x:v>
      </x:c>
      <x:c r="B221" s="5">
        <x:v>45306</x:v>
      </x:c>
      <x:c r="C221" s="5" t="s">
        <x:v>82</x:v>
      </x:c>
      <x:c r="D221" s="5" t="s">
        <x:v>83</x:v>
      </x:c>
      <x:c r="E221" s="5" t="s">
        <x:v>40</x:v>
      </x:c>
      <x:c r="F221" s="5" t="s">
        <x:v>56</x:v>
      </x:c>
      <x:c r="G221" s="5" t="s">
        <x:v>698</x:v>
      </x:c>
      <x:c r="H221" s="5" t="s">
        <x:v>58</x:v>
      </x:c>
      <x:c r="I221" s="5" t="s">
        <x:v>135</x:v>
      </x:c>
      <x:c r="J221" s="5" t="s">
        <x:v>60</x:v>
      </x:c>
      <x:c r="K221" s="5" t="s">
        <x:v>86</x:v>
      </x:c>
      <x:c r="L221" s="5" t="s">
        <x:v>47</x:v>
      </x:c>
      <x:c r="M221" s="5" t="s">
        <x:v>189</x:v>
      </x:c>
      <x:c r="N221" s="6">
        <x:v>1</x:v>
      </x:c>
      <x:c r="O221" s="7">
        <x:v>237.65000000000001</x:v>
      </x:c>
      <x:c r="P221" s="8">
        <x:v>0.20000000000000001</x:v>
      </x:c>
      <x:c r="Q221" s="7">
        <x:v>130.28</x:v>
      </x:c>
      <x:c r="R221" s="7">
        <x:v>190.12</x:v>
      </x:c>
      <x:c r="S221" s="5" t="s">
        <x:v>49</x:v>
      </x:c>
      <x:c r="T221" s="7">
        <x:v>71386.619999999995</x:v>
      </x:c>
      <x:c r="U221" s="6"/>
      <x:c r="V221" s="6"/>
      <x:c r="W221" s="5" t="s">
        <x:v>50</x:v>
      </x:c>
      <x:c r="X221" s="5" t="s">
        <x:v>97</x:v>
      </x:c>
    </x:row>
    <x:row r="222">
      <x:c r="A222" s="5" t="s">
        <x:v>699</x:v>
      </x:c>
      <x:c r="B222" s="5">
        <x:v>45956</x:v>
      </x:c>
      <x:c r="C222" s="5" t="s">
        <x:v>156</x:v>
      </x:c>
      <x:c r="D222" s="5" t="s">
        <x:v>157</x:v>
      </x:c>
      <x:c r="E222" s="5" t="s">
        <x:v>55</x:v>
      </x:c>
      <x:c r="F222" s="5" t="s">
        <x:v>158</x:v>
      </x:c>
      <x:c r="G222" s="5" t="s">
        <x:v>700</x:v>
      </x:c>
      <x:c r="H222" s="5" t="s">
        <x:v>58</x:v>
      </x:c>
      <x:c r="I222" s="5" t="s">
        <x:v>328</x:v>
      </x:c>
      <x:c r="J222" s="5" t="s">
        <x:v>116</x:v>
      </x:c>
      <x:c r="K222" s="5" t="s">
        <x:v>46</x:v>
      </x:c>
      <x:c r="L222" s="5" t="s">
        <x:v>47</x:v>
      </x:c>
      <x:c r="M222" s="5" t="s">
        <x:v>266</x:v>
      </x:c>
      <x:c r="N222" s="6">
        <x:v>1</x:v>
      </x:c>
      <x:c r="O222" s="7">
        <x:v>158.91</x:v>
      </x:c>
      <x:c r="P222" s="8">
        <x:v>0.25</x:v>
      </x:c>
      <x:c r="Q222" s="7">
        <x:v>106.98</x:v>
      </x:c>
      <x:c r="R222" s="7">
        <x:v>119.18000000000001</x:v>
      </x:c>
      <x:c r="S222" s="5" t="s">
        <x:v>49</x:v>
      </x:c>
      <x:c r="T222" s="7">
        <x:v>98671.429999999993</x:v>
      </x:c>
      <x:c r="U222" s="6"/>
      <x:c r="V222" s="6"/>
      <x:c r="W222" s="5" t="s">
        <x:v>50</x:v>
      </x:c>
      <x:c r="X222" s="5" t="s">
        <x:v>80</x:v>
      </x:c>
    </x:row>
    <x:row r="223">
      <x:c r="A223" s="5" t="s">
        <x:v>701</x:v>
      </x:c>
      <x:c r="B223" s="5">
        <x:v>46034</x:v>
      </x:c>
      <x:c r="C223" s="5" t="s">
        <x:v>127</x:v>
      </x:c>
      <x:c r="D223" s="5" t="s">
        <x:v>128</x:v>
      </x:c>
      <x:c r="E223" s="5" t="s">
        <x:v>55</x:v>
      </x:c>
      <x:c r="F223" s="5" t="s">
        <x:v>41</x:v>
      </x:c>
      <x:c r="G223" s="5" t="s">
        <x:v>627</x:v>
      </x:c>
      <x:c r="H223" s="5" t="s">
        <x:v>58</x:v>
      </x:c>
      <x:c r="I223" s="5" t="s">
        <x:v>44</x:v>
      </x:c>
      <x:c r="J223" s="5" t="s">
        <x:v>45</x:v>
      </x:c>
      <x:c r="K223" s="5" t="s">
        <x:v>46</x:v>
      </x:c>
      <x:c r="L223" s="5" t="s">
        <x:v>16</x:v>
      </x:c>
      <x:c r="M223" s="5" t="s">
        <x:v>262</x:v>
      </x:c>
      <x:c r="N223" s="6">
        <x:v>1</x:v>
      </x:c>
      <x:c r="O223" s="7">
        <x:v>295.94999999999999</x:v>
      </x:c>
      <x:c r="P223" s="8">
        <x:v>0</x:v>
      </x:c>
      <x:c r="Q223" s="7">
        <x:v>185.21000000000001</x:v>
      </x:c>
      <x:c r="R223" s="7">
        <x:v>295.94999999999999</x:v>
      </x:c>
      <x:c r="S223" s="5" t="s">
        <x:v>49</x:v>
      </x:c>
      <x:c r="T223" s="7">
        <x:v>165740.07999999999</x:v>
      </x:c>
      <x:c r="U223" s="6"/>
      <x:c r="V223" s="6"/>
      <x:c r="W223" s="5" t="s">
        <x:v>50</x:v>
      </x:c>
      <x:c r="X223" s="5" t="s">
        <x:v>51</x:v>
      </x:c>
    </x:row>
    <x:row r="224">
      <x:c r="A224" s="5" t="s">
        <x:v>702</x:v>
      </x:c>
      <x:c r="B224" s="5">
        <x:v>46191</x:v>
      </x:c>
      <x:c r="C224" s="5" t="s">
        <x:v>283</x:v>
      </x:c>
      <x:c r="D224" s="5" t="s">
        <x:v>284</x:v>
      </x:c>
      <x:c r="E224" s="5" t="s">
        <x:v>55</x:v>
      </x:c>
      <x:c r="F224" s="5" t="s">
        <x:v>56</x:v>
      </x:c>
      <x:c r="G224" s="5" t="s">
        <x:v>302</x:v>
      </x:c>
      <x:c r="H224" s="5" t="s">
        <x:v>43</x:v>
      </x:c>
      <x:c r="I224" s="5" t="s">
        <x:v>703</x:v>
      </x:c>
      <x:c r="J224" s="5" t="s">
        <x:v>93</x:v>
      </x:c>
      <x:c r="K224" s="5" t="s">
        <x:v>117</x:v>
      </x:c>
      <x:c r="L224" s="5" t="s">
        <x:v>16</x:v>
      </x:c>
      <x:c r="M224" s="5" t="s">
        <x:v>211</x:v>
      </x:c>
      <x:c r="N224" s="6">
        <x:v>3</x:v>
      </x:c>
      <x:c r="O224" s="7">
        <x:v>46.689999999999998</x:v>
      </x:c>
      <x:c r="P224" s="8">
        <x:v>0.14999999999999999</x:v>
      </x:c>
      <x:c r="Q224" s="7">
        <x:v>30.600000000000001</x:v>
      </x:c>
      <x:c r="R224" s="7">
        <x:v>119.06</x:v>
      </x:c>
      <x:c r="S224" s="5" t="s">
        <x:v>49</x:v>
      </x:c>
      <x:c r="T224" s="7">
        <x:v>149211.60000000001</x:v>
      </x:c>
      <x:c r="U224" s="6"/>
      <x:c r="V224" s="6"/>
      <x:c r="W224" s="5" t="s">
        <x:v>50</x:v>
      </x:c>
      <x:c r="X224" s="5" t="s">
        <x:v>51</x:v>
      </x:c>
    </x:row>
    <x:row r="225">
      <x:c r="A225" s="5" t="s">
        <x:v>704</x:v>
      </x:c>
      <x:c r="B225" s="5">
        <x:v>45732</x:v>
      </x:c>
      <x:c r="C225" s="5" t="s">
        <x:v>216</x:v>
      </x:c>
      <x:c r="D225" s="5" t="s">
        <x:v>217</x:v>
      </x:c>
      <x:c r="E225" s="5" t="s">
        <x:v>40</x:v>
      </x:c>
      <x:c r="F225" s="5" t="s">
        <x:v>102</x:v>
      </x:c>
      <x:c r="G225" s="5" t="s">
        <x:v>705</x:v>
      </x:c>
      <x:c r="H225" s="5" t="s">
        <x:v>104</x:v>
      </x:c>
      <x:c r="I225" s="5" t="s">
        <x:v>706</x:v>
      </x:c>
      <x:c r="J225" s="5" t="s">
        <x:v>45</x:v>
      </x:c>
      <x:c r="K225" s="5" t="s">
        <x:v>117</x:v>
      </x:c>
      <x:c r="L225" s="5" t="s">
        <x:v>131</x:v>
      </x:c>
      <x:c r="M225" s="5" t="s">
        <x:v>142</x:v>
      </x:c>
      <x:c r="N225" s="6">
        <x:v>2</x:v>
      </x:c>
      <x:c r="O225" s="7">
        <x:v>607.69000000000005</x:v>
      </x:c>
      <x:c r="P225" s="8">
        <x:v>0.25</x:v>
      </x:c>
      <x:c r="Q225" s="7">
        <x:v>426.80000000000001</x:v>
      </x:c>
      <x:c r="R225" s="7">
        <x:v>911.53999999999996</x:v>
      </x:c>
      <x:c r="S225" s="5" t="s">
        <x:v>49</x:v>
      </x:c>
      <x:c r="T225" s="7">
        <x:v>91852.529999999999</x:v>
      </x:c>
      <x:c r="U225" s="6"/>
      <x:c r="V225" s="6"/>
      <x:c r="W225" s="5" t="s">
        <x:v>50</x:v>
      </x:c>
      <x:c r="X225" s="5" t="s">
        <x:v>70</x:v>
      </x:c>
    </x:row>
    <x:row r="226">
      <x:c r="A226" s="5" t="s">
        <x:v>707</x:v>
      </x:c>
      <x:c r="B226" s="5">
        <x:v>45450</x:v>
      </x:c>
      <x:c r="C226" s="5" t="s">
        <x:v>162</x:v>
      </x:c>
      <x:c r="D226" s="5" t="s">
        <x:v>163</x:v>
      </x:c>
      <x:c r="E226" s="5" t="s">
        <x:v>40</x:v>
      </x:c>
      <x:c r="F226" s="5" t="s">
        <x:v>158</x:v>
      </x:c>
      <x:c r="G226" s="5" t="s">
        <x:v>708</x:v>
      </x:c>
      <x:c r="H226" s="5" t="s">
        <x:v>58</x:v>
      </x:c>
      <x:c r="I226" s="5" t="s">
        <x:v>474</x:v>
      </x:c>
      <x:c r="J226" s="5" t="s">
        <x:v>116</x:v>
      </x:c>
      <x:c r="K226" s="5" t="s">
        <x:v>46</x:v>
      </x:c>
      <x:c r="L226" s="5" t="s">
        <x:v>47</x:v>
      </x:c>
      <x:c r="M226" s="5" t="s">
        <x:v>204</x:v>
      </x:c>
      <x:c r="N226" s="6">
        <x:v>3</x:v>
      </x:c>
      <x:c r="O226" s="7">
        <x:v>171.18000000000001</x:v>
      </x:c>
      <x:c r="P226" s="8">
        <x:v>0</x:v>
      </x:c>
      <x:c r="Q226" s="7">
        <x:v>87.260000000000005</x:v>
      </x:c>
      <x:c r="R226" s="7">
        <x:v>513.53999999999996</x:v>
      </x:c>
      <x:c r="S226" s="5" t="s">
        <x:v>49</x:v>
      </x:c>
      <x:c r="T226" s="7">
        <x:v>65639.479999999996</x:v>
      </x:c>
      <x:c r="U226" s="6"/>
      <x:c r="V226" s="6"/>
      <x:c r="W226" s="5" t="s">
        <x:v>50</x:v>
      </x:c>
      <x:c r="X226" s="5" t="s">
        <x:v>80</x:v>
      </x:c>
    </x:row>
    <x:row r="227">
      <x:c r="A227" s="5" t="s">
        <x:v>709</x:v>
      </x:c>
      <x:c r="B227" s="5">
        <x:v>45876</x:v>
      </x:c>
      <x:c r="C227" s="5" t="s">
        <x:v>53</x:v>
      </x:c>
      <x:c r="D227" s="5" t="s">
        <x:v>54</x:v>
      </x:c>
      <x:c r="E227" s="5" t="s">
        <x:v>55</x:v>
      </x:c>
      <x:c r="F227" s="5" t="s">
        <x:v>56</x:v>
      </x:c>
      <x:c r="G227" s="5" t="s">
        <x:v>710</x:v>
      </x:c>
      <x:c r="H227" s="5" t="s">
        <x:v>58</x:v>
      </x:c>
      <x:c r="I227" s="5" t="s">
        <x:v>467</x:v>
      </x:c>
      <x:c r="J227" s="5" t="s">
        <x:v>74</x:v>
      </x:c>
      <x:c r="K227" s="5" t="s">
        <x:v>61</x:v>
      </x:c>
      <x:c r="L227" s="5" t="s">
        <x:v>47</x:v>
      </x:c>
      <x:c r="M227" s="5" t="s">
        <x:v>62</x:v>
      </x:c>
      <x:c r="N227" s="6">
        <x:v>1</x:v>
      </x:c>
      <x:c r="O227" s="7">
        <x:v>88.819999999999993</x:v>
      </x:c>
      <x:c r="P227" s="8">
        <x:v>5.0000000000000003e-002</x:v>
      </x:c>
      <x:c r="Q227" s="7">
        <x:v>61.450000000000003</x:v>
      </x:c>
      <x:c r="R227" s="7">
        <x:v>84.379999999999995</x:v>
      </x:c>
      <x:c r="S227" s="5" t="s">
        <x:v>49</x:v>
      </x:c>
      <x:c r="T227" s="7">
        <x:v>80995.429999999993</x:v>
      </x:c>
      <x:c r="U227" s="6"/>
      <x:c r="V227" s="6"/>
      <x:c r="W227" s="5" t="s">
        <x:v>50</x:v>
      </x:c>
      <x:c r="X227" s="5" t="s">
        <x:v>70</x:v>
      </x:c>
    </x:row>
    <x:row r="228">
      <x:c r="A228" s="5" t="s">
        <x:v>711</x:v>
      </x:c>
      <x:c r="B228" s="5">
        <x:v>45547</x:v>
      </x:c>
      <x:c r="C228" s="5" t="s">
        <x:v>185</x:v>
      </x:c>
      <x:c r="D228" s="5" t="s">
        <x:v>186</x:v>
      </x:c>
      <x:c r="E228" s="5" t="s">
        <x:v>90</x:v>
      </x:c>
      <x:c r="F228" s="5" t="s">
        <x:v>41</x:v>
      </x:c>
      <x:c r="G228" s="5" t="s">
        <x:v>712</x:v>
      </x:c>
      <x:c r="H228" s="5" t="s">
        <x:v>104</x:v>
      </x:c>
      <x:c r="I228" s="5" t="s">
        <x:v>85</x:v>
      </x:c>
      <x:c r="J228" s="5" t="s">
        <x:v>45</x:v>
      </x:c>
      <x:c r="K228" s="5" t="s">
        <x:v>86</x:v>
      </x:c>
      <x:c r="L228" s="5" t="s">
        <x:v>47</x:v>
      </x:c>
      <x:c r="M228" s="5" t="s">
        <x:v>266</x:v>
      </x:c>
      <x:c r="N228" s="6">
        <x:v>5</x:v>
      </x:c>
      <x:c r="O228" s="7">
        <x:v>432</x:v>
      </x:c>
      <x:c r="P228" s="8">
        <x:v>0.25</x:v>
      </x:c>
      <x:c r="Q228" s="7">
        <x:v>269.92000000000002</x:v>
      </x:c>
      <x:c r="R228" s="7">
        <x:v>1620</x:v>
      </x:c>
      <x:c r="S228" s="5" t="s">
        <x:v>49</x:v>
      </x:c>
      <x:c r="T228" s="7">
        <x:v>70296.020000000004</x:v>
      </x:c>
      <x:c r="U228" s="6"/>
      <x:c r="V228" s="6"/>
      <x:c r="W228" s="5" t="s">
        <x:v>50</x:v>
      </x:c>
      <x:c r="X228" s="5" t="s">
        <x:v>80</x:v>
      </x:c>
    </x:row>
    <x:row r="229">
      <x:c r="A229" s="5" t="s">
        <x:v>713</x:v>
      </x:c>
      <x:c r="B229" s="5">
        <x:v>45593</x:v>
      </x:c>
      <x:c r="C229" s="5" t="s">
        <x:v>216</x:v>
      </x:c>
      <x:c r="D229" s="5" t="s">
        <x:v>217</x:v>
      </x:c>
      <x:c r="E229" s="5" t="s">
        <x:v>40</x:v>
      </x:c>
      <x:c r="F229" s="5" t="s">
        <x:v>102</x:v>
      </x:c>
      <x:c r="G229" s="5" t="s">
        <x:v>714</x:v>
      </x:c>
      <x:c r="H229" s="5" t="s">
        <x:v>58</x:v>
      </x:c>
      <x:c r="I229" s="5" t="s">
        <x:v>379</x:v>
      </x:c>
      <x:c r="J229" s="5" t="s">
        <x:v>116</x:v>
      </x:c>
      <x:c r="K229" s="5" t="s">
        <x:v>61</x:v>
      </x:c>
      <x:c r="L229" s="5" t="s">
        <x:v>16</x:v>
      </x:c>
      <x:c r="M229" s="5" t="s">
        <x:v>281</x:v>
      </x:c>
      <x:c r="N229" s="6">
        <x:v>1</x:v>
      </x:c>
      <x:c r="O229" s="7">
        <x:v>190.86000000000001</x:v>
      </x:c>
      <x:c r="P229" s="8">
        <x:v>0.10000000000000001</x:v>
      </x:c>
      <x:c r="Q229" s="7">
        <x:v>140.91</x:v>
      </x:c>
      <x:c r="R229" s="7">
        <x:v>171.77000000000001</x:v>
      </x:c>
      <x:c r="S229" s="5" t="s">
        <x:v>49</x:v>
      </x:c>
      <x:c r="T229" s="7">
        <x:v>130620.69</x:v>
      </x:c>
      <x:c r="U229" s="6"/>
      <x:c r="V229" s="6"/>
      <x:c r="W229" s="5" t="s">
        <x:v>50</x:v>
      </x:c>
      <x:c r="X229" s="5" t="s">
        <x:v>70</x:v>
      </x:c>
    </x:row>
    <x:row r="230">
      <x:c r="A230" s="5" t="s">
        <x:v>715</x:v>
      </x:c>
      <x:c r="B230" s="5">
        <x:v>46046</x:v>
      </x:c>
      <x:c r="C230" s="5" t="s">
        <x:v>38</x:v>
      </x:c>
      <x:c r="D230" s="5" t="s">
        <x:v>39</x:v>
      </x:c>
      <x:c r="E230" s="5" t="s">
        <x:v>40</x:v>
      </x:c>
      <x:c r="F230" s="5" t="s">
        <x:v>41</x:v>
      </x:c>
      <x:c r="G230" s="5" t="s">
        <x:v>716</x:v>
      </x:c>
      <x:c r="H230" s="5" t="s">
        <x:v>78</x:v>
      </x:c>
      <x:c r="I230" s="5" t="s">
        <x:v>192</x:v>
      </x:c>
      <x:c r="J230" s="5" t="s">
        <x:v>93</x:v>
      </x:c>
      <x:c r="K230" s="5" t="s">
        <x:v>61</x:v>
      </x:c>
      <x:c r="L230" s="5" t="s">
        <x:v>16</x:v>
      </x:c>
      <x:c r="M230" s="5" t="s">
        <x:v>384</x:v>
      </x:c>
      <x:c r="N230" s="6">
        <x:v>3</x:v>
      </x:c>
      <x:c r="O230" s="7">
        <x:v>18.43</x:v>
      </x:c>
      <x:c r="P230" s="8">
        <x:v>0.14999999999999999</x:v>
      </x:c>
      <x:c r="Q230" s="7">
        <x:v>11.76</x:v>
      </x:c>
      <x:c r="R230" s="7">
        <x:v>47</x:v>
      </x:c>
      <x:c r="S230" s="5" t="s">
        <x:v>49</x:v>
      </x:c>
      <x:c r="T230" s="7">
        <x:v>165740.07999999999</x:v>
      </x:c>
      <x:c r="U230" s="6"/>
      <x:c r="V230" s="6"/>
      <x:c r="W230" s="5" t="s">
        <x:v>50</x:v>
      </x:c>
      <x:c r="X230" s="5" t="s">
        <x:v>51</x:v>
      </x:c>
    </x:row>
    <x:row r="231">
      <x:c r="A231" s="5" t="s">
        <x:v>717</x:v>
      </x:c>
      <x:c r="B231" s="5">
        <x:v>45421</x:v>
      </x:c>
      <x:c r="C231" s="5" t="s">
        <x:v>64</x:v>
      </x:c>
      <x:c r="D231" s="5" t="s">
        <x:v>65</x:v>
      </x:c>
      <x:c r="E231" s="5" t="s">
        <x:v>40</x:v>
      </x:c>
      <x:c r="F231" s="5" t="s">
        <x:v>66</x:v>
      </x:c>
      <x:c r="G231" s="5" t="s">
        <x:v>718</x:v>
      </x:c>
      <x:c r="H231" s="5" t="s">
        <x:v>104</x:v>
      </x:c>
      <x:c r="I231" s="5" t="s">
        <x:v>719</x:v>
      </x:c>
      <x:c r="J231" s="5" t="s">
        <x:v>93</x:v>
      </x:c>
      <x:c r="K231" s="5" t="s">
        <x:v>117</x:v>
      </x:c>
      <x:c r="L231" s="5" t="s">
        <x:v>47</x:v>
      </x:c>
      <x:c r="M231" s="5" t="s">
        <x:v>530</x:v>
      </x:c>
      <x:c r="N231" s="6">
        <x:v>3</x:v>
      </x:c>
      <x:c r="O231" s="7">
        <x:v>55.210000000000001</x:v>
      </x:c>
      <x:c r="P231" s="8">
        <x:v>0.14999999999999999</x:v>
      </x:c>
      <x:c r="Q231" s="7">
        <x:v>43.920000000000002</x:v>
      </x:c>
      <x:c r="R231" s="7">
        <x:v>140.78999999999999</x:v>
      </x:c>
      <x:c r="S231" s="5" t="s">
        <x:v>49</x:v>
      </x:c>
      <x:c r="T231" s="7">
        <x:v>78526.630000000005</x:v>
      </x:c>
      <x:c r="U231" s="6"/>
      <x:c r="V231" s="6"/>
      <x:c r="W231" s="5" t="s">
        <x:v>50</x:v>
      </x:c>
      <x:c r="X231" s="5" t="s">
        <x:v>51</x:v>
      </x:c>
    </x:row>
    <x:row r="232">
      <x:c r="A232" s="5" t="s">
        <x:v>720</x:v>
      </x:c>
      <x:c r="B232" s="5">
        <x:v>45752</x:v>
      </x:c>
      <x:c r="C232" s="5" t="s">
        <x:v>200</x:v>
      </x:c>
      <x:c r="D232" s="5" t="s">
        <x:v>201</x:v>
      </x:c>
      <x:c r="E232" s="5" t="s">
        <x:v>40</x:v>
      </x:c>
      <x:c r="F232" s="5" t="s">
        <x:v>158</x:v>
      </x:c>
      <x:c r="G232" s="5" t="s">
        <x:v>721</x:v>
      </x:c>
      <x:c r="H232" s="5" t="s">
        <x:v>43</x:v>
      </x:c>
      <x:c r="I232" s="5" t="s">
        <x:v>550</x:v>
      </x:c>
      <x:c r="J232" s="5" t="s">
        <x:v>45</x:v>
      </x:c>
      <x:c r="K232" s="5" t="s">
        <x:v>61</x:v>
      </x:c>
      <x:c r="L232" s="5" t="s">
        <x:v>47</x:v>
      </x:c>
      <x:c r="M232" s="5" t="s">
        <x:v>384</x:v>
      </x:c>
      <x:c r="N232" s="6">
        <x:v>2</x:v>
      </x:c>
      <x:c r="O232" s="7">
        <x:v>392.55000000000001</x:v>
      </x:c>
      <x:c r="P232" s="8">
        <x:v>0.20000000000000001</x:v>
      </x:c>
      <x:c r="Q232" s="7">
        <x:v>240.44999999999999</x:v>
      </x:c>
      <x:c r="R232" s="7">
        <x:v>628.08000000000004</x:v>
      </x:c>
      <x:c r="S232" s="5" t="s">
        <x:v>49</x:v>
      </x:c>
      <x:c r="T232" s="7">
        <x:v>86012.199999999997</x:v>
      </x:c>
      <x:c r="U232" s="6"/>
      <x:c r="V232" s="6"/>
      <x:c r="W232" s="5" t="s">
        <x:v>50</x:v>
      </x:c>
      <x:c r="X232" s="5" t="s">
        <x:v>70</x:v>
      </x:c>
    </x:row>
    <x:row r="233">
      <x:c r="A233" s="5" t="s">
        <x:v>722</x:v>
      </x:c>
      <x:c r="B233" s="5">
        <x:v>45686</x:v>
      </x:c>
      <x:c r="C233" s="5" t="s">
        <x:v>194</x:v>
      </x:c>
      <x:c r="D233" s="5" t="s">
        <x:v>195</x:v>
      </x:c>
      <x:c r="E233" s="5" t="s">
        <x:v>90</x:v>
      </x:c>
      <x:c r="F233" s="5" t="s">
        <x:v>158</x:v>
      </x:c>
      <x:c r="G233" s="5" t="s">
        <x:v>723</x:v>
      </x:c>
      <x:c r="H233" s="5" t="s">
        <x:v>78</x:v>
      </x:c>
      <x:c r="I233" s="5" t="s">
        <x:v>467</x:v>
      </x:c>
      <x:c r="J233" s="5" t="s">
        <x:v>74</x:v>
      </x:c>
      <x:c r="K233" s="5" t="s">
        <x:v>61</x:v>
      </x:c>
      <x:c r="L233" s="5" t="s">
        <x:v>94</x:v>
      </x:c>
      <x:c r="M233" s="5" t="s">
        <x:v>154</x:v>
      </x:c>
      <x:c r="N233" s="6">
        <x:v>1</x:v>
      </x:c>
      <x:c r="O233" s="7">
        <x:v>89.489999999999995</x:v>
      </x:c>
      <x:c r="P233" s="8">
        <x:v>0.10000000000000001</x:v>
      </x:c>
      <x:c r="Q233" s="7">
        <x:v>61.450000000000003</x:v>
      </x:c>
      <x:c r="R233" s="7">
        <x:v>80.540000000000006</x:v>
      </x:c>
      <x:c r="S233" s="5" t="s">
        <x:v>49</x:v>
      </x:c>
      <x:c r="T233" s="7">
        <x:v>76324.899999999994</x:v>
      </x:c>
      <x:c r="U233" s="6"/>
      <x:c r="V233" s="6"/>
      <x:c r="W233" s="5" t="s">
        <x:v>50</x:v>
      </x:c>
      <x:c r="X233" s="5" t="s">
        <x:v>80</x:v>
      </x:c>
    </x:row>
    <x:row r="234">
      <x:c r="A234" s="5" t="s">
        <x:v>724</x:v>
      </x:c>
      <x:c r="B234" s="5">
        <x:v>45810</x:v>
      </x:c>
      <x:c r="C234" s="5" t="s">
        <x:v>38</x:v>
      </x:c>
      <x:c r="D234" s="5" t="s">
        <x:v>39</x:v>
      </x:c>
      <x:c r="E234" s="5" t="s">
        <x:v>40</x:v>
      </x:c>
      <x:c r="F234" s="5" t="s">
        <x:v>41</x:v>
      </x:c>
      <x:c r="G234" s="5" t="s">
        <x:v>725</x:v>
      </x:c>
      <x:c r="H234" s="5" t="s">
        <x:v>43</x:v>
      </x:c>
      <x:c r="I234" s="5" t="s">
        <x:v>121</x:v>
      </x:c>
      <x:c r="J234" s="5" t="s">
        <x:v>93</x:v>
      </x:c>
      <x:c r="K234" s="5" t="s">
        <x:v>46</x:v>
      </x:c>
      <x:c r="L234" s="5" t="s">
        <x:v>16</x:v>
      </x:c>
      <x:c r="M234" s="5" t="s">
        <x:v>530</x:v>
      </x:c>
      <x:c r="N234" s="6">
        <x:v>3</x:v>
      </x:c>
      <x:c r="O234" s="7">
        <x:v>25.32</x:v>
      </x:c>
      <x:c r="P234" s="8">
        <x:v>0.25</x:v>
      </x:c>
      <x:c r="Q234" s="7">
        <x:v>18.82</x:v>
      </x:c>
      <x:c r="R234" s="7">
        <x:v>56.969999999999999</x:v>
      </x:c>
      <x:c r="S234" s="5" t="s">
        <x:v>49</x:v>
      </x:c>
      <x:c r="T234" s="7">
        <x:v>170776.26999999999</x:v>
      </x:c>
      <x:c r="U234" s="6">
        <x:v>138</x:v>
      </x:c>
      <x:c r="V234" s="6">
        <x:v>28</x:v>
      </x:c>
      <x:c r="W234" s="5" t="s">
        <x:v>50</x:v>
      </x:c>
      <x:c r="X234" s="5" t="s">
        <x:v>51</x:v>
      </x:c>
    </x:row>
    <x:row r="235">
      <x:c r="A235" s="5" t="s">
        <x:v>726</x:v>
      </x:c>
      <x:c r="B235" s="5">
        <x:v>45867</x:v>
      </x:c>
      <x:c r="C235" s="5" t="s">
        <x:v>185</x:v>
      </x:c>
      <x:c r="D235" s="5" t="s">
        <x:v>186</x:v>
      </x:c>
      <x:c r="E235" s="5" t="s">
        <x:v>90</x:v>
      </x:c>
      <x:c r="F235" s="5" t="s">
        <x:v>41</x:v>
      </x:c>
      <x:c r="G235" s="5" t="s">
        <x:v>727</x:v>
      </x:c>
      <x:c r="H235" s="5" t="s">
        <x:v>43</x:v>
      </x:c>
      <x:c r="I235" s="5" t="s">
        <x:v>294</x:v>
      </x:c>
      <x:c r="J235" s="5" t="s">
        <x:v>116</x:v>
      </x:c>
      <x:c r="K235" s="5" t="s">
        <x:v>117</x:v>
      </x:c>
      <x:c r="L235" s="5" t="s">
        <x:v>47</x:v>
      </x:c>
      <x:c r="M235" s="5" t="s">
        <x:v>489</x:v>
      </x:c>
      <x:c r="N235" s="6">
        <x:v>4</x:v>
      </x:c>
      <x:c r="O235" s="7">
        <x:v>282.69999999999999</x:v>
      </x:c>
      <x:c r="P235" s="8">
        <x:v>0.25</x:v>
      </x:c>
      <x:c r="Q235" s="7">
        <x:v>154.37</x:v>
      </x:c>
      <x:c r="R235" s="7">
        <x:v>848.10000000000002</x:v>
      </x:c>
      <x:c r="S235" s="5" t="s">
        <x:v>49</x:v>
      </x:c>
      <x:c r="T235" s="7">
        <x:v>96748.720000000001</x:v>
      </x:c>
      <x:c r="U235" s="6">
        <x:v>0</x:v>
      </x:c>
      <x:c r="V235" s="6">
        <x:v>28</x:v>
      </x:c>
      <x:c r="W235" s="5" t="s">
        <x:v>50</x:v>
      </x:c>
      <x:c r="X235" s="5" t="s">
        <x:v>80</x:v>
      </x:c>
    </x:row>
    <x:row r="236">
      <x:c r="A236" s="5" t="s">
        <x:v>728</x:v>
      </x:c>
      <x:c r="B236" s="5">
        <x:v>45861</x:v>
      </x:c>
      <x:c r="C236" s="5" t="s">
        <x:v>340</x:v>
      </x:c>
      <x:c r="D236" s="5" t="s">
        <x:v>341</x:v>
      </x:c>
      <x:c r="E236" s="5" t="s">
        <x:v>55</x:v>
      </x:c>
      <x:c r="F236" s="5" t="s">
        <x:v>66</x:v>
      </x:c>
      <x:c r="G236" s="5" t="s">
        <x:v>676</x:v>
      </x:c>
      <x:c r="H236" s="5" t="s">
        <x:v>58</x:v>
      </x:c>
      <x:c r="I236" s="5" t="s">
        <x:v>362</x:v>
      </x:c>
      <x:c r="J236" s="5" t="s">
        <x:v>45</x:v>
      </x:c>
      <x:c r="K236" s="5" t="s">
        <x:v>46</x:v>
      </x:c>
      <x:c r="L236" s="5" t="s">
        <x:v>131</x:v>
      </x:c>
      <x:c r="M236" s="5" t="s">
        <x:v>136</x:v>
      </x:c>
      <x:c r="N236" s="6">
        <x:v>2</x:v>
      </x:c>
      <x:c r="O236" s="7">
        <x:v>324.00999999999999</x:v>
      </x:c>
      <x:c r="P236" s="8">
        <x:v>0</x:v>
      </x:c>
      <x:c r="Q236" s="7">
        <x:v>258.26999999999998</x:v>
      </x:c>
      <x:c r="R236" s="7">
        <x:v>648.01999999999998</x:v>
      </x:c>
      <x:c r="S236" s="5" t="s">
        <x:v>49</x:v>
      </x:c>
      <x:c r="T236" s="7">
        <x:v>93312.169999999998</x:v>
      </x:c>
      <x:c r="U236" s="6"/>
      <x:c r="V236" s="6"/>
      <x:c r="W236" s="5" t="s">
        <x:v>50</x:v>
      </x:c>
      <x:c r="X236" s="5" t="s">
        <x:v>51</x:v>
      </x:c>
    </x:row>
    <x:row r="237">
      <x:c r="A237" s="5" t="s">
        <x:v>729</x:v>
      </x:c>
      <x:c r="B237" s="5">
        <x:v>45580</x:v>
      </x:c>
      <x:c r="C237" s="5" t="s">
        <x:v>38</x:v>
      </x:c>
      <x:c r="D237" s="5" t="s">
        <x:v>39</x:v>
      </x:c>
      <x:c r="E237" s="5" t="s">
        <x:v>40</x:v>
      </x:c>
      <x:c r="F237" s="5" t="s">
        <x:v>41</x:v>
      </x:c>
      <x:c r="G237" s="5" t="s">
        <x:v>730</x:v>
      </x:c>
      <x:c r="H237" s="5" t="s">
        <x:v>43</x:v>
      </x:c>
      <x:c r="I237" s="5" t="s">
        <x:v>665</x:v>
      </x:c>
      <x:c r="J237" s="5" t="s">
        <x:v>116</x:v>
      </x:c>
      <x:c r="K237" s="5" t="s">
        <x:v>117</x:v>
      </x:c>
      <x:c r="L237" s="5" t="s">
        <x:v>16</x:v>
      </x:c>
      <x:c r="M237" s="5" t="s">
        <x:v>471</x:v>
      </x:c>
      <x:c r="N237" s="6">
        <x:v>1</x:v>
      </x:c>
      <x:c r="O237" s="7">
        <x:v>233.27000000000001</x:v>
      </x:c>
      <x:c r="P237" s="8">
        <x:v>10</x:v>
      </x:c>
      <x:c r="Q237" s="7">
        <x:v>150.55000000000001</x:v>
      </x:c>
      <x:c r="R237" s="7">
        <x:v>209.94</x:v>
      </x:c>
      <x:c r="S237" s="5" t="s">
        <x:v>49</x:v>
      </x:c>
      <x:c r="T237" s="7">
        <x:v>157112.51999999999</x:v>
      </x:c>
      <x:c r="U237" s="6"/>
      <x:c r="V237" s="6"/>
      <x:c r="W237" s="5" t="s">
        <x:v>50</x:v>
      </x:c>
      <x:c r="X237" s="5" t="s">
        <x:v>97</x:v>
      </x:c>
    </x:row>
    <x:row r="238">
      <x:c r="A238" s="5" t="s">
        <x:v>731</x:v>
      </x:c>
      <x:c r="B238" s="5">
        <x:v>45854</x:v>
      </x:c>
      <x:c r="C238" s="5" t="s">
        <x:v>200</x:v>
      </x:c>
      <x:c r="D238" s="5" t="s">
        <x:v>201</x:v>
      </x:c>
      <x:c r="E238" s="5" t="s">
        <x:v>40</x:v>
      </x:c>
      <x:c r="F238" s="5" t="s">
        <x:v>158</x:v>
      </x:c>
      <x:c r="G238" s="5" t="s">
        <x:v>434</x:v>
      </x:c>
      <x:c r="H238" s="5" t="s">
        <x:v>78</x:v>
      </x:c>
      <x:c r="I238" s="5" t="s">
        <x:v>160</x:v>
      </x:c>
      <x:c r="J238" s="5" t="s">
        <x:v>60</x:v>
      </x:c>
      <x:c r="K238" s="5" t="s">
        <x:v>117</x:v>
      </x:c>
      <x:c r="L238" s="5" t="s">
        <x:v>16</x:v>
      </x:c>
      <x:c r="M238" s="5" t="s">
        <x:v>125</x:v>
      </x:c>
      <x:c r="N238" s="6">
        <x:v>1</x:v>
      </x:c>
      <x:c r="O238" s="7">
        <x:v>254.19999999999999</x:v>
      </x:c>
      <x:c r="P238" s="8">
        <x:v>0.20000000000000001</x:v>
      </x:c>
      <x:c r="Q238" s="7">
        <x:v>154.81999999999999</x:v>
      </x:c>
      <x:c r="R238" s="7">
        <x:v>203.36000000000001</x:v>
      </x:c>
      <x:c r="S238" s="5" t="s">
        <x:v>49</x:v>
      </x:c>
      <x:c r="T238" s="7">
        <x:v>133641.06</x:v>
      </x:c>
      <x:c r="U238" s="6"/>
      <x:c r="V238" s="6"/>
      <x:c r="W238" s="5" t="s">
        <x:v>50</x:v>
      </x:c>
      <x:c r="X238" s="5" t="s">
        <x:v>51</x:v>
      </x:c>
    </x:row>
    <x:row r="239">
      <x:c r="A239" s="5" t="s">
        <x:v>732</x:v>
      </x:c>
      <x:c r="B239" s="5">
        <x:v>46115</x:v>
      </x:c>
      <x:c r="C239" s="5" t="s">
        <x:v>127</x:v>
      </x:c>
      <x:c r="D239" s="5" t="s">
        <x:v>128</x:v>
      </x:c>
      <x:c r="E239" s="5" t="s">
        <x:v>55</x:v>
      </x:c>
      <x:c r="F239" s="5" t="s">
        <x:v>41</x:v>
      </x:c>
      <x:c r="G239" s="5" t="s">
        <x:v>733</x:v>
      </x:c>
      <x:c r="H239" s="5" t="s">
        <x:v>43</x:v>
      </x:c>
      <x:c r="I239" s="5" t="s">
        <x:v>619</x:v>
      </x:c>
      <x:c r="J239" s="5" t="s">
        <x:v>116</x:v>
      </x:c>
      <x:c r="K239" s="5" t="s">
        <x:v>117</x:v>
      </x:c>
      <x:c r="L239" s="5" t="s">
        <x:v>47</x:v>
      </x:c>
      <x:c r="M239" s="5" t="s">
        <x:v>489</x:v>
      </x:c>
      <x:c r="N239" s="6">
        <x:v>1</x:v>
      </x:c>
      <x:c r="O239" s="7">
        <x:v>318.19999999999999</x:v>
      </x:c>
      <x:c r="P239" s="8">
        <x:v>0.25</x:v>
      </x:c>
      <x:c r="Q239" s="7">
        <x:v>211</x:v>
      </x:c>
      <x:c r="R239" s="7">
        <x:v>238.65000000000001</x:v>
      </x:c>
      <x:c r="S239" s="5" t="s">
        <x:v>49</x:v>
      </x:c>
      <x:c r="T239" s="7">
        <x:v>75256.539999999994</x:v>
      </x:c>
      <x:c r="U239" s="6"/>
      <x:c r="V239" s="6"/>
      <x:c r="W239" s="5" t="s">
        <x:v>50</x:v>
      </x:c>
      <x:c r="X239" s="5" t="s">
        <x:v>80</x:v>
      </x:c>
    </x:row>
    <x:row r="240">
      <x:c r="A240" s="5" t="s">
        <x:v>734</x:v>
      </x:c>
      <x:c r="B240" s="5">
        <x:v>46113</x:v>
      </x:c>
      <x:c r="C240" s="5" t="s">
        <x:v>108</x:v>
      </x:c>
      <x:c r="D240" s="5" t="s">
        <x:v>109</x:v>
      </x:c>
      <x:c r="E240" s="5" t="s">
        <x:v>90</x:v>
      </x:c>
      <x:c r="F240" s="5" t="s">
        <x:v>102</x:v>
      </x:c>
      <x:c r="G240" s="5" t="s">
        <x:v>735</x:v>
      </x:c>
      <x:c r="H240" s="5" t="s">
        <x:v>78</x:v>
      </x:c>
      <x:c r="I240" s="5" t="s">
        <x:v>242</x:v>
      </x:c>
      <x:c r="J240" s="5" t="s">
        <x:v>116</x:v>
      </x:c>
      <x:c r="K240" s="5" t="s">
        <x:v>86</x:v>
      </x:c>
      <x:c r="L240" s="5" t="s">
        <x:v>583</x:v>
      </x:c>
      <x:c r="M240" s="5" t="s">
        <x:v>471</x:v>
      </x:c>
      <x:c r="N240" s="6">
        <x:v>3</x:v>
      </x:c>
      <x:c r="O240" s="7">
        <x:v>305.19</x:v>
      </x:c>
      <x:c r="P240" s="8">
        <x:v>0</x:v>
      </x:c>
      <x:c r="Q240" s="7">
        <x:v>185.19999999999999</x:v>
      </x:c>
      <x:c r="R240" s="7">
        <x:v>915.57000000000005</x:v>
      </x:c>
      <x:c r="S240" s="5" t="s">
        <x:v>49</x:v>
      </x:c>
      <x:c r="T240" s="7">
        <x:v>62593.370000000003</x:v>
      </x:c>
      <x:c r="U240" s="6"/>
      <x:c r="V240" s="6"/>
      <x:c r="W240" s="5" t="s">
        <x:v>50</x:v>
      </x:c>
      <x:c r="X240" s="5" t="s">
        <x:v>97</x:v>
      </x:c>
    </x:row>
    <x:row r="241">
      <x:c r="A241" s="5" t="s">
        <x:v>736</x:v>
      </x:c>
      <x:c r="B241" s="5">
        <x:v>45884</x:v>
      </x:c>
      <x:c r="C241" s="5" t="s">
        <x:v>100</x:v>
      </x:c>
      <x:c r="D241" s="5" t="s">
        <x:v>101</x:v>
      </x:c>
      <x:c r="E241" s="5" t="s">
        <x:v>90</x:v>
      </x:c>
      <x:c r="F241" s="5" t="s">
        <x:v>102</x:v>
      </x:c>
      <x:c r="G241" s="5" t="s">
        <x:v>737</x:v>
      </x:c>
      <x:c r="H241" s="5" t="s">
        <x:v>58</x:v>
      </x:c>
      <x:c r="I241" s="5" t="s">
        <x:v>482</x:v>
      </x:c>
      <x:c r="J241" s="5" t="s">
        <x:v>60</x:v>
      </x:c>
      <x:c r="K241" s="5" t="s">
        <x:v>86</x:v>
      </x:c>
      <x:c r="L241" s="5" t="s">
        <x:v>131</x:v>
      </x:c>
      <x:c r="M241" s="5" t="s">
        <x:v>106</x:v>
      </x:c>
      <x:c r="N241" s="6">
        <x:v>1</x:v>
      </x:c>
      <x:c r="O241" s="7">
        <x:v>214.22999999999999</x:v>
      </x:c>
      <x:c r="P241" s="8">
        <x:v>5.0000000000000003e-002</x:v>
      </x:c>
      <x:c r="Q241" s="7">
        <x:v>167.96000000000001</x:v>
      </x:c>
      <x:c r="R241" s="7">
        <x:v>203.52000000000001</x:v>
      </x:c>
      <x:c r="S241" s="5" t="s">
        <x:v>49</x:v>
      </x:c>
      <x:c r="T241" s="7">
        <x:v>73465.059999999998</x:v>
      </x:c>
      <x:c r="U241" s="6"/>
      <x:c r="V241" s="6"/>
      <x:c r="W241" s="5" t="s">
        <x:v>50</x:v>
      </x:c>
      <x:c r="X241" s="5" t="s">
        <x:v>80</x:v>
      </x:c>
    </x:row>
    <x:row r="242">
      <x:c r="A242" s="5" t="s">
        <x:v>738</x:v>
      </x:c>
      <x:c r="B242" s="5">
        <x:v>45693</x:v>
      </x:c>
      <x:c r="C242" s="5" t="s">
        <x:v>127</x:v>
      </x:c>
      <x:c r="D242" s="5" t="s">
        <x:v>128</x:v>
      </x:c>
      <x:c r="E242" s="5" t="s">
        <x:v>55</x:v>
      </x:c>
      <x:c r="F242" s="5" t="s">
        <x:v>41</x:v>
      </x:c>
      <x:c r="G242" s="5" t="s">
        <x:v>739</x:v>
      </x:c>
      <x:c r="H242" s="5" t="s">
        <x:v>43</x:v>
      </x:c>
      <x:c r="I242" s="5" t="s">
        <x:v>740</x:v>
      </x:c>
      <x:c r="J242" s="5" t="s">
        <x:v>93</x:v>
      </x:c>
      <x:c r="K242" s="5" t="s">
        <x:v>46</x:v>
      </x:c>
      <x:c r="L242" s="5" t="s">
        <x:v>16</x:v>
      </x:c>
      <x:c r="M242" s="5" t="s">
        <x:v>48</x:v>
      </x:c>
      <x:c r="N242" s="6">
        <x:v>6</x:v>
      </x:c>
      <x:c r="O242" s="7">
        <x:v>34.780000000000001</x:v>
      </x:c>
      <x:c r="P242" s="8">
        <x:v>0.25</x:v>
      </x:c>
      <x:c r="Q242" s="7">
        <x:v>20.469999999999999</x:v>
      </x:c>
      <x:c r="R242" s="7">
        <x:v>156.50999999999999</x:v>
      </x:c>
      <x:c r="S242" s="5" t="s">
        <x:v>49</x:v>
      </x:c>
      <x:c r="T242" s="7">
        <x:v>169210.56</x:v>
      </x:c>
      <x:c r="U242" s="6"/>
      <x:c r="V242" s="6"/>
      <x:c r="W242" s="5" t="s">
        <x:v>50</x:v>
      </x:c>
      <x:c r="X242" s="5" t="s">
        <x:v>97</x:v>
      </x:c>
    </x:row>
    <x:row r="243">
      <x:c r="A243" s="5" t="s">
        <x:v>741</x:v>
      </x:c>
      <x:c r="B243" s="5">
        <x:v>46028</x:v>
      </x:c>
      <x:c r="C243" s="5" t="s">
        <x:v>162</x:v>
      </x:c>
      <x:c r="D243" s="5" t="s">
        <x:v>163</x:v>
      </x:c>
      <x:c r="E243" s="5" t="s">
        <x:v>40</x:v>
      </x:c>
      <x:c r="F243" s="5" t="s">
        <x:v>158</x:v>
      </x:c>
      <x:c r="G243" s="5" t="s">
        <x:v>742</x:v>
      </x:c>
      <x:c r="H243" s="5" t="s">
        <x:v>43</x:v>
      </x:c>
      <x:c r="I243" s="5" t="s">
        <x:v>437</x:v>
      </x:c>
      <x:c r="J243" s="5" t="s">
        <x:v>60</x:v>
      </x:c>
      <x:c r="K243" s="5" t="s">
        <x:v>46</x:v>
      </x:c>
      <x:c r="L243" s="5" t="s">
        <x:v>16</x:v>
      </x:c>
      <x:c r="M243" s="5" t="s">
        <x:v>204</x:v>
      </x:c>
      <x:c r="N243" s="6">
        <x:v>2</x:v>
      </x:c>
      <x:c r="O243" s="7">
        <x:v>90.75</x:v>
      </x:c>
      <x:c r="P243" s="8">
        <x:v>0</x:v>
      </x:c>
      <x:c r="Q243" s="7">
        <x:v>45.32</x:v>
      </x:c>
      <x:c r="R243" s="7">
        <x:v>181.5</x:v>
      </x:c>
      <x:c r="S243" s="5" t="s">
        <x:v>49</x:v>
      </x:c>
      <x:c r="T243" s="7">
        <x:v>173590.59</x:v>
      </x:c>
      <x:c r="U243" s="6"/>
      <x:c r="V243" s="6"/>
      <x:c r="W243" s="5" t="s">
        <x:v>50</x:v>
      </x:c>
      <x:c r="X243" s="5" t="s">
        <x:v>80</x:v>
      </x:c>
    </x:row>
    <x:row r="244">
      <x:c r="A244" s="5" t="s">
        <x:v>743</x:v>
      </x:c>
      <x:c r="B244" s="5">
        <x:v>46126</x:v>
      </x:c>
      <x:c r="C244" s="5" t="s">
        <x:v>38</x:v>
      </x:c>
      <x:c r="D244" s="5" t="s">
        <x:v>39</x:v>
      </x:c>
      <x:c r="E244" s="5" t="s">
        <x:v>40</x:v>
      </x:c>
      <x:c r="F244" s="5" t="s">
        <x:v>41</x:v>
      </x:c>
      <x:c r="G244" s="5" t="s">
        <x:v>744</x:v>
      </x:c>
      <x:c r="H244" s="5" t="s">
        <x:v>58</x:v>
      </x:c>
      <x:c r="I244" s="5" t="s">
        <x:v>214</x:v>
      </x:c>
      <x:c r="J244" s="5" t="s">
        <x:v>60</x:v>
      </x:c>
      <x:c r="K244" s="5" t="s">
        <x:v>117</x:v>
      </x:c>
      <x:c r="L244" s="5" t="s">
        <x:v>16</x:v>
      </x:c>
      <x:c r="M244" s="5" t="s">
        <x:v>471</x:v>
      </x:c>
      <x:c r="N244" s="6">
        <x:v>2</x:v>
      </x:c>
      <x:c r="O244" s="7">
        <x:v>210.97999999999999</x:v>
      </x:c>
      <x:c r="P244" s="8">
        <x:v>0.20000000000000001</x:v>
      </x:c>
      <x:c r="Q244" s="7">
        <x:v>158.44999999999999</x:v>
      </x:c>
      <x:c r="R244" s="7">
        <x:v>337.56999999999999</x:v>
      </x:c>
      <x:c r="S244" s="5" t="s">
        <x:v>49</x:v>
      </x:c>
      <x:c r="T244" s="7">
        <x:v>174619.63</x:v>
      </x:c>
      <x:c r="U244" s="6"/>
      <x:c r="V244" s="6"/>
      <x:c r="W244" s="5" t="s">
        <x:v>50</x:v>
      </x:c>
      <x:c r="X244" s="5" t="s">
        <x:v>51</x:v>
      </x:c>
    </x:row>
    <x:row r="245">
      <x:c r="A245" s="5" t="s">
        <x:v>745</x:v>
      </x:c>
      <x:c r="B245" s="5">
        <x:v>45996</x:v>
      </x:c>
      <x:c r="C245" s="5" t="s">
        <x:v>53</x:v>
      </x:c>
      <x:c r="D245" s="5" t="s">
        <x:v>54</x:v>
      </x:c>
      <x:c r="E245" s="5" t="s">
        <x:v>55</x:v>
      </x:c>
      <x:c r="F245" s="5" t="s">
        <x:v>56</x:v>
      </x:c>
      <x:c r="G245" s="5" t="s">
        <x:v>746</x:v>
      </x:c>
      <x:c r="H245" s="5" t="s">
        <x:v>104</x:v>
      </x:c>
      <x:c r="I245" s="5" t="s">
        <x:v>365</x:v>
      </x:c>
      <x:c r="J245" s="5" t="s">
        <x:v>74</x:v>
      </x:c>
      <x:c r="K245" s="5" t="s">
        <x:v>117</x:v>
      </x:c>
      <x:c r="L245" s="5" t="s">
        <x:v>16</x:v>
      </x:c>
      <x:c r="M245" s="5" t="s">
        <x:v>112</x:v>
      </x:c>
      <x:c r="N245" s="6">
        <x:v>-1</x:v>
      </x:c>
      <x:c r="O245" s="7">
        <x:v>101.88</x:v>
      </x:c>
      <x:c r="P245" s="8">
        <x:v>0</x:v>
      </x:c>
      <x:c r="Q245" s="7">
        <x:v>50.859999999999999</x:v>
      </x:c>
      <x:c r="R245" s="7">
        <x:v>-101.88</x:v>
      </x:c>
      <x:c r="S245" s="5" t="s">
        <x:v>49</x:v>
      </x:c>
      <x:c r="T245" s="7">
        <x:v>186128.69</x:v>
      </x:c>
      <x:c r="U245" s="6">
        <x:v>51</x:v>
      </x:c>
      <x:c r="V245" s="6">
        <x:v>5</x:v>
      </x:c>
      <x:c r="W245" s="5" t="s">
        <x:v>96</x:v>
      </x:c>
      <x:c r="X245" s="5" t="s">
        <x:v>51</x:v>
      </x:c>
    </x:row>
    <x:row r="246">
      <x:c r="A246" s="5" t="s">
        <x:v>747</x:v>
      </x:c>
      <x:c r="B246" s="5">
        <x:v>45949</x:v>
      </x:c>
      <x:c r="C246" s="5" t="s">
        <x:v>138</x:v>
      </x:c>
      <x:c r="D246" s="5" t="s">
        <x:v>139</x:v>
      </x:c>
      <x:c r="E246" s="5" t="s">
        <x:v>90</x:v>
      </x:c>
      <x:c r="F246" s="5" t="s">
        <x:v>41</x:v>
      </x:c>
      <x:c r="G246" s="5" t="s">
        <x:v>606</x:v>
      </x:c>
      <x:c r="H246" s="5" t="s">
        <x:v>43</x:v>
      </x:c>
      <x:c r="I246" s="5" t="s">
        <x:v>719</x:v>
      </x:c>
      <x:c r="J246" s="5" t="s">
        <x:v>93</x:v>
      </x:c>
      <x:c r="K246" s="5" t="s">
        <x:v>117</x:v>
      </x:c>
      <x:c r="L246" s="5" t="s">
        <x:v>16</x:v>
      </x:c>
      <x:c r="M246" s="5" t="s">
        <x:v>75</x:v>
      </x:c>
      <x:c r="N246" s="6">
        <x:v>1</x:v>
      </x:c>
      <x:c r="O246" s="7">
        <x:v>60.869999999999997</x:v>
      </x:c>
      <x:c r="P246" s="8">
        <x:v>0.25</x:v>
      </x:c>
      <x:c r="Q246" s="7">
        <x:v>43.920000000000002</x:v>
      </x:c>
      <x:c r="R246" s="7">
        <x:v>45.649999999999999</x:v>
      </x:c>
      <x:c r="S246" s="5" t="s">
        <x:v>49</x:v>
      </x:c>
      <x:c r="T246" s="7">
        <x:v>126153.61</x:v>
      </x:c>
      <x:c r="U246" s="6"/>
      <x:c r="V246" s="6"/>
      <x:c r="W246" s="5" t="s">
        <x:v>50</x:v>
      </x:c>
      <x:c r="X246" s="5" t="s">
        <x:v>51</x:v>
      </x:c>
    </x:row>
    <x:row r="247">
      <x:c r="A247" s="5" t="s">
        <x:v>748</x:v>
      </x:c>
      <x:c r="B247" s="5">
        <x:v>45942</x:v>
      </x:c>
      <x:c r="C247" s="5" t="s">
        <x:v>162</x:v>
      </x:c>
      <x:c r="D247" s="5" t="s">
        <x:v>163</x:v>
      </x:c>
      <x:c r="E247" s="5" t="s">
        <x:v>40</x:v>
      </x:c>
      <x:c r="F247" s="5" t="s">
        <x:v>158</x:v>
      </x:c>
      <x:c r="G247" s="5" t="s">
        <x:v>749</x:v>
      </x:c>
      <x:c r="H247" s="5" t="s">
        <x:v>78</x:v>
      </x:c>
      <x:c r="I247" s="5" t="s">
        <x:v>405</x:v>
      </x:c>
      <x:c r="J247" s="5" t="s">
        <x:v>60</x:v>
      </x:c>
      <x:c r="K247" s="5" t="s">
        <x:v>61</x:v>
      </x:c>
      <x:c r="L247" s="5" t="s">
        <x:v>16</x:v>
      </x:c>
      <x:c r="M247" s="5" t="s">
        <x:v>198</x:v>
      </x:c>
      <x:c r="N247" s="6">
        <x:v>1</x:v>
      </x:c>
      <x:c r="O247" s="7">
        <x:v>129.18000000000001</x:v>
      </x:c>
      <x:c r="P247" s="8">
        <x:v>0.20000000000000001</x:v>
      </x:c>
      <x:c r="Q247" s="7">
        <x:v>75.150000000000006</x:v>
      </x:c>
      <x:c r="R247" s="7">
        <x:v>103.34</x:v>
      </x:c>
      <x:c r="S247" s="5" t="s">
        <x:v>49</x:v>
      </x:c>
      <x:c r="T247" s="7">
        <x:v>166027.73000000001</x:v>
      </x:c>
      <x:c r="U247" s="6"/>
      <x:c r="V247" s="6"/>
      <x:c r="W247" s="5" t="s">
        <x:v>50</x:v>
      </x:c>
      <x:c r="X247" s="5" t="s">
        <x:v>51</x:v>
      </x:c>
    </x:row>
    <x:row r="248">
      <x:c r="A248" s="5" t="s">
        <x:v>750</x:v>
      </x:c>
      <x:c r="B248" s="5">
        <x:v>45716</x:v>
      </x:c>
      <x:c r="C248" s="5" t="s">
        <x:v>82</x:v>
      </x:c>
      <x:c r="D248" s="5" t="s">
        <x:v>83</x:v>
      </x:c>
      <x:c r="E248" s="5" t="s">
        <x:v>40</x:v>
      </x:c>
      <x:c r="F248" s="5" t="s">
        <x:v>56</x:v>
      </x:c>
      <x:c r="G248" s="5" t="s">
        <x:v>751</x:v>
      </x:c>
      <x:c r="H248" s="5" t="s">
        <x:v>43</x:v>
      </x:c>
      <x:c r="I248" s="5" t="s">
        <x:v>188</x:v>
      </x:c>
      <x:c r="J248" s="5" t="s">
        <x:v>45</x:v>
      </x:c>
      <x:c r="K248" s="5" t="s">
        <x:v>61</x:v>
      </x:c>
      <x:c r="L248" s="5" t="s">
        <x:v>16</x:v>
      </x:c>
      <x:c r="M248" s="5" t="s">
        <x:v>48</x:v>
      </x:c>
      <x:c r="N248" s="6">
        <x:v>1</x:v>
      </x:c>
      <x:c r="O248" s="7">
        <x:v>338.73000000000002</x:v>
      </x:c>
      <x:c r="P248" s="8">
        <x:v>0.14999999999999999</x:v>
      </x:c>
      <x:c r="Q248" s="7">
        <x:v>170.34</x:v>
      </x:c>
      <x:c r="R248" s="7">
        <x:v>287.92000000000002</x:v>
      </x:c>
      <x:c r="S248" s="5" t="s">
        <x:v>49</x:v>
      </x:c>
      <x:c r="T248" s="7">
        <x:v>174033.03</x:v>
      </x:c>
      <x:c r="U248" s="6"/>
      <x:c r="V248" s="6"/>
      <x:c r="W248" s="5" t="s">
        <x:v>50</x:v>
      </x:c>
      <x:c r="X248" s="5" t="s">
        <x:v>80</x:v>
      </x:c>
    </x:row>
    <x:row r="249">
      <x:c r="A249" s="5" t="s">
        <x:v>752</x:v>
      </x:c>
      <x:c r="B249" s="5">
        <x:v>45533</x:v>
      </x:c>
      <x:c r="C249" s="5" t="s">
        <x:v>138</x:v>
      </x:c>
      <x:c r="D249" s="5" t="s">
        <x:v>139</x:v>
      </x:c>
      <x:c r="E249" s="5" t="s">
        <x:v>90</x:v>
      </x:c>
      <x:c r="F249" s="5" t="s">
        <x:v>41</x:v>
      </x:c>
      <x:c r="G249" s="5" t="s">
        <x:v>753</x:v>
      </x:c>
      <x:c r="H249" s="5" t="s">
        <x:v>43</x:v>
      </x:c>
      <x:c r="I249" s="5" t="s">
        <x:v>604</x:v>
      </x:c>
      <x:c r="J249" s="5" t="s">
        <x:v>116</x:v>
      </x:c>
      <x:c r="K249" s="5" t="s">
        <x:v>46</x:v>
      </x:c>
      <x:c r="L249" s="5" t="s">
        <x:v>47</x:v>
      </x:c>
      <x:c r="M249" s="5" t="s">
        <x:v>275</x:v>
      </x:c>
      <x:c r="N249" s="6">
        <x:v>2</x:v>
      </x:c>
      <x:c r="O249" s="7">
        <x:v>332.11000000000001</x:v>
      </x:c>
      <x:c r="P249" s="8">
        <x:v>0.14999999999999999</x:v>
      </x:c>
      <x:c r="Q249" s="7">
        <x:v>195.84</x:v>
      </x:c>
      <x:c r="R249" s="7">
        <x:v>564.59000000000003</x:v>
      </x:c>
      <x:c r="S249" s="5" t="s">
        <x:v>49</x:v>
      </x:c>
      <x:c r="T249" s="7">
        <x:v>81898.130000000005</x:v>
      </x:c>
      <x:c r="U249" s="6"/>
      <x:c r="V249" s="6"/>
      <x:c r="W249" s="5" t="s">
        <x:v>50</x:v>
      </x:c>
      <x:c r="X249" s="5" t="s">
        <x:v>80</x:v>
      </x:c>
    </x:row>
    <x:row r="250">
      <x:c r="A250" s="5" t="s">
        <x:v>754</x:v>
      </x:c>
      <x:c r="B250" s="5">
        <x:v>45490</x:v>
      </x:c>
      <x:c r="C250" s="5" t="s">
        <x:v>156</x:v>
      </x:c>
      <x:c r="D250" s="5" t="s">
        <x:v>157</x:v>
      </x:c>
      <x:c r="E250" s="5" t="s">
        <x:v>55</x:v>
      </x:c>
      <x:c r="F250" s="5" t="s">
        <x:v>158</x:v>
      </x:c>
      <x:c r="G250" s="5" t="s">
        <x:v>755</x:v>
      </x:c>
      <x:c r="H250" s="5" t="s">
        <x:v>104</x:v>
      </x:c>
      <x:c r="I250" s="5" t="s">
        <x:v>160</x:v>
      </x:c>
      <x:c r="J250" s="5" t="s">
        <x:v>60</x:v>
      </x:c>
      <x:c r="K250" s="5" t="s">
        <x:v>117</x:v>
      </x:c>
      <x:c r="L250" s="5" t="s">
        <x:v>131</x:v>
      </x:c>
      <x:c r="M250" s="5" t="s">
        <x:v>424</x:v>
      </x:c>
      <x:c r="N250" s="6">
        <x:v>0</x:v>
      </x:c>
      <x:c r="O250" s="7">
        <x:v>247.61000000000001</x:v>
      </x:c>
      <x:c r="P250" s="8">
        <x:v>5.0000000000000003e-002</x:v>
      </x:c>
      <x:c r="Q250" s="7">
        <x:v>154.81999999999999</x:v>
      </x:c>
      <x:c r="R250" s="7">
        <x:v>0</x:v>
      </x:c>
      <x:c r="S250" s="5" t="s">
        <x:v>49</x:v>
      </x:c>
      <x:c r="T250" s="7">
        <x:v>99659.860000000001</x:v>
      </x:c>
      <x:c r="U250" s="6"/>
      <x:c r="V250" s="6"/>
      <x:c r="W250" s="5" t="s">
        <x:v>151</x:v>
      </x:c>
      <x:c r="X250" s="5" t="s">
        <x:v>97</x:v>
      </x:c>
    </x:row>
    <x:row r="251">
      <x:c r="A251" s="5" t="s">
        <x:v>756</x:v>
      </x:c>
      <x:c r="B251" s="5">
        <x:v>45816</x:v>
      </x:c>
      <x:c r="C251" s="5" t="s">
        <x:v>144</x:v>
      </x:c>
      <x:c r="D251" s="5" t="s">
        <x:v>145</x:v>
      </x:c>
      <x:c r="E251" s="5" t="s">
        <x:v>55</x:v>
      </x:c>
      <x:c r="F251" s="5" t="s">
        <x:v>66</x:v>
      </x:c>
      <x:c r="G251" s="5" t="s">
        <x:v>559</x:v>
      </x:c>
      <x:c r="H251" s="5" t="s">
        <x:v>78</x:v>
      </x:c>
      <x:c r="I251" s="5" t="s">
        <x:v>757</x:v>
      </x:c>
      <x:c r="J251" s="5" t="s">
        <x:v>116</x:v>
      </x:c>
      <x:c r="K251" s="5" t="s">
        <x:v>117</x:v>
      </x:c>
      <x:c r="L251" s="5" t="s">
        <x:v>16</x:v>
      </x:c>
      <x:c r="M251" s="5" t="s">
        <x:v>322</x:v>
      </x:c>
      <x:c r="N251" s="6">
        <x:v>3</x:v>
      </x:c>
      <x:c r="O251" s="7">
        <x:v>287.06</x:v>
      </x:c>
      <x:c r="P251" s="8">
        <x:v>0.25</x:v>
      </x:c>
      <x:c r="Q251" s="7">
        <x:v>221.74000000000001</x:v>
      </x:c>
      <x:c r="R251" s="7">
        <x:v>645.88</x:v>
      </x:c>
      <x:c r="S251" s="5" t="s">
        <x:v>49</x:v>
      </x:c>
      <x:c r="T251" s="7">
        <x:v>139371.69</x:v>
      </x:c>
      <x:c r="U251" s="6">
        <x:v>0</x:v>
      </x:c>
      <x:c r="V251" s="6">
        <x:v>28</x:v>
      </x:c>
      <x:c r="W251" s="5" t="s">
        <x:v>50</x:v>
      </x:c>
      <x:c r="X251" s="5" t="s">
        <x:v>51</x:v>
      </x:c>
    </x:row>
    <x:row r="252">
      <x:c r="A252" s="5" t="s">
        <x:v>758</x:v>
      </x:c>
      <x:c r="B252" s="5">
        <x:v>45340</x:v>
      </x:c>
      <x:c r="C252" s="5" t="s">
        <x:v>247</x:v>
      </x:c>
      <x:c r="D252" s="5" t="s">
        <x:v>248</x:v>
      </x:c>
      <x:c r="E252" s="5" t="s">
        <x:v>40</x:v>
      </x:c>
      <x:c r="F252" s="5" t="s">
        <x:v>102</x:v>
      </x:c>
      <x:c r="G252" s="5" t="s">
        <x:v>759</x:v>
      </x:c>
      <x:c r="H252" s="5" t="s">
        <x:v>104</x:v>
      </x:c>
      <x:c r="I252" s="5" t="s">
        <x:v>665</x:v>
      </x:c>
      <x:c r="J252" s="5" t="s">
        <x:v>116</x:v>
      </x:c>
      <x:c r="K252" s="5" t="s">
        <x:v>117</x:v>
      </x:c>
      <x:c r="L252" s="5" t="s">
        <x:v>94</x:v>
      </x:c>
      <x:c r="M252" s="5" t="s">
        <x:v>95</x:v>
      </x:c>
      <x:c r="N252" s="6">
        <x:v>1</x:v>
      </x:c>
      <x:c r="O252" s="7">
        <x:v>237.83000000000001</x:v>
      </x:c>
      <x:c r="P252" s="8">
        <x:v>0</x:v>
      </x:c>
      <x:c r="Q252" s="7">
        <x:v>150.55000000000001</x:v>
      </x:c>
      <x:c r="R252" s="7">
        <x:v>237.83000000000001</x:v>
      </x:c>
      <x:c r="S252" s="5" t="s">
        <x:v>49</x:v>
      </x:c>
      <x:c r="T252" s="7">
        <x:v>95011.929999999993</x:v>
      </x:c>
      <x:c r="U252" s="6"/>
      <x:c r="V252" s="6"/>
      <x:c r="W252" s="5" t="s">
        <x:v>50</x:v>
      </x:c>
      <x:c r="X252" s="5" t="s">
        <x:v>51</x:v>
      </x:c>
    </x:row>
    <x:row r="253">
      <x:c r="A253" s="5" t="s">
        <x:v>760</x:v>
      </x:c>
      <x:c r="B253" s="5">
        <x:v>45996</x:v>
      </x:c>
      <x:c r="C253" s="5" t="s">
        <x:v>88</x:v>
      </x:c>
      <x:c r="D253" s="5" t="s">
        <x:v>89</x:v>
      </x:c>
      <x:c r="E253" s="5" t="s">
        <x:v>90</x:v>
      </x:c>
      <x:c r="F253" s="5" t="s">
        <x:v>56</x:v>
      </x:c>
      <x:c r="G253" s="5" t="s">
        <x:v>761</x:v>
      </x:c>
      <x:c r="H253" s="5" t="s">
        <x:v>43</x:v>
      </x:c>
      <x:c r="I253" s="5" t="s">
        <x:v>762</x:v>
      </x:c>
      <x:c r="J253" s="5" t="s">
        <x:v>74</x:v>
      </x:c>
      <x:c r="K253" s="5" t="s">
        <x:v>46</x:v>
      </x:c>
      <x:c r="L253" s="5" t="s">
        <x:v>16</x:v>
      </x:c>
      <x:c r="M253" s="5" t="s">
        <x:v>112</x:v>
      </x:c>
      <x:c r="N253" s="6">
        <x:v>1</x:v>
      </x:c>
      <x:c r="O253" s="7">
        <x:v>58.420000000000002</x:v>
      </x:c>
      <x:c r="P253" s="8">
        <x:v>0.25</x:v>
      </x:c>
      <x:c r="Q253" s="7">
        <x:v>42.109999999999999</x:v>
      </x:c>
      <x:c r="R253" s="7">
        <x:v>43.810000000000002</x:v>
      </x:c>
      <x:c r="S253" s="5" t="s">
        <x:v>49</x:v>
      </x:c>
      <x:c r="T253" s="7">
        <x:v>186128.69</x:v>
      </x:c>
      <x:c r="U253" s="6"/>
      <x:c r="V253" s="6"/>
      <x:c r="W253" s="5" t="s">
        <x:v>50</x:v>
      </x:c>
      <x:c r="X253" s="5" t="s">
        <x:v>97</x:v>
      </x:c>
    </x:row>
    <x:row r="254">
      <x:c r="A254" s="5" t="s">
        <x:v>763</x:v>
      </x:c>
      <x:c r="B254" s="5">
        <x:v>45699</x:v>
      </x:c>
      <x:c r="C254" s="5" t="s">
        <x:v>38</x:v>
      </x:c>
      <x:c r="D254" s="5" t="s">
        <x:v>39</x:v>
      </x:c>
      <x:c r="E254" s="5" t="s">
        <x:v>40</x:v>
      </x:c>
      <x:c r="F254" s="5" t="s">
        <x:v>41</x:v>
      </x:c>
      <x:c r="G254" s="5" t="s">
        <x:v>764</x:v>
      </x:c>
      <x:c r="H254" s="5" t="s">
        <x:v>43</x:v>
      </x:c>
      <x:c r="I254" s="5" t="s">
        <x:v>92</x:v>
      </x:c>
      <x:c r="J254" s="5" t="s">
        <x:v>93</x:v>
      </x:c>
      <x:c r="K254" s="5" t="s">
        <x:v>46</x:v>
      </x:c>
      <x:c r="L254" s="5" t="s">
        <x:v>47</x:v>
      </x:c>
      <x:c r="M254" s="5" t="s">
        <x:v>166</x:v>
      </x:c>
      <x:c r="N254" s="6">
        <x:v>10</x:v>
      </x:c>
      <x:c r="O254" s="7">
        <x:v>31.899999999999999</x:v>
      </x:c>
      <x:c r="P254" s="8">
        <x:v>0</x:v>
      </x:c>
      <x:c r="Q254" s="7">
        <x:v>16.25</x:v>
      </x:c>
      <x:c r="R254" s="7">
        <x:v>319</x:v>
      </x:c>
      <x:c r="S254" s="5" t="s">
        <x:v>49</x:v>
      </x:c>
      <x:c r="T254" s="7">
        <x:v>86253.490000000005</x:v>
      </x:c>
      <x:c r="U254" s="6"/>
      <x:c r="V254" s="6"/>
      <x:c r="W254" s="5" t="s">
        <x:v>50</x:v>
      </x:c>
      <x:c r="X254" s="5" t="s">
        <x:v>97</x:v>
      </x:c>
    </x:row>
    <x:row r="255">
      <x:c r="A255" s="5" t="s">
        <x:v>765</x:v>
      </x:c>
      <x:c r="B255" s="5">
        <x:v>45798</x:v>
      </x:c>
      <x:c r="C255" s="5" t="s">
        <x:v>194</x:v>
      </x:c>
      <x:c r="D255" s="5" t="s">
        <x:v>195</x:v>
      </x:c>
      <x:c r="E255" s="5" t="s">
        <x:v>90</x:v>
      </x:c>
      <x:c r="F255" s="5" t="s">
        <x:v>158</x:v>
      </x:c>
      <x:c r="G255" s="5" t="s">
        <x:v>766</x:v>
      </x:c>
      <x:c r="H255" s="5" t="s">
        <x:v>43</x:v>
      </x:c>
      <x:c r="I255" s="5" t="s">
        <x:v>514</x:v>
      </x:c>
      <x:c r="J255" s="5" t="s">
        <x:v>116</x:v>
      </x:c>
      <x:c r="K255" s="5" t="s">
        <x:v>46</x:v>
      </x:c>
      <x:c r="L255" s="5" t="s">
        <x:v>94</x:v>
      </x:c>
      <x:c r="M255" s="5" t="s">
        <x:v>118</x:v>
      </x:c>
      <x:c r="N255" s="6">
        <x:v>4</x:v>
      </x:c>
      <x:c r="O255" s="7">
        <x:v>232.37</x:v>
      </x:c>
      <x:c r="P255" s="8">
        <x:v>5.0000000000000003e-002</x:v>
      </x:c>
      <x:c r="Q255" s="7">
        <x:v>137.99000000000001</x:v>
      </x:c>
      <x:c r="R255" s="7">
        <x:v>883.00999999999999</x:v>
      </x:c>
      <x:c r="S255" s="5" t="s">
        <x:v>49</x:v>
      </x:c>
      <x:c r="T255" s="7">
        <x:v>63866.360000000001</x:v>
      </x:c>
      <x:c r="U255" s="6"/>
      <x:c r="V255" s="6"/>
      <x:c r="W255" s="5" t="s">
        <x:v>50</x:v>
      </x:c>
      <x:c r="X255" s="5" t="s">
        <x:v>97</x:v>
      </x:c>
    </x:row>
    <x:row r="256">
      <x:c r="A256" s="5" t="s">
        <x:v>767</x:v>
      </x:c>
      <x:c r="B256" s="5">
        <x:v>46155</x:v>
      </x:c>
      <x:c r="C256" s="5" t="s">
        <x:v>64</x:v>
      </x:c>
      <x:c r="D256" s="5" t="s">
        <x:v>65</x:v>
      </x:c>
      <x:c r="E256" s="5" t="s">
        <x:v>40</x:v>
      </x:c>
      <x:c r="F256" s="5" t="s">
        <x:v>66</x:v>
      </x:c>
      <x:c r="G256" s="5" t="s">
        <x:v>768</x:v>
      </x:c>
      <x:c r="H256" s="5" t="s">
        <x:v>104</x:v>
      </x:c>
      <x:c r="I256" s="5" t="s">
        <x:v>356</x:v>
      </x:c>
      <x:c r="J256" s="5" t="s">
        <x:v>116</x:v>
      </x:c>
      <x:c r="K256" s="5" t="s">
        <x:v>46</x:v>
      </x:c>
      <x:c r="L256" s="5" t="s">
        <x:v>94</x:v>
      </x:c>
      <x:c r="M256" s="5" t="s">
        <x:v>258</x:v>
      </x:c>
      <x:c r="N256" s="6">
        <x:v>7</x:v>
      </x:c>
      <x:c r="O256" s="7">
        <x:v>214.80000000000001</x:v>
      </x:c>
      <x:c r="P256" s="8">
        <x:v>0.25</x:v>
      </x:c>
      <x:c r="Q256" s="7">
        <x:v>134.59999999999999</x:v>
      </x:c>
      <x:c r="R256" s="7">
        <x:v>1127.7</x:v>
      </x:c>
      <x:c r="S256" s="5" t="s">
        <x:v>49</x:v>
      </x:c>
      <x:c r="T256" s="7">
        <x:v>69797.660000000003</x:v>
      </x:c>
      <x:c r="U256" s="6"/>
      <x:c r="V256" s="6"/>
      <x:c r="W256" s="5" t="s">
        <x:v>50</x:v>
      </x:c>
      <x:c r="X256" s="5" t="s">
        <x:v>70</x:v>
      </x:c>
    </x:row>
    <x:row r="257">
      <x:c r="A257" s="5" t="s">
        <x:v>769</x:v>
      </x:c>
      <x:c r="B257" s="5">
        <x:v>46119</x:v>
      </x:c>
      <x:c r="C257" s="5" t="s">
        <x:v>194</x:v>
      </x:c>
      <x:c r="D257" s="5" t="s">
        <x:v>195</x:v>
      </x:c>
      <x:c r="E257" s="5" t="s">
        <x:v>90</x:v>
      </x:c>
      <x:c r="F257" s="5" t="s">
        <x:v>158</x:v>
      </x:c>
      <x:c r="G257" s="5" t="s">
        <x:v>770</x:v>
      </x:c>
      <x:c r="H257" s="5" t="s">
        <x:v>43</x:v>
      </x:c>
      <x:c r="I257" s="5" t="s">
        <x:v>370</x:v>
      </x:c>
      <x:c r="J257" s="5" t="s">
        <x:v>60</x:v>
      </x:c>
      <x:c r="K257" s="5" t="s">
        <x:v>86</x:v>
      </x:c>
      <x:c r="L257" s="5" t="s">
        <x:v>131</x:v>
      </x:c>
      <x:c r="M257" s="5" t="s">
        <x:v>198</x:v>
      </x:c>
      <x:c r="N257" s="6">
        <x:v>1</x:v>
      </x:c>
      <x:c r="O257" s="7">
        <x:v>158.69</x:v>
      </x:c>
      <x:c r="P257" s="8">
        <x:v>5.0000000000000003e-002</x:v>
      </x:c>
      <x:c r="Q257" s="7">
        <x:v>107.52</x:v>
      </x:c>
      <x:c r="R257" s="7">
        <x:v>150.75999999999999</x:v>
      </x:c>
      <x:c r="S257" s="5" t="s">
        <x:v>49</x:v>
      </x:c>
      <x:c r="T257" s="7">
        <x:v>90762.740000000005</x:v>
      </x:c>
      <x:c r="U257" s="6">
        <x:v>20</x:v>
      </x:c>
      <x:c r="V257" s="6">
        <x:v>24</x:v>
      </x:c>
      <x:c r="W257" s="5" t="s">
        <x:v>50</x:v>
      </x:c>
      <x:c r="X257" s="5" t="s">
        <x:v>97</x:v>
      </x:c>
    </x:row>
    <x:row r="258">
      <x:c r="A258" s="5" t="s">
        <x:v>771</x:v>
      </x:c>
      <x:c r="B258" s="5">
        <x:v>45395</x:v>
      </x:c>
      <x:c r="C258" s="5" t="s">
        <x:v>82</x:v>
      </x:c>
      <x:c r="D258" s="5" t="s">
        <x:v>83</x:v>
      </x:c>
      <x:c r="E258" s="5" t="s">
        <x:v>40</x:v>
      </x:c>
      <x:c r="F258" s="5" t="s">
        <x:v>56</x:v>
      </x:c>
      <x:c r="G258" s="5" t="s">
        <x:v>772</x:v>
      </x:c>
      <x:c r="H258" s="5" t="s">
        <x:v>104</x:v>
      </x:c>
      <x:c r="I258" s="5" t="s">
        <x:v>773</x:v>
      </x:c>
      <x:c r="J258" s="5" t="s">
        <x:v>116</x:v>
      </x:c>
      <x:c r="K258" s="5" t="s">
        <x:v>117</x:v>
      </x:c>
      <x:c r="L258" s="5" t="s">
        <x:v>16</x:v>
      </x:c>
      <x:c r="M258" s="5" t="s">
        <x:v>424</x:v>
      </x:c>
      <x:c r="N258" s="6">
        <x:v>1</x:v>
      </x:c>
      <x:c r="O258" s="7">
        <x:v>161.56</x:v>
      </x:c>
      <x:c r="P258" s="8">
        <x:v>25</x:v>
      </x:c>
      <x:c r="Q258" s="7">
        <x:v>98.900000000000006</x:v>
      </x:c>
      <x:c r="R258" s="7">
        <x:v>121.17</x:v>
      </x:c>
      <x:c r="S258" s="5" t="s">
        <x:v>49</x:v>
      </x:c>
      <x:c r="T258" s="7">
        <x:v>142518.87</x:v>
      </x:c>
      <x:c r="U258" s="6"/>
      <x:c r="V258" s="6"/>
      <x:c r="W258" s="5" t="s">
        <x:v>50</x:v>
      </x:c>
      <x:c r="X258" s="5" t="s">
        <x:v>80</x:v>
      </x:c>
    </x:row>
    <x:row r="259">
      <x:c r="A259" s="5" t="s">
        <x:v>774</x:v>
      </x:c>
      <x:c r="B259" s="5">
        <x:v>45517</x:v>
      </x:c>
      <x:c r="C259" s="5" t="s">
        <x:v>38</x:v>
      </x:c>
      <x:c r="D259" s="5" t="s">
        <x:v>39</x:v>
      </x:c>
      <x:c r="E259" s="5" t="s">
        <x:v>40</x:v>
      </x:c>
      <x:c r="F259" s="5" t="s">
        <x:v>41</x:v>
      </x:c>
      <x:c r="G259" s="5" t="s">
        <x:v>775</x:v>
      </x:c>
      <x:c r="H259" s="5" t="s">
        <x:v>78</x:v>
      </x:c>
      <x:c r="I259" s="5" t="s">
        <x:v>408</x:v>
      </x:c>
      <x:c r="J259" s="5" t="s">
        <x:v>116</x:v>
      </x:c>
      <x:c r="K259" s="5" t="s">
        <x:v>46</x:v>
      </x:c>
      <x:c r="L259" s="5" t="s">
        <x:v>16</x:v>
      </x:c>
      <x:c r="M259" s="5" t="s">
        <x:v>414</x:v>
      </x:c>
      <x:c r="N259" s="6">
        <x:v>4</x:v>
      </x:c>
      <x:c r="O259" s="7">
        <x:v>270.64999999999998</x:v>
      </x:c>
      <x:c r="P259" s="8">
        <x:v>0</x:v>
      </x:c>
      <x:c r="Q259" s="7">
        <x:v>202.02000000000001</x:v>
      </x:c>
      <x:c r="R259" s="7">
        <x:v>1082.5999999999999</x:v>
      </x:c>
      <x:c r="S259" s="5" t="s">
        <x:v>49</x:v>
      </x:c>
      <x:c r="T259" s="7">
        <x:v>145056.25</x:v>
      </x:c>
      <x:c r="U259" s="6"/>
      <x:c r="V259" s="6"/>
      <x:c r="W259" s="5" t="s">
        <x:v>50</x:v>
      </x:c>
      <x:c r="X259" s="5" t="s">
        <x:v>70</x:v>
      </x:c>
    </x:row>
    <x:row r="260">
      <x:c r="A260" s="5" t="s">
        <x:v>776</x:v>
      </x:c>
      <x:c r="B260" s="5">
        <x:v>45716</x:v>
      </x:c>
      <x:c r="C260" s="5" t="s">
        <x:v>38</x:v>
      </x:c>
      <x:c r="D260" s="5" t="s">
        <x:v>39</x:v>
      </x:c>
      <x:c r="E260" s="5" t="s">
        <x:v>40</x:v>
      </x:c>
      <x:c r="F260" s="5" t="s">
        <x:v>41</x:v>
      </x:c>
      <x:c r="G260" s="5" t="s">
        <x:v>777</x:v>
      </x:c>
      <x:c r="H260" s="5" t="s">
        <x:v>78</x:v>
      </x:c>
      <x:c r="I260" s="5" t="s">
        <x:v>210</x:v>
      </x:c>
      <x:c r="J260" s="5" t="s">
        <x:v>116</x:v>
      </x:c>
      <x:c r="K260" s="5" t="s">
        <x:v>61</x:v>
      </x:c>
      <x:c r="L260" s="5" t="s">
        <x:v>16</x:v>
      </x:c>
      <x:c r="M260" s="5" t="s">
        <x:v>419</x:v>
      </x:c>
      <x:c r="N260" s="6">
        <x:v>2</x:v>
      </x:c>
      <x:c r="O260" s="7">
        <x:v>426.06</x:v>
      </x:c>
      <x:c r="P260" s="8">
        <x:v>0</x:v>
      </x:c>
      <x:c r="Q260" s="7">
        <x:v>229.88999999999999</x:v>
      </x:c>
      <x:c r="R260" s="7">
        <x:v>852.12</x:v>
      </x:c>
      <x:c r="S260" s="5" t="s">
        <x:v>49</x:v>
      </x:c>
      <x:c r="T260" s="7">
        <x:v>169210.56</x:v>
      </x:c>
      <x:c r="U260" s="6"/>
      <x:c r="V260" s="6"/>
      <x:c r="W260" s="5" t="s">
        <x:v>50</x:v>
      </x:c>
      <x:c r="X260" s="5" t="s">
        <x:v>80</x:v>
      </x:c>
    </x:row>
    <x:row r="261">
      <x:c r="A261" s="5" t="s">
        <x:v>778</x:v>
      </x:c>
      <x:c r="B261" s="5">
        <x:v>45369</x:v>
      </x:c>
      <x:c r="C261" s="5" t="s">
        <x:v>100</x:v>
      </x:c>
      <x:c r="D261" s="5" t="s">
        <x:v>101</x:v>
      </x:c>
      <x:c r="E261" s="5" t="s">
        <x:v>90</x:v>
      </x:c>
      <x:c r="F261" s="5" t="s">
        <x:v>102</x:v>
      </x:c>
      <x:c r="G261" s="5" t="s">
        <x:v>779</x:v>
      </x:c>
      <x:c r="H261" s="5" t="s">
        <x:v>104</x:v>
      </x:c>
      <x:c r="I261" s="5" t="s">
        <x:v>346</x:v>
      </x:c>
      <x:c r="J261" s="5" t="s">
        <x:v>60</x:v>
      </x:c>
      <x:c r="K261" s="5" t="s">
        <x:v>117</x:v>
      </x:c>
      <x:c r="L261" s="5" t="s">
        <x:v>131</x:v>
      </x:c>
      <x:c r="M261" s="5" t="s">
        <x:v>166</x:v>
      </x:c>
      <x:c r="N261" s="6">
        <x:v>1</x:v>
      </x:c>
      <x:c r="O261" s="7">
        <x:v>131.75</x:v>
      </x:c>
      <x:c r="P261" s="8">
        <x:v>0</x:v>
      </x:c>
      <x:c r="Q261" s="7">
        <x:v>65.200000000000003</x:v>
      </x:c>
      <x:c r="R261" s="7">
        <x:v>131.75</x:v>
      </x:c>
      <x:c r="S261" s="5" t="s">
        <x:v>49</x:v>
      </x:c>
      <x:c r="T261" s="7">
        <x:v>94139.029999999999</x:v>
      </x:c>
      <x:c r="U261" s="6"/>
      <x:c r="V261" s="6"/>
      <x:c r="W261" s="5" t="s">
        <x:v>50</x:v>
      </x:c>
      <x:c r="X261" s="5" t="s">
        <x:v>51</x:v>
      </x:c>
    </x:row>
    <x:row r="262">
      <x:c r="A262" s="5" t="s">
        <x:v>780</x:v>
      </x:c>
      <x:c r="B262" s="5">
        <x:v>45753</x:v>
      </x:c>
      <x:c r="C262" s="5" t="s">
        <x:v>185</x:v>
      </x:c>
      <x:c r="D262" s="5" t="s">
        <x:v>186</x:v>
      </x:c>
      <x:c r="E262" s="5" t="s">
        <x:v>90</x:v>
      </x:c>
      <x:c r="F262" s="5" t="s">
        <x:v>41</x:v>
      </x:c>
      <x:c r="G262" s="5" t="s">
        <x:v>781</x:v>
      </x:c>
      <x:c r="H262" s="5" t="s">
        <x:v>104</x:v>
      </x:c>
      <x:c r="I262" s="5" t="s">
        <x:v>619</x:v>
      </x:c>
      <x:c r="J262" s="5" t="s">
        <x:v>116</x:v>
      </x:c>
      <x:c r="K262" s="5" t="s">
        <x:v>117</x:v>
      </x:c>
      <x:c r="L262" s="5" t="s">
        <x:v>16</x:v>
      </x:c>
      <x:c r="M262" s="5" t="s">
        <x:v>204</x:v>
      </x:c>
      <x:c r="N262" s="6">
        <x:v>4</x:v>
      </x:c>
      <x:c r="O262" s="7">
        <x:v>287.05000000000001</x:v>
      </x:c>
      <x:c r="P262" s="8">
        <x:v>5.0000000000000003e-002</x:v>
      </x:c>
      <x:c r="Q262" s="7">
        <x:v>211</x:v>
      </x:c>
      <x:c r="R262" s="7">
        <x:v>1090.79</x:v>
      </x:c>
      <x:c r="S262" s="5" t="s">
        <x:v>49</x:v>
      </x:c>
      <x:c r="T262" s="7">
        <x:v>136612.60999999999</x:v>
      </x:c>
      <x:c r="U262" s="6"/>
      <x:c r="V262" s="6"/>
      <x:c r="W262" s="5" t="s">
        <x:v>50</x:v>
      </x:c>
      <x:c r="X262" s="5" t="s">
        <x:v>80</x:v>
      </x:c>
    </x:row>
    <x:row r="263">
      <x:c r="A263" s="5" t="s">
        <x:v>782</x:v>
      </x:c>
      <x:c r="B263" s="5">
        <x:v>45522</x:v>
      </x:c>
      <x:c r="C263" s="5" t="s">
        <x:v>340</x:v>
      </x:c>
      <x:c r="D263" s="5" t="s">
        <x:v>341</x:v>
      </x:c>
      <x:c r="E263" s="5" t="s">
        <x:v>55</x:v>
      </x:c>
      <x:c r="F263" s="5" t="s">
        <x:v>66</x:v>
      </x:c>
      <x:c r="G263" s="5" t="s">
        <x:v>783</x:v>
      </x:c>
      <x:c r="H263" s="5" t="s">
        <x:v>104</x:v>
      </x:c>
      <x:c r="I263" s="5" t="s">
        <x:v>372</x:v>
      </x:c>
      <x:c r="J263" s="5" t="s">
        <x:v>116</x:v>
      </x:c>
      <x:c r="K263" s="5" t="s">
        <x:v>46</x:v>
      </x:c>
      <x:c r="L263" s="5" t="s">
        <x:v>47</x:v>
      </x:c>
      <x:c r="M263" s="5" t="s">
        <x:v>125</x:v>
      </x:c>
      <x:c r="N263" s="6">
        <x:v>1</x:v>
      </x:c>
      <x:c r="O263" s="7">
        <x:v>344.05000000000001</x:v>
      </x:c>
      <x:c r="P263" s="8">
        <x:v>0</x:v>
      </x:c>
      <x:c r="Q263" s="7">
        <x:v>226.47</x:v>
      </x:c>
      <x:c r="R263" s="7">
        <x:v>344.05000000000001</x:v>
      </x:c>
      <x:c r="S263" s="5" t="s">
        <x:v>49</x:v>
      </x:c>
      <x:c r="T263" s="7">
        <x:v>93083.460000000006</x:v>
      </x:c>
      <x:c r="U263" s="6"/>
      <x:c r="V263" s="6"/>
      <x:c r="W263" s="5" t="s">
        <x:v>50</x:v>
      </x:c>
      <x:c r="X263" s="5" t="s">
        <x:v>51</x:v>
      </x:c>
    </x:row>
    <x:row r="264">
      <x:c r="A264" s="5" t="s">
        <x:v>784</x:v>
      </x:c>
      <x:c r="B264" s="5">
        <x:v>45482</x:v>
      </x:c>
      <x:c r="C264" s="5" t="s">
        <x:v>178</x:v>
      </x:c>
      <x:c r="D264" s="5" t="s">
        <x:v>179</x:v>
      </x:c>
      <x:c r="E264" s="5" t="s">
        <x:v>90</x:v>
      </x:c>
      <x:c r="F264" s="5" t="s">
        <x:v>66</x:v>
      </x:c>
      <x:c r="G264" s="5" t="s">
        <x:v>785</x:v>
      </x:c>
      <x:c r="H264" s="5" t="s">
        <x:v>58</x:v>
      </x:c>
      <x:c r="I264" s="5" t="s">
        <x:v>719</x:v>
      </x:c>
      <x:c r="J264" s="5" t="s">
        <x:v>93</x:v>
      </x:c>
      <x:c r="K264" s="5" t="s">
        <x:v>117</x:v>
      </x:c>
      <x:c r="L264" s="5" t="s">
        <x:v>16</x:v>
      </x:c>
      <x:c r="M264" s="5" t="s">
        <x:v>122</x:v>
      </x:c>
      <x:c r="N264" s="6">
        <x:v>1</x:v>
      </x:c>
      <x:c r="O264" s="7">
        <x:v>60.840000000000003</x:v>
      </x:c>
      <x:c r="P264" s="8">
        <x:v>0</x:v>
      </x:c>
      <x:c r="Q264" s="7">
        <x:v>43.920000000000002</x:v>
      </x:c>
      <x:c r="R264" s="7">
        <x:v>60.840000000000003</x:v>
      </x:c>
      <x:c r="S264" s="5" t="s">
        <x:v>49</x:v>
      </x:c>
      <x:c r="T264" s="7">
        <x:v>181671.78</x:v>
      </x:c>
      <x:c r="U264" s="6"/>
      <x:c r="V264" s="6"/>
      <x:c r="W264" s="5" t="s">
        <x:v>50</x:v>
      </x:c>
      <x:c r="X264" s="5" t="s">
        <x:v>51</x:v>
      </x:c>
    </x:row>
    <x:row r="265">
      <x:c r="A265" s="5" t="s">
        <x:v>786</x:v>
      </x:c>
      <x:c r="B265" s="5">
        <x:v>45738</x:v>
      </x:c>
      <x:c r="C265" s="5" t="s">
        <x:v>156</x:v>
      </x:c>
      <x:c r="D265" s="5" t="s">
        <x:v>157</x:v>
      </x:c>
      <x:c r="E265" s="5" t="s">
        <x:v>55</x:v>
      </x:c>
      <x:c r="F265" s="5" t="s">
        <x:v>158</x:v>
      </x:c>
      <x:c r="G265" s="5" t="s">
        <x:v>787</x:v>
      </x:c>
      <x:c r="H265" s="5" t="s">
        <x:v>104</x:v>
      </x:c>
      <x:c r="I265" s="5" t="s">
        <x:v>740</x:v>
      </x:c>
      <x:c r="J265" s="5" t="s">
        <x:v>93</x:v>
      </x:c>
      <x:c r="K265" s="5" t="s">
        <x:v>46</x:v>
      </x:c>
      <x:c r="L265" s="5" t="s">
        <x:v>94</x:v>
      </x:c>
      <x:c r="M265" s="5" t="s">
        <x:v>62</x:v>
      </x:c>
      <x:c r="N265" s="6">
        <x:v>4</x:v>
      </x:c>
      <x:c r="O265" s="7">
        <x:v>36.280000000000001</x:v>
      </x:c>
      <x:c r="P265" s="8">
        <x:v>0.20000000000000001</x:v>
      </x:c>
      <x:c r="Q265" s="7">
        <x:v>20.469999999999999</x:v>
      </x:c>
      <x:c r="R265" s="7">
        <x:v>116.09999999999999</x:v>
      </x:c>
      <x:c r="S265" s="5" t="s">
        <x:v>49</x:v>
      </x:c>
      <x:c r="T265" s="7">
        <x:v>75605.509999999995</x:v>
      </x:c>
      <x:c r="U265" s="6"/>
      <x:c r="V265" s="6"/>
      <x:c r="W265" s="5" t="s">
        <x:v>50</x:v>
      </x:c>
      <x:c r="X265" s="5" t="s">
        <x:v>80</x:v>
      </x:c>
    </x:row>
    <x:row r="266">
      <x:c r="A266" s="5" t="s">
        <x:v>788</x:v>
      </x:c>
      <x:c r="B266" s="5">
        <x:v>45688</x:v>
      </x:c>
      <x:c r="C266" s="5" t="s">
        <x:v>88</x:v>
      </x:c>
      <x:c r="D266" s="5" t="s">
        <x:v>89</x:v>
      </x:c>
      <x:c r="E266" s="5" t="s">
        <x:v>90</x:v>
      </x:c>
      <x:c r="F266" s="5" t="s">
        <x:v>56</x:v>
      </x:c>
      <x:c r="G266" s="5" t="s">
        <x:v>789</x:v>
      </x:c>
      <x:c r="H266" s="5" t="s">
        <x:v>58</x:v>
      </x:c>
      <x:c r="I266" s="5" t="s">
        <x:v>375</x:v>
      </x:c>
      <x:c r="J266" s="5" t="s">
        <x:v>116</x:v>
      </x:c>
      <x:c r="K266" s="5" t="s">
        <x:v>46</x:v>
      </x:c>
      <x:c r="L266" s="5" t="s">
        <x:v>16</x:v>
      </x:c>
      <x:c r="M266" s="5" t="s">
        <x:v>350</x:v>
      </x:c>
      <x:c r="N266" s="6">
        <x:v>1</x:v>
      </x:c>
      <x:c r="O266" s="7">
        <x:v>215.00999999999999</x:v>
      </x:c>
      <x:c r="P266" s="8">
        <x:v>0.25</x:v>
      </x:c>
      <x:c r="Q266" s="7">
        <x:v>122.58</x:v>
      </x:c>
      <x:c r="R266" s="7">
        <x:v>161.25999999999999</x:v>
      </x:c>
      <x:c r="S266" s="5" t="s">
        <x:v>49</x:v>
      </x:c>
      <x:c r="T266" s="7">
        <x:v>137158.26999999999</x:v>
      </x:c>
      <x:c r="U266" s="6"/>
      <x:c r="V266" s="6"/>
      <x:c r="W266" s="5" t="s">
        <x:v>50</x:v>
      </x:c>
      <x:c r="X266" s="5" t="s">
        <x:v>97</x:v>
      </x:c>
    </x:row>
    <x:row r="267">
      <x:c r="A267" s="5" t="s">
        <x:v>790</x:v>
      </x:c>
      <x:c r="B267" s="5">
        <x:v>46053</x:v>
      </x:c>
      <x:c r="C267" s="5" t="s">
        <x:v>216</x:v>
      </x:c>
      <x:c r="D267" s="5" t="s">
        <x:v>217</x:v>
      </x:c>
      <x:c r="E267" s="5" t="s">
        <x:v>40</x:v>
      </x:c>
      <x:c r="F267" s="5" t="s">
        <x:v>102</x:v>
      </x:c>
      <x:c r="G267" s="5" t="s">
        <x:v>759</x:v>
      </x:c>
      <x:c r="H267" s="5" t="s">
        <x:v>104</x:v>
      </x:c>
      <x:c r="I267" s="5" t="s">
        <x:v>719</x:v>
      </x:c>
      <x:c r="J267" s="5" t="s">
        <x:v>93</x:v>
      </x:c>
      <x:c r="K267" s="5" t="s">
        <x:v>117</x:v>
      </x:c>
      <x:c r="L267" s="5" t="s">
        <x:v>47</x:v>
      </x:c>
      <x:c r="M267" s="5" t="s">
        <x:v>384</x:v>
      </x:c>
      <x:c r="N267" s="6">
        <x:v>1</x:v>
      </x:c>
      <x:c r="O267" s="7">
        <x:v>62.140000000000001</x:v>
      </x:c>
      <x:c r="P267" s="8">
        <x:v>0.14999999999999999</x:v>
      </x:c>
      <x:c r="Q267" s="7">
        <x:v>43.920000000000002</x:v>
      </x:c>
      <x:c r="R267" s="7">
        <x:v>52.82</x:v>
      </x:c>
      <x:c r="S267" s="5" t="s">
        <x:v>49</x:v>
      </x:c>
      <x:c r="T267" s="7">
        <x:v>68311.490000000005</x:v>
      </x:c>
      <x:c r="U267" s="6"/>
      <x:c r="V267" s="6"/>
      <x:c r="W267" s="5" t="s">
        <x:v>50</x:v>
      </x:c>
      <x:c r="X267" s="5" t="s">
        <x:v>97</x:v>
      </x:c>
    </x:row>
    <x:row r="268">
      <x:c r="A268" s="5" t="s">
        <x:v>791</x:v>
      </x:c>
      <x:c r="B268" s="5">
        <x:v>45932</x:v>
      </x:c>
      <x:c r="C268" s="5" t="s">
        <x:v>38</x:v>
      </x:c>
      <x:c r="D268" s="5" t="s">
        <x:v>39</x:v>
      </x:c>
      <x:c r="E268" s="5" t="s">
        <x:v>40</x:v>
      </x:c>
      <x:c r="F268" s="5" t="s">
        <x:v>41</x:v>
      </x:c>
      <x:c r="G268" s="5" t="s">
        <x:v>792</x:v>
      </x:c>
      <x:c r="H268" s="5" t="s">
        <x:v>43</x:v>
      </x:c>
      <x:c r="I268" s="5" t="s">
        <x:v>514</x:v>
      </x:c>
      <x:c r="J268" s="5" t="s">
        <x:v>116</x:v>
      </x:c>
      <x:c r="K268" s="5" t="s">
        <x:v>46</x:v>
      </x:c>
      <x:c r="L268" s="5" t="s">
        <x:v>47</x:v>
      </x:c>
      <x:c r="M268" s="5" t="s">
        <x:v>275</x:v>
      </x:c>
      <x:c r="N268" s="6">
        <x:v>5</x:v>
      </x:c>
      <x:c r="O268" s="7">
        <x:v>229.40000000000001</x:v>
      </x:c>
      <x:c r="P268" s="8">
        <x:v>0</x:v>
      </x:c>
      <x:c r="Q268" s="7">
        <x:v>137.99000000000001</x:v>
      </x:c>
      <x:c r="R268" s="7">
        <x:v>1147</x:v>
      </x:c>
      <x:c r="S268" s="5" t="s">
        <x:v>49</x:v>
      </x:c>
      <x:c r="T268" s="7">
        <x:v>63772.690000000002</x:v>
      </x:c>
      <x:c r="U268" s="6"/>
      <x:c r="V268" s="6"/>
      <x:c r="W268" s="5" t="s">
        <x:v>50</x:v>
      </x:c>
      <x:c r="X268" s="5" t="s">
        <x:v>97</x:v>
      </x:c>
    </x:row>
    <x:row r="269">
      <x:c r="A269" s="5" t="s">
        <x:v>793</x:v>
      </x:c>
      <x:c r="B269" s="5">
        <x:v>45511</x:v>
      </x:c>
      <x:c r="C269" s="5" t="s">
        <x:v>216</x:v>
      </x:c>
      <x:c r="D269" s="5" t="s">
        <x:v>217</x:v>
      </x:c>
      <x:c r="E269" s="5" t="s">
        <x:v>40</x:v>
      </x:c>
      <x:c r="F269" s="5" t="s">
        <x:v>102</x:v>
      </x:c>
      <x:c r="G269" s="5" t="s">
        <x:v>794</x:v>
      </x:c>
      <x:c r="H269" s="5" t="s">
        <x:v>104</x:v>
      </x:c>
      <x:c r="I269" s="5" t="s">
        <x:v>687</x:v>
      </x:c>
      <x:c r="J269" s="5" t="s">
        <x:v>93</x:v>
      </x:c>
      <x:c r="K269" s="5" t="s">
        <x:v>117</x:v>
      </x:c>
      <x:c r="L269" s="5" t="s">
        <x:v>131</x:v>
      </x:c>
      <x:c r="M269" s="5" t="s">
        <x:v>166</x:v>
      </x:c>
      <x:c r="N269" s="6">
        <x:v>1</x:v>
      </x:c>
      <x:c r="O269" s="7">
        <x:v>50.229999999999997</x:v>
      </x:c>
      <x:c r="P269" s="8">
        <x:v>0.14999999999999999</x:v>
      </x:c>
      <x:c r="Q269" s="7">
        <x:v>36.490000000000002</x:v>
      </x:c>
      <x:c r="R269" s="7">
        <x:v>42.700000000000003</x:v>
      </x:c>
      <x:c r="S269" s="5" t="s">
        <x:v>49</x:v>
      </x:c>
      <x:c r="T269" s="7">
        <x:v>90417.050000000003</x:v>
      </x:c>
      <x:c r="U269" s="6"/>
      <x:c r="V269" s="6"/>
      <x:c r="W269" s="5" t="s">
        <x:v>50</x:v>
      </x:c>
      <x:c r="X269" s="5" t="s">
        <x:v>80</x:v>
      </x:c>
    </x:row>
    <x:row r="270">
      <x:c r="A270" s="5" t="s">
        <x:v>795</x:v>
      </x:c>
      <x:c r="B270" s="5">
        <x:v>46010</x:v>
      </x:c>
      <x:c r="C270" s="5" t="s">
        <x:v>53</x:v>
      </x:c>
      <x:c r="D270" s="5" t="s">
        <x:v>54</x:v>
      </x:c>
      <x:c r="E270" s="5" t="s">
        <x:v>55</x:v>
      </x:c>
      <x:c r="F270" s="5" t="s">
        <x:v>56</x:v>
      </x:c>
      <x:c r="G270" s="5" t="s">
        <x:v>796</x:v>
      </x:c>
      <x:c r="H270" s="5" t="s">
        <x:v>104</x:v>
      </x:c>
      <x:c r="I270" s="5" t="s">
        <x:v>797</x:v>
      </x:c>
      <x:c r="J270" s="5" t="s">
        <x:v>93</x:v>
      </x:c>
      <x:c r="K270" s="5" t="s">
        <x:v>117</x:v>
      </x:c>
      <x:c r="L270" s="5" t="s">
        <x:v>47</x:v>
      </x:c>
      <x:c r="M270" s="5" t="s">
        <x:v>424</x:v>
      </x:c>
      <x:c r="N270" s="6">
        <x:v>1</x:v>
      </x:c>
      <x:c r="O270" s="7">
        <x:v>37.57</x:v>
      </x:c>
      <x:c r="P270" s="8">
        <x:v>0</x:v>
      </x:c>
      <x:c r="Q270" s="7">
        <x:v>28.800000000000001</x:v>
      </x:c>
      <x:c r="R270" s="7">
        <x:v>37.57</x:v>
      </x:c>
      <x:c r="S270" s="5" t="s">
        <x:v>49</x:v>
      </x:c>
      <x:c r="T270" s="7">
        <x:v>95123.789999999994</x:v>
      </x:c>
      <x:c r="U270" s="6"/>
      <x:c r="V270" s="6"/>
      <x:c r="W270" s="5" t="s">
        <x:v>50</x:v>
      </x:c>
      <x:c r="X270" s="5" t="s">
        <x:v>51</x:v>
      </x:c>
    </x:row>
    <x:row r="271">
      <x:c r="A271" s="5" t="s">
        <x:v>798</x:v>
      </x:c>
      <x:c r="B271" s="5">
        <x:v>45543</x:v>
      </x:c>
      <x:c r="C271" s="5" t="s">
        <x:v>88</x:v>
      </x:c>
      <x:c r="D271" s="5" t="s">
        <x:v>89</x:v>
      </x:c>
      <x:c r="E271" s="5" t="s">
        <x:v>90</x:v>
      </x:c>
      <x:c r="F271" s="5" t="s">
        <x:v>56</x:v>
      </x:c>
      <x:c r="G271" s="5" t="s">
        <x:v>799</x:v>
      </x:c>
      <x:c r="H271" s="5" t="s">
        <x:v>58</x:v>
      </x:c>
      <x:c r="I271" s="5" t="s">
        <x:v>800</x:v>
      </x:c>
      <x:c r="J271" s="5" t="s">
        <x:v>74</x:v>
      </x:c>
      <x:c r="K271" s="5" t="s">
        <x:v>61</x:v>
      </x:c>
      <x:c r="L271" s="5" t="s">
        <x:v>16</x:v>
      </x:c>
      <x:c r="M271" s="5" t="s">
        <x:v>258</x:v>
      </x:c>
      <x:c r="N271" s="6">
        <x:v>2</x:v>
      </x:c>
      <x:c r="O271" s="7">
        <x:v>58.609999999999999</x:v>
      </x:c>
      <x:c r="P271" s="8">
        <x:v>0.20000000000000001</x:v>
      </x:c>
      <x:c r="Q271" s="7">
        <x:v>29.489999999999998</x:v>
      </x:c>
      <x:c r="R271" s="7">
        <x:v>93.780000000000001</x:v>
      </x:c>
      <x:c r="S271" s="5" t="s">
        <x:v>49</x:v>
      </x:c>
      <x:c r="T271" s="7">
        <x:v>192079.57999999999</x:v>
      </x:c>
      <x:c r="U271" s="6">
        <x:v>2</x:v>
      </x:c>
      <x:c r="V271" s="6">
        <x:v>37</x:v>
      </x:c>
      <x:c r="W271" s="5" t="s">
        <x:v>50</x:v>
      </x:c>
      <x:c r="X271" s="5" t="s">
        <x:v>97</x:v>
      </x:c>
    </x:row>
    <x:row r="272">
      <x:c r="A272" s="5" t="s">
        <x:v>801</x:v>
      </x:c>
      <x:c r="B272" s="5">
        <x:v>45441</x:v>
      </x:c>
      <x:c r="C272" s="5" t="s">
        <x:v>82</x:v>
      </x:c>
      <x:c r="D272" s="5" t="s">
        <x:v>83</x:v>
      </x:c>
      <x:c r="E272" s="5" t="s">
        <x:v>40</x:v>
      </x:c>
      <x:c r="F272" s="5" t="s">
        <x:v>56</x:v>
      </x:c>
      <x:c r="G272" s="5" t="s">
        <x:v>802</x:v>
      </x:c>
      <x:c r="H272" s="5" t="s">
        <x:v>104</x:v>
      </x:c>
      <x:c r="I272" s="5" t="s">
        <x:v>803</x:v>
      </x:c>
      <x:c r="J272" s="5" t="s">
        <x:v>74</x:v>
      </x:c>
      <x:c r="K272" s="5" t="s">
        <x:v>86</x:v>
      </x:c>
      <x:c r="L272" s="5" t="s">
        <x:v>94</x:v>
      </x:c>
      <x:c r="M272" s="5" t="s">
        <x:v>489</x:v>
      </x:c>
      <x:c r="N272" s="6">
        <x:v>3</x:v>
      </x:c>
      <x:c r="O272" s="7">
        <x:v>102.76000000000001</x:v>
      </x:c>
      <x:c r="P272" s="8">
        <x:v>0</x:v>
      </x:c>
      <x:c r="Q272" s="7">
        <x:v>53.409999999999997</x:v>
      </x:c>
      <x:c r="R272" s="7">
        <x:v>308.27999999999997</x:v>
      </x:c>
      <x:c r="S272" s="5" t="s">
        <x:v>49</x:v>
      </x:c>
      <x:c r="T272" s="7">
        <x:v>66675.25</x:v>
      </x:c>
      <x:c r="U272" s="6"/>
      <x:c r="V272" s="6"/>
      <x:c r="W272" s="5" t="s">
        <x:v>50</x:v>
      </x:c>
      <x:c r="X272" s="5" t="s">
        <x:v>80</x:v>
      </x:c>
    </x:row>
    <x:row r="273">
      <x:c r="A273" s="5" t="s">
        <x:v>804</x:v>
      </x:c>
      <x:c r="B273" s="5">
        <x:v>45627</x:v>
      </x:c>
      <x:c r="C273" s="5" t="s">
        <x:v>144</x:v>
      </x:c>
      <x:c r="D273" s="5" t="s">
        <x:v>145</x:v>
      </x:c>
      <x:c r="E273" s="5" t="s">
        <x:v>55</x:v>
      </x:c>
      <x:c r="F273" s="5" t="s">
        <x:v>66</x:v>
      </x:c>
      <x:c r="G273" s="5" t="s">
        <x:v>805</x:v>
      </x:c>
      <x:c r="H273" s="5" t="s">
        <x:v>104</x:v>
      </x:c>
      <x:c r="I273" s="5" t="s">
        <x:v>176</x:v>
      </x:c>
      <x:c r="J273" s="5" t="s">
        <x:v>93</x:v>
      </x:c>
      <x:c r="K273" s="5" t="s">
        <x:v>86</x:v>
      </x:c>
      <x:c r="L273" s="5" t="s">
        <x:v>16</x:v>
      </x:c>
      <x:c r="M273" s="5" t="s">
        <x:v>204</x:v>
      </x:c>
      <x:c r="N273" s="6">
        <x:v>2</x:v>
      </x:c>
      <x:c r="O273" s="7">
        <x:v>34.710000000000001</x:v>
      </x:c>
      <x:c r="P273" s="8">
        <x:v>0.20000000000000001</x:v>
      </x:c>
      <x:c r="Q273" s="7">
        <x:v>18.460000000000001</x:v>
      </x:c>
      <x:c r="R273" s="7">
        <x:v>55.539999999999999</x:v>
      </x:c>
      <x:c r="S273" s="5" t="s">
        <x:v>49</x:v>
      </x:c>
      <x:c r="T273" s="7">
        <x:v>138159.07000000001</x:v>
      </x:c>
      <x:c r="U273" s="6"/>
      <x:c r="V273" s="6"/>
      <x:c r="W273" s="5" t="s">
        <x:v>50</x:v>
      </x:c>
      <x:c r="X273" s="5" t="s">
        <x:v>97</x:v>
      </x:c>
    </x:row>
    <x:row r="274">
      <x:c r="A274" s="5" t="s">
        <x:v>806</x:v>
      </x:c>
      <x:c r="B274" s="5">
        <x:v>45732</x:v>
      </x:c>
      <x:c r="C274" s="5" t="s">
        <x:v>340</x:v>
      </x:c>
      <x:c r="D274" s="5" t="s">
        <x:v>341</x:v>
      </x:c>
      <x:c r="E274" s="5" t="s">
        <x:v>55</x:v>
      </x:c>
      <x:c r="F274" s="5" t="s">
        <x:v>66</x:v>
      </x:c>
      <x:c r="G274" s="5" t="s">
        <x:v>807</x:v>
      </x:c>
      <x:c r="H274" s="5" t="s">
        <x:v>78</x:v>
      </x:c>
      <x:c r="I274" s="5" t="s">
        <x:v>808</x:v>
      </x:c>
      <x:c r="J274" s="5" t="s">
        <x:v>116</x:v>
      </x:c>
      <x:c r="K274" s="5" t="s">
        <x:v>117</x:v>
      </x:c>
      <x:c r="L274" s="5" t="s">
        <x:v>16</x:v>
      </x:c>
      <x:c r="M274" s="5" t="s">
        <x:v>142</x:v>
      </x:c>
      <x:c r="N274" s="6">
        <x:v>1</x:v>
      </x:c>
      <x:c r="O274" s="7">
        <x:v>133.72</x:v>
      </x:c>
      <x:c r="P274" s="8">
        <x:v>5.0000000000000003e-002</x:v>
      </x:c>
      <x:c r="Q274" s="7">
        <x:v>66.280000000000001</x:v>
      </x:c>
      <x:c r="R274" s="7">
        <x:v>127.03</x:v>
      </x:c>
      <x:c r="S274" s="5" t="s">
        <x:v>49</x:v>
      </x:c>
      <x:c r="T274" s="7">
        <x:v>196115.37</x:v>
      </x:c>
      <x:c r="U274" s="6"/>
      <x:c r="V274" s="6"/>
      <x:c r="W274" s="5" t="s">
        <x:v>50</x:v>
      </x:c>
      <x:c r="X274" s="5" t="s">
        <x:v>80</x:v>
      </x:c>
    </x:row>
    <x:row r="275">
      <x:c r="A275" s="5" t="s">
        <x:v>809</x:v>
      </x:c>
      <x:c r="B275" s="5">
        <x:v>46002</x:v>
      </x:c>
      <x:c r="C275" s="5" t="s">
        <x:v>127</x:v>
      </x:c>
      <x:c r="D275" s="5" t="s">
        <x:v>128</x:v>
      </x:c>
      <x:c r="E275" s="5" t="s">
        <x:v>55</x:v>
      </x:c>
      <x:c r="F275" s="5" t="s">
        <x:v>41</x:v>
      </x:c>
      <x:c r="G275" s="5" t="s">
        <x:v>810</x:v>
      </x:c>
      <x:c r="H275" s="5" t="s">
        <x:v>78</x:v>
      </x:c>
      <x:c r="I275" s="5" t="s">
        <x:v>811</x:v>
      </x:c>
      <x:c r="J275" s="5" t="s">
        <x:v>74</x:v>
      </x:c>
      <x:c r="K275" s="5" t="s">
        <x:v>61</x:v>
      </x:c>
      <x:c r="L275" s="5" t="s">
        <x:v>94</x:v>
      </x:c>
      <x:c r="M275" s="5" t="s">
        <x:v>483</x:v>
      </x:c>
      <x:c r="N275" s="6">
        <x:v>1</x:v>
      </x:c>
      <x:c r="O275" s="7">
        <x:v>87.870000000000005</x:v>
      </x:c>
      <x:c r="P275" s="8">
        <x:v>0.14999999999999999</x:v>
      </x:c>
      <x:c r="Q275" s="7">
        <x:v>50.490000000000002</x:v>
      </x:c>
      <x:c r="R275" s="7">
        <x:v>74.689999999999998</x:v>
      </x:c>
      <x:c r="S275" s="5" t="s">
        <x:v>49</x:v>
      </x:c>
      <x:c r="T275" s="7">
        <x:v>76078.979999999996</x:v>
      </x:c>
      <x:c r="U275" s="6"/>
      <x:c r="V275" s="6"/>
      <x:c r="W275" s="5" t="s">
        <x:v>50</x:v>
      </x:c>
      <x:c r="X275" s="5" t="s">
        <x:v>97</x:v>
      </x:c>
    </x:row>
    <x:row r="276">
      <x:c r="A276" s="5" t="s">
        <x:v>812</x:v>
      </x:c>
      <x:c r="B276" s="5">
        <x:v>45735</x:v>
      </x:c>
      <x:c r="C276" s="5" t="s">
        <x:v>82</x:v>
      </x:c>
      <x:c r="D276" s="5" t="s">
        <x:v>83</x:v>
      </x:c>
      <x:c r="E276" s="5" t="s">
        <x:v>40</x:v>
      </x:c>
      <x:c r="F276" s="5" t="s">
        <x:v>56</x:v>
      </x:c>
      <x:c r="G276" s="5" t="s">
        <x:v>813</x:v>
      </x:c>
      <x:c r="H276" s="5" t="s">
        <x:v>43</x:v>
      </x:c>
      <x:c r="I276" s="5" t="s">
        <x:v>372</x:v>
      </x:c>
      <x:c r="J276" s="5" t="s">
        <x:v>116</x:v>
      </x:c>
      <x:c r="K276" s="5" t="s">
        <x:v>46</x:v>
      </x:c>
      <x:c r="L276" s="5" t="s">
        <x:v>47</x:v>
      </x:c>
      <x:c r="M276" s="5" t="s">
        <x:v>166</x:v>
      </x:c>
      <x:c r="N276" s="6">
        <x:v>3</x:v>
      </x:c>
      <x:c r="O276" s="7">
        <x:v>332.83999999999997</x:v>
      </x:c>
      <x:c r="P276" s="8">
        <x:v>0</x:v>
      </x:c>
      <x:c r="Q276" s="7">
        <x:v>226.47</x:v>
      </x:c>
      <x:c r="R276" s="7">
        <x:v>998.51999999999998</x:v>
      </x:c>
      <x:c r="S276" s="5" t="s">
        <x:v>49</x:v>
      </x:c>
      <x:c r="T276" s="7">
        <x:v>66699.899999999994</x:v>
      </x:c>
      <x:c r="U276" s="6"/>
      <x:c r="V276" s="6"/>
      <x:c r="W276" s="5" t="s">
        <x:v>50</x:v>
      </x:c>
      <x:c r="X276" s="5" t="s">
        <x:v>97</x:v>
      </x:c>
    </x:row>
    <x:row r="277">
      <x:c r="A277" s="5" t="s">
        <x:v>814</x:v>
      </x:c>
      <x:c r="B277" s="5">
        <x:v>45920</x:v>
      </x:c>
      <x:c r="C277" s="5" t="s">
        <x:v>156</x:v>
      </x:c>
      <x:c r="D277" s="5" t="s">
        <x:v>157</x:v>
      </x:c>
      <x:c r="E277" s="5" t="s">
        <x:v>55</x:v>
      </x:c>
      <x:c r="F277" s="5" t="s">
        <x:v>158</x:v>
      </x:c>
      <x:c r="G277" s="5" t="s">
        <x:v>807</x:v>
      </x:c>
      <x:c r="H277" s="5" t="s">
        <x:v>78</x:v>
      </x:c>
      <x:c r="I277" s="5" t="s">
        <x:v>188</x:v>
      </x:c>
      <x:c r="J277" s="5" t="s">
        <x:v>45</x:v>
      </x:c>
      <x:c r="K277" s="5" t="s">
        <x:v>61</x:v>
      </x:c>
      <x:c r="L277" s="5" t="s">
        <x:v>47</x:v>
      </x:c>
      <x:c r="M277" s="5" t="s">
        <x:v>95</x:v>
      </x:c>
      <x:c r="N277" s="6">
        <x:v>1</x:v>
      </x:c>
      <x:c r="O277" s="7">
        <x:v>366.32999999999998</x:v>
      </x:c>
      <x:c r="P277" s="8">
        <x:v>0</x:v>
      </x:c>
      <x:c r="Q277" s="7">
        <x:v>170.34</x:v>
      </x:c>
      <x:c r="R277" s="7">
        <x:v>3663.3000000000002</x:v>
      </x:c>
      <x:c r="S277" s="5" t="s">
        <x:v>49</x:v>
      </x:c>
      <x:c r="T277" s="7">
        <x:v>70947.580000000002</x:v>
      </x:c>
      <x:c r="U277" s="6"/>
      <x:c r="V277" s="6"/>
      <x:c r="W277" s="5" t="s">
        <x:v>50</x:v>
      </x:c>
      <x:c r="X277" s="5" t="s">
        <x:v>51</x:v>
      </x:c>
    </x:row>
    <x:row r="278">
      <x:c r="A278" s="5" t="s">
        <x:v>815</x:v>
      </x:c>
      <x:c r="B278" s="5">
        <x:v>46066</x:v>
      </x:c>
      <x:c r="C278" s="5" t="s">
        <x:v>194</x:v>
      </x:c>
      <x:c r="D278" s="5" t="s">
        <x:v>195</x:v>
      </x:c>
      <x:c r="E278" s="5" t="s">
        <x:v>90</x:v>
      </x:c>
      <x:c r="F278" s="5" t="s">
        <x:v>158</x:v>
      </x:c>
      <x:c r="G278" s="5" t="s">
        <x:v>816</x:v>
      </x:c>
      <x:c r="H278" s="5" t="s">
        <x:v>58</x:v>
      </x:c>
      <x:c r="I278" s="5" t="s">
        <x:v>353</x:v>
      </x:c>
      <x:c r="J278" s="5" t="s">
        <x:v>45</x:v>
      </x:c>
      <x:c r="K278" s="5" t="s">
        <x:v>61</x:v>
      </x:c>
      <x:c r="L278" s="5" t="s">
        <x:v>16</x:v>
      </x:c>
      <x:c r="M278" s="5" t="s">
        <x:v>489</x:v>
      </x:c>
      <x:c r="N278" s="6">
        <x:v>3</x:v>
      </x:c>
      <x:c r="O278" s="7">
        <x:v>388.45999999999998</x:v>
      </x:c>
      <x:c r="P278" s="8">
        <x:v>0.14999999999999999</x:v>
      </x:c>
      <x:c r="Q278" s="7">
        <x:v>308.20999999999998</x:v>
      </x:c>
      <x:c r="R278" s="7">
        <x:v>990.57000000000005</x:v>
      </x:c>
      <x:c r="S278" s="5" t="s">
        <x:v>49</x:v>
      </x:c>
      <x:c r="T278" s="7">
        <x:v>171964.13</x:v>
      </x:c>
      <x:c r="U278" s="6"/>
      <x:c r="V278" s="6"/>
      <x:c r="W278" s="5" t="s">
        <x:v>50</x:v>
      </x:c>
      <x:c r="X278" s="5" t="s">
        <x:v>70</x:v>
      </x:c>
    </x:row>
    <x:row r="279">
      <x:c r="A279" s="5" t="s">
        <x:v>817</x:v>
      </x:c>
      <x:c r="B279" s="5">
        <x:v>45985</x:v>
      </x:c>
      <x:c r="C279" s="5" t="s">
        <x:v>156</x:v>
      </x:c>
      <x:c r="D279" s="5" t="s">
        <x:v>157</x:v>
      </x:c>
      <x:c r="E279" s="5" t="s">
        <x:v>55</x:v>
      </x:c>
      <x:c r="F279" s="5" t="s">
        <x:v>158</x:v>
      </x:c>
      <x:c r="G279" s="5" t="s">
        <x:v>818</x:v>
      </x:c>
      <x:c r="H279" s="5" t="s">
        <x:v>43</x:v>
      </x:c>
      <x:c r="I279" s="5" t="s">
        <x:v>819</x:v>
      </x:c>
      <x:c r="J279" s="5" t="s">
        <x:v>93</x:v>
      </x:c>
      <x:c r="K279" s="5" t="s">
        <x:v>61</x:v>
      </x:c>
      <x:c r="L279" s="5" t="s">
        <x:v>47</x:v>
      </x:c>
      <x:c r="M279" s="5" t="s">
        <x:v>125</x:v>
      </x:c>
      <x:c r="N279" s="6">
        <x:v>-4</x:v>
      </x:c>
      <x:c r="O279" s="7">
        <x:v>30.41</x:v>
      </x:c>
      <x:c r="P279" s="8">
        <x:v>0.20000000000000001</x:v>
      </x:c>
      <x:c r="Q279" s="7">
        <x:v>20.370000000000001</x:v>
      </x:c>
      <x:c r="R279" s="7">
        <x:v>-97.310000000000002</x:v>
      </x:c>
      <x:c r="S279" s="5" t="s">
        <x:v>49</x:v>
      </x:c>
      <x:c r="T279" s="7">
        <x:v>87624.729999999996</x:v>
      </x:c>
      <x:c r="U279" s="6"/>
      <x:c r="V279" s="6"/>
      <x:c r="W279" s="5" t="s">
        <x:v>96</x:v>
      </x:c>
      <x:c r="X279" s="5" t="s">
        <x:v>97</x:v>
      </x:c>
    </x:row>
    <x:row r="280">
      <x:c r="A280" s="5" t="s">
        <x:v>820</x:v>
      </x:c>
      <x:c r="B280" s="5">
        <x:v>45607</x:v>
      </x:c>
      <x:c r="C280" s="5" t="s">
        <x:v>156</x:v>
      </x:c>
      <x:c r="D280" s="5" t="s">
        <x:v>157</x:v>
      </x:c>
      <x:c r="E280" s="5" t="s">
        <x:v>55</x:v>
      </x:c>
      <x:c r="F280" s="5" t="s">
        <x:v>158</x:v>
      </x:c>
      <x:c r="G280" s="5" t="s">
        <x:v>821</x:v>
      </x:c>
      <x:c r="H280" s="5" t="s">
        <x:v>43</x:v>
      </x:c>
      <x:c r="I280" s="5" t="s">
        <x:v>372</x:v>
      </x:c>
      <x:c r="J280" s="5" t="s">
        <x:v>116</x:v>
      </x:c>
      <x:c r="K280" s="5" t="s">
        <x:v>46</x:v>
      </x:c>
      <x:c r="L280" s="5" t="s">
        <x:v>16</x:v>
      </x:c>
      <x:c r="M280" s="5" t="s">
        <x:v>471</x:v>
      </x:c>
      <x:c r="N280" s="6">
        <x:v>5</x:v>
      </x:c>
      <x:c r="O280" s="7">
        <x:v>320.35000000000002</x:v>
      </x:c>
      <x:c r="P280" s="8">
        <x:v>0.14999999999999999</x:v>
      </x:c>
      <x:c r="Q280" s="7">
        <x:v>226.47</x:v>
      </x:c>
      <x:c r="R280" s="7">
        <x:v>1361.49</x:v>
      </x:c>
      <x:c r="S280" s="5" t="s">
        <x:v>49</x:v>
      </x:c>
      <x:c r="T280" s="7">
        <x:v>158882.59</x:v>
      </x:c>
      <x:c r="U280" s="6"/>
      <x:c r="V280" s="6"/>
      <x:c r="W280" s="5" t="s">
        <x:v>50</x:v>
      </x:c>
      <x:c r="X280" s="5" t="s">
        <x:v>70</x:v>
      </x:c>
    </x:row>
    <x:row r="281">
      <x:c r="A281" s="5" t="s">
        <x:v>822</x:v>
      </x:c>
      <x:c r="B281" s="5">
        <x:v>46136</x:v>
      </x:c>
      <x:c r="C281" s="5" t="s">
        <x:v>340</x:v>
      </x:c>
      <x:c r="D281" s="5" t="s">
        <x:v>341</x:v>
      </x:c>
      <x:c r="E281" s="5" t="s">
        <x:v>55</x:v>
      </x:c>
      <x:c r="F281" s="5" t="s">
        <x:v>66</x:v>
      </x:c>
      <x:c r="G281" s="5" t="s">
        <x:v>823</x:v>
      </x:c>
      <x:c r="H281" s="5" t="s">
        <x:v>104</x:v>
      </x:c>
      <x:c r="I281" s="5" t="s">
        <x:v>115</x:v>
      </x:c>
      <x:c r="J281" s="5" t="s">
        <x:v>116</x:v>
      </x:c>
      <x:c r="K281" s="5" t="s">
        <x:v>117</x:v>
      </x:c>
      <x:c r="L281" s="5" t="s">
        <x:v>131</x:v>
      </x:c>
      <x:c r="M281" s="5" t="s">
        <x:v>189</x:v>
      </x:c>
      <x:c r="N281" s="6">
        <x:v>-2</x:v>
      </x:c>
      <x:c r="O281" s="7">
        <x:v>276.81</x:v>
      </x:c>
      <x:c r="P281" s="8">
        <x:v>0.25</x:v>
      </x:c>
      <x:c r="Q281" s="7">
        <x:v>205.13999999999999</x:v>
      </x:c>
      <x:c r="R281" s="7">
        <x:v>-415.22000000000003</x:v>
      </x:c>
      <x:c r="S281" s="5" t="s">
        <x:v>49</x:v>
      </x:c>
      <x:c r="T281" s="7">
        <x:v>82501.169999999998</x:v>
      </x:c>
      <x:c r="U281" s="6"/>
      <x:c r="V281" s="6"/>
      <x:c r="W281" s="5" t="s">
        <x:v>96</x:v>
      </x:c>
      <x:c r="X281" s="5" t="s">
        <x:v>80</x:v>
      </x:c>
    </x:row>
    <x:row r="282">
      <x:c r="A282" s="5" t="s">
        <x:v>824</x:v>
      </x:c>
      <x:c r="B282" s="5">
        <x:v>45585</x:v>
      </x:c>
      <x:c r="C282" s="5" t="s">
        <x:v>88</x:v>
      </x:c>
      <x:c r="D282" s="5" t="s">
        <x:v>89</x:v>
      </x:c>
      <x:c r="E282" s="5" t="s">
        <x:v>90</x:v>
      </x:c>
      <x:c r="F282" s="5" t="s">
        <x:v>56</x:v>
      </x:c>
      <x:c r="G282" s="5" t="s">
        <x:v>825</x:v>
      </x:c>
      <x:c r="H282" s="5" t="s">
        <x:v>43</x:v>
      </x:c>
      <x:c r="I282" s="5" t="s">
        <x:v>316</x:v>
      </x:c>
      <x:c r="J282" s="5" t="s">
        <x:v>74</x:v>
      </x:c>
      <x:c r="K282" s="5" t="s">
        <x:v>86</x:v>
      </x:c>
      <x:c r="L282" s="5" t="s">
        <x:v>47</x:v>
      </x:c>
      <x:c r="M282" s="5" t="s">
        <x:v>112</x:v>
      </x:c>
      <x:c r="N282" s="6">
        <x:v>1</x:v>
      </x:c>
      <x:c r="O282" s="7">
        <x:v>92.739999999999995</x:v>
      </x:c>
      <x:c r="P282" s="8">
        <x:v>5.0000000000000003e-002</x:v>
      </x:c>
      <x:c r="Q282" s="7">
        <x:v>47.850000000000001</x:v>
      </x:c>
      <x:c r="R282" s="7">
        <x:v>88.099999999999994</x:v>
      </x:c>
      <x:c r="S282" s="5" t="s">
        <x:v>49</x:v>
      </x:c>
      <x:c r="T282" s="7">
        <x:v>86958.199999999997</x:v>
      </x:c>
      <x:c r="U282" s="6"/>
      <x:c r="V282" s="6"/>
      <x:c r="W282" s="5" t="s">
        <x:v>50</x:v>
      </x:c>
      <x:c r="X282" s="5" t="s">
        <x:v>97</x:v>
      </x:c>
    </x:row>
    <x:row r="283">
      <x:c r="A283" s="5" t="s">
        <x:v>826</x:v>
      </x:c>
      <x:c r="B283" s="5">
        <x:v>46010</x:v>
      </x:c>
      <x:c r="C283" s="5" t="s">
        <x:v>82</x:v>
      </x:c>
      <x:c r="D283" s="5" t="s">
        <x:v>83</x:v>
      </x:c>
      <x:c r="E283" s="5" t="s">
        <x:v>40</x:v>
      </x:c>
      <x:c r="F283" s="5" t="s">
        <x:v>56</x:v>
      </x:c>
      <x:c r="G283" s="5" t="s">
        <x:v>827</x:v>
      </x:c>
      <x:c r="H283" s="5" t="s">
        <x:v>78</x:v>
      </x:c>
      <x:c r="I283" s="5" t="s">
        <x:v>321</x:v>
      </x:c>
      <x:c r="J283" s="5" t="s">
        <x:v>45</x:v>
      </x:c>
      <x:c r="K283" s="5" t="s">
        <x:v>86</x:v>
      </x:c>
      <x:c r="L283" s="5" t="s">
        <x:v>131</x:v>
      </x:c>
      <x:c r="M283" s="5" t="s">
        <x:v>530</x:v>
      </x:c>
      <x:c r="N283" s="6">
        <x:v>1</x:v>
      </x:c>
      <x:c r="O283" s="7">
        <x:v>465.74000000000001</x:v>
      </x:c>
      <x:c r="P283" s="8">
        <x:v>0.20000000000000001</x:v>
      </x:c>
      <x:c r="Q283" s="7">
        <x:v>241.94999999999999</x:v>
      </x:c>
      <x:c r="R283" s="7">
        <x:v>372.58999999999997</x:v>
      </x:c>
      <x:c r="S283" s="5" t="s">
        <x:v>49</x:v>
      </x:c>
      <x:c r="T283" s="7">
        <x:v>60781.900000000001</x:v>
      </x:c>
      <x:c r="U283" s="6"/>
      <x:c r="V283" s="6"/>
      <x:c r="W283" s="5" t="s">
        <x:v>50</x:v>
      </x:c>
      <x:c r="X283" s="5" t="s">
        <x:v>51</x:v>
      </x:c>
    </x:row>
    <x:row r="284">
      <x:c r="A284" s="5" t="s">
        <x:v>828</x:v>
      </x:c>
      <x:c r="B284" s="5">
        <x:v>45494</x:v>
      </x:c>
      <x:c r="C284" s="5" t="s">
        <x:v>247</x:v>
      </x:c>
      <x:c r="D284" s="5" t="s">
        <x:v>248</x:v>
      </x:c>
      <x:c r="E284" s="5" t="s">
        <x:v>40</x:v>
      </x:c>
      <x:c r="F284" s="5" t="s">
        <x:v>102</x:v>
      </x:c>
      <x:c r="G284" s="5" t="s">
        <x:v>829</x:v>
      </x:c>
      <x:c r="H284" s="5" t="s">
        <x:v>78</x:v>
      </x:c>
      <x:c r="I284" s="5" t="s">
        <x:v>445</x:v>
      </x:c>
      <x:c r="J284" s="5" t="s">
        <x:v>74</x:v>
      </x:c>
      <x:c r="K284" s="5" t="s">
        <x:v>86</x:v>
      </x:c>
      <x:c r="L284" s="5" t="s">
        <x:v>16</x:v>
      </x:c>
      <x:c r="M284" s="5" t="s">
        <x:v>414</x:v>
      </x:c>
      <x:c r="N284" s="6">
        <x:v>4</x:v>
      </x:c>
      <x:c r="O284" s="7">
        <x:v>73.879999999999995</x:v>
      </x:c>
      <x:c r="P284" s="8">
        <x:v>0.10000000000000001</x:v>
      </x:c>
      <x:c r="Q284" s="7">
        <x:v>46.549999999999997</x:v>
      </x:c>
      <x:c r="R284" s="7">
        <x:v>265.97000000000003</x:v>
      </x:c>
      <x:c r="S284" s="5" t="s">
        <x:v>49</x:v>
      </x:c>
      <x:c r="T284" s="7">
        <x:v>121762.23</x:v>
      </x:c>
      <x:c r="U284" s="6"/>
      <x:c r="V284" s="6"/>
      <x:c r="W284" s="5" t="s">
        <x:v>50</x:v>
      </x:c>
      <x:c r="X284" s="5" t="s">
        <x:v>51</x:v>
      </x:c>
    </x:row>
    <x:row r="285">
      <x:c r="A285" s="5" t="s">
        <x:v>830</x:v>
      </x:c>
      <x:c r="B285" s="5">
        <x:v>45613</x:v>
      </x:c>
      <x:c r="C285" s="5" t="s">
        <x:v>200</x:v>
      </x:c>
      <x:c r="D285" s="5" t="s">
        <x:v>201</x:v>
      </x:c>
      <x:c r="E285" s="5" t="s">
        <x:v>40</x:v>
      </x:c>
      <x:c r="F285" s="5" t="s">
        <x:v>158</x:v>
      </x:c>
      <x:c r="G285" s="5" t="s">
        <x:v>831</x:v>
      </x:c>
      <x:c r="H285" s="5" t="s">
        <x:v>43</x:v>
      </x:c>
      <x:c r="I285" s="5" t="s">
        <x:v>59</x:v>
      </x:c>
      <x:c r="J285" s="5" t="s">
        <x:v>60</x:v>
      </x:c>
      <x:c r="K285" s="5" t="s">
        <x:v>61</x:v>
      </x:c>
      <x:c r="L285" s="5" t="s">
        <x:v>16</x:v>
      </x:c>
      <x:c r="M285" s="5" t="s">
        <x:v>62</x:v>
      </x:c>
      <x:c r="N285" s="6">
        <x:v>-1</x:v>
      </x:c>
      <x:c r="O285" s="7">
        <x:v>124.62</x:v>
      </x:c>
      <x:c r="P285" s="8">
        <x:v>0.20000000000000001</x:v>
      </x:c>
      <x:c r="Q285" s="7">
        <x:v>90.019999999999996</x:v>
      </x:c>
      <x:c r="R285" s="7">
        <x:v>-99.700000000000003</x:v>
      </x:c>
      <x:c r="S285" s="5" t="s">
        <x:v>49</x:v>
      </x:c>
      <x:c r="T285" s="7">
        <x:v>158882.59</x:v>
      </x:c>
      <x:c r="U285" s="6"/>
      <x:c r="V285" s="6"/>
      <x:c r="W285" s="5" t="s">
        <x:v>96</x:v>
      </x:c>
      <x:c r="X285" s="5" t="s">
        <x:v>51</x:v>
      </x:c>
    </x:row>
    <x:row r="286">
      <x:c r="A286" s="5" t="s">
        <x:v>832</x:v>
      </x:c>
      <x:c r="B286" s="5">
        <x:v>45473</x:v>
      </x:c>
      <x:c r="C286" s="5" t="s">
        <x:v>340</x:v>
      </x:c>
      <x:c r="D286" s="5" t="s">
        <x:v>341</x:v>
      </x:c>
      <x:c r="E286" s="5" t="s">
        <x:v>55</x:v>
      </x:c>
      <x:c r="F286" s="5" t="s">
        <x:v>66</x:v>
      </x:c>
      <x:c r="G286" s="5" t="s">
        <x:v>833</x:v>
      </x:c>
      <x:c r="H286" s="5" t="s">
        <x:v>78</x:v>
      </x:c>
      <x:c r="I286" s="5" t="s">
        <x:v>59</x:v>
      </x:c>
      <x:c r="J286" s="5" t="s">
        <x:v>60</x:v>
      </x:c>
      <x:c r="K286" s="5" t="s">
        <x:v>61</x:v>
      </x:c>
      <x:c r="L286" s="5" t="s">
        <x:v>16</x:v>
      </x:c>
      <x:c r="M286" s="5" t="s">
        <x:v>122</x:v>
      </x:c>
      <x:c r="N286" s="6">
        <x:v>13</x:v>
      </x:c>
      <x:c r="O286" s="7">
        <x:v>118.16</x:v>
      </x:c>
      <x:c r="P286" s="8">
        <x:v>0.10000000000000001</x:v>
      </x:c>
      <x:c r="Q286" s="7">
        <x:v>90.019999999999996</x:v>
      </x:c>
      <x:c r="R286" s="7">
        <x:v>1382.47</x:v>
      </x:c>
      <x:c r="S286" s="5" t="s">
        <x:v>49</x:v>
      </x:c>
      <x:c r="T286" s="7">
        <x:v>177388.07999999999</x:v>
      </x:c>
      <x:c r="U286" s="6"/>
      <x:c r="V286" s="6"/>
      <x:c r="W286" s="5" t="s">
        <x:v>50</x:v>
      </x:c>
      <x:c r="X286" s="5" t="s">
        <x:v>51</x:v>
      </x:c>
    </x:row>
    <x:row r="287">
      <x:c r="A287" s="5" t="s">
        <x:v>834</x:v>
      </x:c>
      <x:c r="B287" s="5">
        <x:v>45431</x:v>
      </x:c>
      <x:c r="C287" s="5" t="s">
        <x:v>100</x:v>
      </x:c>
      <x:c r="D287" s="5" t="s">
        <x:v>101</x:v>
      </x:c>
      <x:c r="E287" s="5" t="s">
        <x:v>90</x:v>
      </x:c>
      <x:c r="F287" s="5" t="s">
        <x:v>102</x:v>
      </x:c>
      <x:c r="G287" s="5" t="s">
        <x:v>835</x:v>
      </x:c>
      <x:c r="H287" s="5" t="s">
        <x:v>104</x:v>
      </x:c>
      <x:c r="I287" s="5" t="s">
        <x:v>836</x:v>
      </x:c>
      <x:c r="J287" s="5" t="s">
        <x:v>45</x:v>
      </x:c>
      <x:c r="K287" s="5" t="s">
        <x:v>46</x:v>
      </x:c>
      <x:c r="L287" s="5" t="s">
        <x:v>16</x:v>
      </x:c>
      <x:c r="M287" s="5" t="s">
        <x:v>530</x:v>
      </x:c>
      <x:c r="N287" s="6">
        <x:v>-3</x:v>
      </x:c>
      <x:c r="O287" s="7">
        <x:v>271.58999999999997</x:v>
      </x:c>
      <x:c r="P287" s="8">
        <x:v>0.20000000000000001</x:v>
      </x:c>
      <x:c r="Q287" s="7">
        <x:v>123.70999999999999</x:v>
      </x:c>
      <x:c r="R287" s="7">
        <x:v>-651.82000000000005</x:v>
      </x:c>
      <x:c r="S287" s="5" t="s">
        <x:v>49</x:v>
      </x:c>
      <x:c r="T287" s="7">
        <x:v>170500.35000000001</x:v>
      </x:c>
      <x:c r="U287" s="6"/>
      <x:c r="V287" s="6"/>
      <x:c r="W287" s="5" t="s">
        <x:v>96</x:v>
      </x:c>
      <x:c r="X287" s="5" t="s">
        <x:v>51</x:v>
      </x:c>
    </x:row>
    <x:row r="288">
      <x:c r="A288" s="5" t="s">
        <x:v>837</x:v>
      </x:c>
      <x:c r="B288" s="5">
        <x:v>46045</x:v>
      </x:c>
      <x:c r="C288" s="5" t="s">
        <x:v>185</x:v>
      </x:c>
      <x:c r="D288" s="5" t="s">
        <x:v>186</x:v>
      </x:c>
      <x:c r="E288" s="5" t="s">
        <x:v>90</x:v>
      </x:c>
      <x:c r="F288" s="5" t="s">
        <x:v>41</x:v>
      </x:c>
      <x:c r="G288" s="5" t="s">
        <x:v>838</x:v>
      </x:c>
      <x:c r="H288" s="5" t="s">
        <x:v>78</x:v>
      </x:c>
      <x:c r="I288" s="5" t="s">
        <x:v>105</x:v>
      </x:c>
      <x:c r="J288" s="5" t="s">
        <x:v>74</x:v>
      </x:c>
      <x:c r="K288" s="5" t="s">
        <x:v>86</x:v>
      </x:c>
      <x:c r="L288" s="5" t="s">
        <x:v>94</x:v>
      </x:c>
      <x:c r="M288" s="5" t="s">
        <x:v>275</x:v>
      </x:c>
      <x:c r="N288" s="6">
        <x:v>1</x:v>
      </x:c>
      <x:c r="O288" s="7">
        <x:v>84.129999999999995</x:v>
      </x:c>
      <x:c r="P288" s="8">
        <x:v>0.20000000000000001</x:v>
      </x:c>
      <x:c r="Q288" s="7">
        <x:v>56.020000000000003</x:v>
      </x:c>
      <x:c r="R288" s="7">
        <x:v>67.299999999999997</x:v>
      </x:c>
      <x:c r="S288" s="5" t="s">
        <x:v>49</x:v>
      </x:c>
      <x:c r="T288" s="7">
        <x:v>62106.139999999999</x:v>
      </x:c>
      <x:c r="U288" s="6"/>
      <x:c r="V288" s="6"/>
      <x:c r="W288" s="5" t="s">
        <x:v>50</x:v>
      </x:c>
      <x:c r="X288" s="5" t="s">
        <x:v>80</x:v>
      </x:c>
    </x:row>
    <x:row r="289">
      <x:c r="A289" s="5" t="s">
        <x:v>839</x:v>
      </x:c>
      <x:c r="B289" s="5">
        <x:v>46063</x:v>
      </x:c>
      <x:c r="C289" s="5" t="s">
        <x:v>156</x:v>
      </x:c>
      <x:c r="D289" s="5" t="s">
        <x:v>157</x:v>
      </x:c>
      <x:c r="E289" s="5" t="s">
        <x:v>55</x:v>
      </x:c>
      <x:c r="F289" s="5" t="s">
        <x:v>158</x:v>
      </x:c>
      <x:c r="G289" s="5" t="s">
        <x:v>840</x:v>
      </x:c>
      <x:c r="H289" s="5" t="s">
        <x:v>43</x:v>
      </x:c>
      <x:c r="I289" s="5" t="s">
        <x:v>458</x:v>
      </x:c>
      <x:c r="J289" s="5" t="s">
        <x:v>74</x:v>
      </x:c>
      <x:c r="K289" s="5" t="s">
        <x:v>61</x:v>
      </x:c>
      <x:c r="L289" s="5" t="s">
        <x:v>16</x:v>
      </x:c>
      <x:c r="M289" s="5" t="s">
        <x:v>132</x:v>
      </x:c>
      <x:c r="N289" s="6">
        <x:v>7</x:v>
      </x:c>
      <x:c r="O289" s="7">
        <x:v>74.959999999999994</x:v>
      </x:c>
      <x:c r="P289" s="8">
        <x:v>15</x:v>
      </x:c>
      <x:c r="Q289" s="7">
        <x:v>59.109999999999999</x:v>
      </x:c>
      <x:c r="R289" s="7">
        <x:v>446.00999999999999</x:v>
      </x:c>
      <x:c r="S289" s="5" t="s">
        <x:v>49</x:v>
      </x:c>
      <x:c r="T289" s="7">
        <x:v>171964.13</x:v>
      </x:c>
      <x:c r="U289" s="6"/>
      <x:c r="V289" s="6"/>
      <x:c r="W289" s="5" t="s">
        <x:v>50</x:v>
      </x:c>
      <x:c r="X289" s="5" t="s">
        <x:v>51</x:v>
      </x:c>
    </x:row>
    <x:row r="290">
      <x:c r="A290" s="5" t="s">
        <x:v>841</x:v>
      </x:c>
      <x:c r="B290" s="5">
        <x:v>45728</x:v>
      </x:c>
      <x:c r="C290" s="5" t="s">
        <x:v>156</x:v>
      </x:c>
      <x:c r="D290" s="5" t="s">
        <x:v>157</x:v>
      </x:c>
      <x:c r="E290" s="5" t="s">
        <x:v>55</x:v>
      </x:c>
      <x:c r="F290" s="5" t="s">
        <x:v>842</x:v>
      </x:c>
      <x:c r="G290" s="5" t="s">
        <x:v>843</x:v>
      </x:c>
      <x:c r="H290" s="5" t="s">
        <x:v>104</x:v>
      </x:c>
      <x:c r="I290" s="5" t="s">
        <x:v>294</x:v>
      </x:c>
      <x:c r="J290" s="5" t="s">
        <x:v>116</x:v>
      </x:c>
      <x:c r="K290" s="5" t="s">
        <x:v>117</x:v>
      </x:c>
      <x:c r="L290" s="5" t="s">
        <x:v>47</x:v>
      </x:c>
      <x:c r="M290" s="5" t="s">
        <x:v>48</x:v>
      </x:c>
      <x:c r="N290" s="6">
        <x:v>1</x:v>
      </x:c>
      <x:c r="O290" s="7">
        <x:v>293.16000000000003</x:v>
      </x:c>
      <x:c r="P290" s="8">
        <x:v>0</x:v>
      </x:c>
      <x:c r="Q290" s="7">
        <x:v>154.37</x:v>
      </x:c>
      <x:c r="R290" s="7">
        <x:v>293.16000000000003</x:v>
      </x:c>
      <x:c r="S290" s="5" t="s">
        <x:v>49</x:v>
      </x:c>
      <x:c r="T290" s="7">
        <x:v>84388.509999999995</x:v>
      </x:c>
      <x:c r="U290" s="6"/>
      <x:c r="V290" s="6"/>
      <x:c r="W290" s="5" t="s">
        <x:v>50</x:v>
      </x:c>
      <x:c r="X290" s="5" t="s">
        <x:v>70</x:v>
      </x:c>
    </x:row>
    <x:row r="291">
      <x:c r="A291" s="5" t="s">
        <x:v>844</x:v>
      </x:c>
      <x:c r="B291" s="5">
        <x:v>45727</x:v>
      </x:c>
      <x:c r="C291" s="5" t="s">
        <x:v>185</x:v>
      </x:c>
      <x:c r="D291" s="5" t="s">
        <x:v>186</x:v>
      </x:c>
      <x:c r="E291" s="5" t="s">
        <x:v>90</x:v>
      </x:c>
      <x:c r="F291" s="5" t="s">
        <x:v>41</x:v>
      </x:c>
      <x:c r="G291" s="5" t="s">
        <x:v>224</x:v>
      </x:c>
      <x:c r="H291" s="5" t="s">
        <x:v>104</x:v>
      </x:c>
      <x:c r="I291" s="5" t="s">
        <x:v>269</x:v>
      </x:c>
      <x:c r="J291" s="5" t="s">
        <x:v>93</x:v>
      </x:c>
      <x:c r="K291" s="5" t="s">
        <x:v>117</x:v>
      </x:c>
      <x:c r="L291" s="5" t="s">
        <x:v>131</x:v>
      </x:c>
      <x:c r="M291" s="5" t="s">
        <x:v>198</x:v>
      </x:c>
      <x:c r="N291" s="6">
        <x:v>1</x:v>
      </x:c>
      <x:c r="O291" s="7">
        <x:v>55.57</x:v>
      </x:c>
      <x:c r="P291" s="8">
        <x:v>0.10000000000000001</x:v>
      </x:c>
      <x:c r="Q291" s="7">
        <x:v>43.630000000000003</x:v>
      </x:c>
      <x:c r="R291" s="7">
        <x:v>50.009999999999998</x:v>
      </x:c>
      <x:c r="S291" s="5" t="s">
        <x:v>49</x:v>
      </x:c>
      <x:c r="T291" s="7">
        <x:v>95224.889999999999</x:v>
      </x:c>
      <x:c r="U291" s="6"/>
      <x:c r="V291" s="6"/>
      <x:c r="W291" s="5" t="s">
        <x:v>50</x:v>
      </x:c>
      <x:c r="X291" s="5" t="s">
        <x:v>51</x:v>
      </x:c>
    </x:row>
    <x:row r="292">
      <x:c r="A292" s="5" t="s">
        <x:v>845</x:v>
      </x:c>
      <x:c r="B292" s="5">
        <x:v>46009</x:v>
      </x:c>
      <x:c r="C292" s="5" t="s">
        <x:v>88</x:v>
      </x:c>
      <x:c r="D292" s="5" t="s">
        <x:v>89</x:v>
      </x:c>
      <x:c r="E292" s="5" t="s">
        <x:v>90</x:v>
      </x:c>
      <x:c r="F292" s="5" t="s">
        <x:v>56</x:v>
      </x:c>
      <x:c r="G292" s="5" t="s">
        <x:v>846</x:v>
      </x:c>
      <x:c r="H292" s="5" t="s">
        <x:v>78</x:v>
      </x:c>
      <x:c r="I292" s="5" t="s">
        <x:v>591</x:v>
      </x:c>
      <x:c r="J292" s="5" t="s">
        <x:v>116</x:v>
      </x:c>
      <x:c r="K292" s="5" t="s">
        <x:v>117</x:v>
      </x:c>
      <x:c r="L292" s="5" t="s">
        <x:v>94</x:v>
      </x:c>
      <x:c r="M292" s="5" t="s">
        <x:v>275</x:v>
      </x:c>
      <x:c r="N292" s="6">
        <x:v>1</x:v>
      </x:c>
      <x:c r="O292" s="7">
        <x:v>245.97</x:v>
      </x:c>
      <x:c r="P292" s="8">
        <x:v>0</x:v>
      </x:c>
      <x:c r="Q292" s="7">
        <x:v>186.69</x:v>
      </x:c>
      <x:c r="R292" s="7">
        <x:v>245.97</x:v>
      </x:c>
      <x:c r="S292" s="5" t="s">
        <x:v>49</x:v>
      </x:c>
      <x:c r="T292" s="7">
        <x:v>73054.929999999993</x:v>
      </x:c>
      <x:c r="U292" s="6"/>
      <x:c r="V292" s="6"/>
      <x:c r="W292" s="5" t="s">
        <x:v>50</x:v>
      </x:c>
      <x:c r="X292" s="5" t="s">
        <x:v>70</x:v>
      </x:c>
    </x:row>
    <x:row r="293">
      <x:c r="A293" s="5" t="s">
        <x:v>847</x:v>
      </x:c>
      <x:c r="B293" s="5">
        <x:v>45705</x:v>
      </x:c>
      <x:c r="C293" s="5" t="s">
        <x:v>185</x:v>
      </x:c>
      <x:c r="D293" s="5" t="s">
        <x:v>186</x:v>
      </x:c>
      <x:c r="E293" s="5" t="s">
        <x:v>90</x:v>
      </x:c>
      <x:c r="F293" s="5" t="s">
        <x:v>848</x:v>
      </x:c>
      <x:c r="G293" s="5" t="s">
        <x:v>849</x:v>
      </x:c>
      <x:c r="H293" s="5" t="s">
        <x:v>104</x:v>
      </x:c>
      <x:c r="I293" s="5" t="s">
        <x:v>288</x:v>
      </x:c>
      <x:c r="J293" s="5" t="s">
        <x:v>116</x:v>
      </x:c>
      <x:c r="K293" s="5" t="s">
        <x:v>46</x:v>
      </x:c>
      <x:c r="L293" s="5" t="s">
        <x:v>16</x:v>
      </x:c>
      <x:c r="M293" s="5" t="s">
        <x:v>376</x:v>
      </x:c>
      <x:c r="N293" s="6">
        <x:v>2</x:v>
      </x:c>
      <x:c r="O293" s="7">
        <x:v>99.120000000000005</x:v>
      </x:c>
      <x:c r="P293" s="8">
        <x:v>0</x:v>
      </x:c>
      <x:c r="Q293" s="7">
        <x:v>77.019999999999996</x:v>
      </x:c>
      <x:c r="R293" s="7">
        <x:v>198.24000000000001</x:v>
      </x:c>
      <x:c r="S293" s="5" t="s">
        <x:v>49</x:v>
      </x:c>
      <x:c r="T293" s="7">
        <x:v>169210.56</x:v>
      </x:c>
      <x:c r="U293" s="6"/>
      <x:c r="V293" s="6"/>
      <x:c r="W293" s="5" t="s">
        <x:v>50</x:v>
      </x:c>
      <x:c r="X293" s="5" t="s">
        <x:v>51</x:v>
      </x:c>
    </x:row>
    <x:row r="294">
      <x:c r="A294" s="5" t="s">
        <x:v>850</x:v>
      </x:c>
      <x:c r="B294" s="5">
        <x:v>45793</x:v>
      </x:c>
      <x:c r="C294" s="5" t="s">
        <x:v>100</x:v>
      </x:c>
      <x:c r="D294" s="5" t="s">
        <x:v>101</x:v>
      </x:c>
      <x:c r="E294" s="5" t="s">
        <x:v>90</x:v>
      </x:c>
      <x:c r="F294" s="5" t="s">
        <x:v>102</x:v>
      </x:c>
      <x:c r="G294" s="5" t="s">
        <x:v>851</x:v>
      </x:c>
      <x:c r="H294" s="5" t="s">
        <x:v>104</x:v>
      </x:c>
      <x:c r="I294" s="5" t="s">
        <x:v>375</x:v>
      </x:c>
      <x:c r="J294" s="5" t="s">
        <x:v>116</x:v>
      </x:c>
      <x:c r="K294" s="5" t="s">
        <x:v>46</x:v>
      </x:c>
      <x:c r="L294" s="5" t="s">
        <x:v>16</x:v>
      </x:c>
      <x:c r="M294" s="5" t="s">
        <x:v>189</x:v>
      </x:c>
      <x:c r="N294" s="6">
        <x:v>1</x:v>
      </x:c>
      <x:c r="O294" s="7">
        <x:v>193.63</x:v>
      </x:c>
      <x:c r="P294" s="8">
        <x:v>0.14999999999999999</x:v>
      </x:c>
      <x:c r="Q294" s="7">
        <x:v>122.58</x:v>
      </x:c>
      <x:c r="R294" s="7">
        <x:v>164.59</x:v>
      </x:c>
      <x:c r="S294" s="5" t="s">
        <x:v>49</x:v>
      </x:c>
      <x:c r="T294" s="7">
        <x:v>176169.95999999999</x:v>
      </x:c>
      <x:c r="U294" s="6"/>
      <x:c r="V294" s="6"/>
      <x:c r="W294" s="5" t="s">
        <x:v>50</x:v>
      </x:c>
      <x:c r="X294" s="5" t="s">
        <x:v>51</x:v>
      </x:c>
    </x:row>
    <x:row r="295">
      <x:c r="A295" s="5" t="s">
        <x:v>852</x:v>
      </x:c>
      <x:c r="B295" s="5">
        <x:v>45789</x:v>
      </x:c>
      <x:c r="C295" s="5" t="s">
        <x:v>162</x:v>
      </x:c>
      <x:c r="D295" s="5" t="s">
        <x:v>163</x:v>
      </x:c>
      <x:c r="E295" s="5" t="s">
        <x:v>40</x:v>
      </x:c>
      <x:c r="F295" s="5" t="s">
        <x:v>158</x:v>
      </x:c>
      <x:c r="G295" s="5" t="s">
        <x:v>853</x:v>
      </x:c>
      <x:c r="H295" s="5" t="s">
        <x:v>78</x:v>
      </x:c>
      <x:c r="I295" s="5" t="s">
        <x:v>370</x:v>
      </x:c>
      <x:c r="J295" s="5" t="s">
        <x:v>60</x:v>
      </x:c>
      <x:c r="K295" s="5" t="s">
        <x:v>86</x:v>
      </x:c>
      <x:c r="L295" s="5" t="s">
        <x:v>16</x:v>
      </x:c>
      <x:c r="M295" s="5" t="s">
        <x:v>442</x:v>
      </x:c>
      <x:c r="N295" s="6">
        <x:v>-5</x:v>
      </x:c>
      <x:c r="O295" s="7">
        <x:v>156.72999999999999</x:v>
      </x:c>
      <x:c r="P295" s="8">
        <x:v>0.14999999999999999</x:v>
      </x:c>
      <x:c r="Q295" s="7">
        <x:v>107.52</x:v>
      </x:c>
      <x:c r="R295" s="7">
        <x:v>-666.10000000000002</x:v>
      </x:c>
      <x:c r="S295" s="5" t="s">
        <x:v>49</x:v>
      </x:c>
      <x:c r="T295" s="7">
        <x:v>121245.57000000001</x:v>
      </x:c>
      <x:c r="U295" s="6"/>
      <x:c r="V295" s="6"/>
      <x:c r="W295" s="5" t="s">
        <x:v>50</x:v>
      </x:c>
      <x:c r="X295" s="5" t="s">
        <x:v>80</x:v>
      </x:c>
    </x:row>
    <x:row r="296">
      <x:c r="A296" s="5" t="s">
        <x:v>854</x:v>
      </x:c>
      <x:c r="B296" s="5">
        <x:v>45434</x:v>
      </x:c>
      <x:c r="C296" s="5" t="s">
        <x:v>82</x:v>
      </x:c>
      <x:c r="D296" s="5" t="s">
        <x:v>83</x:v>
      </x:c>
      <x:c r="E296" s="5" t="s">
        <x:v>40</x:v>
      </x:c>
      <x:c r="F296" s="5" t="s">
        <x:v>56</x:v>
      </x:c>
      <x:c r="G296" s="5" t="s">
        <x:v>478</x:v>
      </x:c>
      <x:c r="H296" s="5" t="s">
        <x:v>104</x:v>
      </x:c>
      <x:c r="I296" s="5" t="s">
        <x:v>855</x:v>
      </x:c>
      <x:c r="J296" s="5" t="s">
        <x:v>116</x:v>
      </x:c>
      <x:c r="K296" s="5" t="s">
        <x:v>46</x:v>
      </x:c>
      <x:c r="L296" s="5" t="s">
        <x:v>16</x:v>
      </x:c>
      <x:c r="M296" s="5" t="s">
        <x:v>322</x:v>
      </x:c>
      <x:c r="N296" s="6">
        <x:v>1</x:v>
      </x:c>
      <x:c r="O296" s="7">
        <x:v>82.310000000000002</x:v>
      </x:c>
      <x:c r="P296" s="8">
        <x:v>0.14999999999999999</x:v>
      </x:c>
      <x:c r="Q296" s="7">
        <x:v>50.420000000000002</x:v>
      </x:c>
      <x:c r="R296" s="7">
        <x:v>69.959999999999994</x:v>
      </x:c>
      <x:c r="S296" s="5" t="s">
        <x:v>49</x:v>
      </x:c>
      <x:c r="T296" s="7">
        <x:v>158173.98000000001</x:v>
      </x:c>
      <x:c r="U296" s="6"/>
      <x:c r="V296" s="6"/>
      <x:c r="W296" s="5" t="s">
        <x:v>50</x:v>
      </x:c>
      <x:c r="X296" s="5" t="s">
        <x:v>70</x:v>
      </x:c>
    </x:row>
    <x:row r="297">
      <x:c r="A297" s="5" t="s">
        <x:v>856</x:v>
      </x:c>
      <x:c r="B297" s="5">
        <x:v>45722</x:v>
      </x:c>
      <x:c r="C297" s="5" t="s">
        <x:v>64</x:v>
      </x:c>
      <x:c r="D297" s="5" t="s">
        <x:v>65</x:v>
      </x:c>
      <x:c r="E297" s="5" t="s">
        <x:v>40</x:v>
      </x:c>
      <x:c r="F297" s="5" t="s">
        <x:v>66</x:v>
      </x:c>
      <x:c r="G297" s="5" t="s">
        <x:v>857</x:v>
      </x:c>
      <x:c r="H297" s="5" t="s">
        <x:v>104</x:v>
      </x:c>
      <x:c r="I297" s="5" t="s">
        <x:v>141</x:v>
      </x:c>
      <x:c r="J297" s="5" t="s">
        <x:v>60</x:v>
      </x:c>
      <x:c r="K297" s="5" t="s">
        <x:v>86</x:v>
      </x:c>
      <x:c r="L297" s="5" t="s">
        <x:v>131</x:v>
      </x:c>
      <x:c r="M297" s="5" t="s">
        <x:v>471</x:v>
      </x:c>
      <x:c r="N297" s="6">
        <x:v>3</x:v>
      </x:c>
      <x:c r="O297" s="7">
        <x:v>337.38999999999999</x:v>
      </x:c>
      <x:c r="P297" s="8">
        <x:v>0.10000000000000001</x:v>
      </x:c>
      <x:c r="Q297" s="7">
        <x:v>203.69999999999999</x:v>
      </x:c>
      <x:c r="R297" s="7">
        <x:v>910.95000000000005</x:v>
      </x:c>
      <x:c r="S297" s="5" t="s">
        <x:v>49</x:v>
      </x:c>
      <x:c r="T297" s="7">
        <x:v>83200.520000000004</x:v>
      </x:c>
      <x:c r="U297" s="6"/>
      <x:c r="V297" s="6"/>
      <x:c r="W297" s="5" t="s">
        <x:v>50</x:v>
      </x:c>
      <x:c r="X297" s="5" t="s">
        <x:v>51</x:v>
      </x:c>
    </x:row>
    <x:row r="298">
      <x:c r="A298" s="5" t="s">
        <x:v>858</x:v>
      </x:c>
      <x:c r="B298" s="5">
        <x:v>46040</x:v>
      </x:c>
      <x:c r="C298" s="5" t="s">
        <x:v>216</x:v>
      </x:c>
      <x:c r="D298" s="5" t="s">
        <x:v>217</x:v>
      </x:c>
      <x:c r="E298" s="5" t="s">
        <x:v>40</x:v>
      </x:c>
      <x:c r="F298" s="5" t="s">
        <x:v>102</x:v>
      </x:c>
      <x:c r="G298" s="5" t="s">
        <x:v>859</x:v>
      </x:c>
      <x:c r="H298" s="5" t="s">
        <x:v>43</x:v>
      </x:c>
      <x:c r="I298" s="5" t="s">
        <x:v>482</x:v>
      </x:c>
      <x:c r="J298" s="5" t="s">
        <x:v>60</x:v>
      </x:c>
      <x:c r="K298" s="5" t="s">
        <x:v>86</x:v>
      </x:c>
      <x:c r="L298" s="5" t="s">
        <x:v>16</x:v>
      </x:c>
      <x:c r="M298" s="5" t="s">
        <x:v>75</x:v>
      </x:c>
      <x:c r="N298" s="6">
        <x:v>3</x:v>
      </x:c>
      <x:c r="O298" s="7">
        <x:v>237.83000000000001</x:v>
      </x:c>
      <x:c r="P298" s="8">
        <x:v>5.0000000000000003e-002</x:v>
      </x:c>
      <x:c r="Q298" s="7">
        <x:v>167.96000000000001</x:v>
      </x:c>
      <x:c r="R298" s="7">
        <x:v>677.82000000000005</x:v>
      </x:c>
      <x:c r="S298" s="5" t="s">
        <x:v>49</x:v>
      </x:c>
      <x:c r="T298" s="7">
        <x:v>120628.66</x:v>
      </x:c>
      <x:c r="U298" s="6"/>
      <x:c r="V298" s="6"/>
      <x:c r="W298" s="5" t="s">
        <x:v>50</x:v>
      </x:c>
      <x:c r="X298" s="5" t="s">
        <x:v>70</x:v>
      </x:c>
    </x:row>
    <x:row r="299">
      <x:c r="A299" s="5" t="s">
        <x:v>860</x:v>
      </x:c>
      <x:c r="B299" s="5">
        <x:v>45817</x:v>
      </x:c>
      <x:c r="C299" s="5" t="s">
        <x:v>185</x:v>
      </x:c>
      <x:c r="D299" s="5" t="s">
        <x:v>186</x:v>
      </x:c>
      <x:c r="E299" s="5" t="s">
        <x:v>90</x:v>
      </x:c>
      <x:c r="F299" s="5" t="s">
        <x:v>41</x:v>
      </x:c>
      <x:c r="G299" s="5" t="s">
        <x:v>861</x:v>
      </x:c>
      <x:c r="H299" s="5" t="s">
        <x:v>58</x:v>
      </x:c>
      <x:c r="I299" s="5" t="s">
        <x:v>253</x:v>
      </x:c>
      <x:c r="J299" s="5" t="s">
        <x:v>116</x:v>
      </x:c>
      <x:c r="K299" s="5" t="s">
        <x:v>46</x:v>
      </x:c>
      <x:c r="L299" s="5" t="s">
        <x:v>16</x:v>
      </x:c>
      <x:c r="M299" s="5" t="s">
        <x:v>530</x:v>
      </x:c>
      <x:c r="N299" s="6">
        <x:v>1</x:v>
      </x:c>
      <x:c r="O299" s="7">
        <x:v>231.15000000000001</x:v>
      </x:c>
      <x:c r="P299" s="8">
        <x:v>0.10000000000000001</x:v>
      </x:c>
      <x:c r="Q299" s="7">
        <x:v>123.59999999999999</x:v>
      </x:c>
      <x:c r="R299" s="7">
        <x:v>208.03</x:v>
      </x:c>
      <x:c r="S299" s="5" t="s">
        <x:v>49</x:v>
      </x:c>
      <x:c r="T299" s="7">
        <x:v>170776.26999999999</x:v>
      </x:c>
      <x:c r="U299" s="6"/>
      <x:c r="V299" s="6"/>
      <x:c r="W299" s="5" t="s">
        <x:v>50</x:v>
      </x:c>
      <x:c r="X299" s="5" t="s">
        <x:v>80</x:v>
      </x:c>
    </x:row>
    <x:row r="300">
      <x:c r="A300" s="5" t="s">
        <x:v>862</x:v>
      </x:c>
      <x:c r="B300" s="5">
        <x:v>45397</x:v>
      </x:c>
      <x:c r="C300" s="5" t="s">
        <x:v>108</x:v>
      </x:c>
      <x:c r="D300" s="5" t="s">
        <x:v>109</x:v>
      </x:c>
      <x:c r="E300" s="5" t="s">
        <x:v>90</x:v>
      </x:c>
      <x:c r="F300" s="5" t="s">
        <x:v>102</x:v>
      </x:c>
      <x:c r="G300" s="5" t="s">
        <x:v>863</x:v>
      </x:c>
      <x:c r="H300" s="5" t="s">
        <x:v>43</x:v>
      </x:c>
      <x:c r="I300" s="5" t="s">
        <x:v>343</x:v>
      </x:c>
      <x:c r="J300" s="5" t="s">
        <x:v>93</x:v>
      </x:c>
      <x:c r="K300" s="5" t="s">
        <x:v>61</x:v>
      </x:c>
      <x:c r="L300" s="5" t="s">
        <x:v>131</x:v>
      </x:c>
      <x:c r="M300" s="5" t="s">
        <x:v>376</x:v>
      </x:c>
      <x:c r="N300" s="6">
        <x:v>2</x:v>
      </x:c>
      <x:c r="O300" s="7">
        <x:v>16.879999999999999</x:v>
      </x:c>
      <x:c r="P300" s="8">
        <x:v>0.20000000000000001</x:v>
      </x:c>
      <x:c r="Q300" s="7">
        <x:v>10.119999999999999</x:v>
      </x:c>
      <x:c r="R300" s="7">
        <x:v>27.010000000000002</x:v>
      </x:c>
      <x:c r="S300" s="5" t="s">
        <x:v>49</x:v>
      </x:c>
      <x:c r="T300" s="7">
        <x:v>84896.410000000003</x:v>
      </x:c>
      <x:c r="U300" s="6">
        <x:v>0</x:v>
      </x:c>
      <x:c r="V300" s="6">
        <x:v>34</x:v>
      </x:c>
      <x:c r="W300" s="5" t="s">
        <x:v>50</x:v>
      </x:c>
      <x:c r="X300" s="5" t="s">
        <x:v>97</x:v>
      </x:c>
    </x:row>
    <x:row r="301">
      <x:c r="A301" s="5" t="s">
        <x:v>864</x:v>
      </x:c>
      <x:c r="B301" s="5">
        <x:v>45912</x:v>
      </x:c>
      <x:c r="C301" s="5" t="s">
        <x:v>138</x:v>
      </x:c>
      <x:c r="D301" s="5" t="s">
        <x:v>139</x:v>
      </x:c>
      <x:c r="E301" s="5" t="s">
        <x:v>90</x:v>
      </x:c>
      <x:c r="F301" s="5" t="s">
        <x:v>41</x:v>
      </x:c>
      <x:c r="G301" s="5" t="s">
        <x:v>865</x:v>
      </x:c>
      <x:c r="H301" s="5" t="s">
        <x:v>43</x:v>
      </x:c>
      <x:c r="I301" s="5" t="s">
        <x:v>474</x:v>
      </x:c>
      <x:c r="J301" s="5" t="s">
        <x:v>116</x:v>
      </x:c>
      <x:c r="K301" s="5" t="s">
        <x:v>46</x:v>
      </x:c>
      <x:c r="L301" s="5" t="s">
        <x:v>131</x:v>
      </x:c>
      <x:c r="M301" s="5" t="s">
        <x:v>266</x:v>
      </x:c>
      <x:c r="N301" s="6">
        <x:v>1</x:v>
      </x:c>
      <x:c r="O301" s="7">
        <x:v>159.13</x:v>
      </x:c>
      <x:c r="P301" s="8">
        <x:v>0</x:v>
      </x:c>
      <x:c r="Q301" s="7">
        <x:v>87.260000000000005</x:v>
      </x:c>
      <x:c r="R301" s="7">
        <x:v>159.13</x:v>
      </x:c>
      <x:c r="S301" s="5" t="s">
        <x:v>49</x:v>
      </x:c>
      <x:c r="T301" s="7">
        <x:v>78526.070000000007</x:v>
      </x:c>
      <x:c r="U301" s="6"/>
      <x:c r="V301" s="6"/>
      <x:c r="W301" s="5" t="s">
        <x:v>50</x:v>
      </x:c>
      <x:c r="X301" s="5" t="s">
        <x:v>51</x:v>
      </x:c>
    </x:row>
    <x:row r="302">
      <x:c r="A302" s="5" t="s">
        <x:v>866</x:v>
      </x:c>
      <x:c r="B302" s="5">
        <x:v>45975</x:v>
      </x:c>
      <x:c r="C302" s="5" t="s">
        <x:v>88</x:v>
      </x:c>
      <x:c r="D302" s="5" t="s">
        <x:v>89</x:v>
      </x:c>
      <x:c r="E302" s="5" t="s">
        <x:v>90</x:v>
      </x:c>
      <x:c r="F302" s="5" t="s">
        <x:v>56</x:v>
      </x:c>
      <x:c r="G302" s="5" t="s">
        <x:v>867</x:v>
      </x:c>
      <x:c r="H302" s="5" t="s">
        <x:v>104</x:v>
      </x:c>
      <x:c r="I302" s="5" t="s">
        <x:v>192</x:v>
      </x:c>
      <x:c r="J302" s="5" t="s">
        <x:v>93</x:v>
      </x:c>
      <x:c r="K302" s="5" t="s">
        <x:v>61</x:v>
      </x:c>
      <x:c r="L302" s="5" t="s">
        <x:v>16</x:v>
      </x:c>
      <x:c r="M302" s="5" t="s">
        <x:v>350</x:v>
      </x:c>
      <x:c r="N302" s="6">
        <x:v>5</x:v>
      </x:c>
      <x:c r="O302" s="7">
        <x:v>17.84</x:v>
      </x:c>
      <x:c r="P302" s="8">
        <x:v>0.25</x:v>
      </x:c>
      <x:c r="Q302" s="7">
        <x:v>11.76</x:v>
      </x:c>
      <x:c r="R302" s="7">
        <x:v>66.900000000000006</x:v>
      </x:c>
      <x:c r="S302" s="5" t="s">
        <x:v>49</x:v>
      </x:c>
      <x:c r="T302" s="7">
        <x:v>167552.32999999999</x:v>
      </x:c>
      <x:c r="U302" s="6"/>
      <x:c r="V302" s="6"/>
      <x:c r="W302" s="5" t="s">
        <x:v>50</x:v>
      </x:c>
      <x:c r="X302" s="5" t="s">
        <x:v>51</x:v>
      </x:c>
    </x:row>
    <x:row r="303">
      <x:c r="A303" s="5" t="s">
        <x:v>868</x:v>
      </x:c>
      <x:c r="B303" s="5">
        <x:v>45987</x:v>
      </x:c>
      <x:c r="C303" s="5" t="s">
        <x:v>283</x:v>
      </x:c>
      <x:c r="D303" s="5" t="s">
        <x:v>284</x:v>
      </x:c>
      <x:c r="E303" s="5" t="s">
        <x:v>55</x:v>
      </x:c>
      <x:c r="F303" s="5" t="s">
        <x:v>56</x:v>
      </x:c>
      <x:c r="G303" s="5" t="s">
        <x:v>869</x:v>
      </x:c>
      <x:c r="H303" s="5" t="s">
        <x:v>104</x:v>
      </x:c>
      <x:c r="I303" s="5" t="s">
        <x:v>517</x:v>
      </x:c>
      <x:c r="J303" s="5" t="s">
        <x:v>60</x:v>
      </x:c>
      <x:c r="K303" s="5" t="s">
        <x:v>117</x:v>
      </x:c>
      <x:c r="L303" s="5" t="s">
        <x:v>131</x:v>
      </x:c>
      <x:c r="M303" s="5" t="s">
        <x:v>69</x:v>
      </x:c>
      <x:c r="N303" s="6">
        <x:v>-1</x:v>
      </x:c>
      <x:c r="O303" s="7">
        <x:v>57.100000000000001</x:v>
      </x:c>
      <x:c r="P303" s="8">
        <x:v>0.14999999999999999</x:v>
      </x:c>
      <x:c r="Q303" s="7">
        <x:v>34.240000000000002</x:v>
      </x:c>
      <x:c r="R303" s="7">
        <x:v>-48.530000000000001</x:v>
      </x:c>
      <x:c r="S303" s="5" t="s">
        <x:v>49</x:v>
      </x:c>
      <x:c r="T303" s="7">
        <x:v>95261.889999999999</x:v>
      </x:c>
      <x:c r="U303" s="6"/>
      <x:c r="V303" s="6"/>
      <x:c r="W303" s="5" t="s">
        <x:v>96</x:v>
      </x:c>
      <x:c r="X303" s="5" t="s">
        <x:v>80</x:v>
      </x:c>
    </x:row>
    <x:row r="304">
      <x:c r="A304" s="5" t="s">
        <x:v>870</x:v>
      </x:c>
      <x:c r="B304" s="5">
        <x:v>45396</x:v>
      </x:c>
      <x:c r="C304" s="5" t="s">
        <x:v>200</x:v>
      </x:c>
      <x:c r="D304" s="5" t="s">
        <x:v>201</x:v>
      </x:c>
      <x:c r="E304" s="5" t="s">
        <x:v>40</x:v>
      </x:c>
      <x:c r="F304" s="5" t="s">
        <x:v>158</x:v>
      </x:c>
      <x:c r="G304" s="5" t="s">
        <x:v>871</x:v>
      </x:c>
      <x:c r="H304" s="5" t="s">
        <x:v>78</x:v>
      </x:c>
      <x:c r="I304" s="5" t="s">
        <x:v>160</x:v>
      </x:c>
      <x:c r="J304" s="5" t="s">
        <x:v>60</x:v>
      </x:c>
      <x:c r="K304" s="5" t="s">
        <x:v>117</x:v>
      </x:c>
      <x:c r="L304" s="5" t="s">
        <x:v>94</x:v>
      </x:c>
      <x:c r="M304" s="5" t="s">
        <x:v>112</x:v>
      </x:c>
      <x:c r="N304" s="6">
        <x:v>1</x:v>
      </x:c>
      <x:c r="O304" s="7">
        <x:v>241.87</x:v>
      </x:c>
      <x:c r="P304" s="8">
        <x:v>0</x:v>
      </x:c>
      <x:c r="Q304" s="7">
        <x:v>154.81999999999999</x:v>
      </x:c>
      <x:c r="R304" s="7">
        <x:v>241.87</x:v>
      </x:c>
      <x:c r="S304" s="5" t="s">
        <x:v>49</x:v>
      </x:c>
      <x:c r="T304" s="7">
        <x:v>91229.289999999994</x:v>
      </x:c>
      <x:c r="U304" s="6"/>
      <x:c r="V304" s="6"/>
      <x:c r="W304" s="5" t="s">
        <x:v>50</x:v>
      </x:c>
      <x:c r="X304" s="5" t="s">
        <x:v>51</x:v>
      </x:c>
    </x:row>
    <x:row r="305">
      <x:c r="A305" s="5" t="s">
        <x:v>872</x:v>
      </x:c>
      <x:c r="B305" s="5">
        <x:v>45674</x:v>
      </x:c>
      <x:c r="C305" s="5" t="s">
        <x:v>88</x:v>
      </x:c>
      <x:c r="D305" s="5" t="s">
        <x:v>89</x:v>
      </x:c>
      <x:c r="E305" s="5" t="s">
        <x:v>90</x:v>
      </x:c>
      <x:c r="F305" s="5" t="s">
        <x:v>56</x:v>
      </x:c>
      <x:c r="G305" s="5" t="s">
        <x:v>873</x:v>
      </x:c>
      <x:c r="H305" s="5" t="s">
        <x:v>104</x:v>
      </x:c>
      <x:c r="I305" s="5" t="s">
        <x:v>611</x:v>
      </x:c>
      <x:c r="J305" s="5" t="s">
        <x:v>93</x:v>
      </x:c>
      <x:c r="K305" s="5" t="s">
        <x:v>86</x:v>
      </x:c>
      <x:c r="L305" s="5" t="s">
        <x:v>47</x:v>
      </x:c>
      <x:c r="M305" s="5" t="s">
        <x:v>118</x:v>
      </x:c>
      <x:c r="N305" s="6">
        <x:v>1</x:v>
      </x:c>
      <x:c r="O305" s="7">
        <x:v>35.659999999999997</x:v>
      </x:c>
      <x:c r="P305" s="8">
        <x:v>0</x:v>
      </x:c>
      <x:c r="Q305" s="7">
        <x:v>28.460000000000001</x:v>
      </x:c>
      <x:c r="R305" s="7">
        <x:v>35.659999999999997</x:v>
      </x:c>
      <x:c r="S305" s="5" t="s">
        <x:v>49</x:v>
      </x:c>
      <x:c r="T305" s="7">
        <x:v>81263.740000000005</x:v>
      </x:c>
      <x:c r="U305" s="6"/>
      <x:c r="V305" s="6"/>
      <x:c r="W305" s="5" t="s">
        <x:v>50</x:v>
      </x:c>
      <x:c r="X305" s="5" t="s">
        <x:v>51</x:v>
      </x:c>
    </x:row>
    <x:row r="306">
      <x:c r="A306" s="5" t="s">
        <x:v>874</x:v>
      </x:c>
      <x:c r="B306" s="5">
        <x:v>46100</x:v>
      </x:c>
      <x:c r="C306" s="5" t="s">
        <x:v>185</x:v>
      </x:c>
      <x:c r="D306" s="5" t="s">
        <x:v>186</x:v>
      </x:c>
      <x:c r="E306" s="5" t="s">
        <x:v>90</x:v>
      </x:c>
      <x:c r="F306" s="5" t="s">
        <x:v>41</x:v>
      </x:c>
      <x:c r="G306" s="5" t="s">
        <x:v>603</x:v>
      </x:c>
      <x:c r="H306" s="5" t="s">
        <x:v>104</x:v>
      </x:c>
      <x:c r="I306" s="5" t="s">
        <x:v>875</x:v>
      </x:c>
      <x:c r="J306" s="5" t="s">
        <x:v>74</x:v>
      </x:c>
      <x:c r="K306" s="5" t="s">
        <x:v>46</x:v>
      </x:c>
      <x:c r="L306" s="5" t="s">
        <x:v>47</x:v>
      </x:c>
      <x:c r="M306" s="5" t="s">
        <x:v>419</x:v>
      </x:c>
      <x:c r="N306" s="6">
        <x:v>1</x:v>
      </x:c>
      <x:c r="O306" s="7">
        <x:v>67.859999999999999</x:v>
      </x:c>
      <x:c r="P306" s="8">
        <x:v>0.10000000000000001</x:v>
      </x:c>
      <x:c r="Q306" s="7">
        <x:v>43.259999999999998</x:v>
      </x:c>
      <x:c r="R306" s="7">
        <x:v>61.07</x:v>
      </x:c>
      <x:c r="S306" s="5" t="s">
        <x:v>49</x:v>
      </x:c>
      <x:c r="T306" s="7">
        <x:v>66880.800000000003</x:v>
      </x:c>
      <x:c r="U306" s="6"/>
      <x:c r="V306" s="6"/>
      <x:c r="W306" s="5" t="s">
        <x:v>50</x:v>
      </x:c>
      <x:c r="X306" s="5" t="s">
        <x:v>97</x:v>
      </x:c>
    </x:row>
    <x:row r="307">
      <x:c r="A307" s="5" t="s">
        <x:v>876</x:v>
      </x:c>
      <x:c r="B307" s="5">
        <x:v>45370</x:v>
      </x:c>
      <x:c r="C307" s="5" t="s">
        <x:v>340</x:v>
      </x:c>
      <x:c r="D307" s="5" t="s">
        <x:v>341</x:v>
      </x:c>
      <x:c r="E307" s="5" t="s">
        <x:v>55</x:v>
      </x:c>
      <x:c r="F307" s="5" t="s">
        <x:v>66</x:v>
      </x:c>
      <x:c r="G307" s="5" t="s">
        <x:v>877</x:v>
      </x:c>
      <x:c r="H307" s="5" t="s">
        <x:v>78</x:v>
      </x:c>
      <x:c r="I307" s="5" t="s">
        <x:v>797</x:v>
      </x:c>
      <x:c r="J307" s="5" t="s">
        <x:v>93</x:v>
      </x:c>
      <x:c r="K307" s="5" t="s">
        <x:v>117</x:v>
      </x:c>
      <x:c r="L307" s="5" t="s">
        <x:v>16</x:v>
      </x:c>
      <x:c r="M307" s="5" t="s">
        <x:v>275</x:v>
      </x:c>
      <x:c r="N307" s="6">
        <x:v>1</x:v>
      </x:c>
      <x:c r="O307" s="7">
        <x:v>39.82</x:v>
      </x:c>
      <x:c r="P307" s="8">
        <x:v>0</x:v>
      </x:c>
      <x:c r="Q307" s="7">
        <x:v>28.800000000000001</x:v>
      </x:c>
      <x:c r="R307" s="7">
        <x:v>39.82</x:v>
      </x:c>
      <x:c r="S307" s="5" t="s">
        <x:v>49</x:v>
      </x:c>
      <x:c r="T307" s="7">
        <x:v>124959.46000000001</x:v>
      </x:c>
      <x:c r="U307" s="6"/>
      <x:c r="V307" s="6"/>
      <x:c r="W307" s="5" t="s">
        <x:v>50</x:v>
      </x:c>
      <x:c r="X307" s="5" t="s">
        <x:v>70</x:v>
      </x:c>
    </x:row>
    <x:row r="308">
      <x:c r="A308" s="5" t="s">
        <x:v>878</x:v>
      </x:c>
      <x:c r="B308" s="5">
        <x:v>45524</x:v>
      </x:c>
      <x:c r="C308" s="5" t="s">
        <x:v>88</x:v>
      </x:c>
      <x:c r="D308" s="5" t="s">
        <x:v>89</x:v>
      </x:c>
      <x:c r="E308" s="5" t="s">
        <x:v>90</x:v>
      </x:c>
      <x:c r="F308" s="5" t="s">
        <x:v>56</x:v>
      </x:c>
      <x:c r="G308" s="5" t="s">
        <x:v>879</x:v>
      </x:c>
      <x:c r="H308" s="5" t="s">
        <x:v>104</x:v>
      </x:c>
      <x:c r="I308" s="5" t="s">
        <x:v>321</x:v>
      </x:c>
      <x:c r="J308" s="5" t="s">
        <x:v>45</x:v>
      </x:c>
      <x:c r="K308" s="5" t="s">
        <x:v>86</x:v>
      </x:c>
      <x:c r="L308" s="5" t="s">
        <x:v>131</x:v>
      </x:c>
      <x:c r="M308" s="5" t="s">
        <x:v>48</x:v>
      </x:c>
      <x:c r="N308" s="6">
        <x:v>1</x:v>
      </x:c>
      <x:c r="O308" s="7">
        <x:v>475.29000000000002</x:v>
      </x:c>
      <x:c r="P308" s="8">
        <x:v>0.25</x:v>
      </x:c>
      <x:c r="Q308" s="7">
        <x:v>241.94999999999999</x:v>
      </x:c>
      <x:c r="R308" s="7">
        <x:v>356.47000000000003</x:v>
      </x:c>
      <x:c r="S308" s="5" t="s">
        <x:v>49</x:v>
      </x:c>
      <x:c r="T308" s="7">
        <x:v>95707.039999999994</x:v>
      </x:c>
      <x:c r="U308" s="6"/>
      <x:c r="V308" s="6"/>
      <x:c r="W308" s="5" t="s">
        <x:v>50</x:v>
      </x:c>
      <x:c r="X308" s="5" t="s">
        <x:v>80</x:v>
      </x:c>
    </x:row>
    <x:row r="309">
      <x:c r="A309" s="5" t="s">
        <x:v>880</x:v>
      </x:c>
      <x:c r="B309" s="5">
        <x:v>46009</x:v>
      </x:c>
      <x:c r="C309" s="5" t="s">
        <x:v>88</x:v>
      </x:c>
      <x:c r="D309" s="5" t="s">
        <x:v>89</x:v>
      </x:c>
      <x:c r="E309" s="5" t="s">
        <x:v>90</x:v>
      </x:c>
      <x:c r="F309" s="5" t="s">
        <x:v>56</x:v>
      </x:c>
      <x:c r="G309" s="5" t="s">
        <x:v>881</x:v>
      </x:c>
      <x:c r="H309" s="5" t="s">
        <x:v>78</x:v>
      </x:c>
      <x:c r="I309" s="5" t="s">
        <x:v>762</x:v>
      </x:c>
      <x:c r="J309" s="5" t="s">
        <x:v>74</x:v>
      </x:c>
      <x:c r="K309" s="5" t="s">
        <x:v>46</x:v>
      </x:c>
      <x:c r="L309" s="5" t="s">
        <x:v>16</x:v>
      </x:c>
      <x:c r="M309" s="5" t="s">
        <x:v>471</x:v>
      </x:c>
      <x:c r="N309" s="6">
        <x:v>0</x:v>
      </x:c>
      <x:c r="O309" s="7">
        <x:v>64.420000000000002</x:v>
      </x:c>
      <x:c r="P309" s="8">
        <x:v>0.10000000000000001</x:v>
      </x:c>
      <x:c r="Q309" s="7">
        <x:v>42.109999999999999</x:v>
      </x:c>
      <x:c r="R309" s="7">
        <x:v>0</x:v>
      </x:c>
      <x:c r="S309" s="5" t="s">
        <x:v>49</x:v>
      </x:c>
      <x:c r="T309" s="7">
        <x:v>186128.69</x:v>
      </x:c>
      <x:c r="U309" s="6"/>
      <x:c r="V309" s="6"/>
      <x:c r="W309" s="5" t="s">
        <x:v>151</x:v>
      </x:c>
      <x:c r="X309" s="5" t="s">
        <x:v>70</x:v>
      </x:c>
    </x:row>
    <x:row r="310">
      <x:c r="A310" s="5" t="s">
        <x:v>882</x:v>
      </x:c>
      <x:c r="B310" s="5">
        <x:v>45713</x:v>
      </x:c>
      <x:c r="C310" s="5" t="s">
        <x:v>38</x:v>
      </x:c>
      <x:c r="D310" s="5" t="s">
        <x:v>39</x:v>
      </x:c>
      <x:c r="E310" s="5" t="s">
        <x:v>40</x:v>
      </x:c>
      <x:c r="F310" s="5" t="s">
        <x:v>41</x:v>
      </x:c>
      <x:c r="G310" s="5" t="s">
        <x:v>883</x:v>
      </x:c>
      <x:c r="H310" s="5" t="s">
        <x:v>43</x:v>
      </x:c>
      <x:c r="I310" s="5" t="s">
        <x:v>674</x:v>
      </x:c>
      <x:c r="J310" s="5" t="s">
        <x:v>45</x:v>
      </x:c>
      <x:c r="K310" s="5" t="s">
        <x:v>61</x:v>
      </x:c>
      <x:c r="L310" s="5" t="s">
        <x:v>47</x:v>
      </x:c>
      <x:c r="M310" s="5" t="s">
        <x:v>322</x:v>
      </x:c>
      <x:c r="N310" s="6">
        <x:v>1</x:v>
      </x:c>
      <x:c r="O310" s="7">
        <x:v>569.35000000000002</x:v>
      </x:c>
      <x:c r="P310" s="8">
        <x:v>0.20000000000000001</x:v>
      </x:c>
      <x:c r="Q310" s="7">
        <x:v>285.98000000000002</x:v>
      </x:c>
      <x:c r="R310" s="7">
        <x:v>455.48000000000002</x:v>
      </x:c>
      <x:c r="S310" s="5" t="s">
        <x:v>49</x:v>
      </x:c>
      <x:c r="T310" s="7">
        <x:v>86253.490000000005</x:v>
      </x:c>
      <x:c r="U310" s="6"/>
      <x:c r="V310" s="6"/>
      <x:c r="W310" s="5" t="s">
        <x:v>50</x:v>
      </x:c>
      <x:c r="X310" s="5" t="s">
        <x:v>80</x:v>
      </x:c>
    </x:row>
    <x:row r="311">
      <x:c r="A311" s="5" t="s">
        <x:v>884</x:v>
      </x:c>
      <x:c r="B311" s="5">
        <x:v>45890</x:v>
      </x:c>
      <x:c r="C311" s="5" t="s">
        <x:v>185</x:v>
      </x:c>
      <x:c r="D311" s="5" t="s">
        <x:v>186</x:v>
      </x:c>
      <x:c r="E311" s="5" t="s">
        <x:v>90</x:v>
      </x:c>
      <x:c r="F311" s="5" t="s">
        <x:v>41</x:v>
      </x:c>
      <x:c r="G311" s="5" t="s">
        <x:v>885</x:v>
      </x:c>
      <x:c r="H311" s="5" t="s">
        <x:v>58</x:v>
      </x:c>
      <x:c r="I311" s="5" t="s">
        <x:v>494</x:v>
      </x:c>
      <x:c r="J311" s="5" t="s">
        <x:v>45</x:v>
      </x:c>
      <x:c r="K311" s="5" t="s">
        <x:v>117</x:v>
      </x:c>
      <x:c r="L311" s="5" t="s">
        <x:v>16</x:v>
      </x:c>
      <x:c r="M311" s="5" t="s">
        <x:v>262</x:v>
      </x:c>
      <x:c r="N311" s="6">
        <x:v>1</x:v>
      </x:c>
      <x:c r="O311" s="7">
        <x:v>653.17999999999995</x:v>
      </x:c>
      <x:c r="P311" s="8">
        <x:v>0.25</x:v>
      </x:c>
      <x:c r="Q311" s="7">
        <x:v>417.19999999999999</x:v>
      </x:c>
      <x:c r="R311" s="7">
        <x:v>489.88</x:v>
      </x:c>
      <x:c r="S311" s="5" t="s">
        <x:v>49</x:v>
      </x:c>
      <x:c r="T311" s="7">
        <x:v>140625.01000000001</x:v>
      </x:c>
      <x:c r="U311" s="6"/>
      <x:c r="V311" s="6"/>
      <x:c r="W311" s="5" t="s">
        <x:v>50</x:v>
      </x:c>
      <x:c r="X311" s="5" t="s">
        <x:v>97</x:v>
      </x:c>
    </x:row>
    <x:row r="312">
      <x:c r="A312" s="5" t="s">
        <x:v>886</x:v>
      </x:c>
      <x:c r="B312" s="5">
        <x:v>45424</x:v>
      </x:c>
      <x:c r="C312" s="5" t="s">
        <x:v>100</x:v>
      </x:c>
      <x:c r="D312" s="5" t="s">
        <x:v>101</x:v>
      </x:c>
      <x:c r="E312" s="5" t="s">
        <x:v>90</x:v>
      </x:c>
      <x:c r="F312" s="5" t="s">
        <x:v>102</x:v>
      </x:c>
      <x:c r="G312" s="5" t="s">
        <x:v>627</x:v>
      </x:c>
      <x:c r="H312" s="5" t="s">
        <x:v>58</x:v>
      </x:c>
      <x:c r="I312" s="5" t="s">
        <x:v>887</x:v>
      </x:c>
      <x:c r="J312" s="5" t="s">
        <x:v>74</x:v>
      </x:c>
      <x:c r="K312" s="5" t="s">
        <x:v>86</x:v>
      </x:c>
      <x:c r="L312" s="5" t="s">
        <x:v>16</x:v>
      </x:c>
      <x:c r="M312" s="5" t="s">
        <x:v>262</x:v>
      </x:c>
      <x:c r="N312" s="6">
        <x:v>3</x:v>
      </x:c>
      <x:c r="O312" s="7">
        <x:v>90.069999999999993</x:v>
      </x:c>
      <x:c r="P312" s="8">
        <x:v>5.0000000000000003e-002</x:v>
      </x:c>
      <x:c r="Q312" s="7">
        <x:v>47.18</x:v>
      </x:c>
      <x:c r="R312" s="7">
        <x:v>256.69999999999999</x:v>
      </x:c>
      <x:c r="S312" s="5" t="s">
        <x:v>49</x:v>
      </x:c>
      <x:c r="T312" s="7">
        <x:v>170500.35000000001</x:v>
      </x:c>
      <x:c r="U312" s="6"/>
      <x:c r="V312" s="6"/>
      <x:c r="W312" s="5" t="s">
        <x:v>50</x:v>
      </x:c>
      <x:c r="X312" s="5" t="s">
        <x:v>70</x:v>
      </x:c>
    </x:row>
    <x:row r="313">
      <x:c r="A313" s="5" t="s">
        <x:v>888</x:v>
      </x:c>
      <x:c r="B313" s="5">
        <x:v>45523</x:v>
      </x:c>
      <x:c r="C313" s="5" t="s">
        <x:v>178</x:v>
      </x:c>
      <x:c r="D313" s="5" t="s">
        <x:v>179</x:v>
      </x:c>
      <x:c r="E313" s="5" t="s">
        <x:v>90</x:v>
      </x:c>
      <x:c r="F313" s="5" t="s">
        <x:v>66</x:v>
      </x:c>
      <x:c r="G313" s="5" t="s">
        <x:v>889</x:v>
      </x:c>
      <x:c r="H313" s="5" t="s">
        <x:v>43</x:v>
      </x:c>
      <x:c r="I313" s="5" t="s">
        <x:v>437</x:v>
      </x:c>
      <x:c r="J313" s="5" t="s">
        <x:v>60</x:v>
      </x:c>
      <x:c r="K313" s="5" t="s">
        <x:v>46</x:v>
      </x:c>
      <x:c r="L313" s="5" t="s">
        <x:v>16</x:v>
      </x:c>
      <x:c r="M313" s="5" t="s">
        <x:v>106</x:v>
      </x:c>
      <x:c r="N313" s="6">
        <x:v>6</x:v>
      </x:c>
      <x:c r="O313" s="7">
        <x:v>89.849999999999994</x:v>
      </x:c>
      <x:c r="P313" s="8">
        <x:v>0.25</x:v>
      </x:c>
      <x:c r="Q313" s="7">
        <x:v>45.32</x:v>
      </x:c>
      <x:c r="R313" s="7">
        <x:v>404.32999999999998</x:v>
      </x:c>
      <x:c r="S313" s="5" t="s">
        <x:v>49</x:v>
      </x:c>
      <x:c r="T313" s="7">
        <x:v>150623.88</x:v>
      </x:c>
      <x:c r="U313" s="6"/>
      <x:c r="V313" s="6"/>
      <x:c r="W313" s="5" t="s">
        <x:v>50</x:v>
      </x:c>
      <x:c r="X313" s="5" t="s">
        <x:v>97</x:v>
      </x:c>
    </x:row>
    <x:row r="314">
      <x:c r="A314" s="5" t="s">
        <x:v>890</x:v>
      </x:c>
      <x:c r="B314" s="5">
        <x:v>45792</x:v>
      </x:c>
      <x:c r="C314" s="5" t="s">
        <x:v>38</x:v>
      </x:c>
      <x:c r="D314" s="5" t="s">
        <x:v>39</x:v>
      </x:c>
      <x:c r="E314" s="5" t="s">
        <x:v>40</x:v>
      </x:c>
      <x:c r="F314" s="5" t="s">
        <x:v>41</x:v>
      </x:c>
      <x:c r="G314" s="5" t="s">
        <x:v>891</x:v>
      </x:c>
      <x:c r="H314" s="5" t="s">
        <x:v>58</x:v>
      </x:c>
      <x:c r="I314" s="5" t="s">
        <x:v>221</x:v>
      </x:c>
      <x:c r="J314" s="5" t="s">
        <x:v>60</x:v>
      </x:c>
      <x:c r="K314" s="5" t="s">
        <x:v>117</x:v>
      </x:c>
      <x:c r="L314" s="5" t="s">
        <x:v>16</x:v>
      </x:c>
      <x:c r="M314" s="5" t="s">
        <x:v>329</x:v>
      </x:c>
      <x:c r="N314" s="6">
        <x:v>-2</x:v>
      </x:c>
      <x:c r="O314" s="7">
        <x:v>154.49000000000001</x:v>
      </x:c>
      <x:c r="P314" s="8">
        <x:v>5.0000000000000003e-002</x:v>
      </x:c>
      <x:c r="Q314" s="7">
        <x:v>108.97</x:v>
      </x:c>
      <x:c r="R314" s="7">
        <x:v>-293.52999999999997</x:v>
      </x:c>
      <x:c r="S314" s="5" t="s">
        <x:v>49</x:v>
      </x:c>
      <x:c r="T314" s="7">
        <x:v>150140.76000000001</x:v>
      </x:c>
      <x:c r="U314" s="6"/>
      <x:c r="V314" s="6"/>
      <x:c r="W314" s="5" t="s">
        <x:v>96</x:v>
      </x:c>
      <x:c r="X314" s="5" t="s">
        <x:v>97</x:v>
      </x:c>
    </x:row>
    <x:row r="315">
      <x:c r="A315" s="5" t="s">
        <x:v>892</x:v>
      </x:c>
      <x:c r="B315" s="5">
        <x:v>45445</x:v>
      </x:c>
      <x:c r="C315" s="5" t="s">
        <x:v>162</x:v>
      </x:c>
      <x:c r="D315" s="5" t="s">
        <x:v>163</x:v>
      </x:c>
      <x:c r="E315" s="5" t="s">
        <x:v>40</x:v>
      </x:c>
      <x:c r="F315" s="5" t="s">
        <x:v>158</x:v>
      </x:c>
      <x:c r="G315" s="5" t="s">
        <x:v>893</x:v>
      </x:c>
      <x:c r="H315" s="5" t="s">
        <x:v>104</x:v>
      </x:c>
      <x:c r="I315" s="5" t="s">
        <x:v>894</x:v>
      </x:c>
      <x:c r="J315" s="5" t="s">
        <x:v>45</x:v>
      </x:c>
      <x:c r="K315" s="5" t="s">
        <x:v>46</x:v>
      </x:c>
      <x:c r="L315" s="5" t="s">
        <x:v>16</x:v>
      </x:c>
      <x:c r="M315" s="5" t="s">
        <x:v>75</x:v>
      </x:c>
      <x:c r="N315" s="6">
        <x:v>1</x:v>
      </x:c>
      <x:c r="O315" s="7">
        <x:v>379.44</x:v>
      </x:c>
      <x:c r="P315" s="8">
        <x:v>0.10000000000000001</x:v>
      </x:c>
      <x:c r="Q315" s="7">
        <x:v>197.65000000000001</x:v>
      </x:c>
      <x:c r="R315" s="7">
        <x:v>341.5</x:v>
      </x:c>
      <x:c r="S315" s="5" t="s">
        <x:v>49</x:v>
      </x:c>
      <x:c r="T315" s="7">
        <x:v>201185.26000000001</x:v>
      </x:c>
      <x:c r="U315" s="6">
        <x:v>0</x:v>
      </x:c>
      <x:c r="V315" s="6">
        <x:v>35</x:v>
      </x:c>
      <x:c r="W315" s="5" t="s">
        <x:v>50</x:v>
      </x:c>
      <x:c r="X315" s="5" t="s">
        <x:v>80</x:v>
      </x:c>
    </x:row>
    <x:row r="316">
      <x:c r="A316" s="5" t="s">
        <x:v>895</x:v>
      </x:c>
      <x:c r="B316" s="5">
        <x:v>45915</x:v>
      </x:c>
      <x:c r="C316" s="5" t="s">
        <x:v>216</x:v>
      </x:c>
      <x:c r="D316" s="5" t="s">
        <x:v>217</x:v>
      </x:c>
      <x:c r="E316" s="5" t="s">
        <x:v>40</x:v>
      </x:c>
      <x:c r="F316" s="5" t="s">
        <x:v>102</x:v>
      </x:c>
      <x:c r="G316" s="5" t="s">
        <x:v>896</x:v>
      </x:c>
      <x:c r="H316" s="5" t="s">
        <x:v>104</x:v>
      </x:c>
      <x:c r="I316" s="5" t="s">
        <x:v>387</x:v>
      </x:c>
      <x:c r="J316" s="5" t="s">
        <x:v>93</x:v>
      </x:c>
      <x:c r="K316" s="5" t="s">
        <x:v>117</x:v>
      </x:c>
      <x:c r="L316" s="5" t="s">
        <x:v>47</x:v>
      </x:c>
      <x:c r="M316" s="5" t="s">
        <x:v>322</x:v>
      </x:c>
      <x:c r="N316" s="6">
        <x:v>-1</x:v>
      </x:c>
      <x:c r="O316" s="7">
        <x:v>44.520000000000003</x:v>
      </x:c>
      <x:c r="P316" s="8">
        <x:v>0</x:v>
      </x:c>
      <x:c r="Q316" s="7">
        <x:v>25.719999999999999</x:v>
      </x:c>
      <x:c r="R316" s="7">
        <x:v>-44.520000000000003</x:v>
      </x:c>
      <x:c r="S316" s="5" t="s">
        <x:v>49</x:v>
      </x:c>
      <x:c r="T316" s="7">
        <x:v>66249.360000000001</x:v>
      </x:c>
      <x:c r="U316" s="6"/>
      <x:c r="V316" s="6"/>
      <x:c r="W316" s="5" t="s">
        <x:v>96</x:v>
      </x:c>
      <x:c r="X316" s="5" t="s">
        <x:v>51</x:v>
      </x:c>
    </x:row>
    <x:row r="317">
      <x:c r="A317" s="5" t="s">
        <x:v>897</x:v>
      </x:c>
      <x:c r="B317" s="5">
        <x:v>45428</x:v>
      </x:c>
      <x:c r="C317" s="5" t="s">
        <x:v>38</x:v>
      </x:c>
      <x:c r="D317" s="5" t="s">
        <x:v>39</x:v>
      </x:c>
      <x:c r="E317" s="5" t="s">
        <x:v>40</x:v>
      </x:c>
      <x:c r="F317" s="5" t="s">
        <x:v>41</x:v>
      </x:c>
      <x:c r="G317" s="5" t="s">
        <x:v>898</x:v>
      </x:c>
      <x:c r="H317" s="5" t="s">
        <x:v>104</x:v>
      </x:c>
      <x:c r="I317" s="5" t="s">
        <x:v>392</x:v>
      </x:c>
      <x:c r="J317" s="5" t="s">
        <x:v>74</x:v>
      </x:c>
      <x:c r="K317" s="5" t="s">
        <x:v>86</x:v>
      </x:c>
      <x:c r="L317" s="5" t="s">
        <x:v>16</x:v>
      </x:c>
      <x:c r="M317" s="5" t="s">
        <x:v>204</x:v>
      </x:c>
      <x:c r="N317" s="6">
        <x:v>-1</x:v>
      </x:c>
      <x:c r="O317" s="7">
        <x:v>40.18</x:v>
      </x:c>
      <x:c r="P317" s="8">
        <x:v>0.10000000000000001</x:v>
      </x:c>
      <x:c r="Q317" s="7">
        <x:v>20.899999999999999</x:v>
      </x:c>
      <x:c r="R317" s="7">
        <x:v>-36.159999999999997</x:v>
      </x:c>
      <x:c r="S317" s="5" t="s">
        <x:v>49</x:v>
      </x:c>
      <x:c r="T317" s="7">
        <x:v>136007.70000000001</x:v>
      </x:c>
      <x:c r="U317" s="6"/>
      <x:c r="V317" s="6"/>
      <x:c r="W317" s="5" t="s">
        <x:v>96</x:v>
      </x:c>
      <x:c r="X317" s="5" t="s">
        <x:v>97</x:v>
      </x:c>
    </x:row>
    <x:row r="318">
      <x:c r="A318" s="5" t="s">
        <x:v>899</x:v>
      </x:c>
      <x:c r="B318" s="5">
        <x:v>45813</x:v>
      </x:c>
      <x:c r="C318" s="5" t="s">
        <x:v>162</x:v>
      </x:c>
      <x:c r="D318" s="5" t="s">
        <x:v>163</x:v>
      </x:c>
      <x:c r="E318" s="5" t="s">
        <x:v>40</x:v>
      </x:c>
      <x:c r="F318" s="5" t="s">
        <x:v>158</x:v>
      </x:c>
      <x:c r="G318" s="5" t="s">
        <x:v>900</x:v>
      </x:c>
      <x:c r="H318" s="5" t="s">
        <x:v>78</x:v>
      </x:c>
      <x:c r="I318" s="5" t="s">
        <x:v>836</x:v>
      </x:c>
      <x:c r="J318" s="5" t="s">
        <x:v>45</x:v>
      </x:c>
      <x:c r="K318" s="5" t="s">
        <x:v>46</x:v>
      </x:c>
      <x:c r="L318" s="5" t="s">
        <x:v>94</x:v>
      </x:c>
      <x:c r="M318" s="5" t="s">
        <x:v>118</x:v>
      </x:c>
      <x:c r="N318" s="6">
        <x:v>1</x:v>
      </x:c>
      <x:c r="O318" s="7">
        <x:v>258.70999999999998</x:v>
      </x:c>
      <x:c r="P318" s="8">
        <x:v>0</x:v>
      </x:c>
      <x:c r="Q318" s="7">
        <x:v>123.70999999999999</x:v>
      </x:c>
      <x:c r="R318" s="7">
        <x:v>258.70999999999998</x:v>
      </x:c>
      <x:c r="S318" s="5" t="s">
        <x:v>49</x:v>
      </x:c>
      <x:c r="T318" s="7">
        <x:v>77488.580000000002</x:v>
      </x:c>
      <x:c r="U318" s="6"/>
      <x:c r="V318" s="6"/>
      <x:c r="W318" s="5" t="s">
        <x:v>50</x:v>
      </x:c>
      <x:c r="X318" s="5" t="s">
        <x:v>51</x:v>
      </x:c>
    </x:row>
    <x:row r="319">
      <x:c r="A319" s="5" t="s">
        <x:v>901</x:v>
      </x:c>
      <x:c r="B319" s="5">
        <x:v>45973</x:v>
      </x:c>
      <x:c r="C319" s="5" t="s">
        <x:v>162</x:v>
      </x:c>
      <x:c r="D319" s="5" t="s">
        <x:v>163</x:v>
      </x:c>
      <x:c r="E319" s="5" t="s">
        <x:v>40</x:v>
      </x:c>
      <x:c r="F319" s="5" t="s">
        <x:v>158</x:v>
      </x:c>
      <x:c r="G319" s="5" t="s">
        <x:v>902</x:v>
      </x:c>
      <x:c r="H319" s="5" t="s">
        <x:v>78</x:v>
      </x:c>
      <x:c r="I319" s="5" t="s">
        <x:v>176</x:v>
      </x:c>
      <x:c r="J319" s="5" t="s">
        <x:v>93</x:v>
      </x:c>
      <x:c r="K319" s="5" t="s">
        <x:v>86</x:v>
      </x:c>
      <x:c r="L319" s="5" t="s">
        <x:v>16</x:v>
      </x:c>
      <x:c r="M319" s="5" t="s">
        <x:v>483</x:v>
      </x:c>
      <x:c r="N319" s="6">
        <x:v>1</x:v>
      </x:c>
      <x:c r="O319" s="7">
        <x:v>36.57</x:v>
      </x:c>
      <x:c r="P319" s="8">
        <x:v>0.10000000000000001</x:v>
      </x:c>
      <x:c r="Q319" s="7">
        <x:v>18.460000000000001</x:v>
      </x:c>
      <x:c r="R319" s="7">
        <x:v>32.909999999999997</x:v>
      </x:c>
      <x:c r="S319" s="5" t="s">
        <x:v>49</x:v>
      </x:c>
      <x:c r="T319" s="7">
        <x:v>128542.39</x:v>
      </x:c>
      <x:c r="U319" s="6"/>
      <x:c r="V319" s="6"/>
      <x:c r="W319" s="5" t="s">
        <x:v>50</x:v>
      </x:c>
      <x:c r="X319" s="5" t="s">
        <x:v>70</x:v>
      </x:c>
    </x:row>
    <x:row r="320">
      <x:c r="A320" s="5" t="s">
        <x:v>903</x:v>
      </x:c>
      <x:c r="B320" s="5">
        <x:v>45784</x:v>
      </x:c>
      <x:c r="C320" s="5" t="s">
        <x:v>162</x:v>
      </x:c>
      <x:c r="D320" s="5" t="s">
        <x:v>163</x:v>
      </x:c>
      <x:c r="E320" s="5" t="s">
        <x:v>40</x:v>
      </x:c>
      <x:c r="F320" s="5" t="s">
        <x:v>158</x:v>
      </x:c>
      <x:c r="G320" s="5" t="s">
        <x:v>904</x:v>
      </x:c>
      <x:c r="H320" s="5" t="s">
        <x:v>43</x:v>
      </x:c>
      <x:c r="I320" s="5" t="s">
        <x:v>703</x:v>
      </x:c>
      <x:c r="J320" s="5" t="s">
        <x:v>93</x:v>
      </x:c>
      <x:c r="K320" s="5" t="s">
        <x:v>117</x:v>
      </x:c>
      <x:c r="L320" s="5" t="s">
        <x:v>16</x:v>
      </x:c>
      <x:c r="M320" s="5" t="s">
        <x:v>75</x:v>
      </x:c>
      <x:c r="N320" s="6">
        <x:v>1</x:v>
      </x:c>
      <x:c r="O320" s="7">
        <x:v>46.969999999999999</x:v>
      </x:c>
      <x:c r="P320" s="8">
        <x:v>0.25</x:v>
      </x:c>
      <x:c r="Q320" s="7">
        <x:v>30.600000000000001</x:v>
      </x:c>
      <x:c r="R320" s="7">
        <x:v>35.229999999999997</x:v>
      </x:c>
      <x:c r="S320" s="5" t="s">
        <x:v>49</x:v>
      </x:c>
      <x:c r="T320" s="7">
        <x:v>121245.57000000001</x:v>
      </x:c>
      <x:c r="U320" s="6"/>
      <x:c r="V320" s="6"/>
      <x:c r="W320" s="5" t="s">
        <x:v>50</x:v>
      </x:c>
      <x:c r="X320" s="5" t="s">
        <x:v>97</x:v>
      </x:c>
    </x:row>
    <x:row r="321">
      <x:c r="A321" s="5" t="s">
        <x:v>905</x:v>
      </x:c>
      <x:c r="B321" s="5">
        <x:v>46019</x:v>
      </x:c>
      <x:c r="C321" s="5" t="s">
        <x:v>340</x:v>
      </x:c>
      <x:c r="D321" s="5" t="s">
        <x:v>341</x:v>
      </x:c>
      <x:c r="E321" s="5" t="s">
        <x:v>55</x:v>
      </x:c>
      <x:c r="F321" s="5" t="s">
        <x:v>66</x:v>
      </x:c>
      <x:c r="G321" s="5" t="s">
        <x:v>906</x:v>
      </x:c>
      <x:c r="H321" s="5" t="s">
        <x:v>104</x:v>
      </x:c>
      <x:c r="I321" s="5" t="s">
        <x:v>375</x:v>
      </x:c>
      <x:c r="J321" s="5" t="s">
        <x:v>116</x:v>
      </x:c>
      <x:c r="K321" s="5" t="s">
        <x:v>46</x:v>
      </x:c>
      <x:c r="L321" s="5" t="s">
        <x:v>16</x:v>
      </x:c>
      <x:c r="M321" s="5" t="s">
        <x:v>471</x:v>
      </x:c>
      <x:c r="N321" s="6">
        <x:v>1</x:v>
      </x:c>
      <x:c r="O321" s="7">
        <x:v>203.65000000000001</x:v>
      </x:c>
      <x:c r="P321" s="8">
        <x:v>0</x:v>
      </x:c>
      <x:c r="Q321" s="7">
        <x:v>122.58</x:v>
      </x:c>
      <x:c r="R321" s="7">
        <x:v>203.65000000000001</x:v>
      </x:c>
      <x:c r="S321" s="5" t="s">
        <x:v>49</x:v>
      </x:c>
      <x:c r="T321" s="7">
        <x:v>139219.44</x:v>
      </x:c>
      <x:c r="U321" s="6"/>
      <x:c r="V321" s="6"/>
      <x:c r="W321" s="5" t="s">
        <x:v>50</x:v>
      </x:c>
      <x:c r="X321" s="5" t="s">
        <x:v>80</x:v>
      </x:c>
    </x:row>
    <x:row r="322">
      <x:c r="A322" s="5" t="s">
        <x:v>907</x:v>
      </x:c>
      <x:c r="B322" s="5">
        <x:v>45785</x:v>
      </x:c>
      <x:c r="C322" s="5" t="s">
        <x:v>185</x:v>
      </x:c>
      <x:c r="D322" s="5" t="s">
        <x:v>186</x:v>
      </x:c>
      <x:c r="E322" s="5" t="s">
        <x:v>90</x:v>
      </x:c>
      <x:c r="F322" s="5" t="s">
        <x:v>41</x:v>
      </x:c>
      <x:c r="G322" s="5" t="s">
        <x:v>908</x:v>
      </x:c>
      <x:c r="H322" s="5" t="s">
        <x:v>43</x:v>
      </x:c>
      <x:c r="I322" s="5" t="s">
        <x:v>68</x:v>
      </x:c>
      <x:c r="J322" s="5" t="s">
        <x:v>45</x:v>
      </x:c>
      <x:c r="K322" s="5" t="s">
        <x:v>46</x:v>
      </x:c>
      <x:c r="L322" s="5" t="s">
        <x:v>94</x:v>
      </x:c>
      <x:c r="M322" s="5" t="s">
        <x:v>222</x:v>
      </x:c>
      <x:c r="N322" s="6">
        <x:v>1</x:v>
      </x:c>
      <x:c r="O322" s="7">
        <x:v>732.88</x:v>
      </x:c>
      <x:c r="P322" s="8">
        <x:v>0</x:v>
      </x:c>
      <x:c r="Q322" s="7">
        <x:v>537.84000000000003</x:v>
      </x:c>
      <x:c r="R322" s="7">
        <x:v>732.88</x:v>
      </x:c>
      <x:c r="S322" s="5" t="s">
        <x:v>49</x:v>
      </x:c>
      <x:c r="T322" s="7">
        <x:v>93114.100000000006</x:v>
      </x:c>
      <x:c r="U322" s="6"/>
      <x:c r="V322" s="6"/>
      <x:c r="W322" s="5" t="s">
        <x:v>50</x:v>
      </x:c>
      <x:c r="X322" s="5" t="s">
        <x:v>80</x:v>
      </x:c>
    </x:row>
    <x:row r="323">
      <x:c r="A323" s="5" t="s">
        <x:v>909</x:v>
      </x:c>
      <x:c r="B323" s="5">
        <x:v>45610</x:v>
      </x:c>
      <x:c r="C323" s="5" t="s">
        <x:v>138</x:v>
      </x:c>
      <x:c r="D323" s="5" t="s">
        <x:v>139</x:v>
      </x:c>
      <x:c r="E323" s="5" t="s">
        <x:v>90</x:v>
      </x:c>
      <x:c r="F323" s="5" t="s">
        <x:v>41</x:v>
      </x:c>
      <x:c r="G323" s="5" t="s">
        <x:v>910</x:v>
      </x:c>
      <x:c r="H323" s="5" t="s">
        <x:v>43</x:v>
      </x:c>
      <x:c r="I323" s="5" t="s">
        <x:v>165</x:v>
      </x:c>
      <x:c r="J323" s="5" t="s">
        <x:v>93</x:v>
      </x:c>
      <x:c r="K323" s="5" t="s">
        <x:v>46</x:v>
      </x:c>
      <x:c r="L323" s="5" t="s">
        <x:v>94</x:v>
      </x:c>
      <x:c r="M323" s="5" t="s">
        <x:v>198</x:v>
      </x:c>
      <x:c r="N323" s="6">
        <x:v>1</x:v>
      </x:c>
      <x:c r="O323" s="7">
        <x:v>44.549999999999997</x:v>
      </x:c>
      <x:c r="P323" s="8">
        <x:v>0</x:v>
      </x:c>
      <x:c r="Q323" s="7">
        <x:v>33.380000000000003</x:v>
      </x:c>
      <x:c r="R323" s="7">
        <x:v>44.549999999999997</x:v>
      </x:c>
      <x:c r="S323" s="5" t="s">
        <x:v>49</x:v>
      </x:c>
      <x:c r="T323" s="7">
        <x:v>75868.889999999999</x:v>
      </x:c>
      <x:c r="U323" s="6"/>
      <x:c r="V323" s="6"/>
      <x:c r="W323" s="5" t="s">
        <x:v>50</x:v>
      </x:c>
      <x:c r="X323" s="5" t="s">
        <x:v>80</x:v>
      </x:c>
    </x:row>
    <x:row r="324">
      <x:c r="A324" s="5" t="s">
        <x:v>911</x:v>
      </x:c>
      <x:c r="B324" s="5">
        <x:v>45353</x:v>
      </x:c>
      <x:c r="C324" s="5" t="s">
        <x:v>283</x:v>
      </x:c>
      <x:c r="D324" s="5" t="s">
        <x:v>284</x:v>
      </x:c>
      <x:c r="E324" s="5" t="s">
        <x:v>55</x:v>
      </x:c>
      <x:c r="F324" s="5" t="s">
        <x:v>56</x:v>
      </x:c>
      <x:c r="G324" s="5" t="s">
        <x:v>912</x:v>
      </x:c>
      <x:c r="H324" s="5" t="s">
        <x:v>43</x:v>
      </x:c>
      <x:c r="I324" s="5" t="s">
        <x:v>147</x:v>
      </x:c>
      <x:c r="J324" s="5" t="s">
        <x:v>93</x:v>
      </x:c>
      <x:c r="K324" s="5" t="s">
        <x:v>61</x:v>
      </x:c>
      <x:c r="L324" s="5" t="s">
        <x:v>16</x:v>
      </x:c>
      <x:c r="M324" s="5" t="s">
        <x:v>69</x:v>
      </x:c>
      <x:c r="N324" s="6">
        <x:v>3</x:v>
      </x:c>
      <x:c r="O324" s="7">
        <x:v>30.649999999999999</x:v>
      </x:c>
      <x:c r="P324" s="8">
        <x:v>0.25</x:v>
      </x:c>
      <x:c r="Q324" s="7">
        <x:v>17.789999999999999</x:v>
      </x:c>
      <x:c r="R324" s="7">
        <x:v>68.959999999999994</x:v>
      </x:c>
      <x:c r="S324" s="5" t="s">
        <x:v>49</x:v>
      </x:c>
      <x:c r="T324" s="7">
        <x:v>183066.56</x:v>
      </x:c>
      <x:c r="U324" s="6"/>
      <x:c r="V324" s="6"/>
      <x:c r="W324" s="5" t="s">
        <x:v>50</x:v>
      </x:c>
      <x:c r="X324" s="5" t="s">
        <x:v>80</x:v>
      </x:c>
    </x:row>
    <x:row r="325">
      <x:c r="A325" s="5" t="s">
        <x:v>913</x:v>
      </x:c>
      <x:c r="B325" s="5">
        <x:v>45973</x:v>
      </x:c>
      <x:c r="C325" s="5" t="s">
        <x:v>185</x:v>
      </x:c>
      <x:c r="D325" s="5" t="s">
        <x:v>186</x:v>
      </x:c>
      <x:c r="E325" s="5" t="s">
        <x:v>90</x:v>
      </x:c>
      <x:c r="F325" s="5" t="s">
        <x:v>41</x:v>
      </x:c>
      <x:c r="G325" s="5" t="s">
        <x:v>914</x:v>
      </x:c>
      <x:c r="H325" s="5" t="s">
        <x:v>58</x:v>
      </x:c>
      <x:c r="I325" s="5" t="s">
        <x:v>915</x:v>
      </x:c>
      <x:c r="J325" s="5" t="s">
        <x:v>45</x:v>
      </x:c>
      <x:c r="K325" s="5" t="s">
        <x:v>61</x:v>
      </x:c>
      <x:c r="L325" s="5" t="s">
        <x:v>47</x:v>
      </x:c>
      <x:c r="M325" s="5" t="s">
        <x:v>95</x:v>
      </x:c>
      <x:c r="N325" s="6">
        <x:v>1</x:v>
      </x:c>
      <x:c r="O325" s="7">
        <x:v>400.87</x:v>
      </x:c>
      <x:c r="P325" s="8">
        <x:v>0</x:v>
      </x:c>
      <x:c r="Q325" s="7">
        <x:v>273.47000000000003</x:v>
      </x:c>
      <x:c r="R325" s="7">
        <x:v>400.87</x:v>
      </x:c>
      <x:c r="S325" s="5" t="s">
        <x:v>49</x:v>
      </x:c>
      <x:c r="T325" s="7">
        <x:v>79999.580000000002</x:v>
      </x:c>
      <x:c r="U325" s="6"/>
      <x:c r="V325" s="6"/>
      <x:c r="W325" s="5" t="s">
        <x:v>50</x:v>
      </x:c>
      <x:c r="X325" s="5" t="s">
        <x:v>97</x:v>
      </x:c>
    </x:row>
    <x:row r="326">
      <x:c r="A326" s="5" t="s">
        <x:v>916</x:v>
      </x:c>
      <x:c r="B326" s="5">
        <x:v>45556</x:v>
      </x:c>
      <x:c r="C326" s="5" t="s">
        <x:v>138</x:v>
      </x:c>
      <x:c r="D326" s="5" t="s">
        <x:v>139</x:v>
      </x:c>
      <x:c r="E326" s="5" t="s">
        <x:v>90</x:v>
      </x:c>
      <x:c r="F326" s="5" t="s">
        <x:v>41</x:v>
      </x:c>
      <x:c r="G326" s="5" t="s">
        <x:v>394</x:v>
      </x:c>
      <x:c r="H326" s="5" t="s">
        <x:v>58</x:v>
      </x:c>
      <x:c r="I326" s="5" t="s">
        <x:v>147</x:v>
      </x:c>
      <x:c r="J326" s="5" t="s">
        <x:v>93</x:v>
      </x:c>
      <x:c r="K326" s="5" t="s">
        <x:v>61</x:v>
      </x:c>
      <x:c r="L326" s="5" t="s">
        <x:v>47</x:v>
      </x:c>
      <x:c r="M326" s="5" t="s">
        <x:v>258</x:v>
      </x:c>
      <x:c r="N326" s="6">
        <x:v>1</x:v>
      </x:c>
      <x:c r="O326" s="7">
        <x:v>26.280000000000001</x:v>
      </x:c>
      <x:c r="P326" s="8">
        <x:v>5.0000000000000003e-002</x:v>
      </x:c>
      <x:c r="Q326" s="7">
        <x:v>17.789999999999999</x:v>
      </x:c>
      <x:c r="R326" s="7">
        <x:v>24.969999999999999</x:v>
      </x:c>
      <x:c r="S326" s="5" t="s">
        <x:v>49</x:v>
      </x:c>
      <x:c r="T326" s="7">
        <x:v>70296.020000000004</x:v>
      </x:c>
      <x:c r="U326" s="6"/>
      <x:c r="V326" s="6"/>
      <x:c r="W326" s="5" t="s">
        <x:v>50</x:v>
      </x:c>
      <x:c r="X326" s="5" t="s">
        <x:v>51</x:v>
      </x:c>
    </x:row>
    <x:row r="327">
      <x:c r="A327" s="5" t="s">
        <x:v>917</x:v>
      </x:c>
      <x:c r="B327" s="5">
        <x:v>45920</x:v>
      </x:c>
      <x:c r="C327" s="5" t="s">
        <x:v>185</x:v>
      </x:c>
      <x:c r="D327" s="5" t="s">
        <x:v>186</x:v>
      </x:c>
      <x:c r="E327" s="5" t="s">
        <x:v>90</x:v>
      </x:c>
      <x:c r="F327" s="5" t="s">
        <x:v>41</x:v>
      </x:c>
      <x:c r="G327" s="5" t="s">
        <x:v>918</x:v>
      </x:c>
      <x:c r="H327" s="5" t="s">
        <x:v>43</x:v>
      </x:c>
      <x:c r="I327" s="5" t="s">
        <x:v>550</x:v>
      </x:c>
      <x:c r="J327" s="5" t="s">
        <x:v>45</x:v>
      </x:c>
      <x:c r="K327" s="5" t="s">
        <x:v>61</x:v>
      </x:c>
      <x:c r="L327" s="5" t="s">
        <x:v>131</x:v>
      </x:c>
      <x:c r="M327" s="5" t="s">
        <x:v>483</x:v>
      </x:c>
      <x:c r="N327" s="6">
        <x:v>1</x:v>
      </x:c>
      <x:c r="O327" s="7">
        <x:v>430.16000000000003</x:v>
      </x:c>
      <x:c r="P327" s="8">
        <x:v>5.0000000000000003e-002</x:v>
      </x:c>
      <x:c r="Q327" s="7">
        <x:v>240.44999999999999</x:v>
      </x:c>
      <x:c r="R327" s="7">
        <x:v>408.64999999999998</x:v>
      </x:c>
      <x:c r="S327" s="5" t="s">
        <x:v>49</x:v>
      </x:c>
      <x:c r="T327" s="7">
        <x:v>78526.070000000007</x:v>
      </x:c>
      <x:c r="U327" s="6"/>
      <x:c r="V327" s="6"/>
      <x:c r="W327" s="5" t="s">
        <x:v>50</x:v>
      </x:c>
      <x:c r="X327" s="5" t="s">
        <x:v>70</x:v>
      </x:c>
    </x:row>
    <x:row r="328">
      <x:c r="A328" s="5" t="s">
        <x:v>919</x:v>
      </x:c>
      <x:c r="B328" s="5">
        <x:v>45365</x:v>
      </x:c>
      <x:c r="C328" s="5" t="s">
        <x:v>178</x:v>
      </x:c>
      <x:c r="D328" s="5" t="s">
        <x:v>179</x:v>
      </x:c>
      <x:c r="E328" s="5" t="s">
        <x:v>90</x:v>
      </x:c>
      <x:c r="F328" s="5" t="s">
        <x:v>66</x:v>
      </x:c>
      <x:c r="G328" s="5" t="s">
        <x:v>846</x:v>
      </x:c>
      <x:c r="H328" s="5" t="s">
        <x:v>78</x:v>
      </x:c>
      <x:c r="I328" s="5" t="s">
        <x:v>545</x:v>
      </x:c>
      <x:c r="J328" s="5" t="s">
        <x:v>45</x:v>
      </x:c>
      <x:c r="K328" s="5" t="s">
        <x:v>46</x:v>
      </x:c>
      <x:c r="L328" s="5" t="s">
        <x:v>16</x:v>
      </x:c>
      <x:c r="M328" s="5" t="s">
        <x:v>419</x:v>
      </x:c>
      <x:c r="N328" s="6">
        <x:v>4</x:v>
      </x:c>
      <x:c r="O328" s="7">
        <x:v>577.62</x:v>
      </x:c>
      <x:c r="P328" s="8">
        <x:v>0.20000000000000001</x:v>
      </x:c>
      <x:c r="Q328" s="7">
        <x:v>452.31</x:v>
      </x:c>
      <x:c r="R328" s="7">
        <x:v>1848.3800000000001</x:v>
      </x:c>
      <x:c r="S328" s="5" t="s">
        <x:v>49</x:v>
      </x:c>
      <x:c r="T328" s="7">
        <x:v>124959.46000000001</x:v>
      </x:c>
      <x:c r="U328" s="6"/>
      <x:c r="V328" s="6"/>
      <x:c r="W328" s="5" t="s">
        <x:v>50</x:v>
      </x:c>
      <x:c r="X328" s="5" t="s">
        <x:v>97</x:v>
      </x:c>
    </x:row>
    <x:row r="329">
      <x:c r="A329" s="5" t="s">
        <x:v>920</x:v>
      </x:c>
      <x:c r="B329" s="5">
        <x:v>45505</x:v>
      </x:c>
      <x:c r="C329" s="5" t="s">
        <x:v>340</x:v>
      </x:c>
      <x:c r="D329" s="5" t="s">
        <x:v>341</x:v>
      </x:c>
      <x:c r="E329" s="5" t="s">
        <x:v>55</x:v>
      </x:c>
      <x:c r="F329" s="5" t="s">
        <x:v>66</x:v>
      </x:c>
      <x:c r="G329" s="5" t="s">
        <x:v>921</x:v>
      </x:c>
      <x:c r="H329" s="5" t="s">
        <x:v>78</x:v>
      </x:c>
      <x:c r="I329" s="5" t="s">
        <x:v>703</x:v>
      </x:c>
      <x:c r="J329" s="5" t="s">
        <x:v>93</x:v>
      </x:c>
      <x:c r="K329" s="5" t="s">
        <x:v>117</x:v>
      </x:c>
      <x:c r="L329" s="5" t="s">
        <x:v>16</x:v>
      </x:c>
      <x:c r="M329" s="5" t="s">
        <x:v>281</x:v>
      </x:c>
      <x:c r="N329" s="6">
        <x:v>0</x:v>
      </x:c>
      <x:c r="O329" s="7">
        <x:v>47.479999999999997</x:v>
      </x:c>
      <x:c r="P329" s="8">
        <x:v>0.10000000000000001</x:v>
      </x:c>
      <x:c r="Q329" s="7">
        <x:v>30.600000000000001</x:v>
      </x:c>
      <x:c r="R329" s="7">
        <x:v>0</x:v>
      </x:c>
      <x:c r="S329" s="5" t="s">
        <x:v>49</x:v>
      </x:c>
      <x:c r="T329" s="7">
        <x:v>150623.88</x:v>
      </x:c>
      <x:c r="U329" s="6"/>
      <x:c r="V329" s="6"/>
      <x:c r="W329" s="5" t="s">
        <x:v>151</x:v>
      </x:c>
      <x:c r="X329" s="5" t="s">
        <x:v>97</x:v>
      </x:c>
    </x:row>
    <x:row r="330">
      <x:c r="A330" s="5" t="s">
        <x:v>922</x:v>
      </x:c>
      <x:c r="B330" s="5">
        <x:v>45379</x:v>
      </x:c>
      <x:c r="C330" s="5" t="s">
        <x:v>340</x:v>
      </x:c>
      <x:c r="D330" s="5" t="s">
        <x:v>341</x:v>
      </x:c>
      <x:c r="E330" s="5" t="s">
        <x:v>55</x:v>
      </x:c>
      <x:c r="F330" s="5" t="s">
        <x:v>66</x:v>
      </x:c>
      <x:c r="G330" s="5" t="s">
        <x:v>91</x:v>
      </x:c>
      <x:c r="H330" s="5" t="s">
        <x:v>78</x:v>
      </x:c>
      <x:c r="I330" s="5" t="s">
        <x:v>797</x:v>
      </x:c>
      <x:c r="J330" s="5" t="s">
        <x:v>93</x:v>
      </x:c>
      <x:c r="K330" s="5" t="s">
        <x:v>117</x:v>
      </x:c>
      <x:c r="L330" s="5" t="s">
        <x:v>47</x:v>
      </x:c>
      <x:c r="M330" s="5" t="s">
        <x:v>329</x:v>
      </x:c>
      <x:c r="N330" s="6">
        <x:v>3</x:v>
      </x:c>
      <x:c r="O330" s="7">
        <x:v>43.140000000000001</x:v>
      </x:c>
      <x:c r="P330" s="8">
        <x:v>0</x:v>
      </x:c>
      <x:c r="Q330" s="7">
        <x:v>28.800000000000001</x:v>
      </x:c>
      <x:c r="R330" s="7">
        <x:v>129.41999999999999</x:v>
      </x:c>
      <x:c r="S330" s="5" t="s">
        <x:v>49</x:v>
      </x:c>
      <x:c r="T330" s="7">
        <x:v>75982.610000000001</x:v>
      </x:c>
      <x:c r="U330" s="6"/>
      <x:c r="V330" s="6"/>
      <x:c r="W330" s="5" t="s">
        <x:v>50</x:v>
      </x:c>
      <x:c r="X330" s="5" t="s">
        <x:v>51</x:v>
      </x:c>
    </x:row>
    <x:row r="331">
      <x:c r="A331" s="5" t="s">
        <x:v>923</x:v>
      </x:c>
      <x:c r="B331" s="5">
        <x:v>45811</x:v>
      </x:c>
      <x:c r="C331" s="5" t="s">
        <x:v>162</x:v>
      </x:c>
      <x:c r="D331" s="5" t="s">
        <x:v>163</x:v>
      </x:c>
      <x:c r="E331" s="5" t="s">
        <x:v>40</x:v>
      </x:c>
      <x:c r="F331" s="5" t="s">
        <x:v>158</x:v>
      </x:c>
      <x:c r="G331" s="5" t="s">
        <x:v>924</x:v>
      </x:c>
      <x:c r="H331" s="5" t="s">
        <x:v>78</x:v>
      </x:c>
      <x:c r="I331" s="5" t="s">
        <x:v>536</x:v>
      </x:c>
      <x:c r="J331" s="5" t="s">
        <x:v>116</x:v>
      </x:c>
      <x:c r="K331" s="5" t="s">
        <x:v>61</x:v>
      </x:c>
      <x:c r="L331" s="5" t="s">
        <x:v>16</x:v>
      </x:c>
      <x:c r="M331" s="5" t="s">
        <x:v>530</x:v>
      </x:c>
      <x:c r="N331" s="6">
        <x:v>3</x:v>
      </x:c>
      <x:c r="O331" s="7">
        <x:v>174.78999999999999</x:v>
      </x:c>
      <x:c r="P331" s="8">
        <x:v>0.20000000000000001</x:v>
      </x:c>
      <x:c r="Q331" s="7">
        <x:v>114.48</x:v>
      </x:c>
      <x:c r="R331" s="7">
        <x:v>419.5</x:v>
      </x:c>
      <x:c r="S331" s="5" t="s">
        <x:v>49</x:v>
      </x:c>
      <x:c r="T331" s="7">
        <x:v>182108.66</x:v>
      </x:c>
      <x:c r="U331" s="6"/>
      <x:c r="V331" s="6"/>
      <x:c r="W331" s="5" t="s">
        <x:v>50</x:v>
      </x:c>
      <x:c r="X331" s="5" t="s">
        <x:v>80</x:v>
      </x:c>
    </x:row>
    <x:row r="332">
      <x:c r="A332" s="5" t="s">
        <x:v>925</x:v>
      </x:c>
      <x:c r="B332" s="5">
        <x:v>45942</x:v>
      </x:c>
      <x:c r="C332" s="5" t="s">
        <x:v>178</x:v>
      </x:c>
      <x:c r="D332" s="5" t="s">
        <x:v>179</x:v>
      </x:c>
      <x:c r="E332" s="5" t="s">
        <x:v>90</x:v>
      </x:c>
      <x:c r="F332" s="5" t="s">
        <x:v>66</x:v>
      </x:c>
      <x:c r="G332" s="5" t="s">
        <x:v>926</x:v>
      </x:c>
      <x:c r="H332" s="5" t="s">
        <x:v>78</x:v>
      </x:c>
      <x:c r="I332" s="5" t="s">
        <x:v>261</x:v>
      </x:c>
      <x:c r="J332" s="5" t="s">
        <x:v>116</x:v>
      </x:c>
      <x:c r="K332" s="5" t="s">
        <x:v>61</x:v>
      </x:c>
      <x:c r="L332" s="5" t="s">
        <x:v>47</x:v>
      </x:c>
      <x:c r="M332" s="5" t="s">
        <x:v>211</x:v>
      </x:c>
      <x:c r="N332" s="6">
        <x:v>1</x:v>
      </x:c>
      <x:c r="O332" s="7">
        <x:v>169.72</x:v>
      </x:c>
      <x:c r="P332" s="8">
        <x:v>0.10000000000000001</x:v>
      </x:c>
      <x:c r="Q332" s="7">
        <x:v>98.629999999999995</x:v>
      </x:c>
      <x:c r="R332" s="7">
        <x:v>152.75</x:v>
      </x:c>
      <x:c r="S332" s="5" t="s">
        <x:v>49</x:v>
      </x:c>
      <x:c r="T332" s="7">
        <x:v>91730.309999999998</x:v>
      </x:c>
      <x:c r="U332" s="6"/>
      <x:c r="V332" s="6"/>
      <x:c r="W332" s="5" t="s">
        <x:v>50</x:v>
      </x:c>
      <x:c r="X332" s="5" t="s">
        <x:v>97</x:v>
      </x:c>
    </x:row>
    <x:row r="333">
      <x:c r="A333" s="5" t="s">
        <x:v>927</x:v>
      </x:c>
      <x:c r="B333" s="5">
        <x:v>45524</x:v>
      </x:c>
      <x:c r="C333" s="5" t="s">
        <x:v>194</x:v>
      </x:c>
      <x:c r="D333" s="5" t="s">
        <x:v>195</x:v>
      </x:c>
      <x:c r="E333" s="5" t="s">
        <x:v>90</x:v>
      </x:c>
      <x:c r="F333" s="5" t="s">
        <x:v>158</x:v>
      </x:c>
      <x:c r="G333" s="5" t="s">
        <x:v>928</x:v>
      </x:c>
      <x:c r="H333" s="5" t="s">
        <x:v>58</x:v>
      </x:c>
      <x:c r="I333" s="5" t="s">
        <x:v>356</x:v>
      </x:c>
      <x:c r="J333" s="5" t="s">
        <x:v>116</x:v>
      </x:c>
      <x:c r="K333" s="5" t="s">
        <x:v>46</x:v>
      </x:c>
      <x:c r="L333" s="5" t="s">
        <x:v>47</x:v>
      </x:c>
      <x:c r="M333" s="5" t="s">
        <x:v>376</x:v>
      </x:c>
      <x:c r="N333" s="6">
        <x:v>1</x:v>
      </x:c>
      <x:c r="O333" s="7">
        <x:v>192.62</x:v>
      </x:c>
      <x:c r="P333" s="8">
        <x:v>0</x:v>
      </x:c>
      <x:c r="Q333" s="7">
        <x:v>134.59999999999999</x:v>
      </x:c>
      <x:c r="R333" s="7">
        <x:v>192.62</x:v>
      </x:c>
      <x:c r="S333" s="5" t="s">
        <x:v>49</x:v>
      </x:c>
      <x:c r="T333" s="7">
        <x:v>72389.940000000002</x:v>
      </x:c>
      <x:c r="U333" s="6"/>
      <x:c r="V333" s="6"/>
      <x:c r="W333" s="5" t="s">
        <x:v>50</x:v>
      </x:c>
      <x:c r="X333" s="5" t="s">
        <x:v>70</x:v>
      </x:c>
    </x:row>
    <x:row r="334">
      <x:c r="A334" s="5" t="s">
        <x:v>929</x:v>
      </x:c>
      <x:c r="B334" s="5">
        <x:v>46083</x:v>
      </x:c>
      <x:c r="C334" s="5" t="s">
        <x:v>82</x:v>
      </x:c>
      <x:c r="D334" s="5" t="s">
        <x:v>83</x:v>
      </x:c>
      <x:c r="E334" s="5" t="s">
        <x:v>40</x:v>
      </x:c>
      <x:c r="F334" s="5" t="s">
        <x:v>56</x:v>
      </x:c>
      <x:c r="G334" s="5" t="s">
        <x:v>930</x:v>
      </x:c>
      <x:c r="H334" s="5" t="s">
        <x:v>43</x:v>
      </x:c>
      <x:c r="I334" s="5" t="s">
        <x:v>509</x:v>
      </x:c>
      <x:c r="J334" s="5" t="s">
        <x:v>45</x:v>
      </x:c>
      <x:c r="K334" s="5" t="s">
        <x:v>61</x:v>
      </x:c>
      <x:c r="L334" s="5" t="s">
        <x:v>16</x:v>
      </x:c>
      <x:c r="M334" s="5" t="s">
        <x:v>275</x:v>
      </x:c>
      <x:c r="N334" s="6">
        <x:v>2</x:v>
      </x:c>
      <x:c r="O334" s="7">
        <x:v>681.44000000000005</x:v>
      </x:c>
      <x:c r="P334" s="8">
        <x:v>5.0000000000000003e-002</x:v>
      </x:c>
      <x:c r="Q334" s="7">
        <x:v>337.99000000000001</x:v>
      </x:c>
      <x:c r="R334" s="7">
        <x:v>1294.74</x:v>
      </x:c>
      <x:c r="S334" s="5" t="s">
        <x:v>49</x:v>
      </x:c>
      <x:c r="T334" s="7">
        <x:v>120795.64999999999</x:v>
      </x:c>
      <x:c r="U334" s="6"/>
      <x:c r="V334" s="6"/>
      <x:c r="W334" s="5" t="s">
        <x:v>50</x:v>
      </x:c>
      <x:c r="X334" s="5" t="s">
        <x:v>80</x:v>
      </x:c>
    </x:row>
    <x:row r="335">
      <x:c r="A335" s="5" t="s">
        <x:v>931</x:v>
      </x:c>
      <x:c r="B335" s="5">
        <x:v>45745</x:v>
      </x:c>
      <x:c r="C335" s="5" t="s">
        <x:v>247</x:v>
      </x:c>
      <x:c r="D335" s="5" t="s">
        <x:v>248</x:v>
      </x:c>
      <x:c r="E335" s="5" t="s">
        <x:v>40</x:v>
      </x:c>
      <x:c r="F335" s="5" t="s">
        <x:v>102</x:v>
      </x:c>
      <x:c r="G335" s="5" t="s">
        <x:v>932</x:v>
      </x:c>
      <x:c r="H335" s="5" t="s">
        <x:v>43</x:v>
      </x:c>
      <x:c r="I335" s="5" t="s">
        <x:v>933</x:v>
      </x:c>
      <x:c r="J335" s="5" t="s">
        <x:v>116</x:v>
      </x:c>
      <x:c r="K335" s="5" t="s">
        <x:v>117</x:v>
      </x:c>
      <x:c r="L335" s="5" t="s">
        <x:v>131</x:v>
      </x:c>
      <x:c r="M335" s="5" t="s">
        <x:v>222</x:v>
      </x:c>
      <x:c r="N335" s="6">
        <x:v>7</x:v>
      </x:c>
      <x:c r="O335" s="7">
        <x:v>277.75999999999999</x:v>
      </x:c>
      <x:c r="P335" s="8">
        <x:v>0.10000000000000001</x:v>
      </x:c>
      <x:c r="Q335" s="7">
        <x:v>218.34</x:v>
      </x:c>
      <x:c r="R335" s="7">
        <x:v>1749.8900000000001</x:v>
      </x:c>
      <x:c r="S335" s="5" t="s">
        <x:v>49</x:v>
      </x:c>
      <x:c r="T335" s="7">
        <x:v>91852.529999999999</x:v>
      </x:c>
      <x:c r="U335" s="6">
        <x:v>194</x:v>
      </x:c>
      <x:c r="V335" s="6">
        <x:v>36</x:v>
      </x:c>
      <x:c r="W335" s="5" t="s">
        <x:v>50</x:v>
      </x:c>
      <x:c r="X335" s="5" t="s">
        <x:v>97</x:v>
      </x:c>
    </x:row>
    <x:row r="336">
      <x:c r="A336" s="5" t="s">
        <x:v>934</x:v>
      </x:c>
      <x:c r="B336" s="5">
        <x:v>45358</x:v>
      </x:c>
      <x:c r="C336" s="5" t="s">
        <x:v>82</x:v>
      </x:c>
      <x:c r="D336" s="5" t="s">
        <x:v>83</x:v>
      </x:c>
      <x:c r="E336" s="5" t="s">
        <x:v>40</x:v>
      </x:c>
      <x:c r="F336" s="5" t="s">
        <x:v>56</x:v>
      </x:c>
      <x:c r="G336" s="5" t="s">
        <x:v>462</x:v>
      </x:c>
      <x:c r="H336" s="5" t="s">
        <x:v>43</x:v>
      </x:c>
      <x:c r="I336" s="5" t="s">
        <x:v>855</x:v>
      </x:c>
      <x:c r="J336" s="5" t="s">
        <x:v>116</x:v>
      </x:c>
      <x:c r="K336" s="5" t="s">
        <x:v>46</x:v>
      </x:c>
      <x:c r="L336" s="5" t="s">
        <x:v>16</x:v>
      </x:c>
      <x:c r="M336" s="5" t="s">
        <x:v>95</x:v>
      </x:c>
      <x:c r="N336" s="6">
        <x:v>1</x:v>
      </x:c>
      <x:c r="O336" s="7">
        <x:v>82.629999999999995</x:v>
      </x:c>
      <x:c r="P336" s="8">
        <x:v>0</x:v>
      </x:c>
      <x:c r="Q336" s="7">
        <x:v>50.420000000000002</x:v>
      </x:c>
      <x:c r="R336" s="7">
        <x:v>82.629999999999995</x:v>
      </x:c>
      <x:c r="S336" s="5" t="s">
        <x:v>49</x:v>
      </x:c>
      <x:c r="T336" s="7">
        <x:v>183066.56</x:v>
      </x:c>
      <x:c r="U336" s="6"/>
      <x:c r="V336" s="6"/>
      <x:c r="W336" s="5" t="s">
        <x:v>50</x:v>
      </x:c>
      <x:c r="X336" s="5" t="s">
        <x:v>80</x:v>
      </x:c>
    </x:row>
    <x:row r="337">
      <x:c r="A337" s="5" t="s">
        <x:v>935</x:v>
      </x:c>
      <x:c r="B337" s="5">
        <x:v>45968</x:v>
      </x:c>
      <x:c r="C337" s="5" t="s">
        <x:v>340</x:v>
      </x:c>
      <x:c r="D337" s="5" t="s">
        <x:v>341</x:v>
      </x:c>
      <x:c r="E337" s="5" t="s">
        <x:v>55</x:v>
      </x:c>
      <x:c r="F337" s="5" t="s">
        <x:v>66</x:v>
      </x:c>
      <x:c r="G337" s="5" t="s">
        <x:v>936</x:v>
      </x:c>
      <x:c r="H337" s="5" t="s">
        <x:v>78</x:v>
      </x:c>
      <x:c r="I337" s="5" t="s">
        <x:v>703</x:v>
      </x:c>
      <x:c r="J337" s="5" t="s">
        <x:v>93</x:v>
      </x:c>
      <x:c r="K337" s="5" t="s">
        <x:v>117</x:v>
      </x:c>
      <x:c r="L337" s="5" t="s">
        <x:v>16</x:v>
      </x:c>
      <x:c r="M337" s="5" t="s">
        <x:v>414</x:v>
      </x:c>
      <x:c r="N337" s="6">
        <x:v>5</x:v>
      </x:c>
      <x:c r="O337" s="7">
        <x:v>43.920000000000002</x:v>
      </x:c>
      <x:c r="P337" s="8">
        <x:v>0.14999999999999999</x:v>
      </x:c>
      <x:c r="Q337" s="7">
        <x:v>30.600000000000001</x:v>
      </x:c>
      <x:c r="R337" s="7">
        <x:v>186.66</x:v>
      </x:c>
      <x:c r="S337" s="5" t="s">
        <x:v>49</x:v>
      </x:c>
      <x:c r="T337" s="7">
        <x:v>191492.26999999999</x:v>
      </x:c>
      <x:c r="U337" s="6"/>
      <x:c r="V337" s="6"/>
      <x:c r="W337" s="5" t="s">
        <x:v>50</x:v>
      </x:c>
      <x:c r="X337" s="5" t="s">
        <x:v>80</x:v>
      </x:c>
    </x:row>
    <x:row r="338">
      <x:c r="A338" s="5" t="s">
        <x:v>937</x:v>
      </x:c>
      <x:c r="B338" s="5">
        <x:v>45727</x:v>
      </x:c>
      <x:c r="C338" s="5" t="s">
        <x:v>127</x:v>
      </x:c>
      <x:c r="D338" s="5" t="s">
        <x:v>128</x:v>
      </x:c>
      <x:c r="E338" s="5" t="s">
        <x:v>55</x:v>
      </x:c>
      <x:c r="F338" s="5" t="s">
        <x:v>41</x:v>
      </x:c>
      <x:c r="G338" s="5" t="s">
        <x:v>938</x:v>
      </x:c>
      <x:c r="H338" s="5" t="s">
        <x:v>58</x:v>
      </x:c>
      <x:c r="I338" s="5" t="s">
        <x:v>819</x:v>
      </x:c>
      <x:c r="J338" s="5" t="s">
        <x:v>93</x:v>
      </x:c>
      <x:c r="K338" s="5" t="s">
        <x:v>61</x:v>
      </x:c>
      <x:c r="L338" s="5" t="s">
        <x:v>16</x:v>
      </x:c>
      <x:c r="M338" s="5" t="s">
        <x:v>198</x:v>
      </x:c>
      <x:c r="N338" s="6">
        <x:v>5</x:v>
      </x:c>
      <x:c r="O338" s="7">
        <x:v>26.289999999999999</x:v>
      </x:c>
      <x:c r="P338" s="8">
        <x:v>5.0000000000000003e-002</x:v>
      </x:c>
      <x:c r="Q338" s="7">
        <x:v>20.370000000000001</x:v>
      </x:c>
      <x:c r="R338" s="7">
        <x:v>124.88</x:v>
      </x:c>
      <x:c r="S338" s="5" t="s">
        <x:v>49</x:v>
      </x:c>
      <x:c r="T338" s="7">
        <x:v>186917.48000000001</x:v>
      </x:c>
      <x:c r="U338" s="6"/>
      <x:c r="V338" s="6"/>
      <x:c r="W338" s="5" t="s">
        <x:v>50</x:v>
      </x:c>
      <x:c r="X338" s="5" t="s">
        <x:v>51</x:v>
      </x:c>
    </x:row>
    <x:row r="339">
      <x:c r="A339" s="5" t="s">
        <x:v>939</x:v>
      </x:c>
      <x:c r="B339" s="5">
        <x:v>45750</x:v>
      </x:c>
      <x:c r="C339" s="5" t="s">
        <x:v>247</x:v>
      </x:c>
      <x:c r="D339" s="5" t="s">
        <x:v>248</x:v>
      </x:c>
      <x:c r="E339" s="5" t="s">
        <x:v>40</x:v>
      </x:c>
      <x:c r="F339" s="5" t="s">
        <x:v>102</x:v>
      </x:c>
      <x:c r="G339" s="5" t="s">
        <x:v>877</x:v>
      </x:c>
      <x:c r="H339" s="5" t="s">
        <x:v>78</x:v>
      </x:c>
      <x:c r="I339" s="5" t="s">
        <x:v>509</x:v>
      </x:c>
      <x:c r="J339" s="5" t="s">
        <x:v>45</x:v>
      </x:c>
      <x:c r="K339" s="5" t="s">
        <x:v>61</x:v>
      </x:c>
      <x:c r="L339" s="5" t="s">
        <x:v>940</x:v>
      </x:c>
      <x:c r="M339" s="5" t="s">
        <x:v>376</x:v>
      </x:c>
      <x:c r="N339" s="6">
        <x:v>1</x:v>
      </x:c>
      <x:c r="O339" s="7">
        <x:v>671.84000000000003</x:v>
      </x:c>
      <x:c r="P339" s="8">
        <x:v>0.14999999999999999</x:v>
      </x:c>
      <x:c r="Q339" s="7">
        <x:v>337.99000000000001</x:v>
      </x:c>
      <x:c r="R339" s="7">
        <x:v>571.05999999999995</x:v>
      </x:c>
      <x:c r="S339" s="5" t="s">
        <x:v>49</x:v>
      </x:c>
      <x:c r="T339" s="7"/>
      <x:c r="U339" s="6"/>
      <x:c r="V339" s="6"/>
      <x:c r="W339" s="5" t="s">
        <x:v>50</x:v>
      </x:c>
      <x:c r="X339" s="5" t="s">
        <x:v>51</x:v>
      </x:c>
    </x:row>
    <x:row r="340">
      <x:c r="A340" s="5" t="s">
        <x:v>941</x:v>
      </x:c>
      <x:c r="B340" s="5">
        <x:v>46049</x:v>
      </x:c>
      <x:c r="C340" s="5" t="s">
        <x:v>156</x:v>
      </x:c>
      <x:c r="D340" s="5" t="s">
        <x:v>157</x:v>
      </x:c>
      <x:c r="E340" s="5" t="s">
        <x:v>55</x:v>
      </x:c>
      <x:c r="F340" s="5" t="s">
        <x:v>158</x:v>
      </x:c>
      <x:c r="G340" s="5" t="s">
        <x:v>942</x:v>
      </x:c>
      <x:c r="H340" s="5" t="s">
        <x:v>58</x:v>
      </x:c>
      <x:c r="I340" s="5" t="s">
        <x:v>375</x:v>
      </x:c>
      <x:c r="J340" s="5" t="s">
        <x:v>116</x:v>
      </x:c>
      <x:c r="K340" s="5" t="s">
        <x:v>46</x:v>
      </x:c>
      <x:c r="L340" s="5" t="s">
        <x:v>16</x:v>
      </x:c>
      <x:c r="M340" s="5" t="s">
        <x:v>132</x:v>
      </x:c>
      <x:c r="N340" s="6">
        <x:v>1</x:v>
      </x:c>
      <x:c r="O340" s="7">
        <x:v>191.5</x:v>
      </x:c>
      <x:c r="P340" s="8">
        <x:v>0</x:v>
      </x:c>
      <x:c r="Q340" s="7">
        <x:v>122.58</x:v>
      </x:c>
      <x:c r="R340" s="7">
        <x:v>191.5</x:v>
      </x:c>
      <x:c r="S340" s="5" t="s">
        <x:v>49</x:v>
      </x:c>
      <x:c r="T340" s="7">
        <x:v>173590.59</x:v>
      </x:c>
      <x:c r="U340" s="6"/>
      <x:c r="V340" s="6"/>
      <x:c r="W340" s="5" t="s">
        <x:v>50</x:v>
      </x:c>
      <x:c r="X340" s="5" t="s">
        <x:v>97</x:v>
      </x:c>
    </x:row>
    <x:row r="341">
      <x:c r="A341" s="5" t="s">
        <x:v>943</x:v>
      </x:c>
      <x:c r="B341" s="5">
        <x:v>45702</x:v>
      </x:c>
      <x:c r="C341" s="5" t="s">
        <x:v>247</x:v>
      </x:c>
      <x:c r="D341" s="5" t="s">
        <x:v>248</x:v>
      </x:c>
      <x:c r="E341" s="5" t="s">
        <x:v>40</x:v>
      </x:c>
      <x:c r="F341" s="5" t="s">
        <x:v>102</x:v>
      </x:c>
      <x:c r="G341" s="5" t="s">
        <x:v>944</x:v>
      </x:c>
      <x:c r="H341" s="5" t="s">
        <x:v>78</x:v>
      </x:c>
      <x:c r="I341" s="5" t="s">
        <x:v>272</x:v>
      </x:c>
      <x:c r="J341" s="5" t="s">
        <x:v>93</x:v>
      </x:c>
      <x:c r="K341" s="5" t="s">
        <x:v>61</x:v>
      </x:c>
      <x:c r="L341" s="5" t="s">
        <x:v>47</x:v>
      </x:c>
      <x:c r="M341" s="5" t="s">
        <x:v>530</x:v>
      </x:c>
      <x:c r="N341" s="6">
        <x:v>2</x:v>
      </x:c>
      <x:c r="O341" s="7">
        <x:v>49.149999999999999</x:v>
      </x:c>
      <x:c r="P341" s="8">
        <x:v>0.25</x:v>
      </x:c>
      <x:c r="Q341" s="7">
        <x:v>33.710000000000001</x:v>
      </x:c>
      <x:c r="R341" s="7">
        <x:v>73.719999999999999</x:v>
      </x:c>
      <x:c r="S341" s="5" t="s">
        <x:v>49</x:v>
      </x:c>
      <x:c r="T341" s="7">
        <x:v>98768.160000000003</x:v>
      </x:c>
      <x:c r="U341" s="6"/>
      <x:c r="V341" s="6"/>
      <x:c r="W341" s="5" t="s">
        <x:v>50</x:v>
      </x:c>
      <x:c r="X341" s="5" t="s">
        <x:v>70</x:v>
      </x:c>
    </x:row>
    <x:row r="342">
      <x:c r="A342" s="5" t="s">
        <x:v>945</x:v>
      </x:c>
      <x:c r="B342" s="5">
        <x:v>46068</x:v>
      </x:c>
      <x:c r="C342" s="5" t="s">
        <x:v>216</x:v>
      </x:c>
      <x:c r="D342" s="5" t="s">
        <x:v>217</x:v>
      </x:c>
      <x:c r="E342" s="5" t="s">
        <x:v>40</x:v>
      </x:c>
      <x:c r="F342" s="5" t="s">
        <x:v>102</x:v>
      </x:c>
      <x:c r="G342" s="5" t="s">
        <x:v>946</x:v>
      </x:c>
      <x:c r="H342" s="5" t="s">
        <x:v>104</x:v>
      </x:c>
      <x:c r="I342" s="5" t="s">
        <x:v>494</x:v>
      </x:c>
      <x:c r="J342" s="5" t="s">
        <x:v>45</x:v>
      </x:c>
      <x:c r="K342" s="5" t="s">
        <x:v>117</x:v>
      </x:c>
      <x:c r="L342" s="5" t="s">
        <x:v>16</x:v>
      </x:c>
      <x:c r="M342" s="5" t="s">
        <x:v>275</x:v>
      </x:c>
      <x:c r="N342" s="6">
        <x:v>5</x:v>
      </x:c>
      <x:c r="O342" s="7">
        <x:v>693.99000000000001</x:v>
      </x:c>
      <x:c r="P342" s="8">
        <x:v>0.25</x:v>
      </x:c>
      <x:c r="Q342" s="7">
        <x:v>417.19999999999999</x:v>
      </x:c>
      <x:c r="R342" s="7">
        <x:v>2602.46</x:v>
      </x:c>
      <x:c r="S342" s="5" t="s">
        <x:v>49</x:v>
      </x:c>
      <x:c r="T342" s="7">
        <x:v>120492</x:v>
      </x:c>
      <x:c r="U342" s="6"/>
      <x:c r="V342" s="6"/>
      <x:c r="W342" s="5" t="s">
        <x:v>50</x:v>
      </x:c>
      <x:c r="X342" s="5" t="s">
        <x:v>80</x:v>
      </x:c>
    </x:row>
    <x:row r="343">
      <x:c r="A343" s="5" t="s">
        <x:v>947</x:v>
      </x:c>
      <x:c r="B343" s="5">
        <x:v>46138</x:v>
      </x:c>
      <x:c r="C343" s="5" t="s">
        <x:v>216</x:v>
      </x:c>
      <x:c r="D343" s="5" t="s">
        <x:v>217</x:v>
      </x:c>
      <x:c r="E343" s="5" t="s">
        <x:v>40</x:v>
      </x:c>
      <x:c r="F343" s="5" t="s">
        <x:v>102</x:v>
      </x:c>
      <x:c r="G343" s="5" t="s">
        <x:v>948</x:v>
      </x:c>
      <x:c r="H343" s="5" t="s">
        <x:v>43</x:v>
      </x:c>
      <x:c r="I343" s="5" t="s">
        <x:v>616</x:v>
      </x:c>
      <x:c r="J343" s="5" t="s">
        <x:v>74</x:v>
      </x:c>
      <x:c r="K343" s="5" t="s">
        <x:v>61</x:v>
      </x:c>
      <x:c r="L343" s="5" t="s">
        <x:v>16</x:v>
      </x:c>
      <x:c r="M343" s="5" t="s">
        <x:v>350</x:v>
      </x:c>
      <x:c r="N343" s="6">
        <x:v>1</x:v>
      </x:c>
      <x:c r="O343" s="7">
        <x:v>93.019999999999996</x:v>
      </x:c>
      <x:c r="P343" s="8">
        <x:v>0</x:v>
      </x:c>
      <x:c r="Q343" s="7">
        <x:v>64.439999999999998</x:v>
      </x:c>
      <x:c r="R343" s="7">
        <x:v>93.019999999999996</x:v>
      </x:c>
      <x:c r="S343" s="5" t="s">
        <x:v>49</x:v>
      </x:c>
      <x:c r="T343" s="7">
        <x:v>155230.10000000001</x:v>
      </x:c>
      <x:c r="U343" s="6"/>
      <x:c r="V343" s="6"/>
      <x:c r="W343" s="5" t="s">
        <x:v>50</x:v>
      </x:c>
      <x:c r="X343" s="5" t="s">
        <x:v>70</x:v>
      </x:c>
    </x:row>
    <x:row r="344">
      <x:c r="A344" s="5" t="s">
        <x:v>949</x:v>
      </x:c>
      <x:c r="B344" s="5">
        <x:v>45887</x:v>
      </x:c>
      <x:c r="C344" s="5" t="s">
        <x:v>247</x:v>
      </x:c>
      <x:c r="D344" s="5" t="s">
        <x:v>248</x:v>
      </x:c>
      <x:c r="E344" s="5" t="s">
        <x:v>40</x:v>
      </x:c>
      <x:c r="F344" s="5" t="s">
        <x:v>102</x:v>
      </x:c>
      <x:c r="G344" s="5" t="s">
        <x:v>950</x:v>
      </x:c>
      <x:c r="H344" s="5" t="s">
        <x:v>78</x:v>
      </x:c>
      <x:c r="I344" s="5" t="s">
        <x:v>933</x:v>
      </x:c>
      <x:c r="J344" s="5" t="s">
        <x:v>116</x:v>
      </x:c>
      <x:c r="K344" s="5" t="s">
        <x:v>117</x:v>
      </x:c>
      <x:c r="L344" s="5" t="s">
        <x:v>951</x:v>
      </x:c>
      <x:c r="M344" s="5" t="s">
        <x:v>266</x:v>
      </x:c>
      <x:c r="N344" s="6">
        <x:v>3</x:v>
      </x:c>
      <x:c r="O344" s="7">
        <x:v>296.08999999999997</x:v>
      </x:c>
      <x:c r="P344" s="8">
        <x:v>0.14999999999999999</x:v>
      </x:c>
      <x:c r="Q344" s="7">
        <x:v>218.34</x:v>
      </x:c>
      <x:c r="R344" s="7">
        <x:v>755.02999999999997</x:v>
      </x:c>
      <x:c r="S344" s="5" t="s">
        <x:v>49</x:v>
      </x:c>
      <x:c r="T344" s="7"/>
      <x:c r="U344" s="6"/>
      <x:c r="V344" s="6"/>
      <x:c r="W344" s="5" t="s">
        <x:v>50</x:v>
      </x:c>
      <x:c r="X344" s="5" t="s">
        <x:v>80</x:v>
      </x:c>
    </x:row>
    <x:row r="345">
      <x:c r="A345" s="5" t="s">
        <x:v>952</x:v>
      </x:c>
      <x:c r="B345" s="5">
        <x:v>45522</x:v>
      </x:c>
      <x:c r="C345" s="5" t="s">
        <x:v>216</x:v>
      </x:c>
      <x:c r="D345" s="5" t="s">
        <x:v>217</x:v>
      </x:c>
      <x:c r="E345" s="5" t="s">
        <x:v>40</x:v>
      </x:c>
      <x:c r="F345" s="5" t="s">
        <x:v>102</x:v>
      </x:c>
      <x:c r="G345" s="5" t="s">
        <x:v>953</x:v>
      </x:c>
      <x:c r="H345" s="5" t="s">
        <x:v>58</x:v>
      </x:c>
      <x:c r="I345" s="5" t="s">
        <x:v>235</x:v>
      </x:c>
      <x:c r="J345" s="5" t="s">
        <x:v>116</x:v>
      </x:c>
      <x:c r="K345" s="5" t="s">
        <x:v>117</x:v>
      </x:c>
      <x:c r="L345" s="5" t="s">
        <x:v>94</x:v>
      </x:c>
      <x:c r="M345" s="5" t="s">
        <x:v>62</x:v>
      </x:c>
      <x:c r="N345" s="6">
        <x:v>2</x:v>
      </x:c>
      <x:c r="O345" s="7">
        <x:v>208.56999999999999</x:v>
      </x:c>
      <x:c r="P345" s="8">
        <x:v>0.14999999999999999</x:v>
      </x:c>
      <x:c r="Q345" s="7">
        <x:v>100.5</x:v>
      </x:c>
      <x:c r="R345" s="7">
        <x:v>354.56999999999999</x:v>
      </x:c>
      <x:c r="S345" s="5" t="s">
        <x:v>49</x:v>
      </x:c>
      <x:c r="T345" s="7">
        <x:v>85798.75</x:v>
      </x:c>
      <x:c r="U345" s="6"/>
      <x:c r="V345" s="6"/>
      <x:c r="W345" s="5" t="s">
        <x:v>50</x:v>
      </x:c>
      <x:c r="X345" s="5" t="s">
        <x:v>97</x:v>
      </x:c>
    </x:row>
    <x:row r="346">
      <x:c r="A346" s="5" t="s">
        <x:v>954</x:v>
      </x:c>
      <x:c r="B346" s="5">
        <x:v>45906</x:v>
      </x:c>
      <x:c r="C346" s="5" t="s">
        <x:v>138</x:v>
      </x:c>
      <x:c r="D346" s="5" t="s">
        <x:v>139</x:v>
      </x:c>
      <x:c r="E346" s="5" t="s">
        <x:v>90</x:v>
      </x:c>
      <x:c r="F346" s="5" t="s">
        <x:v>41</x:v>
      </x:c>
      <x:c r="G346" s="5" t="s">
        <x:v>833</x:v>
      </x:c>
      <x:c r="H346" s="5" t="s">
        <x:v>78</x:v>
      </x:c>
      <x:c r="I346" s="5" t="s">
        <x:v>955</x:v>
      </x:c>
      <x:c r="J346" s="5" t="s">
        <x:v>60</x:v>
      </x:c>
      <x:c r="K346" s="5" t="s">
        <x:v>61</x:v>
      </x:c>
      <x:c r="L346" s="5" t="s">
        <x:v>131</x:v>
      </x:c>
      <x:c r="M346" s="5" t="s">
        <x:v>69</x:v>
      </x:c>
      <x:c r="N346" s="6">
        <x:v>1</x:v>
      </x:c>
      <x:c r="O346" s="7">
        <x:v>226.90000000000001</x:v>
      </x:c>
      <x:c r="P346" s="8">
        <x:v>0</x:v>
      </x:c>
      <x:c r="Q346" s="7">
        <x:v>117.61</x:v>
      </x:c>
      <x:c r="R346" s="7">
        <x:v>226.90000000000001</x:v>
      </x:c>
      <x:c r="S346" s="5" t="s">
        <x:v>49</x:v>
      </x:c>
      <x:c r="T346" s="7">
        <x:v>78526.070000000007</x:v>
      </x:c>
      <x:c r="U346" s="6"/>
      <x:c r="V346" s="6"/>
      <x:c r="W346" s="5" t="s">
        <x:v>50</x:v>
      </x:c>
      <x:c r="X346" s="5" t="s">
        <x:v>51</x:v>
      </x:c>
    </x:row>
    <x:row r="347">
      <x:c r="A347" s="5" t="s">
        <x:v>956</x:v>
      </x:c>
      <x:c r="B347" s="5">
        <x:v>45958</x:v>
      </x:c>
      <x:c r="C347" s="5" t="s">
        <x:v>156</x:v>
      </x:c>
      <x:c r="D347" s="5" t="s">
        <x:v>157</x:v>
      </x:c>
      <x:c r="E347" s="5" t="s">
        <x:v>55</x:v>
      </x:c>
      <x:c r="F347" s="5" t="s">
        <x:v>158</x:v>
      </x:c>
      <x:c r="G347" s="5" t="s">
        <x:v>957</x:v>
      </x:c>
      <x:c r="H347" s="5" t="s">
        <x:v>43</x:v>
      </x:c>
      <x:c r="I347" s="5" t="s">
        <x:v>458</x:v>
      </x:c>
      <x:c r="J347" s="5" t="s">
        <x:v>74</x:v>
      </x:c>
      <x:c r="K347" s="5" t="s">
        <x:v>61</x:v>
      </x:c>
      <x:c r="L347" s="5" t="s">
        <x:v>47</x:v>
      </x:c>
      <x:c r="M347" s="5" t="s">
        <x:v>384</x:v>
      </x:c>
      <x:c r="N347" s="6">
        <x:v>5</x:v>
      </x:c>
      <x:c r="O347" s="7">
        <x:v>77.090000000000003</x:v>
      </x:c>
      <x:c r="P347" s="8">
        <x:v>0.20000000000000001</x:v>
      </x:c>
      <x:c r="Q347" s="7">
        <x:v>59.109999999999999</x:v>
      </x:c>
      <x:c r="R347" s="7">
        <x:v>308.36000000000001</x:v>
      </x:c>
      <x:c r="S347" s="5" t="s">
        <x:v>49</x:v>
      </x:c>
      <x:c r="T347" s="7">
        <x:v>98671.429999999993</x:v>
      </x:c>
      <x:c r="U347" s="6"/>
      <x:c r="V347" s="6"/>
      <x:c r="W347" s="5" t="s">
        <x:v>50</x:v>
      </x:c>
      <x:c r="X347" s="5" t="s">
        <x:v>70</x:v>
      </x:c>
    </x:row>
    <x:row r="348">
      <x:c r="A348" s="5" t="s">
        <x:v>958</x:v>
      </x:c>
      <x:c r="B348" s="5">
        <x:v>45602</x:v>
      </x:c>
      <x:c r="C348" s="5" t="s">
        <x:v>216</x:v>
      </x:c>
      <x:c r="D348" s="5" t="s">
        <x:v>217</x:v>
      </x:c>
      <x:c r="E348" s="5" t="s">
        <x:v>40</x:v>
      </x:c>
      <x:c r="F348" s="5" t="s">
        <x:v>102</x:v>
      </x:c>
      <x:c r="G348" s="5" t="s">
        <x:v>959</x:v>
      </x:c>
      <x:c r="H348" s="5" t="s">
        <x:v>43</x:v>
      </x:c>
      <x:c r="I348" s="5" t="s">
        <x:v>494</x:v>
      </x:c>
      <x:c r="J348" s="5" t="s">
        <x:v>45</x:v>
      </x:c>
      <x:c r="K348" s="5" t="s">
        <x:v>117</x:v>
      </x:c>
      <x:c r="L348" s="5" t="s">
        <x:v>47</x:v>
      </x:c>
      <x:c r="M348" s="5" t="s">
        <x:v>69</x:v>
      </x:c>
      <x:c r="N348" s="6">
        <x:v>1</x:v>
      </x:c>
      <x:c r="O348" s="7">
        <x:v>686.85000000000002</x:v>
      </x:c>
      <x:c r="P348" s="8">
        <x:v>0</x:v>
      </x:c>
      <x:c r="Q348" s="7">
        <x:v>417.19999999999999</x:v>
      </x:c>
      <x:c r="R348" s="7">
        <x:v>686.85000000000002</x:v>
      </x:c>
      <x:c r="S348" s="5" t="s">
        <x:v>49</x:v>
      </x:c>
      <x:c r="T348" s="7">
        <x:v>70991.460000000006</x:v>
      </x:c>
      <x:c r="U348" s="6"/>
      <x:c r="V348" s="6"/>
      <x:c r="W348" s="5" t="s">
        <x:v>50</x:v>
      </x:c>
      <x:c r="X348" s="5" t="s">
        <x:v>70</x:v>
      </x:c>
    </x:row>
    <x:row r="349">
      <x:c r="A349" s="5" t="s">
        <x:v>960</x:v>
      </x:c>
      <x:c r="B349" s="5">
        <x:v>45850</x:v>
      </x:c>
      <x:c r="C349" s="5" t="s">
        <x:v>144</x:v>
      </x:c>
      <x:c r="D349" s="5" t="s">
        <x:v>145</x:v>
      </x:c>
      <x:c r="E349" s="5" t="s">
        <x:v>55</x:v>
      </x:c>
      <x:c r="F349" s="5" t="s">
        <x:v>66</x:v>
      </x:c>
      <x:c r="G349" s="5" t="s">
        <x:v>961</x:v>
      </x:c>
      <x:c r="H349" s="5" t="s">
        <x:v>78</x:v>
      </x:c>
      <x:c r="I349" s="5" t="s">
        <x:v>408</x:v>
      </x:c>
      <x:c r="J349" s="5" t="s">
        <x:v>116</x:v>
      </x:c>
      <x:c r="K349" s="5" t="s">
        <x:v>46</x:v>
      </x:c>
      <x:c r="L349" s="5" t="s">
        <x:v>47</x:v>
      </x:c>
      <x:c r="M349" s="5" t="s">
        <x:v>236</x:v>
      </x:c>
      <x:c r="N349" s="6">
        <x:v>-1</x:v>
      </x:c>
      <x:c r="O349" s="7">
        <x:v>267.23000000000002</x:v>
      </x:c>
      <x:c r="P349" s="8">
        <x:v>5.0000000000000003e-002</x:v>
      </x:c>
      <x:c r="Q349" s="7">
        <x:v>202.02000000000001</x:v>
      </x:c>
      <x:c r="R349" s="7">
        <x:v>-253.87</x:v>
      </x:c>
      <x:c r="S349" s="5" t="s">
        <x:v>49</x:v>
      </x:c>
      <x:c r="T349" s="7">
        <x:v>64982.790000000001</x:v>
      </x:c>
      <x:c r="U349" s="6">
        <x:v>169</x:v>
      </x:c>
      <x:c r="V349" s="6">
        <x:v>15</x:v>
      </x:c>
      <x:c r="W349" s="5" t="s">
        <x:v>96</x:v>
      </x:c>
      <x:c r="X349" s="5" t="s">
        <x:v>80</x:v>
      </x:c>
    </x:row>
    <x:row r="350">
      <x:c r="A350" s="5" t="s">
        <x:v>962</x:v>
      </x:c>
      <x:c r="B350" s="5">
        <x:v>45473</x:v>
      </x:c>
      <x:c r="C350" s="5" t="s">
        <x:v>185</x:v>
      </x:c>
      <x:c r="D350" s="5" t="s">
        <x:v>186</x:v>
      </x:c>
      <x:c r="E350" s="5" t="s">
        <x:v>90</x:v>
      </x:c>
      <x:c r="F350" s="5" t="s">
        <x:v>41</x:v>
      </x:c>
      <x:c r="G350" s="5" t="s">
        <x:v>963</x:v>
      </x:c>
      <x:c r="H350" s="5" t="s">
        <x:v>58</x:v>
      </x:c>
      <x:c r="I350" s="5" t="s">
        <x:v>207</x:v>
      </x:c>
      <x:c r="J350" s="5" t="s">
        <x:v>60</x:v>
      </x:c>
      <x:c r="K350" s="5" t="s">
        <x:v>86</x:v>
      </x:c>
      <x:c r="L350" s="5" t="s">
        <x:v>16</x:v>
      </x:c>
      <x:c r="M350" s="5" t="s">
        <x:v>384</x:v>
      </x:c>
      <x:c r="N350" s="6">
        <x:v>2</x:v>
      </x:c>
      <x:c r="O350" s="7">
        <x:v>232.58000000000001</x:v>
      </x:c>
      <x:c r="P350" s="8">
        <x:v>0</x:v>
      </x:c>
      <x:c r="Q350" s="7">
        <x:v>118.39</x:v>
      </x:c>
      <x:c r="R350" s="7">
        <x:v>465.16000000000003</x:v>
      </x:c>
      <x:c r="S350" s="5" t="s">
        <x:v>49</x:v>
      </x:c>
      <x:c r="T350" s="7">
        <x:v>122298.7</x:v>
      </x:c>
      <x:c r="U350" s="6"/>
      <x:c r="V350" s="6"/>
      <x:c r="W350" s="5" t="s">
        <x:v>50</x:v>
      </x:c>
      <x:c r="X350" s="5" t="s">
        <x:v>51</x:v>
      </x:c>
    </x:row>
    <x:row r="351">
      <x:c r="A351" s="5" t="s">
        <x:v>964</x:v>
      </x:c>
      <x:c r="B351" s="5">
        <x:v>45808</x:v>
      </x:c>
      <x:c r="C351" s="5" t="s">
        <x:v>88</x:v>
      </x:c>
      <x:c r="D351" s="5" t="s">
        <x:v>89</x:v>
      </x:c>
      <x:c r="E351" s="5" t="s">
        <x:v>90</x:v>
      </x:c>
      <x:c r="F351" s="5" t="s">
        <x:v>56</x:v>
      </x:c>
      <x:c r="G351" s="5" t="s">
        <x:v>965</x:v>
      </x:c>
      <x:c r="H351" s="5" t="s">
        <x:v>78</x:v>
      </x:c>
      <x:c r="I351" s="5" t="s">
        <x:v>197</x:v>
      </x:c>
      <x:c r="J351" s="5" t="s">
        <x:v>93</x:v>
      </x:c>
      <x:c r="K351" s="5" t="s">
        <x:v>117</x:v>
      </x:c>
      <x:c r="L351" s="5" t="s">
        <x:v>94</x:v>
      </x:c>
      <x:c r="M351" s="5" t="s">
        <x:v>329</x:v>
      </x:c>
      <x:c r="N351" s="6">
        <x:v>2</x:v>
      </x:c>
      <x:c r="O351" s="7">
        <x:v>30.98</x:v>
      </x:c>
      <x:c r="P351" s="8">
        <x:v>0.20000000000000001</x:v>
      </x:c>
      <x:c r="Q351" s="7">
        <x:v>18.5</x:v>
      </x:c>
      <x:c r="R351" s="7">
        <x:v>49.57</x:v>
      </x:c>
      <x:c r="S351" s="5" t="s">
        <x:v>49</x:v>
      </x:c>
      <x:c r="T351" s="7">
        <x:v>80865.399999999994</x:v>
      </x:c>
      <x:c r="U351" s="6"/>
      <x:c r="V351" s="6"/>
      <x:c r="W351" s="5" t="s">
        <x:v>50</x:v>
      </x:c>
      <x:c r="X351" s="5" t="s">
        <x:v>97</x:v>
      </x:c>
    </x:row>
    <x:row r="352">
      <x:c r="A352" s="5" t="s">
        <x:v>966</x:v>
      </x:c>
      <x:c r="B352" s="5">
        <x:v>45946</x:v>
      </x:c>
      <x:c r="C352" s="5" t="s">
        <x:v>283</x:v>
      </x:c>
      <x:c r="D352" s="5" t="s">
        <x:v>284</x:v>
      </x:c>
      <x:c r="E352" s="5" t="s">
        <x:v>55</x:v>
      </x:c>
      <x:c r="F352" s="5" t="s">
        <x:v>56</x:v>
      </x:c>
      <x:c r="G352" s="5" t="s">
        <x:v>245</x:v>
      </x:c>
      <x:c r="H352" s="5" t="s">
        <x:v>58</x:v>
      </x:c>
      <x:c r="I352" s="5" t="s">
        <x:v>800</x:v>
      </x:c>
      <x:c r="J352" s="5" t="s">
        <x:v>74</x:v>
      </x:c>
      <x:c r="K352" s="5" t="s">
        <x:v>61</x:v>
      </x:c>
      <x:c r="L352" s="5" t="s">
        <x:v>131</x:v>
      </x:c>
      <x:c r="M352" s="5" t="s">
        <x:v>384</x:v>
      </x:c>
      <x:c r="N352" s="6">
        <x:v>6</x:v>
      </x:c>
      <x:c r="O352" s="7">
        <x:v>54.490000000000002</x:v>
      </x:c>
      <x:c r="P352" s="8">
        <x:v>0.25</x:v>
      </x:c>
      <x:c r="Q352" s="7">
        <x:v>29.489999999999998</x:v>
      </x:c>
      <x:c r="R352" s="7">
        <x:v>245.19999999999999</x:v>
      </x:c>
      <x:c r="S352" s="5" t="s">
        <x:v>49</x:v>
      </x:c>
      <x:c r="T352" s="7">
        <x:v>91162.279999999999</x:v>
      </x:c>
      <x:c r="U352" s="6"/>
      <x:c r="V352" s="6"/>
      <x:c r="W352" s="5" t="s">
        <x:v>50</x:v>
      </x:c>
      <x:c r="X352" s="5" t="s">
        <x:v>70</x:v>
      </x:c>
    </x:row>
    <x:row r="353">
      <x:c r="A353" s="5" t="s">
        <x:v>967</x:v>
      </x:c>
      <x:c r="B353" s="5">
        <x:v>45331</x:v>
      </x:c>
      <x:c r="C353" s="5" t="s">
        <x:v>283</x:v>
      </x:c>
      <x:c r="D353" s="5" t="s">
        <x:v>284</x:v>
      </x:c>
      <x:c r="E353" s="5" t="s">
        <x:v>55</x:v>
      </x:c>
      <x:c r="F353" s="5" t="s">
        <x:v>56</x:v>
      </x:c>
      <x:c r="G353" s="5" t="s">
        <x:v>968</x:v>
      </x:c>
      <x:c r="H353" s="5" t="s">
        <x:v>58</x:v>
      </x:c>
      <x:c r="I353" s="5" t="s">
        <x:v>619</x:v>
      </x:c>
      <x:c r="J353" s="5" t="s">
        <x:v>116</x:v>
      </x:c>
      <x:c r="K353" s="5" t="s">
        <x:v>117</x:v>
      </x:c>
      <x:c r="L353" s="5" t="s">
        <x:v>47</x:v>
      </x:c>
      <x:c r="M353" s="5" t="s">
        <x:v>350</x:v>
      </x:c>
      <x:c r="N353" s="6">
        <x:v>-1</x:v>
      </x:c>
      <x:c r="O353" s="7">
        <x:v>311.81</x:v>
      </x:c>
      <x:c r="P353" s="8">
        <x:v>0.25</x:v>
      </x:c>
      <x:c r="Q353" s="7">
        <x:v>211</x:v>
      </x:c>
      <x:c r="R353" s="7">
        <x:v>-233.86000000000001</x:v>
      </x:c>
      <x:c r="S353" s="5" t="s">
        <x:v>49</x:v>
      </x:c>
      <x:c r="T353" s="7">
        <x:v>67068.059999999998</x:v>
      </x:c>
      <x:c r="U353" s="6"/>
      <x:c r="V353" s="6"/>
      <x:c r="W353" s="5" t="s">
        <x:v>96</x:v>
      </x:c>
      <x:c r="X353" s="5" t="s">
        <x:v>80</x:v>
      </x:c>
    </x:row>
    <x:row r="354">
      <x:c r="A354" s="5" t="s">
        <x:v>969</x:v>
      </x:c>
      <x:c r="B354" s="5">
        <x:v>45446</x:v>
      </x:c>
      <x:c r="C354" s="5" t="s">
        <x:v>53</x:v>
      </x:c>
      <x:c r="D354" s="5" t="s">
        <x:v>54</x:v>
      </x:c>
      <x:c r="E354" s="5" t="s">
        <x:v>55</x:v>
      </x:c>
      <x:c r="F354" s="5" t="s">
        <x:v>56</x:v>
      </x:c>
      <x:c r="G354" s="5" t="s">
        <x:v>970</x:v>
      </x:c>
      <x:c r="H354" s="5" t="s">
        <x:v>58</x:v>
      </x:c>
      <x:c r="I354" s="5" t="s">
        <x:v>971</x:v>
      </x:c>
      <x:c r="J354" s="5" t="s">
        <x:v>116</x:v>
      </x:c>
      <x:c r="K354" s="5" t="s">
        <x:v>117</x:v>
      </x:c>
      <x:c r="L354" s="5" t="s">
        <x:v>16</x:v>
      </x:c>
      <x:c r="M354" s="5" t="s">
        <x:v>424</x:v>
      </x:c>
      <x:c r="N354" s="6">
        <x:v>1</x:v>
      </x:c>
      <x:c r="O354" s="7">
        <x:v>207.97999999999999</x:v>
      </x:c>
      <x:c r="P354" s="8">
        <x:v>0</x:v>
      </x:c>
      <x:c r="Q354" s="7">
        <x:v>127.25</x:v>
      </x:c>
      <x:c r="R354" s="7">
        <x:v>207.97999999999999</x:v>
      </x:c>
      <x:c r="S354" s="5" t="s">
        <x:v>49</x:v>
      </x:c>
      <x:c r="T354" s="7">
        <x:v>148321.88</x:v>
      </x:c>
      <x:c r="U354" s="6"/>
      <x:c r="V354" s="6"/>
      <x:c r="W354" s="5" t="s">
        <x:v>50</x:v>
      </x:c>
      <x:c r="X354" s="5" t="s">
        <x:v>97</x:v>
      </x:c>
    </x:row>
    <x:row r="355">
      <x:c r="A355" s="5" t="s">
        <x:v>972</x:v>
      </x:c>
      <x:c r="B355" s="5">
        <x:v>45797</x:v>
      </x:c>
      <x:c r="C355" s="5" t="s">
        <x:v>64</x:v>
      </x:c>
      <x:c r="D355" s="5" t="s">
        <x:v>65</x:v>
      </x:c>
      <x:c r="E355" s="5" t="s">
        <x:v>40</x:v>
      </x:c>
      <x:c r="F355" s="5" t="s">
        <x:v>66</x:v>
      </x:c>
      <x:c r="G355" s="5" t="s">
        <x:v>973</x:v>
      </x:c>
      <x:c r="H355" s="5" t="s">
        <x:v>104</x:v>
      </x:c>
      <x:c r="I355" s="5" t="s">
        <x:v>616</x:v>
      </x:c>
      <x:c r="J355" s="5" t="s">
        <x:v>74</x:v>
      </x:c>
      <x:c r="K355" s="5" t="s">
        <x:v>61</x:v>
      </x:c>
      <x:c r="L355" s="5" t="s">
        <x:v>94</x:v>
      </x:c>
      <x:c r="M355" s="5" t="s">
        <x:v>376</x:v>
      </x:c>
      <x:c r="N355" s="6">
        <x:v>1</x:v>
      </x:c>
      <x:c r="O355" s="7">
        <x:v>90.930000000000007</x:v>
      </x:c>
      <x:c r="P355" s="8">
        <x:v>0</x:v>
      </x:c>
      <x:c r="Q355" s="7">
        <x:v>64.439999999999998</x:v>
      </x:c>
      <x:c r="R355" s="7">
        <x:v>90.930000000000007</x:v>
      </x:c>
      <x:c r="S355" s="5" t="s">
        <x:v>49</x:v>
      </x:c>
      <x:c r="T355" s="7">
        <x:v>91389.729999999996</x:v>
      </x:c>
      <x:c r="U355" s="6"/>
      <x:c r="V355" s="6"/>
      <x:c r="W355" s="5" t="s">
        <x:v>50</x:v>
      </x:c>
      <x:c r="X355" s="5" t="s">
        <x:v>80</x:v>
      </x:c>
    </x:row>
    <x:row r="356">
      <x:c r="A356" s="5" t="s">
        <x:v>974</x:v>
      </x:c>
      <x:c r="B356" s="5">
        <x:v>45500</x:v>
      </x:c>
      <x:c r="C356" s="5" t="s">
        <x:v>100</x:v>
      </x:c>
      <x:c r="D356" s="5" t="s">
        <x:v>101</x:v>
      </x:c>
      <x:c r="E356" s="5" t="s">
        <x:v>90</x:v>
      </x:c>
      <x:c r="F356" s="5" t="s">
        <x:v>102</x:v>
      </x:c>
      <x:c r="G356" s="5" t="s">
        <x:v>975</x:v>
      </x:c>
      <x:c r="H356" s="5" t="s">
        <x:v>104</x:v>
      </x:c>
      <x:c r="I356" s="5" t="s">
        <x:v>550</x:v>
      </x:c>
      <x:c r="J356" s="5" t="s">
        <x:v>45</x:v>
      </x:c>
      <x:c r="K356" s="5" t="s">
        <x:v>61</x:v>
      </x:c>
      <x:c r="L356" s="5" t="s">
        <x:v>16</x:v>
      </x:c>
      <x:c r="M356" s="5" t="s">
        <x:v>236</x:v>
      </x:c>
      <x:c r="N356" s="6">
        <x:v>3</x:v>
      </x:c>
      <x:c r="O356" s="7">
        <x:v>426.30000000000001</x:v>
      </x:c>
      <x:c r="P356" s="8">
        <x:v>0.10000000000000001</x:v>
      </x:c>
      <x:c r="Q356" s="7">
        <x:v>240.44999999999999</x:v>
      </x:c>
      <x:c r="R356" s="7">
        <x:v>1151.01</x:v>
      </x:c>
      <x:c r="S356" s="5" t="s">
        <x:v>49</x:v>
      </x:c>
      <x:c r="T356" s="7">
        <x:v>121762.23</x:v>
      </x:c>
      <x:c r="U356" s="6"/>
      <x:c r="V356" s="6"/>
      <x:c r="W356" s="5" t="s">
        <x:v>50</x:v>
      </x:c>
      <x:c r="X356" s="5" t="s">
        <x:v>80</x:v>
      </x:c>
    </x:row>
    <x:row r="357">
      <x:c r="A357" s="5" t="s">
        <x:v>976</x:v>
      </x:c>
      <x:c r="B357" s="5">
        <x:v>45356</x:v>
      </x:c>
      <x:c r="C357" s="5" t="s">
        <x:v>194</x:v>
      </x:c>
      <x:c r="D357" s="5" t="s">
        <x:v>195</x:v>
      </x:c>
      <x:c r="E357" s="5" t="s">
        <x:v>90</x:v>
      </x:c>
      <x:c r="F357" s="5" t="s">
        <x:v>158</x:v>
      </x:c>
      <x:c r="G357" s="5" t="s">
        <x:v>977</x:v>
      </x:c>
      <x:c r="H357" s="5" t="s">
        <x:v>58</x:v>
      </x:c>
      <x:c r="I357" s="5" t="s">
        <x:v>437</x:v>
      </x:c>
      <x:c r="J357" s="5" t="s">
        <x:v>60</x:v>
      </x:c>
      <x:c r="K357" s="5" t="s">
        <x:v>46</x:v>
      </x:c>
      <x:c r="L357" s="5" t="s">
        <x:v>131</x:v>
      </x:c>
      <x:c r="M357" s="5" t="s">
        <x:v>189</x:v>
      </x:c>
      <x:c r="N357" s="6">
        <x:v>1</x:v>
      </x:c>
      <x:c r="O357" s="7">
        <x:v>80.530000000000001</x:v>
      </x:c>
      <x:c r="P357" s="8">
        <x:v>0</x:v>
      </x:c>
      <x:c r="Q357" s="7">
        <x:v>45.32</x:v>
      </x:c>
      <x:c r="R357" s="7">
        <x:v>80.530000000000001</x:v>
      </x:c>
      <x:c r="S357" s="5" t="s">
        <x:v>49</x:v>
      </x:c>
      <x:c r="T357" s="7">
        <x:v>88027.600000000006</x:v>
      </x:c>
      <x:c r="U357" s="6"/>
      <x:c r="V357" s="6"/>
      <x:c r="W357" s="5" t="s">
        <x:v>50</x:v>
      </x:c>
      <x:c r="X357" s="5" t="s">
        <x:v>80</x:v>
      </x:c>
    </x:row>
    <x:row r="358">
      <x:c r="A358" s="5" t="s">
        <x:v>978</x:v>
      </x:c>
      <x:c r="B358" s="5">
        <x:v>46161</x:v>
      </x:c>
      <x:c r="C358" s="5" t="s">
        <x:v>144</x:v>
      </x:c>
      <x:c r="D358" s="5" t="s">
        <x:v>145</x:v>
      </x:c>
      <x:c r="E358" s="5" t="s">
        <x:v>55</x:v>
      </x:c>
      <x:c r="F358" s="5" t="s">
        <x:v>66</x:v>
      </x:c>
      <x:c r="G358" s="5" t="s">
        <x:v>979</x:v>
      </x:c>
      <x:c r="H358" s="5" t="s">
        <x:v>58</x:v>
      </x:c>
      <x:c r="I358" s="5" t="s">
        <x:v>915</x:v>
      </x:c>
      <x:c r="J358" s="5" t="s">
        <x:v>45</x:v>
      </x:c>
      <x:c r="K358" s="5" t="s">
        <x:v>61</x:v>
      </x:c>
      <x:c r="L358" s="5" t="s">
        <x:v>47</x:v>
      </x:c>
      <x:c r="M358" s="5" t="s">
        <x:v>204</x:v>
      </x:c>
      <x:c r="N358" s="6">
        <x:v>1</x:v>
      </x:c>
      <x:c r="O358" s="7">
        <x:v>426.14999999999998</x:v>
      </x:c>
      <x:c r="P358" s="8">
        <x:v>0.14999999999999999</x:v>
      </x:c>
      <x:c r="Q358" s="7">
        <x:v>273.47000000000003</x:v>
      </x:c>
      <x:c r="R358" s="7">
        <x:v>362.23000000000002</x:v>
      </x:c>
      <x:c r="S358" s="5" t="s">
        <x:v>49</x:v>
      </x:c>
      <x:c r="T358" s="7">
        <x:v>70732.25</x:v>
      </x:c>
      <x:c r="U358" s="6"/>
      <x:c r="V358" s="6"/>
      <x:c r="W358" s="5" t="s">
        <x:v>50</x:v>
      </x:c>
      <x:c r="X358" s="5" t="s">
        <x:v>51</x:v>
      </x:c>
    </x:row>
    <x:row r="359">
      <x:c r="A359" s="5" t="s">
        <x:v>980</x:v>
      </x:c>
      <x:c r="B359" s="5">
        <x:v>45493</x:v>
      </x:c>
      <x:c r="C359" s="5" t="s">
        <x:v>108</x:v>
      </x:c>
      <x:c r="D359" s="5" t="s">
        <x:v>109</x:v>
      </x:c>
      <x:c r="E359" s="5" t="s">
        <x:v>90</x:v>
      </x:c>
      <x:c r="F359" s="5" t="s">
        <x:v>102</x:v>
      </x:c>
      <x:c r="G359" s="5" t="s">
        <x:v>981</x:v>
      </x:c>
      <x:c r="H359" s="5" t="s">
        <x:v>104</x:v>
      </x:c>
      <x:c r="I359" s="5" t="s">
        <x:v>207</x:v>
      </x:c>
      <x:c r="J359" s="5" t="s">
        <x:v>60</x:v>
      </x:c>
      <x:c r="K359" s="5" t="s">
        <x:v>86</x:v>
      </x:c>
      <x:c r="L359" s="5" t="s">
        <x:v>131</x:v>
      </x:c>
      <x:c r="M359" s="5" t="s">
        <x:v>350</x:v>
      </x:c>
      <x:c r="N359" s="6">
        <x:v>3</x:v>
      </x:c>
      <x:c r="O359" s="7">
        <x:v>241.56999999999999</x:v>
      </x:c>
      <x:c r="P359" s="8">
        <x:v>0</x:v>
      </x:c>
      <x:c r="Q359" s="7">
        <x:v>118.39</x:v>
      </x:c>
      <x:c r="R359" s="7">
        <x:v>724.71000000000004</x:v>
      </x:c>
      <x:c r="S359" s="5" t="s">
        <x:v>49</x:v>
      </x:c>
      <x:c r="T359" s="7">
        <x:v>93833.320000000007</x:v>
      </x:c>
      <x:c r="U359" s="6"/>
      <x:c r="V359" s="6"/>
      <x:c r="W359" s="5" t="s">
        <x:v>50</x:v>
      </x:c>
      <x:c r="X359" s="5" t="s">
        <x:v>70</x:v>
      </x:c>
    </x:row>
    <x:row r="360">
      <x:c r="A360" s="5" t="s">
        <x:v>982</x:v>
      </x:c>
      <x:c r="B360" s="5">
        <x:v>46067</x:v>
      </x:c>
      <x:c r="C360" s="5" t="s">
        <x:v>38</x:v>
      </x:c>
      <x:c r="D360" s="5" t="s">
        <x:v>39</x:v>
      </x:c>
      <x:c r="E360" s="5" t="s">
        <x:v>40</x:v>
      </x:c>
      <x:c r="F360" s="5" t="s">
        <x:v>41</x:v>
      </x:c>
      <x:c r="G360" s="5" t="s">
        <x:v>983</x:v>
      </x:c>
      <x:c r="H360" s="5" t="s">
        <x:v>78</x:v>
      </x:c>
      <x:c r="I360" s="5" t="s">
        <x:v>160</x:v>
      </x:c>
      <x:c r="J360" s="5" t="s">
        <x:v>60</x:v>
      </x:c>
      <x:c r="K360" s="5" t="s">
        <x:v>117</x:v>
      </x:c>
      <x:c r="L360" s="5" t="s">
        <x:v>16</x:v>
      </x:c>
      <x:c r="M360" s="5" t="s">
        <x:v>489</x:v>
      </x:c>
      <x:c r="N360" s="6">
        <x:v>0</x:v>
      </x:c>
      <x:c r="O360" s="7">
        <x:v>239.61000000000001</x:v>
      </x:c>
      <x:c r="P360" s="8">
        <x:v>5.0000000000000003e-002</x:v>
      </x:c>
      <x:c r="Q360" s="7">
        <x:v>154.81999999999999</x:v>
      </x:c>
      <x:c r="R360" s="7">
        <x:v>0</x:v>
      </x:c>
      <x:c r="S360" s="5" t="s">
        <x:v>49</x:v>
      </x:c>
      <x:c r="T360" s="7">
        <x:v>121225.56</x:v>
      </x:c>
      <x:c r="U360" s="6"/>
      <x:c r="V360" s="6"/>
      <x:c r="W360" s="5" t="s">
        <x:v>151</x:v>
      </x:c>
      <x:c r="X360" s="5" t="s">
        <x:v>80</x:v>
      </x:c>
    </x:row>
    <x:row r="361">
      <x:c r="A361" s="5" t="s">
        <x:v>984</x:v>
      </x:c>
      <x:c r="B361" s="5">
        <x:v>45620</x:v>
      </x:c>
      <x:c r="C361" s="5" t="s">
        <x:v>38</x:v>
      </x:c>
      <x:c r="D361" s="5" t="s">
        <x:v>39</x:v>
      </x:c>
      <x:c r="E361" s="5" t="s">
        <x:v>40</x:v>
      </x:c>
      <x:c r="F361" s="5" t="s">
        <x:v>41</x:v>
      </x:c>
      <x:c r="G361" s="5" t="s">
        <x:v>985</x:v>
      </x:c>
      <x:c r="H361" s="5" t="s">
        <x:v>78</x:v>
      </x:c>
      <x:c r="I361" s="5" t="s">
        <x:v>250</x:v>
      </x:c>
      <x:c r="J361" s="5" t="s">
        <x:v>60</x:v>
      </x:c>
      <x:c r="K361" s="5" t="s">
        <x:v>46</x:v>
      </x:c>
      <x:c r="L361" s="5" t="s">
        <x:v>16</x:v>
      </x:c>
      <x:c r="M361" s="5" t="s">
        <x:v>275</x:v>
      </x:c>
      <x:c r="N361" s="6">
        <x:v>1</x:v>
      </x:c>
      <x:c r="O361" s="7">
        <x:v>193.16</x:v>
      </x:c>
      <x:c r="P361" s="8">
        <x:v>0.25</x:v>
      </x:c>
      <x:c r="Q361" s="7">
        <x:v>120.05</x:v>
      </x:c>
      <x:c r="R361" s="7">
        <x:v>144.87</x:v>
      </x:c>
      <x:c r="S361" s="5" t="s">
        <x:v>49</x:v>
      </x:c>
      <x:c r="T361" s="7">
        <x:v>134833.81</x:v>
      </x:c>
      <x:c r="U361" s="6"/>
      <x:c r="V361" s="6"/>
      <x:c r="W361" s="5" t="s">
        <x:v>50</x:v>
      </x:c>
      <x:c r="X361" s="5" t="s">
        <x:v>97</x:v>
      </x:c>
    </x:row>
    <x:row r="362">
      <x:c r="A362" s="5" t="s">
        <x:v>986</x:v>
      </x:c>
      <x:c r="B362" s="5">
        <x:v>46089</x:v>
      </x:c>
      <x:c r="C362" s="5" t="s">
        <x:v>247</x:v>
      </x:c>
      <x:c r="D362" s="5" t="s">
        <x:v>248</x:v>
      </x:c>
      <x:c r="E362" s="5" t="s">
        <x:v>40</x:v>
      </x:c>
      <x:c r="F362" s="5" t="s">
        <x:v>102</x:v>
      </x:c>
      <x:c r="G362" s="5" t="s">
        <x:v>987</x:v>
      </x:c>
      <x:c r="H362" s="5" t="s">
        <x:v>78</x:v>
      </x:c>
      <x:c r="I362" s="5" t="s">
        <x:v>229</x:v>
      </x:c>
      <x:c r="J362" s="5" t="s">
        <x:v>93</x:v>
      </x:c>
      <x:c r="K362" s="5" t="s">
        <x:v>46</x:v>
      </x:c>
      <x:c r="L362" s="5" t="s">
        <x:v>16</x:v>
      </x:c>
      <x:c r="M362" s="5" t="s">
        <x:v>211</x:v>
      </x:c>
      <x:c r="N362" s="6">
        <x:v>1</x:v>
      </x:c>
      <x:c r="O362" s="7">
        <x:v>7.4100000000000001</x:v>
      </x:c>
      <x:c r="P362" s="8">
        <x:v>0</x:v>
      </x:c>
      <x:c r="Q362" s="7">
        <x:v>6.0700000000000003</x:v>
      </x:c>
      <x:c r="R362" s="7">
        <x:v>7.4100000000000001</x:v>
      </x:c>
      <x:c r="S362" s="5" t="s">
        <x:v>49</x:v>
      </x:c>
      <x:c r="T362" s="7">
        <x:v>141560.28</x:v>
      </x:c>
      <x:c r="U362" s="6"/>
      <x:c r="V362" s="6"/>
      <x:c r="W362" s="5" t="s">
        <x:v>50</x:v>
      </x:c>
      <x:c r="X362" s="5" t="s">
        <x:v>80</x:v>
      </x:c>
    </x:row>
    <x:row r="363">
      <x:c r="A363" s="5" t="s">
        <x:v>988</x:v>
      </x:c>
      <x:c r="B363" s="5">
        <x:v>45528</x:v>
      </x:c>
      <x:c r="C363" s="5" t="s">
        <x:v>53</x:v>
      </x:c>
      <x:c r="D363" s="5" t="s">
        <x:v>54</x:v>
      </x:c>
      <x:c r="E363" s="5" t="s">
        <x:v>55</x:v>
      </x:c>
      <x:c r="F363" s="5" t="s">
        <x:v>56</x:v>
      </x:c>
      <x:c r="G363" s="5" t="s">
        <x:v>989</x:v>
      </x:c>
      <x:c r="H363" s="5" t="s">
        <x:v>43</x:v>
      </x:c>
      <x:c r="I363" s="5" t="s">
        <x:v>44</x:v>
      </x:c>
      <x:c r="J363" s="5" t="s">
        <x:v>45</x:v>
      </x:c>
      <x:c r="K363" s="5" t="s">
        <x:v>46</x:v>
      </x:c>
      <x:c r="L363" s="5" t="s">
        <x:v>16</x:v>
      </x:c>
      <x:c r="M363" s="5" t="s">
        <x:v>281</x:v>
      </x:c>
      <x:c r="N363" s="6">
        <x:v>1</x:v>
      </x:c>
      <x:c r="O363" s="7">
        <x:v>274.75</x:v>
      </x:c>
      <x:c r="P363" s="8">
        <x:v>0.10000000000000001</x:v>
      </x:c>
      <x:c r="Q363" s="7">
        <x:v>185.21000000000001</x:v>
      </x:c>
      <x:c r="R363" s="7">
        <x:v>247.28</x:v>
      </x:c>
      <x:c r="S363" s="5" t="s">
        <x:v>49</x:v>
      </x:c>
      <x:c r="T363" s="7">
        <x:v>157719</x:v>
      </x:c>
      <x:c r="U363" s="6"/>
      <x:c r="V363" s="6"/>
      <x:c r="W363" s="5" t="s">
        <x:v>50</x:v>
      </x:c>
      <x:c r="X363" s="5" t="s">
        <x:v>97</x:v>
      </x:c>
    </x:row>
    <x:row r="364">
      <x:c r="A364" s="5" t="s">
        <x:v>990</x:v>
      </x:c>
      <x:c r="B364" s="5">
        <x:v>45548</x:v>
      </x:c>
      <x:c r="C364" s="5" t="s">
        <x:v>340</x:v>
      </x:c>
      <x:c r="D364" s="5" t="s">
        <x:v>341</x:v>
      </x:c>
      <x:c r="E364" s="5" t="s">
        <x:v>55</x:v>
      </x:c>
      <x:c r="F364" s="5" t="s">
        <x:v>66</x:v>
      </x:c>
      <x:c r="G364" s="5" t="s">
        <x:v>991</x:v>
      </x:c>
      <x:c r="H364" s="5" t="s">
        <x:v>58</x:v>
      </x:c>
      <x:c r="I364" s="5" t="s">
        <x:v>570</x:v>
      </x:c>
      <x:c r="J364" s="5" t="s">
        <x:v>93</x:v>
      </x:c>
      <x:c r="K364" s="5" t="s">
        <x:v>117</x:v>
      </x:c>
      <x:c r="L364" s="5" t="s">
        <x:v>47</x:v>
      </x:c>
      <x:c r="M364" s="5" t="s">
        <x:v>419</x:v>
      </x:c>
      <x:c r="N364" s="6">
        <x:v>1</x:v>
      </x:c>
      <x:c r="O364" s="7">
        <x:v>42.039999999999999</x:v>
      </x:c>
      <x:c r="P364" s="8">
        <x:v>0.14999999999999999</x:v>
      </x:c>
      <x:c r="Q364" s="7">
        <x:v>27.550000000000001</x:v>
      </x:c>
      <x:c r="R364" s="7">
        <x:v>35.729999999999997</x:v>
      </x:c>
      <x:c r="S364" s="5" t="s">
        <x:v>49</x:v>
      </x:c>
      <x:c r="T364" s="7">
        <x:v>75955.300000000003</x:v>
      </x:c>
      <x:c r="U364" s="6"/>
      <x:c r="V364" s="6"/>
      <x:c r="W364" s="5" t="s">
        <x:v>50</x:v>
      </x:c>
      <x:c r="X364" s="5" t="s">
        <x:v>51</x:v>
      </x:c>
    </x:row>
    <x:row r="365">
      <x:c r="A365" s="5" t="s">
        <x:v>992</x:v>
      </x:c>
      <x:c r="B365" s="5">
        <x:v>45486</x:v>
      </x:c>
      <x:c r="C365" s="5" t="s">
        <x:v>38</x:v>
      </x:c>
      <x:c r="D365" s="5" t="s">
        <x:v>39</x:v>
      </x:c>
      <x:c r="E365" s="5" t="s">
        <x:v>40</x:v>
      </x:c>
      <x:c r="F365" s="5" t="s">
        <x:v>41</x:v>
      </x:c>
      <x:c r="G365" s="5" t="s">
        <x:v>993</x:v>
      </x:c>
      <x:c r="H365" s="5" t="s">
        <x:v>58</x:v>
      </x:c>
      <x:c r="I365" s="5" t="s">
        <x:v>648</x:v>
      </x:c>
      <x:c r="J365" s="5" t="s">
        <x:v>93</x:v>
      </x:c>
      <x:c r="K365" s="5" t="s">
        <x:v>61</x:v>
      </x:c>
      <x:c r="L365" s="5" t="s">
        <x:v>16</x:v>
      </x:c>
      <x:c r="M365" s="5" t="s">
        <x:v>424</x:v>
      </x:c>
      <x:c r="N365" s="6">
        <x:v>1</x:v>
      </x:c>
      <x:c r="O365" s="7">
        <x:v>39.159999999999997</x:v>
      </x:c>
      <x:c r="P365" s="8">
        <x:v>0</x:v>
      </x:c>
      <x:c r="Q365" s="7">
        <x:v>29.219999999999999</x:v>
      </x:c>
      <x:c r="R365" s="7">
        <x:v>39.159999999999997</x:v>
      </x:c>
      <x:c r="S365" s="5" t="s">
        <x:v>49</x:v>
      </x:c>
      <x:c r="T365" s="7">
        <x:v>194425.35999999999</x:v>
      </x:c>
      <x:c r="U365" s="6"/>
      <x:c r="V365" s="6"/>
      <x:c r="W365" s="5" t="s">
        <x:v>50</x:v>
      </x:c>
      <x:c r="X365" s="5" t="s">
        <x:v>80</x:v>
      </x:c>
    </x:row>
    <x:row r="366">
      <x:c r="A366" s="5" t="s">
        <x:v>994</x:v>
      </x:c>
      <x:c r="B366" s="5">
        <x:v>46009</x:v>
      </x:c>
      <x:c r="C366" s="5" t="s">
        <x:v>53</x:v>
      </x:c>
      <x:c r="D366" s="5" t="s">
        <x:v>54</x:v>
      </x:c>
      <x:c r="E366" s="5" t="s">
        <x:v>55</x:v>
      </x:c>
      <x:c r="F366" s="5" t="s">
        <x:v>56</x:v>
      </x:c>
      <x:c r="G366" s="5" t="s">
        <x:v>995</x:v>
      </x:c>
      <x:c r="H366" s="5" t="s">
        <x:v>104</x:v>
      </x:c>
      <x:c r="I366" s="5" t="s">
        <x:v>272</x:v>
      </x:c>
      <x:c r="J366" s="5" t="s">
        <x:v>93</x:v>
      </x:c>
      <x:c r="K366" s="5" t="s">
        <x:v>61</x:v>
      </x:c>
      <x:c r="L366" s="5" t="s">
        <x:v>16</x:v>
      </x:c>
      <x:c r="M366" s="5" t="s">
        <x:v>530</x:v>
      </x:c>
      <x:c r="N366" s="6">
        <x:v>1</x:v>
      </x:c>
      <x:c r="O366" s="7">
        <x:v>46.810000000000002</x:v>
      </x:c>
      <x:c r="P366" s="8">
        <x:v>0.10000000000000001</x:v>
      </x:c>
      <x:c r="Q366" s="7">
        <x:v>33.710000000000001</x:v>
      </x:c>
      <x:c r="R366" s="7">
        <x:v>42.130000000000003</x:v>
      </x:c>
      <x:c r="S366" s="5" t="s">
        <x:v>49</x:v>
      </x:c>
      <x:c r="T366" s="7">
        <x:v>186128.69</x:v>
      </x:c>
      <x:c r="U366" s="6"/>
      <x:c r="V366" s="6"/>
      <x:c r="W366" s="5" t="s">
        <x:v>50</x:v>
      </x:c>
      <x:c r="X366" s="5" t="s">
        <x:v>97</x:v>
      </x:c>
    </x:row>
    <x:row r="367">
      <x:c r="A367" s="5" t="s">
        <x:v>996</x:v>
      </x:c>
      <x:c r="B367" s="5">
        <x:v>45879</x:v>
      </x:c>
      <x:c r="C367" s="5" t="s">
        <x:v>247</x:v>
      </x:c>
      <x:c r="D367" s="5" t="s">
        <x:v>248</x:v>
      </x:c>
      <x:c r="E367" s="5" t="s">
        <x:v>40</x:v>
      </x:c>
      <x:c r="F367" s="5" t="s">
        <x:v>102</x:v>
      </x:c>
      <x:c r="G367" s="5" t="s">
        <x:v>997</x:v>
      </x:c>
      <x:c r="H367" s="5" t="s">
        <x:v>43</x:v>
      </x:c>
      <x:c r="I367" s="5" t="s">
        <x:v>362</x:v>
      </x:c>
      <x:c r="J367" s="5" t="s">
        <x:v>45</x:v>
      </x:c>
      <x:c r="K367" s="5" t="s">
        <x:v>46</x:v>
      </x:c>
      <x:c r="L367" s="5" t="s">
        <x:v>94</x:v>
      </x:c>
      <x:c r="M367" s="5" t="s">
        <x:v>262</x:v>
      </x:c>
      <x:c r="N367" s="6">
        <x:v>6</x:v>
      </x:c>
      <x:c r="O367" s="7">
        <x:v>310.02999999999997</x:v>
      </x:c>
      <x:c r="P367" s="8">
        <x:v>0</x:v>
      </x:c>
      <x:c r="Q367" s="7">
        <x:v>258.26999999999998</x:v>
      </x:c>
      <x:c r="R367" s="7">
        <x:v>1860.1800000000001</x:v>
      </x:c>
      <x:c r="S367" s="5" t="s">
        <x:v>49</x:v>
      </x:c>
      <x:c r="T367" s="7">
        <x:v>68146.809999999998</x:v>
      </x:c>
      <x:c r="U367" s="6"/>
      <x:c r="V367" s="6"/>
      <x:c r="W367" s="5" t="s">
        <x:v>50</x:v>
      </x:c>
      <x:c r="X367" s="5" t="s">
        <x:v>97</x:v>
      </x:c>
    </x:row>
    <x:row r="368">
      <x:c r="A368" s="5" t="s">
        <x:v>998</x:v>
      </x:c>
      <x:c r="B368" s="5">
        <x:v>45333</x:v>
      </x:c>
      <x:c r="C368" s="5" t="s">
        <x:v>340</x:v>
      </x:c>
      <x:c r="D368" s="5" t="s">
        <x:v>341</x:v>
      </x:c>
      <x:c r="E368" s="5" t="s">
        <x:v>55</x:v>
      </x:c>
      <x:c r="F368" s="5" t="s">
        <x:v>66</x:v>
      </x:c>
      <x:c r="G368" s="5" t="s">
        <x:v>999</x:v>
      </x:c>
      <x:c r="H368" s="5" t="s">
        <x:v>78</x:v>
      </x:c>
      <x:c r="I368" s="5" t="s">
        <x:v>225</x:v>
      </x:c>
      <x:c r="J368" s="5" t="s">
        <x:v>116</x:v>
      </x:c>
      <x:c r="K368" s="5" t="s">
        <x:v>61</x:v>
      </x:c>
      <x:c r="L368" s="5" t="s">
        <x:v>16</x:v>
      </x:c>
      <x:c r="M368" s="5" t="s">
        <x:v>69</x:v>
      </x:c>
      <x:c r="N368" s="6">
        <x:v>4</x:v>
      </x:c>
      <x:c r="O368" s="7">
        <x:v>282.82999999999998</x:v>
      </x:c>
      <x:c r="P368" s="8">
        <x:v>0.14999999999999999</x:v>
      </x:c>
      <x:c r="Q368" s="7">
        <x:v>162.94999999999999</x:v>
      </x:c>
      <x:c r="R368" s="7">
        <x:v>961.62</x:v>
      </x:c>
      <x:c r="S368" s="5" t="s">
        <x:v>49</x:v>
      </x:c>
      <x:c r="T368" s="7">
        <x:v>143948.82000000001</x:v>
      </x:c>
      <x:c r="U368" s="6"/>
      <x:c r="V368" s="6"/>
      <x:c r="W368" s="5" t="s">
        <x:v>50</x:v>
      </x:c>
      <x:c r="X368" s="5" t="s">
        <x:v>70</x:v>
      </x:c>
    </x:row>
    <x:row r="369">
      <x:c r="A369" s="5" t="s">
        <x:v>1000</x:v>
      </x:c>
      <x:c r="B369" s="5">
        <x:v>45673</x:v>
      </x:c>
      <x:c r="C369" s="5" t="s">
        <x:v>88</x:v>
      </x:c>
      <x:c r="D369" s="5" t="s">
        <x:v>89</x:v>
      </x:c>
      <x:c r="E369" s="5" t="s">
        <x:v>90</x:v>
      </x:c>
      <x:c r="F369" s="5" t="s">
        <x:v>56</x:v>
      </x:c>
      <x:c r="G369" s="5" t="s">
        <x:v>1001</x:v>
      </x:c>
      <x:c r="H369" s="5" t="s">
        <x:v>58</x:v>
      </x:c>
      <x:c r="I369" s="5" t="s">
        <x:v>261</x:v>
      </x:c>
      <x:c r="J369" s="5" t="s">
        <x:v>116</x:v>
      </x:c>
      <x:c r="K369" s="5" t="s">
        <x:v>61</x:v>
      </x:c>
      <x:c r="L369" s="5" t="s">
        <x:v>16</x:v>
      </x:c>
      <x:c r="M369" s="5" t="s">
        <x:v>106</x:v>
      </x:c>
      <x:c r="N369" s="6">
        <x:v>3</x:v>
      </x:c>
      <x:c r="O369" s="7">
        <x:v>180.56</x:v>
      </x:c>
      <x:c r="P369" s="8">
        <x:v>0</x:v>
      </x:c>
      <x:c r="Q369" s="7">
        <x:v>98.629999999999995</x:v>
      </x:c>
      <x:c r="R369" s="7">
        <x:v>541.67999999999995</x:v>
      </x:c>
      <x:c r="S369" s="5" t="s">
        <x:v>49</x:v>
      </x:c>
      <x:c r="T369" s="7">
        <x:v>137158.26999999999</x:v>
      </x:c>
      <x:c r="U369" s="6"/>
      <x:c r="V369" s="6"/>
      <x:c r="W369" s="5" t="s">
        <x:v>50</x:v>
      </x:c>
      <x:c r="X369" s="5" t="s">
        <x:v>51</x:v>
      </x:c>
    </x:row>
    <x:row r="370">
      <x:c r="A370" s="5" t="s">
        <x:v>1002</x:v>
      </x:c>
      <x:c r="B370" s="5">
        <x:v>45625</x:v>
      </x:c>
      <x:c r="C370" s="5" t="s">
        <x:v>283</x:v>
      </x:c>
      <x:c r="D370" s="5" t="s">
        <x:v>284</x:v>
      </x:c>
      <x:c r="E370" s="5" t="s">
        <x:v>55</x:v>
      </x:c>
      <x:c r="F370" s="5" t="s">
        <x:v>56</x:v>
      </x:c>
      <x:c r="G370" s="5" t="s">
        <x:v>1003</x:v>
      </x:c>
      <x:c r="H370" s="5" t="s">
        <x:v>58</x:v>
      </x:c>
      <x:c r="I370" s="5" t="s">
        <x:v>445</x:v>
      </x:c>
      <x:c r="J370" s="5" t="s">
        <x:v>74</x:v>
      </x:c>
      <x:c r="K370" s="5" t="s">
        <x:v>86</x:v>
      </x:c>
      <x:c r="L370" s="5" t="s">
        <x:v>94</x:v>
      </x:c>
      <x:c r="M370" s="5" t="s">
        <x:v>384</x:v>
      </x:c>
      <x:c r="N370" s="6">
        <x:v>-1</x:v>
      </x:c>
      <x:c r="O370" s="7">
        <x:v>75.730000000000004</x:v>
      </x:c>
      <x:c r="P370" s="8">
        <x:v>0</x:v>
      </x:c>
      <x:c r="Q370" s="7">
        <x:v>46.549999999999997</x:v>
      </x:c>
      <x:c r="R370" s="7">
        <x:v>-75.730000000000004</x:v>
      </x:c>
      <x:c r="S370" s="5" t="s">
        <x:v>49</x:v>
      </x:c>
      <x:c r="T370" s="7">
        <x:v>68205.610000000001</x:v>
      </x:c>
      <x:c r="U370" s="6"/>
      <x:c r="V370" s="6"/>
      <x:c r="W370" s="5" t="s">
        <x:v>96</x:v>
      </x:c>
      <x:c r="X370" s="5" t="s">
        <x:v>51</x:v>
      </x:c>
    </x:row>
    <x:row r="371">
      <x:c r="A371" s="5" t="s">
        <x:v>1004</x:v>
      </x:c>
      <x:c r="B371" s="5">
        <x:v>45837</x:v>
      </x:c>
      <x:c r="C371" s="5" t="s">
        <x:v>216</x:v>
      </x:c>
      <x:c r="D371" s="5" t="s">
        <x:v>217</x:v>
      </x:c>
      <x:c r="E371" s="5" t="s">
        <x:v>40</x:v>
      </x:c>
      <x:c r="F371" s="5" t="s">
        <x:v>102</x:v>
      </x:c>
      <x:c r="G371" s="5" t="s">
        <x:v>1005</x:v>
      </x:c>
      <x:c r="H371" s="5" t="s">
        <x:v>43</x:v>
      </x:c>
      <x:c r="I371" s="5" t="s">
        <x:v>210</x:v>
      </x:c>
      <x:c r="J371" s="5" t="s">
        <x:v>116</x:v>
      </x:c>
      <x:c r="K371" s="5" t="s">
        <x:v>61</x:v>
      </x:c>
      <x:c r="L371" s="5" t="s">
        <x:v>16</x:v>
      </x:c>
      <x:c r="M371" s="5" t="s">
        <x:v>384</x:v>
      </x:c>
      <x:c r="N371" s="6">
        <x:v>1</x:v>
      </x:c>
      <x:c r="O371" s="7">
        <x:v>377.72000000000003</x:v>
      </x:c>
      <x:c r="P371" s="8">
        <x:v>0.10000000000000001</x:v>
      </x:c>
      <x:c r="Q371" s="7">
        <x:v>229.88999999999999</x:v>
      </x:c>
      <x:c r="R371" s="7">
        <x:v>339.94999999999999</x:v>
      </x:c>
      <x:c r="S371" s="5" t="s">
        <x:v>49</x:v>
      </x:c>
      <x:c r="T371" s="7">
        <x:v>174898.82999999999</x:v>
      </x:c>
      <x:c r="U371" s="6"/>
      <x:c r="V371" s="6"/>
      <x:c r="W371" s="5" t="s">
        <x:v>50</x:v>
      </x:c>
      <x:c r="X371" s="5" t="s">
        <x:v>97</x:v>
      </x:c>
    </x:row>
    <x:row r="372">
      <x:c r="A372" s="5" t="s">
        <x:v>1006</x:v>
      </x:c>
      <x:c r="B372" s="5">
        <x:v>45809</x:v>
      </x:c>
      <x:c r="C372" s="5" t="s">
        <x:v>88</x:v>
      </x:c>
      <x:c r="D372" s="5" t="s">
        <x:v>89</x:v>
      </x:c>
      <x:c r="E372" s="5" t="s">
        <x:v>90</x:v>
      </x:c>
      <x:c r="F372" s="5" t="s">
        <x:v>56</x:v>
      </x:c>
      <x:c r="G372" s="5" t="s">
        <x:v>853</x:v>
      </x:c>
      <x:c r="H372" s="5" t="s">
        <x:v>78</x:v>
      </x:c>
      <x:c r="I372" s="5" t="s">
        <x:v>564</x:v>
      </x:c>
      <x:c r="J372" s="5" t="s">
        <x:v>116</x:v>
      </x:c>
      <x:c r="K372" s="5" t="s">
        <x:v>117</x:v>
      </x:c>
      <x:c r="L372" s="5" t="s">
        <x:v>47</x:v>
      </x:c>
      <x:c r="M372" s="5" t="s">
        <x:v>62</x:v>
      </x:c>
      <x:c r="N372" s="6">
        <x:v>2</x:v>
      </x:c>
      <x:c r="O372" s="7">
        <x:v>148.31999999999999</x:v>
      </x:c>
      <x:c r="P372" s="8">
        <x:v>0.14999999999999999</x:v>
      </x:c>
      <x:c r="Q372" s="7">
        <x:v>90.079999999999998</x:v>
      </x:c>
      <x:c r="R372" s="7">
        <x:v>252.13999999999999</x:v>
      </x:c>
      <x:c r="S372" s="5" t="s">
        <x:v>49</x:v>
      </x:c>
      <x:c r="T372" s="7">
        <x:v>89334.009999999995</x:v>
      </x:c>
      <x:c r="U372" s="6"/>
      <x:c r="V372" s="6"/>
      <x:c r="W372" s="5" t="s">
        <x:v>50</x:v>
      </x:c>
      <x:c r="X372" s="5" t="s">
        <x:v>70</x:v>
      </x:c>
    </x:row>
    <x:row r="373">
      <x:c r="A373" s="5" t="s">
        <x:v>1007</x:v>
      </x:c>
      <x:c r="B373" s="5">
        <x:v>45952</x:v>
      </x:c>
      <x:c r="C373" s="5" t="s">
        <x:v>185</x:v>
      </x:c>
      <x:c r="D373" s="5" t="s">
        <x:v>186</x:v>
      </x:c>
      <x:c r="E373" s="5" t="s">
        <x:v>90</x:v>
      </x:c>
      <x:c r="F373" s="5" t="s">
        <x:v>41</x:v>
      </x:c>
      <x:c r="G373" s="5" t="s">
        <x:v>337</x:v>
      </x:c>
      <x:c r="H373" s="5" t="s">
        <x:v>58</x:v>
      </x:c>
      <x:c r="I373" s="5" t="s">
        <x:v>1008</x:v>
      </x:c>
      <x:c r="J373" s="5" t="s">
        <x:v>116</x:v>
      </x:c>
      <x:c r="K373" s="5" t="s">
        <x:v>46</x:v>
      </x:c>
      <x:c r="L373" s="5" t="s">
        <x:v>16</x:v>
      </x:c>
      <x:c r="M373" s="5" t="s">
        <x:v>136</x:v>
      </x:c>
      <x:c r="N373" s="6">
        <x:v>-5</x:v>
      </x:c>
      <x:c r="O373" s="7">
        <x:v>299.74000000000001</x:v>
      </x:c>
      <x:c r="P373" s="8">
        <x:v>0.20000000000000001</x:v>
      </x:c>
      <x:c r="Q373" s="7">
        <x:v>146.41999999999999</x:v>
      </x:c>
      <x:c r="R373" s="7">
        <x:v>-1198.96</x:v>
      </x:c>
      <x:c r="S373" s="5" t="s">
        <x:v>49</x:v>
      </x:c>
      <x:c r="T373" s="7">
        <x:v>126153.61</x:v>
      </x:c>
      <x:c r="U373" s="6"/>
      <x:c r="V373" s="6"/>
      <x:c r="W373" s="5" t="s">
        <x:v>96</x:v>
      </x:c>
      <x:c r="X373" s="5" t="s">
        <x:v>51</x:v>
      </x:c>
    </x:row>
    <x:row r="374">
      <x:c r="A374" s="5" t="s">
        <x:v>1009</x:v>
      </x:c>
      <x:c r="B374" s="5">
        <x:v>45689</x:v>
      </x:c>
      <x:c r="C374" s="5" t="s">
        <x:v>200</x:v>
      </x:c>
      <x:c r="D374" s="5" t="s">
        <x:v>201</x:v>
      </x:c>
      <x:c r="E374" s="5" t="s">
        <x:v>40</x:v>
      </x:c>
      <x:c r="F374" s="5" t="s">
        <x:v>158</x:v>
      </x:c>
      <x:c r="G374" s="5" t="s">
        <x:v>1010</x:v>
      </x:c>
      <x:c r="H374" s="5" t="s">
        <x:v>104</x:v>
      </x:c>
      <x:c r="I374" s="5" t="s">
        <x:v>470</x:v>
      </x:c>
      <x:c r="J374" s="5" t="s">
        <x:v>74</x:v>
      </x:c>
      <x:c r="K374" s="5" t="s">
        <x:v>46</x:v>
      </x:c>
      <x:c r="L374" s="5" t="s">
        <x:v>131</x:v>
      </x:c>
      <x:c r="M374" s="5" t="s">
        <x:v>142</x:v>
      </x:c>
      <x:c r="N374" s="6">
        <x:v>1</x:v>
      </x:c>
      <x:c r="O374" s="7">
        <x:v>71.469999999999999</x:v>
      </x:c>
      <x:c r="P374" s="8">
        <x:v>0</x:v>
      </x:c>
      <x:c r="Q374" s="7">
        <x:v>45.609999999999999</x:v>
      </x:c>
      <x:c r="R374" s="7">
        <x:v>71.469999999999999</x:v>
      </x:c>
      <x:c r="S374" s="5" t="s">
        <x:v>49</x:v>
      </x:c>
      <x:c r="T374" s="7">
        <x:v>62807.089999999997</x:v>
      </x:c>
      <x:c r="U374" s="6"/>
      <x:c r="V374" s="6"/>
      <x:c r="W374" s="5" t="s">
        <x:v>50</x:v>
      </x:c>
      <x:c r="X374" s="5" t="s">
        <x:v>70</x:v>
      </x:c>
    </x:row>
    <x:row r="375">
      <x:c r="A375" s="5" t="s">
        <x:v>1011</x:v>
      </x:c>
      <x:c r="B375" s="5">
        <x:v>45652</x:v>
      </x:c>
      <x:c r="C375" s="5" t="s">
        <x:v>108</x:v>
      </x:c>
      <x:c r="D375" s="5" t="s">
        <x:v>109</x:v>
      </x:c>
      <x:c r="E375" s="5" t="s">
        <x:v>90</x:v>
      </x:c>
      <x:c r="F375" s="5" t="s">
        <x:v>102</x:v>
      </x:c>
      <x:c r="G375" s="5" t="s">
        <x:v>1012</x:v>
      </x:c>
      <x:c r="H375" s="5" t="s">
        <x:v>104</x:v>
      </x:c>
      <x:c r="I375" s="5" t="s">
        <x:v>955</x:v>
      </x:c>
      <x:c r="J375" s="5" t="s">
        <x:v>60</x:v>
      </x:c>
      <x:c r="K375" s="5" t="s">
        <x:v>61</x:v>
      </x:c>
      <x:c r="L375" s="5" t="s">
        <x:v>47</x:v>
      </x:c>
      <x:c r="M375" s="5" t="s">
        <x:v>166</x:v>
      </x:c>
      <x:c r="N375" s="6">
        <x:v>-2</x:v>
      </x:c>
      <x:c r="O375" s="7">
        <x:v>234.31999999999999</x:v>
      </x:c>
      <x:c r="P375" s="8">
        <x:v>0</x:v>
      </x:c>
      <x:c r="Q375" s="7">
        <x:v>117.61</x:v>
      </x:c>
      <x:c r="R375" s="7">
        <x:v>-468.63999999999999</x:v>
      </x:c>
      <x:c r="S375" s="5" t="s">
        <x:v>49</x:v>
      </x:c>
      <x:c r="T375" s="7">
        <x:v>97167.279999999999</x:v>
      </x:c>
      <x:c r="U375" s="6"/>
      <x:c r="V375" s="6"/>
      <x:c r="W375" s="5" t="s">
        <x:v>96</x:v>
      </x:c>
      <x:c r="X375" s="5" t="s">
        <x:v>97</x:v>
      </x:c>
    </x:row>
    <x:row r="376">
      <x:c r="A376" s="5" t="s">
        <x:v>1013</x:v>
      </x:c>
      <x:c r="B376" s="5">
        <x:v>45860</x:v>
      </x:c>
      <x:c r="C376" s="5" t="s">
        <x:v>38</x:v>
      </x:c>
      <x:c r="D376" s="5" t="s">
        <x:v>39</x:v>
      </x:c>
      <x:c r="E376" s="5" t="s">
        <x:v>40</x:v>
      </x:c>
      <x:c r="F376" s="5" t="s">
        <x:v>41</x:v>
      </x:c>
      <x:c r="G376" s="5" t="s">
        <x:v>1014</x:v>
      </x:c>
      <x:c r="H376" s="5" t="s">
        <x:v>104</x:v>
      </x:c>
      <x:c r="I376" s="5" t="s">
        <x:v>819</x:v>
      </x:c>
      <x:c r="J376" s="5" t="s">
        <x:v>93</x:v>
      </x:c>
      <x:c r="K376" s="5" t="s">
        <x:v>61</x:v>
      </x:c>
      <x:c r="L376" s="5" t="s">
        <x:v>16</x:v>
      </x:c>
      <x:c r="M376" s="5" t="s">
        <x:v>154</x:v>
      </x:c>
      <x:c r="N376" s="6">
        <x:v>1</x:v>
      </x:c>
      <x:c r="O376" s="7">
        <x:v>30.140000000000001</x:v>
      </x:c>
      <x:c r="P376" s="8">
        <x:v>0.20000000000000001</x:v>
      </x:c>
      <x:c r="Q376" s="7">
        <x:v>20.370000000000001</x:v>
      </x:c>
      <x:c r="R376" s="7">
        <x:v>24.109999999999999</x:v>
      </x:c>
      <x:c r="S376" s="5" t="s">
        <x:v>49</x:v>
      </x:c>
      <x:c r="T376" s="7">
        <x:v>152036.54999999999</x:v>
      </x:c>
      <x:c r="U376" s="6"/>
      <x:c r="V376" s="6"/>
      <x:c r="W376" s="5" t="s">
        <x:v>50</x:v>
      </x:c>
      <x:c r="X376" s="5" t="s">
        <x:v>70</x:v>
      </x:c>
    </x:row>
    <x:row r="377">
      <x:c r="A377" s="5" t="s">
        <x:v>1015</x:v>
      </x:c>
      <x:c r="B377" s="5">
        <x:v>45906</x:v>
      </x:c>
      <x:c r="C377" s="5" t="s">
        <x:v>38</x:v>
      </x:c>
      <x:c r="D377" s="5" t="s">
        <x:v>39</x:v>
      </x:c>
      <x:c r="E377" s="5" t="s">
        <x:v>40</x:v>
      </x:c>
      <x:c r="F377" s="5" t="s">
        <x:v>41</x:v>
      </x:c>
      <x:c r="G377" s="5" t="s">
        <x:v>1016</x:v>
      </x:c>
      <x:c r="H377" s="5" t="s">
        <x:v>58</x:v>
      </x:c>
      <x:c r="I377" s="5" t="s">
        <x:v>494</x:v>
      </x:c>
      <x:c r="J377" s="5" t="s">
        <x:v>45</x:v>
      </x:c>
      <x:c r="K377" s="5" t="s">
        <x:v>117</x:v>
      </x:c>
      <x:c r="L377" s="5" t="s">
        <x:v>16</x:v>
      </x:c>
      <x:c r="M377" s="5" t="s">
        <x:v>204</x:v>
      </x:c>
      <x:c r="N377" s="6">
        <x:v>-3</x:v>
      </x:c>
      <x:c r="O377" s="7">
        <x:v>697.38999999999999</x:v>
      </x:c>
      <x:c r="P377" s="8">
        <x:v>0.14999999999999999</x:v>
      </x:c>
      <x:c r="Q377" s="7">
        <x:v>417.19999999999999</x:v>
      </x:c>
      <x:c r="R377" s="7">
        <x:v>-1778.3399999999999</x:v>
      </x:c>
      <x:c r="S377" s="5" t="s">
        <x:v>49</x:v>
      </x:c>
      <x:c r="T377" s="7">
        <x:v>142653.45999999999</x:v>
      </x:c>
      <x:c r="U377" s="6"/>
      <x:c r="V377" s="6"/>
      <x:c r="W377" s="5" t="s">
        <x:v>96</x:v>
      </x:c>
      <x:c r="X377" s="5" t="s">
        <x:v>80</x:v>
      </x:c>
    </x:row>
    <x:row r="378">
      <x:c r="A378" s="5" t="s">
        <x:v>1017</x:v>
      </x:c>
      <x:c r="B378" s="5">
        <x:v>46125</x:v>
      </x:c>
      <x:c r="C378" s="5" t="s">
        <x:v>247</x:v>
      </x:c>
      <x:c r="D378" s="5" t="s">
        <x:v>248</x:v>
      </x:c>
      <x:c r="E378" s="5" t="s">
        <x:v>40</x:v>
      </x:c>
      <x:c r="F378" s="5" t="s">
        <x:v>102</x:v>
      </x:c>
      <x:c r="G378" s="5" t="s">
        <x:v>1018</x:v>
      </x:c>
      <x:c r="H378" s="5" t="s">
        <x:v>78</x:v>
      </x:c>
      <x:c r="I378" s="5" t="s">
        <x:v>564</x:v>
      </x:c>
      <x:c r="J378" s="5" t="s">
        <x:v>116</x:v>
      </x:c>
      <x:c r="K378" s="5" t="s">
        <x:v>117</x:v>
      </x:c>
      <x:c r="L378" s="5" t="s">
        <x:v>16</x:v>
      </x:c>
      <x:c r="M378" s="5" t="s">
        <x:v>122</x:v>
      </x:c>
      <x:c r="N378" s="6">
        <x:v>2</x:v>
      </x:c>
      <x:c r="O378" s="7">
        <x:v>166.09999999999999</x:v>
      </x:c>
      <x:c r="P378" s="8">
        <x:v>0.10000000000000001</x:v>
      </x:c>
      <x:c r="Q378" s="7">
        <x:v>90.079999999999998</x:v>
      </x:c>
      <x:c r="R378" s="7">
        <x:v>298.98000000000002</x:v>
      </x:c>
      <x:c r="S378" s="5" t="s">
        <x:v>49</x:v>
      </x:c>
      <x:c r="T378" s="7">
        <x:v>155230.10000000001</x:v>
      </x:c>
      <x:c r="U378" s="6"/>
      <x:c r="V378" s="6"/>
      <x:c r="W378" s="5" t="s">
        <x:v>50</x:v>
      </x:c>
      <x:c r="X378" s="5" t="s">
        <x:v>80</x:v>
      </x:c>
    </x:row>
    <x:row r="379">
      <x:c r="A379" s="5" t="s">
        <x:v>1019</x:v>
      </x:c>
      <x:c r="B379" s="5">
        <x:v>46006</x:v>
      </x:c>
      <x:c r="C379" s="5" t="s">
        <x:v>82</x:v>
      </x:c>
      <x:c r="D379" s="5" t="s">
        <x:v>83</x:v>
      </x:c>
      <x:c r="E379" s="5" t="s">
        <x:v>40</x:v>
      </x:c>
      <x:c r="F379" s="5" t="s">
        <x:v>56</x:v>
      </x:c>
      <x:c r="G379" s="5" t="s">
        <x:v>1020</x:v>
      </x:c>
      <x:c r="H379" s="5" t="s">
        <x:v>78</x:v>
      </x:c>
      <x:c r="I379" s="5" t="s">
        <x:v>338</x:v>
      </x:c>
      <x:c r="J379" s="5" t="s">
        <x:v>60</x:v>
      </x:c>
      <x:c r="K379" s="5" t="s">
        <x:v>61</x:v>
      </x:c>
      <x:c r="L379" s="5" t="s">
        <x:v>1021</x:v>
      </x:c>
      <x:c r="M379" s="5" t="s">
        <x:v>530</x:v>
      </x:c>
      <x:c r="N379" s="6">
        <x:v>0</x:v>
      </x:c>
      <x:c r="O379" s="7">
        <x:v>250.59999999999999</x:v>
      </x:c>
      <x:c r="P379" s="8">
        <x:v>0.20000000000000001</x:v>
      </x:c>
      <x:c r="Q379" s="7">
        <x:v>150.38999999999999</x:v>
      </x:c>
      <x:c r="R379" s="7">
        <x:v>0</x:v>
      </x:c>
      <x:c r="S379" s="5" t="s">
        <x:v>49</x:v>
      </x:c>
      <x:c r="T379" s="7">
        <x:v>186128.69</x:v>
      </x:c>
      <x:c r="U379" s="6"/>
      <x:c r="V379" s="6"/>
      <x:c r="W379" s="5" t="s">
        <x:v>151</x:v>
      </x:c>
      <x:c r="X379" s="5" t="s">
        <x:v>51</x:v>
      </x:c>
    </x:row>
    <x:row r="380">
      <x:c r="A380" s="5" t="s">
        <x:v>1022</x:v>
      </x:c>
      <x:c r="B380" s="5">
        <x:v>45415</x:v>
      </x:c>
      <x:c r="C380" s="5" t="s">
        <x:v>100</x:v>
      </x:c>
      <x:c r="D380" s="5" t="s">
        <x:v>101</x:v>
      </x:c>
      <x:c r="E380" s="5" t="s">
        <x:v>90</x:v>
      </x:c>
      <x:c r="F380" s="5" t="s">
        <x:v>102</x:v>
      </x:c>
      <x:c r="G380" s="5" t="s">
        <x:v>544</x:v>
      </x:c>
      <x:c r="H380" s="5" t="s">
        <x:v>58</x:v>
      </x:c>
      <x:c r="I380" s="5" t="s">
        <x:v>703</x:v>
      </x:c>
      <x:c r="J380" s="5" t="s">
        <x:v>93</x:v>
      </x:c>
      <x:c r="K380" s="5" t="s">
        <x:v>117</x:v>
      </x:c>
      <x:c r="L380" s="5" t="s">
        <x:v>47</x:v>
      </x:c>
      <x:c r="M380" s="5" t="s">
        <x:v>281</x:v>
      </x:c>
      <x:c r="N380" s="6">
        <x:v>1</x:v>
      </x:c>
      <x:c r="O380" s="7">
        <x:v>44.700000000000003</x:v>
      </x:c>
      <x:c r="P380" s="8">
        <x:v>0.25</x:v>
      </x:c>
      <x:c r="Q380" s="7">
        <x:v>30.600000000000001</x:v>
      </x:c>
      <x:c r="R380" s="7">
        <x:v>33.530000000000001</x:v>
      </x:c>
      <x:c r="S380" s="5" t="s">
        <x:v>49</x:v>
      </x:c>
      <x:c r="T380" s="7">
        <x:v>62224.489999999998</x:v>
      </x:c>
      <x:c r="U380" s="6"/>
      <x:c r="V380" s="6"/>
      <x:c r="W380" s="5" t="s">
        <x:v>50</x:v>
      </x:c>
      <x:c r="X380" s="5" t="s">
        <x:v>80</x:v>
      </x:c>
    </x:row>
    <x:row r="381">
      <x:c r="A381" s="5" t="s">
        <x:v>1023</x:v>
      </x:c>
      <x:c r="B381" s="5">
        <x:v>46037</x:v>
      </x:c>
      <x:c r="C381" s="5" t="s">
        <x:v>340</x:v>
      </x:c>
      <x:c r="D381" s="5" t="s">
        <x:v>341</x:v>
      </x:c>
      <x:c r="E381" s="5" t="s">
        <x:v>55</x:v>
      </x:c>
      <x:c r="F381" s="5" t="s">
        <x:v>66</x:v>
      </x:c>
      <x:c r="G381" s="5" t="s">
        <x:v>910</x:v>
      </x:c>
      <x:c r="H381" s="5" t="s">
        <x:v>43</x:v>
      </x:c>
      <x:c r="I381" s="5" t="s">
        <x:v>1024</x:v>
      </x:c>
      <x:c r="J381" s="5" t="s">
        <x:v>74</x:v>
      </x:c>
      <x:c r="K381" s="5" t="s">
        <x:v>117</x:v>
      </x:c>
      <x:c r="L381" s="5" t="s">
        <x:v>16</x:v>
      </x:c>
      <x:c r="M381" s="5" t="s">
        <x:v>424</x:v>
      </x:c>
      <x:c r="N381" s="6">
        <x:v>1</x:v>
      </x:c>
      <x:c r="O381" s="7">
        <x:v>58.670000000000002</x:v>
      </x:c>
      <x:c r="P381" s="8">
        <x:v>0.20000000000000001</x:v>
      </x:c>
      <x:c r="Q381" s="7">
        <x:v>37.18</x:v>
      </x:c>
      <x:c r="R381" s="7">
        <x:v>46.939999999999998</x:v>
      </x:c>
      <x:c r="S381" s="5" t="s">
        <x:v>49</x:v>
      </x:c>
      <x:c r="T381" s="7">
        <x:v>164515.54999999999</x:v>
      </x:c>
      <x:c r="U381" s="6"/>
      <x:c r="V381" s="6"/>
      <x:c r="W381" s="5" t="s">
        <x:v>50</x:v>
      </x:c>
      <x:c r="X381" s="5" t="s">
        <x:v>97</x:v>
      </x:c>
    </x:row>
    <x:row r="382">
      <x:c r="A382" s="5" t="s">
        <x:v>1025</x:v>
      </x:c>
      <x:c r="B382" s="5">
        <x:v>45936</x:v>
      </x:c>
      <x:c r="C382" s="5" t="s">
        <x:v>108</x:v>
      </x:c>
      <x:c r="D382" s="5" t="s">
        <x:v>109</x:v>
      </x:c>
      <x:c r="E382" s="5" t="s">
        <x:v>90</x:v>
      </x:c>
      <x:c r="F382" s="5" t="s">
        <x:v>102</x:v>
      </x:c>
      <x:c r="G382" s="5" t="s">
        <x:v>1026</x:v>
      </x:c>
      <x:c r="H382" s="5" t="s">
        <x:v>104</x:v>
      </x:c>
      <x:c r="I382" s="5" t="s">
        <x:v>1027</x:v>
      </x:c>
      <x:c r="J382" s="5" t="s">
        <x:v>60</x:v>
      </x:c>
      <x:c r="K382" s="5" t="s">
        <x:v>46</x:v>
      </x:c>
      <x:c r="L382" s="5" t="s">
        <x:v>94</x:v>
      </x:c>
      <x:c r="M382" s="5" t="s">
        <x:v>136</x:v>
      </x:c>
      <x:c r="N382" s="6">
        <x:v>5</x:v>
      </x:c>
      <x:c r="O382" s="7">
        <x:v>241.90000000000001</x:v>
      </x:c>
      <x:c r="P382" s="8">
        <x:v>0.14999999999999999</x:v>
      </x:c>
      <x:c r="Q382" s="7">
        <x:v>174.22999999999999</x:v>
      </x:c>
      <x:c r="R382" s="7">
        <x:v>1028.0799999999999</x:v>
      </x:c>
      <x:c r="S382" s="5" t="s">
        <x:v>49</x:v>
      </x:c>
      <x:c r="T382" s="7">
        <x:v>90215.690000000002</x:v>
      </x:c>
      <x:c r="U382" s="6"/>
      <x:c r="V382" s="6"/>
      <x:c r="W382" s="5" t="s">
        <x:v>50</x:v>
      </x:c>
      <x:c r="X382" s="5" t="s">
        <x:v>51</x:v>
      </x:c>
    </x:row>
    <x:row r="383">
      <x:c r="A383" s="5" t="s">
        <x:v>1028</x:v>
      </x:c>
      <x:c r="B383" s="5">
        <x:v>46064</x:v>
      </x:c>
      <x:c r="C383" s="5" t="s">
        <x:v>100</x:v>
      </x:c>
      <x:c r="D383" s="5" t="s">
        <x:v>101</x:v>
      </x:c>
      <x:c r="E383" s="5" t="s">
        <x:v>90</x:v>
      </x:c>
      <x:c r="F383" s="5" t="s">
        <x:v>102</x:v>
      </x:c>
      <x:c r="G383" s="5" t="s">
        <x:v>1029</x:v>
      </x:c>
      <x:c r="H383" s="5" t="s">
        <x:v>43</x:v>
      </x:c>
      <x:c r="I383" s="5" t="s">
        <x:v>343</x:v>
      </x:c>
      <x:c r="J383" s="5" t="s">
        <x:v>93</x:v>
      </x:c>
      <x:c r="K383" s="5" t="s">
        <x:v>61</x:v>
      </x:c>
      <x:c r="L383" s="5" t="s">
        <x:v>16</x:v>
      </x:c>
      <x:c r="M383" s="5" t="s">
        <x:v>106</x:v>
      </x:c>
      <x:c r="N383" s="6">
        <x:v>1</x:v>
      </x:c>
      <x:c r="O383" s="7">
        <x:v>17.25</x:v>
      </x:c>
      <x:c r="P383" s="8">
        <x:v>0</x:v>
      </x:c>
      <x:c r="Q383" s="7">
        <x:v>10.119999999999999</x:v>
      </x:c>
      <x:c r="R383" s="7">
        <x:v>17.25</x:v>
      </x:c>
      <x:c r="S383" s="5" t="s">
        <x:v>49</x:v>
      </x:c>
      <x:c r="T383" s="7">
        <x:v>120492</x:v>
      </x:c>
      <x:c r="U383" s="6"/>
      <x:c r="V383" s="6"/>
      <x:c r="W383" s="5" t="s">
        <x:v>50</x:v>
      </x:c>
      <x:c r="X383" s="5" t="s">
        <x:v>70</x:v>
      </x:c>
    </x:row>
    <x:row r="384">
      <x:c r="A384" s="5" t="s">
        <x:v>1030</x:v>
      </x:c>
      <x:c r="B384" s="5">
        <x:v>45983</x:v>
      </x:c>
      <x:c r="C384" s="5" t="s">
        <x:v>64</x:v>
      </x:c>
      <x:c r="D384" s="5" t="s">
        <x:v>65</x:v>
      </x:c>
      <x:c r="E384" s="5" t="s">
        <x:v>40</x:v>
      </x:c>
      <x:c r="F384" s="5" t="s">
        <x:v>66</x:v>
      </x:c>
      <x:c r="G384" s="5" t="s">
        <x:v>1031</x:v>
      </x:c>
      <x:c r="H384" s="5" t="s">
        <x:v>104</x:v>
      </x:c>
      <x:c r="I384" s="5" t="s">
        <x:v>392</x:v>
      </x:c>
      <x:c r="J384" s="5" t="s">
        <x:v>74</x:v>
      </x:c>
      <x:c r="K384" s="5" t="s">
        <x:v>86</x:v>
      </x:c>
      <x:c r="L384" s="5" t="s">
        <x:v>94</x:v>
      </x:c>
      <x:c r="M384" s="5" t="s">
        <x:v>170</x:v>
      </x:c>
      <x:c r="N384" s="6">
        <x:v>1</x:v>
      </x:c>
      <x:c r="O384" s="7">
        <x:v>42.670000000000002</x:v>
      </x:c>
      <x:c r="P384" s="8">
        <x:v>0.10000000000000001</x:v>
      </x:c>
      <x:c r="Q384" s="7">
        <x:v>20.899999999999999</x:v>
      </x:c>
      <x:c r="R384" s="7">
        <x:v>38.399999999999999</x:v>
      </x:c>
      <x:c r="S384" s="5" t="s">
        <x:v>49</x:v>
      </x:c>
      <x:c r="T384" s="7">
        <x:v>84729.210000000006</x:v>
      </x:c>
      <x:c r="U384" s="6"/>
      <x:c r="V384" s="6"/>
      <x:c r="W384" s="5" t="s">
        <x:v>50</x:v>
      </x:c>
      <x:c r="X384" s="5" t="s">
        <x:v>51</x:v>
      </x:c>
    </x:row>
    <x:row r="385">
      <x:c r="A385" s="5" t="s">
        <x:v>1032</x:v>
      </x:c>
      <x:c r="B385" s="5">
        <x:v>45669</x:v>
      </x:c>
      <x:c r="C385" s="5" t="s">
        <x:v>247</x:v>
      </x:c>
      <x:c r="D385" s="5" t="s">
        <x:v>248</x:v>
      </x:c>
      <x:c r="E385" s="5" t="s">
        <x:v>40</x:v>
      </x:c>
      <x:c r="F385" s="5" t="s">
        <x:v>102</x:v>
      </x:c>
      <x:c r="G385" s="5" t="s">
        <x:v>963</x:v>
      </x:c>
      <x:c r="H385" s="5" t="s">
        <x:v>58</x:v>
      </x:c>
      <x:c r="I385" s="5" t="s">
        <x:v>482</x:v>
      </x:c>
      <x:c r="J385" s="5" t="s">
        <x:v>60</x:v>
      </x:c>
      <x:c r="K385" s="5" t="s">
        <x:v>86</x:v>
      </x:c>
      <x:c r="L385" s="5" t="s">
        <x:v>951</x:v>
      </x:c>
      <x:c r="M385" s="5" t="s">
        <x:v>69</x:v>
      </x:c>
      <x:c r="N385" s="6">
        <x:v>1</x:v>
      </x:c>
      <x:c r="O385" s="7">
        <x:v>213.47</x:v>
      </x:c>
      <x:c r="P385" s="8">
        <x:v>0.10000000000000001</x:v>
      </x:c>
      <x:c r="Q385" s="7">
        <x:v>167.96000000000001</x:v>
      </x:c>
      <x:c r="R385" s="7">
        <x:v>192.12</x:v>
      </x:c>
      <x:c r="S385" s="5" t="s">
        <x:v>49</x:v>
      </x:c>
      <x:c r="T385" s="7"/>
      <x:c r="U385" s="6"/>
      <x:c r="V385" s="6"/>
      <x:c r="W385" s="5" t="s">
        <x:v>50</x:v>
      </x:c>
      <x:c r="X385" s="5" t="s">
        <x:v>51</x:v>
      </x:c>
    </x:row>
    <x:row r="386">
      <x:c r="A386" s="5" t="s">
        <x:v>1033</x:v>
      </x:c>
      <x:c r="B386" s="5">
        <x:v>45449</x:v>
      </x:c>
      <x:c r="C386" s="5" t="s">
        <x:v>247</x:v>
      </x:c>
      <x:c r="D386" s="5" t="s">
        <x:v>248</x:v>
      </x:c>
      <x:c r="E386" s="5" t="s">
        <x:v>40</x:v>
      </x:c>
      <x:c r="F386" s="5" t="s">
        <x:v>102</x:v>
      </x:c>
      <x:c r="G386" s="5" t="s">
        <x:v>1034</x:v>
      </x:c>
      <x:c r="H386" s="5" t="s">
        <x:v>104</x:v>
      </x:c>
      <x:c r="I386" s="5" t="s">
        <x:v>362</x:v>
      </x:c>
      <x:c r="J386" s="5" t="s">
        <x:v>45</x:v>
      </x:c>
      <x:c r="K386" s="5" t="s">
        <x:v>46</x:v>
      </x:c>
      <x:c r="L386" s="5" t="s">
        <x:v>47</x:v>
      </x:c>
      <x:c r="M386" s="5" t="s">
        <x:v>154</x:v>
      </x:c>
      <x:c r="N386" s="6">
        <x:v>1</x:v>
      </x:c>
      <x:c r="O386" s="7">
        <x:v>357.51999999999998</x:v>
      </x:c>
      <x:c r="P386" s="8">
        <x:v>5.0000000000000003e-002</x:v>
      </x:c>
      <x:c r="Q386" s="7">
        <x:v>258.26999999999998</x:v>
      </x:c>
      <x:c r="R386" s="7">
        <x:v>339.63999999999999</x:v>
      </x:c>
      <x:c r="S386" s="5" t="s">
        <x:v>49</x:v>
      </x:c>
      <x:c r="T386" s="7">
        <x:v>66195.029999999999</x:v>
      </x:c>
      <x:c r="U386" s="6">
        <x:v>152</x:v>
      </x:c>
      <x:c r="V386" s="6">
        <x:v>40</x:v>
      </x:c>
      <x:c r="W386" s="5" t="s">
        <x:v>50</x:v>
      </x:c>
      <x:c r="X386" s="5" t="s">
        <x:v>97</x:v>
      </x:c>
    </x:row>
    <x:row r="387">
      <x:c r="A387" s="5" t="s">
        <x:v>1035</x:v>
      </x:c>
      <x:c r="B387" s="5">
        <x:v>45444</x:v>
      </x:c>
      <x:c r="C387" s="5" t="s">
        <x:v>200</x:v>
      </x:c>
      <x:c r="D387" s="5" t="s">
        <x:v>201</x:v>
      </x:c>
      <x:c r="E387" s="5" t="s">
        <x:v>40</x:v>
      </x:c>
      <x:c r="F387" s="5" t="s">
        <x:v>158</x:v>
      </x:c>
      <x:c r="G387" s="5" t="s">
        <x:v>1036</x:v>
      </x:c>
      <x:c r="H387" s="5" t="s">
        <x:v>104</x:v>
      </x:c>
      <x:c r="I387" s="5" t="s">
        <x:v>325</x:v>
      </x:c>
      <x:c r="J387" s="5" t="s">
        <x:v>116</x:v>
      </x:c>
      <x:c r="K387" s="5" t="s">
        <x:v>117</x:v>
      </x:c>
      <x:c r="L387" s="5" t="s">
        <x:v>94</x:v>
      </x:c>
      <x:c r="M387" s="5" t="s">
        <x:v>198</x:v>
      </x:c>
      <x:c r="N387" s="6">
        <x:v>1</x:v>
      </x:c>
      <x:c r="O387" s="7">
        <x:v>264.44999999999999</x:v>
      </x:c>
      <x:c r="P387" s="8">
        <x:v>0</x:v>
      </x:c>
      <x:c r="Q387" s="7">
        <x:v>166.78999999999999</x:v>
      </x:c>
      <x:c r="R387" s="7">
        <x:v>264.44999999999999</x:v>
      </x:c>
      <x:c r="S387" s="5" t="s">
        <x:v>49</x:v>
      </x:c>
      <x:c r="T387" s="7">
        <x:v>90864.710000000006</x:v>
      </x:c>
      <x:c r="U387" s="6"/>
      <x:c r="V387" s="6"/>
      <x:c r="W387" s="5" t="s">
        <x:v>50</x:v>
      </x:c>
      <x:c r="X387" s="5" t="s">
        <x:v>51</x:v>
      </x:c>
    </x:row>
    <x:row r="388">
      <x:c r="A388" s="5" t="s">
        <x:v>1037</x:v>
      </x:c>
      <x:c r="B388" s="5">
        <x:v>45332</x:v>
      </x:c>
      <x:c r="C388" s="5" t="s">
        <x:v>216</x:v>
      </x:c>
      <x:c r="D388" s="5" t="s">
        <x:v>217</x:v>
      </x:c>
      <x:c r="E388" s="5" t="s">
        <x:v>40</x:v>
      </x:c>
      <x:c r="F388" s="5" t="s">
        <x:v>102</x:v>
      </x:c>
      <x:c r="G388" s="5" t="s">
        <x:v>1038</x:v>
      </x:c>
      <x:c r="H388" s="5" t="s">
        <x:v>104</x:v>
      </x:c>
      <x:c r="I388" s="5" t="s">
        <x:v>757</x:v>
      </x:c>
      <x:c r="J388" s="5" t="s">
        <x:v>116</x:v>
      </x:c>
      <x:c r="K388" s="5" t="s">
        <x:v>117</x:v>
      </x:c>
      <x:c r="L388" s="5" t="s">
        <x:v>16</x:v>
      </x:c>
      <x:c r="M388" s="5" t="s">
        <x:v>106</x:v>
      </x:c>
      <x:c r="N388" s="6">
        <x:v>1</x:v>
      </x:c>
      <x:c r="O388" s="7">
        <x:v>292.19999999999999</x:v>
      </x:c>
      <x:c r="P388" s="8">
        <x:v>0.20000000000000001</x:v>
      </x:c>
      <x:c r="Q388" s="7">
        <x:v>221.74000000000001</x:v>
      </x:c>
      <x:c r="R388" s="7">
        <x:v>233.75999999999999</x:v>
      </x:c>
      <x:c r="S388" s="5" t="s">
        <x:v>49</x:v>
      </x:c>
      <x:c r="T388" s="7">
        <x:v>195044.23000000001</x:v>
      </x:c>
      <x:c r="U388" s="6"/>
      <x:c r="V388" s="6"/>
      <x:c r="W388" s="5" t="s">
        <x:v>50</x:v>
      </x:c>
      <x:c r="X388" s="5" t="s">
        <x:v>80</x:v>
      </x:c>
    </x:row>
    <x:row r="389">
      <x:c r="A389" s="5" t="s">
        <x:v>1039</x:v>
      </x:c>
      <x:c r="B389" s="5">
        <x:v>45731</x:v>
      </x:c>
      <x:c r="C389" s="5" t="s">
        <x:v>156</x:v>
      </x:c>
      <x:c r="D389" s="5" t="s">
        <x:v>157</x:v>
      </x:c>
      <x:c r="E389" s="5" t="s">
        <x:v>55</x:v>
      </x:c>
      <x:c r="F389" s="5" t="s">
        <x:v>158</x:v>
      </x:c>
      <x:c r="G389" s="5" t="s">
        <x:v>1040</x:v>
      </x:c>
      <x:c r="H389" s="5" t="s">
        <x:v>43</x:v>
      </x:c>
      <x:c r="I389" s="5" t="s">
        <x:v>332</x:v>
      </x:c>
      <x:c r="J389" s="5" t="s">
        <x:v>93</x:v>
      </x:c>
      <x:c r="K389" s="5" t="s">
        <x:v>117</x:v>
      </x:c>
      <x:c r="L389" s="5" t="s">
        <x:v>16</x:v>
      </x:c>
      <x:c r="M389" s="5" t="s">
        <x:v>189</x:v>
      </x:c>
      <x:c r="N389" s="6">
        <x:v>1</x:v>
      </x:c>
      <x:c r="O389" s="7">
        <x:v>43.810000000000002</x:v>
      </x:c>
      <x:c r="P389" s="8">
        <x:v>0</x:v>
      </x:c>
      <x:c r="Q389" s="7">
        <x:v>33.719999999999999</x:v>
      </x:c>
      <x:c r="R389" s="7">
        <x:v>43.810000000000002</x:v>
      </x:c>
      <x:c r="S389" s="5" t="s">
        <x:v>49</x:v>
      </x:c>
      <x:c r="T389" s="7">
        <x:v>140659.29000000001</x:v>
      </x:c>
      <x:c r="U389" s="6"/>
      <x:c r="V389" s="6"/>
      <x:c r="W389" s="5" t="s">
        <x:v>50</x:v>
      </x:c>
      <x:c r="X389" s="5" t="s">
        <x:v>70</x:v>
      </x:c>
    </x:row>
    <x:row r="390">
      <x:c r="A390" s="5" t="s">
        <x:v>1041</x:v>
      </x:c>
      <x:c r="B390" s="5">
        <x:v>45466</x:v>
      </x:c>
      <x:c r="C390" s="5" t="s">
        <x:v>162</x:v>
      </x:c>
      <x:c r="D390" s="5" t="s">
        <x:v>163</x:v>
      </x:c>
      <x:c r="E390" s="5" t="s">
        <x:v>40</x:v>
      </x:c>
      <x:c r="F390" s="5" t="s">
        <x:v>158</x:v>
      </x:c>
      <x:c r="G390" s="5" t="s">
        <x:v>585</x:v>
      </x:c>
      <x:c r="H390" s="5" t="s">
        <x:v>43</x:v>
      </x:c>
      <x:c r="I390" s="5" t="s">
        <x:v>458</x:v>
      </x:c>
      <x:c r="J390" s="5" t="s">
        <x:v>74</x:v>
      </x:c>
      <x:c r="K390" s="5" t="s">
        <x:v>61</x:v>
      </x:c>
      <x:c r="L390" s="5" t="s">
        <x:v>47</x:v>
      </x:c>
      <x:c r="M390" s="5" t="s">
        <x:v>118</x:v>
      </x:c>
      <x:c r="N390" s="6">
        <x:v>-1</x:v>
      </x:c>
      <x:c r="O390" s="7">
        <x:v>81.329999999999998</x:v>
      </x:c>
      <x:c r="P390" s="8">
        <x:v>0</x:v>
      </x:c>
      <x:c r="Q390" s="7">
        <x:v>59.109999999999999</x:v>
      </x:c>
      <x:c r="R390" s="7">
        <x:v>-81.329999999999998</x:v>
      </x:c>
      <x:c r="S390" s="5" t="s">
        <x:v>49</x:v>
      </x:c>
      <x:c r="T390" s="7">
        <x:v>65639.479999999996</x:v>
      </x:c>
      <x:c r="U390" s="6"/>
      <x:c r="V390" s="6"/>
      <x:c r="W390" s="5" t="s">
        <x:v>96</x:v>
      </x:c>
      <x:c r="X390" s="5" t="s">
        <x:v>80</x:v>
      </x:c>
    </x:row>
    <x:row r="391">
      <x:c r="A391" s="5" t="s">
        <x:v>1042</x:v>
      </x:c>
      <x:c r="B391" s="5">
        <x:v>45770</x:v>
      </x:c>
      <x:c r="C391" s="5" t="s">
        <x:v>162</x:v>
      </x:c>
      <x:c r="D391" s="5" t="s">
        <x:v>163</x:v>
      </x:c>
      <x:c r="E391" s="5" t="s">
        <x:v>40</x:v>
      </x:c>
      <x:c r="F391" s="5" t="s">
        <x:v>158</x:v>
      </x:c>
      <x:c r="G391" s="5" t="s">
        <x:v>1043</x:v>
      </x:c>
      <x:c r="H391" s="5" t="s">
        <x:v>78</x:v>
      </x:c>
      <x:c r="I391" s="5" t="s">
        <x:v>1044</x:v>
      </x:c>
      <x:c r="J391" s="5" t="s">
        <x:v>45</x:v>
      </x:c>
      <x:c r="K391" s="5" t="s">
        <x:v>117</x:v>
      </x:c>
      <x:c r="L391" s="5" t="s">
        <x:v>16</x:v>
      </x:c>
      <x:c r="M391" s="5" t="s">
        <x:v>118</x:v>
      </x:c>
      <x:c r="N391" s="6">
        <x:v>1</x:v>
      </x:c>
      <x:c r="O391" s="7">
        <x:v>556.13</x:v>
      </x:c>
      <x:c r="P391" s="8">
        <x:v>0</x:v>
      </x:c>
      <x:c r="Q391" s="7">
        <x:v>436.52999999999997</x:v>
      </x:c>
      <x:c r="R391" s="7">
        <x:v>556.13</x:v>
      </x:c>
      <x:c r="S391" s="5" t="s">
        <x:v>49</x:v>
      </x:c>
      <x:c r="T391" s="7">
        <x:v>159399.70999999999</x:v>
      </x:c>
      <x:c r="U391" s="6"/>
      <x:c r="V391" s="6"/>
      <x:c r="W391" s="5" t="s">
        <x:v>50</x:v>
      </x:c>
      <x:c r="X391" s="5" t="s">
        <x:v>97</x:v>
      </x:c>
    </x:row>
    <x:row r="392">
      <x:c r="A392" s="5" t="s">
        <x:v>1045</x:v>
      </x:c>
      <x:c r="B392" s="5">
        <x:v>45462</x:v>
      </x:c>
      <x:c r="C392" s="5" t="s">
        <x:v>194</x:v>
      </x:c>
      <x:c r="D392" s="5" t="s">
        <x:v>195</x:v>
      </x:c>
      <x:c r="E392" s="5" t="s">
        <x:v>90</x:v>
      </x:c>
      <x:c r="F392" s="5" t="s">
        <x:v>158</x:v>
      </x:c>
      <x:c r="G392" s="5" t="s">
        <x:v>1046</x:v>
      </x:c>
      <x:c r="H392" s="5" t="s">
        <x:v>43</x:v>
      </x:c>
      <x:c r="I392" s="5" t="s">
        <x:v>294</x:v>
      </x:c>
      <x:c r="J392" s="5" t="s">
        <x:v>116</x:v>
      </x:c>
      <x:c r="K392" s="5" t="s">
        <x:v>117</x:v>
      </x:c>
      <x:c r="L392" s="5" t="s">
        <x:v>47</x:v>
      </x:c>
      <x:c r="M392" s="5" t="s">
        <x:v>166</x:v>
      </x:c>
      <x:c r="N392" s="6">
        <x:v>1</x:v>
      </x:c>
      <x:c r="O392" s="7">
        <x:v>309.89999999999998</x:v>
      </x:c>
      <x:c r="P392" s="8">
        <x:v>0</x:v>
      </x:c>
      <x:c r="Q392" s="7">
        <x:v>154.37</x:v>
      </x:c>
      <x:c r="R392" s="7">
        <x:v>309.89999999999998</x:v>
      </x:c>
      <x:c r="S392" s="5" t="s">
        <x:v>49</x:v>
      </x:c>
      <x:c r="T392" s="7">
        <x:v>65639.479999999996</x:v>
      </x:c>
      <x:c r="U392" s="6"/>
      <x:c r="V392" s="6"/>
      <x:c r="W392" s="5" t="s">
        <x:v>50</x:v>
      </x:c>
      <x:c r="X392" s="5" t="s">
        <x:v>51</x:v>
      </x:c>
    </x:row>
    <x:row r="393">
      <x:c r="A393" s="5" t="s">
        <x:v>1047</x:v>
      </x:c>
      <x:c r="B393" s="5">
        <x:v>45347</x:v>
      </x:c>
      <x:c r="C393" s="5" t="s">
        <x:v>178</x:v>
      </x:c>
      <x:c r="D393" s="5" t="s">
        <x:v>179</x:v>
      </x:c>
      <x:c r="E393" s="5" t="s">
        <x:v>90</x:v>
      </x:c>
      <x:c r="F393" s="5" t="s">
        <x:v>66</x:v>
      </x:c>
      <x:c r="G393" s="5" t="s">
        <x:v>1048</x:v>
      </x:c>
      <x:c r="H393" s="5" t="s">
        <x:v>104</x:v>
      </x:c>
      <x:c r="I393" s="5" t="s">
        <x:v>173</x:v>
      </x:c>
      <x:c r="J393" s="5" t="s">
        <x:v>60</x:v>
      </x:c>
      <x:c r="K393" s="5" t="s">
        <x:v>46</x:v>
      </x:c>
      <x:c r="L393" s="5" t="s">
        <x:v>583</x:v>
      </x:c>
      <x:c r="M393" s="5" t="s">
        <x:v>489</x:v>
      </x:c>
      <x:c r="N393" s="6">
        <x:v>1</x:v>
      </x:c>
      <x:c r="O393" s="7">
        <x:v>238.99000000000001</x:v>
      </x:c>
      <x:c r="P393" s="8">
        <x:v>0.20000000000000001</x:v>
      </x:c>
      <x:c r="Q393" s="7">
        <x:v>181.5</x:v>
      </x:c>
      <x:c r="R393" s="7">
        <x:v>191.19</x:v>
      </x:c>
      <x:c r="S393" s="5" t="s">
        <x:v>49</x:v>
      </x:c>
      <x:c r="T393" s="7">
        <x:v>83528.929999999993</x:v>
      </x:c>
      <x:c r="U393" s="6"/>
      <x:c r="V393" s="6"/>
      <x:c r="W393" s="5" t="s">
        <x:v>50</x:v>
      </x:c>
      <x:c r="X393" s="5" t="s">
        <x:v>97</x:v>
      </x:c>
    </x:row>
    <x:row r="394">
      <x:c r="A394" s="5" t="s">
        <x:v>1049</x:v>
      </x:c>
      <x:c r="B394" s="5">
        <x:v>45317</x:v>
      </x:c>
      <x:c r="C394" s="5" t="s">
        <x:v>185</x:v>
      </x:c>
      <x:c r="D394" s="5" t="s">
        <x:v>186</x:v>
      </x:c>
      <x:c r="E394" s="5" t="s">
        <x:v>90</x:v>
      </x:c>
      <x:c r="F394" s="5" t="s">
        <x:v>41</x:v>
      </x:c>
      <x:c r="G394" s="5" t="s">
        <x:v>1050</x:v>
      </x:c>
      <x:c r="H394" s="5" t="s">
        <x:v>78</x:v>
      </x:c>
      <x:c r="I394" s="5" t="s">
        <x:v>362</x:v>
      </x:c>
      <x:c r="J394" s="5" t="s">
        <x:v>45</x:v>
      </x:c>
      <x:c r="K394" s="5" t="s">
        <x:v>46</x:v>
      </x:c>
      <x:c r="L394" s="5" t="s">
        <x:v>131</x:v>
      </x:c>
      <x:c r="M394" s="5" t="s">
        <x:v>122</x:v>
      </x:c>
      <x:c r="N394" s="6">
        <x:v>3</x:v>
      </x:c>
      <x:c r="O394" s="7">
        <x:v>316.08999999999997</x:v>
      </x:c>
      <x:c r="P394" s="8">
        <x:v>0.25</x:v>
      </x:c>
      <x:c r="Q394" s="7">
        <x:v>258.26999999999998</x:v>
      </x:c>
      <x:c r="R394" s="7">
        <x:v>711.20000000000005</x:v>
      </x:c>
      <x:c r="S394" s="5" t="s">
        <x:v>49</x:v>
      </x:c>
      <x:c r="T394" s="7">
        <x:v>74202.850000000006</x:v>
      </x:c>
      <x:c r="U394" s="6"/>
      <x:c r="V394" s="6"/>
      <x:c r="W394" s="5" t="s">
        <x:v>50</x:v>
      </x:c>
      <x:c r="X394" s="5" t="s">
        <x:v>80</x:v>
      </x:c>
    </x:row>
    <x:row r="395">
      <x:c r="A395" s="5" t="s">
        <x:v>1051</x:v>
      </x:c>
      <x:c r="B395" s="5">
        <x:v>45818</x:v>
      </x:c>
      <x:c r="C395" s="5" t="s">
        <x:v>82</x:v>
      </x:c>
      <x:c r="D395" s="5" t="s">
        <x:v>83</x:v>
      </x:c>
      <x:c r="E395" s="5" t="s">
        <x:v>40</x:v>
      </x:c>
      <x:c r="F395" s="5" t="s">
        <x:v>56</x:v>
      </x:c>
      <x:c r="G395" s="5" t="s">
        <x:v>1052</x:v>
      </x:c>
      <x:c r="H395" s="5" t="s">
        <x:v>43</x:v>
      </x:c>
      <x:c r="I395" s="5" t="s">
        <x:v>176</x:v>
      </x:c>
      <x:c r="J395" s="5" t="s">
        <x:v>93</x:v>
      </x:c>
      <x:c r="K395" s="5" t="s">
        <x:v>86</x:v>
      </x:c>
      <x:c r="L395" s="5" t="s">
        <x:v>16</x:v>
      </x:c>
      <x:c r="M395" s="5" t="s">
        <x:v>489</x:v>
      </x:c>
      <x:c r="N395" s="6">
        <x:v>4</x:v>
      </x:c>
      <x:c r="O395" s="7">
        <x:v>36.619999999999997</x:v>
      </x:c>
      <x:c r="P395" s="8">
        <x:v>5.0000000000000003e-002</x:v>
      </x:c>
      <x:c r="Q395" s="7">
        <x:v>18.460000000000001</x:v>
      </x:c>
      <x:c r="R395" s="7">
        <x:v>139.16</x:v>
      </x:c>
      <x:c r="S395" s="5" t="s">
        <x:v>49</x:v>
      </x:c>
      <x:c r="T395" s="7">
        <x:v>140660.13</x:v>
      </x:c>
      <x:c r="U395" s="6"/>
      <x:c r="V395" s="6"/>
      <x:c r="W395" s="5" t="s">
        <x:v>50</x:v>
      </x:c>
      <x:c r="X395" s="5" t="s">
        <x:v>51</x:v>
      </x:c>
    </x:row>
    <x:row r="396">
      <x:c r="A396" s="5" t="s">
        <x:v>1053</x:v>
      </x:c>
      <x:c r="B396" s="5">
        <x:v>45412</x:v>
      </x:c>
      <x:c r="C396" s="5" t="s">
        <x:v>88</x:v>
      </x:c>
      <x:c r="D396" s="5" t="s">
        <x:v>89</x:v>
      </x:c>
      <x:c r="E396" s="5" t="s">
        <x:v>90</x:v>
      </x:c>
      <x:c r="F396" s="5" t="s">
        <x:v>56</x:v>
      </x:c>
      <x:c r="G396" s="5" t="s">
        <x:v>1054</x:v>
      </x:c>
      <x:c r="H396" s="5" t="s">
        <x:v>58</x:v>
      </x:c>
      <x:c r="I396" s="5" t="s">
        <x:v>808</x:v>
      </x:c>
      <x:c r="J396" s="5" t="s">
        <x:v>116</x:v>
      </x:c>
      <x:c r="K396" s="5" t="s">
        <x:v>117</x:v>
      </x:c>
      <x:c r="L396" s="5" t="s">
        <x:v>94</x:v>
      </x:c>
      <x:c r="M396" s="5" t="s">
        <x:v>424</x:v>
      </x:c>
      <x:c r="N396" s="6">
        <x:v>2</x:v>
      </x:c>
      <x:c r="O396" s="7">
        <x:v>118.58</x:v>
      </x:c>
      <x:c r="P396" s="8">
        <x:v>5.0000000000000003e-002</x:v>
      </x:c>
      <x:c r="Q396" s="7">
        <x:v>66.280000000000001</x:v>
      </x:c>
      <x:c r="R396" s="7">
        <x:v>225.30000000000001</x:v>
      </x:c>
      <x:c r="S396" s="5" t="s">
        <x:v>49</x:v>
      </x:c>
      <x:c r="T396" s="7">
        <x:v>73759.330000000002</x:v>
      </x:c>
      <x:c r="U396" s="6"/>
      <x:c r="V396" s="6"/>
      <x:c r="W396" s="5" t="s">
        <x:v>50</x:v>
      </x:c>
      <x:c r="X396" s="5" t="s">
        <x:v>51</x:v>
      </x:c>
    </x:row>
    <x:row r="397">
      <x:c r="A397" s="5" t="s">
        <x:v>1055</x:v>
      </x:c>
      <x:c r="B397" s="5">
        <x:v>46008</x:v>
      </x:c>
      <x:c r="C397" s="5" t="s">
        <x:v>53</x:v>
      </x:c>
      <x:c r="D397" s="5" t="s">
        <x:v>54</x:v>
      </x:c>
      <x:c r="E397" s="5" t="s">
        <x:v>55</x:v>
      </x:c>
      <x:c r="F397" s="5" t="s">
        <x:v>56</x:v>
      </x:c>
      <x:c r="G397" s="5" t="s">
        <x:v>1056</x:v>
      </x:c>
      <x:c r="H397" s="5" t="s">
        <x:v>78</x:v>
      </x:c>
      <x:c r="I397" s="5" t="s">
        <x:v>362</x:v>
      </x:c>
      <x:c r="J397" s="5" t="s">
        <x:v>45</x:v>
      </x:c>
      <x:c r="K397" s="5" t="s">
        <x:v>46</x:v>
      </x:c>
      <x:c r="L397" s="5" t="s">
        <x:v>47</x:v>
      </x:c>
      <x:c r="M397" s="5" t="s">
        <x:v>419</x:v>
      </x:c>
      <x:c r="N397" s="6">
        <x:v>3</x:v>
      </x:c>
      <x:c r="O397" s="7">
        <x:v>327.86000000000001</x:v>
      </x:c>
      <x:c r="P397" s="8">
        <x:v>5.0000000000000003e-002</x:v>
      </x:c>
      <x:c r="Q397" s="7">
        <x:v>258.26999999999998</x:v>
      </x:c>
      <x:c r="R397" s="7">
        <x:v>934.39999999999998</x:v>
      </x:c>
      <x:c r="S397" s="5" t="s">
        <x:v>49</x:v>
      </x:c>
      <x:c r="T397" s="7">
        <x:v>95123.789999999994</x:v>
      </x:c>
      <x:c r="U397" s="6"/>
      <x:c r="V397" s="6"/>
      <x:c r="W397" s="5" t="s">
        <x:v>50</x:v>
      </x:c>
      <x:c r="X397" s="5" t="s">
        <x:v>51</x:v>
      </x:c>
    </x:row>
    <x:row r="398">
      <x:c r="A398" s="5" t="s">
        <x:v>1057</x:v>
      </x:c>
      <x:c r="B398" s="5">
        <x:v>45864</x:v>
      </x:c>
      <x:c r="C398" s="5" t="s">
        <x:v>38</x:v>
      </x:c>
      <x:c r="D398" s="5" t="s">
        <x:v>39</x:v>
      </x:c>
      <x:c r="E398" s="5" t="s">
        <x:v>40</x:v>
      </x:c>
      <x:c r="F398" s="5" t="s">
        <x:v>41</x:v>
      </x:c>
      <x:c r="G398" s="5" t="s">
        <x:v>1058</x:v>
      </x:c>
      <x:c r="H398" s="5" t="s">
        <x:v>78</x:v>
      </x:c>
      <x:c r="I398" s="5" t="s">
        <x:v>467</x:v>
      </x:c>
      <x:c r="J398" s="5" t="s">
        <x:v>74</x:v>
      </x:c>
      <x:c r="K398" s="5" t="s">
        <x:v>61</x:v>
      </x:c>
      <x:c r="L398" s="5" t="s">
        <x:v>131</x:v>
      </x:c>
      <x:c r="M398" s="5" t="s">
        <x:v>281</x:v>
      </x:c>
      <x:c r="N398" s="6">
        <x:v>0</x:v>
      </x:c>
      <x:c r="O398" s="7">
        <x:v>81.780000000000001</x:v>
      </x:c>
      <x:c r="P398" s="8">
        <x:v>10</x:v>
      </x:c>
      <x:c r="Q398" s="7">
        <x:v>61.450000000000003</x:v>
      </x:c>
      <x:c r="R398" s="7">
        <x:v>0</x:v>
      </x:c>
      <x:c r="S398" s="5" t="s">
        <x:v>49</x:v>
      </x:c>
      <x:c r="T398" s="7">
        <x:v>97316.970000000001</x:v>
      </x:c>
      <x:c r="U398" s="6"/>
      <x:c r="V398" s="6"/>
      <x:c r="W398" s="5" t="s">
        <x:v>151</x:v>
      </x:c>
      <x:c r="X398" s="5" t="s">
        <x:v>70</x:v>
      </x:c>
    </x:row>
    <x:row r="399">
      <x:c r="A399" s="5" t="s">
        <x:v>1059</x:v>
      </x:c>
      <x:c r="B399" s="5">
        <x:v>45741</x:v>
      </x:c>
      <x:c r="C399" s="5" t="s">
        <x:v>162</x:v>
      </x:c>
      <x:c r="D399" s="5" t="s">
        <x:v>163</x:v>
      </x:c>
      <x:c r="E399" s="5" t="s">
        <x:v>40</x:v>
      </x:c>
      <x:c r="F399" s="5" t="s">
        <x:v>158</x:v>
      </x:c>
      <x:c r="G399" s="5" t="s">
        <x:v>1060</x:v>
      </x:c>
      <x:c r="H399" s="5" t="s">
        <x:v>78</x:v>
      </x:c>
      <x:c r="I399" s="5" t="s">
        <x:v>349</x:v>
      </x:c>
      <x:c r="J399" s="5" t="s">
        <x:v>60</x:v>
      </x:c>
      <x:c r="K399" s="5" t="s">
        <x:v>46</x:v>
      </x:c>
      <x:c r="L399" s="5" t="s">
        <x:v>47</x:v>
      </x:c>
      <x:c r="M399" s="5" t="s">
        <x:v>211</x:v>
      </x:c>
      <x:c r="N399" s="6">
        <x:v>3</x:v>
      </x:c>
      <x:c r="O399" s="7">
        <x:v>190.43000000000001</x:v>
      </x:c>
      <x:c r="P399" s="8">
        <x:v>0.20000000000000001</x:v>
      </x:c>
      <x:c r="Q399" s="7">
        <x:v>136.47999999999999</x:v>
      </x:c>
      <x:c r="R399" s="7">
        <x:v>457.02999999999997</x:v>
      </x:c>
      <x:c r="S399" s="5" t="s">
        <x:v>49</x:v>
      </x:c>
      <x:c r="T399" s="7">
        <x:v>84388.509999999995</x:v>
      </x:c>
      <x:c r="U399" s="6"/>
      <x:c r="V399" s="6"/>
      <x:c r="W399" s="5" t="s">
        <x:v>50</x:v>
      </x:c>
      <x:c r="X399" s="5" t="s">
        <x:v>97</x:v>
      </x:c>
    </x:row>
    <x:row r="400">
      <x:c r="A400" s="5" t="s">
        <x:v>1061</x:v>
      </x:c>
      <x:c r="B400" s="5">
        <x:v>45942</x:v>
      </x:c>
      <x:c r="C400" s="5" t="s">
        <x:v>178</x:v>
      </x:c>
      <x:c r="D400" s="5" t="s">
        <x:v>179</x:v>
      </x:c>
      <x:c r="E400" s="5" t="s">
        <x:v>90</x:v>
      </x:c>
      <x:c r="F400" s="5" t="s">
        <x:v>66</x:v>
      </x:c>
      <x:c r="G400" s="5" t="s">
        <x:v>1060</x:v>
      </x:c>
      <x:c r="H400" s="5" t="s">
        <x:v>78</x:v>
      </x:c>
      <x:c r="I400" s="5" t="s">
        <x:v>740</x:v>
      </x:c>
      <x:c r="J400" s="5" t="s">
        <x:v>93</x:v>
      </x:c>
      <x:c r="K400" s="5" t="s">
        <x:v>46</x:v>
      </x:c>
      <x:c r="L400" s="5" t="s">
        <x:v>16</x:v>
      </x:c>
      <x:c r="M400" s="5" t="s">
        <x:v>414</x:v>
      </x:c>
      <x:c r="N400" s="6">
        <x:v>1</x:v>
      </x:c>
      <x:c r="O400" s="7">
        <x:v>35.729999999999997</x:v>
      </x:c>
      <x:c r="P400" s="8">
        <x:v>0.25</x:v>
      </x:c>
      <x:c r="Q400" s="7">
        <x:v>20.469999999999999</x:v>
      </x:c>
      <x:c r="R400" s="7">
        <x:v>26.800000000000001</x:v>
      </x:c>
      <x:c r="S400" s="5" t="s">
        <x:v>49</x:v>
      </x:c>
      <x:c r="T400" s="7">
        <x:v>155874.89000000001</x:v>
      </x:c>
      <x:c r="U400" s="6"/>
      <x:c r="V400" s="6"/>
      <x:c r="W400" s="5" t="s">
        <x:v>50</x:v>
      </x:c>
      <x:c r="X400" s="5" t="s">
        <x:v>80</x:v>
      </x:c>
    </x:row>
    <x:row r="401">
      <x:c r="A401" s="5" t="s">
        <x:v>1062</x:v>
      </x:c>
      <x:c r="B401" s="5">
        <x:v>46094</x:v>
      </x:c>
      <x:c r="C401" s="5" t="s">
        <x:v>138</x:v>
      </x:c>
      <x:c r="D401" s="5" t="s">
        <x:v>139</x:v>
      </x:c>
      <x:c r="E401" s="5" t="s">
        <x:v>90</x:v>
      </x:c>
      <x:c r="F401" s="5" t="s">
        <x:v>41</x:v>
      </x:c>
      <x:c r="G401" s="5" t="s">
        <x:v>1063</x:v>
      </x:c>
      <x:c r="H401" s="5"/>
      <x:c r="I401" s="5" t="s">
        <x:v>192</x:v>
      </x:c>
      <x:c r="J401" s="5" t="s">
        <x:v>93</x:v>
      </x:c>
      <x:c r="K401" s="5" t="s">
        <x:v>61</x:v>
      </x:c>
      <x:c r="L401" s="5" t="s">
        <x:v>16</x:v>
      </x:c>
      <x:c r="M401" s="5" t="s">
        <x:v>136</x:v>
      </x:c>
      <x:c r="N401" s="6">
        <x:v>3</x:v>
      </x:c>
      <x:c r="O401" s="7">
        <x:v>19.02</x:v>
      </x:c>
      <x:c r="P401" s="8">
        <x:v>0.10000000000000001</x:v>
      </x:c>
      <x:c r="Q401" s="7">
        <x:v>11.76</x:v>
      </x:c>
      <x:c r="R401" s="7">
        <x:v>51.350000000000001</x:v>
      </x:c>
      <x:c r="S401" s="5" t="s">
        <x:v>49</x:v>
      </x:c>
      <x:c r="T401" s="7">
        <x:v>133271.44</x:v>
      </x:c>
      <x:c r="U401" s="6"/>
      <x:c r="V401" s="6"/>
      <x:c r="W401" s="5" t="s">
        <x:v>50</x:v>
      </x:c>
      <x:c r="X401" s="5" t="s">
        <x:v>70</x:v>
      </x:c>
    </x:row>
    <x:row r="402">
      <x:c r="A402" s="5" t="s">
        <x:v>1064</x:v>
      </x:c>
      <x:c r="B402" s="5">
        <x:v>45997</x:v>
      </x:c>
      <x:c r="C402" s="5" t="s">
        <x:v>156</x:v>
      </x:c>
      <x:c r="D402" s="5" t="s">
        <x:v>157</x:v>
      </x:c>
      <x:c r="E402" s="5" t="s">
        <x:v>55</x:v>
      </x:c>
      <x:c r="F402" s="5" t="s">
        <x:v>158</x:v>
      </x:c>
      <x:c r="G402" s="5" t="s">
        <x:v>381</x:v>
      </x:c>
      <x:c r="H402" s="5" t="s">
        <x:v>78</x:v>
      </x:c>
      <x:c r="I402" s="5" t="s">
        <x:v>1065</x:v>
      </x:c>
      <x:c r="J402" s="5" t="s">
        <x:v>93</x:v>
      </x:c>
      <x:c r="K402" s="5" t="s">
        <x:v>86</x:v>
      </x:c>
      <x:c r="L402" s="5" t="s">
        <x:v>16</x:v>
      </x:c>
      <x:c r="M402" s="5" t="s">
        <x:v>384</x:v>
      </x:c>
      <x:c r="N402" s="6">
        <x:v>1</x:v>
      </x:c>
      <x:c r="O402" s="7">
        <x:v>40.920000000000002</x:v>
      </x:c>
      <x:c r="P402" s="8">
        <x:v>5.0000000000000003e-002</x:v>
      </x:c>
      <x:c r="Q402" s="7">
        <x:v>30.18</x:v>
      </x:c>
      <x:c r="R402" s="7">
        <x:v>38.869999999999997</x:v>
      </x:c>
      <x:c r="S402" s="5" t="s">
        <x:v>49</x:v>
      </x:c>
      <x:c r="T402" s="7">
        <x:v>175976.04999999999</x:v>
      </x:c>
      <x:c r="U402" s="6"/>
      <x:c r="V402" s="6"/>
      <x:c r="W402" s="5" t="s">
        <x:v>50</x:v>
      </x:c>
      <x:c r="X402" s="5" t="s">
        <x:v>80</x:v>
      </x:c>
    </x:row>
    <x:row r="403">
      <x:c r="A403" s="5" t="s">
        <x:v>1066</x:v>
      </x:c>
      <x:c r="B403" s="5">
        <x:v>45481</x:v>
      </x:c>
      <x:c r="C403" s="5" t="s">
        <x:v>283</x:v>
      </x:c>
      <x:c r="D403" s="5" t="s">
        <x:v>284</x:v>
      </x:c>
      <x:c r="E403" s="5" t="s">
        <x:v>55</x:v>
      </x:c>
      <x:c r="F403" s="5" t="s">
        <x:v>56</x:v>
      </x:c>
      <x:c r="G403" s="5" t="s">
        <x:v>857</x:v>
      </x:c>
      <x:c r="H403" s="5" t="s">
        <x:v>104</x:v>
      </x:c>
      <x:c r="I403" s="5" t="s">
        <x:v>408</x:v>
      </x:c>
      <x:c r="J403" s="5" t="s">
        <x:v>116</x:v>
      </x:c>
      <x:c r="K403" s="5" t="s">
        <x:v>46</x:v>
      </x:c>
      <x:c r="L403" s="5" t="s">
        <x:v>16</x:v>
      </x:c>
      <x:c r="M403" s="5" t="s">
        <x:v>142</x:v>
      </x:c>
      <x:c r="N403" s="6">
        <x:v>6</x:v>
      </x:c>
      <x:c r="O403" s="7">
        <x:v>251.75</x:v>
      </x:c>
      <x:c r="P403" s="8">
        <x:v>0.25</x:v>
      </x:c>
      <x:c r="Q403" s="7">
        <x:v>202.02000000000001</x:v>
      </x:c>
      <x:c r="R403" s="7">
        <x:v>1132.8800000000001</x:v>
      </x:c>
      <x:c r="S403" s="5" t="s">
        <x:v>49</x:v>
      </x:c>
      <x:c r="T403" s="7">
        <x:v>136150.72</x:v>
      </x:c>
      <x:c r="U403" s="6"/>
      <x:c r="V403" s="6"/>
      <x:c r="W403" s="5" t="s">
        <x:v>50</x:v>
      </x:c>
      <x:c r="X403" s="5" t="s">
        <x:v>97</x:v>
      </x:c>
    </x:row>
    <x:row r="404">
      <x:c r="A404" s="5" t="s">
        <x:v>1067</x:v>
      </x:c>
      <x:c r="B404" s="5">
        <x:v>45543</x:v>
      </x:c>
      <x:c r="C404" s="5" t="s">
        <x:v>162</x:v>
      </x:c>
      <x:c r="D404" s="5" t="s">
        <x:v>163</x:v>
      </x:c>
      <x:c r="E404" s="5" t="s">
        <x:v>40</x:v>
      </x:c>
      <x:c r="F404" s="5" t="s">
        <x:v>158</x:v>
      </x:c>
      <x:c r="G404" s="5" t="s">
        <x:v>1068</x:v>
      </x:c>
      <x:c r="H404" s="5" t="s">
        <x:v>58</x:v>
      </x:c>
      <x:c r="I404" s="5" t="s">
        <x:v>92</x:v>
      </x:c>
      <x:c r="J404" s="5" t="s">
        <x:v>93</x:v>
      </x:c>
      <x:c r="K404" s="5" t="s">
        <x:v>46</x:v>
      </x:c>
      <x:c r="L404" s="5" t="s">
        <x:v>47</x:v>
      </x:c>
      <x:c r="M404" s="5" t="s">
        <x:v>170</x:v>
      </x:c>
      <x:c r="N404" s="6">
        <x:v>2</x:v>
      </x:c>
      <x:c r="O404" s="7">
        <x:v>33.759999999999998</x:v>
      </x:c>
      <x:c r="P404" s="8">
        <x:v>0.14999999999999999</x:v>
      </x:c>
      <x:c r="Q404" s="7">
        <x:v>16.25</x:v>
      </x:c>
      <x:c r="R404" s="7">
        <x:v>57.390000000000001</x:v>
      </x:c>
      <x:c r="S404" s="5" t="s">
        <x:v>49</x:v>
      </x:c>
      <x:c r="T404" s="7">
        <x:v>76937.800000000003</x:v>
      </x:c>
      <x:c r="U404" s="6"/>
      <x:c r="V404" s="6"/>
      <x:c r="W404" s="5" t="s">
        <x:v>50</x:v>
      </x:c>
      <x:c r="X404" s="5" t="s">
        <x:v>80</x:v>
      </x:c>
    </x:row>
    <x:row r="405">
      <x:c r="A405" s="5" t="s">
        <x:v>1069</x:v>
      </x:c>
      <x:c r="B405" s="5">
        <x:v>45888</x:v>
      </x:c>
      <x:c r="C405" s="5" t="s">
        <x:v>108</x:v>
      </x:c>
      <x:c r="D405" s="5" t="s">
        <x:v>109</x:v>
      </x:c>
      <x:c r="E405" s="5" t="s">
        <x:v>90</x:v>
      </x:c>
      <x:c r="F405" s="5" t="s">
        <x:v>102</x:v>
      </x:c>
      <x:c r="G405" s="5" t="s">
        <x:v>1070</x:v>
      </x:c>
      <x:c r="H405" s="5" t="s">
        <x:v>78</x:v>
      </x:c>
      <x:c r="I405" s="5" t="s">
        <x:v>160</x:v>
      </x:c>
      <x:c r="J405" s="5" t="s">
        <x:v>60</x:v>
      </x:c>
      <x:c r="K405" s="5" t="s">
        <x:v>117</x:v>
      </x:c>
      <x:c r="L405" s="5" t="s">
        <x:v>47</x:v>
      </x:c>
      <x:c r="M405" s="5" t="s">
        <x:v>419</x:v>
      </x:c>
      <x:c r="N405" s="6">
        <x:v>3</x:v>
      </x:c>
      <x:c r="O405" s="7">
        <x:v>233.56</x:v>
      </x:c>
      <x:c r="P405" s="8">
        <x:v>0</x:v>
      </x:c>
      <x:c r="Q405" s="7">
        <x:v>154.81999999999999</x:v>
      </x:c>
      <x:c r="R405" s="7">
        <x:v>700.67999999999995</x:v>
      </x:c>
      <x:c r="S405" s="5" t="s">
        <x:v>49</x:v>
      </x:c>
      <x:c r="T405" s="7">
        <x:v>91622.419999999998</x:v>
      </x:c>
      <x:c r="U405" s="6"/>
      <x:c r="V405" s="6"/>
      <x:c r="W405" s="5" t="s">
        <x:v>50</x:v>
      </x:c>
      <x:c r="X405" s="5" t="s">
        <x:v>97</x:v>
      </x:c>
    </x:row>
    <x:row r="406">
      <x:c r="A406" s="5" t="s">
        <x:v>1071</x:v>
      </x:c>
      <x:c r="B406" s="5">
        <x:v>45769</x:v>
      </x:c>
      <x:c r="C406" s="5" t="s">
        <x:v>53</x:v>
      </x:c>
      <x:c r="D406" s="5" t="s">
        <x:v>54</x:v>
      </x:c>
      <x:c r="E406" s="5" t="s">
        <x:v>55</x:v>
      </x:c>
      <x:c r="F406" s="5" t="s">
        <x:v>56</x:v>
      </x:c>
      <x:c r="G406" s="5" t="s">
        <x:v>1072</x:v>
      </x:c>
      <x:c r="H406" s="5" t="s">
        <x:v>78</x:v>
      </x:c>
      <x:c r="I406" s="5" t="s">
        <x:v>235</x:v>
      </x:c>
      <x:c r="J406" s="5" t="s">
        <x:v>116</x:v>
      </x:c>
      <x:c r="K406" s="5" t="s">
        <x:v>117</x:v>
      </x:c>
      <x:c r="L406" s="5" t="s">
        <x:v>16</x:v>
      </x:c>
      <x:c r="M406" s="5" t="s">
        <x:v>489</x:v>
      </x:c>
      <x:c r="N406" s="6">
        <x:v>1</x:v>
      </x:c>
      <x:c r="O406" s="7">
        <x:v>208.96000000000001</x:v>
      </x:c>
      <x:c r="P406" s="8">
        <x:v>0.25</x:v>
      </x:c>
      <x:c r="Q406" s="7">
        <x:v>100.5</x:v>
      </x:c>
      <x:c r="R406" s="7">
        <x:v>156.72</x:v>
      </x:c>
      <x:c r="S406" s="5" t="s">
        <x:v>49</x:v>
      </x:c>
      <x:c r="T406" s="7">
        <x:v>141815.48999999999</x:v>
      </x:c>
      <x:c r="U406" s="6"/>
      <x:c r="V406" s="6"/>
      <x:c r="W406" s="5" t="s">
        <x:v>50</x:v>
      </x:c>
      <x:c r="X406" s="5" t="s">
        <x:v>51</x:v>
      </x:c>
    </x:row>
    <x:row r="407">
      <x:c r="A407" s="5" t="s">
        <x:v>1073</x:v>
      </x:c>
      <x:c r="B407" s="5">
        <x:v>45399</x:v>
      </x:c>
      <x:c r="C407" s="5" t="s">
        <x:v>247</x:v>
      </x:c>
      <x:c r="D407" s="5" t="s">
        <x:v>248</x:v>
      </x:c>
      <x:c r="E407" s="5" t="s">
        <x:v>40</x:v>
      </x:c>
      <x:c r="F407" s="5" t="s">
        <x:v>102</x:v>
      </x:c>
      <x:c r="G407" s="5" t="s">
        <x:v>524</x:v>
      </x:c>
      <x:c r="H407" s="5" t="s">
        <x:v>43</x:v>
      </x:c>
      <x:c r="I407" s="5" t="s">
        <x:v>719</x:v>
      </x:c>
      <x:c r="J407" s="5" t="s">
        <x:v>93</x:v>
      </x:c>
      <x:c r="K407" s="5" t="s">
        <x:v>117</x:v>
      </x:c>
      <x:c r="L407" s="5" t="s">
        <x:v>16</x:v>
      </x:c>
      <x:c r="M407" s="5" t="s">
        <x:v>125</x:v>
      </x:c>
      <x:c r="N407" s="6">
        <x:v>7</x:v>
      </x:c>
      <x:c r="O407" s="7">
        <x:v>61.399999999999999</x:v>
      </x:c>
      <x:c r="P407" s="8">
        <x:v>5.0000000000000003e-002</x:v>
      </x:c>
      <x:c r="Q407" s="7">
        <x:v>43.920000000000002</x:v>
      </x:c>
      <x:c r="R407" s="7">
        <x:v>408.31</x:v>
      </x:c>
      <x:c r="S407" s="5" t="s">
        <x:v>49</x:v>
      </x:c>
      <x:c r="T407" s="7">
        <x:v>127625.59</x:v>
      </x:c>
      <x:c r="U407" s="6"/>
      <x:c r="V407" s="6"/>
      <x:c r="W407" s="5" t="s">
        <x:v>50</x:v>
      </x:c>
      <x:c r="X407" s="5" t="s">
        <x:v>70</x:v>
      </x:c>
    </x:row>
    <x:row r="408">
      <x:c r="A408" s="5" t="s">
        <x:v>1074</x:v>
      </x:c>
      <x:c r="B408" s="5">
        <x:v>45810</x:v>
      </x:c>
      <x:c r="C408" s="5" t="s">
        <x:v>178</x:v>
      </x:c>
      <x:c r="D408" s="5" t="s">
        <x:v>179</x:v>
      </x:c>
      <x:c r="E408" s="5" t="s">
        <x:v>90</x:v>
      </x:c>
      <x:c r="F408" s="5" t="s">
        <x:v>66</x:v>
      </x:c>
      <x:c r="G408" s="5" t="s">
        <x:v>1075</x:v>
      </x:c>
      <x:c r="H408" s="5" t="s">
        <x:v>78</x:v>
      </x:c>
      <x:c r="I408" s="5" t="s">
        <x:v>160</x:v>
      </x:c>
      <x:c r="J408" s="5" t="s">
        <x:v>60</x:v>
      </x:c>
      <x:c r="K408" s="5" t="s">
        <x:v>117</x:v>
      </x:c>
      <x:c r="L408" s="5" t="s">
        <x:v>16</x:v>
      </x:c>
      <x:c r="M408" s="5" t="s">
        <x:v>236</x:v>
      </x:c>
      <x:c r="N408" s="6">
        <x:v>1</x:v>
      </x:c>
      <x:c r="O408" s="7">
        <x:v>254.93000000000001</x:v>
      </x:c>
      <x:c r="P408" s="8">
        <x:v>0.25</x:v>
      </x:c>
      <x:c r="Q408" s="7">
        <x:v>154.81999999999999</x:v>
      </x:c>
      <x:c r="R408" s="7">
        <x:v>191.19999999999999</x:v>
      </x:c>
      <x:c r="S408" s="5" t="s">
        <x:v>49</x:v>
      </x:c>
      <x:c r="T408" s="7">
        <x:v>139371.69</x:v>
      </x:c>
      <x:c r="U408" s="6"/>
      <x:c r="V408" s="6"/>
      <x:c r="W408" s="5" t="s">
        <x:v>50</x:v>
      </x:c>
      <x:c r="X408" s="5" t="s">
        <x:v>80</x:v>
      </x:c>
    </x:row>
    <x:row r="409">
      <x:c r="A409" s="5" t="s">
        <x:v>1076</x:v>
      </x:c>
      <x:c r="B409" s="5">
        <x:v>45661</x:v>
      </x:c>
      <x:c r="C409" s="5" t="s">
        <x:v>200</x:v>
      </x:c>
      <x:c r="D409" s="5" t="s">
        <x:v>201</x:v>
      </x:c>
      <x:c r="E409" s="5" t="s">
        <x:v>40</x:v>
      </x:c>
      <x:c r="F409" s="5" t="s">
        <x:v>158</x:v>
      </x:c>
      <x:c r="G409" s="5" t="s">
        <x:v>381</x:v>
      </x:c>
      <x:c r="H409" s="5" t="s">
        <x:v>78</x:v>
      </x:c>
      <x:c r="I409" s="5" t="s">
        <x:v>203</x:v>
      </x:c>
      <x:c r="J409" s="5" t="s">
        <x:v>60</x:v>
      </x:c>
      <x:c r="K409" s="5" t="s">
        <x:v>86</x:v>
      </x:c>
      <x:c r="L409" s="5" t="s">
        <x:v>47</x:v>
      </x:c>
      <x:c r="M409" s="5" t="s">
        <x:v>530</x:v>
      </x:c>
      <x:c r="N409" s="6">
        <x:v>1</x:v>
      </x:c>
      <x:c r="O409" s="7">
        <x:v>146.87</x:v>
      </x:c>
      <x:c r="P409" s="8">
        <x:v>0.25</x:v>
      </x:c>
      <x:c r="Q409" s="7">
        <x:v>103.51000000000001</x:v>
      </x:c>
      <x:c r="R409" s="7">
        <x:v>110.15000000000001</x:v>
      </x:c>
      <x:c r="S409" s="5" t="s">
        <x:v>49</x:v>
      </x:c>
      <x:c r="T409" s="7">
        <x:v>73104.899999999994</x:v>
      </x:c>
      <x:c r="U409" s="6"/>
      <x:c r="V409" s="6"/>
      <x:c r="W409" s="5" t="s">
        <x:v>50</x:v>
      </x:c>
      <x:c r="X409" s="5" t="s">
        <x:v>80</x:v>
      </x:c>
    </x:row>
    <x:row r="410">
      <x:c r="A410" s="5" t="s">
        <x:v>1077</x:v>
      </x:c>
      <x:c r="B410" s="5">
        <x:v>45782</x:v>
      </x:c>
      <x:c r="C410" s="5" t="s">
        <x:v>178</x:v>
      </x:c>
      <x:c r="D410" s="5" t="s">
        <x:v>179</x:v>
      </x:c>
      <x:c r="E410" s="5" t="s">
        <x:v>90</x:v>
      </x:c>
      <x:c r="F410" s="5" t="s">
        <x:v>66</x:v>
      </x:c>
      <x:c r="G410" s="5" t="s">
        <x:v>1078</x:v>
      </x:c>
      <x:c r="H410" s="5" t="s">
        <x:v>78</x:v>
      </x:c>
      <x:c r="I410" s="5" t="s">
        <x:v>225</x:v>
      </x:c>
      <x:c r="J410" s="5" t="s">
        <x:v>116</x:v>
      </x:c>
      <x:c r="K410" s="5" t="s">
        <x:v>61</x:v>
      </x:c>
      <x:c r="L410" s="5" t="s">
        <x:v>47</x:v>
      </x:c>
      <x:c r="M410" s="5" t="s">
        <x:v>489</x:v>
      </x:c>
      <x:c r="N410" s="6">
        <x:v>-1</x:v>
      </x:c>
      <x:c r="O410" s="7">
        <x:v>289.66000000000003</x:v>
      </x:c>
      <x:c r="P410" s="8">
        <x:v>0.20000000000000001</x:v>
      </x:c>
      <x:c r="Q410" s="7">
        <x:v>162.94999999999999</x:v>
      </x:c>
      <x:c r="R410" s="7">
        <x:v>-231.72999999999999</x:v>
      </x:c>
      <x:c r="S410" s="5" t="s">
        <x:v>49</x:v>
      </x:c>
      <x:c r="T410" s="7">
        <x:v>99453.089999999997</x:v>
      </x:c>
      <x:c r="U410" s="6"/>
      <x:c r="V410" s="6"/>
      <x:c r="W410" s="5" t="s">
        <x:v>96</x:v>
      </x:c>
      <x:c r="X410" s="5" t="s">
        <x:v>51</x:v>
      </x:c>
    </x:row>
    <x:row r="411">
      <x:c r="A411" s="5" t="s">
        <x:v>1079</x:v>
      </x:c>
      <x:c r="B411" s="5">
        <x:v>45647</x:v>
      </x:c>
      <x:c r="C411" s="5" t="s">
        <x:v>162</x:v>
      </x:c>
      <x:c r="D411" s="5" t="s">
        <x:v>163</x:v>
      </x:c>
      <x:c r="E411" s="5" t="s">
        <x:v>40</x:v>
      </x:c>
      <x:c r="F411" s="5" t="s">
        <x:v>158</x:v>
      </x:c>
      <x:c r="G411" s="5" t="s">
        <x:v>1080</x:v>
      </x:c>
      <x:c r="H411" s="5" t="s">
        <x:v>78</x:v>
      </x:c>
      <x:c r="I411" s="5" t="s">
        <x:v>257</x:v>
      </x:c>
      <x:c r="J411" s="5" t="s">
        <x:v>74</x:v>
      </x:c>
      <x:c r="K411" s="5" t="s">
        <x:v>86</x:v>
      </x:c>
      <x:c r="L411" s="5" t="s">
        <x:v>16</x:v>
      </x:c>
      <x:c r="M411" s="5" t="s">
        <x:v>471</x:v>
      </x:c>
      <x:c r="N411" s="6">
        <x:v>1</x:v>
      </x:c>
      <x:c r="O411" s="7">
        <x:v>91.180000000000007</x:v>
      </x:c>
      <x:c r="P411" s="8">
        <x:v>25</x:v>
      </x:c>
      <x:c r="Q411" s="7">
        <x:v>62.619999999999997</x:v>
      </x:c>
      <x:c r="R411" s="7">
        <x:v>68.390000000000001</x:v>
      </x:c>
      <x:c r="S411" s="5" t="s">
        <x:v>49</x:v>
      </x:c>
      <x:c r="T411" s="7">
        <x:v>188024.64000000001</x:v>
      </x:c>
      <x:c r="U411" s="6"/>
      <x:c r="V411" s="6"/>
      <x:c r="W411" s="5" t="s">
        <x:v>50</x:v>
      </x:c>
      <x:c r="X411" s="5" t="s">
        <x:v>97</x:v>
      </x:c>
    </x:row>
    <x:row r="412">
      <x:c r="A412" s="5" t="s">
        <x:v>1081</x:v>
      </x:c>
      <x:c r="B412" s="5">
        <x:v>45517</x:v>
      </x:c>
      <x:c r="C412" s="5" t="s">
        <x:v>64</x:v>
      </x:c>
      <x:c r="D412" s="5" t="s">
        <x:v>65</x:v>
      </x:c>
      <x:c r="E412" s="5" t="s">
        <x:v>40</x:v>
      </x:c>
      <x:c r="F412" s="5" t="s">
        <x:v>66</x:v>
      </x:c>
      <x:c r="G412" s="5" t="s">
        <x:v>1082</x:v>
      </x:c>
      <x:c r="H412" s="5" t="s">
        <x:v>43</x:v>
      </x:c>
      <x:c r="I412" s="5" t="s">
        <x:v>648</x:v>
      </x:c>
      <x:c r="J412" s="5" t="s">
        <x:v>93</x:v>
      </x:c>
      <x:c r="K412" s="5" t="s">
        <x:v>61</x:v>
      </x:c>
      <x:c r="L412" s="5" t="s">
        <x:v>16</x:v>
      </x:c>
      <x:c r="M412" s="5" t="s">
        <x:v>266</x:v>
      </x:c>
      <x:c r="N412" s="6">
        <x:v>1</x:v>
      </x:c>
      <x:c r="O412" s="7">
        <x:v>38.270000000000003</x:v>
      </x:c>
      <x:c r="P412" s="8">
        <x:v>0</x:v>
      </x:c>
      <x:c r="Q412" s="7">
        <x:v>29.219999999999999</x:v>
      </x:c>
      <x:c r="R412" s="7">
        <x:v>38.270000000000003</x:v>
      </x:c>
      <x:c r="S412" s="5" t="s">
        <x:v>49</x:v>
      </x:c>
      <x:c r="T412" s="7">
        <x:v>150623.88</x:v>
      </x:c>
      <x:c r="U412" s="6">
        <x:v>138</x:v>
      </x:c>
      <x:c r="V412" s="6">
        <x:v>7</x:v>
      </x:c>
      <x:c r="W412" s="5" t="s">
        <x:v>50</x:v>
      </x:c>
      <x:c r="X412" s="5" t="s">
        <x:v>80</x:v>
      </x:c>
    </x:row>
    <x:row r="413">
      <x:c r="A413" s="5" t="s">
        <x:v>1083</x:v>
      </x:c>
      <x:c r="B413" s="5">
        <x:v>45596</x:v>
      </x:c>
      <x:c r="C413" s="5" t="s">
        <x:v>88</x:v>
      </x:c>
      <x:c r="D413" s="5" t="s">
        <x:v>89</x:v>
      </x:c>
      <x:c r="E413" s="5" t="s">
        <x:v>90</x:v>
      </x:c>
      <x:c r="F413" s="5" t="s">
        <x:v>56</x:v>
      </x:c>
      <x:c r="G413" s="5" t="s">
        <x:v>1084</x:v>
      </x:c>
      <x:c r="H413" s="5" t="s">
        <x:v>78</x:v>
      </x:c>
      <x:c r="I413" s="5" t="s">
        <x:v>313</x:v>
      </x:c>
      <x:c r="J413" s="5" t="s">
        <x:v>60</x:v>
      </x:c>
      <x:c r="K413" s="5" t="s">
        <x:v>61</x:v>
      </x:c>
      <x:c r="L413" s="5" t="s">
        <x:v>131</x:v>
      </x:c>
      <x:c r="M413" s="5" t="s">
        <x:v>122</x:v>
      </x:c>
      <x:c r="N413" s="6">
        <x:v>6</x:v>
      </x:c>
      <x:c r="O413" s="7">
        <x:v>146.27000000000001</x:v>
      </x:c>
      <x:c r="P413" s="8">
        <x:v>0</x:v>
      </x:c>
      <x:c r="Q413" s="7">
        <x:v>102.78</x:v>
      </x:c>
      <x:c r="R413" s="7">
        <x:v>877.62</x:v>
      </x:c>
      <x:c r="S413" s="5" t="s">
        <x:v>49</x:v>
      </x:c>
      <x:c r="T413" s="7">
        <x:v>63753.440000000002</x:v>
      </x:c>
      <x:c r="U413" s="6"/>
      <x:c r="V413" s="6"/>
      <x:c r="W413" s="5" t="s">
        <x:v>50</x:v>
      </x:c>
      <x:c r="X413" s="5" t="s">
        <x:v>97</x:v>
      </x:c>
    </x:row>
    <x:row r="414">
      <x:c r="A414" s="5" t="s">
        <x:v>1085</x:v>
      </x:c>
      <x:c r="B414" s="5">
        <x:v>45822</x:v>
      </x:c>
      <x:c r="C414" s="5" t="s">
        <x:v>178</x:v>
      </x:c>
      <x:c r="D414" s="5" t="s">
        <x:v>179</x:v>
      </x:c>
      <x:c r="E414" s="5" t="s">
        <x:v>90</x:v>
      </x:c>
      <x:c r="F414" s="5" t="s">
        <x:v>66</x:v>
      </x:c>
      <x:c r="G414" s="5" t="s">
        <x:v>577</x:v>
      </x:c>
      <x:c r="H414" s="5" t="s">
        <x:v>58</x:v>
      </x:c>
      <x:c r="I414" s="5" t="s">
        <x:v>488</x:v>
      </x:c>
      <x:c r="J414" s="5" t="s">
        <x:v>74</x:v>
      </x:c>
      <x:c r="K414" s="5" t="s">
        <x:v>117</x:v>
      </x:c>
      <x:c r="L414" s="5" t="s">
        <x:v>16</x:v>
      </x:c>
      <x:c r="M414" s="5" t="s">
        <x:v>350</x:v>
      </x:c>
      <x:c r="N414" s="6">
        <x:v>1</x:v>
      </x:c>
      <x:c r="O414" s="7">
        <x:v>54.200000000000003</x:v>
      </x:c>
      <x:c r="P414" s="8">
        <x:v>0.20000000000000001</x:v>
      </x:c>
      <x:c r="Q414" s="7">
        <x:v>27.350000000000001</x:v>
      </x:c>
      <x:c r="R414" s="7">
        <x:v>43.359999999999999</x:v>
      </x:c>
      <x:c r="S414" s="5" t="s">
        <x:v>49</x:v>
      </x:c>
      <x:c r="T414" s="7">
        <x:v>139371.69</x:v>
      </x:c>
      <x:c r="U414" s="6"/>
      <x:c r="V414" s="6"/>
      <x:c r="W414" s="5" t="s">
        <x:v>50</x:v>
      </x:c>
      <x:c r="X414" s="5" t="s">
        <x:v>70</x:v>
      </x:c>
    </x:row>
    <x:row r="415">
      <x:c r="A415" s="5" t="s">
        <x:v>1086</x:v>
      </x:c>
      <x:c r="B415" s="5">
        <x:v>45358</x:v>
      </x:c>
      <x:c r="C415" s="5" t="s">
        <x:v>64</x:v>
      </x:c>
      <x:c r="D415" s="5" t="s">
        <x:v>65</x:v>
      </x:c>
      <x:c r="E415" s="5" t="s">
        <x:v>40</x:v>
      </x:c>
      <x:c r="F415" s="5" t="s">
        <x:v>66</x:v>
      </x:c>
      <x:c r="G415" s="5" t="s">
        <x:v>1087</x:v>
      </x:c>
      <x:c r="H415" s="5" t="s">
        <x:v>58</x:v>
      </x:c>
      <x:c r="I415" s="5" t="s">
        <x:v>265</x:v>
      </x:c>
      <x:c r="J415" s="5" t="s">
        <x:v>45</x:v>
      </x:c>
      <x:c r="K415" s="5" t="s">
        <x:v>86</x:v>
      </x:c>
      <x:c r="L415" s="5" t="s">
        <x:v>94</x:v>
      </x:c>
      <x:c r="M415" s="5" t="s">
        <x:v>222</x:v>
      </x:c>
      <x:c r="N415" s="6">
        <x:v>3</x:v>
      </x:c>
      <x:c r="O415" s="7">
        <x:v>150.25</x:v>
      </x:c>
      <x:c r="P415" s="8">
        <x:v>0.25</x:v>
      </x:c>
      <x:c r="Q415" s="7">
        <x:v>75.129999999999995</x:v>
      </x:c>
      <x:c r="R415" s="7">
        <x:v>338.06</x:v>
      </x:c>
      <x:c r="S415" s="5" t="s">
        <x:v>49</x:v>
      </x:c>
      <x:c r="T415" s="7">
        <x:v>60755.32</x:v>
      </x:c>
      <x:c r="U415" s="6"/>
      <x:c r="V415" s="6"/>
      <x:c r="W415" s="5" t="s">
        <x:v>50</x:v>
      </x:c>
      <x:c r="X415" s="5" t="s">
        <x:v>80</x:v>
      </x:c>
    </x:row>
    <x:row r="416">
      <x:c r="A416" s="5" t="s">
        <x:v>1088</x:v>
      </x:c>
      <x:c r="B416" s="5">
        <x:v>45338</x:v>
      </x:c>
      <x:c r="C416" s="5" t="s">
        <x:v>38</x:v>
      </x:c>
      <x:c r="D416" s="5" t="s">
        <x:v>39</x:v>
      </x:c>
      <x:c r="E416" s="5" t="s">
        <x:v>40</x:v>
      </x:c>
      <x:c r="F416" s="5" t="s">
        <x:v>41</x:v>
      </x:c>
      <x:c r="G416" s="5" t="s">
        <x:v>228</x:v>
      </x:c>
      <x:c r="H416" s="5" t="s">
        <x:v>104</x:v>
      </x:c>
      <x:c r="I416" s="5" t="s">
        <x:v>588</x:v>
      </x:c>
      <x:c r="J416" s="5" t="s">
        <x:v>45</x:v>
      </x:c>
      <x:c r="K416" s="5" t="s">
        <x:v>86</x:v>
      </x:c>
      <x:c r="L416" s="5" t="s">
        <x:v>131</x:v>
      </x:c>
      <x:c r="M416" s="5" t="s">
        <x:v>262</x:v>
      </x:c>
      <x:c r="N416" s="6">
        <x:v>2</x:v>
      </x:c>
      <x:c r="O416" s="7">
        <x:v>246.19999999999999</x:v>
      </x:c>
      <x:c r="P416" s="8">
        <x:v>0.20000000000000001</x:v>
      </x:c>
      <x:c r="Q416" s="7">
        <x:v>149.37</x:v>
      </x:c>
      <x:c r="R416" s="7">
        <x:v>393.92000000000002</x:v>
      </x:c>
      <x:c r="S416" s="5" t="s">
        <x:v>49</x:v>
      </x:c>
      <x:c r="T416" s="7">
        <x:v>74688.399999999994</x:v>
      </x:c>
      <x:c r="U416" s="6"/>
      <x:c r="V416" s="6"/>
      <x:c r="W416" s="5" t="s">
        <x:v>50</x:v>
      </x:c>
      <x:c r="X416" s="5" t="s">
        <x:v>70</x:v>
      </x:c>
    </x:row>
    <x:row r="417">
      <x:c r="A417" s="5" t="s">
        <x:v>1089</x:v>
      </x:c>
      <x:c r="B417" s="5">
        <x:v>45884</x:v>
      </x:c>
      <x:c r="C417" s="5" t="s">
        <x:v>283</x:v>
      </x:c>
      <x:c r="D417" s="5" t="s">
        <x:v>284</x:v>
      </x:c>
      <x:c r="E417" s="5" t="s">
        <x:v>55</x:v>
      </x:c>
      <x:c r="F417" s="5" t="s">
        <x:v>56</x:v>
      </x:c>
      <x:c r="G417" s="5" t="s">
        <x:v>857</x:v>
      </x:c>
      <x:c r="H417" s="5" t="s">
        <x:v>104</x:v>
      </x:c>
      <x:c r="I417" s="5" t="s">
        <x:v>379</x:v>
      </x:c>
      <x:c r="J417" s="5" t="s">
        <x:v>116</x:v>
      </x:c>
      <x:c r="K417" s="5" t="s">
        <x:v>61</x:v>
      </x:c>
      <x:c r="L417" s="5" t="s">
        <x:v>16</x:v>
      </x:c>
      <x:c r="M417" s="5" t="s">
        <x:v>329</x:v>
      </x:c>
      <x:c r="N417" s="6">
        <x:v>1</x:v>
      </x:c>
      <x:c r="O417" s="7">
        <x:v>189.12</x:v>
      </x:c>
      <x:c r="P417" s="8">
        <x:v>0.25</x:v>
      </x:c>
      <x:c r="Q417" s="7">
        <x:v>140.91</x:v>
      </x:c>
      <x:c r="R417" s="7">
        <x:v>141.84</x:v>
      </x:c>
      <x:c r="S417" s="5" t="s">
        <x:v>49</x:v>
      </x:c>
      <x:c r="T417" s="7">
        <x:v>183497.98999999999</x:v>
      </x:c>
      <x:c r="U417" s="6"/>
      <x:c r="V417" s="6"/>
      <x:c r="W417" s="5" t="s">
        <x:v>50</x:v>
      </x:c>
      <x:c r="X417" s="5" t="s">
        <x:v>80</x:v>
      </x:c>
    </x:row>
    <x:row r="418">
      <x:c r="A418" s="5" t="s">
        <x:v>1090</x:v>
      </x:c>
      <x:c r="B418" s="5">
        <x:v>46099</x:v>
      </x:c>
      <x:c r="C418" s="5" t="s">
        <x:v>200</x:v>
      </x:c>
      <x:c r="D418" s="5" t="s">
        <x:v>201</x:v>
      </x:c>
      <x:c r="E418" s="5" t="s">
        <x:v>40</x:v>
      </x:c>
      <x:c r="F418" s="5" t="s">
        <x:v>158</x:v>
      </x:c>
      <x:c r="G418" s="5" t="s">
        <x:v>187</x:v>
      </x:c>
      <x:c r="H418" s="5" t="s">
        <x:v>78</x:v>
      </x:c>
      <x:c r="I418" s="5" t="s">
        <x:v>356</x:v>
      </x:c>
      <x:c r="J418" s="5" t="s">
        <x:v>116</x:v>
      </x:c>
      <x:c r="K418" s="5" t="s">
        <x:v>46</x:v>
      </x:c>
      <x:c r="L418" s="5" t="s">
        <x:v>94</x:v>
      </x:c>
      <x:c r="M418" s="5" t="s">
        <x:v>112</x:v>
      </x:c>
      <x:c r="N418" s="6">
        <x:v>8</x:v>
      </x:c>
      <x:c r="O418" s="7">
        <x:v>211.5</x:v>
      </x:c>
      <x:c r="P418" s="8">
        <x:v>0.20000000000000001</x:v>
      </x:c>
      <x:c r="Q418" s="7">
        <x:v>134.59999999999999</x:v>
      </x:c>
      <x:c r="R418" s="7">
        <x:v>1353.5999999999999</x:v>
      </x:c>
      <x:c r="S418" s="5" t="s">
        <x:v>49</x:v>
      </x:c>
      <x:c r="T418" s="7">
        <x:v>99817.529999999999</x:v>
      </x:c>
      <x:c r="U418" s="6"/>
      <x:c r="V418" s="6"/>
      <x:c r="W418" s="5" t="s">
        <x:v>50</x:v>
      </x:c>
      <x:c r="X418" s="5" t="s">
        <x:v>80</x:v>
      </x:c>
    </x:row>
    <x:row r="419">
      <x:c r="A419" s="5" t="s">
        <x:v>1091</x:v>
      </x:c>
      <x:c r="B419" s="5">
        <x:v>45897</x:v>
      </x:c>
      <x:c r="C419" s="5" t="s">
        <x:v>156</x:v>
      </x:c>
      <x:c r="D419" s="5" t="s">
        <x:v>157</x:v>
      </x:c>
      <x:c r="E419" s="5" t="s">
        <x:v>55</x:v>
      </x:c>
      <x:c r="F419" s="5" t="s">
        <x:v>158</x:v>
      </x:c>
      <x:c r="G419" s="5" t="s">
        <x:v>1092</x:v>
      </x:c>
      <x:c r="H419" s="5" t="s">
        <x:v>78</x:v>
      </x:c>
      <x:c r="I419" s="5" t="s">
        <x:v>400</x:v>
      </x:c>
      <x:c r="J419" s="5" t="s">
        <x:v>93</x:v>
      </x:c>
      <x:c r="K419" s="5" t="s">
        <x:v>61</x:v>
      </x:c>
      <x:c r="L419" s="5" t="s">
        <x:v>16</x:v>
      </x:c>
      <x:c r="M419" s="5" t="s">
        <x:v>154</x:v>
      </x:c>
      <x:c r="N419" s="6">
        <x:v>-1</x:v>
      </x:c>
      <x:c r="O419" s="7">
        <x:v>26.219999999999999</x:v>
      </x:c>
      <x:c r="P419" s="8">
        <x:v>0</x:v>
      </x:c>
      <x:c r="Q419" s="7">
        <x:v>16.07</x:v>
      </x:c>
      <x:c r="R419" s="7">
        <x:v>-26.219999999999999</x:v>
      </x:c>
      <x:c r="S419" s="5" t="s">
        <x:v>49</x:v>
      </x:c>
      <x:c r="T419" s="7">
        <x:v>136743.72</x:v>
      </x:c>
      <x:c r="U419" s="6"/>
      <x:c r="V419" s="6"/>
      <x:c r="W419" s="5" t="s">
        <x:v>96</x:v>
      </x:c>
      <x:c r="X419" s="5" t="s">
        <x:v>97</x:v>
      </x:c>
    </x:row>
    <x:row r="420">
      <x:c r="A420" s="5" t="s">
        <x:v>1093</x:v>
      </x:c>
      <x:c r="B420" s="5">
        <x:v>45678</x:v>
      </x:c>
      <x:c r="C420" s="5" t="s">
        <x:v>162</x:v>
      </x:c>
      <x:c r="D420" s="5" t="s">
        <x:v>163</x:v>
      </x:c>
      <x:c r="E420" s="5" t="s">
        <x:v>40</x:v>
      </x:c>
      <x:c r="F420" s="5" t="s">
        <x:v>158</x:v>
      </x:c>
      <x:c r="G420" s="5" t="s">
        <x:v>271</x:v>
      </x:c>
      <x:c r="H420" s="5" t="s">
        <x:v>78</x:v>
      </x:c>
      <x:c r="I420" s="5" t="s">
        <x:v>1094</x:v>
      </x:c>
      <x:c r="J420" s="5" t="s">
        <x:v>116</x:v>
      </x:c>
      <x:c r="K420" s="5" t="s">
        <x:v>61</x:v>
      </x:c>
      <x:c r="L420" s="5" t="s">
        <x:v>94</x:v>
      </x:c>
      <x:c r="M420" s="5" t="s">
        <x:v>62</x:v>
      </x:c>
      <x:c r="N420" s="6">
        <x:v>2</x:v>
      </x:c>
      <x:c r="O420" s="7">
        <x:v>176.34999999999999</x:v>
      </x:c>
      <x:c r="P420" s="8">
        <x:v>0.25</x:v>
      </x:c>
      <x:c r="Q420" s="7">
        <x:v>92.340000000000003</x:v>
      </x:c>
      <x:c r="R420" s="7">
        <x:v>264.51999999999998</x:v>
      </x:c>
      <x:c r="S420" s="5" t="s">
        <x:v>49</x:v>
      </x:c>
      <x:c r="T420" s="7">
        <x:v>76324.899999999994</x:v>
      </x:c>
      <x:c r="U420" s="6"/>
      <x:c r="V420" s="6"/>
      <x:c r="W420" s="5" t="s">
        <x:v>50</x:v>
      </x:c>
      <x:c r="X420" s="5" t="s">
        <x:v>70</x:v>
      </x:c>
    </x:row>
    <x:row r="421">
      <x:c r="A421" s="5" t="s">
        <x:v>1095</x:v>
      </x:c>
      <x:c r="B421" s="5">
        <x:v>45933</x:v>
      </x:c>
      <x:c r="C421" s="5" t="s">
        <x:v>127</x:v>
      </x:c>
      <x:c r="D421" s="5" t="s">
        <x:v>128</x:v>
      </x:c>
      <x:c r="E421" s="5" t="s">
        <x:v>55</x:v>
      </x:c>
      <x:c r="F421" s="5" t="s">
        <x:v>41</x:v>
      </x:c>
      <x:c r="G421" s="5" t="s">
        <x:v>1096</x:v>
      </x:c>
      <x:c r="H421" s="5" t="s">
        <x:v>104</x:v>
      </x:c>
      <x:c r="I421" s="5" t="s">
        <x:v>210</x:v>
      </x:c>
      <x:c r="J421" s="5" t="s">
        <x:v>116</x:v>
      </x:c>
      <x:c r="K421" s="5" t="s">
        <x:v>61</x:v>
      </x:c>
      <x:c r="L421" s="5" t="s">
        <x:v>16</x:v>
      </x:c>
      <x:c r="M421" s="5" t="s">
        <x:v>112</x:v>
      </x:c>
      <x:c r="N421" s="6">
        <x:v>1</x:v>
      </x:c>
      <x:c r="O421" s="7">
        <x:v>373.56</x:v>
      </x:c>
      <x:c r="P421" s="8">
        <x:v>0</x:v>
      </x:c>
      <x:c r="Q421" s="7">
        <x:v>229.88999999999999</x:v>
      </x:c>
      <x:c r="R421" s="7">
        <x:v>373.56</x:v>
      </x:c>
      <x:c r="S421" s="5" t="s">
        <x:v>49</x:v>
      </x:c>
      <x:c r="T421" s="7">
        <x:v>126153.61</x:v>
      </x:c>
      <x:c r="U421" s="6"/>
      <x:c r="V421" s="6"/>
      <x:c r="W421" s="5" t="s">
        <x:v>50</x:v>
      </x:c>
      <x:c r="X421" s="5" t="s">
        <x:v>80</x:v>
      </x:c>
    </x:row>
    <x:row r="422">
      <x:c r="A422" s="5" t="s">
        <x:v>1097</x:v>
      </x:c>
      <x:c r="B422" s="5">
        <x:v>46053</x:v>
      </x:c>
      <x:c r="C422" s="5" t="s">
        <x:v>194</x:v>
      </x:c>
      <x:c r="D422" s="5" t="s">
        <x:v>195</x:v>
      </x:c>
      <x:c r="E422" s="5" t="s">
        <x:v>90</x:v>
      </x:c>
      <x:c r="F422" s="5" t="s">
        <x:v>158</x:v>
      </x:c>
      <x:c r="G422" s="5" t="s">
        <x:v>1098</x:v>
      </x:c>
      <x:c r="H422" s="5" t="s">
        <x:v>58</x:v>
      </x:c>
      <x:c r="I422" s="5" t="s">
        <x:v>494</x:v>
      </x:c>
      <x:c r="J422" s="5" t="s">
        <x:v>45</x:v>
      </x:c>
      <x:c r="K422" s="5" t="s">
        <x:v>117</x:v>
      </x:c>
      <x:c r="L422" s="5" t="s">
        <x:v>131</x:v>
      </x:c>
      <x:c r="M422" s="5" t="s">
        <x:v>125</x:v>
      </x:c>
      <x:c r="N422" s="6">
        <x:v>1</x:v>
      </x:c>
      <x:c r="O422" s="7">
        <x:v>673.76999999999998</x:v>
      </x:c>
      <x:c r="P422" s="8">
        <x:v>0.10000000000000001</x:v>
      </x:c>
      <x:c r="Q422" s="7">
        <x:v>417.19999999999999</x:v>
      </x:c>
      <x:c r="R422" s="7">
        <x:v>606.38999999999999</x:v>
      </x:c>
      <x:c r="S422" s="5" t="s">
        <x:v>49</x:v>
      </x:c>
      <x:c r="T422" s="7">
        <x:v>98560.759999999995</x:v>
      </x:c>
      <x:c r="U422" s="6"/>
      <x:c r="V422" s="6"/>
      <x:c r="W422" s="5" t="s">
        <x:v>50</x:v>
      </x:c>
      <x:c r="X422" s="5" t="s">
        <x:v>97</x:v>
      </x:c>
    </x:row>
    <x:row r="423">
      <x:c r="A423" s="5" t="s">
        <x:v>1099</x:v>
      </x:c>
      <x:c r="B423" s="5">
        <x:v>45414</x:v>
      </x:c>
      <x:c r="C423" s="5" t="s">
        <x:v>156</x:v>
      </x:c>
      <x:c r="D423" s="5" t="s">
        <x:v>157</x:v>
      </x:c>
      <x:c r="E423" s="5" t="s">
        <x:v>55</x:v>
      </x:c>
      <x:c r="F423" s="5" t="s">
        <x:v>158</x:v>
      </x:c>
      <x:c r="G423" s="5" t="s">
        <x:v>1100</x:v>
      </x:c>
      <x:c r="H423" s="5" t="s">
        <x:v>104</x:v>
      </x:c>
      <x:c r="I423" s="5" t="s">
        <x:v>229</x:v>
      </x:c>
      <x:c r="J423" s="5" t="s">
        <x:v>93</x:v>
      </x:c>
      <x:c r="K423" s="5" t="s">
        <x:v>46</x:v>
      </x:c>
      <x:c r="L423" s="5" t="s">
        <x:v>47</x:v>
      </x:c>
      <x:c r="M423" s="5" t="s">
        <x:v>329</x:v>
      </x:c>
      <x:c r="N423" s="6">
        <x:v>0</x:v>
      </x:c>
      <x:c r="O423" s="7">
        <x:v>8.5700000000000003</x:v>
      </x:c>
      <x:c r="P423" s="8">
        <x:v>5.0000000000000003e-002</x:v>
      </x:c>
      <x:c r="Q423" s="7">
        <x:v>6.0700000000000003</x:v>
      </x:c>
      <x:c r="R423" s="7">
        <x:v>0</x:v>
      </x:c>
      <x:c r="S423" s="5" t="s">
        <x:v>49</x:v>
      </x:c>
      <x:c r="T423" s="7">
        <x:v>76813.830000000002</x:v>
      </x:c>
      <x:c r="U423" s="6"/>
      <x:c r="V423" s="6"/>
      <x:c r="W423" s="5" t="s">
        <x:v>151</x:v>
      </x:c>
      <x:c r="X423" s="5" t="s">
        <x:v>80</x:v>
      </x:c>
    </x:row>
    <x:row r="424">
      <x:c r="A424" s="5" t="s">
        <x:v>1101</x:v>
      </x:c>
      <x:c r="B424" s="5">
        <x:v>45817</x:v>
      </x:c>
      <x:c r="C424" s="5" t="s">
        <x:v>100</x:v>
      </x:c>
      <x:c r="D424" s="5" t="s">
        <x:v>101</x:v>
      </x:c>
      <x:c r="E424" s="5" t="s">
        <x:v>90</x:v>
      </x:c>
      <x:c r="F424" s="5" t="s">
        <x:v>102</x:v>
      </x:c>
      <x:c r="G424" s="5" t="s">
        <x:v>1102</x:v>
      </x:c>
      <x:c r="H424" s="5" t="s">
        <x:v>43</x:v>
      </x:c>
      <x:c r="I424" s="5" t="s">
        <x:v>250</x:v>
      </x:c>
      <x:c r="J424" s="5" t="s">
        <x:v>60</x:v>
      </x:c>
      <x:c r="K424" s="5" t="s">
        <x:v>46</x:v>
      </x:c>
      <x:c r="L424" s="5" t="s">
        <x:v>16</x:v>
      </x:c>
      <x:c r="M424" s="5" t="s">
        <x:v>211</x:v>
      </x:c>
      <x:c r="N424" s="6">
        <x:v>1</x:v>
      </x:c>
      <x:c r="O424" s="7">
        <x:v>213.33000000000001</x:v>
      </x:c>
      <x:c r="P424" s="8">
        <x:v>5.0000000000000003e-002</x:v>
      </x:c>
      <x:c r="Q424" s="7">
        <x:v>120.05</x:v>
      </x:c>
      <x:c r="R424" s="7">
        <x:v>202.66</x:v>
      </x:c>
      <x:c r="S424" s="5" t="s">
        <x:v>49</x:v>
      </x:c>
      <x:c r="T424" s="7">
        <x:v>174898.82999999999</x:v>
      </x:c>
      <x:c r="U424" s="6"/>
      <x:c r="V424" s="6"/>
      <x:c r="W424" s="5" t="s">
        <x:v>50</x:v>
      </x:c>
      <x:c r="X424" s="5" t="s">
        <x:v>97</x:v>
      </x:c>
    </x:row>
    <x:row r="425">
      <x:c r="A425" s="5" t="s">
        <x:v>1103</x:v>
      </x:c>
      <x:c r="B425" s="5">
        <x:v>45429</x:v>
      </x:c>
      <x:c r="C425" s="5" t="s">
        <x:v>156</x:v>
      </x:c>
      <x:c r="D425" s="5" t="s">
        <x:v>157</x:v>
      </x:c>
      <x:c r="E425" s="5" t="s">
        <x:v>55</x:v>
      </x:c>
      <x:c r="F425" s="5" t="s">
        <x:v>158</x:v>
      </x:c>
      <x:c r="G425" s="5" t="s">
        <x:v>1104</x:v>
      </x:c>
      <x:c r="H425" s="5" t="s">
        <x:v>104</x:v>
      </x:c>
      <x:c r="I425" s="5" t="s">
        <x:v>265</x:v>
      </x:c>
      <x:c r="J425" s="5" t="s">
        <x:v>45</x:v>
      </x:c>
      <x:c r="K425" s="5" t="s">
        <x:v>86</x:v>
      </x:c>
      <x:c r="L425" s="5" t="s">
        <x:v>47</x:v>
      </x:c>
      <x:c r="M425" s="5" t="s">
        <x:v>281</x:v>
      </x:c>
      <x:c r="N425" s="6">
        <x:v>-1</x:v>
      </x:c>
      <x:c r="O425" s="7">
        <x:v>135.03</x:v>
      </x:c>
      <x:c r="P425" s="8">
        <x:v>0.10000000000000001</x:v>
      </x:c>
      <x:c r="Q425" s="7">
        <x:v>75.129999999999995</x:v>
      </x:c>
      <x:c r="R425" s="7">
        <x:v>-121.53</x:v>
      </x:c>
      <x:c r="S425" s="5" t="s">
        <x:v>49</x:v>
      </x:c>
      <x:c r="T425" s="7">
        <x:v>76813.830000000002</x:v>
      </x:c>
      <x:c r="U425" s="6"/>
      <x:c r="V425" s="6"/>
      <x:c r="W425" s="5" t="s">
        <x:v>96</x:v>
      </x:c>
      <x:c r="X425" s="5" t="s">
        <x:v>80</x:v>
      </x:c>
    </x:row>
    <x:row r="426">
      <x:c r="A426" s="5" t="s">
        <x:v>1105</x:v>
      </x:c>
      <x:c r="B426" s="5">
        <x:v>45727</x:v>
      </x:c>
      <x:c r="C426" s="5" t="s">
        <x:v>156</x:v>
      </x:c>
      <x:c r="D426" s="5" t="s">
        <x:v>157</x:v>
      </x:c>
      <x:c r="E426" s="5" t="s">
        <x:v>55</x:v>
      </x:c>
      <x:c r="F426" s="5" t="s">
        <x:v>158</x:v>
      </x:c>
      <x:c r="G426" s="5" t="s">
        <x:v>1106</x:v>
      </x:c>
      <x:c r="H426" s="5" t="s">
        <x:v>43</x:v>
      </x:c>
      <x:c r="I426" s="5" t="s">
        <x:v>482</x:v>
      </x:c>
      <x:c r="J426" s="5" t="s">
        <x:v>60</x:v>
      </x:c>
      <x:c r="K426" s="5" t="s">
        <x:v>86</x:v>
      </x:c>
      <x:c r="L426" s="5" t="s">
        <x:v>16</x:v>
      </x:c>
      <x:c r="M426" s="5" t="s">
        <x:v>424</x:v>
      </x:c>
      <x:c r="N426" s="6">
        <x:v>2</x:v>
      </x:c>
      <x:c r="O426" s="7">
        <x:v>224.12</x:v>
      </x:c>
      <x:c r="P426" s="8">
        <x:v>0</x:v>
      </x:c>
      <x:c r="Q426" s="7">
        <x:v>167.96000000000001</x:v>
      </x:c>
      <x:c r="R426" s="7">
        <x:v>448.24000000000001</x:v>
      </x:c>
      <x:c r="S426" s="5" t="s">
        <x:v>49</x:v>
      </x:c>
      <x:c r="T426" s="7">
        <x:v>140659.29000000001</x:v>
      </x:c>
      <x:c r="U426" s="6"/>
      <x:c r="V426" s="6"/>
      <x:c r="W426" s="5" t="s">
        <x:v>50</x:v>
      </x:c>
      <x:c r="X426" s="5" t="s">
        <x:v>97</x:v>
      </x:c>
    </x:row>
    <x:row r="427">
      <x:c r="A427" s="5" t="s">
        <x:v>1107</x:v>
      </x:c>
      <x:c r="B427" s="5">
        <x:v>46128</x:v>
      </x:c>
      <x:c r="C427" s="5" t="s">
        <x:v>82</x:v>
      </x:c>
      <x:c r="D427" s="5" t="s">
        <x:v>83</x:v>
      </x:c>
      <x:c r="E427" s="5" t="s">
        <x:v>40</x:v>
      </x:c>
      <x:c r="F427" s="5" t="s">
        <x:v>56</x:v>
      </x:c>
      <x:c r="G427" s="5" t="s">
        <x:v>1108</x:v>
      </x:c>
      <x:c r="H427" s="5" t="s">
        <x:v>104</x:v>
      </x:c>
      <x:c r="I427" s="5" t="s">
        <x:v>1109</x:v>
      </x:c>
      <x:c r="J427" s="5" t="s">
        <x:v>93</x:v>
      </x:c>
      <x:c r="K427" s="5" t="s">
        <x:v>61</x:v>
      </x:c>
      <x:c r="L427" s="5" t="s">
        <x:v>16</x:v>
      </x:c>
      <x:c r="M427" s="5" t="s">
        <x:v>442</x:v>
      </x:c>
      <x:c r="N427" s="6">
        <x:v>2</x:v>
      </x:c>
      <x:c r="O427" s="7">
        <x:v>27.210000000000001</x:v>
      </x:c>
      <x:c r="P427" s="8">
        <x:v>0.10000000000000001</x:v>
      </x:c>
      <x:c r="Q427" s="7">
        <x:v>14.08</x:v>
      </x:c>
      <x:c r="R427" s="7">
        <x:v>48.979999999999997</x:v>
      </x:c>
      <x:c r="S427" s="5" t="s">
        <x:v>49</x:v>
      </x:c>
      <x:c r="T427" s="7">
        <x:v>149277.95000000001</x:v>
      </x:c>
      <x:c r="U427" s="6"/>
      <x:c r="V427" s="6"/>
      <x:c r="W427" s="5" t="s">
        <x:v>50</x:v>
      </x:c>
      <x:c r="X427" s="5" t="s">
        <x:v>51</x:v>
      </x:c>
    </x:row>
    <x:row r="428">
      <x:c r="A428" s="5" t="s">
        <x:v>1110</x:v>
      </x:c>
      <x:c r="B428" s="5">
        <x:v>46188</x:v>
      </x:c>
      <x:c r="C428" s="5" t="s">
        <x:v>127</x:v>
      </x:c>
      <x:c r="D428" s="5" t="s">
        <x:v>128</x:v>
      </x:c>
      <x:c r="E428" s="5" t="s">
        <x:v>55</x:v>
      </x:c>
      <x:c r="F428" s="5" t="s">
        <x:v>41</x:v>
      </x:c>
      <x:c r="G428" s="5" t="s">
        <x:v>1111</x:v>
      </x:c>
      <x:c r="H428" s="5" t="s">
        <x:v>58</x:v>
      </x:c>
      <x:c r="I428" s="5" t="s">
        <x:v>875</x:v>
      </x:c>
      <x:c r="J428" s="5" t="s">
        <x:v>74</x:v>
      </x:c>
      <x:c r="K428" s="5" t="s">
        <x:v>46</x:v>
      </x:c>
      <x:c r="L428" s="5" t="s">
        <x:v>16</x:v>
      </x:c>
      <x:c r="M428" s="5" t="s">
        <x:v>211</x:v>
      </x:c>
      <x:c r="N428" s="6">
        <x:v>1</x:v>
      </x:c>
      <x:c r="O428" s="7">
        <x:v>71.019999999999996</x:v>
      </x:c>
      <x:c r="P428" s="8">
        <x:v>0.25</x:v>
      </x:c>
      <x:c r="Q428" s="7">
        <x:v>43.259999999999998</x:v>
      </x:c>
      <x:c r="R428" s="7">
        <x:v>53.270000000000003</x:v>
      </x:c>
      <x:c r="S428" s="5" t="s">
        <x:v>49</x:v>
      </x:c>
      <x:c r="T428" s="7">
        <x:v>196953.20999999999</x:v>
      </x:c>
      <x:c r="U428" s="6">
        <x:v>43</x:v>
      </x:c>
      <x:c r="V428" s="6">
        <x:v>31</x:v>
      </x:c>
      <x:c r="W428" s="5" t="s">
        <x:v>50</x:v>
      </x:c>
      <x:c r="X428" s="5" t="s">
        <x:v>70</x:v>
      </x:c>
    </x:row>
    <x:row r="429">
      <x:c r="A429" s="5" t="s">
        <x:v>1112</x:v>
      </x:c>
      <x:c r="B429" s="5">
        <x:v>45393</x:v>
      </x:c>
      <x:c r="C429" s="5" t="s">
        <x:v>64</x:v>
      </x:c>
      <x:c r="D429" s="5" t="s">
        <x:v>65</x:v>
      </x:c>
      <x:c r="E429" s="5" t="s">
        <x:v>40</x:v>
      </x:c>
      <x:c r="F429" s="5" t="s">
        <x:v>66</x:v>
      </x:c>
      <x:c r="G429" s="5" t="s">
        <x:v>1113</x:v>
      </x:c>
      <x:c r="H429" s="5" t="s">
        <x:v>43</x:v>
      </x:c>
      <x:c r="I429" s="5" t="s">
        <x:v>773</x:v>
      </x:c>
      <x:c r="J429" s="5" t="s">
        <x:v>116</x:v>
      </x:c>
      <x:c r="K429" s="5" t="s">
        <x:v>117</x:v>
      </x:c>
      <x:c r="L429" s="5" t="s">
        <x:v>131</x:v>
      </x:c>
      <x:c r="M429" s="5" t="s">
        <x:v>442</x:v>
      </x:c>
      <x:c r="N429" s="6">
        <x:v>1</x:v>
      </x:c>
      <x:c r="O429" s="7">
        <x:v>162.94</x:v>
      </x:c>
      <x:c r="P429" s="8">
        <x:v>0.25</x:v>
      </x:c>
      <x:c r="Q429" s="7">
        <x:v>98.900000000000006</x:v>
      </x:c>
      <x:c r="R429" s="7">
        <x:v>122.2</x:v>
      </x:c>
      <x:c r="S429" s="5" t="s">
        <x:v>49</x:v>
      </x:c>
      <x:c r="T429" s="7">
        <x:v>70157.600000000006</x:v>
      </x:c>
      <x:c r="U429" s="6"/>
      <x:c r="V429" s="6"/>
      <x:c r="W429" s="5" t="s">
        <x:v>50</x:v>
      </x:c>
      <x:c r="X429" s="5" t="s">
        <x:v>70</x:v>
      </x:c>
    </x:row>
    <x:row r="430">
      <x:c r="A430" s="5" t="s">
        <x:v>1114</x:v>
      </x:c>
      <x:c r="B430" s="5">
        <x:v>45318</x:v>
      </x:c>
      <x:c r="C430" s="5" t="s">
        <x:v>194</x:v>
      </x:c>
      <x:c r="D430" s="5" t="s">
        <x:v>195</x:v>
      </x:c>
      <x:c r="E430" s="5" t="s">
        <x:v>90</x:v>
      </x:c>
      <x:c r="F430" s="5" t="s">
        <x:v>158</x:v>
      </x:c>
      <x:c r="G430" s="5" t="s">
        <x:v>1115</x:v>
      </x:c>
      <x:c r="H430" s="5" t="s">
        <x:v>104</x:v>
      </x:c>
      <x:c r="I430" s="5" t="s">
        <x:v>674</x:v>
      </x:c>
      <x:c r="J430" s="5" t="s">
        <x:v>45</x:v>
      </x:c>
      <x:c r="K430" s="5" t="s">
        <x:v>61</x:v>
      </x:c>
      <x:c r="L430" s="5" t="s">
        <x:v>16</x:v>
      </x:c>
      <x:c r="M430" s="5" t="s">
        <x:v>170</x:v>
      </x:c>
      <x:c r="N430" s="6">
        <x:v>1</x:v>
      </x:c>
      <x:c r="O430" s="7">
        <x:v>564.77999999999997</x:v>
      </x:c>
      <x:c r="P430" s="8">
        <x:v>5.0000000000000003e-002</x:v>
      </x:c>
      <x:c r="Q430" s="7">
        <x:v>285.98000000000002</x:v>
      </x:c>
      <x:c r="R430" s="7">
        <x:v>536.53999999999996</x:v>
      </x:c>
      <x:c r="S430" s="5" t="s">
        <x:v>49</x:v>
      </x:c>
      <x:c r="T430" s="7">
        <x:v>199118.41</x:v>
      </x:c>
      <x:c r="U430" s="6"/>
      <x:c r="V430" s="6"/>
      <x:c r="W430" s="5" t="s">
        <x:v>50</x:v>
      </x:c>
      <x:c r="X430" s="5" t="s">
        <x:v>51</x:v>
      </x:c>
    </x:row>
    <x:row r="431">
      <x:c r="A431" s="5" t="s">
        <x:v>1116</x:v>
      </x:c>
      <x:c r="B431" s="5">
        <x:v>45523</x:v>
      </x:c>
      <x:c r="C431" s="5" t="s">
        <x:v>100</x:v>
      </x:c>
      <x:c r="D431" s="5" t="s">
        <x:v>101</x:v>
      </x:c>
      <x:c r="E431" s="5" t="s">
        <x:v>90</x:v>
      </x:c>
      <x:c r="F431" s="5" t="s">
        <x:v>102</x:v>
      </x:c>
      <x:c r="G431" s="5" t="s">
        <x:v>1117</x:v>
      </x:c>
      <x:c r="H431" s="5" t="s">
        <x:v>43</x:v>
      </x:c>
      <x:c r="I431" s="5" t="s">
        <x:v>474</x:v>
      </x:c>
      <x:c r="J431" s="5" t="s">
        <x:v>116</x:v>
      </x:c>
      <x:c r="K431" s="5" t="s">
        <x:v>46</x:v>
      </x:c>
      <x:c r="L431" s="5" t="s">
        <x:v>16</x:v>
      </x:c>
      <x:c r="M431" s="5" t="s">
        <x:v>211</x:v>
      </x:c>
      <x:c r="N431" s="6">
        <x:v>1</x:v>
      </x:c>
      <x:c r="O431" s="7">
        <x:v>178.47</x:v>
      </x:c>
      <x:c r="P431" s="8">
        <x:v>5.0000000000000003e-002</x:v>
      </x:c>
      <x:c r="Q431" s="7">
        <x:v>87.260000000000005</x:v>
      </x:c>
      <x:c r="R431" s="7">
        <x:v>169.55000000000001</x:v>
      </x:c>
      <x:c r="S431" s="5" t="s">
        <x:v>49</x:v>
      </x:c>
      <x:c r="T431" s="7">
        <x:v>171916.69</x:v>
      </x:c>
      <x:c r="U431" s="6"/>
      <x:c r="V431" s="6"/>
      <x:c r="W431" s="5" t="s">
        <x:v>50</x:v>
      </x:c>
      <x:c r="X431" s="5" t="s">
        <x:v>70</x:v>
      </x:c>
    </x:row>
    <x:row r="432">
      <x:c r="A432" s="5" t="s">
        <x:v>1118</x:v>
      </x:c>
      <x:c r="B432" s="5">
        <x:v>46019</x:v>
      </x:c>
      <x:c r="C432" s="5" t="s">
        <x:v>216</x:v>
      </x:c>
      <x:c r="D432" s="5" t="s">
        <x:v>217</x:v>
      </x:c>
      <x:c r="E432" s="5" t="s">
        <x:v>40</x:v>
      </x:c>
      <x:c r="F432" s="5" t="s">
        <x:v>102</x:v>
      </x:c>
      <x:c r="G432" s="5" t="s">
        <x:v>1119</x:v>
      </x:c>
      <x:c r="H432" s="5" t="s">
        <x:v>78</x:v>
      </x:c>
      <x:c r="I432" s="5" t="s">
        <x:v>392</x:v>
      </x:c>
      <x:c r="J432" s="5" t="s">
        <x:v>74</x:v>
      </x:c>
      <x:c r="K432" s="5" t="s">
        <x:v>86</x:v>
      </x:c>
      <x:c r="L432" s="5" t="s">
        <x:v>16</x:v>
      </x:c>
      <x:c r="M432" s="5" t="s">
        <x:v>275</x:v>
      </x:c>
      <x:c r="N432" s="6">
        <x:v>1</x:v>
      </x:c>
      <x:c r="O432" s="7">
        <x:v>38.869999999999997</x:v>
      </x:c>
      <x:c r="P432" s="8">
        <x:v>0.10000000000000001</x:v>
      </x:c>
      <x:c r="Q432" s="7">
        <x:v>20.899999999999999</x:v>
      </x:c>
      <x:c r="R432" s="7">
        <x:v>34.979999999999997</x:v>
      </x:c>
      <x:c r="S432" s="5" t="s">
        <x:v>49</x:v>
      </x:c>
      <x:c r="T432" s="7">
        <x:v>123213.12</x:v>
      </x:c>
      <x:c r="U432" s="6"/>
      <x:c r="V432" s="6"/>
      <x:c r="W432" s="5" t="s">
        <x:v>50</x:v>
      </x:c>
      <x:c r="X432" s="5" t="s">
        <x:v>80</x:v>
      </x:c>
    </x:row>
    <x:row r="433">
      <x:c r="A433" s="5" t="s">
        <x:v>1120</x:v>
      </x:c>
      <x:c r="B433" s="5">
        <x:v>45809</x:v>
      </x:c>
      <x:c r="C433" s="5" t="s">
        <x:v>156</x:v>
      </x:c>
      <x:c r="D433" s="5" t="s">
        <x:v>157</x:v>
      </x:c>
      <x:c r="E433" s="5" t="s">
        <x:v>55</x:v>
      </x:c>
      <x:c r="F433" s="5" t="s">
        <x:v>158</x:v>
      </x:c>
      <x:c r="G433" s="5" t="s">
        <x:v>1121</x:v>
      </x:c>
      <x:c r="H433" s="5" t="s">
        <x:v>58</x:v>
      </x:c>
      <x:c r="I433" s="5" t="s">
        <x:v>59</x:v>
      </x:c>
      <x:c r="J433" s="5" t="s">
        <x:v>60</x:v>
      </x:c>
      <x:c r="K433" s="5" t="s">
        <x:v>61</x:v>
      </x:c>
      <x:c r="L433" s="5" t="s">
        <x:v>94</x:v>
      </x:c>
      <x:c r="M433" s="5" t="s">
        <x:v>329</x:v>
      </x:c>
      <x:c r="N433" s="6">
        <x:v>1</x:v>
      </x:c>
      <x:c r="O433" s="7">
        <x:v>109.05</x:v>
      </x:c>
      <x:c r="P433" s="8">
        <x:v>5.0000000000000003e-002</x:v>
      </x:c>
      <x:c r="Q433" s="7">
        <x:v>90.019999999999996</x:v>
      </x:c>
      <x:c r="R433" s="7">
        <x:v>103.59999999999999</x:v>
      </x:c>
      <x:c r="S433" s="5" t="s">
        <x:v>49</x:v>
      </x:c>
      <x:c r="T433" s="7">
        <x:v>77488.580000000002</x:v>
      </x:c>
      <x:c r="U433" s="6"/>
      <x:c r="V433" s="6"/>
      <x:c r="W433" s="5" t="s">
        <x:v>50</x:v>
      </x:c>
      <x:c r="X433" s="5" t="s">
        <x:v>70</x:v>
      </x:c>
    </x:row>
    <x:row r="434">
      <x:c r="A434" s="5" t="s">
        <x:v>1122</x:v>
      </x:c>
      <x:c r="B434" s="5">
        <x:v>45390</x:v>
      </x:c>
      <x:c r="C434" s="5" t="s">
        <x:v>200</x:v>
      </x:c>
      <x:c r="D434" s="5" t="s">
        <x:v>201</x:v>
      </x:c>
      <x:c r="E434" s="5" t="s">
        <x:v>40</x:v>
      </x:c>
      <x:c r="F434" s="5" t="s">
        <x:v>158</x:v>
      </x:c>
      <x:c r="G434" s="5" t="s">
        <x:v>1123</x:v>
      </x:c>
      <x:c r="H434" s="5" t="s">
        <x:v>78</x:v>
      </x:c>
      <x:c r="I434" s="5" t="s">
        <x:v>183</x:v>
      </x:c>
      <x:c r="J434" s="5" t="s">
        <x:v>74</x:v>
      </x:c>
      <x:c r="K434" s="5" t="s">
        <x:v>117</x:v>
      </x:c>
      <x:c r="L434" s="5" t="s">
        <x:v>16</x:v>
      </x:c>
      <x:c r="M434" s="5" t="s">
        <x:v>281</x:v>
      </x:c>
      <x:c r="N434" s="6">
        <x:v>1</x:v>
      </x:c>
      <x:c r="O434" s="7">
        <x:v>80.599999999999994</x:v>
      </x:c>
      <x:c r="P434" s="8">
        <x:v>0.10000000000000001</x:v>
      </x:c>
      <x:c r="Q434" s="7">
        <x:v>53.509999999999998</x:v>
      </x:c>
      <x:c r="R434" s="7">
        <x:v>72.540000000000006</x:v>
      </x:c>
      <x:c r="S434" s="5" t="s">
        <x:v>49</x:v>
      </x:c>
      <x:c r="T434" s="7">
        <x:v>189760.35000000001</x:v>
      </x:c>
      <x:c r="U434" s="6"/>
      <x:c r="V434" s="6"/>
      <x:c r="W434" s="5" t="s">
        <x:v>50</x:v>
      </x:c>
      <x:c r="X434" s="5" t="s">
        <x:v>70</x:v>
      </x:c>
    </x:row>
    <x:row r="435">
      <x:c r="A435" s="5" t="s">
        <x:v>1124</x:v>
      </x:c>
      <x:c r="B435" s="5">
        <x:v>45711</x:v>
      </x:c>
      <x:c r="C435" s="5" t="s">
        <x:v>38</x:v>
      </x:c>
      <x:c r="D435" s="5" t="s">
        <x:v>39</x:v>
      </x:c>
      <x:c r="E435" s="5" t="s">
        <x:v>40</x:v>
      </x:c>
      <x:c r="F435" s="5" t="s">
        <x:v>1125</x:v>
      </x:c>
      <x:c r="G435" s="5" t="s">
        <x:v>1126</x:v>
      </x:c>
      <x:c r="H435" s="5" t="s">
        <x:v>104</x:v>
      </x:c>
      <x:c r="I435" s="5" t="s">
        <x:v>762</x:v>
      </x:c>
      <x:c r="J435" s="5" t="s">
        <x:v>74</x:v>
      </x:c>
      <x:c r="K435" s="5" t="s">
        <x:v>46</x:v>
      </x:c>
      <x:c r="L435" s="5" t="s">
        <x:v>47</x:v>
      </x:c>
      <x:c r="M435" s="5" t="s">
        <x:v>222</x:v>
      </x:c>
      <x:c r="N435" s="6">
        <x:v>1</x:v>
      </x:c>
      <x:c r="O435" s="7">
        <x:v>61.869999999999997</x:v>
      </x:c>
      <x:c r="P435" s="8">
        <x:v>0</x:v>
      </x:c>
      <x:c r="Q435" s="7">
        <x:v>42.109999999999999</x:v>
      </x:c>
      <x:c r="R435" s="7">
        <x:v>61.869999999999997</x:v>
      </x:c>
      <x:c r="S435" s="5" t="s">
        <x:v>49</x:v>
      </x:c>
      <x:c r="T435" s="7">
        <x:v>86253.490000000005</x:v>
      </x:c>
      <x:c r="U435" s="6"/>
      <x:c r="V435" s="6"/>
      <x:c r="W435" s="5" t="s">
        <x:v>50</x:v>
      </x:c>
      <x:c r="X435" s="5" t="s">
        <x:v>97</x:v>
      </x:c>
    </x:row>
    <x:row r="436">
      <x:c r="A436" s="5" t="s">
        <x:v>1127</x:v>
      </x:c>
      <x:c r="B436" s="5">
        <x:v>46016</x:v>
      </x:c>
      <x:c r="C436" s="5" t="s">
        <x:v>162</x:v>
      </x:c>
      <x:c r="D436" s="5" t="s">
        <x:v>163</x:v>
      </x:c>
      <x:c r="E436" s="5" t="s">
        <x:v>40</x:v>
      </x:c>
      <x:c r="F436" s="5" t="s">
        <x:v>158</x:v>
      </x:c>
      <x:c r="G436" s="5" t="s">
        <x:v>1115</x:v>
      </x:c>
      <x:c r="H436" s="5" t="s">
        <x:v>104</x:v>
      </x:c>
      <x:c r="I436" s="5" t="s">
        <x:v>405</x:v>
      </x:c>
      <x:c r="J436" s="5" t="s">
        <x:v>60</x:v>
      </x:c>
      <x:c r="K436" s="5" t="s">
        <x:v>61</x:v>
      </x:c>
      <x:c r="L436" s="5" t="s">
        <x:v>131</x:v>
      </x:c>
      <x:c r="M436" s="5" t="s">
        <x:v>204</x:v>
      </x:c>
      <x:c r="N436" s="6">
        <x:v>4</x:v>
      </x:c>
      <x:c r="O436" s="7">
        <x:v>123.70999999999999</x:v>
      </x:c>
      <x:c r="P436" s="8">
        <x:v>0.20000000000000001</x:v>
      </x:c>
      <x:c r="Q436" s="7">
        <x:v>75.150000000000006</x:v>
      </x:c>
      <x:c r="R436" s="7">
        <x:v>395.87</x:v>
      </x:c>
      <x:c r="S436" s="5" t="s">
        <x:v>49</x:v>
      </x:c>
      <x:c r="T436" s="7">
        <x:v>98647.460000000006</x:v>
      </x:c>
      <x:c r="U436" s="6"/>
      <x:c r="V436" s="6"/>
      <x:c r="W436" s="5" t="s">
        <x:v>50</x:v>
      </x:c>
      <x:c r="X436" s="5" t="s">
        <x:v>51</x:v>
      </x:c>
    </x:row>
    <x:row r="437">
      <x:c r="A437" s="5" t="s">
        <x:v>1128</x:v>
      </x:c>
      <x:c r="B437" s="5">
        <x:v>45879</x:v>
      </x:c>
      <x:c r="C437" s="5" t="s">
        <x:v>162</x:v>
      </x:c>
      <x:c r="D437" s="5" t="s">
        <x:v>163</x:v>
      </x:c>
      <x:c r="E437" s="5" t="s">
        <x:v>40</x:v>
      </x:c>
      <x:c r="F437" s="5" t="s">
        <x:v>158</x:v>
      </x:c>
      <x:c r="G437" s="5" t="s">
        <x:v>1129</x:v>
      </x:c>
      <x:c r="H437" s="5" t="s">
        <x:v>58</x:v>
      </x:c>
      <x:c r="I437" s="5" t="s">
        <x:v>229</x:v>
      </x:c>
      <x:c r="J437" s="5" t="s">
        <x:v>93</x:v>
      </x:c>
      <x:c r="K437" s="5" t="s">
        <x:v>46</x:v>
      </x:c>
      <x:c r="L437" s="5" t="s">
        <x:v>16</x:v>
      </x:c>
      <x:c r="M437" s="5" t="s">
        <x:v>189</x:v>
      </x:c>
      <x:c r="N437" s="6">
        <x:v>1</x:v>
      </x:c>
      <x:c r="O437" s="7">
        <x:v>7.5999999999999996</x:v>
      </x:c>
      <x:c r="P437" s="8">
        <x:v>0.25</x:v>
      </x:c>
      <x:c r="Q437" s="7">
        <x:v>6.0700000000000003</x:v>
      </x:c>
      <x:c r="R437" s="7">
        <x:v>5.7000000000000002</x:v>
      </x:c>
      <x:c r="S437" s="5" t="s">
        <x:v>49</x:v>
      </x:c>
      <x:c r="T437" s="7">
        <x:v>136743.72</x:v>
      </x:c>
      <x:c r="U437" s="6"/>
      <x:c r="V437" s="6"/>
      <x:c r="W437" s="5" t="s">
        <x:v>50</x:v>
      </x:c>
      <x:c r="X437" s="5" t="s">
        <x:v>80</x:v>
      </x:c>
    </x:row>
    <x:row r="438">
      <x:c r="A438" s="5" t="s">
        <x:v>1130</x:v>
      </x:c>
      <x:c r="B438" s="5">
        <x:v>45557</x:v>
      </x:c>
      <x:c r="C438" s="5" t="s">
        <x:v>194</x:v>
      </x:c>
      <x:c r="D438" s="5" t="s">
        <x:v>195</x:v>
      </x:c>
      <x:c r="E438" s="5" t="s">
        <x:v>90</x:v>
      </x:c>
      <x:c r="F438" s="5" t="s">
        <x:v>158</x:v>
      </x:c>
      <x:c r="G438" s="5" t="s">
        <x:v>1131</x:v>
      </x:c>
      <x:c r="H438" s="5" t="s">
        <x:v>58</x:v>
      </x:c>
      <x:c r="I438" s="5" t="s">
        <x:v>405</x:v>
      </x:c>
      <x:c r="J438" s="5" t="s">
        <x:v>60</x:v>
      </x:c>
      <x:c r="K438" s="5" t="s">
        <x:v>61</x:v>
      </x:c>
      <x:c r="L438" s="5" t="s">
        <x:v>16</x:v>
      </x:c>
      <x:c r="M438" s="5" t="s">
        <x:v>211</x:v>
      </x:c>
      <x:c r="N438" s="6">
        <x:v>1</x:v>
      </x:c>
      <x:c r="O438" s="7">
        <x:v>128.93000000000001</x:v>
      </x:c>
      <x:c r="P438" s="8">
        <x:v>0.10000000000000001</x:v>
      </x:c>
      <x:c r="Q438" s="7">
        <x:v>75.150000000000006</x:v>
      </x:c>
      <x:c r="R438" s="7">
        <x:v>116.04000000000001</x:v>
      </x:c>
      <x:c r="S438" s="5" t="s">
        <x:v>49</x:v>
      </x:c>
      <x:c r="T438" s="7">
        <x:v>176169.51000000001</x:v>
      </x:c>
      <x:c r="U438" s="6"/>
      <x:c r="V438" s="6"/>
      <x:c r="W438" s="5" t="s">
        <x:v>50</x:v>
      </x:c>
      <x:c r="X438" s="5" t="s">
        <x:v>70</x:v>
      </x:c>
    </x:row>
    <x:row r="439">
      <x:c r="A439" s="5" t="s">
        <x:v>1132</x:v>
      </x:c>
      <x:c r="B439" s="5">
        <x:v>45972</x:v>
      </x:c>
      <x:c r="C439" s="5" t="s">
        <x:v>53</x:v>
      </x:c>
      <x:c r="D439" s="5" t="s">
        <x:v>54</x:v>
      </x:c>
      <x:c r="E439" s="5" t="s">
        <x:v>55</x:v>
      </x:c>
      <x:c r="F439" s="5" t="s">
        <x:v>56</x:v>
      </x:c>
      <x:c r="G439" s="5" t="s">
        <x:v>1133</x:v>
      </x:c>
      <x:c r="H439" s="5" t="s">
        <x:v>104</x:v>
      </x:c>
      <x:c r="I439" s="5" t="s">
        <x:v>150</x:v>
      </x:c>
      <x:c r="J439" s="5" t="s">
        <x:v>60</x:v>
      </x:c>
      <x:c r="K439" s="5" t="s">
        <x:v>46</x:v>
      </x:c>
      <x:c r="L439" s="5" t="s">
        <x:v>16</x:v>
      </x:c>
      <x:c r="M439" s="5" t="s">
        <x:v>48</x:v>
      </x:c>
      <x:c r="N439" s="6">
        <x:v>4</x:v>
      </x:c>
      <x:c r="O439" s="7">
        <x:v>225.97999999999999</x:v>
      </x:c>
      <x:c r="P439" s="8">
        <x:v>0.10000000000000001</x:v>
      </x:c>
      <x:c r="Q439" s="7">
        <x:v>139.09999999999999</x:v>
      </x:c>
      <x:c r="R439" s="7">
        <x:v>813.52999999999997</x:v>
      </x:c>
      <x:c r="S439" s="5" t="s">
        <x:v>49</x:v>
      </x:c>
      <x:c r="T439" s="7">
        <x:v>167552.32999999999</x:v>
      </x:c>
      <x:c r="U439" s="6"/>
      <x:c r="V439" s="6"/>
      <x:c r="W439" s="5" t="s">
        <x:v>50</x:v>
      </x:c>
      <x:c r="X439" s="5" t="s">
        <x:v>70</x:v>
      </x:c>
    </x:row>
    <x:row r="440">
      <x:c r="A440" s="5" t="s">
        <x:v>1134</x:v>
      </x:c>
      <x:c r="B440" s="5">
        <x:v>46015</x:v>
      </x:c>
      <x:c r="C440" s="5" t="s">
        <x:v>88</x:v>
      </x:c>
      <x:c r="D440" s="5" t="s">
        <x:v>89</x:v>
      </x:c>
      <x:c r="E440" s="5" t="s">
        <x:v>90</x:v>
      </x:c>
      <x:c r="F440" s="5" t="s">
        <x:v>56</x:v>
      </x:c>
      <x:c r="G440" s="5" t="s">
        <x:v>1135</x:v>
      </x:c>
      <x:c r="H440" s="5" t="s">
        <x:v>104</x:v>
      </x:c>
      <x:c r="I440" s="5" t="s">
        <x:v>300</x:v>
      </x:c>
      <x:c r="J440" s="5" t="s">
        <x:v>116</x:v>
      </x:c>
      <x:c r="K440" s="5" t="s">
        <x:v>117</x:v>
      </x:c>
      <x:c r="L440" s="5" t="s">
        <x:v>16</x:v>
      </x:c>
      <x:c r="M440" s="5" t="s">
        <x:v>142</x:v>
      </x:c>
      <x:c r="N440" s="6">
        <x:v>1</x:v>
      </x:c>
      <x:c r="O440" s="7">
        <x:v>53.25</x:v>
      </x:c>
      <x:c r="P440" s="8">
        <x:v>0</x:v>
      </x:c>
      <x:c r="Q440" s="7">
        <x:v>28.359999999999999</x:v>
      </x:c>
      <x:c r="R440" s="7">
        <x:v>53.25</x:v>
      </x:c>
      <x:c r="S440" s="5" t="s">
        <x:v>49</x:v>
      </x:c>
      <x:c r="T440" s="7">
        <x:v>186128.69</x:v>
      </x:c>
      <x:c r="U440" s="6"/>
      <x:c r="V440" s="6"/>
      <x:c r="W440" s="5" t="s">
        <x:v>50</x:v>
      </x:c>
      <x:c r="X440" s="5" t="s">
        <x:v>51</x:v>
      </x:c>
    </x:row>
    <x:row r="441">
      <x:c r="A441" s="5" t="s">
        <x:v>1136</x:v>
      </x:c>
      <x:c r="B441" s="5">
        <x:v>46107</x:v>
      </x:c>
      <x:c r="C441" s="5" t="s">
        <x:v>156</x:v>
      </x:c>
      <x:c r="D441" s="5" t="s">
        <x:v>157</x:v>
      </x:c>
      <x:c r="E441" s="5" t="s">
        <x:v>55</x:v>
      </x:c>
      <x:c r="F441" s="5" t="s">
        <x:v>158</x:v>
      </x:c>
      <x:c r="G441" s="5" t="s">
        <x:v>1137</x:v>
      </x:c>
      <x:c r="H441" s="5" t="s">
        <x:v>58</x:v>
      </x:c>
      <x:c r="I441" s="5" t="s">
        <x:v>111</x:v>
      </x:c>
      <x:c r="J441" s="5" t="s">
        <x:v>74</x:v>
      </x:c>
      <x:c r="K441" s="5" t="s">
        <x:v>86</x:v>
      </x:c>
      <x:c r="L441" s="5" t="s">
        <x:v>16</x:v>
      </x:c>
      <x:c r="M441" s="5" t="s">
        <x:v>419</x:v>
      </x:c>
      <x:c r="N441" s="6">
        <x:v>1</x:v>
      </x:c>
      <x:c r="O441" s="7">
        <x:v>64.010000000000005</x:v>
      </x:c>
      <x:c r="P441" s="8">
        <x:v>0.25</x:v>
      </x:c>
      <x:c r="Q441" s="7">
        <x:v>46.899999999999999</x:v>
      </x:c>
      <x:c r="R441" s="7">
        <x:v>48.009999999999998</x:v>
      </x:c>
      <x:c r="S441" s="5" t="s">
        <x:v>49</x:v>
      </x:c>
      <x:c r="T441" s="7">
        <x:v>135673.51999999999</x:v>
      </x:c>
      <x:c r="U441" s="6"/>
      <x:c r="V441" s="6"/>
      <x:c r="W441" s="5" t="s">
        <x:v>50</x:v>
      </x:c>
      <x:c r="X441" s="5" t="s">
        <x:v>97</x:v>
      </x:c>
    </x:row>
    <x:row r="442">
      <x:c r="A442" s="5" t="s">
        <x:v>1138</x:v>
      </x:c>
      <x:c r="B442" s="5">
        <x:v>45657</x:v>
      </x:c>
      <x:c r="C442" s="5" t="s">
        <x:v>138</x:v>
      </x:c>
      <x:c r="D442" s="5" t="s">
        <x:v>139</x:v>
      </x:c>
      <x:c r="E442" s="5" t="s">
        <x:v>90</x:v>
      </x:c>
      <x:c r="F442" s="5" t="s">
        <x:v>41</x:v>
      </x:c>
      <x:c r="G442" s="5" t="s">
        <x:v>751</x:v>
      </x:c>
      <x:c r="H442" s="5" t="s">
        <x:v>43</x:v>
      </x:c>
      <x:c r="I442" s="5" t="s">
        <x:v>604</x:v>
      </x:c>
      <x:c r="J442" s="5" t="s">
        <x:v>116</x:v>
      </x:c>
      <x:c r="K442" s="5" t="s">
        <x:v>46</x:v>
      </x:c>
      <x:c r="L442" s="5" t="s">
        <x:v>16</x:v>
      </x:c>
      <x:c r="M442" s="5" t="s">
        <x:v>142</x:v>
      </x:c>
      <x:c r="N442" s="6">
        <x:v>3</x:v>
      </x:c>
      <x:c r="O442" s="7">
        <x:v>349.29000000000002</x:v>
      </x:c>
      <x:c r="P442" s="8">
        <x:v>0</x:v>
      </x:c>
      <x:c r="Q442" s="7">
        <x:v>195.84</x:v>
      </x:c>
      <x:c r="R442" s="7">
        <x:v>1047.8699999999999</x:v>
      </x:c>
      <x:c r="S442" s="5" t="s">
        <x:v>49</x:v>
      </x:c>
      <x:c r="T442" s="7">
        <x:v>177737.64000000001</x:v>
      </x:c>
      <x:c r="U442" s="6"/>
      <x:c r="V442" s="6"/>
      <x:c r="W442" s="5" t="s">
        <x:v>50</x:v>
      </x:c>
      <x:c r="X442" s="5" t="s">
        <x:v>70</x:v>
      </x:c>
    </x:row>
    <x:row r="443">
      <x:c r="A443" s="5" t="s">
        <x:v>1139</x:v>
      </x:c>
      <x:c r="B443" s="5">
        <x:v>45761</x:v>
      </x:c>
      <x:c r="C443" s="5" t="s">
        <x:v>108</x:v>
      </x:c>
      <x:c r="D443" s="5" t="s">
        <x:v>109</x:v>
      </x:c>
      <x:c r="E443" s="5" t="s">
        <x:v>90</x:v>
      </x:c>
      <x:c r="F443" s="5" t="s">
        <x:v>102</x:v>
      </x:c>
      <x:c r="G443" s="5" t="s">
        <x:v>568</x:v>
      </x:c>
      <x:c r="H443" s="5" t="s">
        <x:v>58</x:v>
      </x:c>
      <x:c r="I443" s="5" t="s">
        <x:v>1140</x:v>
      </x:c>
      <x:c r="J443" s="5" t="s">
        <x:v>45</x:v>
      </x:c>
      <x:c r="K443" s="5" t="s">
        <x:v>61</x:v>
      </x:c>
      <x:c r="L443" s="5" t="s">
        <x:v>131</x:v>
      </x:c>
      <x:c r="M443" s="5" t="s">
        <x:v>95</x:v>
      </x:c>
      <x:c r="N443" s="6">
        <x:v>1</x:v>
      </x:c>
      <x:c r="O443" s="7">
        <x:v>557.03999999999996</x:v>
      </x:c>
      <x:c r="P443" s="8">
        <x:v>0.20000000000000001</x:v>
      </x:c>
      <x:c r="Q443" s="7">
        <x:v>294.06</x:v>
      </x:c>
      <x:c r="R443" s="7">
        <x:v>445.63</x:v>
      </x:c>
      <x:c r="S443" s="5" t="s">
        <x:v>49</x:v>
      </x:c>
      <x:c r="T443" s="7">
        <x:v>82621.820000000007</x:v>
      </x:c>
      <x:c r="U443" s="6"/>
      <x:c r="V443" s="6"/>
      <x:c r="W443" s="5" t="s">
        <x:v>50</x:v>
      </x:c>
      <x:c r="X443" s="5" t="s">
        <x:v>97</x:v>
      </x:c>
    </x:row>
    <x:row r="444">
      <x:c r="A444" s="5" t="s">
        <x:v>1141</x:v>
      </x:c>
      <x:c r="B444" s="5">
        <x:v>46164</x:v>
      </x:c>
      <x:c r="C444" s="5" t="s">
        <x:v>283</x:v>
      </x:c>
      <x:c r="D444" s="5" t="s">
        <x:v>284</x:v>
      </x:c>
      <x:c r="E444" s="5" t="s">
        <x:v>55</x:v>
      </x:c>
      <x:c r="F444" s="5" t="s">
        <x:v>56</x:v>
      </x:c>
      <x:c r="G444" s="5" t="s">
        <x:v>1142</x:v>
      </x:c>
      <x:c r="H444" s="5" t="s">
        <x:v>58</x:v>
      </x:c>
      <x:c r="I444" s="5" t="s">
        <x:v>111</x:v>
      </x:c>
      <x:c r="J444" s="5" t="s">
        <x:v>74</x:v>
      </x:c>
      <x:c r="K444" s="5" t="s">
        <x:v>86</x:v>
      </x:c>
      <x:c r="L444" s="5" t="s">
        <x:v>16</x:v>
      </x:c>
      <x:c r="M444" s="5" t="s">
        <x:v>125</x:v>
      </x:c>
      <x:c r="N444" s="6">
        <x:v>1</x:v>
      </x:c>
      <x:c r="O444" s="7">
        <x:v>64.459999999999994</x:v>
      </x:c>
      <x:c r="P444" s="8">
        <x:v>0</x:v>
      </x:c>
      <x:c r="Q444" s="7">
        <x:v>46.899999999999999</x:v>
      </x:c>
      <x:c r="R444" s="7">
        <x:v>64.459999999999994</x:v>
      </x:c>
      <x:c r="S444" s="5" t="s">
        <x:v>49</x:v>
      </x:c>
      <x:c r="T444" s="7">
        <x:v>125016.58</x:v>
      </x:c>
      <x:c r="U444" s="6"/>
      <x:c r="V444" s="6"/>
      <x:c r="W444" s="5" t="s">
        <x:v>50</x:v>
      </x:c>
      <x:c r="X444" s="5" t="s">
        <x:v>80</x:v>
      </x:c>
    </x:row>
    <x:row r="445">
      <x:c r="A445" s="5" t="s">
        <x:v>1143</x:v>
      </x:c>
      <x:c r="B445" s="5">
        <x:v>46119</x:v>
      </x:c>
      <x:c r="C445" s="5" t="s">
        <x:v>340</x:v>
      </x:c>
      <x:c r="D445" s="5" t="s">
        <x:v>341</x:v>
      </x:c>
      <x:c r="E445" s="5" t="s">
        <x:v>55</x:v>
      </x:c>
      <x:c r="F445" s="5" t="s">
        <x:v>66</x:v>
      </x:c>
      <x:c r="G445" s="5" t="s">
        <x:v>1144</x:v>
      </x:c>
      <x:c r="H445" s="5" t="s">
        <x:v>58</x:v>
      </x:c>
      <x:c r="I445" s="5" t="s">
        <x:v>372</x:v>
      </x:c>
      <x:c r="J445" s="5" t="s">
        <x:v>116</x:v>
      </x:c>
      <x:c r="K445" s="5" t="s">
        <x:v>46</x:v>
      </x:c>
      <x:c r="L445" s="5" t="s">
        <x:v>47</x:v>
      </x:c>
      <x:c r="M445" s="5" t="s">
        <x:v>350</x:v>
      </x:c>
      <x:c r="N445" s="6">
        <x:v>4</x:v>
      </x:c>
      <x:c r="O445" s="7">
        <x:v>357.73000000000002</x:v>
      </x:c>
      <x:c r="P445" s="8">
        <x:v>0.25</x:v>
      </x:c>
      <x:c r="Q445" s="7">
        <x:v>226.47</x:v>
      </x:c>
      <x:c r="R445" s="7">
        <x:v>1073.1900000000001</x:v>
      </x:c>
      <x:c r="S445" s="5" t="s">
        <x:v>49</x:v>
      </x:c>
      <x:c r="T445" s="7">
        <x:v>76545.059999999998</x:v>
      </x:c>
      <x:c r="U445" s="6"/>
      <x:c r="V445" s="6"/>
      <x:c r="W445" s="5" t="s">
        <x:v>50</x:v>
      </x:c>
      <x:c r="X445" s="5" t="s">
        <x:v>97</x:v>
      </x:c>
    </x:row>
    <x:row r="446">
      <x:c r="A446" s="5" t="s">
        <x:v>1145</x:v>
      </x:c>
      <x:c r="B446" s="5">
        <x:v>46174</x:v>
      </x:c>
      <x:c r="C446" s="5" t="s">
        <x:v>38</x:v>
      </x:c>
      <x:c r="D446" s="5" t="s">
        <x:v>39</x:v>
      </x:c>
      <x:c r="E446" s="5" t="s">
        <x:v>40</x:v>
      </x:c>
      <x:c r="F446" s="5" t="s">
        <x:v>41</x:v>
      </x:c>
      <x:c r="G446" s="5" t="s">
        <x:v>1146</x:v>
      </x:c>
      <x:c r="H446" s="5" t="s">
        <x:v>43</x:v>
      </x:c>
      <x:c r="I446" s="5" t="s">
        <x:v>648</x:v>
      </x:c>
      <x:c r="J446" s="5" t="s">
        <x:v>93</x:v>
      </x:c>
      <x:c r="K446" s="5" t="s">
        <x:v>61</x:v>
      </x:c>
      <x:c r="L446" s="5" t="s">
        <x:v>16</x:v>
      </x:c>
      <x:c r="M446" s="5" t="s">
        <x:v>48</x:v>
      </x:c>
      <x:c r="N446" s="6">
        <x:v>3</x:v>
      </x:c>
      <x:c r="O446" s="7">
        <x:v>39.840000000000003</x:v>
      </x:c>
      <x:c r="P446" s="8">
        <x:v>0.14999999999999999</x:v>
      </x:c>
      <x:c r="Q446" s="7">
        <x:v>29.219999999999999</x:v>
      </x:c>
      <x:c r="R446" s="7">
        <x:v>101.59</x:v>
      </x:c>
      <x:c r="S446" s="5" t="s">
        <x:v>49</x:v>
      </x:c>
      <x:c r="T446" s="7">
        <x:v>196953.20999999999</x:v>
      </x:c>
      <x:c r="U446" s="6"/>
      <x:c r="V446" s="6"/>
      <x:c r="W446" s="5" t="s">
        <x:v>50</x:v>
      </x:c>
      <x:c r="X446" s="5" t="s">
        <x:v>51</x:v>
      </x:c>
    </x:row>
    <x:row r="447">
      <x:c r="A447" s="5" t="s">
        <x:v>1147</x:v>
      </x:c>
      <x:c r="B447" s="5">
        <x:v>46000</x:v>
      </x:c>
      <x:c r="C447" s="5" t="s">
        <x:v>38</x:v>
      </x:c>
      <x:c r="D447" s="5" t="s">
        <x:v>39</x:v>
      </x:c>
      <x:c r="E447" s="5" t="s">
        <x:v>40</x:v>
      </x:c>
      <x:c r="F447" s="5" t="s">
        <x:v>41</x:v>
      </x:c>
      <x:c r="G447" s="5" t="s">
        <x:v>1148</x:v>
      </x:c>
      <x:c r="H447" s="5" t="s">
        <x:v>58</x:v>
      </x:c>
      <x:c r="I447" s="5" t="s">
        <x:v>550</x:v>
      </x:c>
      <x:c r="J447" s="5" t="s">
        <x:v>45</x:v>
      </x:c>
      <x:c r="K447" s="5" t="s">
        <x:v>61</x:v>
      </x:c>
      <x:c r="L447" s="5" t="s">
        <x:v>16</x:v>
      </x:c>
      <x:c r="M447" s="5" t="s">
        <x:v>106</x:v>
      </x:c>
      <x:c r="N447" s="6">
        <x:v>6</x:v>
      </x:c>
      <x:c r="O447" s="7">
        <x:v>408.66000000000003</x:v>
      </x:c>
      <x:c r="P447" s="8">
        <x:v>0.10000000000000001</x:v>
      </x:c>
      <x:c r="Q447" s="7">
        <x:v>240.44999999999999</x:v>
      </x:c>
      <x:c r="R447" s="7">
        <x:v>2206.7600000000002</x:v>
      </x:c>
      <x:c r="S447" s="5" t="s">
        <x:v>49</x:v>
      </x:c>
      <x:c r="T447" s="7">
        <x:v>186467.25</x:v>
      </x:c>
      <x:c r="U447" s="6"/>
      <x:c r="V447" s="6"/>
      <x:c r="W447" s="5" t="s">
        <x:v>50</x:v>
      </x:c>
      <x:c r="X447" s="5" t="s">
        <x:v>51</x:v>
      </x:c>
    </x:row>
    <x:row r="448">
      <x:c r="A448" s="5" t="s">
        <x:v>1149</x:v>
      </x:c>
      <x:c r="B448" s="5">
        <x:v>45928</x:v>
      </x:c>
      <x:c r="C448" s="5" t="s">
        <x:v>156</x:v>
      </x:c>
      <x:c r="D448" s="5" t="s">
        <x:v>157</x:v>
      </x:c>
      <x:c r="E448" s="5" t="s">
        <x:v>55</x:v>
      </x:c>
      <x:c r="F448" s="5" t="s">
        <x:v>158</x:v>
      </x:c>
      <x:c r="G448" s="5" t="s">
        <x:v>1150</x:v>
      </x:c>
      <x:c r="H448" s="5" t="s">
        <x:v>43</x:v>
      </x:c>
      <x:c r="I448" s="5" t="s">
        <x:v>210</x:v>
      </x:c>
      <x:c r="J448" s="5" t="s">
        <x:v>116</x:v>
      </x:c>
      <x:c r="K448" s="5" t="s">
        <x:v>61</x:v>
      </x:c>
      <x:c r="L448" s="5" t="s">
        <x:v>131</x:v>
      </x:c>
      <x:c r="M448" s="5" t="s">
        <x:v>281</x:v>
      </x:c>
      <x:c r="N448" s="6">
        <x:v>1</x:v>
      </x:c>
      <x:c r="O448" s="7">
        <x:v>386.18000000000001</x:v>
      </x:c>
      <x:c r="P448" s="8">
        <x:v>0.14999999999999999</x:v>
      </x:c>
      <x:c r="Q448" s="7">
        <x:v>229.88999999999999</x:v>
      </x:c>
      <x:c r="R448" s="7">
        <x:v>328.25</x:v>
      </x:c>
      <x:c r="S448" s="5" t="s">
        <x:v>49</x:v>
      </x:c>
      <x:c r="T448" s="7">
        <x:v>61629.959999999999</x:v>
      </x:c>
      <x:c r="U448" s="6"/>
      <x:c r="V448" s="6"/>
      <x:c r="W448" s="5" t="s">
        <x:v>50</x:v>
      </x:c>
      <x:c r="X448" s="5" t="s">
        <x:v>80</x:v>
      </x:c>
    </x:row>
    <x:row r="449">
      <x:c r="A449" s="5" t="s">
        <x:v>1151</x:v>
      </x:c>
      <x:c r="B449" s="5">
        <x:v>45775</x:v>
      </x:c>
      <x:c r="C449" s="5" t="s">
        <x:v>156</x:v>
      </x:c>
      <x:c r="D449" s="5" t="s">
        <x:v>157</x:v>
      </x:c>
      <x:c r="E449" s="5" t="s">
        <x:v>55</x:v>
      </x:c>
      <x:c r="F449" s="5" t="s">
        <x:v>158</x:v>
      </x:c>
      <x:c r="G449" s="5" t="s">
        <x:v>337</x:v>
      </x:c>
      <x:c r="H449" s="5" t="s">
        <x:v>58</x:v>
      </x:c>
      <x:c r="I449" s="5" t="s">
        <x:v>387</x:v>
      </x:c>
      <x:c r="J449" s="5" t="s">
        <x:v>93</x:v>
      </x:c>
      <x:c r="K449" s="5" t="s">
        <x:v>117</x:v>
      </x:c>
      <x:c r="L449" s="5" t="s">
        <x:v>16</x:v>
      </x:c>
      <x:c r="M449" s="5" t="s">
        <x:v>266</x:v>
      </x:c>
      <x:c r="N449" s="6">
        <x:v>1</x:v>
      </x:c>
      <x:c r="O449" s="7">
        <x:v>47.079999999999998</x:v>
      </x:c>
      <x:c r="P449" s="8">
        <x:v>0</x:v>
      </x:c>
      <x:c r="Q449" s="7">
        <x:v>25.719999999999999</x:v>
      </x:c>
      <x:c r="R449" s="7">
        <x:v>47.079999999999998</x:v>
      </x:c>
      <x:c r="S449" s="5" t="s">
        <x:v>49</x:v>
      </x:c>
      <x:c r="T449" s="7">
        <x:v>159399.70999999999</x:v>
      </x:c>
      <x:c r="U449" s="6"/>
      <x:c r="V449" s="6"/>
      <x:c r="W449" s="5" t="s">
        <x:v>50</x:v>
      </x:c>
      <x:c r="X449" s="5" t="s">
        <x:v>70</x:v>
      </x:c>
    </x:row>
    <x:row r="450">
      <x:c r="A450" s="5" t="s">
        <x:v>1152</x:v>
      </x:c>
      <x:c r="B450" s="5">
        <x:v>45352</x:v>
      </x:c>
      <x:c r="C450" s="5" t="s">
        <x:v>283</x:v>
      </x:c>
      <x:c r="D450" s="5" t="s">
        <x:v>284</x:v>
      </x:c>
      <x:c r="E450" s="5" t="s">
        <x:v>55</x:v>
      </x:c>
      <x:c r="F450" s="5" t="s">
        <x:v>56</x:v>
      </x:c>
      <x:c r="G450" s="5" t="s">
        <x:v>1153</x:v>
      </x:c>
      <x:c r="H450" s="5" t="s">
        <x:v>58</x:v>
      </x:c>
      <x:c r="I450" s="5" t="s">
        <x:v>294</x:v>
      </x:c>
      <x:c r="J450" s="5" t="s">
        <x:v>116</x:v>
      </x:c>
      <x:c r="K450" s="5" t="s">
        <x:v>117</x:v>
      </x:c>
      <x:c r="L450" s="5" t="s">
        <x:v>940</x:v>
      </x:c>
      <x:c r="M450" s="5" t="s">
        <x:v>222</x:v>
      </x:c>
      <x:c r="N450" s="6">
        <x:v>2</x:v>
      </x:c>
      <x:c r="O450" s="7">
        <x:v>277.39999999999998</x:v>
      </x:c>
      <x:c r="P450" s="8">
        <x:v>0.20000000000000001</x:v>
      </x:c>
      <x:c r="Q450" s="7">
        <x:v>154.37</x:v>
      </x:c>
      <x:c r="R450" s="7">
        <x:v>443.83999999999997</x:v>
      </x:c>
      <x:c r="S450" s="5" t="s">
        <x:v>49</x:v>
      </x:c>
      <x:c r="T450" s="7"/>
      <x:c r="U450" s="6"/>
      <x:c r="V450" s="6"/>
      <x:c r="W450" s="5" t="s">
        <x:v>50</x:v>
      </x:c>
      <x:c r="X450" s="5" t="s">
        <x:v>70</x:v>
      </x:c>
    </x:row>
    <x:row r="451">
      <x:c r="A451" s="5" t="s">
        <x:v>1154</x:v>
      </x:c>
      <x:c r="B451" s="5">
        <x:v>45672</x:v>
      </x:c>
      <x:c r="C451" s="5" t="s">
        <x:v>216</x:v>
      </x:c>
      <x:c r="D451" s="5" t="s">
        <x:v>217</x:v>
      </x:c>
      <x:c r="E451" s="5" t="s">
        <x:v>40</x:v>
      </x:c>
      <x:c r="F451" s="5" t="s">
        <x:v>102</x:v>
      </x:c>
      <x:c r="G451" s="5" t="s">
        <x:v>1155</x:v>
      </x:c>
      <x:c r="H451" s="5" t="s">
        <x:v>43</x:v>
      </x:c>
      <x:c r="I451" s="5" t="s">
        <x:v>887</x:v>
      </x:c>
      <x:c r="J451" s="5" t="s">
        <x:v>74</x:v>
      </x:c>
      <x:c r="K451" s="5" t="s">
        <x:v>86</x:v>
      </x:c>
      <x:c r="L451" s="5" t="s">
        <x:v>94</x:v>
      </x:c>
      <x:c r="M451" s="5" t="s">
        <x:v>48</x:v>
      </x:c>
      <x:c r="N451" s="6">
        <x:v>1</x:v>
      </x:c>
      <x:c r="O451" s="7">
        <x:v>90.090000000000003</x:v>
      </x:c>
      <x:c r="P451" s="8">
        <x:v>0.25</x:v>
      </x:c>
      <x:c r="Q451" s="7">
        <x:v>47.18</x:v>
      </x:c>
      <x:c r="R451" s="7">
        <x:v>67.569999999999993</x:v>
      </x:c>
      <x:c r="S451" s="5" t="s">
        <x:v>49</x:v>
      </x:c>
      <x:c r="T451" s="7">
        <x:v>67966.800000000003</x:v>
      </x:c>
      <x:c r="U451" s="6"/>
      <x:c r="V451" s="6"/>
      <x:c r="W451" s="5" t="s">
        <x:v>50</x:v>
      </x:c>
      <x:c r="X451" s="5" t="s">
        <x:v>97</x:v>
      </x:c>
    </x:row>
    <x:row r="452">
      <x:c r="A452" s="5" t="s">
        <x:v>1156</x:v>
      </x:c>
      <x:c r="B452" s="5">
        <x:v>45918</x:v>
      </x:c>
      <x:c r="C452" s="5" t="s">
        <x:v>127</x:v>
      </x:c>
      <x:c r="D452" s="5" t="s">
        <x:v>128</x:v>
      </x:c>
      <x:c r="E452" s="5" t="s">
        <x:v>55</x:v>
      </x:c>
      <x:c r="F452" s="5" t="s">
        <x:v>41</x:v>
      </x:c>
      <x:c r="G452" s="5" t="s">
        <x:v>1157</x:v>
      </x:c>
      <x:c r="H452" s="5" t="s">
        <x:v>43</x:v>
      </x:c>
      <x:c r="I452" s="5" t="s">
        <x:v>474</x:v>
      </x:c>
      <x:c r="J452" s="5" t="s">
        <x:v>116</x:v>
      </x:c>
      <x:c r="K452" s="5" t="s">
        <x:v>46</x:v>
      </x:c>
      <x:c r="L452" s="5" t="s">
        <x:v>47</x:v>
      </x:c>
      <x:c r="M452" s="5" t="s">
        <x:v>189</x:v>
      </x:c>
      <x:c r="N452" s="6">
        <x:v>9</x:v>
      </x:c>
      <x:c r="O452" s="7">
        <x:v>161.12</x:v>
      </x:c>
      <x:c r="P452" s="8">
        <x:v>0.10000000000000001</x:v>
      </x:c>
      <x:c r="Q452" s="7">
        <x:v>87.260000000000005</x:v>
      </x:c>
      <x:c r="R452" s="7">
        <x:v>1305.0699999999999</x:v>
      </x:c>
      <x:c r="S452" s="5" t="s">
        <x:v>49</x:v>
      </x:c>
      <x:c r="T452" s="7">
        <x:v>96483.710000000006</x:v>
      </x:c>
      <x:c r="U452" s="6"/>
      <x:c r="V452" s="6"/>
      <x:c r="W452" s="5" t="s">
        <x:v>50</x:v>
      </x:c>
      <x:c r="X452" s="5" t="s">
        <x:v>97</x:v>
      </x:c>
    </x:row>
    <x:row r="453">
      <x:c r="A453" s="5" t="s">
        <x:v>1158</x:v>
      </x:c>
      <x:c r="B453" s="5">
        <x:v>45646</x:v>
      </x:c>
      <x:c r="C453" s="5" t="s">
        <x:v>200</x:v>
      </x:c>
      <x:c r="D453" s="5" t="s">
        <x:v>201</x:v>
      </x:c>
      <x:c r="E453" s="5" t="s">
        <x:v>40</x:v>
      </x:c>
      <x:c r="F453" s="5" t="s">
        <x:v>158</x:v>
      </x:c>
      <x:c r="G453" s="5" t="s">
        <x:v>1159</x:v>
      </x:c>
      <x:c r="H453" s="5" t="s">
        <x:v>78</x:v>
      </x:c>
      <x:c r="I453" s="5"/>
      <x:c r="J453" s="5"/>
      <x:c r="K453" s="5"/>
      <x:c r="L453" s="5" t="s">
        <x:v>47</x:v>
      </x:c>
      <x:c r="M453" s="5" t="s">
        <x:v>170</x:v>
      </x:c>
      <x:c r="N453" s="6">
        <x:v>4</x:v>
      </x:c>
      <x:c r="O453" s="7">
        <x:v>299.56</x:v>
      </x:c>
      <x:c r="P453" s="8">
        <x:v>0.25</x:v>
      </x:c>
      <x:c r="Q453" s="7">
        <x:v>154.37</x:v>
      </x:c>
      <x:c r="R453" s="7">
        <x:v>898.67999999999995</x:v>
      </x:c>
      <x:c r="S453" s="5" t="s">
        <x:v>49</x:v>
      </x:c>
      <x:c r="T453" s="7">
        <x:v>74346.020000000004</x:v>
      </x:c>
      <x:c r="U453" s="6"/>
      <x:c r="V453" s="6"/>
      <x:c r="W453" s="5" t="s">
        <x:v>50</x:v>
      </x:c>
      <x:c r="X453" s="5" t="s">
        <x:v>70</x:v>
      </x:c>
    </x:row>
    <x:row r="454">
      <x:c r="A454" s="5" t="s">
        <x:v>1160</x:v>
      </x:c>
      <x:c r="B454" s="5">
        <x:v>46010</x:v>
      </x:c>
      <x:c r="C454" s="5" t="s">
        <x:v>283</x:v>
      </x:c>
      <x:c r="D454" s="5" t="s">
        <x:v>284</x:v>
      </x:c>
      <x:c r="E454" s="5" t="s">
        <x:v>55</x:v>
      </x:c>
      <x:c r="F454" s="5" t="s">
        <x:v>56</x:v>
      </x:c>
      <x:c r="G454" s="5" t="s">
        <x:v>1161</x:v>
      </x:c>
      <x:c r="H454" s="5" t="s">
        <x:v>43</x:v>
      </x:c>
      <x:c r="I454" s="5" t="s">
        <x:v>1008</x:v>
      </x:c>
      <x:c r="J454" s="5" t="s">
        <x:v>116</x:v>
      </x:c>
      <x:c r="K454" s="5" t="s">
        <x:v>46</x:v>
      </x:c>
      <x:c r="L454" s="5" t="s">
        <x:v>94</x:v>
      </x:c>
      <x:c r="M454" s="5" t="s">
        <x:v>136</x:v>
      </x:c>
      <x:c r="N454" s="6">
        <x:v>2</x:v>
      </x:c>
      <x:c r="O454" s="7">
        <x:v>322.82999999999998</x:v>
      </x:c>
      <x:c r="P454" s="8">
        <x:v>0.25</x:v>
      </x:c>
      <x:c r="Q454" s="7">
        <x:v>146.41999999999999</x:v>
      </x:c>
      <x:c r="R454" s="7">
        <x:v>484.25</x:v>
      </x:c>
      <x:c r="S454" s="5" t="s">
        <x:v>49</x:v>
      </x:c>
      <x:c r="T454" s="7">
        <x:v>73054.929999999993</x:v>
      </x:c>
      <x:c r="U454" s="6"/>
      <x:c r="V454" s="6"/>
      <x:c r="W454" s="5" t="s">
        <x:v>50</x:v>
      </x:c>
      <x:c r="X454" s="5" t="s">
        <x:v>80</x:v>
      </x:c>
    </x:row>
    <x:row r="455">
      <x:c r="A455" s="5" t="s">
        <x:v>1162</x:v>
      </x:c>
      <x:c r="B455" s="5">
        <x:v>45659</x:v>
      </x:c>
      <x:c r="C455" s="5" t="s">
        <x:v>247</x:v>
      </x:c>
      <x:c r="D455" s="5" t="s">
        <x:v>248</x:v>
      </x:c>
      <x:c r="E455" s="5" t="s">
        <x:v>40</x:v>
      </x:c>
      <x:c r="F455" s="5" t="s">
        <x:v>102</x:v>
      </x:c>
      <x:c r="G455" s="5" t="s">
        <x:v>1163</x:v>
      </x:c>
      <x:c r="H455" s="5" t="s">
        <x:v>58</x:v>
      </x:c>
      <x:c r="I455" s="5" t="s">
        <x:v>176</x:v>
      </x:c>
      <x:c r="J455" s="5" t="s">
        <x:v>93</x:v>
      </x:c>
      <x:c r="K455" s="5" t="s">
        <x:v>86</x:v>
      </x:c>
      <x:c r="L455" s="5" t="s">
        <x:v>94</x:v>
      </x:c>
      <x:c r="M455" s="5" t="s">
        <x:v>122</x:v>
      </x:c>
      <x:c r="N455" s="6">
        <x:v>-2</x:v>
      </x:c>
      <x:c r="O455" s="7">
        <x:v>39.450000000000003</x:v>
      </x:c>
      <x:c r="P455" s="8">
        <x:v>0.25</x:v>
      </x:c>
      <x:c r="Q455" s="7">
        <x:v>18.460000000000001</x:v>
      </x:c>
      <x:c r="R455" s="7">
        <x:v>-59.18</x:v>
      </x:c>
      <x:c r="S455" s="5" t="s">
        <x:v>49</x:v>
      </x:c>
      <x:c r="T455" s="7">
        <x:v>67966.800000000003</x:v>
      </x:c>
      <x:c r="U455" s="6"/>
      <x:c r="V455" s="6"/>
      <x:c r="W455" s="5" t="s">
        <x:v>96</x:v>
      </x:c>
      <x:c r="X455" s="5" t="s">
        <x:v>80</x:v>
      </x:c>
    </x:row>
    <x:row r="456">
      <x:c r="A456" s="5" t="s">
        <x:v>1164</x:v>
      </x:c>
      <x:c r="B456" s="5">
        <x:v>45550</x:v>
      </x:c>
      <x:c r="C456" s="5" t="s">
        <x:v>127</x:v>
      </x:c>
      <x:c r="D456" s="5" t="s">
        <x:v>128</x:v>
      </x:c>
      <x:c r="E456" s="5" t="s">
        <x:v>55</x:v>
      </x:c>
      <x:c r="F456" s="5" t="s">
        <x:v>41</x:v>
      </x:c>
      <x:c r="G456" s="5" t="s">
        <x:v>1165</x:v>
      </x:c>
      <x:c r="H456" s="5" t="s">
        <x:v>104</x:v>
      </x:c>
      <x:c r="I456" s="5" t="s">
        <x:v>85</x:v>
      </x:c>
      <x:c r="J456" s="5" t="s">
        <x:v>45</x:v>
      </x:c>
      <x:c r="K456" s="5" t="s">
        <x:v>86</x:v>
      </x:c>
      <x:c r="L456" s="5" t="s">
        <x:v>16</x:v>
      </x:c>
      <x:c r="M456" s="5" t="s">
        <x:v>376</x:v>
      </x:c>
      <x:c r="N456" s="6">
        <x:v>1</x:v>
      </x:c>
      <x:c r="O456" s="7">
        <x:v>393.61000000000001</x:v>
      </x:c>
      <x:c r="P456" s="8">
        <x:v>0.10000000000000001</x:v>
      </x:c>
      <x:c r="Q456" s="7">
        <x:v>269.92000000000002</x:v>
      </x:c>
      <x:c r="R456" s="7">
        <x:v>354.25</x:v>
      </x:c>
      <x:c r="S456" s="5" t="s">
        <x:v>49</x:v>
      </x:c>
      <x:c r="T456" s="7">
        <x:v>148910.81</x:v>
      </x:c>
      <x:c r="U456" s="6"/>
      <x:c r="V456" s="6"/>
      <x:c r="W456" s="5" t="s">
        <x:v>50</x:v>
      </x:c>
      <x:c r="X456" s="5" t="s">
        <x:v>70</x:v>
      </x:c>
    </x:row>
    <x:row r="457">
      <x:c r="A457" s="5" t="s">
        <x:v>1166</x:v>
      </x:c>
      <x:c r="B457" s="5">
        <x:v>45503</x:v>
      </x:c>
      <x:c r="C457" s="5" t="s">
        <x:v>108</x:v>
      </x:c>
      <x:c r="D457" s="5" t="s">
        <x:v>109</x:v>
      </x:c>
      <x:c r="E457" s="5" t="s">
        <x:v>90</x:v>
      </x:c>
      <x:c r="F457" s="5" t="s">
        <x:v>102</x:v>
      </x:c>
      <x:c r="G457" s="5" t="s">
        <x:v>1167</x:v>
      </x:c>
      <x:c r="H457" s="5" t="s">
        <x:v>78</x:v>
      </x:c>
      <x:c r="I457" s="5" t="s">
        <x:v>1168</x:v>
      </x:c>
      <x:c r="J457" s="5" t="s">
        <x:v>45</x:v>
      </x:c>
      <x:c r="K457" s="5" t="s">
        <x:v>61</x:v>
      </x:c>
      <x:c r="L457" s="5" t="s">
        <x:v>16</x:v>
      </x:c>
      <x:c r="M457" s="5" t="s">
        <x:v>166</x:v>
      </x:c>
      <x:c r="N457" s="6">
        <x:v>1</x:v>
      </x:c>
      <x:c r="O457" s="7">
        <x:v>636.35000000000002</x:v>
      </x:c>
      <x:c r="P457" s="8">
        <x:v>0.14999999999999999</x:v>
      </x:c>
      <x:c r="Q457" s="7">
        <x:v>519.94000000000005</x:v>
      </x:c>
      <x:c r="R457" s="7">
        <x:v>540.89999999999998</x:v>
      </x:c>
      <x:c r="S457" s="5" t="s">
        <x:v>49</x:v>
      </x:c>
      <x:c r="T457" s="7">
        <x:v>121762.23</x:v>
      </x:c>
      <x:c r="U457" s="6"/>
      <x:c r="V457" s="6"/>
      <x:c r="W457" s="5" t="s">
        <x:v>50</x:v>
      </x:c>
      <x:c r="X457" s="5" t="s">
        <x:v>70</x:v>
      </x:c>
    </x:row>
    <x:row r="458">
      <x:c r="A458" s="5" t="s">
        <x:v>1169</x:v>
      </x:c>
      <x:c r="B458" s="5">
        <x:v>45706</x:v>
      </x:c>
      <x:c r="C458" s="5" t="s">
        <x:v>64</x:v>
      </x:c>
      <x:c r="D458" s="5" t="s">
        <x:v>65</x:v>
      </x:c>
      <x:c r="E458" s="5" t="s">
        <x:v>40</x:v>
      </x:c>
      <x:c r="F458" s="5" t="s">
        <x:v>66</x:v>
      </x:c>
      <x:c r="G458" s="5" t="s">
        <x:v>1170</x:v>
      </x:c>
      <x:c r="H458" s="5" t="s">
        <x:v>43</x:v>
      </x:c>
      <x:c r="I458" s="5" t="s">
        <x:v>604</x:v>
      </x:c>
      <x:c r="J458" s="5" t="s">
        <x:v>116</x:v>
      </x:c>
      <x:c r="K458" s="5" t="s">
        <x:v>46</x:v>
      </x:c>
      <x:c r="L458" s="5" t="s">
        <x:v>16</x:v>
      </x:c>
      <x:c r="M458" s="5" t="s">
        <x:v>112</x:v>
      </x:c>
      <x:c r="N458" s="6">
        <x:v>1</x:v>
      </x:c>
      <x:c r="O458" s="7">
        <x:v>312.62</x:v>
      </x:c>
      <x:c r="P458" s="8">
        <x:v>0.25</x:v>
      </x:c>
      <x:c r="Q458" s="7">
        <x:v>195.84</x:v>
      </x:c>
      <x:c r="R458" s="7">
        <x:v>33.689999999999998</x:v>
      </x:c>
      <x:c r="S458" s="5" t="s">
        <x:v>479</x:v>
      </x:c>
      <x:c r="T458" s="7">
        <x:v>182755.85000000001</x:v>
      </x:c>
      <x:c r="U458" s="6"/>
      <x:c r="V458" s="6"/>
      <x:c r="W458" s="5" t="s">
        <x:v>50</x:v>
      </x:c>
      <x:c r="X458" s="5" t="s">
        <x:v>80</x:v>
      </x:c>
    </x:row>
    <x:row r="459">
      <x:c r="A459" s="5" t="s">
        <x:v>1171</x:v>
      </x:c>
      <x:c r="B459" s="5">
        <x:v>45885</x:v>
      </x:c>
      <x:c r="C459" s="5" t="s">
        <x:v>216</x:v>
      </x:c>
      <x:c r="D459" s="5" t="s">
        <x:v>217</x:v>
      </x:c>
      <x:c r="E459" s="5" t="s">
        <x:v>40</x:v>
      </x:c>
      <x:c r="F459" s="5" t="s">
        <x:v>102</x:v>
      </x:c>
      <x:c r="G459" s="5" t="s">
        <x:v>172</x:v>
      </x:c>
      <x:c r="H459" s="5" t="s">
        <x:v>104</x:v>
      </x:c>
      <x:c r="I459" s="5" t="s">
        <x:v>257</x:v>
      </x:c>
      <x:c r="J459" s="5" t="s">
        <x:v>74</x:v>
      </x:c>
      <x:c r="K459" s="5" t="s">
        <x:v>86</x:v>
      </x:c>
      <x:c r="L459" s="5" t="s">
        <x:v>47</x:v>
      </x:c>
      <x:c r="M459" s="5" t="s">
        <x:v>424</x:v>
      </x:c>
      <x:c r="N459" s="6">
        <x:v>-2</x:v>
      </x:c>
      <x:c r="O459" s="7">
        <x:v>85.980000000000004</x:v>
      </x:c>
      <x:c r="P459" s="8">
        <x:v>0.14999999999999999</x:v>
      </x:c>
      <x:c r="Q459" s="7">
        <x:v>62.619999999999997</x:v>
      </x:c>
      <x:c r="R459" s="7">
        <x:v>-146.16999999999999</x:v>
      </x:c>
      <x:c r="S459" s="5" t="s">
        <x:v>49</x:v>
      </x:c>
      <x:c r="T459" s="7">
        <x:v>91622.419999999998</x:v>
      </x:c>
      <x:c r="U459" s="6"/>
      <x:c r="V459" s="6"/>
      <x:c r="W459" s="5" t="s">
        <x:v>96</x:v>
      </x:c>
      <x:c r="X459" s="5" t="s">
        <x:v>70</x:v>
      </x:c>
    </x:row>
    <x:row r="460">
      <x:c r="A460" s="5" t="s">
        <x:v>1172</x:v>
      </x:c>
      <x:c r="B460" s="5">
        <x:v>45458</x:v>
      </x:c>
      <x:c r="C460" s="5" t="s">
        <x:v>88</x:v>
      </x:c>
      <x:c r="D460" s="5" t="s">
        <x:v>89</x:v>
      </x:c>
      <x:c r="E460" s="5" t="s">
        <x:v>90</x:v>
      </x:c>
      <x:c r="F460" s="5" t="s">
        <x:v>56</x:v>
      </x:c>
      <x:c r="G460" s="5" t="s">
        <x:v>1173</x:v>
      </x:c>
      <x:c r="H460" s="5" t="s">
        <x:v>78</x:v>
      </x:c>
      <x:c r="I460" s="5" t="s">
        <x:v>313</x:v>
      </x:c>
      <x:c r="J460" s="5" t="s">
        <x:v>60</x:v>
      </x:c>
      <x:c r="K460" s="5" t="s">
        <x:v>61</x:v>
      </x:c>
      <x:c r="L460" s="5" t="s">
        <x:v>131</x:v>
      </x:c>
      <x:c r="M460" s="5" t="s">
        <x:v>424</x:v>
      </x:c>
      <x:c r="N460" s="6">
        <x:v>1</x:v>
      </x:c>
      <x:c r="O460" s="7">
        <x:v>148.59999999999999</x:v>
      </x:c>
      <x:c r="P460" s="8">
        <x:v>5.0000000000000003e-002</x:v>
      </x:c>
      <x:c r="Q460" s="7">
        <x:v>102.78</x:v>
      </x:c>
      <x:c r="R460" s="7">
        <x:v>141.16999999999999</x:v>
      </x:c>
      <x:c r="S460" s="5" t="s">
        <x:v>49</x:v>
      </x:c>
      <x:c r="T460" s="7">
        <x:v>62956.620000000003</x:v>
      </x:c>
      <x:c r="U460" s="6"/>
      <x:c r="V460" s="6"/>
      <x:c r="W460" s="5" t="s">
        <x:v>50</x:v>
      </x:c>
      <x:c r="X460" s="5" t="s">
        <x:v>97</x:v>
      </x:c>
    </x:row>
    <x:row r="461">
      <x:c r="A461" s="5" t="s">
        <x:v>1174</x:v>
      </x:c>
      <x:c r="B461" s="5">
        <x:v>45580</x:v>
      </x:c>
      <x:c r="C461" s="5" t="s">
        <x:v>340</x:v>
      </x:c>
      <x:c r="D461" s="5" t="s">
        <x:v>341</x:v>
      </x:c>
      <x:c r="E461" s="5" t="s">
        <x:v>55</x:v>
      </x:c>
      <x:c r="F461" s="5" t="s">
        <x:v>66</x:v>
      </x:c>
      <x:c r="G461" s="5" t="s">
        <x:v>1175</x:v>
      </x:c>
      <x:c r="H461" s="5" t="s">
        <x:v>78</x:v>
      </x:c>
      <x:c r="I461" s="5" t="s">
        <x:v>875</x:v>
      </x:c>
      <x:c r="J461" s="5" t="s">
        <x:v>74</x:v>
      </x:c>
      <x:c r="K461" s="5" t="s">
        <x:v>46</x:v>
      </x:c>
      <x:c r="L461" s="5" t="s">
        <x:v>47</x:v>
      </x:c>
      <x:c r="M461" s="5" t="s">
        <x:v>166</x:v>
      </x:c>
      <x:c r="N461" s="6">
        <x:v>1</x:v>
      </x:c>
      <x:c r="O461" s="7">
        <x:v>66.290000000000006</x:v>
      </x:c>
      <x:c r="P461" s="8">
        <x:v>0.14999999999999999</x:v>
      </x:c>
      <x:c r="Q461" s="7">
        <x:v>43.259999999999998</x:v>
      </x:c>
      <x:c r="R461" s="7">
        <x:v>56.350000000000001</x:v>
      </x:c>
      <x:c r="S461" s="5" t="s">
        <x:v>49</x:v>
      </x:c>
      <x:c r="T461" s="7">
        <x:v>94005.820000000007</x:v>
      </x:c>
      <x:c r="U461" s="6"/>
      <x:c r="V461" s="6"/>
      <x:c r="W461" s="5" t="s">
        <x:v>50</x:v>
      </x:c>
      <x:c r="X461" s="5" t="s">
        <x:v>70</x:v>
      </x:c>
    </x:row>
    <x:row r="462">
      <x:c r="A462" s="5" t="s">
        <x:v>1176</x:v>
      </x:c>
      <x:c r="B462" s="5">
        <x:v>45789</x:v>
      </x:c>
      <x:c r="C462" s="5" t="s">
        <x:v>283</x:v>
      </x:c>
      <x:c r="D462" s="5" t="s">
        <x:v>284</x:v>
      </x:c>
      <x:c r="E462" s="5" t="s">
        <x:v>55</x:v>
      </x:c>
      <x:c r="F462" s="5" t="s">
        <x:v>56</x:v>
      </x:c>
      <x:c r="G462" s="5" t="s">
        <x:v>1177</x:v>
      </x:c>
      <x:c r="H462" s="5" t="s">
        <x:v>58</x:v>
      </x:c>
      <x:c r="I462" s="5" t="s">
        <x:v>619</x:v>
      </x:c>
      <x:c r="J462" s="5" t="s">
        <x:v>116</x:v>
      </x:c>
      <x:c r="K462" s="5" t="s">
        <x:v>117</x:v>
      </x:c>
      <x:c r="L462" s="5" t="s">
        <x:v>94</x:v>
      </x:c>
      <x:c r="M462" s="5" t="s">
        <x:v>189</x:v>
      </x:c>
      <x:c r="N462" s="6">
        <x:v>3</x:v>
      </x:c>
      <x:c r="O462" s="7">
        <x:v>323.07999999999998</x:v>
      </x:c>
      <x:c r="P462" s="8">
        <x:v>0.14999999999999999</x:v>
      </x:c>
      <x:c r="Q462" s="7">
        <x:v>211</x:v>
      </x:c>
      <x:c r="R462" s="7">
        <x:v>823.85000000000002</x:v>
      </x:c>
      <x:c r="S462" s="5" t="s">
        <x:v>49</x:v>
      </x:c>
      <x:c r="T462" s="7">
        <x:v>80865.399999999994</x:v>
      </x:c>
      <x:c r="U462" s="6"/>
      <x:c r="V462" s="6"/>
      <x:c r="W462" s="5" t="s">
        <x:v>50</x:v>
      </x:c>
      <x:c r="X462" s="5" t="s">
        <x:v>80</x:v>
      </x:c>
    </x:row>
    <x:row r="463">
      <x:c r="A463" s="5" t="s">
        <x:v>1178</x:v>
      </x:c>
      <x:c r="B463" s="5">
        <x:v>45589</x:v>
      </x:c>
      <x:c r="C463" s="5" t="s">
        <x:v>216</x:v>
      </x:c>
      <x:c r="D463" s="5" t="s">
        <x:v>217</x:v>
      </x:c>
      <x:c r="E463" s="5" t="s">
        <x:v>40</x:v>
      </x:c>
      <x:c r="F463" s="5" t="s">
        <x:v>102</x:v>
      </x:c>
      <x:c r="G463" s="5" t="s">
        <x:v>1179</x:v>
      </x:c>
      <x:c r="H463" s="5" t="s">
        <x:v>104</x:v>
      </x:c>
      <x:c r="I463" s="5" t="s">
        <x:v>130</x:v>
      </x:c>
      <x:c r="J463" s="5" t="s">
        <x:v>74</x:v>
      </x:c>
      <x:c r="K463" s="5" t="s">
        <x:v>61</x:v>
      </x:c>
      <x:c r="L463" s="5" t="s">
        <x:v>16</x:v>
      </x:c>
      <x:c r="M463" s="5" t="s">
        <x:v>266</x:v>
      </x:c>
      <x:c r="N463" s="6">
        <x:v>1</x:v>
      </x:c>
      <x:c r="O463" s="7">
        <x:v>63.630000000000003</x:v>
      </x:c>
      <x:c r="P463" s="8">
        <x:v>0</x:v>
      </x:c>
      <x:c r="Q463" s="7">
        <x:v>35.640000000000001</x:v>
      </x:c>
      <x:c r="R463" s="7">
        <x:v>63.630000000000003</x:v>
      </x:c>
      <x:c r="S463" s="5" t="s">
        <x:v>49</x:v>
      </x:c>
      <x:c r="T463" s="7">
        <x:v>130620.69</x:v>
      </x:c>
      <x:c r="U463" s="6"/>
      <x:c r="V463" s="6"/>
      <x:c r="W463" s="5" t="s">
        <x:v>50</x:v>
      </x:c>
      <x:c r="X463" s="5" t="s">
        <x:v>70</x:v>
      </x:c>
    </x:row>
    <x:row r="464">
      <x:c r="A464" s="5" t="s">
        <x:v>1180</x:v>
      </x:c>
      <x:c r="B464" s="5">
        <x:v>45617</x:v>
      </x:c>
      <x:c r="C464" s="5" t="s">
        <x:v>185</x:v>
      </x:c>
      <x:c r="D464" s="5" t="s">
        <x:v>186</x:v>
      </x:c>
      <x:c r="E464" s="5" t="s">
        <x:v>90</x:v>
      </x:c>
      <x:c r="F464" s="5" t="s">
        <x:v>41</x:v>
      </x:c>
      <x:c r="G464" s="5" t="s">
        <x:v>1181</x:v>
      </x:c>
      <x:c r="H464" s="5" t="s">
        <x:v>58</x:v>
      </x:c>
      <x:c r="I464" s="5" t="s">
        <x:v>915</x:v>
      </x:c>
      <x:c r="J464" s="5" t="s">
        <x:v>45</x:v>
      </x:c>
      <x:c r="K464" s="5" t="s">
        <x:v>61</x:v>
      </x:c>
      <x:c r="L464" s="5" t="s">
        <x:v>131</x:v>
      </x:c>
      <x:c r="M464" s="5" t="s">
        <x:v>170</x:v>
      </x:c>
      <x:c r="N464" s="6">
        <x:v>1</x:v>
      </x:c>
      <x:c r="O464" s="7">
        <x:v>449.62</x:v>
      </x:c>
      <x:c r="P464" s="8">
        <x:v>0</x:v>
      </x:c>
      <x:c r="Q464" s="7">
        <x:v>273.47000000000003</x:v>
      </x:c>
      <x:c r="R464" s="7">
        <x:v>449.62</x:v>
      </x:c>
      <x:c r="S464" s="5" t="s">
        <x:v>49</x:v>
      </x:c>
      <x:c r="T464" s="7">
        <x:v>93221.679999999993</x:v>
      </x:c>
      <x:c r="U464" s="6"/>
      <x:c r="V464" s="6"/>
      <x:c r="W464" s="5" t="s">
        <x:v>50</x:v>
      </x:c>
      <x:c r="X464" s="5" t="s">
        <x:v>97</x:v>
      </x:c>
    </x:row>
    <x:row r="465">
      <x:c r="A465" s="5" t="s">
        <x:v>1182</x:v>
      </x:c>
      <x:c r="B465" s="5">
        <x:v>46175</x:v>
      </x:c>
      <x:c r="C465" s="5" t="s">
        <x:v>88</x:v>
      </x:c>
      <x:c r="D465" s="5" t="s">
        <x:v>89</x:v>
      </x:c>
      <x:c r="E465" s="5" t="s">
        <x:v>90</x:v>
      </x:c>
      <x:c r="F465" s="5" t="s">
        <x:v>56</x:v>
      </x:c>
      <x:c r="G465" s="5" t="s">
        <x:v>120</x:v>
      </x:c>
      <x:c r="H465" s="5" t="s">
        <x:v>104</x:v>
      </x:c>
      <x:c r="I465" s="5" t="s">
        <x:v>214</x:v>
      </x:c>
      <x:c r="J465" s="5" t="s">
        <x:v>60</x:v>
      </x:c>
      <x:c r="K465" s="5" t="s">
        <x:v>117</x:v>
      </x:c>
      <x:c r="L465" s="5" t="s">
        <x:v>16</x:v>
      </x:c>
      <x:c r="M465" s="5" t="s">
        <x:v>530</x:v>
      </x:c>
      <x:c r="N465" s="6">
        <x:v>1</x:v>
      </x:c>
      <x:c r="O465" s="7">
        <x:v>216.84</x:v>
      </x:c>
      <x:c r="P465" s="8">
        <x:v>0.14999999999999999</x:v>
      </x:c>
      <x:c r="Q465" s="7">
        <x:v>158.44999999999999</x:v>
      </x:c>
      <x:c r="R465" s="7">
        <x:v>184.31</x:v>
      </x:c>
      <x:c r="S465" s="5" t="s">
        <x:v>49</x:v>
      </x:c>
      <x:c r="T465" s="7">
        <x:v>149211.60000000001</x:v>
      </x:c>
      <x:c r="U465" s="6"/>
      <x:c r="V465" s="6"/>
      <x:c r="W465" s="5" t="s">
        <x:v>50</x:v>
      </x:c>
      <x:c r="X465" s="5" t="s">
        <x:v>51</x:v>
      </x:c>
    </x:row>
    <x:row r="466">
      <x:c r="A466" s="5" t="s">
        <x:v>1183</x:v>
      </x:c>
      <x:c r="B466" s="5">
        <x:v>46020</x:v>
      </x:c>
      <x:c r="C466" s="5" t="s">
        <x:v>127</x:v>
      </x:c>
      <x:c r="D466" s="5" t="s">
        <x:v>128</x:v>
      </x:c>
      <x:c r="E466" s="5" t="s">
        <x:v>55</x:v>
      </x:c>
      <x:c r="F466" s="5" t="s">
        <x:v>41</x:v>
      </x:c>
      <x:c r="G466" s="5" t="s">
        <x:v>1184</x:v>
      </x:c>
      <x:c r="H466" s="5" t="s">
        <x:v>78</x:v>
      </x:c>
      <x:c r="I466" s="5" t="s">
        <x:v>819</x:v>
      </x:c>
      <x:c r="J466" s="5" t="s">
        <x:v>93</x:v>
      </x:c>
      <x:c r="K466" s="5" t="s">
        <x:v>61</x:v>
      </x:c>
      <x:c r="L466" s="5" t="s">
        <x:v>131</x:v>
      </x:c>
      <x:c r="M466" s="5" t="s">
        <x:v>322</x:v>
      </x:c>
      <x:c r="N466" s="6">
        <x:v>4</x:v>
      </x:c>
      <x:c r="O466" s="7">
        <x:v>29.329999999999998</x:v>
      </x:c>
      <x:c r="P466" s="8">
        <x:v>0.10000000000000001</x:v>
      </x:c>
      <x:c r="Q466" s="7">
        <x:v>20.370000000000001</x:v>
      </x:c>
      <x:c r="R466" s="7">
        <x:v>105.59</x:v>
      </x:c>
      <x:c r="S466" s="5" t="s">
        <x:v>49</x:v>
      </x:c>
      <x:c r="T466" s="7">
        <x:v>91310.690000000002</x:v>
      </x:c>
      <x:c r="U466" s="6">
        <x:v>36</x:v>
      </x:c>
      <x:c r="V466" s="6">
        <x:v>24</x:v>
      </x:c>
      <x:c r="W466" s="5" t="s">
        <x:v>50</x:v>
      </x:c>
      <x:c r="X466" s="5" t="s">
        <x:v>70</x:v>
      </x:c>
    </x:row>
    <x:row r="467">
      <x:c r="A467" s="5" t="s">
        <x:v>1185</x:v>
      </x:c>
      <x:c r="B467" s="5">
        <x:v>45616</x:v>
      </x:c>
      <x:c r="C467" s="5" t="s">
        <x:v>283</x:v>
      </x:c>
      <x:c r="D467" s="5" t="s">
        <x:v>284</x:v>
      </x:c>
      <x:c r="E467" s="5" t="s">
        <x:v>55</x:v>
      </x:c>
      <x:c r="F467" s="5" t="s">
        <x:v>56</x:v>
      </x:c>
      <x:c r="G467" s="5" t="s">
        <x:v>650</x:v>
      </x:c>
      <x:c r="H467" s="5" t="s">
        <x:v>43</x:v>
      </x:c>
      <x:c r="I467" s="5" t="s">
        <x:v>44</x:v>
      </x:c>
      <x:c r="J467" s="5" t="s">
        <x:v>45</x:v>
      </x:c>
      <x:c r="K467" s="5" t="s">
        <x:v>46</x:v>
      </x:c>
      <x:c r="L467" s="5" t="s">
        <x:v>16</x:v>
      </x:c>
      <x:c r="M467" s="5" t="s">
        <x:v>322</x:v>
      </x:c>
      <x:c r="N467" s="6">
        <x:v>1</x:v>
      </x:c>
      <x:c r="O467" s="7">
        <x:v>277.41000000000003</x:v>
      </x:c>
      <x:c r="P467" s="8">
        <x:v>0.10000000000000001</x:v>
      </x:c>
      <x:c r="Q467" s="7">
        <x:v>185.21000000000001</x:v>
      </x:c>
      <x:c r="R467" s="7">
        <x:v>249.66999999999999</x:v>
      </x:c>
      <x:c r="S467" s="5" t="s">
        <x:v>49</x:v>
      </x:c>
      <x:c r="T467" s="7">
        <x:v>177999.67999999999</x:v>
      </x:c>
      <x:c r="U467" s="6"/>
      <x:c r="V467" s="6"/>
      <x:c r="W467" s="5" t="s">
        <x:v>50</x:v>
      </x:c>
      <x:c r="X467" s="5" t="s">
        <x:v>80</x:v>
      </x:c>
    </x:row>
    <x:row r="468">
      <x:c r="A468" s="5" t="s">
        <x:v>1186</x:v>
      </x:c>
      <x:c r="B468" s="5">
        <x:v>45390</x:v>
      </x:c>
      <x:c r="C468" s="5" t="s">
        <x:v>216</x:v>
      </x:c>
      <x:c r="D468" s="5" t="s">
        <x:v>217</x:v>
      </x:c>
      <x:c r="E468" s="5" t="s">
        <x:v>40</x:v>
      </x:c>
      <x:c r="F468" s="5" t="s">
        <x:v>102</x:v>
      </x:c>
      <x:c r="G468" s="5" t="s">
        <x:v>306</x:v>
      </x:c>
      <x:c r="H468" s="5" t="s">
        <x:v>78</x:v>
      </x:c>
      <x:c r="I468" s="5" t="s">
        <x:v>1187</x:v>
      </x:c>
      <x:c r="J468" s="5" t="s">
        <x:v>45</x:v>
      </x:c>
      <x:c r="K468" s="5" t="s">
        <x:v>117</x:v>
      </x:c>
      <x:c r="L468" s="5" t="s">
        <x:v>16</x:v>
      </x:c>
      <x:c r="M468" s="5" t="s">
        <x:v>69</x:v>
      </x:c>
      <x:c r="N468" s="6">
        <x:v>2</x:v>
      </x:c>
      <x:c r="O468" s="7">
        <x:v>171.58000000000001</x:v>
      </x:c>
      <x:c r="P468" s="8">
        <x:v>0.10000000000000001</x:v>
      </x:c>
      <x:c r="Q468" s="7">
        <x:v>123.81</x:v>
      </x:c>
      <x:c r="R468" s="7">
        <x:v>308.83999999999997</x:v>
      </x:c>
      <x:c r="S468" s="5" t="s">
        <x:v>49</x:v>
      </x:c>
      <x:c r="T468" s="7">
        <x:v>127625.59</x:v>
      </x:c>
      <x:c r="U468" s="6"/>
      <x:c r="V468" s="6"/>
      <x:c r="W468" s="5" t="s">
        <x:v>50</x:v>
      </x:c>
      <x:c r="X468" s="5" t="s">
        <x:v>80</x:v>
      </x:c>
    </x:row>
    <x:row r="469">
      <x:c r="A469" s="5" t="s">
        <x:v>1188</x:v>
      </x:c>
      <x:c r="B469" s="5">
        <x:v>45446</x:v>
      </x:c>
      <x:c r="C469" s="5" t="s">
        <x:v>178</x:v>
      </x:c>
      <x:c r="D469" s="5" t="s">
        <x:v>179</x:v>
      </x:c>
      <x:c r="E469" s="5" t="s">
        <x:v>90</x:v>
      </x:c>
      <x:c r="F469" s="5" t="s">
        <x:v>66</x:v>
      </x:c>
      <x:c r="G469" s="5" t="s">
        <x:v>1189</x:v>
      </x:c>
      <x:c r="H469" s="5" t="s">
        <x:v>104</x:v>
      </x:c>
      <x:c r="I469" s="5" t="s">
        <x:v>346</x:v>
      </x:c>
      <x:c r="J469" s="5" t="s">
        <x:v>60</x:v>
      </x:c>
      <x:c r="K469" s="5" t="s">
        <x:v>117</x:v>
      </x:c>
      <x:c r="L469" s="5" t="s">
        <x:v>16</x:v>
      </x:c>
      <x:c r="M469" s="5" t="s">
        <x:v>376</x:v>
      </x:c>
      <x:c r="N469" s="6">
        <x:v>5</x:v>
      </x:c>
      <x:c r="O469" s="7">
        <x:v>137.75</x:v>
      </x:c>
      <x:c r="P469" s="8">
        <x:v>0.10000000000000001</x:v>
      </x:c>
      <x:c r="Q469" s="7">
        <x:v>65.200000000000003</x:v>
      </x:c>
      <x:c r="R469" s="7">
        <x:v>619.88</x:v>
      </x:c>
      <x:c r="S469" s="5" t="s">
        <x:v>49</x:v>
      </x:c>
      <x:c r="T469" s="7">
        <x:v>177388.07999999999</x:v>
      </x:c>
      <x:c r="U469" s="6"/>
      <x:c r="V469" s="6"/>
      <x:c r="W469" s="5" t="s">
        <x:v>50</x:v>
      </x:c>
      <x:c r="X469" s="5" t="s">
        <x:v>97</x:v>
      </x:c>
    </x:row>
    <x:row r="470">
      <x:c r="A470" s="5" t="s">
        <x:v>1190</x:v>
      </x:c>
      <x:c r="B470" s="5">
        <x:v>45797</x:v>
      </x:c>
      <x:c r="C470" s="5" t="s">
        <x:v>200</x:v>
      </x:c>
      <x:c r="D470" s="5" t="s">
        <x:v>201</x:v>
      </x:c>
      <x:c r="E470" s="5" t="s">
        <x:v>40</x:v>
      </x:c>
      <x:c r="F470" s="5" t="s">
        <x:v>158</x:v>
      </x:c>
      <x:c r="G470" s="5" t="s">
        <x:v>1191</x:v>
      </x:c>
      <x:c r="H470" s="5" t="s">
        <x:v>78</x:v>
      </x:c>
      <x:c r="I470" s="5" t="s">
        <x:v>1109</x:v>
      </x:c>
      <x:c r="J470" s="5" t="s">
        <x:v>93</x:v>
      </x:c>
      <x:c r="K470" s="5" t="s">
        <x:v>61</x:v>
      </x:c>
      <x:c r="L470" s="5" t="s">
        <x:v>131</x:v>
      </x:c>
      <x:c r="M470" s="5" t="s">
        <x:v>122</x:v>
      </x:c>
      <x:c r="N470" s="6">
        <x:v>1</x:v>
      </x:c>
      <x:c r="O470" s="7">
        <x:v>28.93</x:v>
      </x:c>
      <x:c r="P470" s="8">
        <x:v>0.14999999999999999</x:v>
      </x:c>
      <x:c r="Q470" s="7">
        <x:v>14.08</x:v>
      </x:c>
      <x:c r="R470" s="7">
        <x:v>24.59</x:v>
      </x:c>
      <x:c r="S470" s="5" t="s">
        <x:v>49</x:v>
      </x:c>
      <x:c r="T470" s="7">
        <x:v>74885.059999999998</x:v>
      </x:c>
      <x:c r="U470" s="6"/>
      <x:c r="V470" s="6"/>
      <x:c r="W470" s="5" t="s">
        <x:v>50</x:v>
      </x:c>
      <x:c r="X470" s="5" t="s">
        <x:v>80</x:v>
      </x:c>
    </x:row>
    <x:row r="471">
      <x:c r="A471" s="5" t="s">
        <x:v>1192</x:v>
      </x:c>
      <x:c r="B471" s="5">
        <x:v>45413</x:v>
      </x:c>
      <x:c r="C471" s="5" t="s">
        <x:v>283</x:v>
      </x:c>
      <x:c r="D471" s="5" t="s">
        <x:v>284</x:v>
      </x:c>
      <x:c r="E471" s="5" t="s">
        <x:v>55</x:v>
      </x:c>
      <x:c r="F471" s="5" t="s">
        <x:v>56</x:v>
      </x:c>
      <x:c r="G471" s="5" t="s">
        <x:v>1193</x:v>
      </x:c>
      <x:c r="H471" s="5" t="s">
        <x:v>58</x:v>
      </x:c>
      <x:c r="I471" s="5" t="s">
        <x:v>203</x:v>
      </x:c>
      <x:c r="J471" s="5" t="s">
        <x:v>60</x:v>
      </x:c>
      <x:c r="K471" s="5" t="s">
        <x:v>86</x:v>
      </x:c>
      <x:c r="L471" s="5" t="s">
        <x:v>47</x:v>
      </x:c>
      <x:c r="M471" s="5" t="s">
        <x:v>266</x:v>
      </x:c>
      <x:c r="N471" s="6">
        <x:v>1</x:v>
      </x:c>
      <x:c r="O471" s="7">
        <x:v>137.22</x:v>
      </x:c>
      <x:c r="P471" s="8">
        <x:v>0</x:v>
      </x:c>
      <x:c r="Q471" s="7">
        <x:v>103.51000000000001</x:v>
      </x:c>
      <x:c r="R471" s="7">
        <x:v>137.22</x:v>
      </x:c>
      <x:c r="S471" s="5" t="s">
        <x:v>49</x:v>
      </x:c>
      <x:c r="T471" s="7">
        <x:v>62509.040000000001</x:v>
      </x:c>
      <x:c r="U471" s="6"/>
      <x:c r="V471" s="6"/>
      <x:c r="W471" s="5" t="s">
        <x:v>50</x:v>
      </x:c>
      <x:c r="X471" s="5" t="s">
        <x:v>97</x:v>
      </x:c>
    </x:row>
    <x:row r="472">
      <x:c r="A472" s="5" t="s">
        <x:v>1194</x:v>
      </x:c>
      <x:c r="B472" s="5">
        <x:v>46011</x:v>
      </x:c>
      <x:c r="C472" s="5" t="s">
        <x:v>64</x:v>
      </x:c>
      <x:c r="D472" s="5" t="s">
        <x:v>65</x:v>
      </x:c>
      <x:c r="E472" s="5" t="s">
        <x:v>40</x:v>
      </x:c>
      <x:c r="F472" s="5" t="s">
        <x:v>66</x:v>
      </x:c>
      <x:c r="G472" s="5" t="s">
        <x:v>662</x:v>
      </x:c>
      <x:c r="H472" s="5" t="s">
        <x:v>58</x:v>
      </x:c>
      <x:c r="I472" s="5" t="s">
        <x:v>356</x:v>
      </x:c>
      <x:c r="J472" s="5" t="s">
        <x:v>116</x:v>
      </x:c>
      <x:c r="K472" s="5" t="s">
        <x:v>46</x:v>
      </x:c>
      <x:c r="L472" s="5" t="s">
        <x:v>16</x:v>
      </x:c>
      <x:c r="M472" s="5" t="s">
        <x:v>211</x:v>
      </x:c>
      <x:c r="N472" s="6">
        <x:v>1</x:v>
      </x:c>
      <x:c r="O472" s="7">
        <x:v>201.13999999999999</x:v>
      </x:c>
      <x:c r="P472" s="8">
        <x:v>0</x:v>
      </x:c>
      <x:c r="Q472" s="7">
        <x:v>134.59999999999999</x:v>
      </x:c>
      <x:c r="R472" s="7">
        <x:v>201.13999999999999</x:v>
      </x:c>
      <x:c r="S472" s="5" t="s">
        <x:v>49</x:v>
      </x:c>
      <x:c r="T472" s="7">
        <x:v>139219.44</x:v>
      </x:c>
      <x:c r="U472" s="6"/>
      <x:c r="V472" s="6"/>
      <x:c r="W472" s="5" t="s">
        <x:v>50</x:v>
      </x:c>
      <x:c r="X472" s="5" t="s">
        <x:v>51</x:v>
      </x:c>
    </x:row>
    <x:row r="473">
      <x:c r="A473" s="5" t="s">
        <x:v>1195</x:v>
      </x:c>
      <x:c r="B473" s="5">
        <x:v>46005</x:v>
      </x:c>
      <x:c r="C473" s="5" t="s">
        <x:v>108</x:v>
      </x:c>
      <x:c r="D473" s="5" t="s">
        <x:v>109</x:v>
      </x:c>
      <x:c r="E473" s="5" t="s">
        <x:v>90</x:v>
      </x:c>
      <x:c r="F473" s="5" t="s">
        <x:v>102</x:v>
      </x:c>
      <x:c r="G473" s="5" t="s">
        <x:v>1196</x:v>
      </x:c>
      <x:c r="H473" s="5" t="s">
        <x:v>43</x:v>
      </x:c>
      <x:c r="I473" s="5" t="s">
        <x:v>706</x:v>
      </x:c>
      <x:c r="J473" s="5" t="s">
        <x:v>45</x:v>
      </x:c>
      <x:c r="K473" s="5" t="s">
        <x:v>117</x:v>
      </x:c>
      <x:c r="L473" s="5" t="s">
        <x:v>16</x:v>
      </x:c>
      <x:c r="M473" s="5" t="s">
        <x:v>48</x:v>
      </x:c>
      <x:c r="N473" s="6">
        <x:v>3</x:v>
      </x:c>
      <x:c r="O473" s="7">
        <x:v>686.32000000000005</x:v>
      </x:c>
      <x:c r="P473" s="8">
        <x:v>5.0000000000000003e-002</x:v>
      </x:c>
      <x:c r="Q473" s="7">
        <x:v>426.80000000000001</x:v>
      </x:c>
      <x:c r="R473" s="7">
        <x:v>1956.01</x:v>
      </x:c>
      <x:c r="S473" s="5" t="s">
        <x:v>49</x:v>
      </x:c>
      <x:c r="T473" s="7">
        <x:v>123213.12</x:v>
      </x:c>
      <x:c r="U473" s="6"/>
      <x:c r="V473" s="6"/>
      <x:c r="W473" s="5" t="s">
        <x:v>50</x:v>
      </x:c>
      <x:c r="X473" s="5" t="s">
        <x:v>51</x:v>
      </x:c>
    </x:row>
    <x:row r="474">
      <x:c r="A474" s="5" t="s">
        <x:v>1197</x:v>
      </x:c>
      <x:c r="B474" s="5">
        <x:v>45766</x:v>
      </x:c>
      <x:c r="C474" s="5" t="s">
        <x:v>144</x:v>
      </x:c>
      <x:c r="D474" s="5" t="s">
        <x:v>145</x:v>
      </x:c>
      <x:c r="E474" s="5" t="s">
        <x:v>55</x:v>
      </x:c>
      <x:c r="F474" s="5" t="s">
        <x:v>66</x:v>
      </x:c>
      <x:c r="G474" s="5" t="s">
        <x:v>1198</x:v>
      </x:c>
      <x:c r="H474" s="5" t="s">
        <x:v>58</x:v>
      </x:c>
      <x:c r="I474" s="5" t="s">
        <x:v>611</x:v>
      </x:c>
      <x:c r="J474" s="5" t="s">
        <x:v>93</x:v>
      </x:c>
      <x:c r="K474" s="5" t="s">
        <x:v>86</x:v>
      </x:c>
      <x:c r="L474" s="5" t="s">
        <x:v>16</x:v>
      </x:c>
      <x:c r="M474" s="5" t="s">
        <x:v>329</x:v>
      </x:c>
      <x:c r="N474" s="6">
        <x:v>6</x:v>
      </x:c>
      <x:c r="O474" s="7">
        <x:v>37.32</x:v>
      </x:c>
      <x:c r="P474" s="8">
        <x:v>0</x:v>
      </x:c>
      <x:c r="Q474" s="7">
        <x:v>28.460000000000001</x:v>
      </x:c>
      <x:c r="R474" s="7">
        <x:v>223.91999999999999</x:v>
      </x:c>
      <x:c r="S474" s="5" t="s">
        <x:v>49</x:v>
      </x:c>
      <x:c r="T474" s="7">
        <x:v>201910.60000000001</x:v>
      </x:c>
      <x:c r="U474" s="6"/>
      <x:c r="V474" s="6"/>
      <x:c r="W474" s="5" t="s">
        <x:v>50</x:v>
      </x:c>
      <x:c r="X474" s="5" t="s">
        <x:v>80</x:v>
      </x:c>
    </x:row>
    <x:row r="475">
      <x:c r="A475" s="5" t="s">
        <x:v>1199</x:v>
      </x:c>
      <x:c r="B475" s="5">
        <x:v>46135</x:v>
      </x:c>
      <x:c r="C475" s="5" t="s">
        <x:v>156</x:v>
      </x:c>
      <x:c r="D475" s="5" t="s">
        <x:v>157</x:v>
      </x:c>
      <x:c r="E475" s="5" t="s">
        <x:v>55</x:v>
      </x:c>
      <x:c r="F475" s="5" t="s">
        <x:v>158</x:v>
      </x:c>
      <x:c r="G475" s="5" t="s">
        <x:v>1200</x:v>
      </x:c>
      <x:c r="H475" s="5" t="s">
        <x:v>43</x:v>
      </x:c>
      <x:c r="I475" s="5" t="s">
        <x:v>269</x:v>
      </x:c>
      <x:c r="J475" s="5" t="s">
        <x:v>93</x:v>
      </x:c>
      <x:c r="K475" s="5" t="s">
        <x:v>117</x:v>
      </x:c>
      <x:c r="L475" s="5" t="s">
        <x:v>47</x:v>
      </x:c>
      <x:c r="M475" s="5" t="s">
        <x:v>142</x:v>
      </x:c>
      <x:c r="N475" s="6">
        <x:v>4</x:v>
      </x:c>
      <x:c r="O475" s="7">
        <x:v>60.789999999999999</x:v>
      </x:c>
      <x:c r="P475" s="8">
        <x:v>0</x:v>
      </x:c>
      <x:c r="Q475" s="7">
        <x:v>43.630000000000003</x:v>
      </x:c>
      <x:c r="R475" s="7">
        <x:v>243.16</x:v>
      </x:c>
      <x:c r="S475" s="5" t="s">
        <x:v>49</x:v>
      </x:c>
      <x:c r="T475" s="7">
        <x:v>65526.400000000001</x:v>
      </x:c>
      <x:c r="U475" s="6"/>
      <x:c r="V475" s="6"/>
      <x:c r="W475" s="5" t="s">
        <x:v>50</x:v>
      </x:c>
      <x:c r="X475" s="5" t="s">
        <x:v>80</x:v>
      </x:c>
    </x:row>
    <x:row r="476">
      <x:c r="A476" s="5" t="s">
        <x:v>1201</x:v>
      </x:c>
      <x:c r="B476" s="5">
        <x:v>46166</x:v>
      </x:c>
      <x:c r="C476" s="5" t="s">
        <x:v>82</x:v>
      </x:c>
      <x:c r="D476" s="5" t="s">
        <x:v>83</x:v>
      </x:c>
      <x:c r="E476" s="5" t="s">
        <x:v>40</x:v>
      </x:c>
      <x:c r="F476" s="5" t="s">
        <x:v>56</x:v>
      </x:c>
      <x:c r="G476" s="5" t="s">
        <x:v>1202</x:v>
      </x:c>
      <x:c r="H476" s="5" t="s">
        <x:v>78</x:v>
      </x:c>
      <x:c r="I476" s="5" t="s">
        <x:v>197</x:v>
      </x:c>
      <x:c r="J476" s="5" t="s">
        <x:v>93</x:v>
      </x:c>
      <x:c r="K476" s="5" t="s">
        <x:v>117</x:v>
      </x:c>
      <x:c r="L476" s="5" t="s">
        <x:v>47</x:v>
      </x:c>
      <x:c r="M476" s="5" t="s">
        <x:v>266</x:v>
      </x:c>
      <x:c r="N476" s="6">
        <x:v>6</x:v>
      </x:c>
      <x:c r="O476" s="7">
        <x:v>33.030000000000001</x:v>
      </x:c>
      <x:c r="P476" s="8">
        <x:v>0.10000000000000001</x:v>
      </x:c>
      <x:c r="Q476" s="7">
        <x:v>18.5</x:v>
      </x:c>
      <x:c r="R476" s="7">
        <x:v>178.36000000000001</x:v>
      </x:c>
      <x:c r="S476" s="5" t="s">
        <x:v>49</x:v>
      </x:c>
      <x:c r="T476" s="7">
        <x:v>61129.260000000002</x:v>
      </x:c>
      <x:c r="U476" s="6"/>
      <x:c r="V476" s="6"/>
      <x:c r="W476" s="5" t="s">
        <x:v>50</x:v>
      </x:c>
      <x:c r="X476" s="5" t="s">
        <x:v>51</x:v>
      </x:c>
    </x:row>
    <x:row r="477">
      <x:c r="A477" s="5" t="s">
        <x:v>1203</x:v>
      </x:c>
      <x:c r="B477" s="5">
        <x:v>45573</x:v>
      </x:c>
      <x:c r="C477" s="5" t="s">
        <x:v>194</x:v>
      </x:c>
      <x:c r="D477" s="5" t="s">
        <x:v>195</x:v>
      </x:c>
      <x:c r="E477" s="5" t="s">
        <x:v>90</x:v>
      </x:c>
      <x:c r="F477" s="5" t="s">
        <x:v>158</x:v>
      </x:c>
      <x:c r="G477" s="5" t="s">
        <x:v>1204</x:v>
      </x:c>
      <x:c r="H477" s="5" t="s">
        <x:v>43</x:v>
      </x:c>
      <x:c r="I477" s="5" t="s">
        <x:v>232</x:v>
      </x:c>
      <x:c r="J477" s="5" t="s">
        <x:v>93</x:v>
      </x:c>
      <x:c r="K477" s="5" t="s">
        <x:v>61</x:v>
      </x:c>
      <x:c r="L477" s="5" t="s">
        <x:v>47</x:v>
      </x:c>
      <x:c r="M477" s="5" t="s">
        <x:v>118</x:v>
      </x:c>
      <x:c r="N477" s="6">
        <x:v>4</x:v>
      </x:c>
      <x:c r="O477" s="7">
        <x:v>42.140000000000001</x:v>
      </x:c>
      <x:c r="P477" s="8">
        <x:v>0.10000000000000001</x:v>
      </x:c>
      <x:c r="Q477" s="7">
        <x:v>26.989999999999998</x:v>
      </x:c>
      <x:c r="R477" s="7">
        <x:v>151.69999999999999</x:v>
      </x:c>
      <x:c r="S477" s="5" t="s">
        <x:v>49</x:v>
      </x:c>
      <x:c r="T477" s="7">
        <x:v>87482.589999999997</x:v>
      </x:c>
      <x:c r="U477" s="6">
        <x:v>191</x:v>
      </x:c>
      <x:c r="V477" s="6">
        <x:v>18</x:v>
      </x:c>
      <x:c r="W477" s="5" t="s">
        <x:v>50</x:v>
      </x:c>
      <x:c r="X477" s="5" t="s">
        <x:v>51</x:v>
      </x:c>
    </x:row>
    <x:row r="478">
      <x:c r="A478" s="5" t="s">
        <x:v>1205</x:v>
      </x:c>
      <x:c r="B478" s="5">
        <x:v>45515</x:v>
      </x:c>
      <x:c r="C478" s="5" t="s">
        <x:v>144</x:v>
      </x:c>
      <x:c r="D478" s="5" t="s">
        <x:v>145</x:v>
      </x:c>
      <x:c r="E478" s="5" t="s">
        <x:v>55</x:v>
      </x:c>
      <x:c r="F478" s="5" t="s">
        <x:v>66</x:v>
      </x:c>
      <x:c r="G478" s="5" t="s">
        <x:v>1206</x:v>
      </x:c>
      <x:c r="H478" s="5" t="s">
        <x:v>104</x:v>
      </x:c>
      <x:c r="I478" s="5" t="s">
        <x:v>379</x:v>
      </x:c>
      <x:c r="J478" s="5" t="s">
        <x:v>116</x:v>
      </x:c>
      <x:c r="K478" s="5" t="s">
        <x:v>61</x:v>
      </x:c>
      <x:c r="L478" s="5" t="s">
        <x:v>16</x:v>
      </x:c>
      <x:c r="M478" s="5" t="s">
        <x:v>142</x:v>
      </x:c>
      <x:c r="N478" s="6">
        <x:v>1</x:v>
      </x:c>
      <x:c r="O478" s="7">
        <x:v>176.06</x:v>
      </x:c>
      <x:c r="P478" s="8">
        <x:v>0.20000000000000001</x:v>
      </x:c>
      <x:c r="Q478" s="7">
        <x:v>140.91</x:v>
      </x:c>
      <x:c r="R478" s="7">
        <x:v>140.84999999999999</x:v>
      </x:c>
      <x:c r="S478" s="5" t="s">
        <x:v>49</x:v>
      </x:c>
      <x:c r="T478" s="7">
        <x:v>150623.88</x:v>
      </x:c>
      <x:c r="U478" s="6"/>
      <x:c r="V478" s="6"/>
      <x:c r="W478" s="5" t="s">
        <x:v>50</x:v>
      </x:c>
      <x:c r="X478" s="5" t="s">
        <x:v>97</x:v>
      </x:c>
    </x:row>
    <x:row r="479">
      <x:c r="A479" s="5" t="s">
        <x:v>1207</x:v>
      </x:c>
      <x:c r="B479" s="5">
        <x:v>45849</x:v>
      </x:c>
      <x:c r="C479" s="5" t="s">
        <x:v>216</x:v>
      </x:c>
      <x:c r="D479" s="5" t="s">
        <x:v>217</x:v>
      </x:c>
      <x:c r="E479" s="5" t="s">
        <x:v>40</x:v>
      </x:c>
      <x:c r="F479" s="5" t="s">
        <x:v>102</x:v>
      </x:c>
      <x:c r="G479" s="5" t="s">
        <x:v>1208</x:v>
      </x:c>
      <x:c r="H479" s="5" t="s">
        <x:v>78</x:v>
      </x:c>
      <x:c r="I479" s="5" t="s">
        <x:v>297</x:v>
      </x:c>
      <x:c r="J479" s="5" t="s">
        <x:v>45</x:v>
      </x:c>
      <x:c r="K479" s="5" t="s">
        <x:v>46</x:v>
      </x:c>
      <x:c r="L479" s="5" t="s">
        <x:v>94</x:v>
      </x:c>
      <x:c r="M479" s="5" t="s">
        <x:v>106</x:v>
      </x:c>
      <x:c r="N479" s="6">
        <x:v>1</x:v>
      </x:c>
      <x:c r="O479" s="7">
        <x:v>177.78</x:v>
      </x:c>
      <x:c r="P479" s="8">
        <x:v>0</x:v>
      </x:c>
      <x:c r="Q479" s="7">
        <x:v>115.70999999999999</x:v>
      </x:c>
      <x:c r="R479" s="7">
        <x:v>177.78</x:v>
      </x:c>
      <x:c r="S479" s="5" t="s">
        <x:v>49</x:v>
      </x:c>
      <x:c r="T479" s="7">
        <x:v>73730.509999999995</x:v>
      </x:c>
      <x:c r="U479" s="6"/>
      <x:c r="V479" s="6"/>
      <x:c r="W479" s="5" t="s">
        <x:v>50</x:v>
      </x:c>
      <x:c r="X479" s="5" t="s">
        <x:v>70</x:v>
      </x:c>
    </x:row>
    <x:row r="480">
      <x:c r="A480" s="5" t="s">
        <x:v>1209</x:v>
      </x:c>
      <x:c r="B480" s="5">
        <x:v>45877</x:v>
      </x:c>
      <x:c r="C480" s="5" t="s">
        <x:v>283</x:v>
      </x:c>
      <x:c r="D480" s="5" t="s">
        <x:v>284</x:v>
      </x:c>
      <x:c r="E480" s="5" t="s">
        <x:v>55</x:v>
      </x:c>
      <x:c r="F480" s="5" t="s">
        <x:v>56</x:v>
      </x:c>
      <x:c r="G480" s="5" t="s">
        <x:v>973</x:v>
      </x:c>
      <x:c r="H480" s="5" t="s">
        <x:v>104</x:v>
      </x:c>
      <x:c r="I480" s="5" t="s">
        <x:v>596</x:v>
      </x:c>
      <x:c r="J480" s="5" t="s">
        <x:v>60</x:v>
      </x:c>
      <x:c r="K480" s="5" t="s">
        <x:v>86</x:v>
      </x:c>
      <x:c r="L480" s="5" t="s">
        <x:v>16</x:v>
      </x:c>
      <x:c r="M480" s="5" t="s">
        <x:v>170</x:v>
      </x:c>
      <x:c r="N480" s="6">
        <x:v>1</x:v>
      </x:c>
      <x:c r="O480" s="7">
        <x:v>129.68000000000001</x:v>
      </x:c>
      <x:c r="P480" s="8">
        <x:v>5.0000000000000003e-002</x:v>
      </x:c>
      <x:c r="Q480" s="7">
        <x:v>96.489999999999995</x:v>
      </x:c>
      <x:c r="R480" s="7">
        <x:v>123.2</x:v>
      </x:c>
      <x:c r="S480" s="5" t="s">
        <x:v>49</x:v>
      </x:c>
      <x:c r="T480" s="7">
        <x:v>183497.98999999999</x:v>
      </x:c>
      <x:c r="U480" s="6"/>
      <x:c r="V480" s="6"/>
      <x:c r="W480" s="5" t="s">
        <x:v>50</x:v>
      </x:c>
      <x:c r="X480" s="5" t="s">
        <x:v>97</x:v>
      </x:c>
    </x:row>
    <x:row r="481">
      <x:c r="A481" s="5" t="s">
        <x:v>1210</x:v>
      </x:c>
      <x:c r="B481" s="5">
        <x:v>46186</x:v>
      </x:c>
      <x:c r="C481" s="5" t="s">
        <x:v>108</x:v>
      </x:c>
      <x:c r="D481" s="5" t="s">
        <x:v>109</x:v>
      </x:c>
      <x:c r="E481" s="5" t="s">
        <x:v>90</x:v>
      </x:c>
      <x:c r="F481" s="5" t="s">
        <x:v>102</x:v>
      </x:c>
      <x:c r="G481" s="5" t="s">
        <x:v>1181</x:v>
      </x:c>
      <x:c r="H481" s="5" t="s">
        <x:v>58</x:v>
      </x:c>
      <x:c r="I481" s="5" t="s">
        <x:v>297</x:v>
      </x:c>
      <x:c r="J481" s="5" t="s">
        <x:v>45</x:v>
      </x:c>
      <x:c r="K481" s="5" t="s">
        <x:v>46</x:v>
      </x:c>
      <x:c r="L481" s="5" t="s">
        <x:v>16</x:v>
      </x:c>
      <x:c r="M481" s="5" t="s">
        <x:v>258</x:v>
      </x:c>
      <x:c r="N481" s="6">
        <x:v>2</x:v>
      </x:c>
      <x:c r="O481" s="7">
        <x:v>183.62</x:v>
      </x:c>
      <x:c r="P481" s="8">
        <x:v>0</x:v>
      </x:c>
      <x:c r="Q481" s="7">
        <x:v>115.70999999999999</x:v>
      </x:c>
      <x:c r="R481" s="7">
        <x:v>367.24000000000001</x:v>
      </x:c>
      <x:c r="S481" s="5" t="s">
        <x:v>49</x:v>
      </x:c>
      <x:c r="T481" s="7">
        <x:v>158845.95000000001</x:v>
      </x:c>
      <x:c r="U481" s="6"/>
      <x:c r="V481" s="6"/>
      <x:c r="W481" s="5" t="s">
        <x:v>50</x:v>
      </x:c>
      <x:c r="X481" s="5" t="s">
        <x:v>97</x:v>
      </x:c>
    </x:row>
    <x:row r="482">
      <x:c r="A482" s="5" t="s">
        <x:v>1211</x:v>
      </x:c>
      <x:c r="B482" s="5">
        <x:v>45697</x:v>
      </x:c>
      <x:c r="C482" s="5" t="s">
        <x:v>144</x:v>
      </x:c>
      <x:c r="D482" s="5" t="s">
        <x:v>145</x:v>
      </x:c>
      <x:c r="E482" s="5" t="s">
        <x:v>55</x:v>
      </x:c>
      <x:c r="F482" s="5" t="s">
        <x:v>66</x:v>
      </x:c>
      <x:c r="G482" s="5" t="s">
        <x:v>1212</x:v>
      </x:c>
      <x:c r="H482" s="5" t="s">
        <x:v>78</x:v>
      </x:c>
      <x:c r="I482" s="5" t="s">
        <x:v>494</x:v>
      </x:c>
      <x:c r="J482" s="5" t="s">
        <x:v>45</x:v>
      </x:c>
      <x:c r="K482" s="5" t="s">
        <x:v>117</x:v>
      </x:c>
      <x:c r="L482" s="5" t="s">
        <x:v>16</x:v>
      </x:c>
      <x:c r="M482" s="5" t="s">
        <x:v>106</x:v>
      </x:c>
      <x:c r="N482" s="6">
        <x:v>6</x:v>
      </x:c>
      <x:c r="O482" s="7">
        <x:v>748.38</x:v>
      </x:c>
      <x:c r="P482" s="8">
        <x:v>5.0000000000000003e-002</x:v>
      </x:c>
      <x:c r="Q482" s="7">
        <x:v>417.19999999999999</x:v>
      </x:c>
      <x:c r="R482" s="7">
        <x:v>4265.7700000000004</x:v>
      </x:c>
      <x:c r="S482" s="5" t="s">
        <x:v>49</x:v>
      </x:c>
      <x:c r="T482" s="7">
        <x:v>182755.85000000001</x:v>
      </x:c>
      <x:c r="U482" s="6"/>
      <x:c r="V482" s="6"/>
      <x:c r="W482" s="5" t="s">
        <x:v>50</x:v>
      </x:c>
      <x:c r="X482" s="5" t="s">
        <x:v>51</x:v>
      </x:c>
    </x:row>
    <x:row r="483">
      <x:c r="A483" s="5" t="s">
        <x:v>1213</x:v>
      </x:c>
      <x:c r="B483" s="5">
        <x:v>45906</x:v>
      </x:c>
      <x:c r="C483" s="5" t="s">
        <x:v>88</x:v>
      </x:c>
      <x:c r="D483" s="5" t="s">
        <x:v>89</x:v>
      </x:c>
      <x:c r="E483" s="5" t="s">
        <x:v>90</x:v>
      </x:c>
      <x:c r="F483" s="5" t="s">
        <x:v>56</x:v>
      </x:c>
      <x:c r="G483" s="5" t="s">
        <x:v>1214</x:v>
      </x:c>
      <x:c r="H483" s="5" t="s">
        <x:v>104</x:v>
      </x:c>
      <x:c r="I483" s="5" t="s">
        <x:v>176</x:v>
      </x:c>
      <x:c r="J483" s="5" t="s">
        <x:v>93</x:v>
      </x:c>
      <x:c r="K483" s="5" t="s">
        <x:v>86</x:v>
      </x:c>
      <x:c r="L483" s="5" t="s">
        <x:v>16</x:v>
      </x:c>
      <x:c r="M483" s="5" t="s">
        <x:v>48</x:v>
      </x:c>
      <x:c r="N483" s="6">
        <x:v>1</x:v>
      </x:c>
      <x:c r="O483" s="7">
        <x:v>39.030000000000001</x:v>
      </x:c>
      <x:c r="P483" s="8">
        <x:v>5.0000000000000003e-002</x:v>
      </x:c>
      <x:c r="Q483" s="7">
        <x:v>18.460000000000001</x:v>
      </x:c>
      <x:c r="R483" s="7">
        <x:v>37.079999999999998</x:v>
      </x:c>
      <x:c r="S483" s="5" t="s">
        <x:v>49</x:v>
      </x:c>
      <x:c r="T483" s="7">
        <x:v>154062.95000000001</x:v>
      </x:c>
      <x:c r="U483" s="6"/>
      <x:c r="V483" s="6"/>
      <x:c r="W483" s="5" t="s">
        <x:v>50</x:v>
      </x:c>
      <x:c r="X483" s="5" t="s">
        <x:v>51</x:v>
      </x:c>
    </x:row>
    <x:row r="484">
      <x:c r="A484" s="5" t="s">
        <x:v>1215</x:v>
      </x:c>
      <x:c r="B484" s="5">
        <x:v>45997</x:v>
      </x:c>
      <x:c r="C484" s="5" t="s">
        <x:v>156</x:v>
      </x:c>
      <x:c r="D484" s="5" t="s">
        <x:v>157</x:v>
      </x:c>
      <x:c r="E484" s="5" t="s">
        <x:v>55</x:v>
      </x:c>
      <x:c r="F484" s="5" t="s">
        <x:v>158</x:v>
      </x:c>
      <x:c r="G484" s="5" t="s">
        <x:v>1216</x:v>
      </x:c>
      <x:c r="H484" s="5" t="s">
        <x:v>43</x:v>
      </x:c>
      <x:c r="I484" s="5" t="s">
        <x:v>762</x:v>
      </x:c>
      <x:c r="J484" s="5" t="s">
        <x:v>74</x:v>
      </x:c>
      <x:c r="K484" s="5" t="s">
        <x:v>46</x:v>
      </x:c>
      <x:c r="L484" s="5" t="s">
        <x:v>131</x:v>
      </x:c>
      <x:c r="M484" s="5" t="s">
        <x:v>258</x:v>
      </x:c>
      <x:c r="N484" s="6">
        <x:v>1</x:v>
      </x:c>
      <x:c r="O484" s="7">
        <x:v>61.700000000000003</x:v>
      </x:c>
      <x:c r="P484" s="8">
        <x:v>5.0000000000000003e-002</x:v>
      </x:c>
      <x:c r="Q484" s="7">
        <x:v>42.109999999999999</x:v>
      </x:c>
      <x:c r="R484" s="7">
        <x:v>58.619999999999997</x:v>
      </x:c>
      <x:c r="S484" s="5" t="s">
        <x:v>49</x:v>
      </x:c>
      <x:c r="T484" s="7">
        <x:v>98647.460000000006</x:v>
      </x:c>
      <x:c r="U484" s="6"/>
      <x:c r="V484" s="6"/>
      <x:c r="W484" s="5" t="s">
        <x:v>50</x:v>
      </x:c>
      <x:c r="X484" s="5" t="s">
        <x:v>51</x:v>
      </x:c>
    </x:row>
    <x:row r="485">
      <x:c r="A485" s="5" t="s">
        <x:v>1217</x:v>
      </x:c>
      <x:c r="B485" s="5">
        <x:v>45935</x:v>
      </x:c>
      <x:c r="C485" s="5" t="s">
        <x:v>127</x:v>
      </x:c>
      <x:c r="D485" s="5" t="s">
        <x:v>128</x:v>
      </x:c>
      <x:c r="E485" s="5" t="s">
        <x:v>55</x:v>
      </x:c>
      <x:c r="F485" s="5" t="s">
        <x:v>41</x:v>
      </x:c>
      <x:c r="G485" s="5" t="s">
        <x:v>1218</x:v>
      </x:c>
      <x:c r="H485" s="5" t="s">
        <x:v>43</x:v>
      </x:c>
      <x:c r="I485" s="5" t="s">
        <x:v>1219</x:v>
      </x:c>
      <x:c r="J485" s="5" t="s">
        <x:v>116</x:v>
      </x:c>
      <x:c r="K485" s="5" t="s">
        <x:v>46</x:v>
      </x:c>
      <x:c r="L485" s="5" t="s">
        <x:v>47</x:v>
      </x:c>
      <x:c r="M485" s="5" t="s">
        <x:v>350</x:v>
      </x:c>
      <x:c r="N485" s="6">
        <x:v>1</x:v>
      </x:c>
      <x:c r="O485" s="7">
        <x:v>298.47000000000003</x:v>
      </x:c>
      <x:c r="P485" s="8">
        <x:v>0.25</x:v>
      </x:c>
      <x:c r="Q485" s="7">
        <x:v>194.61000000000001</x:v>
      </x:c>
      <x:c r="R485" s="7">
        <x:v>223.84999999999999</x:v>
      </x:c>
      <x:c r="S485" s="5" t="s">
        <x:v>49</x:v>
      </x:c>
      <x:c r="T485" s="7">
        <x:v>63772.690000000002</x:v>
      </x:c>
      <x:c r="U485" s="6"/>
      <x:c r="V485" s="6"/>
      <x:c r="W485" s="5" t="s">
        <x:v>50</x:v>
      </x:c>
      <x:c r="X485" s="5" t="s">
        <x:v>70</x:v>
      </x:c>
    </x:row>
    <x:row r="486">
      <x:c r="A486" s="5" t="s">
        <x:v>1220</x:v>
      </x:c>
      <x:c r="B486" s="5">
        <x:v>46109</x:v>
      </x:c>
      <x:c r="C486" s="5" t="s">
        <x:v>194</x:v>
      </x:c>
      <x:c r="D486" s="5" t="s">
        <x:v>195</x:v>
      </x:c>
      <x:c r="E486" s="5" t="s">
        <x:v>90</x:v>
      </x:c>
      <x:c r="F486" s="5" t="s">
        <x:v>158</x:v>
      </x:c>
      <x:c r="G486" s="5" t="s">
        <x:v>1221</x:v>
      </x:c>
      <x:c r="H486" s="5" t="s">
        <x:v>78</x:v>
      </x:c>
      <x:c r="I486" s="5" t="s">
        <x:v>808</x:v>
      </x:c>
      <x:c r="J486" s="5" t="s">
        <x:v>116</x:v>
      </x:c>
      <x:c r="K486" s="5" t="s">
        <x:v>117</x:v>
      </x:c>
      <x:c r="L486" s="5" t="s">
        <x:v>131</x:v>
      </x:c>
      <x:c r="M486" s="5" t="s">
        <x:v>419</x:v>
      </x:c>
      <x:c r="N486" s="6">
        <x:v>1</x:v>
      </x:c>
      <x:c r="O486" s="7">
        <x:v>132.75999999999999</x:v>
      </x:c>
      <x:c r="P486" s="8">
        <x:v>0.14999999999999999</x:v>
      </x:c>
      <x:c r="Q486" s="7">
        <x:v>66.280000000000001</x:v>
      </x:c>
      <x:c r="R486" s="7">
        <x:v>112.84999999999999</x:v>
      </x:c>
      <x:c r="S486" s="5" t="s">
        <x:v>49</x:v>
      </x:c>
      <x:c r="T486" s="7">
        <x:v>71003.179999999993</x:v>
      </x:c>
      <x:c r="U486" s="6"/>
      <x:c r="V486" s="6"/>
      <x:c r="W486" s="5" t="s">
        <x:v>50</x:v>
      </x:c>
      <x:c r="X486" s="5" t="s">
        <x:v>70</x:v>
      </x:c>
    </x:row>
    <x:row r="487">
      <x:c r="A487" s="5" t="s">
        <x:v>1222</x:v>
      </x:c>
      <x:c r="B487" s="5">
        <x:v>45380</x:v>
      </x:c>
      <x:c r="C487" s="5" t="s">
        <x:v>283</x:v>
      </x:c>
      <x:c r="D487" s="5" t="s">
        <x:v>284</x:v>
      </x:c>
      <x:c r="E487" s="5" t="s">
        <x:v>55</x:v>
      </x:c>
      <x:c r="F487" s="5" t="s">
        <x:v>56</x:v>
      </x:c>
      <x:c r="G487" s="5" t="s">
        <x:v>1223</x:v>
      </x:c>
      <x:c r="H487" s="5" t="s">
        <x:v>43</x:v>
      </x:c>
      <x:c r="I487" s="5" t="s">
        <x:v>181</x:v>
      </x:c>
      <x:c r="J487" s="5" t="s">
        <x:v>93</x:v>
      </x:c>
      <x:c r="K487" s="5" t="s">
        <x:v>61</x:v>
      </x:c>
      <x:c r="L487" s="5" t="s">
        <x:v>16</x:v>
      </x:c>
      <x:c r="M487" s="5" t="s">
        <x:v>62</x:v>
      </x:c>
      <x:c r="N487" s="6">
        <x:v>1</x:v>
      </x:c>
      <x:c r="O487" s="7">
        <x:v>45.399999999999999</x:v>
      </x:c>
      <x:c r="P487" s="8">
        <x:v>0.14999999999999999</x:v>
      </x:c>
      <x:c r="Q487" s="7">
        <x:v>31.379999999999999</x:v>
      </x:c>
      <x:c r="R487" s="7">
        <x:v>38.590000000000003</x:v>
      </x:c>
      <x:c r="S487" s="5" t="s">
        <x:v>49</x:v>
      </x:c>
      <x:c r="T487" s="7">
        <x:v>183066.56</x:v>
      </x:c>
      <x:c r="U487" s="6"/>
      <x:c r="V487" s="6"/>
      <x:c r="W487" s="5" t="s">
        <x:v>50</x:v>
      </x:c>
      <x:c r="X487" s="5" t="s">
        <x:v>80</x:v>
      </x:c>
    </x:row>
    <x:row r="488">
      <x:c r="A488" s="5" t="s">
        <x:v>1224</x:v>
      </x:c>
      <x:c r="B488" s="5">
        <x:v>45884</x:v>
      </x:c>
      <x:c r="C488" s="5" t="s">
        <x:v>340</x:v>
      </x:c>
      <x:c r="D488" s="5" t="s">
        <x:v>341</x:v>
      </x:c>
      <x:c r="E488" s="5" t="s">
        <x:v>55</x:v>
      </x:c>
      <x:c r="F488" s="5" t="s">
        <x:v>66</x:v>
      </x:c>
      <x:c r="G488" s="5" t="s">
        <x:v>149</x:v>
      </x:c>
      <x:c r="H488" s="5" t="s">
        <x:v>104</x:v>
      </x:c>
      <x:c r="I488" s="5" t="s">
        <x:v>349</x:v>
      </x:c>
      <x:c r="J488" s="5" t="s">
        <x:v>60</x:v>
      </x:c>
      <x:c r="K488" s="5" t="s">
        <x:v>46</x:v>
      </x:c>
      <x:c r="L488" s="5" t="s">
        <x:v>16</x:v>
      </x:c>
      <x:c r="M488" s="5" t="s">
        <x:v>281</x:v>
      </x:c>
      <x:c r="N488" s="6">
        <x:v>0</x:v>
      </x:c>
      <x:c r="O488" s="7">
        <x:v>183.11000000000001</x:v>
      </x:c>
      <x:c r="P488" s="8">
        <x:v>0</x:v>
      </x:c>
      <x:c r="Q488" s="7">
        <x:v>136.47999999999999</x:v>
      </x:c>
      <x:c r="R488" s="7">
        <x:v>0</x:v>
      </x:c>
      <x:c r="S488" s="5" t="s">
        <x:v>49</x:v>
      </x:c>
      <x:c r="T488" s="7">
        <x:v>154372.20000000001</x:v>
      </x:c>
      <x:c r="U488" s="6"/>
      <x:c r="V488" s="6"/>
      <x:c r="W488" s="5" t="s">
        <x:v>151</x:v>
      </x:c>
      <x:c r="X488" s="5" t="s">
        <x:v>70</x:v>
      </x:c>
    </x:row>
    <x:row r="489">
      <x:c r="A489" s="5" t="s">
        <x:v>1225</x:v>
      </x:c>
      <x:c r="B489" s="5">
        <x:v>45492</x:v>
      </x:c>
      <x:c r="C489" s="5" t="s">
        <x:v>82</x:v>
      </x:c>
      <x:c r="D489" s="5" t="s">
        <x:v>83</x:v>
      </x:c>
      <x:c r="E489" s="5" t="s">
        <x:v>40</x:v>
      </x:c>
      <x:c r="F489" s="5" t="s">
        <x:v>56</x:v>
      </x:c>
      <x:c r="G489" s="5" t="s">
        <x:v>535</x:v>
      </x:c>
      <x:c r="H489" s="5" t="s">
        <x:v>78</x:v>
      </x:c>
      <x:c r="I489" s="5" t="s">
        <x:v>297</x:v>
      </x:c>
      <x:c r="J489" s="5" t="s">
        <x:v>45</x:v>
      </x:c>
      <x:c r="K489" s="5" t="s">
        <x:v>46</x:v>
      </x:c>
      <x:c r="L489" s="5" t="s">
        <x:v>16</x:v>
      </x:c>
      <x:c r="M489" s="5" t="s">
        <x:v>198</x:v>
      </x:c>
      <x:c r="N489" s="6">
        <x:v>0</x:v>
      </x:c>
      <x:c r="O489" s="7">
        <x:v>178.91</x:v>
      </x:c>
      <x:c r="P489" s="8">
        <x:v>0.10000000000000001</x:v>
      </x:c>
      <x:c r="Q489" s="7">
        <x:v>115.70999999999999</x:v>
      </x:c>
      <x:c r="R489" s="7">
        <x:v>0</x:v>
      </x:c>
      <x:c r="S489" s="5" t="s">
        <x:v>49</x:v>
      </x:c>
      <x:c r="T489" s="7">
        <x:v>136150.72</x:v>
      </x:c>
      <x:c r="U489" s="6"/>
      <x:c r="V489" s="6"/>
      <x:c r="W489" s="5" t="s">
        <x:v>151</x:v>
      </x:c>
      <x:c r="X489" s="5" t="s">
        <x:v>80</x:v>
      </x:c>
    </x:row>
    <x:row r="490">
      <x:c r="A490" s="5" t="s">
        <x:v>1226</x:v>
      </x:c>
      <x:c r="B490" s="5">
        <x:v>45941</x:v>
      </x:c>
      <x:c r="C490" s="5" t="s">
        <x:v>283</x:v>
      </x:c>
      <x:c r="D490" s="5" t="s">
        <x:v>284</x:v>
      </x:c>
      <x:c r="E490" s="5" t="s">
        <x:v>55</x:v>
      </x:c>
      <x:c r="F490" s="5" t="s">
        <x:v>56</x:v>
      </x:c>
      <x:c r="G490" s="5" t="s">
        <x:v>1227</x:v>
      </x:c>
      <x:c r="H490" s="5" t="s">
        <x:v>43</x:v>
      </x:c>
      <x:c r="I490" s="5" t="s">
        <x:v>525</x:v>
      </x:c>
      <x:c r="J490" s="5" t="s">
        <x:v>93</x:v>
      </x:c>
      <x:c r="K490" s="5" t="s">
        <x:v>46</x:v>
      </x:c>
      <x:c r="L490" s="5" t="s">
        <x:v>47</x:v>
      </x:c>
      <x:c r="M490" s="5" t="s">
        <x:v>471</x:v>
      </x:c>
      <x:c r="N490" s="6">
        <x:v>2</x:v>
      </x:c>
      <x:c r="O490" s="7">
        <x:v>31.32</x:v>
      </x:c>
      <x:c r="P490" s="8">
        <x:v>0</x:v>
      </x:c>
      <x:c r="Q490" s="7">
        <x:v>22.07</x:v>
      </x:c>
      <x:c r="R490" s="7">
        <x:v>62.640000000000001</x:v>
      </x:c>
      <x:c r="S490" s="5" t="s">
        <x:v>49</x:v>
      </x:c>
      <x:c r="T490" s="7">
        <x:v>61127.230000000003</x:v>
      </x:c>
      <x:c r="U490" s="6"/>
      <x:c r="V490" s="6"/>
      <x:c r="W490" s="5" t="s">
        <x:v>50</x:v>
      </x:c>
      <x:c r="X490" s="5" t="s">
        <x:v>51</x:v>
      </x:c>
    </x:row>
    <x:row r="491">
      <x:c r="A491" s="5" t="s">
        <x:v>1228</x:v>
      </x:c>
      <x:c r="B491" s="5">
        <x:v>45444</x:v>
      </x:c>
      <x:c r="C491" s="5" t="s">
        <x:v>53</x:v>
      </x:c>
      <x:c r="D491" s="5" t="s">
        <x:v>54</x:v>
      </x:c>
      <x:c r="E491" s="5" t="s">
        <x:v>55</x:v>
      </x:c>
      <x:c r="F491" s="5" t="s">
        <x:v>56</x:v>
      </x:c>
      <x:c r="G491" s="5" t="s">
        <x:v>831</x:v>
      </x:c>
      <x:c r="H491" s="5" t="s">
        <x:v>43</x:v>
      </x:c>
      <x:c r="I491" s="5" t="s">
        <x:v>564</x:v>
      </x:c>
      <x:c r="J491" s="5" t="s">
        <x:v>116</x:v>
      </x:c>
      <x:c r="K491" s="5" t="s">
        <x:v>117</x:v>
      </x:c>
      <x:c r="L491" s="5" t="s">
        <x:v>16</x:v>
      </x:c>
      <x:c r="M491" s="5" t="s">
        <x:v>122</x:v>
      </x:c>
      <x:c r="N491" s="6">
        <x:v>1</x:v>
      </x:c>
      <x:c r="O491" s="7">
        <x:v>153.34999999999999</x:v>
      </x:c>
      <x:c r="P491" s="8">
        <x:v>0.25</x:v>
      </x:c>
      <x:c r="Q491" s="7">
        <x:v>90.079999999999998</x:v>
      </x:c>
      <x:c r="R491" s="7">
        <x:v>115.01000000000001</x:v>
      </x:c>
      <x:c r="S491" s="5" t="s">
        <x:v>49</x:v>
      </x:c>
      <x:c r="T491" s="7">
        <x:v>148321.88</x:v>
      </x:c>
      <x:c r="U491" s="6"/>
      <x:c r="V491" s="6"/>
      <x:c r="W491" s="5" t="s">
        <x:v>50</x:v>
      </x:c>
      <x:c r="X491" s="5" t="s">
        <x:v>80</x:v>
      </x:c>
    </x:row>
    <x:row r="492">
      <x:c r="A492" s="5" t="s">
        <x:v>1229</x:v>
      </x:c>
      <x:c r="B492" s="5">
        <x:v>46119</x:v>
      </x:c>
      <x:c r="C492" s="5" t="s">
        <x:v>88</x:v>
      </x:c>
      <x:c r="D492" s="5" t="s">
        <x:v>89</x:v>
      </x:c>
      <x:c r="E492" s="5" t="s">
        <x:v>90</x:v>
      </x:c>
      <x:c r="F492" s="5" t="s">
        <x:v>56</x:v>
      </x:c>
      <x:c r="G492" s="5" t="s">
        <x:v>159</x:v>
      </x:c>
      <x:c r="H492" s="5" t="s">
        <x:v>104</x:v>
      </x:c>
      <x:c r="I492" s="5" t="s">
        <x:v>188</x:v>
      </x:c>
      <x:c r="J492" s="5" t="s">
        <x:v>45</x:v>
      </x:c>
      <x:c r="K492" s="5" t="s">
        <x:v>61</x:v>
      </x:c>
      <x:c r="L492" s="5" t="s">
        <x:v>16</x:v>
      </x:c>
      <x:c r="M492" s="5" t="s">
        <x:v>118</x:v>
      </x:c>
      <x:c r="N492" s="6">
        <x:v>2</x:v>
      </x:c>
      <x:c r="O492" s="7">
        <x:v>333</x:v>
      </x:c>
      <x:c r="P492" s="8">
        <x:v>0.25</x:v>
      </x:c>
      <x:c r="Q492" s="7">
        <x:v>170.34</x:v>
      </x:c>
      <x:c r="R492" s="7">
        <x:v>499.5</x:v>
      </x:c>
      <x:c r="S492" s="5" t="s">
        <x:v>49</x:v>
      </x:c>
      <x:c r="T492" s="7">
        <x:v>149277.95000000001</x:v>
      </x:c>
      <x:c r="U492" s="6"/>
      <x:c r="V492" s="6"/>
      <x:c r="W492" s="5" t="s">
        <x:v>50</x:v>
      </x:c>
      <x:c r="X492" s="5" t="s">
        <x:v>51</x:v>
      </x:c>
    </x:row>
    <x:row r="493">
      <x:c r="A493" s="5" t="s">
        <x:v>1230</x:v>
      </x:c>
      <x:c r="B493" s="5">
        <x:v>45798</x:v>
      </x:c>
      <x:c r="C493" s="5" t="s">
        <x:v>82</x:v>
      </x:c>
      <x:c r="D493" s="5" t="s">
        <x:v>83</x:v>
      </x:c>
      <x:c r="E493" s="5" t="s">
        <x:v>40</x:v>
      </x:c>
      <x:c r="F493" s="5" t="s">
        <x:v>56</x:v>
      </x:c>
      <x:c r="G493" s="5" t="s">
        <x:v>1231</x:v>
      </x:c>
      <x:c r="H493" s="5" t="s">
        <x:v>78</x:v>
      </x:c>
      <x:c r="I493" s="5" t="s">
        <x:v>343</x:v>
      </x:c>
      <x:c r="J493" s="5" t="s">
        <x:v>93</x:v>
      </x:c>
      <x:c r="K493" s="5" t="s">
        <x:v>61</x:v>
      </x:c>
      <x:c r="L493" s="5" t="s">
        <x:v>47</x:v>
      </x:c>
      <x:c r="M493" s="5" t="s">
        <x:v>424</x:v>
      </x:c>
      <x:c r="N493" s="6">
        <x:v>5</x:v>
      </x:c>
      <x:c r="O493" s="7">
        <x:v>16.960000000000001</x:v>
      </x:c>
      <x:c r="P493" s="8">
        <x:v>0.10000000000000001</x:v>
      </x:c>
      <x:c r="Q493" s="7">
        <x:v>10.119999999999999</x:v>
      </x:c>
      <x:c r="R493" s="7">
        <x:v>76.319999999999993</x:v>
      </x:c>
      <x:c r="S493" s="5" t="s">
        <x:v>49</x:v>
      </x:c>
      <x:c r="T493" s="7">
        <x:v>96836.509999999995</x:v>
      </x:c>
      <x:c r="U493" s="6"/>
      <x:c r="V493" s="6"/>
      <x:c r="W493" s="5" t="s">
        <x:v>50</x:v>
      </x:c>
      <x:c r="X493" s="5" t="s">
        <x:v>80</x:v>
      </x:c>
    </x:row>
    <x:row r="494">
      <x:c r="A494" s="5" t="s">
        <x:v>1232</x:v>
      </x:c>
      <x:c r="B494" s="5">
        <x:v>45974</x:v>
      </x:c>
      <x:c r="C494" s="5" t="s">
        <x:v>38</x:v>
      </x:c>
      <x:c r="D494" s="5" t="s">
        <x:v>39</x:v>
      </x:c>
      <x:c r="E494" s="5" t="s">
        <x:v>40</x:v>
      </x:c>
      <x:c r="F494" s="5" t="s">
        <x:v>41</x:v>
      </x:c>
      <x:c r="G494" s="5" t="s">
        <x:v>1233</x:v>
      </x:c>
      <x:c r="H494" s="5" t="s">
        <x:v>43</x:v>
      </x:c>
      <x:c r="I494" s="5" t="s">
        <x:v>370</x:v>
      </x:c>
      <x:c r="J494" s="5" t="s">
        <x:v>60</x:v>
      </x:c>
      <x:c r="K494" s="5" t="s">
        <x:v>86</x:v>
      </x:c>
      <x:c r="L494" s="5" t="s">
        <x:v>47</x:v>
      </x:c>
      <x:c r="M494" s="5" t="s">
        <x:v>483</x:v>
      </x:c>
      <x:c r="N494" s="6">
        <x:v>2</x:v>
      </x:c>
      <x:c r="O494" s="7">
        <x:v>142.25999999999999</x:v>
      </x:c>
      <x:c r="P494" s="8">
        <x:v>0.10000000000000001</x:v>
      </x:c>
      <x:c r="Q494" s="7">
        <x:v>107.52</x:v>
      </x:c>
      <x:c r="R494" s="7">
        <x:v>256.06999999999999</x:v>
      </x:c>
      <x:c r="S494" s="5" t="s">
        <x:v>49</x:v>
      </x:c>
      <x:c r="T494" s="7">
        <x:v>79999.580000000002</x:v>
      </x:c>
      <x:c r="U494" s="6"/>
      <x:c r="V494" s="6"/>
      <x:c r="W494" s="5" t="s">
        <x:v>50</x:v>
      </x:c>
      <x:c r="X494" s="5" t="s">
        <x:v>70</x:v>
      </x:c>
    </x:row>
    <x:row r="495">
      <x:c r="A495" s="5" t="s">
        <x:v>1234</x:v>
      </x:c>
      <x:c r="B495" s="5">
        <x:v>45889</x:v>
      </x:c>
      <x:c r="C495" s="5" t="s">
        <x:v>247</x:v>
      </x:c>
      <x:c r="D495" s="5" t="s">
        <x:v>248</x:v>
      </x:c>
      <x:c r="E495" s="5" t="s">
        <x:v>40</x:v>
      </x:c>
      <x:c r="F495" s="5" t="s">
        <x:v>102</x:v>
      </x:c>
      <x:c r="G495" s="5" t="s">
        <x:v>42</x:v>
      </x:c>
      <x:c r="H495" s="5" t="s">
        <x:v>43</x:v>
      </x:c>
      <x:c r="I495" s="5" t="s">
        <x:v>392</x:v>
      </x:c>
      <x:c r="J495" s="5" t="s">
        <x:v>74</x:v>
      </x:c>
      <x:c r="K495" s="5" t="s">
        <x:v>86</x:v>
      </x:c>
      <x:c r="L495" s="5" t="s">
        <x:v>47</x:v>
      </x:c>
      <x:c r="M495" s="5" t="s">
        <x:v>112</x:v>
      </x:c>
      <x:c r="N495" s="6">
        <x:v>1</x:v>
      </x:c>
      <x:c r="O495" s="7">
        <x:v>40.189999999999998</x:v>
      </x:c>
      <x:c r="P495" s="8">
        <x:v>5.0000000000000003e-002</x:v>
      </x:c>
      <x:c r="Q495" s="7">
        <x:v>20.899999999999999</x:v>
      </x:c>
      <x:c r="R495" s="7">
        <x:v>38.18</x:v>
      </x:c>
      <x:c r="S495" s="5" t="s">
        <x:v>49</x:v>
      </x:c>
      <x:c r="T495" s="7">
        <x:v>91622.419999999998</x:v>
      </x:c>
      <x:c r="U495" s="6"/>
      <x:c r="V495" s="6"/>
      <x:c r="W495" s="5" t="s">
        <x:v>50</x:v>
      </x:c>
      <x:c r="X495" s="5" t="s">
        <x:v>51</x:v>
      </x:c>
    </x:row>
    <x:row r="496">
      <x:c r="A496" s="5" t="s">
        <x:v>1235</x:v>
      </x:c>
      <x:c r="B496" s="5">
        <x:v>46158</x:v>
      </x:c>
      <x:c r="C496" s="5" t="s">
        <x:v>127</x:v>
      </x:c>
      <x:c r="D496" s="5" t="s">
        <x:v>128</x:v>
      </x:c>
      <x:c r="E496" s="5" t="s">
        <x:v>55</x:v>
      </x:c>
      <x:c r="F496" s="5" t="s">
        <x:v>41</x:v>
      </x:c>
      <x:c r="G496" s="5" t="s">
        <x:v>1236</x:v>
      </x:c>
      <x:c r="H496" s="5" t="s">
        <x:v>43</x:v>
      </x:c>
      <x:c r="I496" s="5" t="s">
        <x:v>68</x:v>
      </x:c>
      <x:c r="J496" s="5" t="s">
        <x:v>45</x:v>
      </x:c>
      <x:c r="K496" s="5" t="s">
        <x:v>46</x:v>
      </x:c>
      <x:c r="L496" s="5" t="s">
        <x:v>47</x:v>
      </x:c>
      <x:c r="M496" s="5" t="s">
        <x:v>118</x:v>
      </x:c>
      <x:c r="N496" s="6">
        <x:v>1</x:v>
      </x:c>
      <x:c r="O496" s="7">
        <x:v>746.23000000000002</x:v>
      </x:c>
      <x:c r="P496" s="8">
        <x:v>0</x:v>
      </x:c>
      <x:c r="Q496" s="7">
        <x:v>537.84000000000003</x:v>
      </x:c>
      <x:c r="R496" s="7">
        <x:v>746.23000000000002</x:v>
      </x:c>
      <x:c r="S496" s="5" t="s">
        <x:v>49</x:v>
      </x:c>
      <x:c r="T496" s="7">
        <x:v>74853.860000000001</x:v>
      </x:c>
      <x:c r="U496" s="6"/>
      <x:c r="V496" s="6"/>
      <x:c r="W496" s="5" t="s">
        <x:v>50</x:v>
      </x:c>
      <x:c r="X496" s="5" t="s">
        <x:v>51</x:v>
      </x:c>
    </x:row>
    <x:row r="497">
      <x:c r="A497" s="5" t="s">
        <x:v>1237</x:v>
      </x:c>
      <x:c r="B497" s="5">
        <x:v>45645</x:v>
      </x:c>
      <x:c r="C497" s="5" t="s">
        <x:v>247</x:v>
      </x:c>
      <x:c r="D497" s="5" t="s">
        <x:v>248</x:v>
      </x:c>
      <x:c r="E497" s="5" t="s">
        <x:v>40</x:v>
      </x:c>
      <x:c r="F497" s="5" t="s">
        <x:v>102</x:v>
      </x:c>
      <x:c r="G497" s="5" t="s">
        <x:v>1238</x:v>
      </x:c>
      <x:c r="H497" s="5" t="s">
        <x:v>104</x:v>
      </x:c>
      <x:c r="I497" s="5" t="s">
        <x:v>1024</x:v>
      </x:c>
      <x:c r="J497" s="5" t="s">
        <x:v>74</x:v>
      </x:c>
      <x:c r="K497" s="5" t="s">
        <x:v>117</x:v>
      </x:c>
      <x:c r="L497" s="5" t="s">
        <x:v>131</x:v>
      </x:c>
      <x:c r="M497" s="5" t="s">
        <x:v>483</x:v>
      </x:c>
      <x:c r="N497" s="6">
        <x:v>4</x:v>
      </x:c>
      <x:c r="O497" s="7">
        <x:v>54.630000000000003</x:v>
      </x:c>
      <x:c r="P497" s="8">
        <x:v>5.0000000000000003e-002</x:v>
      </x:c>
      <x:c r="Q497" s="7">
        <x:v>37.18</x:v>
      </x:c>
      <x:c r="R497" s="7">
        <x:v>207.59</x:v>
      </x:c>
      <x:c r="S497" s="5" t="s">
        <x:v>49</x:v>
      </x:c>
      <x:c r="T497" s="7">
        <x:v>83947.699999999997</x:v>
      </x:c>
      <x:c r="U497" s="6"/>
      <x:c r="V497" s="6"/>
      <x:c r="W497" s="5" t="s">
        <x:v>50</x:v>
      </x:c>
      <x:c r="X497" s="5" t="s">
        <x:v>97</x:v>
      </x:c>
    </x:row>
    <x:row r="498">
      <x:c r="A498" s="5" t="s">
        <x:v>1239</x:v>
      </x:c>
      <x:c r="B498" s="5">
        <x:v>46017</x:v>
      </x:c>
      <x:c r="C498" s="5" t="s">
        <x:v>138</x:v>
      </x:c>
      <x:c r="D498" s="5" t="s">
        <x:v>139</x:v>
      </x:c>
      <x:c r="E498" s="5" t="s">
        <x:v>90</x:v>
      </x:c>
      <x:c r="F498" s="5" t="s">
        <x:v>41</x:v>
      </x:c>
      <x:c r="G498" s="5" t="s">
        <x:v>1240</x:v>
      </x:c>
      <x:c r="H498" s="5" t="s">
        <x:v>58</x:v>
      </x:c>
      <x:c r="I498" s="5" t="s">
        <x:v>1065</x:v>
      </x:c>
      <x:c r="J498" s="5" t="s">
        <x:v>93</x:v>
      </x:c>
      <x:c r="K498" s="5" t="s">
        <x:v>86</x:v>
      </x:c>
      <x:c r="L498" s="5" t="s">
        <x:v>47</x:v>
      </x:c>
      <x:c r="M498" s="5" t="s">
        <x:v>211</x:v>
      </x:c>
      <x:c r="N498" s="6">
        <x:v>1</x:v>
      </x:c>
      <x:c r="O498" s="7">
        <x:v>41.840000000000003</x:v>
      </x:c>
      <x:c r="P498" s="8">
        <x:v>0.14999999999999999</x:v>
      </x:c>
      <x:c r="Q498" s="7">
        <x:v>30.18</x:v>
      </x:c>
      <x:c r="R498" s="7">
        <x:v>35.560000000000002</x:v>
      </x:c>
      <x:c r="S498" s="5" t="s">
        <x:v>49</x:v>
      </x:c>
      <x:c r="T498" s="7">
        <x:v>99744.490000000005</x:v>
      </x:c>
      <x:c r="U498" s="6"/>
      <x:c r="V498" s="6"/>
      <x:c r="W498" s="5" t="s">
        <x:v>50</x:v>
      </x:c>
      <x:c r="X498" s="5" t="s">
        <x:v>70</x:v>
      </x:c>
    </x:row>
    <x:row r="499">
      <x:c r="A499" s="5" t="s">
        <x:v>1241</x:v>
      </x:c>
      <x:c r="B499" s="5">
        <x:v>45769</x:v>
      </x:c>
      <x:c r="C499" s="5" t="s">
        <x:v>144</x:v>
      </x:c>
      <x:c r="D499" s="5" t="s">
        <x:v>145</x:v>
      </x:c>
      <x:c r="E499" s="5" t="s">
        <x:v>55</x:v>
      </x:c>
      <x:c r="F499" s="5" t="s">
        <x:v>66</x:v>
      </x:c>
      <x:c r="G499" s="5" t="s">
        <x:v>1242</x:v>
      </x:c>
      <x:c r="H499" s="5" t="s">
        <x:v>43</x:v>
      </x:c>
      <x:c r="I499" s="5" t="s">
        <x:v>343</x:v>
      </x:c>
      <x:c r="J499" s="5" t="s">
        <x:v>93</x:v>
      </x:c>
      <x:c r="K499" s="5" t="s">
        <x:v>61</x:v>
      </x:c>
      <x:c r="L499" s="5" t="s">
        <x:v>47</x:v>
      </x:c>
      <x:c r="M499" s="5" t="s">
        <x:v>236</x:v>
      </x:c>
      <x:c r="N499" s="6">
        <x:v>3</x:v>
      </x:c>
      <x:c r="O499" s="7">
        <x:v>15.779999999999999</x:v>
      </x:c>
      <x:c r="P499" s="8">
        <x:v>0.10000000000000001</x:v>
      </x:c>
      <x:c r="Q499" s="7">
        <x:v>10.119999999999999</x:v>
      </x:c>
      <x:c r="R499" s="7">
        <x:v>42.609999999999999</x:v>
      </x:c>
      <x:c r="S499" s="5" t="s">
        <x:v>49</x:v>
      </x:c>
      <x:c r="T499" s="7">
        <x:v>77055.660000000003</x:v>
      </x:c>
      <x:c r="U499" s="6"/>
      <x:c r="V499" s="6"/>
      <x:c r="W499" s="5" t="s">
        <x:v>50</x:v>
      </x:c>
      <x:c r="X499" s="5" t="s">
        <x:v>70</x:v>
      </x:c>
    </x:row>
    <x:row r="500">
      <x:c r="A500" s="5" t="s">
        <x:v>1243</x:v>
      </x:c>
      <x:c r="B500" s="5">
        <x:v>45941</x:v>
      </x:c>
      <x:c r="C500" s="5" t="s">
        <x:v>82</x:v>
      </x:c>
      <x:c r="D500" s="5" t="s">
        <x:v>83</x:v>
      </x:c>
      <x:c r="E500" s="5" t="s">
        <x:v>40</x:v>
      </x:c>
      <x:c r="F500" s="5" t="s">
        <x:v>56</x:v>
      </x:c>
      <x:c r="G500" s="5" t="s">
        <x:v>1244</x:v>
      </x:c>
      <x:c r="H500" s="5" t="s">
        <x:v>104</x:v>
      </x:c>
      <x:c r="I500" s="5" t="s">
        <x:v>353</x:v>
      </x:c>
      <x:c r="J500" s="5" t="s">
        <x:v>45</x:v>
      </x:c>
      <x:c r="K500" s="5" t="s">
        <x:v>61</x:v>
      </x:c>
      <x:c r="L500" s="5" t="s">
        <x:v>16</x:v>
      </x:c>
      <x:c r="M500" s="5" t="s">
        <x:v>530</x:v>
      </x:c>
      <x:c r="N500" s="6">
        <x:v>1</x:v>
      </x:c>
      <x:c r="O500" s="7">
        <x:v>414.13999999999999</x:v>
      </x:c>
      <x:c r="P500" s="8">
        <x:v>0.14999999999999999</x:v>
      </x:c>
      <x:c r="Q500" s="7">
        <x:v>308.20999999999998</x:v>
      </x:c>
      <x:c r="R500" s="7">
        <x:v>352.01999999999998</x:v>
      </x:c>
      <x:c r="S500" s="5" t="s">
        <x:v>49</x:v>
      </x:c>
      <x:c r="T500" s="7">
        <x:v>153232.59</x:v>
      </x:c>
      <x:c r="U500" s="6"/>
      <x:c r="V500" s="6"/>
      <x:c r="W500" s="5" t="s">
        <x:v>50</x:v>
      </x:c>
      <x:c r="X500" s="5" t="s">
        <x:v>80</x:v>
      </x:c>
    </x:row>
    <x:row r="501">
      <x:c r="A501" s="5" t="s">
        <x:v>1245</x:v>
      </x:c>
      <x:c r="B501" s="5">
        <x:v>45558</x:v>
      </x:c>
      <x:c r="C501" s="5" t="s">
        <x:v>38</x:v>
      </x:c>
      <x:c r="D501" s="5" t="s">
        <x:v>39</x:v>
      </x:c>
      <x:c r="E501" s="5" t="s">
        <x:v>40</x:v>
      </x:c>
      <x:c r="F501" s="5" t="s">
        <x:v>41</x:v>
      </x:c>
      <x:c r="G501" s="5" t="s">
        <x:v>1246</x:v>
      </x:c>
      <x:c r="H501" s="5" t="s">
        <x:v>58</x:v>
      </x:c>
      <x:c r="I501" s="5" t="s">
        <x:v>408</x:v>
      </x:c>
      <x:c r="J501" s="5" t="s">
        <x:v>116</x:v>
      </x:c>
      <x:c r="K501" s="5" t="s">
        <x:v>46</x:v>
      </x:c>
      <x:c r="L501" s="5" t="s">
        <x:v>47</x:v>
      </x:c>
      <x:c r="M501" s="5" t="s">
        <x:v>424</x:v>
      </x:c>
      <x:c r="N501" s="6">
        <x:v>2</x:v>
      </x:c>
      <x:c r="O501" s="7">
        <x:v>280.67000000000002</x:v>
      </x:c>
      <x:c r="P501" s="8">
        <x:v>0.25</x:v>
      </x:c>
      <x:c r="Q501" s="7">
        <x:v>202.02000000000001</x:v>
      </x:c>
      <x:c r="R501" s="7">
        <x:v>421</x:v>
      </x:c>
      <x:c r="S501" s="5" t="s">
        <x:v>49</x:v>
      </x:c>
      <x:c r="T501" s="7">
        <x:v>70296.020000000004</x:v>
      </x:c>
      <x:c r="U501" s="6">
        <x:v>156</x:v>
      </x:c>
      <x:c r="V501" s="6">
        <x:v>18</x:v>
      </x:c>
      <x:c r="W501" s="5" t="s">
        <x:v>50</x:v>
      </x:c>
      <x:c r="X501" s="5" t="s">
        <x:v>70</x:v>
      </x:c>
    </x:row>
    <x:row r="502">
      <x:c r="A502" s="5" t="s">
        <x:v>1247</x:v>
      </x:c>
      <x:c r="B502" s="5">
        <x:v>46182</x:v>
      </x:c>
      <x:c r="C502" s="5" t="s">
        <x:v>64</x:v>
      </x:c>
      <x:c r="D502" s="5" t="s">
        <x:v>65</x:v>
      </x:c>
      <x:c r="E502" s="5" t="s">
        <x:v>40</x:v>
      </x:c>
      <x:c r="F502" s="5" t="s">
        <x:v>66</x:v>
      </x:c>
      <x:c r="G502" s="5" t="s">
        <x:v>1248</x:v>
      </x:c>
      <x:c r="H502" s="5" t="s">
        <x:v>43</x:v>
      </x:c>
      <x:c r="I502" s="5" t="s">
        <x:v>375</x:v>
      </x:c>
      <x:c r="J502" s="5" t="s">
        <x:v>116</x:v>
      </x:c>
      <x:c r="K502" s="5" t="s">
        <x:v>46</x:v>
      </x:c>
      <x:c r="L502" s="5" t="s">
        <x:v>47</x:v>
      </x:c>
      <x:c r="M502" s="5" t="s">
        <x:v>132</x:v>
      </x:c>
      <x:c r="N502" s="6">
        <x:v>1</x:v>
      </x:c>
      <x:c r="O502" s="7">
        <x:v>194.47999999999999</x:v>
      </x:c>
      <x:c r="P502" s="8">
        <x:v>5.0000000000000003e-002</x:v>
      </x:c>
      <x:c r="Q502" s="7">
        <x:v>122.58</x:v>
      </x:c>
      <x:c r="R502" s="7">
        <x:v>184.75999999999999</x:v>
      </x:c>
      <x:c r="S502" s="5" t="s">
        <x:v>49</x:v>
      </x:c>
      <x:c r="T502" s="7">
        <x:v>64241.190000000002</x:v>
      </x:c>
      <x:c r="U502" s="6"/>
      <x:c r="V502" s="6"/>
      <x:c r="W502" s="5" t="s">
        <x:v>50</x:v>
      </x:c>
      <x:c r="X502" s="5" t="s">
        <x:v>97</x:v>
      </x:c>
    </x:row>
    <x:row r="503">
      <x:c r="A503" s="5" t="s">
        <x:v>1249</x:v>
      </x:c>
      <x:c r="B503" s="5">
        <x:v>45848</x:v>
      </x:c>
      <x:c r="C503" s="5" t="s">
        <x:v>38</x:v>
      </x:c>
      <x:c r="D503" s="5" t="s">
        <x:v>39</x:v>
      </x:c>
      <x:c r="E503" s="5" t="s">
        <x:v>40</x:v>
      </x:c>
      <x:c r="F503" s="5" t="s">
        <x:v>41</x:v>
      </x:c>
      <x:c r="G503" s="5" t="s">
        <x:v>1250</x:v>
      </x:c>
      <x:c r="H503" s="5" t="s">
        <x:v>43</x:v>
      </x:c>
      <x:c r="I503" s="5" t="s">
        <x:v>703</x:v>
      </x:c>
      <x:c r="J503" s="5" t="s">
        <x:v>93</x:v>
      </x:c>
      <x:c r="K503" s="5" t="s">
        <x:v>117</x:v>
      </x:c>
      <x:c r="L503" s="5" t="s">
        <x:v>47</x:v>
      </x:c>
      <x:c r="M503" s="5" t="s">
        <x:v>376</x:v>
      </x:c>
      <x:c r="N503" s="6">
        <x:v>1</x:v>
      </x:c>
      <x:c r="O503" s="7">
        <x:v>48.810000000000002</x:v>
      </x:c>
      <x:c r="P503" s="8">
        <x:v>0</x:v>
      </x:c>
      <x:c r="Q503" s="7">
        <x:v>30.600000000000001</x:v>
      </x:c>
      <x:c r="R503" s="7">
        <x:v>48.810000000000002</x:v>
      </x:c>
      <x:c r="S503" s="5" t="s">
        <x:v>49</x:v>
      </x:c>
      <x:c r="T503" s="7">
        <x:v>96748.720000000001</x:v>
      </x:c>
      <x:c r="U503" s="6"/>
      <x:c r="V503" s="6"/>
      <x:c r="W503" s="5" t="s">
        <x:v>50</x:v>
      </x:c>
      <x:c r="X503" s="5" t="s">
        <x:v>80</x:v>
      </x:c>
    </x:row>
    <x:row r="504">
      <x:c r="A504" s="5" t="s">
        <x:v>1251</x:v>
      </x:c>
      <x:c r="B504" s="5">
        <x:v>46110</x:v>
      </x:c>
      <x:c r="C504" s="5" t="s">
        <x:v>156</x:v>
      </x:c>
      <x:c r="D504" s="5" t="s">
        <x:v>157</x:v>
      </x:c>
      <x:c r="E504" s="5" t="s">
        <x:v>55</x:v>
      </x:c>
      <x:c r="F504" s="5" t="s">
        <x:v>158</x:v>
      </x:c>
      <x:c r="G504" s="5" t="s">
        <x:v>1252</x:v>
      </x:c>
      <x:c r="H504" s="5" t="s">
        <x:v>104</x:v>
      </x:c>
      <x:c r="I504" s="5" t="s">
        <x:v>79</x:v>
      </x:c>
      <x:c r="J504" s="5" t="s">
        <x:v>45</x:v>
      </x:c>
      <x:c r="K504" s="5" t="s">
        <x:v>46</x:v>
      </x:c>
      <x:c r="L504" s="5" t="s">
        <x:v>131</x:v>
      </x:c>
      <x:c r="M504" s="5" t="s">
        <x:v>384</x:v>
      </x:c>
      <x:c r="N504" s="6">
        <x:v>1</x:v>
      </x:c>
      <x:c r="O504" s="7">
        <x:v>422.92000000000002</x:v>
      </x:c>
      <x:c r="P504" s="8">
        <x:v>0.14999999999999999</x:v>
      </x:c>
      <x:c r="Q504" s="7">
        <x:v>226.56</x:v>
      </x:c>
      <x:c r="R504" s="7">
        <x:v>359.48000000000002</x:v>
      </x:c>
      <x:c r="S504" s="5" t="s">
        <x:v>49</x:v>
      </x:c>
      <x:c r="T504" s="7">
        <x:v>71003.179999999993</x:v>
      </x:c>
      <x:c r="U504" s="6"/>
      <x:c r="V504" s="6"/>
      <x:c r="W504" s="5" t="s">
        <x:v>50</x:v>
      </x:c>
      <x:c r="X504" s="5" t="s">
        <x:v>70</x:v>
      </x:c>
    </x:row>
    <x:row r="505">
      <x:c r="A505" s="5" t="s">
        <x:v>1253</x:v>
      </x:c>
      <x:c r="B505" s="5" t="s">
        <x:v>99</x:v>
      </x:c>
      <x:c r="C505" s="5" t="s">
        <x:v>53</x:v>
      </x:c>
      <x:c r="D505" s="5" t="s">
        <x:v>54</x:v>
      </x:c>
      <x:c r="E505" s="5" t="s">
        <x:v>55</x:v>
      </x:c>
      <x:c r="F505" s="5" t="s">
        <x:v>56</x:v>
      </x:c>
      <x:c r="G505" s="5" t="s">
        <x:v>1254</x:v>
      </x:c>
      <x:c r="H505" s="5" t="s">
        <x:v>104</x:v>
      </x:c>
      <x:c r="I505" s="5" t="s">
        <x:v>488</x:v>
      </x:c>
      <x:c r="J505" s="5" t="s">
        <x:v>74</x:v>
      </x:c>
      <x:c r="K505" s="5" t="s">
        <x:v>117</x:v>
      </x:c>
      <x:c r="L505" s="5" t="s">
        <x:v>254</x:v>
      </x:c>
      <x:c r="M505" s="5" t="s">
        <x:v>471</x:v>
      </x:c>
      <x:c r="N505" s="6">
        <x:v>3</x:v>
      </x:c>
      <x:c r="O505" s="7">
        <x:v>57.460000000000001</x:v>
      </x:c>
      <x:c r="P505" s="8">
        <x:v>0</x:v>
      </x:c>
      <x:c r="Q505" s="7">
        <x:v>27.350000000000001</x:v>
      </x:c>
      <x:c r="R505" s="7">
        <x:v>172.38</x:v>
      </x:c>
      <x:c r="S505" s="5" t="s">
        <x:v>49</x:v>
      </x:c>
      <x:c r="T505" s="7">
        <x:v>125016.58</x:v>
      </x:c>
      <x:c r="U505" s="6"/>
      <x:c r="V505" s="6"/>
      <x:c r="W505" s="5" t="s">
        <x:v>50</x:v>
      </x:c>
      <x:c r="X505" s="5" t="s">
        <x:v>97</x:v>
      </x:c>
    </x:row>
    <x:row r="506">
      <x:c r="A506" s="5" t="s">
        <x:v>1255</x:v>
      </x:c>
      <x:c r="B506" s="5">
        <x:v>45892</x:v>
      </x:c>
      <x:c r="C506" s="5" t="s">
        <x:v>100</x:v>
      </x:c>
      <x:c r="D506" s="5" t="s">
        <x:v>101</x:v>
      </x:c>
      <x:c r="E506" s="5" t="s">
        <x:v>90</x:v>
      </x:c>
      <x:c r="F506" s="5" t="s">
        <x:v>102</x:v>
      </x:c>
      <x:c r="G506" s="5" t="s">
        <x:v>1256</x:v>
      </x:c>
      <x:c r="H506" s="5" t="s">
        <x:v>58</x:v>
      </x:c>
      <x:c r="I506" s="5" t="s">
        <x:v>509</x:v>
      </x:c>
      <x:c r="J506" s="5" t="s">
        <x:v>45</x:v>
      </x:c>
      <x:c r="K506" s="5" t="s">
        <x:v>61</x:v>
      </x:c>
      <x:c r="L506" s="5" t="s">
        <x:v>131</x:v>
      </x:c>
      <x:c r="M506" s="5" t="s">
        <x:v>236</x:v>
      </x:c>
      <x:c r="N506" s="6">
        <x:v>1</x:v>
      </x:c>
      <x:c r="O506" s="7">
        <x:v>735.64999999999998</x:v>
      </x:c>
      <x:c r="P506" s="8">
        <x:v>0.25</x:v>
      </x:c>
      <x:c r="Q506" s="7">
        <x:v>337.99000000000001</x:v>
      </x:c>
      <x:c r="R506" s="7">
        <x:v>551.74000000000001</x:v>
      </x:c>
      <x:c r="S506" s="5" t="s">
        <x:v>49</x:v>
      </x:c>
      <x:c r="T506" s="7">
        <x:v>73465.059999999998</x:v>
      </x:c>
      <x:c r="U506" s="6">
        <x:v>143</x:v>
      </x:c>
      <x:c r="V506" s="6">
        <x:v>31</x:v>
      </x:c>
      <x:c r="W506" s="5" t="s">
        <x:v>50</x:v>
      </x:c>
      <x:c r="X506" s="5" t="s">
        <x:v>70</x:v>
      </x:c>
    </x:row>
    <x:row r="507">
      <x:c r="A507" s="5" t="s">
        <x:v>1257</x:v>
      </x:c>
      <x:c r="B507" s="5">
        <x:v>45865</x:v>
      </x:c>
      <x:c r="C507" s="5" t="s">
        <x:v>53</x:v>
      </x:c>
      <x:c r="D507" s="5" t="s">
        <x:v>54</x:v>
      </x:c>
      <x:c r="E507" s="5" t="s">
        <x:v>55</x:v>
      </x:c>
      <x:c r="F507" s="5" t="s">
        <x:v>56</x:v>
      </x:c>
      <x:c r="G507" s="5" t="s">
        <x:v>1020</x:v>
      </x:c>
      <x:c r="H507" s="5" t="s">
        <x:v>78</x:v>
      </x:c>
      <x:c r="I507" s="5" t="s">
        <x:v>346</x:v>
      </x:c>
      <x:c r="J507" s="5" t="s">
        <x:v>60</x:v>
      </x:c>
      <x:c r="K507" s="5" t="s">
        <x:v>117</x:v>
      </x:c>
      <x:c r="L507" s="5" t="s">
        <x:v>16</x:v>
      </x:c>
      <x:c r="M507" s="5" t="s">
        <x:v>142</x:v>
      </x:c>
      <x:c r="N507" s="6">
        <x:v>0</x:v>
      </x:c>
      <x:c r="O507" s="7">
        <x:v>141.86000000000001</x:v>
      </x:c>
      <x:c r="P507" s="8">
        <x:v>5.0000000000000003e-002</x:v>
      </x:c>
      <x:c r="Q507" s="7">
        <x:v>65.200000000000003</x:v>
      </x:c>
      <x:c r="R507" s="7">
        <x:v>0</x:v>
      </x:c>
      <x:c r="S507" s="5" t="s">
        <x:v>49</x:v>
      </x:c>
      <x:c r="T507" s="7">
        <x:v>164465.29000000001</x:v>
      </x:c>
      <x:c r="U507" s="6"/>
      <x:c r="V507" s="6"/>
      <x:c r="W507" s="5" t="s">
        <x:v>151</x:v>
      </x:c>
      <x:c r="X507" s="5" t="s">
        <x:v>70</x:v>
      </x:c>
    </x:row>
    <x:row r="508">
      <x:c r="A508" s="5" t="s">
        <x:v>1258</x:v>
      </x:c>
      <x:c r="B508" s="5">
        <x:v>46133</x:v>
      </x:c>
      <x:c r="C508" s="5" t="s">
        <x:v>185</x:v>
      </x:c>
      <x:c r="D508" s="5" t="s">
        <x:v>186</x:v>
      </x:c>
      <x:c r="E508" s="5" t="s">
        <x:v>90</x:v>
      </x:c>
      <x:c r="F508" s="5" t="s">
        <x:v>41</x:v>
      </x:c>
      <x:c r="G508" s="5" t="s">
        <x:v>1259</x:v>
      </x:c>
      <x:c r="H508" s="5" t="s">
        <x:v>58</x:v>
      </x:c>
      <x:c r="I508" s="5" t="s">
        <x:v>1140</x:v>
      </x:c>
      <x:c r="J508" s="5" t="s">
        <x:v>45</x:v>
      </x:c>
      <x:c r="K508" s="5" t="s">
        <x:v>61</x:v>
      </x:c>
      <x:c r="L508" s="5" t="s">
        <x:v>16</x:v>
      </x:c>
      <x:c r="M508" s="5" t="s">
        <x:v>258</x:v>
      </x:c>
      <x:c r="N508" s="6">
        <x:v>1</x:v>
      </x:c>
      <x:c r="O508" s="7">
        <x:v>613.20000000000005</x:v>
      </x:c>
      <x:c r="P508" s="8">
        <x:v>0.14999999999999999</x:v>
      </x:c>
      <x:c r="Q508" s="7">
        <x:v>294.06</x:v>
      </x:c>
      <x:c r="R508" s="7">
        <x:v>521.22000000000003</x:v>
      </x:c>
      <x:c r="S508" s="5" t="s">
        <x:v>49</x:v>
      </x:c>
      <x:c r="T508" s="7">
        <x:v>174619.63</x:v>
      </x:c>
      <x:c r="U508" s="6"/>
      <x:c r="V508" s="6"/>
      <x:c r="W508" s="5" t="s">
        <x:v>50</x:v>
      </x:c>
      <x:c r="X508" s="5" t="s">
        <x:v>97</x:v>
      </x:c>
    </x:row>
    <x:row r="509">
      <x:c r="A509" s="5" t="s">
        <x:v>1260</x:v>
      </x:c>
      <x:c r="B509" s="5">
        <x:v>45932</x:v>
      </x:c>
      <x:c r="C509" s="5" t="s">
        <x:v>64</x:v>
      </x:c>
      <x:c r="D509" s="5" t="s">
        <x:v>65</x:v>
      </x:c>
      <x:c r="E509" s="5" t="s">
        <x:v>40</x:v>
      </x:c>
      <x:c r="F509" s="5" t="s">
        <x:v>66</x:v>
      </x:c>
      <x:c r="G509" s="5" t="s">
        <x:v>746</x:v>
      </x:c>
      <x:c r="H509" s="5" t="s">
        <x:v>104</x:v>
      </x:c>
      <x:c r="I509" s="5"/>
      <x:c r="J509" s="5"/>
      <x:c r="K509" s="5"/>
      <x:c r="L509" s="5" t="s">
        <x:v>16</x:v>
      </x:c>
      <x:c r="M509" s="5" t="s">
        <x:v>530</x:v>
      </x:c>
      <x:c r="N509" s="6">
        <x:v>1</x:v>
      </x:c>
      <x:c r="O509" s="7">
        <x:v>597.54999999999995</x:v>
      </x:c>
      <x:c r="P509" s="8">
        <x:v>5.0000000000000003e-002</x:v>
      </x:c>
      <x:c r="Q509" s="7">
        <x:v>294.06</x:v>
      </x:c>
      <x:c r="R509" s="7">
        <x:v>567.66999999999996</x:v>
      </x:c>
      <x:c r="S509" s="5" t="s">
        <x:v>49</x:v>
      </x:c>
      <x:c r="T509" s="7">
        <x:v>155874.89000000001</x:v>
      </x:c>
      <x:c r="U509" s="6"/>
      <x:c r="V509" s="6"/>
      <x:c r="W509" s="5" t="s">
        <x:v>50</x:v>
      </x:c>
      <x:c r="X509" s="5" t="s">
        <x:v>70</x:v>
      </x:c>
    </x:row>
    <x:row r="510">
      <x:c r="A510" s="5" t="s">
        <x:v>1261</x:v>
      </x:c>
      <x:c r="B510" s="5">
        <x:v>45489</x:v>
      </x:c>
      <x:c r="C510" s="5" t="s">
        <x:v>144</x:v>
      </x:c>
      <x:c r="D510" s="5" t="s">
        <x:v>145</x:v>
      </x:c>
      <x:c r="E510" s="5" t="s">
        <x:v>55</x:v>
      </x:c>
      <x:c r="F510" s="5" t="s">
        <x:v>66</x:v>
      </x:c>
      <x:c r="G510" s="5" t="s">
        <x:v>1155</x:v>
      </x:c>
      <x:c r="H510" s="5" t="s">
        <x:v>43</x:v>
      </x:c>
      <x:c r="I510" s="5" t="s">
        <x:v>619</x:v>
      </x:c>
      <x:c r="J510" s="5" t="s">
        <x:v>116</x:v>
      </x:c>
      <x:c r="K510" s="5" t="s">
        <x:v>117</x:v>
      </x:c>
      <x:c r="L510" s="5" t="s">
        <x:v>16</x:v>
      </x:c>
      <x:c r="M510" s="5" t="s">
        <x:v>258</x:v>
      </x:c>
      <x:c r="N510" s="6">
        <x:v>1</x:v>
      </x:c>
      <x:c r="O510" s="7">
        <x:v>309.88</x:v>
      </x:c>
      <x:c r="P510" s="8">
        <x:v>0.14999999999999999</x:v>
      </x:c>
      <x:c r="Q510" s="7">
        <x:v>211</x:v>
      </x:c>
      <x:c r="R510" s="7">
        <x:v>263.39999999999998</x:v>
      </x:c>
      <x:c r="S510" s="5" t="s">
        <x:v>49</x:v>
      </x:c>
      <x:c r="T510" s="7">
        <x:v>181671.78</x:v>
      </x:c>
      <x:c r="U510" s="6"/>
      <x:c r="V510" s="6"/>
      <x:c r="W510" s="5" t="s">
        <x:v>50</x:v>
      </x:c>
      <x:c r="X510" s="5" t="s">
        <x:v>70</x:v>
      </x:c>
    </x:row>
    <x:row r="511">
      <x:c r="A511" s="5" t="s">
        <x:v>1262</x:v>
      </x:c>
      <x:c r="B511" s="5">
        <x:v>45767</x:v>
      </x:c>
      <x:c r="C511" s="5" t="s">
        <x:v>64</x:v>
      </x:c>
      <x:c r="D511" s="5" t="s">
        <x:v>65</x:v>
      </x:c>
      <x:c r="E511" s="5" t="s">
        <x:v>40</x:v>
      </x:c>
      <x:c r="F511" s="5" t="s">
        <x:v>66</x:v>
      </x:c>
      <x:c r="G511" s="5" t="s">
        <x:v>103</x:v>
      </x:c>
      <x:c r="H511" s="5" t="s">
        <x:v>104</x:v>
      </x:c>
      <x:c r="I511" s="5" t="s">
        <x:v>192</x:v>
      </x:c>
      <x:c r="J511" s="5" t="s">
        <x:v>93</x:v>
      </x:c>
      <x:c r="K511" s="5" t="s">
        <x:v>61</x:v>
      </x:c>
      <x:c r="L511" s="5" t="s">
        <x:v>16</x:v>
      </x:c>
      <x:c r="M511" s="5" t="s">
        <x:v>424</x:v>
      </x:c>
      <x:c r="N511" s="6">
        <x:v>1</x:v>
      </x:c>
      <x:c r="O511" s="7">
        <x:v>19.140000000000001</x:v>
      </x:c>
      <x:c r="P511" s="8">
        <x:v>0.20000000000000001</x:v>
      </x:c>
      <x:c r="Q511" s="7">
        <x:v>11.76</x:v>
      </x:c>
      <x:c r="R511" s="7">
        <x:v>15.31</x:v>
      </x:c>
      <x:c r="S511" s="5" t="s">
        <x:v>49</x:v>
      </x:c>
      <x:c r="T511" s="7">
        <x:v>201910.60000000001</x:v>
      </x:c>
      <x:c r="U511" s="6"/>
      <x:c r="V511" s="6"/>
      <x:c r="W511" s="5" t="s">
        <x:v>50</x:v>
      </x:c>
      <x:c r="X511" s="5" t="s">
        <x:v>97</x:v>
      </x:c>
    </x:row>
    <x:row r="512">
      <x:c r="A512" s="5" t="s">
        <x:v>1263</x:v>
      </x:c>
      <x:c r="B512" s="5">
        <x:v>45686</x:v>
      </x:c>
      <x:c r="C512" s="5" t="s">
        <x:v>138</x:v>
      </x:c>
      <x:c r="D512" s="5" t="s">
        <x:v>139</x:v>
      </x:c>
      <x:c r="E512" s="5" t="s">
        <x:v>90</x:v>
      </x:c>
      <x:c r="F512" s="5" t="s">
        <x:v>41</x:v>
      </x:c>
      <x:c r="G512" s="5" t="s">
        <x:v>1264</x:v>
      </x:c>
      <x:c r="H512" s="5" t="s">
        <x:v>58</x:v>
      </x:c>
      <x:c r="I512" s="5" t="s">
        <x:v>188</x:v>
      </x:c>
      <x:c r="J512" s="5" t="s">
        <x:v>45</x:v>
      </x:c>
      <x:c r="K512" s="5" t="s">
        <x:v>61</x:v>
      </x:c>
      <x:c r="L512" s="5" t="s">
        <x:v>16</x:v>
      </x:c>
      <x:c r="M512" s="5" t="s">
        <x:v>384</x:v>
      </x:c>
      <x:c r="N512" s="6">
        <x:v>1</x:v>
      </x:c>
      <x:c r="O512" s="7">
        <x:v>348.11000000000001</x:v>
      </x:c>
      <x:c r="P512" s="8">
        <x:v>0.25</x:v>
      </x:c>
      <x:c r="Q512" s="7">
        <x:v>170.34</x:v>
      </x:c>
      <x:c r="R512" s="7">
        <x:v>261.07999999999998</x:v>
      </x:c>
      <x:c r="S512" s="5" t="s">
        <x:v>49</x:v>
      </x:c>
      <x:c r="T512" s="7">
        <x:v>183743.88</x:v>
      </x:c>
      <x:c r="U512" s="6"/>
      <x:c r="V512" s="6"/>
      <x:c r="W512" s="5" t="s">
        <x:v>50</x:v>
      </x:c>
      <x:c r="X512" s="5" t="s">
        <x:v>51</x:v>
      </x:c>
    </x:row>
    <x:row r="513">
      <x:c r="A513" s="5" t="s">
        <x:v>1265</x:v>
      </x:c>
      <x:c r="B513" s="5">
        <x:v>46186</x:v>
      </x:c>
      <x:c r="C513" s="5" t="s">
        <x:v>64</x:v>
      </x:c>
      <x:c r="D513" s="5" t="s">
        <x:v>65</x:v>
      </x:c>
      <x:c r="E513" s="5" t="s">
        <x:v>40</x:v>
      </x:c>
      <x:c r="F513" s="5" t="s">
        <x:v>66</x:v>
      </x:c>
      <x:c r="G513" s="5" t="s">
        <x:v>1266</x:v>
      </x:c>
      <x:c r="H513" s="5" t="s">
        <x:v>58</x:v>
      </x:c>
      <x:c r="I513" s="5" t="s">
        <x:v>235</x:v>
      </x:c>
      <x:c r="J513" s="5" t="s">
        <x:v>116</x:v>
      </x:c>
      <x:c r="K513" s="5" t="s">
        <x:v>117</x:v>
      </x:c>
      <x:c r="L513" s="5" t="s">
        <x:v>16</x:v>
      </x:c>
      <x:c r="M513" s="5" t="s">
        <x:v>125</x:v>
      </x:c>
      <x:c r="N513" s="6">
        <x:v>-3</x:v>
      </x:c>
      <x:c r="O513" s="7">
        <x:v>190.69999999999999</x:v>
      </x:c>
      <x:c r="P513" s="8">
        <x:v>0</x:v>
      </x:c>
      <x:c r="Q513" s="7">
        <x:v>100.5</x:v>
      </x:c>
      <x:c r="R513" s="7">
        <x:v>-572.10000000000002</x:v>
      </x:c>
      <x:c r="S513" s="5" t="s">
        <x:v>49</x:v>
      </x:c>
      <x:c r="T513" s="7">
        <x:v>157901.54999999999</x:v>
      </x:c>
      <x:c r="U513" s="6"/>
      <x:c r="V513" s="6"/>
      <x:c r="W513" s="5" t="s">
        <x:v>96</x:v>
      </x:c>
      <x:c r="X513" s="5" t="s">
        <x:v>97</x:v>
      </x:c>
    </x:row>
    <x:row r="514">
      <x:c r="A514" s="5" t="s">
        <x:v>1267</x:v>
      </x:c>
      <x:c r="B514" s="5">
        <x:v>46173</x:v>
      </x:c>
      <x:c r="C514" s="5" t="s">
        <x:v>88</x:v>
      </x:c>
      <x:c r="D514" s="5" t="s">
        <x:v>89</x:v>
      </x:c>
      <x:c r="E514" s="5" t="s">
        <x:v>90</x:v>
      </x:c>
      <x:c r="F514" s="5" t="s">
        <x:v>56</x:v>
      </x:c>
      <x:c r="G514" s="5" t="s">
        <x:v>973</x:v>
      </x:c>
      <x:c r="H514" s="5" t="s">
        <x:v>104</x:v>
      </x:c>
      <x:c r="I514" s="5" t="s">
        <x:v>1065</x:v>
      </x:c>
      <x:c r="J514" s="5" t="s">
        <x:v>93</x:v>
      </x:c>
      <x:c r="K514" s="5" t="s">
        <x:v>86</x:v>
      </x:c>
      <x:c r="L514" s="5" t="s">
        <x:v>16</x:v>
      </x:c>
      <x:c r="M514" s="5" t="s">
        <x:v>471</x:v>
      </x:c>
      <x:c r="N514" s="6">
        <x:v>4</x:v>
      </x:c>
      <x:c r="O514" s="7">
        <x:v>42.990000000000002</x:v>
      </x:c>
      <x:c r="P514" s="8">
        <x:v>0</x:v>
      </x:c>
      <x:c r="Q514" s="7">
        <x:v>30.18</x:v>
      </x:c>
      <x:c r="R514" s="7">
        <x:v>171.96000000000001</x:v>
      </x:c>
      <x:c r="S514" s="5" t="s">
        <x:v>49</x:v>
      </x:c>
      <x:c r="T514" s="7">
        <x:v>125016.58</x:v>
      </x:c>
      <x:c r="U514" s="6"/>
      <x:c r="V514" s="6"/>
      <x:c r="W514" s="5" t="s">
        <x:v>50</x:v>
      </x:c>
      <x:c r="X514" s="5" t="s">
        <x:v>51</x:v>
      </x:c>
    </x:row>
    <x:row r="515">
      <x:c r="A515" s="5" t="s">
        <x:v>1268</x:v>
      </x:c>
      <x:c r="B515" s="5">
        <x:v>45731</x:v>
      </x:c>
      <x:c r="C515" s="5" t="s">
        <x:v>127</x:v>
      </x:c>
      <x:c r="D515" s="5" t="s">
        <x:v>128</x:v>
      </x:c>
      <x:c r="E515" s="5" t="s">
        <x:v>55</x:v>
      </x:c>
      <x:c r="F515" s="5" t="s">
        <x:v>41</x:v>
      </x:c>
      <x:c r="G515" s="5" t="s">
        <x:v>1269</x:v>
      </x:c>
      <x:c r="H515" s="5" t="s">
        <x:v>78</x:v>
      </x:c>
      <x:c r="I515" s="5" t="s">
        <x:v>811</x:v>
      </x:c>
      <x:c r="J515" s="5" t="s">
        <x:v>74</x:v>
      </x:c>
      <x:c r="K515" s="5" t="s">
        <x:v>61</x:v>
      </x:c>
      <x:c r="L515" s="5" t="s">
        <x:v>16</x:v>
      </x:c>
      <x:c r="M515" s="5" t="s">
        <x:v>95</x:v>
      </x:c>
      <x:c r="N515" s="6">
        <x:v>1</x:v>
      </x:c>
      <x:c r="O515" s="7">
        <x:v>95.090000000000003</x:v>
      </x:c>
      <x:c r="P515" s="8">
        <x:v>5.0000000000000003e-002</x:v>
      </x:c>
      <x:c r="Q515" s="7">
        <x:v>50.490000000000002</x:v>
      </x:c>
      <x:c r="R515" s="7">
        <x:v>90.340000000000003</x:v>
      </x:c>
      <x:c r="S515" s="5" t="s">
        <x:v>49</x:v>
      </x:c>
      <x:c r="T515" s="7">
        <x:v>186917.48000000001</x:v>
      </x:c>
      <x:c r="U515" s="6"/>
      <x:c r="V515" s="6"/>
      <x:c r="W515" s="5" t="s">
        <x:v>50</x:v>
      </x:c>
      <x:c r="X515" s="5" t="s">
        <x:v>97</x:v>
      </x:c>
    </x:row>
    <x:row r="516">
      <x:c r="A516" s="5" t="s">
        <x:v>1270</x:v>
      </x:c>
      <x:c r="B516" s="5">
        <x:v>46145</x:v>
      </x:c>
      <x:c r="C516" s="5" t="s">
        <x:v>194</x:v>
      </x:c>
      <x:c r="D516" s="5" t="s">
        <x:v>195</x:v>
      </x:c>
      <x:c r="E516" s="5" t="s">
        <x:v>90</x:v>
      </x:c>
      <x:c r="F516" s="5" t="s">
        <x:v>158</x:v>
      </x:c>
      <x:c r="G516" s="5" t="s">
        <x:v>1271</x:v>
      </x:c>
      <x:c r="H516" s="5" t="s">
        <x:v>104</x:v>
      </x:c>
      <x:c r="I516" s="5" t="s">
        <x:v>762</x:v>
      </x:c>
      <x:c r="J516" s="5" t="s">
        <x:v>74</x:v>
      </x:c>
      <x:c r="K516" s="5" t="s">
        <x:v>46</x:v>
      </x:c>
      <x:c r="L516" s="5" t="s">
        <x:v>16</x:v>
      </x:c>
      <x:c r="M516" s="5" t="s">
        <x:v>236</x:v>
      </x:c>
      <x:c r="N516" s="6">
        <x:v>1</x:v>
      </x:c>
      <x:c r="O516" s="7">
        <x:v>59.460000000000001</x:v>
      </x:c>
      <x:c r="P516" s="8">
        <x:v>0.14999999999999999</x:v>
      </x:c>
      <x:c r="Q516" s="7">
        <x:v>42.109999999999999</x:v>
      </x:c>
      <x:c r="R516" s="7">
        <x:v>50.539999999999999</x:v>
      </x:c>
      <x:c r="S516" s="5" t="s">
        <x:v>49</x:v>
      </x:c>
      <x:c r="T516" s="7">
        <x:v>194671.92000000001</x:v>
      </x:c>
      <x:c r="U516" s="6"/>
      <x:c r="V516" s="6"/>
      <x:c r="W516" s="5" t="s">
        <x:v>50</x:v>
      </x:c>
      <x:c r="X516" s="5" t="s">
        <x:v>70</x:v>
      </x:c>
    </x:row>
    <x:row r="517">
      <x:c r="A517" s="5" t="s">
        <x:v>1272</x:v>
      </x:c>
      <x:c r="B517" s="5">
        <x:v>46009</x:v>
      </x:c>
      <x:c r="C517" s="5" t="s">
        <x:v>127</x:v>
      </x:c>
      <x:c r="D517" s="5" t="s">
        <x:v>128</x:v>
      </x:c>
      <x:c r="E517" s="5" t="s">
        <x:v>55</x:v>
      </x:c>
      <x:c r="F517" s="5" t="s">
        <x:v>41</x:v>
      </x:c>
      <x:c r="G517" s="5" t="s">
        <x:v>1273</x:v>
      </x:c>
      <x:c r="H517" s="5" t="s">
        <x:v>43</x:v>
      </x:c>
      <x:c r="I517" s="5" t="s">
        <x:v>297</x:v>
      </x:c>
      <x:c r="J517" s="5" t="s">
        <x:v>45</x:v>
      </x:c>
      <x:c r="K517" s="5" t="s">
        <x:v>46</x:v>
      </x:c>
      <x:c r="L517" s="5" t="s">
        <x:v>94</x:v>
      </x:c>
      <x:c r="M517" s="5" t="s">
        <x:v>414</x:v>
      </x:c>
      <x:c r="N517" s="6">
        <x:v>1</x:v>
      </x:c>
      <x:c r="O517" s="7">
        <x:v>195.09999999999999</x:v>
      </x:c>
      <x:c r="P517" s="8">
        <x:v>0.20000000000000001</x:v>
      </x:c>
      <x:c r="Q517" s="7">
        <x:v>115.70999999999999</x:v>
      </x:c>
      <x:c r="R517" s="7">
        <x:v>156.08000000000001</x:v>
      </x:c>
      <x:c r="S517" s="5" t="s">
        <x:v>49</x:v>
      </x:c>
      <x:c r="T517" s="7">
        <x:v>76078.979999999996</x:v>
      </x:c>
      <x:c r="U517" s="6"/>
      <x:c r="V517" s="6"/>
      <x:c r="W517" s="5" t="s">
        <x:v>50</x:v>
      </x:c>
      <x:c r="X517" s="5" t="s">
        <x:v>80</x:v>
      </x:c>
    </x:row>
    <x:row r="518">
      <x:c r="A518" s="5" t="s">
        <x:v>1274</x:v>
      </x:c>
      <x:c r="B518" s="5">
        <x:v>45573</x:v>
      </x:c>
      <x:c r="C518" s="5" t="s">
        <x:v>64</x:v>
      </x:c>
      <x:c r="D518" s="5" t="s">
        <x:v>65</x:v>
      </x:c>
      <x:c r="E518" s="5" t="s">
        <x:v>40</x:v>
      </x:c>
      <x:c r="F518" s="5" t="s">
        <x:v>66</x:v>
      </x:c>
      <x:c r="G518" s="5" t="s">
        <x:v>1275</x:v>
      </x:c>
      <x:c r="H518" s="5" t="s">
        <x:v>78</x:v>
      </x:c>
      <x:c r="I518" s="5" t="s">
        <x:v>349</x:v>
      </x:c>
      <x:c r="J518" s="5" t="s">
        <x:v>60</x:v>
      </x:c>
      <x:c r="K518" s="5" t="s">
        <x:v>46</x:v>
      </x:c>
      <x:c r="L518" s="5" t="s">
        <x:v>16</x:v>
      </x:c>
      <x:c r="M518" s="5" t="s">
        <x:v>266</x:v>
      </x:c>
      <x:c r="N518" s="6">
        <x:v>4</x:v>
      </x:c>
      <x:c r="O518" s="7">
        <x:v>189.81</x:v>
      </x:c>
      <x:c r="P518" s="8">
        <x:v>0.14999999999999999</x:v>
      </x:c>
      <x:c r="Q518" s="7">
        <x:v>136.47999999999999</x:v>
      </x:c>
      <x:c r="R518" s="7">
        <x:v>645.35000000000002</x:v>
      </x:c>
      <x:c r="S518" s="5" t="s">
        <x:v>49</x:v>
      </x:c>
      <x:c r="T518" s="7">
        <x:v>158078.03</x:v>
      </x:c>
      <x:c r="U518" s="6"/>
      <x:c r="V518" s="6"/>
      <x:c r="W518" s="5" t="s">
        <x:v>50</x:v>
      </x:c>
      <x:c r="X518" s="5" t="s">
        <x:v>80</x:v>
      </x:c>
    </x:row>
    <x:row r="519">
      <x:c r="A519" s="5" t="s">
        <x:v>1276</x:v>
      </x:c>
      <x:c r="B519" s="5">
        <x:v>46042</x:v>
      </x:c>
      <x:c r="C519" s="5" t="s">
        <x:v>38</x:v>
      </x:c>
      <x:c r="D519" s="5" t="s">
        <x:v>39</x:v>
      </x:c>
      <x:c r="E519" s="5" t="s">
        <x:v>40</x:v>
      </x:c>
      <x:c r="F519" s="5" t="s">
        <x:v>41</x:v>
      </x:c>
      <x:c r="G519" s="5" t="s">
        <x:v>1277</x:v>
      </x:c>
      <x:c r="H519" s="5" t="s">
        <x:v>78</x:v>
      </x:c>
      <x:c r="I519" s="5" t="s">
        <x:v>141</x:v>
      </x:c>
      <x:c r="J519" s="5" t="s">
        <x:v>60</x:v>
      </x:c>
      <x:c r="K519" s="5" t="s">
        <x:v>86</x:v>
      </x:c>
      <x:c r="L519" s="5" t="s">
        <x:v>94</x:v>
      </x:c>
      <x:c r="M519" s="5" t="s">
        <x:v>166</x:v>
      </x:c>
      <x:c r="N519" s="6">
        <x:v>3</x:v>
      </x:c>
      <x:c r="O519" s="7">
        <x:v>326.60000000000002</x:v>
      </x:c>
      <x:c r="P519" s="8">
        <x:v>0.25</x:v>
      </x:c>
      <x:c r="Q519" s="7">
        <x:v>203.69999999999999</x:v>
      </x:c>
      <x:c r="R519" s="7">
        <x:v>734.85000000000002</x:v>
      </x:c>
      <x:c r="S519" s="5" t="s">
        <x:v>49</x:v>
      </x:c>
      <x:c r="T519" s="7">
        <x:v>62106.139999999999</x:v>
      </x:c>
      <x:c r="U519" s="6"/>
      <x:c r="V519" s="6"/>
      <x:c r="W519" s="5" t="s">
        <x:v>50</x:v>
      </x:c>
      <x:c r="X519" s="5" t="s">
        <x:v>80</x:v>
      </x:c>
    </x:row>
    <x:row r="520">
      <x:c r="A520" s="5" t="s">
        <x:v>1278</x:v>
      </x:c>
      <x:c r="B520" s="5">
        <x:v>45555</x:v>
      </x:c>
      <x:c r="C520" s="5" t="s">
        <x:v>38</x:v>
      </x:c>
      <x:c r="D520" s="5" t="s">
        <x:v>39</x:v>
      </x:c>
      <x:c r="E520" s="5" t="s">
        <x:v>40</x:v>
      </x:c>
      <x:c r="F520" s="5" t="s">
        <x:v>41</x:v>
      </x:c>
      <x:c r="G520" s="5" t="s">
        <x:v>893</x:v>
      </x:c>
      <x:c r="H520" s="5" t="s">
        <x:v>104</x:v>
      </x:c>
      <x:c r="I520" s="5" t="s">
        <x:v>387</x:v>
      </x:c>
      <x:c r="J520" s="5" t="s">
        <x:v>93</x:v>
      </x:c>
      <x:c r="K520" s="5" t="s">
        <x:v>117</x:v>
      </x:c>
      <x:c r="L520" s="5" t="s">
        <x:v>16</x:v>
      </x:c>
      <x:c r="M520" s="5" t="s">
        <x:v>222</x:v>
      </x:c>
      <x:c r="N520" s="6">
        <x:v>1</x:v>
      </x:c>
      <x:c r="O520" s="7">
        <x:v>45.490000000000002</x:v>
      </x:c>
      <x:c r="P520" s="8">
        <x:v>0.25</x:v>
      </x:c>
      <x:c r="Q520" s="7">
        <x:v>25.719999999999999</x:v>
      </x:c>
      <x:c r="R520" s="7">
        <x:v>34.119999999999997</x:v>
      </x:c>
      <x:c r="S520" s="5" t="s">
        <x:v>49</x:v>
      </x:c>
      <x:c r="T520" s="7">
        <x:v>148910.81</x:v>
      </x:c>
      <x:c r="U520" s="6"/>
      <x:c r="V520" s="6"/>
      <x:c r="W520" s="5" t="s">
        <x:v>50</x:v>
      </x:c>
      <x:c r="X520" s="5" t="s">
        <x:v>51</x:v>
      </x:c>
    </x:row>
    <x:row r="521">
      <x:c r="A521" s="5" t="s">
        <x:v>1279</x:v>
      </x:c>
      <x:c r="B521" s="5">
        <x:v>45674</x:v>
      </x:c>
      <x:c r="C521" s="5" t="s">
        <x:v>100</x:v>
      </x:c>
      <x:c r="D521" s="5" t="s">
        <x:v>101</x:v>
      </x:c>
      <x:c r="E521" s="5" t="s">
        <x:v>90</x:v>
      </x:c>
      <x:c r="F521" s="5" t="s">
        <x:v>102</x:v>
      </x:c>
      <x:c r="G521" s="5" t="s">
        <x:v>1280</x:v>
      </x:c>
      <x:c r="H521" s="5" t="s">
        <x:v>58</x:v>
      </x:c>
      <x:c r="I521" s="5" t="s">
        <x:v>338</x:v>
      </x:c>
      <x:c r="J521" s="5" t="s">
        <x:v>60</x:v>
      </x:c>
      <x:c r="K521" s="5" t="s">
        <x:v>61</x:v>
      </x:c>
      <x:c r="L521" s="5" t="s">
        <x:v>16</x:v>
      </x:c>
      <x:c r="M521" s="5" t="s">
        <x:v>530</x:v>
      </x:c>
      <x:c r="N521" s="6">
        <x:v>3</x:v>
      </x:c>
      <x:c r="O521" s="7">
        <x:v>276.36000000000001</x:v>
      </x:c>
      <x:c r="P521" s="8">
        <x:v>0.20000000000000001</x:v>
      </x:c>
      <x:c r="Q521" s="7">
        <x:v>150.38999999999999</x:v>
      </x:c>
      <x:c r="R521" s="7">
        <x:v>663.25999999999999</x:v>
      </x:c>
      <x:c r="S521" s="5" t="s">
        <x:v>49</x:v>
      </x:c>
      <x:c r="T521" s="7">
        <x:v>139765.57999999999</x:v>
      </x:c>
      <x:c r="U521" s="6"/>
      <x:c r="V521" s="6"/>
      <x:c r="W521" s="5" t="s">
        <x:v>50</x:v>
      </x:c>
      <x:c r="X521" s="5" t="s">
        <x:v>97</x:v>
      </x:c>
    </x:row>
    <x:row r="522">
      <x:c r="A522" s="5" t="s">
        <x:v>1281</x:v>
      </x:c>
      <x:c r="B522" s="5">
        <x:v>45693</x:v>
      </x:c>
      <x:c r="C522" s="5" t="s">
        <x:v>144</x:v>
      </x:c>
      <x:c r="D522" s="5" t="s">
        <x:v>145</x:v>
      </x:c>
      <x:c r="E522" s="5" t="s">
        <x:v>55</x:v>
      </x:c>
      <x:c r="F522" s="5" t="s">
        <x:v>66</x:v>
      </x:c>
      <x:c r="G522" s="5" t="s">
        <x:v>1282</x:v>
      </x:c>
      <x:c r="H522" s="5" t="s">
        <x:v>58</x:v>
      </x:c>
      <x:c r="I522" s="5" t="s">
        <x:v>328</x:v>
      </x:c>
      <x:c r="J522" s="5" t="s">
        <x:v>116</x:v>
      </x:c>
      <x:c r="K522" s="5" t="s">
        <x:v>46</x:v>
      </x:c>
      <x:c r="L522" s="5" t="s">
        <x:v>16</x:v>
      </x:c>
      <x:c r="M522" s="5" t="s">
        <x:v>106</x:v>
      </x:c>
      <x:c r="N522" s="6">
        <x:v>1</x:v>
      </x:c>
      <x:c r="O522" s="7">
        <x:v>154.34</x:v>
      </x:c>
      <x:c r="P522" s="8">
        <x:v>0</x:v>
      </x:c>
      <x:c r="Q522" s="7">
        <x:v>106.98</x:v>
      </x:c>
      <x:c r="R522" s="7">
        <x:v>154.34</x:v>
      </x:c>
      <x:c r="S522" s="5" t="s">
        <x:v>49</x:v>
      </x:c>
      <x:c r="T522" s="7">
        <x:v>182755.85000000001</x:v>
      </x:c>
      <x:c r="U522" s="6"/>
      <x:c r="V522" s="6"/>
      <x:c r="W522" s="5" t="s">
        <x:v>50</x:v>
      </x:c>
      <x:c r="X522" s="5" t="s">
        <x:v>70</x:v>
      </x:c>
    </x:row>
    <x:row r="523">
      <x:c r="A523" s="5" t="s">
        <x:v>1283</x:v>
      </x:c>
      <x:c r="B523" s="5">
        <x:v>45339</x:v>
      </x:c>
      <x:c r="C523" s="5" t="s">
        <x:v>283</x:v>
      </x:c>
      <x:c r="D523" s="5" t="s">
        <x:v>284</x:v>
      </x:c>
      <x:c r="E523" s="5" t="s">
        <x:v>55</x:v>
      </x:c>
      <x:c r="F523" s="5" t="s">
        <x:v>56</x:v>
      </x:c>
      <x:c r="G523" s="5" t="s">
        <x:v>572</x:v>
      </x:c>
      <x:c r="H523" s="5" t="s">
        <x:v>58</x:v>
      </x:c>
      <x:c r="I523" s="5" t="s">
        <x:v>514</x:v>
      </x:c>
      <x:c r="J523" s="5" t="s">
        <x:v>116</x:v>
      </x:c>
      <x:c r="K523" s="5" t="s">
        <x:v>46</x:v>
      </x:c>
      <x:c r="L523" s="5" t="s">
        <x:v>47</x:v>
      </x:c>
      <x:c r="M523" s="5" t="s">
        <x:v>329</x:v>
      </x:c>
      <x:c r="N523" s="6">
        <x:v>-1</x:v>
      </x:c>
      <x:c r="O523" s="7">
        <x:v>216.24000000000001</x:v>
      </x:c>
      <x:c r="P523" s="8">
        <x:v>5.0000000000000003e-002</x:v>
      </x:c>
      <x:c r="Q523" s="7">
        <x:v>137.99000000000001</x:v>
      </x:c>
      <x:c r="R523" s="7">
        <x:v>-205.43000000000001</x:v>
      </x:c>
      <x:c r="S523" s="5" t="s">
        <x:v>49</x:v>
      </x:c>
      <x:c r="T523" s="7">
        <x:v>67068.059999999998</x:v>
      </x:c>
      <x:c r="U523" s="6"/>
      <x:c r="V523" s="6"/>
      <x:c r="W523" s="5" t="s">
        <x:v>96</x:v>
      </x:c>
      <x:c r="X523" s="5" t="s">
        <x:v>70</x:v>
      </x:c>
    </x:row>
    <x:row r="524">
      <x:c r="A524" s="5" t="s">
        <x:v>1284</x:v>
      </x:c>
      <x:c r="B524" s="5">
        <x:v>45477</x:v>
      </x:c>
      <x:c r="C524" s="5" t="s">
        <x:v>200</x:v>
      </x:c>
      <x:c r="D524" s="5" t="s">
        <x:v>201</x:v>
      </x:c>
      <x:c r="E524" s="5" t="s">
        <x:v>40</x:v>
      </x:c>
      <x:c r="F524" s="5" t="s">
        <x:v>158</x:v>
      </x:c>
      <x:c r="G524" s="5" t="s">
        <x:v>1285</x:v>
      </x:c>
      <x:c r="H524" s="5" t="s">
        <x:v>43</x:v>
      </x:c>
      <x:c r="I524" s="5" t="s">
        <x:v>349</x:v>
      </x:c>
      <x:c r="J524" s="5" t="s">
        <x:v>60</x:v>
      </x:c>
      <x:c r="K524" s="5" t="s">
        <x:v>46</x:v>
      </x:c>
      <x:c r="L524" s="5" t="s">
        <x:v>16</x:v>
      </x:c>
      <x:c r="M524" s="5" t="s">
        <x:v>424</x:v>
      </x:c>
      <x:c r="N524" s="6">
        <x:v>1</x:v>
      </x:c>
      <x:c r="O524" s="7">
        <x:v>193.97</x:v>
      </x:c>
      <x:c r="P524" s="8">
        <x:v>0.10000000000000001</x:v>
      </x:c>
      <x:c r="Q524" s="7">
        <x:v>136.47999999999999</x:v>
      </x:c>
      <x:c r="R524" s="7">
        <x:v>174.56999999999999</x:v>
      </x:c>
      <x:c r="S524" s="5" t="s">
        <x:v>49</x:v>
      </x:c>
      <x:c r="T524" s="7">
        <x:v>178635.19</x:v>
      </x:c>
      <x:c r="U524" s="6"/>
      <x:c r="V524" s="6"/>
      <x:c r="W524" s="5" t="s">
        <x:v>50</x:v>
      </x:c>
      <x:c r="X524" s="5" t="s">
        <x:v>97</x:v>
      </x:c>
    </x:row>
    <x:row r="525">
      <x:c r="A525" s="5" t="s">
        <x:v>1286</x:v>
      </x:c>
      <x:c r="B525" s="5">
        <x:v>45442</x:v>
      </x:c>
      <x:c r="C525" s="5" t="s">
        <x:v>216</x:v>
      </x:c>
      <x:c r="D525" s="5" t="s">
        <x:v>217</x:v>
      </x:c>
      <x:c r="E525" s="5" t="s">
        <x:v>40</x:v>
      </x:c>
      <x:c r="F525" s="5" t="s">
        <x:v>102</x:v>
      </x:c>
      <x:c r="G525" s="5" t="s">
        <x:v>1287</x:v>
      </x:c>
      <x:c r="H525" s="5" t="s">
        <x:v>78</x:v>
      </x:c>
      <x:c r="I525" s="5" t="s">
        <x:v>121</x:v>
      </x:c>
      <x:c r="J525" s="5" t="s">
        <x:v>93</x:v>
      </x:c>
      <x:c r="K525" s="5" t="s">
        <x:v>46</x:v>
      </x:c>
      <x:c r="L525" s="5" t="s">
        <x:v>16</x:v>
      </x:c>
      <x:c r="M525" s="5" t="s">
        <x:v>350</x:v>
      </x:c>
      <x:c r="N525" s="6">
        <x:v>1</x:v>
      </x:c>
      <x:c r="O525" s="7">
        <x:v>23.629999999999999</x:v>
      </x:c>
      <x:c r="P525" s="8">
        <x:v>0</x:v>
      </x:c>
      <x:c r="Q525" s="7">
        <x:v>18.82</x:v>
      </x:c>
      <x:c r="R525" s="7">
        <x:v>23.629999999999999</x:v>
      </x:c>
      <x:c r="S525" s="5" t="s">
        <x:v>49</x:v>
      </x:c>
      <x:c r="T525" s="7">
        <x:v>170500.35000000001</x:v>
      </x:c>
      <x:c r="U525" s="6"/>
      <x:c r="V525" s="6"/>
      <x:c r="W525" s="5" t="s">
        <x:v>50</x:v>
      </x:c>
      <x:c r="X525" s="5" t="s">
        <x:v>97</x:v>
      </x:c>
    </x:row>
    <x:row r="526">
      <x:c r="A526" s="5" t="s">
        <x:v>1288</x:v>
      </x:c>
      <x:c r="B526" s="5">
        <x:v>45329</x:v>
      </x:c>
      <x:c r="C526" s="5" t="s">
        <x:v>100</x:v>
      </x:c>
      <x:c r="D526" s="5" t="s">
        <x:v>101</x:v>
      </x:c>
      <x:c r="E526" s="5" t="s">
        <x:v>90</x:v>
      </x:c>
      <x:c r="F526" s="5" t="s">
        <x:v>102</x:v>
      </x:c>
      <x:c r="G526" s="5" t="s">
        <x:v>1289</x:v>
      </x:c>
      <x:c r="H526" s="5" t="s">
        <x:v>78</x:v>
      </x:c>
      <x:c r="I526" s="5" t="s">
        <x:v>811</x:v>
      </x:c>
      <x:c r="J526" s="5" t="s">
        <x:v>74</x:v>
      </x:c>
      <x:c r="K526" s="5" t="s">
        <x:v>61</x:v>
      </x:c>
      <x:c r="L526" s="5" t="s">
        <x:v>16</x:v>
      </x:c>
      <x:c r="M526" s="5" t="s">
        <x:v>132</x:v>
      </x:c>
      <x:c r="N526" s="6">
        <x:v>5</x:v>
      </x:c>
      <x:c r="O526" s="7">
        <x:v>94.879999999999995</x:v>
      </x:c>
      <x:c r="P526" s="8">
        <x:v>0</x:v>
      </x:c>
      <x:c r="Q526" s="7">
        <x:v>50.490000000000002</x:v>
      </x:c>
      <x:c r="R526" s="7">
        <x:v>474.39999999999998</x:v>
      </x:c>
      <x:c r="S526" s="5" t="s">
        <x:v>49</x:v>
      </x:c>
      <x:c r="T526" s="7">
        <x:v>195044.23000000001</x:v>
      </x:c>
      <x:c r="U526" s="6"/>
      <x:c r="V526" s="6"/>
      <x:c r="W526" s="5" t="s">
        <x:v>50</x:v>
      </x:c>
      <x:c r="X526" s="5" t="s">
        <x:v>51</x:v>
      </x:c>
    </x:row>
    <x:row r="527">
      <x:c r="A527" s="5" t="s">
        <x:v>1290</x:v>
      </x:c>
      <x:c r="B527" s="5">
        <x:v>45876</x:v>
      </x:c>
      <x:c r="C527" s="5" t="s">
        <x:v>156</x:v>
      </x:c>
      <x:c r="D527" s="5" t="s">
        <x:v>157</x:v>
      </x:c>
      <x:c r="E527" s="5" t="s">
        <x:v>55</x:v>
      </x:c>
      <x:c r="F527" s="5" t="s">
        <x:v>158</x:v>
      </x:c>
      <x:c r="G527" s="5" t="s">
        <x:v>1291</x:v>
      </x:c>
      <x:c r="H527" s="5" t="s">
        <x:v>78</x:v>
      </x:c>
      <x:c r="I527" s="5" t="s">
        <x:v>719</x:v>
      </x:c>
      <x:c r="J527" s="5" t="s">
        <x:v>93</x:v>
      </x:c>
      <x:c r="K527" s="5" t="s">
        <x:v>117</x:v>
      </x:c>
      <x:c r="L527" s="5" t="s">
        <x:v>47</x:v>
      </x:c>
      <x:c r="M527" s="5" t="s">
        <x:v>95</x:v>
      </x:c>
      <x:c r="N527" s="6">
        <x:v>0</x:v>
      </x:c>
      <x:c r="O527" s="7">
        <x:v>58.990000000000002</x:v>
      </x:c>
      <x:c r="P527" s="8">
        <x:v>5.0000000000000003e-002</x:v>
      </x:c>
      <x:c r="Q527" s="7">
        <x:v>43.920000000000002</x:v>
      </x:c>
      <x:c r="R527" s="7">
        <x:v>0</x:v>
      </x:c>
      <x:c r="S527" s="5" t="s">
        <x:v>49</x:v>
      </x:c>
      <x:c r="T527" s="7">
        <x:v>66587.179999999993</x:v>
      </x:c>
      <x:c r="U527" s="6"/>
      <x:c r="V527" s="6"/>
      <x:c r="W527" s="5" t="s">
        <x:v>151</x:v>
      </x:c>
      <x:c r="X527" s="5" t="s">
        <x:v>70</x:v>
      </x:c>
    </x:row>
    <x:row r="528">
      <x:c r="A528" s="5" t="s">
        <x:v>1292</x:v>
      </x:c>
      <x:c r="B528" s="5">
        <x:v>45625</x:v>
      </x:c>
      <x:c r="C528" s="5" t="s">
        <x:v>283</x:v>
      </x:c>
      <x:c r="D528" s="5" t="s">
        <x:v>284</x:v>
      </x:c>
      <x:c r="E528" s="5" t="s">
        <x:v>55</x:v>
      </x:c>
      <x:c r="F528" s="5" t="s">
        <x:v>56</x:v>
      </x:c>
      <x:c r="G528" s="5" t="s">
        <x:v>1293</x:v>
      </x:c>
      <x:c r="H528" s="5" t="s">
        <x:v>58</x:v>
      </x:c>
      <x:c r="I528" s="5" t="s">
        <x:v>303</x:v>
      </x:c>
      <x:c r="J528" s="5" t="s">
        <x:v>45</x:v>
      </x:c>
      <x:c r="K528" s="5" t="s">
        <x:v>86</x:v>
      </x:c>
      <x:c r="L528" s="5" t="s">
        <x:v>16</x:v>
      </x:c>
      <x:c r="M528" s="5" t="s">
        <x:v>204</x:v>
      </x:c>
      <x:c r="N528" s="6">
        <x:v>1</x:v>
      </x:c>
      <x:c r="O528" s="7">
        <x:v>690.60000000000002</x:v>
      </x:c>
      <x:c r="P528" s="8">
        <x:v>0.14999999999999999</x:v>
      </x:c>
      <x:c r="Q528" s="7">
        <x:v>423.88</x:v>
      </x:c>
      <x:c r="R528" s="7">
        <x:v>587.00999999999999</x:v>
      </x:c>
      <x:c r="S528" s="5" t="s">
        <x:v>49</x:v>
      </x:c>
      <x:c r="T528" s="7">
        <x:v>177999.67999999999</x:v>
      </x:c>
      <x:c r="U528" s="6"/>
      <x:c r="V528" s="6"/>
      <x:c r="W528" s="5" t="s">
        <x:v>50</x:v>
      </x:c>
      <x:c r="X528" s="5" t="s">
        <x:v>97</x:v>
      </x:c>
    </x:row>
    <x:row r="529">
      <x:c r="A529" s="5" t="s">
        <x:v>1294</x:v>
      </x:c>
      <x:c r="B529" s="5">
        <x:v>45715</x:v>
      </x:c>
      <x:c r="C529" s="5" t="s">
        <x:v>247</x:v>
      </x:c>
      <x:c r="D529" s="5" t="s">
        <x:v>248</x:v>
      </x:c>
      <x:c r="E529" s="5" t="s">
        <x:v>40</x:v>
      </x:c>
      <x:c r="F529" s="5" t="s">
        <x:v>102</x:v>
      </x:c>
      <x:c r="G529" s="5" t="s">
        <x:v>698</x:v>
      </x:c>
      <x:c r="H529" s="5" t="s">
        <x:v>58</x:v>
      </x:c>
      <x:c r="I529" s="5" t="s">
        <x:v>611</x:v>
      </x:c>
      <x:c r="J529" s="5" t="s">
        <x:v>93</x:v>
      </x:c>
      <x:c r="K529" s="5" t="s">
        <x:v>86</x:v>
      </x:c>
      <x:c r="L529" s="5" t="s">
        <x:v>16</x:v>
      </x:c>
      <x:c r="M529" s="5" t="s">
        <x:v>384</x:v>
      </x:c>
      <x:c r="N529" s="6">
        <x:v>-5</x:v>
      </x:c>
      <x:c r="O529" s="7">
        <x:v>36.270000000000003</x:v>
      </x:c>
      <x:c r="P529" s="8">
        <x:v>0.10000000000000001</x:v>
      </x:c>
      <x:c r="Q529" s="7">
        <x:v>28.460000000000001</x:v>
      </x:c>
      <x:c r="R529" s="7">
        <x:v>-163.22</x:v>
      </x:c>
      <x:c r="S529" s="5" t="s">
        <x:v>49</x:v>
      </x:c>
      <x:c r="T529" s="7">
        <x:v>180344.32000000001</x:v>
      </x:c>
      <x:c r="U529" s="6">
        <x:v>93</x:v>
      </x:c>
      <x:c r="V529" s="6">
        <x:v>8</x:v>
      </x:c>
      <x:c r="W529" s="5" t="s">
        <x:v>96</x:v>
      </x:c>
      <x:c r="X529" s="5" t="s">
        <x:v>70</x:v>
      </x:c>
    </x:row>
    <x:row r="530">
      <x:c r="A530" s="5" t="s">
        <x:v>1295</x:v>
      </x:c>
      <x:c r="B530" s="5">
        <x:v>45895</x:v>
      </x:c>
      <x:c r="C530" s="5" t="s">
        <x:v>200</x:v>
      </x:c>
      <x:c r="D530" s="5" t="s">
        <x:v>201</x:v>
      </x:c>
      <x:c r="E530" s="5" t="s">
        <x:v>40</x:v>
      </x:c>
      <x:c r="F530" s="5" t="s">
        <x:v>158</x:v>
      </x:c>
      <x:c r="G530" s="5" t="s">
        <x:v>1296</x:v>
      </x:c>
      <x:c r="H530" s="5" t="s">
        <x:v>78</x:v>
      </x:c>
      <x:c r="I530" s="5"/>
      <x:c r="J530" s="5"/>
      <x:c r="K530" s="5"/>
      <x:c r="L530" s="5" t="s">
        <x:v>47</x:v>
      </x:c>
      <x:c r="M530" s="5" t="s">
        <x:v>414</x:v>
      </x:c>
      <x:c r="N530" s="6">
        <x:v>1</x:v>
      </x:c>
      <x:c r="O530" s="7">
        <x:v>47.619999999999997</x:v>
      </x:c>
      <x:c r="P530" s="8">
        <x:v>0.10000000000000001</x:v>
      </x:c>
      <x:c r="Q530" s="7">
        <x:v>33.710000000000001</x:v>
      </x:c>
      <x:c r="R530" s="7">
        <x:v>42.859999999999999</x:v>
      </x:c>
      <x:c r="S530" s="5" t="s">
        <x:v>49</x:v>
      </x:c>
      <x:c r="T530" s="7">
        <x:v>66587.179999999993</x:v>
      </x:c>
      <x:c r="U530" s="6"/>
      <x:c r="V530" s="6"/>
      <x:c r="W530" s="5" t="s">
        <x:v>50</x:v>
      </x:c>
      <x:c r="X530" s="5" t="s">
        <x:v>70</x:v>
      </x:c>
    </x:row>
    <x:row r="531">
      <x:c r="A531" s="5" t="s">
        <x:v>1297</x:v>
      </x:c>
      <x:c r="B531" s="5">
        <x:v>46083</x:v>
      </x:c>
      <x:c r="C531" s="5" t="s">
        <x:v>53</x:v>
      </x:c>
      <x:c r="D531" s="5" t="s">
        <x:v>54</x:v>
      </x:c>
      <x:c r="E531" s="5" t="s">
        <x:v>55</x:v>
      </x:c>
      <x:c r="F531" s="5" t="s">
        <x:v>56</x:v>
      </x:c>
      <x:c r="G531" s="5" t="s">
        <x:v>1063</x:v>
      </x:c>
      <x:c r="H531" s="5" t="s">
        <x:v>104</x:v>
      </x:c>
      <x:c r="I531" s="5" t="s">
        <x:v>667</x:v>
      </x:c>
      <x:c r="J531" s="5" t="s">
        <x:v>45</x:v>
      </x:c>
      <x:c r="K531" s="5" t="s">
        <x:v>117</x:v>
      </x:c>
      <x:c r="L531" s="5" t="s">
        <x:v>16</x:v>
      </x:c>
      <x:c r="M531" s="5" t="s">
        <x:v>329</x:v>
      </x:c>
      <x:c r="N531" s="6">
        <x:v>1</x:v>
      </x:c>
      <x:c r="O531" s="7">
        <x:v>298.57999999999998</x:v>
      </x:c>
      <x:c r="P531" s="8">
        <x:v>0.14999999999999999</x:v>
      </x:c>
      <x:c r="Q531" s="7">
        <x:v>237.46000000000001</x:v>
      </x:c>
      <x:c r="R531" s="7">
        <x:v>253.78999999999999</x:v>
      </x:c>
      <x:c r="S531" s="5" t="s">
        <x:v>49</x:v>
      </x:c>
      <x:c r="T531" s="7">
        <x:v>120795.64999999999</x:v>
      </x:c>
      <x:c r="U531" s="6"/>
      <x:c r="V531" s="6"/>
      <x:c r="W531" s="5" t="s">
        <x:v>50</x:v>
      </x:c>
      <x:c r="X531" s="5" t="s">
        <x:v>80</x:v>
      </x:c>
    </x:row>
    <x:row r="532">
      <x:c r="A532" s="5" t="s">
        <x:v>1298</x:v>
      </x:c>
      <x:c r="B532" s="5">
        <x:v>45695</x:v>
      </x:c>
      <x:c r="C532" s="5" t="s">
        <x:v>162</x:v>
      </x:c>
      <x:c r="D532" s="5" t="s">
        <x:v>163</x:v>
      </x:c>
      <x:c r="E532" s="5" t="s">
        <x:v>40</x:v>
      </x:c>
      <x:c r="F532" s="5" t="s">
        <x:v>158</x:v>
      </x:c>
      <x:c r="G532" s="5" t="s">
        <x:v>296</x:v>
      </x:c>
      <x:c r="H532" s="5" t="s">
        <x:v>43</x:v>
      </x:c>
      <x:c r="I532" s="5" t="s">
        <x:v>1168</x:v>
      </x:c>
      <x:c r="J532" s="5" t="s">
        <x:v>45</x:v>
      </x:c>
      <x:c r="K532" s="5" t="s">
        <x:v>61</x:v>
      </x:c>
      <x:c r="L532" s="5" t="s">
        <x:v>16</x:v>
      </x:c>
      <x:c r="M532" s="5" t="s">
        <x:v>414</x:v>
      </x:c>
      <x:c r="N532" s="6">
        <x:v>5</x:v>
      </x:c>
      <x:c r="O532" s="7">
        <x:v>659.97000000000003</x:v>
      </x:c>
      <x:c r="P532" s="8">
        <x:v>0</x:v>
      </x:c>
      <x:c r="Q532" s="7">
        <x:v>519.94000000000005</x:v>
      </x:c>
      <x:c r="R532" s="7">
        <x:v>3299.8499999999999</x:v>
      </x:c>
      <x:c r="S532" s="5" t="s">
        <x:v>49</x:v>
      </x:c>
      <x:c r="T532" s="7">
        <x:v>196960.34</x:v>
      </x:c>
      <x:c r="U532" s="6"/>
      <x:c r="V532" s="6"/>
      <x:c r="W532" s="5" t="s">
        <x:v>50</x:v>
      </x:c>
      <x:c r="X532" s="5" t="s">
        <x:v>70</x:v>
      </x:c>
    </x:row>
    <x:row r="533">
      <x:c r="A533" s="5" t="s">
        <x:v>1299</x:v>
      </x:c>
      <x:c r="B533" s="5">
        <x:v>45963</x:v>
      </x:c>
      <x:c r="C533" s="5" t="s">
        <x:v>178</x:v>
      </x:c>
      <x:c r="D533" s="5" t="s">
        <x:v>179</x:v>
      </x:c>
      <x:c r="E533" s="5" t="s">
        <x:v>90</x:v>
      </x:c>
      <x:c r="F533" s="5" t="s">
        <x:v>66</x:v>
      </x:c>
      <x:c r="G533" s="5" t="s">
        <x:v>1020</x:v>
      </x:c>
      <x:c r="H533" s="5" t="s">
        <x:v>78</x:v>
      </x:c>
      <x:c r="I533" s="5" t="s">
        <x:v>803</x:v>
      </x:c>
      <x:c r="J533" s="5" t="s">
        <x:v>74</x:v>
      </x:c>
      <x:c r="K533" s="5" t="s">
        <x:v>86</x:v>
      </x:c>
      <x:c r="L533" s="5" t="s">
        <x:v>131</x:v>
      </x:c>
      <x:c r="M533" s="5" t="s">
        <x:v>384</x:v>
      </x:c>
      <x:c r="N533" s="6">
        <x:v>2</x:v>
      </x:c>
      <x:c r="O533" s="7">
        <x:v>102.45999999999999</x:v>
      </x:c>
      <x:c r="P533" s="8">
        <x:v>0</x:v>
      </x:c>
      <x:c r="Q533" s="7">
        <x:v>53.409999999999997</x:v>
      </x:c>
      <x:c r="R533" s="7">
        <x:v>204.91999999999999</x:v>
      </x:c>
      <x:c r="S533" s="5" t="s">
        <x:v>49</x:v>
      </x:c>
      <x:c r="T533" s="7">
        <x:v>66142.160000000003</x:v>
      </x:c>
      <x:c r="U533" s="6"/>
      <x:c r="V533" s="6"/>
      <x:c r="W533" s="5" t="s">
        <x:v>50</x:v>
      </x:c>
      <x:c r="X533" s="5" t="s">
        <x:v>80</x:v>
      </x:c>
    </x:row>
    <x:row r="534">
      <x:c r="A534" s="5" t="s">
        <x:v>1300</x:v>
      </x:c>
      <x:c r="B534" s="5">
        <x:v>45971</x:v>
      </x:c>
      <x:c r="C534" s="5" t="s">
        <x:v>194</x:v>
      </x:c>
      <x:c r="D534" s="5" t="s">
        <x:v>195</x:v>
      </x:c>
      <x:c r="E534" s="5" t="s">
        <x:v>90</x:v>
      </x:c>
      <x:c r="F534" s="5" t="s">
        <x:v>158</x:v>
      </x:c>
      <x:c r="G534" s="5" t="s">
        <x:v>1301</x:v>
      </x:c>
      <x:c r="H534" s="5" t="s">
        <x:v>78</x:v>
      </x:c>
      <x:c r="I534" s="5" t="s">
        <x:v>210</x:v>
      </x:c>
      <x:c r="J534" s="5" t="s">
        <x:v>116</x:v>
      </x:c>
      <x:c r="K534" s="5" t="s">
        <x:v>61</x:v>
      </x:c>
      <x:c r="L534" s="5" t="s">
        <x:v>16</x:v>
      </x:c>
      <x:c r="M534" s="5" t="s">
        <x:v>414</x:v>
      </x:c>
      <x:c r="N534" s="6">
        <x:v>1</x:v>
      </x:c>
      <x:c r="O534" s="7">
        <x:v>367.61000000000001</x:v>
      </x:c>
      <x:c r="P534" s="8">
        <x:v>0</x:v>
      </x:c>
      <x:c r="Q534" s="7">
        <x:v>229.88999999999999</x:v>
      </x:c>
      <x:c r="R534" s="7">
        <x:v>367.61000000000001</x:v>
      </x:c>
      <x:c r="S534" s="5" t="s">
        <x:v>49</x:v>
      </x:c>
      <x:c r="T534" s="7">
        <x:v>128542.39</x:v>
      </x:c>
      <x:c r="U534" s="6"/>
      <x:c r="V534" s="6"/>
      <x:c r="W534" s="5" t="s">
        <x:v>50</x:v>
      </x:c>
      <x:c r="X534" s="5" t="s">
        <x:v>51</x:v>
      </x:c>
    </x:row>
    <x:row r="535">
      <x:c r="A535" s="5" t="s">
        <x:v>1302</x:v>
      </x:c>
      <x:c r="B535" s="5">
        <x:v>46058</x:v>
      </x:c>
      <x:c r="C535" s="5" t="s">
        <x:v>38</x:v>
      </x:c>
      <x:c r="D535" s="5" t="s">
        <x:v>39</x:v>
      </x:c>
      <x:c r="E535" s="5" t="s">
        <x:v>40</x:v>
      </x:c>
      <x:c r="F535" s="5" t="s">
        <x:v>41</x:v>
      </x:c>
      <x:c r="G535" s="5" t="s">
        <x:v>1303</x:v>
      </x:c>
      <x:c r="H535" s="5" t="s">
        <x:v>43</x:v>
      </x:c>
      <x:c r="I535" s="5" t="s">
        <x:v>115</x:v>
      </x:c>
      <x:c r="J535" s="5" t="s">
        <x:v>116</x:v>
      </x:c>
      <x:c r="K535" s="5" t="s">
        <x:v>117</x:v>
      </x:c>
      <x:c r="L535" s="5" t="s">
        <x:v>47</x:v>
      </x:c>
      <x:c r="M535" s="5" t="s">
        <x:v>442</x:v>
      </x:c>
      <x:c r="N535" s="6">
        <x:v>3</x:v>
      </x:c>
      <x:c r="O535" s="7">
        <x:v>271.5</x:v>
      </x:c>
      <x:c r="P535" s="8">
        <x:v>0.14999999999999999</x:v>
      </x:c>
      <x:c r="Q535" s="7">
        <x:v>205.13999999999999</x:v>
      </x:c>
      <x:c r="R535" s="7">
        <x:v>692.32000000000005</x:v>
      </x:c>
      <x:c r="S535" s="5" t="s">
        <x:v>49</x:v>
      </x:c>
      <x:c r="T535" s="7">
        <x:v>86412.75</x:v>
      </x:c>
      <x:c r="U535" s="6"/>
      <x:c r="V535" s="6"/>
      <x:c r="W535" s="5" t="s">
        <x:v>50</x:v>
      </x:c>
      <x:c r="X535" s="5" t="s">
        <x:v>51</x:v>
      </x:c>
    </x:row>
    <x:row r="536">
      <x:c r="A536" s="5" t="s">
        <x:v>1304</x:v>
      </x:c>
      <x:c r="B536" s="5">
        <x:v>46096</x:v>
      </x:c>
      <x:c r="C536" s="5" t="s">
        <x:v>88</x:v>
      </x:c>
      <x:c r="D536" s="5" t="s">
        <x:v>89</x:v>
      </x:c>
      <x:c r="E536" s="5" t="s">
        <x:v>90</x:v>
      </x:c>
      <x:c r="F536" s="5" t="s">
        <x:v>56</x:v>
      </x:c>
      <x:c r="G536" s="5" t="s">
        <x:v>600</x:v>
      </x:c>
      <x:c r="H536" s="5" t="s">
        <x:v>58</x:v>
      </x:c>
      <x:c r="I536" s="5" t="s">
        <x:v>482</x:v>
      </x:c>
      <x:c r="J536" s="5" t="s">
        <x:v>60</x:v>
      </x:c>
      <x:c r="K536" s="5" t="s">
        <x:v>86</x:v>
      </x:c>
      <x:c r="L536" s="5" t="s">
        <x:v>47</x:v>
      </x:c>
      <x:c r="M536" s="5" t="s">
        <x:v>329</x:v>
      </x:c>
      <x:c r="N536" s="6">
        <x:v>1</x:v>
      </x:c>
      <x:c r="O536" s="7">
        <x:v>206.87</x:v>
      </x:c>
      <x:c r="P536" s="8">
        <x:v>0</x:v>
      </x:c>
      <x:c r="Q536" s="7">
        <x:v>167.96000000000001</x:v>
      </x:c>
      <x:c r="R536" s="7">
        <x:v>206.87</x:v>
      </x:c>
      <x:c r="S536" s="5" t="s">
        <x:v>49</x:v>
      </x:c>
      <x:c r="T536" s="7">
        <x:v>71261.809999999998</x:v>
      </x:c>
      <x:c r="U536" s="6"/>
      <x:c r="V536" s="6"/>
      <x:c r="W536" s="5" t="s">
        <x:v>50</x:v>
      </x:c>
      <x:c r="X536" s="5" t="s">
        <x:v>51</x:v>
      </x:c>
    </x:row>
    <x:row r="537">
      <x:c r="A537" s="5" t="s">
        <x:v>1305</x:v>
      </x:c>
      <x:c r="B537" s="5">
        <x:v>45662</x:v>
      </x:c>
      <x:c r="C537" s="5" t="s">
        <x:v>194</x:v>
      </x:c>
      <x:c r="D537" s="5" t="s">
        <x:v>195</x:v>
      </x:c>
      <x:c r="E537" s="5" t="s">
        <x:v>90</x:v>
      </x:c>
      <x:c r="F537" s="5" t="s">
        <x:v>158</x:v>
      </x:c>
      <x:c r="G537" s="5" t="s">
        <x:v>1306</x:v>
      </x:c>
      <x:c r="H537" s="5" t="s">
        <x:v>43</x:v>
      </x:c>
      <x:c r="I537" s="5" t="s">
        <x:v>578</x:v>
      </x:c>
      <x:c r="J537" s="5" t="s">
        <x:v>116</x:v>
      </x:c>
      <x:c r="K537" s="5" t="s">
        <x:v>86</x:v>
      </x:c>
      <x:c r="L537" s="5" t="s">
        <x:v>94</x:v>
      </x:c>
      <x:c r="M537" s="5" t="s">
        <x:v>95</x:v>
      </x:c>
      <x:c r="N537" s="6">
        <x:v>1</x:v>
      </x:c>
      <x:c r="O537" s="7">
        <x:v>112.48999999999999</x:v>
      </x:c>
      <x:c r="P537" s="8">
        <x:v>5.0000000000000003e-002</x:v>
      </x:c>
      <x:c r="Q537" s="7">
        <x:v>83.560000000000002</x:v>
      </x:c>
      <x:c r="R537" s="7">
        <x:v>106.87</x:v>
      </x:c>
      <x:c r="S537" s="5" t="s">
        <x:v>49</x:v>
      </x:c>
      <x:c r="T537" s="7">
        <x:v>76324.899999999994</x:v>
      </x:c>
      <x:c r="U537" s="6"/>
      <x:c r="V537" s="6"/>
      <x:c r="W537" s="5" t="s">
        <x:v>50</x:v>
      </x:c>
      <x:c r="X537" s="5" t="s">
        <x:v>80</x:v>
      </x:c>
    </x:row>
    <x:row r="538">
      <x:c r="A538" s="5" t="s">
        <x:v>1307</x:v>
      </x:c>
      <x:c r="B538" s="5">
        <x:v>45789</x:v>
      </x:c>
      <x:c r="C538" s="5" t="s">
        <x:v>194</x:v>
      </x:c>
      <x:c r="D538" s="5" t="s">
        <x:v>195</x:v>
      </x:c>
      <x:c r="E538" s="5" t="s">
        <x:v>90</x:v>
      </x:c>
      <x:c r="F538" s="5" t="s">
        <x:v>158</x:v>
      </x:c>
      <x:c r="G538" s="5" t="s">
        <x:v>1308</x:v>
      </x:c>
      <x:c r="H538" s="5" t="s">
        <x:v>58</x:v>
      </x:c>
      <x:c r="I538" s="5" t="s">
        <x:v>325</x:v>
      </x:c>
      <x:c r="J538" s="5" t="s">
        <x:v>116</x:v>
      </x:c>
      <x:c r="K538" s="5" t="s">
        <x:v>117</x:v>
      </x:c>
      <x:c r="L538" s="5" t="s">
        <x:v>131</x:v>
      </x:c>
      <x:c r="M538" s="5" t="s">
        <x:v>112</x:v>
      </x:c>
      <x:c r="N538" s="6">
        <x:v>1</x:v>
      </x:c>
      <x:c r="O538" s="7">
        <x:v>276.18000000000001</x:v>
      </x:c>
      <x:c r="P538" s="8">
        <x:v>0.25</x:v>
      </x:c>
      <x:c r="Q538" s="7">
        <x:v>166.78999999999999</x:v>
      </x:c>
      <x:c r="R538" s="7">
        <x:v>207.13</x:v>
      </x:c>
      <x:c r="S538" s="5" t="s">
        <x:v>49</x:v>
      </x:c>
      <x:c r="T538" s="7">
        <x:v>74885.059999999998</x:v>
      </x:c>
      <x:c r="U538" s="6"/>
      <x:c r="V538" s="6"/>
      <x:c r="W538" s="5" t="s">
        <x:v>50</x:v>
      </x:c>
      <x:c r="X538" s="5" t="s">
        <x:v>80</x:v>
      </x:c>
    </x:row>
    <x:row r="539">
      <x:c r="A539" s="5" t="s">
        <x:v>1309</x:v>
      </x:c>
      <x:c r="B539" s="5">
        <x:v>45823</x:v>
      </x:c>
      <x:c r="C539" s="5" t="s">
        <x:v>200</x:v>
      </x:c>
      <x:c r="D539" s="5" t="s">
        <x:v>201</x:v>
      </x:c>
      <x:c r="E539" s="5" t="s">
        <x:v>40</x:v>
      </x:c>
      <x:c r="F539" s="5" t="s">
        <x:v>158</x:v>
      </x:c>
      <x:c r="G539" s="5" t="s">
        <x:v>1310</x:v>
      </x:c>
      <x:c r="H539" s="5" t="s">
        <x:v>58</x:v>
      </x:c>
      <x:c r="I539" s="5" t="s">
        <x:v>188</x:v>
      </x:c>
      <x:c r="J539" s="5" t="s">
        <x:v>45</x:v>
      </x:c>
      <x:c r="K539" s="5" t="s">
        <x:v>61</x:v>
      </x:c>
      <x:c r="L539" s="5" t="s">
        <x:v>16</x:v>
      </x:c>
      <x:c r="M539" s="5" t="s">
        <x:v>132</x:v>
      </x:c>
      <x:c r="N539" s="6">
        <x:v>1</x:v>
      </x:c>
      <x:c r="O539" s="7">
        <x:v>370.04000000000002</x:v>
      </x:c>
      <x:c r="P539" s="8">
        <x:v>5.0000000000000003e-002</x:v>
      </x:c>
      <x:c r="Q539" s="7">
        <x:v>170.34</x:v>
      </x:c>
      <x:c r="R539" s="7">
        <x:v>351.54000000000002</x:v>
      </x:c>
      <x:c r="S539" s="5" t="s">
        <x:v>49</x:v>
      </x:c>
      <x:c r="T539" s="7">
        <x:v>182108.66</x:v>
      </x:c>
      <x:c r="U539" s="6"/>
      <x:c r="V539" s="6"/>
      <x:c r="W539" s="5" t="s">
        <x:v>50</x:v>
      </x:c>
      <x:c r="X539" s="5" t="s">
        <x:v>51</x:v>
      </x:c>
    </x:row>
    <x:row r="540">
      <x:c r="A540" s="5" t="s">
        <x:v>1311</x:v>
      </x:c>
      <x:c r="B540" s="5">
        <x:v>45361</x:v>
      </x:c>
      <x:c r="C540" s="5" t="s">
        <x:v>53</x:v>
      </x:c>
      <x:c r="D540" s="5" t="s">
        <x:v>54</x:v>
      </x:c>
      <x:c r="E540" s="5" t="s">
        <x:v>55</x:v>
      </x:c>
      <x:c r="F540" s="5" t="s">
        <x:v>56</x:v>
      </x:c>
      <x:c r="G540" s="5" t="s">
        <x:v>1312</x:v>
      </x:c>
      <x:c r="H540" s="5" t="s">
        <x:v>104</x:v>
      </x:c>
      <x:c r="I540" s="5" t="s">
        <x:v>665</x:v>
      </x:c>
      <x:c r="J540" s="5" t="s">
        <x:v>116</x:v>
      </x:c>
      <x:c r="K540" s="5" t="s">
        <x:v>117</x:v>
      </x:c>
      <x:c r="L540" s="5" t="s">
        <x:v>16</x:v>
      </x:c>
      <x:c r="M540" s="5" t="s">
        <x:v>132</x:v>
      </x:c>
      <x:c r="N540" s="6">
        <x:v>1</x:v>
      </x:c>
      <x:c r="O540" s="7">
        <x:v>240.03999999999999</x:v>
      </x:c>
      <x:c r="P540" s="8">
        <x:v>0</x:v>
      </x:c>
      <x:c r="Q540" s="7">
        <x:v>150.55000000000001</x:v>
      </x:c>
      <x:c r="R540" s="7">
        <x:v>240.03999999999999</x:v>
      </x:c>
      <x:c r="S540" s="5" t="s">
        <x:v>49</x:v>
      </x:c>
      <x:c r="T540" s="7">
        <x:v>183066.56</x:v>
      </x:c>
      <x:c r="U540" s="6"/>
      <x:c r="V540" s="6"/>
      <x:c r="W540" s="5" t="s">
        <x:v>50</x:v>
      </x:c>
      <x:c r="X540" s="5" t="s">
        <x:v>97</x:v>
      </x:c>
    </x:row>
    <x:row r="541">
      <x:c r="A541" s="5" t="s">
        <x:v>1313</x:v>
      </x:c>
      <x:c r="B541" s="5">
        <x:v>45711</x:v>
      </x:c>
      <x:c r="C541" s="5" t="s">
        <x:v>185</x:v>
      </x:c>
      <x:c r="D541" s="5" t="s">
        <x:v>186</x:v>
      </x:c>
      <x:c r="E541" s="5" t="s">
        <x:v>90</x:v>
      </x:c>
      <x:c r="F541" s="5" t="s">
        <x:v>41</x:v>
      </x:c>
      <x:c r="G541" s="5" t="s">
        <x:v>1314</x:v>
      </x:c>
      <x:c r="H541" s="5" t="s">
        <x:v>58</x:v>
      </x:c>
      <x:c r="I541" s="5" t="s">
        <x:v>1187</x:v>
      </x:c>
      <x:c r="J541" s="5" t="s">
        <x:v>45</x:v>
      </x:c>
      <x:c r="K541" s="5" t="s">
        <x:v>117</x:v>
      </x:c>
      <x:c r="L541" s="5" t="s">
        <x:v>16</x:v>
      </x:c>
      <x:c r="M541" s="5" t="s">
        <x:v>424</x:v>
      </x:c>
      <x:c r="N541" s="6">
        <x:v>1</x:v>
      </x:c>
      <x:c r="O541" s="7">
        <x:v>194.81</x:v>
      </x:c>
      <x:c r="P541" s="8">
        <x:v>0.10000000000000001</x:v>
      </x:c>
      <x:c r="Q541" s="7">
        <x:v>123.81</x:v>
      </x:c>
      <x:c r="R541" s="7">
        <x:v>175.33000000000001</x:v>
      </x:c>
      <x:c r="S541" s="5" t="s">
        <x:v>49</x:v>
      </x:c>
      <x:c r="T541" s="7">
        <x:v>169210.56</x:v>
      </x:c>
      <x:c r="U541" s="6"/>
      <x:c r="V541" s="6"/>
      <x:c r="W541" s="5" t="s">
        <x:v>50</x:v>
      </x:c>
      <x:c r="X541" s="5" t="s">
        <x:v>80</x:v>
      </x:c>
    </x:row>
    <x:row r="542">
      <x:c r="A542" s="5" t="s">
        <x:v>1315</x:v>
      </x:c>
      <x:c r="B542" s="5">
        <x:v>45480</x:v>
      </x:c>
      <x:c r="C542" s="5" t="s">
        <x:v>185</x:v>
      </x:c>
      <x:c r="D542" s="5" t="s">
        <x:v>186</x:v>
      </x:c>
      <x:c r="E542" s="5" t="s">
        <x:v>90</x:v>
      </x:c>
      <x:c r="F542" s="5" t="s">
        <x:v>41</x:v>
      </x:c>
      <x:c r="G542" s="5" t="s">
        <x:v>1316</x:v>
      </x:c>
      <x:c r="H542" s="5" t="s">
        <x:v>104</x:v>
      </x:c>
      <x:c r="I542" s="5" t="s">
        <x:v>1317</x:v>
      </x:c>
      <x:c r="J542" s="5" t="s">
        <x:v>45</x:v>
      </x:c>
      <x:c r="K542" s="5" t="s">
        <x:v>117</x:v>
      </x:c>
      <x:c r="L542" s="5" t="s">
        <x:v>16</x:v>
      </x:c>
      <x:c r="M542" s="5" t="s">
        <x:v>262</x:v>
      </x:c>
      <x:c r="N542" s="6">
        <x:v>1</x:v>
      </x:c>
      <x:c r="O542" s="7">
        <x:v>459.75</x:v>
      </x:c>
      <x:c r="P542" s="8">
        <x:v>0</x:v>
      </x:c>
      <x:c r="Q542" s="7">
        <x:v>283.66000000000003</x:v>
      </x:c>
      <x:c r="R542" s="7">
        <x:v>459.75</x:v>
      </x:c>
      <x:c r="S542" s="5" t="s">
        <x:v>49</x:v>
      </x:c>
      <x:c r="T542" s="7">
        <x:v>194425.35999999999</x:v>
      </x:c>
      <x:c r="U542" s="6"/>
      <x:c r="V542" s="6"/>
      <x:c r="W542" s="5" t="s">
        <x:v>50</x:v>
      </x:c>
      <x:c r="X542" s="5" t="s">
        <x:v>70</x:v>
      </x:c>
    </x:row>
    <x:row r="543">
      <x:c r="A543" s="5" t="s">
        <x:v>1318</x:v>
      </x:c>
      <x:c r="B543" s="5">
        <x:v>45698</x:v>
      </x:c>
      <x:c r="C543" s="5" t="s">
        <x:v>108</x:v>
      </x:c>
      <x:c r="D543" s="5" t="s">
        <x:v>109</x:v>
      </x:c>
      <x:c r="E543" s="5" t="s">
        <x:v>90</x:v>
      </x:c>
      <x:c r="F543" s="5" t="s">
        <x:v>102</x:v>
      </x:c>
      <x:c r="G543" s="5" t="s">
        <x:v>1319</x:v>
      </x:c>
      <x:c r="H543" s="5" t="s">
        <x:v>78</x:v>
      </x:c>
      <x:c r="I543" s="5" t="s">
        <x:v>250</x:v>
      </x:c>
      <x:c r="J543" s="5" t="s">
        <x:v>60</x:v>
      </x:c>
      <x:c r="K543" s="5" t="s">
        <x:v>46</x:v>
      </x:c>
      <x:c r="L543" s="5" t="s">
        <x:v>47</x:v>
      </x:c>
      <x:c r="M543" s="5" t="s">
        <x:v>275</x:v>
      </x:c>
      <x:c r="N543" s="6">
        <x:v>1</x:v>
      </x:c>
      <x:c r="O543" s="7">
        <x:v>192.33000000000001</x:v>
      </x:c>
      <x:c r="P543" s="8">
        <x:v>0.20000000000000001</x:v>
      </x:c>
      <x:c r="Q543" s="7">
        <x:v>120.05</x:v>
      </x:c>
      <x:c r="R543" s="7">
        <x:v>153.86000000000001</x:v>
      </x:c>
      <x:c r="S543" s="5" t="s">
        <x:v>49</x:v>
      </x:c>
      <x:c r="T543" s="7">
        <x:v>98768.160000000003</x:v>
      </x:c>
      <x:c r="U543" s="6"/>
      <x:c r="V543" s="6"/>
      <x:c r="W543" s="5" t="s">
        <x:v>50</x:v>
      </x:c>
      <x:c r="X543" s="5" t="s">
        <x:v>51</x:v>
      </x:c>
    </x:row>
    <x:row r="544">
      <x:c r="A544" s="5" t="s">
        <x:v>1320</x:v>
      </x:c>
      <x:c r="B544" s="5">
        <x:v>45349</x:v>
      </x:c>
      <x:c r="C544" s="5" t="s">
        <x:v>247</x:v>
      </x:c>
      <x:c r="D544" s="5" t="s">
        <x:v>248</x:v>
      </x:c>
      <x:c r="E544" s="5" t="s">
        <x:v>40</x:v>
      </x:c>
      <x:c r="F544" s="5" t="s">
        <x:v>102</x:v>
      </x:c>
      <x:c r="G544" s="5" t="s">
        <x:v>1321</x:v>
      </x:c>
      <x:c r="H544" s="5" t="s">
        <x:v>78</x:v>
      </x:c>
      <x:c r="I544" s="5" t="s">
        <x:v>604</x:v>
      </x:c>
      <x:c r="J544" s="5" t="s">
        <x:v>116</x:v>
      </x:c>
      <x:c r="K544" s="5" t="s">
        <x:v>46</x:v>
      </x:c>
      <x:c r="L544" s="5" t="s">
        <x:v>131</x:v>
      </x:c>
      <x:c r="M544" s="5" t="s">
        <x:v>530</x:v>
      </x:c>
      <x:c r="N544" s="6">
        <x:v>2</x:v>
      </x:c>
      <x:c r="O544" s="7">
        <x:v>316.04000000000002</x:v>
      </x:c>
      <x:c r="P544" s="8">
        <x:v>5.0000000000000003e-002</x:v>
      </x:c>
      <x:c r="Q544" s="7">
        <x:v>195.84</x:v>
      </x:c>
      <x:c r="R544" s="7">
        <x:v>600.48000000000002</x:v>
      </x:c>
      <x:c r="S544" s="5" t="s">
        <x:v>49</x:v>
      </x:c>
      <x:c r="T544" s="7">
        <x:v>96864.649999999994</x:v>
      </x:c>
      <x:c r="U544" s="6"/>
      <x:c r="V544" s="6"/>
      <x:c r="W544" s="5" t="s">
        <x:v>50</x:v>
      </x:c>
      <x:c r="X544" s="5" t="s">
        <x:v>70</x:v>
      </x:c>
    </x:row>
    <x:row r="545">
      <x:c r="A545" s="5" t="s">
        <x:v>1322</x:v>
      </x:c>
      <x:c r="B545" s="5">
        <x:v>45669</x:v>
      </x:c>
      <x:c r="C545" s="5" t="s">
        <x:v>185</x:v>
      </x:c>
      <x:c r="D545" s="5" t="s">
        <x:v>186</x:v>
      </x:c>
      <x:c r="E545" s="5" t="s">
        <x:v>90</x:v>
      </x:c>
      <x:c r="F545" s="5" t="s">
        <x:v>41</x:v>
      </x:c>
      <x:c r="G545" s="5" t="s">
        <x:v>1323</x:v>
      </x:c>
      <x:c r="H545" s="5" t="s">
        <x:v>104</x:v>
      </x:c>
      <x:c r="I545" s="5" t="s">
        <x:v>147</x:v>
      </x:c>
      <x:c r="J545" s="5" t="s">
        <x:v>93</x:v>
      </x:c>
      <x:c r="K545" s="5" t="s">
        <x:v>61</x:v>
      </x:c>
      <x:c r="L545" s="5" t="s">
        <x:v>16</x:v>
      </x:c>
      <x:c r="M545" s="5" t="s">
        <x:v>222</x:v>
      </x:c>
      <x:c r="N545" s="6">
        <x:v>1</x:v>
      </x:c>
      <x:c r="O545" s="7">
        <x:v>26.710000000000001</x:v>
      </x:c>
      <x:c r="P545" s="8">
        <x:v>0.20000000000000001</x:v>
      </x:c>
      <x:c r="Q545" s="7">
        <x:v>17.789999999999999</x:v>
      </x:c>
      <x:c r="R545" s="7">
        <x:v>21.370000000000001</x:v>
      </x:c>
      <x:c r="S545" s="5" t="s">
        <x:v>49</x:v>
      </x:c>
      <x:c r="T545" s="7">
        <x:v>183743.88</x:v>
      </x:c>
      <x:c r="U545" s="6"/>
      <x:c r="V545" s="6"/>
      <x:c r="W545" s="5" t="s">
        <x:v>50</x:v>
      </x:c>
      <x:c r="X545" s="5" t="s">
        <x:v>80</x:v>
      </x:c>
    </x:row>
    <x:row r="546">
      <x:c r="A546" s="5" t="s">
        <x:v>1324</x:v>
      </x:c>
      <x:c r="B546" s="5">
        <x:v>46158</x:v>
      </x:c>
      <x:c r="C546" s="5" t="s">
        <x:v>216</x:v>
      </x:c>
      <x:c r="D546" s="5" t="s">
        <x:v>217</x:v>
      </x:c>
      <x:c r="E546" s="5" t="s">
        <x:v>40</x:v>
      </x:c>
      <x:c r="F546" s="5" t="s">
        <x:v>102</x:v>
      </x:c>
      <x:c r="G546" s="5" t="s">
        <x:v>1325</x:v>
      </x:c>
      <x:c r="H546" s="5" t="s">
        <x:v>104</x:v>
      </x:c>
      <x:c r="I546" s="5" t="s">
        <x:v>338</x:v>
      </x:c>
      <x:c r="J546" s="5" t="s">
        <x:v>60</x:v>
      </x:c>
      <x:c r="K546" s="5" t="s">
        <x:v>61</x:v>
      </x:c>
      <x:c r="L546" s="5" t="s">
        <x:v>47</x:v>
      </x:c>
      <x:c r="M546" s="5" t="s">
        <x:v>262</x:v>
      </x:c>
      <x:c r="N546" s="6">
        <x:v>1</x:v>
      </x:c>
      <x:c r="O546" s="7">
        <x:v>257.07999999999998</x:v>
      </x:c>
      <x:c r="P546" s="8">
        <x:v>0.10000000000000001</x:v>
      </x:c>
      <x:c r="Q546" s="7">
        <x:v>150.38999999999999</x:v>
      </x:c>
      <x:c r="R546" s="7">
        <x:v>231.37</x:v>
      </x:c>
      <x:c r="S546" s="5" t="s">
        <x:v>49</x:v>
      </x:c>
      <x:c r="T546" s="7">
        <x:v>62901.610000000001</x:v>
      </x:c>
      <x:c r="U546" s="6"/>
      <x:c r="V546" s="6"/>
      <x:c r="W546" s="5" t="s">
        <x:v>50</x:v>
      </x:c>
      <x:c r="X546" s="5" t="s">
        <x:v>70</x:v>
      </x:c>
    </x:row>
    <x:row r="547">
      <x:c r="A547" s="5" t="s">
        <x:v>1326</x:v>
      </x:c>
      <x:c r="B547" s="5">
        <x:v>45754</x:v>
      </x:c>
      <x:c r="C547" s="5" t="s">
        <x:v>82</x:v>
      </x:c>
      <x:c r="D547" s="5" t="s">
        <x:v>83</x:v>
      </x:c>
      <x:c r="E547" s="5" t="s">
        <x:v>40</x:v>
      </x:c>
      <x:c r="F547" s="5" t="s">
        <x:v>56</x:v>
      </x:c>
      <x:c r="G547" s="5" t="s">
        <x:v>891</x:v>
      </x:c>
      <x:c r="H547" s="5" t="s">
        <x:v>58</x:v>
      </x:c>
      <x:c r="I547" s="5" t="s">
        <x:v>332</x:v>
      </x:c>
      <x:c r="J547" s="5" t="s">
        <x:v>93</x:v>
      </x:c>
      <x:c r="K547" s="5" t="s">
        <x:v>117</x:v>
      </x:c>
      <x:c r="L547" s="5" t="s">
        <x:v>16</x:v>
      </x:c>
      <x:c r="M547" s="5" t="s">
        <x:v>222</x:v>
      </x:c>
      <x:c r="N547" s="6">
        <x:v>5</x:v>
      </x:c>
      <x:c r="O547" s="7">
        <x:v>48.460000000000001</x:v>
      </x:c>
      <x:c r="P547" s="8">
        <x:v>0.10000000000000001</x:v>
      </x:c>
      <x:c r="Q547" s="7">
        <x:v>33.719999999999999</x:v>
      </x:c>
      <x:c r="R547" s="7">
        <x:v>218.06999999999999</x:v>
      </x:c>
      <x:c r="S547" s="5" t="s">
        <x:v>49</x:v>
      </x:c>
      <x:c r="T547" s="7">
        <x:v>141815.48999999999</x:v>
      </x:c>
      <x:c r="U547" s="6"/>
      <x:c r="V547" s="6"/>
      <x:c r="W547" s="5" t="s">
        <x:v>50</x:v>
      </x:c>
      <x:c r="X547" s="5" t="s">
        <x:v>70</x:v>
      </x:c>
    </x:row>
    <x:row r="548">
      <x:c r="A548" s="5" t="s">
        <x:v>1327</x:v>
      </x:c>
      <x:c r="B548" s="5">
        <x:v>45486</x:v>
      </x:c>
      <x:c r="C548" s="5" t="s">
        <x:v>194</x:v>
      </x:c>
      <x:c r="D548" s="5" t="s">
        <x:v>195</x:v>
      </x:c>
      <x:c r="E548" s="5" t="s">
        <x:v>90</x:v>
      </x:c>
      <x:c r="F548" s="5" t="s">
        <x:v>158</x:v>
      </x:c>
      <x:c r="G548" s="5" t="s">
        <x:v>352</x:v>
      </x:c>
      <x:c r="H548" s="5" t="s">
        <x:v>58</x:v>
      </x:c>
      <x:c r="I548" s="5" t="s">
        <x:v>1024</x:v>
      </x:c>
      <x:c r="J548" s="5" t="s">
        <x:v>74</x:v>
      </x:c>
      <x:c r="K548" s="5" t="s">
        <x:v>117</x:v>
      </x:c>
      <x:c r="L548" s="5" t="s">
        <x:v>47</x:v>
      </x:c>
      <x:c r="M548" s="5" t="s">
        <x:v>142</x:v>
      </x:c>
      <x:c r="N548" s="6">
        <x:v>1</x:v>
      </x:c>
      <x:c r="O548" s="7">
        <x:v>58.32</x:v>
      </x:c>
      <x:c r="P548" s="8">
        <x:v>5.0000000000000003e-002</x:v>
      </x:c>
      <x:c r="Q548" s="7">
        <x:v>37.18</x:v>
      </x:c>
      <x:c r="R548" s="7">
        <x:v>55.399999999999999</x:v>
      </x:c>
      <x:c r="S548" s="5" t="s">
        <x:v>49</x:v>
      </x:c>
      <x:c r="T548" s="7">
        <x:v>73184.179999999993</x:v>
      </x:c>
      <x:c r="U548" s="6"/>
      <x:c r="V548" s="6"/>
      <x:c r="W548" s="5" t="s">
        <x:v>50</x:v>
      </x:c>
      <x:c r="X548" s="5" t="s">
        <x:v>80</x:v>
      </x:c>
    </x:row>
    <x:row r="549">
      <x:c r="A549" s="5" t="s">
        <x:v>1328</x:v>
      </x:c>
      <x:c r="B549" s="5">
        <x:v>45756</x:v>
      </x:c>
      <x:c r="C549" s="5" t="s">
        <x:v>340</x:v>
      </x:c>
      <x:c r="D549" s="5" t="s">
        <x:v>341</x:v>
      </x:c>
      <x:c r="E549" s="5" t="s">
        <x:v>55</x:v>
      </x:c>
      <x:c r="F549" s="5" t="s">
        <x:v>66</x:v>
      </x:c>
      <x:c r="G549" s="5" t="s">
        <x:v>1329</x:v>
      </x:c>
      <x:c r="H549" s="5" t="s">
        <x:v>58</x:v>
      </x:c>
      <x:c r="I549" s="5" t="s">
        <x:v>1065</x:v>
      </x:c>
      <x:c r="J549" s="5" t="s">
        <x:v>93</x:v>
      </x:c>
      <x:c r="K549" s="5" t="s">
        <x:v>86</x:v>
      </x:c>
      <x:c r="L549" s="5" t="s">
        <x:v>16</x:v>
      </x:c>
      <x:c r="M549" s="5" t="s">
        <x:v>198</x:v>
      </x:c>
      <x:c r="N549" s="6">
        <x:v>1</x:v>
      </x:c>
      <x:c r="O549" s="7">
        <x:v>37.670000000000002</x:v>
      </x:c>
      <x:c r="P549" s="8">
        <x:v>0.25</x:v>
      </x:c>
      <x:c r="Q549" s="7">
        <x:v>30.18</x:v>
      </x:c>
      <x:c r="R549" s="7">
        <x:v>28.25</x:v>
      </x:c>
      <x:c r="S549" s="5" t="s">
        <x:v>49</x:v>
      </x:c>
      <x:c r="T549" s="7">
        <x:v>201910.60000000001</x:v>
      </x:c>
      <x:c r="U549" s="6"/>
      <x:c r="V549" s="6"/>
      <x:c r="W549" s="5" t="s">
        <x:v>50</x:v>
      </x:c>
      <x:c r="X549" s="5" t="s">
        <x:v>80</x:v>
      </x:c>
    </x:row>
    <x:row r="550">
      <x:c r="A550" s="5" t="s">
        <x:v>1330</x:v>
      </x:c>
      <x:c r="B550" s="5">
        <x:v>45773</x:v>
      </x:c>
      <x:c r="C550" s="5" t="s">
        <x:v>64</x:v>
      </x:c>
      <x:c r="D550" s="5" t="s">
        <x:v>65</x:v>
      </x:c>
      <x:c r="E550" s="5" t="s">
        <x:v>40</x:v>
      </x:c>
      <x:c r="F550" s="5" t="s">
        <x:v>66</x:v>
      </x:c>
      <x:c r="G550" s="5" t="s">
        <x:v>900</x:v>
      </x:c>
      <x:c r="H550" s="5" t="s">
        <x:v>78</x:v>
      </x:c>
      <x:c r="I550" s="5" t="s">
        <x:v>176</x:v>
      </x:c>
      <x:c r="J550" s="5" t="s">
        <x:v>93</x:v>
      </x:c>
      <x:c r="K550" s="5" t="s">
        <x:v>86</x:v>
      </x:c>
      <x:c r="L550" s="5" t="s">
        <x:v>16</x:v>
      </x:c>
      <x:c r="M550" s="5" t="s">
        <x:v>75</x:v>
      </x:c>
      <x:c r="N550" s="6">
        <x:v>4</x:v>
      </x:c>
      <x:c r="O550" s="7">
        <x:v>37.030000000000001</x:v>
      </x:c>
      <x:c r="P550" s="8">
        <x:v>0.14999999999999999</x:v>
      </x:c>
      <x:c r="Q550" s="7">
        <x:v>18.460000000000001</x:v>
      </x:c>
      <x:c r="R550" s="7">
        <x:v>125.90000000000001</x:v>
      </x:c>
      <x:c r="S550" s="5" t="s">
        <x:v>49</x:v>
      </x:c>
      <x:c r="T550" s="7">
        <x:v>201910.60000000001</x:v>
      </x:c>
      <x:c r="U550" s="6"/>
      <x:c r="V550" s="6"/>
      <x:c r="W550" s="5" t="s">
        <x:v>50</x:v>
      </x:c>
      <x:c r="X550" s="5" t="s">
        <x:v>51</x:v>
      </x:c>
    </x:row>
    <x:row r="551">
      <x:c r="A551" s="5" t="s">
        <x:v>1331</x:v>
      </x:c>
      <x:c r="B551" s="5">
        <x:v>45456</x:v>
      </x:c>
      <x:c r="C551" s="5" t="s">
        <x:v>162</x:v>
      </x:c>
      <x:c r="D551" s="5" t="s">
        <x:v>163</x:v>
      </x:c>
      <x:c r="E551" s="5" t="s">
        <x:v>40</x:v>
      </x:c>
      <x:c r="F551" s="5" t="s">
        <x:v>158</x:v>
      </x:c>
      <x:c r="G551" s="5" t="s">
        <x:v>1332</x:v>
      </x:c>
      <x:c r="H551" s="5" t="s">
        <x:v>58</x:v>
      </x:c>
      <x:c r="I551" s="5" t="s">
        <x:v>372</x:v>
      </x:c>
      <x:c r="J551" s="5" t="s">
        <x:v>116</x:v>
      </x:c>
      <x:c r="K551" s="5" t="s">
        <x:v>46</x:v>
      </x:c>
      <x:c r="L551" s="5" t="s">
        <x:v>16</x:v>
      </x:c>
      <x:c r="M551" s="5" t="s">
        <x:v>132</x:v>
      </x:c>
      <x:c r="N551" s="6">
        <x:v>1</x:v>
      </x:c>
      <x:c r="O551" s="7">
        <x:v>328.43000000000001</x:v>
      </x:c>
      <x:c r="P551" s="8">
        <x:v>0</x:v>
      </x:c>
      <x:c r="Q551" s="7">
        <x:v>226.47</x:v>
      </x:c>
      <x:c r="R551" s="7">
        <x:v>328.43000000000001</x:v>
      </x:c>
      <x:c r="S551" s="5" t="s">
        <x:v>49</x:v>
      </x:c>
      <x:c r="T551" s="7">
        <x:v>201185.26000000001</x:v>
      </x:c>
      <x:c r="U551" s="6"/>
      <x:c r="V551" s="6"/>
      <x:c r="W551" s="5" t="s">
        <x:v>50</x:v>
      </x:c>
      <x:c r="X551" s="5" t="s">
        <x:v>70</x:v>
      </x:c>
    </x:row>
    <x:row r="552">
      <x:c r="A552" s="5" t="s">
        <x:v>1333</x:v>
      </x:c>
      <x:c r="B552" s="5" t="s">
        <x:v>1334</x:v>
      </x:c>
      <x:c r="C552" s="5" t="s">
        <x:v>100</x:v>
      </x:c>
      <x:c r="D552" s="5" t="s">
        <x:v>101</x:v>
      </x:c>
      <x:c r="E552" s="5" t="s">
        <x:v>90</x:v>
      </x:c>
      <x:c r="F552" s="5" t="s">
        <x:v>102</x:v>
      </x:c>
      <x:c r="G552" s="5" t="s">
        <x:v>1335</x:v>
      </x:c>
      <x:c r="H552" s="5" t="s">
        <x:v>104</x:v>
      </x:c>
      <x:c r="I552" s="5" t="s">
        <x:v>665</x:v>
      </x:c>
      <x:c r="J552" s="5" t="s">
        <x:v>116</x:v>
      </x:c>
      <x:c r="K552" s="5" t="s">
        <x:v>117</x:v>
      </x:c>
      <x:c r="L552" s="5" t="s">
        <x:v>131</x:v>
      </x:c>
      <x:c r="M552" s="5" t="s">
        <x:v>281</x:v>
      </x:c>
      <x:c r="N552" s="6">
        <x:v>1</x:v>
      </x:c>
      <x:c r="O552" s="7">
        <x:v>232.96000000000001</x:v>
      </x:c>
      <x:c r="P552" s="8">
        <x:v>10</x:v>
      </x:c>
      <x:c r="Q552" s="7">
        <x:v>150.55000000000001</x:v>
      </x:c>
      <x:c r="R552" s="7">
        <x:v>209.66</x:v>
      </x:c>
      <x:c r="S552" s="5" t="s">
        <x:v>49</x:v>
      </x:c>
      <x:c r="T552" s="7"/>
      <x:c r="U552" s="6"/>
      <x:c r="V552" s="6"/>
      <x:c r="W552" s="5" t="s">
        <x:v>50</x:v>
      </x:c>
      <x:c r="X552" s="5" t="s">
        <x:v>80</x:v>
      </x:c>
    </x:row>
    <x:row r="553">
      <x:c r="A553" s="5" t="s">
        <x:v>1336</x:v>
      </x:c>
      <x:c r="B553" s="5">
        <x:v>45625</x:v>
      </x:c>
      <x:c r="C553" s="5" t="s">
        <x:v>185</x:v>
      </x:c>
      <x:c r="D553" s="5" t="s">
        <x:v>186</x:v>
      </x:c>
      <x:c r="E553" s="5" t="s">
        <x:v>90</x:v>
      </x:c>
      <x:c r="F553" s="5" t="s">
        <x:v>41</x:v>
      </x:c>
      <x:c r="G553" s="5" t="s">
        <x:v>696</x:v>
      </x:c>
      <x:c r="H553" s="5" t="s">
        <x:v>58</x:v>
      </x:c>
      <x:c r="I553" s="5" t="s">
        <x:v>611</x:v>
      </x:c>
      <x:c r="J553" s="5" t="s">
        <x:v>93</x:v>
      </x:c>
      <x:c r="K553" s="5" t="s">
        <x:v>86</x:v>
      </x:c>
      <x:c r="L553" s="5" t="s">
        <x:v>16</x:v>
      </x:c>
      <x:c r="M553" s="5" t="s">
        <x:v>142</x:v>
      </x:c>
      <x:c r="N553" s="6">
        <x:v>1</x:v>
      </x:c>
      <x:c r="O553" s="7">
        <x:v>36.850000000000001</x:v>
      </x:c>
      <x:c r="P553" s="8">
        <x:v>5.0000000000000003e-002</x:v>
      </x:c>
      <x:c r="Q553" s="7">
        <x:v>28.460000000000001</x:v>
      </x:c>
      <x:c r="R553" s="7">
        <x:v>35.009999999999998</x:v>
      </x:c>
      <x:c r="S553" s="5" t="s">
        <x:v>49</x:v>
      </x:c>
      <x:c r="T553" s="7">
        <x:v>134833.81</x:v>
      </x:c>
      <x:c r="U553" s="6"/>
      <x:c r="V553" s="6"/>
      <x:c r="W553" s="5" t="s">
        <x:v>50</x:v>
      </x:c>
      <x:c r="X553" s="5" t="s">
        <x:v>80</x:v>
      </x:c>
    </x:row>
    <x:row r="554">
      <x:c r="A554" s="5" t="s">
        <x:v>1337</x:v>
      </x:c>
      <x:c r="B554" s="5">
        <x:v>45404</x:v>
      </x:c>
      <x:c r="C554" s="5" t="s">
        <x:v>53</x:v>
      </x:c>
      <x:c r="D554" s="5" t="s">
        <x:v>54</x:v>
      </x:c>
      <x:c r="E554" s="5" t="s">
        <x:v>55</x:v>
      </x:c>
      <x:c r="F554" s="5" t="s">
        <x:v>56</x:v>
      </x:c>
      <x:c r="G554" s="5" t="s">
        <x:v>1338</x:v>
      </x:c>
      <x:c r="H554" s="5" t="s">
        <x:v>104</x:v>
      </x:c>
      <x:c r="I554" s="5" t="s">
        <x:v>188</x:v>
      </x:c>
      <x:c r="J554" s="5" t="s">
        <x:v>45</x:v>
      </x:c>
      <x:c r="K554" s="5" t="s">
        <x:v>61</x:v>
      </x:c>
      <x:c r="L554" s="5" t="s">
        <x:v>16</x:v>
      </x:c>
      <x:c r="M554" s="5" t="s">
        <x:v>376</x:v>
      </x:c>
      <x:c r="N554" s="6">
        <x:v>-1</x:v>
      </x:c>
      <x:c r="O554" s="7">
        <x:v>373.60000000000002</x:v>
      </x:c>
      <x:c r="P554" s="8">
        <x:v>0.25</x:v>
      </x:c>
      <x:c r="Q554" s="7">
        <x:v>170.34</x:v>
      </x:c>
      <x:c r="R554" s="7">
        <x:v>-280.19999999999999</x:v>
      </x:c>
      <x:c r="S554" s="5" t="s">
        <x:v>49</x:v>
      </x:c>
      <x:c r="T554" s="7">
        <x:v>142518.87</x:v>
      </x:c>
      <x:c r="U554" s="6"/>
      <x:c r="V554" s="6"/>
      <x:c r="W554" s="5" t="s">
        <x:v>96</x:v>
      </x:c>
      <x:c r="X554" s="5" t="s">
        <x:v>70</x:v>
      </x:c>
    </x:row>
    <x:row r="555">
      <x:c r="A555" s="5" t="s">
        <x:v>1339</x:v>
      </x:c>
      <x:c r="B555" s="5">
        <x:v>45367</x:v>
      </x:c>
      <x:c r="C555" s="5" t="s">
        <x:v>88</x:v>
      </x:c>
      <x:c r="D555" s="5" t="s">
        <x:v>89</x:v>
      </x:c>
      <x:c r="E555" s="5" t="s">
        <x:v>90</x:v>
      </x:c>
      <x:c r="F555" s="5" t="s">
        <x:v>56</x:v>
      </x:c>
      <x:c r="G555" s="5" t="s">
        <x:v>1340</x:v>
      </x:c>
      <x:c r="H555" s="5" t="s">
        <x:v>43</x:v>
      </x:c>
      <x:c r="I555" s="5" t="s">
        <x:v>933</x:v>
      </x:c>
      <x:c r="J555" s="5" t="s">
        <x:v>116</x:v>
      </x:c>
      <x:c r="K555" s="5" t="s">
        <x:v>117</x:v>
      </x:c>
      <x:c r="L555" s="5" t="s">
        <x:v>47</x:v>
      </x:c>
      <x:c r="M555" s="5" t="s">
        <x:v>266</x:v>
      </x:c>
      <x:c r="N555" s="6">
        <x:v>1</x:v>
      </x:c>
      <x:c r="O555" s="7">
        <x:v>270.44999999999999</x:v>
      </x:c>
      <x:c r="P555" s="8">
        <x:v>0.25</x:v>
      </x:c>
      <x:c r="Q555" s="7">
        <x:v>218.34</x:v>
      </x:c>
      <x:c r="R555" s="7">
        <x:v>202.84</x:v>
      </x:c>
      <x:c r="S555" s="5" t="s">
        <x:v>49</x:v>
      </x:c>
      <x:c r="T555" s="7">
        <x:v>70341.589999999997</x:v>
      </x:c>
      <x:c r="U555" s="6"/>
      <x:c r="V555" s="6"/>
      <x:c r="W555" s="5" t="s">
        <x:v>50</x:v>
      </x:c>
      <x:c r="X555" s="5" t="s">
        <x:v>51</x:v>
      </x:c>
    </x:row>
    <x:row r="556">
      <x:c r="A556" s="5" t="s">
        <x:v>1341</x:v>
      </x:c>
      <x:c r="B556" s="5">
        <x:v>45368</x:v>
      </x:c>
      <x:c r="C556" s="5" t="s">
        <x:v>127</x:v>
      </x:c>
      <x:c r="D556" s="5" t="s">
        <x:v>128</x:v>
      </x:c>
      <x:c r="E556" s="5" t="s">
        <x:v>55</x:v>
      </x:c>
      <x:c r="F556" s="5" t="s">
        <x:v>41</x:v>
      </x:c>
      <x:c r="G556" s="5" t="s">
        <x:v>1342</x:v>
      </x:c>
      <x:c r="H556" s="5" t="s">
        <x:v>104</x:v>
      </x:c>
      <x:c r="I556" s="5" t="s">
        <x:v>115</x:v>
      </x:c>
      <x:c r="J556" s="5" t="s">
        <x:v>116</x:v>
      </x:c>
      <x:c r="K556" s="5" t="s">
        <x:v>117</x:v>
      </x:c>
      <x:c r="L556" s="5" t="s">
        <x:v>47</x:v>
      </x:c>
      <x:c r="M556" s="5" t="s">
        <x:v>118</x:v>
      </x:c>
      <x:c r="N556" s="6">
        <x:v>1</x:v>
      </x:c>
      <x:c r="O556" s="7">
        <x:v>244.65000000000001</x:v>
      </x:c>
      <x:c r="P556" s="8">
        <x:v>5.0000000000000003e-002</x:v>
      </x:c>
      <x:c r="Q556" s="7">
        <x:v>205.13999999999999</x:v>
      </x:c>
      <x:c r="R556" s="7">
        <x:v>232.41999999999999</x:v>
      </x:c>
      <x:c r="S556" s="5" t="s">
        <x:v>49</x:v>
      </x:c>
      <x:c r="T556" s="7">
        <x:v>63018.639999999999</x:v>
      </x:c>
      <x:c r="U556" s="6"/>
      <x:c r="V556" s="6"/>
      <x:c r="W556" s="5" t="s">
        <x:v>50</x:v>
      </x:c>
      <x:c r="X556" s="5" t="s">
        <x:v>97</x:v>
      </x:c>
    </x:row>
    <x:row r="557">
      <x:c r="A557" s="5" t="s">
        <x:v>1343</x:v>
      </x:c>
      <x:c r="B557" s="5">
        <x:v>45458</x:v>
      </x:c>
      <x:c r="C557" s="5" t="s">
        <x:v>194</x:v>
      </x:c>
      <x:c r="D557" s="5" t="s">
        <x:v>195</x:v>
      </x:c>
      <x:c r="E557" s="5" t="s">
        <x:v>90</x:v>
      </x:c>
      <x:c r="F557" s="5" t="s">
        <x:v>158</x:v>
      </x:c>
      <x:c r="G557" s="5" t="s">
        <x:v>1344</x:v>
      </x:c>
      <x:c r="H557" s="5" t="s">
        <x:v>58</x:v>
      </x:c>
      <x:c r="I557" s="5" t="s">
        <x:v>437</x:v>
      </x:c>
      <x:c r="J557" s="5" t="s">
        <x:v>60</x:v>
      </x:c>
      <x:c r="K557" s="5" t="s">
        <x:v>46</x:v>
      </x:c>
      <x:c r="L557" s="5" t="s">
        <x:v>94</x:v>
      </x:c>
      <x:c r="M557" s="5" t="s">
        <x:v>489</x:v>
      </x:c>
      <x:c r="N557" s="6">
        <x:v>-1</x:v>
      </x:c>
      <x:c r="O557" s="7">
        <x:v>89.730000000000004</x:v>
      </x:c>
      <x:c r="P557" s="8">
        <x:v>0.20000000000000001</x:v>
      </x:c>
      <x:c r="Q557" s="7">
        <x:v>45.32</x:v>
      </x:c>
      <x:c r="R557" s="7">
        <x:v>-71.780000000000001</x:v>
      </x:c>
      <x:c r="S557" s="5" t="s">
        <x:v>49</x:v>
      </x:c>
      <x:c r="T557" s="7">
        <x:v>90864.710000000006</x:v>
      </x:c>
      <x:c r="U557" s="6"/>
      <x:c r="V557" s="6"/>
      <x:c r="W557" s="5" t="s">
        <x:v>96</x:v>
      </x:c>
      <x:c r="X557" s="5" t="s">
        <x:v>97</x:v>
      </x:c>
    </x:row>
    <x:row r="558">
      <x:c r="A558" s="5" t="s">
        <x:v>1345</x:v>
      </x:c>
      <x:c r="B558" s="5">
        <x:v>45977</x:v>
      </x:c>
      <x:c r="C558" s="5" t="s">
        <x:v>178</x:v>
      </x:c>
      <x:c r="D558" s="5" t="s">
        <x:v>179</x:v>
      </x:c>
      <x:c r="E558" s="5" t="s">
        <x:v>90</x:v>
      </x:c>
      <x:c r="F558" s="5" t="s">
        <x:v>66</x:v>
      </x:c>
      <x:c r="G558" s="5" t="s">
        <x:v>1346</x:v>
      </x:c>
      <x:c r="H558" s="5" t="s">
        <x:v>78</x:v>
      </x:c>
      <x:c r="I558" s="5" t="s">
        <x:v>349</x:v>
      </x:c>
      <x:c r="J558" s="5" t="s">
        <x:v>60</x:v>
      </x:c>
      <x:c r="K558" s="5" t="s">
        <x:v>46</x:v>
      </x:c>
      <x:c r="L558" s="5" t="s">
        <x:v>16</x:v>
      </x:c>
      <x:c r="M558" s="5" t="s">
        <x:v>281</x:v>
      </x:c>
      <x:c r="N558" s="6">
        <x:v>7</x:v>
      </x:c>
      <x:c r="O558" s="7">
        <x:v>206.34</x:v>
      </x:c>
      <x:c r="P558" s="8">
        <x:v>0.20000000000000001</x:v>
      </x:c>
      <x:c r="Q558" s="7">
        <x:v>136.47999999999999</x:v>
      </x:c>
      <x:c r="R558" s="7">
        <x:v>1155.5</x:v>
      </x:c>
      <x:c r="S558" s="5" t="s">
        <x:v>49</x:v>
      </x:c>
      <x:c r="T558" s="7">
        <x:v>191492.26999999999</x:v>
      </x:c>
      <x:c r="U558" s="6"/>
      <x:c r="V558" s="6"/>
      <x:c r="W558" s="5" t="s">
        <x:v>50</x:v>
      </x:c>
      <x:c r="X558" s="5" t="s">
        <x:v>51</x:v>
      </x:c>
    </x:row>
    <x:row r="559">
      <x:c r="A559" s="5" t="s">
        <x:v>1347</x:v>
      </x:c>
      <x:c r="B559" s="5">
        <x:v>45622</x:v>
      </x:c>
      <x:c r="C559" s="5" t="s">
        <x:v>138</x:v>
      </x:c>
      <x:c r="D559" s="5" t="s">
        <x:v>139</x:v>
      </x:c>
      <x:c r="E559" s="5" t="s">
        <x:v>90</x:v>
      </x:c>
      <x:c r="F559" s="5" t="s">
        <x:v>41</x:v>
      </x:c>
      <x:c r="G559" s="5" t="s">
        <x:v>1212</x:v>
      </x:c>
      <x:c r="H559" s="5" t="s">
        <x:v>78</x:v>
      </x:c>
      <x:c r="I559" s="5" t="s">
        <x:v>375</x:v>
      </x:c>
      <x:c r="J559" s="5" t="s">
        <x:v>116</x:v>
      </x:c>
      <x:c r="K559" s="5" t="s">
        <x:v>46</x:v>
      </x:c>
      <x:c r="L559" s="5" t="s">
        <x:v>131</x:v>
      </x:c>
      <x:c r="M559" s="5" t="s">
        <x:v>384</x:v>
      </x:c>
      <x:c r="N559" s="6">
        <x:v>1</x:v>
      </x:c>
      <x:c r="O559" s="7">
        <x:v>207.12</x:v>
      </x:c>
      <x:c r="P559" s="8">
        <x:v>0.20000000000000001</x:v>
      </x:c>
      <x:c r="Q559" s="7">
        <x:v>122.58</x:v>
      </x:c>
      <x:c r="R559" s="7">
        <x:v>165.69999999999999</x:v>
      </x:c>
      <x:c r="S559" s="5" t="s">
        <x:v>49</x:v>
      </x:c>
      <x:c r="T559" s="7">
        <x:v>93221.679999999993</x:v>
      </x:c>
      <x:c r="U559" s="6"/>
      <x:c r="V559" s="6"/>
      <x:c r="W559" s="5" t="s">
        <x:v>50</x:v>
      </x:c>
      <x:c r="X559" s="5" t="s">
        <x:v>51</x:v>
      </x:c>
    </x:row>
    <x:row r="560">
      <x:c r="A560" s="5" t="s">
        <x:v>1348</x:v>
      </x:c>
      <x:c r="B560" s="5">
        <x:v>45476</x:v>
      </x:c>
      <x:c r="C560" s="5" t="s">
        <x:v>194</x:v>
      </x:c>
      <x:c r="D560" s="5" t="s">
        <x:v>195</x:v>
      </x:c>
      <x:c r="E560" s="5" t="s">
        <x:v>90</x:v>
      </x:c>
      <x:c r="F560" s="5" t="s">
        <x:v>158</x:v>
      </x:c>
      <x:c r="G560" s="5" t="s">
        <x:v>1349</x:v>
      </x:c>
      <x:c r="H560" s="5" t="s">
        <x:v>43</x:v>
      </x:c>
      <x:c r="I560" s="5" t="s">
        <x:v>1168</x:v>
      </x:c>
      <x:c r="J560" s="5" t="s">
        <x:v>45</x:v>
      </x:c>
      <x:c r="K560" s="5" t="s">
        <x:v>61</x:v>
      </x:c>
      <x:c r="L560" s="5" t="s">
        <x:v>16</x:v>
      </x:c>
      <x:c r="M560" s="5" t="s">
        <x:v>69</x:v>
      </x:c>
      <x:c r="N560" s="6">
        <x:v>3</x:v>
      </x:c>
      <x:c r="O560" s="7">
        <x:v>690.92999999999995</x:v>
      </x:c>
      <x:c r="P560" s="8">
        <x:v>0</x:v>
      </x:c>
      <x:c r="Q560" s="7">
        <x:v>519.94000000000005</x:v>
      </x:c>
      <x:c r="R560" s="7">
        <x:v>2072.79</x:v>
      </x:c>
      <x:c r="S560" s="5" t="s">
        <x:v>49</x:v>
      </x:c>
      <x:c r="T560" s="7">
        <x:v>178635.19</x:v>
      </x:c>
      <x:c r="U560" s="6"/>
      <x:c r="V560" s="6"/>
      <x:c r="W560" s="5" t="s">
        <x:v>50</x:v>
      </x:c>
      <x:c r="X560" s="5" t="s">
        <x:v>70</x:v>
      </x:c>
    </x:row>
    <x:row r="561">
      <x:c r="A561" s="5" t="s">
        <x:v>1350</x:v>
      </x:c>
      <x:c r="B561" s="5">
        <x:v>45953</x:v>
      </x:c>
      <x:c r="C561" s="5" t="s">
        <x:v>64</x:v>
      </x:c>
      <x:c r="D561" s="5" t="s">
        <x:v>65</x:v>
      </x:c>
      <x:c r="E561" s="5" t="s">
        <x:v>40</x:v>
      </x:c>
      <x:c r="F561" s="5" t="s">
        <x:v>66</x:v>
      </x:c>
      <x:c r="G561" s="5" t="s">
        <x:v>764</x:v>
      </x:c>
      <x:c r="H561" s="5" t="s">
        <x:v>43</x:v>
      </x:c>
      <x:c r="I561" s="5" t="s">
        <x:v>437</x:v>
      </x:c>
      <x:c r="J561" s="5" t="s">
        <x:v>60</x:v>
      </x:c>
      <x:c r="K561" s="5" t="s">
        <x:v>46</x:v>
      </x:c>
      <x:c r="L561" s="5" t="s">
        <x:v>94</x:v>
      </x:c>
      <x:c r="M561" s="5" t="s">
        <x:v>125</x:v>
      </x:c>
      <x:c r="N561" s="6">
        <x:v>1</x:v>
      </x:c>
      <x:c r="O561" s="7">
        <x:v>84.120000000000005</x:v>
      </x:c>
      <x:c r="P561" s="8">
        <x:v>0.25</x:v>
      </x:c>
      <x:c r="Q561" s="7">
        <x:v>45.32</x:v>
      </x:c>
      <x:c r="R561" s="7">
        <x:v>63.090000000000003</x:v>
      </x:c>
      <x:c r="S561" s="5" t="s">
        <x:v>49</x:v>
      </x:c>
      <x:c r="T561" s="7">
        <x:v>73196.669999999998</x:v>
      </x:c>
      <x:c r="U561" s="6"/>
      <x:c r="V561" s="6"/>
      <x:c r="W561" s="5" t="s">
        <x:v>50</x:v>
      </x:c>
      <x:c r="X561" s="5" t="s">
        <x:v>70</x:v>
      </x:c>
    </x:row>
    <x:row r="562">
      <x:c r="A562" s="5" t="s">
        <x:v>1351</x:v>
      </x:c>
      <x:c r="B562" s="5">
        <x:v>46025</x:v>
      </x:c>
      <x:c r="C562" s="5" t="s">
        <x:v>108</x:v>
      </x:c>
      <x:c r="D562" s="5" t="s">
        <x:v>109</x:v>
      </x:c>
      <x:c r="E562" s="5" t="s">
        <x:v>90</x:v>
      </x:c>
      <x:c r="F562" s="5" t="s">
        <x:v>102</x:v>
      </x:c>
      <x:c r="G562" s="5" t="s">
        <x:v>1352</x:v>
      </x:c>
      <x:c r="H562" s="5" t="s">
        <x:v>58</x:v>
      </x:c>
      <x:c r="I562" s="5" t="s">
        <x:v>288</x:v>
      </x:c>
      <x:c r="J562" s="5" t="s">
        <x:v>116</x:v>
      </x:c>
      <x:c r="K562" s="5" t="s">
        <x:v>46</x:v>
      </x:c>
      <x:c r="L562" s="5" t="s">
        <x:v>94</x:v>
      </x:c>
      <x:c r="M562" s="5" t="s">
        <x:v>424</x:v>
      </x:c>
      <x:c r="N562" s="6">
        <x:v>1</x:v>
      </x:c>
      <x:c r="O562" s="7">
        <x:v>102.23999999999999</x:v>
      </x:c>
      <x:c r="P562" s="8">
        <x:v>0.25</x:v>
      </x:c>
      <x:c r="Q562" s="7">
        <x:v>77.019999999999996</x:v>
      </x:c>
      <x:c r="R562" s="7">
        <x:v>76.680000000000007</x:v>
      </x:c>
      <x:c r="S562" s="5" t="s">
        <x:v>49</x:v>
      </x:c>
      <x:c r="T562" s="7">
        <x:v>91350.639999999999</x:v>
      </x:c>
      <x:c r="U562" s="6"/>
      <x:c r="V562" s="6"/>
      <x:c r="W562" s="5" t="s">
        <x:v>50</x:v>
      </x:c>
      <x:c r="X562" s="5" t="s">
        <x:v>70</x:v>
      </x:c>
    </x:row>
    <x:row r="563">
      <x:c r="A563" s="5" t="s">
        <x:v>1353</x:v>
      </x:c>
      <x:c r="B563" s="5">
        <x:v>45369</x:v>
      </x:c>
      <x:c r="C563" s="5" t="s">
        <x:v>185</x:v>
      </x:c>
      <x:c r="D563" s="5" t="s">
        <x:v>186</x:v>
      </x:c>
      <x:c r="E563" s="5" t="s">
        <x:v>90</x:v>
      </x:c>
      <x:c r="F563" s="5" t="s">
        <x:v>41</x:v>
      </x:c>
      <x:c r="G563" s="5" t="s">
        <x:v>1354</x:v>
      </x:c>
      <x:c r="H563" s="5" t="s">
        <x:v>43</x:v>
      </x:c>
      <x:c r="I563" s="5" t="s">
        <x:v>836</x:v>
      </x:c>
      <x:c r="J563" s="5" t="s">
        <x:v>45</x:v>
      </x:c>
      <x:c r="K563" s="5" t="s">
        <x:v>46</x:v>
      </x:c>
      <x:c r="L563" s="5" t="s">
        <x:v>16</x:v>
      </x:c>
      <x:c r="M563" s="5" t="s">
        <x:v>189</x:v>
      </x:c>
      <x:c r="N563" s="6">
        <x:v>2</x:v>
      </x:c>
      <x:c r="O563" s="7">
        <x:v>243.41999999999999</x:v>
      </x:c>
      <x:c r="P563" s="8">
        <x:v>0.14999999999999999</x:v>
      </x:c>
      <x:c r="Q563" s="7">
        <x:v>123.70999999999999</x:v>
      </x:c>
      <x:c r="R563" s="7">
        <x:v>413.81</x:v>
      </x:c>
      <x:c r="S563" s="5" t="s">
        <x:v>49</x:v>
      </x:c>
      <x:c r="T563" s="7">
        <x:v>141279.41</x:v>
      </x:c>
      <x:c r="U563" s="6">
        <x:v>199</x:v>
      </x:c>
      <x:c r="V563" s="6">
        <x:v>8</x:v>
      </x:c>
      <x:c r="W563" s="5" t="s">
        <x:v>50</x:v>
      </x:c>
      <x:c r="X563" s="5" t="s">
        <x:v>97</x:v>
      </x:c>
    </x:row>
    <x:row r="564">
      <x:c r="A564" s="5" t="s">
        <x:v>1355</x:v>
      </x:c>
      <x:c r="B564" s="5">
        <x:v>45890</x:v>
      </x:c>
      <x:c r="C564" s="5" t="s">
        <x:v>216</x:v>
      </x:c>
      <x:c r="D564" s="5" t="s">
        <x:v>217</x:v>
      </x:c>
      <x:c r="E564" s="5" t="s">
        <x:v>40</x:v>
      </x:c>
      <x:c r="F564" s="5" t="s">
        <x:v>102</x:v>
      </x:c>
      <x:c r="G564" s="5" t="s">
        <x:v>1356</x:v>
      </x:c>
      <x:c r="H564" s="5" t="s">
        <x:v>43</x:v>
      </x:c>
      <x:c r="I564" s="5" t="s">
        <x:v>488</x:v>
      </x:c>
      <x:c r="J564" s="5" t="s">
        <x:v>74</x:v>
      </x:c>
      <x:c r="K564" s="5" t="s">
        <x:v>117</x:v>
      </x:c>
      <x:c r="L564" s="5" t="s">
        <x:v>94</x:v>
      </x:c>
      <x:c r="M564" s="5" t="s">
        <x:v>236</x:v>
      </x:c>
      <x:c r="N564" s="6">
        <x:v>-1</x:v>
      </x:c>
      <x:c r="O564" s="7">
        <x:v>60.780000000000001</x:v>
      </x:c>
      <x:c r="P564" s="8">
        <x:v>0.25</x:v>
      </x:c>
      <x:c r="Q564" s="7">
        <x:v>27.350000000000001</x:v>
      </x:c>
      <x:c r="R564" s="7">
        <x:v>-45.590000000000003</x:v>
      </x:c>
      <x:c r="S564" s="5" t="s">
        <x:v>49</x:v>
      </x:c>
      <x:c r="T564" s="7">
        <x:v>68146.809999999998</x:v>
      </x:c>
      <x:c r="U564" s="6"/>
      <x:c r="V564" s="6"/>
      <x:c r="W564" s="5" t="s">
        <x:v>96</x:v>
      </x:c>
      <x:c r="X564" s="5" t="s">
        <x:v>70</x:v>
      </x:c>
    </x:row>
    <x:row r="565">
      <x:c r="A565" s="5" t="s">
        <x:v>1357</x:v>
      </x:c>
      <x:c r="B565" s="5">
        <x:v>46126</x:v>
      </x:c>
      <x:c r="C565" s="5" t="s">
        <x:v>108</x:v>
      </x:c>
      <x:c r="D565" s="5" t="s">
        <x:v>109</x:v>
      </x:c>
      <x:c r="E565" s="5" t="s">
        <x:v>90</x:v>
      </x:c>
      <x:c r="F565" s="5" t="s">
        <x:v>102</x:v>
      </x:c>
      <x:c r="G565" s="5" t="s">
        <x:v>1358</x:v>
      </x:c>
      <x:c r="H565" s="5" t="s">
        <x:v>78</x:v>
      </x:c>
      <x:c r="I565" s="5" t="s">
        <x:v>147</x:v>
      </x:c>
      <x:c r="J565" s="5" t="s">
        <x:v>93</x:v>
      </x:c>
      <x:c r="K565" s="5" t="s">
        <x:v>61</x:v>
      </x:c>
      <x:c r="L565" s="5" t="s">
        <x:v>16</x:v>
      </x:c>
      <x:c r="M565" s="5" t="s">
        <x:v>322</x:v>
      </x:c>
      <x:c r="N565" s="6">
        <x:v>1</x:v>
      </x:c>
      <x:c r="O565" s="7">
        <x:v>27.579999999999998</x:v>
      </x:c>
      <x:c r="P565" s="8">
        <x:v>0.20000000000000001</x:v>
      </x:c>
      <x:c r="Q565" s="7">
        <x:v>17.789999999999999</x:v>
      </x:c>
      <x:c r="R565" s="7">
        <x:v>22.059999999999999</x:v>
      </x:c>
      <x:c r="S565" s="5" t="s">
        <x:v>49</x:v>
      </x:c>
      <x:c r="T565" s="7">
        <x:v>155230.10000000001</x:v>
      </x:c>
      <x:c r="U565" s="6">
        <x:v>22</x:v>
      </x:c>
      <x:c r="V565" s="6">
        <x:v>15</x:v>
      </x:c>
      <x:c r="W565" s="5" t="s">
        <x:v>50</x:v>
      </x:c>
      <x:c r="X565" s="5" t="s">
        <x:v>70</x:v>
      </x:c>
    </x:row>
    <x:row r="566">
      <x:c r="A566" s="5" t="s">
        <x:v>1359</x:v>
      </x:c>
      <x:c r="B566" s="5">
        <x:v>45751</x:v>
      </x:c>
      <x:c r="C566" s="5" t="s">
        <x:v>178</x:v>
      </x:c>
      <x:c r="D566" s="5" t="s">
        <x:v>179</x:v>
      </x:c>
      <x:c r="E566" s="5" t="s">
        <x:v>90</x:v>
      </x:c>
      <x:c r="F566" s="5" t="s">
        <x:v>66</x:v>
      </x:c>
      <x:c r="G566" s="5" t="s">
        <x:v>1360</x:v>
      </x:c>
      <x:c r="H566" s="5" t="s">
        <x:v>104</x:v>
      </x:c>
      <x:c r="I566" s="5" t="s">
        <x:v>395</x:v>
      </x:c>
      <x:c r="J566" s="5" t="s">
        <x:v>74</x:v>
      </x:c>
      <x:c r="K566" s="5" t="s">
        <x:v>86</x:v>
      </x:c>
      <x:c r="L566" s="5" t="s">
        <x:v>16</x:v>
      </x:c>
      <x:c r="M566" s="5" t="s">
        <x:v>281</x:v>
      </x:c>
      <x:c r="N566" s="6">
        <x:v>1</x:v>
      </x:c>
      <x:c r="O566" s="7">
        <x:v>71.459999999999994</x:v>
      </x:c>
      <x:c r="P566" s="8">
        <x:v>5.0000000000000003e-002</x:v>
      </x:c>
      <x:c r="Q566" s="7">
        <x:v>37.950000000000003</x:v>
      </x:c>
      <x:c r="R566" s="7">
        <x:v>67.890000000000001</x:v>
      </x:c>
      <x:c r="S566" s="5" t="s">
        <x:v>49</x:v>
      </x:c>
      <x:c r="T566" s="7">
        <x:v>201910.60000000001</x:v>
      </x:c>
      <x:c r="U566" s="6"/>
      <x:c r="V566" s="6"/>
      <x:c r="W566" s="5" t="s">
        <x:v>50</x:v>
      </x:c>
      <x:c r="X566" s="5" t="s">
        <x:v>51</x:v>
      </x:c>
    </x:row>
    <x:row r="567">
      <x:c r="A567" s="5" t="s">
        <x:v>1361</x:v>
      </x:c>
      <x:c r="B567" s="5">
        <x:v>45595</x:v>
      </x:c>
      <x:c r="C567" s="5" t="s">
        <x:v>127</x:v>
      </x:c>
      <x:c r="D567" s="5" t="s">
        <x:v>128</x:v>
      </x:c>
      <x:c r="E567" s="5" t="s">
        <x:v>55</x:v>
      </x:c>
      <x:c r="F567" s="5" t="s">
        <x:v>41</x:v>
      </x:c>
      <x:c r="G567" s="5" t="s">
        <x:v>1362</x:v>
      </x:c>
      <x:c r="H567" s="5" t="s">
        <x:v>43</x:v>
      </x:c>
      <x:c r="I567" s="5" t="s">
        <x:v>214</x:v>
      </x:c>
      <x:c r="J567" s="5" t="s">
        <x:v>60</x:v>
      </x:c>
      <x:c r="K567" s="5" t="s">
        <x:v>117</x:v>
      </x:c>
      <x:c r="L567" s="5" t="s">
        <x:v>47</x:v>
      </x:c>
      <x:c r="M567" s="5" t="s">
        <x:v>222</x:v>
      </x:c>
      <x:c r="N567" s="6">
        <x:v>1</x:v>
      </x:c>
      <x:c r="O567" s="7">
        <x:v>224.61000000000001</x:v>
      </x:c>
      <x:c r="P567" s="8">
        <x:v>0.25</x:v>
      </x:c>
      <x:c r="Q567" s="7">
        <x:v>158.44999999999999</x:v>
      </x:c>
      <x:c r="R567" s="7">
        <x:v>168.46000000000001</x:v>
      </x:c>
      <x:c r="S567" s="5" t="s">
        <x:v>49</x:v>
      </x:c>
      <x:c r="T567" s="7">
        <x:v>84745.729999999996</x:v>
      </x:c>
      <x:c r="U567" s="6"/>
      <x:c r="V567" s="6"/>
      <x:c r="W567" s="5" t="s">
        <x:v>50</x:v>
      </x:c>
      <x:c r="X567" s="5" t="s">
        <x:v>70</x:v>
      </x:c>
    </x:row>
    <x:row r="568">
      <x:c r="A568" s="5" t="s">
        <x:v>1363</x:v>
      </x:c>
      <x:c r="B568" s="5">
        <x:v>45592</x:v>
      </x:c>
      <x:c r="C568" s="5" t="s">
        <x:v>53</x:v>
      </x:c>
      <x:c r="D568" s="5" t="s">
        <x:v>54</x:v>
      </x:c>
      <x:c r="E568" s="5" t="s">
        <x:v>55</x:v>
      </x:c>
      <x:c r="F568" s="5" t="s">
        <x:v>56</x:v>
      </x:c>
      <x:c r="G568" s="5" t="s">
        <x:v>1191</x:v>
      </x:c>
      <x:c r="H568" s="5" t="s">
        <x:v>78</x:v>
      </x:c>
      <x:c r="I568" s="5" t="s">
        <x:v>933</x:v>
      </x:c>
      <x:c r="J568" s="5" t="s">
        <x:v>116</x:v>
      </x:c>
      <x:c r="K568" s="5" t="s">
        <x:v>117</x:v>
      </x:c>
      <x:c r="L568" s="5" t="s">
        <x:v>47</x:v>
      </x:c>
      <x:c r="M568" s="5" t="s">
        <x:v>75</x:v>
      </x:c>
      <x:c r="N568" s="6">
        <x:v>1</x:v>
      </x:c>
      <x:c r="O568" s="7">
        <x:v>277.11000000000001</x:v>
      </x:c>
      <x:c r="P568" s="8">
        <x:v>0</x:v>
      </x:c>
      <x:c r="Q568" s="7">
        <x:v>218.34</x:v>
      </x:c>
      <x:c r="R568" s="7">
        <x:v>277.11000000000001</x:v>
      </x:c>
      <x:c r="S568" s="5" t="s">
        <x:v>49</x:v>
      </x:c>
      <x:c r="T568" s="7">
        <x:v>86958.199999999997</x:v>
      </x:c>
      <x:c r="U568" s="6"/>
      <x:c r="V568" s="6"/>
      <x:c r="W568" s="5" t="s">
        <x:v>50</x:v>
      </x:c>
      <x:c r="X568" s="5" t="s">
        <x:v>51</x:v>
      </x:c>
    </x:row>
    <x:row r="569">
      <x:c r="A569" s="5" t="s">
        <x:v>1364</x:v>
      </x:c>
      <x:c r="B569" s="5">
        <x:v>45729</x:v>
      </x:c>
      <x:c r="C569" s="5" t="s">
        <x:v>127</x:v>
      </x:c>
      <x:c r="D569" s="5" t="s">
        <x:v>128</x:v>
      </x:c>
      <x:c r="E569" s="5" t="s">
        <x:v>55</x:v>
      </x:c>
      <x:c r="F569" s="5" t="s">
        <x:v>41</x:v>
      </x:c>
      <x:c r="G569" s="5" t="s">
        <x:v>1365</x:v>
      </x:c>
      <x:c r="H569" s="5" t="s">
        <x:v>43</x:v>
      </x:c>
      <x:c r="I569" s="5" t="s">
        <x:v>762</x:v>
      </x:c>
      <x:c r="J569" s="5" t="s">
        <x:v>74</x:v>
      </x:c>
      <x:c r="K569" s="5" t="s">
        <x:v>46</x:v>
      </x:c>
      <x:c r="L569" s="5" t="s">
        <x:v>94</x:v>
      </x:c>
      <x:c r="M569" s="5" t="s">
        <x:v>62</x:v>
      </x:c>
      <x:c r="N569" s="6">
        <x:v>0</x:v>
      </x:c>
      <x:c r="O569" s="7">
        <x:v>62.649999999999999</x:v>
      </x:c>
      <x:c r="P569" s="8">
        <x:v>0.20000000000000001</x:v>
      </x:c>
      <x:c r="Q569" s="7">
        <x:v>42.109999999999999</x:v>
      </x:c>
      <x:c r="R569" s="7">
        <x:v>0</x:v>
      </x:c>
      <x:c r="S569" s="5" t="s">
        <x:v>49</x:v>
      </x:c>
      <x:c r="T569" s="7">
        <x:v>85935.029999999999</x:v>
      </x:c>
      <x:c r="U569" s="6"/>
      <x:c r="V569" s="6"/>
      <x:c r="W569" s="5" t="s">
        <x:v>151</x:v>
      </x:c>
      <x:c r="X569" s="5" t="s">
        <x:v>51</x:v>
      </x:c>
    </x:row>
    <x:row r="570">
      <x:c r="A570" s="5" t="s">
        <x:v>1366</x:v>
      </x:c>
      <x:c r="B570" s="5">
        <x:v>46142</x:v>
      </x:c>
      <x:c r="C570" s="5" t="s">
        <x:v>38</x:v>
      </x:c>
      <x:c r="D570" s="5" t="s">
        <x:v>39</x:v>
      </x:c>
      <x:c r="E570" s="5" t="s">
        <x:v>40</x:v>
      </x:c>
      <x:c r="F570" s="5" t="s">
        <x:v>41</x:v>
      </x:c>
      <x:c r="G570" s="5" t="s">
        <x:v>153</x:v>
      </x:c>
      <x:c r="H570" s="5" t="s">
        <x:v>58</x:v>
      </x:c>
      <x:c r="I570" s="5" t="s">
        <x:v>488</x:v>
      </x:c>
      <x:c r="J570" s="5" t="s">
        <x:v>74</x:v>
      </x:c>
      <x:c r="K570" s="5" t="s">
        <x:v>117</x:v>
      </x:c>
      <x:c r="L570" s="5" t="s">
        <x:v>131</x:v>
      </x:c>
      <x:c r="M570" s="5" t="s">
        <x:v>95</x:v>
      </x:c>
      <x:c r="N570" s="6">
        <x:v>6</x:v>
      </x:c>
      <x:c r="O570" s="7">
        <x:v>54.009999999999998</x:v>
      </x:c>
      <x:c r="P570" s="8">
        <x:v>0</x:v>
      </x:c>
      <x:c r="Q570" s="7">
        <x:v>27.350000000000001</x:v>
      </x:c>
      <x:c r="R570" s="7">
        <x:v>324.06</x:v>
      </x:c>
      <x:c r="S570" s="5" t="s">
        <x:v>49</x:v>
      </x:c>
      <x:c r="T570" s="7">
        <x:v>78180.610000000001</x:v>
      </x:c>
      <x:c r="U570" s="6"/>
      <x:c r="V570" s="6"/>
      <x:c r="W570" s="5" t="s">
        <x:v>50</x:v>
      </x:c>
      <x:c r="X570" s="5" t="s">
        <x:v>97</x:v>
      </x:c>
    </x:row>
    <x:row r="571">
      <x:c r="A571" s="5" t="s">
        <x:v>1367</x:v>
      </x:c>
      <x:c r="B571" s="5">
        <x:v>46089</x:v>
      </x:c>
      <x:c r="C571" s="5" t="s">
        <x:v>178</x:v>
      </x:c>
      <x:c r="D571" s="5" t="s">
        <x:v>179</x:v>
      </x:c>
      <x:c r="E571" s="5" t="s">
        <x:v>90</x:v>
      </x:c>
      <x:c r="F571" s="5" t="s">
        <x:v>66</x:v>
      </x:c>
      <x:c r="G571" s="5" t="s">
        <x:v>1368</x:v>
      </x:c>
      <x:c r="H571" s="5" t="s">
        <x:v>58</x:v>
      </x:c>
      <x:c r="I571" s="5" t="s">
        <x:v>183</x:v>
      </x:c>
      <x:c r="J571" s="5" t="s">
        <x:v>74</x:v>
      </x:c>
      <x:c r="K571" s="5" t="s">
        <x:v>117</x:v>
      </x:c>
      <x:c r="L571" s="5" t="s">
        <x:v>47</x:v>
      </x:c>
      <x:c r="M571" s="5" t="s">
        <x:v>112</x:v>
      </x:c>
      <x:c r="N571" s="6">
        <x:v>1</x:v>
      </x:c>
      <x:c r="O571" s="7">
        <x:v>85.329999999999998</x:v>
      </x:c>
      <x:c r="P571" s="8">
        <x:v>0.14999999999999999</x:v>
      </x:c>
      <x:c r="Q571" s="7">
        <x:v>53.509999999999998</x:v>
      </x:c>
      <x:c r="R571" s="7">
        <x:v>72.530000000000001</x:v>
      </x:c>
      <x:c r="S571" s="5" t="s">
        <x:v>49</x:v>
      </x:c>
      <x:c r="T571" s="7">
        <x:v>66832.550000000003</x:v>
      </x:c>
      <x:c r="U571" s="6"/>
      <x:c r="V571" s="6"/>
      <x:c r="W571" s="5" t="s">
        <x:v>50</x:v>
      </x:c>
      <x:c r="X571" s="5" t="s">
        <x:v>51</x:v>
      </x:c>
    </x:row>
    <x:row r="572">
      <x:c r="A572" s="5" t="s">
        <x:v>1369</x:v>
      </x:c>
      <x:c r="B572" s="5">
        <x:v>45312</x:v>
      </x:c>
      <x:c r="C572" s="5" t="s">
        <x:v>53</x:v>
      </x:c>
      <x:c r="D572" s="5" t="s">
        <x:v>54</x:v>
      </x:c>
      <x:c r="E572" s="5" t="s">
        <x:v>55</x:v>
      </x:c>
      <x:c r="F572" s="5" t="s">
        <x:v>56</x:v>
      </x:c>
      <x:c r="G572" s="5" t="s">
        <x:v>241</x:v>
      </x:c>
      <x:c r="H572" s="5" t="s">
        <x:v>104</x:v>
      </x:c>
      <x:c r="I572" s="5" t="s">
        <x:v>855</x:v>
      </x:c>
      <x:c r="J572" s="5" t="s">
        <x:v>116</x:v>
      </x:c>
      <x:c r="K572" s="5" t="s">
        <x:v>46</x:v>
      </x:c>
      <x:c r="L572" s="5" t="s">
        <x:v>131</x:v>
      </x:c>
      <x:c r="M572" s="5" t="s">
        <x:v>106</x:v>
      </x:c>
      <x:c r="N572" s="6">
        <x:v>9</x:v>
      </x:c>
      <x:c r="O572" s="7">
        <x:v>72.310000000000002</x:v>
      </x:c>
      <x:c r="P572" s="8">
        <x:v>5.0000000000000003e-002</x:v>
      </x:c>
      <x:c r="Q572" s="7">
        <x:v>50.420000000000002</x:v>
      </x:c>
      <x:c r="R572" s="7">
        <x:v>618.25</x:v>
      </x:c>
      <x:c r="S572" s="5" t="s">
        <x:v>49</x:v>
      </x:c>
      <x:c r="T572" s="7">
        <x:v>89227.309999999998</x:v>
      </x:c>
      <x:c r="U572" s="6"/>
      <x:c r="V572" s="6"/>
      <x:c r="W572" s="5" t="s">
        <x:v>50</x:v>
      </x:c>
      <x:c r="X572" s="5" t="s">
        <x:v>80</x:v>
      </x:c>
    </x:row>
    <x:row r="573">
      <x:c r="A573" s="5" t="s">
        <x:v>1370</x:v>
      </x:c>
      <x:c r="B573" s="5">
        <x:v>45742</x:v>
      </x:c>
      <x:c r="C573" s="5" t="s">
        <x:v>82</x:v>
      </x:c>
      <x:c r="D573" s="5" t="s">
        <x:v>83</x:v>
      </x:c>
      <x:c r="E573" s="5" t="s">
        <x:v>40</x:v>
      </x:c>
      <x:c r="F573" s="5" t="s">
        <x:v>56</x:v>
      </x:c>
      <x:c r="G573" s="5" t="s">
        <x:v>1371</x:v>
      </x:c>
      <x:c r="H573" s="5" t="s">
        <x:v>78</x:v>
      </x:c>
      <x:c r="I573" s="5" t="s">
        <x:v>257</x:v>
      </x:c>
      <x:c r="J573" s="5" t="s">
        <x:v>74</x:v>
      </x:c>
      <x:c r="K573" s="5" t="s">
        <x:v>86</x:v>
      </x:c>
      <x:c r="L573" s="5" t="s">
        <x:v>47</x:v>
      </x:c>
      <x:c r="M573" s="5" t="s">
        <x:v>350</x:v>
      </x:c>
      <x:c r="N573" s="6">
        <x:v>1</x:v>
      </x:c>
      <x:c r="O573" s="7">
        <x:v>86.189999999999998</x:v>
      </x:c>
      <x:c r="P573" s="8">
        <x:v>0.20000000000000001</x:v>
      </x:c>
      <x:c r="Q573" s="7">
        <x:v>62.619999999999997</x:v>
      </x:c>
      <x:c r="R573" s="7">
        <x:v>68.950000000000003</x:v>
      </x:c>
      <x:c r="S573" s="5" t="s">
        <x:v>49</x:v>
      </x:c>
      <x:c r="T573" s="7">
        <x:v>66699.899999999994</x:v>
      </x:c>
      <x:c r="U573" s="6"/>
      <x:c r="V573" s="6"/>
      <x:c r="W573" s="5" t="s">
        <x:v>50</x:v>
      </x:c>
      <x:c r="X573" s="5" t="s">
        <x:v>97</x:v>
      </x:c>
    </x:row>
    <x:row r="574">
      <x:c r="A574" s="5" t="s">
        <x:v>1372</x:v>
      </x:c>
      <x:c r="B574" s="5">
        <x:v>45711</x:v>
      </x:c>
      <x:c r="C574" s="5" t="s">
        <x:v>144</x:v>
      </x:c>
      <x:c r="D574" s="5" t="s">
        <x:v>145</x:v>
      </x:c>
      <x:c r="E574" s="5" t="s">
        <x:v>55</x:v>
      </x:c>
      <x:c r="F574" s="5" t="s">
        <x:v>66</x:v>
      </x:c>
      <x:c r="G574" s="5" t="s">
        <x:v>1373</x:v>
      </x:c>
      <x:c r="H574" s="5" t="s">
        <x:v>78</x:v>
      </x:c>
      <x:c r="I574" s="5" t="s">
        <x:v>545</x:v>
      </x:c>
      <x:c r="J574" s="5" t="s">
        <x:v>45</x:v>
      </x:c>
      <x:c r="K574" s="5" t="s">
        <x:v>46</x:v>
      </x:c>
      <x:c r="L574" s="5" t="s">
        <x:v>47</x:v>
      </x:c>
      <x:c r="M574" s="5" t="s">
        <x:v>118</x:v>
      </x:c>
      <x:c r="N574" s="6">
        <x:v>4</x:v>
      </x:c>
      <x:c r="O574" s="7">
        <x:v>559.98000000000002</x:v>
      </x:c>
      <x:c r="P574" s="8">
        <x:v>0.20000000000000001</x:v>
      </x:c>
      <x:c r="Q574" s="7">
        <x:v>452.31</x:v>
      </x:c>
      <x:c r="R574" s="7">
        <x:v>1791.9400000000001</x:v>
      </x:c>
      <x:c r="S574" s="5" t="s">
        <x:v>49</x:v>
      </x:c>
      <x:c r="T574" s="7">
        <x:v>85979.320000000007</x:v>
      </x:c>
      <x:c r="U574" s="6"/>
      <x:c r="V574" s="6"/>
      <x:c r="W574" s="5" t="s">
        <x:v>50</x:v>
      </x:c>
      <x:c r="X574" s="5" t="s">
        <x:v>51</x:v>
      </x:c>
    </x:row>
    <x:row r="575">
      <x:c r="A575" s="5" t="s">
        <x:v>1374</x:v>
      </x:c>
      <x:c r="B575" s="5">
        <x:v>45385</x:v>
      </x:c>
      <x:c r="C575" s="5" t="s">
        <x:v>38</x:v>
      </x:c>
      <x:c r="D575" s="5" t="s">
        <x:v>39</x:v>
      </x:c>
      <x:c r="E575" s="5" t="s">
        <x:v>40</x:v>
      </x:c>
      <x:c r="F575" s="5" t="s">
        <x:v>41</x:v>
      </x:c>
      <x:c r="G575" s="5" t="s">
        <x:v>308</x:v>
      </x:c>
      <x:c r="H575" s="5" t="s">
        <x:v>78</x:v>
      </x:c>
      <x:c r="I575" s="5" t="s">
        <x:v>176</x:v>
      </x:c>
      <x:c r="J575" s="5" t="s">
        <x:v>93</x:v>
      </x:c>
      <x:c r="K575" s="5" t="s">
        <x:v>86</x:v>
      </x:c>
      <x:c r="L575" s="5" t="s">
        <x:v>16</x:v>
      </x:c>
      <x:c r="M575" s="5" t="s">
        <x:v>189</x:v>
      </x:c>
      <x:c r="N575" s="6">
        <x:v>1</x:v>
      </x:c>
      <x:c r="O575" s="7">
        <x:v>38.420000000000002</x:v>
      </x:c>
      <x:c r="P575" s="8">
        <x:v>0.25</x:v>
      </x:c>
      <x:c r="Q575" s="7">
        <x:v>18.460000000000001</x:v>
      </x:c>
      <x:c r="R575" s="7">
        <x:v>28.82</x:v>
      </x:c>
      <x:c r="S575" s="5" t="s">
        <x:v>49</x:v>
      </x:c>
      <x:c r="T575" s="7">
        <x:v>137908.32000000001</x:v>
      </x:c>
      <x:c r="U575" s="6"/>
      <x:c r="V575" s="6"/>
      <x:c r="W575" s="5" t="s">
        <x:v>50</x:v>
      </x:c>
      <x:c r="X575" s="5" t="s">
        <x:v>51</x:v>
      </x:c>
    </x:row>
    <x:row r="576">
      <x:c r="A576" s="5" t="s">
        <x:v>1375</x:v>
      </x:c>
      <x:c r="B576" s="5">
        <x:v>46149</x:v>
      </x:c>
      <x:c r="C576" s="5" t="s">
        <x:v>88</x:v>
      </x:c>
      <x:c r="D576" s="5" t="s">
        <x:v>89</x:v>
      </x:c>
      <x:c r="E576" s="5" t="s">
        <x:v>90</x:v>
      </x:c>
      <x:c r="F576" s="5" t="s">
        <x:v>56</x:v>
      </x:c>
      <x:c r="G576" s="5" t="s">
        <x:v>1376</x:v>
      </x:c>
      <x:c r="H576" s="5" t="s">
        <x:v>43</x:v>
      </x:c>
      <x:c r="I576" s="5" t="s">
        <x:v>536</x:v>
      </x:c>
      <x:c r="J576" s="5" t="s">
        <x:v>116</x:v>
      </x:c>
      <x:c r="K576" s="5" t="s">
        <x:v>61</x:v>
      </x:c>
      <x:c r="L576" s="5" t="s">
        <x:v>16</x:v>
      </x:c>
      <x:c r="M576" s="5" t="s">
        <x:v>419</x:v>
      </x:c>
      <x:c r="N576" s="6">
        <x:v>1</x:v>
      </x:c>
      <x:c r="O576" s="7">
        <x:v>177.47999999999999</x:v>
      </x:c>
      <x:c r="P576" s="8">
        <x:v>0</x:v>
      </x:c>
      <x:c r="Q576" s="7">
        <x:v>114.48</x:v>
      </x:c>
      <x:c r="R576" s="7">
        <x:v>177.47999999999999</x:v>
      </x:c>
      <x:c r="S576" s="5" t="s">
        <x:v>49</x:v>
      </x:c>
      <x:c r="T576" s="7">
        <x:v>125016.58</x:v>
      </x:c>
      <x:c r="U576" s="6"/>
      <x:c r="V576" s="6"/>
      <x:c r="W576" s="5" t="s">
        <x:v>50</x:v>
      </x:c>
      <x:c r="X576" s="5" t="s">
        <x:v>51</x:v>
      </x:c>
    </x:row>
    <x:row r="577">
      <x:c r="A577" s="5" t="s">
        <x:v>1377</x:v>
      </x:c>
      <x:c r="B577" s="5">
        <x:v>45866</x:v>
      </x:c>
      <x:c r="C577" s="5" t="s">
        <x:v>108</x:v>
      </x:c>
      <x:c r="D577" s="5" t="s">
        <x:v>109</x:v>
      </x:c>
      <x:c r="E577" s="5" t="s">
        <x:v>90</x:v>
      </x:c>
      <x:c r="F577" s="5" t="s">
        <x:v>102</x:v>
      </x:c>
      <x:c r="G577" s="5" t="s">
        <x:v>1378</x:v>
      </x:c>
      <x:c r="H577" s="5" t="s">
        <x:v>78</x:v>
      </x:c>
      <x:c r="I577" s="5" t="s">
        <x:v>44</x:v>
      </x:c>
      <x:c r="J577" s="5" t="s">
        <x:v>45</x:v>
      </x:c>
      <x:c r="K577" s="5" t="s">
        <x:v>46</x:v>
      </x:c>
      <x:c r="L577" s="5" t="s">
        <x:v>16</x:v>
      </x:c>
      <x:c r="M577" s="5" t="s">
        <x:v>75</x:v>
      </x:c>
      <x:c r="N577" s="6">
        <x:v>4</x:v>
      </x:c>
      <x:c r="O577" s="7">
        <x:v>302.23000000000002</x:v>
      </x:c>
      <x:c r="P577" s="8">
        <x:v>0.25</x:v>
      </x:c>
      <x:c r="Q577" s="7">
        <x:v>185.21000000000001</x:v>
      </x:c>
      <x:c r="R577" s="7">
        <x:v>906.69000000000005</x:v>
      </x:c>
      <x:c r="S577" s="5" t="s">
        <x:v>49</x:v>
      </x:c>
      <x:c r="T577" s="7">
        <x:v>145961.87</x:v>
      </x:c>
      <x:c r="U577" s="6"/>
      <x:c r="V577" s="6"/>
      <x:c r="W577" s="5" t="s">
        <x:v>50</x:v>
      </x:c>
      <x:c r="X577" s="5" t="s">
        <x:v>80</x:v>
      </x:c>
    </x:row>
    <x:row r="578">
      <x:c r="A578" s="5" t="s">
        <x:v>1379</x:v>
      </x:c>
      <x:c r="B578" s="5">
        <x:v>45900</x:v>
      </x:c>
      <x:c r="C578" s="5" t="s">
        <x:v>194</x:v>
      </x:c>
      <x:c r="D578" s="5" t="s">
        <x:v>195</x:v>
      </x:c>
      <x:c r="E578" s="5" t="s">
        <x:v>90</x:v>
      </x:c>
      <x:c r="F578" s="5" t="s">
        <x:v>158</x:v>
      </x:c>
      <x:c r="G578" s="5" t="s">
        <x:v>1380</x:v>
      </x:c>
      <x:c r="H578" s="5" t="s">
        <x:v>58</x:v>
      </x:c>
      <x:c r="I578" s="5" t="s">
        <x:v>141</x:v>
      </x:c>
      <x:c r="J578" s="5" t="s">
        <x:v>60</x:v>
      </x:c>
      <x:c r="K578" s="5" t="s">
        <x:v>86</x:v>
      </x:c>
      <x:c r="L578" s="5" t="s">
        <x:v>47</x:v>
      </x:c>
      <x:c r="M578" s="5" t="s">
        <x:v>122</x:v>
      </x:c>
      <x:c r="N578" s="6">
        <x:v>3</x:v>
      </x:c>
      <x:c r="O578" s="7">
        <x:v>307.58999999999997</x:v>
      </x:c>
      <x:c r="P578" s="8">
        <x:v>0</x:v>
      </x:c>
      <x:c r="Q578" s="7">
        <x:v>203.69999999999999</x:v>
      </x:c>
      <x:c r="R578" s="7">
        <x:v>922.76999999999998</x:v>
      </x:c>
      <x:c r="S578" s="5" t="s">
        <x:v>49</x:v>
      </x:c>
      <x:c r="T578" s="7">
        <x:v>66587.179999999993</x:v>
      </x:c>
      <x:c r="U578" s="6"/>
      <x:c r="V578" s="6"/>
      <x:c r="W578" s="5" t="s">
        <x:v>50</x:v>
      </x:c>
      <x:c r="X578" s="5" t="s">
        <x:v>80</x:v>
      </x:c>
    </x:row>
    <x:row r="579">
      <x:c r="A579" s="5" t="s">
        <x:v>1381</x:v>
      </x:c>
      <x:c r="B579" s="5">
        <x:v>45415</x:v>
      </x:c>
      <x:c r="C579" s="5" t="s">
        <x:v>144</x:v>
      </x:c>
      <x:c r="D579" s="5" t="s">
        <x:v>145</x:v>
      </x:c>
      <x:c r="E579" s="5" t="s">
        <x:v>55</x:v>
      </x:c>
      <x:c r="F579" s="5" t="s">
        <x:v>66</x:v>
      </x:c>
      <x:c r="G579" s="5" t="s">
        <x:v>1248</x:v>
      </x:c>
      <x:c r="H579" s="5" t="s">
        <x:v>43</x:v>
      </x:c>
      <x:c r="I579" s="5" t="s">
        <x:v>328</x:v>
      </x:c>
      <x:c r="J579" s="5" t="s">
        <x:v>116</x:v>
      </x:c>
      <x:c r="K579" s="5" t="s">
        <x:v>46</x:v>
      </x:c>
      <x:c r="L579" s="5" t="s">
        <x:v>16</x:v>
      </x:c>
      <x:c r="M579" s="5" t="s">
        <x:v>236</x:v>
      </x:c>
      <x:c r="N579" s="6">
        <x:v>1</x:v>
      </x:c>
      <x:c r="O579" s="7">
        <x:v>162.22999999999999</x:v>
      </x:c>
      <x:c r="P579" s="8">
        <x:v>0</x:v>
      </x:c>
      <x:c r="Q579" s="7">
        <x:v>106.98</x:v>
      </x:c>
      <x:c r="R579" s="7">
        <x:v>162.22999999999999</x:v>
      </x:c>
      <x:c r="S579" s="5" t="s">
        <x:v>49</x:v>
      </x:c>
      <x:c r="T579" s="7">
        <x:v>191983.01999999999</x:v>
      </x:c>
      <x:c r="U579" s="6"/>
      <x:c r="V579" s="6"/>
      <x:c r="W579" s="5" t="s">
        <x:v>50</x:v>
      </x:c>
      <x:c r="X579" s="5" t="s">
        <x:v>70</x:v>
      </x:c>
    </x:row>
    <x:row r="580">
      <x:c r="A580" s="5" t="s">
        <x:v>1382</x:v>
      </x:c>
      <x:c r="B580" s="5">
        <x:v>45368</x:v>
      </x:c>
      <x:c r="C580" s="5" t="s">
        <x:v>200</x:v>
      </x:c>
      <x:c r="D580" s="5" t="s">
        <x:v>201</x:v>
      </x:c>
      <x:c r="E580" s="5" t="s">
        <x:v>40</x:v>
      </x:c>
      <x:c r="F580" s="5" t="s">
        <x:v>158</x:v>
      </x:c>
      <x:c r="G580" s="5" t="s">
        <x:v>1383</x:v>
      </x:c>
      <x:c r="H580" s="5" t="s">
        <x:v>104</x:v>
      </x:c>
      <x:c r="I580" s="5" t="s">
        <x:v>703</x:v>
      </x:c>
      <x:c r="J580" s="5" t="s">
        <x:v>93</x:v>
      </x:c>
      <x:c r="K580" s="5" t="s">
        <x:v>117</x:v>
      </x:c>
      <x:c r="L580" s="5" t="s">
        <x:v>16</x:v>
      </x:c>
      <x:c r="M580" s="5" t="s">
        <x:v>442</x:v>
      </x:c>
      <x:c r="N580" s="6">
        <x:v>4</x:v>
      </x:c>
      <x:c r="O580" s="7">
        <x:v>49.210000000000001</x:v>
      </x:c>
      <x:c r="P580" s="8">
        <x:v>0</x:v>
      </x:c>
      <x:c r="Q580" s="7">
        <x:v>30.600000000000001</x:v>
      </x:c>
      <x:c r="R580" s="7">
        <x:v>196.84</x:v>
      </x:c>
      <x:c r="S580" s="5" t="s">
        <x:v>49</x:v>
      </x:c>
      <x:c r="T580" s="7">
        <x:v>146311.32000000001</x:v>
      </x:c>
      <x:c r="U580" s="6"/>
      <x:c r="V580" s="6"/>
      <x:c r="W580" s="5" t="s">
        <x:v>50</x:v>
      </x:c>
      <x:c r="X580" s="5" t="s">
        <x:v>97</x:v>
      </x:c>
    </x:row>
    <x:row r="581">
      <x:c r="A581" s="5" t="s">
        <x:v>1384</x:v>
      </x:c>
      <x:c r="B581" s="5">
        <x:v>46124</x:v>
      </x:c>
      <x:c r="C581" s="5" t="s">
        <x:v>178</x:v>
      </x:c>
      <x:c r="D581" s="5" t="s">
        <x:v>179</x:v>
      </x:c>
      <x:c r="E581" s="5" t="s">
        <x:v>90</x:v>
      </x:c>
      <x:c r="F581" s="5" t="s">
        <x:v>66</x:v>
      </x:c>
      <x:c r="G581" s="5" t="s">
        <x:v>1303</x:v>
      </x:c>
      <x:c r="H581" s="5" t="s">
        <x:v>43</x:v>
      </x:c>
      <x:c r="I581" s="5" t="s">
        <x:v>250</x:v>
      </x:c>
      <x:c r="J581" s="5" t="s">
        <x:v>60</x:v>
      </x:c>
      <x:c r="K581" s="5" t="s">
        <x:v>46</x:v>
      </x:c>
      <x:c r="L581" s="5" t="s">
        <x:v>16</x:v>
      </x:c>
      <x:c r="M581" s="5" t="s">
        <x:v>236</x:v>
      </x:c>
      <x:c r="N581" s="6">
        <x:v>3</x:v>
      </x:c>
      <x:c r="O581" s="7">
        <x:v>190.16</x:v>
      </x:c>
      <x:c r="P581" s="8">
        <x:v>0</x:v>
      </x:c>
      <x:c r="Q581" s="7">
        <x:v>120.05</x:v>
      </x:c>
      <x:c r="R581" s="7">
        <x:v>570.48000000000002</x:v>
      </x:c>
      <x:c r="S581" s="5" t="s">
        <x:v>49</x:v>
      </x:c>
      <x:c r="T581" s="7">
        <x:v>167891.14000000001</x:v>
      </x:c>
      <x:c r="U581" s="6"/>
      <x:c r="V581" s="6"/>
      <x:c r="W581" s="5" t="s">
        <x:v>50</x:v>
      </x:c>
      <x:c r="X581" s="5" t="s">
        <x:v>80</x:v>
      </x:c>
    </x:row>
    <x:row r="582">
      <x:c r="A582" s="5" t="s">
        <x:v>1385</x:v>
      </x:c>
      <x:c r="B582" s="5">
        <x:v>45293</x:v>
      </x:c>
      <x:c r="C582" s="5" t="s">
        <x:v>38</x:v>
      </x:c>
      <x:c r="D582" s="5" t="s">
        <x:v>39</x:v>
      </x:c>
      <x:c r="E582" s="5" t="s">
        <x:v>40</x:v>
      </x:c>
      <x:c r="F582" s="5" t="s">
        <x:v>41</x:v>
      </x:c>
      <x:c r="G582" s="5" t="s">
        <x:v>249</x:v>
      </x:c>
      <x:c r="H582" s="5" t="s">
        <x:v>78</x:v>
      </x:c>
      <x:c r="I582" s="5" t="s">
        <x:v>1024</x:v>
      </x:c>
      <x:c r="J582" s="5" t="s">
        <x:v>74</x:v>
      </x:c>
      <x:c r="K582" s="5" t="s">
        <x:v>117</x:v>
      </x:c>
      <x:c r="L582" s="5" t="s">
        <x:v>16</x:v>
      </x:c>
      <x:c r="M582" s="5" t="s">
        <x:v>122</x:v>
      </x:c>
      <x:c r="N582" s="6">
        <x:v>1</x:v>
      </x:c>
      <x:c r="O582" s="7">
        <x:v>56.670000000000002</x:v>
      </x:c>
      <x:c r="P582" s="8">
        <x:v>0</x:v>
      </x:c>
      <x:c r="Q582" s="7">
        <x:v>37.18</x:v>
      </x:c>
      <x:c r="R582" s="7">
        <x:v>56.670000000000002</x:v>
      </x:c>
      <x:c r="S582" s="5" t="s">
        <x:v>49</x:v>
      </x:c>
      <x:c r="T582" s="7">
        <x:v>167379.12</x:v>
      </x:c>
      <x:c r="U582" s="6"/>
      <x:c r="V582" s="6"/>
      <x:c r="W582" s="5" t="s">
        <x:v>50</x:v>
      </x:c>
      <x:c r="X582" s="5" t="s">
        <x:v>97</x:v>
      </x:c>
    </x:row>
    <x:row r="583">
      <x:c r="A583" s="5" t="s">
        <x:v>1386</x:v>
      </x:c>
      <x:c r="B583" s="5">
        <x:v>45515</x:v>
      </x:c>
      <x:c r="C583" s="5" t="s">
        <x:v>185</x:v>
      </x:c>
      <x:c r="D583" s="5" t="s">
        <x:v>186</x:v>
      </x:c>
      <x:c r="E583" s="5" t="s">
        <x:v>90</x:v>
      </x:c>
      <x:c r="F583" s="5" t="s">
        <x:v>41</x:v>
      </x:c>
      <x:c r="G583" s="5" t="s">
        <x:v>1387</x:v>
      </x:c>
      <x:c r="H583" s="5" t="s">
        <x:v>58</x:v>
      </x:c>
      <x:c r="I583" s="5" t="s">
        <x:v>875</x:v>
      </x:c>
      <x:c r="J583" s="5" t="s">
        <x:v>74</x:v>
      </x:c>
      <x:c r="K583" s="5" t="s">
        <x:v>46</x:v>
      </x:c>
      <x:c r="L583" s="5" t="s">
        <x:v>16</x:v>
      </x:c>
      <x:c r="M583" s="5" t="s">
        <x:v>350</x:v>
      </x:c>
      <x:c r="N583" s="6">
        <x:v>1</x:v>
      </x:c>
      <x:c r="O583" s="7">
        <x:v>68.969999999999999</x:v>
      </x:c>
      <x:c r="P583" s="8">
        <x:v>5.0000000000000003e-002</x:v>
      </x:c>
      <x:c r="Q583" s="7">
        <x:v>43.259999999999998</x:v>
      </x:c>
      <x:c r="R583" s="7">
        <x:v>65.519999999999996</x:v>
      </x:c>
      <x:c r="S583" s="5" t="s">
        <x:v>49</x:v>
      </x:c>
      <x:c r="T583" s="7">
        <x:v>145056.25</x:v>
      </x:c>
      <x:c r="U583" s="6"/>
      <x:c r="V583" s="6"/>
      <x:c r="W583" s="5" t="s">
        <x:v>50</x:v>
      </x:c>
      <x:c r="X583" s="5" t="s">
        <x:v>70</x:v>
      </x:c>
    </x:row>
    <x:row r="584">
      <x:c r="A584" s="5" t="s">
        <x:v>1388</x:v>
      </x:c>
      <x:c r="B584" s="5">
        <x:v>45814</x:v>
      </x:c>
      <x:c r="C584" s="5" t="s">
        <x:v>144</x:v>
      </x:c>
      <x:c r="D584" s="5" t="s">
        <x:v>145</x:v>
      </x:c>
      <x:c r="E584" s="5" t="s">
        <x:v>55</x:v>
      </x:c>
      <x:c r="F584" s="5" t="s">
        <x:v>66</x:v>
      </x:c>
      <x:c r="G584" s="5" t="s">
        <x:v>1389</x:v>
      </x:c>
      <x:c r="H584" s="5" t="s">
        <x:v>43</x:v>
      </x:c>
      <x:c r="I584" s="5" t="s">
        <x:v>349</x:v>
      </x:c>
      <x:c r="J584" s="5" t="s">
        <x:v>60</x:v>
      </x:c>
      <x:c r="K584" s="5" t="s">
        <x:v>46</x:v>
      </x:c>
      <x:c r="L584" s="5" t="s">
        <x:v>16</x:v>
      </x:c>
      <x:c r="M584" s="5" t="s">
        <x:v>106</x:v>
      </x:c>
      <x:c r="N584" s="6">
        <x:v>1</x:v>
      </x:c>
      <x:c r="O584" s="7">
        <x:v>204.78</x:v>
      </x:c>
      <x:c r="P584" s="8">
        <x:v>0</x:v>
      </x:c>
      <x:c r="Q584" s="7">
        <x:v>136.47999999999999</x:v>
      </x:c>
      <x:c r="R584" s="7">
        <x:v>204.78</x:v>
      </x:c>
      <x:c r="S584" s="5" t="s">
        <x:v>49</x:v>
      </x:c>
      <x:c r="T584" s="7">
        <x:v>139371.69</x:v>
      </x:c>
      <x:c r="U584" s="6"/>
      <x:c r="V584" s="6"/>
      <x:c r="W584" s="5" t="s">
        <x:v>50</x:v>
      </x:c>
      <x:c r="X584" s="5" t="s">
        <x:v>80</x:v>
      </x:c>
    </x:row>
    <x:row r="585">
      <x:c r="A585" s="5" t="s">
        <x:v>1390</x:v>
      </x:c>
      <x:c r="B585" s="5">
        <x:v>45511</x:v>
      </x:c>
      <x:c r="C585" s="5" t="s">
        <x:v>138</x:v>
      </x:c>
      <x:c r="D585" s="5" t="s">
        <x:v>139</x:v>
      </x:c>
      <x:c r="E585" s="5" t="s">
        <x:v>90</x:v>
      </x:c>
      <x:c r="F585" s="5" t="s">
        <x:v>41</x:v>
      </x:c>
      <x:c r="G585" s="5" t="s">
        <x:v>1391</x:v>
      </x:c>
      <x:c r="H585" s="5" t="s">
        <x:v>104</x:v>
      </x:c>
      <x:c r="I585" s="5" t="s">
        <x:v>356</x:v>
      </x:c>
      <x:c r="J585" s="5" t="s">
        <x:v>116</x:v>
      </x:c>
      <x:c r="K585" s="5" t="s">
        <x:v>46</x:v>
      </x:c>
      <x:c r="L585" s="5" t="s">
        <x:v>16</x:v>
      </x:c>
      <x:c r="M585" s="5" t="s">
        <x:v>236</x:v>
      </x:c>
      <x:c r="N585" s="6">
        <x:v>-1</x:v>
      </x:c>
      <x:c r="O585" s="7">
        <x:v>215.53</x:v>
      </x:c>
      <x:c r="P585" s="8">
        <x:v>0</x:v>
      </x:c>
      <x:c r="Q585" s="7">
        <x:v>134.59999999999999</x:v>
      </x:c>
      <x:c r="R585" s="7">
        <x:v>-215.53</x:v>
      </x:c>
      <x:c r="S585" s="5" t="s">
        <x:v>49</x:v>
      </x:c>
      <x:c r="T585" s="7">
        <x:v>145056.25</x:v>
      </x:c>
      <x:c r="U585" s="6"/>
      <x:c r="V585" s="6"/>
      <x:c r="W585" s="5" t="s">
        <x:v>96</x:v>
      </x:c>
      <x:c r="X585" s="5" t="s">
        <x:v>80</x:v>
      </x:c>
    </x:row>
    <x:row r="586">
      <x:c r="A586" s="5" t="s">
        <x:v>1392</x:v>
      </x:c>
      <x:c r="B586" s="5">
        <x:v>45341</x:v>
      </x:c>
      <x:c r="C586" s="5" t="s">
        <x:v>53</x:v>
      </x:c>
      <x:c r="D586" s="5" t="s">
        <x:v>54</x:v>
      </x:c>
      <x:c r="E586" s="5" t="s">
        <x:v>55</x:v>
      </x:c>
      <x:c r="F586" s="5" t="s">
        <x:v>56</x:v>
      </x:c>
      <x:c r="G586" s="5" t="s">
        <x:v>1393</x:v>
      </x:c>
      <x:c r="H586" s="5" t="s">
        <x:v>104</x:v>
      </x:c>
      <x:c r="I586" s="5" t="s">
        <x:v>1168</x:v>
      </x:c>
      <x:c r="J586" s="5" t="s">
        <x:v>45</x:v>
      </x:c>
      <x:c r="K586" s="5" t="s">
        <x:v>61</x:v>
      </x:c>
      <x:c r="L586" s="5" t="s">
        <x:v>16</x:v>
      </x:c>
      <x:c r="M586" s="5" t="s">
        <x:v>211</x:v>
      </x:c>
      <x:c r="N586" s="6">
        <x:v>1</x:v>
      </x:c>
      <x:c r="O586" s="7">
        <x:v>703.02999999999997</x:v>
      </x:c>
      <x:c r="P586" s="8">
        <x:v>5.0000000000000003e-002</x:v>
      </x:c>
      <x:c r="Q586" s="7">
        <x:v>519.94000000000005</x:v>
      </x:c>
      <x:c r="R586" s="7">
        <x:v>667.88</x:v>
      </x:c>
      <x:c r="S586" s="5" t="s">
        <x:v>49</x:v>
      </x:c>
      <x:c r="T586" s="7">
        <x:v>141901.59</x:v>
      </x:c>
      <x:c r="U586" s="6"/>
      <x:c r="V586" s="6"/>
      <x:c r="W586" s="5" t="s">
        <x:v>50</x:v>
      </x:c>
      <x:c r="X586" s="5" t="s">
        <x:v>70</x:v>
      </x:c>
    </x:row>
    <x:row r="587">
      <x:c r="A587" s="5" t="s">
        <x:v>1394</x:v>
      </x:c>
      <x:c r="B587" s="5">
        <x:v>45515</x:v>
      </x:c>
      <x:c r="C587" s="5" t="s">
        <x:v>247</x:v>
      </x:c>
      <x:c r="D587" s="5" t="s">
        <x:v>248</x:v>
      </x:c>
      <x:c r="E587" s="5" t="s">
        <x:v>40</x:v>
      </x:c>
      <x:c r="F587" s="5" t="s">
        <x:v>102</x:v>
      </x:c>
      <x:c r="G587" s="5" t="s">
        <x:v>1395</x:v>
      </x:c>
      <x:c r="H587" s="5" t="s">
        <x:v>43</x:v>
      </x:c>
      <x:c r="I587" s="5" t="s">
        <x:v>719</x:v>
      </x:c>
      <x:c r="J587" s="5" t="s">
        <x:v>93</x:v>
      </x:c>
      <x:c r="K587" s="5" t="s">
        <x:v>117</x:v>
      </x:c>
      <x:c r="L587" s="5" t="s">
        <x:v>16</x:v>
      </x:c>
      <x:c r="M587" s="5" t="s">
        <x:v>48</x:v>
      </x:c>
      <x:c r="N587" s="6">
        <x:v>1</x:v>
      </x:c>
      <x:c r="O587" s="7">
        <x:v>62.450000000000003</x:v>
      </x:c>
      <x:c r="P587" s="8">
        <x:v>0.20000000000000001</x:v>
      </x:c>
      <x:c r="Q587" s="7">
        <x:v>43.920000000000002</x:v>
      </x:c>
      <x:c r="R587" s="7">
        <x:v>49.960000000000001</x:v>
      </x:c>
      <x:c r="S587" s="5" t="s">
        <x:v>49</x:v>
      </x:c>
      <x:c r="T587" s="7">
        <x:v>171916.69</x:v>
      </x:c>
      <x:c r="U587" s="6"/>
      <x:c r="V587" s="6"/>
      <x:c r="W587" s="5" t="s">
        <x:v>50</x:v>
      </x:c>
      <x:c r="X587" s="5" t="s">
        <x:v>80</x:v>
      </x:c>
    </x:row>
    <x:row r="588">
      <x:c r="A588" s="5" t="s">
        <x:v>1396</x:v>
      </x:c>
      <x:c r="B588" s="5">
        <x:v>45661</x:v>
      </x:c>
      <x:c r="C588" s="5" t="s">
        <x:v>156</x:v>
      </x:c>
      <x:c r="D588" s="5" t="s">
        <x:v>157</x:v>
      </x:c>
      <x:c r="E588" s="5" t="s">
        <x:v>55</x:v>
      </x:c>
      <x:c r="F588" s="5" t="s">
        <x:v>158</x:v>
      </x:c>
      <x:c r="G588" s="5" t="s">
        <x:v>1397</x:v>
      </x:c>
      <x:c r="H588" s="5" t="s">
        <x:v>43</x:v>
      </x:c>
      <x:c r="I588" s="5" t="s">
        <x:v>111</x:v>
      </x:c>
      <x:c r="J588" s="5" t="s">
        <x:v>74</x:v>
      </x:c>
      <x:c r="K588" s="5" t="s">
        <x:v>86</x:v>
      </x:c>
      <x:c r="L588" s="5" t="s">
        <x:v>16</x:v>
      </x:c>
      <x:c r="M588" s="5" t="s">
        <x:v>281</x:v>
      </x:c>
      <x:c r="N588" s="6">
        <x:v>2</x:v>
      </x:c>
      <x:c r="O588" s="7">
        <x:v>678.39999999999998</x:v>
      </x:c>
      <x:c r="P588" s="8">
        <x:v>0.14999999999999999</x:v>
      </x:c>
      <x:c r="Q588" s="7">
        <x:v>46.899999999999999</x:v>
      </x:c>
      <x:c r="R588" s="7">
        <x:v>115.33</x:v>
      </x:c>
      <x:c r="S588" s="5" t="s">
        <x:v>49</x:v>
      </x:c>
      <x:c r="T588" s="7">
        <x:v>178667.19</x:v>
      </x:c>
      <x:c r="U588" s="6"/>
      <x:c r="V588" s="6"/>
      <x:c r="W588" s="5" t="s">
        <x:v>50</x:v>
      </x:c>
      <x:c r="X588" s="5" t="s">
        <x:v>70</x:v>
      </x:c>
    </x:row>
    <x:row r="589">
      <x:c r="A589" s="5" t="s">
        <x:v>1398</x:v>
      </x:c>
      <x:c r="B589" s="5">
        <x:v>45904</x:v>
      </x:c>
      <x:c r="C589" s="5" t="s">
        <x:v>216</x:v>
      </x:c>
      <x:c r="D589" s="5" t="s">
        <x:v>217</x:v>
      </x:c>
      <x:c r="E589" s="5" t="s">
        <x:v>40</x:v>
      </x:c>
      <x:c r="F589" s="5" t="s">
        <x:v>102</x:v>
      </x:c>
      <x:c r="G589" s="5" t="s">
        <x:v>1399</x:v>
      </x:c>
      <x:c r="H589" s="5" t="s">
        <x:v>43</x:v>
      </x:c>
      <x:c r="I589" s="5" t="s">
        <x:v>1044</x:v>
      </x:c>
      <x:c r="J589" s="5" t="s">
        <x:v>45</x:v>
      </x:c>
      <x:c r="K589" s="5" t="s">
        <x:v>117</x:v>
      </x:c>
      <x:c r="L589" s="5" t="s">
        <x:v>16</x:v>
      </x:c>
      <x:c r="M589" s="5" t="s">
        <x:v>204</x:v>
      </x:c>
      <x:c r="N589" s="6">
        <x:v>1</x:v>
      </x:c>
      <x:c r="O589" s="7">
        <x:v>585.63999999999999</x:v>
      </x:c>
      <x:c r="P589" s="8">
        <x:v>5.0000000000000003e-002</x:v>
      </x:c>
      <x:c r="Q589" s="7">
        <x:v>436.52999999999997</x:v>
      </x:c>
      <x:c r="R589" s="7">
        <x:v>556.36000000000001</x:v>
      </x:c>
      <x:c r="S589" s="5" t="s">
        <x:v>49</x:v>
      </x:c>
      <x:c r="T589" s="7">
        <x:v>130275.56</x:v>
      </x:c>
      <x:c r="U589" s="6"/>
      <x:c r="V589" s="6"/>
      <x:c r="W589" s="5" t="s">
        <x:v>50</x:v>
      </x:c>
      <x:c r="X589" s="5" t="s">
        <x:v>51</x:v>
      </x:c>
    </x:row>
    <x:row r="590">
      <x:c r="A590" s="5" t="s">
        <x:v>1400</x:v>
      </x:c>
      <x:c r="B590" s="5">
        <x:v>46114</x:v>
      </x:c>
      <x:c r="C590" s="5" t="s">
        <x:v>82</x:v>
      </x:c>
      <x:c r="D590" s="5" t="s">
        <x:v>83</x:v>
      </x:c>
      <x:c r="E590" s="5" t="s">
        <x:v>40</x:v>
      </x:c>
      <x:c r="F590" s="5" t="s">
        <x:v>56</x:v>
      </x:c>
      <x:c r="G590" s="5" t="s">
        <x:v>1401</x:v>
      </x:c>
      <x:c r="H590" s="5" t="s">
        <x:v>78</x:v>
      </x:c>
      <x:c r="I590" s="5" t="s">
        <x:v>313</x:v>
      </x:c>
      <x:c r="J590" s="5" t="s">
        <x:v>60</x:v>
      </x:c>
      <x:c r="K590" s="5" t="s">
        <x:v>61</x:v>
      </x:c>
      <x:c r="L590" s="5" t="s">
        <x:v>1402</x:v>
      </x:c>
      <x:c r="M590" s="5" t="s">
        <x:v>414</x:v>
      </x:c>
      <x:c r="N590" s="6">
        <x:v>-1</x:v>
      </x:c>
      <x:c r="O590" s="7">
        <x:v>148.03</x:v>
      </x:c>
      <x:c r="P590" s="8">
        <x:v>0</x:v>
      </x:c>
      <x:c r="Q590" s="7">
        <x:v>102.78</x:v>
      </x:c>
      <x:c r="R590" s="7">
        <x:v>-148.03</x:v>
      </x:c>
      <x:c r="S590" s="5" t="s">
        <x:v>49</x:v>
      </x:c>
      <x:c r="T590" s="7">
        <x:v>149277.95000000001</x:v>
      </x:c>
      <x:c r="U590" s="6"/>
      <x:c r="V590" s="6"/>
      <x:c r="W590" s="5" t="s">
        <x:v>96</x:v>
      </x:c>
      <x:c r="X590" s="5" t="s">
        <x:v>97</x:v>
      </x:c>
    </x:row>
    <x:row r="591">
      <x:c r="A591" s="5" t="s">
        <x:v>1403</x:v>
      </x:c>
      <x:c r="B591" s="5">
        <x:v>45990</x:v>
      </x:c>
      <x:c r="C591" s="5" t="s">
        <x:v>88</x:v>
      </x:c>
      <x:c r="D591" s="5" t="s">
        <x:v>89</x:v>
      </x:c>
      <x:c r="E591" s="5" t="s">
        <x:v>90</x:v>
      </x:c>
      <x:c r="F591" s="5" t="s">
        <x:v>56</x:v>
      </x:c>
      <x:c r="G591" s="5" t="s">
        <x:v>1404</x:v>
      </x:c>
      <x:c r="H591" s="5" t="s">
        <x:v>104</x:v>
      </x:c>
      <x:c r="I591" s="5" t="s">
        <x:v>232</x:v>
      </x:c>
      <x:c r="J591" s="5" t="s">
        <x:v>93</x:v>
      </x:c>
      <x:c r="K591" s="5" t="s">
        <x:v>61</x:v>
      </x:c>
      <x:c r="L591" s="5" t="s">
        <x:v>16</x:v>
      </x:c>
      <x:c r="M591" s="5" t="s">
        <x:v>419</x:v>
      </x:c>
      <x:c r="N591" s="6">
        <x:v>1</x:v>
      </x:c>
      <x:c r="O591" s="7">
        <x:v>40.25</x:v>
      </x:c>
      <x:c r="P591" s="8">
        <x:v>0.25</x:v>
      </x:c>
      <x:c r="Q591" s="7">
        <x:v>26.989999999999998</x:v>
      </x:c>
      <x:c r="R591" s="7">
        <x:v>30.190000000000001</x:v>
      </x:c>
      <x:c r="S591" s="5" t="s">
        <x:v>49</x:v>
      </x:c>
      <x:c r="T591" s="7">
        <x:v>167552.32999999999</x:v>
      </x:c>
      <x:c r="U591" s="6"/>
      <x:c r="V591" s="6"/>
      <x:c r="W591" s="5" t="s">
        <x:v>50</x:v>
      </x:c>
      <x:c r="X591" s="5" t="s">
        <x:v>97</x:v>
      </x:c>
    </x:row>
    <x:row r="592">
      <x:c r="A592" s="5" t="s">
        <x:v>1405</x:v>
      </x:c>
      <x:c r="B592" s="5">
        <x:v>46114</x:v>
      </x:c>
      <x:c r="C592" s="5" t="s">
        <x:v>247</x:v>
      </x:c>
      <x:c r="D592" s="5" t="s">
        <x:v>248</x:v>
      </x:c>
      <x:c r="E592" s="5" t="s">
        <x:v>40</x:v>
      </x:c>
      <x:c r="F592" s="5" t="s">
        <x:v>102</x:v>
      </x:c>
      <x:c r="G592" s="5" t="s">
        <x:v>1406</x:v>
      </x:c>
      <x:c r="H592" s="5" t="s">
        <x:v>43</x:v>
      </x:c>
      <x:c r="I592" s="5" t="s">
        <x:v>353</x:v>
      </x:c>
      <x:c r="J592" s="5" t="s">
        <x:v>45</x:v>
      </x:c>
      <x:c r="K592" s="5" t="s">
        <x:v>61</x:v>
      </x:c>
      <x:c r="L592" s="5" t="s">
        <x:v>94</x:v>
      </x:c>
      <x:c r="M592" s="5" t="s">
        <x:v>204</x:v>
      </x:c>
      <x:c r="N592" s="6">
        <x:v>3</x:v>
      </x:c>
      <x:c r="O592" s="7">
        <x:v>414.63999999999999</x:v>
      </x:c>
      <x:c r="P592" s="8">
        <x:v>0</x:v>
      </x:c>
      <x:c r="Q592" s="7">
        <x:v>308.20999999999998</x:v>
      </x:c>
      <x:c r="R592" s="7">
        <x:v>1243.9200000000001</x:v>
      </x:c>
      <x:c r="S592" s="5" t="s">
        <x:v>49</x:v>
      </x:c>
      <x:c r="T592" s="7">
        <x:v>67842.639999999999</x:v>
      </x:c>
      <x:c r="U592" s="6"/>
      <x:c r="V592" s="6"/>
      <x:c r="W592" s="5" t="s">
        <x:v>50</x:v>
      </x:c>
      <x:c r="X592" s="5" t="s">
        <x:v>70</x:v>
      </x:c>
    </x:row>
    <x:row r="593">
      <x:c r="A593" s="5" t="s">
        <x:v>1407</x:v>
      </x:c>
      <x:c r="B593" s="5">
        <x:v>46188</x:v>
      </x:c>
      <x:c r="C593" s="5" t="s">
        <x:v>185</x:v>
      </x:c>
      <x:c r="D593" s="5" t="s">
        <x:v>186</x:v>
      </x:c>
      <x:c r="E593" s="5" t="s">
        <x:v>90</x:v>
      </x:c>
      <x:c r="F593" s="5" t="s">
        <x:v>41</x:v>
      </x:c>
      <x:c r="G593" s="5" t="s">
        <x:v>1408</x:v>
      </x:c>
      <x:c r="H593" s="5" t="s">
        <x:v>78</x:v>
      </x:c>
      <x:c r="I593" s="5" t="s">
        <x:v>819</x:v>
      </x:c>
      <x:c r="J593" s="5" t="s">
        <x:v>93</x:v>
      </x:c>
      <x:c r="K593" s="5" t="s">
        <x:v>61</x:v>
      </x:c>
      <x:c r="L593" s="5" t="s">
        <x:v>47</x:v>
      </x:c>
      <x:c r="M593" s="5" t="s">
        <x:v>376</x:v>
      </x:c>
      <x:c r="N593" s="6">
        <x:v>-1</x:v>
      </x:c>
      <x:c r="O593" s="7">
        <x:v>30.370000000000001</x:v>
      </x:c>
      <x:c r="P593" s="8">
        <x:v>0.25</x:v>
      </x:c>
      <x:c r="Q593" s="7">
        <x:v>20.370000000000001</x:v>
      </x:c>
      <x:c r="R593" s="7">
        <x:v>-22.780000000000001</x:v>
      </x:c>
      <x:c r="S593" s="5" t="s">
        <x:v>49</x:v>
      </x:c>
      <x:c r="T593" s="7">
        <x:v>78537.509999999995</x:v>
      </x:c>
      <x:c r="U593" s="6"/>
      <x:c r="V593" s="6"/>
      <x:c r="W593" s="5" t="s">
        <x:v>96</x:v>
      </x:c>
      <x:c r="X593" s="5" t="s">
        <x:v>51</x:v>
      </x:c>
    </x:row>
    <x:row r="594">
      <x:c r="A594" s="5" t="s">
        <x:v>1409</x:v>
      </x:c>
      <x:c r="B594" s="5">
        <x:v>45897</x:v>
      </x:c>
      <x:c r="C594" s="5" t="s">
        <x:v>144</x:v>
      </x:c>
      <x:c r="D594" s="5" t="s">
        <x:v>145</x:v>
      </x:c>
      <x:c r="E594" s="5" t="s">
        <x:v>55</x:v>
      </x:c>
      <x:c r="F594" s="5" t="s">
        <x:v>66</x:v>
      </x:c>
      <x:c r="G594" s="5" t="s">
        <x:v>1410</x:v>
      </x:c>
      <x:c r="H594" s="5" t="s">
        <x:v>78</x:v>
      </x:c>
      <x:c r="I594" s="5" t="s">
        <x:v>169</x:v>
      </x:c>
      <x:c r="J594" s="5" t="s">
        <x:v>74</x:v>
      </x:c>
      <x:c r="K594" s="5" t="s">
        <x:v>46</x:v>
      </x:c>
      <x:c r="L594" s="5" t="s">
        <x:v>16</x:v>
      </x:c>
      <x:c r="M594" s="5" t="s">
        <x:v>198</x:v>
      </x:c>
      <x:c r="N594" s="6">
        <x:v>1</x:v>
      </x:c>
      <x:c r="O594" s="7">
        <x:v>58.079999999999998</x:v>
      </x:c>
      <x:c r="P594" s="8">
        <x:v>0</x:v>
      </x:c>
      <x:c r="Q594" s="7">
        <x:v>39.799999999999997</x:v>
      </x:c>
      <x:c r="R594" s="7">
        <x:v>58.079999999999998</x:v>
      </x:c>
      <x:c r="S594" s="5" t="s">
        <x:v>49</x:v>
      </x:c>
      <x:c r="T594" s="7">
        <x:v>154372.20000000001</x:v>
      </x:c>
      <x:c r="U594" s="6"/>
      <x:c r="V594" s="6"/>
      <x:c r="W594" s="5" t="s">
        <x:v>50</x:v>
      </x:c>
      <x:c r="X594" s="5" t="s">
        <x:v>97</x:v>
      </x:c>
    </x:row>
    <x:row r="595">
      <x:c r="A595" s="5" t="s">
        <x:v>1411</x:v>
      </x:c>
      <x:c r="B595" s="5">
        <x:v>46169</x:v>
      </x:c>
      <x:c r="C595" s="5" t="s">
        <x:v>82</x:v>
      </x:c>
      <x:c r="D595" s="5" t="s">
        <x:v>83</x:v>
      </x:c>
      <x:c r="E595" s="5" t="s">
        <x:v>40</x:v>
      </x:c>
      <x:c r="F595" s="5" t="s">
        <x:v>56</x:v>
      </x:c>
      <x:c r="G595" s="5" t="s">
        <x:v>1412</x:v>
      </x:c>
      <x:c r="H595" s="5" t="s">
        <x:v>78</x:v>
      </x:c>
      <x:c r="I595" s="5" t="s">
        <x:v>303</x:v>
      </x:c>
      <x:c r="J595" s="5" t="s">
        <x:v>45</x:v>
      </x:c>
      <x:c r="K595" s="5" t="s">
        <x:v>86</x:v>
      </x:c>
      <x:c r="L595" s="5" t="s">
        <x:v>16</x:v>
      </x:c>
      <x:c r="M595" s="5" t="s">
        <x:v>125</x:v>
      </x:c>
      <x:c r="N595" s="6">
        <x:v>1</x:v>
      </x:c>
      <x:c r="O595" s="7">
        <x:v>739.78999999999996</x:v>
      </x:c>
      <x:c r="P595" s="8">
        <x:v>0.25</x:v>
      </x:c>
      <x:c r="Q595" s="7">
        <x:v>423.88</x:v>
      </x:c>
      <x:c r="R595" s="7">
        <x:v>554.84000000000003</x:v>
      </x:c>
      <x:c r="S595" s="5" t="s">
        <x:v>49</x:v>
      </x:c>
      <x:c r="T595" s="7">
        <x:v>125016.58</x:v>
      </x:c>
      <x:c r="U595" s="6"/>
      <x:c r="V595" s="6"/>
      <x:c r="W595" s="5" t="s">
        <x:v>50</x:v>
      </x:c>
      <x:c r="X595" s="5" t="s">
        <x:v>70</x:v>
      </x:c>
    </x:row>
    <x:row r="596">
      <x:c r="A596" s="5" t="s">
        <x:v>1413</x:v>
      </x:c>
      <x:c r="B596" s="5">
        <x:v>45334</x:v>
      </x:c>
      <x:c r="C596" s="5" t="s">
        <x:v>247</x:v>
      </x:c>
      <x:c r="D596" s="5" t="s">
        <x:v>248</x:v>
      </x:c>
      <x:c r="E596" s="5" t="s">
        <x:v>40</x:v>
      </x:c>
      <x:c r="F596" s="5" t="s">
        <x:v>102</x:v>
      </x:c>
      <x:c r="G596" s="5" t="s">
        <x:v>320</x:v>
      </x:c>
      <x:c r="H596" s="5" t="s">
        <x:v>78</x:v>
      </x:c>
      <x:c r="I596" s="5" t="s">
        <x:v>173</x:v>
      </x:c>
      <x:c r="J596" s="5" t="s">
        <x:v>60</x:v>
      </x:c>
      <x:c r="K596" s="5" t="s">
        <x:v>46</x:v>
      </x:c>
      <x:c r="L596" s="5" t="s">
        <x:v>16</x:v>
      </x:c>
      <x:c r="M596" s="5" t="s">
        <x:v>75</x:v>
      </x:c>
      <x:c r="N596" s="6">
        <x:v>4</x:v>
      </x:c>
      <x:c r="O596" s="7">
        <x:v>258.06</x:v>
      </x:c>
      <x:c r="P596" s="8">
        <x:v>0.14999999999999999</x:v>
      </x:c>
      <x:c r="Q596" s="7">
        <x:v>181.5</x:v>
      </x:c>
      <x:c r="R596" s="7">
        <x:v>877.39999999999998</x:v>
      </x:c>
      <x:c r="S596" s="5" t="s">
        <x:v>49</x:v>
      </x:c>
      <x:c r="T596" s="7">
        <x:v>195044.23000000001</x:v>
      </x:c>
      <x:c r="U596" s="6"/>
      <x:c r="V596" s="6"/>
      <x:c r="W596" s="5" t="s">
        <x:v>50</x:v>
      </x:c>
      <x:c r="X596" s="5" t="s">
        <x:v>80</x:v>
      </x:c>
    </x:row>
    <x:row r="597">
      <x:c r="A597" s="5" t="s">
        <x:v>1414</x:v>
      </x:c>
      <x:c r="B597" s="5">
        <x:v>45629</x:v>
      </x:c>
      <x:c r="C597" s="5" t="s">
        <x:v>64</x:v>
      </x:c>
      <x:c r="D597" s="5" t="s">
        <x:v>65</x:v>
      </x:c>
      <x:c r="E597" s="5" t="s">
        <x:v>40</x:v>
      </x:c>
      <x:c r="F597" s="5" t="s">
        <x:v>66</x:v>
      </x:c>
      <x:c r="G597" s="5" t="s">
        <x:v>1415</x:v>
      </x:c>
      <x:c r="H597" s="5" t="s">
        <x:v>104</x:v>
      </x:c>
      <x:c r="I597" s="5" t="s">
        <x:v>235</x:v>
      </x:c>
      <x:c r="J597" s="5" t="s">
        <x:v>116</x:v>
      </x:c>
      <x:c r="K597" s="5" t="s">
        <x:v>117</x:v>
      </x:c>
      <x:c r="L597" s="5" t="s">
        <x:v>16</x:v>
      </x:c>
      <x:c r="M597" s="5" t="s">
        <x:v>154</x:v>
      </x:c>
      <x:c r="N597" s="6">
        <x:v>1</x:v>
      </x:c>
      <x:c r="O597" s="7">
        <x:v>194.77000000000001</x:v>
      </x:c>
      <x:c r="P597" s="8">
        <x:v>0</x:v>
      </x:c>
      <x:c r="Q597" s="7">
        <x:v>100.5</x:v>
      </x:c>
      <x:c r="R597" s="7">
        <x:v>194.77000000000001</x:v>
      </x:c>
      <x:c r="S597" s="5" t="s">
        <x:v>49</x:v>
      </x:c>
      <x:c r="T597" s="7">
        <x:v>138159.07000000001</x:v>
      </x:c>
      <x:c r="U597" s="6"/>
      <x:c r="V597" s="6"/>
      <x:c r="W597" s="5" t="s">
        <x:v>50</x:v>
      </x:c>
      <x:c r="X597" s="5" t="s">
        <x:v>70</x:v>
      </x:c>
    </x:row>
    <x:row r="598">
      <x:c r="A598" s="5" t="s">
        <x:v>1416</x:v>
      </x:c>
      <x:c r="B598" s="5">
        <x:v>45781</x:v>
      </x:c>
      <x:c r="C598" s="5" t="s">
        <x:v>156</x:v>
      </x:c>
      <x:c r="D598" s="5" t="s">
        <x:v>157</x:v>
      </x:c>
      <x:c r="E598" s="5" t="s">
        <x:v>55</x:v>
      </x:c>
      <x:c r="F598" s="5" t="s">
        <x:v>158</x:v>
      </x:c>
      <x:c r="G598" s="5" t="s">
        <x:v>1417</x:v>
      </x:c>
      <x:c r="H598" s="5" t="s">
        <x:v>43</x:v>
      </x:c>
      <x:c r="I598" s="5" t="s">
        <x:v>674</x:v>
      </x:c>
      <x:c r="J598" s="5" t="s">
        <x:v>45</x:v>
      </x:c>
      <x:c r="K598" s="5" t="s">
        <x:v>61</x:v>
      </x:c>
      <x:c r="L598" s="5" t="s">
        <x:v>16</x:v>
      </x:c>
      <x:c r="M598" s="5" t="s">
        <x:v>154</x:v>
      </x:c>
      <x:c r="N598" s="6">
        <x:v>-3</x:v>
      </x:c>
      <x:c r="O598" s="7">
        <x:v>531.47000000000003</x:v>
      </x:c>
      <x:c r="P598" s="8">
        <x:v>0</x:v>
      </x:c>
      <x:c r="Q598" s="7">
        <x:v>285.98000000000002</x:v>
      </x:c>
      <x:c r="R598" s="7">
        <x:v>-1594.4100000000001</x:v>
      </x:c>
      <x:c r="S598" s="5" t="s">
        <x:v>49</x:v>
      </x:c>
      <x:c r="T598" s="7">
        <x:v>121245.57000000001</x:v>
      </x:c>
      <x:c r="U598" s="6"/>
      <x:c r="V598" s="6"/>
      <x:c r="W598" s="5" t="s">
        <x:v>96</x:v>
      </x:c>
      <x:c r="X598" s="5" t="s">
        <x:v>80</x:v>
      </x:c>
    </x:row>
    <x:row r="599">
      <x:c r="A599" s="5" t="s">
        <x:v>1418</x:v>
      </x:c>
      <x:c r="B599" s="5">
        <x:v>46185</x:v>
      </x:c>
      <x:c r="C599" s="5" t="s">
        <x:v>144</x:v>
      </x:c>
      <x:c r="D599" s="5" t="s">
        <x:v>145</x:v>
      </x:c>
      <x:c r="E599" s="5" t="s">
        <x:v>55</x:v>
      </x:c>
      <x:c r="F599" s="5" t="s">
        <x:v>66</x:v>
      </x:c>
      <x:c r="G599" s="5" t="s">
        <x:v>124</x:v>
      </x:c>
      <x:c r="H599" s="5" t="s">
        <x:v>58</x:v>
      </x:c>
      <x:c r="I599" s="5" t="s">
        <x:v>803</x:v>
      </x:c>
      <x:c r="J599" s="5" t="s">
        <x:v>74</x:v>
      </x:c>
      <x:c r="K599" s="5" t="s">
        <x:v>86</x:v>
      </x:c>
      <x:c r="L599" s="5" t="s">
        <x:v>16</x:v>
      </x:c>
      <x:c r="M599" s="5" t="s">
        <x:v>281</x:v>
      </x:c>
      <x:c r="N599" s="6">
        <x:v>0</x:v>
      </x:c>
      <x:c r="O599" s="7">
        <x:v>100.47</x:v>
      </x:c>
      <x:c r="P599" s="8">
        <x:v>0.25</x:v>
      </x:c>
      <x:c r="Q599" s="7">
        <x:v>53.409999999999997</x:v>
      </x:c>
      <x:c r="R599" s="7">
        <x:v>0</x:v>
      </x:c>
      <x:c r="S599" s="5" t="s">
        <x:v>49</x:v>
      </x:c>
      <x:c r="T599" s="7">
        <x:v>157901.54999999999</x:v>
      </x:c>
      <x:c r="U599" s="6"/>
      <x:c r="V599" s="6"/>
      <x:c r="W599" s="5" t="s">
        <x:v>151</x:v>
      </x:c>
      <x:c r="X599" s="5" t="s">
        <x:v>80</x:v>
      </x:c>
    </x:row>
    <x:row r="600">
      <x:c r="A600" s="5" t="s">
        <x:v>1419</x:v>
      </x:c>
      <x:c r="B600" s="5">
        <x:v>45459</x:v>
      </x:c>
      <x:c r="C600" s="5" t="s">
        <x:v>200</x:v>
      </x:c>
      <x:c r="D600" s="5" t="s">
        <x:v>201</x:v>
      </x:c>
      <x:c r="E600" s="5" t="s">
        <x:v>40</x:v>
      </x:c>
      <x:c r="F600" s="5" t="s">
        <x:v>158</x:v>
      </x:c>
      <x:c r="G600" s="5" t="s">
        <x:v>1420</x:v>
      </x:c>
      <x:c r="H600" s="5" t="s">
        <x:v>43</x:v>
      </x:c>
      <x:c r="I600" s="5" t="s">
        <x:v>470</x:v>
      </x:c>
      <x:c r="J600" s="5" t="s">
        <x:v>74</x:v>
      </x:c>
      <x:c r="K600" s="5" t="s">
        <x:v>46</x:v>
      </x:c>
      <x:c r="L600" s="5" t="s">
        <x:v>16</x:v>
      </x:c>
      <x:c r="M600" s="5" t="s">
        <x:v>95</x:v>
      </x:c>
      <x:c r="N600" s="6">
        <x:v>2</x:v>
      </x:c>
      <x:c r="O600" s="7">
        <x:v>71.219999999999999</x:v>
      </x:c>
      <x:c r="P600" s="8">
        <x:v>0.14999999999999999</x:v>
      </x:c>
      <x:c r="Q600" s="7">
        <x:v>45.609999999999999</x:v>
      </x:c>
      <x:c r="R600" s="7">
        <x:v>121.06999999999999</x:v>
      </x:c>
      <x:c r="S600" s="5" t="s">
        <x:v>49</x:v>
      </x:c>
      <x:c r="T600" s="7">
        <x:v>201185.26000000001</x:v>
      </x:c>
      <x:c r="U600" s="6"/>
      <x:c r="V600" s="6"/>
      <x:c r="W600" s="5" t="s">
        <x:v>50</x:v>
      </x:c>
      <x:c r="X600" s="5" t="s">
        <x:v>70</x:v>
      </x:c>
    </x:row>
    <x:row r="601">
      <x:c r="A601" s="5" t="s">
        <x:v>1421</x:v>
      </x:c>
      <x:c r="B601" s="5">
        <x:v>45776</x:v>
      </x:c>
      <x:c r="C601" s="5" t="s">
        <x:v>82</x:v>
      </x:c>
      <x:c r="D601" s="5" t="s">
        <x:v>83</x:v>
      </x:c>
      <x:c r="E601" s="5" t="s">
        <x:v>40</x:v>
      </x:c>
      <x:c r="F601" s="5" t="s">
        <x:v>56</x:v>
      </x:c>
      <x:c r="G601" s="5" t="s">
        <x:v>1422</x:v>
      </x:c>
      <x:c r="H601" s="5" t="s">
        <x:v>78</x:v>
      </x:c>
      <x:c r="I601" s="5" t="s">
        <x:v>387</x:v>
      </x:c>
      <x:c r="J601" s="5" t="s">
        <x:v>93</x:v>
      </x:c>
      <x:c r="K601" s="5" t="s">
        <x:v>117</x:v>
      </x:c>
      <x:c r="L601" s="5" t="s">
        <x:v>47</x:v>
      </x:c>
      <x:c r="M601" s="5" t="s">
        <x:v>136</x:v>
      </x:c>
      <x:c r="N601" s="6">
        <x:v>2</x:v>
      </x:c>
      <x:c r="O601" s="7">
        <x:v>47.600000000000001</x:v>
      </x:c>
      <x:c r="P601" s="8">
        <x:v>0.25</x:v>
      </x:c>
      <x:c r="Q601" s="7">
        <x:v>25.719999999999999</x:v>
      </x:c>
      <x:c r="R601" s="7">
        <x:v>71.400000000000006</x:v>
      </x:c>
      <x:c r="S601" s="5" t="s">
        <x:v>49</x:v>
      </x:c>
      <x:c r="T601" s="7">
        <x:v>74877.119999999995</x:v>
      </x:c>
      <x:c r="U601" s="6"/>
      <x:c r="V601" s="6"/>
      <x:c r="W601" s="5" t="s">
        <x:v>50</x:v>
      </x:c>
      <x:c r="X601" s="5" t="s">
        <x:v>97</x:v>
      </x:c>
    </x:row>
    <x:row r="602">
      <x:c r="A602" s="5" t="s">
        <x:v>1423</x:v>
      </x:c>
      <x:c r="B602" s="5">
        <x:v>45745</x:v>
      </x:c>
      <x:c r="C602" s="5" t="s">
        <x:v>38</x:v>
      </x:c>
      <x:c r="D602" s="5" t="s">
        <x:v>39</x:v>
      </x:c>
      <x:c r="E602" s="5" t="s">
        <x:v>40</x:v>
      </x:c>
      <x:c r="F602" s="5" t="s">
        <x:v>41</x:v>
      </x:c>
      <x:c r="G602" s="5" t="s">
        <x:v>1424</x:v>
      </x:c>
      <x:c r="H602" s="5" t="s">
        <x:v>104</x:v>
      </x:c>
      <x:c r="I602" s="5" t="s">
        <x:v>482</x:v>
      </x:c>
      <x:c r="J602" s="5" t="s">
        <x:v>60</x:v>
      </x:c>
      <x:c r="K602" s="5" t="s">
        <x:v>86</x:v>
      </x:c>
      <x:c r="L602" s="5" t="s">
        <x:v>16</x:v>
      </x:c>
      <x:c r="M602" s="5" t="s">
        <x:v>222</x:v>
      </x:c>
      <x:c r="N602" s="6">
        <x:v>1</x:v>
      </x:c>
      <x:c r="O602" s="7">
        <x:v>229.53999999999999</x:v>
      </x:c>
      <x:c r="P602" s="8">
        <x:v>0</x:v>
      </x:c>
      <x:c r="Q602" s="7">
        <x:v>167.96000000000001</x:v>
      </x:c>
      <x:c r="R602" s="7">
        <x:v>229.53999999999999</x:v>
      </x:c>
      <x:c r="S602" s="5" t="s">
        <x:v>49</x:v>
      </x:c>
      <x:c r="T602" s="7">
        <x:v>186917.48000000001</x:v>
      </x:c>
      <x:c r="U602" s="6"/>
      <x:c r="V602" s="6"/>
      <x:c r="W602" s="5" t="s">
        <x:v>50</x:v>
      </x:c>
      <x:c r="X602" s="5" t="s">
        <x:v>80</x:v>
      </x:c>
    </x:row>
    <x:row r="603">
      <x:c r="A603" s="5" t="s">
        <x:v>1425</x:v>
      </x:c>
      <x:c r="B603" s="5">
        <x:v>45429</x:v>
      </x:c>
      <x:c r="C603" s="5" t="s">
        <x:v>138</x:v>
      </x:c>
      <x:c r="D603" s="5" t="s">
        <x:v>139</x:v>
      </x:c>
      <x:c r="E603" s="5" t="s">
        <x:v>90</x:v>
      </x:c>
      <x:c r="F603" s="5" t="s">
        <x:v>41</x:v>
      </x:c>
      <x:c r="G603" s="5" t="s">
        <x:v>1426</x:v>
      </x:c>
      <x:c r="H603" s="5" t="s">
        <x:v>43</x:v>
      </x:c>
      <x:c r="I603" s="5" t="s">
        <x:v>141</x:v>
      </x:c>
      <x:c r="J603" s="5" t="s">
        <x:v>60</x:v>
      </x:c>
      <x:c r="K603" s="5" t="s">
        <x:v>86</x:v>
      </x:c>
      <x:c r="L603" s="5" t="s">
        <x:v>16</x:v>
      </x:c>
      <x:c r="M603" s="5" t="s">
        <x:v>118</x:v>
      </x:c>
      <x:c r="N603" s="6">
        <x:v>1</x:v>
      </x:c>
      <x:c r="O603" s="7">
        <x:v>305.41000000000003</x:v>
      </x:c>
      <x:c r="P603" s="8">
        <x:v>0.10000000000000001</x:v>
      </x:c>
      <x:c r="Q603" s="7">
        <x:v>203.69999999999999</x:v>
      </x:c>
      <x:c r="R603" s="7">
        <x:v>274.87</x:v>
      </x:c>
      <x:c r="S603" s="5" t="s">
        <x:v>49</x:v>
      </x:c>
      <x:c r="T603" s="7">
        <x:v>136007.70000000001</x:v>
      </x:c>
      <x:c r="U603" s="6"/>
      <x:c r="V603" s="6"/>
      <x:c r="W603" s="5" t="s">
        <x:v>50</x:v>
      </x:c>
      <x:c r="X603" s="5" t="s">
        <x:v>80</x:v>
      </x:c>
    </x:row>
    <x:row r="604">
      <x:c r="A604" s="5" t="s">
        <x:v>1427</x:v>
      </x:c>
      <x:c r="B604" s="5">
        <x:v>45964</x:v>
      </x:c>
      <x:c r="C604" s="5" t="s">
        <x:v>247</x:v>
      </x:c>
      <x:c r="D604" s="5" t="s">
        <x:v>248</x:v>
      </x:c>
      <x:c r="E604" s="5" t="s">
        <x:v>40</x:v>
      </x:c>
      <x:c r="F604" s="5" t="s">
        <x:v>102</x:v>
      </x:c>
      <x:c r="G604" s="5" t="s">
        <x:v>1428</x:v>
      </x:c>
      <x:c r="H604" s="5" t="s">
        <x:v>104</x:v>
      </x:c>
      <x:c r="I604" s="5" t="s">
        <x:v>370</x:v>
      </x:c>
      <x:c r="J604" s="5" t="s">
        <x:v>60</x:v>
      </x:c>
      <x:c r="K604" s="5" t="s">
        <x:v>86</x:v>
      </x:c>
      <x:c r="L604" s="5" t="s">
        <x:v>94</x:v>
      </x:c>
      <x:c r="M604" s="5" t="s">
        <x:v>414</x:v>
      </x:c>
      <x:c r="N604" s="6">
        <x:v>1</x:v>
      </x:c>
      <x:c r="O604" s="7">
        <x:v>152.81</x:v>
      </x:c>
      <x:c r="P604" s="8">
        <x:v>5.0000000000000003e-002</x:v>
      </x:c>
      <x:c r="Q604" s="7">
        <x:v>107.52</x:v>
      </x:c>
      <x:c r="R604" s="7">
        <x:v>145.16999999999999</x:v>
      </x:c>
      <x:c r="S604" s="5" t="s">
        <x:v>49</x:v>
      </x:c>
      <x:c r="T604" s="7">
        <x:v>77694.669999999998</x:v>
      </x:c>
      <x:c r="U604" s="6"/>
      <x:c r="V604" s="6"/>
      <x:c r="W604" s="5" t="s">
        <x:v>50</x:v>
      </x:c>
      <x:c r="X604" s="5" t="s">
        <x:v>97</x:v>
      </x:c>
    </x:row>
    <x:row r="605">
      <x:c r="A605" s="5" t="s">
        <x:v>1429</x:v>
      </x:c>
      <x:c r="B605" s="5">
        <x:v>46095</x:v>
      </x:c>
      <x:c r="C605" s="5" t="s">
        <x:v>194</x:v>
      </x:c>
      <x:c r="D605" s="5" t="s">
        <x:v>195</x:v>
      </x:c>
      <x:c r="E605" s="5" t="s">
        <x:v>90</x:v>
      </x:c>
      <x:c r="F605" s="5" t="s">
        <x:v>158</x:v>
      </x:c>
      <x:c r="G605" s="5" t="s">
        <x:v>1430</x:v>
      </x:c>
      <x:c r="H605" s="5" t="s">
        <x:v>78</x:v>
      </x:c>
      <x:c r="I605" s="5" t="s">
        <x:v>596</x:v>
      </x:c>
      <x:c r="J605" s="5" t="s">
        <x:v>60</x:v>
      </x:c>
      <x:c r="K605" s="5" t="s">
        <x:v>86</x:v>
      </x:c>
      <x:c r="L605" s="5" t="s">
        <x:v>16</x:v>
      </x:c>
      <x:c r="M605" s="5" t="s">
        <x:v>122</x:v>
      </x:c>
      <x:c r="N605" s="6">
        <x:v>0</x:v>
      </x:c>
      <x:c r="O605" s="7">
        <x:v>120.78</x:v>
      </x:c>
      <x:c r="P605" s="8">
        <x:v>0.14999999999999999</x:v>
      </x:c>
      <x:c r="Q605" s="7">
        <x:v>96.489999999999995</x:v>
      </x:c>
      <x:c r="R605" s="7">
        <x:v>0</x:v>
      </x:c>
      <x:c r="S605" s="5" t="s">
        <x:v>49</x:v>
      </x:c>
      <x:c r="T605" s="7">
        <x:v>135673.51999999999</x:v>
      </x:c>
      <x:c r="U605" s="6"/>
      <x:c r="V605" s="6"/>
      <x:c r="W605" s="5" t="s">
        <x:v>151</x:v>
      </x:c>
      <x:c r="X605" s="5" t="s">
        <x:v>70</x:v>
      </x:c>
    </x:row>
    <x:row r="606">
      <x:c r="A606" s="5" t="s">
        <x:v>1431</x:v>
      </x:c>
      <x:c r="B606" s="5">
        <x:v>45639</x:v>
      </x:c>
      <x:c r="C606" s="5" t="s">
        <x:v>178</x:v>
      </x:c>
      <x:c r="D606" s="5" t="s">
        <x:v>179</x:v>
      </x:c>
      <x:c r="E606" s="5" t="s">
        <x:v>90</x:v>
      </x:c>
      <x:c r="F606" s="5" t="s">
        <x:v>66</x:v>
      </x:c>
      <x:c r="G606" s="5" t="s">
        <x:v>1432</x:v>
      </x:c>
      <x:c r="H606" s="5" t="s">
        <x:v>104</x:v>
      </x:c>
      <x:c r="I606" s="5" t="s">
        <x:v>520</x:v>
      </x:c>
      <x:c r="J606" s="5" t="s">
        <x:v>116</x:v>
      </x:c>
      <x:c r="K606" s="5" t="s">
        <x:v>117</x:v>
      </x:c>
      <x:c r="L606" s="5" t="s">
        <x:v>94</x:v>
      </x:c>
      <x:c r="M606" s="5" t="s">
        <x:v>154</x:v>
      </x:c>
      <x:c r="N606" s="6">
        <x:v>-1</x:v>
      </x:c>
      <x:c r="O606" s="7">
        <x:v>285.26999999999998</x:v>
      </x:c>
      <x:c r="P606" s="8">
        <x:v>0</x:v>
      </x:c>
      <x:c r="Q606" s="7">
        <x:v>161.09</x:v>
      </x:c>
      <x:c r="R606" s="7">
        <x:v>-285.26999999999998</x:v>
      </x:c>
      <x:c r="S606" s="5" t="s">
        <x:v>49</x:v>
      </x:c>
      <x:c r="T606" s="7">
        <x:v>73908.850000000006</x:v>
      </x:c>
      <x:c r="U606" s="6"/>
      <x:c r="V606" s="6"/>
      <x:c r="W606" s="5" t="s">
        <x:v>50</x:v>
      </x:c>
      <x:c r="X606" s="5" t="s">
        <x:v>97</x:v>
      </x:c>
    </x:row>
    <x:row r="607">
      <x:c r="A607" s="5" t="s">
        <x:v>1433</x:v>
      </x:c>
      <x:c r="B607" s="5">
        <x:v>45774</x:v>
      </x:c>
      <x:c r="C607" s="5" t="s">
        <x:v>340</x:v>
      </x:c>
      <x:c r="D607" s="5" t="s">
        <x:v>341</x:v>
      </x:c>
      <x:c r="E607" s="5" t="s">
        <x:v>55</x:v>
      </x:c>
      <x:c r="F607" s="5" t="s">
        <x:v>66</x:v>
      </x:c>
      <x:c r="G607" s="5" t="s">
        <x:v>1434</x:v>
      </x:c>
      <x:c r="H607" s="5" t="s">
        <x:v>104</x:v>
      </x:c>
      <x:c r="I607" s="5" t="s">
        <x:v>214</x:v>
      </x:c>
      <x:c r="J607" s="5" t="s">
        <x:v>60</x:v>
      </x:c>
      <x:c r="K607" s="5" t="s">
        <x:v>117</x:v>
      </x:c>
      <x:c r="L607" s="5" t="s">
        <x:v>47</x:v>
      </x:c>
      <x:c r="M607" s="5" t="s">
        <x:v>112</x:v>
      </x:c>
      <x:c r="N607" s="6">
        <x:v>0</x:v>
      </x:c>
      <x:c r="O607" s="7">
        <x:v>209.61000000000001</x:v>
      </x:c>
      <x:c r="P607" s="8">
        <x:v>5</x:v>
      </x:c>
      <x:c r="Q607" s="7">
        <x:v>158.44999999999999</x:v>
      </x:c>
      <x:c r="R607" s="7">
        <x:v>0</x:v>
      </x:c>
      <x:c r="S607" s="5" t="s">
        <x:v>49</x:v>
      </x:c>
      <x:c r="T607" s="7">
        <x:v>77055.660000000003</x:v>
      </x:c>
      <x:c r="U607" s="6"/>
      <x:c r="V607" s="6"/>
      <x:c r="W607" s="5" t="s">
        <x:v>151</x:v>
      </x:c>
      <x:c r="X607" s="5" t="s">
        <x:v>70</x:v>
      </x:c>
    </x:row>
    <x:row r="608">
      <x:c r="A608" s="5" t="s">
        <x:v>1435</x:v>
      </x:c>
      <x:c r="B608" s="5">
        <x:v>46015</x:v>
      </x:c>
      <x:c r="C608" s="5" t="s">
        <x:v>88</x:v>
      </x:c>
      <x:c r="D608" s="5" t="s">
        <x:v>89</x:v>
      </x:c>
      <x:c r="E608" s="5" t="s">
        <x:v>90</x:v>
      </x:c>
      <x:c r="F608" s="5" t="s">
        <x:v>56</x:v>
      </x:c>
      <x:c r="G608" s="5" t="s">
        <x:v>1436</x:v>
      </x:c>
      <x:c r="H608" s="5" t="s">
        <x:v>78</x:v>
      </x:c>
      <x:c r="I608" s="5" t="s">
        <x:v>225</x:v>
      </x:c>
      <x:c r="J608" s="5" t="s">
        <x:v>116</x:v>
      </x:c>
      <x:c r="K608" s="5" t="s">
        <x:v>61</x:v>
      </x:c>
      <x:c r="L608" s="5" t="s">
        <x:v>16</x:v>
      </x:c>
      <x:c r="M608" s="5" t="s">
        <x:v>198</x:v>
      </x:c>
      <x:c r="N608" s="6">
        <x:v>3</x:v>
      </x:c>
      <x:c r="O608" s="7">
        <x:v>320.83999999999997</x:v>
      </x:c>
      <x:c r="P608" s="8">
        <x:v>0</x:v>
      </x:c>
      <x:c r="Q608" s="7">
        <x:v>162.94999999999999</x:v>
      </x:c>
      <x:c r="R608" s="7">
        <x:v>962.51999999999998</x:v>
      </x:c>
      <x:c r="S608" s="5" t="s">
        <x:v>49</x:v>
      </x:c>
      <x:c r="T608" s="7">
        <x:v>186128.69</x:v>
      </x:c>
      <x:c r="U608" s="6"/>
      <x:c r="V608" s="6"/>
      <x:c r="W608" s="5" t="s">
        <x:v>50</x:v>
      </x:c>
      <x:c r="X608" s="5" t="s">
        <x:v>97</x:v>
      </x:c>
    </x:row>
    <x:row r="609">
      <x:c r="A609" s="5" t="s">
        <x:v>1437</x:v>
      </x:c>
      <x:c r="B609" s="5">
        <x:v>45769</x:v>
      </x:c>
      <x:c r="C609" s="5" t="s">
        <x:v>340</x:v>
      </x:c>
      <x:c r="D609" s="5" t="s">
        <x:v>341</x:v>
      </x:c>
      <x:c r="E609" s="5" t="s">
        <x:v>55</x:v>
      </x:c>
      <x:c r="F609" s="5" t="s">
        <x:v>66</x:v>
      </x:c>
      <x:c r="G609" s="5" t="s">
        <x:v>1001</x:v>
      </x:c>
      <x:c r="H609" s="5" t="s">
        <x:v>58</x:v>
      </x:c>
      <x:c r="I609" s="5" t="s">
        <x:v>413</x:v>
      </x:c>
      <x:c r="J609" s="5" t="s">
        <x:v>116</x:v>
      </x:c>
      <x:c r="K609" s="5" t="s">
        <x:v>46</x:v>
      </x:c>
      <x:c r="L609" s="5" t="s">
        <x:v>583</x:v>
      </x:c>
      <x:c r="M609" s="5" t="s">
        <x:v>62</x:v>
      </x:c>
      <x:c r="N609" s="6">
        <x:v>1</x:v>
      </x:c>
      <x:c r="O609" s="7">
        <x:v>264.88</x:v>
      </x:c>
      <x:c r="P609" s="8">
        <x:v>0.25</x:v>
      </x:c>
      <x:c r="Q609" s="7">
        <x:v>163.49000000000001</x:v>
      </x:c>
      <x:c r="R609" s="7">
        <x:v>198.66</x:v>
      </x:c>
      <x:c r="S609" s="5" t="s">
        <x:v>49</x:v>
      </x:c>
      <x:c r="T609" s="7">
        <x:v>77055.660000000003</x:v>
      </x:c>
      <x:c r="U609" s="6"/>
      <x:c r="V609" s="6"/>
      <x:c r="W609" s="5" t="s">
        <x:v>50</x:v>
      </x:c>
      <x:c r="X609" s="5" t="s">
        <x:v>51</x:v>
      </x:c>
    </x:row>
    <x:row r="610">
      <x:c r="A610" s="5" t="s">
        <x:v>1438</x:v>
      </x:c>
      <x:c r="B610" s="5">
        <x:v>46004</x:v>
      </x:c>
      <x:c r="C610" s="5" t="s">
        <x:v>144</x:v>
      </x:c>
      <x:c r="D610" s="5" t="s">
        <x:v>145</x:v>
      </x:c>
      <x:c r="E610" s="5" t="s">
        <x:v>55</x:v>
      </x:c>
      <x:c r="F610" s="5" t="s">
        <x:v>66</x:v>
      </x:c>
      <x:c r="G610" s="5" t="s">
        <x:v>1439</x:v>
      </x:c>
      <x:c r="H610" s="5" t="s">
        <x:v>78</x:v>
      </x:c>
      <x:c r="I610" s="5" t="s">
        <x:v>596</x:v>
      </x:c>
      <x:c r="J610" s="5" t="s">
        <x:v>60</x:v>
      </x:c>
      <x:c r="K610" s="5" t="s">
        <x:v>86</x:v>
      </x:c>
      <x:c r="L610" s="5" t="s">
        <x:v>94</x:v>
      </x:c>
      <x:c r="M610" s="5" t="s">
        <x:v>530</x:v>
      </x:c>
      <x:c r="N610" s="6">
        <x:v>1</x:v>
      </x:c>
      <x:c r="O610" s="7">
        <x:v>122.2</x:v>
      </x:c>
      <x:c r="P610" s="8">
        <x:v>0.25</x:v>
      </x:c>
      <x:c r="Q610" s="7">
        <x:v>96.489999999999995</x:v>
      </x:c>
      <x:c r="R610" s="7">
        <x:v>91.650000000000006</x:v>
      </x:c>
      <x:c r="S610" s="5" t="s">
        <x:v>49</x:v>
      </x:c>
      <x:c r="T610" s="7">
        <x:v>85082.619999999995</x:v>
      </x:c>
      <x:c r="U610" s="6"/>
      <x:c r="V610" s="6"/>
      <x:c r="W610" s="5" t="s">
        <x:v>50</x:v>
      </x:c>
      <x:c r="X610" s="5" t="s">
        <x:v>51</x:v>
      </x:c>
    </x:row>
    <x:row r="611">
      <x:c r="A611" s="5" t="s">
        <x:v>1440</x:v>
      </x:c>
      <x:c r="B611" s="5">
        <x:v>45678</x:v>
      </x:c>
      <x:c r="C611" s="5" t="s">
        <x:v>38</x:v>
      </x:c>
      <x:c r="D611" s="5" t="s">
        <x:v>39</x:v>
      </x:c>
      <x:c r="E611" s="5" t="s">
        <x:v>40</x:v>
      </x:c>
      <x:c r="F611" s="5" t="s">
        <x:v>41</x:v>
      </x:c>
      <x:c r="G611" s="5" t="s">
        <x:v>1441</x:v>
      </x:c>
      <x:c r="H611" s="5" t="s">
        <x:v>104</x:v>
      </x:c>
      <x:c r="I611" s="5" t="s">
        <x:v>150</x:v>
      </x:c>
      <x:c r="J611" s="5" t="s">
        <x:v>60</x:v>
      </x:c>
      <x:c r="K611" s="5" t="s">
        <x:v>46</x:v>
      </x:c>
      <x:c r="L611" s="5" t="s">
        <x:v>16</x:v>
      </x:c>
      <x:c r="M611" s="5" t="s">
        <x:v>281</x:v>
      </x:c>
      <x:c r="N611" s="6">
        <x:v>1</x:v>
      </x:c>
      <x:c r="O611" s="7">
        <x:v>238.31</x:v>
      </x:c>
      <x:c r="P611" s="8">
        <x:v>0</x:v>
      </x:c>
      <x:c r="Q611" s="7">
        <x:v>139.09999999999999</x:v>
      </x:c>
      <x:c r="R611" s="7">
        <x:v>238.31</x:v>
      </x:c>
      <x:c r="S611" s="5" t="s">
        <x:v>49</x:v>
      </x:c>
      <x:c r="T611" s="7">
        <x:v>183743.88</x:v>
      </x:c>
      <x:c r="U611" s="6"/>
      <x:c r="V611" s="6"/>
      <x:c r="W611" s="5" t="s">
        <x:v>50</x:v>
      </x:c>
      <x:c r="X611" s="5" t="s">
        <x:v>80</x:v>
      </x:c>
    </x:row>
    <x:row r="612">
      <x:c r="A612" s="5" t="s">
        <x:v>1442</x:v>
      </x:c>
      <x:c r="B612" s="5">
        <x:v>46085</x:v>
      </x:c>
      <x:c r="C612" s="5" t="s">
        <x:v>144</x:v>
      </x:c>
      <x:c r="D612" s="5" t="s">
        <x:v>145</x:v>
      </x:c>
      <x:c r="E612" s="5" t="s">
        <x:v>55</x:v>
      </x:c>
      <x:c r="F612" s="5" t="s">
        <x:v>66</x:v>
      </x:c>
      <x:c r="G612" s="5" t="s">
        <x:v>1443</x:v>
      </x:c>
      <x:c r="H612" s="5" t="s">
        <x:v>58</x:v>
      </x:c>
      <x:c r="I612" s="5" t="s">
        <x:v>105</x:v>
      </x:c>
      <x:c r="J612" s="5" t="s">
        <x:v>74</x:v>
      </x:c>
      <x:c r="K612" s="5" t="s">
        <x:v>86</x:v>
      </x:c>
      <x:c r="L612" s="5" t="s">
        <x:v>47</x:v>
      </x:c>
      <x:c r="M612" s="5" t="s">
        <x:v>376</x:v>
      </x:c>
      <x:c r="N612" s="6">
        <x:v>5</x:v>
      </x:c>
      <x:c r="O612" s="7">
        <x:v>80.129999999999995</x:v>
      </x:c>
      <x:c r="P612" s="8">
        <x:v>0</x:v>
      </x:c>
      <x:c r="Q612" s="7">
        <x:v>56.020000000000003</x:v>
      </x:c>
      <x:c r="R612" s="7">
        <x:v>400.64999999999998</x:v>
      </x:c>
      <x:c r="S612" s="5" t="s">
        <x:v>49</x:v>
      </x:c>
      <x:c r="T612" s="7">
        <x:v>66832.550000000003</x:v>
      </x:c>
      <x:c r="U612" s="6"/>
      <x:c r="V612" s="6"/>
      <x:c r="W612" s="5" t="s">
        <x:v>50</x:v>
      </x:c>
      <x:c r="X612" s="5" t="s">
        <x:v>97</x:v>
      </x:c>
    </x:row>
    <x:row r="613">
      <x:c r="A613" s="5" t="s">
        <x:v>1444</x:v>
      </x:c>
      <x:c r="B613" s="5">
        <x:v>45696</x:v>
      </x:c>
      <x:c r="C613" s="5" t="s">
        <x:v>53</x:v>
      </x:c>
      <x:c r="D613" s="5" t="s">
        <x:v>54</x:v>
      </x:c>
      <x:c r="E613" s="5" t="s">
        <x:v>55</x:v>
      </x:c>
      <x:c r="F613" s="5" t="s">
        <x:v>1445</x:v>
      </x:c>
      <x:c r="G613" s="5" t="s">
        <x:v>1446</x:v>
      </x:c>
      <x:c r="H613" s="5" t="s">
        <x:v>104</x:v>
      </x:c>
      <x:c r="I613" s="5" t="s">
        <x:v>176</x:v>
      </x:c>
      <x:c r="J613" s="5" t="s">
        <x:v>93</x:v>
      </x:c>
      <x:c r="K613" s="5" t="s">
        <x:v>86</x:v>
      </x:c>
      <x:c r="L613" s="5" t="s">
        <x:v>16</x:v>
      </x:c>
      <x:c r="M613" s="5" t="s">
        <x:v>122</x:v>
      </x:c>
      <x:c r="N613" s="6">
        <x:v>1</x:v>
      </x:c>
      <x:c r="O613" s="7">
        <x:v>37.630000000000003</x:v>
      </x:c>
      <x:c r="P613" s="8">
        <x:v>0.10000000000000001</x:v>
      </x:c>
      <x:c r="Q613" s="7">
        <x:v>18.460000000000001</x:v>
      </x:c>
      <x:c r="R613" s="7">
        <x:v>33.869999999999997</x:v>
      </x:c>
      <x:c r="S613" s="5" t="s">
        <x:v>49</x:v>
      </x:c>
      <x:c r="T613" s="7">
        <x:v>174033.03</x:v>
      </x:c>
      <x:c r="U613" s="6">
        <x:v>140</x:v>
      </x:c>
      <x:c r="V613" s="6">
        <x:v>10</x:v>
      </x:c>
      <x:c r="W613" s="5" t="s">
        <x:v>50</x:v>
      </x:c>
      <x:c r="X613" s="5" t="s">
        <x:v>70</x:v>
      </x:c>
    </x:row>
    <x:row r="614">
      <x:c r="A614" s="5" t="s">
        <x:v>1447</x:v>
      </x:c>
      <x:c r="B614" s="5">
        <x:v>45832</x:v>
      </x:c>
      <x:c r="C614" s="5" t="s">
        <x:v>200</x:v>
      </x:c>
      <x:c r="D614" s="5" t="s">
        <x:v>201</x:v>
      </x:c>
      <x:c r="E614" s="5" t="s">
        <x:v>40</x:v>
      </x:c>
      <x:c r="F614" s="5" t="s">
        <x:v>158</x:v>
      </x:c>
      <x:c r="G614" s="5" t="s">
        <x:v>1448</x:v>
      </x:c>
      <x:c r="H614" s="5" t="s">
        <x:v>43</x:v>
      </x:c>
      <x:c r="I614" s="5" t="s">
        <x:v>68</x:v>
      </x:c>
      <x:c r="J614" s="5" t="s">
        <x:v>45</x:v>
      </x:c>
      <x:c r="K614" s="5" t="s">
        <x:v>46</x:v>
      </x:c>
      <x:c r="L614" s="5" t="s">
        <x:v>16</x:v>
      </x:c>
      <x:c r="M614" s="5" t="s">
        <x:v>75</x:v>
      </x:c>
      <x:c r="N614" s="6">
        <x:v>0</x:v>
      </x:c>
      <x:c r="O614" s="7">
        <x:v>738.87</x:v>
      </x:c>
      <x:c r="P614" s="8">
        <x:v>0.10000000000000001</x:v>
      </x:c>
      <x:c r="Q614" s="7">
        <x:v>537.84000000000003</x:v>
      </x:c>
      <x:c r="R614" s="7">
        <x:v>0</x:v>
      </x:c>
      <x:c r="S614" s="5" t="s">
        <x:v>49</x:v>
      </x:c>
      <x:c r="T614" s="7">
        <x:v>182108.66</x:v>
      </x:c>
      <x:c r="U614" s="6"/>
      <x:c r="V614" s="6"/>
      <x:c r="W614" s="5" t="s">
        <x:v>151</x:v>
      </x:c>
      <x:c r="X614" s="5" t="s">
        <x:v>70</x:v>
      </x:c>
    </x:row>
    <x:row r="615">
      <x:c r="A615" s="5" t="s">
        <x:v>1449</x:v>
      </x:c>
      <x:c r="B615" s="5">
        <x:v>45331</x:v>
      </x:c>
      <x:c r="C615" s="5" t="s">
        <x:v>138</x:v>
      </x:c>
      <x:c r="D615" s="5" t="s">
        <x:v>139</x:v>
      </x:c>
      <x:c r="E615" s="5" t="s">
        <x:v>90</x:v>
      </x:c>
      <x:c r="F615" s="5" t="s">
        <x:v>41</x:v>
      </x:c>
      <x:c r="G615" s="5" t="s">
        <x:v>1450</x:v>
      </x:c>
      <x:c r="H615" s="5" t="s">
        <x:v>78</x:v>
      </x:c>
      <x:c r="I615" s="5" t="s">
        <x:v>1451</x:v>
      </x:c>
      <x:c r="J615" s="5" t="s">
        <x:v>60</x:v>
      </x:c>
      <x:c r="K615" s="5" t="s">
        <x:v>86</x:v>
      </x:c>
      <x:c r="L615" s="5" t="s">
        <x:v>16</x:v>
      </x:c>
      <x:c r="M615" s="5" t="s">
        <x:v>154</x:v>
      </x:c>
      <x:c r="N615" s="6">
        <x:v>2</x:v>
      </x:c>
      <x:c r="O615" s="7">
        <x:v>131.13</x:v>
      </x:c>
      <x:c r="P615" s="8">
        <x:v>0.10000000000000001</x:v>
      </x:c>
      <x:c r="Q615" s="7">
        <x:v>89.379999999999995</x:v>
      </x:c>
      <x:c r="R615" s="7">
        <x:v>236.03</x:v>
      </x:c>
      <x:c r="S615" s="5" t="s">
        <x:v>49</x:v>
      </x:c>
      <x:c r="T615" s="7">
        <x:v>150225.5</x:v>
      </x:c>
      <x:c r="U615" s="6"/>
      <x:c r="V615" s="6"/>
      <x:c r="W615" s="5" t="s">
        <x:v>50</x:v>
      </x:c>
      <x:c r="X615" s="5" t="s">
        <x:v>97</x:v>
      </x:c>
    </x:row>
    <x:row r="616">
      <x:c r="A616" s="5" t="s">
        <x:v>1452</x:v>
      </x:c>
      <x:c r="B616" s="5">
        <x:v>46045</x:v>
      </x:c>
      <x:c r="C616" s="5" t="s">
        <x:v>216</x:v>
      </x:c>
      <x:c r="D616" s="5" t="s">
        <x:v>217</x:v>
      </x:c>
      <x:c r="E616" s="5" t="s">
        <x:v>40</x:v>
      </x:c>
      <x:c r="F616" s="5" t="s">
        <x:v>102</x:v>
      </x:c>
      <x:c r="G616" s="5" t="s">
        <x:v>1453</x:v>
      </x:c>
      <x:c r="H616" s="5" t="s">
        <x:v>58</x:v>
      </x:c>
      <x:c r="I616" s="5" t="s">
        <x:v>811</x:v>
      </x:c>
      <x:c r="J616" s="5" t="s">
        <x:v>74</x:v>
      </x:c>
      <x:c r="K616" s="5" t="s">
        <x:v>61</x:v>
      </x:c>
      <x:c r="L616" s="5" t="s">
        <x:v>16</x:v>
      </x:c>
      <x:c r="M616" s="5" t="s">
        <x:v>166</x:v>
      </x:c>
      <x:c r="N616" s="6">
        <x:v>1</x:v>
      </x:c>
      <x:c r="O616" s="7">
        <x:v>102.72</x:v>
      </x:c>
      <x:c r="P616" s="8">
        <x:v>0.20000000000000001</x:v>
      </x:c>
      <x:c r="Q616" s="7">
        <x:v>50.490000000000002</x:v>
      </x:c>
      <x:c r="R616" s="7">
        <x:v>82.180000000000007</x:v>
      </x:c>
      <x:c r="S616" s="5" t="s">
        <x:v>49</x:v>
      </x:c>
      <x:c r="T616" s="7">
        <x:v>120628.66</x:v>
      </x:c>
      <x:c r="U616" s="6"/>
      <x:c r="V616" s="6"/>
      <x:c r="W616" s="5" t="s">
        <x:v>50</x:v>
      </x:c>
      <x:c r="X616" s="5" t="s">
        <x:v>70</x:v>
      </x:c>
    </x:row>
    <x:row r="617">
      <x:c r="A617" s="5" t="s">
        <x:v>1454</x:v>
      </x:c>
      <x:c r="B617" s="5">
        <x:v>45386</x:v>
      </x:c>
      <x:c r="C617" s="5" t="s">
        <x:v>88</x:v>
      </x:c>
      <x:c r="D617" s="5" t="s">
        <x:v>89</x:v>
      </x:c>
      <x:c r="E617" s="5" t="s">
        <x:v>90</x:v>
      </x:c>
      <x:c r="F617" s="5" t="s">
        <x:v>56</x:v>
      </x:c>
      <x:c r="G617" s="5" t="s">
        <x:v>1455</x:v>
      </x:c>
      <x:c r="H617" s="5" t="s">
        <x:v>43</x:v>
      </x:c>
      <x:c r="I617" s="5" t="s">
        <x:v>294</x:v>
      </x:c>
      <x:c r="J617" s="5" t="s">
        <x:v>116</x:v>
      </x:c>
      <x:c r="K617" s="5" t="s">
        <x:v>117</x:v>
      </x:c>
      <x:c r="L617" s="5" t="s">
        <x:v>94</x:v>
      </x:c>
      <x:c r="M617" s="5" t="s">
        <x:v>118</x:v>
      </x:c>
      <x:c r="N617" s="6">
        <x:v>3</x:v>
      </x:c>
      <x:c r="O617" s="7">
        <x:v>296.02999999999997</x:v>
      </x:c>
      <x:c r="P617" s="8">
        <x:v>0</x:v>
      </x:c>
      <x:c r="Q617" s="7">
        <x:v>154.37</x:v>
      </x:c>
      <x:c r="R617" s="7">
        <x:v>888.09000000000003</x:v>
      </x:c>
      <x:c r="S617" s="5" t="s">
        <x:v>49</x:v>
      </x:c>
      <x:c r="T617" s="7">
        <x:v>73759.330000000002</x:v>
      </x:c>
      <x:c r="U617" s="6"/>
      <x:c r="V617" s="6"/>
      <x:c r="W617" s="5" t="s">
        <x:v>50</x:v>
      </x:c>
      <x:c r="X617" s="5" t="s">
        <x:v>80</x:v>
      </x:c>
    </x:row>
    <x:row r="618">
      <x:c r="A618" s="5" t="s">
        <x:v>1456</x:v>
      </x:c>
      <x:c r="B618" s="5">
        <x:v>45387</x:v>
      </x:c>
      <x:c r="C618" s="5" t="s">
        <x:v>156</x:v>
      </x:c>
      <x:c r="D618" s="5" t="s">
        <x:v>157</x:v>
      </x:c>
      <x:c r="E618" s="5" t="s">
        <x:v>55</x:v>
      </x:c>
      <x:c r="F618" s="5" t="s">
        <x:v>158</x:v>
      </x:c>
      <x:c r="G618" s="5" t="s">
        <x:v>1457</x:v>
      </x:c>
      <x:c r="H618" s="5" t="s">
        <x:v>43</x:v>
      </x:c>
      <x:c r="I618" s="5" t="s">
        <x:v>250</x:v>
      </x:c>
      <x:c r="J618" s="5" t="s">
        <x:v>60</x:v>
      </x:c>
      <x:c r="K618" s="5" t="s">
        <x:v>46</x:v>
      </x:c>
      <x:c r="L618" s="5" t="s">
        <x:v>131</x:v>
      </x:c>
      <x:c r="M618" s="5" t="s">
        <x:v>236</x:v>
      </x:c>
      <x:c r="N618" s="6">
        <x:v>2</x:v>
      </x:c>
      <x:c r="O618" s="7">
        <x:v>191.5</x:v>
      </x:c>
      <x:c r="P618" s="8">
        <x:v>0.14999999999999999</x:v>
      </x:c>
      <x:c r="Q618" s="7">
        <x:v>120.05</x:v>
      </x:c>
      <x:c r="R618" s="7">
        <x:v>325.55000000000001</x:v>
      </x:c>
      <x:c r="S618" s="5" t="s">
        <x:v>49</x:v>
      </x:c>
      <x:c r="T618" s="7">
        <x:v>77649.210000000006</x:v>
      </x:c>
      <x:c r="U618" s="6"/>
      <x:c r="V618" s="6"/>
      <x:c r="W618" s="5" t="s">
        <x:v>50</x:v>
      </x:c>
      <x:c r="X618" s="5" t="s">
        <x:v>70</x:v>
      </x:c>
    </x:row>
    <x:row r="619">
      <x:c r="A619" s="5" t="s">
        <x:v>1458</x:v>
      </x:c>
      <x:c r="B619" s="5">
        <x:v>46180</x:v>
      </x:c>
      <x:c r="C619" s="5" t="s">
        <x:v>88</x:v>
      </x:c>
      <x:c r="D619" s="5" t="s">
        <x:v>89</x:v>
      </x:c>
      <x:c r="E619" s="5" t="s">
        <x:v>90</x:v>
      </x:c>
      <x:c r="F619" s="5" t="s">
        <x:v>56</x:v>
      </x:c>
      <x:c r="G619" s="5" t="s">
        <x:v>1459</x:v>
      </x:c>
      <x:c r="H619" s="5" t="s">
        <x:v>58</x:v>
      </x:c>
      <x:c r="I619" s="5" t="s">
        <x:v>188</x:v>
      </x:c>
      <x:c r="J619" s="5" t="s">
        <x:v>45</x:v>
      </x:c>
      <x:c r="K619" s="5" t="s">
        <x:v>61</x:v>
      </x:c>
      <x:c r="L619" s="5" t="s">
        <x:v>16</x:v>
      </x:c>
      <x:c r="M619" s="5" t="s">
        <x:v>154</x:v>
      </x:c>
      <x:c r="N619" s="6">
        <x:v>1</x:v>
      </x:c>
      <x:c r="O619" s="7">
        <x:v>338.75999999999999</x:v>
      </x:c>
      <x:c r="P619" s="8">
        <x:v>0.14999999999999999</x:v>
      </x:c>
      <x:c r="Q619" s="7">
        <x:v>170.34</x:v>
      </x:c>
      <x:c r="R619" s="7">
        <x:v>287.94999999999999</x:v>
      </x:c>
      <x:c r="S619" s="5" t="s">
        <x:v>49</x:v>
      </x:c>
      <x:c r="T619" s="7">
        <x:v>149211.60000000001</x:v>
      </x:c>
      <x:c r="U619" s="6"/>
      <x:c r="V619" s="6"/>
      <x:c r="W619" s="5" t="s">
        <x:v>50</x:v>
      </x:c>
      <x:c r="X619" s="5" t="s">
        <x:v>97</x:v>
      </x:c>
    </x:row>
    <x:row r="620">
      <x:c r="A620" s="5" t="s">
        <x:v>1460</x:v>
      </x:c>
      <x:c r="B620" s="5">
        <x:v>46179</x:v>
      </x:c>
      <x:c r="C620" s="5" t="s">
        <x:v>194</x:v>
      </x:c>
      <x:c r="D620" s="5" t="s">
        <x:v>195</x:v>
      </x:c>
      <x:c r="E620" s="5" t="s">
        <x:v>90</x:v>
      </x:c>
      <x:c r="F620" s="5" t="s">
        <x:v>158</x:v>
      </x:c>
      <x:c r="G620" s="5" t="s">
        <x:v>404</x:v>
      </x:c>
      <x:c r="H620" s="5" t="s">
        <x:v>78</x:v>
      </x:c>
      <x:c r="I620" s="5" t="s">
        <x:v>257</x:v>
      </x:c>
      <x:c r="J620" s="5" t="s">
        <x:v>74</x:v>
      </x:c>
      <x:c r="K620" s="5" t="s">
        <x:v>86</x:v>
      </x:c>
      <x:c r="L620" s="5" t="s">
        <x:v>16</x:v>
      </x:c>
      <x:c r="M620" s="5" t="s">
        <x:v>112</x:v>
      </x:c>
      <x:c r="N620" s="6">
        <x:v>0</x:v>
      </x:c>
      <x:c r="O620" s="7">
        <x:v>100.22</x:v>
      </x:c>
      <x:c r="P620" s="8">
        <x:v>0</x:v>
      </x:c>
      <x:c r="Q620" s="7">
        <x:v>62.619999999999997</x:v>
      </x:c>
      <x:c r="R620" s="7">
        <x:v>0</x:v>
      </x:c>
      <x:c r="S620" s="5" t="s">
        <x:v>49</x:v>
      </x:c>
      <x:c r="T620" s="7">
        <x:v>125192.92999999999</x:v>
      </x:c>
      <x:c r="U620" s="6"/>
      <x:c r="V620" s="6"/>
      <x:c r="W620" s="5" t="s">
        <x:v>151</x:v>
      </x:c>
      <x:c r="X620" s="5" t="s">
        <x:v>51</x:v>
      </x:c>
    </x:row>
    <x:row r="621">
      <x:c r="A621" s="5" t="s">
        <x:v>1461</x:v>
      </x:c>
      <x:c r="B621" s="5">
        <x:v>45404</x:v>
      </x:c>
      <x:c r="C621" s="5" t="s">
        <x:v>200</x:v>
      </x:c>
      <x:c r="D621" s="5" t="s">
        <x:v>201</x:v>
      </x:c>
      <x:c r="E621" s="5" t="s">
        <x:v>40</x:v>
      </x:c>
      <x:c r="F621" s="5" t="s">
        <x:v>158</x:v>
      </x:c>
      <x:c r="G621" s="5" t="s">
        <x:v>1115</x:v>
      </x:c>
      <x:c r="H621" s="5" t="s">
        <x:v>104</x:v>
      </x:c>
      <x:c r="I621" s="5" t="s">
        <x:v>611</x:v>
      </x:c>
      <x:c r="J621" s="5" t="s">
        <x:v>93</x:v>
      </x:c>
      <x:c r="K621" s="5" t="s">
        <x:v>86</x:v>
      </x:c>
      <x:c r="L621" s="5" t="s">
        <x:v>47</x:v>
      </x:c>
      <x:c r="M621" s="5" t="s">
        <x:v>384</x:v>
      </x:c>
      <x:c r="N621" s="6">
        <x:v>-4</x:v>
      </x:c>
      <x:c r="O621" s="7">
        <x:v>39.310000000000002</x:v>
      </x:c>
      <x:c r="P621" s="8">
        <x:v>0.10000000000000001</x:v>
      </x:c>
      <x:c r="Q621" s="7">
        <x:v>28.460000000000001</x:v>
      </x:c>
      <x:c r="R621" s="7">
        <x:v>-141.52000000000001</x:v>
      </x:c>
      <x:c r="S621" s="5" t="s">
        <x:v>49</x:v>
      </x:c>
      <x:c r="T621" s="7">
        <x:v>85963.660000000003</x:v>
      </x:c>
      <x:c r="U621" s="6"/>
      <x:c r="V621" s="6"/>
      <x:c r="W621" s="5" t="s">
        <x:v>96</x:v>
      </x:c>
      <x:c r="X621" s="5" t="s">
        <x:v>51</x:v>
      </x:c>
    </x:row>
    <x:row r="622">
      <x:c r="A622" s="5" t="s">
        <x:v>1462</x:v>
      </x:c>
      <x:c r="B622" s="5">
        <x:v>46016</x:v>
      </x:c>
      <x:c r="C622" s="5" t="s">
        <x:v>283</x:v>
      </x:c>
      <x:c r="D622" s="5" t="s">
        <x:v>284</x:v>
      </x:c>
      <x:c r="E622" s="5" t="s">
        <x:v>55</x:v>
      </x:c>
      <x:c r="F622" s="5" t="s">
        <x:v>56</x:v>
      </x:c>
      <x:c r="G622" s="5" t="s">
        <x:v>1463</x:v>
      </x:c>
      <x:c r="H622" s="5" t="s">
        <x:v>78</x:v>
      </x:c>
      <x:c r="I622" s="5" t="s">
        <x:v>362</x:v>
      </x:c>
      <x:c r="J622" s="5" t="s">
        <x:v>45</x:v>
      </x:c>
      <x:c r="K622" s="5" t="s">
        <x:v>46</x:v>
      </x:c>
      <x:c r="L622" s="5" t="s">
        <x:v>16</x:v>
      </x:c>
      <x:c r="M622" s="5" t="s">
        <x:v>258</x:v>
      </x:c>
      <x:c r="N622" s="6">
        <x:v>1</x:v>
      </x:c>
      <x:c r="O622" s="7">
        <x:v>353.10000000000002</x:v>
      </x:c>
      <x:c r="P622" s="8">
        <x:v>0</x:v>
      </x:c>
      <x:c r="Q622" s="7">
        <x:v>258.26999999999998</x:v>
      </x:c>
      <x:c r="R622" s="7">
        <x:v>353.10000000000002</x:v>
      </x:c>
      <x:c r="S622" s="5" t="s">
        <x:v>49</x:v>
      </x:c>
      <x:c r="T622" s="7">
        <x:v>186128.69</x:v>
      </x:c>
      <x:c r="U622" s="6">
        <x:v>123</x:v>
      </x:c>
      <x:c r="V622" s="6">
        <x:v>16</x:v>
      </x:c>
      <x:c r="W622" s="5" t="s">
        <x:v>50</x:v>
      </x:c>
      <x:c r="X622" s="5" t="s">
        <x:v>80</x:v>
      </x:c>
    </x:row>
    <x:row r="623">
      <x:c r="A623" s="5" t="s">
        <x:v>1464</x:v>
      </x:c>
      <x:c r="B623" s="5">
        <x:v>45718</x:v>
      </x:c>
      <x:c r="C623" s="5" t="s">
        <x:v>127</x:v>
      </x:c>
      <x:c r="D623" s="5" t="s">
        <x:v>128</x:v>
      </x:c>
      <x:c r="E623" s="5" t="s">
        <x:v>55</x:v>
      </x:c>
      <x:c r="F623" s="5" t="s">
        <x:v>41</x:v>
      </x:c>
      <x:c r="G623" s="5" t="s">
        <x:v>1465</x:v>
      </x:c>
      <x:c r="H623" s="5" t="s">
        <x:v>78</x:v>
      </x:c>
      <x:c r="I623" s="5" t="s">
        <x:v>536</x:v>
      </x:c>
      <x:c r="J623" s="5" t="s">
        <x:v>116</x:v>
      </x:c>
      <x:c r="K623" s="5" t="s">
        <x:v>61</x:v>
      </x:c>
      <x:c r="L623" s="5" t="s">
        <x:v>47</x:v>
      </x:c>
      <x:c r="M623" s="5" t="s">
        <x:v>222</x:v>
      </x:c>
      <x:c r="N623" s="6">
        <x:v>1</x:v>
      </x:c>
      <x:c r="O623" s="7">
        <x:v>178.59999999999999</x:v>
      </x:c>
      <x:c r="P623" s="8">
        <x:v>0.20000000000000001</x:v>
      </x:c>
      <x:c r="Q623" s="7">
        <x:v>114.48</x:v>
      </x:c>
      <x:c r="R623" s="7">
        <x:v>142.88</x:v>
      </x:c>
      <x:c r="S623" s="5" t="s">
        <x:v>49</x:v>
      </x:c>
      <x:c r="T623" s="7">
        <x:v>89862.960000000006</x:v>
      </x:c>
      <x:c r="U623" s="6"/>
      <x:c r="V623" s="6"/>
      <x:c r="W623" s="5" t="s">
        <x:v>50</x:v>
      </x:c>
      <x:c r="X623" s="5" t="s">
        <x:v>70</x:v>
      </x:c>
    </x:row>
    <x:row r="624">
      <x:c r="A624" s="5" t="s">
        <x:v>1466</x:v>
      </x:c>
      <x:c r="B624" s="5">
        <x:v>45827</x:v>
      </x:c>
      <x:c r="C624" s="5" t="s">
        <x:v>127</x:v>
      </x:c>
      <x:c r="D624" s="5" t="s">
        <x:v>128</x:v>
      </x:c>
      <x:c r="E624" s="5" t="s">
        <x:v>55</x:v>
      </x:c>
      <x:c r="F624" s="5" t="s">
        <x:v>41</x:v>
      </x:c>
      <x:c r="G624" s="5" t="s">
        <x:v>1467</x:v>
      </x:c>
      <x:c r="H624" s="5" t="s">
        <x:v>58</x:v>
      </x:c>
      <x:c r="I624" s="5" t="s">
        <x:v>1024</x:v>
      </x:c>
      <x:c r="J624" s="5" t="s">
        <x:v>74</x:v>
      </x:c>
      <x:c r="K624" s="5" t="s">
        <x:v>117</x:v>
      </x:c>
      <x:c r="L624" s="5" t="s">
        <x:v>47</x:v>
      </x:c>
      <x:c r="M624" s="5" t="s">
        <x:v>483</x:v>
      </x:c>
      <x:c r="N624" s="6">
        <x:v>2</x:v>
      </x:c>
      <x:c r="O624" s="7">
        <x:v>56.460000000000001</x:v>
      </x:c>
      <x:c r="P624" s="8">
        <x:v>0.10000000000000001</x:v>
      </x:c>
      <x:c r="Q624" s="7">
        <x:v>37.18</x:v>
      </x:c>
      <x:c r="R624" s="7">
        <x:v>101.63</x:v>
      </x:c>
      <x:c r="S624" s="5" t="s">
        <x:v>49</x:v>
      </x:c>
      <x:c r="T624" s="7">
        <x:v>84523.210000000006</x:v>
      </x:c>
      <x:c r="U624" s="6"/>
      <x:c r="V624" s="6"/>
      <x:c r="W624" s="5" t="s">
        <x:v>50</x:v>
      </x:c>
      <x:c r="X624" s="5" t="s">
        <x:v>70</x:v>
      </x:c>
    </x:row>
    <x:row r="625">
      <x:c r="A625" s="5" t="s">
        <x:v>1468</x:v>
      </x:c>
      <x:c r="B625" s="5">
        <x:v>45969</x:v>
      </x:c>
      <x:c r="C625" s="5" t="s">
        <x:v>144</x:v>
      </x:c>
      <x:c r="D625" s="5" t="s">
        <x:v>145</x:v>
      </x:c>
      <x:c r="E625" s="5" t="s">
        <x:v>55</x:v>
      </x:c>
      <x:c r="F625" s="5" t="s">
        <x:v>66</x:v>
      </x:c>
      <x:c r="G625" s="5" t="s">
        <x:v>1469</x:v>
      </x:c>
      <x:c r="H625" s="5" t="s">
        <x:v>104</x:v>
      </x:c>
      <x:c r="I625" s="5" t="s">
        <x:v>601</x:v>
      </x:c>
      <x:c r="J625" s="5" t="s">
        <x:v>116</x:v>
      </x:c>
      <x:c r="K625" s="5" t="s">
        <x:v>61</x:v>
      </x:c>
      <x:c r="L625" s="5" t="s">
        <x:v>47</x:v>
      </x:c>
      <x:c r="M625" s="5" t="s">
        <x:v>69</x:v>
      </x:c>
      <x:c r="N625" s="6">
        <x:v>1</x:v>
      </x:c>
      <x:c r="O625" s="7">
        <x:v>234.27000000000001</x:v>
      </x:c>
      <x:c r="P625" s="8">
        <x:v>0</x:v>
      </x:c>
      <x:c r="Q625" s="7">
        <x:v>116.03</x:v>
      </x:c>
      <x:c r="R625" s="7">
        <x:v>234.27000000000001</x:v>
      </x:c>
      <x:c r="S625" s="5" t="s">
        <x:v>49</x:v>
      </x:c>
      <x:c r="T625" s="7">
        <x:v>91871.729999999996</x:v>
      </x:c>
      <x:c r="U625" s="6"/>
      <x:c r="V625" s="6"/>
      <x:c r="W625" s="5" t="s">
        <x:v>50</x:v>
      </x:c>
      <x:c r="X625" s="5" t="s">
        <x:v>80</x:v>
      </x:c>
    </x:row>
    <x:row r="626">
      <x:c r="A626" s="5" t="s">
        <x:v>1470</x:v>
      </x:c>
      <x:c r="B626" s="5">
        <x:v>46118</x:v>
      </x:c>
      <x:c r="C626" s="5" t="s">
        <x:v>127</x:v>
      </x:c>
      <x:c r="D626" s="5" t="s">
        <x:v>128</x:v>
      </x:c>
      <x:c r="E626" s="5" t="s">
        <x:v>55</x:v>
      </x:c>
      <x:c r="F626" s="5" t="s">
        <x:v>41</x:v>
      </x:c>
      <x:c r="G626" s="5" t="s">
        <x:v>1471</x:v>
      </x:c>
      <x:c r="H626" s="5" t="s">
        <x:v>78</x:v>
      </x:c>
      <x:c r="I626" s="5" t="s">
        <x:v>203</x:v>
      </x:c>
      <x:c r="J626" s="5" t="s">
        <x:v>60</x:v>
      </x:c>
      <x:c r="K626" s="5" t="s">
        <x:v>86</x:v>
      </x:c>
      <x:c r="L626" s="5" t="s">
        <x:v>47</x:v>
      </x:c>
      <x:c r="M626" s="5" t="s">
        <x:v>266</x:v>
      </x:c>
      <x:c r="N626" s="6">
        <x:v>7</x:v>
      </x:c>
      <x:c r="O626" s="7">
        <x:v>143.08000000000001</x:v>
      </x:c>
      <x:c r="P626" s="8">
        <x:v>5.0000000000000003e-002</x:v>
      </x:c>
      <x:c r="Q626" s="7">
        <x:v>103.51000000000001</x:v>
      </x:c>
      <x:c r="R626" s="7">
        <x:v>951.48000000000002</x:v>
      </x:c>
      <x:c r="S626" s="5" t="s">
        <x:v>49</x:v>
      </x:c>
      <x:c r="T626" s="7">
        <x:v>75256.539999999994</x:v>
      </x:c>
      <x:c r="U626" s="6"/>
      <x:c r="V626" s="6"/>
      <x:c r="W626" s="5" t="s">
        <x:v>50</x:v>
      </x:c>
      <x:c r="X626" s="5" t="s">
        <x:v>80</x:v>
      </x:c>
    </x:row>
    <x:row r="627">
      <x:c r="A627" s="5" t="s">
        <x:v>1472</x:v>
      </x:c>
      <x:c r="B627" s="5">
        <x:v>45320</x:v>
      </x:c>
      <x:c r="C627" s="5" t="s">
        <x:v>127</x:v>
      </x:c>
      <x:c r="D627" s="5" t="s">
        <x:v>128</x:v>
      </x:c>
      <x:c r="E627" s="5" t="s">
        <x:v>55</x:v>
      </x:c>
      <x:c r="F627" s="5" t="s">
        <x:v>41</x:v>
      </x:c>
      <x:c r="G627" s="5" t="s">
        <x:v>1473</x:v>
      </x:c>
      <x:c r="H627" s="5" t="s">
        <x:v>43</x:v>
      </x:c>
      <x:c r="I627" s="5" t="s">
        <x:v>297</x:v>
      </x:c>
      <x:c r="J627" s="5" t="s">
        <x:v>45</x:v>
      </x:c>
      <x:c r="K627" s="5" t="s">
        <x:v>46</x:v>
      </x:c>
      <x:c r="L627" s="5" t="s">
        <x:v>94</x:v>
      </x:c>
      <x:c r="M627" s="5" t="s">
        <x:v>95</x:v>
      </x:c>
      <x:c r="N627" s="6">
        <x:v>6</x:v>
      </x:c>
      <x:c r="O627" s="7">
        <x:v>195.86000000000001</x:v>
      </x:c>
      <x:c r="P627" s="8">
        <x:v>0.10000000000000001</x:v>
      </x:c>
      <x:c r="Q627" s="7">
        <x:v>115.70999999999999</x:v>
      </x:c>
      <x:c r="R627" s="7">
        <x:v>1057.6400000000001</x:v>
      </x:c>
      <x:c r="S627" s="5" t="s">
        <x:v>49</x:v>
      </x:c>
      <x:c r="T627" s="7">
        <x:v>99048.770000000004</x:v>
      </x:c>
      <x:c r="U627" s="6"/>
      <x:c r="V627" s="6"/>
      <x:c r="W627" s="5" t="s">
        <x:v>50</x:v>
      </x:c>
      <x:c r="X627" s="5" t="s">
        <x:v>80</x:v>
      </x:c>
    </x:row>
    <x:row r="628">
      <x:c r="A628" s="5" t="s">
        <x:v>1474</x:v>
      </x:c>
      <x:c r="B628" s="5">
        <x:v>46197</x:v>
      </x:c>
      <x:c r="C628" s="5" t="s">
        <x:v>194</x:v>
      </x:c>
      <x:c r="D628" s="5" t="s">
        <x:v>195</x:v>
      </x:c>
      <x:c r="E628" s="5" t="s">
        <x:v>90</x:v>
      </x:c>
      <x:c r="F628" s="5" t="s">
        <x:v>158</x:v>
      </x:c>
      <x:c r="G628" s="5" t="s">
        <x:v>1475</x:v>
      </x:c>
      <x:c r="H628" s="5" t="s">
        <x:v>78</x:v>
      </x:c>
      <x:c r="I628" s="5" t="s">
        <x:v>392</x:v>
      </x:c>
      <x:c r="J628" s="5" t="s">
        <x:v>74</x:v>
      </x:c>
      <x:c r="K628" s="5" t="s">
        <x:v>86</x:v>
      </x:c>
      <x:c r="L628" s="5" t="s">
        <x:v>47</x:v>
      </x:c>
      <x:c r="M628" s="5" t="s">
        <x:v>530</x:v>
      </x:c>
      <x:c r="N628" s="6">
        <x:v>1</x:v>
      </x:c>
      <x:c r="O628" s="7">
        <x:v>42.619999999999997</x:v>
      </x:c>
      <x:c r="P628" s="8">
        <x:v>0.20000000000000001</x:v>
      </x:c>
      <x:c r="Q628" s="7">
        <x:v>20.899999999999999</x:v>
      </x:c>
      <x:c r="R628" s="7">
        <x:v>34.100000000000001</x:v>
      </x:c>
      <x:c r="S628" s="5" t="s">
        <x:v>49</x:v>
      </x:c>
      <x:c r="T628" s="7">
        <x:v>76558.940000000002</x:v>
      </x:c>
      <x:c r="U628" s="6">
        <x:v>0</x:v>
      </x:c>
      <x:c r="V628" s="6">
        <x:v>36</x:v>
      </x:c>
      <x:c r="W628" s="5" t="s">
        <x:v>50</x:v>
      </x:c>
      <x:c r="X628" s="5" t="s">
        <x:v>70</x:v>
      </x:c>
    </x:row>
    <x:row r="629">
      <x:c r="A629" s="5" t="s">
        <x:v>1476</x:v>
      </x:c>
      <x:c r="B629" s="5">
        <x:v>45506</x:v>
      </x:c>
      <x:c r="C629" s="5" t="s">
        <x:v>127</x:v>
      </x:c>
      <x:c r="D629" s="5" t="s">
        <x:v>128</x:v>
      </x:c>
      <x:c r="E629" s="5" t="s">
        <x:v>55</x:v>
      </x:c>
      <x:c r="F629" s="5" t="s">
        <x:v>41</x:v>
      </x:c>
      <x:c r="G629" s="5" t="s">
        <x:v>904</x:v>
      </x:c>
      <x:c r="H629" s="5" t="s">
        <x:v>43</x:v>
      </x:c>
      <x:c r="I629" s="5" t="s">
        <x:v>797</x:v>
      </x:c>
      <x:c r="J629" s="5" t="s">
        <x:v>93</x:v>
      </x:c>
      <x:c r="K629" s="5" t="s">
        <x:v>117</x:v>
      </x:c>
      <x:c r="L629" s="5" t="s">
        <x:v>47</x:v>
      </x:c>
      <x:c r="M629" s="5" t="s">
        <x:v>142</x:v>
      </x:c>
      <x:c r="N629" s="6">
        <x:v>2</x:v>
      </x:c>
      <x:c r="O629" s="7">
        <x:v>42.840000000000003</x:v>
      </x:c>
      <x:c r="P629" s="8">
        <x:v>0</x:v>
      </x:c>
      <x:c r="Q629" s="7">
        <x:v>28.800000000000001</x:v>
      </x:c>
      <x:c r="R629" s="7">
        <x:v>85.680000000000007</x:v>
      </x:c>
      <x:c r="S629" s="5" t="s">
        <x:v>49</x:v>
      </x:c>
      <x:c r="T629" s="7">
        <x:v>81898.130000000005</x:v>
      </x:c>
      <x:c r="U629" s="6"/>
      <x:c r="V629" s="6"/>
      <x:c r="W629" s="5" t="s">
        <x:v>50</x:v>
      </x:c>
      <x:c r="X629" s="5" t="s">
        <x:v>97</x:v>
      </x:c>
    </x:row>
    <x:row r="630">
      <x:c r="A630" s="5" t="s">
        <x:v>1477</x:v>
      </x:c>
      <x:c r="B630" s="5">
        <x:v>45851</x:v>
      </x:c>
      <x:c r="C630" s="5" t="s">
        <x:v>340</x:v>
      </x:c>
      <x:c r="D630" s="5" t="s">
        <x:v>341</x:v>
      </x:c>
      <x:c r="E630" s="5" t="s">
        <x:v>55</x:v>
      </x:c>
      <x:c r="F630" s="5" t="s">
        <x:v>66</x:v>
      </x:c>
      <x:c r="G630" s="5" t="s">
        <x:v>1422</x:v>
      </x:c>
      <x:c r="H630" s="5" t="s">
        <x:v>78</x:v>
      </x:c>
      <x:c r="I630" s="5" t="s">
        <x:v>517</x:v>
      </x:c>
      <x:c r="J630" s="5" t="s">
        <x:v>60</x:v>
      </x:c>
      <x:c r="K630" s="5" t="s">
        <x:v>117</x:v>
      </x:c>
      <x:c r="L630" s="5" t="s">
        <x:v>16</x:v>
      </x:c>
      <x:c r="M630" s="5" t="s">
        <x:v>322</x:v>
      </x:c>
      <x:c r="N630" s="6">
        <x:v>2</x:v>
      </x:c>
      <x:c r="O630" s="7">
        <x:v>54.969999999999999</x:v>
      </x:c>
      <x:c r="P630" s="8">
        <x:v>0.14999999999999999</x:v>
      </x:c>
      <x:c r="Q630" s="7">
        <x:v>34.240000000000002</x:v>
      </x:c>
      <x:c r="R630" s="7">
        <x:v>93.450000000000003</x:v>
      </x:c>
      <x:c r="S630" s="5" t="s">
        <x:v>49</x:v>
      </x:c>
      <x:c r="T630" s="7">
        <x:v>120169.75</x:v>
      </x:c>
      <x:c r="U630" s="6"/>
      <x:c r="V630" s="6"/>
      <x:c r="W630" s="5" t="s">
        <x:v>50</x:v>
      </x:c>
      <x:c r="X630" s="5" t="s">
        <x:v>70</x:v>
      </x:c>
    </x:row>
    <x:row r="631">
      <x:c r="A631" s="5" t="s">
        <x:v>1478</x:v>
      </x:c>
      <x:c r="B631" s="5">
        <x:v>45736</x:v>
      </x:c>
      <x:c r="C631" s="5" t="s">
        <x:v>156</x:v>
      </x:c>
      <x:c r="D631" s="5" t="s">
        <x:v>157</x:v>
      </x:c>
      <x:c r="E631" s="5" t="s">
        <x:v>55</x:v>
      </x:c>
      <x:c r="F631" s="5" t="s">
        <x:v>158</x:v>
      </x:c>
      <x:c r="G631" s="5" t="s">
        <x:v>721</x:v>
      </x:c>
      <x:c r="H631" s="5" t="s">
        <x:v>43</x:v>
      </x:c>
      <x:c r="I631" s="5" t="s">
        <x:v>482</x:v>
      </x:c>
      <x:c r="J631" s="5" t="s">
        <x:v>60</x:v>
      </x:c>
      <x:c r="K631" s="5" t="s">
        <x:v>86</x:v>
      </x:c>
      <x:c r="L631" s="5" t="s">
        <x:v>94</x:v>
      </x:c>
      <x:c r="M631" s="5" t="s">
        <x:v>95</x:v>
      </x:c>
      <x:c r="N631" s="6">
        <x:v>0</x:v>
      </x:c>
      <x:c r="O631" s="7">
        <x:v>211.90000000000001</x:v>
      </x:c>
      <x:c r="P631" s="8">
        <x:v>0</x:v>
      </x:c>
      <x:c r="Q631" s="7">
        <x:v>167.96000000000001</x:v>
      </x:c>
      <x:c r="R631" s="7">
        <x:v>0</x:v>
      </x:c>
      <x:c r="S631" s="5" t="s">
        <x:v>49</x:v>
      </x:c>
      <x:c r="T631" s="7">
        <x:v>75605.509999999995</x:v>
      </x:c>
      <x:c r="U631" s="6"/>
      <x:c r="V631" s="6"/>
      <x:c r="W631" s="5" t="s">
        <x:v>151</x:v>
      </x:c>
      <x:c r="X631" s="5" t="s">
        <x:v>97</x:v>
      </x:c>
    </x:row>
    <x:row r="632">
      <x:c r="A632" s="5" t="s">
        <x:v>1479</x:v>
      </x:c>
      <x:c r="B632" s="5">
        <x:v>46028</x:v>
      </x:c>
      <x:c r="C632" s="5" t="s">
        <x:v>216</x:v>
      </x:c>
      <x:c r="D632" s="5" t="s">
        <x:v>217</x:v>
      </x:c>
      <x:c r="E632" s="5" t="s">
        <x:v>40</x:v>
      </x:c>
      <x:c r="F632" s="5" t="s">
        <x:v>102</x:v>
      </x:c>
      <x:c r="G632" s="5" t="s">
        <x:v>1480</x:v>
      </x:c>
      <x:c r="H632" s="5" t="s">
        <x:v>104</x:v>
      </x:c>
      <x:c r="I632" s="5" t="s">
        <x:v>362</x:v>
      </x:c>
      <x:c r="J632" s="5" t="s">
        <x:v>45</x:v>
      </x:c>
      <x:c r="K632" s="5" t="s">
        <x:v>46</x:v>
      </x:c>
      <x:c r="L632" s="5" t="s">
        <x:v>131</x:v>
      </x:c>
      <x:c r="M632" s="5" t="s">
        <x:v>329</x:v>
      </x:c>
      <x:c r="N632" s="6">
        <x:v>3</x:v>
      </x:c>
      <x:c r="O632" s="7">
        <x:v>324.57999999999998</x:v>
      </x:c>
      <x:c r="P632" s="8">
        <x:v>0.25</x:v>
      </x:c>
      <x:c r="Q632" s="7">
        <x:v>258.26999999999998</x:v>
      </x:c>
      <x:c r="R632" s="7">
        <x:v>730.30999999999995</x:v>
      </x:c>
      <x:c r="S632" s="5" t="s">
        <x:v>49</x:v>
      </x:c>
      <x:c r="T632" s="7">
        <x:v>67764.929999999993</x:v>
      </x:c>
      <x:c r="U632" s="6"/>
      <x:c r="V632" s="6"/>
      <x:c r="W632" s="5" t="s">
        <x:v>50</x:v>
      </x:c>
      <x:c r="X632" s="5" t="s">
        <x:v>97</x:v>
      </x:c>
    </x:row>
    <x:row r="633">
      <x:c r="A633" s="5" t="s">
        <x:v>1481</x:v>
      </x:c>
      <x:c r="B633" s="5">
        <x:v>45681</x:v>
      </x:c>
      <x:c r="C633" s="5" t="s">
        <x:v>200</x:v>
      </x:c>
      <x:c r="D633" s="5" t="s">
        <x:v>201</x:v>
      </x:c>
      <x:c r="E633" s="5" t="s">
        <x:v>40</x:v>
      </x:c>
      <x:c r="F633" s="5" t="s">
        <x:v>158</x:v>
      </x:c>
      <x:c r="G633" s="5" t="s">
        <x:v>1482</x:v>
      </x:c>
      <x:c r="H633" s="5" t="s">
        <x:v>58</x:v>
      </x:c>
      <x:c r="I633" s="5" t="s">
        <x:v>242</x:v>
      </x:c>
      <x:c r="J633" s="5" t="s">
        <x:v>116</x:v>
      </x:c>
      <x:c r="K633" s="5" t="s">
        <x:v>86</x:v>
      </x:c>
      <x:c r="L633" s="5" t="s">
        <x:v>16</x:v>
      </x:c>
      <x:c r="M633" s="5" t="s">
        <x:v>189</x:v>
      </x:c>
      <x:c r="N633" s="6">
        <x:v>-1</x:v>
      </x:c>
      <x:c r="O633" s="7">
        <x:v>294.31</x:v>
      </x:c>
      <x:c r="P633" s="8">
        <x:v>0.25</x:v>
      </x:c>
      <x:c r="Q633" s="7">
        <x:v>185.19999999999999</x:v>
      </x:c>
      <x:c r="R633" s="7">
        <x:v>-220.72999999999999</x:v>
      </x:c>
      <x:c r="S633" s="5" t="s">
        <x:v>49</x:v>
      </x:c>
      <x:c r="T633" s="7">
        <x:v>178667.19</x:v>
      </x:c>
      <x:c r="U633" s="6"/>
      <x:c r="V633" s="6"/>
      <x:c r="W633" s="5" t="s">
        <x:v>96</x:v>
      </x:c>
      <x:c r="X633" s="5" t="s">
        <x:v>80</x:v>
      </x:c>
    </x:row>
    <x:row r="634">
      <x:c r="A634" s="5" t="s">
        <x:v>1483</x:v>
      </x:c>
      <x:c r="B634" s="5">
        <x:v>45492</x:v>
      </x:c>
      <x:c r="C634" s="5" t="s">
        <x:v>156</x:v>
      </x:c>
      <x:c r="D634" s="5" t="s">
        <x:v>157</x:v>
      </x:c>
      <x:c r="E634" s="5" t="s">
        <x:v>55</x:v>
      </x:c>
      <x:c r="F634" s="5" t="s">
        <x:v>158</x:v>
      </x:c>
      <x:c r="G634" s="5" t="s">
        <x:v>1484</x:v>
      </x:c>
      <x:c r="H634" s="5" t="s">
        <x:v>43</x:v>
      </x:c>
      <x:c r="I634" s="5" t="s">
        <x:v>517</x:v>
      </x:c>
      <x:c r="J634" s="5" t="s">
        <x:v>60</x:v>
      </x:c>
      <x:c r="K634" s="5" t="s">
        <x:v>117</x:v>
      </x:c>
      <x:c r="L634" s="5" t="s">
        <x:v>16</x:v>
      </x:c>
      <x:c r="M634" s="5" t="s">
        <x:v>189</x:v>
      </x:c>
      <x:c r="N634" s="6">
        <x:v>3</x:v>
      </x:c>
      <x:c r="O634" s="7">
        <x:v>58.719999999999999</x:v>
      </x:c>
      <x:c r="P634" s="8">
        <x:v>0</x:v>
      </x:c>
      <x:c r="Q634" s="7">
        <x:v>34.240000000000002</x:v>
      </x:c>
      <x:c r="R634" s="7">
        <x:v>176.16</x:v>
      </x:c>
      <x:c r="S634" s="5" t="s">
        <x:v>49</x:v>
      </x:c>
      <x:c r="T634" s="7">
        <x:v>178635.19</x:v>
      </x:c>
      <x:c r="U634" s="6"/>
      <x:c r="V634" s="6"/>
      <x:c r="W634" s="5" t="s">
        <x:v>50</x:v>
      </x:c>
      <x:c r="X634" s="5" t="s">
        <x:v>51</x:v>
      </x:c>
    </x:row>
    <x:row r="635">
      <x:c r="A635" s="5" t="s">
        <x:v>1485</x:v>
      </x:c>
      <x:c r="B635" s="5">
        <x:v>45464</x:v>
      </x:c>
      <x:c r="C635" s="5" t="s">
        <x:v>162</x:v>
      </x:c>
      <x:c r="D635" s="5" t="s">
        <x:v>163</x:v>
      </x:c>
      <x:c r="E635" s="5" t="s">
        <x:v>40</x:v>
      </x:c>
      <x:c r="F635" s="5" t="s">
        <x:v>158</x:v>
      </x:c>
      <x:c r="G635" s="5" t="s">
        <x:v>1486</x:v>
      </x:c>
      <x:c r="H635" s="5" t="s">
        <x:v>78</x:v>
      </x:c>
      <x:c r="I635" s="5" t="s">
        <x:v>488</x:v>
      </x:c>
      <x:c r="J635" s="5" t="s">
        <x:v>74</x:v>
      </x:c>
      <x:c r="K635" s="5" t="s">
        <x:v>117</x:v>
      </x:c>
      <x:c r="L635" s="5" t="s">
        <x:v>16</x:v>
      </x:c>
      <x:c r="M635" s="5" t="s">
        <x:v>281</x:v>
      </x:c>
      <x:c r="N635" s="6">
        <x:v>7</x:v>
      </x:c>
      <x:c r="O635" s="7">
        <x:v>52.979999999999997</x:v>
      </x:c>
      <x:c r="P635" s="8">
        <x:v>5.0000000000000003e-002</x:v>
      </x:c>
      <x:c r="Q635" s="7">
        <x:v>27.350000000000001</x:v>
      </x:c>
      <x:c r="R635" s="7">
        <x:v>352.31999999999999</x:v>
      </x:c>
      <x:c r="S635" s="5" t="s">
        <x:v>49</x:v>
      </x:c>
      <x:c r="T635" s="7">
        <x:v>201185.26000000001</x:v>
      </x:c>
      <x:c r="U635" s="6"/>
      <x:c r="V635" s="6"/>
      <x:c r="W635" s="5" t="s">
        <x:v>50</x:v>
      </x:c>
      <x:c r="X635" s="5" t="s">
        <x:v>70</x:v>
      </x:c>
    </x:row>
    <x:row r="636">
      <x:c r="A636" s="5" t="s">
        <x:v>1487</x:v>
      </x:c>
      <x:c r="B636" s="5">
        <x:v>45786</x:v>
      </x:c>
      <x:c r="C636" s="5" t="s">
        <x:v>340</x:v>
      </x:c>
      <x:c r="D636" s="5" t="s">
        <x:v>341</x:v>
      </x:c>
      <x:c r="E636" s="5" t="s">
        <x:v>55</x:v>
      </x:c>
      <x:c r="F636" s="5" t="s">
        <x:v>66</x:v>
      </x:c>
      <x:c r="G636" s="5" t="s">
        <x:v>1488</x:v>
      </x:c>
      <x:c r="H636" s="5" t="s">
        <x:v>104</x:v>
      </x:c>
      <x:c r="I636" s="5" t="s">
        <x:v>291</x:v>
      </x:c>
      <x:c r="J636" s="5" t="s">
        <x:v>74</x:v>
      </x:c>
      <x:c r="K636" s="5" t="s">
        <x:v>86</x:v>
      </x:c>
      <x:c r="L636" s="5" t="s">
        <x:v>16</x:v>
      </x:c>
      <x:c r="M636" s="5" t="s">
        <x:v>48</x:v>
      </x:c>
      <x:c r="N636" s="6">
        <x:v>1</x:v>
      </x:c>
      <x:c r="O636" s="7">
        <x:v>29.710000000000001</x:v>
      </x:c>
      <x:c r="P636" s="8">
        <x:v>0</x:v>
      </x:c>
      <x:c r="Q636" s="7">
        <x:v>17.600000000000001</x:v>
      </x:c>
      <x:c r="R636" s="7">
        <x:v>29.710000000000001</x:v>
      </x:c>
      <x:c r="S636" s="5" t="s">
        <x:v>49</x:v>
      </x:c>
      <x:c r="T636" s="7">
        <x:v>197389.57999999999</x:v>
      </x:c>
      <x:c r="U636" s="6"/>
      <x:c r="V636" s="6"/>
      <x:c r="W636" s="5" t="s">
        <x:v>50</x:v>
      </x:c>
      <x:c r="X636" s="5" t="s">
        <x:v>51</x:v>
      </x:c>
    </x:row>
    <x:row r="637">
      <x:c r="A637" s="5" t="s">
        <x:v>1489</x:v>
      </x:c>
      <x:c r="B637" s="5">
        <x:v>45303</x:v>
      </x:c>
      <x:c r="C637" s="5" t="s">
        <x:v>53</x:v>
      </x:c>
      <x:c r="D637" s="5" t="s">
        <x:v>54</x:v>
      </x:c>
      <x:c r="E637" s="5" t="s">
        <x:v>55</x:v>
      </x:c>
      <x:c r="F637" s="5" t="s">
        <x:v>56</x:v>
      </x:c>
      <x:c r="G637" s="5" t="s">
        <x:v>1177</x:v>
      </x:c>
      <x:c r="H637" s="5" t="s">
        <x:v>58</x:v>
      </x:c>
      <x:c r="I637" s="5" t="s">
        <x:v>1490</x:v>
      </x:c>
      <x:c r="J637" s="5" t="s">
        <x:v>45</x:v>
      </x:c>
      <x:c r="K637" s="5" t="s">
        <x:v>86</x:v>
      </x:c>
      <x:c r="L637" s="5" t="s">
        <x:v>94</x:v>
      </x:c>
      <x:c r="M637" s="5" t="s">
        <x:v>118</x:v>
      </x:c>
      <x:c r="N637" s="6">
        <x:v>2</x:v>
      </x:c>
      <x:c r="O637" s="7">
        <x:v>418.18000000000001</x:v>
      </x:c>
      <x:c r="P637" s="8">
        <x:v>0.14999999999999999</x:v>
      </x:c>
      <x:c r="Q637" s="7">
        <x:v>213.25</x:v>
      </x:c>
      <x:c r="R637" s="7">
        <x:v>710.90999999999997</x:v>
      </x:c>
      <x:c r="S637" s="5" t="s">
        <x:v>49</x:v>
      </x:c>
      <x:c r="T637" s="7">
        <x:v>61584.269999999997</x:v>
      </x:c>
      <x:c r="U637" s="6"/>
      <x:c r="V637" s="6"/>
      <x:c r="W637" s="5" t="s">
        <x:v>50</x:v>
      </x:c>
      <x:c r="X637" s="5" t="s">
        <x:v>97</x:v>
      </x:c>
    </x:row>
    <x:row r="638">
      <x:c r="A638" s="5" t="s">
        <x:v>1491</x:v>
      </x:c>
      <x:c r="B638" s="5">
        <x:v>45895</x:v>
      </x:c>
      <x:c r="C638" s="5" t="s">
        <x:v>88</x:v>
      </x:c>
      <x:c r="D638" s="5" t="s">
        <x:v>89</x:v>
      </x:c>
      <x:c r="E638" s="5" t="s">
        <x:v>90</x:v>
      </x:c>
      <x:c r="F638" s="5" t="s">
        <x:v>56</x:v>
      </x:c>
      <x:c r="G638" s="5" t="s">
        <x:v>519</x:v>
      </x:c>
      <x:c r="H638" s="5" t="s">
        <x:v>58</x:v>
      </x:c>
      <x:c r="I638" s="5" t="s">
        <x:v>509</x:v>
      </x:c>
      <x:c r="J638" s="5" t="s">
        <x:v>45</x:v>
      </x:c>
      <x:c r="K638" s="5" t="s">
        <x:v>61</x:v>
      </x:c>
      <x:c r="L638" s="5" t="s">
        <x:v>16</x:v>
      </x:c>
      <x:c r="M638" s="5" t="s">
        <x:v>48</x:v>
      </x:c>
      <x:c r="N638" s="6">
        <x:v>1</x:v>
      </x:c>
      <x:c r="O638" s="7">
        <x:v>672.13</x:v>
      </x:c>
      <x:c r="P638" s="8">
        <x:v>0.14999999999999999</x:v>
      </x:c>
      <x:c r="Q638" s="7">
        <x:v>337.99000000000001</x:v>
      </x:c>
      <x:c r="R638" s="7">
        <x:v>571.30999999999995</x:v>
      </x:c>
      <x:c r="S638" s="5" t="s">
        <x:v>49</x:v>
      </x:c>
      <x:c r="T638" s="7">
        <x:v>183497.98999999999</x:v>
      </x:c>
      <x:c r="U638" s="6"/>
      <x:c r="V638" s="6"/>
      <x:c r="W638" s="5" t="s">
        <x:v>50</x:v>
      </x:c>
      <x:c r="X638" s="5" t="s">
        <x:v>51</x:v>
      </x:c>
    </x:row>
    <x:row r="639">
      <x:c r="A639" s="5" t="s">
        <x:v>1492</x:v>
      </x:c>
      <x:c r="B639" s="5">
        <x:v>46134</x:v>
      </x:c>
      <x:c r="C639" s="5" t="s">
        <x:v>88</x:v>
      </x:c>
      <x:c r="D639" s="5" t="s">
        <x:v>89</x:v>
      </x:c>
      <x:c r="E639" s="5" t="s">
        <x:v>90</x:v>
      </x:c>
      <x:c r="F639" s="5" t="s">
        <x:v>56</x:v>
      </x:c>
      <x:c r="G639" s="5" t="s">
        <x:v>1493</x:v>
      </x:c>
      <x:c r="H639" s="5" t="s">
        <x:v>43</x:v>
      </x:c>
      <x:c r="I639" s="5" t="s">
        <x:v>85</x:v>
      </x:c>
      <x:c r="J639" s="5" t="s">
        <x:v>45</x:v>
      </x:c>
      <x:c r="K639" s="5" t="s">
        <x:v>86</x:v>
      </x:c>
      <x:c r="L639" s="5" t="s">
        <x:v>131</x:v>
      </x:c>
      <x:c r="M639" s="5" t="s">
        <x:v>376</x:v>
      </x:c>
      <x:c r="N639" s="6">
        <x:v>1</x:v>
      </x:c>
      <x:c r="O639" s="7">
        <x:v>429.31</x:v>
      </x:c>
      <x:c r="P639" s="8">
        <x:v>0</x:v>
      </x:c>
      <x:c r="Q639" s="7">
        <x:v>269.92000000000002</x:v>
      </x:c>
      <x:c r="R639" s="7">
        <x:v>429.31</x:v>
      </x:c>
      <x:c r="S639" s="5" t="s">
        <x:v>49</x:v>
      </x:c>
      <x:c r="T639" s="7">
        <x:v>65242.510000000002</x:v>
      </x:c>
      <x:c r="U639" s="6"/>
      <x:c r="V639" s="6"/>
      <x:c r="W639" s="5" t="s">
        <x:v>50</x:v>
      </x:c>
      <x:c r="X639" s="5" t="s">
        <x:v>51</x:v>
      </x:c>
    </x:row>
    <x:row r="640">
      <x:c r="A640" s="5" t="s">
        <x:v>1494</x:v>
      </x:c>
      <x:c r="B640" s="5">
        <x:v>45336</x:v>
      </x:c>
      <x:c r="C640" s="5" t="s">
        <x:v>82</x:v>
      </x:c>
      <x:c r="D640" s="5" t="s">
        <x:v>83</x:v>
      </x:c>
      <x:c r="E640" s="5" t="s">
        <x:v>40</x:v>
      </x:c>
      <x:c r="F640" s="5" t="s">
        <x:v>56</x:v>
      </x:c>
      <x:c r="G640" s="5" t="s">
        <x:v>1495</x:v>
      </x:c>
      <x:c r="H640" s="5" t="s">
        <x:v>104</x:v>
      </x:c>
      <x:c r="I640" s="5" t="s">
        <x:v>316</x:v>
      </x:c>
      <x:c r="J640" s="5" t="s">
        <x:v>74</x:v>
      </x:c>
      <x:c r="K640" s="5" t="s">
        <x:v>86</x:v>
      </x:c>
      <x:c r="L640" s="5" t="s">
        <x:v>16</x:v>
      </x:c>
      <x:c r="M640" s="5" t="s">
        <x:v>166</x:v>
      </x:c>
      <x:c r="N640" s="6">
        <x:v>-3</x:v>
      </x:c>
      <x:c r="O640" s="7">
        <x:v>80.239999999999995</x:v>
      </x:c>
      <x:c r="P640" s="8">
        <x:v>0.10000000000000001</x:v>
      </x:c>
      <x:c r="Q640" s="7">
        <x:v>47.850000000000001</x:v>
      </x:c>
      <x:c r="R640" s="7">
        <x:v>-216.65000000000001</x:v>
      </x:c>
      <x:c r="S640" s="5" t="s">
        <x:v>49</x:v>
      </x:c>
      <x:c r="T640" s="7">
        <x:v>141901.59</x:v>
      </x:c>
      <x:c r="U640" s="6"/>
      <x:c r="V640" s="6"/>
      <x:c r="W640" s="5" t="s">
        <x:v>96</x:v>
      </x:c>
      <x:c r="X640" s="5" t="s">
        <x:v>70</x:v>
      </x:c>
    </x:row>
    <x:row r="641">
      <x:c r="A641" s="5" t="s">
        <x:v>1496</x:v>
      </x:c>
      <x:c r="B641" s="5">
        <x:v>45986</x:v>
      </x:c>
      <x:c r="C641" s="5" t="s">
        <x:v>283</x:v>
      </x:c>
      <x:c r="D641" s="5" t="s">
        <x:v>284</x:v>
      </x:c>
      <x:c r="E641" s="5" t="s">
        <x:v>55</x:v>
      </x:c>
      <x:c r="F641" s="5" t="s">
        <x:v>56</x:v>
      </x:c>
      <x:c r="G641" s="5" t="s">
        <x:v>1497</x:v>
      </x:c>
      <x:c r="H641" s="5" t="s">
        <x:v>58</x:v>
      </x:c>
      <x:c r="I641" s="5" t="s">
        <x:v>875</x:v>
      </x:c>
      <x:c r="J641" s="5" t="s">
        <x:v>74</x:v>
      </x:c>
      <x:c r="K641" s="5" t="s">
        <x:v>46</x:v>
      </x:c>
      <x:c r="L641" s="5" t="s">
        <x:v>16</x:v>
      </x:c>
      <x:c r="M641" s="5" t="s">
        <x:v>419</x:v>
      </x:c>
      <x:c r="N641" s="6">
        <x:v>1</x:v>
      </x:c>
      <x:c r="O641" s="7">
        <x:v>65.290000000000006</x:v>
      </x:c>
      <x:c r="P641" s="8">
        <x:v>0.20000000000000001</x:v>
      </x:c>
      <x:c r="Q641" s="7">
        <x:v>43.259999999999998</x:v>
      </x:c>
      <x:c r="R641" s="7">
        <x:v>52.229999999999997</x:v>
      </x:c>
      <x:c r="S641" s="5" t="s">
        <x:v>49</x:v>
      </x:c>
      <x:c r="T641" s="7">
        <x:v>167552.32999999999</x:v>
      </x:c>
      <x:c r="U641" s="6"/>
      <x:c r="V641" s="6"/>
      <x:c r="W641" s="5" t="s">
        <x:v>50</x:v>
      </x:c>
      <x:c r="X641" s="5" t="s">
        <x:v>70</x:v>
      </x:c>
    </x:row>
    <x:row r="642">
      <x:c r="A642" s="5" t="s">
        <x:v>1498</x:v>
      </x:c>
      <x:c r="B642" s="5">
        <x:v>45472</x:v>
      </x:c>
      <x:c r="C642" s="5" t="s">
        <x:v>53</x:v>
      </x:c>
      <x:c r="D642" s="5" t="s">
        <x:v>54</x:v>
      </x:c>
      <x:c r="E642" s="5" t="s">
        <x:v>55</x:v>
      </x:c>
      <x:c r="F642" s="5" t="s">
        <x:v>56</x:v>
      </x:c>
      <x:c r="G642" s="5" t="s">
        <x:v>1499</x:v>
      </x:c>
      <x:c r="H642" s="5" t="s">
        <x:v>58</x:v>
      </x:c>
      <x:c r="I642" s="5" t="s">
        <x:v>525</x:v>
      </x:c>
      <x:c r="J642" s="5" t="s">
        <x:v>93</x:v>
      </x:c>
      <x:c r="K642" s="5" t="s">
        <x:v>46</x:v>
      </x:c>
      <x:c r="L642" s="5" t="s">
        <x:v>47</x:v>
      </x:c>
      <x:c r="M642" s="5" t="s">
        <x:v>62</x:v>
      </x:c>
      <x:c r="N642" s="6">
        <x:v>1</x:v>
      </x:c>
      <x:c r="O642" s="7">
        <x:v>29.829999999999998</x:v>
      </x:c>
      <x:c r="P642" s="8">
        <x:v>0</x:v>
      </x:c>
      <x:c r="Q642" s="7">
        <x:v>22.07</x:v>
      </x:c>
      <x:c r="R642" s="7">
        <x:v>29.829999999999998</x:v>
      </x:c>
      <x:c r="S642" s="5" t="s">
        <x:v>49</x:v>
      </x:c>
      <x:c r="T642" s="7">
        <x:v>83524.580000000002</x:v>
      </x:c>
      <x:c r="U642" s="6"/>
      <x:c r="V642" s="6"/>
      <x:c r="W642" s="5" t="s">
        <x:v>50</x:v>
      </x:c>
      <x:c r="X642" s="5" t="s">
        <x:v>97</x:v>
      </x:c>
    </x:row>
    <x:row r="643">
      <x:c r="A643" s="5" t="s">
        <x:v>1500</x:v>
      </x:c>
      <x:c r="B643" s="5">
        <x:v>45837</x:v>
      </x:c>
      <x:c r="C643" s="5" t="s">
        <x:v>185</x:v>
      </x:c>
      <x:c r="D643" s="5" t="s">
        <x:v>186</x:v>
      </x:c>
      <x:c r="E643" s="5" t="s">
        <x:v>90</x:v>
      </x:c>
      <x:c r="F643" s="5" t="s">
        <x:v>41</x:v>
      </x:c>
      <x:c r="G643" s="5" t="s">
        <x:v>1501</x:v>
      </x:c>
      <x:c r="H643" s="5" t="s">
        <x:v>104</x:v>
      </x:c>
      <x:c r="I643" s="5" t="s">
        <x:v>1451</x:v>
      </x:c>
      <x:c r="J643" s="5" t="s">
        <x:v>60</x:v>
      </x:c>
      <x:c r="K643" s="5" t="s">
        <x:v>86</x:v>
      </x:c>
      <x:c r="L643" s="5" t="s">
        <x:v>131</x:v>
      </x:c>
      <x:c r="M643" s="5" t="s">
        <x:v>112</x:v>
      </x:c>
      <x:c r="N643" s="6">
        <x:v>3</x:v>
      </x:c>
      <x:c r="O643" s="7">
        <x:v>123.97</x:v>
      </x:c>
      <x:c r="P643" s="8">
        <x:v>0</x:v>
      </x:c>
      <x:c r="Q643" s="7">
        <x:v>89.379999999999995</x:v>
      </x:c>
      <x:c r="R643" s="7">
        <x:v>371.91000000000003</x:v>
      </x:c>
      <x:c r="S643" s="5" t="s">
        <x:v>49</x:v>
      </x:c>
      <x:c r="T643" s="7">
        <x:v>61704.370000000003</x:v>
      </x:c>
      <x:c r="U643" s="6"/>
      <x:c r="V643" s="6"/>
      <x:c r="W643" s="5" t="s">
        <x:v>50</x:v>
      </x:c>
      <x:c r="X643" s="5" t="s">
        <x:v>51</x:v>
      </x:c>
    </x:row>
    <x:row r="644">
      <x:c r="A644" s="5" t="s">
        <x:v>1502</x:v>
      </x:c>
      <x:c r="B644" s="5">
        <x:v>45951</x:v>
      </x:c>
      <x:c r="C644" s="5" t="s">
        <x:v>88</x:v>
      </x:c>
      <x:c r="D644" s="5" t="s">
        <x:v>89</x:v>
      </x:c>
      <x:c r="E644" s="5" t="s">
        <x:v>90</x:v>
      </x:c>
      <x:c r="F644" s="5" t="s">
        <x:v>56</x:v>
      </x:c>
      <x:c r="G644" s="5" t="s">
        <x:v>1503</x:v>
      </x:c>
      <x:c r="H644" s="5" t="s">
        <x:v>78</x:v>
      </x:c>
      <x:c r="I644" s="5" t="s">
        <x:v>1027</x:v>
      </x:c>
      <x:c r="J644" s="5" t="s">
        <x:v>60</x:v>
      </x:c>
      <x:c r="K644" s="5" t="s">
        <x:v>46</x:v>
      </x:c>
      <x:c r="L644" s="5" t="s">
        <x:v>131</x:v>
      </x:c>
      <x:c r="M644" s="5" t="s">
        <x:v>142</x:v>
      </x:c>
      <x:c r="N644" s="6">
        <x:v>1</x:v>
      </x:c>
      <x:c r="O644" s="7">
        <x:v>207.49000000000001</x:v>
      </x:c>
      <x:c r="P644" s="8">
        <x:v>0.14999999999999999</x:v>
      </x:c>
      <x:c r="Q644" s="7">
        <x:v>174.22999999999999</x:v>
      </x:c>
      <x:c r="R644" s="7">
        <x:v>176.37</x:v>
      </x:c>
      <x:c r="S644" s="5" t="s">
        <x:v>49</x:v>
      </x:c>
      <x:c r="T644" s="7">
        <x:v>91162.279999999999</x:v>
      </x:c>
      <x:c r="U644" s="6"/>
      <x:c r="V644" s="6"/>
      <x:c r="W644" s="5" t="s">
        <x:v>50</x:v>
      </x:c>
      <x:c r="X644" s="5" t="s">
        <x:v>70</x:v>
      </x:c>
    </x:row>
    <x:row r="645">
      <x:c r="A645" s="5" t="s">
        <x:v>1504</x:v>
      </x:c>
      <x:c r="B645" s="5">
        <x:v>46076</x:v>
      </x:c>
      <x:c r="C645" s="5" t="s">
        <x:v>53</x:v>
      </x:c>
      <x:c r="D645" s="5" t="s">
        <x:v>54</x:v>
      </x:c>
      <x:c r="E645" s="5" t="s">
        <x:v>55</x:v>
      </x:c>
      <x:c r="F645" s="5" t="s">
        <x:v>56</x:v>
      </x:c>
      <x:c r="G645" s="5" t="s">
        <x:v>374</x:v>
      </x:c>
      <x:c r="H645" s="5" t="s">
        <x:v>104</x:v>
      </x:c>
      <x:c r="I645" s="5" t="s">
        <x:v>1505</x:v>
      </x:c>
      <x:c r="J645" s="5" t="s">
        <x:v>60</x:v>
      </x:c>
      <x:c r="K645" s="5" t="s">
        <x:v>86</x:v>
      </x:c>
      <x:c r="L645" s="5" t="s">
        <x:v>131</x:v>
      </x:c>
      <x:c r="M645" s="5" t="s">
        <x:v>442</x:v>
      </x:c>
      <x:c r="N645" s="6">
        <x:v>5</x:v>
      </x:c>
      <x:c r="O645" s="7">
        <x:v>203.06999999999999</x:v>
      </x:c>
      <x:c r="P645" s="8">
        <x:v>0.10000000000000001</x:v>
      </x:c>
      <x:c r="Q645" s="7">
        <x:v>157.96000000000001</x:v>
      </x:c>
      <x:c r="R645" s="7">
        <x:v>913.82000000000005</x:v>
      </x:c>
      <x:c r="S645" s="5" t="s">
        <x:v>49</x:v>
      </x:c>
      <x:c r="T645" s="7">
        <x:v>95748.639999999999</x:v>
      </x:c>
      <x:c r="U645" s="6"/>
      <x:c r="V645" s="6"/>
      <x:c r="W645" s="5" t="s">
        <x:v>50</x:v>
      </x:c>
      <x:c r="X645" s="5" t="s">
        <x:v>80</x:v>
      </x:c>
    </x:row>
    <x:row r="646">
      <x:c r="A646" s="5" t="s">
        <x:v>1506</x:v>
      </x:c>
      <x:c r="B646" s="5">
        <x:v>45669</x:v>
      </x:c>
      <x:c r="C646" s="5" t="s">
        <x:v>216</x:v>
      </x:c>
      <x:c r="D646" s="5" t="s">
        <x:v>217</x:v>
      </x:c>
      <x:c r="E646" s="5" t="s">
        <x:v>40</x:v>
      </x:c>
      <x:c r="F646" s="5" t="s">
        <x:v>102</x:v>
      </x:c>
      <x:c r="G646" s="5" t="s">
        <x:v>1507</x:v>
      </x:c>
      <x:c r="H646" s="5" t="s">
        <x:v>43</x:v>
      </x:c>
      <x:c r="I646" s="5" t="s">
        <x:v>703</x:v>
      </x:c>
      <x:c r="J646" s="5" t="s">
        <x:v>93</x:v>
      </x:c>
      <x:c r="K646" s="5" t="s">
        <x:v>117</x:v>
      </x:c>
      <x:c r="L646" s="5" t="s">
        <x:v>47</x:v>
      </x:c>
      <x:c r="M646" s="5" t="s">
        <x:v>419</x:v>
      </x:c>
      <x:c r="N646" s="6">
        <x:v>6</x:v>
      </x:c>
      <x:c r="O646" s="7">
        <x:v>49.43</x:v>
      </x:c>
      <x:c r="P646" s="8">
        <x:v>0</x:v>
      </x:c>
      <x:c r="Q646" s="7">
        <x:v>30.600000000000001</x:v>
      </x:c>
      <x:c r="R646" s="7">
        <x:v>296.57999999999998</x:v>
      </x:c>
      <x:c r="S646" s="5" t="s">
        <x:v>49</x:v>
      </x:c>
      <x:c r="T646" s="7">
        <x:v>70347.139999999999</x:v>
      </x:c>
      <x:c r="U646" s="6"/>
      <x:c r="V646" s="6"/>
      <x:c r="W646" s="5" t="s">
        <x:v>50</x:v>
      </x:c>
      <x:c r="X646" s="5" t="s">
        <x:v>51</x:v>
      </x:c>
    </x:row>
    <x:row r="647">
      <x:c r="A647" s="5" t="s">
        <x:v>1508</x:v>
      </x:c>
      <x:c r="B647" s="5">
        <x:v>45669</x:v>
      </x:c>
      <x:c r="C647" s="5" t="s">
        <x:v>185</x:v>
      </x:c>
      <x:c r="D647" s="5" t="s">
        <x:v>186</x:v>
      </x:c>
      <x:c r="E647" s="5" t="s">
        <x:v>90</x:v>
      </x:c>
      <x:c r="F647" s="5" t="s">
        <x:v>41</x:v>
      </x:c>
      <x:c r="G647" s="5" t="s">
        <x:v>1509</x:v>
      </x:c>
      <x:c r="H647" s="5" t="s">
        <x:v>43</x:v>
      </x:c>
      <x:c r="I647" s="5" t="s">
        <x:v>437</x:v>
      </x:c>
      <x:c r="J647" s="5" t="s">
        <x:v>60</x:v>
      </x:c>
      <x:c r="K647" s="5" t="s">
        <x:v>46</x:v>
      </x:c>
      <x:c r="L647" s="5" t="s">
        <x:v>254</x:v>
      </x:c>
      <x:c r="M647" s="5" t="s">
        <x:v>189</x:v>
      </x:c>
      <x:c r="N647" s="6">
        <x:v>2</x:v>
      </x:c>
      <x:c r="O647" s="7">
        <x:v>86.049999999999997</x:v>
      </x:c>
      <x:c r="P647" s="8">
        <x:v>0.10000000000000001</x:v>
      </x:c>
      <x:c r="Q647" s="7">
        <x:v>45.32</x:v>
      </x:c>
      <x:c r="R647" s="7">
        <x:v>154.88999999999999</x:v>
      </x:c>
      <x:c r="S647" s="5" t="s">
        <x:v>49</x:v>
      </x:c>
      <x:c r="T647" s="7">
        <x:v>183743.88</x:v>
      </x:c>
      <x:c r="U647" s="6">
        <x:v>0</x:v>
      </x:c>
      <x:c r="V647" s="6">
        <x:v>39</x:v>
      </x:c>
      <x:c r="W647" s="5" t="s">
        <x:v>50</x:v>
      </x:c>
      <x:c r="X647" s="5" t="s">
        <x:v>80</x:v>
      </x:c>
    </x:row>
    <x:row r="648">
      <x:c r="A648" s="5" t="s">
        <x:v>1510</x:v>
      </x:c>
      <x:c r="B648" s="5">
        <x:v>46057</x:v>
      </x:c>
      <x:c r="C648" s="5" t="s">
        <x:v>82</x:v>
      </x:c>
      <x:c r="D648" s="5" t="s">
        <x:v>83</x:v>
      </x:c>
      <x:c r="E648" s="5" t="s">
        <x:v>40</x:v>
      </x:c>
      <x:c r="F648" s="5" t="s">
        <x:v>56</x:v>
      </x:c>
      <x:c r="G648" s="5" t="s">
        <x:v>1511</x:v>
      </x:c>
      <x:c r="H648" s="5" t="s">
        <x:v>43</x:v>
      </x:c>
      <x:c r="I648" s="5" t="s">
        <x:v>73</x:v>
      </x:c>
      <x:c r="J648" s="5" t="s">
        <x:v>74</x:v>
      </x:c>
      <x:c r="K648" s="5" t="s">
        <x:v>46</x:v>
      </x:c>
      <x:c r="L648" s="5" t="s">
        <x:v>16</x:v>
      </x:c>
      <x:c r="M648" s="5" t="s">
        <x:v>329</x:v>
      </x:c>
      <x:c r="N648" s="6">
        <x:v>4</x:v>
      </x:c>
      <x:c r="O648" s="7">
        <x:v>89.450000000000003</x:v>
      </x:c>
      <x:c r="P648" s="8">
        <x:v>0</x:v>
      </x:c>
      <x:c r="Q648" s="7">
        <x:v>45.390000000000001</x:v>
      </x:c>
      <x:c r="R648" s="7">
        <x:v>357.80000000000001</x:v>
      </x:c>
      <x:c r="S648" s="5" t="s">
        <x:v>49</x:v>
      </x:c>
      <x:c r="T648" s="7">
        <x:v>135051.45000000001</x:v>
      </x:c>
      <x:c r="U648" s="6"/>
      <x:c r="V648" s="6"/>
      <x:c r="W648" s="5" t="s">
        <x:v>50</x:v>
      </x:c>
      <x:c r="X648" s="5" t="s">
        <x:v>70</x:v>
      </x:c>
    </x:row>
    <x:row r="649">
      <x:c r="A649" s="5" t="s">
        <x:v>1512</x:v>
      </x:c>
      <x:c r="B649" s="5">
        <x:v>45897</x:v>
      </x:c>
      <x:c r="C649" s="5" t="s">
        <x:v>64</x:v>
      </x:c>
      <x:c r="D649" s="5" t="s">
        <x:v>65</x:v>
      </x:c>
      <x:c r="E649" s="5" t="s">
        <x:v>40</x:v>
      </x:c>
      <x:c r="F649" s="5" t="s">
        <x:v>66</x:v>
      </x:c>
      <x:c r="G649" s="5" t="s">
        <x:v>1513</x:v>
      </x:c>
      <x:c r="H649" s="5" t="s">
        <x:v>58</x:v>
      </x:c>
      <x:c r="I649" s="5" t="s">
        <x:v>525</x:v>
      </x:c>
      <x:c r="J649" s="5" t="s">
        <x:v>93</x:v>
      </x:c>
      <x:c r="K649" s="5" t="s">
        <x:v>46</x:v>
      </x:c>
      <x:c r="L649" s="5" t="s">
        <x:v>16</x:v>
      </x:c>
      <x:c r="M649" s="5" t="s">
        <x:v>106</x:v>
      </x:c>
      <x:c r="N649" s="6">
        <x:v>2</x:v>
      </x:c>
      <x:c r="O649" s="7">
        <x:v>33.93</x:v>
      </x:c>
      <x:c r="P649" s="8">
        <x:v>0.20000000000000001</x:v>
      </x:c>
      <x:c r="Q649" s="7">
        <x:v>22.07</x:v>
      </x:c>
      <x:c r="R649" s="7">
        <x:v>54.289999999999999</x:v>
      </x:c>
      <x:c r="S649" s="5" t="s">
        <x:v>49</x:v>
      </x:c>
      <x:c r="T649" s="7">
        <x:v>154372.20000000001</x:v>
      </x:c>
      <x:c r="U649" s="6"/>
      <x:c r="V649" s="6"/>
      <x:c r="W649" s="5" t="s">
        <x:v>50</x:v>
      </x:c>
      <x:c r="X649" s="5" t="s">
        <x:v>80</x:v>
      </x:c>
    </x:row>
    <x:row r="650">
      <x:c r="A650" s="5" t="s">
        <x:v>1514</x:v>
      </x:c>
      <x:c r="B650" s="5">
        <x:v>46142</x:v>
      </x:c>
      <x:c r="C650" s="5" t="s">
        <x:v>216</x:v>
      </x:c>
      <x:c r="D650" s="5" t="s">
        <x:v>217</x:v>
      </x:c>
      <x:c r="E650" s="5" t="s">
        <x:v>40</x:v>
      </x:c>
      <x:c r="F650" s="5" t="s">
        <x:v>102</x:v>
      </x:c>
      <x:c r="G650" s="5" t="s">
        <x:v>1515</x:v>
      </x:c>
      <x:c r="H650" s="5" t="s">
        <x:v>104</x:v>
      </x:c>
      <x:c r="I650" s="5" t="s">
        <x:v>1490</x:v>
      </x:c>
      <x:c r="J650" s="5" t="s">
        <x:v>45</x:v>
      </x:c>
      <x:c r="K650" s="5" t="s">
        <x:v>86</x:v>
      </x:c>
      <x:c r="L650" s="5" t="s">
        <x:v>16</x:v>
      </x:c>
      <x:c r="M650" s="5" t="s">
        <x:v>48</x:v>
      </x:c>
      <x:c r="N650" s="6">
        <x:v>8</x:v>
      </x:c>
      <x:c r="O650" s="7">
        <x:v>406.22000000000003</x:v>
      </x:c>
      <x:c r="P650" s="8">
        <x:v>5.0000000000000003e-002</x:v>
      </x:c>
      <x:c r="Q650" s="7">
        <x:v>213.25</x:v>
      </x:c>
      <x:c r="R650" s="7">
        <x:v>3087.27</x:v>
      </x:c>
      <x:c r="S650" s="5" t="s">
        <x:v>49</x:v>
      </x:c>
      <x:c r="T650" s="7">
        <x:v>155230.10000000001</x:v>
      </x:c>
      <x:c r="U650" s="6"/>
      <x:c r="V650" s="6"/>
      <x:c r="W650" s="5" t="s">
        <x:v>50</x:v>
      </x:c>
      <x:c r="X650" s="5" t="s">
        <x:v>51</x:v>
      </x:c>
    </x:row>
    <x:row r="651">
      <x:c r="A651" s="5" t="s">
        <x:v>1516</x:v>
      </x:c>
      <x:c r="B651" s="5">
        <x:v>46064</x:v>
      </x:c>
      <x:c r="C651" s="5" t="s">
        <x:v>88</x:v>
      </x:c>
      <x:c r="D651" s="5" t="s">
        <x:v>89</x:v>
      </x:c>
      <x:c r="E651" s="5" t="s">
        <x:v>90</x:v>
      </x:c>
      <x:c r="F651" s="5" t="s">
        <x:v>56</x:v>
      </x:c>
      <x:c r="G651" s="5" t="s">
        <x:v>1517</x:v>
      </x:c>
      <x:c r="H651" s="5" t="s">
        <x:v>43</x:v>
      </x:c>
      <x:c r="I651" s="5" t="s">
        <x:v>272</x:v>
      </x:c>
      <x:c r="J651" s="5" t="s">
        <x:v>93</x:v>
      </x:c>
      <x:c r="K651" s="5" t="s">
        <x:v>61</x:v>
      </x:c>
      <x:c r="L651" s="5" t="s">
        <x:v>47</x:v>
      </x:c>
      <x:c r="M651" s="5" t="s">
        <x:v>530</x:v>
      </x:c>
      <x:c r="N651" s="6">
        <x:v>5</x:v>
      </x:c>
      <x:c r="O651" s="7">
        <x:v>48</x:v>
      </x:c>
      <x:c r="P651" s="8">
        <x:v>0.14999999999999999</x:v>
      </x:c>
      <x:c r="Q651" s="7">
        <x:v>33.710000000000001</x:v>
      </x:c>
      <x:c r="R651" s="7">
        <x:v>204</x:v>
      </x:c>
      <x:c r="S651" s="5" t="s">
        <x:v>49</x:v>
      </x:c>
      <x:c r="T651" s="7">
        <x:v>100961.33</x:v>
      </x:c>
      <x:c r="U651" s="6"/>
      <x:c r="V651" s="6"/>
      <x:c r="W651" s="5" t="s">
        <x:v>50</x:v>
      </x:c>
      <x:c r="X651" s="5" t="s">
        <x:v>70</x:v>
      </x:c>
    </x:row>
    <x:row r="652">
      <x:c r="A652" s="5" t="s">
        <x:v>1518</x:v>
      </x:c>
      <x:c r="B652" s="5">
        <x:v>45692</x:v>
      </x:c>
      <x:c r="C652" s="5" t="s">
        <x:v>127</x:v>
      </x:c>
      <x:c r="D652" s="5" t="s">
        <x:v>128</x:v>
      </x:c>
      <x:c r="E652" s="5" t="s">
        <x:v>55</x:v>
      </x:c>
      <x:c r="F652" s="5" t="s">
        <x:v>41</x:v>
      </x:c>
      <x:c r="G652" s="5" t="s">
        <x:v>1519</x:v>
      </x:c>
      <x:c r="H652" s="5" t="s">
        <x:v>104</x:v>
      </x:c>
      <x:c r="I652" s="5" t="s">
        <x:v>192</x:v>
      </x:c>
      <x:c r="J652" s="5" t="s">
        <x:v>93</x:v>
      </x:c>
      <x:c r="K652" s="5" t="s">
        <x:v>61</x:v>
      </x:c>
      <x:c r="L652" s="5" t="s">
        <x:v>94</x:v>
      </x:c>
      <x:c r="M652" s="5" t="s">
        <x:v>95</x:v>
      </x:c>
      <x:c r="N652" s="6">
        <x:v>-2</x:v>
      </x:c>
      <x:c r="O652" s="7">
        <x:v>19.649999999999999</x:v>
      </x:c>
      <x:c r="P652" s="8">
        <x:v>0</x:v>
      </x:c>
      <x:c r="Q652" s="7">
        <x:v>11.76</x:v>
      </x:c>
      <x:c r="R652" s="7">
        <x:v>-39.299999999999997</x:v>
      </x:c>
      <x:c r="S652" s="5" t="s">
        <x:v>49</x:v>
      </x:c>
      <x:c r="T652" s="7">
        <x:v>68725.970000000001</x:v>
      </x:c>
      <x:c r="U652" s="6"/>
      <x:c r="V652" s="6"/>
      <x:c r="W652" s="5" t="s">
        <x:v>96</x:v>
      </x:c>
      <x:c r="X652" s="5" t="s">
        <x:v>70</x:v>
      </x:c>
    </x:row>
    <x:row r="653">
      <x:c r="A653" s="5" t="s">
        <x:v>1520</x:v>
      </x:c>
      <x:c r="B653" s="5">
        <x:v>45561</x:v>
      </x:c>
      <x:c r="C653" s="5" t="s">
        <x:v>144</x:v>
      </x:c>
      <x:c r="D653" s="5" t="s">
        <x:v>145</x:v>
      </x:c>
      <x:c r="E653" s="5" t="s">
        <x:v>55</x:v>
      </x:c>
      <x:c r="F653" s="5" t="s">
        <x:v>66</x:v>
      </x:c>
      <x:c r="G653" s="5" t="s">
        <x:v>1521</x:v>
      </x:c>
      <x:c r="H653" s="5" t="s">
        <x:v>58</x:v>
      </x:c>
      <x:c r="I653" s="5" t="s">
        <x:v>332</x:v>
      </x:c>
      <x:c r="J653" s="5" t="s">
        <x:v>93</x:v>
      </x:c>
      <x:c r="K653" s="5" t="s">
        <x:v>117</x:v>
      </x:c>
      <x:c r="L653" s="5" t="s">
        <x:v>16</x:v>
      </x:c>
      <x:c r="M653" s="5" t="s">
        <x:v>350</x:v>
      </x:c>
      <x:c r="N653" s="6">
        <x:v>5</x:v>
      </x:c>
      <x:c r="O653" s="7">
        <x:v>45.5</x:v>
      </x:c>
      <x:c r="P653" s="8">
        <x:v>5.0000000000000003e-002</x:v>
      </x:c>
      <x:c r="Q653" s="7">
        <x:v>33.719999999999999</x:v>
      </x:c>
      <x:c r="R653" s="7">
        <x:v>216.12</x:v>
      </x:c>
      <x:c r="S653" s="5" t="s">
        <x:v>49</x:v>
      </x:c>
      <x:c r="T653" s="7">
        <x:v>131308.42999999999</x:v>
      </x:c>
      <x:c r="U653" s="6"/>
      <x:c r="V653" s="6"/>
      <x:c r="W653" s="5" t="s">
        <x:v>50</x:v>
      </x:c>
      <x:c r="X653" s="5" t="s">
        <x:v>70</x:v>
      </x:c>
    </x:row>
    <x:row r="654">
      <x:c r="A654" s="5" t="s">
        <x:v>1522</x:v>
      </x:c>
      <x:c r="B654" s="5">
        <x:v>45666</x:v>
      </x:c>
      <x:c r="C654" s="5" t="s">
        <x:v>247</x:v>
      </x:c>
      <x:c r="D654" s="5" t="s">
        <x:v>248</x:v>
      </x:c>
      <x:c r="E654" s="5" t="s">
        <x:v>40</x:v>
      </x:c>
      <x:c r="F654" s="5" t="s">
        <x:v>102</x:v>
      </x:c>
      <x:c r="G654" s="5" t="s">
        <x:v>1523</x:v>
      </x:c>
      <x:c r="H654" s="5" t="s">
        <x:v>58</x:v>
      </x:c>
      <x:c r="I654" s="5" t="s">
        <x:v>181</x:v>
      </x:c>
      <x:c r="J654" s="5" t="s">
        <x:v>93</x:v>
      </x:c>
      <x:c r="K654" s="5" t="s">
        <x:v>61</x:v>
      </x:c>
      <x:c r="L654" s="5" t="s">
        <x:v>243</x:v>
      </x:c>
      <x:c r="M654" s="5" t="s">
        <x:v>483</x:v>
      </x:c>
      <x:c r="N654" s="6">
        <x:v>1</x:v>
      </x:c>
      <x:c r="O654" s="7">
        <x:v>50.659999999999997</x:v>
      </x:c>
      <x:c r="P654" s="8">
        <x:v>5.0000000000000003e-002</x:v>
      </x:c>
      <x:c r="Q654" s="7">
        <x:v>31.379999999999999</x:v>
      </x:c>
      <x:c r="R654" s="7">
        <x:v>48.130000000000003</x:v>
      </x:c>
      <x:c r="S654" s="5" t="s">
        <x:v>49</x:v>
      </x:c>
      <x:c r="T654" s="7"/>
      <x:c r="U654" s="6"/>
      <x:c r="V654" s="6"/>
      <x:c r="W654" s="5" t="s">
        <x:v>50</x:v>
      </x:c>
      <x:c r="X654" s="5" t="s">
        <x:v>80</x:v>
      </x:c>
    </x:row>
    <x:row r="655">
      <x:c r="A655" s="5" t="s">
        <x:v>1524</x:v>
      </x:c>
      <x:c r="B655" s="5">
        <x:v>45491</x:v>
      </x:c>
      <x:c r="C655" s="5" t="s">
        <x:v>53</x:v>
      </x:c>
      <x:c r="D655" s="5" t="s">
        <x:v>54</x:v>
      </x:c>
      <x:c r="E655" s="5" t="s">
        <x:v>55</x:v>
      </x:c>
      <x:c r="F655" s="5" t="s">
        <x:v>56</x:v>
      </x:c>
      <x:c r="G655" s="5" t="s">
        <x:v>1525</x:v>
      </x:c>
      <x:c r="H655" s="5" t="s">
        <x:v>78</x:v>
      </x:c>
      <x:c r="I655" s="5" t="s">
        <x:v>375</x:v>
      </x:c>
      <x:c r="J655" s="5" t="s">
        <x:v>116</x:v>
      </x:c>
      <x:c r="K655" s="5" t="s">
        <x:v>46</x:v>
      </x:c>
      <x:c r="L655" s="5" t="s">
        <x:v>131</x:v>
      </x:c>
      <x:c r="M655" s="5" t="s">
        <x:v>198</x:v>
      </x:c>
      <x:c r="N655" s="6">
        <x:v>1</x:v>
      </x:c>
      <x:c r="O655" s="7">
        <x:v>215.25999999999999</x:v>
      </x:c>
      <x:c r="P655" s="8">
        <x:v>0.20000000000000001</x:v>
      </x:c>
      <x:c r="Q655" s="7">
        <x:v>122.58</x:v>
      </x:c>
      <x:c r="R655" s="7">
        <x:v>172.21000000000001</x:v>
      </x:c>
      <x:c r="S655" s="5" t="s">
        <x:v>49</x:v>
      </x:c>
      <x:c r="T655" s="7">
        <x:v>94233.350000000006</x:v>
      </x:c>
      <x:c r="U655" s="6"/>
      <x:c r="V655" s="6"/>
      <x:c r="W655" s="5" t="s">
        <x:v>50</x:v>
      </x:c>
      <x:c r="X655" s="5" t="s">
        <x:v>97</x:v>
      </x:c>
    </x:row>
    <x:row r="656">
      <x:c r="A656" s="5" t="s">
        <x:v>1526</x:v>
      </x:c>
      <x:c r="B656" s="5">
        <x:v>46087</x:v>
      </x:c>
      <x:c r="C656" s="5" t="s">
        <x:v>185</x:v>
      </x:c>
      <x:c r="D656" s="5" t="s">
        <x:v>186</x:v>
      </x:c>
      <x:c r="E656" s="5" t="s">
        <x:v>90</x:v>
      </x:c>
      <x:c r="F656" s="5" t="s">
        <x:v>41</x:v>
      </x:c>
      <x:c r="G656" s="5" t="s">
        <x:v>1527</x:v>
      </x:c>
      <x:c r="H656" s="5" t="s">
        <x:v>43</x:v>
      </x:c>
      <x:c r="I656" s="5" t="s">
        <x:v>706</x:v>
      </x:c>
      <x:c r="J656" s="5" t="s">
        <x:v>45</x:v>
      </x:c>
      <x:c r="K656" s="5" t="s">
        <x:v>117</x:v>
      </x:c>
      <x:c r="L656" s="5" t="s">
        <x:v>131</x:v>
      </x:c>
      <x:c r="M656" s="5" t="s">
        <x:v>142</x:v>
      </x:c>
      <x:c r="N656" s="6">
        <x:v>1</x:v>
      </x:c>
      <x:c r="O656" s="7">
        <x:v>610.94000000000005</x:v>
      </x:c>
      <x:c r="P656" s="8">
        <x:v>0</x:v>
      </x:c>
      <x:c r="Q656" s="7">
        <x:v>426.80000000000001</x:v>
      </x:c>
      <x:c r="R656" s="7">
        <x:v>610.94000000000005</x:v>
      </x:c>
      <x:c r="S656" s="5" t="s">
        <x:v>49</x:v>
      </x:c>
      <x:c r="T656" s="7">
        <x:v>83201.929999999993</x:v>
      </x:c>
      <x:c r="U656" s="6"/>
      <x:c r="V656" s="6"/>
      <x:c r="W656" s="5" t="s">
        <x:v>50</x:v>
      </x:c>
      <x:c r="X656" s="5" t="s">
        <x:v>80</x:v>
      </x:c>
    </x:row>
    <x:row r="657">
      <x:c r="A657" s="5" t="s">
        <x:v>1528</x:v>
      </x:c>
      <x:c r="B657" s="5">
        <x:v>46035</x:v>
      </x:c>
      <x:c r="C657" s="5" t="s">
        <x:v>162</x:v>
      </x:c>
      <x:c r="D657" s="5" t="s">
        <x:v>163</x:v>
      </x:c>
      <x:c r="E657" s="5" t="s">
        <x:v>40</x:v>
      </x:c>
      <x:c r="F657" s="5" t="s">
        <x:v>158</x:v>
      </x:c>
      <x:c r="G657" s="5" t="s">
        <x:v>1529</x:v>
      </x:c>
      <x:c r="H657" s="5" t="s">
        <x:v>78</x:v>
      </x:c>
      <x:c r="I657" s="5" t="s">
        <x:v>121</x:v>
      </x:c>
      <x:c r="J657" s="5" t="s">
        <x:v>93</x:v>
      </x:c>
      <x:c r="K657" s="5" t="s">
        <x:v>46</x:v>
      </x:c>
      <x:c r="L657" s="5" t="s">
        <x:v>16</x:v>
      </x:c>
      <x:c r="M657" s="5" t="s">
        <x:v>154</x:v>
      </x:c>
      <x:c r="N657" s="6">
        <x:v>1</x:v>
      </x:c>
      <x:c r="O657" s="7">
        <x:v>23.829999999999998</x:v>
      </x:c>
      <x:c r="P657" s="8">
        <x:v>0.20000000000000001</x:v>
      </x:c>
      <x:c r="Q657" s="7">
        <x:v>18.82</x:v>
      </x:c>
      <x:c r="R657" s="7">
        <x:v>19.059999999999999</x:v>
      </x:c>
      <x:c r="S657" s="5" t="s">
        <x:v>49</x:v>
      </x:c>
      <x:c r="T657" s="7">
        <x:v>173590.59</x:v>
      </x:c>
      <x:c r="U657" s="6"/>
      <x:c r="V657" s="6"/>
      <x:c r="W657" s="5" t="s">
        <x:v>50</x:v>
      </x:c>
      <x:c r="X657" s="5" t="s">
        <x:v>80</x:v>
      </x:c>
    </x:row>
    <x:row r="658">
      <x:c r="A658" s="5" t="s">
        <x:v>1530</x:v>
      </x:c>
      <x:c r="B658" s="5">
        <x:v>45982</x:v>
      </x:c>
      <x:c r="C658" s="5" t="s">
        <x:v>247</x:v>
      </x:c>
      <x:c r="D658" s="5" t="s">
        <x:v>248</x:v>
      </x:c>
      <x:c r="E658" s="5" t="s">
        <x:v>40</x:v>
      </x:c>
      <x:c r="F658" s="5" t="s">
        <x:v>102</x:v>
      </x:c>
      <x:c r="G658" s="5" t="s">
        <x:v>700</x:v>
      </x:c>
      <x:c r="H658" s="5" t="s">
        <x:v>58</x:v>
      </x:c>
      <x:c r="I658" s="5" t="s">
        <x:v>740</x:v>
      </x:c>
      <x:c r="J658" s="5" t="s">
        <x:v>93</x:v>
      </x:c>
      <x:c r="K658" s="5" t="s">
        <x:v>46</x:v>
      </x:c>
      <x:c r="L658" s="5" t="s">
        <x:v>16</x:v>
      </x:c>
      <x:c r="M658" s="5" t="s">
        <x:v>62</x:v>
      </x:c>
      <x:c r="N658" s="6">
        <x:v>2</x:v>
      </x:c>
      <x:c r="O658" s="7">
        <x:v>32.909999999999997</x:v>
      </x:c>
      <x:c r="P658" s="8">
        <x:v>0.25</x:v>
      </x:c>
      <x:c r="Q658" s="7">
        <x:v>20.469999999999999</x:v>
      </x:c>
      <x:c r="R658" s="7">
        <x:v>49.359999999999999</x:v>
      </x:c>
      <x:c r="S658" s="5" t="s">
        <x:v>49</x:v>
      </x:c>
      <x:c r="T658" s="7">
        <x:v>153823.32000000001</x:v>
      </x:c>
      <x:c r="U658" s="6"/>
      <x:c r="V658" s="6"/>
      <x:c r="W658" s="5" t="s">
        <x:v>50</x:v>
      </x:c>
      <x:c r="X658" s="5" t="s">
        <x:v>51</x:v>
      </x:c>
    </x:row>
    <x:row r="659">
      <x:c r="A659" s="5" t="s">
        <x:v>1531</x:v>
      </x:c>
      <x:c r="B659" s="5">
        <x:v>45953</x:v>
      </x:c>
      <x:c r="C659" s="5" t="s">
        <x:v>340</x:v>
      </x:c>
      <x:c r="D659" s="5" t="s">
        <x:v>341</x:v>
      </x:c>
      <x:c r="E659" s="5" t="s">
        <x:v>55</x:v>
      </x:c>
      <x:c r="F659" s="5" t="s">
        <x:v>66</x:v>
      </x:c>
      <x:c r="G659" s="5" t="s">
        <x:v>542</x:v>
      </x:c>
      <x:c r="H659" s="5" t="s">
        <x:v>104</x:v>
      </x:c>
      <x:c r="I659" s="5" t="s">
        <x:v>611</x:v>
      </x:c>
      <x:c r="J659" s="5" t="s">
        <x:v>93</x:v>
      </x:c>
      <x:c r="K659" s="5" t="s">
        <x:v>86</x:v>
      </x:c>
      <x:c r="L659" s="5" t="s">
        <x:v>16</x:v>
      </x:c>
      <x:c r="M659" s="5" t="s">
        <x:v>154</x:v>
      </x:c>
      <x:c r="N659" s="6">
        <x:v>2</x:v>
      </x:c>
      <x:c r="O659" s="7">
        <x:v>35.829999999999998</x:v>
      </x:c>
      <x:c r="P659" s="8">
        <x:v>0</x:v>
      </x:c>
      <x:c r="Q659" s="7">
        <x:v>28.460000000000001</x:v>
      </x:c>
      <x:c r="R659" s="7">
        <x:v>71.659999999999997</x:v>
      </x:c>
      <x:c r="S659" s="5" t="s">
        <x:v>49</x:v>
      </x:c>
      <x:c r="T659" s="7">
        <x:v>155874.89000000001</x:v>
      </x:c>
      <x:c r="U659" s="6">
        <x:v>1</x:v>
      </x:c>
      <x:c r="V659" s="6">
        <x:v>39</x:v>
      </x:c>
      <x:c r="W659" s="5" t="s">
        <x:v>50</x:v>
      </x:c>
      <x:c r="X659" s="5" t="s">
        <x:v>80</x:v>
      </x:c>
    </x:row>
    <x:row r="660">
      <x:c r="A660" s="5" t="s">
        <x:v>1532</x:v>
      </x:c>
      <x:c r="B660" s="5">
        <x:v>46051</x:v>
      </x:c>
      <x:c r="C660" s="5" t="s">
        <x:v>340</x:v>
      </x:c>
      <x:c r="D660" s="5" t="s">
        <x:v>341</x:v>
      </x:c>
      <x:c r="E660" s="5" t="s">
        <x:v>55</x:v>
      </x:c>
      <x:c r="F660" s="5" t="s">
        <x:v>66</x:v>
      </x:c>
      <x:c r="G660" s="5" t="s">
        <x:v>1533</x:v>
      </x:c>
      <x:c r="H660" s="5" t="s">
        <x:v>104</x:v>
      </x:c>
      <x:c r="I660" s="5" t="s">
        <x:v>192</x:v>
      </x:c>
      <x:c r="J660" s="5" t="s">
        <x:v>93</x:v>
      </x:c>
      <x:c r="K660" s="5" t="s">
        <x:v>61</x:v>
      </x:c>
      <x:c r="L660" s="5" t="s">
        <x:v>16</x:v>
      </x:c>
      <x:c r="M660" s="5" t="s">
        <x:v>414</x:v>
      </x:c>
      <x:c r="N660" s="6">
        <x:v>2</x:v>
      </x:c>
      <x:c r="O660" s="7">
        <x:v>17.91</x:v>
      </x:c>
      <x:c r="P660" s="8">
        <x:v>0.20000000000000001</x:v>
      </x:c>
      <x:c r="Q660" s="7">
        <x:v>11.76</x:v>
      </x:c>
      <x:c r="R660" s="7">
        <x:v>28.66</x:v>
      </x:c>
      <x:c r="S660" s="5" t="s">
        <x:v>49</x:v>
      </x:c>
      <x:c r="T660" s="7">
        <x:v>164515.54999999999</x:v>
      </x:c>
      <x:c r="U660" s="6"/>
      <x:c r="V660" s="6"/>
      <x:c r="W660" s="5" t="s">
        <x:v>50</x:v>
      </x:c>
      <x:c r="X660" s="5" t="s">
        <x:v>80</x:v>
      </x:c>
    </x:row>
    <x:row r="661">
      <x:c r="A661" s="5" t="s">
        <x:v>1534</x:v>
      </x:c>
      <x:c r="B661" s="5">
        <x:v>45809</x:v>
      </x:c>
      <x:c r="C661" s="5" t="s">
        <x:v>82</x:v>
      </x:c>
      <x:c r="D661" s="5" t="s">
        <x:v>83</x:v>
      </x:c>
      <x:c r="E661" s="5" t="s">
        <x:v>40</x:v>
      </x:c>
      <x:c r="F661" s="5" t="s">
        <x:v>56</x:v>
      </x:c>
      <x:c r="G661" s="5" t="s">
        <x:v>766</x:v>
      </x:c>
      <x:c r="H661" s="5" t="s">
        <x:v>43</x:v>
      </x:c>
      <x:c r="I661" s="5" t="s">
        <x:v>667</x:v>
      </x:c>
      <x:c r="J661" s="5" t="s">
        <x:v>45</x:v>
      </x:c>
      <x:c r="K661" s="5" t="s">
        <x:v>117</x:v>
      </x:c>
      <x:c r="L661" s="5" t="s">
        <x:v>16</x:v>
      </x:c>
      <x:c r="M661" s="5" t="s">
        <x:v>419</x:v>
      </x:c>
      <x:c r="N661" s="6">
        <x:v>-1</x:v>
      </x:c>
      <x:c r="O661" s="7">
        <x:v>310.02999999999997</x:v>
      </x:c>
      <x:c r="P661" s="8">
        <x:v>0.25</x:v>
      </x:c>
      <x:c r="Q661" s="7">
        <x:v>237.46000000000001</x:v>
      </x:c>
      <x:c r="R661" s="7">
        <x:v>-232.52000000000001</x:v>
      </x:c>
      <x:c r="S661" s="5" t="s">
        <x:v>49</x:v>
      </x:c>
      <x:c r="T661" s="7">
        <x:v>140660.13</x:v>
      </x:c>
      <x:c r="U661" s="6"/>
      <x:c r="V661" s="6"/>
      <x:c r="W661" s="5" t="s">
        <x:v>96</x:v>
      </x:c>
      <x:c r="X661" s="5" t="s">
        <x:v>70</x:v>
      </x:c>
    </x:row>
    <x:row r="662">
      <x:c r="A662" s="5" t="s">
        <x:v>1535</x:v>
      </x:c>
      <x:c r="B662" s="5">
        <x:v>45693</x:v>
      </x:c>
      <x:c r="C662" s="5" t="s">
        <x:v>64</x:v>
      </x:c>
      <x:c r="D662" s="5" t="s">
        <x:v>65</x:v>
      </x:c>
      <x:c r="E662" s="5" t="s">
        <x:v>40</x:v>
      </x:c>
      <x:c r="F662" s="5" t="s">
        <x:v>66</x:v>
      </x:c>
      <x:c r="G662" s="5" t="s">
        <x:v>1536</x:v>
      </x:c>
      <x:c r="H662" s="5" t="s">
        <x:v>104</x:v>
      </x:c>
      <x:c r="I662" s="5" t="s">
        <x:v>703</x:v>
      </x:c>
      <x:c r="J662" s="5" t="s">
        <x:v>93</x:v>
      </x:c>
      <x:c r="K662" s="5" t="s">
        <x:v>117</x:v>
      </x:c>
      <x:c r="L662" s="5" t="s">
        <x:v>16</x:v>
      </x:c>
      <x:c r="M662" s="5" t="s">
        <x:v>281</x:v>
      </x:c>
      <x:c r="N662" s="6">
        <x:v>1</x:v>
      </x:c>
      <x:c r="O662" s="7">
        <x:v>49.189999999999998</x:v>
      </x:c>
      <x:c r="P662" s="8">
        <x:v>0.10000000000000001</x:v>
      </x:c>
      <x:c r="Q662" s="7">
        <x:v>30.600000000000001</x:v>
      </x:c>
      <x:c r="R662" s="7">
        <x:v>44.270000000000003</x:v>
      </x:c>
      <x:c r="S662" s="5" t="s">
        <x:v>49</x:v>
      </x:c>
      <x:c r="T662" s="7">
        <x:v>182755.85000000001</x:v>
      </x:c>
      <x:c r="U662" s="6">
        <x:v>0</x:v>
      </x:c>
      <x:c r="V662" s="6">
        <x:v>20</x:v>
      </x:c>
      <x:c r="W662" s="5" t="s">
        <x:v>50</x:v>
      </x:c>
      <x:c r="X662" s="5" t="s">
        <x:v>80</x:v>
      </x:c>
    </x:row>
    <x:row r="663">
      <x:c r="A663" s="5" t="s">
        <x:v>1537</x:v>
      </x:c>
      <x:c r="B663" s="5">
        <x:v>45592</x:v>
      </x:c>
      <x:c r="C663" s="5" t="s">
        <x:v>138</x:v>
      </x:c>
      <x:c r="D663" s="5" t="s">
        <x:v>139</x:v>
      </x:c>
      <x:c r="E663" s="5" t="s">
        <x:v>90</x:v>
      </x:c>
      <x:c r="F663" s="5" t="s">
        <x:v>41</x:v>
      </x:c>
      <x:c r="G663" s="5" t="s">
        <x:v>781</x:v>
      </x:c>
      <x:c r="H663" s="5" t="s">
        <x:v>104</x:v>
      </x:c>
      <x:c r="I663" s="5" t="s">
        <x:v>1219</x:v>
      </x:c>
      <x:c r="J663" s="5" t="s">
        <x:v>116</x:v>
      </x:c>
      <x:c r="K663" s="5" t="s">
        <x:v>46</x:v>
      </x:c>
      <x:c r="L663" s="5" t="s">
        <x:v>16</x:v>
      </x:c>
      <x:c r="M663" s="5" t="s">
        <x:v>62</x:v>
      </x:c>
      <x:c r="N663" s="6">
        <x:v>3</x:v>
      </x:c>
      <x:c r="O663" s="7">
        <x:v>294.19999999999999</x:v>
      </x:c>
      <x:c r="P663" s="8">
        <x:v>0.14999999999999999</x:v>
      </x:c>
      <x:c r="Q663" s="7">
        <x:v>194.61000000000001</x:v>
      </x:c>
      <x:c r="R663" s="7">
        <x:v>750.21000000000004</x:v>
      </x:c>
      <x:c r="S663" s="5" t="s">
        <x:v>49</x:v>
      </x:c>
      <x:c r="T663" s="7">
        <x:v>157112.51999999999</x:v>
      </x:c>
      <x:c r="U663" s="6"/>
      <x:c r="V663" s="6"/>
      <x:c r="W663" s="5" t="s">
        <x:v>50</x:v>
      </x:c>
      <x:c r="X663" s="5" t="s">
        <x:v>97</x:v>
      </x:c>
    </x:row>
    <x:row r="664">
      <x:c r="A664" s="5" t="s">
        <x:v>1538</x:v>
      </x:c>
      <x:c r="B664" s="5">
        <x:v>46081</x:v>
      </x:c>
      <x:c r="C664" s="5" t="s">
        <x:v>127</x:v>
      </x:c>
      <x:c r="D664" s="5" t="s">
        <x:v>128</x:v>
      </x:c>
      <x:c r="E664" s="5" t="s">
        <x:v>55</x:v>
      </x:c>
      <x:c r="F664" s="5" t="s">
        <x:v>41</x:v>
      </x:c>
      <x:c r="G664" s="5" t="s">
        <x:v>1539</x:v>
      </x:c>
      <x:c r="H664" s="5" t="s">
        <x:v>104</x:v>
      </x:c>
      <x:c r="I664" s="5" t="s">
        <x:v>591</x:v>
      </x:c>
      <x:c r="J664" s="5" t="s">
        <x:v>116</x:v>
      </x:c>
      <x:c r="K664" s="5" t="s">
        <x:v>117</x:v>
      </x:c>
      <x:c r="L664" s="5" t="s">
        <x:v>94</x:v>
      </x:c>
      <x:c r="M664" s="5" t="s">
        <x:v>125</x:v>
      </x:c>
      <x:c r="N664" s="6">
        <x:v>4</x:v>
      </x:c>
      <x:c r="O664" s="7">
        <x:v>280.69999999999999</x:v>
      </x:c>
      <x:c r="P664" s="8">
        <x:v>0</x:v>
      </x:c>
      <x:c r="Q664" s="7">
        <x:v>186.69</x:v>
      </x:c>
      <x:c r="R664" s="7">
        <x:v>1122.8</x:v>
      </x:c>
      <x:c r="S664" s="5" t="s">
        <x:v>49</x:v>
      </x:c>
      <x:c r="T664" s="7">
        <x:v>60465.150000000001</x:v>
      </x:c>
      <x:c r="U664" s="6"/>
      <x:c r="V664" s="6"/>
      <x:c r="W664" s="5" t="s">
        <x:v>50</x:v>
      </x:c>
      <x:c r="X664" s="5" t="s">
        <x:v>51</x:v>
      </x:c>
    </x:row>
    <x:row r="665">
      <x:c r="A665" s="5" t="s">
        <x:v>1540</x:v>
      </x:c>
      <x:c r="B665" s="5">
        <x:v>46097</x:v>
      </x:c>
      <x:c r="C665" s="5" t="s">
        <x:v>82</x:v>
      </x:c>
      <x:c r="D665" s="5" t="s">
        <x:v>83</x:v>
      </x:c>
      <x:c r="E665" s="5" t="s">
        <x:v>40</x:v>
      </x:c>
      <x:c r="F665" s="5" t="s">
        <x:v>56</x:v>
      </x:c>
      <x:c r="G665" s="5" t="s">
        <x:v>1541</x:v>
      </x:c>
      <x:c r="H665" s="5" t="s">
        <x:v>78</x:v>
      </x:c>
      <x:c r="I665" s="5" t="s">
        <x:v>474</x:v>
      </x:c>
      <x:c r="J665" s="5" t="s">
        <x:v>116</x:v>
      </x:c>
      <x:c r="K665" s="5" t="s">
        <x:v>46</x:v>
      </x:c>
      <x:c r="L665" s="5" t="s">
        <x:v>47</x:v>
      </x:c>
      <x:c r="M665" s="5" t="s">
        <x:v>166</x:v>
      </x:c>
      <x:c r="N665" s="6">
        <x:v>2</x:v>
      </x:c>
      <x:c r="O665" s="7">
        <x:v>161.19</x:v>
      </x:c>
      <x:c r="P665" s="8">
        <x:v>0.25</x:v>
      </x:c>
      <x:c r="Q665" s="7">
        <x:v>87.260000000000005</x:v>
      </x:c>
      <x:c r="R665" s="7">
        <x:v>241.78</x:v>
      </x:c>
      <x:c r="S665" s="5" t="s">
        <x:v>49</x:v>
      </x:c>
      <x:c r="T665" s="7">
        <x:v>71261.809999999998</x:v>
      </x:c>
      <x:c r="U665" s="6"/>
      <x:c r="V665" s="6"/>
      <x:c r="W665" s="5" t="s">
        <x:v>50</x:v>
      </x:c>
      <x:c r="X665" s="5" t="s">
        <x:v>51</x:v>
      </x:c>
    </x:row>
    <x:row r="666">
      <x:c r="A666" s="5" t="s">
        <x:v>1542</x:v>
      </x:c>
      <x:c r="B666" s="5">
        <x:v>45447</x:v>
      </x:c>
      <x:c r="C666" s="5" t="s">
        <x:v>108</x:v>
      </x:c>
      <x:c r="D666" s="5" t="s">
        <x:v>109</x:v>
      </x:c>
      <x:c r="E666" s="5" t="s">
        <x:v>90</x:v>
      </x:c>
      <x:c r="F666" s="5" t="s">
        <x:v>102</x:v>
      </x:c>
      <x:c r="G666" s="5" t="s">
        <x:v>134</x:v>
      </x:c>
      <x:c r="H666" s="5" t="s">
        <x:v>104</x:v>
      </x:c>
      <x:c r="I666" s="5" t="s">
        <x:v>338</x:v>
      </x:c>
      <x:c r="J666" s="5" t="s">
        <x:v>60</x:v>
      </x:c>
      <x:c r="K666" s="5" t="s">
        <x:v>61</x:v>
      </x:c>
      <x:c r="L666" s="5" t="s">
        <x:v>16</x:v>
      </x:c>
      <x:c r="M666" s="5" t="s">
        <x:v>122</x:v>
      </x:c>
      <x:c r="N666" s="6">
        <x:v>2</x:v>
      </x:c>
      <x:c r="O666" s="7">
        <x:v>287.66000000000003</x:v>
      </x:c>
      <x:c r="P666" s="8">
        <x:v>5.0000000000000003e-002</x:v>
      </x:c>
      <x:c r="Q666" s="7">
        <x:v>150.38999999999999</x:v>
      </x:c>
      <x:c r="R666" s="7">
        <x:v>546.54999999999995</x:v>
      </x:c>
      <x:c r="S666" s="5" t="s">
        <x:v>49</x:v>
      </x:c>
      <x:c r="T666" s="7">
        <x:v>165843.91</x:v>
      </x:c>
      <x:c r="U666" s="6"/>
      <x:c r="V666" s="6"/>
      <x:c r="W666" s="5" t="s">
        <x:v>50</x:v>
      </x:c>
      <x:c r="X666" s="5" t="s">
        <x:v>97</x:v>
      </x:c>
    </x:row>
    <x:row r="667">
      <x:c r="A667" s="5" t="s">
        <x:v>1543</x:v>
      </x:c>
      <x:c r="B667" s="5">
        <x:v>45396</x:v>
      </x:c>
      <x:c r="C667" s="5" t="s">
        <x:v>216</x:v>
      </x:c>
      <x:c r="D667" s="5" t="s">
        <x:v>217</x:v>
      </x:c>
      <x:c r="E667" s="5" t="s">
        <x:v>40</x:v>
      </x:c>
      <x:c r="F667" s="5" t="s">
        <x:v>102</x:v>
      </x:c>
      <x:c r="G667" s="5" t="s">
        <x:v>1544</x:v>
      </x:c>
      <x:c r="H667" s="5" t="s">
        <x:v>104</x:v>
      </x:c>
      <x:c r="I667" s="5" t="s">
        <x:v>44</x:v>
      </x:c>
      <x:c r="J667" s="5" t="s">
        <x:v>45</x:v>
      </x:c>
      <x:c r="K667" s="5" t="s">
        <x:v>46</x:v>
      </x:c>
      <x:c r="L667" s="5" t="s">
        <x:v>47</x:v>
      </x:c>
      <x:c r="M667" s="5" t="s">
        <x:v>489</x:v>
      </x:c>
      <x:c r="N667" s="6">
        <x:v>-2</x:v>
      </x:c>
      <x:c r="O667" s="7">
        <x:v>281.33999999999997</x:v>
      </x:c>
      <x:c r="P667" s="8">
        <x:v>0</x:v>
      </x:c>
      <x:c r="Q667" s="7">
        <x:v>185.21000000000001</x:v>
      </x:c>
      <x:c r="R667" s="7">
        <x:v>-562.67999999999995</x:v>
      </x:c>
      <x:c r="S667" s="5" t="s">
        <x:v>49</x:v>
      </x:c>
      <x:c r="T667" s="7">
        <x:v>96811.800000000003</x:v>
      </x:c>
      <x:c r="U667" s="6"/>
      <x:c r="V667" s="6"/>
      <x:c r="W667" s="5" t="s">
        <x:v>96</x:v>
      </x:c>
      <x:c r="X667" s="5" t="s">
        <x:v>80</x:v>
      </x:c>
    </x:row>
    <x:row r="668">
      <x:c r="A668" s="5" t="s">
        <x:v>1545</x:v>
      </x:c>
      <x:c r="B668" s="5">
        <x:v>45338</x:v>
      </x:c>
      <x:c r="C668" s="5" t="s">
        <x:v>88</x:v>
      </x:c>
      <x:c r="D668" s="5" t="s">
        <x:v>89</x:v>
      </x:c>
      <x:c r="E668" s="5" t="s">
        <x:v>90</x:v>
      </x:c>
      <x:c r="F668" s="5" t="s">
        <x:v>56</x:v>
      </x:c>
      <x:c r="G668" s="5" t="s">
        <x:v>1546</x:v>
      </x:c>
      <x:c r="H668" s="5" t="s">
        <x:v>104</x:v>
      </x:c>
      <x:c r="I668" s="5" t="s">
        <x:v>85</x:v>
      </x:c>
      <x:c r="J668" s="5" t="s">
        <x:v>45</x:v>
      </x:c>
      <x:c r="K668" s="5" t="s">
        <x:v>86</x:v>
      </x:c>
      <x:c r="L668" s="5" t="s">
        <x:v>94</x:v>
      </x:c>
      <x:c r="M668" s="5" t="s">
        <x:v>236</x:v>
      </x:c>
      <x:c r="N668" s="6">
        <x:v>1</x:v>
      </x:c>
      <x:c r="O668" s="7">
        <x:v>376.95999999999998</x:v>
      </x:c>
      <x:c r="P668" s="8">
        <x:v>0.20000000000000001</x:v>
      </x:c>
      <x:c r="Q668" s="7">
        <x:v>269.92000000000002</x:v>
      </x:c>
      <x:c r="R668" s="7">
        <x:v>301.56999999999999</x:v>
      </x:c>
      <x:c r="S668" s="5" t="s">
        <x:v>49</x:v>
      </x:c>
      <x:c r="T668" s="7">
        <x:v>96375.300000000003</x:v>
      </x:c>
      <x:c r="U668" s="6"/>
      <x:c r="V668" s="6"/>
      <x:c r="W668" s="5" t="s">
        <x:v>50</x:v>
      </x:c>
      <x:c r="X668" s="5" t="s">
        <x:v>51</x:v>
      </x:c>
    </x:row>
    <x:row r="669">
      <x:c r="A669" s="5" t="s">
        <x:v>1547</x:v>
      </x:c>
      <x:c r="B669" s="5">
        <x:v>46176</x:v>
      </x:c>
      <x:c r="C669" s="5" t="s">
        <x:v>108</x:v>
      </x:c>
      <x:c r="D669" s="5" t="s">
        <x:v>109</x:v>
      </x:c>
      <x:c r="E669" s="5" t="s">
        <x:v>90</x:v>
      </x:c>
      <x:c r="F669" s="5" t="s">
        <x:v>102</x:v>
      </x:c>
      <x:c r="G669" s="5" t="s">
        <x:v>1548</x:v>
      </x:c>
      <x:c r="H669" s="5" t="s">
        <x:v>104</x:v>
      </x:c>
      <x:c r="I669" s="5" t="s">
        <x:v>92</x:v>
      </x:c>
      <x:c r="J669" s="5" t="s">
        <x:v>93</x:v>
      </x:c>
      <x:c r="K669" s="5" t="s">
        <x:v>46</x:v>
      </x:c>
      <x:c r="L669" s="5" t="s">
        <x:v>16</x:v>
      </x:c>
      <x:c r="M669" s="5" t="s">
        <x:v>483</x:v>
      </x:c>
      <x:c r="N669" s="6">
        <x:v>-1</x:v>
      </x:c>
      <x:c r="O669" s="7">
        <x:v>31.370000000000001</x:v>
      </x:c>
      <x:c r="P669" s="8">
        <x:v>0</x:v>
      </x:c>
      <x:c r="Q669" s="7">
        <x:v>16.25</x:v>
      </x:c>
      <x:c r="R669" s="7">
        <x:v>-31.370000000000001</x:v>
      </x:c>
      <x:c r="S669" s="5" t="s">
        <x:v>49</x:v>
      </x:c>
      <x:c r="T669" s="7">
        <x:v>158845.95000000001</x:v>
      </x:c>
      <x:c r="U669" s="6"/>
      <x:c r="V669" s="6"/>
      <x:c r="W669" s="5" t="s">
        <x:v>96</x:v>
      </x:c>
      <x:c r="X669" s="5" t="s">
        <x:v>51</x:v>
      </x:c>
    </x:row>
    <x:row r="670">
      <x:c r="A670" s="5" t="s">
        <x:v>1549</x:v>
      </x:c>
      <x:c r="B670" s="5">
        <x:v>45515</x:v>
      </x:c>
      <x:c r="C670" s="5" t="s">
        <x:v>108</x:v>
      </x:c>
      <x:c r="D670" s="5" t="s">
        <x:v>109</x:v>
      </x:c>
      <x:c r="E670" s="5" t="s">
        <x:v>90</x:v>
      </x:c>
      <x:c r="F670" s="5" t="s">
        <x:v>102</x:v>
      </x:c>
      <x:c r="G670" s="5" t="s">
        <x:v>1550</x:v>
      </x:c>
      <x:c r="H670" s="5" t="s">
        <x:v>78</x:v>
      </x:c>
      <x:c r="I670" s="5" t="s">
        <x:v>762</x:v>
      </x:c>
      <x:c r="J670" s="5" t="s">
        <x:v>74</x:v>
      </x:c>
      <x:c r="K670" s="5" t="s">
        <x:v>46</x:v>
      </x:c>
      <x:c r="L670" s="5" t="s">
        <x:v>16</x:v>
      </x:c>
      <x:c r="M670" s="5" t="s">
        <x:v>483</x:v>
      </x:c>
      <x:c r="N670" s="6">
        <x:v>-2</x:v>
      </x:c>
      <x:c r="O670" s="7">
        <x:v>58.68</x:v>
      </x:c>
      <x:c r="P670" s="8">
        <x:v>0.14999999999999999</x:v>
      </x:c>
      <x:c r="Q670" s="7">
        <x:v>42.109999999999999</x:v>
      </x:c>
      <x:c r="R670" s="7">
        <x:v>-99.760000000000005</x:v>
      </x:c>
      <x:c r="S670" s="5" t="s">
        <x:v>49</x:v>
      </x:c>
      <x:c r="T670" s="7">
        <x:v>171916.69</x:v>
      </x:c>
      <x:c r="U670" s="6"/>
      <x:c r="V670" s="6"/>
      <x:c r="W670" s="5" t="s">
        <x:v>96</x:v>
      </x:c>
      <x:c r="X670" s="5" t="s">
        <x:v>51</x:v>
      </x:c>
    </x:row>
    <x:row r="671">
      <x:c r="A671" s="5" t="s">
        <x:v>1551</x:v>
      </x:c>
      <x:c r="B671" s="5">
        <x:v>45781</x:v>
      </x:c>
      <x:c r="C671" s="5" t="s">
        <x:v>200</x:v>
      </x:c>
      <x:c r="D671" s="5" t="s">
        <x:v>201</x:v>
      </x:c>
      <x:c r="E671" s="5" t="s">
        <x:v>40</x:v>
      </x:c>
      <x:c r="F671" s="5" t="s">
        <x:v>158</x:v>
      </x:c>
      <x:c r="G671" s="5" t="s">
        <x:v>1552</x:v>
      </x:c>
      <x:c r="H671" s="5" t="s">
        <x:v>104</x:v>
      </x:c>
      <x:c r="I671" s="5" t="s">
        <x:v>509</x:v>
      </x:c>
      <x:c r="J671" s="5" t="s">
        <x:v>45</x:v>
      </x:c>
      <x:c r="K671" s="5" t="s">
        <x:v>61</x:v>
      </x:c>
      <x:c r="L671" s="5" t="s">
        <x:v>47</x:v>
      </x:c>
      <x:c r="M671" s="5" t="s">
        <x:v>166</x:v>
      </x:c>
      <x:c r="N671" s="6">
        <x:v>1</x:v>
      </x:c>
      <x:c r="O671" s="7">
        <x:v>747.11000000000001</x:v>
      </x:c>
      <x:c r="P671" s="8">
        <x:v>0</x:v>
      </x:c>
      <x:c r="Q671" s="7">
        <x:v>337.99000000000001</x:v>
      </x:c>
      <x:c r="R671" s="7">
        <x:v>747.11000000000001</x:v>
      </x:c>
      <x:c r="S671" s="5" t="s">
        <x:v>49</x:v>
      </x:c>
      <x:c r="T671" s="7">
        <x:v>87488.110000000001</x:v>
      </x:c>
      <x:c r="U671" s="6"/>
      <x:c r="V671" s="6"/>
      <x:c r="W671" s="5" t="s">
        <x:v>50</x:v>
      </x:c>
      <x:c r="X671" s="5" t="s">
        <x:v>51</x:v>
      </x:c>
    </x:row>
    <x:row r="672">
      <x:c r="A672" s="5" t="s">
        <x:v>1553</x:v>
      </x:c>
      <x:c r="B672" s="5">
        <x:v>45955</x:v>
      </x:c>
      <x:c r="C672" s="5" t="s">
        <x:v>108</x:v>
      </x:c>
      <x:c r="D672" s="5" t="s">
        <x:v>109</x:v>
      </x:c>
      <x:c r="E672" s="5" t="s">
        <x:v>90</x:v>
      </x:c>
      <x:c r="F672" s="5" t="s">
        <x:v>102</x:v>
      </x:c>
      <x:c r="G672" s="5" t="s">
        <x:v>1554</x:v>
      </x:c>
      <x:c r="H672" s="5" t="s">
        <x:v>78</x:v>
      </x:c>
      <x:c r="I672" s="5" t="s">
        <x:v>400</x:v>
      </x:c>
      <x:c r="J672" s="5" t="s">
        <x:v>93</x:v>
      </x:c>
      <x:c r="K672" s="5" t="s">
        <x:v>61</x:v>
      </x:c>
      <x:c r="L672" s="5" t="s">
        <x:v>47</x:v>
      </x:c>
      <x:c r="M672" s="5" t="s">
        <x:v>122</x:v>
      </x:c>
      <x:c r="N672" s="6">
        <x:v>9</x:v>
      </x:c>
      <x:c r="O672" s="7">
        <x:v>28.59</x:v>
      </x:c>
      <x:c r="P672" s="8">
        <x:v>0.20000000000000001</x:v>
      </x:c>
      <x:c r="Q672" s="7">
        <x:v>16.07</x:v>
      </x:c>
      <x:c r="R672" s="7">
        <x:v>205.84999999999999</x:v>
      </x:c>
      <x:c r="S672" s="5" t="s">
        <x:v>49</x:v>
      </x:c>
      <x:c r="T672" s="7">
        <x:v>81376.970000000001</x:v>
      </x:c>
      <x:c r="U672" s="6"/>
      <x:c r="V672" s="6"/>
      <x:c r="W672" s="5" t="s">
        <x:v>50</x:v>
      </x:c>
      <x:c r="X672" s="5" t="s">
        <x:v>97</x:v>
      </x:c>
    </x:row>
    <x:row r="673">
      <x:c r="A673" s="5" t="s">
        <x:v>1555</x:v>
      </x:c>
      <x:c r="B673" s="5">
        <x:v>45554</x:v>
      </x:c>
      <x:c r="C673" s="5" t="s">
        <x:v>82</x:v>
      </x:c>
      <x:c r="D673" s="5" t="s">
        <x:v>83</x:v>
      </x:c>
      <x:c r="E673" s="5" t="s">
        <x:v>40</x:v>
      </x:c>
      <x:c r="F673" s="5" t="s">
        <x:v>56</x:v>
      </x:c>
      <x:c r="G673" s="5" t="s">
        <x:v>1556</x:v>
      </x:c>
      <x:c r="H673" s="5" t="s">
        <x:v>43</x:v>
      </x:c>
      <x:c r="I673" s="5" t="s">
        <x:v>59</x:v>
      </x:c>
      <x:c r="J673" s="5" t="s">
        <x:v>60</x:v>
      </x:c>
      <x:c r="K673" s="5" t="s">
        <x:v>61</x:v>
      </x:c>
      <x:c r="L673" s="5" t="s">
        <x:v>16</x:v>
      </x:c>
      <x:c r="M673" s="5" t="s">
        <x:v>154</x:v>
      </x:c>
      <x:c r="N673" s="6">
        <x:v>1</x:v>
      </x:c>
      <x:c r="O673" s="7">
        <x:v>119.5</x:v>
      </x:c>
      <x:c r="P673" s="8">
        <x:v>5.0000000000000003e-002</x:v>
      </x:c>
      <x:c r="Q673" s="7">
        <x:v>90.019999999999996</x:v>
      </x:c>
      <x:c r="R673" s="7">
        <x:v>113.52</x:v>
      </x:c>
      <x:c r="S673" s="5" t="s">
        <x:v>49</x:v>
      </x:c>
      <x:c r="T673" s="7">
        <x:v>192079.57999999999</x:v>
      </x:c>
      <x:c r="U673" s="6"/>
      <x:c r="V673" s="6"/>
      <x:c r="W673" s="5" t="s">
        <x:v>50</x:v>
      </x:c>
      <x:c r="X673" s="5" t="s">
        <x:v>80</x:v>
      </x:c>
    </x:row>
    <x:row r="674">
      <x:c r="A674" s="5" t="s">
        <x:v>1557</x:v>
      </x:c>
      <x:c r="B674" s="5">
        <x:v>46010</x:v>
      </x:c>
      <x:c r="C674" s="5" t="s">
        <x:v>200</x:v>
      </x:c>
      <x:c r="D674" s="5" t="s">
        <x:v>201</x:v>
      </x:c>
      <x:c r="E674" s="5" t="s">
        <x:v>40</x:v>
      </x:c>
      <x:c r="F674" s="5" t="s">
        <x:v>158</x:v>
      </x:c>
      <x:c r="G674" s="5" t="s">
        <x:v>1558</x:v>
      </x:c>
      <x:c r="H674" s="5" t="s">
        <x:v>104</x:v>
      </x:c>
      <x:c r="I674" s="5" t="s">
        <x:v>488</x:v>
      </x:c>
      <x:c r="J674" s="5" t="s">
        <x:v>74</x:v>
      </x:c>
      <x:c r="K674" s="5" t="s">
        <x:v>117</x:v>
      </x:c>
      <x:c r="L674" s="5" t="s">
        <x:v>16</x:v>
      </x:c>
      <x:c r="M674" s="5" t="s">
        <x:v>112</x:v>
      </x:c>
      <x:c r="N674" s="6">
        <x:v>1</x:v>
      </x:c>
      <x:c r="O674" s="7">
        <x:v>56.200000000000003</x:v>
      </x:c>
      <x:c r="P674" s="8">
        <x:v>0.25</x:v>
      </x:c>
      <x:c r="Q674" s="7">
        <x:v>27.350000000000001</x:v>
      </x:c>
      <x:c r="R674" s="7">
        <x:v>42.149999999999999</x:v>
      </x:c>
      <x:c r="S674" s="5" t="s">
        <x:v>49</x:v>
      </x:c>
      <x:c r="T674" s="7">
        <x:v>175976.04999999999</x:v>
      </x:c>
      <x:c r="U674" s="6"/>
      <x:c r="V674" s="6"/>
      <x:c r="W674" s="5" t="s">
        <x:v>50</x:v>
      </x:c>
      <x:c r="X674" s="5" t="s">
        <x:v>70</x:v>
      </x:c>
    </x:row>
    <x:row r="675">
      <x:c r="A675" s="5" t="s">
        <x:v>1559</x:v>
      </x:c>
      <x:c r="B675" s="5">
        <x:v>45594</x:v>
      </x:c>
      <x:c r="C675" s="5" t="s">
        <x:v>185</x:v>
      </x:c>
      <x:c r="D675" s="5" t="s">
        <x:v>186</x:v>
      </x:c>
      <x:c r="E675" s="5" t="s">
        <x:v>90</x:v>
      </x:c>
      <x:c r="F675" s="5" t="s">
        <x:v>41</x:v>
      </x:c>
      <x:c r="G675" s="5" t="s">
        <x:v>1212</x:v>
      </x:c>
      <x:c r="H675" s="5" t="s">
        <x:v>78</x:v>
      </x:c>
      <x:c r="I675" s="5" t="s">
        <x:v>300</x:v>
      </x:c>
      <x:c r="J675" s="5" t="s">
        <x:v>116</x:v>
      </x:c>
      <x:c r="K675" s="5" t="s">
        <x:v>117</x:v>
      </x:c>
      <x:c r="L675" s="5" t="s">
        <x:v>131</x:v>
      </x:c>
      <x:c r="M675" s="5" t="s">
        <x:v>266</x:v>
      </x:c>
      <x:c r="N675" s="6">
        <x:v>1</x:v>
      </x:c>
      <x:c r="O675" s="7">
        <x:v>49.210000000000001</x:v>
      </x:c>
      <x:c r="P675" s="8">
        <x:v>0.20000000000000001</x:v>
      </x:c>
      <x:c r="Q675" s="7">
        <x:v>28.359999999999999</x:v>
      </x:c>
      <x:c r="R675" s="7">
        <x:v>39.369999999999997</x:v>
      </x:c>
      <x:c r="S675" s="5" t="s">
        <x:v>49</x:v>
      </x:c>
      <x:c r="T675" s="7">
        <x:v>87031.669999999998</x:v>
      </x:c>
      <x:c r="U675" s="6">
        <x:v>70</x:v>
      </x:c>
      <x:c r="V675" s="6">
        <x:v>34</x:v>
      </x:c>
      <x:c r="W675" s="5" t="s">
        <x:v>50</x:v>
      </x:c>
      <x:c r="X675" s="5" t="s">
        <x:v>80</x:v>
      </x:c>
    </x:row>
    <x:row r="676">
      <x:c r="A676" s="5" t="s">
        <x:v>1560</x:v>
      </x:c>
      <x:c r="B676" s="5">
        <x:v>46188</x:v>
      </x:c>
      <x:c r="C676" s="5" t="s">
        <x:v>138</x:v>
      </x:c>
      <x:c r="D676" s="5" t="s">
        <x:v>139</x:v>
      </x:c>
      <x:c r="E676" s="5" t="s">
        <x:v>90</x:v>
      </x:c>
      <x:c r="F676" s="5" t="s">
        <x:v>41</x:v>
      </x:c>
      <x:c r="G676" s="5" t="s">
        <x:v>1546</x:v>
      </x:c>
      <x:c r="H676" s="5" t="s">
        <x:v>104</x:v>
      </x:c>
      <x:c r="I676" s="5" t="s">
        <x:v>332</x:v>
      </x:c>
      <x:c r="J676" s="5" t="s">
        <x:v>93</x:v>
      </x:c>
      <x:c r="K676" s="5" t="s">
        <x:v>117</x:v>
      </x:c>
      <x:c r="L676" s="5" t="s">
        <x:v>16</x:v>
      </x:c>
      <x:c r="M676" s="5" t="s">
        <x:v>222</x:v>
      </x:c>
      <x:c r="N676" s="6">
        <x:v>2</x:v>
      </x:c>
      <x:c r="O676" s="7">
        <x:v>46.030000000000001</x:v>
      </x:c>
      <x:c r="P676" s="8">
        <x:v>0</x:v>
      </x:c>
      <x:c r="Q676" s="7">
        <x:v>33.719999999999999</x:v>
      </x:c>
      <x:c r="R676" s="7">
        <x:v>92.060000000000002</x:v>
      </x:c>
      <x:c r="S676" s="5" t="s">
        <x:v>49</x:v>
      </x:c>
      <x:c r="T676" s="7">
        <x:v>196953.20999999999</x:v>
      </x:c>
      <x:c r="U676" s="6"/>
      <x:c r="V676" s="6"/>
      <x:c r="W676" s="5" t="s">
        <x:v>50</x:v>
      </x:c>
      <x:c r="X676" s="5" t="s">
        <x:v>80</x:v>
      </x:c>
    </x:row>
    <x:row r="677">
      <x:c r="A677" s="5" t="s">
        <x:v>1561</x:v>
      </x:c>
      <x:c r="B677" s="5">
        <x:v>46177</x:v>
      </x:c>
      <x:c r="C677" s="5" t="s">
        <x:v>340</x:v>
      </x:c>
      <x:c r="D677" s="5" t="s">
        <x:v>341</x:v>
      </x:c>
      <x:c r="E677" s="5" t="s">
        <x:v>55</x:v>
      </x:c>
      <x:c r="F677" s="5" t="s">
        <x:v>66</x:v>
      </x:c>
      <x:c r="G677" s="5" t="s">
        <x:v>1546</x:v>
      </x:c>
      <x:c r="H677" s="5" t="s">
        <x:v>104</x:v>
      </x:c>
      <x:c r="I677" s="5" t="s">
        <x:v>811</x:v>
      </x:c>
      <x:c r="J677" s="5" t="s">
        <x:v>74</x:v>
      </x:c>
      <x:c r="K677" s="5" t="s">
        <x:v>61</x:v>
      </x:c>
      <x:c r="L677" s="5" t="s">
        <x:v>131</x:v>
      </x:c>
      <x:c r="M677" s="5" t="s">
        <x:v>384</x:v>
      </x:c>
      <x:c r="N677" s="6">
        <x:v>1</x:v>
      </x:c>
      <x:c r="O677" s="7">
        <x:v>94.230000000000004</x:v>
      </x:c>
      <x:c r="P677" s="8">
        <x:v>0.25</x:v>
      </x:c>
      <x:c r="Q677" s="7">
        <x:v>50.490000000000002</x:v>
      </x:c>
      <x:c r="R677" s="7">
        <x:v>70.670000000000002</x:v>
      </x:c>
      <x:c r="S677" s="5" t="s">
        <x:v>49</x:v>
      </x:c>
      <x:c r="T677" s="7">
        <x:v>66658.559999999998</x:v>
      </x:c>
      <x:c r="U677" s="6"/>
      <x:c r="V677" s="6"/>
      <x:c r="W677" s="5" t="s">
        <x:v>50</x:v>
      </x:c>
      <x:c r="X677" s="5" t="s">
        <x:v>97</x:v>
      </x:c>
    </x:row>
    <x:row r="678">
      <x:c r="A678" s="5" t="s">
        <x:v>1562</x:v>
      </x:c>
      <x:c r="B678" s="5">
        <x:v>45957</x:v>
      </x:c>
      <x:c r="C678" s="5" t="s">
        <x:v>162</x:v>
      </x:c>
      <x:c r="D678" s="5" t="s">
        <x:v>163</x:v>
      </x:c>
      <x:c r="E678" s="5" t="s">
        <x:v>40</x:v>
      </x:c>
      <x:c r="F678" s="5" t="s">
        <x:v>158</x:v>
      </x:c>
      <x:c r="G678" s="5" t="s">
        <x:v>1563</x:v>
      </x:c>
      <x:c r="H678" s="5" t="s">
        <x:v>104</x:v>
      </x:c>
      <x:c r="I678" s="5" t="s">
        <x:v>203</x:v>
      </x:c>
      <x:c r="J678" s="5" t="s">
        <x:v>60</x:v>
      </x:c>
      <x:c r="K678" s="5" t="s">
        <x:v>86</x:v>
      </x:c>
      <x:c r="L678" s="5" t="s">
        <x:v>47</x:v>
      </x:c>
      <x:c r="M678" s="5" t="s">
        <x:v>419</x:v>
      </x:c>
      <x:c r="N678" s="6">
        <x:v>4</x:v>
      </x:c>
      <x:c r="O678" s="7">
        <x:v>133.72999999999999</x:v>
      </x:c>
      <x:c r="P678" s="8">
        <x:v>0.14999999999999999</x:v>
      </x:c>
      <x:c r="Q678" s="7">
        <x:v>103.51000000000001</x:v>
      </x:c>
      <x:c r="R678" s="7">
        <x:v>454.68000000000001</x:v>
      </x:c>
      <x:c r="S678" s="5" t="s">
        <x:v>49</x:v>
      </x:c>
      <x:c r="T678" s="7">
        <x:v>98671.429999999993</x:v>
      </x:c>
      <x:c r="U678" s="6"/>
      <x:c r="V678" s="6"/>
      <x:c r="W678" s="5" t="s">
        <x:v>50</x:v>
      </x:c>
      <x:c r="X678" s="5" t="s">
        <x:v>70</x:v>
      </x:c>
    </x:row>
    <x:row r="679">
      <x:c r="A679" s="5" t="s">
        <x:v>1564</x:v>
      </x:c>
      <x:c r="B679" s="5">
        <x:v>46028</x:v>
      </x:c>
      <x:c r="C679" s="5" t="s">
        <x:v>216</x:v>
      </x:c>
      <x:c r="D679" s="5" t="s">
        <x:v>217</x:v>
      </x:c>
      <x:c r="E679" s="5" t="s">
        <x:v>40</x:v>
      </x:c>
      <x:c r="F679" s="5" t="s">
        <x:v>102</x:v>
      </x:c>
      <x:c r="G679" s="5" t="s">
        <x:v>1565</x:v>
      </x:c>
      <x:c r="H679" s="5" t="s">
        <x:v>78</x:v>
      </x:c>
      <x:c r="I679" s="5" t="s">
        <x:v>73</x:v>
      </x:c>
      <x:c r="J679" s="5" t="s">
        <x:v>74</x:v>
      </x:c>
      <x:c r="K679" s="5" t="s">
        <x:v>46</x:v>
      </x:c>
      <x:c r="L679" s="5" t="s">
        <x:v>94</x:v>
      </x:c>
      <x:c r="M679" s="5" t="s">
        <x:v>471</x:v>
      </x:c>
      <x:c r="N679" s="6">
        <x:v>8</x:v>
      </x:c>
      <x:c r="O679" s="7">
        <x:v>93.159999999999997</x:v>
      </x:c>
      <x:c r="P679" s="8">
        <x:v>0</x:v>
      </x:c>
      <x:c r="Q679" s="7">
        <x:v>45.390000000000001</x:v>
      </x:c>
      <x:c r="R679" s="7">
        <x:v>745.27999999999997</x:v>
      </x:c>
      <x:c r="S679" s="5" t="s">
        <x:v>49</x:v>
      </x:c>
      <x:c r="T679" s="7">
        <x:v>91350.639999999999</x:v>
      </x:c>
      <x:c r="U679" s="6"/>
      <x:c r="V679" s="6"/>
      <x:c r="W679" s="5" t="s">
        <x:v>50</x:v>
      </x:c>
      <x:c r="X679" s="5" t="s">
        <x:v>70</x:v>
      </x:c>
    </x:row>
    <x:row r="680">
      <x:c r="A680" s="5" t="s">
        <x:v>1566</x:v>
      </x:c>
      <x:c r="B680" s="5">
        <x:v>45999</x:v>
      </x:c>
      <x:c r="C680" s="5" t="s">
        <x:v>156</x:v>
      </x:c>
      <x:c r="D680" s="5" t="s">
        <x:v>157</x:v>
      </x:c>
      <x:c r="E680" s="5" t="s">
        <x:v>55</x:v>
      </x:c>
      <x:c r="F680" s="5" t="s">
        <x:v>158</x:v>
      </x:c>
      <x:c r="G680" s="5" t="s">
        <x:v>946</x:v>
      </x:c>
      <x:c r="H680" s="5" t="s">
        <x:v>104</x:v>
      </x:c>
      <x:c r="I680" s="5" t="s">
        <x:v>353</x:v>
      </x:c>
      <x:c r="J680" s="5" t="s">
        <x:v>45</x:v>
      </x:c>
      <x:c r="K680" s="5" t="s">
        <x:v>61</x:v>
      </x:c>
      <x:c r="L680" s="5" t="s">
        <x:v>16</x:v>
      </x:c>
      <x:c r="M680" s="5" t="s">
        <x:v>69</x:v>
      </x:c>
      <x:c r="N680" s="6">
        <x:v>1</x:v>
      </x:c>
      <x:c r="O680" s="7">
        <x:v>404.01999999999998</x:v>
      </x:c>
      <x:c r="P680" s="8">
        <x:v>5.0000000000000003e-002</x:v>
      </x:c>
      <x:c r="Q680" s="7">
        <x:v>308.20999999999998</x:v>
      </x:c>
      <x:c r="R680" s="7">
        <x:v>383.81999999999999</x:v>
      </x:c>
      <x:c r="S680" s="5" t="s">
        <x:v>49</x:v>
      </x:c>
      <x:c r="T680" s="7">
        <x:v>175976.04999999999</x:v>
      </x:c>
      <x:c r="U680" s="6"/>
      <x:c r="V680" s="6"/>
      <x:c r="W680" s="5" t="s">
        <x:v>50</x:v>
      </x:c>
      <x:c r="X680" s="5" t="s">
        <x:v>80</x:v>
      </x:c>
    </x:row>
    <x:row r="681">
      <x:c r="A681" s="5" t="s">
        <x:v>1567</x:v>
      </x:c>
      <x:c r="B681" s="5">
        <x:v>45431</x:v>
      </x:c>
      <x:c r="C681" s="5" t="s">
        <x:v>127</x:v>
      </x:c>
      <x:c r="D681" s="5" t="s">
        <x:v>128</x:v>
      </x:c>
      <x:c r="E681" s="5" t="s">
        <x:v>55</x:v>
      </x:c>
      <x:c r="F681" s="5" t="s">
        <x:v>41</x:v>
      </x:c>
      <x:c r="G681" s="5" t="s">
        <x:v>1568</x:v>
      </x:c>
      <x:c r="H681" s="5" t="s">
        <x:v>43</x:v>
      </x:c>
      <x:c r="I681" s="5" t="s">
        <x:v>362</x:v>
      </x:c>
      <x:c r="J681" s="5" t="s">
        <x:v>45</x:v>
      </x:c>
      <x:c r="K681" s="5" t="s">
        <x:v>46</x:v>
      </x:c>
      <x:c r="L681" s="5" t="s">
        <x:v>16</x:v>
      </x:c>
      <x:c r="M681" s="5" t="s">
        <x:v>62</x:v>
      </x:c>
      <x:c r="N681" s="6">
        <x:v>7</x:v>
      </x:c>
      <x:c r="O681" s="7">
        <x:v>342.83999999999997</x:v>
      </x:c>
      <x:c r="P681" s="8">
        <x:v>0.25</x:v>
      </x:c>
      <x:c r="Q681" s="7">
        <x:v>258.26999999999998</x:v>
      </x:c>
      <x:c r="R681" s="7">
        <x:v>1799.9100000000001</x:v>
      </x:c>
      <x:c r="S681" s="5" t="s">
        <x:v>49</x:v>
      </x:c>
      <x:c r="T681" s="7">
        <x:v>136007.70000000001</x:v>
      </x:c>
      <x:c r="U681" s="6"/>
      <x:c r="V681" s="6"/>
      <x:c r="W681" s="5" t="s">
        <x:v>50</x:v>
      </x:c>
      <x:c r="X681" s="5" t="s">
        <x:v>97</x:v>
      </x:c>
    </x:row>
    <x:row r="682">
      <x:c r="A682" s="5" t="s">
        <x:v>1569</x:v>
      </x:c>
      <x:c r="B682" s="5">
        <x:v>45622</x:v>
      </x:c>
      <x:c r="C682" s="5" t="s">
        <x:v>88</x:v>
      </x:c>
      <x:c r="D682" s="5" t="s">
        <x:v>89</x:v>
      </x:c>
      <x:c r="E682" s="5" t="s">
        <x:v>90</x:v>
      </x:c>
      <x:c r="F682" s="5" t="s">
        <x:v>56</x:v>
      </x:c>
      <x:c r="G682" s="5" t="s">
        <x:v>1227</x:v>
      </x:c>
      <x:c r="H682" s="5" t="s">
        <x:v>43</x:v>
      </x:c>
      <x:c r="I682" s="5" t="s">
        <x:v>141</x:v>
      </x:c>
      <x:c r="J682" s="5" t="s">
        <x:v>60</x:v>
      </x:c>
      <x:c r="K682" s="5" t="s">
        <x:v>86</x:v>
      </x:c>
      <x:c r="L682" s="5" t="s">
        <x:v>16</x:v>
      </x:c>
      <x:c r="M682" s="5" t="s">
        <x:v>136</x:v>
      </x:c>
      <x:c r="N682" s="6">
        <x:v>1</x:v>
      </x:c>
      <x:c r="O682" s="7">
        <x:v>314.91000000000003</x:v>
      </x:c>
      <x:c r="P682" s="8">
        <x:v>0</x:v>
      </x:c>
      <x:c r="Q682" s="7">
        <x:v>203.69999999999999</x:v>
      </x:c>
      <x:c r="R682" s="7">
        <x:v>314.91000000000003</x:v>
      </x:c>
      <x:c r="S682" s="5" t="s">
        <x:v>49</x:v>
      </x:c>
      <x:c r="T682" s="7">
        <x:v>177999.67999999999</x:v>
      </x:c>
      <x:c r="U682" s="6"/>
      <x:c r="V682" s="6"/>
      <x:c r="W682" s="5" t="s">
        <x:v>50</x:v>
      </x:c>
      <x:c r="X682" s="5" t="s">
        <x:v>97</x:v>
      </x:c>
    </x:row>
    <x:row r="683">
      <x:c r="A683" s="5" t="s">
        <x:v>1570</x:v>
      </x:c>
      <x:c r="B683" s="5">
        <x:v>45506</x:v>
      </x:c>
      <x:c r="C683" s="5" t="s">
        <x:v>144</x:v>
      </x:c>
      <x:c r="D683" s="5" t="s">
        <x:v>145</x:v>
      </x:c>
      <x:c r="E683" s="5" t="s">
        <x:v>55</x:v>
      </x:c>
      <x:c r="F683" s="5" t="s">
        <x:v>66</x:v>
      </x:c>
      <x:c r="G683" s="5" t="s">
        <x:v>1571</x:v>
      </x:c>
      <x:c r="H683" s="5" t="s">
        <x:v>58</x:v>
      </x:c>
      <x:c r="I683" s="5" t="s">
        <x:v>395</x:v>
      </x:c>
      <x:c r="J683" s="5" t="s">
        <x:v>74</x:v>
      </x:c>
      <x:c r="K683" s="5" t="s">
        <x:v>86</x:v>
      </x:c>
      <x:c r="L683" s="5" t="s">
        <x:v>94</x:v>
      </x:c>
      <x:c r="M683" s="5" t="s">
        <x:v>204</x:v>
      </x:c>
      <x:c r="N683" s="6">
        <x:v>-1</x:v>
      </x:c>
      <x:c r="O683" s="7">
        <x:v>71.859999999999999</x:v>
      </x:c>
      <x:c r="P683" s="8">
        <x:v>0.14999999999999999</x:v>
      </x:c>
      <x:c r="Q683" s="7">
        <x:v>37.950000000000003</x:v>
      </x:c>
      <x:c r="R683" s="7">
        <x:v>-61.079999999999998</x:v>
      </x:c>
      <x:c r="S683" s="5" t="s">
        <x:v>49</x:v>
      </x:c>
      <x:c r="T683" s="7">
        <x:v>67394.5</x:v>
      </x:c>
      <x:c r="U683" s="6"/>
      <x:c r="V683" s="6"/>
      <x:c r="W683" s="5" t="s">
        <x:v>96</x:v>
      </x:c>
      <x:c r="X683" s="5" t="s">
        <x:v>97</x:v>
      </x:c>
    </x:row>
    <x:row r="684">
      <x:c r="A684" s="5" t="s">
        <x:v>1572</x:v>
      </x:c>
      <x:c r="B684" s="5">
        <x:v>45465</x:v>
      </x:c>
      <x:c r="C684" s="5" t="s">
        <x:v>100</x:v>
      </x:c>
      <x:c r="D684" s="5" t="s">
        <x:v>101</x:v>
      </x:c>
      <x:c r="E684" s="5" t="s">
        <x:v>90</x:v>
      </x:c>
      <x:c r="F684" s="5" t="s">
        <x:v>102</x:v>
      </x:c>
      <x:c r="G684" s="5" t="s">
        <x:v>1573</x:v>
      </x:c>
      <x:c r="H684" s="5" t="s">
        <x:v>78</x:v>
      </x:c>
      <x:c r="I684" s="5" t="s">
        <x:v>392</x:v>
      </x:c>
      <x:c r="J684" s="5" t="s">
        <x:v>74</x:v>
      </x:c>
      <x:c r="K684" s="5" t="s">
        <x:v>86</x:v>
      </x:c>
      <x:c r="L684" s="5" t="s">
        <x:v>131</x:v>
      </x:c>
      <x:c r="M684" s="5" t="s">
        <x:v>132</x:v>
      </x:c>
      <x:c r="N684" s="6">
        <x:v>4</x:v>
      </x:c>
      <x:c r="O684" s="7">
        <x:v>42.479999999999997</x:v>
      </x:c>
      <x:c r="P684" s="8">
        <x:v>0</x:v>
      </x:c>
      <x:c r="Q684" s="7">
        <x:v>20.899999999999999</x:v>
      </x:c>
      <x:c r="R684" s="7">
        <x:v>169.91999999999999</x:v>
      </x:c>
      <x:c r="S684" s="5" t="s">
        <x:v>49</x:v>
      </x:c>
      <x:c r="T684" s="7">
        <x:v>82837.580000000002</x:v>
      </x:c>
      <x:c r="U684" s="6"/>
      <x:c r="V684" s="6"/>
      <x:c r="W684" s="5" t="s">
        <x:v>50</x:v>
      </x:c>
      <x:c r="X684" s="5" t="s">
        <x:v>80</x:v>
      </x:c>
    </x:row>
    <x:row r="685">
      <x:c r="A685" s="5" t="s">
        <x:v>1574</x:v>
      </x:c>
      <x:c r="B685" s="5">
        <x:v>45343</x:v>
      </x:c>
      <x:c r="C685" s="5" t="s">
        <x:v>340</x:v>
      </x:c>
      <x:c r="D685" s="5" t="s">
        <x:v>341</x:v>
      </x:c>
      <x:c r="E685" s="5" t="s">
        <x:v>55</x:v>
      </x:c>
      <x:c r="F685" s="5" t="s">
        <x:v>1575</x:v>
      </x:c>
      <x:c r="G685" s="5" t="s">
        <x:v>1576</x:v>
      </x:c>
      <x:c r="H685" s="5" t="s">
        <x:v>58</x:v>
      </x:c>
      <x:c r="I685" s="5" t="s">
        <x:v>130</x:v>
      </x:c>
      <x:c r="J685" s="5" t="s">
        <x:v>74</x:v>
      </x:c>
      <x:c r="K685" s="5" t="s">
        <x:v>61</x:v>
      </x:c>
      <x:c r="L685" s="5" t="s">
        <x:v>131</x:v>
      </x:c>
      <x:c r="M685" s="5" t="s">
        <x:v>262</x:v>
      </x:c>
      <x:c r="N685" s="6">
        <x:v>1</x:v>
      </x:c>
      <x:c r="O685" s="7">
        <x:v>65.459999999999994</x:v>
      </x:c>
      <x:c r="P685" s="8">
        <x:v>0.10000000000000001</x:v>
      </x:c>
      <x:c r="Q685" s="7">
        <x:v>35.640000000000001</x:v>
      </x:c>
      <x:c r="R685" s="7">
        <x:v>58.909999999999997</x:v>
      </x:c>
      <x:c r="S685" s="5" t="s">
        <x:v>49</x:v>
      </x:c>
      <x:c r="T685" s="7">
        <x:v>62874.75</x:v>
      </x:c>
      <x:c r="U685" s="6"/>
      <x:c r="V685" s="6"/>
      <x:c r="W685" s="5" t="s">
        <x:v>50</x:v>
      </x:c>
      <x:c r="X685" s="5" t="s">
        <x:v>80</x:v>
      </x:c>
    </x:row>
    <x:row r="686">
      <x:c r="A686" s="5" t="s">
        <x:v>1577</x:v>
      </x:c>
      <x:c r="B686" s="5">
        <x:v>45695</x:v>
      </x:c>
      <x:c r="C686" s="5" t="s">
        <x:v>88</x:v>
      </x:c>
      <x:c r="D686" s="5" t="s">
        <x:v>89</x:v>
      </x:c>
      <x:c r="E686" s="5" t="s">
        <x:v>90</x:v>
      </x:c>
      <x:c r="F686" s="5" t="s">
        <x:v>56</x:v>
      </x:c>
      <x:c r="G686" s="5" t="s">
        <x:v>1578</x:v>
      </x:c>
      <x:c r="H686" s="5" t="s">
        <x:v>43</x:v>
      </x:c>
      <x:c r="I686" s="5" t="s">
        <x:v>474</x:v>
      </x:c>
      <x:c r="J686" s="5" t="s">
        <x:v>116</x:v>
      </x:c>
      <x:c r="K686" s="5" t="s">
        <x:v>46</x:v>
      </x:c>
      <x:c r="L686" s="5" t="s">
        <x:v>16</x:v>
      </x:c>
      <x:c r="M686" s="5" t="s">
        <x:v>414</x:v>
      </x:c>
      <x:c r="N686" s="6">
        <x:v>-2</x:v>
      </x:c>
      <x:c r="O686" s="7">
        <x:v>177.16999999999999</x:v>
      </x:c>
      <x:c r="P686" s="8">
        <x:v>0.10000000000000001</x:v>
      </x:c>
      <x:c r="Q686" s="7">
        <x:v>87.260000000000005</x:v>
      </x:c>
      <x:c r="R686" s="7">
        <x:v>-318.91000000000003</x:v>
      </x:c>
      <x:c r="S686" s="5" t="s">
        <x:v>49</x:v>
      </x:c>
      <x:c r="T686" s="7">
        <x:v>174033.03</x:v>
      </x:c>
      <x:c r="U686" s="6"/>
      <x:c r="V686" s="6"/>
      <x:c r="W686" s="5" t="s">
        <x:v>96</x:v>
      </x:c>
      <x:c r="X686" s="5" t="s">
        <x:v>70</x:v>
      </x:c>
    </x:row>
    <x:row r="687">
      <x:c r="A687" s="5" t="s">
        <x:v>1579</x:v>
      </x:c>
      <x:c r="B687" s="5">
        <x:v>45772</x:v>
      </x:c>
      <x:c r="C687" s="5" t="s">
        <x:v>247</x:v>
      </x:c>
      <x:c r="D687" s="5" t="s">
        <x:v>248</x:v>
      </x:c>
      <x:c r="E687" s="5" t="s">
        <x:v>40</x:v>
      </x:c>
      <x:c r="F687" s="5" t="s">
        <x:v>102</x:v>
      </x:c>
      <x:c r="G687" s="5" t="s">
        <x:v>1580</x:v>
      </x:c>
      <x:c r="H687" s="5" t="s">
        <x:v>43</x:v>
      </x:c>
      <x:c r="I687" s="5" t="s">
        <x:v>773</x:v>
      </x:c>
      <x:c r="J687" s="5" t="s">
        <x:v>116</x:v>
      </x:c>
      <x:c r="K687" s="5" t="s">
        <x:v>117</x:v>
      </x:c>
      <x:c r="L687" s="5" t="s">
        <x:v>16</x:v>
      </x:c>
      <x:c r="M687" s="5" t="s">
        <x:v>95</x:v>
      </x:c>
      <x:c r="N687" s="6">
        <x:v>1</x:v>
      </x:c>
      <x:c r="O687" s="7">
        <x:v>164.63999999999999</x:v>
      </x:c>
      <x:c r="P687" s="8">
        <x:v>0</x:v>
      </x:c>
      <x:c r="Q687" s="7">
        <x:v>98.900000000000006</x:v>
      </x:c>
      <x:c r="R687" s="7">
        <x:v>164.63999999999999</x:v>
      </x:c>
      <x:c r="S687" s="5" t="s">
        <x:v>49</x:v>
      </x:c>
      <x:c r="T687" s="7">
        <x:v>165289.91</x:v>
      </x:c>
      <x:c r="U687" s="6"/>
      <x:c r="V687" s="6"/>
      <x:c r="W687" s="5" t="s">
        <x:v>50</x:v>
      </x:c>
      <x:c r="X687" s="5" t="s">
        <x:v>70</x:v>
      </x:c>
    </x:row>
    <x:row r="688">
      <x:c r="A688" s="5" t="s">
        <x:v>1581</x:v>
      </x:c>
      <x:c r="B688" s="5">
        <x:v>45644</x:v>
      </x:c>
      <x:c r="C688" s="5" t="s">
        <x:v>162</x:v>
      </x:c>
      <x:c r="D688" s="5" t="s">
        <x:v>163</x:v>
      </x:c>
      <x:c r="E688" s="5" t="s">
        <x:v>40</x:v>
      </x:c>
      <x:c r="F688" s="5" t="s">
        <x:v>158</x:v>
      </x:c>
      <x:c r="G688" s="5" t="s">
        <x:v>290</x:v>
      </x:c>
      <x:c r="H688" s="5" t="s">
        <x:v>58</x:v>
      </x:c>
      <x:c r="I688" s="5" t="s">
        <x:v>181</x:v>
      </x:c>
      <x:c r="J688" s="5" t="s">
        <x:v>93</x:v>
      </x:c>
      <x:c r="K688" s="5" t="s">
        <x:v>61</x:v>
      </x:c>
      <x:c r="L688" s="5" t="s">
        <x:v>16</x:v>
      </x:c>
      <x:c r="M688" s="5" t="s">
        <x:v>424</x:v>
      </x:c>
      <x:c r="N688" s="6">
        <x:v>1</x:v>
      </x:c>
      <x:c r="O688" s="7">
        <x:v>46.869999999999997</x:v>
      </x:c>
      <x:c r="P688" s="8">
        <x:v>0.20000000000000001</x:v>
      </x:c>
      <x:c r="Q688" s="7">
        <x:v>31.379999999999999</x:v>
      </x:c>
      <x:c r="R688" s="7">
        <x:v>37.5</x:v>
      </x:c>
      <x:c r="S688" s="5" t="s">
        <x:v>49</x:v>
      </x:c>
      <x:c r="T688" s="7">
        <x:v>188024.64000000001</x:v>
      </x:c>
      <x:c r="U688" s="6"/>
      <x:c r="V688" s="6"/>
      <x:c r="W688" s="5" t="s">
        <x:v>50</x:v>
      </x:c>
      <x:c r="X688" s="5" t="s">
        <x:v>97</x:v>
      </x:c>
    </x:row>
    <x:row r="689">
      <x:c r="A689" s="5" t="s">
        <x:v>1582</x:v>
      </x:c>
      <x:c r="B689" s="5">
        <x:v>45364</x:v>
      </x:c>
      <x:c r="C689" s="5" t="s">
        <x:v>200</x:v>
      </x:c>
      <x:c r="D689" s="5" t="s">
        <x:v>201</x:v>
      </x:c>
      <x:c r="E689" s="5" t="s">
        <x:v>40</x:v>
      </x:c>
      <x:c r="F689" s="5" t="s">
        <x:v>158</x:v>
      </x:c>
      <x:c r="G689" s="5" t="s">
        <x:v>1583</x:v>
      </x:c>
      <x:c r="H689" s="5" t="s">
        <x:v>104</x:v>
      </x:c>
      <x:c r="I689" s="5" t="s">
        <x:v>265</x:v>
      </x:c>
      <x:c r="J689" s="5" t="s">
        <x:v>45</x:v>
      </x:c>
      <x:c r="K689" s="5" t="s">
        <x:v>86</x:v>
      </x:c>
      <x:c r="L689" s="5" t="s">
        <x:v>16</x:v>
      </x:c>
      <x:c r="M689" s="5" t="s">
        <x:v>170</x:v>
      </x:c>
      <x:c r="N689" s="6">
        <x:v>-1</x:v>
      </x:c>
      <x:c r="O689" s="7">
        <x:v>138.22</x:v>
      </x:c>
      <x:c r="P689" s="8">
        <x:v>0</x:v>
      </x:c>
      <x:c r="Q689" s="7">
        <x:v>75.129999999999995</x:v>
      </x:c>
      <x:c r="R689" s="7">
        <x:v>-138.22</x:v>
      </x:c>
      <x:c r="S689" s="5" t="s">
        <x:v>49</x:v>
      </x:c>
      <x:c r="T689" s="7">
        <x:v>146311.32000000001</x:v>
      </x:c>
      <x:c r="U689" s="6"/>
      <x:c r="V689" s="6"/>
      <x:c r="W689" s="5" t="s">
        <x:v>96</x:v>
      </x:c>
      <x:c r="X689" s="5" t="s">
        <x:v>97</x:v>
      </x:c>
    </x:row>
    <x:row r="690">
      <x:c r="A690" s="5" t="s">
        <x:v>1584</x:v>
      </x:c>
      <x:c r="B690" s="5">
        <x:v>45394</x:v>
      </x:c>
      <x:c r="C690" s="5" t="s">
        <x:v>38</x:v>
      </x:c>
      <x:c r="D690" s="5" t="s">
        <x:v>39</x:v>
      </x:c>
      <x:c r="E690" s="5" t="s">
        <x:v>40</x:v>
      </x:c>
      <x:c r="F690" s="5" t="s">
        <x:v>41</x:v>
      </x:c>
      <x:c r="G690" s="5" t="s">
        <x:v>1005</x:v>
      </x:c>
      <x:c r="H690" s="5" t="s">
        <x:v>43</x:v>
      </x:c>
      <x:c r="I690" s="5" t="s">
        <x:v>819</x:v>
      </x:c>
      <x:c r="J690" s="5" t="s">
        <x:v>93</x:v>
      </x:c>
      <x:c r="K690" s="5" t="s">
        <x:v>61</x:v>
      </x:c>
      <x:c r="L690" s="5" t="s">
        <x:v>16</x:v>
      </x:c>
      <x:c r="M690" s="5" t="s">
        <x:v>189</x:v>
      </x:c>
      <x:c r="N690" s="6">
        <x:v>2</x:v>
      </x:c>
      <x:c r="O690" s="7">
        <x:v>28.359999999999999</x:v>
      </x:c>
      <x:c r="P690" s="8">
        <x:v>0</x:v>
      </x:c>
      <x:c r="Q690" s="7">
        <x:v>20.370000000000001</x:v>
      </x:c>
      <x:c r="R690" s="7">
        <x:v>56.719999999999999</x:v>
      </x:c>
      <x:c r="S690" s="5" t="s">
        <x:v>49</x:v>
      </x:c>
      <x:c r="T690" s="7">
        <x:v>137908.32000000001</x:v>
      </x:c>
      <x:c r="U690" s="6"/>
      <x:c r="V690" s="6"/>
      <x:c r="W690" s="5" t="s">
        <x:v>50</x:v>
      </x:c>
      <x:c r="X690" s="5" t="s">
        <x:v>80</x:v>
      </x:c>
    </x:row>
    <x:row r="691">
      <x:c r="A691" s="5" t="s">
        <x:v>1585</x:v>
      </x:c>
      <x:c r="B691" s="5">
        <x:v>45805</x:v>
      </x:c>
      <x:c r="C691" s="5" t="s">
        <x:v>162</x:v>
      </x:c>
      <x:c r="D691" s="5" t="s">
        <x:v>163</x:v>
      </x:c>
      <x:c r="E691" s="5" t="s">
        <x:v>40</x:v>
      </x:c>
      <x:c r="F691" s="5" t="s">
        <x:v>158</x:v>
      </x:c>
      <x:c r="G691" s="5" t="s">
        <x:v>1586</x:v>
      </x:c>
      <x:c r="H691" s="5" t="s">
        <x:v>58</x:v>
      </x:c>
      <x:c r="I691" s="5" t="s">
        <x:v>232</x:v>
      </x:c>
      <x:c r="J691" s="5" t="s">
        <x:v>93</x:v>
      </x:c>
      <x:c r="K691" s="5" t="s">
        <x:v>61</x:v>
      </x:c>
      <x:c r="L691" s="5" t="s">
        <x:v>16</x:v>
      </x:c>
      <x:c r="M691" s="5" t="s">
        <x:v>122</x:v>
      </x:c>
      <x:c r="N691" s="6">
        <x:v>1</x:v>
      </x:c>
      <x:c r="O691" s="7">
        <x:v>41.020000000000003</x:v>
      </x:c>
      <x:c r="P691" s="8">
        <x:v>0.14999999999999999</x:v>
      </x:c>
      <x:c r="Q691" s="7">
        <x:v>26.989999999999998</x:v>
      </x:c>
      <x:c r="R691" s="7">
        <x:v>34.869999999999997</x:v>
      </x:c>
      <x:c r="S691" s="5" t="s">
        <x:v>49</x:v>
      </x:c>
      <x:c r="T691" s="7">
        <x:v>121245.57000000001</x:v>
      </x:c>
      <x:c r="U691" s="6"/>
      <x:c r="V691" s="6"/>
      <x:c r="W691" s="5" t="s">
        <x:v>50</x:v>
      </x:c>
      <x:c r="X691" s="5" t="s">
        <x:v>51</x:v>
      </x:c>
    </x:row>
    <x:row r="692">
      <x:c r="A692" s="5" t="s">
        <x:v>1587</x:v>
      </x:c>
      <x:c r="B692" s="5">
        <x:v>46025</x:v>
      </x:c>
      <x:c r="C692" s="5" t="s">
        <x:v>38</x:v>
      </x:c>
      <x:c r="D692" s="5" t="s">
        <x:v>39</x:v>
      </x:c>
      <x:c r="E692" s="5" t="s">
        <x:v>40</x:v>
      </x:c>
      <x:c r="F692" s="5" t="s">
        <x:v>41</x:v>
      </x:c>
      <x:c r="G692" s="5" t="s">
        <x:v>625</x:v>
      </x:c>
      <x:c r="H692" s="5" t="s">
        <x:v>58</x:v>
      </x:c>
      <x:c r="I692" s="5" t="s">
        <x:v>192</x:v>
      </x:c>
      <x:c r="J692" s="5" t="s">
        <x:v>93</x:v>
      </x:c>
      <x:c r="K692" s="5" t="s">
        <x:v>61</x:v>
      </x:c>
      <x:c r="L692" s="5" t="s">
        <x:v>16</x:v>
      </x:c>
      <x:c r="M692" s="5" t="s">
        <x:v>350</x:v>
      </x:c>
      <x:c r="N692" s="6">
        <x:v>1</x:v>
      </x:c>
      <x:c r="O692" s="7">
        <x:v>16.850000000000001</x:v>
      </x:c>
      <x:c r="P692" s="8">
        <x:v>0</x:v>
      </x:c>
      <x:c r="Q692" s="7">
        <x:v>11.76</x:v>
      </x:c>
      <x:c r="R692" s="7">
        <x:v>16.850000000000001</x:v>
      </x:c>
      <x:c r="S692" s="5" t="s">
        <x:v>49</x:v>
      </x:c>
      <x:c r="T692" s="7">
        <x:v>165740.07999999999</x:v>
      </x:c>
      <x:c r="U692" s="6"/>
      <x:c r="V692" s="6"/>
      <x:c r="W692" s="5" t="s">
        <x:v>50</x:v>
      </x:c>
      <x:c r="X692" s="5" t="s">
        <x:v>70</x:v>
      </x:c>
    </x:row>
    <x:row r="693">
      <x:c r="A693" s="5" t="s">
        <x:v>1588</x:v>
      </x:c>
      <x:c r="B693" s="5">
        <x:v>46136</x:v>
      </x:c>
      <x:c r="C693" s="5" t="s">
        <x:v>200</x:v>
      </x:c>
      <x:c r="D693" s="5" t="s">
        <x:v>201</x:v>
      </x:c>
      <x:c r="E693" s="5" t="s">
        <x:v>40</x:v>
      </x:c>
      <x:c r="F693" s="5" t="s">
        <x:v>158</x:v>
      </x:c>
      <x:c r="G693" s="5" t="s">
        <x:v>1589</x:v>
      </x:c>
      <x:c r="H693" s="5" t="s">
        <x:v>104</x:v>
      </x:c>
      <x:c r="I693" s="5" t="s">
        <x:v>188</x:v>
      </x:c>
      <x:c r="J693" s="5" t="s">
        <x:v>45</x:v>
      </x:c>
      <x:c r="K693" s="5" t="s">
        <x:v>61</x:v>
      </x:c>
      <x:c r="L693" s="5" t="s">
        <x:v>94</x:v>
      </x:c>
      <x:c r="M693" s="5" t="s">
        <x:v>154</x:v>
      </x:c>
      <x:c r="N693" s="6">
        <x:v>1</x:v>
      </x:c>
      <x:c r="O693" s="7">
        <x:v>356.55000000000001</x:v>
      </x:c>
      <x:c r="P693" s="8">
        <x:v>5.0000000000000003e-002</x:v>
      </x:c>
      <x:c r="Q693" s="7">
        <x:v>170.34</x:v>
      </x:c>
      <x:c r="R693" s="7">
        <x:v>338.72000000000003</x:v>
      </x:c>
      <x:c r="S693" s="5" t="s">
        <x:v>49</x:v>
      </x:c>
      <x:c r="T693" s="7">
        <x:v>78880.639999999999</x:v>
      </x:c>
      <x:c r="U693" s="6"/>
      <x:c r="V693" s="6"/>
      <x:c r="W693" s="5" t="s">
        <x:v>50</x:v>
      </x:c>
      <x:c r="X693" s="5" t="s">
        <x:v>80</x:v>
      </x:c>
    </x:row>
    <x:row r="694">
      <x:c r="A694" s="5" t="s">
        <x:v>1590</x:v>
      </x:c>
      <x:c r="B694" s="5">
        <x:v>45589</x:v>
      </x:c>
      <x:c r="C694" s="5" t="s">
        <x:v>340</x:v>
      </x:c>
      <x:c r="D694" s="5" t="s">
        <x:v>341</x:v>
      </x:c>
      <x:c r="E694" s="5" t="s">
        <x:v>55</x:v>
      </x:c>
      <x:c r="F694" s="5" t="s">
        <x:v>66</x:v>
      </x:c>
      <x:c r="G694" s="5" t="s">
        <x:v>1591</x:v>
      </x:c>
      <x:c r="H694" s="5" t="s">
        <x:v>78</x:v>
      </x:c>
      <x:c r="I694" s="5" t="s">
        <x:v>488</x:v>
      </x:c>
      <x:c r="J694" s="5" t="s">
        <x:v>74</x:v>
      </x:c>
      <x:c r="K694" s="5" t="s">
        <x:v>117</x:v>
      </x:c>
      <x:c r="L694" s="5" t="s">
        <x:v>16</x:v>
      </x:c>
      <x:c r="M694" s="5" t="s">
        <x:v>236</x:v>
      </x:c>
      <x:c r="N694" s="6">
        <x:v>1</x:v>
      </x:c>
      <x:c r="O694" s="7">
        <x:v>52.590000000000003</x:v>
      </x:c>
      <x:c r="P694" s="8">
        <x:v>5.0000000000000003e-002</x:v>
      </x:c>
      <x:c r="Q694" s="7">
        <x:v>27.350000000000001</x:v>
      </x:c>
      <x:c r="R694" s="7">
        <x:v>49.960000000000001</x:v>
      </x:c>
      <x:c r="S694" s="5" t="s">
        <x:v>49</x:v>
      </x:c>
      <x:c r="T694" s="7">
        <x:v>158078.03</x:v>
      </x:c>
      <x:c r="U694" s="6">
        <x:v>78</x:v>
      </x:c>
      <x:c r="V694" s="6">
        <x:v>41</x:v>
      </x:c>
      <x:c r="W694" s="5" t="s">
        <x:v>50</x:v>
      </x:c>
      <x:c r="X694" s="5" t="s">
        <x:v>97</x:v>
      </x:c>
    </x:row>
    <x:row r="695">
      <x:c r="A695" s="5" t="s">
        <x:v>1592</x:v>
      </x:c>
      <x:c r="B695" s="5">
        <x:v>45535</x:v>
      </x:c>
      <x:c r="C695" s="5" t="s">
        <x:v>283</x:v>
      </x:c>
      <x:c r="D695" s="5" t="s">
        <x:v>284</x:v>
      </x:c>
      <x:c r="E695" s="5" t="s">
        <x:v>55</x:v>
      </x:c>
      <x:c r="F695" s="5" t="s">
        <x:v>56</x:v>
      </x:c>
      <x:c r="G695" s="5" t="s">
        <x:v>1593</x:v>
      </x:c>
      <x:c r="H695" s="5" t="s">
        <x:v>78</x:v>
      </x:c>
      <x:c r="I695" s="5" t="s">
        <x:v>135</x:v>
      </x:c>
      <x:c r="J695" s="5" t="s">
        <x:v>60</x:v>
      </x:c>
      <x:c r="K695" s="5" t="s">
        <x:v>86</x:v>
      </x:c>
      <x:c r="L695" s="5" t="s">
        <x:v>16</x:v>
      </x:c>
      <x:c r="M695" s="5" t="s">
        <x:v>281</x:v>
      </x:c>
      <x:c r="N695" s="6">
        <x:v>1</x:v>
      </x:c>
      <x:c r="O695" s="7">
        <x:v>217.94</x:v>
      </x:c>
      <x:c r="P695" s="8">
        <x:v>0.10000000000000001</x:v>
      </x:c>
      <x:c r="Q695" s="7">
        <x:v>130.28</x:v>
      </x:c>
      <x:c r="R695" s="7">
        <x:v>196.15000000000001</x:v>
      </x:c>
      <x:c r="S695" s="5" t="s">
        <x:v>49</x:v>
      </x:c>
      <x:c r="T695" s="7">
        <x:v>157719</x:v>
      </x:c>
      <x:c r="U695" s="6"/>
      <x:c r="V695" s="6"/>
      <x:c r="W695" s="5" t="s">
        <x:v>50</x:v>
      </x:c>
      <x:c r="X695" s="5" t="s">
        <x:v>70</x:v>
      </x:c>
    </x:row>
    <x:row r="696">
      <x:c r="A696" s="5" t="s">
        <x:v>1594</x:v>
      </x:c>
      <x:c r="B696" s="5">
        <x:v>46095</x:v>
      </x:c>
      <x:c r="C696" s="5" t="s">
        <x:v>216</x:v>
      </x:c>
      <x:c r="D696" s="5" t="s">
        <x:v>217</x:v>
      </x:c>
      <x:c r="E696" s="5" t="s">
        <x:v>40</x:v>
      </x:c>
      <x:c r="F696" s="5" t="s">
        <x:v>102</x:v>
      </x:c>
      <x:c r="G696" s="5" t="s">
        <x:v>1595</x:v>
      </x:c>
      <x:c r="H696" s="5" t="s">
        <x:v>104</x:v>
      </x:c>
      <x:c r="I696" s="5" t="s">
        <x:v>467</x:v>
      </x:c>
      <x:c r="J696" s="5" t="s">
        <x:v>74</x:v>
      </x:c>
      <x:c r="K696" s="5" t="s">
        <x:v>61</x:v>
      </x:c>
      <x:c r="L696" s="5" t="s">
        <x:v>131</x:v>
      </x:c>
      <x:c r="M696" s="5" t="s">
        <x:v>258</x:v>
      </x:c>
      <x:c r="N696" s="6">
        <x:v>-11</x:v>
      </x:c>
      <x:c r="O696" s="7">
        <x:v>89.189999999999998</x:v>
      </x:c>
      <x:c r="P696" s="8">
        <x:v>0.10000000000000001</x:v>
      </x:c>
      <x:c r="Q696" s="7">
        <x:v>61.450000000000003</x:v>
      </x:c>
      <x:c r="R696" s="7">
        <x:v>-882.98000000000002</x:v>
      </x:c>
      <x:c r="S696" s="5" t="s">
        <x:v>49</x:v>
      </x:c>
      <x:c r="T696" s="7">
        <x:v>77756.190000000002</x:v>
      </x:c>
      <x:c r="U696" s="6"/>
      <x:c r="V696" s="6"/>
      <x:c r="W696" s="5" t="s">
        <x:v>50</x:v>
      </x:c>
      <x:c r="X696" s="5" t="s">
        <x:v>80</x:v>
      </x:c>
    </x:row>
    <x:row r="697">
      <x:c r="A697" s="5" t="s">
        <x:v>1596</x:v>
      </x:c>
      <x:c r="B697" s="5">
        <x:v>46148</x:v>
      </x:c>
      <x:c r="C697" s="5" t="s">
        <x:v>283</x:v>
      </x:c>
      <x:c r="D697" s="5" t="s">
        <x:v>284</x:v>
      </x:c>
      <x:c r="E697" s="5" t="s">
        <x:v>55</x:v>
      </x:c>
      <x:c r="F697" s="5" t="s">
        <x:v>56</x:v>
      </x:c>
      <x:c r="G697" s="5" t="s">
        <x:v>629</x:v>
      </x:c>
      <x:c r="H697" s="5" t="s">
        <x:v>43</x:v>
      </x:c>
      <x:c r="I697" s="5" t="s">
        <x:v>514</x:v>
      </x:c>
      <x:c r="J697" s="5" t="s">
        <x:v>116</x:v>
      </x:c>
      <x:c r="K697" s="5" t="s">
        <x:v>46</x:v>
      </x:c>
      <x:c r="L697" s="5" t="s">
        <x:v>16</x:v>
      </x:c>
      <x:c r="M697" s="5" t="s">
        <x:v>329</x:v>
      </x:c>
      <x:c r="N697" s="6">
        <x:v>5</x:v>
      </x:c>
      <x:c r="O697" s="7">
        <x:v>229.44999999999999</x:v>
      </x:c>
      <x:c r="P697" s="8">
        <x:v>0.20000000000000001</x:v>
      </x:c>
      <x:c r="Q697" s="7">
        <x:v>137.99000000000001</x:v>
      </x:c>
      <x:c r="R697" s="7">
        <x:v>917.79999999999995</x:v>
      </x:c>
      <x:c r="S697" s="5" t="s">
        <x:v>49</x:v>
      </x:c>
      <x:c r="T697" s="7">
        <x:v>125016.58</x:v>
      </x:c>
      <x:c r="U697" s="6"/>
      <x:c r="V697" s="6"/>
      <x:c r="W697" s="5" t="s">
        <x:v>50</x:v>
      </x:c>
      <x:c r="X697" s="5" t="s">
        <x:v>97</x:v>
      </x:c>
    </x:row>
    <x:row r="698">
      <x:c r="A698" s="5" t="s">
        <x:v>1597</x:v>
      </x:c>
      <x:c r="B698" s="5">
        <x:v>45295</x:v>
      </x:c>
      <x:c r="C698" s="5" t="s">
        <x:v>53</x:v>
      </x:c>
      <x:c r="D698" s="5" t="s">
        <x:v>54</x:v>
      </x:c>
      <x:c r="E698" s="5" t="s">
        <x:v>55</x:v>
      </x:c>
      <x:c r="F698" s="5" t="s">
        <x:v>56</x:v>
      </x:c>
      <x:c r="G698" s="5" t="s">
        <x:v>1598</x:v>
      </x:c>
      <x:c r="H698" s="5" t="s">
        <x:v>43</x:v>
      </x:c>
      <x:c r="I698" s="5" t="s">
        <x:v>92</x:v>
      </x:c>
      <x:c r="J698" s="5" t="s">
        <x:v>93</x:v>
      </x:c>
      <x:c r="K698" s="5" t="s">
        <x:v>46</x:v>
      </x:c>
      <x:c r="L698" s="5" t="s">
        <x:v>16</x:v>
      </x:c>
      <x:c r="M698" s="5" t="s">
        <x:v>483</x:v>
      </x:c>
      <x:c r="N698" s="6">
        <x:v>1</x:v>
      </x:c>
      <x:c r="O698" s="7">
        <x:v>34.189999999999998</x:v>
      </x:c>
      <x:c r="P698" s="8">
        <x:v>0.14999999999999999</x:v>
      </x:c>
      <x:c r="Q698" s="7">
        <x:v>16.25</x:v>
      </x:c>
      <x:c r="R698" s="7">
        <x:v>29.059999999999999</x:v>
      </x:c>
      <x:c r="S698" s="5" t="s">
        <x:v>49</x:v>
      </x:c>
      <x:c r="T698" s="7">
        <x:v>201548.91</x:v>
      </x:c>
      <x:c r="U698" s="6"/>
      <x:c r="V698" s="6"/>
      <x:c r="W698" s="5" t="s">
        <x:v>50</x:v>
      </x:c>
      <x:c r="X698" s="5" t="s">
        <x:v>80</x:v>
      </x:c>
    </x:row>
    <x:row r="699">
      <x:c r="A699" s="5" t="s">
        <x:v>1599</x:v>
      </x:c>
      <x:c r="B699" s="5">
        <x:v>45773</x:v>
      </x:c>
      <x:c r="C699" s="5" t="s">
        <x:v>178</x:v>
      </x:c>
      <x:c r="D699" s="5" t="s">
        <x:v>179</x:v>
      </x:c>
      <x:c r="E699" s="5" t="s">
        <x:v>90</x:v>
      </x:c>
      <x:c r="F699" s="5" t="s">
        <x:v>66</x:v>
      </x:c>
      <x:c r="G699" s="5" t="s">
        <x:v>1600</x:v>
      </x:c>
      <x:c r="H699" s="5" t="s">
        <x:v>78</x:v>
      </x:c>
      <x:c r="I699" s="5" t="s">
        <x:v>1024</x:v>
      </x:c>
      <x:c r="J699" s="5" t="s">
        <x:v>74</x:v>
      </x:c>
      <x:c r="K699" s="5" t="s">
        <x:v>117</x:v>
      </x:c>
      <x:c r="L699" s="5" t="s">
        <x:v>16</x:v>
      </x:c>
      <x:c r="M699" s="5" t="s">
        <x:v>281</x:v>
      </x:c>
      <x:c r="N699" s="6">
        <x:v>4</x:v>
      </x:c>
      <x:c r="O699" s="7">
        <x:v>57.189999999999998</x:v>
      </x:c>
      <x:c r="P699" s="8">
        <x:v>0.25</x:v>
      </x:c>
      <x:c r="Q699" s="7">
        <x:v>37.18</x:v>
      </x:c>
      <x:c r="R699" s="7">
        <x:v>171.56999999999999</x:v>
      </x:c>
      <x:c r="S699" s="5" t="s">
        <x:v>49</x:v>
      </x:c>
      <x:c r="T699" s="7">
        <x:v>201910.60000000001</x:v>
      </x:c>
      <x:c r="U699" s="6"/>
      <x:c r="V699" s="6"/>
      <x:c r="W699" s="5" t="s">
        <x:v>50</x:v>
      </x:c>
      <x:c r="X699" s="5" t="s">
        <x:v>97</x:v>
      </x:c>
    </x:row>
    <x:row r="700">
      <x:c r="A700" s="5" t="s">
        <x:v>1601</x:v>
      </x:c>
      <x:c r="B700" s="5">
        <x:v>45767</x:v>
      </x:c>
      <x:c r="C700" s="5" t="s">
        <x:v>156</x:v>
      </x:c>
      <x:c r="D700" s="5" t="s">
        <x:v>157</x:v>
      </x:c>
      <x:c r="E700" s="5" t="s">
        <x:v>55</x:v>
      </x:c>
      <x:c r="F700" s="5" t="s">
        <x:v>158</x:v>
      </x:c>
      <x:c r="G700" s="5" t="s">
        <x:v>1583</x:v>
      </x:c>
      <x:c r="H700" s="5" t="s">
        <x:v>104</x:v>
      </x:c>
      <x:c r="I700" s="5" t="s">
        <x:v>192</x:v>
      </x:c>
      <x:c r="J700" s="5" t="s">
        <x:v>93</x:v>
      </x:c>
      <x:c r="K700" s="5" t="s">
        <x:v>61</x:v>
      </x:c>
      <x:c r="L700" s="5" t="s">
        <x:v>47</x:v>
      </x:c>
      <x:c r="M700" s="5" t="s">
        <x:v>198</x:v>
      </x:c>
      <x:c r="N700" s="6">
        <x:v>1</x:v>
      </x:c>
      <x:c r="O700" s="7">
        <x:v>17.25</x:v>
      </x:c>
      <x:c r="P700" s="8">
        <x:v>0.14999999999999999</x:v>
      </x:c>
      <x:c r="Q700" s="7">
        <x:v>11.76</x:v>
      </x:c>
      <x:c r="R700" s="7">
        <x:v>14.66</x:v>
      </x:c>
      <x:c r="S700" s="5" t="s">
        <x:v>49</x:v>
      </x:c>
      <x:c r="T700" s="7">
        <x:v>86012.199999999997</x:v>
      </x:c>
      <x:c r="U700" s="6"/>
      <x:c r="V700" s="6"/>
      <x:c r="W700" s="5" t="s">
        <x:v>50</x:v>
      </x:c>
      <x:c r="X700" s="5" t="s">
        <x:v>51</x:v>
      </x:c>
    </x:row>
    <x:row r="701">
      <x:c r="A701" s="5" t="s">
        <x:v>1602</x:v>
      </x:c>
      <x:c r="B701" s="5">
        <x:v>46202</x:v>
      </x:c>
      <x:c r="C701" s="5" t="s">
        <x:v>127</x:v>
      </x:c>
      <x:c r="D701" s="5" t="s">
        <x:v>128</x:v>
      </x:c>
      <x:c r="E701" s="5" t="s">
        <x:v>55</x:v>
      </x:c>
      <x:c r="F701" s="5" t="s">
        <x:v>41</x:v>
      </x:c>
      <x:c r="G701" s="5" t="s">
        <x:v>1603</x:v>
      </x:c>
      <x:c r="H701" s="5"/>
      <x:c r="I701" s="5" t="s">
        <x:v>894</x:v>
      </x:c>
      <x:c r="J701" s="5" t="s">
        <x:v>45</x:v>
      </x:c>
      <x:c r="K701" s="5" t="s">
        <x:v>46</x:v>
      </x:c>
      <x:c r="L701" s="5" t="s">
        <x:v>16</x:v>
      </x:c>
      <x:c r="M701" s="5" t="s">
        <x:v>122</x:v>
      </x:c>
      <x:c r="N701" s="6">
        <x:v>3</x:v>
      </x:c>
      <x:c r="O701" s="7">
        <x:v>358.23000000000002</x:v>
      </x:c>
      <x:c r="P701" s="8">
        <x:v>0.25</x:v>
      </x:c>
      <x:c r="Q701" s="7">
        <x:v>197.65000000000001</x:v>
      </x:c>
      <x:c r="R701" s="7">
        <x:v>806.01999999999998</x:v>
      </x:c>
      <x:c r="S701" s="5" t="s">
        <x:v>49</x:v>
      </x:c>
      <x:c r="T701" s="7">
        <x:v>196953.20999999999</x:v>
      </x:c>
      <x:c r="U701" s="6"/>
      <x:c r="V701" s="6"/>
      <x:c r="W701" s="5" t="s">
        <x:v>50</x:v>
      </x:c>
      <x:c r="X701" s="5" t="s">
        <x:v>70</x:v>
      </x:c>
    </x:row>
    <x:row r="702">
      <x:c r="A702" s="5" t="s">
        <x:v>1604</x:v>
      </x:c>
      <x:c r="B702" s="5">
        <x:v>45644</x:v>
      </x:c>
      <x:c r="C702" s="5" t="s">
        <x:v>108</x:v>
      </x:c>
      <x:c r="D702" s="5" t="s">
        <x:v>109</x:v>
      </x:c>
      <x:c r="E702" s="5" t="s">
        <x:v>90</x:v>
      </x:c>
      <x:c r="F702" s="5" t="s">
        <x:v>102</x:v>
      </x:c>
      <x:c r="G702" s="5" t="s">
        <x:v>1605</x:v>
      </x:c>
      <x:c r="H702" s="5" t="s">
        <x:v>58</x:v>
      </x:c>
      <x:c r="I702" s="5" t="s">
        <x:v>1065</x:v>
      </x:c>
      <x:c r="J702" s="5" t="s">
        <x:v>93</x:v>
      </x:c>
      <x:c r="K702" s="5" t="s">
        <x:v>86</x:v>
      </x:c>
      <x:c r="L702" s="5" t="s">
        <x:v>16</x:v>
      </x:c>
      <x:c r="M702" s="5" t="s">
        <x:v>471</x:v>
      </x:c>
      <x:c r="N702" s="6">
        <x:v>1</x:v>
      </x:c>
      <x:c r="O702" s="7">
        <x:v>39.460000000000001</x:v>
      </x:c>
      <x:c r="P702" s="8">
        <x:v>0</x:v>
      </x:c>
      <x:c r="Q702" s="7">
        <x:v>30.18</x:v>
      </x:c>
      <x:c r="R702" s="7">
        <x:v>39.460000000000001</x:v>
      </x:c>
      <x:c r="S702" s="5" t="s">
        <x:v>49</x:v>
      </x:c>
      <x:c r="T702" s="7">
        <x:v>187087.32000000001</x:v>
      </x:c>
      <x:c r="U702" s="6"/>
      <x:c r="V702" s="6"/>
      <x:c r="W702" s="5" t="s">
        <x:v>50</x:v>
      </x:c>
      <x:c r="X702" s="5" t="s">
        <x:v>70</x:v>
      </x:c>
    </x:row>
    <x:row r="703">
      <x:c r="A703" s="5" t="s">
        <x:v>1606</x:v>
      </x:c>
      <x:c r="B703" s="5">
        <x:v>45864</x:v>
      </x:c>
      <x:c r="C703" s="5" t="s">
        <x:v>38</x:v>
      </x:c>
      <x:c r="D703" s="5" t="s">
        <x:v>39</x:v>
      </x:c>
      <x:c r="E703" s="5" t="s">
        <x:v>40</x:v>
      </x:c>
      <x:c r="F703" s="5" t="s">
        <x:v>41</x:v>
      </x:c>
      <x:c r="G703" s="5" t="s">
        <x:v>1607</x:v>
      </x:c>
      <x:c r="H703" s="5" t="s">
        <x:v>43</x:v>
      </x:c>
      <x:c r="I703" s="5" t="s">
        <x:v>719</x:v>
      </x:c>
      <x:c r="J703" s="5" t="s">
        <x:v>93</x:v>
      </x:c>
      <x:c r="K703" s="5" t="s">
        <x:v>117</x:v>
      </x:c>
      <x:c r="L703" s="5" t="s">
        <x:v>16</x:v>
      </x:c>
      <x:c r="M703" s="5" t="s">
        <x:v>322</x:v>
      </x:c>
      <x:c r="N703" s="6">
        <x:v>3</x:v>
      </x:c>
      <x:c r="O703" s="7">
        <x:v>57.420000000000002</x:v>
      </x:c>
      <x:c r="P703" s="8">
        <x:v>0</x:v>
      </x:c>
      <x:c r="Q703" s="7">
        <x:v>43.920000000000002</x:v>
      </x:c>
      <x:c r="R703" s="7">
        <x:v>172.25999999999999</x:v>
      </x:c>
      <x:c r="S703" s="5" t="s">
        <x:v>49</x:v>
      </x:c>
      <x:c r="T703" s="7">
        <x:v>152036.54999999999</x:v>
      </x:c>
      <x:c r="U703" s="6"/>
      <x:c r="V703" s="6"/>
      <x:c r="W703" s="5" t="s">
        <x:v>50</x:v>
      </x:c>
      <x:c r="X703" s="5" t="s">
        <x:v>97</x:v>
      </x:c>
    </x:row>
    <x:row r="704">
      <x:c r="A704" s="5" t="s">
        <x:v>1608</x:v>
      </x:c>
      <x:c r="B704" s="5">
        <x:v>46078</x:v>
      </x:c>
      <x:c r="C704" s="5" t="s">
        <x:v>127</x:v>
      </x:c>
      <x:c r="D704" s="5" t="s">
        <x:v>128</x:v>
      </x:c>
      <x:c r="E704" s="5" t="s">
        <x:v>55</x:v>
      </x:c>
      <x:c r="F704" s="5" t="s">
        <x:v>41</x:v>
      </x:c>
      <x:c r="G704" s="5" t="s">
        <x:v>1609</x:v>
      </x:c>
      <x:c r="H704" s="5" t="s">
        <x:v>43</x:v>
      </x:c>
      <x:c r="I704" s="5" t="s">
        <x:v>413</x:v>
      </x:c>
      <x:c r="J704" s="5" t="s">
        <x:v>116</x:v>
      </x:c>
      <x:c r="K704" s="5" t="s">
        <x:v>46</x:v>
      </x:c>
      <x:c r="L704" s="5" t="s">
        <x:v>16</x:v>
      </x:c>
      <x:c r="M704" s="5" t="s">
        <x:v>122</x:v>
      </x:c>
      <x:c r="N704" s="6">
        <x:v>2</x:v>
      </x:c>
      <x:c r="O704" s="7">
        <x:v>266.45999999999998</x:v>
      </x:c>
      <x:c r="P704" s="8">
        <x:v>5.0000000000000003e-002</x:v>
      </x:c>
      <x:c r="Q704" s="7">
        <x:v>163.49000000000001</x:v>
      </x:c>
      <x:c r="R704" s="7">
        <x:v>506.26999999999998</x:v>
      </x:c>
      <x:c r="S704" s="5" t="s">
        <x:v>49</x:v>
      </x:c>
      <x:c r="T704" s="7">
        <x:v>121225.56</x:v>
      </x:c>
      <x:c r="U704" s="6"/>
      <x:c r="V704" s="6"/>
      <x:c r="W704" s="5" t="s">
        <x:v>50</x:v>
      </x:c>
      <x:c r="X704" s="5" t="s">
        <x:v>70</x:v>
      </x:c>
    </x:row>
    <x:row r="705">
      <x:c r="A705" s="5" t="s">
        <x:v>1610</x:v>
      </x:c>
      <x:c r="B705" s="5">
        <x:v>45869</x:v>
      </x:c>
      <x:c r="C705" s="5" t="s">
        <x:v>194</x:v>
      </x:c>
      <x:c r="D705" s="5" t="s">
        <x:v>195</x:v>
      </x:c>
      <x:c r="E705" s="5" t="s">
        <x:v>90</x:v>
      </x:c>
      <x:c r="F705" s="5" t="s">
        <x:v>158</x:v>
      </x:c>
      <x:c r="G705" s="5" t="s">
        <x:v>549</x:v>
      </x:c>
      <x:c r="H705" s="5" t="s">
        <x:v>43</x:v>
      </x:c>
      <x:c r="I705" s="5" t="s">
        <x:v>836</x:v>
      </x:c>
      <x:c r="J705" s="5" t="s">
        <x:v>45</x:v>
      </x:c>
      <x:c r="K705" s="5" t="s">
        <x:v>46</x:v>
      </x:c>
      <x:c r="L705" s="5" t="s">
        <x:v>47</x:v>
      </x:c>
      <x:c r="M705" s="5" t="s">
        <x:v>112</x:v>
      </x:c>
      <x:c r="N705" s="6">
        <x:v>3</x:v>
      </x:c>
      <x:c r="O705" s="7">
        <x:v>270.17000000000002</x:v>
      </x:c>
      <x:c r="P705" s="8">
        <x:v>0.25</x:v>
      </x:c>
      <x:c r="Q705" s="7">
        <x:v>123.70999999999999</x:v>
      </x:c>
      <x:c r="R705" s="7">
        <x:v>607.88</x:v>
      </x:c>
      <x:c r="S705" s="5" t="s">
        <x:v>49</x:v>
      </x:c>
      <x:c r="T705" s="7">
        <x:v>60254.980000000003</x:v>
      </x:c>
      <x:c r="U705" s="6"/>
      <x:c r="V705" s="6"/>
      <x:c r="W705" s="5" t="s">
        <x:v>50</x:v>
      </x:c>
      <x:c r="X705" s="5" t="s">
        <x:v>97</x:v>
      </x:c>
    </x:row>
    <x:row r="706">
      <x:c r="A706" s="5" t="s">
        <x:v>1611</x:v>
      </x:c>
      <x:c r="B706" s="5">
        <x:v>45798</x:v>
      </x:c>
      <x:c r="C706" s="5" t="s">
        <x:v>108</x:v>
      </x:c>
      <x:c r="D706" s="5" t="s">
        <x:v>109</x:v>
      </x:c>
      <x:c r="E706" s="5" t="s">
        <x:v>90</x:v>
      </x:c>
      <x:c r="F706" s="5" t="s">
        <x:v>102</x:v>
      </x:c>
      <x:c r="G706" s="5" t="s">
        <x:v>1612</x:v>
      </x:c>
      <x:c r="H706" s="5" t="s">
        <x:v>104</x:v>
      </x:c>
      <x:c r="I706" s="5" t="s">
        <x:v>356</x:v>
      </x:c>
      <x:c r="J706" s="5" t="s">
        <x:v>116</x:v>
      </x:c>
      <x:c r="K706" s="5" t="s">
        <x:v>46</x:v>
      </x:c>
      <x:c r="L706" s="5" t="s">
        <x:v>16</x:v>
      </x:c>
      <x:c r="M706" s="5" t="s">
        <x:v>266</x:v>
      </x:c>
      <x:c r="N706" s="6">
        <x:v>1</x:v>
      </x:c>
      <x:c r="O706" s="7">
        <x:v>212.97999999999999</x:v>
      </x:c>
      <x:c r="P706" s="8">
        <x:v>5.0000000000000003e-002</x:v>
      </x:c>
      <x:c r="Q706" s="7">
        <x:v>134.59999999999999</x:v>
      </x:c>
      <x:c r="R706" s="7">
        <x:v>202.33000000000001</x:v>
      </x:c>
      <x:c r="S706" s="5" t="s">
        <x:v>49</x:v>
      </x:c>
      <x:c r="T706" s="7">
        <x:v>176169.95999999999</x:v>
      </x:c>
      <x:c r="U706" s="6"/>
      <x:c r="V706" s="6"/>
      <x:c r="W706" s="5" t="s">
        <x:v>50</x:v>
      </x:c>
      <x:c r="X706" s="5" t="s">
        <x:v>70</x:v>
      </x:c>
    </x:row>
    <x:row r="707">
      <x:c r="A707" s="5" t="s">
        <x:v>1613</x:v>
      </x:c>
      <x:c r="B707" s="5">
        <x:v>46179</x:v>
      </x:c>
      <x:c r="C707" s="5" t="s">
        <x:v>82</x:v>
      </x:c>
      <x:c r="D707" s="5" t="s">
        <x:v>83</x:v>
      </x:c>
      <x:c r="E707" s="5" t="s">
        <x:v>40</x:v>
      </x:c>
      <x:c r="F707" s="5" t="s">
        <x:v>56</x:v>
      </x:c>
      <x:c r="G707" s="5" t="s">
        <x:v>1614</x:v>
      </x:c>
      <x:c r="H707" s="5" t="s">
        <x:v>78</x:v>
      </x:c>
      <x:c r="I707" s="5" t="s">
        <x:v>356</x:v>
      </x:c>
      <x:c r="J707" s="5" t="s">
        <x:v>116</x:v>
      </x:c>
      <x:c r="K707" s="5" t="s">
        <x:v>46</x:v>
      </x:c>
      <x:c r="L707" s="5" t="s">
        <x:v>16</x:v>
      </x:c>
      <x:c r="M707" s="5" t="s">
        <x:v>75</x:v>
      </x:c>
      <x:c r="N707" s="6">
        <x:v>9</x:v>
      </x:c>
      <x:c r="O707" s="7">
        <x:v>191.31</x:v>
      </x:c>
      <x:c r="P707" s="8">
        <x:v>0.20000000000000001</x:v>
      </x:c>
      <x:c r="Q707" s="7">
        <x:v>134.59999999999999</x:v>
      </x:c>
      <x:c r="R707" s="7">
        <x:v>1377.4300000000001</x:v>
      </x:c>
      <x:c r="S707" s="5" t="s">
        <x:v>49</x:v>
      </x:c>
      <x:c r="T707" s="7">
        <x:v>149211.60000000001</x:v>
      </x:c>
      <x:c r="U707" s="6"/>
      <x:c r="V707" s="6"/>
      <x:c r="W707" s="5" t="s">
        <x:v>50</x:v>
      </x:c>
      <x:c r="X707" s="5" t="s">
        <x:v>51</x:v>
      </x:c>
    </x:row>
    <x:row r="708">
      <x:c r="A708" s="5" t="s">
        <x:v>1615</x:v>
      </x:c>
      <x:c r="B708" s="5">
        <x:v>45689</x:v>
      </x:c>
      <x:c r="C708" s="5" t="s">
        <x:v>108</x:v>
      </x:c>
      <x:c r="D708" s="5" t="s">
        <x:v>109</x:v>
      </x:c>
      <x:c r="E708" s="5" t="s">
        <x:v>90</x:v>
      </x:c>
      <x:c r="F708" s="5" t="s">
        <x:v>102</x:v>
      </x:c>
      <x:c r="G708" s="5" t="s">
        <x:v>1616</x:v>
      </x:c>
      <x:c r="H708" s="5" t="s">
        <x:v>43</x:v>
      </x:c>
      <x:c r="I708" s="5" t="s">
        <x:v>588</x:v>
      </x:c>
      <x:c r="J708" s="5" t="s">
        <x:v>45</x:v>
      </x:c>
      <x:c r="K708" s="5" t="s">
        <x:v>86</x:v>
      </x:c>
      <x:c r="L708" s="5" t="s">
        <x:v>47</x:v>
      </x:c>
      <x:c r="M708" s="5" t="s">
        <x:v>204</x:v>
      </x:c>
      <x:c r="N708" s="6">
        <x:v>4</x:v>
      </x:c>
      <x:c r="O708" s="7">
        <x:v>257.36000000000001</x:v>
      </x:c>
      <x:c r="P708" s="8">
        <x:v>0</x:v>
      </x:c>
      <x:c r="Q708" s="7">
        <x:v>149.37</x:v>
      </x:c>
      <x:c r="R708" s="7">
        <x:v>1029.4400000000001</x:v>
      </x:c>
      <x:c r="S708" s="5" t="s">
        <x:v>49</x:v>
      </x:c>
      <x:c r="T708" s="7">
        <x:v>98768.160000000003</x:v>
      </x:c>
      <x:c r="U708" s="6"/>
      <x:c r="V708" s="6"/>
      <x:c r="W708" s="5" t="s">
        <x:v>50</x:v>
      </x:c>
      <x:c r="X708" s="5" t="s">
        <x:v>51</x:v>
      </x:c>
    </x:row>
    <x:row r="709">
      <x:c r="A709" s="5" t="s">
        <x:v>1617</x:v>
      </x:c>
      <x:c r="B709" s="5">
        <x:v>45670</x:v>
      </x:c>
      <x:c r="C709" s="5" t="s">
        <x:v>162</x:v>
      </x:c>
      <x:c r="D709" s="5" t="s">
        <x:v>163</x:v>
      </x:c>
      <x:c r="E709" s="5" t="s">
        <x:v>40</x:v>
      </x:c>
      <x:c r="F709" s="5" t="s">
        <x:v>158</x:v>
      </x:c>
      <x:c r="G709" s="5" t="s">
        <x:v>1618</x:v>
      </x:c>
      <x:c r="H709" s="5" t="s">
        <x:v>104</x:v>
      </x:c>
      <x:c r="I709" s="5" t="s">
        <x:v>370</x:v>
      </x:c>
      <x:c r="J709" s="5" t="s">
        <x:v>60</x:v>
      </x:c>
      <x:c r="K709" s="5" t="s">
        <x:v>86</x:v>
      </x:c>
      <x:c r="L709" s="5" t="s">
        <x:v>47</x:v>
      </x:c>
      <x:c r="M709" s="5" t="s">
        <x:v>106</x:v>
      </x:c>
      <x:c r="N709" s="6">
        <x:v>1</x:v>
      </x:c>
      <x:c r="O709" s="7">
        <x:v>137.36000000000001</x:v>
      </x:c>
      <x:c r="P709" s="8">
        <x:v>0.14999999999999999</x:v>
      </x:c>
      <x:c r="Q709" s="7">
        <x:v>107.52</x:v>
      </x:c>
      <x:c r="R709" s="7">
        <x:v>116.76000000000001</x:v>
      </x:c>
      <x:c r="S709" s="5" t="s">
        <x:v>49</x:v>
      </x:c>
      <x:c r="T709" s="7">
        <x:v>73104.899999999994</x:v>
      </x:c>
      <x:c r="U709" s="6"/>
      <x:c r="V709" s="6"/>
      <x:c r="W709" s="5" t="s">
        <x:v>50</x:v>
      </x:c>
      <x:c r="X709" s="5" t="s">
        <x:v>97</x:v>
      </x:c>
    </x:row>
    <x:row r="710">
      <x:c r="A710" s="5" t="s">
        <x:v>1619</x:v>
      </x:c>
      <x:c r="B710" s="5">
        <x:v>45910</x:v>
      </x:c>
      <x:c r="C710" s="5" t="s">
        <x:v>144</x:v>
      </x:c>
      <x:c r="D710" s="5" t="s">
        <x:v>145</x:v>
      </x:c>
      <x:c r="E710" s="5" t="s">
        <x:v>55</x:v>
      </x:c>
      <x:c r="F710" s="5" t="s">
        <x:v>66</x:v>
      </x:c>
      <x:c r="G710" s="5" t="s">
        <x:v>1578</x:v>
      </x:c>
      <x:c r="H710" s="5" t="s">
        <x:v>43</x:v>
      </x:c>
      <x:c r="I710" s="5" t="s">
        <x:v>257</x:v>
      </x:c>
      <x:c r="J710" s="5" t="s">
        <x:v>74</x:v>
      </x:c>
      <x:c r="K710" s="5" t="s">
        <x:v>86</x:v>
      </x:c>
      <x:c r="L710" s="5" t="s">
        <x:v>16</x:v>
      </x:c>
      <x:c r="M710" s="5" t="s">
        <x:v>281</x:v>
      </x:c>
      <x:c r="N710" s="6">
        <x:v>6</x:v>
      </x:c>
      <x:c r="O710" s="7">
        <x:v>96.359999999999999</x:v>
      </x:c>
      <x:c r="P710" s="8">
        <x:v>0</x:v>
      </x:c>
      <x:c r="Q710" s="7">
        <x:v>62.619999999999997</x:v>
      </x:c>
      <x:c r="R710" s="7">
        <x:v>578.15999999999997</x:v>
      </x:c>
      <x:c r="S710" s="5" t="s">
        <x:v>49</x:v>
      </x:c>
      <x:c r="T710" s="7">
        <x:v>137527.72</x:v>
      </x:c>
      <x:c r="U710" s="6"/>
      <x:c r="V710" s="6"/>
      <x:c r="W710" s="5" t="s">
        <x:v>50</x:v>
      </x:c>
      <x:c r="X710" s="5" t="s">
        <x:v>51</x:v>
      </x:c>
    </x:row>
    <x:row r="711">
      <x:c r="A711" s="5" t="s">
        <x:v>1620</x:v>
      </x:c>
      <x:c r="B711" s="5">
        <x:v>45615</x:v>
      </x:c>
      <x:c r="C711" s="5" t="s">
        <x:v>178</x:v>
      </x:c>
      <x:c r="D711" s="5" t="s">
        <x:v>179</x:v>
      </x:c>
      <x:c r="E711" s="5" t="s">
        <x:v>90</x:v>
      </x:c>
      <x:c r="F711" s="5" t="s">
        <x:v>66</x:v>
      </x:c>
      <x:c r="G711" s="5" t="s">
        <x:v>1621</x:v>
      </x:c>
      <x:c r="H711" s="5" t="s">
        <x:v>43</x:v>
      </x:c>
      <x:c r="I711" s="5" t="s">
        <x:v>214</x:v>
      </x:c>
      <x:c r="J711" s="5" t="s">
        <x:v>60</x:v>
      </x:c>
      <x:c r="K711" s="5" t="s">
        <x:v>117</x:v>
      </x:c>
      <x:c r="L711" s="5" t="s">
        <x:v>16</x:v>
      </x:c>
      <x:c r="M711" s="5" t="s">
        <x:v>483</x:v>
      </x:c>
      <x:c r="N711" s="6">
        <x:v>1</x:v>
      </x:c>
      <x:c r="O711" s="7">
        <x:v>223.88999999999999</x:v>
      </x:c>
      <x:c r="P711" s="8">
        <x:v>0.20000000000000001</x:v>
      </x:c>
      <x:c r="Q711" s="7">
        <x:v>158.44999999999999</x:v>
      </x:c>
      <x:c r="R711" s="7">
        <x:v>179.11000000000001</x:v>
      </x:c>
      <x:c r="S711" s="5" t="s">
        <x:v>49</x:v>
      </x:c>
      <x:c r="T711" s="7">
        <x:v>129181.07000000001</x:v>
      </x:c>
      <x:c r="U711" s="6"/>
      <x:c r="V711" s="6"/>
      <x:c r="W711" s="5" t="s">
        <x:v>50</x:v>
      </x:c>
      <x:c r="X711" s="5" t="s">
        <x:v>97</x:v>
      </x:c>
    </x:row>
    <x:row r="712">
      <x:c r="A712" s="5" t="s">
        <x:v>1622</x:v>
      </x:c>
      <x:c r="B712" s="5">
        <x:v>45768</x:v>
      </x:c>
      <x:c r="C712" s="5" t="s">
        <x:v>185</x:v>
      </x:c>
      <x:c r="D712" s="5" t="s">
        <x:v>186</x:v>
      </x:c>
      <x:c r="E712" s="5" t="s">
        <x:v>90</x:v>
      </x:c>
      <x:c r="F712" s="5" t="s">
        <x:v>41</x:v>
      </x:c>
      <x:c r="G712" s="5" t="s">
        <x:v>1296</x:v>
      </x:c>
      <x:c r="H712" s="5" t="s">
        <x:v>78</x:v>
      </x:c>
      <x:c r="I712" s="5" t="s">
        <x:v>611</x:v>
      </x:c>
      <x:c r="J712" s="5" t="s">
        <x:v>93</x:v>
      </x:c>
      <x:c r="K712" s="5" t="s">
        <x:v>86</x:v>
      </x:c>
      <x:c r="L712" s="5" t="s">
        <x:v>16</x:v>
      </x:c>
      <x:c r="M712" s="5" t="s">
        <x:v>236</x:v>
      </x:c>
      <x:c r="N712" s="6">
        <x:v>1</x:v>
      </x:c>
      <x:c r="O712" s="7">
        <x:v>34.659999999999997</x:v>
      </x:c>
      <x:c r="P712" s="8">
        <x:v>0.25</x:v>
      </x:c>
      <x:c r="Q712" s="7">
        <x:v>28.460000000000001</x:v>
      </x:c>
      <x:c r="R712" s="7">
        <x:v>25.989999999999998</x:v>
      </x:c>
      <x:c r="S712" s="5" t="s">
        <x:v>49</x:v>
      </x:c>
      <x:c r="T712" s="7">
        <x:v>136612.60999999999</x:v>
      </x:c>
      <x:c r="U712" s="6"/>
      <x:c r="V712" s="6"/>
      <x:c r="W712" s="5" t="s">
        <x:v>50</x:v>
      </x:c>
      <x:c r="X712" s="5" t="s">
        <x:v>70</x:v>
      </x:c>
    </x:row>
    <x:row r="713">
      <x:c r="A713" s="5" t="s">
        <x:v>1623</x:v>
      </x:c>
      <x:c r="B713" s="5">
        <x:v>45373</x:v>
      </x:c>
      <x:c r="C713" s="5" t="s">
        <x:v>247</x:v>
      </x:c>
      <x:c r="D713" s="5" t="s">
        <x:v>248</x:v>
      </x:c>
      <x:c r="E713" s="5" t="s">
        <x:v>40</x:v>
      </x:c>
      <x:c r="F713" s="5" t="s">
        <x:v>102</x:v>
      </x:c>
      <x:c r="G713" s="5" t="s">
        <x:v>1624</x:v>
      </x:c>
      <x:c r="H713" s="5" t="s">
        <x:v>104</x:v>
      </x:c>
      <x:c r="I713" s="5" t="s">
        <x:v>79</x:v>
      </x:c>
      <x:c r="J713" s="5" t="s">
        <x:v>45</x:v>
      </x:c>
      <x:c r="K713" s="5" t="s">
        <x:v>46</x:v>
      </x:c>
      <x:c r="L713" s="5" t="s">
        <x:v>94</x:v>
      </x:c>
      <x:c r="M713" s="5" t="s">
        <x:v>106</x:v>
      </x:c>
      <x:c r="N713" s="6">
        <x:v>3</x:v>
      </x:c>
      <x:c r="O713" s="7">
        <x:v>391.81999999999999</x:v>
      </x:c>
      <x:c r="P713" s="8">
        <x:v>0</x:v>
      </x:c>
      <x:c r="Q713" s="7">
        <x:v>226.56</x:v>
      </x:c>
      <x:c r="R713" s="7">
        <x:v>1175.46</x:v>
      </x:c>
      <x:c r="S713" s="5" t="s">
        <x:v>49</x:v>
      </x:c>
      <x:c r="T713" s="7">
        <x:v>65277.980000000003</x:v>
      </x:c>
      <x:c r="U713" s="6">
        <x:v>34</x:v>
      </x:c>
      <x:c r="V713" s="6">
        <x:v>26</x:v>
      </x:c>
      <x:c r="W713" s="5" t="s">
        <x:v>50</x:v>
      </x:c>
      <x:c r="X713" s="5" t="s">
        <x:v>97</x:v>
      </x:c>
    </x:row>
    <x:row r="714">
      <x:c r="A714" s="5" t="s">
        <x:v>1625</x:v>
      </x:c>
      <x:c r="B714" s="5">
        <x:v>45878</x:v>
      </x:c>
      <x:c r="C714" s="5" t="s">
        <x:v>185</x:v>
      </x:c>
      <x:c r="D714" s="5" t="s">
        <x:v>186</x:v>
      </x:c>
      <x:c r="E714" s="5" t="s">
        <x:v>90</x:v>
      </x:c>
      <x:c r="F714" s="5" t="s">
        <x:v>41</x:v>
      </x:c>
      <x:c r="G714" s="5" t="s">
        <x:v>643</x:v>
      </x:c>
      <x:c r="H714" s="5" t="s">
        <x:v>78</x:v>
      </x:c>
      <x:c r="I714" s="5" t="s">
        <x:v>757</x:v>
      </x:c>
      <x:c r="J714" s="5" t="s">
        <x:v>116</x:v>
      </x:c>
      <x:c r="K714" s="5" t="s">
        <x:v>117</x:v>
      </x:c>
      <x:c r="L714" s="5" t="s">
        <x:v>16</x:v>
      </x:c>
      <x:c r="M714" s="5" t="s">
        <x:v>350</x:v>
      </x:c>
      <x:c r="N714" s="6">
        <x:v>0</x:v>
      </x:c>
      <x:c r="O714" s="7">
        <x:v>273.73000000000002</x:v>
      </x:c>
      <x:c r="P714" s="8">
        <x:v>0.14999999999999999</x:v>
      </x:c>
      <x:c r="Q714" s="7">
        <x:v>221.74000000000001</x:v>
      </x:c>
      <x:c r="R714" s="7">
        <x:v>0</x:v>
      </x:c>
      <x:c r="S714" s="5" t="s">
        <x:v>49</x:v>
      </x:c>
      <x:c r="T714" s="7">
        <x:v>140625.01000000001</x:v>
      </x:c>
      <x:c r="U714" s="6"/>
      <x:c r="V714" s="6"/>
      <x:c r="W714" s="5" t="s">
        <x:v>151</x:v>
      </x:c>
      <x:c r="X714" s="5" t="s">
        <x:v>97</x:v>
      </x:c>
    </x:row>
    <x:row r="715">
      <x:c r="A715" s="5" t="s">
        <x:v>1626</x:v>
      </x:c>
      <x:c r="B715" s="5">
        <x:v>45829</x:v>
      </x:c>
      <x:c r="C715" s="5" t="s">
        <x:v>82</x:v>
      </x:c>
      <x:c r="D715" s="5" t="s">
        <x:v>83</x:v>
      </x:c>
      <x:c r="E715" s="5" t="s">
        <x:v>40</x:v>
      </x:c>
      <x:c r="F715" s="5" t="s">
        <x:v>56</x:v>
      </x:c>
      <x:c r="G715" s="5" t="s">
        <x:v>1189</x:v>
      </x:c>
      <x:c r="H715" s="5" t="s">
        <x:v>104</x:v>
      </x:c>
      <x:c r="I715" s="5" t="s">
        <x:v>313</x:v>
      </x:c>
      <x:c r="J715" s="5" t="s">
        <x:v>60</x:v>
      </x:c>
      <x:c r="K715" s="5" t="s">
        <x:v>61</x:v>
      </x:c>
      <x:c r="L715" s="5" t="s">
        <x:v>47</x:v>
      </x:c>
      <x:c r="M715" s="5" t="s">
        <x:v>329</x:v>
      </x:c>
      <x:c r="N715" s="6">
        <x:v>0</x:v>
      </x:c>
      <x:c r="O715" s="7">
        <x:v>138</x:v>
      </x:c>
      <x:c r="P715" s="8">
        <x:v>0.10000000000000001</x:v>
      </x:c>
      <x:c r="Q715" s="7">
        <x:v>102.78</x:v>
      </x:c>
      <x:c r="R715" s="7">
        <x:v>0</x:v>
      </x:c>
      <x:c r="S715" s="5" t="s">
        <x:v>49</x:v>
      </x:c>
      <x:c r="T715" s="7">
        <x:v>89334.009999999995</x:v>
      </x:c>
      <x:c r="U715" s="6"/>
      <x:c r="V715" s="6"/>
      <x:c r="W715" s="5" t="s">
        <x:v>151</x:v>
      </x:c>
      <x:c r="X715" s="5" t="s">
        <x:v>70</x:v>
      </x:c>
    </x:row>
    <x:row r="716">
      <x:c r="A716" s="5" t="s">
        <x:v>1627</x:v>
      </x:c>
      <x:c r="B716" s="5">
        <x:v>46009</x:v>
      </x:c>
      <x:c r="C716" s="5" t="s">
        <x:v>247</x:v>
      </x:c>
      <x:c r="D716" s="5" t="s">
        <x:v>248</x:v>
      </x:c>
      <x:c r="E716" s="5" t="s">
        <x:v>40</x:v>
      </x:c>
      <x:c r="F716" s="5" t="s">
        <x:v>102</x:v>
      </x:c>
      <x:c r="G716" s="5" t="s">
        <x:v>1029</x:v>
      </x:c>
      <x:c r="H716" s="5" t="s">
        <x:v>43</x:v>
      </x:c>
      <x:c r="I716" s="5" t="s">
        <x:v>173</x:v>
      </x:c>
      <x:c r="J716" s="5" t="s">
        <x:v>60</x:v>
      </x:c>
      <x:c r="K716" s="5" t="s">
        <x:v>46</x:v>
      </x:c>
      <x:c r="L716" s="5" t="s">
        <x:v>16</x:v>
      </x:c>
      <x:c r="M716" s="5" t="s">
        <x:v>142</x:v>
      </x:c>
      <x:c r="N716" s="6">
        <x:v>3</x:v>
      </x:c>
      <x:c r="O716" s="7">
        <x:v>274</x:v>
      </x:c>
      <x:c r="P716" s="8">
        <x:v>5.0000000000000003e-002</x:v>
      </x:c>
      <x:c r="Q716" s="7">
        <x:v>181.5</x:v>
      </x:c>
      <x:c r="R716" s="7">
        <x:v>780.89999999999998</x:v>
      </x:c>
      <x:c r="S716" s="5" t="s">
        <x:v>49</x:v>
      </x:c>
      <x:c r="T716" s="7">
        <x:v>123213.12</x:v>
      </x:c>
      <x:c r="U716" s="6"/>
      <x:c r="V716" s="6"/>
      <x:c r="W716" s="5" t="s">
        <x:v>50</x:v>
      </x:c>
      <x:c r="X716" s="5" t="s">
        <x:v>80</x:v>
      </x:c>
    </x:row>
    <x:row r="717">
      <x:c r="A717" s="5" t="s">
        <x:v>1628</x:v>
      </x:c>
      <x:c r="B717" s="5">
        <x:v>45710</x:v>
      </x:c>
      <x:c r="C717" s="5" t="s">
        <x:v>247</x:v>
      </x:c>
      <x:c r="D717" s="5" t="s">
        <x:v>248</x:v>
      </x:c>
      <x:c r="E717" s="5" t="s">
        <x:v>40</x:v>
      </x:c>
      <x:c r="F717" s="5" t="s">
        <x:v>102</x:v>
      </x:c>
      <x:c r="G717" s="5" t="s">
        <x:v>1629</x:v>
      </x:c>
      <x:c r="H717" s="5" t="s">
        <x:v>58</x:v>
      </x:c>
      <x:c r="I717" s="5" t="s">
        <x:v>525</x:v>
      </x:c>
      <x:c r="J717" s="5" t="s">
        <x:v>93</x:v>
      </x:c>
      <x:c r="K717" s="5" t="s">
        <x:v>46</x:v>
      </x:c>
      <x:c r="L717" s="5" t="s">
        <x:v>94</x:v>
      </x:c>
      <x:c r="M717" s="5" t="s">
        <x:v>384</x:v>
      </x:c>
      <x:c r="N717" s="6">
        <x:v>1</x:v>
      </x:c>
      <x:c r="O717" s="7">
        <x:v>30.949999999999999</x:v>
      </x:c>
      <x:c r="P717" s="8">
        <x:v>0</x:v>
      </x:c>
      <x:c r="Q717" s="7">
        <x:v>22.07</x:v>
      </x:c>
      <x:c r="R717" s="7">
        <x:v>30.949999999999999</x:v>
      </x:c>
      <x:c r="S717" s="5" t="s">
        <x:v>49</x:v>
      </x:c>
      <x:c r="T717" s="7">
        <x:v>69787.479999999996</x:v>
      </x:c>
      <x:c r="U717" s="6"/>
      <x:c r="V717" s="6"/>
      <x:c r="W717" s="5" t="s">
        <x:v>50</x:v>
      </x:c>
      <x:c r="X717" s="5" t="s">
        <x:v>80</x:v>
      </x:c>
    </x:row>
    <x:row r="718">
      <x:c r="A718" s="5" t="s">
        <x:v>1630</x:v>
      </x:c>
      <x:c r="B718" s="5">
        <x:v>45697</x:v>
      </x:c>
      <x:c r="C718" s="5" t="s">
        <x:v>138</x:v>
      </x:c>
      <x:c r="D718" s="5" t="s">
        <x:v>139</x:v>
      </x:c>
      <x:c r="E718" s="5" t="s">
        <x:v>90</x:v>
      </x:c>
      <x:c r="F718" s="5" t="s">
        <x:v>41</x:v>
      </x:c>
      <x:c r="G718" s="5" t="s">
        <x:v>466</x:v>
      </x:c>
      <x:c r="H718" s="5" t="s">
        <x:v>78</x:v>
      </x:c>
      <x:c r="I718" s="5" t="s">
        <x:v>165</x:v>
      </x:c>
      <x:c r="J718" s="5" t="s">
        <x:v>93</x:v>
      </x:c>
      <x:c r="K718" s="5" t="s">
        <x:v>46</x:v>
      </x:c>
      <x:c r="L718" s="5" t="s">
        <x:v>16</x:v>
      </x:c>
      <x:c r="M718" s="5" t="s">
        <x:v>189</x:v>
      </x:c>
      <x:c r="N718" s="6">
        <x:v>1</x:v>
      </x:c>
      <x:c r="O718" s="7">
        <x:v>44.890000000000001</x:v>
      </x:c>
      <x:c r="P718" s="8">
        <x:v>0.10000000000000001</x:v>
      </x:c>
      <x:c r="Q718" s="7">
        <x:v>33.380000000000003</x:v>
      </x:c>
      <x:c r="R718" s="7">
        <x:v>40.399999999999999</x:v>
      </x:c>
      <x:c r="S718" s="5" t="s">
        <x:v>49</x:v>
      </x:c>
      <x:c r="T718" s="7">
        <x:v>169210.56</x:v>
      </x:c>
      <x:c r="U718" s="6"/>
      <x:c r="V718" s="6"/>
      <x:c r="W718" s="5" t="s">
        <x:v>50</x:v>
      </x:c>
      <x:c r="X718" s="5" t="s">
        <x:v>51</x:v>
      </x:c>
    </x:row>
    <x:row r="719">
      <x:c r="A719" s="5" t="s">
        <x:v>1631</x:v>
      </x:c>
      <x:c r="B719" s="5">
        <x:v>45457</x:v>
      </x:c>
      <x:c r="C719" s="5" t="s">
        <x:v>138</x:v>
      </x:c>
      <x:c r="D719" s="5" t="s">
        <x:v>139</x:v>
      </x:c>
      <x:c r="E719" s="5" t="s">
        <x:v>90</x:v>
      </x:c>
      <x:c r="F719" s="5" t="s">
        <x:v>41</x:v>
      </x:c>
      <x:c r="G719" s="5" t="s">
        <x:v>1632</x:v>
      </x:c>
      <x:c r="H719" s="5" t="s">
        <x:v>43</x:v>
      </x:c>
      <x:c r="I719" s="5" t="s">
        <x:v>387</x:v>
      </x:c>
      <x:c r="J719" s="5" t="s">
        <x:v>93</x:v>
      </x:c>
      <x:c r="K719" s="5" t="s">
        <x:v>117</x:v>
      </x:c>
      <x:c r="L719" s="5" t="s">
        <x:v>16</x:v>
      </x:c>
      <x:c r="M719" s="5" t="s">
        <x:v>189</x:v>
      </x:c>
      <x:c r="N719" s="6">
        <x:v>1</x:v>
      </x:c>
      <x:c r="O719" s="7">
        <x:v>43.200000000000003</x:v>
      </x:c>
      <x:c r="P719" s="8">
        <x:v>0.25</x:v>
      </x:c>
      <x:c r="Q719" s="7">
        <x:v>25.719999999999999</x:v>
      </x:c>
      <x:c r="R719" s="7">
        <x:v>32.399999999999999</x:v>
      </x:c>
      <x:c r="S719" s="5" t="s">
        <x:v>49</x:v>
      </x:c>
      <x:c r="T719" s="7">
        <x:v>122298.7</x:v>
      </x:c>
      <x:c r="U719" s="6"/>
      <x:c r="V719" s="6"/>
      <x:c r="W719" s="5" t="s">
        <x:v>50</x:v>
      </x:c>
      <x:c r="X719" s="5" t="s">
        <x:v>80</x:v>
      </x:c>
    </x:row>
    <x:row r="720">
      <x:c r="A720" s="5" t="s">
        <x:v>1633</x:v>
      </x:c>
      <x:c r="B720" s="5">
        <x:v>45345</x:v>
      </x:c>
      <x:c r="C720" s="5" t="s">
        <x:v>108</x:v>
      </x:c>
      <x:c r="D720" s="5" t="s">
        <x:v>109</x:v>
      </x:c>
      <x:c r="E720" s="5" t="s">
        <x:v>90</x:v>
      </x:c>
      <x:c r="F720" s="5" t="s">
        <x:v>102</x:v>
      </x:c>
      <x:c r="G720" s="5" t="s">
        <x:v>1495</x:v>
      </x:c>
      <x:c r="H720" s="5" t="s">
        <x:v>104</x:v>
      </x:c>
      <x:c r="I720" s="5" t="s">
        <x:v>111</x:v>
      </x:c>
      <x:c r="J720" s="5" t="s">
        <x:v>74</x:v>
      </x:c>
      <x:c r="K720" s="5" t="s">
        <x:v>86</x:v>
      </x:c>
      <x:c r="L720" s="5" t="s">
        <x:v>16</x:v>
      </x:c>
      <x:c r="M720" s="5" t="s">
        <x:v>471</x:v>
      </x:c>
      <x:c r="N720" s="6">
        <x:v>1</x:v>
      </x:c>
      <x:c r="O720" s="7">
        <x:v>67.299999999999997</x:v>
      </x:c>
      <x:c r="P720" s="8">
        <x:v>0</x:v>
      </x:c>
      <x:c r="Q720" s="7">
        <x:v>46.899999999999999</x:v>
      </x:c>
      <x:c r="R720" s="7">
        <x:v>67.299999999999997</x:v>
      </x:c>
      <x:c r="S720" s="5" t="s">
        <x:v>49</x:v>
      </x:c>
      <x:c r="T720" s="7">
        <x:v>195044.23000000001</x:v>
      </x:c>
      <x:c r="U720" s="6"/>
      <x:c r="V720" s="6"/>
      <x:c r="W720" s="5" t="s">
        <x:v>50</x:v>
      </x:c>
      <x:c r="X720" s="5" t="s">
        <x:v>97</x:v>
      </x:c>
    </x:row>
    <x:row r="721">
      <x:c r="A721" s="5" t="s">
        <x:v>1634</x:v>
      </x:c>
      <x:c r="B721" s="5">
        <x:v>46177</x:v>
      </x:c>
      <x:c r="C721" s="5" t="s">
        <x:v>38</x:v>
      </x:c>
      <x:c r="D721" s="5" t="s">
        <x:v>39</x:v>
      </x:c>
      <x:c r="E721" s="5" t="s">
        <x:v>40</x:v>
      </x:c>
      <x:c r="F721" s="5" t="s">
        <x:v>41</x:v>
      </x:c>
      <x:c r="G721" s="5" t="s">
        <x:v>1635</x:v>
      </x:c>
      <x:c r="H721" s="5" t="s">
        <x:v>58</x:v>
      </x:c>
      <x:c r="I721" s="5" t="s">
        <x:v>517</x:v>
      </x:c>
      <x:c r="J721" s="5" t="s">
        <x:v>60</x:v>
      </x:c>
      <x:c r="K721" s="5" t="s">
        <x:v>117</x:v>
      </x:c>
      <x:c r="L721" s="5" t="s">
        <x:v>94</x:v>
      </x:c>
      <x:c r="M721" s="5" t="s">
        <x:v>122</x:v>
      </x:c>
      <x:c r="N721" s="6">
        <x:v>1</x:v>
      </x:c>
      <x:c r="O721" s="7">
        <x:v>60.159999999999997</x:v>
      </x:c>
      <x:c r="P721" s="8">
        <x:v>0.20000000000000001</x:v>
      </x:c>
      <x:c r="Q721" s="7">
        <x:v>34.240000000000002</x:v>
      </x:c>
      <x:c r="R721" s="7">
        <x:v>48.130000000000003</x:v>
      </x:c>
      <x:c r="S721" s="5" t="s">
        <x:v>49</x:v>
      </x:c>
      <x:c r="T721" s="7">
        <x:v>90051.279999999999</x:v>
      </x:c>
      <x:c r="U721" s="6"/>
      <x:c r="V721" s="6"/>
      <x:c r="W721" s="5" t="s">
        <x:v>50</x:v>
      </x:c>
      <x:c r="X721" s="5" t="s">
        <x:v>80</x:v>
      </x:c>
    </x:row>
    <x:row r="722">
      <x:c r="A722" s="5" t="s">
        <x:v>1636</x:v>
      </x:c>
      <x:c r="B722" s="5">
        <x:v>45648</x:v>
      </x:c>
      <x:c r="C722" s="5" t="s">
        <x:v>38</x:v>
      </x:c>
      <x:c r="D722" s="5" t="s">
        <x:v>39</x:v>
      </x:c>
      <x:c r="E722" s="5" t="s">
        <x:v>40</x:v>
      </x:c>
      <x:c r="F722" s="5" t="s">
        <x:v>41</x:v>
      </x:c>
      <x:c r="G722" s="5" t="s">
        <x:v>394</x:v>
      </x:c>
      <x:c r="H722" s="5" t="s">
        <x:v>58</x:v>
      </x:c>
      <x:c r="I722" s="5" t="s">
        <x:v>59</x:v>
      </x:c>
      <x:c r="J722" s="5" t="s">
        <x:v>60</x:v>
      </x:c>
      <x:c r="K722" s="5" t="s">
        <x:v>61</x:v>
      </x:c>
      <x:c r="L722" s="5" t="s">
        <x:v>16</x:v>
      </x:c>
      <x:c r="M722" s="5" t="s">
        <x:v>122</x:v>
      </x:c>
      <x:c r="N722" s="6">
        <x:v>1</x:v>
      </x:c>
      <x:c r="O722" s="7">
        <x:v>119.81999999999999</x:v>
      </x:c>
      <x:c r="P722" s="8">
        <x:v>0.20000000000000001</x:v>
      </x:c>
      <x:c r="Q722" s="7">
        <x:v>90.019999999999996</x:v>
      </x:c>
      <x:c r="R722" s="7">
        <x:v>95.859999999999999</x:v>
      </x:c>
      <x:c r="S722" s="5" t="s">
        <x:v>49</x:v>
      </x:c>
      <x:c r="T722" s="7">
        <x:v>177737.64000000001</x:v>
      </x:c>
      <x:c r="U722" s="6"/>
      <x:c r="V722" s="6"/>
      <x:c r="W722" s="5" t="s">
        <x:v>50</x:v>
      </x:c>
      <x:c r="X722" s="5" t="s">
        <x:v>80</x:v>
      </x:c>
    </x:row>
    <x:row r="723">
      <x:c r="A723" s="5" t="s">
        <x:v>1637</x:v>
      </x:c>
      <x:c r="B723" s="5">
        <x:v>46191</x:v>
      </x:c>
      <x:c r="C723" s="5" t="s">
        <x:v>144</x:v>
      </x:c>
      <x:c r="D723" s="5" t="s">
        <x:v>145</x:v>
      </x:c>
      <x:c r="E723" s="5" t="s">
        <x:v>55</x:v>
      </x:c>
      <x:c r="F723" s="5" t="s">
        <x:v>66</x:v>
      </x:c>
      <x:c r="G723" s="5" t="s">
        <x:v>1638</x:v>
      </x:c>
      <x:c r="H723" s="5" t="s">
        <x:v>78</x:v>
      </x:c>
      <x:c r="I723" s="5" t="s">
        <x:v>332</x:v>
      </x:c>
      <x:c r="J723" s="5" t="s">
        <x:v>93</x:v>
      </x:c>
      <x:c r="K723" s="5" t="s">
        <x:v>117</x:v>
      </x:c>
      <x:c r="L723" s="5" t="s">
        <x:v>16</x:v>
      </x:c>
      <x:c r="M723" s="5" t="s">
        <x:v>62</x:v>
      </x:c>
      <x:c r="N723" s="6">
        <x:v>1</x:v>
      </x:c>
      <x:c r="O723" s="7">
        <x:v>46.060000000000002</x:v>
      </x:c>
      <x:c r="P723" s="8">
        <x:v>0.20000000000000001</x:v>
      </x:c>
      <x:c r="Q723" s="7">
        <x:v>33.719999999999999</x:v>
      </x:c>
      <x:c r="R723" s="7">
        <x:v>36.850000000000001</x:v>
      </x:c>
      <x:c r="S723" s="5" t="s">
        <x:v>49</x:v>
      </x:c>
      <x:c r="T723" s="7">
        <x:v>157901.54999999999</x:v>
      </x:c>
      <x:c r="U723" s="6"/>
      <x:c r="V723" s="6"/>
      <x:c r="W723" s="5" t="s">
        <x:v>50</x:v>
      </x:c>
      <x:c r="X723" s="5" t="s">
        <x:v>97</x:v>
      </x:c>
    </x:row>
    <x:row r="724">
      <x:c r="A724" s="5" t="s">
        <x:v>1639</x:v>
      </x:c>
      <x:c r="B724" s="5">
        <x:v>45840</x:v>
      </x:c>
      <x:c r="C724" s="5" t="s">
        <x:v>38</x:v>
      </x:c>
      <x:c r="D724" s="5" t="s">
        <x:v>39</x:v>
      </x:c>
      <x:c r="E724" s="5" t="s">
        <x:v>40</x:v>
      </x:c>
      <x:c r="F724" s="5" t="s">
        <x:v>41</x:v>
      </x:c>
      <x:c r="G724" s="5" t="s">
        <x:v>1640</x:v>
      </x:c>
      <x:c r="H724" s="5" t="s">
        <x:v>43</x:v>
      </x:c>
      <x:c r="I724" s="5" t="s">
        <x:v>265</x:v>
      </x:c>
      <x:c r="J724" s="5" t="s">
        <x:v>45</x:v>
      </x:c>
      <x:c r="K724" s="5" t="s">
        <x:v>86</x:v>
      </x:c>
      <x:c r="L724" s="5" t="s">
        <x:v>16</x:v>
      </x:c>
      <x:c r="M724" s="5" t="s">
        <x:v>118</x:v>
      </x:c>
      <x:c r="N724" s="6">
        <x:v>2</x:v>
      </x:c>
      <x:c r="O724" s="7">
        <x:v>156.25999999999999</x:v>
      </x:c>
      <x:c r="P724" s="8">
        <x:v>0.20000000000000001</x:v>
      </x:c>
      <x:c r="Q724" s="7">
        <x:v>75.129999999999995</x:v>
      </x:c>
      <x:c r="R724" s="7">
        <x:v>250.02000000000001</x:v>
      </x:c>
      <x:c r="S724" s="5" t="s">
        <x:v>49</x:v>
      </x:c>
      <x:c r="T724" s="7">
        <x:v>152036.54999999999</x:v>
      </x:c>
      <x:c r="U724" s="6">
        <x:v>145</x:v>
      </x:c>
      <x:c r="V724" s="6">
        <x:v>24</x:v>
      </x:c>
      <x:c r="W724" s="5" t="s">
        <x:v>50</x:v>
      </x:c>
      <x:c r="X724" s="5" t="s">
        <x:v>80</x:v>
      </x:c>
    </x:row>
    <x:row r="725">
      <x:c r="A725" s="5" t="s">
        <x:v>1641</x:v>
      </x:c>
      <x:c r="B725" s="5">
        <x:v>45294</x:v>
      </x:c>
      <x:c r="C725" s="5" t="s">
        <x:v>82</x:v>
      </x:c>
      <x:c r="D725" s="5" t="s">
        <x:v>83</x:v>
      </x:c>
      <x:c r="E725" s="5" t="s">
        <x:v>40</x:v>
      </x:c>
      <x:c r="F725" s="5" t="s">
        <x:v>56</x:v>
      </x:c>
      <x:c r="G725" s="5" t="s">
        <x:v>1642</x:v>
      </x:c>
      <x:c r="H725" s="5" t="s">
        <x:v>78</x:v>
      </x:c>
      <x:c r="I725" s="5" t="s">
        <x:v>160</x:v>
      </x:c>
      <x:c r="J725" s="5" t="s">
        <x:v>60</x:v>
      </x:c>
      <x:c r="K725" s="5" t="s">
        <x:v>117</x:v>
      </x:c>
      <x:c r="L725" s="5" t="s">
        <x:v>131</x:v>
      </x:c>
      <x:c r="M725" s="5" t="s">
        <x:v>211</x:v>
      </x:c>
      <x:c r="N725" s="6">
        <x:v>1</x:v>
      </x:c>
      <x:c r="O725" s="7">
        <x:v>258.30000000000001</x:v>
      </x:c>
      <x:c r="P725" s="8">
        <x:v>0</x:v>
      </x:c>
      <x:c r="Q725" s="7">
        <x:v>154.81999999999999</x:v>
      </x:c>
      <x:c r="R725" s="7">
        <x:v>258.30000000000001</x:v>
      </x:c>
      <x:c r="S725" s="5" t="s">
        <x:v>49</x:v>
      </x:c>
      <x:c r="T725" s="7">
        <x:v>89227.309999999998</x:v>
      </x:c>
      <x:c r="U725" s="6"/>
      <x:c r="V725" s="6"/>
      <x:c r="W725" s="5" t="s">
        <x:v>50</x:v>
      </x:c>
      <x:c r="X725" s="5" t="s">
        <x:v>51</x:v>
      </x:c>
    </x:row>
    <x:row r="726">
      <x:c r="A726" s="5" t="s">
        <x:v>1643</x:v>
      </x:c>
      <x:c r="B726" s="5">
        <x:v>45451</x:v>
      </x:c>
      <x:c r="C726" s="5" t="s">
        <x:v>283</x:v>
      </x:c>
      <x:c r="D726" s="5" t="s">
        <x:v>284</x:v>
      </x:c>
      <x:c r="E726" s="5" t="s">
        <x:v>55</x:v>
      </x:c>
      <x:c r="F726" s="5" t="s">
        <x:v>56</x:v>
      </x:c>
      <x:c r="G726" s="5" t="s">
        <x:v>1455</x:v>
      </x:c>
      <x:c r="H726" s="5" t="s">
        <x:v>43</x:v>
      </x:c>
      <x:c r="I726" s="5" t="s">
        <x:v>321</x:v>
      </x:c>
      <x:c r="J726" s="5" t="s">
        <x:v>45</x:v>
      </x:c>
      <x:c r="K726" s="5" t="s">
        <x:v>86</x:v>
      </x:c>
      <x:c r="L726" s="5" t="s">
        <x:v>47</x:v>
      </x:c>
      <x:c r="M726" s="5" t="s">
        <x:v>142</x:v>
      </x:c>
      <x:c r="N726" s="6">
        <x:v>1</x:v>
      </x:c>
      <x:c r="O726" s="7">
        <x:v>4165.8999999999996</x:v>
      </x:c>
      <x:c r="P726" s="8">
        <x:v>0.25</x:v>
      </x:c>
      <x:c r="Q726" s="7">
        <x:v>241.94999999999999</x:v>
      </x:c>
      <x:c r="R726" s="7">
        <x:v>312.44</x:v>
      </x:c>
      <x:c r="S726" s="5" t="s">
        <x:v>49</x:v>
      </x:c>
      <x:c r="T726" s="7">
        <x:v>83524.580000000002</x:v>
      </x:c>
      <x:c r="U726" s="6"/>
      <x:c r="V726" s="6"/>
      <x:c r="W726" s="5" t="s">
        <x:v>50</x:v>
      </x:c>
      <x:c r="X726" s="5" t="s">
        <x:v>51</x:v>
      </x:c>
    </x:row>
    <x:row r="727">
      <x:c r="A727" s="5" t="s">
        <x:v>1644</x:v>
      </x:c>
      <x:c r="B727" s="5">
        <x:v>46174</x:v>
      </x:c>
      <x:c r="C727" s="5" t="s">
        <x:v>247</x:v>
      </x:c>
      <x:c r="D727" s="5" t="s">
        <x:v>248</x:v>
      </x:c>
      <x:c r="E727" s="5" t="s">
        <x:v>40</x:v>
      </x:c>
      <x:c r="F727" s="5" t="s">
        <x:v>102</x:v>
      </x:c>
      <x:c r="G727" s="5" t="s">
        <x:v>1645</x:v>
      </x:c>
      <x:c r="H727" s="5" t="s">
        <x:v>43</x:v>
      </x:c>
      <x:c r="I727" s="5" t="s">
        <x:v>894</x:v>
      </x:c>
      <x:c r="J727" s="5" t="s">
        <x:v>45</x:v>
      </x:c>
      <x:c r="K727" s="5" t="s">
        <x:v>46</x:v>
      </x:c>
      <x:c r="L727" s="5" t="s">
        <x:v>16</x:v>
      </x:c>
      <x:c r="M727" s="5" t="s">
        <x:v>350</x:v>
      </x:c>
      <x:c r="N727" s="6">
        <x:v>6</x:v>
      </x:c>
      <x:c r="O727" s="7">
        <x:v>360.72000000000003</x:v>
      </x:c>
      <x:c r="P727" s="8">
        <x:v>0</x:v>
      </x:c>
      <x:c r="Q727" s="7">
        <x:v>197.65000000000001</x:v>
      </x:c>
      <x:c r="R727" s="7">
        <x:v>2164.3200000000002</x:v>
      </x:c>
      <x:c r="S727" s="5" t="s">
        <x:v>49</x:v>
      </x:c>
      <x:c r="T727" s="7">
        <x:v>158845.95000000001</x:v>
      </x:c>
      <x:c r="U727" s="6"/>
      <x:c r="V727" s="6"/>
      <x:c r="W727" s="5" t="s">
        <x:v>50</x:v>
      </x:c>
      <x:c r="X727" s="5" t="s">
        <x:v>97</x:v>
      </x:c>
    </x:row>
    <x:row r="728">
      <x:c r="A728" s="5" t="s">
        <x:v>1646</x:v>
      </x:c>
      <x:c r="B728" s="5">
        <x:v>45473</x:v>
      </x:c>
      <x:c r="C728" s="5" t="s">
        <x:v>38</x:v>
      </x:c>
      <x:c r="D728" s="5" t="s">
        <x:v>39</x:v>
      </x:c>
      <x:c r="E728" s="5" t="s">
        <x:v>40</x:v>
      </x:c>
      <x:c r="F728" s="5" t="s">
        <x:v>41</x:v>
      </x:c>
      <x:c r="G728" s="5" t="s">
        <x:v>1647</x:v>
      </x:c>
      <x:c r="H728" s="5" t="s">
        <x:v>58</x:v>
      </x:c>
      <x:c r="I728" s="5" t="s">
        <x:v>210</x:v>
      </x:c>
      <x:c r="J728" s="5" t="s">
        <x:v>116</x:v>
      </x:c>
      <x:c r="K728" s="5" t="s">
        <x:v>61</x:v>
      </x:c>
      <x:c r="L728" s="5" t="s">
        <x:v>16</x:v>
      </x:c>
      <x:c r="M728" s="5" t="s">
        <x:v>170</x:v>
      </x:c>
      <x:c r="N728" s="6">
        <x:v>1</x:v>
      </x:c>
      <x:c r="O728" s="7">
        <x:v>390.26999999999998</x:v>
      </x:c>
      <x:c r="P728" s="8">
        <x:v>0.10000000000000001</x:v>
      </x:c>
      <x:c r="Q728" s="7">
        <x:v>229.88999999999999</x:v>
      </x:c>
      <x:c r="R728" s="7">
        <x:v>351.24000000000001</x:v>
      </x:c>
      <x:c r="S728" s="5" t="s">
        <x:v>49</x:v>
      </x:c>
      <x:c r="T728" s="7">
        <x:v>122298.7</x:v>
      </x:c>
      <x:c r="U728" s="6"/>
      <x:c r="V728" s="6"/>
      <x:c r="W728" s="5" t="s">
        <x:v>50</x:v>
      </x:c>
      <x:c r="X728" s="5" t="s">
        <x:v>97</x:v>
      </x:c>
    </x:row>
    <x:row r="729">
      <x:c r="A729" s="5" t="s">
        <x:v>1648</x:v>
      </x:c>
      <x:c r="B729" s="5">
        <x:v>45688</x:v>
      </x:c>
      <x:c r="C729" s="5" t="s">
        <x:v>138</x:v>
      </x:c>
      <x:c r="D729" s="5" t="s">
        <x:v>139</x:v>
      </x:c>
      <x:c r="E729" s="5" t="s">
        <x:v>90</x:v>
      </x:c>
      <x:c r="F729" s="5" t="s">
        <x:v>41</x:v>
      </x:c>
      <x:c r="G729" s="5" t="s">
        <x:v>1649</x:v>
      </x:c>
      <x:c r="H729" s="5" t="s">
        <x:v>78</x:v>
      </x:c>
      <x:c r="I729" s="5" t="s">
        <x:v>111</x:v>
      </x:c>
      <x:c r="J729" s="5" t="s">
        <x:v>74</x:v>
      </x:c>
      <x:c r="K729" s="5" t="s">
        <x:v>86</x:v>
      </x:c>
      <x:c r="L729" s="5" t="s">
        <x:v>131</x:v>
      </x:c>
      <x:c r="M729" s="5" t="s">
        <x:v>48</x:v>
      </x:c>
      <x:c r="N729" s="6">
        <x:v>1</x:v>
      </x:c>
      <x:c r="O729" s="7">
        <x:v>68.519999999999996</x:v>
      </x:c>
      <x:c r="P729" s="8">
        <x:v>0</x:v>
      </x:c>
      <x:c r="Q729" s="7">
        <x:v>46.899999999999999</x:v>
      </x:c>
      <x:c r="R729" s="7">
        <x:v>68.519999999999996</x:v>
      </x:c>
      <x:c r="S729" s="5" t="s">
        <x:v>49</x:v>
      </x:c>
      <x:c r="T729" s="7">
        <x:v>91772.940000000002</x:v>
      </x:c>
      <x:c r="U729" s="6"/>
      <x:c r="V729" s="6"/>
      <x:c r="W729" s="5" t="s">
        <x:v>50</x:v>
      </x:c>
      <x:c r="X729" s="5" t="s">
        <x:v>80</x:v>
      </x:c>
    </x:row>
    <x:row r="730">
      <x:c r="A730" s="5" t="s">
        <x:v>1650</x:v>
      </x:c>
      <x:c r="B730" s="5">
        <x:v>45531</x:v>
      </x:c>
      <x:c r="C730" s="5" t="s">
        <x:v>64</x:v>
      </x:c>
      <x:c r="D730" s="5" t="s">
        <x:v>65</x:v>
      </x:c>
      <x:c r="E730" s="5" t="s">
        <x:v>40</x:v>
      </x:c>
      <x:c r="F730" s="5" t="s">
        <x:v>66</x:v>
      </x:c>
      <x:c r="G730" s="5" t="s">
        <x:v>1651</x:v>
      </x:c>
      <x:c r="H730" s="5" t="s">
        <x:v>104</x:v>
      </x:c>
      <x:c r="I730" s="5" t="s">
        <x:v>214</x:v>
      </x:c>
      <x:c r="J730" s="5" t="s">
        <x:v>60</x:v>
      </x:c>
      <x:c r="K730" s="5" t="s">
        <x:v>117</x:v>
      </x:c>
      <x:c r="L730" s="5" t="s">
        <x:v>47</x:v>
      </x:c>
      <x:c r="M730" s="5" t="s">
        <x:v>112</x:v>
      </x:c>
      <x:c r="N730" s="6">
        <x:v>1</x:v>
      </x:c>
      <x:c r="O730" s="7">
        <x:v>217.84999999999999</x:v>
      </x:c>
      <x:c r="P730" s="8">
        <x:v>5.0000000000000003e-002</x:v>
      </x:c>
      <x:c r="Q730" s="7">
        <x:v>158.44999999999999</x:v>
      </x:c>
      <x:c r="R730" s="7">
        <x:v>206.96000000000001</x:v>
      </x:c>
      <x:c r="S730" s="5" t="s">
        <x:v>49</x:v>
      </x:c>
      <x:c r="T730" s="7">
        <x:v>93083.460000000006</x:v>
      </x:c>
      <x:c r="U730" s="6"/>
      <x:c r="V730" s="6"/>
      <x:c r="W730" s="5" t="s">
        <x:v>50</x:v>
      </x:c>
      <x:c r="X730" s="5" t="s">
        <x:v>80</x:v>
      </x:c>
    </x:row>
    <x:row r="731">
      <x:c r="A731" s="5" t="s">
        <x:v>1652</x:v>
      </x:c>
      <x:c r="B731" s="5">
        <x:v>45666</x:v>
      </x:c>
      <x:c r="C731" s="5" t="s">
        <x:v>200</x:v>
      </x:c>
      <x:c r="D731" s="5" t="s">
        <x:v>201</x:v>
      </x:c>
      <x:c r="E731" s="5" t="s">
        <x:v>40</x:v>
      </x:c>
      <x:c r="F731" s="5" t="s">
        <x:v>158</x:v>
      </x:c>
      <x:c r="G731" s="5" t="s">
        <x:v>1653</x:v>
      </x:c>
      <x:c r="H731" s="5" t="s">
        <x:v>78</x:v>
      </x:c>
      <x:c r="I731" s="5" t="s">
        <x:v>514</x:v>
      </x:c>
      <x:c r="J731" s="5" t="s">
        <x:v>116</x:v>
      </x:c>
      <x:c r="K731" s="5" t="s">
        <x:v>46</x:v>
      </x:c>
      <x:c r="L731" s="5" t="s">
        <x:v>243</x:v>
      </x:c>
      <x:c r="M731" s="5" t="s">
        <x:v>170</x:v>
      </x:c>
      <x:c r="N731" s="6">
        <x:v>-1</x:v>
      </x:c>
      <x:c r="O731" s="7">
        <x:v>219.40000000000001</x:v>
      </x:c>
      <x:c r="P731" s="8">
        <x:v>0.25</x:v>
      </x:c>
      <x:c r="Q731" s="7">
        <x:v>137.99000000000001</x:v>
      </x:c>
      <x:c r="R731" s="7">
        <x:v>-164.55000000000001</x:v>
      </x:c>
      <x:c r="S731" s="5" t="s">
        <x:v>49</x:v>
      </x:c>
      <x:c r="T731" s="7"/>
      <x:c r="U731" s="6"/>
      <x:c r="V731" s="6"/>
      <x:c r="W731" s="5" t="s">
        <x:v>96</x:v>
      </x:c>
      <x:c r="X731" s="5" t="s">
        <x:v>51</x:v>
      </x:c>
    </x:row>
    <x:row r="732">
      <x:c r="A732" s="5" t="s">
        <x:v>1654</x:v>
      </x:c>
      <x:c r="B732" s="5">
        <x:v>45307</x:v>
      </x:c>
      <x:c r="C732" s="5" t="s">
        <x:v>53</x:v>
      </x:c>
      <x:c r="D732" s="5" t="s">
        <x:v>54</x:v>
      </x:c>
      <x:c r="E732" s="5" t="s">
        <x:v>55</x:v>
      </x:c>
      <x:c r="F732" s="5" t="s">
        <x:v>56</x:v>
      </x:c>
      <x:c r="G732" s="5" t="s">
        <x:v>487</x:v>
      </x:c>
      <x:c r="H732" s="5" t="s">
        <x:v>58</x:v>
      </x:c>
      <x:c r="I732" s="5" t="s">
        <x:v>141</x:v>
      </x:c>
      <x:c r="J732" s="5" t="s">
        <x:v>60</x:v>
      </x:c>
      <x:c r="K732" s="5" t="s">
        <x:v>86</x:v>
      </x:c>
      <x:c r="L732" s="5" t="s">
        <x:v>16</x:v>
      </x:c>
      <x:c r="M732" s="5" t="s">
        <x:v>211</x:v>
      </x:c>
      <x:c r="N732" s="6">
        <x:v>4</x:v>
      </x:c>
      <x:c r="O732" s="7">
        <x:v>294.01999999999998</x:v>
      </x:c>
      <x:c r="P732" s="8">
        <x:v>5.0000000000000003e-002</x:v>
      </x:c>
      <x:c r="Q732" s="7">
        <x:v>203.69999999999999</x:v>
      </x:c>
      <x:c r="R732" s="7">
        <x:v>1117.28</x:v>
      </x:c>
      <x:c r="S732" s="5" t="s">
        <x:v>49</x:v>
      </x:c>
      <x:c r="T732" s="7">
        <x:v>201548.91</x:v>
      </x:c>
      <x:c r="U732" s="6"/>
      <x:c r="V732" s="6"/>
      <x:c r="W732" s="5" t="s">
        <x:v>50</x:v>
      </x:c>
      <x:c r="X732" s="5" t="s">
        <x:v>70</x:v>
      </x:c>
    </x:row>
    <x:row r="733">
      <x:c r="A733" s="5" t="s">
        <x:v>1655</x:v>
      </x:c>
      <x:c r="B733" s="5">
        <x:v>45497</x:v>
      </x:c>
      <x:c r="C733" s="5" t="s">
        <x:v>64</x:v>
      </x:c>
      <x:c r="D733" s="5" t="s">
        <x:v>65</x:v>
      </x:c>
      <x:c r="E733" s="5" t="s">
        <x:v>40</x:v>
      </x:c>
      <x:c r="F733" s="5" t="s">
        <x:v>66</x:v>
      </x:c>
      <x:c r="G733" s="5" t="s">
        <x:v>1656</x:v>
      </x:c>
      <x:c r="H733" s="5" t="s">
        <x:v>58</x:v>
      </x:c>
      <x:c r="I733" s="5" t="s">
        <x:v>797</x:v>
      </x:c>
      <x:c r="J733" s="5" t="s">
        <x:v>93</x:v>
      </x:c>
      <x:c r="K733" s="5" t="s">
        <x:v>117</x:v>
      </x:c>
      <x:c r="L733" s="5" t="s">
        <x:v>16</x:v>
      </x:c>
      <x:c r="M733" s="5" t="s">
        <x:v>424</x:v>
      </x:c>
      <x:c r="N733" s="6">
        <x:v>3</x:v>
      </x:c>
      <x:c r="O733" s="7">
        <x:v>40.469999999999999</x:v>
      </x:c>
      <x:c r="P733" s="8">
        <x:v>5.0000000000000003e-002</x:v>
      </x:c>
      <x:c r="Q733" s="7">
        <x:v>28.800000000000001</x:v>
      </x:c>
      <x:c r="R733" s="7">
        <x:v>115.34</x:v>
      </x:c>
      <x:c r="S733" s="5" t="s">
        <x:v>49</x:v>
      </x:c>
      <x:c r="T733" s="7">
        <x:v>181671.78</x:v>
      </x:c>
      <x:c r="U733" s="6"/>
      <x:c r="V733" s="6"/>
      <x:c r="W733" s="5" t="s">
        <x:v>50</x:v>
      </x:c>
      <x:c r="X733" s="5" t="s">
        <x:v>80</x:v>
      </x:c>
    </x:row>
    <x:row r="734">
      <x:c r="A734" s="5" t="s">
        <x:v>1657</x:v>
      </x:c>
      <x:c r="B734" s="5">
        <x:v>45351</x:v>
      </x:c>
      <x:c r="C734" s="5" t="s">
        <x:v>156</x:v>
      </x:c>
      <x:c r="D734" s="5" t="s">
        <x:v>157</x:v>
      </x:c>
      <x:c r="E734" s="5" t="s">
        <x:v>55</x:v>
      </x:c>
      <x:c r="F734" s="5" t="s">
        <x:v>158</x:v>
      </x:c>
      <x:c r="G734" s="5" t="s">
        <x:v>1656</x:v>
      </x:c>
      <x:c r="H734" s="5" t="s">
        <x:v>58</x:v>
      </x:c>
      <x:c r="I734" s="5" t="s">
        <x:v>232</x:v>
      </x:c>
      <x:c r="J734" s="5" t="s">
        <x:v>93</x:v>
      </x:c>
      <x:c r="K734" s="5" t="s">
        <x:v>61</x:v>
      </x:c>
      <x:c r="L734" s="5" t="s">
        <x:v>16</x:v>
      </x:c>
      <x:c r="M734" s="5" t="s">
        <x:v>170</x:v>
      </x:c>
      <x:c r="N734" s="6">
        <x:v>1</x:v>
      </x:c>
      <x:c r="O734" s="7">
        <x:v>41.140000000000001</x:v>
      </x:c>
      <x:c r="P734" s="8">
        <x:v>0</x:v>
      </x:c>
      <x:c r="Q734" s="7">
        <x:v>26.989999999999998</x:v>
      </x:c>
      <x:c r="R734" s="7">
        <x:v>41.140000000000001</x:v>
      </x:c>
      <x:c r="S734" s="5" t="s">
        <x:v>49</x:v>
      </x:c>
      <x:c r="T734" s="7">
        <x:v>156754.04999999999</x:v>
      </x:c>
      <x:c r="U734" s="6"/>
      <x:c r="V734" s="6"/>
      <x:c r="W734" s="5" t="s">
        <x:v>50</x:v>
      </x:c>
      <x:c r="X734" s="5" t="s">
        <x:v>80</x:v>
      </x:c>
    </x:row>
    <x:row r="735">
      <x:c r="A735" s="5" t="s">
        <x:v>1658</x:v>
      </x:c>
      <x:c r="B735" s="5">
        <x:v>46159</x:v>
      </x:c>
      <x:c r="C735" s="5" t="s">
        <x:v>144</x:v>
      </x:c>
      <x:c r="D735" s="5" t="s">
        <x:v>145</x:v>
      </x:c>
      <x:c r="E735" s="5" t="s">
        <x:v>55</x:v>
      </x:c>
      <x:c r="F735" s="5" t="s">
        <x:v>66</x:v>
      </x:c>
      <x:c r="G735" s="5" t="s">
        <x:v>1659</x:v>
      </x:c>
      <x:c r="H735" s="5" t="s">
        <x:v>78</x:v>
      </x:c>
      <x:c r="I735" s="5" t="s">
        <x:v>915</x:v>
      </x:c>
      <x:c r="J735" s="5" t="s">
        <x:v>45</x:v>
      </x:c>
      <x:c r="K735" s="5" t="s">
        <x:v>61</x:v>
      </x:c>
      <x:c r="L735" s="5" t="s">
        <x:v>16</x:v>
      </x:c>
      <x:c r="M735" s="5" t="s">
        <x:v>118</x:v>
      </x:c>
      <x:c r="N735" s="6">
        <x:v>1</x:v>
      </x:c>
      <x:c r="O735" s="7">
        <x:v>460.30000000000001</x:v>
      </x:c>
      <x:c r="P735" s="8">
        <x:v>0.14999999999999999</x:v>
      </x:c>
      <x:c r="Q735" s="7">
        <x:v>273.47000000000003</x:v>
      </x:c>
      <x:c r="R735" s="7">
        <x:v>391.25</x:v>
      </x:c>
      <x:c r="S735" s="5" t="s">
        <x:v>49</x:v>
      </x:c>
      <x:c r="T735" s="7">
        <x:v>201880.76999999999</x:v>
      </x:c>
      <x:c r="U735" s="6"/>
      <x:c r="V735" s="6"/>
      <x:c r="W735" s="5" t="s">
        <x:v>50</x:v>
      </x:c>
      <x:c r="X735" s="5" t="s">
        <x:v>51</x:v>
      </x:c>
    </x:row>
    <x:row r="736">
      <x:c r="A736" s="5" t="s">
        <x:v>1660</x:v>
      </x:c>
      <x:c r="B736" s="5">
        <x:v>45805</x:v>
      </x:c>
      <x:c r="C736" s="5" t="s">
        <x:v>216</x:v>
      </x:c>
      <x:c r="D736" s="5" t="s">
        <x:v>217</x:v>
      </x:c>
      <x:c r="E736" s="5" t="s">
        <x:v>40</x:v>
      </x:c>
      <x:c r="F736" s="5" t="s">
        <x:v>102</x:v>
      </x:c>
      <x:c r="G736" s="5" t="s">
        <x:v>1661</x:v>
      </x:c>
      <x:c r="H736" s="5" t="s">
        <x:v>104</x:v>
      </x:c>
      <x:c r="I736" s="5" t="s">
        <x:v>85</x:v>
      </x:c>
      <x:c r="J736" s="5" t="s">
        <x:v>45</x:v>
      </x:c>
      <x:c r="K736" s="5" t="s">
        <x:v>86</x:v>
      </x:c>
      <x:c r="L736" s="5" t="s">
        <x:v>16</x:v>
      </x:c>
      <x:c r="M736" s="5" t="s">
        <x:v>142</x:v>
      </x:c>
      <x:c r="N736" s="6">
        <x:v>0</x:v>
      </x:c>
      <x:c r="O736" s="7">
        <x:v>385.49000000000001</x:v>
      </x:c>
      <x:c r="P736" s="8">
        <x:v>0.10000000000000001</x:v>
      </x:c>
      <x:c r="Q736" s="7">
        <x:v>269.92000000000002</x:v>
      </x:c>
      <x:c r="R736" s="7">
        <x:v>0</x:v>
      </x:c>
      <x:c r="S736" s="5" t="s">
        <x:v>49</x:v>
      </x:c>
      <x:c r="T736" s="7">
        <x:v>176169.95999999999</x:v>
      </x:c>
      <x:c r="U736" s="6"/>
      <x:c r="V736" s="6"/>
      <x:c r="W736" s="5" t="s">
        <x:v>151</x:v>
      </x:c>
      <x:c r="X736" s="5" t="s">
        <x:v>70</x:v>
      </x:c>
    </x:row>
    <x:row r="737">
      <x:c r="A737" s="5" t="s">
        <x:v>1662</x:v>
      </x:c>
      <x:c r="B737" s="5">
        <x:v>45523</x:v>
      </x:c>
      <x:c r="C737" s="5" t="s">
        <x:v>162</x:v>
      </x:c>
      <x:c r="D737" s="5" t="s">
        <x:v>163</x:v>
      </x:c>
      <x:c r="E737" s="5" t="s">
        <x:v>40</x:v>
      </x:c>
      <x:c r="F737" s="5" t="s">
        <x:v>158</x:v>
      </x:c>
      <x:c r="G737" s="5" t="s">
        <x:v>1663</x:v>
      </x:c>
      <x:c r="H737" s="5" t="s">
        <x:v>104</x:v>
      </x:c>
      <x:c r="I737" s="5" t="s">
        <x:v>221</x:v>
      </x:c>
      <x:c r="J737" s="5" t="s">
        <x:v>60</x:v>
      </x:c>
      <x:c r="K737" s="5" t="s">
        <x:v>117</x:v>
      </x:c>
      <x:c r="L737" s="5" t="s">
        <x:v>16</x:v>
      </x:c>
      <x:c r="M737" s="5" t="s">
        <x:v>106</x:v>
      </x:c>
      <x:c r="N737" s="6">
        <x:v>0</x:v>
      </x:c>
      <x:c r="O737" s="7">
        <x:v>1672.7</x:v>
      </x:c>
      <x:c r="P737" s="8">
        <x:v>0</x:v>
      </x:c>
      <x:c r="Q737" s="7">
        <x:v>108.97</x:v>
      </x:c>
      <x:c r="R737" s="7">
        <x:v>0</x:v>
      </x:c>
      <x:c r="S737" s="5" t="s">
        <x:v>49</x:v>
      </x:c>
      <x:c r="T737" s="7">
        <x:v>154900.64999999999</x:v>
      </x:c>
      <x:c r="U737" s="6"/>
      <x:c r="V737" s="6"/>
      <x:c r="W737" s="5" t="s">
        <x:v>151</x:v>
      </x:c>
      <x:c r="X737" s="5" t="s">
        <x:v>80</x:v>
      </x:c>
    </x:row>
    <x:row r="738">
      <x:c r="A738" s="5" t="s">
        <x:v>1664</x:v>
      </x:c>
      <x:c r="B738" s="5">
        <x:v>46014</x:v>
      </x:c>
      <x:c r="C738" s="5" t="s">
        <x:v>178</x:v>
      </x:c>
      <x:c r="D738" s="5" t="s">
        <x:v>179</x:v>
      </x:c>
      <x:c r="E738" s="5" t="s">
        <x:v>90</x:v>
      </x:c>
      <x:c r="F738" s="5" t="s">
        <x:v>66</x:v>
      </x:c>
      <x:c r="G738" s="5" t="s">
        <x:v>1665</x:v>
      </x:c>
      <x:c r="H738" s="5" t="s">
        <x:v>58</x:v>
      </x:c>
      <x:c r="I738" s="5" t="s">
        <x:v>1219</x:v>
      </x:c>
      <x:c r="J738" s="5" t="s">
        <x:v>116</x:v>
      </x:c>
      <x:c r="K738" s="5" t="s">
        <x:v>46</x:v>
      </x:c>
      <x:c r="L738" s="5" t="s">
        <x:v>94</x:v>
      </x:c>
      <x:c r="M738" s="5" t="s">
        <x:v>95</x:v>
      </x:c>
      <x:c r="N738" s="6">
        <x:v>4</x:v>
      </x:c>
      <x:c r="O738" s="7">
        <x:v>282.81</x:v>
      </x:c>
      <x:c r="P738" s="8">
        <x:v>0</x:v>
      </x:c>
      <x:c r="Q738" s="7">
        <x:v>194.61000000000001</x:v>
      </x:c>
      <x:c r="R738" s="7">
        <x:v>1131.24</x:v>
      </x:c>
      <x:c r="S738" s="5" t="s">
        <x:v>49</x:v>
      </x:c>
      <x:c r="T738" s="7">
        <x:v>85082.619999999995</x:v>
      </x:c>
      <x:c r="U738" s="6">
        <x:v>0</x:v>
      </x:c>
      <x:c r="V738" s="6">
        <x:v>28</x:v>
      </x:c>
      <x:c r="W738" s="5" t="s">
        <x:v>50</x:v>
      </x:c>
      <x:c r="X738" s="5" t="s">
        <x:v>97</x:v>
      </x:c>
    </x:row>
    <x:row r="739">
      <x:c r="A739" s="5" t="s">
        <x:v>1666</x:v>
      </x:c>
      <x:c r="B739" s="5">
        <x:v>45934</x:v>
      </x:c>
      <x:c r="C739" s="5" t="s">
        <x:v>53</x:v>
      </x:c>
      <x:c r="D739" s="5" t="s">
        <x:v>54</x:v>
      </x:c>
      <x:c r="E739" s="5" t="s">
        <x:v>55</x:v>
      </x:c>
      <x:c r="F739" s="5" t="s">
        <x:v>56</x:v>
      </x:c>
      <x:c r="G739" s="5" t="s">
        <x:v>1667</x:v>
      </x:c>
      <x:c r="H739" s="5" t="s">
        <x:v>104</x:v>
      </x:c>
      <x:c r="I739" s="5" t="s">
        <x:v>1044</x:v>
      </x:c>
      <x:c r="J739" s="5" t="s">
        <x:v>45</x:v>
      </x:c>
      <x:c r="K739" s="5" t="s">
        <x:v>117</x:v>
      </x:c>
      <x:c r="L739" s="5" t="s">
        <x:v>16</x:v>
      </x:c>
      <x:c r="M739" s="5" t="s">
        <x:v>170</x:v>
      </x:c>
      <x:c r="N739" s="6">
        <x:v>1</x:v>
      </x:c>
      <x:c r="O739" s="7">
        <x:v>570.46000000000004</x:v>
      </x:c>
      <x:c r="P739" s="8">
        <x:v>0.14999999999999999</x:v>
      </x:c>
      <x:c r="Q739" s="7">
        <x:v>436.52999999999997</x:v>
      </x:c>
      <x:c r="R739" s="7">
        <x:v>484.88999999999999</x:v>
      </x:c>
      <x:c r="S739" s="5" t="s">
        <x:v>49</x:v>
      </x:c>
      <x:c r="T739" s="7">
        <x:v>153232.59</x:v>
      </x:c>
      <x:c r="U739" s="6"/>
      <x:c r="V739" s="6"/>
      <x:c r="W739" s="5" t="s">
        <x:v>50</x:v>
      </x:c>
      <x:c r="X739" s="5" t="s">
        <x:v>80</x:v>
      </x:c>
    </x:row>
    <x:row r="740">
      <x:c r="A740" s="5" t="s">
        <x:v>1668</x:v>
      </x:c>
      <x:c r="B740" s="5">
        <x:v>45529</x:v>
      </x:c>
      <x:c r="C740" s="5" t="s">
        <x:v>162</x:v>
      </x:c>
      <x:c r="D740" s="5" t="s">
        <x:v>163</x:v>
      </x:c>
      <x:c r="E740" s="5" t="s">
        <x:v>40</x:v>
      </x:c>
      <x:c r="F740" s="5" t="s">
        <x:v>158</x:v>
      </x:c>
      <x:c r="G740" s="5" t="s">
        <x:v>1669</x:v>
      </x:c>
      <x:c r="H740" s="5" t="s">
        <x:v>43</x:v>
      </x:c>
      <x:c r="I740" s="5" t="s">
        <x:v>915</x:v>
      </x:c>
      <x:c r="J740" s="5" t="s">
        <x:v>45</x:v>
      </x:c>
      <x:c r="K740" s="5" t="s">
        <x:v>61</x:v>
      </x:c>
      <x:c r="L740" s="5" t="s">
        <x:v>16</x:v>
      </x:c>
      <x:c r="M740" s="5" t="s">
        <x:v>69</x:v>
      </x:c>
      <x:c r="N740" s="6">
        <x:v>1</x:v>
      </x:c>
      <x:c r="O740" s="7">
        <x:v>404.70999999999998</x:v>
      </x:c>
      <x:c r="P740" s="8">
        <x:v>0.10000000000000001</x:v>
      </x:c>
      <x:c r="Q740" s="7">
        <x:v>273.47000000000003</x:v>
      </x:c>
      <x:c r="R740" s="7">
        <x:v>364.24000000000001</x:v>
      </x:c>
      <x:c r="S740" s="5" t="s">
        <x:v>49</x:v>
      </x:c>
      <x:c r="T740" s="7">
        <x:v>154900.64999999999</x:v>
      </x:c>
      <x:c r="U740" s="6"/>
      <x:c r="V740" s="6"/>
      <x:c r="W740" s="5" t="s">
        <x:v>50</x:v>
      </x:c>
      <x:c r="X740" s="5" t="s">
        <x:v>70</x:v>
      </x:c>
    </x:row>
    <x:row r="741">
      <x:c r="A741" s="5" t="s">
        <x:v>1670</x:v>
      </x:c>
      <x:c r="B741" s="5">
        <x:v>46140</x:v>
      </x:c>
      <x:c r="C741" s="5" t="s">
        <x:v>138</x:v>
      </x:c>
      <x:c r="D741" s="5" t="s">
        <x:v>139</x:v>
      </x:c>
      <x:c r="E741" s="5" t="s">
        <x:v>90</x:v>
      </x:c>
      <x:c r="F741" s="5" t="s">
        <x:v>41</x:v>
      </x:c>
      <x:c r="G741" s="5" t="s">
        <x:v>1365</x:v>
      </x:c>
      <x:c r="H741" s="5" t="s">
        <x:v>43</x:v>
      </x:c>
      <x:c r="I741" s="5" t="s">
        <x:v>494</x:v>
      </x:c>
      <x:c r="J741" s="5" t="s">
        <x:v>45</x:v>
      </x:c>
      <x:c r="K741" s="5" t="s">
        <x:v>117</x:v>
      </x:c>
      <x:c r="L741" s="5" t="s">
        <x:v>47</x:v>
      </x:c>
      <x:c r="M741" s="5" t="s">
        <x:v>132</x:v>
      </x:c>
      <x:c r="N741" s="6">
        <x:v>13</x:v>
      </x:c>
      <x:c r="O741" s="7">
        <x:v>696.77999999999997</x:v>
      </x:c>
      <x:c r="P741" s="8">
        <x:v>0</x:v>
      </x:c>
      <x:c r="Q741" s="7">
        <x:v>417.19999999999999</x:v>
      </x:c>
      <x:c r="R741" s="7">
        <x:v>9058.1399999999994</x:v>
      </x:c>
      <x:c r="S741" s="5" t="s">
        <x:v>49</x:v>
      </x:c>
      <x:c r="T741" s="7">
        <x:v>75256.539999999994</x:v>
      </x:c>
      <x:c r="U741" s="6"/>
      <x:c r="V741" s="6"/>
      <x:c r="W741" s="5" t="s">
        <x:v>50</x:v>
      </x:c>
      <x:c r="X741" s="5" t="s">
        <x:v>70</x:v>
      </x:c>
    </x:row>
    <x:row r="742">
      <x:c r="A742" s="5" t="s">
        <x:v>1671</x:v>
      </x:c>
      <x:c r="B742" s="5">
        <x:v>46035</x:v>
      </x:c>
      <x:c r="C742" s="5" t="s">
        <x:v>340</x:v>
      </x:c>
      <x:c r="D742" s="5" t="s">
        <x:v>341</x:v>
      </x:c>
      <x:c r="E742" s="5" t="s">
        <x:v>55</x:v>
      </x:c>
      <x:c r="F742" s="5" t="s">
        <x:v>66</x:v>
      </x:c>
      <x:c r="G742" s="5" t="s">
        <x:v>1672</x:v>
      </x:c>
      <x:c r="H742" s="5" t="s">
        <x:v>43</x:v>
      </x:c>
      <x:c r="I742" s="5" t="s">
        <x:v>257</x:v>
      </x:c>
      <x:c r="J742" s="5" t="s">
        <x:v>74</x:v>
      </x:c>
      <x:c r="K742" s="5" t="s">
        <x:v>86</x:v>
      </x:c>
      <x:c r="L742" s="5" t="s">
        <x:v>47</x:v>
      </x:c>
      <x:c r="M742" s="5" t="s">
        <x:v>112</x:v>
      </x:c>
      <x:c r="N742" s="6">
        <x:v>1</x:v>
      </x:c>
      <x:c r="O742" s="7">
        <x:v>89.189999999999998</x:v>
      </x:c>
      <x:c r="P742" s="8">
        <x:v>5.0000000000000003e-002</x:v>
      </x:c>
      <x:c r="Q742" s="7">
        <x:v>62.619999999999997</x:v>
      </x:c>
      <x:c r="R742" s="7">
        <x:v>84.730000000000004</x:v>
      </x:c>
      <x:c r="S742" s="5" t="s">
        <x:v>49</x:v>
      </x:c>
      <x:c r="T742" s="7">
        <x:v>95946.080000000002</x:v>
      </x:c>
      <x:c r="U742" s="6"/>
      <x:c r="V742" s="6"/>
      <x:c r="W742" s="5" t="s">
        <x:v>50</x:v>
      </x:c>
      <x:c r="X742" s="5" t="s">
        <x:v>80</x:v>
      </x:c>
    </x:row>
    <x:row r="743">
      <x:c r="A743" s="5" t="s">
        <x:v>1673</x:v>
      </x:c>
      <x:c r="B743" s="5">
        <x:v>46007</x:v>
      </x:c>
      <x:c r="C743" s="5" t="s">
        <x:v>100</x:v>
      </x:c>
      <x:c r="D743" s="5" t="s">
        <x:v>101</x:v>
      </x:c>
      <x:c r="E743" s="5" t="s">
        <x:v>90</x:v>
      </x:c>
      <x:c r="F743" s="5" t="s">
        <x:v>102</x:v>
      </x:c>
      <x:c r="G743" s="5" t="s">
        <x:v>1001</x:v>
      </x:c>
      <x:c r="H743" s="5" t="s">
        <x:v>58</x:v>
      </x:c>
      <x:c r="I743" s="5" t="s">
        <x:v>855</x:v>
      </x:c>
      <x:c r="J743" s="5" t="s">
        <x:v>116</x:v>
      </x:c>
      <x:c r="K743" s="5" t="s">
        <x:v>46</x:v>
      </x:c>
      <x:c r="L743" s="5" t="s">
        <x:v>16</x:v>
      </x:c>
      <x:c r="M743" s="5" t="s">
        <x:v>142</x:v>
      </x:c>
      <x:c r="N743" s="6">
        <x:v>2</x:v>
      </x:c>
      <x:c r="O743" s="7">
        <x:v>74.25</x:v>
      </x:c>
      <x:c r="P743" s="8">
        <x:v>5.0000000000000003e-002</x:v>
      </x:c>
      <x:c r="Q743" s="7">
        <x:v>50.420000000000002</x:v>
      </x:c>
      <x:c r="R743" s="7">
        <x:v>141.06999999999999</x:v>
      </x:c>
      <x:c r="S743" s="5" t="s">
        <x:v>49</x:v>
      </x:c>
      <x:c r="T743" s="7">
        <x:v>123213.12</x:v>
      </x:c>
      <x:c r="U743" s="6"/>
      <x:c r="V743" s="6"/>
      <x:c r="W743" s="5" t="s">
        <x:v>50</x:v>
      </x:c>
      <x:c r="X743" s="5" t="s">
        <x:v>51</x:v>
      </x:c>
    </x:row>
    <x:row r="744">
      <x:c r="A744" s="5" t="s">
        <x:v>1674</x:v>
      </x:c>
      <x:c r="B744" s="5">
        <x:v>45434</x:v>
      </x:c>
      <x:c r="C744" s="5" t="s">
        <x:v>127</x:v>
      </x:c>
      <x:c r="D744" s="5" t="s">
        <x:v>128</x:v>
      </x:c>
      <x:c r="E744" s="5" t="s">
        <x:v>55</x:v>
      </x:c>
      <x:c r="F744" s="5" t="s">
        <x:v>41</x:v>
      </x:c>
      <x:c r="G744" s="5" t="s">
        <x:v>1675</x:v>
      </x:c>
      <x:c r="H744" s="5" t="s">
        <x:v>43</x:v>
      </x:c>
      <x:c r="I744" s="5" t="s">
        <x:v>578</x:v>
      </x:c>
      <x:c r="J744" s="5" t="s">
        <x:v>116</x:v>
      </x:c>
      <x:c r="K744" s="5" t="s">
        <x:v>86</x:v>
      </x:c>
      <x:c r="L744" s="5" t="s">
        <x:v>16</x:v>
      </x:c>
      <x:c r="M744" s="5" t="s">
        <x:v>170</x:v>
      </x:c>
      <x:c r="N744" s="6">
        <x:v>1</x:v>
      </x:c>
      <x:c r="O744" s="7">
        <x:v>115.26000000000001</x:v>
      </x:c>
      <x:c r="P744" s="8">
        <x:v>0.25</x:v>
      </x:c>
      <x:c r="Q744" s="7">
        <x:v>83.560000000000002</x:v>
      </x:c>
      <x:c r="R744" s="7">
        <x:v>86.450000000000003</x:v>
      </x:c>
      <x:c r="S744" s="5" t="s">
        <x:v>49</x:v>
      </x:c>
      <x:c r="T744" s="7">
        <x:v>136007.70000000001</x:v>
      </x:c>
      <x:c r="U744" s="6"/>
      <x:c r="V744" s="6"/>
      <x:c r="W744" s="5" t="s">
        <x:v>50</x:v>
      </x:c>
      <x:c r="X744" s="5" t="s">
        <x:v>70</x:v>
      </x:c>
    </x:row>
    <x:row r="745">
      <x:c r="A745" s="5" t="s">
        <x:v>1676</x:v>
      </x:c>
      <x:c r="B745" s="5">
        <x:v>46039</x:v>
      </x:c>
      <x:c r="C745" s="5" t="s">
        <x:v>194</x:v>
      </x:c>
      <x:c r="D745" s="5" t="s">
        <x:v>195</x:v>
      </x:c>
      <x:c r="E745" s="5" t="s">
        <x:v>90</x:v>
      </x:c>
      <x:c r="F745" s="5" t="s">
        <x:v>158</x:v>
      </x:c>
      <x:c r="G745" s="5" t="s">
        <x:v>1677</x:v>
      </x:c>
      <x:c r="H745" s="5" t="s">
        <x:v>58</x:v>
      </x:c>
      <x:c r="I745" s="5" t="s">
        <x:v>408</x:v>
      </x:c>
      <x:c r="J745" s="5" t="s">
        <x:v>116</x:v>
      </x:c>
      <x:c r="K745" s="5" t="s">
        <x:v>46</x:v>
      </x:c>
      <x:c r="L745" s="5" t="s">
        <x:v>47</x:v>
      </x:c>
      <x:c r="M745" s="5" t="s">
        <x:v>222</x:v>
      </x:c>
      <x:c r="N745" s="6">
        <x:v>2</x:v>
      </x:c>
      <x:c r="O745" s="7">
        <x:v>264.76999999999998</x:v>
      </x:c>
      <x:c r="P745" s="8">
        <x:v>0.14999999999999999</x:v>
      </x:c>
      <x:c r="Q745" s="7">
        <x:v>202.02000000000001</x:v>
      </x:c>
      <x:c r="R745" s="7">
        <x:v>450.11000000000001</x:v>
      </x:c>
      <x:c r="S745" s="5" t="s">
        <x:v>49</x:v>
      </x:c>
      <x:c r="T745" s="7">
        <x:v>92648.289999999994</x:v>
      </x:c>
      <x:c r="U745" s="6"/>
      <x:c r="V745" s="6"/>
      <x:c r="W745" s="5" t="s">
        <x:v>50</x:v>
      </x:c>
      <x:c r="X745" s="5" t="s">
        <x:v>70</x:v>
      </x:c>
    </x:row>
    <x:row r="746">
      <x:c r="A746" s="5" t="s">
        <x:v>1678</x:v>
      </x:c>
      <x:c r="B746" s="5">
        <x:v>45659</x:v>
      </x:c>
      <x:c r="C746" s="5" t="s">
        <x:v>200</x:v>
      </x:c>
      <x:c r="D746" s="5" t="s">
        <x:v>201</x:v>
      </x:c>
      <x:c r="E746" s="5" t="s">
        <x:v>40</x:v>
      </x:c>
      <x:c r="F746" s="5" t="s">
        <x:v>102</x:v>
      </x:c>
      <x:c r="G746" s="5" t="s">
        <x:v>1679</x:v>
      </x:c>
      <x:c r="H746" s="5" t="s">
        <x:v>43</x:v>
      </x:c>
      <x:c r="I746" s="5" t="s">
        <x:v>165</x:v>
      </x:c>
      <x:c r="J746" s="5" t="s">
        <x:v>93</x:v>
      </x:c>
      <x:c r="K746" s="5" t="s">
        <x:v>46</x:v>
      </x:c>
      <x:c r="L746" s="5" t="s">
        <x:v>16</x:v>
      </x:c>
      <x:c r="M746" s="5" t="s">
        <x:v>170</x:v>
      </x:c>
      <x:c r="N746" s="6">
        <x:v>1</x:v>
      </x:c>
      <x:c r="O746" s="7">
        <x:v>44.380000000000003</x:v>
      </x:c>
      <x:c r="P746" s="8">
        <x:v>0</x:v>
      </x:c>
      <x:c r="Q746" s="7">
        <x:v>33.380000000000003</x:v>
      </x:c>
      <x:c r="R746" s="7">
        <x:v>44.380000000000003</x:v>
      </x:c>
      <x:c r="S746" s="5" t="s">
        <x:v>49</x:v>
      </x:c>
      <x:c r="T746" s="7">
        <x:v>178667.19</x:v>
      </x:c>
      <x:c r="U746" s="6"/>
      <x:c r="V746" s="6"/>
      <x:c r="W746" s="5" t="s">
        <x:v>50</x:v>
      </x:c>
      <x:c r="X746" s="5" t="s">
        <x:v>80</x:v>
      </x:c>
    </x:row>
    <x:row r="747">
      <x:c r="A747" s="5" t="s">
        <x:v>1680</x:v>
      </x:c>
      <x:c r="B747" s="5">
        <x:v>45377</x:v>
      </x:c>
      <x:c r="C747" s="5" t="s">
        <x:v>194</x:v>
      </x:c>
      <x:c r="D747" s="5" t="s">
        <x:v>195</x:v>
      </x:c>
      <x:c r="E747" s="5" t="s">
        <x:v>90</x:v>
      </x:c>
      <x:c r="F747" s="5" t="s">
        <x:v>158</x:v>
      </x:c>
      <x:c r="G747" s="5" t="s">
        <x:v>1681</x:v>
      </x:c>
      <x:c r="H747" s="5" t="s">
        <x:v>78</x:v>
      </x:c>
      <x:c r="I747" s="5" t="s">
        <x:v>332</x:v>
      </x:c>
      <x:c r="J747" s="5" t="s">
        <x:v>93</x:v>
      </x:c>
      <x:c r="K747" s="5" t="s">
        <x:v>117</x:v>
      </x:c>
      <x:c r="L747" s="5" t="s">
        <x:v>47</x:v>
      </x:c>
      <x:c r="M747" s="5" t="s">
        <x:v>154</x:v>
      </x:c>
      <x:c r="N747" s="6">
        <x:v>1</x:v>
      </x:c>
      <x:c r="O747" s="7">
        <x:v>45.719999999999999</x:v>
      </x:c>
      <x:c r="P747" s="8">
        <x:v>0.10000000000000001</x:v>
      </x:c>
      <x:c r="Q747" s="7">
        <x:v>33.719999999999999</x:v>
      </x:c>
      <x:c r="R747" s="7">
        <x:v>41.149999999999999</x:v>
      </x:c>
      <x:c r="S747" s="5" t="s">
        <x:v>49</x:v>
      </x:c>
      <x:c r="T747" s="7">
        <x:v>83373.800000000003</x:v>
      </x:c>
      <x:c r="U747" s="6"/>
      <x:c r="V747" s="6"/>
      <x:c r="W747" s="5" t="s">
        <x:v>50</x:v>
      </x:c>
      <x:c r="X747" s="5" t="s">
        <x:v>97</x:v>
      </x:c>
    </x:row>
    <x:row r="748">
      <x:c r="A748" s="5" t="s">
        <x:v>1682</x:v>
      </x:c>
      <x:c r="B748" s="5">
        <x:v>45689</x:v>
      </x:c>
      <x:c r="C748" s="5" t="s">
        <x:v>100</x:v>
      </x:c>
      <x:c r="D748" s="5" t="s">
        <x:v>101</x:v>
      </x:c>
      <x:c r="E748" s="5" t="s">
        <x:v>90</x:v>
      </x:c>
      <x:c r="F748" s="5" t="s">
        <x:v>102</x:v>
      </x:c>
      <x:c r="G748" s="5" t="s">
        <x:v>1683</x:v>
      </x:c>
      <x:c r="H748" s="5" t="s">
        <x:v>58</x:v>
      </x:c>
      <x:c r="I748" s="5" t="s">
        <x:v>509</x:v>
      </x:c>
      <x:c r="J748" s="5" t="s">
        <x:v>45</x:v>
      </x:c>
      <x:c r="K748" s="5" t="s">
        <x:v>61</x:v>
      </x:c>
      <x:c r="L748" s="5" t="s">
        <x:v>47</x:v>
      </x:c>
      <x:c r="M748" s="5" t="s">
        <x:v>198</x:v>
      </x:c>
      <x:c r="N748" s="6">
        <x:v>3</x:v>
      </x:c>
      <x:c r="O748" s="7">
        <x:v>672.19000000000005</x:v>
      </x:c>
      <x:c r="P748" s="8">
        <x:v>0</x:v>
      </x:c>
      <x:c r="Q748" s="7">
        <x:v>337.99000000000001</x:v>
      </x:c>
      <x:c r="R748" s="7">
        <x:v>2016.5699999999999</x:v>
      </x:c>
      <x:c r="S748" s="5" t="s">
        <x:v>49</x:v>
      </x:c>
      <x:c r="T748" s="7">
        <x:v>98768.160000000003</x:v>
      </x:c>
      <x:c r="U748" s="6"/>
      <x:c r="V748" s="6"/>
      <x:c r="W748" s="5" t="s">
        <x:v>50</x:v>
      </x:c>
      <x:c r="X748" s="5" t="s">
        <x:v>97</x:v>
      </x:c>
    </x:row>
    <x:row r="749">
      <x:c r="A749" s="5" t="s">
        <x:v>1684</x:v>
      </x:c>
      <x:c r="B749" s="5">
        <x:v>46203</x:v>
      </x:c>
      <x:c r="C749" s="5" t="s">
        <x:v>156</x:v>
      </x:c>
      <x:c r="D749" s="5" t="s">
        <x:v>157</x:v>
      </x:c>
      <x:c r="E749" s="5" t="s">
        <x:v>55</x:v>
      </x:c>
      <x:c r="F749" s="5" t="s">
        <x:v>158</x:v>
      </x:c>
      <x:c r="G749" s="5" t="s">
        <x:v>1685</x:v>
      </x:c>
      <x:c r="H749" s="5" t="s">
        <x:v>104</x:v>
      </x:c>
      <x:c r="I749" s="5" t="s">
        <x:v>1505</x:v>
      </x:c>
      <x:c r="J749" s="5" t="s">
        <x:v>60</x:v>
      </x:c>
      <x:c r="K749" s="5" t="s">
        <x:v>86</x:v>
      </x:c>
      <x:c r="L749" s="5" t="s">
        <x:v>16</x:v>
      </x:c>
      <x:c r="M749" s="5" t="s">
        <x:v>262</x:v>
      </x:c>
      <x:c r="N749" s="6">
        <x:v>3</x:v>
      </x:c>
      <x:c r="O749" s="7">
        <x:v>205.81</x:v>
      </x:c>
      <x:c r="P749" s="8">
        <x:v>0.14999999999999999</x:v>
      </x:c>
      <x:c r="Q749" s="7">
        <x:v>157.96000000000001</x:v>
      </x:c>
      <x:c r="R749" s="7">
        <x:v>524.82000000000005</x:v>
      </x:c>
      <x:c r="S749" s="5" t="s">
        <x:v>49</x:v>
      </x:c>
      <x:c r="T749" s="7">
        <x:v>125192.92999999999</x:v>
      </x:c>
      <x:c r="U749" s="6"/>
      <x:c r="V749" s="6"/>
      <x:c r="W749" s="5" t="s">
        <x:v>50</x:v>
      </x:c>
      <x:c r="X749" s="5" t="s">
        <x:v>51</x:v>
      </x:c>
    </x:row>
    <x:row r="750">
      <x:c r="A750" s="5" t="s">
        <x:v>1686</x:v>
      </x:c>
      <x:c r="B750" s="5">
        <x:v>46072</x:v>
      </x:c>
      <x:c r="C750" s="5" t="s">
        <x:v>200</x:v>
      </x:c>
      <x:c r="D750" s="5" t="s">
        <x:v>201</x:v>
      </x:c>
      <x:c r="E750" s="5" t="s">
        <x:v>40</x:v>
      </x:c>
      <x:c r="F750" s="5" t="s">
        <x:v>158</x:v>
      </x:c>
      <x:c r="G750" s="5" t="s">
        <x:v>1687</x:v>
      </x:c>
      <x:c r="H750" s="5" t="s">
        <x:v>78</x:v>
      </x:c>
      <x:c r="I750" s="5" t="s">
        <x:v>192</x:v>
      </x:c>
      <x:c r="J750" s="5" t="s">
        <x:v>93</x:v>
      </x:c>
      <x:c r="K750" s="5" t="s">
        <x:v>61</x:v>
      </x:c>
      <x:c r="L750" s="5" t="s">
        <x:v>47</x:v>
      </x:c>
      <x:c r="M750" s="5" t="s">
        <x:v>471</x:v>
      </x:c>
      <x:c r="N750" s="6">
        <x:v>1</x:v>
      </x:c>
      <x:c r="O750" s="7">
        <x:v>19.170000000000002</x:v>
      </x:c>
      <x:c r="P750" s="8">
        <x:v>0</x:v>
      </x:c>
      <x:c r="Q750" s="7">
        <x:v>11.76</x:v>
      </x:c>
      <x:c r="R750" s="7">
        <x:v>19.170000000000002</x:v>
      </x:c>
      <x:c r="S750" s="5" t="s">
        <x:v>49</x:v>
      </x:c>
      <x:c r="T750" s="7">
        <x:v>63929.110000000001</x:v>
      </x:c>
      <x:c r="U750" s="6"/>
      <x:c r="V750" s="6"/>
      <x:c r="W750" s="5" t="s">
        <x:v>50</x:v>
      </x:c>
      <x:c r="X750" s="5" t="s">
        <x:v>97</x:v>
      </x:c>
    </x:row>
    <x:row r="751">
      <x:c r="A751" s="5" t="s">
        <x:v>1688</x:v>
      </x:c>
      <x:c r="B751" s="5">
        <x:v>45530</x:v>
      </x:c>
      <x:c r="C751" s="5" t="s">
        <x:v>194</x:v>
      </x:c>
      <x:c r="D751" s="5" t="s">
        <x:v>195</x:v>
      </x:c>
      <x:c r="E751" s="5" t="s">
        <x:v>90</x:v>
      </x:c>
      <x:c r="F751" s="5" t="s">
        <x:v>158</x:v>
      </x:c>
      <x:c r="G751" s="5" t="s">
        <x:v>1689</x:v>
      </x:c>
      <x:c r="H751" s="5" t="s">
        <x:v>43</x:v>
      </x:c>
      <x:c r="I751" s="5" t="s">
        <x:v>687</x:v>
      </x:c>
      <x:c r="J751" s="5" t="s">
        <x:v>93</x:v>
      </x:c>
      <x:c r="K751" s="5" t="s">
        <x:v>117</x:v>
      </x:c>
      <x:c r="L751" s="5" t="s">
        <x:v>94</x:v>
      </x:c>
      <x:c r="M751" s="5" t="s">
        <x:v>236</x:v>
      </x:c>
      <x:c r="N751" s="6">
        <x:v>1</x:v>
      </x:c>
      <x:c r="O751" s="7">
        <x:v>50.899999999999999</x:v>
      </x:c>
      <x:c r="P751" s="8">
        <x:v>0.14999999999999999</x:v>
      </x:c>
      <x:c r="Q751" s="7">
        <x:v>36.490000000000002</x:v>
      </x:c>
      <x:c r="R751" s="7">
        <x:v>43.270000000000003</x:v>
      </x:c>
      <x:c r="S751" s="5" t="s">
        <x:v>49</x:v>
      </x:c>
      <x:c r="T751" s="7">
        <x:v>92789.990000000005</x:v>
      </x:c>
      <x:c r="U751" s="6"/>
      <x:c r="V751" s="6"/>
      <x:c r="W751" s="5" t="s">
        <x:v>50</x:v>
      </x:c>
      <x:c r="X751" s="5" t="s">
        <x:v>70</x:v>
      </x:c>
    </x:row>
    <x:row r="752">
      <x:c r="A752" s="5" t="s">
        <x:v>1690</x:v>
      </x:c>
      <x:c r="B752" s="5">
        <x:v>45643</x:v>
      </x:c>
      <x:c r="C752" s="5" t="s">
        <x:v>53</x:v>
      </x:c>
      <x:c r="D752" s="5" t="s">
        <x:v>54</x:v>
      </x:c>
      <x:c r="E752" s="5" t="s">
        <x:v>55</x:v>
      </x:c>
      <x:c r="F752" s="5" t="s">
        <x:v>56</x:v>
      </x:c>
      <x:c r="G752" s="5" t="s">
        <x:v>1691</x:v>
      </x:c>
      <x:c r="H752" s="5" t="s">
        <x:v>58</x:v>
      </x:c>
      <x:c r="I752" s="5" t="s">
        <x:v>261</x:v>
      </x:c>
      <x:c r="J752" s="5" t="s">
        <x:v>116</x:v>
      </x:c>
      <x:c r="K752" s="5" t="s">
        <x:v>61</x:v>
      </x:c>
      <x:c r="L752" s="5" t="s">
        <x:v>16</x:v>
      </x:c>
      <x:c r="M752" s="5" t="s">
        <x:v>266</x:v>
      </x:c>
      <x:c r="N752" s="6">
        <x:v>2</x:v>
      </x:c>
      <x:c r="O752" s="7">
        <x:v>172.75999999999999</x:v>
      </x:c>
      <x:c r="P752" s="8">
        <x:v>0</x:v>
      </x:c>
      <x:c r="Q752" s="7">
        <x:v>98.629999999999995</x:v>
      </x:c>
      <x:c r="R752" s="7">
        <x:v>345.51999999999998</x:v>
      </x:c>
      <x:c r="S752" s="5" t="s">
        <x:v>49</x:v>
      </x:c>
      <x:c r="T752" s="7">
        <x:v>183425.95000000001</x:v>
      </x:c>
      <x:c r="U752" s="6"/>
      <x:c r="V752" s="6"/>
      <x:c r="W752" s="5" t="s">
        <x:v>50</x:v>
      </x:c>
      <x:c r="X752" s="5" t="s">
        <x:v>70</x:v>
      </x:c>
    </x:row>
    <x:row r="753">
      <x:c r="A753" s="5" t="s">
        <x:v>1692</x:v>
      </x:c>
      <x:c r="B753" s="5">
        <x:v>46142</x:v>
      </x:c>
      <x:c r="C753" s="5" t="s">
        <x:v>194</x:v>
      </x:c>
      <x:c r="D753" s="5" t="s">
        <x:v>195</x:v>
      </x:c>
      <x:c r="E753" s="5" t="s">
        <x:v>90</x:v>
      </x:c>
      <x:c r="F753" s="5" t="s">
        <x:v>158</x:v>
      </x:c>
      <x:c r="G753" s="5" t="s">
        <x:v>1693</x:v>
      </x:c>
      <x:c r="H753" s="5" t="s">
        <x:v>78</x:v>
      </x:c>
      <x:c r="I753" s="5" t="s">
        <x:v>405</x:v>
      </x:c>
      <x:c r="J753" s="5" t="s">
        <x:v>60</x:v>
      </x:c>
      <x:c r="K753" s="5" t="s">
        <x:v>61</x:v>
      </x:c>
      <x:c r="L753" s="5" t="s">
        <x:v>47</x:v>
      </x:c>
      <x:c r="M753" s="5" t="s">
        <x:v>189</x:v>
      </x:c>
      <x:c r="N753" s="6">
        <x:v>2</x:v>
      </x:c>
      <x:c r="O753" s="7">
        <x:v>123.89</x:v>
      </x:c>
      <x:c r="P753" s="8">
        <x:v>0.20000000000000001</x:v>
      </x:c>
      <x:c r="Q753" s="7">
        <x:v>75.150000000000006</x:v>
      </x:c>
      <x:c r="R753" s="7">
        <x:v>198.22</x:v>
      </x:c>
      <x:c r="S753" s="5" t="s">
        <x:v>49</x:v>
      </x:c>
      <x:c r="T753" s="7">
        <x:v>65526.400000000001</x:v>
      </x:c>
      <x:c r="U753" s="6"/>
      <x:c r="V753" s="6"/>
      <x:c r="W753" s="5" t="s">
        <x:v>50</x:v>
      </x:c>
      <x:c r="X753" s="5" t="s">
        <x:v>70</x:v>
      </x:c>
    </x:row>
    <x:row r="754">
      <x:c r="A754" s="5" t="s">
        <x:v>1694</x:v>
      </x:c>
      <x:c r="B754" s="5">
        <x:v>46015</x:v>
      </x:c>
      <x:c r="C754" s="5" t="s">
        <x:v>162</x:v>
      </x:c>
      <x:c r="D754" s="5" t="s">
        <x:v>163</x:v>
      </x:c>
      <x:c r="E754" s="5" t="s">
        <x:v>40</x:v>
      </x:c>
      <x:c r="F754" s="5" t="s">
        <x:v>158</x:v>
      </x:c>
      <x:c r="G754" s="5" t="s">
        <x:v>1373</x:v>
      </x:c>
      <x:c r="H754" s="5" t="s">
        <x:v>78</x:v>
      </x:c>
      <x:c r="I754" s="5" t="s">
        <x:v>272</x:v>
      </x:c>
      <x:c r="J754" s="5" t="s">
        <x:v>93</x:v>
      </x:c>
      <x:c r="K754" s="5" t="s">
        <x:v>61</x:v>
      </x:c>
      <x:c r="L754" s="5" t="s">
        <x:v>16</x:v>
      </x:c>
      <x:c r="M754" s="5" t="s">
        <x:v>189</x:v>
      </x:c>
      <x:c r="N754" s="6">
        <x:v>10</x:v>
      </x:c>
      <x:c r="O754" s="7">
        <x:v>47.359999999999999</x:v>
      </x:c>
      <x:c r="P754" s="8">
        <x:v>0</x:v>
      </x:c>
      <x:c r="Q754" s="7">
        <x:v>33.710000000000001</x:v>
      </x:c>
      <x:c r="R754" s="7">
        <x:v>473.60000000000002</x:v>
      </x:c>
      <x:c r="S754" s="5" t="s">
        <x:v>49</x:v>
      </x:c>
      <x:c r="T754" s="7">
        <x:v>175976.04999999999</x:v>
      </x:c>
      <x:c r="U754" s="6"/>
      <x:c r="V754" s="6"/>
      <x:c r="W754" s="5" t="s">
        <x:v>50</x:v>
      </x:c>
      <x:c r="X754" s="5" t="s">
        <x:v>97</x:v>
      </x:c>
    </x:row>
    <x:row r="755">
      <x:c r="A755" s="5" t="s">
        <x:v>1695</x:v>
      </x:c>
      <x:c r="B755" s="5">
        <x:v>46176</x:v>
      </x:c>
      <x:c r="C755" s="5" t="s">
        <x:v>340</x:v>
      </x:c>
      <x:c r="D755" s="5" t="s">
        <x:v>341</x:v>
      </x:c>
      <x:c r="E755" s="5" t="s">
        <x:v>55</x:v>
      </x:c>
      <x:c r="F755" s="5" t="s">
        <x:v>66</x:v>
      </x:c>
      <x:c r="G755" s="5" t="s">
        <x:v>1696</x:v>
      </x:c>
      <x:c r="H755" s="5" t="s">
        <x:v>104</x:v>
      </x:c>
      <x:c r="I755" s="5" t="s">
        <x:v>160</x:v>
      </x:c>
      <x:c r="J755" s="5" t="s">
        <x:v>60</x:v>
      </x:c>
      <x:c r="K755" s="5" t="s">
        <x:v>117</x:v>
      </x:c>
      <x:c r="L755" s="5" t="s">
        <x:v>16</x:v>
      </x:c>
      <x:c r="M755" s="5" t="s">
        <x:v>329</x:v>
      </x:c>
      <x:c r="N755" s="6">
        <x:v>-1</x:v>
      </x:c>
      <x:c r="O755" s="7">
        <x:v>250.09999999999999</x:v>
      </x:c>
      <x:c r="P755" s="8">
        <x:v>0.14999999999999999</x:v>
      </x:c>
      <x:c r="Q755" s="7">
        <x:v>154.81999999999999</x:v>
      </x:c>
      <x:c r="R755" s="7">
        <x:v>-212.58000000000001</x:v>
      </x:c>
      <x:c r="S755" s="5" t="s">
        <x:v>49</x:v>
      </x:c>
      <x:c r="T755" s="7">
        <x:v>157901.54999999999</x:v>
      </x:c>
      <x:c r="U755" s="6"/>
      <x:c r="V755" s="6"/>
      <x:c r="W755" s="5" t="s">
        <x:v>96</x:v>
      </x:c>
      <x:c r="X755" s="5" t="s">
        <x:v>97</x:v>
      </x:c>
    </x:row>
    <x:row r="756">
      <x:c r="A756" s="5" t="s">
        <x:v>1697</x:v>
      </x:c>
      <x:c r="B756" s="5">
        <x:v>45598</x:v>
      </x:c>
      <x:c r="C756" s="5" t="s">
        <x:v>82</x:v>
      </x:c>
      <x:c r="D756" s="5" t="s">
        <x:v>83</x:v>
      </x:c>
      <x:c r="E756" s="5" t="s">
        <x:v>40</x:v>
      </x:c>
      <x:c r="F756" s="5" t="s">
        <x:v>56</x:v>
      </x:c>
      <x:c r="G756" s="5" t="s">
        <x:v>1698</x:v>
      </x:c>
      <x:c r="H756" s="5" t="s">
        <x:v>58</x:v>
      </x:c>
      <x:c r="I756" s="5" t="s">
        <x:v>467</x:v>
      </x:c>
      <x:c r="J756" s="5" t="s">
        <x:v>74</x:v>
      </x:c>
      <x:c r="K756" s="5" t="s">
        <x:v>61</x:v>
      </x:c>
      <x:c r="L756" s="5" t="s">
        <x:v>47</x:v>
      </x:c>
      <x:c r="M756" s="5" t="s">
        <x:v>471</x:v>
      </x:c>
      <x:c r="N756" s="6">
        <x:v>1</x:v>
      </x:c>
      <x:c r="O756" s="7">
        <x:v>85.420000000000002</x:v>
      </x:c>
      <x:c r="P756" s="8">
        <x:v>0</x:v>
      </x:c>
      <x:c r="Q756" s="7">
        <x:v>61.450000000000003</x:v>
      </x:c>
      <x:c r="R756" s="7">
        <x:v>85.420000000000002</x:v>
      </x:c>
      <x:c r="S756" s="5" t="s">
        <x:v>49</x:v>
      </x:c>
      <x:c r="T756" s="7">
        <x:v>65312.400000000001</x:v>
      </x:c>
      <x:c r="U756" s="6">
        <x:v>17</x:v>
      </x:c>
      <x:c r="V756" s="6">
        <x:v>8</x:v>
      </x:c>
      <x:c r="W756" s="5" t="s">
        <x:v>50</x:v>
      </x:c>
      <x:c r="X756" s="5" t="s">
        <x:v>80</x:v>
      </x:c>
    </x:row>
    <x:row r="757">
      <x:c r="A757" s="5" t="s">
        <x:v>1699</x:v>
      </x:c>
      <x:c r="B757" s="5">
        <x:v>45311</x:v>
      </x:c>
      <x:c r="C757" s="5" t="s">
        <x:v>156</x:v>
      </x:c>
      <x:c r="D757" s="5" t="s">
        <x:v>157</x:v>
      </x:c>
      <x:c r="E757" s="5" t="s">
        <x:v>55</x:v>
      </x:c>
      <x:c r="F757" s="5" t="s">
        <x:v>158</x:v>
      </x:c>
      <x:c r="G757" s="5" t="s">
        <x:v>1700</x:v>
      </x:c>
      <x:c r="H757" s="5" t="s">
        <x:v>58</x:v>
      </x:c>
      <x:c r="I757" s="5"/>
      <x:c r="J757" s="5"/>
      <x:c r="K757" s="5"/>
      <x:c r="L757" s="5" t="s">
        <x:v>16</x:v>
      </x:c>
      <x:c r="M757" s="5" t="s">
        <x:v>530</x:v>
      </x:c>
      <x:c r="N757" s="6">
        <x:v>1</x:v>
      </x:c>
      <x:c r="O757" s="7">
        <x:v>189.08000000000001</x:v>
      </x:c>
      <x:c r="P757" s="8">
        <x:v>0.10000000000000001</x:v>
      </x:c>
      <x:c r="Q757" s="7">
        <x:v>98.629999999999995</x:v>
      </x:c>
      <x:c r="R757" s="7">
        <x:v>170.16999999999999</x:v>
      </x:c>
      <x:c r="S757" s="5" t="s">
        <x:v>49</x:v>
      </x:c>
      <x:c r="T757" s="7">
        <x:v>199118.41</x:v>
      </x:c>
      <x:c r="U757" s="6"/>
      <x:c r="V757" s="6"/>
      <x:c r="W757" s="5" t="s">
        <x:v>50</x:v>
      </x:c>
      <x:c r="X757" s="5" t="s">
        <x:v>97</x:v>
      </x:c>
    </x:row>
    <x:row r="758">
      <x:c r="A758" s="5" t="s">
        <x:v>1701</x:v>
      </x:c>
      <x:c r="B758" s="5">
        <x:v>46107</x:v>
      </x:c>
      <x:c r="C758" s="5" t="s">
        <x:v>88</x:v>
      </x:c>
      <x:c r="D758" s="5" t="s">
        <x:v>89</x:v>
      </x:c>
      <x:c r="E758" s="5" t="s">
        <x:v>90</x:v>
      </x:c>
      <x:c r="F758" s="5" t="s">
        <x:v>56</x:v>
      </x:c>
      <x:c r="G758" s="5" t="s">
        <x:v>561</x:v>
      </x:c>
      <x:c r="H758" s="5" t="s">
        <x:v>58</x:v>
      </x:c>
      <x:c r="I758" s="5" t="s">
        <x:v>192</x:v>
      </x:c>
      <x:c r="J758" s="5" t="s">
        <x:v>93</x:v>
      </x:c>
      <x:c r="K758" s="5" t="s">
        <x:v>61</x:v>
      </x:c>
      <x:c r="L758" s="5" t="s">
        <x:v>47</x:v>
      </x:c>
      <x:c r="M758" s="5" t="s">
        <x:v>204</x:v>
      </x:c>
      <x:c r="N758" s="6">
        <x:v>1</x:v>
      </x:c>
      <x:c r="O758" s="7">
        <x:v>18.370000000000001</x:v>
      </x:c>
      <x:c r="P758" s="8">
        <x:v>0</x:v>
      </x:c>
      <x:c r="Q758" s="7">
        <x:v>11.76</x:v>
      </x:c>
      <x:c r="R758" s="7">
        <x:v>18.370000000000001</x:v>
      </x:c>
      <x:c r="S758" s="5" t="s">
        <x:v>49</x:v>
      </x:c>
      <x:c r="T758" s="7">
        <x:v>71261.809999999998</x:v>
      </x:c>
      <x:c r="U758" s="6"/>
      <x:c r="V758" s="6"/>
      <x:c r="W758" s="5" t="s">
        <x:v>50</x:v>
      </x:c>
      <x:c r="X758" s="5" t="s">
        <x:v>51</x:v>
      </x:c>
    </x:row>
    <x:row r="759">
      <x:c r="A759" s="5" t="s">
        <x:v>1702</x:v>
      </x:c>
      <x:c r="B759" s="5">
        <x:v>45508</x:v>
      </x:c>
      <x:c r="C759" s="5" t="s">
        <x:v>162</x:v>
      </x:c>
      <x:c r="D759" s="5" t="s">
        <x:v>163</x:v>
      </x:c>
      <x:c r="E759" s="5" t="s">
        <x:v>40</x:v>
      </x:c>
      <x:c r="F759" s="5" t="s">
        <x:v>158</x:v>
      </x:c>
      <x:c r="G759" s="5" t="s">
        <x:v>1703</x:v>
      </x:c>
      <x:c r="H759" s="5" t="s">
        <x:v>78</x:v>
      </x:c>
      <x:c r="I759" s="5" t="s">
        <x:v>165</x:v>
      </x:c>
      <x:c r="J759" s="5" t="s">
        <x:v>93</x:v>
      </x:c>
      <x:c r="K759" s="5" t="s">
        <x:v>46</x:v>
      </x:c>
      <x:c r="L759" s="5" t="s">
        <x:v>47</x:v>
      </x:c>
      <x:c r="M759" s="5" t="s">
        <x:v>424</x:v>
      </x:c>
      <x:c r="N759" s="6">
        <x:v>3</x:v>
      </x:c>
      <x:c r="O759" s="7">
        <x:v>42.68</x:v>
      </x:c>
      <x:c r="P759" s="8">
        <x:v>0.10000000000000001</x:v>
      </x:c>
      <x:c r="Q759" s="7">
        <x:v>33.380000000000003</x:v>
      </x:c>
      <x:c r="R759" s="7">
        <x:v>115.23999999999999</x:v>
      </x:c>
      <x:c r="S759" s="5" t="s">
        <x:v>49</x:v>
      </x:c>
      <x:c r="T759" s="7">
        <x:v>72389.940000000002</x:v>
      </x:c>
      <x:c r="U759" s="6"/>
      <x:c r="V759" s="6"/>
      <x:c r="W759" s="5" t="s">
        <x:v>50</x:v>
      </x:c>
      <x:c r="X759" s="5" t="s">
        <x:v>70</x:v>
      </x:c>
    </x:row>
    <x:row r="760">
      <x:c r="A760" s="5" t="s">
        <x:v>1704</x:v>
      </x:c>
      <x:c r="B760" s="5">
        <x:v>45893</x:v>
      </x:c>
      <x:c r="C760" s="5" t="s">
        <x:v>185</x:v>
      </x:c>
      <x:c r="D760" s="5" t="s">
        <x:v>186</x:v>
      </x:c>
      <x:c r="E760" s="5" t="s">
        <x:v>90</x:v>
      </x:c>
      <x:c r="F760" s="5" t="s">
        <x:v>41</x:v>
      </x:c>
      <x:c r="G760" s="5" t="s">
        <x:v>942</x:v>
      </x:c>
      <x:c r="H760" s="5" t="s">
        <x:v>58</x:v>
      </x:c>
      <x:c r="I760" s="5" t="s">
        <x:v>545</x:v>
      </x:c>
      <x:c r="J760" s="5" t="s">
        <x:v>45</x:v>
      </x:c>
      <x:c r="K760" s="5" t="s">
        <x:v>46</x:v>
      </x:c>
      <x:c r="L760" s="5" t="s">
        <x:v>94</x:v>
      </x:c>
      <x:c r="M760" s="5" t="s">
        <x:v>442</x:v>
      </x:c>
      <x:c r="N760" s="6">
        <x:v>3</x:v>
      </x:c>
      <x:c r="O760" s="7">
        <x:v>613.54999999999995</x:v>
      </x:c>
      <x:c r="P760" s="8">
        <x:v>0.10000000000000001</x:v>
      </x:c>
      <x:c r="Q760" s="7">
        <x:v>452.31</x:v>
      </x:c>
      <x:c r="R760" s="7">
        <x:v>1656.5899999999999</x:v>
      </x:c>
      <x:c r="S760" s="5" t="s">
        <x:v>49</x:v>
      </x:c>
      <x:c r="T760" s="7">
        <x:v>89982.199999999997</x:v>
      </x:c>
      <x:c r="U760" s="6">
        <x:v>162</x:v>
      </x:c>
      <x:c r="V760" s="6">
        <x:v>11</x:v>
      </x:c>
      <x:c r="W760" s="5" t="s">
        <x:v>50</x:v>
      </x:c>
      <x:c r="X760" s="5" t="s">
        <x:v>97</x:v>
      </x:c>
    </x:row>
    <x:row r="761">
      <x:c r="A761" s="5" t="s">
        <x:v>1705</x:v>
      </x:c>
      <x:c r="B761" s="5">
        <x:v>45789</x:v>
      </x:c>
      <x:c r="C761" s="5" t="s">
        <x:v>185</x:v>
      </x:c>
      <x:c r="D761" s="5" t="s">
        <x:v>186</x:v>
      </x:c>
      <x:c r="E761" s="5" t="s">
        <x:v>90</x:v>
      </x:c>
      <x:c r="F761" s="5" t="s">
        <x:v>848</x:v>
      </x:c>
      <x:c r="G761" s="5" t="s">
        <x:v>1706</x:v>
      </x:c>
      <x:c r="H761" s="5" t="s">
        <x:v>43</x:v>
      </x:c>
      <x:c r="I761" s="5" t="s">
        <x:v>616</x:v>
      </x:c>
      <x:c r="J761" s="5" t="s">
        <x:v>74</x:v>
      </x:c>
      <x:c r="K761" s="5" t="s">
        <x:v>61</x:v>
      </x:c>
      <x:c r="L761" s="5" t="s">
        <x:v>94</x:v>
      </x:c>
      <x:c r="M761" s="5" t="s">
        <x:v>95</x:v>
      </x:c>
      <x:c r="N761" s="6">
        <x:v>1</x:v>
      </x:c>
      <x:c r="O761" s="7">
        <x:v>90.849999999999994</x:v>
      </x:c>
      <x:c r="P761" s="8">
        <x:v>0.20000000000000001</x:v>
      </x:c>
      <x:c r="Q761" s="7">
        <x:v>64.439999999999998</x:v>
      </x:c>
      <x:c r="R761" s="7">
        <x:v>72.680000000000007</x:v>
      </x:c>
      <x:c r="S761" s="5" t="s">
        <x:v>49</x:v>
      </x:c>
      <x:c r="T761" s="7">
        <x:v>93114.100000000006</x:v>
      </x:c>
      <x:c r="U761" s="6"/>
      <x:c r="V761" s="6"/>
      <x:c r="W761" s="5" t="s">
        <x:v>50</x:v>
      </x:c>
      <x:c r="X761" s="5" t="s">
        <x:v>51</x:v>
      </x:c>
    </x:row>
    <x:row r="762">
      <x:c r="A762" s="5" t="s">
        <x:v>1707</x:v>
      </x:c>
      <x:c r="B762" s="5">
        <x:v>45348</x:v>
      </x:c>
      <x:c r="C762" s="5" t="s">
        <x:v>156</x:v>
      </x:c>
      <x:c r="D762" s="5" t="s">
        <x:v>157</x:v>
      </x:c>
      <x:c r="E762" s="5" t="s">
        <x:v>55</x:v>
      </x:c>
      <x:c r="F762" s="5" t="s">
        <x:v>158</x:v>
      </x:c>
      <x:c r="G762" s="5" t="s">
        <x:v>1708</x:v>
      </x:c>
      <x:c r="H762" s="5" t="s">
        <x:v>104</x:v>
      </x:c>
      <x:c r="I762" s="5" t="s">
        <x:v>353</x:v>
      </x:c>
      <x:c r="J762" s="5" t="s">
        <x:v>45</x:v>
      </x:c>
      <x:c r="K762" s="5" t="s">
        <x:v>61</x:v>
      </x:c>
      <x:c r="L762" s="5" t="s">
        <x:v>16</x:v>
      </x:c>
      <x:c r="M762" s="5" t="s">
        <x:v>69</x:v>
      </x:c>
      <x:c r="N762" s="6">
        <x:v>1</x:v>
      </x:c>
      <x:c r="O762" s="7">
        <x:v>433.73000000000002</x:v>
      </x:c>
      <x:c r="P762" s="8">
        <x:v>0.25</x:v>
      </x:c>
      <x:c r="Q762" s="7">
        <x:v>308.20999999999998</x:v>
      </x:c>
      <x:c r="R762" s="7">
        <x:v>325.30000000000001</x:v>
      </x:c>
      <x:c r="S762" s="5" t="s">
        <x:v>49</x:v>
      </x:c>
      <x:c r="T762" s="7">
        <x:v>156754.04999999999</x:v>
      </x:c>
      <x:c r="U762" s="6"/>
      <x:c r="V762" s="6"/>
      <x:c r="W762" s="5" t="s">
        <x:v>50</x:v>
      </x:c>
      <x:c r="X762" s="5" t="s">
        <x:v>51</x:v>
      </x:c>
    </x:row>
    <x:row r="763">
      <x:c r="A763" s="5" t="s">
        <x:v>1709</x:v>
      </x:c>
      <x:c r="B763" s="5">
        <x:v>46101</x:v>
      </x:c>
      <x:c r="C763" s="5" t="s">
        <x:v>108</x:v>
      </x:c>
      <x:c r="D763" s="5" t="s">
        <x:v>109</x:v>
      </x:c>
      <x:c r="E763" s="5" t="s">
        <x:v>90</x:v>
      </x:c>
      <x:c r="F763" s="5" t="s">
        <x:v>102</x:v>
      </x:c>
      <x:c r="G763" s="5" t="s">
        <x:v>1332</x:v>
      </x:c>
      <x:c r="H763" s="5" t="s">
        <x:v>58</x:v>
      </x:c>
      <x:c r="I763" s="5" t="s">
        <x:v>379</x:v>
      </x:c>
      <x:c r="J763" s="5" t="s">
        <x:v>116</x:v>
      </x:c>
      <x:c r="K763" s="5" t="s">
        <x:v>61</x:v>
      </x:c>
      <x:c r="L763" s="5" t="s">
        <x:v>47</x:v>
      </x:c>
      <x:c r="M763" s="5" t="s">
        <x:v>189</x:v>
      </x:c>
      <x:c r="N763" s="6">
        <x:v>3</x:v>
      </x:c>
      <x:c r="O763" s="7">
        <x:v>171.96000000000001</x:v>
      </x:c>
      <x:c r="P763" s="8">
        <x:v>0.10000000000000001</x:v>
      </x:c>
      <x:c r="Q763" s="7">
        <x:v>140.91</x:v>
      </x:c>
      <x:c r="R763" s="7">
        <x:v>464.29000000000002</x:v>
      </x:c>
      <x:c r="S763" s="5" t="s">
        <x:v>49</x:v>
      </x:c>
      <x:c r="T763" s="7">
        <x:v>83166.119999999995</x:v>
      </x:c>
      <x:c r="U763" s="6"/>
      <x:c r="V763" s="6"/>
      <x:c r="W763" s="5" t="s">
        <x:v>50</x:v>
      </x:c>
      <x:c r="X763" s="5" t="s">
        <x:v>51</x:v>
      </x:c>
    </x:row>
    <x:row r="764">
      <x:c r="A764" s="5" t="s">
        <x:v>1710</x:v>
      </x:c>
      <x:c r="B764" s="5">
        <x:v>45318</x:v>
      </x:c>
      <x:c r="C764" s="5" t="s">
        <x:v>283</x:v>
      </x:c>
      <x:c r="D764" s="5" t="s">
        <x:v>284</x:v>
      </x:c>
      <x:c r="E764" s="5" t="s">
        <x:v>55</x:v>
      </x:c>
      <x:c r="F764" s="5" t="s">
        <x:v>56</x:v>
      </x:c>
      <x:c r="G764" s="5" t="s">
        <x:v>1708</x:v>
      </x:c>
      <x:c r="H764" s="5" t="s">
        <x:v>104</x:v>
      </x:c>
      <x:c r="I764" s="5" t="s">
        <x:v>719</x:v>
      </x:c>
      <x:c r="J764" s="5" t="s">
        <x:v>93</x:v>
      </x:c>
      <x:c r="K764" s="5" t="s">
        <x:v>117</x:v>
      </x:c>
      <x:c r="L764" s="5" t="s">
        <x:v>16</x:v>
      </x:c>
      <x:c r="M764" s="5" t="s">
        <x:v>258</x:v>
      </x:c>
      <x:c r="N764" s="6">
        <x:v>3</x:v>
      </x:c>
      <x:c r="O764" s="7">
        <x:v>59.090000000000003</x:v>
      </x:c>
      <x:c r="P764" s="8">
        <x:v>0</x:v>
      </x:c>
      <x:c r="Q764" s="7">
        <x:v>43.920000000000002</x:v>
      </x:c>
      <x:c r="R764" s="7">
        <x:v>177.27000000000001</x:v>
      </x:c>
      <x:c r="S764" s="5" t="s">
        <x:v>49</x:v>
      </x:c>
      <x:c r="T764" s="7">
        <x:v>201548.91</x:v>
      </x:c>
      <x:c r="U764" s="6"/>
      <x:c r="V764" s="6"/>
      <x:c r="W764" s="5" t="s">
        <x:v>50</x:v>
      </x:c>
      <x:c r="X764" s="5" t="s">
        <x:v>97</x:v>
      </x:c>
    </x:row>
    <x:row r="765">
      <x:c r="A765" s="5" t="s">
        <x:v>1711</x:v>
      </x:c>
      <x:c r="B765" s="5">
        <x:v>45499</x:v>
      </x:c>
      <x:c r="C765" s="5" t="s">
        <x:v>138</x:v>
      </x:c>
      <x:c r="D765" s="5" t="s">
        <x:v>139</x:v>
      </x:c>
      <x:c r="E765" s="5" t="s">
        <x:v>90</x:v>
      </x:c>
      <x:c r="F765" s="5" t="s">
        <x:v>41</x:v>
      </x:c>
      <x:c r="G765" s="5" t="s">
        <x:v>1672</x:v>
      </x:c>
      <x:c r="H765" s="5" t="s">
        <x:v>43</x:v>
      </x:c>
      <x:c r="I765" s="5" t="s">
        <x:v>207</x:v>
      </x:c>
      <x:c r="J765" s="5" t="s">
        <x:v>60</x:v>
      </x:c>
      <x:c r="K765" s="5" t="s">
        <x:v>86</x:v>
      </x:c>
      <x:c r="L765" s="5" t="s">
        <x:v>131</x:v>
      </x:c>
      <x:c r="M765" s="5" t="s">
        <x:v>376</x:v>
      </x:c>
      <x:c r="N765" s="6">
        <x:v>1</x:v>
      </x:c>
      <x:c r="O765" s="7">
        <x:v>220.12</x:v>
      </x:c>
      <x:c r="P765" s="8">
        <x:v>5.0000000000000003e-002</x:v>
      </x:c>
      <x:c r="Q765" s="7">
        <x:v>118.39</x:v>
      </x:c>
      <x:c r="R765" s="7">
        <x:v>209.11000000000001</x:v>
      </x:c>
      <x:c r="S765" s="5" t="s">
        <x:v>49</x:v>
      </x:c>
      <x:c r="T765" s="7">
        <x:v>91655.130000000005</x:v>
      </x:c>
      <x:c r="U765" s="6"/>
      <x:c r="V765" s="6"/>
      <x:c r="W765" s="5" t="s">
        <x:v>50</x:v>
      </x:c>
      <x:c r="X765" s="5" t="s">
        <x:v>80</x:v>
      </x:c>
    </x:row>
    <x:row r="766">
      <x:c r="A766" s="5" t="s">
        <x:v>1712</x:v>
      </x:c>
      <x:c r="B766" s="5">
        <x:v>45986</x:v>
      </x:c>
      <x:c r="C766" s="5" t="s">
        <x:v>138</x:v>
      </x:c>
      <x:c r="D766" s="5" t="s">
        <x:v>139</x:v>
      </x:c>
      <x:c r="E766" s="5" t="s">
        <x:v>90</x:v>
      </x:c>
      <x:c r="F766" s="5" t="s">
        <x:v>41</x:v>
      </x:c>
      <x:c r="G766" s="5" t="s">
        <x:v>1713</x:v>
      </x:c>
      <x:c r="H766" s="5" t="s">
        <x:v>43</x:v>
      </x:c>
      <x:c r="I766" s="5" t="s">
        <x:v>392</x:v>
      </x:c>
      <x:c r="J766" s="5" t="s">
        <x:v>74</x:v>
      </x:c>
      <x:c r="K766" s="5" t="s">
        <x:v>86</x:v>
      </x:c>
      <x:c r="L766" s="5" t="s">
        <x:v>131</x:v>
      </x:c>
      <x:c r="M766" s="5" t="s">
        <x:v>222</x:v>
      </x:c>
      <x:c r="N766" s="6">
        <x:v>3</x:v>
      </x:c>
      <x:c r="O766" s="7">
        <x:v>37.689999999999998</x:v>
      </x:c>
      <x:c r="P766" s="8">
        <x:v>0</x:v>
      </x:c>
      <x:c r="Q766" s="7">
        <x:v>20.899999999999999</x:v>
      </x:c>
      <x:c r="R766" s="7">
        <x:v>113.06999999999999</x:v>
      </x:c>
      <x:c r="S766" s="5" t="s">
        <x:v>49</x:v>
      </x:c>
      <x:c r="T766" s="7">
        <x:v>92007.759999999995</x:v>
      </x:c>
      <x:c r="U766" s="6"/>
      <x:c r="V766" s="6"/>
      <x:c r="W766" s="5" t="s">
        <x:v>50</x:v>
      </x:c>
      <x:c r="X766" s="5" t="s">
        <x:v>97</x:v>
      </x:c>
    </x:row>
    <x:row r="767">
      <x:c r="A767" s="5" t="s">
        <x:v>1714</x:v>
      </x:c>
      <x:c r="B767" s="5">
        <x:v>45442</x:v>
      </x:c>
      <x:c r="C767" s="5" t="s">
        <x:v>162</x:v>
      </x:c>
      <x:c r="D767" s="5" t="s">
        <x:v>163</x:v>
      </x:c>
      <x:c r="E767" s="5" t="s">
        <x:v>40</x:v>
      </x:c>
      <x:c r="F767" s="5" t="s">
        <x:v>158</x:v>
      </x:c>
      <x:c r="G767" s="5" t="s">
        <x:v>1715</x:v>
      </x:c>
      <x:c r="H767" s="5" t="s">
        <x:v>104</x:v>
      </x:c>
      <x:c r="I767" s="5" t="s">
        <x:v>1317</x:v>
      </x:c>
      <x:c r="J767" s="5" t="s">
        <x:v>45</x:v>
      </x:c>
      <x:c r="K767" s="5" t="s">
        <x:v>117</x:v>
      </x:c>
      <x:c r="L767" s="5" t="s">
        <x:v>16</x:v>
      </x:c>
      <x:c r="M767" s="5" t="s">
        <x:v>281</x:v>
      </x:c>
      <x:c r="N767" s="6">
        <x:v>2</x:v>
      </x:c>
      <x:c r="O767" s="7">
        <x:v>476.25</x:v>
      </x:c>
      <x:c r="P767" s="8">
        <x:v>5.0000000000000003e-002</x:v>
      </x:c>
      <x:c r="Q767" s="7">
        <x:v>283.66000000000003</x:v>
      </x:c>
      <x:c r="R767" s="7">
        <x:v>904.88</x:v>
      </x:c>
      <x:c r="S767" s="5" t="s">
        <x:v>49</x:v>
      </x:c>
      <x:c r="T767" s="7">
        <x:v>160418.35999999999</x:v>
      </x:c>
      <x:c r="U767" s="6"/>
      <x:c r="V767" s="6"/>
      <x:c r="W767" s="5" t="s">
        <x:v>50</x:v>
      </x:c>
      <x:c r="X767" s="5" t="s">
        <x:v>80</x:v>
      </x:c>
    </x:row>
    <x:row r="768">
      <x:c r="A768" s="5" t="s">
        <x:v>1716</x:v>
      </x:c>
      <x:c r="B768" s="5">
        <x:v>45670</x:v>
      </x:c>
      <x:c r="C768" s="5" t="s">
        <x:v>100</x:v>
      </x:c>
      <x:c r="D768" s="5" t="s">
        <x:v>101</x:v>
      </x:c>
      <x:c r="E768" s="5" t="s">
        <x:v>90</x:v>
      </x:c>
      <x:c r="F768" s="5" t="s">
        <x:v>102</x:v>
      </x:c>
      <x:c r="G768" s="5" t="s">
        <x:v>1717</x:v>
      </x:c>
      <x:c r="H768" s="5" t="s">
        <x:v>78</x:v>
      </x:c>
      <x:c r="I768" s="5" t="s">
        <x:v>1718</x:v>
      </x:c>
      <x:c r="J768" s="5" t="s">
        <x:v>45</x:v>
      </x:c>
      <x:c r="K768" s="5" t="s">
        <x:v>61</x:v>
      </x:c>
      <x:c r="L768" s="5" t="s">
        <x:v>16</x:v>
      </x:c>
      <x:c r="M768" s="5" t="s">
        <x:v>142</x:v>
      </x:c>
      <x:c r="N768" s="6">
        <x:v>3</x:v>
      </x:c>
      <x:c r="O768" s="7">
        <x:v>358.31</x:v>
      </x:c>
      <x:c r="P768" s="8">
        <x:v>0</x:v>
      </x:c>
      <x:c r="Q768" s="7">
        <x:v>184.78</x:v>
      </x:c>
      <x:c r="R768" s="7">
        <x:v>1074.9300000000001</x:v>
      </x:c>
      <x:c r="S768" s="5" t="s">
        <x:v>49</x:v>
      </x:c>
      <x:c r="T768" s="7">
        <x:v>139765.57999999999</x:v>
      </x:c>
      <x:c r="U768" s="6"/>
      <x:c r="V768" s="6"/>
      <x:c r="W768" s="5" t="s">
        <x:v>50</x:v>
      </x:c>
      <x:c r="X768" s="5" t="s">
        <x:v>51</x:v>
      </x:c>
    </x:row>
    <x:row r="769">
      <x:c r="A769" s="5" t="s">
        <x:v>1719</x:v>
      </x:c>
      <x:c r="B769" s="5">
        <x:v>45422</x:v>
      </x:c>
      <x:c r="C769" s="5" t="s">
        <x:v>283</x:v>
      </x:c>
      <x:c r="D769" s="5" t="s">
        <x:v>284</x:v>
      </x:c>
      <x:c r="E769" s="5" t="s">
        <x:v>55</x:v>
      </x:c>
      <x:c r="F769" s="5" t="s">
        <x:v>56</x:v>
      </x:c>
      <x:c r="G769" s="5" t="s">
        <x:v>1720</x:v>
      </x:c>
      <x:c r="H769" s="5" t="s">
        <x:v>58</x:v>
      </x:c>
      <x:c r="I769" s="5" t="s">
        <x:v>188</x:v>
      </x:c>
      <x:c r="J769" s="5" t="s">
        <x:v>45</x:v>
      </x:c>
      <x:c r="K769" s="5" t="s">
        <x:v>61</x:v>
      </x:c>
      <x:c r="L769" s="5" t="s">
        <x:v>16</x:v>
      </x:c>
      <x:c r="M769" s="5" t="s">
        <x:v>442</x:v>
      </x:c>
      <x:c r="N769" s="6">
        <x:v>2</x:v>
      </x:c>
      <x:c r="O769" s="7">
        <x:v>327.81999999999999</x:v>
      </x:c>
      <x:c r="P769" s="8">
        <x:v>5.0000000000000003e-002</x:v>
      </x:c>
      <x:c r="Q769" s="7">
        <x:v>170.34</x:v>
      </x:c>
      <x:c r="R769" s="7">
        <x:v>622.86000000000001</x:v>
      </x:c>
      <x:c r="S769" s="5" t="s">
        <x:v>49</x:v>
      </x:c>
      <x:c r="T769" s="7">
        <x:v>158173.98000000001</x:v>
      </x:c>
      <x:c r="U769" s="6"/>
      <x:c r="V769" s="6"/>
      <x:c r="W769" s="5" t="s">
        <x:v>50</x:v>
      </x:c>
      <x:c r="X769" s="5" t="s">
        <x:v>97</x:v>
      </x:c>
    </x:row>
    <x:row r="770">
      <x:c r="A770" s="5" t="s">
        <x:v>1721</x:v>
      </x:c>
      <x:c r="B770" s="5">
        <x:v>45413</x:v>
      </x:c>
      <x:c r="C770" s="5" t="s">
        <x:v>100</x:v>
      </x:c>
      <x:c r="D770" s="5" t="s">
        <x:v>101</x:v>
      </x:c>
      <x:c r="E770" s="5" t="s">
        <x:v>90</x:v>
      </x:c>
      <x:c r="F770" s="5" t="s">
        <x:v>102</x:v>
      </x:c>
      <x:c r="G770" s="5" t="s">
        <x:v>1072</x:v>
      </x:c>
      <x:c r="H770" s="5" t="s">
        <x:v>78</x:v>
      </x:c>
      <x:c r="I770" s="5" t="s">
        <x:v>105</x:v>
      </x:c>
      <x:c r="J770" s="5" t="s">
        <x:v>74</x:v>
      </x:c>
      <x:c r="K770" s="5" t="s">
        <x:v>86</x:v>
      </x:c>
      <x:c r="L770" s="5" t="s">
        <x:v>16</x:v>
      </x:c>
      <x:c r="M770" s="5" t="s">
        <x:v>106</x:v>
      </x:c>
      <x:c r="N770" s="6">
        <x:v>9</x:v>
      </x:c>
      <x:c r="O770" s="7">
        <x:v>85.239999999999995</x:v>
      </x:c>
      <x:c r="P770" s="8">
        <x:v>0.14999999999999999</x:v>
      </x:c>
      <x:c r="Q770" s="7">
        <x:v>56.020000000000003</x:v>
      </x:c>
      <x:c r="R770" s="7">
        <x:v>652.09000000000003</x:v>
      </x:c>
      <x:c r="S770" s="5" t="s">
        <x:v>49</x:v>
      </x:c>
      <x:c r="T770" s="7">
        <x:v>170500.35000000001</x:v>
      </x:c>
      <x:c r="U770" s="6"/>
      <x:c r="V770" s="6"/>
      <x:c r="W770" s="5" t="s">
        <x:v>50</x:v>
      </x:c>
      <x:c r="X770" s="5" t="s">
        <x:v>80</x:v>
      </x:c>
    </x:row>
    <x:row r="771">
      <x:c r="A771" s="5" t="s">
        <x:v>1722</x:v>
      </x:c>
      <x:c r="B771" s="5">
        <x:v>46166</x:v>
      </x:c>
      <x:c r="C771" s="5" t="s">
        <x:v>108</x:v>
      </x:c>
      <x:c r="D771" s="5" t="s">
        <x:v>109</x:v>
      </x:c>
      <x:c r="E771" s="5" t="s">
        <x:v>90</x:v>
      </x:c>
      <x:c r="F771" s="5" t="s">
        <x:v>102</x:v>
      </x:c>
      <x:c r="G771" s="5" t="s">
        <x:v>831</x:v>
      </x:c>
      <x:c r="H771" s="5" t="s">
        <x:v>43</x:v>
      </x:c>
      <x:c r="I771" s="5" t="s">
        <x:v>85</x:v>
      </x:c>
      <x:c r="J771" s="5" t="s">
        <x:v>45</x:v>
      </x:c>
      <x:c r="K771" s="5" t="s">
        <x:v>86</x:v>
      </x:c>
      <x:c r="L771" s="5" t="s">
        <x:v>16</x:v>
      </x:c>
      <x:c r="M771" s="5" t="s">
        <x:v>189</x:v>
      </x:c>
      <x:c r="N771" s="6">
        <x:v>1</x:v>
      </x:c>
      <x:c r="O771" s="7">
        <x:v>408.79000000000002</x:v>
      </x:c>
      <x:c r="P771" s="8">
        <x:v>0.25</x:v>
      </x:c>
      <x:c r="Q771" s="7">
        <x:v>269.92000000000002</x:v>
      </x:c>
      <x:c r="R771" s="7">
        <x:v>306.58999999999997</x:v>
      </x:c>
      <x:c r="S771" s="5" t="s">
        <x:v>49</x:v>
      </x:c>
      <x:c r="T771" s="7">
        <x:v>202244.01999999999</x:v>
      </x:c>
      <x:c r="U771" s="6"/>
      <x:c r="V771" s="6"/>
      <x:c r="W771" s="5" t="s">
        <x:v>50</x:v>
      </x:c>
      <x:c r="X771" s="5" t="s">
        <x:v>51</x:v>
      </x:c>
    </x:row>
    <x:row r="772">
      <x:c r="A772" s="5" t="s">
        <x:v>1723</x:v>
      </x:c>
      <x:c r="B772" s="5">
        <x:v>45782</x:v>
      </x:c>
      <x:c r="C772" s="5" t="s">
        <x:v>178</x:v>
      </x:c>
      <x:c r="D772" s="5" t="s">
        <x:v>179</x:v>
      </x:c>
      <x:c r="E772" s="5" t="s">
        <x:v>90</x:v>
      </x:c>
      <x:c r="F772" s="5" t="s">
        <x:v>66</x:v>
      </x:c>
      <x:c r="G772" s="5" t="s">
        <x:v>1724</x:v>
      </x:c>
      <x:c r="H772" s="5" t="s">
        <x:v>78</x:v>
      </x:c>
      <x:c r="I772" s="5" t="s">
        <x:v>1187</x:v>
      </x:c>
      <x:c r="J772" s="5" t="s">
        <x:v>45</x:v>
      </x:c>
      <x:c r="K772" s="5" t="s">
        <x:v>117</x:v>
      </x:c>
      <x:c r="L772" s="5" t="s">
        <x:v>16</x:v>
      </x:c>
      <x:c r="M772" s="5" t="s">
        <x:v>112</x:v>
      </x:c>
      <x:c r="N772" s="6">
        <x:v>2</x:v>
      </x:c>
      <x:c r="O772" s="7">
        <x:v>191.09</x:v>
      </x:c>
      <x:c r="P772" s="8">
        <x:v>0.20000000000000001</x:v>
      </x:c>
      <x:c r="Q772" s="7">
        <x:v>123.81</x:v>
      </x:c>
      <x:c r="R772" s="7">
        <x:v>305.74000000000001</x:v>
      </x:c>
      <x:c r="S772" s="5" t="s">
        <x:v>49</x:v>
      </x:c>
      <x:c r="T772" s="7">
        <x:v>197389.57999999999</x:v>
      </x:c>
      <x:c r="U772" s="6"/>
      <x:c r="V772" s="6"/>
      <x:c r="W772" s="5" t="s">
        <x:v>50</x:v>
      </x:c>
      <x:c r="X772" s="5" t="s">
        <x:v>97</x:v>
      </x:c>
    </x:row>
    <x:row r="773">
      <x:c r="A773" s="5" t="s">
        <x:v>1725</x:v>
      </x:c>
      <x:c r="B773" s="5">
        <x:v>46069</x:v>
      </x:c>
      <x:c r="C773" s="5" t="s">
        <x:v>82</x:v>
      </x:c>
      <x:c r="D773" s="5" t="s">
        <x:v>83</x:v>
      </x:c>
      <x:c r="E773" s="5" t="s">
        <x:v>40</x:v>
      </x:c>
      <x:c r="F773" s="5" t="s">
        <x:v>56</x:v>
      </x:c>
      <x:c r="G773" s="5" t="s">
        <x:v>671</x:v>
      </x:c>
      <x:c r="H773" s="5" t="s">
        <x:v>43</x:v>
      </x:c>
      <x:c r="I773" s="5" t="s">
        <x:v>68</x:v>
      </x:c>
      <x:c r="J773" s="5" t="s">
        <x:v>45</x:v>
      </x:c>
      <x:c r="K773" s="5" t="s">
        <x:v>46</x:v>
      </x:c>
      <x:c r="L773" s="5" t="s">
        <x:v>16</x:v>
      </x:c>
      <x:c r="M773" s="5" t="s">
        <x:v>419</x:v>
      </x:c>
      <x:c r="N773" s="6">
        <x:v>7</x:v>
      </x:c>
      <x:c r="O773" s="7">
        <x:v>704.74000000000001</x:v>
      </x:c>
      <x:c r="P773" s="8">
        <x:v>0</x:v>
      </x:c>
      <x:c r="Q773" s="7">
        <x:v>537.84000000000003</x:v>
      </x:c>
      <x:c r="R773" s="7">
        <x:v>4933.1800000000003</x:v>
      </x:c>
      <x:c r="S773" s="5" t="s">
        <x:v>49</x:v>
      </x:c>
      <x:c r="T773" s="7">
        <x:v>135051.45000000001</x:v>
      </x:c>
      <x:c r="U773" s="6"/>
      <x:c r="V773" s="6"/>
      <x:c r="W773" s="5" t="s">
        <x:v>50</x:v>
      </x:c>
      <x:c r="X773" s="5" t="s">
        <x:v>80</x:v>
      </x:c>
    </x:row>
    <x:row r="774">
      <x:c r="A774" s="5" t="s">
        <x:v>1726</x:v>
      </x:c>
      <x:c r="B774" s="5">
        <x:v>46136</x:v>
      </x:c>
      <x:c r="C774" s="5" t="s">
        <x:v>53</x:v>
      </x:c>
      <x:c r="D774" s="5" t="s">
        <x:v>54</x:v>
      </x:c>
      <x:c r="E774" s="5" t="s">
        <x:v>55</x:v>
      </x:c>
      <x:c r="F774" s="5" t="s">
        <x:v>56</x:v>
      </x:c>
      <x:c r="G774" s="5" t="s">
        <x:v>881</x:v>
      </x:c>
      <x:c r="H774" s="5" t="s">
        <x:v>78</x:v>
      </x:c>
      <x:c r="I774" s="5" t="s">
        <x:v>611</x:v>
      </x:c>
      <x:c r="J774" s="5" t="s">
        <x:v>93</x:v>
      </x:c>
      <x:c r="K774" s="5" t="s">
        <x:v>86</x:v>
      </x:c>
      <x:c r="L774" s="5" t="s">
        <x:v>16</x:v>
      </x:c>
      <x:c r="M774" s="5" t="s">
        <x:v>154</x:v>
      </x:c>
      <x:c r="N774" s="6">
        <x:v>1</x:v>
      </x:c>
      <x:c r="O774" s="7">
        <x:v>36.149999999999999</x:v>
      </x:c>
      <x:c r="P774" s="8">
        <x:v>0</x:v>
      </x:c>
      <x:c r="Q774" s="7">
        <x:v>28.460000000000001</x:v>
      </x:c>
      <x:c r="R774" s="7">
        <x:v>36.149999999999999</x:v>
      </x:c>
      <x:c r="S774" s="5" t="s">
        <x:v>49</x:v>
      </x:c>
      <x:c r="T774" s="7">
        <x:v>149277.95000000001</x:v>
      </x:c>
      <x:c r="U774" s="6"/>
      <x:c r="V774" s="6"/>
      <x:c r="W774" s="5" t="s">
        <x:v>50</x:v>
      </x:c>
      <x:c r="X774" s="5" t="s">
        <x:v>80</x:v>
      </x:c>
    </x:row>
    <x:row r="775">
      <x:c r="A775" s="5" t="s">
        <x:v>1727</x:v>
      </x:c>
      <x:c r="B775" s="5">
        <x:v>46020</x:v>
      </x:c>
      <x:c r="C775" s="5" t="s">
        <x:v>283</x:v>
      </x:c>
      <x:c r="D775" s="5" t="s">
        <x:v>284</x:v>
      </x:c>
      <x:c r="E775" s="5" t="s">
        <x:v>55</x:v>
      </x:c>
      <x:c r="F775" s="5" t="s">
        <x:v>56</x:v>
      </x:c>
      <x:c r="G775" s="5" t="s">
        <x:v>1728</x:v>
      </x:c>
      <x:c r="H775" s="5" t="s">
        <x:v>58</x:v>
      </x:c>
      <x:c r="I775" s="5" t="s">
        <x:v>269</x:v>
      </x:c>
      <x:c r="J775" s="5" t="s">
        <x:v>93</x:v>
      </x:c>
      <x:c r="K775" s="5" t="s">
        <x:v>117</x:v>
      </x:c>
      <x:c r="L775" s="5" t="s">
        <x:v>47</x:v>
      </x:c>
      <x:c r="M775" s="5" t="s">
        <x:v>125</x:v>
      </x:c>
      <x:c r="N775" s="6">
        <x:v>1</x:v>
      </x:c>
      <x:c r="O775" s="7">
        <x:v>57.18</x:v>
      </x:c>
      <x:c r="P775" s="8">
        <x:v>0</x:v>
      </x:c>
      <x:c r="Q775" s="7">
        <x:v>43.630000000000003</x:v>
      </x:c>
      <x:c r="R775" s="7">
        <x:v>57.18</x:v>
      </x:c>
      <x:c r="S775" s="5" t="s">
        <x:v>49</x:v>
      </x:c>
      <x:c r="T775" s="7">
        <x:v>95123.789999999994</x:v>
      </x:c>
      <x:c r="U775" s="6"/>
      <x:c r="V775" s="6"/>
      <x:c r="W775" s="5" t="s">
        <x:v>50</x:v>
      </x:c>
      <x:c r="X775" s="5" t="s">
        <x:v>97</x:v>
      </x:c>
    </x:row>
    <x:row r="776">
      <x:c r="A776" s="5" t="s">
        <x:v>1729</x:v>
      </x:c>
      <x:c r="B776" s="5">
        <x:v>45661</x:v>
      </x:c>
      <x:c r="C776" s="5" t="s">
        <x:v>194</x:v>
      </x:c>
      <x:c r="D776" s="5" t="s">
        <x:v>195</x:v>
      </x:c>
      <x:c r="E776" s="5" t="s">
        <x:v>90</x:v>
      </x:c>
      <x:c r="F776" s="5" t="s">
        <x:v>158</x:v>
      </x:c>
      <x:c r="G776" s="5" t="s">
        <x:v>1730</x:v>
      </x:c>
      <x:c r="H776" s="5" t="s">
        <x:v>78</x:v>
      </x:c>
      <x:c r="I776" s="5" t="s">
        <x:v>1451</x:v>
      </x:c>
      <x:c r="J776" s="5" t="s">
        <x:v>60</x:v>
      </x:c>
      <x:c r="K776" s="5" t="s">
        <x:v>86</x:v>
      </x:c>
      <x:c r="L776" s="5" t="s">
        <x:v>94</x:v>
      </x:c>
      <x:c r="M776" s="5" t="s">
        <x:v>189</x:v>
      </x:c>
      <x:c r="N776" s="6">
        <x:v>2</x:v>
      </x:c>
      <x:c r="O776" s="7">
        <x:v>137.49000000000001</x:v>
      </x:c>
      <x:c r="P776" s="8">
        <x:v>0</x:v>
      </x:c>
      <x:c r="Q776" s="7">
        <x:v>89.379999999999995</x:v>
      </x:c>
      <x:c r="R776" s="7">
        <x:v>274.98000000000002</x:v>
      </x:c>
      <x:c r="S776" s="5" t="s">
        <x:v>49</x:v>
      </x:c>
      <x:c r="T776" s="7">
        <x:v>76324.899999999994</x:v>
      </x:c>
      <x:c r="U776" s="6"/>
      <x:c r="V776" s="6"/>
      <x:c r="W776" s="5" t="s">
        <x:v>50</x:v>
      </x:c>
      <x:c r="X776" s="5" t="s">
        <x:v>80</x:v>
      </x:c>
    </x:row>
    <x:row r="777">
      <x:c r="A777" s="5" t="s">
        <x:v>1731</x:v>
      </x:c>
      <x:c r="B777" s="5">
        <x:v>45794</x:v>
      </x:c>
      <x:c r="C777" s="5" t="s">
        <x:v>64</x:v>
      </x:c>
      <x:c r="D777" s="5" t="s">
        <x:v>65</x:v>
      </x:c>
      <x:c r="E777" s="5" t="s">
        <x:v>40</x:v>
      </x:c>
      <x:c r="F777" s="5" t="s">
        <x:v>66</x:v>
      </x:c>
      <x:c r="G777" s="5" t="s">
        <x:v>1732</x:v>
      </x:c>
      <x:c r="H777" s="5" t="s">
        <x:v>43</x:v>
      </x:c>
      <x:c r="I777" s="5" t="s">
        <x:v>797</x:v>
      </x:c>
      <x:c r="J777" s="5" t="s">
        <x:v>93</x:v>
      </x:c>
      <x:c r="K777" s="5" t="s">
        <x:v>117</x:v>
      </x:c>
      <x:c r="L777" s="5" t="s">
        <x:v>47</x:v>
      </x:c>
      <x:c r="M777" s="5" t="s">
        <x:v>118</x:v>
      </x:c>
      <x:c r="N777" s="6">
        <x:v>1</x:v>
      </x:c>
      <x:c r="O777" s="7">
        <x:v>38.590000000000003</x:v>
      </x:c>
      <x:c r="P777" s="8">
        <x:v>0</x:v>
      </x:c>
      <x:c r="Q777" s="7">
        <x:v>28.800000000000001</x:v>
      </x:c>
      <x:c r="R777" s="7">
        <x:v>38.590000000000003</x:v>
      </x:c>
      <x:c r="S777" s="5" t="s">
        <x:v>49</x:v>
      </x:c>
      <x:c r="T777" s="7">
        <x:v>99453.089999999997</x:v>
      </x:c>
      <x:c r="U777" s="6"/>
      <x:c r="V777" s="6"/>
      <x:c r="W777" s="5" t="s">
        <x:v>50</x:v>
      </x:c>
      <x:c r="X777" s="5" t="s">
        <x:v>97</x:v>
      </x:c>
    </x:row>
    <x:row r="778">
      <x:c r="A778" s="5" t="s">
        <x:v>1733</x:v>
      </x:c>
      <x:c r="B778" s="5">
        <x:v>46198</x:v>
      </x:c>
      <x:c r="C778" s="5" t="s">
        <x:v>64</x:v>
      </x:c>
      <x:c r="D778" s="5" t="s">
        <x:v>65</x:v>
      </x:c>
      <x:c r="E778" s="5" t="s">
        <x:v>40</x:v>
      </x:c>
      <x:c r="F778" s="5" t="s">
        <x:v>66</x:v>
      </x:c>
      <x:c r="G778" s="5" t="s">
        <x:v>1734</x:v>
      </x:c>
      <x:c r="H778" s="5" t="s">
        <x:v>58</x:v>
      </x:c>
      <x:c r="I778" s="5" t="s">
        <x:v>808</x:v>
      </x:c>
      <x:c r="J778" s="5" t="s">
        <x:v>116</x:v>
      </x:c>
      <x:c r="K778" s="5" t="s">
        <x:v>117</x:v>
      </x:c>
      <x:c r="L778" s="5" t="s">
        <x:v>16</x:v>
      </x:c>
      <x:c r="M778" s="5" t="s">
        <x:v>442</x:v>
      </x:c>
      <x:c r="N778" s="6">
        <x:v>4</x:v>
      </x:c>
      <x:c r="O778" s="7">
        <x:v>118.56</x:v>
      </x:c>
      <x:c r="P778" s="8">
        <x:v>0.14999999999999999</x:v>
      </x:c>
      <x:c r="Q778" s="7">
        <x:v>66.280000000000001</x:v>
      </x:c>
      <x:c r="R778" s="7">
        <x:v>403.10000000000002</x:v>
      </x:c>
      <x:c r="S778" s="5" t="s">
        <x:v>49</x:v>
      </x:c>
      <x:c r="T778" s="7">
        <x:v>157901.54999999999</x:v>
      </x:c>
      <x:c r="U778" s="6"/>
      <x:c r="V778" s="6"/>
      <x:c r="W778" s="5" t="s">
        <x:v>50</x:v>
      </x:c>
      <x:c r="X778" s="5" t="s">
        <x:v>80</x:v>
      </x:c>
    </x:row>
    <x:row r="779">
      <x:c r="A779" s="5" t="s">
        <x:v>1735</x:v>
      </x:c>
      <x:c r="B779" s="5">
        <x:v>45947</x:v>
      </x:c>
      <x:c r="C779" s="5" t="s">
        <x:v>216</x:v>
      </x:c>
      <x:c r="D779" s="5" t="s">
        <x:v>217</x:v>
      </x:c>
      <x:c r="E779" s="5" t="s">
        <x:v>40</x:v>
      </x:c>
      <x:c r="F779" s="5" t="s">
        <x:v>102</x:v>
      </x:c>
      <x:c r="G779" s="5" t="s">
        <x:v>1736</x:v>
      </x:c>
      <x:c r="H779" s="5" t="s">
        <x:v>78</x:v>
      </x:c>
      <x:c r="I779" s="5" t="s">
        <x:v>619</x:v>
      </x:c>
      <x:c r="J779" s="5" t="s">
        <x:v>116</x:v>
      </x:c>
      <x:c r="K779" s="5" t="s">
        <x:v>117</x:v>
      </x:c>
      <x:c r="L779" s="5" t="s">
        <x:v>16</x:v>
      </x:c>
      <x:c r="M779" s="5" t="s">
        <x:v>132</x:v>
      </x:c>
      <x:c r="N779" s="6">
        <x:v>2</x:v>
      </x:c>
      <x:c r="O779" s="7">
        <x:v>308.43000000000001</x:v>
      </x:c>
      <x:c r="P779" s="8">
        <x:v>0.25</x:v>
      </x:c>
      <x:c r="Q779" s="7">
        <x:v>211</x:v>
      </x:c>
      <x:c r="R779" s="7">
        <x:v>462.63999999999999</x:v>
      </x:c>
      <x:c r="S779" s="5" t="s">
        <x:v>49</x:v>
      </x:c>
      <x:c r="T779" s="7">
        <x:v>161606.01000000001</x:v>
      </x:c>
      <x:c r="U779" s="6"/>
      <x:c r="V779" s="6"/>
      <x:c r="W779" s="5" t="s">
        <x:v>50</x:v>
      </x:c>
      <x:c r="X779" s="5" t="s">
        <x:v>97</x:v>
      </x:c>
    </x:row>
    <x:row r="780">
      <x:c r="A780" s="5" t="s">
        <x:v>1737</x:v>
      </x:c>
      <x:c r="B780" s="5">
        <x:v>45967</x:v>
      </x:c>
      <x:c r="C780" s="5" t="s">
        <x:v>247</x:v>
      </x:c>
      <x:c r="D780" s="5" t="s">
        <x:v>248</x:v>
      </x:c>
      <x:c r="E780" s="5" t="s">
        <x:v>40</x:v>
      </x:c>
      <x:c r="F780" s="5" t="s">
        <x:v>102</x:v>
      </x:c>
      <x:c r="G780" s="5" t="s">
        <x:v>1738</x:v>
      </x:c>
      <x:c r="H780" s="5" t="s">
        <x:v>43</x:v>
      </x:c>
      <x:c r="I780" s="5" t="s">
        <x:v>467</x:v>
      </x:c>
      <x:c r="J780" s="5" t="s">
        <x:v>74</x:v>
      </x:c>
      <x:c r="K780" s="5" t="s">
        <x:v>61</x:v>
      </x:c>
      <x:c r="L780" s="5" t="s">
        <x:v>47</x:v>
      </x:c>
      <x:c r="M780" s="5" t="s">
        <x:v>414</x:v>
      </x:c>
      <x:c r="N780" s="6">
        <x:v>0</x:v>
      </x:c>
      <x:c r="O780" s="7">
        <x:v>87.980000000000004</x:v>
      </x:c>
      <x:c r="P780" s="8">
        <x:v>0</x:v>
      </x:c>
      <x:c r="Q780" s="7">
        <x:v>61.450000000000003</x:v>
      </x:c>
      <x:c r="R780" s="7">
        <x:v>0</x:v>
      </x:c>
      <x:c r="S780" s="5" t="s">
        <x:v>49</x:v>
      </x:c>
      <x:c r="T780" s="7">
        <x:v>67543.389999999999</x:v>
      </x:c>
      <x:c r="U780" s="6">
        <x:v>101</x:v>
      </x:c>
      <x:c r="V780" s="6">
        <x:v>13</x:v>
      </x:c>
      <x:c r="W780" s="5" t="s">
        <x:v>151</x:v>
      </x:c>
      <x:c r="X780" s="5" t="s">
        <x:v>97</x:v>
      </x:c>
    </x:row>
    <x:row r="781">
      <x:c r="A781" s="5" t="s">
        <x:v>1739</x:v>
      </x:c>
      <x:c r="B781" s="5">
        <x:v>45616</x:v>
      </x:c>
      <x:c r="C781" s="5" t="s">
        <x:v>138</x:v>
      </x:c>
      <x:c r="D781" s="5" t="s">
        <x:v>139</x:v>
      </x:c>
      <x:c r="E781" s="5" t="s">
        <x:v>90</x:v>
      </x:c>
      <x:c r="F781" s="5" t="s">
        <x:v>41</x:v>
      </x:c>
      <x:c r="G781" s="5" t="s">
        <x:v>1740</x:v>
      </x:c>
      <x:c r="H781" s="5" t="s">
        <x:v>58</x:v>
      </x:c>
      <x:c r="I781" s="5" t="s">
        <x:v>379</x:v>
      </x:c>
      <x:c r="J781" s="5" t="s">
        <x:v>116</x:v>
      </x:c>
      <x:c r="K781" s="5" t="s">
        <x:v>61</x:v>
      </x:c>
      <x:c r="L781" s="5" t="s">
        <x:v>47</x:v>
      </x:c>
      <x:c r="M781" s="5" t="s">
        <x:v>266</x:v>
      </x:c>
      <x:c r="N781" s="6">
        <x:v>1</x:v>
      </x:c>
      <x:c r="O781" s="7">
        <x:v>191.16</x:v>
      </x:c>
      <x:c r="P781" s="8">
        <x:v>0.14999999999999999</x:v>
      </x:c>
      <x:c r="Q781" s="7">
        <x:v>140.91</x:v>
      </x:c>
      <x:c r="R781" s="7">
        <x:v>162.49000000000001</x:v>
      </x:c>
      <x:c r="S781" s="5" t="s">
        <x:v>49</x:v>
      </x:c>
      <x:c r="T781" s="7">
        <x:v>91910.550000000003</x:v>
      </x:c>
      <x:c r="U781" s="6"/>
      <x:c r="V781" s="6"/>
      <x:c r="W781" s="5" t="s">
        <x:v>50</x:v>
      </x:c>
      <x:c r="X781" s="5" t="s">
        <x:v>70</x:v>
      </x:c>
    </x:row>
    <x:row r="782">
      <x:c r="A782" s="5" t="s">
        <x:v>1741</x:v>
      </x:c>
      <x:c r="B782" s="5">
        <x:v>45886</x:v>
      </x:c>
      <x:c r="C782" s="5" t="s">
        <x:v>38</x:v>
      </x:c>
      <x:c r="D782" s="5" t="s">
        <x:v>39</x:v>
      </x:c>
      <x:c r="E782" s="5" t="s">
        <x:v>40</x:v>
      </x:c>
      <x:c r="F782" s="5" t="s">
        <x:v>41</x:v>
      </x:c>
      <x:c r="G782" s="5" t="s">
        <x:v>533</x:v>
      </x:c>
      <x:c r="H782" s="5" t="s">
        <x:v>43</x:v>
      </x:c>
      <x:c r="I782" s="5" t="s">
        <x:v>488</x:v>
      </x:c>
      <x:c r="J782" s="5" t="s">
        <x:v>74</x:v>
      </x:c>
      <x:c r="K782" s="5" t="s">
        <x:v>117</x:v>
      </x:c>
      <x:c r="L782" s="5" t="s">
        <x:v>16</x:v>
      </x:c>
      <x:c r="M782" s="5" t="s">
        <x:v>95</x:v>
      </x:c>
      <x:c r="N782" s="6">
        <x:v>1</x:v>
      </x:c>
      <x:c r="O782" s="7">
        <x:v>54.850000000000001</x:v>
      </x:c>
      <x:c r="P782" s="8">
        <x:v>0.25</x:v>
      </x:c>
      <x:c r="Q782" s="7">
        <x:v>27.350000000000001</x:v>
      </x:c>
      <x:c r="R782" s="7">
        <x:v>41.140000000000001</x:v>
      </x:c>
      <x:c r="S782" s="5" t="s">
        <x:v>49</x:v>
      </x:c>
      <x:c r="T782" s="7">
        <x:v>140625.01000000001</x:v>
      </x:c>
      <x:c r="U782" s="6"/>
      <x:c r="V782" s="6"/>
      <x:c r="W782" s="5" t="s">
        <x:v>50</x:v>
      </x:c>
      <x:c r="X782" s="5" t="s">
        <x:v>97</x:v>
      </x:c>
    </x:row>
    <x:row r="783">
      <x:c r="A783" s="5" t="s">
        <x:v>1742</x:v>
      </x:c>
      <x:c r="B783" s="5">
        <x:v>45700</x:v>
      </x:c>
      <x:c r="C783" s="5" t="s">
        <x:v>38</x:v>
      </x:c>
      <x:c r="D783" s="5" t="s">
        <x:v>39</x:v>
      </x:c>
      <x:c r="E783" s="5" t="s">
        <x:v>40</x:v>
      </x:c>
      <x:c r="F783" s="5" t="s">
        <x:v>41</x:v>
      </x:c>
      <x:c r="G783" s="5" t="s">
        <x:v>1743</x:v>
      </x:c>
      <x:c r="H783" s="5" t="s">
        <x:v>43</x:v>
      </x:c>
      <x:c r="I783" s="5" t="s">
        <x:v>887</x:v>
      </x:c>
      <x:c r="J783" s="5" t="s">
        <x:v>74</x:v>
      </x:c>
      <x:c r="K783" s="5" t="s">
        <x:v>86</x:v>
      </x:c>
      <x:c r="L783" s="5" t="s">
        <x:v>243</x:v>
      </x:c>
      <x:c r="M783" s="5" t="s">
        <x:v>236</x:v>
      </x:c>
      <x:c r="N783" s="6">
        <x:v>-1</x:v>
      </x:c>
      <x:c r="O783" s="7">
        <x:v>85.969999999999999</x:v>
      </x:c>
      <x:c r="P783" s="8">
        <x:v>20</x:v>
      </x:c>
      <x:c r="Q783" s="7">
        <x:v>47.18</x:v>
      </x:c>
      <x:c r="R783" s="7">
        <x:v>-68.780000000000001</x:v>
      </x:c>
      <x:c r="S783" s="5" t="s">
        <x:v>49</x:v>
      </x:c>
      <x:c r="T783" s="7"/>
      <x:c r="U783" s="6"/>
      <x:c r="V783" s="6"/>
      <x:c r="W783" s="5" t="s">
        <x:v>96</x:v>
      </x:c>
      <x:c r="X783" s="5" t="s">
        <x:v>51</x:v>
      </x:c>
    </x:row>
    <x:row r="784">
      <x:c r="A784" s="5" t="s">
        <x:v>1744</x:v>
      </x:c>
      <x:c r="B784" s="5">
        <x:v>45804</x:v>
      </x:c>
      <x:c r="C784" s="5" t="s">
        <x:v>185</x:v>
      </x:c>
      <x:c r="D784" s="5" t="s">
        <x:v>186</x:v>
      </x:c>
      <x:c r="E784" s="5" t="s">
        <x:v>90</x:v>
      </x:c>
      <x:c r="F784" s="5" t="s">
        <x:v>41</x:v>
      </x:c>
      <x:c r="G784" s="5" t="s">
        <x:v>1745</x:v>
      </x:c>
      <x:c r="H784" s="5" t="s">
        <x:v>78</x:v>
      </x:c>
      <x:c r="I784" s="5" t="s">
        <x:v>482</x:v>
      </x:c>
      <x:c r="J784" s="5" t="s">
        <x:v>60</x:v>
      </x:c>
      <x:c r="K784" s="5" t="s">
        <x:v>86</x:v>
      </x:c>
      <x:c r="L784" s="5" t="s">
        <x:v>47</x:v>
      </x:c>
      <x:c r="M784" s="5" t="s">
        <x:v>166</x:v>
      </x:c>
      <x:c r="N784" s="6">
        <x:v>2</x:v>
      </x:c>
      <x:c r="O784" s="7">
        <x:v>219.91999999999999</x:v>
      </x:c>
      <x:c r="P784" s="8">
        <x:v>0</x:v>
      </x:c>
      <x:c r="Q784" s="7">
        <x:v>167.96000000000001</x:v>
      </x:c>
      <x:c r="R784" s="7">
        <x:v>439.83999999999997</x:v>
      </x:c>
      <x:c r="S784" s="5" t="s">
        <x:v>49</x:v>
      </x:c>
      <x:c r="T784" s="7">
        <x:v>69288.910000000003</x:v>
      </x:c>
      <x:c r="U784" s="6"/>
      <x:c r="V784" s="6"/>
      <x:c r="W784" s="5" t="s">
        <x:v>50</x:v>
      </x:c>
      <x:c r="X784" s="5" t="s">
        <x:v>80</x:v>
      </x:c>
    </x:row>
    <x:row r="785">
      <x:c r="A785" s="5" t="s">
        <x:v>1746</x:v>
      </x:c>
      <x:c r="B785" s="5">
        <x:v>45403</x:v>
      </x:c>
      <x:c r="C785" s="5" t="s">
        <x:v>283</x:v>
      </x:c>
      <x:c r="D785" s="5" t="s">
        <x:v>284</x:v>
      </x:c>
      <x:c r="E785" s="5" t="s">
        <x:v>55</x:v>
      </x:c>
      <x:c r="F785" s="5" t="s">
        <x:v>56</x:v>
      </x:c>
      <x:c r="G785" s="5" t="s">
        <x:v>1747</x:v>
      </x:c>
      <x:c r="H785" s="5" t="s">
        <x:v>58</x:v>
      </x:c>
      <x:c r="I785" s="5" t="s">
        <x:v>588</x:v>
      </x:c>
      <x:c r="J785" s="5" t="s">
        <x:v>45</x:v>
      </x:c>
      <x:c r="K785" s="5" t="s">
        <x:v>86</x:v>
      </x:c>
      <x:c r="L785" s="5" t="s">
        <x:v>131</x:v>
      </x:c>
      <x:c r="M785" s="5" t="s">
        <x:v>258</x:v>
      </x:c>
      <x:c r="N785" s="6">
        <x:v>1</x:v>
      </x:c>
      <x:c r="O785" s="7">
        <x:v>244.97</x:v>
      </x:c>
      <x:c r="P785" s="8">
        <x:v>0.20000000000000001</x:v>
      </x:c>
      <x:c r="Q785" s="7">
        <x:v>149.37</x:v>
      </x:c>
      <x:c r="R785" s="7">
        <x:v>195.97999999999999</x:v>
      </x:c>
      <x:c r="S785" s="5" t="s">
        <x:v>49</x:v>
      </x:c>
      <x:c r="T785" s="7">
        <x:v>63431.900000000001</x:v>
      </x:c>
      <x:c r="U785" s="6"/>
      <x:c r="V785" s="6"/>
      <x:c r="W785" s="5" t="s">
        <x:v>50</x:v>
      </x:c>
      <x:c r="X785" s="5" t="s">
        <x:v>80</x:v>
      </x:c>
    </x:row>
    <x:row r="786">
      <x:c r="A786" s="5" t="s">
        <x:v>1748</x:v>
      </x:c>
      <x:c r="B786" s="5">
        <x:v>46119</x:v>
      </x:c>
      <x:c r="C786" s="5" t="s">
        <x:v>53</x:v>
      </x:c>
      <x:c r="D786" s="5" t="s">
        <x:v>54</x:v>
      </x:c>
      <x:c r="E786" s="5" t="s">
        <x:v>55</x:v>
      </x:c>
      <x:c r="F786" s="5" t="s">
        <x:v>56</x:v>
      </x:c>
      <x:c r="G786" s="5" t="s">
        <x:v>1749</x:v>
      </x:c>
      <x:c r="H786" s="5" t="s">
        <x:v>43</x:v>
      </x:c>
      <x:c r="I786" s="5" t="s">
        <x:v>232</x:v>
      </x:c>
      <x:c r="J786" s="5" t="s">
        <x:v>93</x:v>
      </x:c>
      <x:c r="K786" s="5" t="s">
        <x:v>61</x:v>
      </x:c>
      <x:c r="L786" s="5" t="s">
        <x:v>47</x:v>
      </x:c>
      <x:c r="M786" s="5" t="s">
        <x:v>236</x:v>
      </x:c>
      <x:c r="N786" s="6">
        <x:v>3</x:v>
      </x:c>
      <x:c r="O786" s="7">
        <x:v>41.240000000000002</x:v>
      </x:c>
      <x:c r="P786" s="8">
        <x:v>0.14999999999999999</x:v>
      </x:c>
      <x:c r="Q786" s="7">
        <x:v>26.989999999999998</x:v>
      </x:c>
      <x:c r="R786" s="7">
        <x:v>105.16</x:v>
      </x:c>
      <x:c r="S786" s="5" t="s">
        <x:v>49</x:v>
      </x:c>
      <x:c r="T786" s="7">
        <x:v>80819.619999999995</x:v>
      </x:c>
      <x:c r="U786" s="6"/>
      <x:c r="V786" s="6"/>
      <x:c r="W786" s="5" t="s">
        <x:v>50</x:v>
      </x:c>
      <x:c r="X786" s="5" t="s">
        <x:v>80</x:v>
      </x:c>
    </x:row>
    <x:row r="787">
      <x:c r="A787" s="5" t="s">
        <x:v>1750</x:v>
      </x:c>
      <x:c r="B787" s="5">
        <x:v>45936</x:v>
      </x:c>
      <x:c r="C787" s="5" t="s">
        <x:v>194</x:v>
      </x:c>
      <x:c r="D787" s="5" t="s">
        <x:v>195</x:v>
      </x:c>
      <x:c r="E787" s="5" t="s">
        <x:v>90</x:v>
      </x:c>
      <x:c r="F787" s="5" t="s">
        <x:v>158</x:v>
      </x:c>
      <x:c r="G787" s="5" t="s">
        <x:v>1751</x:v>
      </x:c>
      <x:c r="H787" s="5" t="s">
        <x:v>58</x:v>
      </x:c>
      <x:c r="I787" s="5" t="s">
        <x:v>648</x:v>
      </x:c>
      <x:c r="J787" s="5" t="s">
        <x:v>93</x:v>
      </x:c>
      <x:c r="K787" s="5" t="s">
        <x:v>61</x:v>
      </x:c>
      <x:c r="L787" s="5" t="s">
        <x:v>47</x:v>
      </x:c>
      <x:c r="M787" s="5" t="s">
        <x:v>75</x:v>
      </x:c>
      <x:c r="N787" s="6">
        <x:v>1</x:v>
      </x:c>
      <x:c r="O787" s="7">
        <x:v>42.359999999999999</x:v>
      </x:c>
      <x:c r="P787" s="8">
        <x:v>0.20000000000000001</x:v>
      </x:c>
      <x:c r="Q787" s="7">
        <x:v>29.219999999999999</x:v>
      </x:c>
      <x:c r="R787" s="7">
        <x:v>33.890000000000001</x:v>
      </x:c>
      <x:c r="S787" s="5" t="s">
        <x:v>49</x:v>
      </x:c>
      <x:c r="T787" s="7">
        <x:v>98671.429999999993</x:v>
      </x:c>
      <x:c r="U787" s="6"/>
      <x:c r="V787" s="6"/>
      <x:c r="W787" s="5" t="s">
        <x:v>50</x:v>
      </x:c>
      <x:c r="X787" s="5" t="s">
        <x:v>70</x:v>
      </x:c>
    </x:row>
    <x:row r="788">
      <x:c r="A788" s="5" t="s">
        <x:v>1752</x:v>
      </x:c>
      <x:c r="B788" s="5">
        <x:v>45808</x:v>
      </x:c>
      <x:c r="C788" s="5" t="s">
        <x:v>194</x:v>
      </x:c>
      <x:c r="D788" s="5" t="s">
        <x:v>195</x:v>
      </x:c>
      <x:c r="E788" s="5" t="s">
        <x:v>90</x:v>
      </x:c>
      <x:c r="F788" s="5" t="s">
        <x:v>158</x:v>
      </x:c>
      <x:c r="G788" s="5" t="s">
        <x:v>1753</x:v>
      </x:c>
      <x:c r="H788" s="5" t="s">
        <x:v>43</x:v>
      </x:c>
      <x:c r="I788" s="5" t="s">
        <x:v>591</x:v>
      </x:c>
      <x:c r="J788" s="5" t="s">
        <x:v>116</x:v>
      </x:c>
      <x:c r="K788" s="5" t="s">
        <x:v>117</x:v>
      </x:c>
      <x:c r="L788" s="5" t="s">
        <x:v>16</x:v>
      </x:c>
      <x:c r="M788" s="5" t="s">
        <x:v>170</x:v>
      </x:c>
      <x:c r="N788" s="6">
        <x:v>1</x:v>
      </x:c>
      <x:c r="O788" s="7">
        <x:v>249.03</x:v>
      </x:c>
      <x:c r="P788" s="8">
        <x:v>0.10000000000000001</x:v>
      </x:c>
      <x:c r="Q788" s="7">
        <x:v>186.69</x:v>
      </x:c>
      <x:c r="R788" s="7">
        <x:v>224.13</x:v>
      </x:c>
      <x:c r="S788" s="5" t="s">
        <x:v>49</x:v>
      </x:c>
      <x:c r="T788" s="7">
        <x:v>121245.57000000001</x:v>
      </x:c>
      <x:c r="U788" s="6"/>
      <x:c r="V788" s="6"/>
      <x:c r="W788" s="5" t="s">
        <x:v>50</x:v>
      </x:c>
      <x:c r="X788" s="5" t="s">
        <x:v>70</x:v>
      </x:c>
    </x:row>
    <x:row r="789">
      <x:c r="A789" s="5" t="s">
        <x:v>1754</x:v>
      </x:c>
      <x:c r="B789" s="5">
        <x:v>45354</x:v>
      </x:c>
      <x:c r="C789" s="5" t="s">
        <x:v>178</x:v>
      </x:c>
      <x:c r="D789" s="5" t="s">
        <x:v>179</x:v>
      </x:c>
      <x:c r="E789" s="5" t="s">
        <x:v>90</x:v>
      </x:c>
      <x:c r="F789" s="5" t="s">
        <x:v>66</x:v>
      </x:c>
      <x:c r="G789" s="5" t="s">
        <x:v>1755</x:v>
      </x:c>
      <x:c r="H789" s="5" t="s">
        <x:v>58</x:v>
      </x:c>
      <x:c r="I789" s="5" t="s">
        <x:v>1451</x:v>
      </x:c>
      <x:c r="J789" s="5" t="s">
        <x:v>60</x:v>
      </x:c>
      <x:c r="K789" s="5" t="s">
        <x:v>86</x:v>
      </x:c>
      <x:c r="L789" s="5" t="s">
        <x:v>47</x:v>
      </x:c>
      <x:c r="M789" s="5" t="s">
        <x:v>329</x:v>
      </x:c>
      <x:c r="N789" s="6">
        <x:v>1</x:v>
      </x:c>
      <x:c r="O789" s="7">
        <x:v>137.72999999999999</x:v>
      </x:c>
      <x:c r="P789" s="8">
        <x:v>0.10000000000000001</x:v>
      </x:c>
      <x:c r="Q789" s="7">
        <x:v>89.379999999999995</x:v>
      </x:c>
      <x:c r="R789" s="7">
        <x:v>123.95999999999999</x:v>
      </x:c>
      <x:c r="S789" s="5" t="s">
        <x:v>49</x:v>
      </x:c>
      <x:c r="T789" s="7">
        <x:v>75982.610000000001</x:v>
      </x:c>
      <x:c r="U789" s="6"/>
      <x:c r="V789" s="6"/>
      <x:c r="W789" s="5" t="s">
        <x:v>50</x:v>
      </x:c>
      <x:c r="X789" s="5" t="s">
        <x:v>70</x:v>
      </x:c>
    </x:row>
    <x:row r="790">
      <x:c r="A790" s="5" t="s">
        <x:v>1756</x:v>
      </x:c>
      <x:c r="B790" s="5">
        <x:v>46016</x:v>
      </x:c>
      <x:c r="C790" s="5" t="s">
        <x:v>127</x:v>
      </x:c>
      <x:c r="D790" s="5" t="s">
        <x:v>128</x:v>
      </x:c>
      <x:c r="E790" s="5" t="s">
        <x:v>55</x:v>
      </x:c>
      <x:c r="F790" s="5" t="s">
        <x:v>41</x:v>
      </x:c>
      <x:c r="G790" s="5" t="s">
        <x:v>843</x:v>
      </x:c>
      <x:c r="H790" s="5" t="s">
        <x:v>104</x:v>
      </x:c>
      <x:c r="I790" s="5" t="s">
        <x:v>437</x:v>
      </x:c>
      <x:c r="J790" s="5" t="s">
        <x:v>60</x:v>
      </x:c>
      <x:c r="K790" s="5" t="s">
        <x:v>46</x:v>
      </x:c>
      <x:c r="L790" s="5" t="s">
        <x:v>16</x:v>
      </x:c>
      <x:c r="M790" s="5" t="s">
        <x:v>106</x:v>
      </x:c>
      <x:c r="N790" s="6">
        <x:v>0</x:v>
      </x:c>
      <x:c r="O790" s="7">
        <x:v>88.450000000000003</x:v>
      </x:c>
      <x:c r="P790" s="8">
        <x:v>0.25</x:v>
      </x:c>
      <x:c r="Q790" s="7">
        <x:v>45.32</x:v>
      </x:c>
      <x:c r="R790" s="7">
        <x:v>0</x:v>
      </x:c>
      <x:c r="S790" s="5" t="s">
        <x:v>49</x:v>
      </x:c>
      <x:c r="T790" s="7">
        <x:v>186467.25</x:v>
      </x:c>
      <x:c r="U790" s="6"/>
      <x:c r="V790" s="6"/>
      <x:c r="W790" s="5" t="s">
        <x:v>151</x:v>
      </x:c>
      <x:c r="X790" s="5" t="s">
        <x:v>51</x:v>
      </x:c>
    </x:row>
    <x:row r="791">
      <x:c r="A791" s="5" t="s">
        <x:v>1757</x:v>
      </x:c>
      <x:c r="B791" s="5">
        <x:v>45406</x:v>
      </x:c>
      <x:c r="C791" s="5" t="s">
        <x:v>82</x:v>
      </x:c>
      <x:c r="D791" s="5" t="s">
        <x:v>83</x:v>
      </x:c>
      <x:c r="E791" s="5" t="s">
        <x:v>40</x:v>
      </x:c>
      <x:c r="F791" s="5" t="s">
        <x:v>56</x:v>
      </x:c>
      <x:c r="G791" s="5" t="s">
        <x:v>1329</x:v>
      </x:c>
      <x:c r="H791" s="5" t="s">
        <x:v>58</x:v>
      </x:c>
      <x:c r="I791" s="5" t="s">
        <x:v>121</x:v>
      </x:c>
      <x:c r="J791" s="5" t="s">
        <x:v>93</x:v>
      </x:c>
      <x:c r="K791" s="5" t="s">
        <x:v>46</x:v>
      </x:c>
      <x:c r="L791" s="5" t="s">
        <x:v>16</x:v>
      </x:c>
      <x:c r="M791" s="5" t="s">
        <x:v>350</x:v>
      </x:c>
      <x:c r="N791" s="6">
        <x:v>3</x:v>
      </x:c>
      <x:c r="O791" s="7">
        <x:v>25.940000000000001</x:v>
      </x:c>
      <x:c r="P791" s="8">
        <x:v>0</x:v>
      </x:c>
      <x:c r="Q791" s="7">
        <x:v>18.82</x:v>
      </x:c>
      <x:c r="R791" s="7">
        <x:v>11.18</x:v>
      </x:c>
      <x:c r="S791" s="5" t="s">
        <x:v>479</x:v>
      </x:c>
      <x:c r="T791" s="7">
        <x:v>142518.87</x:v>
      </x:c>
      <x:c r="U791" s="6"/>
      <x:c r="V791" s="6"/>
      <x:c r="W791" s="5" t="s">
        <x:v>50</x:v>
      </x:c>
      <x:c r="X791" s="5" t="s">
        <x:v>51</x:v>
      </x:c>
    </x:row>
    <x:row r="792">
      <x:c r="A792" s="5" t="s">
        <x:v>1758</x:v>
      </x:c>
      <x:c r="B792" s="5">
        <x:v>45993</x:v>
      </x:c>
      <x:c r="C792" s="5" t="s">
        <x:v>82</x:v>
      </x:c>
      <x:c r="D792" s="5" t="s">
        <x:v>83</x:v>
      </x:c>
      <x:c r="E792" s="5" t="s">
        <x:v>40</x:v>
      </x:c>
      <x:c r="F792" s="5" t="s">
        <x:v>56</x:v>
      </x:c>
      <x:c r="G792" s="5" t="s">
        <x:v>1759</x:v>
      </x:c>
      <x:c r="H792" s="5" t="s">
        <x:v>104</x:v>
      </x:c>
      <x:c r="I792" s="5" t="s">
        <x:v>115</x:v>
      </x:c>
      <x:c r="J792" s="5" t="s">
        <x:v>116</x:v>
      </x:c>
      <x:c r="K792" s="5" t="s">
        <x:v>117</x:v>
      </x:c>
      <x:c r="L792" s="5" t="s">
        <x:v>16</x:v>
      </x:c>
      <x:c r="M792" s="5" t="s">
        <x:v>154</x:v>
      </x:c>
      <x:c r="N792" s="6">
        <x:v>5</x:v>
      </x:c>
      <x:c r="O792" s="7">
        <x:v>265.75</x:v>
      </x:c>
      <x:c r="P792" s="8">
        <x:v>5.0000000000000003e-002</x:v>
      </x:c>
      <x:c r="Q792" s="7">
        <x:v>205.13999999999999</x:v>
      </x:c>
      <x:c r="R792" s="7">
        <x:v>1262.3099999999999</x:v>
      </x:c>
      <x:c r="S792" s="5" t="s">
        <x:v>49</x:v>
      </x:c>
      <x:c r="T792" s="7">
        <x:v>186128.69</x:v>
      </x:c>
      <x:c r="U792" s="6"/>
      <x:c r="V792" s="6"/>
      <x:c r="W792" s="5" t="s">
        <x:v>50</x:v>
      </x:c>
      <x:c r="X792" s="5" t="s">
        <x:v>70</x:v>
      </x:c>
    </x:row>
    <x:row r="793">
      <x:c r="A793" s="5" t="s">
        <x:v>1760</x:v>
      </x:c>
      <x:c r="B793" s="5">
        <x:v>45397</x:v>
      </x:c>
      <x:c r="C793" s="5" t="s">
        <x:v>100</x:v>
      </x:c>
      <x:c r="D793" s="5" t="s">
        <x:v>101</x:v>
      </x:c>
      <x:c r="E793" s="5" t="s">
        <x:v>90</x:v>
      </x:c>
      <x:c r="F793" s="5" t="s">
        <x:v>102</x:v>
      </x:c>
      <x:c r="G793" s="5" t="s">
        <x:v>1761</x:v>
      </x:c>
      <x:c r="H793" s="5" t="s">
        <x:v>43</x:v>
      </x:c>
      <x:c r="I793" s="5" t="s">
        <x:v>79</x:v>
      </x:c>
      <x:c r="J793" s="5" t="s">
        <x:v>45</x:v>
      </x:c>
      <x:c r="K793" s="5" t="s">
        <x:v>46</x:v>
      </x:c>
      <x:c r="L793" s="5" t="s">
        <x:v>131</x:v>
      </x:c>
      <x:c r="M793" s="5" t="s">
        <x:v>112</x:v>
      </x:c>
      <x:c r="N793" s="6">
        <x:v>1</x:v>
      </x:c>
      <x:c r="O793" s="7">
        <x:v>398.81</x:v>
      </x:c>
      <x:c r="P793" s="8">
        <x:v>0.10000000000000001</x:v>
      </x:c>
      <x:c r="Q793" s="7">
        <x:v>226.56</x:v>
      </x:c>
      <x:c r="R793" s="7">
        <x:v>358.93000000000001</x:v>
      </x:c>
      <x:c r="S793" s="5" t="s">
        <x:v>49</x:v>
      </x:c>
      <x:c r="T793" s="7">
        <x:v>84896.410000000003</x:v>
      </x:c>
      <x:c r="U793" s="6"/>
      <x:c r="V793" s="6"/>
      <x:c r="W793" s="5" t="s">
        <x:v>50</x:v>
      </x:c>
      <x:c r="X793" s="5" t="s">
        <x:v>51</x:v>
      </x:c>
    </x:row>
    <x:row r="794">
      <x:c r="A794" s="5" t="s">
        <x:v>1762</x:v>
      </x:c>
      <x:c r="B794" s="5">
        <x:v>45582</x:v>
      </x:c>
      <x:c r="C794" s="5" t="s">
        <x:v>82</x:v>
      </x:c>
      <x:c r="D794" s="5" t="s">
        <x:v>83</x:v>
      </x:c>
      <x:c r="E794" s="5" t="s">
        <x:v>40</x:v>
      </x:c>
      <x:c r="F794" s="5" t="s">
        <x:v>56</x:v>
      </x:c>
      <x:c r="G794" s="5" t="s">
        <x:v>1763</x:v>
      </x:c>
      <x:c r="H794" s="5" t="s">
        <x:v>58</x:v>
      </x:c>
      <x:c r="I794" s="5" t="s">
        <x:v>250</x:v>
      </x:c>
      <x:c r="J794" s="5" t="s">
        <x:v>60</x:v>
      </x:c>
      <x:c r="K794" s="5" t="s">
        <x:v>46</x:v>
      </x:c>
      <x:c r="L794" s="5" t="s">
        <x:v>16</x:v>
      </x:c>
      <x:c r="M794" s="5" t="s">
        <x:v>189</x:v>
      </x:c>
      <x:c r="N794" s="6">
        <x:v>7</x:v>
      </x:c>
      <x:c r="O794" s="7">
        <x:v>210.78</x:v>
      </x:c>
      <x:c r="P794" s="8">
        <x:v>0.14999999999999999</x:v>
      </x:c>
      <x:c r="Q794" s="7">
        <x:v>120.05</x:v>
      </x:c>
      <x:c r="R794" s="7">
        <x:v>1254.1400000000001</x:v>
      </x:c>
      <x:c r="S794" s="5" t="s">
        <x:v>49</x:v>
      </x:c>
      <x:c r="T794" s="7">
        <x:v>157359.17999999999</x:v>
      </x:c>
      <x:c r="U794" s="6"/>
      <x:c r="V794" s="6"/>
      <x:c r="W794" s="5" t="s">
        <x:v>50</x:v>
      </x:c>
      <x:c r="X794" s="5" t="s">
        <x:v>80</x:v>
      </x:c>
    </x:row>
    <x:row r="795">
      <x:c r="A795" s="5" t="s">
        <x:v>1764</x:v>
      </x:c>
      <x:c r="B795" s="5">
        <x:v>45698</x:v>
      </x:c>
      <x:c r="C795" s="5" t="s">
        <x:v>88</x:v>
      </x:c>
      <x:c r="D795" s="5" t="s">
        <x:v>89</x:v>
      </x:c>
      <x:c r="E795" s="5" t="s">
        <x:v>90</x:v>
      </x:c>
      <x:c r="F795" s="5" t="s">
        <x:v>56</x:v>
      </x:c>
      <x:c r="G795" s="5" t="s">
        <x:v>1273</x:v>
      </x:c>
      <x:c r="H795" s="5" t="s">
        <x:v>43</x:v>
      </x:c>
      <x:c r="I795" s="5" t="s">
        <x:v>1765</x:v>
      </x:c>
      <x:c r="J795" s="5" t="s">
        <x:v>60</x:v>
      </x:c>
      <x:c r="K795" s="5" t="s">
        <x:v>61</x:v>
      </x:c>
      <x:c r="L795" s="5" t="s">
        <x:v>94</x:v>
      </x:c>
      <x:c r="M795" s="5" t="s">
        <x:v>211</x:v>
      </x:c>
      <x:c r="N795" s="6">
        <x:v>1</x:v>
      </x:c>
      <x:c r="O795" s="7">
        <x:v>35.240000000000002</x:v>
      </x:c>
      <x:c r="P795" s="8">
        <x:v>5.0000000000000003e-002</x:v>
      </x:c>
      <x:c r="Q795" s="7">
        <x:v>28.84</x:v>
      </x:c>
      <x:c r="R795" s="7">
        <x:v>33.479999999999997</x:v>
      </x:c>
      <x:c r="S795" s="5" t="s">
        <x:v>49</x:v>
      </x:c>
      <x:c r="T795" s="7">
        <x:v>68701.479999999996</x:v>
      </x:c>
      <x:c r="U795" s="6">
        <x:v>22</x:v>
      </x:c>
      <x:c r="V795" s="6">
        <x:v>32</x:v>
      </x:c>
      <x:c r="W795" s="5" t="s">
        <x:v>50</x:v>
      </x:c>
      <x:c r="X795" s="5" t="s">
        <x:v>70</x:v>
      </x:c>
    </x:row>
    <x:row r="796">
      <x:c r="A796" s="5" t="s">
        <x:v>1766</x:v>
      </x:c>
      <x:c r="B796" s="5">
        <x:v>45678</x:v>
      </x:c>
      <x:c r="C796" s="5" t="s">
        <x:v>247</x:v>
      </x:c>
      <x:c r="D796" s="5" t="s">
        <x:v>248</x:v>
      </x:c>
      <x:c r="E796" s="5" t="s">
        <x:v>40</x:v>
      </x:c>
      <x:c r="F796" s="5" t="s">
        <x:v>102</x:v>
      </x:c>
      <x:c r="G796" s="5" t="s">
        <x:v>1767</x:v>
      </x:c>
      <x:c r="H796" s="5" t="s">
        <x:v>78</x:v>
      </x:c>
      <x:c r="I796" s="5" t="s">
        <x:v>1044</x:v>
      </x:c>
      <x:c r="J796" s="5" t="s">
        <x:v>45</x:v>
      </x:c>
      <x:c r="K796" s="5" t="s">
        <x:v>117</x:v>
      </x:c>
      <x:c r="L796" s="5" t="s">
        <x:v>16</x:v>
      </x:c>
      <x:c r="M796" s="5" t="s">
        <x:v>106</x:v>
      </x:c>
      <x:c r="N796" s="6">
        <x:v>1</x:v>
      </x:c>
      <x:c r="O796" s="7">
        <x:v>602.92999999999995</x:v>
      </x:c>
      <x:c r="P796" s="8">
        <x:v>0</x:v>
      </x:c>
      <x:c r="Q796" s="7">
        <x:v>436.52999999999997</x:v>
      </x:c>
      <x:c r="R796" s="7">
        <x:v>602.92999999999995</x:v>
      </x:c>
      <x:c r="S796" s="5" t="s">
        <x:v>49</x:v>
      </x:c>
      <x:c r="T796" s="7">
        <x:v>139765.57999999999</x:v>
      </x:c>
      <x:c r="U796" s="6"/>
      <x:c r="V796" s="6"/>
      <x:c r="W796" s="5" t="s">
        <x:v>50</x:v>
      </x:c>
      <x:c r="X796" s="5" t="s">
        <x:v>80</x:v>
      </x:c>
    </x:row>
    <x:row r="797">
      <x:c r="A797" s="5" t="s">
        <x:v>1768</x:v>
      </x:c>
      <x:c r="B797" s="5">
        <x:v>45430</x:v>
      </x:c>
      <x:c r="C797" s="5" t="s">
        <x:v>88</x:v>
      </x:c>
      <x:c r="D797" s="5" t="s">
        <x:v>89</x:v>
      </x:c>
      <x:c r="E797" s="5" t="s">
        <x:v>90</x:v>
      </x:c>
      <x:c r="F797" s="5" t="s">
        <x:v>56</x:v>
      </x:c>
      <x:c r="G797" s="5" t="s">
        <x:v>1769</x:v>
      </x:c>
      <x:c r="H797" s="5" t="s">
        <x:v>43</x:v>
      </x:c>
      <x:c r="I797" s="5" t="s">
        <x:v>225</x:v>
      </x:c>
      <x:c r="J797" s="5" t="s">
        <x:v>116</x:v>
      </x:c>
      <x:c r="K797" s="5" t="s">
        <x:v>61</x:v>
      </x:c>
      <x:c r="L797" s="5" t="s">
        <x:v>16</x:v>
      </x:c>
      <x:c r="M797" s="5" t="s">
        <x:v>142</x:v>
      </x:c>
      <x:c r="N797" s="6">
        <x:v>1</x:v>
      </x:c>
      <x:c r="O797" s="7">
        <x:v>277.36000000000001</x:v>
      </x:c>
      <x:c r="P797" s="8">
        <x:v>0</x:v>
      </x:c>
      <x:c r="Q797" s="7">
        <x:v>162.94999999999999</x:v>
      </x:c>
      <x:c r="R797" s="7">
        <x:v>277.36000000000001</x:v>
      </x:c>
      <x:c r="S797" s="5" t="s">
        <x:v>49</x:v>
      </x:c>
      <x:c r="T797" s="7">
        <x:v>158173.98000000001</x:v>
      </x:c>
      <x:c r="U797" s="6">
        <x:v>0</x:v>
      </x:c>
      <x:c r="V797" s="6">
        <x:v>32</x:v>
      </x:c>
      <x:c r="W797" s="5" t="s">
        <x:v>50</x:v>
      </x:c>
      <x:c r="X797" s="5" t="s">
        <x:v>70</x:v>
      </x:c>
    </x:row>
    <x:row r="798">
      <x:c r="A798" s="5" t="s">
        <x:v>1770</x:v>
      </x:c>
      <x:c r="B798" s="5">
        <x:v>45715</x:v>
      </x:c>
      <x:c r="C798" s="5" t="s">
        <x:v>162</x:v>
      </x:c>
      <x:c r="D798" s="5" t="s">
        <x:v>163</x:v>
      </x:c>
      <x:c r="E798" s="5" t="s">
        <x:v>40</x:v>
      </x:c>
      <x:c r="F798" s="5" t="s">
        <x:v>158</x:v>
      </x:c>
      <x:c r="G798" s="5" t="s">
        <x:v>1771</x:v>
      </x:c>
      <x:c r="H798" s="5" t="s">
        <x:v>78</x:v>
      </x:c>
      <x:c r="I798" s="5" t="s">
        <x:v>445</x:v>
      </x:c>
      <x:c r="J798" s="5" t="s">
        <x:v>74</x:v>
      </x:c>
      <x:c r="K798" s="5" t="s">
        <x:v>86</x:v>
      </x:c>
      <x:c r="L798" s="5" t="s">
        <x:v>16</x:v>
      </x:c>
      <x:c r="M798" s="5" t="s">
        <x:v>142</x:v>
      </x:c>
      <x:c r="N798" s="6">
        <x:v>1</x:v>
      </x:c>
      <x:c r="O798" s="7">
        <x:v>72.900000000000006</x:v>
      </x:c>
      <x:c r="P798" s="8">
        <x:v>5.0000000000000003e-002</x:v>
      </x:c>
      <x:c r="Q798" s="7">
        <x:v>46.549999999999997</x:v>
      </x:c>
      <x:c r="R798" s="7">
        <x:v>69.25</x:v>
      </x:c>
      <x:c r="S798" s="5" t="s">
        <x:v>49</x:v>
      </x:c>
      <x:c r="T798" s="7">
        <x:v>196960.34</x:v>
      </x:c>
      <x:c r="U798" s="6"/>
      <x:c r="V798" s="6"/>
      <x:c r="W798" s="5" t="s">
        <x:v>50</x:v>
      </x:c>
      <x:c r="X798" s="5" t="s">
        <x:v>70</x:v>
      </x:c>
    </x:row>
    <x:row r="799">
      <x:c r="A799" s="5" t="s">
        <x:v>1772</x:v>
      </x:c>
      <x:c r="B799" s="5">
        <x:v>46108</x:v>
      </x:c>
      <x:c r="C799" s="5" t="s">
        <x:v>127</x:v>
      </x:c>
      <x:c r="D799" s="5" t="s">
        <x:v>128</x:v>
      </x:c>
      <x:c r="E799" s="5" t="s">
        <x:v>55</x:v>
      </x:c>
      <x:c r="F799" s="5" t="s">
        <x:v>41</x:v>
      </x:c>
      <x:c r="G799" s="5" t="s">
        <x:v>1773</x:v>
      </x:c>
      <x:c r="H799" s="5" t="s">
        <x:v>104</x:v>
      </x:c>
      <x:c r="I799" s="5" t="s">
        <x:v>687</x:v>
      </x:c>
      <x:c r="J799" s="5" t="s">
        <x:v>93</x:v>
      </x:c>
      <x:c r="K799" s="5" t="s">
        <x:v>117</x:v>
      </x:c>
      <x:c r="L799" s="5" t="s">
        <x:v>47</x:v>
      </x:c>
      <x:c r="M799" s="5" t="s">
        <x:v>170</x:v>
      </x:c>
      <x:c r="N799" s="6">
        <x:v>1</x:v>
      </x:c>
      <x:c r="O799" s="7">
        <x:v>47.5</x:v>
      </x:c>
      <x:c r="P799" s="8">
        <x:v>0</x:v>
      </x:c>
      <x:c r="Q799" s="7">
        <x:v>36.490000000000002</x:v>
      </x:c>
      <x:c r="R799" s="7">
        <x:v>47.5</x:v>
      </x:c>
      <x:c r="S799" s="5" t="s">
        <x:v>49</x:v>
      </x:c>
      <x:c r="T799" s="7">
        <x:v>66880.800000000003</x:v>
      </x:c>
      <x:c r="U799" s="6"/>
      <x:c r="V799" s="6"/>
      <x:c r="W799" s="5" t="s">
        <x:v>50</x:v>
      </x:c>
      <x:c r="X799" s="5" t="s">
        <x:v>51</x:v>
      </x:c>
    </x:row>
    <x:row r="800">
      <x:c r="A800" s="5" t="s">
        <x:v>1774</x:v>
      </x:c>
      <x:c r="B800" s="5">
        <x:v>45552</x:v>
      </x:c>
      <x:c r="C800" s="5" t="s">
        <x:v>108</x:v>
      </x:c>
      <x:c r="D800" s="5" t="s">
        <x:v>109</x:v>
      </x:c>
      <x:c r="E800" s="5" t="s">
        <x:v>90</x:v>
      </x:c>
      <x:c r="F800" s="5" t="s">
        <x:v>102</x:v>
      </x:c>
      <x:c r="G800" s="5" t="s">
        <x:v>1775</x:v>
      </x:c>
      <x:c r="H800" s="5" t="s">
        <x:v>58</x:v>
      </x:c>
      <x:c r="I800" s="5" t="s">
        <x:v>68</x:v>
      </x:c>
      <x:c r="J800" s="5" t="s">
        <x:v>45</x:v>
      </x:c>
      <x:c r="K800" s="5" t="s">
        <x:v>46</x:v>
      </x:c>
      <x:c r="L800" s="5" t="s">
        <x:v>94</x:v>
      </x:c>
      <x:c r="M800" s="5" t="s">
        <x:v>75</x:v>
      </x:c>
      <x:c r="N800" s="6">
        <x:v>5</x:v>
      </x:c>
      <x:c r="O800" s="7">
        <x:v>763.66999999999996</x:v>
      </x:c>
      <x:c r="P800" s="8">
        <x:v>0</x:v>
      </x:c>
      <x:c r="Q800" s="7">
        <x:v>537.84000000000003</x:v>
      </x:c>
      <x:c r="R800" s="7">
        <x:v>3818.3499999999999</x:v>
      </x:c>
      <x:c r="S800" s="5" t="s">
        <x:v>49</x:v>
      </x:c>
      <x:c r="T800" s="7">
        <x:v>92932.210000000006</x:v>
      </x:c>
      <x:c r="U800" s="6"/>
      <x:c r="V800" s="6"/>
      <x:c r="W800" s="5" t="s">
        <x:v>50</x:v>
      </x:c>
      <x:c r="X800" s="5" t="s">
        <x:v>80</x:v>
      </x:c>
    </x:row>
    <x:row r="801">
      <x:c r="A801" s="5" t="s">
        <x:v>1776</x:v>
      </x:c>
      <x:c r="B801" s="5">
        <x:v>45765</x:v>
      </x:c>
      <x:c r="C801" s="5" t="s">
        <x:v>185</x:v>
      </x:c>
      <x:c r="D801" s="5" t="s">
        <x:v>186</x:v>
      </x:c>
      <x:c r="E801" s="5" t="s">
        <x:v>90</x:v>
      </x:c>
      <x:c r="F801" s="5" t="s">
        <x:v>41</x:v>
      </x:c>
      <x:c r="G801" s="5" t="s">
        <x:v>460</x:v>
      </x:c>
      <x:c r="H801" s="5" t="s">
        <x:v>43</x:v>
      </x:c>
      <x:c r="I801" s="5" t="s">
        <x:v>135</x:v>
      </x:c>
      <x:c r="J801" s="5" t="s">
        <x:v>60</x:v>
      </x:c>
      <x:c r="K801" s="5" t="s">
        <x:v>86</x:v>
      </x:c>
      <x:c r="L801" s="5" t="s">
        <x:v>254</x:v>
      </x:c>
      <x:c r="M801" s="5" t="s">
        <x:v>198</x:v>
      </x:c>
      <x:c r="N801" s="6">
        <x:v>0</x:v>
      </x:c>
      <x:c r="O801" s="7">
        <x:v>234.28999999999999</x:v>
      </x:c>
      <x:c r="P801" s="8">
        <x:v>0.10000000000000001</x:v>
      </x:c>
      <x:c r="Q801" s="7">
        <x:v>130.28</x:v>
      </x:c>
      <x:c r="R801" s="7">
        <x:v>0</x:v>
      </x:c>
      <x:c r="S801" s="5" t="s">
        <x:v>49</x:v>
      </x:c>
      <x:c r="T801" s="7">
        <x:v>136612.60999999999</x:v>
      </x:c>
      <x:c r="U801" s="6"/>
      <x:c r="V801" s="6"/>
      <x:c r="W801" s="5" t="s">
        <x:v>151</x:v>
      </x:c>
      <x:c r="X801" s="5" t="s">
        <x:v>97</x:v>
      </x:c>
    </x:row>
    <x:row r="802">
      <x:c r="A802" s="5" t="s">
        <x:v>1777</x:v>
      </x:c>
      <x:c r="B802" s="5">
        <x:v>45991</x:v>
      </x:c>
      <x:c r="C802" s="5" t="s">
        <x:v>38</x:v>
      </x:c>
      <x:c r="D802" s="5" t="s">
        <x:v>39</x:v>
      </x:c>
      <x:c r="E802" s="5" t="s">
        <x:v>40</x:v>
      </x:c>
      <x:c r="F802" s="5" t="s">
        <x:v>41</x:v>
      </x:c>
      <x:c r="G802" s="5" t="s">
        <x:v>755</x:v>
      </x:c>
      <x:c r="H802" s="5" t="s">
        <x:v>104</x:v>
      </x:c>
      <x:c r="I802" s="5" t="s">
        <x:v>392</x:v>
      </x:c>
      <x:c r="J802" s="5" t="s">
        <x:v>74</x:v>
      </x:c>
      <x:c r="K802" s="5" t="s">
        <x:v>86</x:v>
      </x:c>
      <x:c r="L802" s="5" t="s">
        <x:v>47</x:v>
      </x:c>
      <x:c r="M802" s="5" t="s">
        <x:v>471</x:v>
      </x:c>
      <x:c r="N802" s="6">
        <x:v>2</x:v>
      </x:c>
      <x:c r="O802" s="7">
        <x:v>42.789999999999999</x:v>
      </x:c>
      <x:c r="P802" s="8">
        <x:v>0</x:v>
      </x:c>
      <x:c r="Q802" s="7">
        <x:v>20.899999999999999</x:v>
      </x:c>
      <x:c r="R802" s="7">
        <x:v>85.579999999999998</x:v>
      </x:c>
      <x:c r="S802" s="5" t="s">
        <x:v>49</x:v>
      </x:c>
      <x:c r="T802" s="7">
        <x:v>79999.580000000002</x:v>
      </x:c>
      <x:c r="U802" s="6"/>
      <x:c r="V802" s="6"/>
      <x:c r="W802" s="5" t="s">
        <x:v>50</x:v>
      </x:c>
      <x:c r="X802" s="5" t="s">
        <x:v>70</x:v>
      </x:c>
    </x:row>
    <x:row r="803">
      <x:c r="A803" s="5" t="s">
        <x:v>1778</x:v>
      </x:c>
      <x:c r="B803" s="5">
        <x:v>45463</x:v>
      </x:c>
      <x:c r="C803" s="5" t="s">
        <x:v>64</x:v>
      </x:c>
      <x:c r="D803" s="5" t="s">
        <x:v>65</x:v>
      </x:c>
      <x:c r="E803" s="5" t="s">
        <x:v>40</x:v>
      </x:c>
      <x:c r="F803" s="5" t="s">
        <x:v>66</x:v>
      </x:c>
      <x:c r="G803" s="5" t="s">
        <x:v>1779</x:v>
      </x:c>
      <x:c r="H803" s="5" t="s">
        <x:v>58</x:v>
      </x:c>
      <x:c r="I803" s="5" t="s">
        <x:v>470</x:v>
      </x:c>
      <x:c r="J803" s="5" t="s">
        <x:v>74</x:v>
      </x:c>
      <x:c r="K803" s="5" t="s">
        <x:v>46</x:v>
      </x:c>
      <x:c r="L803" s="5" t="s">
        <x:v>131</x:v>
      </x:c>
      <x:c r="M803" s="5" t="s">
        <x:v>154</x:v>
      </x:c>
      <x:c r="N803" s="6">
        <x:v>1</x:v>
      </x:c>
      <x:c r="O803" s="7">
        <x:v>66.689999999999998</x:v>
      </x:c>
      <x:c r="P803" s="8">
        <x:v>0.25</x:v>
      </x:c>
      <x:c r="Q803" s="7">
        <x:v>45.609999999999999</x:v>
      </x:c>
      <x:c r="R803" s="7">
        <x:v>50.020000000000003</x:v>
      </x:c>
      <x:c r="S803" s="5" t="s">
        <x:v>49</x:v>
      </x:c>
      <x:c r="T803" s="7">
        <x:v>95078.820000000007</x:v>
      </x:c>
      <x:c r="U803" s="6"/>
      <x:c r="V803" s="6"/>
      <x:c r="W803" s="5" t="s">
        <x:v>50</x:v>
      </x:c>
      <x:c r="X803" s="5" t="s">
        <x:v>51</x:v>
      </x:c>
    </x:row>
    <x:row r="804">
      <x:c r="A804" s="5" t="s">
        <x:v>1780</x:v>
      </x:c>
      <x:c r="B804" s="5">
        <x:v>45591</x:v>
      </x:c>
      <x:c r="C804" s="5" t="s">
        <x:v>127</x:v>
      </x:c>
      <x:c r="D804" s="5" t="s">
        <x:v>128</x:v>
      </x:c>
      <x:c r="E804" s="5" t="s">
        <x:v>55</x:v>
      </x:c>
      <x:c r="F804" s="5" t="s">
        <x:v>41</x:v>
      </x:c>
      <x:c r="G804" s="5" t="s">
        <x:v>989</x:v>
      </x:c>
      <x:c r="H804" s="5" t="s">
        <x:v>43</x:v>
      </x:c>
      <x:c r="I804" s="5" t="s">
        <x:v>105</x:v>
      </x:c>
      <x:c r="J804" s="5" t="s">
        <x:v>74</x:v>
      </x:c>
      <x:c r="K804" s="5" t="s">
        <x:v>86</x:v>
      </x:c>
      <x:c r="L804" s="5" t="s">
        <x:v>131</x:v>
      </x:c>
      <x:c r="M804" s="5" t="s">
        <x:v>376</x:v>
      </x:c>
      <x:c r="N804" s="6">
        <x:v>1</x:v>
      </x:c>
      <x:c r="O804" s="7">
        <x:v>81.480000000000004</x:v>
      </x:c>
      <x:c r="P804" s="8">
        <x:v>0.20000000000000001</x:v>
      </x:c>
      <x:c r="Q804" s="7">
        <x:v>56.020000000000003</x:v>
      </x:c>
      <x:c r="R804" s="7">
        <x:v>65.180000000000007</x:v>
      </x:c>
      <x:c r="S804" s="5" t="s">
        <x:v>49</x:v>
      </x:c>
      <x:c r="T804" s="7">
        <x:v>87031.669999999998</x:v>
      </x:c>
      <x:c r="U804" s="6"/>
      <x:c r="V804" s="6"/>
      <x:c r="W804" s="5" t="s">
        <x:v>50</x:v>
      </x:c>
      <x:c r="X804" s="5" t="s">
        <x:v>70</x:v>
      </x:c>
    </x:row>
    <x:row r="805">
      <x:c r="A805" s="5" t="s">
        <x:v>1781</x:v>
      </x:c>
      <x:c r="B805" s="5">
        <x:v>45832</x:v>
      </x:c>
      <x:c r="C805" s="5" t="s">
        <x:v>194</x:v>
      </x:c>
      <x:c r="D805" s="5" t="s">
        <x:v>195</x:v>
      </x:c>
      <x:c r="E805" s="5" t="s">
        <x:v>90</x:v>
      </x:c>
      <x:c r="F805" s="5" t="s">
        <x:v>158</x:v>
      </x:c>
      <x:c r="G805" s="5" t="s">
        <x:v>1782</x:v>
      </x:c>
      <x:c r="H805" s="5" t="s">
        <x:v>58</x:v>
      </x:c>
      <x:c r="I805" s="5" t="s">
        <x:v>762</x:v>
      </x:c>
      <x:c r="J805" s="5" t="s">
        <x:v>74</x:v>
      </x:c>
      <x:c r="K805" s="5" t="s">
        <x:v>46</x:v>
      </x:c>
      <x:c r="L805" s="5" t="s">
        <x:v>16</x:v>
      </x:c>
      <x:c r="M805" s="5" t="s">
        <x:v>442</x:v>
      </x:c>
      <x:c r="N805" s="6">
        <x:v>-3</x:v>
      </x:c>
      <x:c r="O805" s="7">
        <x:v>60.219999999999999</x:v>
      </x:c>
      <x:c r="P805" s="8">
        <x:v>0</x:v>
      </x:c>
      <x:c r="Q805" s="7">
        <x:v>42.109999999999999</x:v>
      </x:c>
      <x:c r="R805" s="7">
        <x:v>-180.66</x:v>
      </x:c>
      <x:c r="S805" s="5" t="s">
        <x:v>49</x:v>
      </x:c>
      <x:c r="T805" s="7">
        <x:v>182108.66</x:v>
      </x:c>
      <x:c r="U805" s="6"/>
      <x:c r="V805" s="6"/>
      <x:c r="W805" s="5" t="s">
        <x:v>96</x:v>
      </x:c>
      <x:c r="X805" s="5" t="s">
        <x:v>97</x:v>
      </x:c>
    </x:row>
    <x:row r="806">
      <x:c r="A806" s="5" t="s">
        <x:v>1783</x:v>
      </x:c>
      <x:c r="B806" s="5">
        <x:v>45620</x:v>
      </x:c>
      <x:c r="C806" s="5" t="s">
        <x:v>138</x:v>
      </x:c>
      <x:c r="D806" s="5" t="s">
        <x:v>139</x:v>
      </x:c>
      <x:c r="E806" s="5" t="s">
        <x:v>90</x:v>
      </x:c>
      <x:c r="F806" s="5" t="s">
        <x:v>41</x:v>
      </x:c>
      <x:c r="G806" s="5" t="s">
        <x:v>1784</x:v>
      </x:c>
      <x:c r="H806" s="5" t="s">
        <x:v>43</x:v>
      </x:c>
      <x:c r="I806" s="5" t="s">
        <x:v>188</x:v>
      </x:c>
      <x:c r="J806" s="5" t="s">
        <x:v>45</x:v>
      </x:c>
      <x:c r="K806" s="5" t="s">
        <x:v>61</x:v>
      </x:c>
      <x:c r="L806" s="5" t="s">
        <x:v>16</x:v>
      </x:c>
      <x:c r="M806" s="5" t="s">
        <x:v>125</x:v>
      </x:c>
      <x:c r="N806" s="6">
        <x:v>1</x:v>
      </x:c>
      <x:c r="O806" s="7">
        <x:v>324.58999999999997</x:v>
      </x:c>
      <x:c r="P806" s="8">
        <x:v>25</x:v>
      </x:c>
      <x:c r="Q806" s="7">
        <x:v>170.34</x:v>
      </x:c>
      <x:c r="R806" s="7">
        <x:v>243.44</x:v>
      </x:c>
      <x:c r="S806" s="5" t="s">
        <x:v>49</x:v>
      </x:c>
      <x:c r="T806" s="7">
        <x:v>134833.81</x:v>
      </x:c>
      <x:c r="U806" s="6"/>
      <x:c r="V806" s="6"/>
      <x:c r="W806" s="5" t="s">
        <x:v>50</x:v>
      </x:c>
      <x:c r="X806" s="5" t="s">
        <x:v>97</x:v>
      </x:c>
    </x:row>
    <x:row r="807">
      <x:c r="A807" s="5" t="s">
        <x:v>1785</x:v>
      </x:c>
      <x:c r="B807" s="5">
        <x:v>46141</x:v>
      </x:c>
      <x:c r="C807" s="5" t="s">
        <x:v>138</x:v>
      </x:c>
      <x:c r="D807" s="5" t="s">
        <x:v>139</x:v>
      </x:c>
      <x:c r="E807" s="5" t="s">
        <x:v>90</x:v>
      </x:c>
      <x:c r="F807" s="5" t="s">
        <x:v>41</x:v>
      </x:c>
      <x:c r="G807" s="5" t="s">
        <x:v>1786</x:v>
      </x:c>
      <x:c r="H807" s="5" t="s">
        <x:v>58</x:v>
      </x:c>
      <x:c r="I807" s="5" t="s">
        <x:v>387</x:v>
      </x:c>
      <x:c r="J807" s="5" t="s">
        <x:v>93</x:v>
      </x:c>
      <x:c r="K807" s="5" t="s">
        <x:v>117</x:v>
      </x:c>
      <x:c r="L807" s="5" t="s">
        <x:v>16</x:v>
      </x:c>
      <x:c r="M807" s="5" t="s">
        <x:v>376</x:v>
      </x:c>
      <x:c r="N807" s="6">
        <x:v>1</x:v>
      </x:c>
      <x:c r="O807" s="7">
        <x:v>44.950000000000003</x:v>
      </x:c>
      <x:c r="P807" s="8">
        <x:v>5.0000000000000003e-002</x:v>
      </x:c>
      <x:c r="Q807" s="7">
        <x:v>25.719999999999999</x:v>
      </x:c>
      <x:c r="R807" s="7">
        <x:v>42.700000000000003</x:v>
      </x:c>
      <x:c r="S807" s="5" t="s">
        <x:v>49</x:v>
      </x:c>
      <x:c r="T807" s="7">
        <x:v>174619.63</x:v>
      </x:c>
      <x:c r="U807" s="6"/>
      <x:c r="V807" s="6"/>
      <x:c r="W807" s="5" t="s">
        <x:v>50</x:v>
      </x:c>
      <x:c r="X807" s="5" t="s">
        <x:v>80</x:v>
      </x:c>
    </x:row>
    <x:row r="808">
      <x:c r="A808" s="5" t="s">
        <x:v>1787</x:v>
      </x:c>
      <x:c r="B808" s="5">
        <x:v>45545</x:v>
      </x:c>
      <x:c r="C808" s="5" t="s">
        <x:v>178</x:v>
      </x:c>
      <x:c r="D808" s="5" t="s">
        <x:v>179</x:v>
      </x:c>
      <x:c r="E808" s="5" t="s">
        <x:v>90</x:v>
      </x:c>
      <x:c r="F808" s="5" t="s">
        <x:v>66</x:v>
      </x:c>
      <x:c r="G808" s="5" t="s">
        <x:v>766</x:v>
      </x:c>
      <x:c r="H808" s="5" t="s">
        <x:v>43</x:v>
      </x:c>
      <x:c r="I808" s="5" t="s">
        <x:v>1027</x:v>
      </x:c>
      <x:c r="J808" s="5" t="s">
        <x:v>60</x:v>
      </x:c>
      <x:c r="K808" s="5" t="s">
        <x:v>46</x:v>
      </x:c>
      <x:c r="L808" s="5" t="s">
        <x:v>16</x:v>
      </x:c>
      <x:c r="M808" s="5" t="s">
        <x:v>62</x:v>
      </x:c>
      <x:c r="N808" s="6">
        <x:v>1</x:v>
      </x:c>
      <x:c r="O808" s="7">
        <x:v>209.47</x:v>
      </x:c>
      <x:c r="P808" s="8">
        <x:v>0</x:v>
      </x:c>
      <x:c r="Q808" s="7">
        <x:v>174.22999999999999</x:v>
      </x:c>
      <x:c r="R808" s="7">
        <x:v>209.47</x:v>
      </x:c>
      <x:c r="S808" s="5" t="s">
        <x:v>49</x:v>
      </x:c>
      <x:c r="T808" s="7">
        <x:v>131308.42999999999</x:v>
      </x:c>
      <x:c r="U808" s="6"/>
      <x:c r="V808" s="6"/>
      <x:c r="W808" s="5" t="s">
        <x:v>50</x:v>
      </x:c>
      <x:c r="X808" s="5" t="s">
        <x:v>80</x:v>
      </x:c>
    </x:row>
    <x:row r="809">
      <x:c r="A809" s="5" t="s">
        <x:v>1788</x:v>
      </x:c>
      <x:c r="B809" s="5">
        <x:v>46175</x:v>
      </x:c>
      <x:c r="C809" s="5" t="s">
        <x:v>156</x:v>
      </x:c>
      <x:c r="D809" s="5" t="s">
        <x:v>157</x:v>
      </x:c>
      <x:c r="E809" s="5" t="s">
        <x:v>55</x:v>
      </x:c>
      <x:c r="F809" s="5" t="s">
        <x:v>158</x:v>
      </x:c>
      <x:c r="G809" s="5" t="s">
        <x:v>1789</x:v>
      </x:c>
      <x:c r="H809" s="5" t="s">
        <x:v>78</x:v>
      </x:c>
      <x:c r="I809" s="5" t="s">
        <x:v>325</x:v>
      </x:c>
      <x:c r="J809" s="5" t="s">
        <x:v>116</x:v>
      </x:c>
      <x:c r="K809" s="5" t="s">
        <x:v>117</x:v>
      </x:c>
      <x:c r="L809" s="5" t="s">
        <x:v>16</x:v>
      </x:c>
      <x:c r="M809" s="5" t="s">
        <x:v>69</x:v>
      </x:c>
      <x:c r="N809" s="6">
        <x:v>1</x:v>
      </x:c>
      <x:c r="O809" s="7">
        <x:v>281.60000000000002</x:v>
      </x:c>
      <x:c r="P809" s="8">
        <x:v>0.14999999999999999</x:v>
      </x:c>
      <x:c r="Q809" s="7">
        <x:v>166.78999999999999</x:v>
      </x:c>
      <x:c r="R809" s="7">
        <x:v>239.36000000000001</x:v>
      </x:c>
      <x:c r="S809" s="5" t="s">
        <x:v>49</x:v>
      </x:c>
      <x:c r="T809" s="7">
        <x:v>125192.92999999999</x:v>
      </x:c>
      <x:c r="U809" s="6"/>
      <x:c r="V809" s="6"/>
      <x:c r="W809" s="5" t="s">
        <x:v>50</x:v>
      </x:c>
      <x:c r="X809" s="5" t="s">
        <x:v>97</x:v>
      </x:c>
    </x:row>
    <x:row r="810">
      <x:c r="A810" s="5" t="s">
        <x:v>1790</x:v>
      </x:c>
      <x:c r="B810" s="5">
        <x:v>46058</x:v>
      </x:c>
      <x:c r="C810" s="5" t="s">
        <x:v>283</x:v>
      </x:c>
      <x:c r="D810" s="5" t="s">
        <x:v>284</x:v>
      </x:c>
      <x:c r="E810" s="5" t="s">
        <x:v>55</x:v>
      </x:c>
      <x:c r="F810" s="5" t="s">
        <x:v>56</x:v>
      </x:c>
      <x:c r="G810" s="5" t="s">
        <x:v>1791</x:v>
      </x:c>
      <x:c r="H810" s="5" t="s">
        <x:v>104</x:v>
      </x:c>
      <x:c r="I810" s="5" t="s">
        <x:v>706</x:v>
      </x:c>
      <x:c r="J810" s="5" t="s">
        <x:v>45</x:v>
      </x:c>
      <x:c r="K810" s="5" t="s">
        <x:v>117</x:v>
      </x:c>
      <x:c r="L810" s="5" t="s">
        <x:v>47</x:v>
      </x:c>
      <x:c r="M810" s="5" t="s">
        <x:v>419</x:v>
      </x:c>
      <x:c r="N810" s="6">
        <x:v>0</x:v>
      </x:c>
      <x:c r="O810" s="7">
        <x:v>679.21000000000004</x:v>
      </x:c>
      <x:c r="P810" s="8">
        <x:v>0.10000000000000001</x:v>
      </x:c>
      <x:c r="Q810" s="7">
        <x:v>426.80000000000001</x:v>
      </x:c>
      <x:c r="R810" s="7">
        <x:v>0</x:v>
      </x:c>
      <x:c r="S810" s="5" t="s">
        <x:v>49</x:v>
      </x:c>
      <x:c r="T810" s="7">
        <x:v>100961.33</x:v>
      </x:c>
      <x:c r="U810" s="6"/>
      <x:c r="V810" s="6"/>
      <x:c r="W810" s="5" t="s">
        <x:v>151</x:v>
      </x:c>
      <x:c r="X810" s="5" t="s">
        <x:v>80</x:v>
      </x:c>
    </x:row>
    <x:row r="811">
      <x:c r="A811" s="5" t="s">
        <x:v>1792</x:v>
      </x:c>
      <x:c r="B811" s="5">
        <x:v>45880</x:v>
      </x:c>
      <x:c r="C811" s="5" t="s">
        <x:v>100</x:v>
      </x:c>
      <x:c r="D811" s="5" t="s">
        <x:v>101</x:v>
      </x:c>
      <x:c r="E811" s="5" t="s">
        <x:v>90</x:v>
      </x:c>
      <x:c r="F811" s="5" t="s">
        <x:v>102</x:v>
      </x:c>
      <x:c r="G811" s="5" t="s">
        <x:v>1793</x:v>
      </x:c>
      <x:c r="H811" s="5" t="s">
        <x:v>104</x:v>
      </x:c>
      <x:c r="I811" s="5" t="s">
        <x:v>674</x:v>
      </x:c>
      <x:c r="J811" s="5" t="s">
        <x:v>45</x:v>
      </x:c>
      <x:c r="K811" s="5" t="s">
        <x:v>61</x:v>
      </x:c>
      <x:c r="L811" s="5" t="s">
        <x:v>16</x:v>
      </x:c>
      <x:c r="M811" s="5" t="s">
        <x:v>198</x:v>
      </x:c>
      <x:c r="N811" s="6">
        <x:v>2</x:v>
      </x:c>
      <x:c r="O811" s="7">
        <x:v>533.13</x:v>
      </x:c>
      <x:c r="P811" s="8">
        <x:v>0</x:v>
      </x:c>
      <x:c r="Q811" s="7">
        <x:v>285.98000000000002</x:v>
      </x:c>
      <x:c r="R811" s="7">
        <x:v>1066.26</x:v>
      </x:c>
      <x:c r="S811" s="5" t="s">
        <x:v>49</x:v>
      </x:c>
      <x:c r="T811" s="7">
        <x:v>182379.04999999999</x:v>
      </x:c>
      <x:c r="U811" s="6"/>
      <x:c r="V811" s="6"/>
      <x:c r="W811" s="5" t="s">
        <x:v>50</x:v>
      </x:c>
      <x:c r="X811" s="5" t="s">
        <x:v>80</x:v>
      </x:c>
    </x:row>
    <x:row r="812">
      <x:c r="A812" s="5" t="s">
        <x:v>1794</x:v>
      </x:c>
      <x:c r="B812" s="5">
        <x:v>45864</x:v>
      </x:c>
      <x:c r="C812" s="5" t="s">
        <x:v>283</x:v>
      </x:c>
      <x:c r="D812" s="5" t="s">
        <x:v>284</x:v>
      </x:c>
      <x:c r="E812" s="5" t="s">
        <x:v>55</x:v>
      </x:c>
      <x:c r="F812" s="5" t="s">
        <x:v>56</x:v>
      </x:c>
      <x:c r="G812" s="5" t="s">
        <x:v>423</x:v>
      </x:c>
      <x:c r="H812" s="5" t="s">
        <x:v>43</x:v>
      </x:c>
      <x:c r="I812" s="5" t="s">
        <x:v>570</x:v>
      </x:c>
      <x:c r="J812" s="5" t="s">
        <x:v>93</x:v>
      </x:c>
      <x:c r="K812" s="5" t="s">
        <x:v>117</x:v>
      </x:c>
      <x:c r="L812" s="5" t="s">
        <x:v>16</x:v>
      </x:c>
      <x:c r="M812" s="5" t="s">
        <x:v>106</x:v>
      </x:c>
      <x:c r="N812" s="6">
        <x:v>1</x:v>
      </x:c>
      <x:c r="O812" s="7">
        <x:v>40.670000000000002</x:v>
      </x:c>
      <x:c r="P812" s="8">
        <x:v>0.10000000000000001</x:v>
      </x:c>
      <x:c r="Q812" s="7">
        <x:v>27.550000000000001</x:v>
      </x:c>
      <x:c r="R812" s="7">
        <x:v>36.600000000000001</x:v>
      </x:c>
      <x:c r="S812" s="5" t="s">
        <x:v>49</x:v>
      </x:c>
      <x:c r="T812" s="7">
        <x:v>164465.29000000001</x:v>
      </x:c>
      <x:c r="U812" s="6"/>
      <x:c r="V812" s="6"/>
      <x:c r="W812" s="5" t="s">
        <x:v>50</x:v>
      </x:c>
      <x:c r="X812" s="5" t="s">
        <x:v>80</x:v>
      </x:c>
    </x:row>
    <x:row r="813">
      <x:c r="A813" s="5" t="s">
        <x:v>1795</x:v>
      </x:c>
      <x:c r="B813" s="5">
        <x:v>45965</x:v>
      </x:c>
      <x:c r="C813" s="5" t="s">
        <x:v>216</x:v>
      </x:c>
      <x:c r="D813" s="5" t="s">
        <x:v>217</x:v>
      </x:c>
      <x:c r="E813" s="5" t="s">
        <x:v>40</x:v>
      </x:c>
      <x:c r="F813" s="5" t="s">
        <x:v>102</x:v>
      </x:c>
      <x:c r="G813" s="5" t="s">
        <x:v>1796</x:v>
      </x:c>
      <x:c r="H813" s="5" t="s">
        <x:v>58</x:v>
      </x:c>
      <x:c r="I813" s="5" t="s">
        <x:v>353</x:v>
      </x:c>
      <x:c r="J813" s="5" t="s">
        <x:v>45</x:v>
      </x:c>
      <x:c r="K813" s="5" t="s">
        <x:v>61</x:v>
      </x:c>
      <x:c r="L813" s="5" t="s">
        <x:v>16</x:v>
      </x:c>
      <x:c r="M813" s="5" t="s">
        <x:v>118</x:v>
      </x:c>
      <x:c r="N813" s="6">
        <x:v>1</x:v>
      </x:c>
      <x:c r="O813" s="7">
        <x:v>407.06999999999999</x:v>
      </x:c>
      <x:c r="P813" s="8">
        <x:v>0.25</x:v>
      </x:c>
      <x:c r="Q813" s="7">
        <x:v>308.20999999999998</x:v>
      </x:c>
      <x:c r="R813" s="7">
        <x:v>305.30000000000001</x:v>
      </x:c>
      <x:c r="S813" s="5" t="s">
        <x:v>49</x:v>
      </x:c>
      <x:c r="T813" s="7">
        <x:v>153823.32000000001</x:v>
      </x:c>
      <x:c r="U813" s="6"/>
      <x:c r="V813" s="6"/>
      <x:c r="W813" s="5" t="s">
        <x:v>50</x:v>
      </x:c>
      <x:c r="X813" s="5" t="s">
        <x:v>51</x:v>
      </x:c>
    </x:row>
    <x:row r="814">
      <x:c r="A814" s="5" t="s">
        <x:v>1797</x:v>
      </x:c>
      <x:c r="B814" s="5">
        <x:v>45451</x:v>
      </x:c>
      <x:c r="C814" s="5" t="s">
        <x:v>82</x:v>
      </x:c>
      <x:c r="D814" s="5" t="s">
        <x:v>83</x:v>
      </x:c>
      <x:c r="E814" s="5" t="s">
        <x:v>40</x:v>
      </x:c>
      <x:c r="F814" s="5" t="s">
        <x:v>56</x:v>
      </x:c>
      <x:c r="G814" s="5" t="s">
        <x:v>1798</x:v>
      </x:c>
      <x:c r="H814" s="5" t="s">
        <x:v>78</x:v>
      </x:c>
      <x:c r="I814" s="5" t="s">
        <x:v>321</x:v>
      </x:c>
      <x:c r="J814" s="5" t="s">
        <x:v>45</x:v>
      </x:c>
      <x:c r="K814" s="5" t="s">
        <x:v>86</x:v>
      </x:c>
      <x:c r="L814" s="5" t="s">
        <x:v>94</x:v>
      </x:c>
      <x:c r="M814" s="5" t="s">
        <x:v>170</x:v>
      </x:c>
      <x:c r="N814" s="6">
        <x:v>1</x:v>
      </x:c>
      <x:c r="O814" s="7">
        <x:v>447.5</x:v>
      </x:c>
      <x:c r="P814" s="8">
        <x:v>0.25</x:v>
      </x:c>
      <x:c r="Q814" s="7">
        <x:v>241.94999999999999</x:v>
      </x:c>
      <x:c r="R814" s="7">
        <x:v>335.62</x:v>
      </x:c>
      <x:c r="S814" s="5" t="s">
        <x:v>49</x:v>
      </x:c>
      <x:c r="T814" s="7">
        <x:v>79354.740000000005</x:v>
      </x:c>
      <x:c r="U814" s="6"/>
      <x:c r="V814" s="6"/>
      <x:c r="W814" s="5" t="s">
        <x:v>50</x:v>
      </x:c>
      <x:c r="X814" s="5" t="s">
        <x:v>51</x:v>
      </x:c>
    </x:row>
    <x:row r="815">
      <x:c r="A815" s="5" t="s">
        <x:v>1799</x:v>
      </x:c>
      <x:c r="B815" s="5">
        <x:v>45593</x:v>
      </x:c>
      <x:c r="C815" s="5" t="s">
        <x:v>340</x:v>
      </x:c>
      <x:c r="D815" s="5" t="s">
        <x:v>341</x:v>
      </x:c>
      <x:c r="E815" s="5" t="s">
        <x:v>55</x:v>
      </x:c>
      <x:c r="F815" s="5" t="s">
        <x:v>66</x:v>
      </x:c>
      <x:c r="G815" s="5" t="s">
        <x:v>1800</x:v>
      </x:c>
      <x:c r="H815" s="5" t="s">
        <x:v>78</x:v>
      </x:c>
      <x:c r="I815" s="5" t="s">
        <x:v>467</x:v>
      </x:c>
      <x:c r="J815" s="5" t="s">
        <x:v>74</x:v>
      </x:c>
      <x:c r="K815" s="5" t="s">
        <x:v>61</x:v>
      </x:c>
      <x:c r="L815" s="5" t="s">
        <x:v>16</x:v>
      </x:c>
      <x:c r="M815" s="5" t="s">
        <x:v>211</x:v>
      </x:c>
      <x:c r="N815" s="6">
        <x:v>1</x:v>
      </x:c>
      <x:c r="O815" s="7">
        <x:v>90.870000000000005</x:v>
      </x:c>
      <x:c r="P815" s="8">
        <x:v>10</x:v>
      </x:c>
      <x:c r="Q815" s="7">
        <x:v>61.450000000000003</x:v>
      </x:c>
      <x:c r="R815" s="7">
        <x:v>81.780000000000001</x:v>
      </x:c>
      <x:c r="S815" s="5" t="s">
        <x:v>49</x:v>
      </x:c>
      <x:c r="T815" s="7">
        <x:v>158078.03</x:v>
      </x:c>
      <x:c r="U815" s="6"/>
      <x:c r="V815" s="6"/>
      <x:c r="W815" s="5" t="s">
        <x:v>50</x:v>
      </x:c>
      <x:c r="X815" s="5" t="s">
        <x:v>51</x:v>
      </x:c>
    </x:row>
    <x:row r="816">
      <x:c r="A816" s="5" t="s">
        <x:v>1801</x:v>
      </x:c>
      <x:c r="B816" s="5">
        <x:v>45941</x:v>
      </x:c>
      <x:c r="C816" s="5" t="s">
        <x:v>340</x:v>
      </x:c>
      <x:c r="D816" s="5" t="s">
        <x:v>341</x:v>
      </x:c>
      <x:c r="E816" s="5" t="s">
        <x:v>55</x:v>
      </x:c>
      <x:c r="F816" s="5" t="s">
        <x:v>66</x:v>
      </x:c>
      <x:c r="G816" s="5" t="s">
        <x:v>698</x:v>
      </x:c>
      <x:c r="H816" s="5" t="s">
        <x:v>58</x:v>
      </x:c>
      <x:c r="I816" s="5" t="s">
        <x:v>855</x:v>
      </x:c>
      <x:c r="J816" s="5" t="s">
        <x:v>116</x:v>
      </x:c>
      <x:c r="K816" s="5" t="s">
        <x:v>46</x:v>
      </x:c>
      <x:c r="L816" s="5" t="s">
        <x:v>16</x:v>
      </x:c>
      <x:c r="M816" s="5" t="s">
        <x:v>198</x:v>
      </x:c>
      <x:c r="N816" s="6">
        <x:v>1</x:v>
      </x:c>
      <x:c r="O816" s="7">
        <x:v>79.120000000000005</x:v>
      </x:c>
      <x:c r="P816" s="8">
        <x:v>0.10000000000000001</x:v>
      </x:c>
      <x:c r="Q816" s="7">
        <x:v>50.420000000000002</x:v>
      </x:c>
      <x:c r="R816" s="7">
        <x:v>71.209999999999994</x:v>
      </x:c>
      <x:c r="S816" s="5" t="s">
        <x:v>49</x:v>
      </x:c>
      <x:c r="T816" s="7">
        <x:v>155874.89000000001</x:v>
      </x:c>
      <x:c r="U816" s="6"/>
      <x:c r="V816" s="6"/>
      <x:c r="W816" s="5" t="s">
        <x:v>50</x:v>
      </x:c>
      <x:c r="X816" s="5" t="s">
        <x:v>51</x:v>
      </x:c>
    </x:row>
    <x:row r="817">
      <x:c r="A817" s="5" t="s">
        <x:v>1802</x:v>
      </x:c>
      <x:c r="B817" s="5">
        <x:v>45559</x:v>
      </x:c>
      <x:c r="C817" s="5" t="s">
        <x:v>178</x:v>
      </x:c>
      <x:c r="D817" s="5" t="s">
        <x:v>179</x:v>
      </x:c>
      <x:c r="E817" s="5" t="s">
        <x:v>90</x:v>
      </x:c>
      <x:c r="F817" s="5" t="s">
        <x:v>66</x:v>
      </x:c>
      <x:c r="G817" s="5" t="s">
        <x:v>1642</x:v>
      </x:c>
      <x:c r="H817" s="5" t="s">
        <x:v>78</x:v>
      </x:c>
      <x:c r="I817" s="5" t="s">
        <x:v>648</x:v>
      </x:c>
      <x:c r="J817" s="5" t="s">
        <x:v>93</x:v>
      </x:c>
      <x:c r="K817" s="5" t="s">
        <x:v>61</x:v>
      </x:c>
      <x:c r="L817" s="5" t="s">
        <x:v>131</x:v>
      </x:c>
      <x:c r="M817" s="5" t="s">
        <x:v>266</x:v>
      </x:c>
      <x:c r="N817" s="6">
        <x:v>0</x:v>
      </x:c>
      <x:c r="O817" s="7">
        <x:v>38.68</x:v>
      </x:c>
      <x:c r="P817" s="8">
        <x:v>0</x:v>
      </x:c>
      <x:c r="Q817" s="7">
        <x:v>29.219999999999999</x:v>
      </x:c>
      <x:c r="R817" s="7">
        <x:v>0</x:v>
      </x:c>
      <x:c r="S817" s="5" t="s">
        <x:v>49</x:v>
      </x:c>
      <x:c r="T817" s="7">
        <x:v>82329.059999999998</x:v>
      </x:c>
      <x:c r="U817" s="6"/>
      <x:c r="V817" s="6"/>
      <x:c r="W817" s="5" t="s">
        <x:v>151</x:v>
      </x:c>
      <x:c r="X817" s="5" t="s">
        <x:v>51</x:v>
      </x:c>
    </x:row>
    <x:row r="818">
      <x:c r="A818" s="5" t="s">
        <x:v>1803</x:v>
      </x:c>
      <x:c r="B818" s="5">
        <x:v>45753</x:v>
      </x:c>
      <x:c r="C818" s="5" t="s">
        <x:v>283</x:v>
      </x:c>
      <x:c r="D818" s="5" t="s">
        <x:v>284</x:v>
      </x:c>
      <x:c r="E818" s="5" t="s">
        <x:v>55</x:v>
      </x:c>
      <x:c r="F818" s="5" t="s">
        <x:v>56</x:v>
      </x:c>
      <x:c r="G818" s="5" t="s">
        <x:v>1804</x:v>
      </x:c>
      <x:c r="H818" s="5" t="s">
        <x:v>104</x:v>
      </x:c>
      <x:c r="I818" s="5" t="s">
        <x:v>482</x:v>
      </x:c>
      <x:c r="J818" s="5" t="s">
        <x:v>60</x:v>
      </x:c>
      <x:c r="K818" s="5" t="s">
        <x:v>86</x:v>
      </x:c>
      <x:c r="L818" s="5" t="s">
        <x:v>16</x:v>
      </x:c>
      <x:c r="M818" s="5" t="s">
        <x:v>414</x:v>
      </x:c>
      <x:c r="N818" s="6">
        <x:v>2</x:v>
      </x:c>
      <x:c r="O818" s="7">
        <x:v>231.25999999999999</x:v>
      </x:c>
      <x:c r="P818" s="8">
        <x:v>5.0000000000000003e-002</x:v>
      </x:c>
      <x:c r="Q818" s="7">
        <x:v>167.96000000000001</x:v>
      </x:c>
      <x:c r="R818" s="7">
        <x:v>439.38999999999999</x:v>
      </x:c>
      <x:c r="S818" s="5" t="s">
        <x:v>49</x:v>
      </x:c>
      <x:c r="T818" s="7">
        <x:v>141815.48999999999</x:v>
      </x:c>
      <x:c r="U818" s="6"/>
      <x:c r="V818" s="6"/>
      <x:c r="W818" s="5" t="s">
        <x:v>50</x:v>
      </x:c>
      <x:c r="X818" s="5" t="s">
        <x:v>80</x:v>
      </x:c>
    </x:row>
    <x:row r="819">
      <x:c r="A819" s="5" t="s">
        <x:v>1805</x:v>
      </x:c>
      <x:c r="B819" s="5">
        <x:v>45820</x:v>
      </x:c>
      <x:c r="C819" s="5" t="s">
        <x:v>144</x:v>
      </x:c>
      <x:c r="D819" s="5" t="s">
        <x:v>145</x:v>
      </x:c>
      <x:c r="E819" s="5" t="s">
        <x:v>55</x:v>
      </x:c>
      <x:c r="F819" s="5" t="s">
        <x:v>66</x:v>
      </x:c>
      <x:c r="G819" s="5" t="s">
        <x:v>1806</x:v>
      </x:c>
      <x:c r="H819" s="5" t="s">
        <x:v>43</x:v>
      </x:c>
      <x:c r="I819" s="5" t="s">
        <x:v>1024</x:v>
      </x:c>
      <x:c r="J819" s="5" t="s">
        <x:v>74</x:v>
      </x:c>
      <x:c r="K819" s="5" t="s">
        <x:v>117</x:v>
      </x:c>
      <x:c r="L819" s="5" t="s">
        <x:v>47</x:v>
      </x:c>
      <x:c r="M819" s="5" t="s">
        <x:v>170</x:v>
      </x:c>
      <x:c r="N819" s="6">
        <x:v>1</x:v>
      </x:c>
      <x:c r="O819" s="7">
        <x:v>57.259999999999998</x:v>
      </x:c>
      <x:c r="P819" s="8">
        <x:v>5.0000000000000003e-002</x:v>
      </x:c>
      <x:c r="Q819" s="7">
        <x:v>37.18</x:v>
      </x:c>
      <x:c r="R819" s="7">
        <x:v>54.399999999999999</x:v>
      </x:c>
      <x:c r="S819" s="5" t="s">
        <x:v>49</x:v>
      </x:c>
      <x:c r="T819" s="7">
        <x:v>82135.039999999994</x:v>
      </x:c>
      <x:c r="U819" s="6"/>
      <x:c r="V819" s="6"/>
      <x:c r="W819" s="5" t="s">
        <x:v>50</x:v>
      </x:c>
      <x:c r="X819" s="5" t="s">
        <x:v>97</x:v>
      </x:c>
    </x:row>
    <x:row r="820">
      <x:c r="A820" s="5" t="s">
        <x:v>1807</x:v>
      </x:c>
      <x:c r="B820" s="5">
        <x:v>45437</x:v>
      </x:c>
      <x:c r="C820" s="5" t="s">
        <x:v>88</x:v>
      </x:c>
      <x:c r="D820" s="5" t="s">
        <x:v>89</x:v>
      </x:c>
      <x:c r="E820" s="5" t="s">
        <x:v>90</x:v>
      </x:c>
      <x:c r="F820" s="5" t="s">
        <x:v>56</x:v>
      </x:c>
      <x:c r="G820" s="5" t="s">
        <x:v>506</x:v>
      </x:c>
      <x:c r="H820" s="5" t="s">
        <x:v>104</x:v>
      </x:c>
      <x:c r="I820" s="5" t="s">
        <x:v>335</x:v>
      </x:c>
      <x:c r="J820" s="5" t="s">
        <x:v>93</x:v>
      </x:c>
      <x:c r="K820" s="5" t="s">
        <x:v>86</x:v>
      </x:c>
      <x:c r="L820" s="5" t="s">
        <x:v>16</x:v>
      </x:c>
      <x:c r="M820" s="5" t="s">
        <x:v>122</x:v>
      </x:c>
      <x:c r="N820" s="6">
        <x:v>1</x:v>
      </x:c>
      <x:c r="O820" s="7">
        <x:v>32.049999999999997</x:v>
      </x:c>
      <x:c r="P820" s="8">
        <x:v>0</x:v>
      </x:c>
      <x:c r="Q820" s="7">
        <x:v>20.899999999999999</x:v>
      </x:c>
      <x:c r="R820" s="7">
        <x:v>32.049999999999997</x:v>
      </x:c>
      <x:c r="S820" s="5" t="s">
        <x:v>49</x:v>
      </x:c>
      <x:c r="T820" s="7">
        <x:v>158173.98000000001</x:v>
      </x:c>
      <x:c r="U820" s="6"/>
      <x:c r="V820" s="6"/>
      <x:c r="W820" s="5" t="s">
        <x:v>50</x:v>
      </x:c>
      <x:c r="X820" s="5" t="s">
        <x:v>97</x:v>
      </x:c>
    </x:row>
    <x:row r="821">
      <x:c r="A821" s="5" t="s">
        <x:v>1808</x:v>
      </x:c>
      <x:c r="B821" s="5">
        <x:v>45309</x:v>
      </x:c>
      <x:c r="C821" s="5" t="s">
        <x:v>340</x:v>
      </x:c>
      <x:c r="D821" s="5" t="s">
        <x:v>341</x:v>
      </x:c>
      <x:c r="E821" s="5" t="s">
        <x:v>55</x:v>
      </x:c>
      <x:c r="F821" s="5" t="s">
        <x:v>66</x:v>
      </x:c>
      <x:c r="G821" s="5" t="s">
        <x:v>1809</x:v>
      </x:c>
      <x:c r="H821" s="5" t="s">
        <x:v>104</x:v>
      </x:c>
      <x:c r="I821" s="5" t="s">
        <x:v>239</x:v>
      </x:c>
      <x:c r="J821" s="5" t="s">
        <x:v>116</x:v>
      </x:c>
      <x:c r="K821" s="5" t="s">
        <x:v>46</x:v>
      </x:c>
      <x:c r="L821" s="5" t="s">
        <x:v>16</x:v>
      </x:c>
      <x:c r="M821" s="5" t="s">
        <x:v>48</x:v>
      </x:c>
      <x:c r="N821" s="6">
        <x:v>1</x:v>
      </x:c>
      <x:c r="O821" s="7">
        <x:v>289.17000000000002</x:v>
      </x:c>
      <x:c r="P821" s="8">
        <x:v>0.10000000000000001</x:v>
      </x:c>
      <x:c r="Q821" s="7">
        <x:v>182.66</x:v>
      </x:c>
      <x:c r="R821" s="7">
        <x:v>260.25</x:v>
      </x:c>
      <x:c r="S821" s="5" t="s">
        <x:v>49</x:v>
      </x:c>
      <x:c r="T821" s="7">
        <x:v>181706.75</x:v>
      </x:c>
      <x:c r="U821" s="6"/>
      <x:c r="V821" s="6"/>
      <x:c r="W821" s="5" t="s">
        <x:v>50</x:v>
      </x:c>
      <x:c r="X821" s="5" t="s">
        <x:v>51</x:v>
      </x:c>
    </x:row>
    <x:row r="822">
      <x:c r="A822" s="5" t="s">
        <x:v>1810</x:v>
      </x:c>
      <x:c r="B822" s="5">
        <x:v>46115</x:v>
      </x:c>
      <x:c r="C822" s="5" t="s">
        <x:v>138</x:v>
      </x:c>
      <x:c r="D822" s="5" t="s">
        <x:v>139</x:v>
      </x:c>
      <x:c r="E822" s="5" t="s">
        <x:v>90</x:v>
      </x:c>
      <x:c r="F822" s="5" t="s">
        <x:v>41</x:v>
      </x:c>
      <x:c r="G822" s="5" t="s">
        <x:v>1811</x:v>
      </x:c>
      <x:c r="H822" s="5" t="s">
        <x:v>104</x:v>
      </x:c>
      <x:c r="I822" s="5" t="s">
        <x:v>147</x:v>
      </x:c>
      <x:c r="J822" s="5" t="s">
        <x:v>93</x:v>
      </x:c>
      <x:c r="K822" s="5" t="s">
        <x:v>61</x:v>
      </x:c>
      <x:c r="L822" s="5" t="s">
        <x:v>94</x:v>
      </x:c>
      <x:c r="M822" s="5" t="s">
        <x:v>442</x:v>
      </x:c>
      <x:c r="N822" s="6">
        <x:v>2</x:v>
      </x:c>
      <x:c r="O822" s="7">
        <x:v>30.370000000000001</x:v>
      </x:c>
      <x:c r="P822" s="8">
        <x:v>0.10000000000000001</x:v>
      </x:c>
      <x:c r="Q822" s="7">
        <x:v>17.789999999999999</x:v>
      </x:c>
      <x:c r="R822" s="7">
        <x:v>54.670000000000002</x:v>
      </x:c>
      <x:c r="S822" s="5" t="s">
        <x:v>49</x:v>
      </x:c>
      <x:c r="T822" s="7">
        <x:v>89996.360000000001</x:v>
      </x:c>
      <x:c r="U822" s="6"/>
      <x:c r="V822" s="6"/>
      <x:c r="W822" s="5" t="s">
        <x:v>50</x:v>
      </x:c>
      <x:c r="X822" s="5" t="s">
        <x:v>51</x:v>
      </x:c>
    </x:row>
    <x:row r="823">
      <x:c r="A823" s="5" t="s">
        <x:v>1812</x:v>
      </x:c>
      <x:c r="B823" s="5">
        <x:v>46183</x:v>
      </x:c>
      <x:c r="C823" s="5" t="s">
        <x:v>247</x:v>
      </x:c>
      <x:c r="D823" s="5" t="s">
        <x:v>248</x:v>
      </x:c>
      <x:c r="E823" s="5" t="s">
        <x:v>40</x:v>
      </x:c>
      <x:c r="F823" s="5" t="s">
        <x:v>102</x:v>
      </x:c>
      <x:c r="G823" s="5" t="s">
        <x:v>1734</x:v>
      </x:c>
      <x:c r="H823" s="5" t="s">
        <x:v>58</x:v>
      </x:c>
      <x:c r="I823" s="5" t="s">
        <x:v>933</x:v>
      </x:c>
      <x:c r="J823" s="5" t="s">
        <x:v>116</x:v>
      </x:c>
      <x:c r="K823" s="5" t="s">
        <x:v>117</x:v>
      </x:c>
      <x:c r="L823" s="5" t="s">
        <x:v>16</x:v>
      </x:c>
      <x:c r="M823" s="5" t="s">
        <x:v>69</x:v>
      </x:c>
      <x:c r="N823" s="6">
        <x:v>-2</x:v>
      </x:c>
      <x:c r="O823" s="7">
        <x:v>296.86000000000001</x:v>
      </x:c>
      <x:c r="P823" s="8">
        <x:v>0.20000000000000001</x:v>
      </x:c>
      <x:c r="Q823" s="7">
        <x:v>218.34</x:v>
      </x:c>
      <x:c r="R823" s="7">
        <x:v>-474.98000000000002</x:v>
      </x:c>
      <x:c r="S823" s="5" t="s">
        <x:v>49</x:v>
      </x:c>
      <x:c r="T823" s="7">
        <x:v>158845.95000000001</x:v>
      </x:c>
      <x:c r="U823" s="6">
        <x:v>8</x:v>
      </x:c>
      <x:c r="V823" s="6">
        <x:v>15</x:v>
      </x:c>
      <x:c r="W823" s="5" t="s">
        <x:v>96</x:v>
      </x:c>
      <x:c r="X823" s="5" t="s">
        <x:v>80</x:v>
      </x:c>
    </x:row>
    <x:row r="824">
      <x:c r="A824" s="5" t="s">
        <x:v>1813</x:v>
      </x:c>
      <x:c r="B824" s="5">
        <x:v>45967</x:v>
      </x:c>
      <x:c r="C824" s="5" t="s">
        <x:v>144</x:v>
      </x:c>
      <x:c r="D824" s="5" t="s">
        <x:v>145</x:v>
      </x:c>
      <x:c r="E824" s="5" t="s">
        <x:v>55</x:v>
      </x:c>
      <x:c r="F824" s="5" t="s">
        <x:v>66</x:v>
      </x:c>
      <x:c r="G824" s="5" t="s">
        <x:v>337</x:v>
      </x:c>
      <x:c r="H824" s="5" t="s">
        <x:v>58</x:v>
      </x:c>
      <x:c r="I824" s="5" t="s">
        <x:v>207</x:v>
      </x:c>
      <x:c r="J824" s="5" t="s">
        <x:v>60</x:v>
      </x:c>
      <x:c r="K824" s="5" t="s">
        <x:v>86</x:v>
      </x:c>
      <x:c r="L824" s="5" t="s">
        <x:v>16</x:v>
      </x:c>
      <x:c r="M824" s="5" t="s">
        <x:v>266</x:v>
      </x:c>
      <x:c r="N824" s="6">
        <x:v>1</x:v>
      </x:c>
      <x:c r="O824" s="7">
        <x:v>228.88</x:v>
      </x:c>
      <x:c r="P824" s="8">
        <x:v>5.0000000000000003e-002</x:v>
      </x:c>
      <x:c r="Q824" s="7">
        <x:v>118.39</x:v>
      </x:c>
      <x:c r="R824" s="7">
        <x:v>217.44</x:v>
      </x:c>
      <x:c r="S824" s="5" t="s">
        <x:v>49</x:v>
      </x:c>
      <x:c r="T824" s="7">
        <x:v>191492.26999999999</x:v>
      </x:c>
      <x:c r="U824" s="6"/>
      <x:c r="V824" s="6"/>
      <x:c r="W824" s="5" t="s">
        <x:v>50</x:v>
      </x:c>
      <x:c r="X824" s="5" t="s">
        <x:v>97</x:v>
      </x:c>
    </x:row>
    <x:row r="825">
      <x:c r="A825" s="5" t="s">
        <x:v>1814</x:v>
      </x:c>
      <x:c r="B825" s="5">
        <x:v>46160</x:v>
      </x:c>
      <x:c r="C825" s="5" t="s">
        <x:v>178</x:v>
      </x:c>
      <x:c r="D825" s="5" t="s">
        <x:v>179</x:v>
      </x:c>
      <x:c r="E825" s="5" t="s">
        <x:v>90</x:v>
      </x:c>
      <x:c r="F825" s="5" t="s">
        <x:v>66</x:v>
      </x:c>
      <x:c r="G825" s="5" t="s">
        <x:v>1815</x:v>
      </x:c>
      <x:c r="H825" s="5" t="s">
        <x:v>104</x:v>
      </x:c>
      <x:c r="I825" s="5" t="s">
        <x:v>408</x:v>
      </x:c>
      <x:c r="J825" s="5" t="s">
        <x:v>116</x:v>
      </x:c>
      <x:c r="K825" s="5" t="s">
        <x:v>46</x:v>
      </x:c>
      <x:c r="L825" s="5" t="s">
        <x:v>16</x:v>
      </x:c>
      <x:c r="M825" s="5" t="s">
        <x:v>136</x:v>
      </x:c>
      <x:c r="N825" s="6">
        <x:v>1</x:v>
      </x:c>
      <x:c r="O825" s="7">
        <x:v>267.17000000000002</x:v>
      </x:c>
      <x:c r="P825" s="8">
        <x:v>0.14999999999999999</x:v>
      </x:c>
      <x:c r="Q825" s="7">
        <x:v>202.02000000000001</x:v>
      </x:c>
      <x:c r="R825" s="7">
        <x:v>227.09</x:v>
      </x:c>
      <x:c r="S825" s="5" t="s">
        <x:v>49</x:v>
      </x:c>
      <x:c r="T825" s="7">
        <x:v>201880.76999999999</x:v>
      </x:c>
      <x:c r="U825" s="6"/>
      <x:c r="V825" s="6"/>
      <x:c r="W825" s="5" t="s">
        <x:v>50</x:v>
      </x:c>
      <x:c r="X825" s="5" t="s">
        <x:v>70</x:v>
      </x:c>
    </x:row>
    <x:row r="826">
      <x:c r="A826" s="5" t="s">
        <x:v>1816</x:v>
      </x:c>
      <x:c r="B826" s="5">
        <x:v>45992</x:v>
      </x:c>
      <x:c r="C826" s="5" t="s">
        <x:v>283</x:v>
      </x:c>
      <x:c r="D826" s="5" t="s">
        <x:v>284</x:v>
      </x:c>
      <x:c r="E826" s="5" t="s">
        <x:v>55</x:v>
      </x:c>
      <x:c r="F826" s="5" t="s">
        <x:v>56</x:v>
      </x:c>
      <x:c r="G826" s="5" t="s">
        <x:v>1817</x:v>
      </x:c>
      <x:c r="H826" s="5" t="s">
        <x:v>58</x:v>
      </x:c>
      <x:c r="I826" s="5" t="s">
        <x:v>740</x:v>
      </x:c>
      <x:c r="J826" s="5" t="s">
        <x:v>93</x:v>
      </x:c>
      <x:c r="K826" s="5" t="s">
        <x:v>46</x:v>
      </x:c>
      <x:c r="L826" s="5" t="s">
        <x:v>47</x:v>
      </x:c>
      <x:c r="M826" s="5" t="s">
        <x:v>329</x:v>
      </x:c>
      <x:c r="N826" s="6">
        <x:v>1</x:v>
      </x:c>
      <x:c r="O826" s="7">
        <x:v>33.979999999999997</x:v>
      </x:c>
      <x:c r="P826" s="8">
        <x:v>0</x:v>
      </x:c>
      <x:c r="Q826" s="7">
        <x:v>20.469999999999999</x:v>
      </x:c>
      <x:c r="R826" s="7">
        <x:v>33.979999999999997</x:v>
      </x:c>
      <x:c r="S826" s="5" t="s">
        <x:v>49</x:v>
      </x:c>
      <x:c r="T826" s="7">
        <x:v>95123.789999999994</x:v>
      </x:c>
      <x:c r="U826" s="6"/>
      <x:c r="V826" s="6"/>
      <x:c r="W826" s="5" t="s">
        <x:v>50</x:v>
      </x:c>
      <x:c r="X826" s="5" t="s">
        <x:v>51</x:v>
      </x:c>
    </x:row>
    <x:row r="827">
      <x:c r="A827" s="5" t="s">
        <x:v>1818</x:v>
      </x:c>
      <x:c r="B827" s="5">
        <x:v>45639</x:v>
      </x:c>
      <x:c r="C827" s="5" t="s">
        <x:v>127</x:v>
      </x:c>
      <x:c r="D827" s="5" t="s">
        <x:v>128</x:v>
      </x:c>
      <x:c r="E827" s="5" t="s">
        <x:v>55</x:v>
      </x:c>
      <x:c r="F827" s="5" t="s">
        <x:v>41</x:v>
      </x:c>
      <x:c r="G827" s="5" t="s">
        <x:v>1819</x:v>
      </x:c>
      <x:c r="H827" s="5" t="s">
        <x:v>104</x:v>
      </x:c>
      <x:c r="I827" s="5" t="s">
        <x:v>550</x:v>
      </x:c>
      <x:c r="J827" s="5" t="s">
        <x:v>45</x:v>
      </x:c>
      <x:c r="K827" s="5" t="s">
        <x:v>61</x:v>
      </x:c>
      <x:c r="L827" s="5" t="s">
        <x:v>16</x:v>
      </x:c>
      <x:c r="M827" s="5" t="s">
        <x:v>483</x:v>
      </x:c>
      <x:c r="N827" s="6">
        <x:v>2</x:v>
      </x:c>
      <x:c r="O827" s="7">
        <x:v>397.48000000000002</x:v>
      </x:c>
      <x:c r="P827" s="8">
        <x:v>0.20000000000000001</x:v>
      </x:c>
      <x:c r="Q827" s="7">
        <x:v>240.44999999999999</x:v>
      </x:c>
      <x:c r="R827" s="7">
        <x:v>635.97000000000003</x:v>
      </x:c>
      <x:c r="S827" s="5" t="s">
        <x:v>49</x:v>
      </x:c>
      <x:c r="T827" s="7">
        <x:v>177737.64000000001</x:v>
      </x:c>
      <x:c r="U827" s="6"/>
      <x:c r="V827" s="6"/>
      <x:c r="W827" s="5" t="s">
        <x:v>50</x:v>
      </x:c>
      <x:c r="X827" s="5" t="s">
        <x:v>80</x:v>
      </x:c>
    </x:row>
    <x:row r="828">
      <x:c r="A828" s="5" t="s">
        <x:v>1820</x:v>
      </x:c>
      <x:c r="B828" s="5">
        <x:v>45708</x:v>
      </x:c>
      <x:c r="C828" s="5" t="s">
        <x:v>283</x:v>
      </x:c>
      <x:c r="D828" s="5" t="s">
        <x:v>284</x:v>
      </x:c>
      <x:c r="E828" s="5" t="s">
        <x:v>55</x:v>
      </x:c>
      <x:c r="F828" s="5" t="s">
        <x:v>56</x:v>
      </x:c>
      <x:c r="G828" s="5" t="s">
        <x:v>833</x:v>
      </x:c>
      <x:c r="H828" s="5" t="s">
        <x:v>78</x:v>
      </x:c>
      <x:c r="I828" s="5" t="s">
        <x:v>933</x:v>
      </x:c>
      <x:c r="J828" s="5" t="s">
        <x:v>116</x:v>
      </x:c>
      <x:c r="K828" s="5" t="s">
        <x:v>117</x:v>
      </x:c>
      <x:c r="L828" s="5" t="s">
        <x:v>16</x:v>
      </x:c>
      <x:c r="M828" s="5" t="s">
        <x:v>266</x:v>
      </x:c>
      <x:c r="N828" s="6">
        <x:v>4</x:v>
      </x:c>
      <x:c r="O828" s="7">
        <x:v>282.88</x:v>
      </x:c>
      <x:c r="P828" s="8">
        <x:v>0.25</x:v>
      </x:c>
      <x:c r="Q828" s="7">
        <x:v>218.34</x:v>
      </x:c>
      <x:c r="R828" s="7">
        <x:v>848.63999999999999</x:v>
      </x:c>
      <x:c r="S828" s="5" t="s">
        <x:v>49</x:v>
      </x:c>
      <x:c r="T828" s="7">
        <x:v>174033.03</x:v>
      </x:c>
      <x:c r="U828" s="6"/>
      <x:c r="V828" s="6"/>
      <x:c r="W828" s="5" t="s">
        <x:v>50</x:v>
      </x:c>
      <x:c r="X828" s="5" t="s">
        <x:v>51</x:v>
      </x:c>
    </x:row>
    <x:row r="829">
      <x:c r="A829" s="5" t="s">
        <x:v>1821</x:v>
      </x:c>
      <x:c r="B829" s="5">
        <x:v>45917</x:v>
      </x:c>
      <x:c r="C829" s="5" t="s">
        <x:v>247</x:v>
      </x:c>
      <x:c r="D829" s="5" t="s">
        <x:v>248</x:v>
      </x:c>
      <x:c r="E829" s="5" t="s">
        <x:v>40</x:v>
      </x:c>
      <x:c r="F829" s="5" t="s">
        <x:v>102</x:v>
      </x:c>
      <x:c r="G829" s="5" t="s">
        <x:v>1173</x:v>
      </x:c>
      <x:c r="H829" s="5" t="s">
        <x:v>78</x:v>
      </x:c>
      <x:c r="I829" s="5" t="s">
        <x:v>257</x:v>
      </x:c>
      <x:c r="J829" s="5" t="s">
        <x:v>74</x:v>
      </x:c>
      <x:c r="K829" s="5" t="s">
        <x:v>86</x:v>
      </x:c>
      <x:c r="L829" s="5" t="s">
        <x:v>94</x:v>
      </x:c>
      <x:c r="M829" s="5" t="s">
        <x:v>204</x:v>
      </x:c>
      <x:c r="N829" s="6">
        <x:v>1</x:v>
      </x:c>
      <x:c r="O829" s="7">
        <x:v>91.310000000000002</x:v>
      </x:c>
      <x:c r="P829" s="8">
        <x:v>0.14999999999999999</x:v>
      </x:c>
      <x:c r="Q829" s="7">
        <x:v>62.619999999999997</x:v>
      </x:c>
      <x:c r="R829" s="7">
        <x:v>77.609999999999999</x:v>
      </x:c>
      <x:c r="S829" s="5" t="s">
        <x:v>49</x:v>
      </x:c>
      <x:c r="T829" s="7">
        <x:v>60568.230000000003</x:v>
      </x:c>
      <x:c r="U829" s="6"/>
      <x:c r="V829" s="6"/>
      <x:c r="W829" s="5" t="s">
        <x:v>50</x:v>
      </x:c>
      <x:c r="X829" s="5" t="s">
        <x:v>70</x:v>
      </x:c>
    </x:row>
    <x:row r="830">
      <x:c r="A830" s="5" t="s">
        <x:v>1822</x:v>
      </x:c>
      <x:c r="B830" s="5">
        <x:v>45883</x:v>
      </x:c>
      <x:c r="C830" s="5" t="s">
        <x:v>108</x:v>
      </x:c>
      <x:c r="D830" s="5" t="s">
        <x:v>109</x:v>
      </x:c>
      <x:c r="E830" s="5" t="s">
        <x:v>90</x:v>
      </x:c>
      <x:c r="F830" s="5" t="s">
        <x:v>102</x:v>
      </x:c>
      <x:c r="G830" s="5" t="s">
        <x:v>1823</x:v>
      </x:c>
      <x:c r="H830" s="5" t="s">
        <x:v>78</x:v>
      </x:c>
      <x:c r="I830" s="5" t="s">
        <x:v>601</x:v>
      </x:c>
      <x:c r="J830" s="5" t="s">
        <x:v>116</x:v>
      </x:c>
      <x:c r="K830" s="5" t="s">
        <x:v>61</x:v>
      </x:c>
      <x:c r="L830" s="5" t="s">
        <x:v>16</x:v>
      </x:c>
      <x:c r="M830" s="5" t="s">
        <x:v>48</x:v>
      </x:c>
      <x:c r="N830" s="6">
        <x:v>1</x:v>
      </x:c>
      <x:c r="O830" s="7">
        <x:v>242.72</x:v>
      </x:c>
      <x:c r="P830" s="8">
        <x:v>0</x:v>
      </x:c>
      <x:c r="Q830" s="7">
        <x:v>116.03</x:v>
      </x:c>
      <x:c r="R830" s="7">
        <x:v>242.72</x:v>
      </x:c>
      <x:c r="S830" s="5" t="s">
        <x:v>49</x:v>
      </x:c>
      <x:c r="T830" s="7">
        <x:v>182379.04999999999</x:v>
      </x:c>
      <x:c r="U830" s="6"/>
      <x:c r="V830" s="6"/>
      <x:c r="W830" s="5" t="s">
        <x:v>50</x:v>
      </x:c>
      <x:c r="X830" s="5" t="s">
        <x:v>97</x:v>
      </x:c>
    </x:row>
    <x:row r="831">
      <x:c r="A831" s="5" t="s">
        <x:v>1824</x:v>
      </x:c>
      <x:c r="B831" s="5">
        <x:v>45784</x:v>
      </x:c>
      <x:c r="C831" s="5" t="s">
        <x:v>178</x:v>
      </x:c>
      <x:c r="D831" s="5" t="s">
        <x:v>179</x:v>
      </x:c>
      <x:c r="E831" s="5" t="s">
        <x:v>90</x:v>
      </x:c>
      <x:c r="F831" s="5" t="s">
        <x:v>66</x:v>
      </x:c>
      <x:c r="G831" s="5" t="s">
        <x:v>1825</x:v>
      </x:c>
      <x:c r="H831" s="5" t="s">
        <x:v>43</x:v>
      </x:c>
      <x:c r="I831" s="5" t="s">
        <x:v>773</x:v>
      </x:c>
      <x:c r="J831" s="5" t="s">
        <x:v>116</x:v>
      </x:c>
      <x:c r="K831" s="5" t="s">
        <x:v>117</x:v>
      </x:c>
      <x:c r="L831" s="5" t="s">
        <x:v>94</x:v>
      </x:c>
      <x:c r="M831" s="5" t="s">
        <x:v>106</x:v>
      </x:c>
      <x:c r="N831" s="6">
        <x:v>1</x:v>
      </x:c>
      <x:c r="O831" s="7">
        <x:v>169.00999999999999</x:v>
      </x:c>
      <x:c r="P831" s="8">
        <x:v>0.10000000000000001</x:v>
      </x:c>
      <x:c r="Q831" s="7">
        <x:v>98.900000000000006</x:v>
      </x:c>
      <x:c r="R831" s="7">
        <x:v>152.11000000000001</x:v>
      </x:c>
      <x:c r="S831" s="5" t="s">
        <x:v>49</x:v>
      </x:c>
      <x:c r="T831" s="7">
        <x:v>91389.729999999996</x:v>
      </x:c>
      <x:c r="U831" s="6"/>
      <x:c r="V831" s="6"/>
      <x:c r="W831" s="5" t="s">
        <x:v>50</x:v>
      </x:c>
      <x:c r="X831" s="5" t="s">
        <x:v>51</x:v>
      </x:c>
    </x:row>
    <x:row r="832">
      <x:c r="A832" s="5" t="s">
        <x:v>1826</x:v>
      </x:c>
      <x:c r="B832" s="5">
        <x:v>45339</x:v>
      </x:c>
      <x:c r="C832" s="5" t="s">
        <x:v>100</x:v>
      </x:c>
      <x:c r="D832" s="5" t="s">
        <x:v>101</x:v>
      </x:c>
      <x:c r="E832" s="5" t="s">
        <x:v>90</x:v>
      </x:c>
      <x:c r="F832" s="5" t="s">
        <x:v>102</x:v>
      </x:c>
      <x:c r="G832" s="5" t="s">
        <x:v>725</x:v>
      </x:c>
      <x:c r="H832" s="5" t="s">
        <x:v>43</x:v>
      </x:c>
      <x:c r="I832" s="5" t="s">
        <x:v>328</x:v>
      </x:c>
      <x:c r="J832" s="5" t="s">
        <x:v>116</x:v>
      </x:c>
      <x:c r="K832" s="5" t="s">
        <x:v>46</x:v>
      </x:c>
      <x:c r="L832" s="5" t="s">
        <x:v>47</x:v>
      </x:c>
      <x:c r="M832" s="5" t="s">
        <x:v>489</x:v>
      </x:c>
      <x:c r="N832" s="6">
        <x:v>3</x:v>
      </x:c>
      <x:c r="O832" s="7">
        <x:v>164.06999999999999</x:v>
      </x:c>
      <x:c r="P832" s="8">
        <x:v>0.10000000000000001</x:v>
      </x:c>
      <x:c r="Q832" s="7">
        <x:v>106.98</x:v>
      </x:c>
      <x:c r="R832" s="7">
        <x:v>442.99000000000001</x:v>
      </x:c>
      <x:c r="S832" s="5" t="s">
        <x:v>49</x:v>
      </x:c>
      <x:c r="T832" s="7">
        <x:v>76614.139999999999</x:v>
      </x:c>
      <x:c r="U832" s="6"/>
      <x:c r="V832" s="6"/>
      <x:c r="W832" s="5" t="s">
        <x:v>50</x:v>
      </x:c>
      <x:c r="X832" s="5" t="s">
        <x:v>97</x:v>
      </x:c>
    </x:row>
    <x:row r="833">
      <x:c r="A833" s="5" t="s">
        <x:v>1827</x:v>
      </x:c>
      <x:c r="B833" s="5">
        <x:v>46150</x:v>
      </x:c>
      <x:c r="C833" s="5" t="s">
        <x:v>216</x:v>
      </x:c>
      <x:c r="D833" s="5" t="s">
        <x:v>217</x:v>
      </x:c>
      <x:c r="E833" s="5" t="s">
        <x:v>40</x:v>
      </x:c>
      <x:c r="F833" s="5" t="s">
        <x:v>1828</x:v>
      </x:c>
      <x:c r="G833" s="5" t="s">
        <x:v>1829</x:v>
      </x:c>
      <x:c r="H833" s="5" t="s">
        <x:v>104</x:v>
      </x:c>
      <x:c r="I833" s="5" t="s">
        <x:v>757</x:v>
      </x:c>
      <x:c r="J833" s="5" t="s">
        <x:v>116</x:v>
      </x:c>
      <x:c r="K833" s="5" t="s">
        <x:v>117</x:v>
      </x:c>
      <x:c r="L833" s="5" t="s">
        <x:v>16</x:v>
      </x:c>
      <x:c r="M833" s="5" t="s">
        <x:v>198</x:v>
      </x:c>
      <x:c r="N833" s="6">
        <x:v>3</x:v>
      </x:c>
      <x:c r="O833" s="7">
        <x:v>287.95999999999998</x:v>
      </x:c>
      <x:c r="P833" s="8">
        <x:v>0.10000000000000001</x:v>
      </x:c>
      <x:c r="Q833" s="7">
        <x:v>221.74000000000001</x:v>
      </x:c>
      <x:c r="R833" s="7">
        <x:v>777.49000000000001</x:v>
      </x:c>
      <x:c r="S833" s="5" t="s">
        <x:v>49</x:v>
      </x:c>
      <x:c r="T833" s="7">
        <x:v>202244.01999999999</x:v>
      </x:c>
      <x:c r="U833" s="6"/>
      <x:c r="V833" s="6"/>
      <x:c r="W833" s="5" t="s">
        <x:v>50</x:v>
      </x:c>
      <x:c r="X833" s="5" t="s">
        <x:v>80</x:v>
      </x:c>
    </x:row>
    <x:row r="834">
      <x:c r="A834" s="5" t="s">
        <x:v>1830</x:v>
      </x:c>
      <x:c r="B834" s="5">
        <x:v>45652</x:v>
      </x:c>
      <x:c r="C834" s="5" t="s">
        <x:v>144</x:v>
      </x:c>
      <x:c r="D834" s="5" t="s">
        <x:v>145</x:v>
      </x:c>
      <x:c r="E834" s="5" t="s">
        <x:v>55</x:v>
      </x:c>
      <x:c r="F834" s="5" t="s">
        <x:v>66</x:v>
      </x:c>
      <x:c r="G834" s="5" t="s">
        <x:v>1659</x:v>
      </x:c>
      <x:c r="H834" s="5" t="s">
        <x:v>78</x:v>
      </x:c>
      <x:c r="I834" s="5" t="s">
        <x:v>130</x:v>
      </x:c>
      <x:c r="J834" s="5" t="s">
        <x:v>74</x:v>
      </x:c>
      <x:c r="K834" s="5" t="s">
        <x:v>61</x:v>
      </x:c>
      <x:c r="L834" s="5" t="s">
        <x:v>47</x:v>
      </x:c>
      <x:c r="M834" s="5" t="s">
        <x:v>275</x:v>
      </x:c>
      <x:c r="N834" s="6">
        <x:v>1</x:v>
      </x:c>
      <x:c r="O834" s="7">
        <x:v>66.980000000000004</x:v>
      </x:c>
      <x:c r="P834" s="8">
        <x:v>0.10000000000000001</x:v>
      </x:c>
      <x:c r="Q834" s="7">
        <x:v>35.640000000000001</x:v>
      </x:c>
      <x:c r="R834" s="7">
        <x:v>60.280000000000001</x:v>
      </x:c>
      <x:c r="S834" s="5" t="s">
        <x:v>49</x:v>
      </x:c>
      <x:c r="T834" s="7">
        <x:v>91949.580000000002</x:v>
      </x:c>
      <x:c r="U834" s="6"/>
      <x:c r="V834" s="6"/>
      <x:c r="W834" s="5" t="s">
        <x:v>50</x:v>
      </x:c>
      <x:c r="X834" s="5" t="s">
        <x:v>70</x:v>
      </x:c>
    </x:row>
    <x:row r="835">
      <x:c r="A835" s="5" t="s">
        <x:v>1831</x:v>
      </x:c>
      <x:c r="B835" s="5">
        <x:v>46036</x:v>
      </x:c>
      <x:c r="C835" s="5" t="s">
        <x:v>64</x:v>
      </x:c>
      <x:c r="D835" s="5" t="s">
        <x:v>65</x:v>
      </x:c>
      <x:c r="E835" s="5" t="s">
        <x:v>40</x:v>
      </x:c>
      <x:c r="F835" s="5" t="s">
        <x:v>66</x:v>
      </x:c>
      <x:c r="G835" s="5" t="s">
        <x:v>1287</x:v>
      </x:c>
      <x:c r="H835" s="5" t="s">
        <x:v>78</x:v>
      </x:c>
      <x:c r="I835" s="5" t="s">
        <x:v>235</x:v>
      </x:c>
      <x:c r="J835" s="5" t="s">
        <x:v>116</x:v>
      </x:c>
      <x:c r="K835" s="5" t="s">
        <x:v>117</x:v>
      </x:c>
      <x:c r="L835" s="5" t="s">
        <x:v>47</x:v>
      </x:c>
      <x:c r="M835" s="5" t="s">
        <x:v>189</x:v>
      </x:c>
      <x:c r="N835" s="6">
        <x:v>1</x:v>
      </x:c>
      <x:c r="O835" s="7">
        <x:v>203.97999999999999</x:v>
      </x:c>
      <x:c r="P835" s="8">
        <x:v>0</x:v>
      </x:c>
      <x:c r="Q835" s="7">
        <x:v>100.5</x:v>
      </x:c>
      <x:c r="R835" s="7">
        <x:v>203.97999999999999</x:v>
      </x:c>
      <x:c r="S835" s="5" t="s">
        <x:v>49</x:v>
      </x:c>
      <x:c r="T835" s="7">
        <x:v>95946.080000000002</x:v>
      </x:c>
      <x:c r="U835" s="6"/>
      <x:c r="V835" s="6"/>
      <x:c r="W835" s="5" t="s">
        <x:v>50</x:v>
      </x:c>
      <x:c r="X835" s="5" t="s">
        <x:v>80</x:v>
      </x:c>
    </x:row>
    <x:row r="836">
      <x:c r="A836" s="5" t="s">
        <x:v>1832</x:v>
      </x:c>
      <x:c r="B836" s="5">
        <x:v>45331</x:v>
      </x:c>
      <x:c r="C836" s="5" t="s">
        <x:v>88</x:v>
      </x:c>
      <x:c r="D836" s="5" t="s">
        <x:v>89</x:v>
      </x:c>
      <x:c r="E836" s="5" t="s">
        <x:v>90</x:v>
      </x:c>
      <x:c r="F836" s="5" t="s">
        <x:v>56</x:v>
      </x:c>
      <x:c r="G836" s="5" t="s">
        <x:v>1829</x:v>
      </x:c>
      <x:c r="H836" s="5" t="s">
        <x:v>104</x:v>
      </x:c>
      <x:c r="I836" s="5" t="s">
        <x:v>372</x:v>
      </x:c>
      <x:c r="J836" s="5" t="s">
        <x:v>116</x:v>
      </x:c>
      <x:c r="K836" s="5" t="s">
        <x:v>46</x:v>
      </x:c>
      <x:c r="L836" s="5" t="s">
        <x:v>16</x:v>
      </x:c>
      <x:c r="M836" s="5" t="s">
        <x:v>48</x:v>
      </x:c>
      <x:c r="N836" s="6">
        <x:v>1</x:v>
      </x:c>
      <x:c r="O836" s="7">
        <x:v>318.12</x:v>
      </x:c>
      <x:c r="P836" s="8">
        <x:v>0.10000000000000001</x:v>
      </x:c>
      <x:c r="Q836" s="7">
        <x:v>226.47</x:v>
      </x:c>
      <x:c r="R836" s="7">
        <x:v>286.31</x:v>
      </x:c>
      <x:c r="S836" s="5" t="s">
        <x:v>49</x:v>
      </x:c>
      <x:c r="T836" s="7">
        <x:v>141901.59</x:v>
      </x:c>
      <x:c r="U836" s="6"/>
      <x:c r="V836" s="6"/>
      <x:c r="W836" s="5" t="s">
        <x:v>50</x:v>
      </x:c>
      <x:c r="X836" s="5" t="s">
        <x:v>51</x:v>
      </x:c>
    </x:row>
    <x:row r="837">
      <x:c r="A837" s="5" t="s">
        <x:v>1833</x:v>
      </x:c>
      <x:c r="B837" s="5">
        <x:v>45973</x:v>
      </x:c>
      <x:c r="C837" s="5" t="s">
        <x:v>64</x:v>
      </x:c>
      <x:c r="D837" s="5" t="s">
        <x:v>65</x:v>
      </x:c>
      <x:c r="E837" s="5" t="s">
        <x:v>40</x:v>
      </x:c>
      <x:c r="F837" s="5" t="s">
        <x:v>66</x:v>
      </x:c>
      <x:c r="G837" s="5" t="s">
        <x:v>1672</x:v>
      </x:c>
      <x:c r="H837" s="5" t="s">
        <x:v>43</x:v>
      </x:c>
      <x:c r="I837" s="5" t="s">
        <x:v>413</x:v>
      </x:c>
      <x:c r="J837" s="5" t="s">
        <x:v>116</x:v>
      </x:c>
      <x:c r="K837" s="5" t="s">
        <x:v>46</x:v>
      </x:c>
      <x:c r="L837" s="5" t="s">
        <x:v>16</x:v>
      </x:c>
      <x:c r="M837" s="5" t="s">
        <x:v>350</x:v>
      </x:c>
      <x:c r="N837" s="6">
        <x:v>1</x:v>
      </x:c>
      <x:c r="O837" s="7">
        <x:v>291.45999999999998</x:v>
      </x:c>
      <x:c r="P837" s="8">
        <x:v>0.14999999999999999</x:v>
      </x:c>
      <x:c r="Q837" s="7">
        <x:v>163.49000000000001</x:v>
      </x:c>
      <x:c r="R837" s="7">
        <x:v>247.74000000000001</x:v>
      </x:c>
      <x:c r="S837" s="5" t="s">
        <x:v>49</x:v>
      </x:c>
      <x:c r="T837" s="7">
        <x:v>191492.26999999999</x:v>
      </x:c>
      <x:c r="U837" s="6"/>
      <x:c r="V837" s="6"/>
      <x:c r="W837" s="5" t="s">
        <x:v>50</x:v>
      </x:c>
      <x:c r="X837" s="5" t="s">
        <x:v>80</x:v>
      </x:c>
    </x:row>
    <x:row r="838">
      <x:c r="A838" s="5" t="s">
        <x:v>1834</x:v>
      </x:c>
      <x:c r="B838" s="5">
        <x:v>45345</x:v>
      </x:c>
      <x:c r="C838" s="5" t="s">
        <x:v>178</x:v>
      </x:c>
      <x:c r="D838" s="5" t="s">
        <x:v>179</x:v>
      </x:c>
      <x:c r="E838" s="5" t="s">
        <x:v>90</x:v>
      </x:c>
      <x:c r="F838" s="5" t="s">
        <x:v>66</x:v>
      </x:c>
      <x:c r="G838" s="5" t="s">
        <x:v>1455</x:v>
      </x:c>
      <x:c r="H838" s="5" t="s">
        <x:v>43</x:v>
      </x:c>
      <x:c r="I838" s="5" t="s">
        <x:v>503</x:v>
      </x:c>
      <x:c r="J838" s="5" t="s">
        <x:v>116</x:v>
      </x:c>
      <x:c r="K838" s="5" t="s">
        <x:v>86</x:v>
      </x:c>
      <x:c r="L838" s="5" t="s">
        <x:v>16</x:v>
      </x:c>
      <x:c r="M838" s="5" t="s">
        <x:v>419</x:v>
      </x:c>
      <x:c r="N838" s="6">
        <x:v>2</x:v>
      </x:c>
      <x:c r="O838" s="7">
        <x:v>242.81</x:v>
      </x:c>
      <x:c r="P838" s="8">
        <x:v>0.10000000000000001</x:v>
      </x:c>
      <x:c r="Q838" s="7">
        <x:v>195.19999999999999</x:v>
      </x:c>
      <x:c r="R838" s="7">
        <x:v>437.06</x:v>
      </x:c>
      <x:c r="S838" s="5" t="s">
        <x:v>49</x:v>
      </x:c>
      <x:c r="T838" s="7">
        <x:v>143948.82000000001</x:v>
      </x:c>
      <x:c r="U838" s="6"/>
      <x:c r="V838" s="6"/>
      <x:c r="W838" s="5" t="s">
        <x:v>50</x:v>
      </x:c>
      <x:c r="X838" s="5" t="s">
        <x:v>51</x:v>
      </x:c>
    </x:row>
    <x:row r="839">
      <x:c r="A839" s="5" t="s">
        <x:v>1835</x:v>
      </x:c>
      <x:c r="B839" s="5">
        <x:v>45836</x:v>
      </x:c>
      <x:c r="C839" s="5" t="s">
        <x:v>64</x:v>
      </x:c>
      <x:c r="D839" s="5" t="s">
        <x:v>65</x:v>
      </x:c>
      <x:c r="E839" s="5" t="s">
        <x:v>40</x:v>
      </x:c>
      <x:c r="F839" s="5" t="s">
        <x:v>66</x:v>
      </x:c>
      <x:c r="G839" s="5" t="s">
        <x:v>1836</x:v>
      </x:c>
      <x:c r="H839" s="5" t="s">
        <x:v>78</x:v>
      </x:c>
      <x:c r="I839" s="5" t="s">
        <x:v>819</x:v>
      </x:c>
      <x:c r="J839" s="5" t="s">
        <x:v>93</x:v>
      </x:c>
      <x:c r="K839" s="5" t="s">
        <x:v>61</x:v>
      </x:c>
      <x:c r="L839" s="5" t="s">
        <x:v>94</x:v>
      </x:c>
      <x:c r="M839" s="5" t="s">
        <x:v>95</x:v>
      </x:c>
      <x:c r="N839" s="6">
        <x:v>1</x:v>
      </x:c>
      <x:c r="O839" s="7">
        <x:v>26.219999999999999</x:v>
      </x:c>
      <x:c r="P839" s="8">
        <x:v>0</x:v>
      </x:c>
      <x:c r="Q839" s="7">
        <x:v>20.370000000000001</x:v>
      </x:c>
      <x:c r="R839" s="7">
        <x:v>26.219999999999999</x:v>
      </x:c>
      <x:c r="S839" s="5" t="s">
        <x:v>49</x:v>
      </x:c>
      <x:c r="T839" s="7">
        <x:v>76162.179999999993</x:v>
      </x:c>
      <x:c r="U839" s="6"/>
      <x:c r="V839" s="6"/>
      <x:c r="W839" s="5" t="s">
        <x:v>50</x:v>
      </x:c>
      <x:c r="X839" s="5" t="s">
        <x:v>51</x:v>
      </x:c>
    </x:row>
    <x:row r="840">
      <x:c r="A840" s="5" t="s">
        <x:v>1837</x:v>
      </x:c>
      <x:c r="B840" s="5">
        <x:v>45589</x:v>
      </x:c>
      <x:c r="C840" s="5" t="s">
        <x:v>178</x:v>
      </x:c>
      <x:c r="D840" s="5" t="s">
        <x:v>179</x:v>
      </x:c>
      <x:c r="E840" s="5" t="s">
        <x:v>90</x:v>
      </x:c>
      <x:c r="F840" s="5" t="s">
        <x:v>66</x:v>
      </x:c>
      <x:c r="G840" s="5" t="s">
        <x:v>1838</x:v>
      </x:c>
      <x:c r="H840" s="5" t="s">
        <x:v>43</x:v>
      </x:c>
      <x:c r="I840" s="5" t="s">
        <x:v>235</x:v>
      </x:c>
      <x:c r="J840" s="5" t="s">
        <x:v>116</x:v>
      </x:c>
      <x:c r="K840" s="5" t="s">
        <x:v>117</x:v>
      </x:c>
      <x:c r="L840" s="5" t="s">
        <x:v>131</x:v>
      </x:c>
      <x:c r="M840" s="5" t="s">
        <x:v>170</x:v>
      </x:c>
      <x:c r="N840" s="6">
        <x:v>1</x:v>
      </x:c>
      <x:c r="O840" s="7">
        <x:v>185.50999999999999</x:v>
      </x:c>
      <x:c r="P840" s="8">
        <x:v>0</x:v>
      </x:c>
      <x:c r="Q840" s="7">
        <x:v>100.5</x:v>
      </x:c>
      <x:c r="R840" s="7">
        <x:v>185.50999999999999</x:v>
      </x:c>
      <x:c r="S840" s="5" t="s">
        <x:v>49</x:v>
      </x:c>
      <x:c r="T840" s="7">
        <x:v>97035.949999999997</x:v>
      </x:c>
      <x:c r="U840" s="6"/>
      <x:c r="V840" s="6"/>
      <x:c r="W840" s="5" t="s">
        <x:v>50</x:v>
      </x:c>
      <x:c r="X840" s="5" t="s">
        <x:v>97</x:v>
      </x:c>
    </x:row>
    <x:row r="841">
      <x:c r="A841" s="5" t="s">
        <x:v>1839</x:v>
      </x:c>
      <x:c r="B841" s="5">
        <x:v>45767</x:v>
      </x:c>
      <x:c r="C841" s="5" t="s">
        <x:v>185</x:v>
      </x:c>
      <x:c r="D841" s="5" t="s">
        <x:v>186</x:v>
      </x:c>
      <x:c r="E841" s="5" t="s">
        <x:v>90</x:v>
      </x:c>
      <x:c r="F841" s="5" t="s">
        <x:v>41</x:v>
      </x:c>
      <x:c r="G841" s="5" t="s">
        <x:v>1840</x:v>
      </x:c>
      <x:c r="H841" s="5" t="s">
        <x:v>104</x:v>
      </x:c>
      <x:c r="I841" s="5" t="s">
        <x:v>370</x:v>
      </x:c>
      <x:c r="J841" s="5" t="s">
        <x:v>60</x:v>
      </x:c>
      <x:c r="K841" s="5" t="s">
        <x:v>86</x:v>
      </x:c>
      <x:c r="L841" s="5" t="s">
        <x:v>47</x:v>
      </x:c>
      <x:c r="M841" s="5" t="s">
        <x:v>211</x:v>
      </x:c>
      <x:c r="N841" s="6">
        <x:v>2</x:v>
      </x:c>
      <x:c r="O841" s="7">
        <x:v>139.44</x:v>
      </x:c>
      <x:c r="P841" s="8">
        <x:v>0.20000000000000001</x:v>
      </x:c>
      <x:c r="Q841" s="7">
        <x:v>107.52</x:v>
      </x:c>
      <x:c r="R841" s="7">
        <x:v>223.09999999999999</x:v>
      </x:c>
      <x:c r="S841" s="5" t="s">
        <x:v>49</x:v>
      </x:c>
      <x:c r="T841" s="7">
        <x:v>100926.48</x:v>
      </x:c>
      <x:c r="U841" s="6"/>
      <x:c r="V841" s="6"/>
      <x:c r="W841" s="5" t="s">
        <x:v>50</x:v>
      </x:c>
      <x:c r="X841" s="5" t="s">
        <x:v>51</x:v>
      </x:c>
    </x:row>
    <x:row r="842">
      <x:c r="A842" s="5" t="s">
        <x:v>1841</x:v>
      </x:c>
      <x:c r="B842" s="5">
        <x:v>45823</x:v>
      </x:c>
      <x:c r="C842" s="5" t="s">
        <x:v>283</x:v>
      </x:c>
      <x:c r="D842" s="5" t="s">
        <x:v>284</x:v>
      </x:c>
      <x:c r="E842" s="5" t="s">
        <x:v>55</x:v>
      </x:c>
      <x:c r="F842" s="5" t="s">
        <x:v>56</x:v>
      </x:c>
      <x:c r="G842" s="5" t="s">
        <x:v>1842</x:v>
      </x:c>
      <x:c r="H842" s="5" t="s">
        <x:v>58</x:v>
      </x:c>
      <x:c r="I842" s="5" t="s">
        <x:v>1065</x:v>
      </x:c>
      <x:c r="J842" s="5" t="s">
        <x:v>93</x:v>
      </x:c>
      <x:c r="K842" s="5" t="s">
        <x:v>86</x:v>
      </x:c>
      <x:c r="L842" s="5" t="s">
        <x:v>16</x:v>
      </x:c>
      <x:c r="M842" s="5" t="s">
        <x:v>322</x:v>
      </x:c>
      <x:c r="N842" s="6">
        <x:v>-1</x:v>
      </x:c>
      <x:c r="O842" s="7">
        <x:v>41.119999999999997</x:v>
      </x:c>
      <x:c r="P842" s="8">
        <x:v>0.25</x:v>
      </x:c>
      <x:c r="Q842" s="7">
        <x:v>30.18</x:v>
      </x:c>
      <x:c r="R842" s="7">
        <x:v>-30.84</x:v>
      </x:c>
      <x:c r="S842" s="5" t="s">
        <x:v>49</x:v>
      </x:c>
      <x:c r="T842" s="7">
        <x:v>140660.13</x:v>
      </x:c>
      <x:c r="U842" s="6"/>
      <x:c r="V842" s="6"/>
      <x:c r="W842" s="5" t="s">
        <x:v>96</x:v>
      </x:c>
      <x:c r="X842" s="5" t="s">
        <x:v>97</x:v>
      </x:c>
    </x:row>
    <x:row r="843">
      <x:c r="A843" s="5" t="s">
        <x:v>1843</x:v>
      </x:c>
      <x:c r="B843" s="5">
        <x:v>45638</x:v>
      </x:c>
      <x:c r="C843" s="5" t="s">
        <x:v>38</x:v>
      </x:c>
      <x:c r="D843" s="5" t="s">
        <x:v>39</x:v>
      </x:c>
      <x:c r="E843" s="5" t="s">
        <x:v>40</x:v>
      </x:c>
      <x:c r="F843" s="5" t="s">
        <x:v>41</x:v>
      </x:c>
      <x:c r="G843" s="5" t="s">
        <x:v>1844</x:v>
      </x:c>
      <x:c r="H843" s="5" t="s">
        <x:v>104</x:v>
      </x:c>
      <x:c r="I843" s="5" t="s">
        <x:v>1451</x:v>
      </x:c>
      <x:c r="J843" s="5" t="s">
        <x:v>60</x:v>
      </x:c>
      <x:c r="K843" s="5" t="s">
        <x:v>86</x:v>
      </x:c>
      <x:c r="L843" s="5" t="s">
        <x:v>16</x:v>
      </x:c>
      <x:c r="M843" s="5" t="s">
        <x:v>424</x:v>
      </x:c>
      <x:c r="N843" s="6">
        <x:v>1</x:v>
      </x:c>
      <x:c r="O843" s="7">
        <x:v>128.69</x:v>
      </x:c>
      <x:c r="P843" s="8">
        <x:v>0.20000000000000001</x:v>
      </x:c>
      <x:c r="Q843" s="7">
        <x:v>89.379999999999995</x:v>
      </x:c>
      <x:c r="R843" s="7">
        <x:v>102.95</x:v>
      </x:c>
      <x:c r="S843" s="5" t="s">
        <x:v>49</x:v>
      </x:c>
      <x:c r="T843" s="7">
        <x:v>177737.64000000001</x:v>
      </x:c>
      <x:c r="U843" s="6"/>
      <x:c r="V843" s="6"/>
      <x:c r="W843" s="5" t="s">
        <x:v>50</x:v>
      </x:c>
      <x:c r="X843" s="5" t="s">
        <x:v>70</x:v>
      </x:c>
    </x:row>
    <x:row r="844">
      <x:c r="A844" s="5" t="s">
        <x:v>1845</x:v>
      </x:c>
      <x:c r="B844" s="5">
        <x:v>46190</x:v>
      </x:c>
      <x:c r="C844" s="5" t="s">
        <x:v>283</x:v>
      </x:c>
      <x:c r="D844" s="5" t="s">
        <x:v>284</x:v>
      </x:c>
      <x:c r="E844" s="5" t="s">
        <x:v>55</x:v>
      </x:c>
      <x:c r="F844" s="5" t="s">
        <x:v>56</x:v>
      </x:c>
      <x:c r="G844" s="5" t="s">
        <x:v>1846</x:v>
      </x:c>
      <x:c r="H844" s="5" t="s">
        <x:v>78</x:v>
      </x:c>
      <x:c r="I844" s="5" t="s">
        <x:v>328</x:v>
      </x:c>
      <x:c r="J844" s="5" t="s">
        <x:v>116</x:v>
      </x:c>
      <x:c r="K844" s="5" t="s">
        <x:v>46</x:v>
      </x:c>
      <x:c r="L844" s="5" t="s">
        <x:v>16</x:v>
      </x:c>
      <x:c r="M844" s="5" t="s">
        <x:v>281</x:v>
      </x:c>
      <x:c r="N844" s="6">
        <x:v>1</x:v>
      </x:c>
      <x:c r="O844" s="7">
        <x:v>167.15000000000001</x:v>
      </x:c>
      <x:c r="P844" s="8">
        <x:v>0.10000000000000001</x:v>
      </x:c>
      <x:c r="Q844" s="7">
        <x:v>106.98</x:v>
      </x:c>
      <x:c r="R844" s="7">
        <x:v>150.44</x:v>
      </x:c>
      <x:c r="S844" s="5" t="s">
        <x:v>49</x:v>
      </x:c>
      <x:c r="T844" s="7">
        <x:v>149211.60000000001</x:v>
      </x:c>
      <x:c r="U844" s="6"/>
      <x:c r="V844" s="6"/>
      <x:c r="W844" s="5" t="s">
        <x:v>50</x:v>
      </x:c>
      <x:c r="X844" s="5" t="s">
        <x:v>70</x:v>
      </x:c>
    </x:row>
    <x:row r="845">
      <x:c r="A845" s="5" t="s">
        <x:v>1847</x:v>
      </x:c>
      <x:c r="B845" s="5">
        <x:v>45473</x:v>
      </x:c>
      <x:c r="C845" s="5" t="s">
        <x:v>64</x:v>
      </x:c>
      <x:c r="D845" s="5" t="s">
        <x:v>65</x:v>
      </x:c>
      <x:c r="E845" s="5" t="s">
        <x:v>40</x:v>
      </x:c>
      <x:c r="F845" s="5" t="s">
        <x:v>66</x:v>
      </x:c>
      <x:c r="G845" s="5" t="s">
        <x:v>1848</x:v>
      </x:c>
      <x:c r="H845" s="5" t="s">
        <x:v>78</x:v>
      </x:c>
      <x:c r="I845" s="5" t="s">
        <x:v>648</x:v>
      </x:c>
      <x:c r="J845" s="5" t="s">
        <x:v>93</x:v>
      </x:c>
      <x:c r="K845" s="5" t="s">
        <x:v>61</x:v>
      </x:c>
      <x:c r="L845" s="5" t="s">
        <x:v>16</x:v>
      </x:c>
      <x:c r="M845" s="5" t="s">
        <x:v>211</x:v>
      </x:c>
      <x:c r="N845" s="6">
        <x:v>1</x:v>
      </x:c>
      <x:c r="O845" s="7">
        <x:v>39.640000000000001</x:v>
      </x:c>
      <x:c r="P845" s="8">
        <x:v>0.25</x:v>
      </x:c>
      <x:c r="Q845" s="7">
        <x:v>29.219999999999999</x:v>
      </x:c>
      <x:c r="R845" s="7">
        <x:v>29.73</x:v>
      </x:c>
      <x:c r="S845" s="5" t="s">
        <x:v>49</x:v>
      </x:c>
      <x:c r="T845" s="7">
        <x:v>177388.07999999999</x:v>
      </x:c>
      <x:c r="U845" s="6"/>
      <x:c r="V845" s="6"/>
      <x:c r="W845" s="5" t="s">
        <x:v>50</x:v>
      </x:c>
      <x:c r="X845" s="5" t="s">
        <x:v>97</x:v>
      </x:c>
    </x:row>
    <x:row r="846">
      <x:c r="A846" s="5" t="s">
        <x:v>1849</x:v>
      </x:c>
      <x:c r="B846" s="5">
        <x:v>45923</x:v>
      </x:c>
      <x:c r="C846" s="5" t="s">
        <x:v>53</x:v>
      </x:c>
      <x:c r="D846" s="5" t="s">
        <x:v>54</x:v>
      </x:c>
      <x:c r="E846" s="5" t="s">
        <x:v>55</x:v>
      </x:c>
      <x:c r="F846" s="5" t="s">
        <x:v>56</x:v>
      </x:c>
      <x:c r="G846" s="5" t="s">
        <x:v>1850</x:v>
      </x:c>
      <x:c r="H846" s="5" t="s">
        <x:v>58</x:v>
      </x:c>
      <x:c r="I846" s="5" t="s">
        <x:v>265</x:v>
      </x:c>
      <x:c r="J846" s="5" t="s">
        <x:v>45</x:v>
      </x:c>
      <x:c r="K846" s="5" t="s">
        <x:v>86</x:v>
      </x:c>
      <x:c r="L846" s="5" t="s">
        <x:v>16</x:v>
      </x:c>
      <x:c r="M846" s="5" t="s">
        <x:v>266</x:v>
      </x:c>
      <x:c r="N846" s="6">
        <x:v>3</x:v>
      </x:c>
      <x:c r="O846" s="7">
        <x:v>149.5</x:v>
      </x:c>
      <x:c r="P846" s="8">
        <x:v>0</x:v>
      </x:c>
      <x:c r="Q846" s="7">
        <x:v>75.129999999999995</x:v>
      </x:c>
      <x:c r="R846" s="7">
        <x:v>448.5</x:v>
      </x:c>
      <x:c r="S846" s="5" t="s">
        <x:v>49</x:v>
      </x:c>
      <x:c r="T846" s="7">
        <x:v>154062.95000000001</x:v>
      </x:c>
      <x:c r="U846" s="6">
        <x:v>90</x:v>
      </x:c>
      <x:c r="V846" s="6">
        <x:v>12</x:v>
      </x:c>
      <x:c r="W846" s="5" t="s">
        <x:v>50</x:v>
      </x:c>
      <x:c r="X846" s="5" t="s">
        <x:v>51</x:v>
      </x:c>
    </x:row>
    <x:row r="847">
      <x:c r="A847" s="5" t="s">
        <x:v>1851</x:v>
      </x:c>
      <x:c r="B847" s="5">
        <x:v>45660</x:v>
      </x:c>
      <x:c r="C847" s="5" t="s">
        <x:v>247</x:v>
      </x:c>
      <x:c r="D847" s="5" t="s">
        <x:v>248</x:v>
      </x:c>
      <x:c r="E847" s="5" t="s">
        <x:v>40</x:v>
      </x:c>
      <x:c r="F847" s="5" t="s">
        <x:v>102</x:v>
      </x:c>
      <x:c r="G847" s="5" t="s">
        <x:v>1098</x:v>
      </x:c>
      <x:c r="H847" s="5" t="s">
        <x:v>58</x:v>
      </x:c>
      <x:c r="I847" s="5" t="s">
        <x:v>437</x:v>
      </x:c>
      <x:c r="J847" s="5" t="s">
        <x:v>60</x:v>
      </x:c>
      <x:c r="K847" s="5" t="s">
        <x:v>46</x:v>
      </x:c>
      <x:c r="L847" s="5" t="s">
        <x:v>16</x:v>
      </x:c>
      <x:c r="M847" s="5" t="s">
        <x:v>154</x:v>
      </x:c>
      <x:c r="N847" s="6">
        <x:v>3</x:v>
      </x:c>
      <x:c r="O847" s="7">
        <x:v>81.329999999999998</x:v>
      </x:c>
      <x:c r="P847" s="8">
        <x:v>5.0000000000000003e-002</x:v>
      </x:c>
      <x:c r="Q847" s="7">
        <x:v>45.32</x:v>
      </x:c>
      <x:c r="R847" s="7">
        <x:v>231.78999999999999</x:v>
      </x:c>
      <x:c r="S847" s="5" t="s">
        <x:v>49</x:v>
      </x:c>
      <x:c r="T847" s="7">
        <x:v>139765.57999999999</x:v>
      </x:c>
      <x:c r="U847" s="6"/>
      <x:c r="V847" s="6"/>
      <x:c r="W847" s="5" t="s">
        <x:v>50</x:v>
      </x:c>
      <x:c r="X847" s="5" t="s">
        <x:v>70</x:v>
      </x:c>
    </x:row>
    <x:row r="848">
      <x:c r="A848" s="5" t="s">
        <x:v>1852</x:v>
      </x:c>
      <x:c r="B848" s="5">
        <x:v>45742</x:v>
      </x:c>
      <x:c r="C848" s="5" t="s">
        <x:v>194</x:v>
      </x:c>
      <x:c r="D848" s="5" t="s">
        <x:v>195</x:v>
      </x:c>
      <x:c r="E848" s="5" t="s">
        <x:v>90</x:v>
      </x:c>
      <x:c r="F848" s="5" t="s">
        <x:v>158</x:v>
      </x:c>
      <x:c r="G848" s="5" t="s">
        <x:v>1853</x:v>
      </x:c>
      <x:c r="H848" s="5" t="s">
        <x:v>78</x:v>
      </x:c>
      <x:c r="I848" s="5" t="s">
        <x:v>203</x:v>
      </x:c>
      <x:c r="J848" s="5" t="s">
        <x:v>60</x:v>
      </x:c>
      <x:c r="K848" s="5" t="s">
        <x:v>86</x:v>
      </x:c>
      <x:c r="L848" s="5" t="s">
        <x:v>16</x:v>
      </x:c>
      <x:c r="M848" s="5" t="s">
        <x:v>222</x:v>
      </x:c>
      <x:c r="N848" s="6">
        <x:v>-1</x:v>
      </x:c>
      <x:c r="O848" s="7">
        <x:v>140.08000000000001</x:v>
      </x:c>
      <x:c r="P848" s="8">
        <x:v>0.25</x:v>
      </x:c>
      <x:c r="Q848" s="7">
        <x:v>103.51000000000001</x:v>
      </x:c>
      <x:c r="R848" s="7">
        <x:v>-105.06</x:v>
      </x:c>
      <x:c r="S848" s="5" t="s">
        <x:v>49</x:v>
      </x:c>
      <x:c r="T848" s="7">
        <x:v>140659.29000000001</x:v>
      </x:c>
      <x:c r="U848" s="6"/>
      <x:c r="V848" s="6"/>
      <x:c r="W848" s="5" t="s">
        <x:v>96</x:v>
      </x:c>
      <x:c r="X848" s="5" t="s">
        <x:v>70</x:v>
      </x:c>
    </x:row>
    <x:row r="849">
      <x:c r="A849" s="5" t="s">
        <x:v>1854</x:v>
      </x:c>
      <x:c r="B849" s="5">
        <x:v>45823</x:v>
      </x:c>
      <x:c r="C849" s="5" t="s">
        <x:v>185</x:v>
      </x:c>
      <x:c r="D849" s="5" t="s">
        <x:v>186</x:v>
      </x:c>
      <x:c r="E849" s="5" t="s">
        <x:v>90</x:v>
      </x:c>
      <x:c r="F849" s="5" t="s">
        <x:v>41</x:v>
      </x:c>
      <x:c r="G849" s="5" t="s">
        <x:v>519</x:v>
      </x:c>
      <x:c r="H849" s="5" t="s">
        <x:v>58</x:v>
      </x:c>
      <x:c r="I849" s="5" t="s">
        <x:v>229</x:v>
      </x:c>
      <x:c r="J849" s="5" t="s">
        <x:v>93</x:v>
      </x:c>
      <x:c r="K849" s="5" t="s">
        <x:v>46</x:v>
      </x:c>
      <x:c r="L849" s="5" t="s">
        <x:v>47</x:v>
      </x:c>
      <x:c r="M849" s="5" t="s">
        <x:v>262</x:v>
      </x:c>
      <x:c r="N849" s="6">
        <x:v>2</x:v>
      </x:c>
      <x:c r="O849" s="7">
        <x:v>7.5300000000000002</x:v>
      </x:c>
      <x:c r="P849" s="8">
        <x:v>0.20000000000000001</x:v>
      </x:c>
      <x:c r="Q849" s="7">
        <x:v>6.0700000000000003</x:v>
      </x:c>
      <x:c r="R849" s="7">
        <x:v>12.050000000000001</x:v>
      </x:c>
      <x:c r="S849" s="5" t="s">
        <x:v>49</x:v>
      </x:c>
      <x:c r="T849" s="7">
        <x:v>84523.210000000006</x:v>
      </x:c>
      <x:c r="U849" s="6"/>
      <x:c r="V849" s="6"/>
      <x:c r="W849" s="5" t="s">
        <x:v>50</x:v>
      </x:c>
      <x:c r="X849" s="5" t="s">
        <x:v>80</x:v>
      </x:c>
    </x:row>
    <x:row r="850">
      <x:c r="A850" s="5" t="s">
        <x:v>1855</x:v>
      </x:c>
      <x:c r="B850" s="5">
        <x:v>45913</x:v>
      </x:c>
      <x:c r="C850" s="5" t="s">
        <x:v>156</x:v>
      </x:c>
      <x:c r="D850" s="5" t="s">
        <x:v>157</x:v>
      </x:c>
      <x:c r="E850" s="5" t="s">
        <x:v>55</x:v>
      </x:c>
      <x:c r="F850" s="5" t="s">
        <x:v>158</x:v>
      </x:c>
      <x:c r="G850" s="5" t="s">
        <x:v>469</x:v>
      </x:c>
      <x:c r="H850" s="5" t="s">
        <x:v>104</x:v>
      </x:c>
      <x:c r="I850" s="5" t="s">
        <x:v>719</x:v>
      </x:c>
      <x:c r="J850" s="5" t="s">
        <x:v>93</x:v>
      </x:c>
      <x:c r="K850" s="5" t="s">
        <x:v>117</x:v>
      </x:c>
      <x:c r="L850" s="5" t="s">
        <x:v>16</x:v>
      </x:c>
      <x:c r="M850" s="5" t="s">
        <x:v>414</x:v>
      </x:c>
      <x:c r="N850" s="6">
        <x:v>-1</x:v>
      </x:c>
      <x:c r="O850" s="7">
        <x:v>59.289999999999999</x:v>
      </x:c>
      <x:c r="P850" s="8">
        <x:v>0.25</x:v>
      </x:c>
      <x:c r="Q850" s="7">
        <x:v>43.920000000000002</x:v>
      </x:c>
      <x:c r="R850" s="7">
        <x:v>-44.469999999999999</x:v>
      </x:c>
      <x:c r="S850" s="5" t="s">
        <x:v>49</x:v>
      </x:c>
      <x:c r="T850" s="7">
        <x:v>194781.07999999999</x:v>
      </x:c>
      <x:c r="U850" s="6"/>
      <x:c r="V850" s="6"/>
      <x:c r="W850" s="5" t="s">
        <x:v>96</x:v>
      </x:c>
      <x:c r="X850" s="5" t="s">
        <x:v>80</x:v>
      </x:c>
    </x:row>
    <x:row r="851">
      <x:c r="A851" s="5" t="s">
        <x:v>1856</x:v>
      </x:c>
      <x:c r="B851" s="5">
        <x:v>45474</x:v>
      </x:c>
      <x:c r="C851" s="5" t="s">
        <x:v>283</x:v>
      </x:c>
      <x:c r="D851" s="5" t="s">
        <x:v>284</x:v>
      </x:c>
      <x:c r="E851" s="5" t="s">
        <x:v>55</x:v>
      </x:c>
      <x:c r="F851" s="5" t="s">
        <x:v>56</x:v>
      </x:c>
      <x:c r="G851" s="5" t="s">
        <x:v>1010</x:v>
      </x:c>
      <x:c r="H851" s="5" t="s">
        <x:v>104</x:v>
      </x:c>
      <x:c r="I851" s="5" t="s">
        <x:v>160</x:v>
      </x:c>
      <x:c r="J851" s="5" t="s">
        <x:v>60</x:v>
      </x:c>
      <x:c r="K851" s="5" t="s">
        <x:v>117</x:v>
      </x:c>
      <x:c r="L851" s="5" t="s">
        <x:v>16</x:v>
      </x:c>
      <x:c r="M851" s="5" t="s">
        <x:v>189</x:v>
      </x:c>
      <x:c r="N851" s="6">
        <x:v>2</x:v>
      </x:c>
      <x:c r="O851" s="7">
        <x:v>235.18000000000001</x:v>
      </x:c>
      <x:c r="P851" s="8">
        <x:v>0.14999999999999999</x:v>
      </x:c>
      <x:c r="Q851" s="7">
        <x:v>154.81999999999999</x:v>
      </x:c>
      <x:c r="R851" s="7">
        <x:v>399.81</x:v>
      </x:c>
      <x:c r="S851" s="5" t="s">
        <x:v>49</x:v>
      </x:c>
      <x:c r="T851" s="7">
        <x:v>136150.72</x:v>
      </x:c>
      <x:c r="U851" s="6"/>
      <x:c r="V851" s="6"/>
      <x:c r="W851" s="5" t="s">
        <x:v>50</x:v>
      </x:c>
      <x:c r="X851" s="5" t="s">
        <x:v>51</x:v>
      </x:c>
    </x:row>
    <x:row r="852">
      <x:c r="A852" s="5" t="s">
        <x:v>1857</x:v>
      </x:c>
      <x:c r="B852" s="5">
        <x:v>46080</x:v>
      </x:c>
      <x:c r="C852" s="5" t="s">
        <x:v>200</x:v>
      </x:c>
      <x:c r="D852" s="5" t="s">
        <x:v>201</x:v>
      </x:c>
      <x:c r="E852" s="5" t="s">
        <x:v>40</x:v>
      </x:c>
      <x:c r="F852" s="5" t="s">
        <x:v>158</x:v>
      </x:c>
      <x:c r="G852" s="5" t="s">
        <x:v>1858</x:v>
      </x:c>
      <x:c r="H852" s="5" t="s">
        <x:v>43</x:v>
      </x:c>
      <x:c r="I852" s="5" t="s">
        <x:v>370</x:v>
      </x:c>
      <x:c r="J852" s="5" t="s">
        <x:v>60</x:v>
      </x:c>
      <x:c r="K852" s="5" t="s">
        <x:v>86</x:v>
      </x:c>
      <x:c r="L852" s="5" t="s">
        <x:v>47</x:v>
      </x:c>
      <x:c r="M852" s="5" t="s">
        <x:v>112</x:v>
      </x:c>
      <x:c r="N852" s="6">
        <x:v>2</x:v>
      </x:c>
      <x:c r="O852" s="7">
        <x:v>139.96000000000001</x:v>
      </x:c>
      <x:c r="P852" s="8">
        <x:v>0.20000000000000001</x:v>
      </x:c>
      <x:c r="Q852" s="7">
        <x:v>107.52</x:v>
      </x:c>
      <x:c r="R852" s="7">
        <x:v>223.94</x:v>
      </x:c>
      <x:c r="S852" s="5" t="s">
        <x:v>49</x:v>
      </x:c>
      <x:c r="T852" s="7">
        <x:v>63929.110000000001</x:v>
      </x:c>
      <x:c r="U852" s="6"/>
      <x:c r="V852" s="6"/>
      <x:c r="W852" s="5" t="s">
        <x:v>50</x:v>
      </x:c>
      <x:c r="X852" s="5" t="s">
        <x:v>97</x:v>
      </x:c>
    </x:row>
    <x:row r="853">
      <x:c r="A853" s="5" t="s">
        <x:v>1859</x:v>
      </x:c>
      <x:c r="B853" s="5">
        <x:v>45736</x:v>
      </x:c>
      <x:c r="C853" s="5" t="s">
        <x:v>340</x:v>
      </x:c>
      <x:c r="D853" s="5" t="s">
        <x:v>341</x:v>
      </x:c>
      <x:c r="E853" s="5" t="s">
        <x:v>55</x:v>
      </x:c>
      <x:c r="F853" s="5" t="s">
        <x:v>66</x:v>
      </x:c>
      <x:c r="G853" s="5" t="s">
        <x:v>1860</x:v>
      </x:c>
      <x:c r="H853" s="5" t="s">
        <x:v>104</x:v>
      </x:c>
      <x:c r="I853" s="5" t="s">
        <x:v>836</x:v>
      </x:c>
      <x:c r="J853" s="5" t="s">
        <x:v>45</x:v>
      </x:c>
      <x:c r="K853" s="5" t="s">
        <x:v>46</x:v>
      </x:c>
      <x:c r="L853" s="5" t="s">
        <x:v>16</x:v>
      </x:c>
      <x:c r="M853" s="5" t="s">
        <x:v>258</x:v>
      </x:c>
      <x:c r="N853" s="6">
        <x:v>4</x:v>
      </x:c>
      <x:c r="O853" s="7">
        <x:v>244.75</x:v>
      </x:c>
      <x:c r="P853" s="8">
        <x:v>0.14999999999999999</x:v>
      </x:c>
      <x:c r="Q853" s="7">
        <x:v>123.70999999999999</x:v>
      </x:c>
      <x:c r="R853" s="7">
        <x:v>832.14999999999998</x:v>
      </x:c>
      <x:c r="S853" s="5" t="s">
        <x:v>49</x:v>
      </x:c>
      <x:c r="T853" s="7">
        <x:v>196115.37</x:v>
      </x:c>
      <x:c r="U853" s="6"/>
      <x:c r="V853" s="6"/>
      <x:c r="W853" s="5" t="s">
        <x:v>50</x:v>
      </x:c>
      <x:c r="X853" s="5" t="s">
        <x:v>97</x:v>
      </x:c>
    </x:row>
    <x:row r="854">
      <x:c r="A854" s="5" t="s">
        <x:v>1861</x:v>
      </x:c>
      <x:c r="B854" s="5">
        <x:v>45896</x:v>
      </x:c>
      <x:c r="C854" s="5" t="s">
        <x:v>82</x:v>
      </x:c>
      <x:c r="D854" s="5" t="s">
        <x:v>83</x:v>
      </x:c>
      <x:c r="E854" s="5" t="s">
        <x:v>40</x:v>
      </x:c>
      <x:c r="F854" s="5" t="s">
        <x:v>56</x:v>
      </x:c>
      <x:c r="G854" s="5" t="s">
        <x:v>600</x:v>
      </x:c>
      <x:c r="H854" s="5" t="s">
        <x:v>58</x:v>
      </x:c>
      <x:c r="I854" s="5" t="s">
        <x:v>73</x:v>
      </x:c>
      <x:c r="J854" s="5" t="s">
        <x:v>74</x:v>
      </x:c>
      <x:c r="K854" s="5" t="s">
        <x:v>46</x:v>
      </x:c>
      <x:c r="L854" s="5" t="s">
        <x:v>16</x:v>
      </x:c>
      <x:c r="M854" s="5" t="s">
        <x:v>136</x:v>
      </x:c>
      <x:c r="N854" s="6">
        <x:v>3</x:v>
      </x:c>
      <x:c r="O854" s="7">
        <x:v>92.769999999999996</x:v>
      </x:c>
      <x:c r="P854" s="8">
        <x:v>0</x:v>
      </x:c>
      <x:c r="Q854" s="7">
        <x:v>45.390000000000001</x:v>
      </x:c>
      <x:c r="R854" s="7">
        <x:v>278.31</x:v>
      </x:c>
      <x:c r="S854" s="5" t="s">
        <x:v>49</x:v>
      </x:c>
      <x:c r="T854" s="7">
        <x:v>183497.98999999999</x:v>
      </x:c>
      <x:c r="U854" s="6"/>
      <x:c r="V854" s="6"/>
      <x:c r="W854" s="5" t="s">
        <x:v>50</x:v>
      </x:c>
      <x:c r="X854" s="5" t="s">
        <x:v>80</x:v>
      </x:c>
    </x:row>
    <x:row r="855">
      <x:c r="A855" s="5" t="s">
        <x:v>1862</x:v>
      </x:c>
      <x:c r="B855" s="5">
        <x:v>45379</x:v>
      </x:c>
      <x:c r="C855" s="5" t="s">
        <x:v>38</x:v>
      </x:c>
      <x:c r="D855" s="5" t="s">
        <x:v>39</x:v>
      </x:c>
      <x:c r="E855" s="5" t="s">
        <x:v>40</x:v>
      </x:c>
      <x:c r="F855" s="5" t="s">
        <x:v>41</x:v>
      </x:c>
      <x:c r="G855" s="5" t="s">
        <x:v>1863</x:v>
      </x:c>
      <x:c r="H855" s="5" t="s">
        <x:v>43</x:v>
      </x:c>
      <x:c r="I855" s="5" t="s">
        <x:v>1451</x:v>
      </x:c>
      <x:c r="J855" s="5" t="s">
        <x:v>60</x:v>
      </x:c>
      <x:c r="K855" s="5" t="s">
        <x:v>86</x:v>
      </x:c>
      <x:c r="L855" s="5" t="s">
        <x:v>47</x:v>
      </x:c>
      <x:c r="M855" s="5" t="s">
        <x:v>132</x:v>
      </x:c>
      <x:c r="N855" s="6">
        <x:v>9</x:v>
      </x:c>
      <x:c r="O855" s="7">
        <x:v>135.12</x:v>
      </x:c>
      <x:c r="P855" s="8">
        <x:v>0.10000000000000001</x:v>
      </x:c>
      <x:c r="Q855" s="7">
        <x:v>89.379999999999995</x:v>
      </x:c>
      <x:c r="R855" s="7">
        <x:v>1094.47</x:v>
      </x:c>
      <x:c r="S855" s="5" t="s">
        <x:v>49</x:v>
      </x:c>
      <x:c r="T855" s="7">
        <x:v>63018.639999999999</x:v>
      </x:c>
      <x:c r="U855" s="6"/>
      <x:c r="V855" s="6"/>
      <x:c r="W855" s="5" t="s">
        <x:v>50</x:v>
      </x:c>
      <x:c r="X855" s="5" t="s">
        <x:v>97</x:v>
      </x:c>
    </x:row>
    <x:row r="856">
      <x:c r="A856" s="5" t="s">
        <x:v>1864</x:v>
      </x:c>
      <x:c r="B856" s="5">
        <x:v>46148</x:v>
      </x:c>
      <x:c r="C856" s="5" t="s">
        <x:v>283</x:v>
      </x:c>
      <x:c r="D856" s="5" t="s">
        <x:v>284</x:v>
      </x:c>
      <x:c r="E856" s="5" t="s">
        <x:v>55</x:v>
      </x:c>
      <x:c r="F856" s="5" t="s">
        <x:v>56</x:v>
      </x:c>
      <x:c r="G856" s="5" t="s">
        <x:v>1865</x:v>
      </x:c>
      <x:c r="H856" s="5" t="s">
        <x:v>104</x:v>
      </x:c>
      <x:c r="I856" s="5" t="s">
        <x:v>1109</x:v>
      </x:c>
      <x:c r="J856" s="5" t="s">
        <x:v>93</x:v>
      </x:c>
      <x:c r="K856" s="5" t="s">
        <x:v>61</x:v>
      </x:c>
      <x:c r="L856" s="5" t="s">
        <x:v>47</x:v>
      </x:c>
      <x:c r="M856" s="5" t="s">
        <x:v>112</x:v>
      </x:c>
      <x:c r="N856" s="6">
        <x:v>1</x:v>
      </x:c>
      <x:c r="O856" s="7">
        <x:v>28.359999999999999</x:v>
      </x:c>
      <x:c r="P856" s="8">
        <x:v>0</x:v>
      </x:c>
      <x:c r="Q856" s="7">
        <x:v>14.08</x:v>
      </x:c>
      <x:c r="R856" s="7">
        <x:v>28.359999999999999</x:v>
      </x:c>
      <x:c r="S856" s="5" t="s">
        <x:v>49</x:v>
      </x:c>
      <x:c r="T856" s="7">
        <x:v>61129.260000000002</x:v>
      </x:c>
      <x:c r="U856" s="6"/>
      <x:c r="V856" s="6"/>
      <x:c r="W856" s="5" t="s">
        <x:v>50</x:v>
      </x:c>
      <x:c r="X856" s="5" t="s">
        <x:v>97</x:v>
      </x:c>
    </x:row>
    <x:row r="857">
      <x:c r="A857" s="5" t="s">
        <x:v>1866</x:v>
      </x:c>
      <x:c r="B857" s="5">
        <x:v>45338</x:v>
      </x:c>
      <x:c r="C857" s="5" t="s">
        <x:v>156</x:v>
      </x:c>
      <x:c r="D857" s="5" t="s">
        <x:v>157</x:v>
      </x:c>
      <x:c r="E857" s="5" t="s">
        <x:v>55</x:v>
      </x:c>
      <x:c r="F857" s="5" t="s">
        <x:v>158</x:v>
      </x:c>
      <x:c r="G857" s="5" t="s">
        <x:v>1867</x:v>
      </x:c>
      <x:c r="H857" s="5" t="s">
        <x:v>104</x:v>
      </x:c>
      <x:c r="I857" s="5" t="s">
        <x:v>525</x:v>
      </x:c>
      <x:c r="J857" s="5" t="s">
        <x:v>93</x:v>
      </x:c>
      <x:c r="K857" s="5" t="s">
        <x:v>46</x:v>
      </x:c>
      <x:c r="L857" s="5" t="s">
        <x:v>16</x:v>
      </x:c>
      <x:c r="M857" s="5" t="s">
        <x:v>166</x:v>
      </x:c>
      <x:c r="N857" s="6">
        <x:v>1</x:v>
      </x:c>
      <x:c r="O857" s="7">
        <x:v>30.370000000000001</x:v>
      </x:c>
      <x:c r="P857" s="8">
        <x:v>0.20000000000000001</x:v>
      </x:c>
      <x:c r="Q857" s="7">
        <x:v>22.07</x:v>
      </x:c>
      <x:c r="R857" s="7">
        <x:v>24.300000000000001</x:v>
      </x:c>
      <x:c r="S857" s="5" t="s">
        <x:v>49</x:v>
      </x:c>
      <x:c r="T857" s="7">
        <x:v>156754.04999999999</x:v>
      </x:c>
      <x:c r="U857" s="6"/>
      <x:c r="V857" s="6"/>
      <x:c r="W857" s="5" t="s">
        <x:v>50</x:v>
      </x:c>
      <x:c r="X857" s="5" t="s">
        <x:v>97</x:v>
      </x:c>
    </x:row>
    <x:row r="858">
      <x:c r="A858" s="5" t="s">
        <x:v>1868</x:v>
      </x:c>
      <x:c r="B858" s="5">
        <x:v>45977</x:v>
      </x:c>
      <x:c r="C858" s="5" t="s">
        <x:v>100</x:v>
      </x:c>
      <x:c r="D858" s="5" t="s">
        <x:v>101</x:v>
      </x:c>
      <x:c r="E858" s="5" t="s">
        <x:v>90</x:v>
      </x:c>
      <x:c r="F858" s="5" t="s">
        <x:v>102</x:v>
      </x:c>
      <x:c r="G858" s="5" t="s">
        <x:v>1869</x:v>
      </x:c>
      <x:c r="H858" s="5" t="s">
        <x:v>104</x:v>
      </x:c>
      <x:c r="I858" s="5" t="s">
        <x:v>808</x:v>
      </x:c>
      <x:c r="J858" s="5" t="s">
        <x:v>116</x:v>
      </x:c>
      <x:c r="K858" s="5" t="s">
        <x:v>117</x:v>
      </x:c>
      <x:c r="L858" s="5" t="s">
        <x:v>16</x:v>
      </x:c>
      <x:c r="M858" s="5" t="s">
        <x:v>198</x:v>
      </x:c>
      <x:c r="N858" s="6">
        <x:v>1</x:v>
      </x:c>
      <x:c r="O858" s="7">
        <x:v>136.94</x:v>
      </x:c>
      <x:c r="P858" s="8">
        <x:v>0.20000000000000001</x:v>
      </x:c>
      <x:c r="Q858" s="7">
        <x:v>66.280000000000001</x:v>
      </x:c>
      <x:c r="R858" s="7">
        <x:v>109.55</x:v>
      </x:c>
      <x:c r="S858" s="5" t="s">
        <x:v>49</x:v>
      </x:c>
      <x:c r="T858" s="7">
        <x:v>153823.32000000001</x:v>
      </x:c>
      <x:c r="U858" s="6"/>
      <x:c r="V858" s="6"/>
      <x:c r="W858" s="5" t="s">
        <x:v>50</x:v>
      </x:c>
      <x:c r="X858" s="5" t="s">
        <x:v>70</x:v>
      </x:c>
    </x:row>
    <x:row r="859">
      <x:c r="A859" s="5" t="s">
        <x:v>1870</x:v>
      </x:c>
      <x:c r="B859" s="5">
        <x:v>45822</x:v>
      </x:c>
      <x:c r="C859" s="5" t="s">
        <x:v>108</x:v>
      </x:c>
      <x:c r="D859" s="5" t="s">
        <x:v>109</x:v>
      </x:c>
      <x:c r="E859" s="5" t="s">
        <x:v>90</x:v>
      </x:c>
      <x:c r="F859" s="5" t="s">
        <x:v>102</x:v>
      </x:c>
      <x:c r="G859" s="5" t="s">
        <x:v>1755</x:v>
      </x:c>
      <x:c r="H859" s="5" t="s">
        <x:v>58</x:v>
      </x:c>
      <x:c r="I859" s="5" t="s">
        <x:v>601</x:v>
      </x:c>
      <x:c r="J859" s="5" t="s">
        <x:v>116</x:v>
      </x:c>
      <x:c r="K859" s="5" t="s">
        <x:v>61</x:v>
      </x:c>
      <x:c r="L859" s="5" t="s">
        <x:v>47</x:v>
      </x:c>
      <x:c r="M859" s="5" t="s">
        <x:v>189</x:v>
      </x:c>
      <x:c r="N859" s="6">
        <x:v>1</x:v>
      </x:c>
      <x:c r="O859" s="7">
        <x:v>231.19</x:v>
      </x:c>
      <x:c r="P859" s="8">
        <x:v>0.14999999999999999</x:v>
      </x:c>
      <x:c r="Q859" s="7">
        <x:v>116.03</x:v>
      </x:c>
      <x:c r="R859" s="7">
        <x:v>196.50999999999999</x:v>
      </x:c>
      <x:c r="S859" s="5" t="s">
        <x:v>49</x:v>
      </x:c>
      <x:c r="T859" s="7">
        <x:v>94441.449999999997</x:v>
      </x:c>
      <x:c r="U859" s="6"/>
      <x:c r="V859" s="6"/>
      <x:c r="W859" s="5" t="s">
        <x:v>50</x:v>
      </x:c>
      <x:c r="X859" s="5" t="s">
        <x:v>80</x:v>
      </x:c>
    </x:row>
    <x:row r="860">
      <x:c r="A860" s="5" t="s">
        <x:v>1871</x:v>
      </x:c>
      <x:c r="B860" s="5">
        <x:v>46004</x:v>
      </x:c>
      <x:c r="C860" s="5" t="s">
        <x:v>178</x:v>
      </x:c>
      <x:c r="D860" s="5" t="s">
        <x:v>179</x:v>
      </x:c>
      <x:c r="E860" s="5" t="s">
        <x:v>90</x:v>
      </x:c>
      <x:c r="F860" s="5" t="s">
        <x:v>66</x:v>
      </x:c>
      <x:c r="G860" s="5" t="s">
        <x:v>1096</x:v>
      </x:c>
      <x:c r="H860" s="5" t="s">
        <x:v>104</x:v>
      </x:c>
      <x:c r="I860" s="5" t="s">
        <x:v>257</x:v>
      </x:c>
      <x:c r="J860" s="5" t="s">
        <x:v>74</x:v>
      </x:c>
      <x:c r="K860" s="5" t="s">
        <x:v>86</x:v>
      </x:c>
      <x:c r="L860" s="5" t="s">
        <x:v>16</x:v>
      </x:c>
      <x:c r="M860" s="5" t="s">
        <x:v>258</x:v>
      </x:c>
      <x:c r="N860" s="6">
        <x:v>1</x:v>
      </x:c>
      <x:c r="O860" s="7">
        <x:v>88.180000000000007</x:v>
      </x:c>
      <x:c r="P860" s="8">
        <x:v>0.20000000000000001</x:v>
      </x:c>
      <x:c r="Q860" s="7">
        <x:v>62.619999999999997</x:v>
      </x:c>
      <x:c r="R860" s="7">
        <x:v>70.540000000000006</x:v>
      </x:c>
      <x:c r="S860" s="5" t="s">
        <x:v>49</x:v>
      </x:c>
      <x:c r="T860" s="7">
        <x:v>139219.44</x:v>
      </x:c>
      <x:c r="U860" s="6"/>
      <x:c r="V860" s="6"/>
      <x:c r="W860" s="5" t="s">
        <x:v>50</x:v>
      </x:c>
      <x:c r="X860" s="5" t="s">
        <x:v>97</x:v>
      </x:c>
    </x:row>
    <x:row r="861">
      <x:c r="A861" s="5" t="s">
        <x:v>1872</x:v>
      </x:c>
      <x:c r="B861" s="5">
        <x:v>45307</x:v>
      </x:c>
      <x:c r="C861" s="5" t="s">
        <x:v>216</x:v>
      </x:c>
      <x:c r="D861" s="5" t="s">
        <x:v>217</x:v>
      </x:c>
      <x:c r="E861" s="5" t="s">
        <x:v>40</x:v>
      </x:c>
      <x:c r="F861" s="5" t="s">
        <x:v>102</x:v>
      </x:c>
      <x:c r="G861" s="5" t="s">
        <x:v>1873</x:v>
      </x:c>
      <x:c r="H861" s="5" t="s">
        <x:v>104</x:v>
      </x:c>
      <x:c r="I861" s="5" t="s">
        <x:v>269</x:v>
      </x:c>
      <x:c r="J861" s="5" t="s">
        <x:v>93</x:v>
      </x:c>
      <x:c r="K861" s="5" t="s">
        <x:v>117</x:v>
      </x:c>
      <x:c r="L861" s="5" t="s">
        <x:v>131</x:v>
      </x:c>
      <x:c r="M861" s="5" t="s">
        <x:v>329</x:v>
      </x:c>
      <x:c r="N861" s="6">
        <x:v>1</x:v>
      </x:c>
      <x:c r="O861" s="7">
        <x:v>58.630000000000003</x:v>
      </x:c>
      <x:c r="P861" s="8">
        <x:v>0</x:v>
      </x:c>
      <x:c r="Q861" s="7">
        <x:v>43.630000000000003</x:v>
      </x:c>
      <x:c r="R861" s="7">
        <x:v>58.630000000000003</x:v>
      </x:c>
      <x:c r="S861" s="5" t="s">
        <x:v>49</x:v>
      </x:c>
      <x:c r="T861" s="7">
        <x:v>77293.910000000003</x:v>
      </x:c>
      <x:c r="U861" s="6"/>
      <x:c r="V861" s="6"/>
      <x:c r="W861" s="5" t="s">
        <x:v>50</x:v>
      </x:c>
      <x:c r="X861" s="5" t="s">
        <x:v>51</x:v>
      </x:c>
    </x:row>
    <x:row r="862">
      <x:c r="A862" s="5" t="s">
        <x:v>1874</x:v>
      </x:c>
      <x:c r="B862" s="5">
        <x:v>45724</x:v>
      </x:c>
      <x:c r="C862" s="5" t="s">
        <x:v>108</x:v>
      </x:c>
      <x:c r="D862" s="5" t="s">
        <x:v>109</x:v>
      </x:c>
      <x:c r="E862" s="5" t="s">
        <x:v>90</x:v>
      </x:c>
      <x:c r="F862" s="5" t="s">
        <x:v>102</x:v>
      </x:c>
      <x:c r="G862" s="5" t="s">
        <x:v>643</x:v>
      </x:c>
      <x:c r="H862" s="5" t="s">
        <x:v>78</x:v>
      </x:c>
      <x:c r="I862" s="5" t="s">
        <x:v>665</x:v>
      </x:c>
      <x:c r="J862" s="5" t="s">
        <x:v>116</x:v>
      </x:c>
      <x:c r="K862" s="5" t="s">
        <x:v>117</x:v>
      </x:c>
      <x:c r="L862" s="5" t="s">
        <x:v>16</x:v>
      </x:c>
      <x:c r="M862" s="5" t="s">
        <x:v>95</x:v>
      </x:c>
      <x:c r="N862" s="6">
        <x:v>1</x:v>
      </x:c>
      <x:c r="O862" s="7">
        <x:v>229.05000000000001</x:v>
      </x:c>
      <x:c r="P862" s="8">
        <x:v>0.20000000000000001</x:v>
      </x:c>
      <x:c r="Q862" s="7">
        <x:v>150.55000000000001</x:v>
      </x:c>
      <x:c r="R862" s="7">
        <x:v>183.24000000000001</x:v>
      </x:c>
      <x:c r="S862" s="5" t="s">
        <x:v>49</x:v>
      </x:c>
      <x:c r="T862" s="7">
        <x:v>137192.04999999999</x:v>
      </x:c>
      <x:c r="U862" s="6"/>
      <x:c r="V862" s="6"/>
      <x:c r="W862" s="5" t="s">
        <x:v>50</x:v>
      </x:c>
      <x:c r="X862" s="5" t="s">
        <x:v>70</x:v>
      </x:c>
    </x:row>
    <x:row r="863">
      <x:c r="A863" s="5" t="s">
        <x:v>1875</x:v>
      </x:c>
      <x:c r="B863" s="5">
        <x:v>45384</x:v>
      </x:c>
      <x:c r="C863" s="5" t="s">
        <x:v>108</x:v>
      </x:c>
      <x:c r="D863" s="5" t="s">
        <x:v>109</x:v>
      </x:c>
      <x:c r="E863" s="5" t="s">
        <x:v>90</x:v>
      </x:c>
      <x:c r="F863" s="5" t="s">
        <x:v>102</x:v>
      </x:c>
      <x:c r="G863" s="5" t="s">
        <x:v>1876</x:v>
      </x:c>
      <x:c r="H863" s="5" t="s">
        <x:v>43</x:v>
      </x:c>
      <x:c r="I863" s="5" t="s">
        <x:v>591</x:v>
      </x:c>
      <x:c r="J863" s="5" t="s">
        <x:v>116</x:v>
      </x:c>
      <x:c r="K863" s="5" t="s">
        <x:v>117</x:v>
      </x:c>
      <x:c r="L863" s="5" t="s">
        <x:v>16</x:v>
      </x:c>
      <x:c r="M863" s="5" t="s">
        <x:v>142</x:v>
      </x:c>
      <x:c r="N863" s="6">
        <x:v>1</x:v>
      </x:c>
      <x:c r="O863" s="7">
        <x:v>261.31999999999999</x:v>
      </x:c>
      <x:c r="P863" s="8">
        <x:v>0.25</x:v>
      </x:c>
      <x:c r="Q863" s="7">
        <x:v>186.69</x:v>
      </x:c>
      <x:c r="R863" s="7">
        <x:v>195.99000000000001</x:v>
      </x:c>
      <x:c r="S863" s="5" t="s">
        <x:v>49</x:v>
      </x:c>
      <x:c r="T863" s="7">
        <x:v>127625.59</x:v>
      </x:c>
      <x:c r="U863" s="6"/>
      <x:c r="V863" s="6"/>
      <x:c r="W863" s="5" t="s">
        <x:v>50</x:v>
      </x:c>
      <x:c r="X863" s="5" t="s">
        <x:v>51</x:v>
      </x:c>
    </x:row>
    <x:row r="864">
      <x:c r="A864" s="5" t="s">
        <x:v>1877</x:v>
      </x:c>
      <x:c r="B864" s="5">
        <x:v>46028</x:v>
      </x:c>
      <x:c r="C864" s="5" t="s">
        <x:v>108</x:v>
      </x:c>
      <x:c r="D864" s="5" t="s">
        <x:v>109</x:v>
      </x:c>
      <x:c r="E864" s="5" t="s">
        <x:v>90</x:v>
      </x:c>
      <x:c r="F864" s="5" t="s">
        <x:v>102</x:v>
      </x:c>
      <x:c r="G864" s="5" t="s">
        <x:v>1507</x:v>
      </x:c>
      <x:c r="H864" s="5" t="s">
        <x:v>43</x:v>
      </x:c>
      <x:c r="I864" s="5" t="s">
        <x:v>616</x:v>
      </x:c>
      <x:c r="J864" s="5" t="s">
        <x:v>74</x:v>
      </x:c>
      <x:c r="K864" s="5" t="s">
        <x:v>61</x:v>
      </x:c>
      <x:c r="L864" s="5" t="s">
        <x:v>131</x:v>
      </x:c>
      <x:c r="M864" s="5" t="s">
        <x:v>376</x:v>
      </x:c>
      <x:c r="N864" s="6">
        <x:v>-1</x:v>
      </x:c>
      <x:c r="O864" s="7">
        <x:v>95.099999999999994</x:v>
      </x:c>
      <x:c r="P864" s="8">
        <x:v>0.14999999999999999</x:v>
      </x:c>
      <x:c r="Q864" s="7">
        <x:v>64.439999999999998</x:v>
      </x:c>
      <x:c r="R864" s="7">
        <x:v>-80.829999999999998</x:v>
      </x:c>
      <x:c r="S864" s="5" t="s">
        <x:v>49</x:v>
      </x:c>
      <x:c r="T864" s="7">
        <x:v>67764.929999999993</x:v>
      </x:c>
      <x:c r="U864" s="6"/>
      <x:c r="V864" s="6"/>
      <x:c r="W864" s="5" t="s">
        <x:v>96</x:v>
      </x:c>
      <x:c r="X864" s="5" t="s">
        <x:v>97</x:v>
      </x:c>
    </x:row>
    <x:row r="865">
      <x:c r="A865" s="5" t="s">
        <x:v>1878</x:v>
      </x:c>
      <x:c r="B865" s="5">
        <x:v>45444</x:v>
      </x:c>
      <x:c r="C865" s="5" t="s">
        <x:v>247</x:v>
      </x:c>
      <x:c r="D865" s="5" t="s">
        <x:v>248</x:v>
      </x:c>
      <x:c r="E865" s="5" t="s">
        <x:v>40</x:v>
      </x:c>
      <x:c r="F865" s="5" t="s">
        <x:v>102</x:v>
      </x:c>
      <x:c r="G865" s="5" t="s">
        <x:v>946</x:v>
      </x:c>
      <x:c r="H865" s="5" t="s">
        <x:v>104</x:v>
      </x:c>
      <x:c r="I865" s="5" t="s">
        <x:v>150</x:v>
      </x:c>
      <x:c r="J865" s="5" t="s">
        <x:v>60</x:v>
      </x:c>
      <x:c r="K865" s="5" t="s">
        <x:v>46</x:v>
      </x:c>
      <x:c r="L865" s="5" t="s">
        <x:v>47</x:v>
      </x:c>
      <x:c r="M865" s="5" t="s">
        <x:v>62</x:v>
      </x:c>
      <x:c r="N865" s="6">
        <x:v>1</x:v>
      </x:c>
      <x:c r="O865" s="7">
        <x:v>249.56</x:v>
      </x:c>
      <x:c r="P865" s="8">
        <x:v>0.20000000000000001</x:v>
      </x:c>
      <x:c r="Q865" s="7">
        <x:v>139.09999999999999</x:v>
      </x:c>
      <x:c r="R865" s="7">
        <x:v>199.65000000000001</x:v>
      </x:c>
      <x:c r="S865" s="5" t="s">
        <x:v>49</x:v>
      </x:c>
      <x:c r="T865" s="7">
        <x:v>66195.029999999999</x:v>
      </x:c>
      <x:c r="U865" s="6"/>
      <x:c r="V865" s="6"/>
      <x:c r="W865" s="5" t="s">
        <x:v>50</x:v>
      </x:c>
      <x:c r="X865" s="5" t="s">
        <x:v>97</x:v>
      </x:c>
    </x:row>
    <x:row r="866">
      <x:c r="A866" s="5" t="s">
        <x:v>1879</x:v>
      </x:c>
      <x:c r="B866" s="5">
        <x:v>46153</x:v>
      </x:c>
      <x:c r="C866" s="5" t="s">
        <x:v>178</x:v>
      </x:c>
      <x:c r="D866" s="5" t="s">
        <x:v>179</x:v>
      </x:c>
      <x:c r="E866" s="5" t="s">
        <x:v>90</x:v>
      </x:c>
      <x:c r="F866" s="5" t="s">
        <x:v>66</x:v>
      </x:c>
      <x:c r="G866" s="5" t="s">
        <x:v>1740</x:v>
      </x:c>
      <x:c r="H866" s="5" t="s">
        <x:v>58</x:v>
      </x:c>
      <x:c r="I866" s="5" t="s">
        <x:v>520</x:v>
      </x:c>
      <x:c r="J866" s="5" t="s">
        <x:v>116</x:v>
      </x:c>
      <x:c r="K866" s="5" t="s">
        <x:v>117</x:v>
      </x:c>
      <x:c r="L866" s="5" t="s">
        <x:v>47</x:v>
      </x:c>
      <x:c r="M866" s="5" t="s">
        <x:v>132</x:v>
      </x:c>
      <x:c r="N866" s="6">
        <x:v>3</x:v>
      </x:c>
      <x:c r="O866" s="7">
        <x:v>297.41000000000003</x:v>
      </x:c>
      <x:c r="P866" s="8">
        <x:v>0</x:v>
      </x:c>
      <x:c r="Q866" s="7">
        <x:v>161.09</x:v>
      </x:c>
      <x:c r="R866" s="7">
        <x:v>892.23000000000002</x:v>
      </x:c>
      <x:c r="S866" s="5" t="s">
        <x:v>49</x:v>
      </x:c>
      <x:c r="T866" s="7">
        <x:v>70732.25</x:v>
      </x:c>
      <x:c r="U866" s="6"/>
      <x:c r="V866" s="6"/>
      <x:c r="W866" s="5" t="s">
        <x:v>50</x:v>
      </x:c>
      <x:c r="X866" s="5" t="s">
        <x:v>97</x:v>
      </x:c>
    </x:row>
    <x:row r="867">
      <x:c r="A867" s="5" t="s">
        <x:v>1880</x:v>
      </x:c>
      <x:c r="B867" s="5">
        <x:v>45927</x:v>
      </x:c>
      <x:c r="C867" s="5" t="s">
        <x:v>127</x:v>
      </x:c>
      <x:c r="D867" s="5" t="s">
        <x:v>128</x:v>
      </x:c>
      <x:c r="E867" s="5" t="s">
        <x:v>55</x:v>
      </x:c>
      <x:c r="F867" s="5" t="s">
        <x:v>41</x:v>
      </x:c>
      <x:c r="G867" s="5" t="s">
        <x:v>1881</x:v>
      </x:c>
      <x:c r="H867" s="5" t="s">
        <x:v>58</x:v>
      </x:c>
      <x:c r="I867" s="5" t="s">
        <x:v>387</x:v>
      </x:c>
      <x:c r="J867" s="5" t="s">
        <x:v>93</x:v>
      </x:c>
      <x:c r="K867" s="5" t="s">
        <x:v>117</x:v>
      </x:c>
      <x:c r="L867" s="5" t="s">
        <x:v>16</x:v>
      </x:c>
      <x:c r="M867" s="5" t="s">
        <x:v>530</x:v>
      </x:c>
      <x:c r="N867" s="6">
        <x:v>1</x:v>
      </x:c>
      <x:c r="O867" s="7">
        <x:v>47.240000000000002</x:v>
      </x:c>
      <x:c r="P867" s="8">
        <x:v>0.10000000000000001</x:v>
      </x:c>
      <x:c r="Q867" s="7">
        <x:v>25.719999999999999</x:v>
      </x:c>
      <x:c r="R867" s="7">
        <x:v>42.520000000000003</x:v>
      </x:c>
      <x:c r="S867" s="5" t="s">
        <x:v>49</x:v>
      </x:c>
      <x:c r="T867" s="7">
        <x:v>142653.45999999999</x:v>
      </x:c>
      <x:c r="U867" s="6"/>
      <x:c r="V867" s="6"/>
      <x:c r="W867" s="5" t="s">
        <x:v>50</x:v>
      </x:c>
      <x:c r="X867" s="5" t="s">
        <x:v>97</x:v>
      </x:c>
    </x:row>
    <x:row r="868">
      <x:c r="A868" s="5" t="s">
        <x:v>1882</x:v>
      </x:c>
      <x:c r="B868" s="5">
        <x:v>45770</x:v>
      </x:c>
      <x:c r="C868" s="5" t="s">
        <x:v>108</x:v>
      </x:c>
      <x:c r="D868" s="5" t="s">
        <x:v>109</x:v>
      </x:c>
      <x:c r="E868" s="5" t="s">
        <x:v>90</x:v>
      </x:c>
      <x:c r="F868" s="5" t="s">
        <x:v>102</x:v>
      </x:c>
      <x:c r="G868" s="5" t="s">
        <x:v>1883</x:v>
      </x:c>
      <x:c r="H868" s="5" t="s">
        <x:v>58</x:v>
      </x:c>
      <x:c r="I868" s="5" t="s">
        <x:v>335</x:v>
      </x:c>
      <x:c r="J868" s="5" t="s">
        <x:v>93</x:v>
      </x:c>
      <x:c r="K868" s="5" t="s">
        <x:v>86</x:v>
      </x:c>
      <x:c r="L868" s="5" t="s">
        <x:v>16</x:v>
      </x:c>
      <x:c r="M868" s="5" t="s">
        <x:v>275</x:v>
      </x:c>
      <x:c r="N868" s="6">
        <x:v>1</x:v>
      </x:c>
      <x:c r="O868" s="7">
        <x:v>29.32</x:v>
      </x:c>
      <x:c r="P868" s="8">
        <x:v>5.0000000000000003e-002</x:v>
      </x:c>
      <x:c r="Q868" s="7">
        <x:v>20.899999999999999</x:v>
      </x:c>
      <x:c r="R868" s="7">
        <x:v>27.850000000000001</x:v>
      </x:c>
      <x:c r="S868" s="5" t="s">
        <x:v>49</x:v>
      </x:c>
      <x:c r="T868" s="7">
        <x:v>165289.91</x:v>
      </x:c>
      <x:c r="U868" s="6"/>
      <x:c r="V868" s="6"/>
      <x:c r="W868" s="5" t="s">
        <x:v>50</x:v>
      </x:c>
      <x:c r="X868" s="5" t="s">
        <x:v>97</x:v>
      </x:c>
    </x:row>
    <x:row r="869">
      <x:c r="A869" s="5" t="s">
        <x:v>1884</x:v>
      </x:c>
      <x:c r="B869" s="5">
        <x:v>45573</x:v>
      </x:c>
      <x:c r="C869" s="5" t="s">
        <x:v>64</x:v>
      </x:c>
      <x:c r="D869" s="5" t="s">
        <x:v>65</x:v>
      </x:c>
      <x:c r="E869" s="5" t="s">
        <x:v>40</x:v>
      </x:c>
      <x:c r="F869" s="5" t="s">
        <x:v>66</x:v>
      </x:c>
      <x:c r="G869" s="5" t="s">
        <x:v>1885</x:v>
      </x:c>
      <x:c r="H869" s="5" t="s">
        <x:v>43</x:v>
      </x:c>
      <x:c r="I869" s="5" t="s">
        <x:v>740</x:v>
      </x:c>
      <x:c r="J869" s="5" t="s">
        <x:v>93</x:v>
      </x:c>
      <x:c r="K869" s="5" t="s">
        <x:v>46</x:v>
      </x:c>
      <x:c r="L869" s="5" t="s">
        <x:v>16</x:v>
      </x:c>
      <x:c r="M869" s="5" t="s">
        <x:v>281</x:v>
      </x:c>
      <x:c r="N869" s="6">
        <x:v>1</x:v>
      </x:c>
      <x:c r="O869" s="7">
        <x:v>34.780000000000001</x:v>
      </x:c>
      <x:c r="P869" s="8">
        <x:v>5.0000000000000003e-002</x:v>
      </x:c>
      <x:c r="Q869" s="7">
        <x:v>20.469999999999999</x:v>
      </x:c>
      <x:c r="R869" s="7">
        <x:v>33.039999999999999</x:v>
      </x:c>
      <x:c r="S869" s="5" t="s">
        <x:v>49</x:v>
      </x:c>
      <x:c r="T869" s="7">
        <x:v>158078.03</x:v>
      </x:c>
      <x:c r="U869" s="6"/>
      <x:c r="V869" s="6"/>
      <x:c r="W869" s="5" t="s">
        <x:v>50</x:v>
      </x:c>
      <x:c r="X869" s="5" t="s">
        <x:v>80</x:v>
      </x:c>
    </x:row>
    <x:row r="870">
      <x:c r="A870" s="5" t="s">
        <x:v>1886</x:v>
      </x:c>
      <x:c r="B870" s="5">
        <x:v>46050</x:v>
      </x:c>
      <x:c r="C870" s="5" t="s">
        <x:v>38</x:v>
      </x:c>
      <x:c r="D870" s="5" t="s">
        <x:v>39</x:v>
      </x:c>
      <x:c r="E870" s="5" t="s">
        <x:v>40</x:v>
      </x:c>
      <x:c r="F870" s="5" t="s">
        <x:v>41</x:v>
      </x:c>
      <x:c r="G870" s="5" t="s">
        <x:v>1887</x:v>
      </x:c>
      <x:c r="H870" s="5" t="s">
        <x:v>78</x:v>
      </x:c>
      <x:c r="I870" s="5" t="s">
        <x:v>232</x:v>
      </x:c>
      <x:c r="J870" s="5" t="s">
        <x:v>93</x:v>
      </x:c>
      <x:c r="K870" s="5" t="s">
        <x:v>61</x:v>
      </x:c>
      <x:c r="L870" s="5" t="s">
        <x:v>16</x:v>
      </x:c>
      <x:c r="M870" s="5" t="s">
        <x:v>258</x:v>
      </x:c>
      <x:c r="N870" s="6">
        <x:v>1</x:v>
      </x:c>
      <x:c r="O870" s="7">
        <x:v>39.689999999999998</x:v>
      </x:c>
      <x:c r="P870" s="8">
        <x:v>5.0000000000000003e-002</x:v>
      </x:c>
      <x:c r="Q870" s="7">
        <x:v>26.989999999999998</x:v>
      </x:c>
      <x:c r="R870" s="7">
        <x:v>37.710000000000001</x:v>
      </x:c>
      <x:c r="S870" s="5" t="s">
        <x:v>49</x:v>
      </x:c>
      <x:c r="T870" s="7">
        <x:v>165740.07999999999</x:v>
      </x:c>
      <x:c r="U870" s="6"/>
      <x:c r="V870" s="6"/>
      <x:c r="W870" s="5" t="s">
        <x:v>50</x:v>
      </x:c>
      <x:c r="X870" s="5" t="s">
        <x:v>97</x:v>
      </x:c>
    </x:row>
    <x:row r="871">
      <x:c r="A871" s="5" t="s">
        <x:v>1888</x:v>
      </x:c>
      <x:c r="B871" s="5">
        <x:v>45506</x:v>
      </x:c>
      <x:c r="C871" s="5" t="s">
        <x:v>144</x:v>
      </x:c>
      <x:c r="D871" s="5" t="s">
        <x:v>145</x:v>
      </x:c>
      <x:c r="E871" s="5" t="s">
        <x:v>55</x:v>
      </x:c>
      <x:c r="F871" s="5" t="s">
        <x:v>66</x:v>
      </x:c>
      <x:c r="G871" s="5" t="s">
        <x:v>1889</x:v>
      </x:c>
      <x:c r="H871" s="5" t="s">
        <x:v>58</x:v>
      </x:c>
      <x:c r="I871" s="5" t="s">
        <x:v>150</x:v>
      </x:c>
      <x:c r="J871" s="5" t="s">
        <x:v>60</x:v>
      </x:c>
      <x:c r="K871" s="5" t="s">
        <x:v>46</x:v>
      </x:c>
      <x:c r="L871" s="5" t="s">
        <x:v>131</x:v>
      </x:c>
      <x:c r="M871" s="5" t="s">
        <x:v>189</x:v>
      </x:c>
      <x:c r="N871" s="6">
        <x:v>1</x:v>
      </x:c>
      <x:c r="O871" s="7">
        <x:v>237.13</x:v>
      </x:c>
      <x:c r="P871" s="8">
        <x:v>0.14999999999999999</x:v>
      </x:c>
      <x:c r="Q871" s="7">
        <x:v>139.09999999999999</x:v>
      </x:c>
      <x:c r="R871" s="7">
        <x:v>201.56</x:v>
      </x:c>
      <x:c r="S871" s="5" t="s">
        <x:v>49</x:v>
      </x:c>
      <x:c r="T871" s="7">
        <x:v>93616.839999999997</x:v>
      </x:c>
      <x:c r="U871" s="6"/>
      <x:c r="V871" s="6"/>
      <x:c r="W871" s="5" t="s">
        <x:v>50</x:v>
      </x:c>
      <x:c r="X871" s="5" t="s">
        <x:v>70</x:v>
      </x:c>
    </x:row>
    <x:row r="872">
      <x:c r="A872" s="5" t="s">
        <x:v>1890</x:v>
      </x:c>
      <x:c r="B872" s="5">
        <x:v>45495</x:v>
      </x:c>
      <x:c r="C872" s="5" t="s">
        <x:v>200</x:v>
      </x:c>
      <x:c r="D872" s="5" t="s">
        <x:v>201</x:v>
      </x:c>
      <x:c r="E872" s="5" t="s">
        <x:v>40</x:v>
      </x:c>
      <x:c r="F872" s="5" t="s">
        <x:v>158</x:v>
      </x:c>
      <x:c r="G872" s="5" t="s">
        <x:v>1113</x:v>
      </x:c>
      <x:c r="H872" s="5" t="s">
        <x:v>43</x:v>
      </x:c>
      <x:c r="I872" s="5" t="s">
        <x:v>356</x:v>
      </x:c>
      <x:c r="J872" s="5" t="s">
        <x:v>116</x:v>
      </x:c>
      <x:c r="K872" s="5" t="s">
        <x:v>46</x:v>
      </x:c>
      <x:c r="L872" s="5" t="s">
        <x:v>47</x:v>
      </x:c>
      <x:c r="M872" s="5" t="s">
        <x:v>142</x:v>
      </x:c>
      <x:c r="N872" s="6">
        <x:v>1</x:v>
      </x:c>
      <x:c r="O872" s="7">
        <x:v>202.96000000000001</x:v>
      </x:c>
      <x:c r="P872" s="8">
        <x:v>5.0000000000000003e-002</x:v>
      </x:c>
      <x:c r="Q872" s="7">
        <x:v>134.59999999999999</x:v>
      </x:c>
      <x:c r="R872" s="7">
        <x:v>192.81</x:v>
      </x:c>
      <x:c r="S872" s="5" t="s">
        <x:v>49</x:v>
      </x:c>
      <x:c r="T872" s="7">
        <x:v>73184.179999999993</x:v>
      </x:c>
      <x:c r="U872" s="6"/>
      <x:c r="V872" s="6"/>
      <x:c r="W872" s="5" t="s">
        <x:v>50</x:v>
      </x:c>
      <x:c r="X872" s="5" t="s">
        <x:v>97</x:v>
      </x:c>
    </x:row>
    <x:row r="873">
      <x:c r="A873" s="5" t="s">
        <x:v>1891</x:v>
      </x:c>
      <x:c r="B873" s="5">
        <x:v>45731</x:v>
      </x:c>
      <x:c r="C873" s="5" t="s">
        <x:v>82</x:v>
      </x:c>
      <x:c r="D873" s="5" t="s">
        <x:v>83</x:v>
      </x:c>
      <x:c r="E873" s="5" t="s">
        <x:v>40</x:v>
      </x:c>
      <x:c r="F873" s="5" t="s">
        <x:v>56</x:v>
      </x:c>
      <x:c r="G873" s="5" t="s">
        <x:v>1519</x:v>
      </x:c>
      <x:c r="H873" s="5" t="s">
        <x:v>104</x:v>
      </x:c>
      <x:c r="I873" s="5" t="s">
        <x:v>1024</x:v>
      </x:c>
      <x:c r="J873" s="5" t="s">
        <x:v>74</x:v>
      </x:c>
      <x:c r="K873" s="5" t="s">
        <x:v>117</x:v>
      </x:c>
      <x:c r="L873" s="5" t="s">
        <x:v>16</x:v>
      </x:c>
      <x:c r="M873" s="5" t="s">
        <x:v>350</x:v>
      </x:c>
      <x:c r="N873" s="6">
        <x:v>6</x:v>
      </x:c>
      <x:c r="O873" s="7">
        <x:v>59.350000000000001</x:v>
      </x:c>
      <x:c r="P873" s="8">
        <x:v>0.20000000000000001</x:v>
      </x:c>
      <x:c r="Q873" s="7">
        <x:v>37.18</x:v>
      </x:c>
      <x:c r="R873" s="7">
        <x:v>284.88</x:v>
      </x:c>
      <x:c r="S873" s="5" t="s">
        <x:v>49</x:v>
      </x:c>
      <x:c r="T873" s="7">
        <x:v>162113.92999999999</x:v>
      </x:c>
      <x:c r="U873" s="6"/>
      <x:c r="V873" s="6"/>
      <x:c r="W873" s="5" t="s">
        <x:v>50</x:v>
      </x:c>
      <x:c r="X873" s="5" t="s">
        <x:v>97</x:v>
      </x:c>
    </x:row>
    <x:row r="874">
      <x:c r="A874" s="5" t="s">
        <x:v>1892</x:v>
      </x:c>
      <x:c r="B874" s="5">
        <x:v>45657</x:v>
      </x:c>
      <x:c r="C874" s="5" t="s">
        <x:v>185</x:v>
      </x:c>
      <x:c r="D874" s="5" t="s">
        <x:v>186</x:v>
      </x:c>
      <x:c r="E874" s="5" t="s">
        <x:v>90</x:v>
      </x:c>
      <x:c r="F874" s="5" t="s">
        <x:v>41</x:v>
      </x:c>
      <x:c r="G874" s="5" t="s">
        <x:v>1614</x:v>
      </x:c>
      <x:c r="H874" s="5" t="s">
        <x:v>78</x:v>
      </x:c>
      <x:c r="I874" s="5" t="s">
        <x:v>272</x:v>
      </x:c>
      <x:c r="J874" s="5" t="s">
        <x:v>93</x:v>
      </x:c>
      <x:c r="K874" s="5" t="s">
        <x:v>61</x:v>
      </x:c>
      <x:c r="L874" s="5" t="s">
        <x:v>16</x:v>
      </x:c>
      <x:c r="M874" s="5" t="s">
        <x:v>118</x:v>
      </x:c>
      <x:c r="N874" s="6">
        <x:v>2</x:v>
      </x:c>
      <x:c r="O874" s="7">
        <x:v>49.649999999999999</x:v>
      </x:c>
      <x:c r="P874" s="8">
        <x:v>0.14999999999999999</x:v>
      </x:c>
      <x:c r="Q874" s="7">
        <x:v>33.710000000000001</x:v>
      </x:c>
      <x:c r="R874" s="7">
        <x:v>84.409999999999997</x:v>
      </x:c>
      <x:c r="S874" s="5" t="s">
        <x:v>49</x:v>
      </x:c>
      <x:c r="T874" s="7">
        <x:v>177737.64000000001</x:v>
      </x:c>
      <x:c r="U874" s="6"/>
      <x:c r="V874" s="6"/>
      <x:c r="W874" s="5" t="s">
        <x:v>50</x:v>
      </x:c>
      <x:c r="X874" s="5" t="s">
        <x:v>70</x:v>
      </x:c>
    </x:row>
    <x:row r="875">
      <x:c r="A875" s="5" t="s">
        <x:v>1893</x:v>
      </x:c>
      <x:c r="B875" s="5">
        <x:v>45999</x:v>
      </x:c>
      <x:c r="C875" s="5" t="s">
        <x:v>108</x:v>
      </x:c>
      <x:c r="D875" s="5" t="s">
        <x:v>109</x:v>
      </x:c>
      <x:c r="E875" s="5" t="s">
        <x:v>90</x:v>
      </x:c>
      <x:c r="F875" s="5" t="s">
        <x:v>102</x:v>
      </x:c>
      <x:c r="G875" s="5" t="s">
        <x:v>1894</x:v>
      </x:c>
      <x:c r="H875" s="5" t="s">
        <x:v>58</x:v>
      </x:c>
      <x:c r="I875" s="5" t="s">
        <x:v>303</x:v>
      </x:c>
      <x:c r="J875" s="5" t="s">
        <x:v>45</x:v>
      </x:c>
      <x:c r="K875" s="5" t="s">
        <x:v>86</x:v>
      </x:c>
      <x:c r="L875" s="5" t="s">
        <x:v>16</x:v>
      </x:c>
      <x:c r="M875" s="5" t="s">
        <x:v>48</x:v>
      </x:c>
      <x:c r="N875" s="6">
        <x:v>1</x:v>
      </x:c>
      <x:c r="O875" s="7">
        <x:v>697.78999999999996</x:v>
      </x:c>
      <x:c r="P875" s="8">
        <x:v>0</x:v>
      </x:c>
      <x:c r="Q875" s="7">
        <x:v>423.88</x:v>
      </x:c>
      <x:c r="R875" s="7">
        <x:v>697.78999999999996</x:v>
      </x:c>
      <x:c r="S875" s="5" t="s">
        <x:v>49</x:v>
      </x:c>
      <x:c r="T875" s="7">
        <x:v>123213.12</x:v>
      </x:c>
      <x:c r="U875" s="6"/>
      <x:c r="V875" s="6"/>
      <x:c r="W875" s="5" t="s">
        <x:v>50</x:v>
      </x:c>
      <x:c r="X875" s="5" t="s">
        <x:v>80</x:v>
      </x:c>
    </x:row>
    <x:row r="876">
      <x:c r="A876" s="5" t="s">
        <x:v>1895</x:v>
      </x:c>
      <x:c r="B876" s="5">
        <x:v>45607</x:v>
      </x:c>
      <x:c r="C876" s="5" t="s">
        <x:v>127</x:v>
      </x:c>
      <x:c r="D876" s="5" t="s">
        <x:v>128</x:v>
      </x:c>
      <x:c r="E876" s="5" t="s">
        <x:v>55</x:v>
      </x:c>
      <x:c r="F876" s="5" t="s">
        <x:v>41</x:v>
      </x:c>
      <x:c r="G876" s="5" t="s">
        <x:v>1896</x:v>
      </x:c>
      <x:c r="H876" s="5" t="s">
        <x:v>104</x:v>
      </x:c>
      <x:c r="I876" s="5" t="s">
        <x:v>578</x:v>
      </x:c>
      <x:c r="J876" s="5" t="s">
        <x:v>116</x:v>
      </x:c>
      <x:c r="K876" s="5" t="s">
        <x:v>86</x:v>
      </x:c>
      <x:c r="L876" s="5" t="s">
        <x:v>47</x:v>
      </x:c>
      <x:c r="M876" s="5" t="s">
        <x:v>414</x:v>
      </x:c>
      <x:c r="N876" s="6">
        <x:v>7</x:v>
      </x:c>
      <x:c r="O876" s="7">
        <x:v>124.59</x:v>
      </x:c>
      <x:c r="P876" s="8">
        <x:v>0.25</x:v>
      </x:c>
      <x:c r="Q876" s="7">
        <x:v>83.560000000000002</x:v>
      </x:c>
      <x:c r="R876" s="7">
        <x:v>654.10000000000002</x:v>
      </x:c>
      <x:c r="S876" s="5" t="s">
        <x:v>49</x:v>
      </x:c>
      <x:c r="T876" s="7">
        <x:v>91910.550000000003</x:v>
      </x:c>
      <x:c r="U876" s="6"/>
      <x:c r="V876" s="6"/>
      <x:c r="W876" s="5" t="s">
        <x:v>50</x:v>
      </x:c>
      <x:c r="X876" s="5" t="s">
        <x:v>70</x:v>
      </x:c>
    </x:row>
    <x:row r="877">
      <x:c r="A877" s="5" t="s">
        <x:v>1897</x:v>
      </x:c>
      <x:c r="B877" s="5">
        <x:v>45720</x:v>
      </x:c>
      <x:c r="C877" s="5" t="s">
        <x:v>178</x:v>
      </x:c>
      <x:c r="D877" s="5" t="s">
        <x:v>179</x:v>
      </x:c>
      <x:c r="E877" s="5" t="s">
        <x:v>90</x:v>
      </x:c>
      <x:c r="F877" s="5" t="s">
        <x:v>66</x:v>
      </x:c>
      <x:c r="G877" s="5" t="s">
        <x:v>1254</x:v>
      </x:c>
      <x:c r="H877" s="5" t="s">
        <x:v>104</x:v>
      </x:c>
      <x:c r="I877" s="5" t="s">
        <x:v>588</x:v>
      </x:c>
      <x:c r="J877" s="5" t="s">
        <x:v>45</x:v>
      </x:c>
      <x:c r="K877" s="5" t="s">
        <x:v>86</x:v>
      </x:c>
      <x:c r="L877" s="5" t="s">
        <x:v>16</x:v>
      </x:c>
      <x:c r="M877" s="5" t="s">
        <x:v>75</x:v>
      </x:c>
      <x:c r="N877" s="6">
        <x:v>1</x:v>
      </x:c>
      <x:c r="O877" s="7">
        <x:v>241.27000000000001</x:v>
      </x:c>
      <x:c r="P877" s="8">
        <x:v>0.10000000000000001</x:v>
      </x:c>
      <x:c r="Q877" s="7">
        <x:v>149.37</x:v>
      </x:c>
      <x:c r="R877" s="7">
        <x:v>217.13999999999999</x:v>
      </x:c>
      <x:c r="S877" s="5" t="s">
        <x:v>49</x:v>
      </x:c>
      <x:c r="T877" s="7">
        <x:v>196115.37</x:v>
      </x:c>
      <x:c r="U877" s="6"/>
      <x:c r="V877" s="6"/>
      <x:c r="W877" s="5" t="s">
        <x:v>50</x:v>
      </x:c>
      <x:c r="X877" s="5" t="s">
        <x:v>70</x:v>
      </x:c>
    </x:row>
    <x:row r="878">
      <x:c r="A878" s="5" t="s">
        <x:v>1898</x:v>
      </x:c>
      <x:c r="B878" s="5">
        <x:v>45655</x:v>
      </x:c>
      <x:c r="C878" s="5" t="s">
        <x:v>216</x:v>
      </x:c>
      <x:c r="D878" s="5" t="s">
        <x:v>217</x:v>
      </x:c>
      <x:c r="E878" s="5" t="s">
        <x:v>40</x:v>
      </x:c>
      <x:c r="F878" s="5" t="s">
        <x:v>102</x:v>
      </x:c>
      <x:c r="G878" s="5" t="s">
        <x:v>1899</x:v>
      </x:c>
      <x:c r="H878" s="5" t="s">
        <x:v>58</x:v>
      </x:c>
      <x:c r="I878" s="5" t="s">
        <x:v>150</x:v>
      </x:c>
      <x:c r="J878" s="5" t="s">
        <x:v>60</x:v>
      </x:c>
      <x:c r="K878" s="5" t="s">
        <x:v>46</x:v>
      </x:c>
      <x:c r="L878" s="5" t="s">
        <x:v>16</x:v>
      </x:c>
      <x:c r="M878" s="5" t="s">
        <x:v>483</x:v>
      </x:c>
      <x:c r="N878" s="6">
        <x:v>2</x:v>
      </x:c>
      <x:c r="O878" s="7">
        <x:v>221.53999999999999</x:v>
      </x:c>
      <x:c r="P878" s="8">
        <x:v>0.20000000000000001</x:v>
      </x:c>
      <x:c r="Q878" s="7">
        <x:v>139.09999999999999</x:v>
      </x:c>
      <x:c r="R878" s="7">
        <x:v>354.45999999999998</x:v>
      </x:c>
      <x:c r="S878" s="5" t="s">
        <x:v>49</x:v>
      </x:c>
      <x:c r="T878" s="7">
        <x:v>187087.32000000001</x:v>
      </x:c>
      <x:c r="U878" s="6"/>
      <x:c r="V878" s="6"/>
      <x:c r="W878" s="5" t="s">
        <x:v>50</x:v>
      </x:c>
      <x:c r="X878" s="5" t="s">
        <x:v>70</x:v>
      </x:c>
    </x:row>
    <x:row r="879">
      <x:c r="A879" s="5" t="s">
        <x:v>1900</x:v>
      </x:c>
      <x:c r="B879" s="5">
        <x:v>46024</x:v>
      </x:c>
      <x:c r="C879" s="5" t="s">
        <x:v>38</x:v>
      </x:c>
      <x:c r="D879" s="5" t="s">
        <x:v>39</x:v>
      </x:c>
      <x:c r="E879" s="5" t="s">
        <x:v>40</x:v>
      </x:c>
      <x:c r="F879" s="5" t="s">
        <x:v>41</x:v>
      </x:c>
      <x:c r="G879" s="5" t="s">
        <x:v>1901</x:v>
      </x:c>
      <x:c r="H879" s="5" t="s">
        <x:v>104</x:v>
      </x:c>
      <x:c r="I879" s="5" t="s">
        <x:v>819</x:v>
      </x:c>
      <x:c r="J879" s="5" t="s">
        <x:v>93</x:v>
      </x:c>
      <x:c r="K879" s="5" t="s">
        <x:v>61</x:v>
      </x:c>
      <x:c r="L879" s="5" t="s">
        <x:v>16</x:v>
      </x:c>
      <x:c r="M879" s="5" t="s">
        <x:v>166</x:v>
      </x:c>
      <x:c r="N879" s="6">
        <x:v>1</x:v>
      </x:c>
      <x:c r="O879" s="7">
        <x:v>27.190000000000001</x:v>
      </x:c>
      <x:c r="P879" s="8">
        <x:v>0</x:v>
      </x:c>
      <x:c r="Q879" s="7">
        <x:v>20.370000000000001</x:v>
      </x:c>
      <x:c r="R879" s="7">
        <x:v>27.190000000000001</x:v>
      </x:c>
      <x:c r="S879" s="5" t="s">
        <x:v>49</x:v>
      </x:c>
      <x:c r="T879" s="7">
        <x:v>165740.07999999999</x:v>
      </x:c>
      <x:c r="U879" s="6"/>
      <x:c r="V879" s="6"/>
      <x:c r="W879" s="5" t="s">
        <x:v>50</x:v>
      </x:c>
      <x:c r="X879" s="5" t="s">
        <x:v>80</x:v>
      </x:c>
    </x:row>
    <x:row r="880">
      <x:c r="A880" s="5" t="s">
        <x:v>1902</x:v>
      </x:c>
      <x:c r="B880" s="5">
        <x:v>46002</x:v>
      </x:c>
      <x:c r="C880" s="5" t="s">
        <x:v>108</x:v>
      </x:c>
      <x:c r="D880" s="5" t="s">
        <x:v>109</x:v>
      </x:c>
      <x:c r="E880" s="5" t="s">
        <x:v>90</x:v>
      </x:c>
      <x:c r="F880" s="5" t="s">
        <x:v>102</x:v>
      </x:c>
      <x:c r="G880" s="5" t="s">
        <x:v>1903</x:v>
      </x:c>
      <x:c r="H880" s="5" t="s">
        <x:v>104</x:v>
      </x:c>
      <x:c r="I880" s="5" t="s">
        <x:v>971</x:v>
      </x:c>
      <x:c r="J880" s="5" t="s">
        <x:v>116</x:v>
      </x:c>
      <x:c r="K880" s="5" t="s">
        <x:v>117</x:v>
      </x:c>
      <x:c r="L880" s="5" t="s">
        <x:v>16</x:v>
      </x:c>
      <x:c r="M880" s="5" t="s">
        <x:v>222</x:v>
      </x:c>
      <x:c r="N880" s="6">
        <x:v>1</x:v>
      </x:c>
      <x:c r="O880" s="7">
        <x:v>229.83000000000001</x:v>
      </x:c>
      <x:c r="P880" s="8">
        <x:v>0.25</x:v>
      </x:c>
      <x:c r="Q880" s="7">
        <x:v>127.25</x:v>
      </x:c>
      <x:c r="R880" s="7">
        <x:v>172.37</x:v>
      </x:c>
      <x:c r="S880" s="5" t="s">
        <x:v>49</x:v>
      </x:c>
      <x:c r="T880" s="7">
        <x:v>123213.12</x:v>
      </x:c>
      <x:c r="U880" s="6"/>
      <x:c r="V880" s="6"/>
      <x:c r="W880" s="5" t="s">
        <x:v>50</x:v>
      </x:c>
      <x:c r="X880" s="5" t="s">
        <x:v>80</x:v>
      </x:c>
    </x:row>
    <x:row r="881">
      <x:c r="A881" s="5" t="s">
        <x:v>1904</x:v>
      </x:c>
      <x:c r="B881" s="5">
        <x:v>45335</x:v>
      </x:c>
      <x:c r="C881" s="5" t="s">
        <x:v>340</x:v>
      </x:c>
      <x:c r="D881" s="5" t="s">
        <x:v>341</x:v>
      </x:c>
      <x:c r="E881" s="5" t="s">
        <x:v>55</x:v>
      </x:c>
      <x:c r="F881" s="5" t="s">
        <x:v>66</x:v>
      </x:c>
      <x:c r="G881" s="5" t="s">
        <x:v>1905</x:v>
      </x:c>
      <x:c r="H881" s="5" t="s">
        <x:v>78</x:v>
      </x:c>
      <x:c r="I881" s="5" t="s">
        <x:v>596</x:v>
      </x:c>
      <x:c r="J881" s="5" t="s">
        <x:v>60</x:v>
      </x:c>
      <x:c r="K881" s="5" t="s">
        <x:v>86</x:v>
      </x:c>
      <x:c r="L881" s="5" t="s">
        <x:v>94</x:v>
      </x:c>
      <x:c r="M881" s="5" t="s">
        <x:v>222</x:v>
      </x:c>
      <x:c r="N881" s="6">
        <x:v>2</x:v>
      </x:c>
      <x:c r="O881" s="7">
        <x:v>135.19</x:v>
      </x:c>
      <x:c r="P881" s="8">
        <x:v>0.25</x:v>
      </x:c>
      <x:c r="Q881" s="7">
        <x:v>96.489999999999995</x:v>
      </x:c>
      <x:c r="R881" s="7">
        <x:v>202.78</x:v>
      </x:c>
      <x:c r="S881" s="5" t="s">
        <x:v>49</x:v>
      </x:c>
      <x:c r="T881" s="7">
        <x:v>62208.82</x:v>
      </x:c>
      <x:c r="U881" s="6"/>
      <x:c r="V881" s="6"/>
      <x:c r="W881" s="5" t="s">
        <x:v>50</x:v>
      </x:c>
      <x:c r="X881" s="5" t="s">
        <x:v>97</x:v>
      </x:c>
    </x:row>
    <x:row r="882">
      <x:c r="A882" s="5" t="s">
        <x:v>1906</x:v>
      </x:c>
      <x:c r="B882" s="5">
        <x:v>45498</x:v>
      </x:c>
      <x:c r="C882" s="5" t="s">
        <x:v>127</x:v>
      </x:c>
      <x:c r="D882" s="5" t="s">
        <x:v>128</x:v>
      </x:c>
      <x:c r="E882" s="5" t="s">
        <x:v>55</x:v>
      </x:c>
      <x:c r="F882" s="5" t="s">
        <x:v>41</x:v>
      </x:c>
      <x:c r="G882" s="5" t="s">
        <x:v>1907</x:v>
      </x:c>
      <x:c r="H882" s="5" t="s">
        <x:v>43</x:v>
      </x:c>
      <x:c r="I882" s="5" t="s">
        <x:v>971</x:v>
      </x:c>
      <x:c r="J882" s="5" t="s">
        <x:v>116</x:v>
      </x:c>
      <x:c r="K882" s="5" t="s">
        <x:v>117</x:v>
      </x:c>
      <x:c r="L882" s="5" t="s">
        <x:v>94</x:v>
      </x:c>
      <x:c r="M882" s="5" t="s">
        <x:v>95</x:v>
      </x:c>
      <x:c r="N882" s="6">
        <x:v>1</x:v>
      </x:c>
      <x:c r="O882" s="7">
        <x:v>236.19</x:v>
      </x:c>
      <x:c r="P882" s="8">
        <x:v>0</x:v>
      </x:c>
      <x:c r="Q882" s="7">
        <x:v>127.25</x:v>
      </x:c>
      <x:c r="R882" s="7">
        <x:v>236.19</x:v>
      </x:c>
      <x:c r="S882" s="5" t="s">
        <x:v>49</x:v>
      </x:c>
      <x:c r="T882" s="7">
        <x:v>101244.42999999999</x:v>
      </x:c>
      <x:c r="U882" s="6"/>
      <x:c r="V882" s="6"/>
      <x:c r="W882" s="5" t="s">
        <x:v>50</x:v>
      </x:c>
      <x:c r="X882" s="5" t="s">
        <x:v>70</x:v>
      </x:c>
    </x:row>
    <x:row r="883">
      <x:c r="A883" s="5" t="s">
        <x:v>1908</x:v>
      </x:c>
      <x:c r="B883" s="5">
        <x:v>45802</x:v>
      </x:c>
      <x:c r="C883" s="5" t="s">
        <x:v>340</x:v>
      </x:c>
      <x:c r="D883" s="5" t="s">
        <x:v>341</x:v>
      </x:c>
      <x:c r="E883" s="5" t="s">
        <x:v>55</x:v>
      </x:c>
      <x:c r="F883" s="5" t="s">
        <x:v>66</x:v>
      </x:c>
      <x:c r="G883" s="5" t="s">
        <x:v>1909</x:v>
      </x:c>
      <x:c r="H883" s="5" t="s">
        <x:v>104</x:v>
      </x:c>
      <x:c r="I883" s="5" t="s">
        <x:v>85</x:v>
      </x:c>
      <x:c r="J883" s="5" t="s">
        <x:v>45</x:v>
      </x:c>
      <x:c r="K883" s="5" t="s">
        <x:v>86</x:v>
      </x:c>
      <x:c r="L883" s="5" t="s">
        <x:v>16</x:v>
      </x:c>
      <x:c r="M883" s="5" t="s">
        <x:v>112</x:v>
      </x:c>
      <x:c r="N883" s="6">
        <x:v>2</x:v>
      </x:c>
      <x:c r="O883" s="7">
        <x:v>417.22000000000003</x:v>
      </x:c>
      <x:c r="P883" s="8">
        <x:v>0.20000000000000001</x:v>
      </x:c>
      <x:c r="Q883" s="7">
        <x:v>269.92000000000002</x:v>
      </x:c>
      <x:c r="R883" s="7">
        <x:v>667.54999999999995</x:v>
      </x:c>
      <x:c r="S883" s="5" t="s">
        <x:v>49</x:v>
      </x:c>
      <x:c r="T883" s="7">
        <x:v>197389.57999999999</x:v>
      </x:c>
      <x:c r="U883" s="6"/>
      <x:c r="V883" s="6"/>
      <x:c r="W883" s="5" t="s">
        <x:v>50</x:v>
      </x:c>
      <x:c r="X883" s="5" t="s">
        <x:v>80</x:v>
      </x:c>
    </x:row>
    <x:row r="884">
      <x:c r="A884" s="5" t="s">
        <x:v>1910</x:v>
      </x:c>
      <x:c r="B884" s="5">
        <x:v>45905</x:v>
      </x:c>
      <x:c r="C884" s="5" t="s">
        <x:v>108</x:v>
      </x:c>
      <x:c r="D884" s="5" t="s">
        <x:v>109</x:v>
      </x:c>
      <x:c r="E884" s="5" t="s">
        <x:v>90</x:v>
      </x:c>
      <x:c r="F884" s="5" t="s">
        <x:v>102</x:v>
      </x:c>
      <x:c r="G884" s="5" t="s">
        <x:v>1743</x:v>
      </x:c>
      <x:c r="H884" s="5" t="s">
        <x:v>43</x:v>
      </x:c>
      <x:c r="I884" s="5" t="s">
        <x:v>300</x:v>
      </x:c>
      <x:c r="J884" s="5" t="s">
        <x:v>116</x:v>
      </x:c>
      <x:c r="K884" s="5" t="s">
        <x:v>117</x:v>
      </x:c>
      <x:c r="L884" s="5" t="s">
        <x:v>47</x:v>
      </x:c>
      <x:c r="M884" s="5" t="s">
        <x:v>211</x:v>
      </x:c>
      <x:c r="N884" s="6">
        <x:v>3</x:v>
      </x:c>
      <x:c r="O884" s="7">
        <x:v>51.5</x:v>
      </x:c>
      <x:c r="P884" s="8">
        <x:v>5.0000000000000003e-002</x:v>
      </x:c>
      <x:c r="Q884" s="7">
        <x:v>28.359999999999999</x:v>
      </x:c>
      <x:c r="R884" s="7">
        <x:v>146.78</x:v>
      </x:c>
      <x:c r="S884" s="5" t="s">
        <x:v>49</x:v>
      </x:c>
      <x:c r="T884" s="7">
        <x:v>66249.360000000001</x:v>
      </x:c>
      <x:c r="U884" s="6"/>
      <x:c r="V884" s="6"/>
      <x:c r="W884" s="5" t="s">
        <x:v>50</x:v>
      </x:c>
      <x:c r="X884" s="5" t="s">
        <x:v>80</x:v>
      </x:c>
    </x:row>
    <x:row r="885">
      <x:c r="A885" s="5" t="s">
        <x:v>1911</x:v>
      </x:c>
      <x:c r="B885" s="5">
        <x:v>46123</x:v>
      </x:c>
      <x:c r="C885" s="5" t="s">
        <x:v>100</x:v>
      </x:c>
      <x:c r="D885" s="5" t="s">
        <x:v>101</x:v>
      </x:c>
      <x:c r="E885" s="5" t="s">
        <x:v>90</x:v>
      </x:c>
      <x:c r="F885" s="5" t="s">
        <x:v>102</x:v>
      </x:c>
      <x:c r="G885" s="5" t="s">
        <x:v>1912</x:v>
      </x:c>
      <x:c r="H885" s="5" t="s">
        <x:v>104</x:v>
      </x:c>
      <x:c r="I885" s="5" t="s">
        <x:v>619</x:v>
      </x:c>
      <x:c r="J885" s="5" t="s">
        <x:v>116</x:v>
      </x:c>
      <x:c r="K885" s="5" t="s">
        <x:v>117</x:v>
      </x:c>
      <x:c r="L885" s="5" t="s">
        <x:v>47</x:v>
      </x:c>
      <x:c r="M885" s="5" t="s">
        <x:v>471</x:v>
      </x:c>
      <x:c r="N885" s="6">
        <x:v>3</x:v>
      </x:c>
      <x:c r="O885" s="7">
        <x:v>331.73000000000002</x:v>
      </x:c>
      <x:c r="P885" s="8">
        <x:v>0.14999999999999999</x:v>
      </x:c>
      <x:c r="Q885" s="7">
        <x:v>211</x:v>
      </x:c>
      <x:c r="R885" s="7">
        <x:v>845.90999999999997</x:v>
      </x:c>
      <x:c r="S885" s="5" t="s">
        <x:v>49</x:v>
      </x:c>
      <x:c r="T885" s="7">
        <x:v>62593.370000000003</x:v>
      </x:c>
      <x:c r="U885" s="6"/>
      <x:c r="V885" s="6"/>
      <x:c r="W885" s="5" t="s">
        <x:v>50</x:v>
      </x:c>
      <x:c r="X885" s="5" t="s">
        <x:v>80</x:v>
      </x:c>
    </x:row>
    <x:row r="886">
      <x:c r="A886" s="5" t="s">
        <x:v>1913</x:v>
      </x:c>
      <x:c r="B886" s="5">
        <x:v>45950</x:v>
      </x:c>
      <x:c r="C886" s="5" t="s">
        <x:v>178</x:v>
      </x:c>
      <x:c r="D886" s="5" t="s">
        <x:v>179</x:v>
      </x:c>
      <x:c r="E886" s="5" t="s">
        <x:v>90</x:v>
      </x:c>
      <x:c r="F886" s="5" t="s">
        <x:v>66</x:v>
      </x:c>
      <x:c r="G886" s="5" t="s">
        <x:v>1404</x:v>
      </x:c>
      <x:c r="H886" s="5" t="s">
        <x:v>104</x:v>
      </x:c>
      <x:c r="I886" s="5" t="s">
        <x:v>362</x:v>
      </x:c>
      <x:c r="J886" s="5" t="s">
        <x:v>45</x:v>
      </x:c>
      <x:c r="K886" s="5" t="s">
        <x:v>46</x:v>
      </x:c>
      <x:c r="L886" s="5" t="s">
        <x:v>16</x:v>
      </x:c>
      <x:c r="M886" s="5" t="s">
        <x:v>384</x:v>
      </x:c>
      <x:c r="N886" s="6">
        <x:v>-1</x:v>
      </x:c>
      <x:c r="O886" s="7">
        <x:v>345.17000000000002</x:v>
      </x:c>
      <x:c r="P886" s="8">
        <x:v>0</x:v>
      </x:c>
      <x:c r="Q886" s="7">
        <x:v>258.26999999999998</x:v>
      </x:c>
      <x:c r="R886" s="7">
        <x:v>-345.17000000000002</x:v>
      </x:c>
      <x:c r="S886" s="5" t="s">
        <x:v>49</x:v>
      </x:c>
      <x:c r="T886" s="7">
        <x:v>155874.89000000001</x:v>
      </x:c>
      <x:c r="U886" s="6"/>
      <x:c r="V886" s="6"/>
      <x:c r="W886" s="5" t="s">
        <x:v>96</x:v>
      </x:c>
      <x:c r="X886" s="5" t="s">
        <x:v>51</x:v>
      </x:c>
    </x:row>
    <x:row r="887">
      <x:c r="A887" s="5" t="s">
        <x:v>1914</x:v>
      </x:c>
      <x:c r="B887" s="5">
        <x:v>45935</x:v>
      </x:c>
      <x:c r="C887" s="5" t="s">
        <x:v>216</x:v>
      </x:c>
      <x:c r="D887" s="5" t="s">
        <x:v>217</x:v>
      </x:c>
      <x:c r="E887" s="5" t="s">
        <x:v>40</x:v>
      </x:c>
      <x:c r="F887" s="5" t="s">
        <x:v>102</x:v>
      </x:c>
      <x:c r="G887" s="5" t="s">
        <x:v>1915</x:v>
      </x:c>
      <x:c r="H887" s="5" t="s">
        <x:v>78</x:v>
      </x:c>
      <x:c r="I887" s="5" t="s">
        <x:v>1024</x:v>
      </x:c>
      <x:c r="J887" s="5" t="s">
        <x:v>74</x:v>
      </x:c>
      <x:c r="K887" s="5" t="s">
        <x:v>117</x:v>
      </x:c>
      <x:c r="L887" s="5" t="s">
        <x:v>47</x:v>
      </x:c>
      <x:c r="M887" s="5" t="s">
        <x:v>62</x:v>
      </x:c>
      <x:c r="N887" s="6">
        <x:v>6</x:v>
      </x:c>
      <x:c r="O887" s="7">
        <x:v>61.880000000000003</x:v>
      </x:c>
      <x:c r="P887" s="8">
        <x:v>0</x:v>
      </x:c>
      <x:c r="Q887" s="7">
        <x:v>37.18</x:v>
      </x:c>
      <x:c r="R887" s="7">
        <x:v>371.27999999999997</x:v>
      </x:c>
      <x:c r="S887" s="5" t="s">
        <x:v>49</x:v>
      </x:c>
      <x:c r="T887" s="7">
        <x:v>81376.970000000001</x:v>
      </x:c>
      <x:c r="U887" s="6"/>
      <x:c r="V887" s="6"/>
      <x:c r="W887" s="5" t="s">
        <x:v>50</x:v>
      </x:c>
      <x:c r="X887" s="5" t="s">
        <x:v>70</x:v>
      </x:c>
    </x:row>
    <x:row r="888">
      <x:c r="A888" s="5" t="s">
        <x:v>1916</x:v>
      </x:c>
      <x:c r="B888" s="5">
        <x:v>45773</x:v>
      </x:c>
      <x:c r="C888" s="5" t="s">
        <x:v>283</x:v>
      </x:c>
      <x:c r="D888" s="5" t="s">
        <x:v>284</x:v>
      </x:c>
      <x:c r="E888" s="5" t="s">
        <x:v>55</x:v>
      </x:c>
      <x:c r="F888" s="5" t="s">
        <x:v>56</x:v>
      </x:c>
      <x:c r="G888" s="5" t="s">
        <x:v>381</x:v>
      </x:c>
      <x:c r="H888" s="5" t="s">
        <x:v>78</x:v>
      </x:c>
      <x:c r="I888" s="5" t="s">
        <x:v>325</x:v>
      </x:c>
      <x:c r="J888" s="5" t="s">
        <x:v>116</x:v>
      </x:c>
      <x:c r="K888" s="5" t="s">
        <x:v>117</x:v>
      </x:c>
      <x:c r="L888" s="5" t="s">
        <x:v>16</x:v>
      </x:c>
      <x:c r="M888" s="5" t="s">
        <x:v>483</x:v>
      </x:c>
      <x:c r="N888" s="6">
        <x:v>1</x:v>
      </x:c>
      <x:c r="O888" s="7">
        <x:v>292.85000000000002</x:v>
      </x:c>
      <x:c r="P888" s="8">
        <x:v>0.14999999999999999</x:v>
      </x:c>
      <x:c r="Q888" s="7">
        <x:v>166.78999999999999</x:v>
      </x:c>
      <x:c r="R888" s="7">
        <x:v>248.91999999999999</x:v>
      </x:c>
      <x:c r="S888" s="5" t="s">
        <x:v>49</x:v>
      </x:c>
      <x:c r="T888" s="7">
        <x:v>141815.48999999999</x:v>
      </x:c>
      <x:c r="U888" s="6">
        <x:v>91</x:v>
      </x:c>
      <x:c r="V888" s="6">
        <x:v>21</x:v>
      </x:c>
      <x:c r="W888" s="5" t="s">
        <x:v>50</x:v>
      </x:c>
      <x:c r="X888" s="5" t="s">
        <x:v>97</x:v>
      </x:c>
    </x:row>
    <x:row r="889">
      <x:c r="A889" s="5" t="s">
        <x:v>1917</x:v>
      </x:c>
      <x:c r="B889" s="5">
        <x:v>46030</x:v>
      </x:c>
      <x:c r="C889" s="5" t="s">
        <x:v>38</x:v>
      </x:c>
      <x:c r="D889" s="5" t="s">
        <x:v>39</x:v>
      </x:c>
      <x:c r="E889" s="5" t="s">
        <x:v>40</x:v>
      </x:c>
      <x:c r="F889" s="5" t="s">
        <x:v>41</x:v>
      </x:c>
      <x:c r="G889" s="5" t="s">
        <x:v>1918</x:v>
      </x:c>
      <x:c r="H889" s="5" t="s">
        <x:v>78</x:v>
      </x:c>
      <x:c r="I889" s="5" t="s">
        <x:v>250</x:v>
      </x:c>
      <x:c r="J889" s="5" t="s">
        <x:v>60</x:v>
      </x:c>
      <x:c r="K889" s="5" t="s">
        <x:v>46</x:v>
      </x:c>
      <x:c r="L889" s="5" t="s">
        <x:v>94</x:v>
      </x:c>
      <x:c r="M889" s="5" t="s">
        <x:v>118</x:v>
      </x:c>
      <x:c r="N889" s="6">
        <x:v>2</x:v>
      </x:c>
      <x:c r="O889" s="7">
        <x:v>189.16999999999999</x:v>
      </x:c>
      <x:c r="P889" s="8">
        <x:v>0.20000000000000001</x:v>
      </x:c>
      <x:c r="Q889" s="7">
        <x:v>120.05</x:v>
      </x:c>
      <x:c r="R889" s="7">
        <x:v>302.67000000000002</x:v>
      </x:c>
      <x:c r="S889" s="5" t="s">
        <x:v>49</x:v>
      </x:c>
      <x:c r="T889" s="7">
        <x:v>62106.139999999999</x:v>
      </x:c>
      <x:c r="U889" s="6"/>
      <x:c r="V889" s="6"/>
      <x:c r="W889" s="5" t="s">
        <x:v>50</x:v>
      </x:c>
      <x:c r="X889" s="5" t="s">
        <x:v>51</x:v>
      </x:c>
    </x:row>
    <x:row r="890">
      <x:c r="A890" s="5" t="s">
        <x:v>1919</x:v>
      </x:c>
      <x:c r="B890" s="5">
        <x:v>45637</x:v>
      </x:c>
      <x:c r="C890" s="5" t="s">
        <x:v>340</x:v>
      </x:c>
      <x:c r="D890" s="5" t="s">
        <x:v>341</x:v>
      </x:c>
      <x:c r="E890" s="5" t="s">
        <x:v>55</x:v>
      </x:c>
      <x:c r="F890" s="5" t="s">
        <x:v>66</x:v>
      </x:c>
      <x:c r="G890" s="5" t="s">
        <x:v>1920</x:v>
      </x:c>
      <x:c r="H890" s="5" t="s">
        <x:v>58</x:v>
      </x:c>
      <x:c r="I890" s="5" t="s">
        <x:v>706</x:v>
      </x:c>
      <x:c r="J890" s="5" t="s">
        <x:v>45</x:v>
      </x:c>
      <x:c r="K890" s="5" t="s">
        <x:v>117</x:v>
      </x:c>
      <x:c r="L890" s="5" t="s">
        <x:v>94</x:v>
      </x:c>
      <x:c r="M890" s="5" t="s">
        <x:v>166</x:v>
      </x:c>
      <x:c r="N890" s="6">
        <x:v>0</x:v>
      </x:c>
      <x:c r="O890" s="7">
        <x:v>641.73000000000002</x:v>
      </x:c>
      <x:c r="P890" s="8">
        <x:v>0</x:v>
      </x:c>
      <x:c r="Q890" s="7">
        <x:v>426.80000000000001</x:v>
      </x:c>
      <x:c r="R890" s="7">
        <x:v>0</x:v>
      </x:c>
      <x:c r="S890" s="5" t="s">
        <x:v>49</x:v>
      </x:c>
      <x:c r="T890" s="7">
        <x:v>73908.850000000006</x:v>
      </x:c>
      <x:c r="U890" s="6"/>
      <x:c r="V890" s="6"/>
      <x:c r="W890" s="5" t="s">
        <x:v>151</x:v>
      </x:c>
      <x:c r="X890" s="5" t="s">
        <x:v>51</x:v>
      </x:c>
    </x:row>
    <x:row r="891">
      <x:c r="A891" s="5" t="s">
        <x:v>1921</x:v>
      </x:c>
      <x:c r="B891" s="5">
        <x:v>45334</x:v>
      </x:c>
      <x:c r="C891" s="5" t="s">
        <x:v>64</x:v>
      </x:c>
      <x:c r="D891" s="5" t="s">
        <x:v>65</x:v>
      </x:c>
      <x:c r="E891" s="5" t="s">
        <x:v>40</x:v>
      </x:c>
      <x:c r="F891" s="5" t="s">
        <x:v>66</x:v>
      </x:c>
      <x:c r="G891" s="5" t="s">
        <x:v>318</x:v>
      </x:c>
      <x:c r="H891" s="5" t="s">
        <x:v>78</x:v>
      </x:c>
      <x:c r="I891" s="5" t="s">
        <x:v>570</x:v>
      </x:c>
      <x:c r="J891" s="5" t="s">
        <x:v>93</x:v>
      </x:c>
      <x:c r="K891" s="5" t="s">
        <x:v>117</x:v>
      </x:c>
      <x:c r="L891" s="5" t="s">
        <x:v>16</x:v>
      </x:c>
      <x:c r="M891" s="5" t="s">
        <x:v>489</x:v>
      </x:c>
      <x:c r="N891" s="6">
        <x:v>1</x:v>
      </x:c>
      <x:c r="O891" s="7">
        <x:v>37.990000000000002</x:v>
      </x:c>
      <x:c r="P891" s="8">
        <x:v>0.14999999999999999</x:v>
      </x:c>
      <x:c r="Q891" s="7">
        <x:v>27.550000000000001</x:v>
      </x:c>
      <x:c r="R891" s="7">
        <x:v>32.289999999999999</x:v>
      </x:c>
      <x:c r="S891" s="5" t="s">
        <x:v>49</x:v>
      </x:c>
      <x:c r="T891" s="7">
        <x:v>143948.82000000001</x:v>
      </x:c>
      <x:c r="U891" s="6"/>
      <x:c r="V891" s="6"/>
      <x:c r="W891" s="5" t="s">
        <x:v>50</x:v>
      </x:c>
      <x:c r="X891" s="5" t="s">
        <x:v>97</x:v>
      </x:c>
    </x:row>
    <x:row r="892">
      <x:c r="A892" s="5" t="s">
        <x:v>1922</x:v>
      </x:c>
      <x:c r="B892" s="5">
        <x:v>45305</x:v>
      </x:c>
      <x:c r="C892" s="5" t="s">
        <x:v>53</x:v>
      </x:c>
      <x:c r="D892" s="5" t="s">
        <x:v>54</x:v>
      </x:c>
      <x:c r="E892" s="5" t="s">
        <x:v>55</x:v>
      </x:c>
      <x:c r="F892" s="5" t="s">
        <x:v>56</x:v>
      </x:c>
      <x:c r="G892" s="5" t="s">
        <x:v>77</x:v>
      </x:c>
      <x:c r="H892" s="5" t="s">
        <x:v>78</x:v>
      </x:c>
      <x:c r="I892" s="5" t="s">
        <x:v>353</x:v>
      </x:c>
      <x:c r="J892" s="5" t="s">
        <x:v>45</x:v>
      </x:c>
      <x:c r="K892" s="5" t="s">
        <x:v>61</x:v>
      </x:c>
      <x:c r="L892" s="5" t="s">
        <x:v>47</x:v>
      </x:c>
      <x:c r="M892" s="5" t="s">
        <x:v>48</x:v>
      </x:c>
      <x:c r="N892" s="6">
        <x:v>1</x:v>
      </x:c>
      <x:c r="O892" s="7">
        <x:v>390.70999999999998</x:v>
      </x:c>
      <x:c r="P892" s="8">
        <x:v>0.10000000000000001</x:v>
      </x:c>
      <x:c r="Q892" s="7">
        <x:v>308.20999999999998</x:v>
      </x:c>
      <x:c r="R892" s="7">
        <x:v>351.63999999999999</x:v>
      </x:c>
      <x:c r="S892" s="5" t="s">
        <x:v>49</x:v>
      </x:c>
      <x:c r="T892" s="7">
        <x:v>71386.619999999995</x:v>
      </x:c>
      <x:c r="U892" s="6"/>
      <x:c r="V892" s="6"/>
      <x:c r="W892" s="5" t="s">
        <x:v>50</x:v>
      </x:c>
      <x:c r="X892" s="5" t="s">
        <x:v>80</x:v>
      </x:c>
    </x:row>
    <x:row r="893">
      <x:c r="A893" s="5" t="s">
        <x:v>1923</x:v>
      </x:c>
      <x:c r="B893" s="5">
        <x:v>45456</x:v>
      </x:c>
      <x:c r="C893" s="5" t="s">
        <x:v>144</x:v>
      </x:c>
      <x:c r="D893" s="5" t="s">
        <x:v>145</x:v>
      </x:c>
      <x:c r="E893" s="5" t="s">
        <x:v>55</x:v>
      </x:c>
      <x:c r="F893" s="5" t="s">
        <x:v>66</x:v>
      </x:c>
      <x:c r="G893" s="5" t="s">
        <x:v>1924</x:v>
      </x:c>
      <x:c r="H893" s="5" t="s">
        <x:v>78</x:v>
      </x:c>
      <x:c r="I893" s="5" t="s">
        <x:v>297</x:v>
      </x:c>
      <x:c r="J893" s="5" t="s">
        <x:v>45</x:v>
      </x:c>
      <x:c r="K893" s="5" t="s">
        <x:v>46</x:v>
      </x:c>
      <x:c r="L893" s="5" t="s">
        <x:v>16</x:v>
      </x:c>
      <x:c r="M893" s="5" t="s">
        <x:v>198</x:v>
      </x:c>
      <x:c r="N893" s="6">
        <x:v>1</x:v>
      </x:c>
      <x:c r="O893" s="7">
        <x:v>180.31999999999999</x:v>
      </x:c>
      <x:c r="P893" s="8">
        <x:v>0.20000000000000001</x:v>
      </x:c>
      <x:c r="Q893" s="7">
        <x:v>115.70999999999999</x:v>
      </x:c>
      <x:c r="R893" s="7">
        <x:v>144.25999999999999</x:v>
      </x:c>
      <x:c r="S893" s="5" t="s">
        <x:v>49</x:v>
      </x:c>
      <x:c r="T893" s="7">
        <x:v>177388.07999999999</x:v>
      </x:c>
      <x:c r="U893" s="6"/>
      <x:c r="V893" s="6"/>
      <x:c r="W893" s="5" t="s">
        <x:v>50</x:v>
      </x:c>
      <x:c r="X893" s="5" t="s">
        <x:v>51</x:v>
      </x:c>
    </x:row>
    <x:row r="894">
      <x:c r="A894" s="5" t="s">
        <x:v>1925</x:v>
      </x:c>
      <x:c r="B894" s="5">
        <x:v>45714</x:v>
      </x:c>
      <x:c r="C894" s="5" t="s">
        <x:v>53</x:v>
      </x:c>
      <x:c r="D894" s="5" t="s">
        <x:v>54</x:v>
      </x:c>
      <x:c r="E894" s="5" t="s">
        <x:v>55</x:v>
      </x:c>
      <x:c r="F894" s="5" t="s">
        <x:v>56</x:v>
      </x:c>
      <x:c r="G894" s="5" t="s">
        <x:v>1600</x:v>
      </x:c>
      <x:c r="H894" s="5" t="s">
        <x:v>78</x:v>
      </x:c>
      <x:c r="I894" s="5" t="s">
        <x:v>316</x:v>
      </x:c>
      <x:c r="J894" s="5" t="s">
        <x:v>74</x:v>
      </x:c>
      <x:c r="K894" s="5" t="s">
        <x:v>86</x:v>
      </x:c>
      <x:c r="L894" s="5" t="s">
        <x:v>16</x:v>
      </x:c>
      <x:c r="M894" s="5" t="s">
        <x:v>136</x:v>
      </x:c>
      <x:c r="N894" s="6">
        <x:v>1</x:v>
      </x:c>
      <x:c r="O894" s="7">
        <x:v>91.700000000000003</x:v>
      </x:c>
      <x:c r="P894" s="8">
        <x:v>0.20000000000000001</x:v>
      </x:c>
      <x:c r="Q894" s="7">
        <x:v>47.850000000000001</x:v>
      </x:c>
      <x:c r="R894" s="7">
        <x:v>73.359999999999999</x:v>
      </x:c>
      <x:c r="S894" s="5" t="s">
        <x:v>49</x:v>
      </x:c>
      <x:c r="T894" s="7">
        <x:v>174033.03</x:v>
      </x:c>
      <x:c r="U894" s="6"/>
      <x:c r="V894" s="6"/>
      <x:c r="W894" s="5" t="s">
        <x:v>50</x:v>
      </x:c>
      <x:c r="X894" s="5" t="s">
        <x:v>70</x:v>
      </x:c>
    </x:row>
    <x:row r="895">
      <x:c r="A895" s="5" t="s">
        <x:v>1926</x:v>
      </x:c>
      <x:c r="B895" s="5">
        <x:v>46168</x:v>
      </x:c>
      <x:c r="C895" s="5" t="s">
        <x:v>178</x:v>
      </x:c>
      <x:c r="D895" s="5" t="s">
        <x:v>179</x:v>
      </x:c>
      <x:c r="E895" s="5" t="s">
        <x:v>90</x:v>
      </x:c>
      <x:c r="F895" s="5" t="s">
        <x:v>66</x:v>
      </x:c>
      <x:c r="G895" s="5" t="s">
        <x:v>1927</x:v>
      </x:c>
      <x:c r="H895" s="5" t="s">
        <x:v>43</x:v>
      </x:c>
      <x:c r="I895" s="5" t="s">
        <x:v>1317</x:v>
      </x:c>
      <x:c r="J895" s="5" t="s">
        <x:v>45</x:v>
      </x:c>
      <x:c r="K895" s="5" t="s">
        <x:v>117</x:v>
      </x:c>
      <x:c r="L895" s="5" t="s">
        <x:v>131</x:v>
      </x:c>
      <x:c r="M895" s="5" t="s">
        <x:v>122</x:v>
      </x:c>
      <x:c r="N895" s="6">
        <x:v>0</x:v>
      </x:c>
      <x:c r="O895" s="7">
        <x:v>518.66999999999996</x:v>
      </x:c>
      <x:c r="P895" s="8">
        <x:v>0.14999999999999999</x:v>
      </x:c>
      <x:c r="Q895" s="7">
        <x:v>283.66000000000003</x:v>
      </x:c>
      <x:c r="R895" s="7">
        <x:v>0</x:v>
      </x:c>
      <x:c r="S895" s="5" t="s">
        <x:v>49</x:v>
      </x:c>
      <x:c r="T895" s="7">
        <x:v>80179.839999999997</x:v>
      </x:c>
      <x:c r="U895" s="6"/>
      <x:c r="V895" s="6"/>
      <x:c r="W895" s="5" t="s">
        <x:v>151</x:v>
      </x:c>
      <x:c r="X895" s="5" t="s">
        <x:v>70</x:v>
      </x:c>
    </x:row>
    <x:row r="896">
      <x:c r="A896" s="5" t="s">
        <x:v>1928</x:v>
      </x:c>
      <x:c r="B896" s="5">
        <x:v>45812</x:v>
      </x:c>
      <x:c r="C896" s="5" t="s">
        <x:v>127</x:v>
      </x:c>
      <x:c r="D896" s="5" t="s">
        <x:v>128</x:v>
      </x:c>
      <x:c r="E896" s="5" t="s">
        <x:v>55</x:v>
      </x:c>
      <x:c r="F896" s="5" t="s">
        <x:v>41</x:v>
      </x:c>
      <x:c r="G896" s="5" t="s">
        <x:v>1929</x:v>
      </x:c>
      <x:c r="H896" s="5" t="s">
        <x:v>58</x:v>
      </x:c>
      <x:c r="I896" s="5" t="s">
        <x:v>474</x:v>
      </x:c>
      <x:c r="J896" s="5" t="s">
        <x:v>116</x:v>
      </x:c>
      <x:c r="K896" s="5" t="s">
        <x:v>46</x:v>
      </x:c>
      <x:c r="L896" s="5" t="s">
        <x:v>16</x:v>
      </x:c>
      <x:c r="M896" s="5" t="s">
        <x:v>106</x:v>
      </x:c>
      <x:c r="N896" s="6">
        <x:v>3</x:v>
      </x:c>
      <x:c r="O896" s="7">
        <x:v>157.78999999999999</x:v>
      </x:c>
      <x:c r="P896" s="8">
        <x:v>0.14999999999999999</x:v>
      </x:c>
      <x:c r="Q896" s="7">
        <x:v>87.260000000000005</x:v>
      </x:c>
      <x:c r="R896" s="7">
        <x:v>402.36000000000001</x:v>
      </x:c>
      <x:c r="S896" s="5" t="s">
        <x:v>49</x:v>
      </x:c>
      <x:c r="T896" s="7">
        <x:v>170776.26999999999</x:v>
      </x:c>
      <x:c r="U896" s="6"/>
      <x:c r="V896" s="6"/>
      <x:c r="W896" s="5" t="s">
        <x:v>50</x:v>
      </x:c>
      <x:c r="X896" s="5" t="s">
        <x:v>80</x:v>
      </x:c>
    </x:row>
    <x:row r="897">
      <x:c r="A897" s="5" t="s">
        <x:v>1930</x:v>
      </x:c>
      <x:c r="B897" s="5">
        <x:v>45447</x:v>
      </x:c>
      <x:c r="C897" s="5" t="s">
        <x:v>156</x:v>
      </x:c>
      <x:c r="D897" s="5" t="s">
        <x:v>157</x:v>
      </x:c>
      <x:c r="E897" s="5" t="s">
        <x:v>55</x:v>
      </x:c>
      <x:c r="F897" s="5" t="s">
        <x:v>158</x:v>
      </x:c>
      <x:c r="G897" s="5" t="s">
        <x:v>1931</x:v>
      </x:c>
      <x:c r="H897" s="5" t="s">
        <x:v>104</x:v>
      </x:c>
      <x:c r="I897" s="5" t="s">
        <x:v>365</x:v>
      </x:c>
      <x:c r="J897" s="5" t="s">
        <x:v>74</x:v>
      </x:c>
      <x:c r="K897" s="5" t="s">
        <x:v>117</x:v>
      </x:c>
      <x:c r="L897" s="5" t="s">
        <x:v>16</x:v>
      </x:c>
      <x:c r="M897" s="5" t="s">
        <x:v>132</x:v>
      </x:c>
      <x:c r="N897" s="6">
        <x:v>2</x:v>
      </x:c>
      <x:c r="O897" s="7">
        <x:v>95.439999999999998</x:v>
      </x:c>
      <x:c r="P897" s="8">
        <x:v>0.25</x:v>
      </x:c>
      <x:c r="Q897" s="7">
        <x:v>50.859999999999999</x:v>
      </x:c>
      <x:c r="R897" s="7">
        <x:v>143.16</x:v>
      </x:c>
      <x:c r="S897" s="5" t="s">
        <x:v>49</x:v>
      </x:c>
      <x:c r="T897" s="7">
        <x:v>201185.26000000001</x:v>
      </x:c>
      <x:c r="U897" s="6"/>
      <x:c r="V897" s="6"/>
      <x:c r="W897" s="5" t="s">
        <x:v>50</x:v>
      </x:c>
      <x:c r="X897" s="5" t="s">
        <x:v>51</x:v>
      </x:c>
    </x:row>
    <x:row r="898">
      <x:c r="A898" s="5" t="s">
        <x:v>1932</x:v>
      </x:c>
      <x:c r="B898" s="5">
        <x:v>45477</x:v>
      </x:c>
      <x:c r="C898" s="5" t="s">
        <x:v>88</x:v>
      </x:c>
      <x:c r="D898" s="5" t="s">
        <x:v>89</x:v>
      </x:c>
      <x:c r="E898" s="5" t="s">
        <x:v>90</x:v>
      </x:c>
      <x:c r="F898" s="5" t="s">
        <x:v>56</x:v>
      </x:c>
      <x:c r="G898" s="5" t="s">
        <x:v>1933</x:v>
      </x:c>
      <x:c r="H898" s="5" t="s">
        <x:v>58</x:v>
      </x:c>
      <x:c r="I898" s="5" t="s">
        <x:v>482</x:v>
      </x:c>
      <x:c r="J898" s="5" t="s">
        <x:v>60</x:v>
      </x:c>
      <x:c r="K898" s="5" t="s">
        <x:v>86</x:v>
      </x:c>
      <x:c r="L898" s="5" t="s">
        <x:v>47</x:v>
      </x:c>
      <x:c r="M898" s="5" t="s">
        <x:v>275</x:v>
      </x:c>
      <x:c r="N898" s="6">
        <x:v>-3</x:v>
      </x:c>
      <x:c r="O898" s="7">
        <x:v>211.72999999999999</x:v>
      </x:c>
      <x:c r="P898" s="8">
        <x:v>0.20000000000000001</x:v>
      </x:c>
      <x:c r="Q898" s="7">
        <x:v>167.96000000000001</x:v>
      </x:c>
      <x:c r="R898" s="7">
        <x:v>-508.14999999999998</x:v>
      </x:c>
      <x:c r="S898" s="5" t="s">
        <x:v>49</x:v>
      </x:c>
      <x:c r="T898" s="7">
        <x:v>84983.369999999995</x:v>
      </x:c>
      <x:c r="U898" s="6"/>
      <x:c r="V898" s="6"/>
      <x:c r="W898" s="5" t="s">
        <x:v>96</x:v>
      </x:c>
      <x:c r="X898" s="5" t="s">
        <x:v>51</x:v>
      </x:c>
    </x:row>
    <x:row r="899">
      <x:c r="A899" s="5" t="s">
        <x:v>1934</x:v>
      </x:c>
      <x:c r="B899" s="5">
        <x:v>45947</x:v>
      </x:c>
      <x:c r="C899" s="5" t="s">
        <x:v>156</x:v>
      </x:c>
      <x:c r="D899" s="5" t="s">
        <x:v>157</x:v>
      </x:c>
      <x:c r="E899" s="5" t="s">
        <x:v>55</x:v>
      </x:c>
      <x:c r="F899" s="5" t="s">
        <x:v>158</x:v>
      </x:c>
      <x:c r="G899" s="5" t="s">
        <x:v>386</x:v>
      </x:c>
      <x:c r="H899" s="5" t="s">
        <x:v>104</x:v>
      </x:c>
      <x:c r="I899" s="5" t="s">
        <x:v>121</x:v>
      </x:c>
      <x:c r="J899" s="5" t="s">
        <x:v>93</x:v>
      </x:c>
      <x:c r="K899" s="5" t="s">
        <x:v>46</x:v>
      </x:c>
      <x:c r="L899" s="5" t="s">
        <x:v>131</x:v>
      </x:c>
      <x:c r="M899" s="5" t="s">
        <x:v>204</x:v>
      </x:c>
      <x:c r="N899" s="6">
        <x:v>3</x:v>
      </x:c>
      <x:c r="O899" s="7">
        <x:v>23.050000000000001</x:v>
      </x:c>
      <x:c r="P899" s="8">
        <x:v>0</x:v>
      </x:c>
      <x:c r="Q899" s="7">
        <x:v>18.82</x:v>
      </x:c>
      <x:c r="R899" s="7">
        <x:v>69.150000000000006</x:v>
      </x:c>
      <x:c r="S899" s="5" t="s">
        <x:v>49</x:v>
      </x:c>
      <x:c r="T899" s="7">
        <x:v>67721.110000000001</x:v>
      </x:c>
      <x:c r="U899" s="6"/>
      <x:c r="V899" s="6"/>
      <x:c r="W899" s="5" t="s">
        <x:v>50</x:v>
      </x:c>
      <x:c r="X899" s="5" t="s">
        <x:v>80</x:v>
      </x:c>
    </x:row>
    <x:row r="900">
      <x:c r="A900" s="5" t="s">
        <x:v>1935</x:v>
      </x:c>
      <x:c r="B900" s="5">
        <x:v>45510</x:v>
      </x:c>
      <x:c r="C900" s="5" t="s">
        <x:v>340</x:v>
      </x:c>
      <x:c r="D900" s="5" t="s">
        <x:v>341</x:v>
      </x:c>
      <x:c r="E900" s="5" t="s">
        <x:v>55</x:v>
      </x:c>
      <x:c r="F900" s="5" t="s">
        <x:v>66</x:v>
      </x:c>
      <x:c r="G900" s="5" t="s">
        <x:v>1043</x:v>
      </x:c>
      <x:c r="H900" s="5" t="s">
        <x:v>78</x:v>
      </x:c>
      <x:c r="I900" s="5" t="s">
        <x:v>405</x:v>
      </x:c>
      <x:c r="J900" s="5" t="s">
        <x:v>60</x:v>
      </x:c>
      <x:c r="K900" s="5" t="s">
        <x:v>61</x:v>
      </x:c>
      <x:c r="L900" s="5" t="s">
        <x:v>16</x:v>
      </x:c>
      <x:c r="M900" s="5" t="s">
        <x:v>62</x:v>
      </x:c>
      <x:c r="N900" s="6">
        <x:v>5</x:v>
      </x:c>
      <x:c r="O900" s="7">
        <x:v>126.61</x:v>
      </x:c>
      <x:c r="P900" s="8">
        <x:v>0.25</x:v>
      </x:c>
      <x:c r="Q900" s="7">
        <x:v>75.150000000000006</x:v>
      </x:c>
      <x:c r="R900" s="7">
        <x:v>474.79000000000002</x:v>
      </x:c>
      <x:c r="S900" s="5" t="s">
        <x:v>49</x:v>
      </x:c>
      <x:c r="T900" s="7">
        <x:v>150623.88</x:v>
      </x:c>
      <x:c r="U900" s="6"/>
      <x:c r="V900" s="6"/>
      <x:c r="W900" s="5" t="s">
        <x:v>50</x:v>
      </x:c>
      <x:c r="X900" s="5" t="s">
        <x:v>97</x:v>
      </x:c>
    </x:row>
    <x:row r="901">
      <x:c r="A901" s="5" t="s">
        <x:v>1936</x:v>
      </x:c>
      <x:c r="B901" s="5">
        <x:v>45468</x:v>
      </x:c>
      <x:c r="C901" s="5" t="s">
        <x:v>108</x:v>
      </x:c>
      <x:c r="D901" s="5" t="s">
        <x:v>109</x:v>
      </x:c>
      <x:c r="E901" s="5" t="s">
        <x:v>90</x:v>
      </x:c>
      <x:c r="F901" s="5" t="s">
        <x:v>102</x:v>
      </x:c>
      <x:c r="G901" s="5" t="s">
        <x:v>1937</x:v>
      </x:c>
      <x:c r="H901" s="5" t="s">
        <x:v>58</x:v>
      </x:c>
      <x:c r="I901" s="5" t="s">
        <x:v>316</x:v>
      </x:c>
      <x:c r="J901" s="5" t="s">
        <x:v>74</x:v>
      </x:c>
      <x:c r="K901" s="5" t="s">
        <x:v>86</x:v>
      </x:c>
      <x:c r="L901" s="5" t="s">
        <x:v>16</x:v>
      </x:c>
      <x:c r="M901" s="5" t="s">
        <x:v>262</x:v>
      </x:c>
      <x:c r="N901" s="6">
        <x:v>8</x:v>
      </x:c>
      <x:c r="O901" s="7">
        <x:v>89.370000000000005</x:v>
      </x:c>
      <x:c r="P901" s="8">
        <x:v>0.20000000000000001</x:v>
      </x:c>
      <x:c r="Q901" s="7">
        <x:v>47.850000000000001</x:v>
      </x:c>
      <x:c r="R901" s="7">
        <x:v>571.97000000000003</x:v>
      </x:c>
      <x:c r="S901" s="5" t="s">
        <x:v>49</x:v>
      </x:c>
      <x:c r="T901" s="7">
        <x:v>165843.91</x:v>
      </x:c>
      <x:c r="U901" s="6"/>
      <x:c r="V901" s="6"/>
      <x:c r="W901" s="5" t="s">
        <x:v>50</x:v>
      </x:c>
      <x:c r="X901" s="5" t="s">
        <x:v>80</x:v>
      </x:c>
    </x:row>
    <x:row r="902">
      <x:c r="A902" s="5" t="s">
        <x:v>1938</x:v>
      </x:c>
      <x:c r="B902" s="5">
        <x:v>45759</x:v>
      </x:c>
      <x:c r="C902" s="5" t="s">
        <x:v>82</x:v>
      </x:c>
      <x:c r="D902" s="5" t="s">
        <x:v>83</x:v>
      </x:c>
      <x:c r="E902" s="5" t="s">
        <x:v>40</x:v>
      </x:c>
      <x:c r="F902" s="5" t="s">
        <x:v>56</x:v>
      </x:c>
      <x:c r="G902" s="5" t="s">
        <x:v>1939</x:v>
      </x:c>
      <x:c r="H902" s="5" t="s">
        <x:v>58</x:v>
      </x:c>
      <x:c r="I902" s="5" t="s">
        <x:v>365</x:v>
      </x:c>
      <x:c r="J902" s="5" t="s">
        <x:v>74</x:v>
      </x:c>
      <x:c r="K902" s="5" t="s">
        <x:v>117</x:v>
      </x:c>
      <x:c r="L902" s="5" t="s">
        <x:v>16</x:v>
      </x:c>
      <x:c r="M902" s="5" t="s">
        <x:v>376</x:v>
      </x:c>
      <x:c r="N902" s="6">
        <x:v>1</x:v>
      </x:c>
      <x:c r="O902" s="7">
        <x:v>94.879999999999995</x:v>
      </x:c>
      <x:c r="P902" s="8">
        <x:v>0</x:v>
      </x:c>
      <x:c r="Q902" s="7">
        <x:v>50.859999999999999</x:v>
      </x:c>
      <x:c r="R902" s="7">
        <x:v>94.879999999999995</x:v>
      </x:c>
      <x:c r="S902" s="5" t="s">
        <x:v>49</x:v>
      </x:c>
      <x:c r="T902" s="7">
        <x:v>141815.48999999999</x:v>
      </x:c>
      <x:c r="U902" s="6"/>
      <x:c r="V902" s="6"/>
      <x:c r="W902" s="5" t="s">
        <x:v>50</x:v>
      </x:c>
      <x:c r="X902" s="5" t="s">
        <x:v>80</x:v>
      </x:c>
    </x:row>
    <x:row r="903">
      <x:c r="A903" s="5" t="s">
        <x:v>1940</x:v>
      </x:c>
      <x:c r="B903" s="5" t="s">
        <x:v>99</x:v>
      </x:c>
      <x:c r="C903" s="5" t="s">
        <x:v>108</x:v>
      </x:c>
      <x:c r="D903" s="5" t="s">
        <x:v>109</x:v>
      </x:c>
      <x:c r="E903" s="5" t="s">
        <x:v>90</x:v>
      </x:c>
      <x:c r="F903" s="5" t="s">
        <x:v>102</x:v>
      </x:c>
      <x:c r="G903" s="5" t="s">
        <x:v>175</x:v>
      </x:c>
      <x:c r="H903" s="5" t="s">
        <x:v>43</x:v>
      </x:c>
      <x:c r="I903" s="5" t="s">
        <x:v>550</x:v>
      </x:c>
      <x:c r="J903" s="5" t="s">
        <x:v>45</x:v>
      </x:c>
      <x:c r="K903" s="5" t="s">
        <x:v>61</x:v>
      </x:c>
      <x:c r="L903" s="5" t="s">
        <x:v>47</x:v>
      </x:c>
      <x:c r="M903" s="5" t="s">
        <x:v>329</x:v>
      </x:c>
      <x:c r="N903" s="6">
        <x:v>1</x:v>
      </x:c>
      <x:c r="O903" s="7">
        <x:v>383.07999999999998</x:v>
      </x:c>
      <x:c r="P903" s="8">
        <x:v>0</x:v>
      </x:c>
      <x:c r="Q903" s="7">
        <x:v>240.44999999999999</x:v>
      </x:c>
      <x:c r="R903" s="7">
        <x:v>383.07999999999998</x:v>
      </x:c>
      <x:c r="S903" s="5" t="s">
        <x:v>49</x:v>
      </x:c>
      <x:c r="T903" s="7">
        <x:v>69620.399999999994</x:v>
      </x:c>
      <x:c r="U903" s="6"/>
      <x:c r="V903" s="6"/>
      <x:c r="W903" s="5" t="s">
        <x:v>50</x:v>
      </x:c>
      <x:c r="X903" s="5" t="s">
        <x:v>70</x:v>
      </x:c>
    </x:row>
    <x:row r="904">
      <x:c r="A904" s="5" t="s">
        <x:v>1941</x:v>
      </x:c>
      <x:c r="B904" s="5">
        <x:v>45936</x:v>
      </x:c>
      <x:c r="C904" s="5" t="s">
        <x:v>88</x:v>
      </x:c>
      <x:c r="D904" s="5" t="s">
        <x:v>89</x:v>
      </x:c>
      <x:c r="E904" s="5" t="s">
        <x:v>90</x:v>
      </x:c>
      <x:c r="F904" s="5" t="s">
        <x:v>56</x:v>
      </x:c>
      <x:c r="G904" s="5" t="s">
        <x:v>1942</x:v>
      </x:c>
      <x:c r="H904" s="5" t="s">
        <x:v>58</x:v>
      </x:c>
      <x:c r="I904" s="5" t="s">
        <x:v>619</x:v>
      </x:c>
      <x:c r="J904" s="5" t="s">
        <x:v>116</x:v>
      </x:c>
      <x:c r="K904" s="5" t="s">
        <x:v>117</x:v>
      </x:c>
      <x:c r="L904" s="5" t="s">
        <x:v>16</x:v>
      </x:c>
      <x:c r="M904" s="5" t="s">
        <x:v>266</x:v>
      </x:c>
      <x:c r="N904" s="6">
        <x:v>18</x:v>
      </x:c>
      <x:c r="O904" s="7">
        <x:v>327.06</x:v>
      </x:c>
      <x:c r="P904" s="8">
        <x:v>0.10000000000000001</x:v>
      </x:c>
      <x:c r="Q904" s="7">
        <x:v>211</x:v>
      </x:c>
      <x:c r="R904" s="7">
        <x:v>5298.3699999999999</x:v>
      </x:c>
      <x:c r="S904" s="5" t="s">
        <x:v>49</x:v>
      </x:c>
      <x:c r="T904" s="7">
        <x:v>153232.59</x:v>
      </x:c>
      <x:c r="U904" s="6"/>
      <x:c r="V904" s="6"/>
      <x:c r="W904" s="5" t="s">
        <x:v>50</x:v>
      </x:c>
      <x:c r="X904" s="5" t="s">
        <x:v>70</x:v>
      </x:c>
    </x:row>
    <x:row r="905">
      <x:c r="A905" s="5" t="s">
        <x:v>1943</x:v>
      </x:c>
      <x:c r="B905" s="5">
        <x:v>45828</x:v>
      </x:c>
      <x:c r="C905" s="5" t="s">
        <x:v>138</x:v>
      </x:c>
      <x:c r="D905" s="5" t="s">
        <x:v>139</x:v>
      </x:c>
      <x:c r="E905" s="5" t="s">
        <x:v>90</x:v>
      </x:c>
      <x:c r="F905" s="5" t="s">
        <x:v>41</x:v>
      </x:c>
      <x:c r="G905" s="5" t="s">
        <x:v>1443</x:v>
      </x:c>
      <x:c r="H905" s="5" t="s">
        <x:v>58</x:v>
      </x:c>
      <x:c r="I905" s="5" t="s">
        <x:v>1065</x:v>
      </x:c>
      <x:c r="J905" s="5" t="s">
        <x:v>93</x:v>
      </x:c>
      <x:c r="K905" s="5" t="s">
        <x:v>86</x:v>
      </x:c>
      <x:c r="L905" s="5" t="s">
        <x:v>16</x:v>
      </x:c>
      <x:c r="M905" s="5" t="s">
        <x:v>166</x:v>
      </x:c>
      <x:c r="N905" s="6">
        <x:v>1</x:v>
      </x:c>
      <x:c r="O905" s="7">
        <x:v>38.710000000000001</x:v>
      </x:c>
      <x:c r="P905" s="8">
        <x:v>0</x:v>
      </x:c>
      <x:c r="Q905" s="7">
        <x:v>30.18</x:v>
      </x:c>
      <x:c r="R905" s="7">
        <x:v>38.710000000000001</x:v>
      </x:c>
      <x:c r="S905" s="5" t="s">
        <x:v>49</x:v>
      </x:c>
      <x:c r="T905" s="7">
        <x:v>170776.26999999999</x:v>
      </x:c>
      <x:c r="U905" s="6">
        <x:v>80</x:v>
      </x:c>
      <x:c r="V905" s="6">
        <x:v>29</x:v>
      </x:c>
      <x:c r="W905" s="5" t="s">
        <x:v>50</x:v>
      </x:c>
      <x:c r="X905" s="5" t="s">
        <x:v>80</x:v>
      </x:c>
    </x:row>
    <x:row r="906">
      <x:c r="A906" s="5" t="s">
        <x:v>1944</x:v>
      </x:c>
      <x:c r="B906" s="5">
        <x:v>45764</x:v>
      </x:c>
      <x:c r="C906" s="5" t="s">
        <x:v>38</x:v>
      </x:c>
      <x:c r="D906" s="5" t="s">
        <x:v>39</x:v>
      </x:c>
      <x:c r="E906" s="5" t="s">
        <x:v>40</x:v>
      </x:c>
      <x:c r="F906" s="5" t="s">
        <x:v>41</x:v>
      </x:c>
      <x:c r="G906" s="5" t="s">
        <x:v>1945</x:v>
      </x:c>
      <x:c r="H906" s="5" t="s">
        <x:v>43</x:v>
      </x:c>
      <x:c r="I906" s="5" t="s">
        <x:v>616</x:v>
      </x:c>
      <x:c r="J906" s="5" t="s">
        <x:v>74</x:v>
      </x:c>
      <x:c r="K906" s="5" t="s">
        <x:v>61</x:v>
      </x:c>
      <x:c r="L906" s="5" t="s">
        <x:v>16</x:v>
      </x:c>
      <x:c r="M906" s="5" t="s">
        <x:v>414</x:v>
      </x:c>
      <x:c r="N906" s="6">
        <x:v>1</x:v>
      </x:c>
      <x:c r="O906" s="7">
        <x:v>99.099999999999994</x:v>
      </x:c>
      <x:c r="P906" s="8">
        <x:v>0.25</x:v>
      </x:c>
      <x:c r="Q906" s="7">
        <x:v>64.439999999999998</x:v>
      </x:c>
      <x:c r="R906" s="7">
        <x:v>74.319999999999993</x:v>
      </x:c>
      <x:c r="S906" s="5" t="s">
        <x:v>49</x:v>
      </x:c>
      <x:c r="T906" s="7">
        <x:v>136612.60999999999</x:v>
      </x:c>
      <x:c r="U906" s="6"/>
      <x:c r="V906" s="6"/>
      <x:c r="W906" s="5" t="s">
        <x:v>50</x:v>
      </x:c>
      <x:c r="X906" s="5" t="s">
        <x:v>97</x:v>
      </x:c>
    </x:row>
    <x:row r="907">
      <x:c r="A907" s="5" t="s">
        <x:v>1946</x:v>
      </x:c>
      <x:c r="B907" s="5">
        <x:v>45936</x:v>
      </x:c>
      <x:c r="C907" s="5" t="s">
        <x:v>200</x:v>
      </x:c>
      <x:c r="D907" s="5" t="s">
        <x:v>201</x:v>
      </x:c>
      <x:c r="E907" s="5" t="s">
        <x:v>40</x:v>
      </x:c>
      <x:c r="F907" s="5" t="s">
        <x:v>158</x:v>
      </x:c>
      <x:c r="G907" s="5" t="s">
        <x:v>1947</x:v>
      </x:c>
      <x:c r="H907" s="5" t="s">
        <x:v>78</x:v>
      </x:c>
      <x:c r="I907" s="5" t="s">
        <x:v>169</x:v>
      </x:c>
      <x:c r="J907" s="5" t="s">
        <x:v>74</x:v>
      </x:c>
      <x:c r="K907" s="5" t="s">
        <x:v>46</x:v>
      </x:c>
      <x:c r="L907" s="5" t="s">
        <x:v>47</x:v>
      </x:c>
      <x:c r="M907" s="5" t="s">
        <x:v>136</x:v>
      </x:c>
      <x:c r="N907" s="6">
        <x:v>3</x:v>
      </x:c>
      <x:c r="O907" s="7">
        <x:v>62.520000000000003</x:v>
      </x:c>
      <x:c r="P907" s="8">
        <x:v>0.14999999999999999</x:v>
      </x:c>
      <x:c r="Q907" s="7">
        <x:v>39.799999999999997</x:v>
      </x:c>
      <x:c r="R907" s="7">
        <x:v>159.43000000000001</x:v>
      </x:c>
      <x:c r="S907" s="5" t="s">
        <x:v>49</x:v>
      </x:c>
      <x:c r="T907" s="7">
        <x:v>98671.429999999993</x:v>
      </x:c>
      <x:c r="U907" s="6"/>
      <x:c r="V907" s="6"/>
      <x:c r="W907" s="5" t="s">
        <x:v>50</x:v>
      </x:c>
      <x:c r="X907" s="5" t="s">
        <x:v>70</x:v>
      </x:c>
    </x:row>
    <x:row r="908">
      <x:c r="A908" s="5" t="s">
        <x:v>1948</x:v>
      </x:c>
      <x:c r="B908" s="5">
        <x:v>46152</x:v>
      </x:c>
      <x:c r="C908" s="5" t="s">
        <x:v>138</x:v>
      </x:c>
      <x:c r="D908" s="5" t="s">
        <x:v>139</x:v>
      </x:c>
      <x:c r="E908" s="5" t="s">
        <x:v>90</x:v>
      </x:c>
      <x:c r="F908" s="5" t="s">
        <x:v>41</x:v>
      </x:c>
      <x:c r="G908" s="5" t="s">
        <x:v>324</x:v>
      </x:c>
      <x:c r="H908" s="5" t="s">
        <x:v>58</x:v>
      </x:c>
      <x:c r="I908" s="5" t="s">
        <x:v>165</x:v>
      </x:c>
      <x:c r="J908" s="5" t="s">
        <x:v>93</x:v>
      </x:c>
      <x:c r="K908" s="5" t="s">
        <x:v>46</x:v>
      </x:c>
      <x:c r="L908" s="5" t="s">
        <x:v>16</x:v>
      </x:c>
      <x:c r="M908" s="5" t="s">
        <x:v>222</x:v>
      </x:c>
      <x:c r="N908" s="6">
        <x:v>1</x:v>
      </x:c>
      <x:c r="O908" s="7">
        <x:v>48.689999999999998</x:v>
      </x:c>
      <x:c r="P908" s="8">
        <x:v>0</x:v>
      </x:c>
      <x:c r="Q908" s="7">
        <x:v>33.380000000000003</x:v>
      </x:c>
      <x:c r="R908" s="7">
        <x:v>48.689999999999998</x:v>
      </x:c>
      <x:c r="S908" s="5" t="s">
        <x:v>49</x:v>
      </x:c>
      <x:c r="T908" s="7">
        <x:v>158572.73000000001</x:v>
      </x:c>
      <x:c r="U908" s="6"/>
      <x:c r="V908" s="6"/>
      <x:c r="W908" s="5" t="s">
        <x:v>50</x:v>
      </x:c>
      <x:c r="X908" s="5" t="s">
        <x:v>51</x:v>
      </x:c>
    </x:row>
    <x:row r="909">
      <x:c r="A909" s="5" t="s">
        <x:v>1949</x:v>
      </x:c>
      <x:c r="B909" s="5">
        <x:v>45694</x:v>
      </x:c>
      <x:c r="C909" s="5" t="s">
        <x:v>82</x:v>
      </x:c>
      <x:c r="D909" s="5" t="s">
        <x:v>83</x:v>
      </x:c>
      <x:c r="E909" s="5" t="s">
        <x:v>40</x:v>
      </x:c>
      <x:c r="F909" s="5" t="s">
        <x:v>56</x:v>
      </x:c>
      <x:c r="G909" s="5" t="s">
        <x:v>1950</x:v>
      </x:c>
      <x:c r="H909" s="5" t="s">
        <x:v>104</x:v>
      </x:c>
      <x:c r="I909" s="5" t="s">
        <x:v>395</x:v>
      </x:c>
      <x:c r="J909" s="5" t="s">
        <x:v>74</x:v>
      </x:c>
      <x:c r="K909" s="5" t="s">
        <x:v>86</x:v>
      </x:c>
      <x:c r="L909" s="5" t="s">
        <x:v>16</x:v>
      </x:c>
      <x:c r="M909" s="5" t="s">
        <x:v>483</x:v>
      </x:c>
      <x:c r="N909" s="6">
        <x:v>9</x:v>
      </x:c>
      <x:c r="O909" s="7">
        <x:v>73.870000000000005</x:v>
      </x:c>
      <x:c r="P909" s="8">
        <x:v>0.25</x:v>
      </x:c>
      <x:c r="Q909" s="7">
        <x:v>37.950000000000003</x:v>
      </x:c>
      <x:c r="R909" s="7">
        <x:v>498.62</x:v>
      </x:c>
      <x:c r="S909" s="5" t="s">
        <x:v>49</x:v>
      </x:c>
      <x:c r="T909" s="7">
        <x:v>174033.03</x:v>
      </x:c>
      <x:c r="U909" s="6"/>
      <x:c r="V909" s="6"/>
      <x:c r="W909" s="5" t="s">
        <x:v>50</x:v>
      </x:c>
      <x:c r="X909" s="5" t="s">
        <x:v>97</x:v>
      </x:c>
    </x:row>
    <x:row r="910">
      <x:c r="A910" s="5" t="s">
        <x:v>1951</x:v>
      </x:c>
      <x:c r="B910" s="5">
        <x:v>45688</x:v>
      </x:c>
      <x:c r="C910" s="5" t="s">
        <x:v>82</x:v>
      </x:c>
      <x:c r="D910" s="5" t="s">
        <x:v>83</x:v>
      </x:c>
      <x:c r="E910" s="5" t="s">
        <x:v>40</x:v>
      </x:c>
      <x:c r="F910" s="5" t="s">
        <x:v>56</x:v>
      </x:c>
      <x:c r="G910" s="5" t="s">
        <x:v>1952</x:v>
      </x:c>
      <x:c r="H910" s="5" t="s">
        <x:v>43</x:v>
      </x:c>
      <x:c r="I910" s="5" t="s">
        <x:v>578</x:v>
      </x:c>
      <x:c r="J910" s="5" t="s">
        <x:v>116</x:v>
      </x:c>
      <x:c r="K910" s="5" t="s">
        <x:v>86</x:v>
      </x:c>
      <x:c r="L910" s="5" t="s">
        <x:v>94</x:v>
      </x:c>
      <x:c r="M910" s="5" t="s">
        <x:v>75</x:v>
      </x:c>
      <x:c r="N910" s="6">
        <x:v>0</x:v>
      </x:c>
      <x:c r="O910" s="7">
        <x:v>126.64</x:v>
      </x:c>
      <x:c r="P910" s="8">
        <x:v>0</x:v>
      </x:c>
      <x:c r="Q910" s="7">
        <x:v>83.560000000000002</x:v>
      </x:c>
      <x:c r="R910" s="7">
        <x:v>0</x:v>
      </x:c>
      <x:c r="S910" s="5" t="s">
        <x:v>49</x:v>
      </x:c>
      <x:c r="T910" s="7">
        <x:v>100575.97</x:v>
      </x:c>
      <x:c r="U910" s="6"/>
      <x:c r="V910" s="6"/>
      <x:c r="W910" s="5" t="s">
        <x:v>151</x:v>
      </x:c>
      <x:c r="X910" s="5" t="s">
        <x:v>70</x:v>
      </x:c>
    </x:row>
    <x:row r="911">
      <x:c r="A911" s="5" t="s">
        <x:v>1953</x:v>
      </x:c>
      <x:c r="B911" s="5">
        <x:v>45419</x:v>
      </x:c>
      <x:c r="C911" s="5" t="s">
        <x:v>216</x:v>
      </x:c>
      <x:c r="D911" s="5" t="s">
        <x:v>217</x:v>
      </x:c>
      <x:c r="E911" s="5" t="s">
        <x:v>40</x:v>
      </x:c>
      <x:c r="F911" s="5" t="s">
        <x:v>102</x:v>
      </x:c>
      <x:c r="G911" s="5" t="s">
        <x:v>1954</x:v>
      </x:c>
      <x:c r="H911" s="5" t="s">
        <x:v>104</x:v>
      </x:c>
      <x:c r="I911" s="5" t="s">
        <x:v>400</x:v>
      </x:c>
      <x:c r="J911" s="5" t="s">
        <x:v>93</x:v>
      </x:c>
      <x:c r="K911" s="5" t="s">
        <x:v>61</x:v>
      </x:c>
      <x:c r="L911" s="5" t="s">
        <x:v>16</x:v>
      </x:c>
      <x:c r="M911" s="5" t="s">
        <x:v>189</x:v>
      </x:c>
      <x:c r="N911" s="6">
        <x:v>3</x:v>
      </x:c>
      <x:c r="O911" s="7">
        <x:v>29.210000000000001</x:v>
      </x:c>
      <x:c r="P911" s="8">
        <x:v>0.25</x:v>
      </x:c>
      <x:c r="Q911" s="7">
        <x:v>16.07</x:v>
      </x:c>
      <x:c r="R911" s="7">
        <x:v>65.719999999999999</x:v>
      </x:c>
      <x:c r="S911" s="5" t="s">
        <x:v>49</x:v>
      </x:c>
      <x:c r="T911" s="7">
        <x:v>170500.35000000001</x:v>
      </x:c>
      <x:c r="U911" s="6"/>
      <x:c r="V911" s="6"/>
      <x:c r="W911" s="5" t="s">
        <x:v>50</x:v>
      </x:c>
      <x:c r="X911" s="5" t="s">
        <x:v>97</x:v>
      </x:c>
    </x:row>
    <x:row r="912">
      <x:c r="A912" s="5" t="s">
        <x:v>1955</x:v>
      </x:c>
      <x:c r="B912" s="5">
        <x:v>45520</x:v>
      </x:c>
      <x:c r="C912" s="5" t="s">
        <x:v>194</x:v>
      </x:c>
      <x:c r="D912" s="5" t="s">
        <x:v>195</x:v>
      </x:c>
      <x:c r="E912" s="5" t="s">
        <x:v>90</x:v>
      </x:c>
      <x:c r="F912" s="5" t="s">
        <x:v>158</x:v>
      </x:c>
      <x:c r="G912" s="5" t="s">
        <x:v>355</x:v>
      </x:c>
      <x:c r="H912" s="5" t="s">
        <x:v>58</x:v>
      </x:c>
      <x:c r="I912" s="5" t="s">
        <x:v>1065</x:v>
      </x:c>
      <x:c r="J912" s="5" t="s">
        <x:v>93</x:v>
      </x:c>
      <x:c r="K912" s="5" t="s">
        <x:v>86</x:v>
      </x:c>
      <x:c r="L912" s="5" t="s">
        <x:v>94</x:v>
      </x:c>
      <x:c r="M912" s="5" t="s">
        <x:v>198</x:v>
      </x:c>
      <x:c r="N912" s="6">
        <x:v>1</x:v>
      </x:c>
      <x:c r="O912" s="7">
        <x:v>40.710000000000001</x:v>
      </x:c>
      <x:c r="P912" s="8">
        <x:v>0.14999999999999999</x:v>
      </x:c>
      <x:c r="Q912" s="7">
        <x:v>30.18</x:v>
      </x:c>
      <x:c r="R912" s="7">
        <x:v>34.600000000000001</x:v>
      </x:c>
      <x:c r="S912" s="5" t="s">
        <x:v>49</x:v>
      </x:c>
      <x:c r="T912" s="7">
        <x:v>92789.990000000005</x:v>
      </x:c>
      <x:c r="U912" s="6"/>
      <x:c r="V912" s="6"/>
      <x:c r="W912" s="5" t="s">
        <x:v>50</x:v>
      </x:c>
      <x:c r="X912" s="5" t="s">
        <x:v>51</x:v>
      </x:c>
    </x:row>
    <x:row r="913">
      <x:c r="A913" s="5" t="s">
        <x:v>1956</x:v>
      </x:c>
      <x:c r="B913" s="5">
        <x:v>45773</x:v>
      </x:c>
      <x:c r="C913" s="5" t="s">
        <x:v>138</x:v>
      </x:c>
      <x:c r="D913" s="5" t="s">
        <x:v>139</x:v>
      </x:c>
      <x:c r="E913" s="5" t="s">
        <x:v>90</x:v>
      </x:c>
      <x:c r="F913" s="5" t="s">
        <x:v>41</x:v>
      </x:c>
      <x:c r="G913" s="5" t="s">
        <x:v>1957</x:v>
      </x:c>
      <x:c r="H913" s="5" t="s">
        <x:v>104</x:v>
      </x:c>
      <x:c r="I913" s="5" t="s">
        <x:v>517</x:v>
      </x:c>
      <x:c r="J913" s="5" t="s">
        <x:v>60</x:v>
      </x:c>
      <x:c r="K913" s="5" t="s">
        <x:v>117</x:v>
      </x:c>
      <x:c r="L913" s="5" t="s">
        <x:v>131</x:v>
      </x:c>
      <x:c r="M913" s="5" t="s">
        <x:v>62</x:v>
      </x:c>
      <x:c r="N913" s="6">
        <x:v>1</x:v>
      </x:c>
      <x:c r="O913" s="7">
        <x:v>62.719999999999999</x:v>
      </x:c>
      <x:c r="P913" s="8">
        <x:v>0.10000000000000001</x:v>
      </x:c>
      <x:c r="Q913" s="7">
        <x:v>34.240000000000002</x:v>
      </x:c>
      <x:c r="R913" s="7">
        <x:v>56.450000000000003</x:v>
      </x:c>
      <x:c r="S913" s="5" t="s">
        <x:v>49</x:v>
      </x:c>
      <x:c r="T913" s="7">
        <x:v>90863.25</x:v>
      </x:c>
      <x:c r="U913" s="6"/>
      <x:c r="V913" s="6"/>
      <x:c r="W913" s="5" t="s">
        <x:v>50</x:v>
      </x:c>
      <x:c r="X913" s="5" t="s">
        <x:v>70</x:v>
      </x:c>
    </x:row>
    <x:row r="914">
      <x:c r="A914" s="5" t="s">
        <x:v>1958</x:v>
      </x:c>
      <x:c r="B914" s="5">
        <x:v>46054</x:v>
      </x:c>
      <x:c r="C914" s="5" t="s">
        <x:v>194</x:v>
      </x:c>
      <x:c r="D914" s="5" t="s">
        <x:v>195</x:v>
      </x:c>
      <x:c r="E914" s="5" t="s">
        <x:v>90</x:v>
      </x:c>
      <x:c r="F914" s="5" t="s">
        <x:v>158</x:v>
      </x:c>
      <x:c r="G914" s="5" t="s">
        <x:v>529</x:v>
      </x:c>
      <x:c r="H914" s="5" t="s">
        <x:v>58</x:v>
      </x:c>
      <x:c r="I914" s="5" t="s">
        <x:v>338</x:v>
      </x:c>
      <x:c r="J914" s="5" t="s">
        <x:v>60</x:v>
      </x:c>
      <x:c r="K914" s="5" t="s">
        <x:v>61</x:v>
      </x:c>
      <x:c r="L914" s="5" t="s">
        <x:v>16</x:v>
      </x:c>
      <x:c r="M914" s="5" t="s">
        <x:v>262</x:v>
      </x:c>
      <x:c r="N914" s="6">
        <x:v>1</x:v>
      </x:c>
      <x:c r="O914" s="7">
        <x:v>248.97999999999999</x:v>
      </x:c>
      <x:c r="P914" s="8">
        <x:v>0.14999999999999999</x:v>
      </x:c>
      <x:c r="Q914" s="7">
        <x:v>150.38999999999999</x:v>
      </x:c>
      <x:c r="R914" s="7">
        <x:v>211.63</x:v>
      </x:c>
      <x:c r="S914" s="5" t="s">
        <x:v>49</x:v>
      </x:c>
      <x:c r="T914" s="7">
        <x:v>171964.13</x:v>
      </x:c>
      <x:c r="U914" s="6"/>
      <x:c r="V914" s="6"/>
      <x:c r="W914" s="5" t="s">
        <x:v>50</x:v>
      </x:c>
      <x:c r="X914" s="5" t="s">
        <x:v>80</x:v>
      </x:c>
    </x:row>
    <x:row r="915">
      <x:c r="A915" s="5" t="s">
        <x:v>1959</x:v>
      </x:c>
      <x:c r="B915" s="5">
        <x:v>45482</x:v>
      </x:c>
      <x:c r="C915" s="5" t="s">
        <x:v>144</x:v>
      </x:c>
      <x:c r="D915" s="5" t="s">
        <x:v>145</x:v>
      </x:c>
      <x:c r="E915" s="5" t="s">
        <x:v>55</x:v>
      </x:c>
      <x:c r="F915" s="5" t="s">
        <x:v>66</x:v>
      </x:c>
      <x:c r="G915" s="5" t="s">
        <x:v>1960</x:v>
      </x:c>
      <x:c r="H915" s="5" t="s">
        <x:v>58</x:v>
      </x:c>
      <x:c r="I915" s="5" t="s">
        <x:v>387</x:v>
      </x:c>
      <x:c r="J915" s="5" t="s">
        <x:v>93</x:v>
      </x:c>
      <x:c r="K915" s="5" t="s">
        <x:v>117</x:v>
      </x:c>
      <x:c r="L915" s="5" t="s">
        <x:v>16</x:v>
      </x:c>
      <x:c r="M915" s="5" t="s">
        <x:v>322</x:v>
      </x:c>
      <x:c r="N915" s="6">
        <x:v>-4</x:v>
      </x:c>
      <x:c r="O915" s="7">
        <x:v>45.43</x:v>
      </x:c>
      <x:c r="P915" s="8">
        <x:v>0</x:v>
      </x:c>
      <x:c r="Q915" s="7">
        <x:v>25.719999999999999</x:v>
      </x:c>
      <x:c r="R915" s="7">
        <x:v>-181.72</x:v>
      </x:c>
      <x:c r="S915" s="5" t="s">
        <x:v>49</x:v>
      </x:c>
      <x:c r="T915" s="7">
        <x:v>181671.78</x:v>
      </x:c>
      <x:c r="U915" s="6"/>
      <x:c r="V915" s="6"/>
      <x:c r="W915" s="5" t="s">
        <x:v>96</x:v>
      </x:c>
      <x:c r="X915" s="5" t="s">
        <x:v>97</x:v>
      </x:c>
    </x:row>
    <x:row r="916">
      <x:c r="A916" s="5" t="s">
        <x:v>1961</x:v>
      </x:c>
      <x:c r="B916" s="5">
        <x:v>45795</x:v>
      </x:c>
      <x:c r="C916" s="5" t="s">
        <x:v>138</x:v>
      </x:c>
      <x:c r="D916" s="5" t="s">
        <x:v>139</x:v>
      </x:c>
      <x:c r="E916" s="5" t="s">
        <x:v>90</x:v>
      </x:c>
      <x:c r="F916" s="5" t="s">
        <x:v>41</x:v>
      </x:c>
      <x:c r="G916" s="5" t="s">
        <x:v>1962</x:v>
      </x:c>
      <x:c r="H916" s="5" t="s">
        <x:v>58</x:v>
      </x:c>
      <x:c r="I916" s="5" t="s">
        <x:v>400</x:v>
      </x:c>
      <x:c r="J916" s="5" t="s">
        <x:v>93</x:v>
      </x:c>
      <x:c r="K916" s="5" t="s">
        <x:v>61</x:v>
      </x:c>
      <x:c r="L916" s="5" t="s">
        <x:v>16</x:v>
      </x:c>
      <x:c r="M916" s="5" t="s">
        <x:v>122</x:v>
      </x:c>
      <x:c r="N916" s="6">
        <x:v>1</x:v>
      </x:c>
      <x:c r="O916" s="7">
        <x:v>30.120000000000001</x:v>
      </x:c>
      <x:c r="P916" s="8">
        <x:v>0</x:v>
      </x:c>
      <x:c r="Q916" s="7">
        <x:v>16.07</x:v>
      </x:c>
      <x:c r="R916" s="7">
        <x:v>30.120000000000001</x:v>
      </x:c>
      <x:c r="S916" s="5" t="s">
        <x:v>49</x:v>
      </x:c>
      <x:c r="T916" s="7">
        <x:v>150140.76000000001</x:v>
      </x:c>
      <x:c r="U916" s="6"/>
      <x:c r="V916" s="6"/>
      <x:c r="W916" s="5" t="s">
        <x:v>50</x:v>
      </x:c>
      <x:c r="X916" s="5" t="s">
        <x:v>51</x:v>
      </x:c>
    </x:row>
    <x:row r="917">
      <x:c r="A917" s="5" t="s">
        <x:v>1963</x:v>
      </x:c>
      <x:c r="B917" s="5">
        <x:v>45513</x:v>
      </x:c>
      <x:c r="C917" s="5" t="s">
        <x:v>162</x:v>
      </x:c>
      <x:c r="D917" s="5" t="s">
        <x:v>163</x:v>
      </x:c>
      <x:c r="E917" s="5" t="s">
        <x:v>40</x:v>
      </x:c>
      <x:c r="F917" s="5" t="s">
        <x:v>158</x:v>
      </x:c>
      <x:c r="G917" s="5" t="s">
        <x:v>1964</x:v>
      </x:c>
      <x:c r="H917" s="5" t="s">
        <x:v>104</x:v>
      </x:c>
      <x:c r="I917" s="5" t="s">
        <x:v>762</x:v>
      </x:c>
      <x:c r="J917" s="5" t="s">
        <x:v>74</x:v>
      </x:c>
      <x:c r="K917" s="5" t="s">
        <x:v>46</x:v>
      </x:c>
      <x:c r="L917" s="5" t="s">
        <x:v>94</x:v>
      </x:c>
      <x:c r="M917" s="5" t="s">
        <x:v>198</x:v>
      </x:c>
      <x:c r="N917" s="6">
        <x:v>1</x:v>
      </x:c>
      <x:c r="O917" s="7">
        <x:v>63.380000000000003</x:v>
      </x:c>
      <x:c r="P917" s="8">
        <x:v>5.0000000000000003e-002</x:v>
      </x:c>
      <x:c r="Q917" s="7">
        <x:v>42.109999999999999</x:v>
      </x:c>
      <x:c r="R917" s="7">
        <x:v>60.210000000000001</x:v>
      </x:c>
      <x:c r="S917" s="5" t="s">
        <x:v>49</x:v>
      </x:c>
      <x:c r="T917" s="7">
        <x:v>92789.990000000005</x:v>
      </x:c>
      <x:c r="U917" s="6"/>
      <x:c r="V917" s="6"/>
      <x:c r="W917" s="5" t="s">
        <x:v>50</x:v>
      </x:c>
      <x:c r="X917" s="5" t="s">
        <x:v>80</x:v>
      </x:c>
    </x:row>
    <x:row r="918">
      <x:c r="A918" s="5" t="s">
        <x:v>1965</x:v>
      </x:c>
      <x:c r="B918" s="5">
        <x:v>45847</x:v>
      </x:c>
      <x:c r="C918" s="5" t="s">
        <x:v>247</x:v>
      </x:c>
      <x:c r="D918" s="5" t="s">
        <x:v>248</x:v>
      </x:c>
      <x:c r="E918" s="5" t="s">
        <x:v>40</x:v>
      </x:c>
      <x:c r="F918" s="5" t="s">
        <x:v>102</x:v>
      </x:c>
      <x:c r="G918" s="5" t="s">
        <x:v>1966</x:v>
      </x:c>
      <x:c r="H918" s="5" t="s">
        <x:v>58</x:v>
      </x:c>
      <x:c r="I918" s="5" t="s">
        <x:v>135</x:v>
      </x:c>
      <x:c r="J918" s="5" t="s">
        <x:v>60</x:v>
      </x:c>
      <x:c r="K918" s="5" t="s">
        <x:v>86</x:v>
      </x:c>
      <x:c r="L918" s="5" t="s">
        <x:v>47</x:v>
      </x:c>
      <x:c r="M918" s="5" t="s">
        <x:v>136</x:v>
      </x:c>
      <x:c r="N918" s="6">
        <x:v>1</x:v>
      </x:c>
      <x:c r="O918" s="7">
        <x:v>226.25</x:v>
      </x:c>
      <x:c r="P918" s="8">
        <x:v>0.20000000000000001</x:v>
      </x:c>
      <x:c r="Q918" s="7">
        <x:v>130.28</x:v>
      </x:c>
      <x:c r="R918" s="7">
        <x:v>181</x:v>
      </x:c>
      <x:c r="S918" s="5" t="s">
        <x:v>49</x:v>
      </x:c>
      <x:c r="T918" s="7">
        <x:v>68536.440000000002</x:v>
      </x:c>
      <x:c r="U918" s="6"/>
      <x:c r="V918" s="6"/>
      <x:c r="W918" s="5" t="s">
        <x:v>50</x:v>
      </x:c>
      <x:c r="X918" s="5" t="s">
        <x:v>51</x:v>
      </x:c>
    </x:row>
    <x:row r="919">
      <x:c r="A919" s="5" t="s">
        <x:v>1967</x:v>
      </x:c>
      <x:c r="B919" s="5">
        <x:v>45358</x:v>
      </x:c>
      <x:c r="C919" s="5" t="s">
        <x:v>247</x:v>
      </x:c>
      <x:c r="D919" s="5" t="s">
        <x:v>248</x:v>
      </x:c>
      <x:c r="E919" s="5" t="s">
        <x:v>40</x:v>
      </x:c>
      <x:c r="F919" s="5" t="s">
        <x:v>102</x:v>
      </x:c>
      <x:c r="G919" s="5" t="s">
        <x:v>466</x:v>
      </x:c>
      <x:c r="H919" s="5" t="s">
        <x:v>78</x:v>
      </x:c>
      <x:c r="I919" s="5" t="s">
        <x:v>494</x:v>
      </x:c>
      <x:c r="J919" s="5" t="s">
        <x:v>45</x:v>
      </x:c>
      <x:c r="K919" s="5" t="s">
        <x:v>117</x:v>
      </x:c>
      <x:c r="L919" s="5" t="s">
        <x:v>16</x:v>
      </x:c>
      <x:c r="M919" s="5" t="s">
        <x:v>48</x:v>
      </x:c>
      <x:c r="N919" s="6">
        <x:v>6</x:v>
      </x:c>
      <x:c r="O919" s="7">
        <x:v>668.72000000000003</x:v>
      </x:c>
      <x:c r="P919" s="8">
        <x:v>0.25</x:v>
      </x:c>
      <x:c r="Q919" s="7">
        <x:v>417.19999999999999</x:v>
      </x:c>
      <x:c r="R919" s="7">
        <x:v>3009.2399999999998</x:v>
      </x:c>
      <x:c r="S919" s="5" t="s">
        <x:v>49</x:v>
      </x:c>
      <x:c r="T919" s="7">
        <x:v>151220.14999999999</x:v>
      </x:c>
      <x:c r="U919" s="6"/>
      <x:c r="V919" s="6"/>
      <x:c r="W919" s="5" t="s">
        <x:v>50</x:v>
      </x:c>
      <x:c r="X919" s="5" t="s">
        <x:v>97</x:v>
      </x:c>
    </x:row>
    <x:row r="920">
      <x:c r="A920" s="5" t="s">
        <x:v>1968</x:v>
      </x:c>
      <x:c r="B920" s="5">
        <x:v>45373</x:v>
      </x:c>
      <x:c r="C920" s="5" t="s">
        <x:v>138</x:v>
      </x:c>
      <x:c r="D920" s="5" t="s">
        <x:v>139</x:v>
      </x:c>
      <x:c r="E920" s="5" t="s">
        <x:v>90</x:v>
      </x:c>
      <x:c r="F920" s="5" t="s">
        <x:v>41</x:v>
      </x:c>
      <x:c r="G920" s="5" t="s">
        <x:v>1969</x:v>
      </x:c>
      <x:c r="H920" s="5" t="s">
        <x:v>104</x:v>
      </x:c>
      <x:c r="I920" s="5" t="s">
        <x:v>719</x:v>
      </x:c>
      <x:c r="J920" s="5" t="s">
        <x:v>93</x:v>
      </x:c>
      <x:c r="K920" s="5" t="s">
        <x:v>117</x:v>
      </x:c>
      <x:c r="L920" s="5" t="s">
        <x:v>16</x:v>
      </x:c>
      <x:c r="M920" s="5" t="s">
        <x:v>211</x:v>
      </x:c>
      <x:c r="N920" s="6">
        <x:v>1</x:v>
      </x:c>
      <x:c r="O920" s="7">
        <x:v>55.5</x:v>
      </x:c>
      <x:c r="P920" s="8">
        <x:v>0.20000000000000001</x:v>
      </x:c>
      <x:c r="Q920" s="7">
        <x:v>43.920000000000002</x:v>
      </x:c>
      <x:c r="R920" s="7">
        <x:v>44.399999999999999</x:v>
      </x:c>
      <x:c r="S920" s="5" t="s">
        <x:v>49</x:v>
      </x:c>
      <x:c r="T920" s="7">
        <x:v>141279.41</x:v>
      </x:c>
      <x:c r="U920" s="6"/>
      <x:c r="V920" s="6"/>
      <x:c r="W920" s="5" t="s">
        <x:v>50</x:v>
      </x:c>
      <x:c r="X920" s="5" t="s">
        <x:v>70</x:v>
      </x:c>
    </x:row>
    <x:row r="921">
      <x:c r="A921" s="5" t="s">
        <x:v>1970</x:v>
      </x:c>
      <x:c r="B921" s="5">
        <x:v>45821</x:v>
      </x:c>
      <x:c r="C921" s="5" t="s">
        <x:v>340</x:v>
      </x:c>
      <x:c r="D921" s="5" t="s">
        <x:v>341</x:v>
      </x:c>
      <x:c r="E921" s="5" t="s">
        <x:v>55</x:v>
      </x:c>
      <x:c r="F921" s="5" t="s">
        <x:v>66</x:v>
      </x:c>
      <x:c r="G921" s="5" t="s">
        <x:v>1971</x:v>
      </x:c>
      <x:c r="H921" s="5" t="s">
        <x:v>43</x:v>
      </x:c>
      <x:c r="I921" s="5" t="s">
        <x:v>250</x:v>
      </x:c>
      <x:c r="J921" s="5" t="s">
        <x:v>60</x:v>
      </x:c>
      <x:c r="K921" s="5" t="s">
        <x:v>46</x:v>
      </x:c>
      <x:c r="L921" s="5" t="s">
        <x:v>131</x:v>
      </x:c>
      <x:c r="M921" s="5" t="s">
        <x:v>166</x:v>
      </x:c>
      <x:c r="N921" s="6">
        <x:v>2</x:v>
      </x:c>
      <x:c r="O921" s="7">
        <x:v>200.38999999999999</x:v>
      </x:c>
      <x:c r="P921" s="8">
        <x:v>0.20000000000000001</x:v>
      </x:c>
      <x:c r="Q921" s="7">
        <x:v>120.05</x:v>
      </x:c>
      <x:c r="R921" s="7">
        <x:v>320.62</x:v>
      </x:c>
      <x:c r="S921" s="5" t="s">
        <x:v>49</x:v>
      </x:c>
      <x:c r="T921" s="7">
        <x:v>61053.580000000002</x:v>
      </x:c>
      <x:c r="U921" s="6"/>
      <x:c r="V921" s="6"/>
      <x:c r="W921" s="5" t="s">
        <x:v>50</x:v>
      </x:c>
      <x:c r="X921" s="5" t="s">
        <x:v>80</x:v>
      </x:c>
    </x:row>
    <x:row r="922">
      <x:c r="A922" s="5" t="s">
        <x:v>1972</x:v>
      </x:c>
      <x:c r="B922" s="5">
        <x:v>45795</x:v>
      </x:c>
      <x:c r="C922" s="5" t="s">
        <x:v>144</x:v>
      </x:c>
      <x:c r="D922" s="5" t="s">
        <x:v>145</x:v>
      </x:c>
      <x:c r="E922" s="5" t="s">
        <x:v>55</x:v>
      </x:c>
      <x:c r="F922" s="5" t="s">
        <x:v>1973</x:v>
      </x:c>
      <x:c r="G922" s="5" t="s">
        <x:v>1974</x:v>
      </x:c>
      <x:c r="H922" s="5" t="s">
        <x:v>58</x:v>
      </x:c>
      <x:c r="I922" s="5" t="s">
        <x:v>800</x:v>
      </x:c>
      <x:c r="J922" s="5" t="s">
        <x:v>74</x:v>
      </x:c>
      <x:c r="K922" s="5" t="s">
        <x:v>61</x:v>
      </x:c>
      <x:c r="L922" s="5" t="s">
        <x:v>94</x:v>
      </x:c>
      <x:c r="M922" s="5" t="s">
        <x:v>106</x:v>
      </x:c>
      <x:c r="N922" s="6">
        <x:v>1</x:v>
      </x:c>
      <x:c r="O922" s="7">
        <x:v>58.149999999999999</x:v>
      </x:c>
      <x:c r="P922" s="8">
        <x:v>0</x:v>
      </x:c>
      <x:c r="Q922" s="7">
        <x:v>29.489999999999998</x:v>
      </x:c>
      <x:c r="R922" s="7">
        <x:v>58.149999999999999</x:v>
      </x:c>
      <x:c r="S922" s="5" t="s">
        <x:v>49</x:v>
      </x:c>
      <x:c r="T922" s="7"/>
      <x:c r="U922" s="6"/>
      <x:c r="V922" s="6"/>
      <x:c r="W922" s="5" t="s">
        <x:v>50</x:v>
      </x:c>
      <x:c r="X922" s="5" t="s">
        <x:v>51</x:v>
      </x:c>
    </x:row>
    <x:row r="923">
      <x:c r="A923" s="5" t="s">
        <x:v>1975</x:v>
      </x:c>
      <x:c r="B923" s="5">
        <x:v>45522</x:v>
      </x:c>
      <x:c r="C923" s="5" t="s">
        <x:v>53</x:v>
      </x:c>
      <x:c r="D923" s="5" t="s">
        <x:v>54</x:v>
      </x:c>
      <x:c r="E923" s="5" t="s">
        <x:v>55</x:v>
      </x:c>
      <x:c r="F923" s="5" t="s">
        <x:v>56</x:v>
      </x:c>
      <x:c r="G923" s="5" t="s">
        <x:v>1976</x:v>
      </x:c>
      <x:c r="H923" s="5" t="s">
        <x:v>58</x:v>
      </x:c>
      <x:c r="I923" s="5" t="s">
        <x:v>855</x:v>
      </x:c>
      <x:c r="J923" s="5" t="s">
        <x:v>116</x:v>
      </x:c>
      <x:c r="K923" s="5" t="s">
        <x:v>46</x:v>
      </x:c>
      <x:c r="L923" s="5" t="s">
        <x:v>16</x:v>
      </x:c>
      <x:c r="M923" s="5" t="s">
        <x:v>204</x:v>
      </x:c>
      <x:c r="N923" s="6">
        <x:v>1</x:v>
      </x:c>
      <x:c r="O923" s="7">
        <x:v>74.189999999999998</x:v>
      </x:c>
      <x:c r="P923" s="8">
        <x:v>0.20000000000000001</x:v>
      </x:c>
      <x:c r="Q923" s="7">
        <x:v>50.420000000000002</x:v>
      </x:c>
      <x:c r="R923" s="7">
        <x:v>59.350000000000001</x:v>
      </x:c>
      <x:c r="S923" s="5" t="s">
        <x:v>49</x:v>
      </x:c>
      <x:c r="T923" s="7">
        <x:v>157719</x:v>
      </x:c>
      <x:c r="U923" s="6"/>
      <x:c r="V923" s="6"/>
      <x:c r="W923" s="5" t="s">
        <x:v>50</x:v>
      </x:c>
      <x:c r="X923" s="5" t="s">
        <x:v>97</x:v>
      </x:c>
    </x:row>
    <x:row r="924">
      <x:c r="A924" s="5" t="s">
        <x:v>1977</x:v>
      </x:c>
      <x:c r="B924" s="5">
        <x:v>46160</x:v>
      </x:c>
      <x:c r="C924" s="5" t="s">
        <x:v>108</x:v>
      </x:c>
      <x:c r="D924" s="5" t="s">
        <x:v>109</x:v>
      </x:c>
      <x:c r="E924" s="5" t="s">
        <x:v>90</x:v>
      </x:c>
      <x:c r="F924" s="5" t="s">
        <x:v>102</x:v>
      </x:c>
      <x:c r="G924" s="5" t="s">
        <x:v>1155</x:v>
      </x:c>
      <x:c r="H924" s="5" t="s">
        <x:v>43</x:v>
      </x:c>
      <x:c r="I924" s="5" t="s">
        <x:v>855</x:v>
      </x:c>
      <x:c r="J924" s="5" t="s">
        <x:v>116</x:v>
      </x:c>
      <x:c r="K924" s="5" t="s">
        <x:v>46</x:v>
      </x:c>
      <x:c r="L924" s="5" t="s">
        <x:v>94</x:v>
      </x:c>
      <x:c r="M924" s="5" t="s">
        <x:v>350</x:v>
      </x:c>
      <x:c r="N924" s="6">
        <x:v>2</x:v>
      </x:c>
      <x:c r="O924" s="7">
        <x:v>81.780000000000001</x:v>
      </x:c>
      <x:c r="P924" s="8">
        <x:v>5.0000000000000003e-002</x:v>
      </x:c>
      <x:c r="Q924" s="7">
        <x:v>50.420000000000002</x:v>
      </x:c>
      <x:c r="R924" s="7">
        <x:v>155.38</x:v>
      </x:c>
      <x:c r="S924" s="5" t="s">
        <x:v>49</x:v>
      </x:c>
      <x:c r="T924" s="7">
        <x:v>92972.770000000004</x:v>
      </x:c>
      <x:c r="U924" s="6"/>
      <x:c r="V924" s="6"/>
      <x:c r="W924" s="5" t="s">
        <x:v>50</x:v>
      </x:c>
      <x:c r="X924" s="5" t="s">
        <x:v>97</x:v>
      </x:c>
    </x:row>
    <x:row r="925">
      <x:c r="A925" s="5" t="s">
        <x:v>1978</x:v>
      </x:c>
      <x:c r="B925" s="5">
        <x:v>45324</x:v>
      </x:c>
      <x:c r="C925" s="5" t="s">
        <x:v>53</x:v>
      </x:c>
      <x:c r="D925" s="5" t="s">
        <x:v>54</x:v>
      </x:c>
      <x:c r="E925" s="5" t="s">
        <x:v>55</x:v>
      </x:c>
      <x:c r="F925" s="5" t="s">
        <x:v>56</x:v>
      </x:c>
      <x:c r="G925" s="5" t="s">
        <x:v>441</x:v>
      </x:c>
      <x:c r="H925" s="5" t="s">
        <x:v>58</x:v>
      </x:c>
      <x:c r="I925" s="5" t="s">
        <x:v>536</x:v>
      </x:c>
      <x:c r="J925" s="5" t="s">
        <x:v>116</x:v>
      </x:c>
      <x:c r="K925" s="5" t="s">
        <x:v>61</x:v>
      </x:c>
      <x:c r="L925" s="5" t="s">
        <x:v>16</x:v>
      </x:c>
      <x:c r="M925" s="5" t="s">
        <x:v>442</x:v>
      </x:c>
      <x:c r="N925" s="6">
        <x:v>-1</x:v>
      </x:c>
      <x:c r="O925" s="7">
        <x:v>171.09</x:v>
      </x:c>
      <x:c r="P925" s="8">
        <x:v>0.20000000000000001</x:v>
      </x:c>
      <x:c r="Q925" s="7">
        <x:v>114.48</x:v>
      </x:c>
      <x:c r="R925" s="7">
        <x:v>-136.87</x:v>
      </x:c>
      <x:c r="S925" s="5" t="s">
        <x:v>49</x:v>
      </x:c>
      <x:c r="T925" s="7">
        <x:v>141901.59</x:v>
      </x:c>
      <x:c r="U925" s="6"/>
      <x:c r="V925" s="6"/>
      <x:c r="W925" s="5" t="s">
        <x:v>96</x:v>
      </x:c>
      <x:c r="X925" s="5" t="s">
        <x:v>80</x:v>
      </x:c>
    </x:row>
    <x:row r="926">
      <x:c r="A926" s="5" t="s">
        <x:v>1979</x:v>
      </x:c>
      <x:c r="B926" s="5">
        <x:v>45304</x:v>
      </x:c>
      <x:c r="C926" s="5" t="s">
        <x:v>247</x:v>
      </x:c>
      <x:c r="D926" s="5" t="s">
        <x:v>248</x:v>
      </x:c>
      <x:c r="E926" s="5" t="s">
        <x:v>40</x:v>
      </x:c>
      <x:c r="F926" s="5" t="s">
        <x:v>102</x:v>
      </x:c>
      <x:c r="G926" s="5" t="s">
        <x:v>716</x:v>
      </x:c>
      <x:c r="H926" s="5" t="s">
        <x:v>78</x:v>
      </x:c>
      <x:c r="I926" s="5" t="s">
        <x:v>111</x:v>
      </x:c>
      <x:c r="J926" s="5" t="s">
        <x:v>74</x:v>
      </x:c>
      <x:c r="K926" s="5" t="s">
        <x:v>86</x:v>
      </x:c>
      <x:c r="L926" s="5" t="s">
        <x:v>94</x:v>
      </x:c>
      <x:c r="M926" s="5" t="s">
        <x:v>69</x:v>
      </x:c>
      <x:c r="N926" s="6">
        <x:v>8</x:v>
      </x:c>
      <x:c r="O926" s="7">
        <x:v>68.760000000000005</x:v>
      </x:c>
      <x:c r="P926" s="8">
        <x:v>0.25</x:v>
      </x:c>
      <x:c r="Q926" s="7">
        <x:v>46.899999999999999</x:v>
      </x:c>
      <x:c r="R926" s="7">
        <x:v>412.56</x:v>
      </x:c>
      <x:c r="S926" s="5" t="s">
        <x:v>49</x:v>
      </x:c>
      <x:c r="T926" s="7">
        <x:v>96392.050000000003</x:v>
      </x:c>
      <x:c r="U926" s="6"/>
      <x:c r="V926" s="6"/>
      <x:c r="W926" s="5" t="s">
        <x:v>50</x:v>
      </x:c>
      <x:c r="X926" s="5" t="s">
        <x:v>70</x:v>
      </x:c>
    </x:row>
    <x:row r="927">
      <x:c r="A927" s="5" t="s">
        <x:v>1980</x:v>
      </x:c>
      <x:c r="B927" s="5">
        <x:v>46202</x:v>
      </x:c>
      <x:c r="C927" s="5" t="s">
        <x:v>200</x:v>
      </x:c>
      <x:c r="D927" s="5" t="s">
        <x:v>201</x:v>
      </x:c>
      <x:c r="E927" s="5" t="s">
        <x:v>40</x:v>
      </x:c>
      <x:c r="F927" s="5" t="s">
        <x:v>158</x:v>
      </x:c>
      <x:c r="G927" s="5" t="s">
        <x:v>1981</x:v>
      </x:c>
      <x:c r="H927" s="5" t="s">
        <x:v>58</x:v>
      </x:c>
      <x:c r="I927" s="5" t="s">
        <x:v>400</x:v>
      </x:c>
      <x:c r="J927" s="5" t="s">
        <x:v>93</x:v>
      </x:c>
      <x:c r="K927" s="5" t="s">
        <x:v>61</x:v>
      </x:c>
      <x:c r="L927" s="5" t="s">
        <x:v>47</x:v>
      </x:c>
      <x:c r="M927" s="5" t="s">
        <x:v>222</x:v>
      </x:c>
      <x:c r="N927" s="6">
        <x:v>1</x:v>
      </x:c>
      <x:c r="O927" s="7">
        <x:v>26.27</x:v>
      </x:c>
      <x:c r="P927" s="8">
        <x:v>0.14999999999999999</x:v>
      </x:c>
      <x:c r="Q927" s="7">
        <x:v>16.07</x:v>
      </x:c>
      <x:c r="R927" s="7">
        <x:v>22.329999999999998</x:v>
      </x:c>
      <x:c r="S927" s="5" t="s">
        <x:v>49</x:v>
      </x:c>
      <x:c r="T927" s="7">
        <x:v>76558.940000000002</x:v>
      </x:c>
      <x:c r="U927" s="6"/>
      <x:c r="V927" s="6"/>
      <x:c r="W927" s="5" t="s">
        <x:v>50</x:v>
      </x:c>
      <x:c r="X927" s="5" t="s">
        <x:v>97</x:v>
      </x:c>
    </x:row>
    <x:row r="928">
      <x:c r="A928" s="5" t="s">
        <x:v>1982</x:v>
      </x:c>
      <x:c r="B928" s="5">
        <x:v>45989</x:v>
      </x:c>
      <x:c r="C928" s="5" t="s">
        <x:v>100</x:v>
      </x:c>
      <x:c r="D928" s="5" t="s">
        <x:v>101</x:v>
      </x:c>
      <x:c r="E928" s="5" t="s">
        <x:v>90</x:v>
      </x:c>
      <x:c r="F928" s="5" t="s">
        <x:v>102</x:v>
      </x:c>
      <x:c r="G928" s="5" t="s">
        <x:v>1983</x:v>
      </x:c>
      <x:c r="H928" s="5" t="s">
        <x:v>104</x:v>
      </x:c>
      <x:c r="I928" s="5" t="s">
        <x:v>169</x:v>
      </x:c>
      <x:c r="J928" s="5" t="s">
        <x:v>74</x:v>
      </x:c>
      <x:c r="K928" s="5" t="s">
        <x:v>46</x:v>
      </x:c>
      <x:c r="L928" s="5" t="s">
        <x:v>16</x:v>
      </x:c>
      <x:c r="M928" s="5" t="s">
        <x:v>442</x:v>
      </x:c>
      <x:c r="N928" s="6">
        <x:v>1</x:v>
      </x:c>
      <x:c r="O928" s="7">
        <x:v>54.32</x:v>
      </x:c>
      <x:c r="P928" s="8">
        <x:v>0</x:v>
      </x:c>
      <x:c r="Q928" s="7">
        <x:v>39.799999999999997</x:v>
      </x:c>
      <x:c r="R928" s="7">
        <x:v>54.32</x:v>
      </x:c>
      <x:c r="S928" s="5" t="s">
        <x:v>49</x:v>
      </x:c>
      <x:c r="T928" s="7">
        <x:v>153823.32000000001</x:v>
      </x:c>
      <x:c r="U928" s="6"/>
      <x:c r="V928" s="6"/>
      <x:c r="W928" s="5" t="s">
        <x:v>50</x:v>
      </x:c>
      <x:c r="X928" s="5" t="s">
        <x:v>97</x:v>
      </x:c>
    </x:row>
    <x:row r="929">
      <x:c r="A929" s="5" t="s">
        <x:v>1984</x:v>
      </x:c>
      <x:c r="B929" s="5">
        <x:v>45635</x:v>
      </x:c>
      <x:c r="C929" s="5" t="s">
        <x:v>100</x:v>
      </x:c>
      <x:c r="D929" s="5" t="s">
        <x:v>101</x:v>
      </x:c>
      <x:c r="E929" s="5" t="s">
        <x:v>90</x:v>
      </x:c>
      <x:c r="F929" s="5" t="s">
        <x:v>102</x:v>
      </x:c>
      <x:c r="G929" s="5" t="s">
        <x:v>1985</x:v>
      </x:c>
      <x:c r="H929" s="5" t="s">
        <x:v>43</x:v>
      </x:c>
      <x:c r="I929" s="5" t="s">
        <x:v>188</x:v>
      </x:c>
      <x:c r="J929" s="5" t="s">
        <x:v>45</x:v>
      </x:c>
      <x:c r="K929" s="5" t="s">
        <x:v>61</x:v>
      </x:c>
      <x:c r="L929" s="5" t="s">
        <x:v>16</x:v>
      </x:c>
      <x:c r="M929" s="5" t="s">
        <x:v>48</x:v>
      </x:c>
      <x:c r="N929" s="6">
        <x:v>14</x:v>
      </x:c>
      <x:c r="O929" s="7">
        <x:v>359.72000000000003</x:v>
      </x:c>
      <x:c r="P929" s="8">
        <x:v>0.25</x:v>
      </x:c>
      <x:c r="Q929" s="7">
        <x:v>170.34</x:v>
      </x:c>
      <x:c r="R929" s="7">
        <x:v>3777.0599999999999</x:v>
      </x:c>
      <x:c r="S929" s="5" t="s">
        <x:v>49</x:v>
      </x:c>
      <x:c r="T929" s="7">
        <x:v>187087.32000000001</x:v>
      </x:c>
      <x:c r="U929" s="6"/>
      <x:c r="V929" s="6"/>
      <x:c r="W929" s="5" t="s">
        <x:v>50</x:v>
      </x:c>
      <x:c r="X929" s="5" t="s">
        <x:v>51</x:v>
      </x:c>
    </x:row>
    <x:row r="930">
      <x:c r="A930" s="5" t="s">
        <x:v>1986</x:v>
      </x:c>
      <x:c r="B930" s="5">
        <x:v>45757</x:v>
      </x:c>
      <x:c r="C930" s="5" t="s">
        <x:v>64</x:v>
      </x:c>
      <x:c r="D930" s="5" t="s">
        <x:v>65</x:v>
      </x:c>
      <x:c r="E930" s="5" t="s">
        <x:v>40</x:v>
      </x:c>
      <x:c r="F930" s="5" t="s">
        <x:v>66</x:v>
      </x:c>
      <x:c r="G930" s="5" t="s">
        <x:v>1987</x:v>
      </x:c>
      <x:c r="H930" s="5" t="s">
        <x:v>43</x:v>
      </x:c>
      <x:c r="I930" s="5" t="s">
        <x:v>313</x:v>
      </x:c>
      <x:c r="J930" s="5" t="s">
        <x:v>60</x:v>
      </x:c>
      <x:c r="K930" s="5" t="s">
        <x:v>61</x:v>
      </x:c>
      <x:c r="L930" s="5" t="s">
        <x:v>16</x:v>
      </x:c>
      <x:c r="M930" s="5" t="s">
        <x:v>258</x:v>
      </x:c>
      <x:c r="N930" s="6">
        <x:v>2</x:v>
      </x:c>
      <x:c r="O930" s="7">
        <x:v>132.63</x:v>
      </x:c>
      <x:c r="P930" s="8">
        <x:v>0.14999999999999999</x:v>
      </x:c>
      <x:c r="Q930" s="7">
        <x:v>102.78</x:v>
      </x:c>
      <x:c r="R930" s="7">
        <x:v>225.47</x:v>
      </x:c>
      <x:c r="S930" s="5" t="s">
        <x:v>49</x:v>
      </x:c>
      <x:c r="T930" s="7">
        <x:v>201910.60000000001</x:v>
      </x:c>
      <x:c r="U930" s="6"/>
      <x:c r="V930" s="6"/>
      <x:c r="W930" s="5" t="s">
        <x:v>50</x:v>
      </x:c>
      <x:c r="X930" s="5" t="s">
        <x:v>70</x:v>
      </x:c>
    </x:row>
    <x:row r="931">
      <x:c r="A931" s="5" t="s">
        <x:v>1988</x:v>
      </x:c>
      <x:c r="B931" s="5">
        <x:v>45733</x:v>
      </x:c>
      <x:c r="C931" s="5" t="s">
        <x:v>156</x:v>
      </x:c>
      <x:c r="D931" s="5" t="s">
        <x:v>157</x:v>
      </x:c>
      <x:c r="E931" s="5" t="s">
        <x:v>55</x:v>
      </x:c>
      <x:c r="F931" s="5" t="s">
        <x:v>158</x:v>
      </x:c>
      <x:c r="G931" s="5" t="s">
        <x:v>1989</x:v>
      </x:c>
      <x:c r="H931" s="5" t="s">
        <x:v>104</x:v>
      </x:c>
      <x:c r="I931" s="5" t="s">
        <x:v>242</x:v>
      </x:c>
      <x:c r="J931" s="5" t="s">
        <x:v>116</x:v>
      </x:c>
      <x:c r="K931" s="5" t="s">
        <x:v>86</x:v>
      </x:c>
      <x:c r="L931" s="5" t="s">
        <x:v>16</x:v>
      </x:c>
      <x:c r="M931" s="5" t="s">
        <x:v>211</x:v>
      </x:c>
      <x:c r="N931" s="6">
        <x:v>2</x:v>
      </x:c>
      <x:c r="O931" s="7">
        <x:v>281.70999999999998</x:v>
      </x:c>
      <x:c r="P931" s="8">
        <x:v>5.0000000000000003e-002</x:v>
      </x:c>
      <x:c r="Q931" s="7">
        <x:v>185.19999999999999</x:v>
      </x:c>
      <x:c r="R931" s="7">
        <x:v>535.25</x:v>
      </x:c>
      <x:c r="S931" s="5" t="s">
        <x:v>49</x:v>
      </x:c>
      <x:c r="T931" s="7">
        <x:v>140659.29000000001</x:v>
      </x:c>
      <x:c r="U931" s="6"/>
      <x:c r="V931" s="6"/>
      <x:c r="W931" s="5" t="s">
        <x:v>50</x:v>
      </x:c>
      <x:c r="X931" s="5" t="s">
        <x:v>70</x:v>
      </x:c>
    </x:row>
    <x:row r="932">
      <x:c r="A932" s="5" t="s">
        <x:v>1990</x:v>
      </x:c>
      <x:c r="B932" s="5">
        <x:v>45731</x:v>
      </x:c>
      <x:c r="C932" s="5" t="s">
        <x:v>216</x:v>
      </x:c>
      <x:c r="D932" s="5" t="s">
        <x:v>217</x:v>
      </x:c>
      <x:c r="E932" s="5" t="s">
        <x:v>40</x:v>
      </x:c>
      <x:c r="F932" s="5" t="s">
        <x:v>102</x:v>
      </x:c>
      <x:c r="G932" s="5" t="s">
        <x:v>1991</x:v>
      </x:c>
      <x:c r="H932" s="5" t="s">
        <x:v>58</x:v>
      </x:c>
      <x:c r="I932" s="5" t="s">
        <x:v>525</x:v>
      </x:c>
      <x:c r="J932" s="5" t="s">
        <x:v>93</x:v>
      </x:c>
      <x:c r="K932" s="5" t="s">
        <x:v>46</x:v>
      </x:c>
      <x:c r="L932" s="5" t="s">
        <x:v>47</x:v>
      </x:c>
      <x:c r="M932" s="5" t="s">
        <x:v>75</x:v>
      </x:c>
      <x:c r="N932" s="6">
        <x:v>1</x:v>
      </x:c>
      <x:c r="O932" s="7">
        <x:v>29.57</x:v>
      </x:c>
      <x:c r="P932" s="8">
        <x:v>0.20000000000000001</x:v>
      </x:c>
      <x:c r="Q932" s="7">
        <x:v>22.07</x:v>
      </x:c>
      <x:c r="R932" s="7">
        <x:v>23.66</x:v>
      </x:c>
      <x:c r="S932" s="5" t="s">
        <x:v>49</x:v>
      </x:c>
      <x:c r="T932" s="7">
        <x:v>82283.949999999997</x:v>
      </x:c>
      <x:c r="U932" s="6"/>
      <x:c r="V932" s="6"/>
      <x:c r="W932" s="5" t="s">
        <x:v>50</x:v>
      </x:c>
      <x:c r="X932" s="5" t="s">
        <x:v>97</x:v>
      </x:c>
    </x:row>
    <x:row r="933">
      <x:c r="A933" s="5" t="s">
        <x:v>1992</x:v>
      </x:c>
      <x:c r="B933" s="5">
        <x:v>45945</x:v>
      </x:c>
      <x:c r="C933" s="5" t="s">
        <x:v>108</x:v>
      </x:c>
      <x:c r="D933" s="5" t="s">
        <x:v>109</x:v>
      </x:c>
      <x:c r="E933" s="5" t="s">
        <x:v>90</x:v>
      </x:c>
      <x:c r="F933" s="5" t="s">
        <x:v>102</x:v>
      </x:c>
      <x:c r="G933" s="5" t="s">
        <x:v>513</x:v>
      </x:c>
      <x:c r="H933" s="5" t="s">
        <x:v>104</x:v>
      </x:c>
      <x:c r="I933" s="5" t="s">
        <x:v>616</x:v>
      </x:c>
      <x:c r="J933" s="5" t="s">
        <x:v>74</x:v>
      </x:c>
      <x:c r="K933" s="5" t="s">
        <x:v>61</x:v>
      </x:c>
      <x:c r="L933" s="5" t="s">
        <x:v>94</x:v>
      </x:c>
      <x:c r="M933" s="5" t="s">
        <x:v>322</x:v>
      </x:c>
      <x:c r="N933" s="6">
        <x:v>1</x:v>
      </x:c>
      <x:c r="O933" s="7">
        <x:v>93.349999999999994</x:v>
      </x:c>
      <x:c r="P933" s="8">
        <x:v>5.0000000000000003e-002</x:v>
      </x:c>
      <x:c r="Q933" s="7">
        <x:v>64.439999999999998</x:v>
      </x:c>
      <x:c r="R933" s="7">
        <x:v>88.680000000000007</x:v>
      </x:c>
      <x:c r="S933" s="5" t="s">
        <x:v>49</x:v>
      </x:c>
      <x:c r="T933" s="7">
        <x:v>90215.690000000002</x:v>
      </x:c>
      <x:c r="U933" s="6"/>
      <x:c r="V933" s="6"/>
      <x:c r="W933" s="5" t="s">
        <x:v>50</x:v>
      </x:c>
      <x:c r="X933" s="5" t="s">
        <x:v>80</x:v>
      </x:c>
    </x:row>
    <x:row r="934">
      <x:c r="A934" s="5" t="s">
        <x:v>1993</x:v>
      </x:c>
      <x:c r="B934" s="5">
        <x:v>45302</x:v>
      </x:c>
      <x:c r="C934" s="5" t="s">
        <x:v>247</x:v>
      </x:c>
      <x:c r="D934" s="5" t="s">
        <x:v>248</x:v>
      </x:c>
      <x:c r="E934" s="5" t="s">
        <x:v>40</x:v>
      </x:c>
      <x:c r="F934" s="5" t="s">
        <x:v>102</x:v>
      </x:c>
      <x:c r="G934" s="5" t="s">
        <x:v>1994</x:v>
      </x:c>
      <x:c r="H934" s="5" t="s">
        <x:v>58</x:v>
      </x:c>
      <x:c r="I934" s="5" t="s">
        <x:v>44</x:v>
      </x:c>
      <x:c r="J934" s="5" t="s">
        <x:v>45</x:v>
      </x:c>
      <x:c r="K934" s="5" t="s">
        <x:v>46</x:v>
      </x:c>
      <x:c r="L934" s="5" t="s">
        <x:v>131</x:v>
      </x:c>
      <x:c r="M934" s="5" t="s">
        <x:v>48</x:v>
      </x:c>
      <x:c r="N934" s="6">
        <x:v>-4</x:v>
      </x:c>
      <x:c r="O934" s="7">
        <x:v>269.70999999999998</x:v>
      </x:c>
      <x:c r="P934" s="8">
        <x:v>0.20000000000000001</x:v>
      </x:c>
      <x:c r="Q934" s="7">
        <x:v>185.21000000000001</x:v>
      </x:c>
      <x:c r="R934" s="7">
        <x:v>-863.07000000000005</x:v>
      </x:c>
      <x:c r="S934" s="5" t="s">
        <x:v>49</x:v>
      </x:c>
      <x:c r="T934" s="7">
        <x:v>77293.910000000003</x:v>
      </x:c>
      <x:c r="U934" s="6"/>
      <x:c r="V934" s="6"/>
      <x:c r="W934" s="5" t="s">
        <x:v>96</x:v>
      </x:c>
      <x:c r="X934" s="5" t="s">
        <x:v>97</x:v>
      </x:c>
    </x:row>
    <x:row r="935">
      <x:c r="A935" s="5" t="s">
        <x:v>1995</x:v>
      </x:c>
      <x:c r="B935" s="5">
        <x:v>45979</x:v>
      </x:c>
      <x:c r="C935" s="5" t="s">
        <x:v>216</x:v>
      </x:c>
      <x:c r="D935" s="5" t="s">
        <x:v>217</x:v>
      </x:c>
      <x:c r="E935" s="5" t="s">
        <x:v>40</x:v>
      </x:c>
      <x:c r="F935" s="5" t="s">
        <x:v>102</x:v>
      </x:c>
      <x:c r="G935" s="5" t="s">
        <x:v>1996</x:v>
      </x:c>
      <x:c r="H935" s="5" t="s">
        <x:v>43</x:v>
      </x:c>
      <x:c r="I935" s="5" t="s">
        <x:v>365</x:v>
      </x:c>
      <x:c r="J935" s="5" t="s">
        <x:v>74</x:v>
      </x:c>
      <x:c r="K935" s="5" t="s">
        <x:v>117</x:v>
      </x:c>
      <x:c r="L935" s="5" t="s">
        <x:v>16</x:v>
      </x:c>
      <x:c r="M935" s="5" t="s">
        <x:v>112</x:v>
      </x:c>
      <x:c r="N935" s="6">
        <x:v>1</x:v>
      </x:c>
      <x:c r="O935" s="7">
        <x:v>92.719999999999999</x:v>
      </x:c>
      <x:c r="P935" s="8">
        <x:v>0</x:v>
      </x:c>
      <x:c r="Q935" s="7">
        <x:v>50.859999999999999</x:v>
      </x:c>
      <x:c r="R935" s="7">
        <x:v>92.719999999999999</x:v>
      </x:c>
      <x:c r="S935" s="5" t="s">
        <x:v>49</x:v>
      </x:c>
      <x:c r="T935" s="7">
        <x:v>153823.32000000001</x:v>
      </x:c>
      <x:c r="U935" s="6"/>
      <x:c r="V935" s="6"/>
      <x:c r="W935" s="5" t="s">
        <x:v>50</x:v>
      </x:c>
      <x:c r="X935" s="5" t="s">
        <x:v>97</x:v>
      </x:c>
    </x:row>
    <x:row r="936">
      <x:c r="A936" s="5" t="s">
        <x:v>1997</x:v>
      </x:c>
      <x:c r="B936" s="5">
        <x:v>45940</x:v>
      </x:c>
      <x:c r="C936" s="5" t="s">
        <x:v>283</x:v>
      </x:c>
      <x:c r="D936" s="5" t="s">
        <x:v>284</x:v>
      </x:c>
      <x:c r="E936" s="5" t="s">
        <x:v>55</x:v>
      </x:c>
      <x:c r="F936" s="5" t="s">
        <x:v>56</x:v>
      </x:c>
      <x:c r="G936" s="5" t="s">
        <x:v>308</x:v>
      </x:c>
      <x:c r="H936" s="5" t="s">
        <x:v>78</x:v>
      </x:c>
      <x:c r="I936" s="5" t="s">
        <x:v>437</x:v>
      </x:c>
      <x:c r="J936" s="5" t="s">
        <x:v>60</x:v>
      </x:c>
      <x:c r="K936" s="5" t="s">
        <x:v>46</x:v>
      </x:c>
      <x:c r="L936" s="5" t="s">
        <x:v>16</x:v>
      </x:c>
      <x:c r="M936" s="5" t="s">
        <x:v>75</x:v>
      </x:c>
      <x:c r="N936" s="6">
        <x:v>1</x:v>
      </x:c>
      <x:c r="O936" s="7">
        <x:v>82.680000000000007</x:v>
      </x:c>
      <x:c r="P936" s="8">
        <x:v>0</x:v>
      </x:c>
      <x:c r="Q936" s="7">
        <x:v>45.32</x:v>
      </x:c>
      <x:c r="R936" s="7">
        <x:v>82.680000000000007</x:v>
      </x:c>
      <x:c r="S936" s="5" t="s">
        <x:v>49</x:v>
      </x:c>
      <x:c r="T936" s="7">
        <x:v>153232.59</x:v>
      </x:c>
      <x:c r="U936" s="6"/>
      <x:c r="V936" s="6"/>
      <x:c r="W936" s="5" t="s">
        <x:v>50</x:v>
      </x:c>
      <x:c r="X936" s="5" t="s">
        <x:v>51</x:v>
      </x:c>
    </x:row>
    <x:row r="937">
      <x:c r="A937" s="5" t="s">
        <x:v>1998</x:v>
      </x:c>
      <x:c r="B937" s="5">
        <x:v>45844</x:v>
      </x:c>
      <x:c r="C937" s="5" t="s">
        <x:v>100</x:v>
      </x:c>
      <x:c r="D937" s="5" t="s">
        <x:v>101</x:v>
      </x:c>
      <x:c r="E937" s="5" t="s">
        <x:v>90</x:v>
      </x:c>
      <x:c r="F937" s="5" t="s">
        <x:v>102</x:v>
      </x:c>
      <x:c r="G937" s="5" t="s">
        <x:v>1999</x:v>
      </x:c>
      <x:c r="H937" s="5" t="s">
        <x:v>104</x:v>
      </x:c>
      <x:c r="I937" s="5" t="s">
        <x:v>338</x:v>
      </x:c>
      <x:c r="J937" s="5" t="s">
        <x:v>60</x:v>
      </x:c>
      <x:c r="K937" s="5" t="s">
        <x:v>61</x:v>
      </x:c>
      <x:c r="L937" s="5" t="s">
        <x:v>16</x:v>
      </x:c>
      <x:c r="M937" s="5" t="s">
        <x:v>189</x:v>
      </x:c>
      <x:c r="N937" s="6">
        <x:v>-1</x:v>
      </x:c>
      <x:c r="O937" s="7">
        <x:v>265.24000000000001</x:v>
      </x:c>
      <x:c r="P937" s="8">
        <x:v>0.10000000000000001</x:v>
      </x:c>
      <x:c r="Q937" s="7">
        <x:v>150.38999999999999</x:v>
      </x:c>
      <x:c r="R937" s="7">
        <x:v>-238.72</x:v>
      </x:c>
      <x:c r="S937" s="5" t="s">
        <x:v>49</x:v>
      </x:c>
      <x:c r="T937" s="7">
        <x:v>145961.87</x:v>
      </x:c>
      <x:c r="U937" s="6"/>
      <x:c r="V937" s="6"/>
      <x:c r="W937" s="5" t="s">
        <x:v>96</x:v>
      </x:c>
      <x:c r="X937" s="5" t="s">
        <x:v>70</x:v>
      </x:c>
    </x:row>
    <x:row r="938">
      <x:c r="A938" s="5" t="s">
        <x:v>2000</x:v>
      </x:c>
      <x:c r="B938" s="5">
        <x:v>45633</x:v>
      </x:c>
      <x:c r="C938" s="5" t="s">
        <x:v>108</x:v>
      </x:c>
      <x:c r="D938" s="5" t="s">
        <x:v>109</x:v>
      </x:c>
      <x:c r="E938" s="5" t="s">
        <x:v>90</x:v>
      </x:c>
      <x:c r="F938" s="5" t="s">
        <x:v>102</x:v>
      </x:c>
      <x:c r="G938" s="5" t="s">
        <x:v>2001</x:v>
      </x:c>
      <x:c r="H938" s="5" t="s">
        <x:v>58</x:v>
      </x:c>
      <x:c r="I938" s="5" t="s">
        <x:v>503</x:v>
      </x:c>
      <x:c r="J938" s="5" t="s">
        <x:v>116</x:v>
      </x:c>
      <x:c r="K938" s="5" t="s">
        <x:v>86</x:v>
      </x:c>
      <x:c r="L938" s="5" t="s">
        <x:v>16</x:v>
      </x:c>
      <x:c r="M938" s="5" t="s">
        <x:v>154</x:v>
      </x:c>
      <x:c r="N938" s="6">
        <x:v>-5</x:v>
      </x:c>
      <x:c r="O938" s="7">
        <x:v>251.66999999999999</x:v>
      </x:c>
      <x:c r="P938" s="8">
        <x:v>0</x:v>
      </x:c>
      <x:c r="Q938" s="7">
        <x:v>195.19999999999999</x:v>
      </x:c>
      <x:c r="R938" s="7">
        <x:v>-1258.3499999999999</x:v>
      </x:c>
      <x:c r="S938" s="5" t="s">
        <x:v>49</x:v>
      </x:c>
      <x:c r="T938" s="7">
        <x:v>187087.32000000001</x:v>
      </x:c>
      <x:c r="U938" s="6">
        <x:v>190</x:v>
      </x:c>
      <x:c r="V938" s="6">
        <x:v>38</x:v>
      </x:c>
      <x:c r="W938" s="5" t="s">
        <x:v>96</x:v>
      </x:c>
      <x:c r="X938" s="5" t="s">
        <x:v>51</x:v>
      </x:c>
    </x:row>
    <x:row r="939">
      <x:c r="A939" s="5" t="s">
        <x:v>2002</x:v>
      </x:c>
      <x:c r="B939" s="5">
        <x:v>46114</x:v>
      </x:c>
      <x:c r="C939" s="5" t="s">
        <x:v>64</x:v>
      </x:c>
      <x:c r="D939" s="5" t="s">
        <x:v>65</x:v>
      </x:c>
      <x:c r="E939" s="5" t="s">
        <x:v>40</x:v>
      </x:c>
      <x:c r="F939" s="5" t="s">
        <x:v>66</x:v>
      </x:c>
      <x:c r="G939" s="5" t="s">
        <x:v>997</x:v>
      </x:c>
      <x:c r="H939" s="5" t="s">
        <x:v>43</x:v>
      </x:c>
      <x:c r="I939" s="5" t="s">
        <x:v>229</x:v>
      </x:c>
      <x:c r="J939" s="5" t="s">
        <x:v>93</x:v>
      </x:c>
      <x:c r="K939" s="5" t="s">
        <x:v>46</x:v>
      </x:c>
      <x:c r="L939" s="5" t="s">
        <x:v>131</x:v>
      </x:c>
      <x:c r="M939" s="5" t="s">
        <x:v>489</x:v>
      </x:c>
      <x:c r="N939" s="6">
        <x:v>3</x:v>
      </x:c>
      <x:c r="O939" s="7">
        <x:v>8.2200000000000006</x:v>
      </x:c>
      <x:c r="P939" s="8">
        <x:v>0.14999999999999999</x:v>
      </x:c>
      <x:c r="Q939" s="7">
        <x:v>6.0700000000000003</x:v>
      </x:c>
      <x:c r="R939" s="7">
        <x:v>20.960000000000001</x:v>
      </x:c>
      <x:c r="S939" s="5" t="s">
        <x:v>49</x:v>
      </x:c>
      <x:c r="T939" s="7">
        <x:v>82501.169999999998</x:v>
      </x:c>
      <x:c r="U939" s="6"/>
      <x:c r="V939" s="6"/>
      <x:c r="W939" s="5" t="s">
        <x:v>50</x:v>
      </x:c>
      <x:c r="X939" s="5" t="s">
        <x:v>80</x:v>
      </x:c>
    </x:row>
    <x:row r="940">
      <x:c r="A940" s="5" t="s">
        <x:v>2003</x:v>
      </x:c>
      <x:c r="B940" s="5">
        <x:v>45691</x:v>
      </x:c>
      <x:c r="C940" s="5" t="s">
        <x:v>216</x:v>
      </x:c>
      <x:c r="D940" s="5" t="s">
        <x:v>217</x:v>
      </x:c>
      <x:c r="E940" s="5" t="s">
        <x:v>40</x:v>
      </x:c>
      <x:c r="F940" s="5" t="s">
        <x:v>102</x:v>
      </x:c>
      <x:c r="G940" s="5" t="s">
        <x:v>2004</x:v>
      </x:c>
      <x:c r="H940" s="5" t="s">
        <x:v>58</x:v>
      </x:c>
      <x:c r="I940" s="5" t="s">
        <x:v>588</x:v>
      </x:c>
      <x:c r="J940" s="5" t="s">
        <x:v>45</x:v>
      </x:c>
      <x:c r="K940" s="5" t="s">
        <x:v>86</x:v>
      </x:c>
      <x:c r="L940" s="5" t="s">
        <x:v>16</x:v>
      </x:c>
      <x:c r="M940" s="5" t="s">
        <x:v>376</x:v>
      </x:c>
      <x:c r="N940" s="6">
        <x:v>1</x:v>
      </x:c>
      <x:c r="O940" s="7">
        <x:v>253.97999999999999</x:v>
      </x:c>
      <x:c r="P940" s="8">
        <x:v>5.0000000000000003e-002</x:v>
      </x:c>
      <x:c r="Q940" s="7">
        <x:v>149.37</x:v>
      </x:c>
      <x:c r="R940" s="7">
        <x:v>241.28</x:v>
      </x:c>
      <x:c r="S940" s="5" t="s">
        <x:v>49</x:v>
      </x:c>
      <x:c r="T940" s="7">
        <x:v>180344.32000000001</x:v>
      </x:c>
      <x:c r="U940" s="6"/>
      <x:c r="V940" s="6"/>
      <x:c r="W940" s="5" t="s">
        <x:v>50</x:v>
      </x:c>
      <x:c r="X940" s="5" t="s">
        <x:v>80</x:v>
      </x:c>
    </x:row>
    <x:row r="941">
      <x:c r="A941" s="5" t="s">
        <x:v>2005</x:v>
      </x:c>
      <x:c r="B941" s="5">
        <x:v>46077</x:v>
      </x:c>
      <x:c r="C941" s="5" t="s">
        <x:v>100</x:v>
      </x:c>
      <x:c r="D941" s="5" t="s">
        <x:v>101</x:v>
      </x:c>
      <x:c r="E941" s="5" t="s">
        <x:v>90</x:v>
      </x:c>
      <x:c r="F941" s="5" t="s">
        <x:v>102</x:v>
      </x:c>
      <x:c r="G941" s="5" t="s">
        <x:v>2006</x:v>
      </x:c>
      <x:c r="H941" s="5" t="s">
        <x:v>58</x:v>
      </x:c>
      <x:c r="I941" s="5" t="s">
        <x:v>467</x:v>
      </x:c>
      <x:c r="J941" s="5" t="s">
        <x:v>74</x:v>
      </x:c>
      <x:c r="K941" s="5" t="s">
        <x:v>61</x:v>
      </x:c>
      <x:c r="L941" s="5" t="s">
        <x:v>47</x:v>
      </x:c>
      <x:c r="M941" s="5" t="s">
        <x:v>48</x:v>
      </x:c>
      <x:c r="N941" s="6">
        <x:v>-5</x:v>
      </x:c>
      <x:c r="O941" s="7">
        <x:v>82.760000000000005</x:v>
      </x:c>
      <x:c r="P941" s="8">
        <x:v>0.20000000000000001</x:v>
      </x:c>
      <x:c r="Q941" s="7">
        <x:v>61.450000000000003</x:v>
      </x:c>
      <x:c r="R941" s="7">
        <x:v>-331.04000000000002</x:v>
      </x:c>
      <x:c r="S941" s="5" t="s">
        <x:v>49</x:v>
      </x:c>
      <x:c r="T941" s="7">
        <x:v>92109.619999999995</x:v>
      </x:c>
      <x:c r="U941" s="6"/>
      <x:c r="V941" s="6"/>
      <x:c r="W941" s="5" t="s">
        <x:v>96</x:v>
      </x:c>
      <x:c r="X941" s="5" t="s">
        <x:v>51</x:v>
      </x:c>
    </x:row>
    <x:row r="942">
      <x:c r="A942" s="5" t="s">
        <x:v>2007</x:v>
      </x:c>
      <x:c r="B942" s="5">
        <x:v>46004</x:v>
      </x:c>
      <x:c r="C942" s="5" t="s">
        <x:v>127</x:v>
      </x:c>
      <x:c r="D942" s="5" t="s">
        <x:v>128</x:v>
      </x:c>
      <x:c r="E942" s="5" t="s">
        <x:v>55</x:v>
      </x:c>
      <x:c r="F942" s="5" t="s">
        <x:v>41</x:v>
      </x:c>
      <x:c r="G942" s="5" t="s">
        <x:v>2008</x:v>
      </x:c>
      <x:c r="H942" s="5" t="s">
        <x:v>58</x:v>
      </x:c>
      <x:c r="I942" s="5" t="s">
        <x:v>313</x:v>
      </x:c>
      <x:c r="J942" s="5" t="s">
        <x:v>60</x:v>
      </x:c>
      <x:c r="K942" s="5" t="s">
        <x:v>61</x:v>
      </x:c>
      <x:c r="L942" s="5" t="s">
        <x:v>16</x:v>
      </x:c>
      <x:c r="M942" s="5" t="s">
        <x:v>170</x:v>
      </x:c>
      <x:c r="N942" s="6">
        <x:v>2</x:v>
      </x:c>
      <x:c r="O942" s="7">
        <x:v>132.46000000000001</x:v>
      </x:c>
      <x:c r="P942" s="8">
        <x:v>0.20000000000000001</x:v>
      </x:c>
      <x:c r="Q942" s="7">
        <x:v>102.78</x:v>
      </x:c>
      <x:c r="R942" s="7">
        <x:v>211.94</x:v>
      </x:c>
      <x:c r="S942" s="5" t="s">
        <x:v>49</x:v>
      </x:c>
      <x:c r="T942" s="7">
        <x:v>186467.25</x:v>
      </x:c>
      <x:c r="U942" s="6"/>
      <x:c r="V942" s="6"/>
      <x:c r="W942" s="5" t="s">
        <x:v>50</x:v>
      </x:c>
      <x:c r="X942" s="5" t="s">
        <x:v>70</x:v>
      </x:c>
    </x:row>
    <x:row r="943">
      <x:c r="A943" s="5" t="s">
        <x:v>2009</x:v>
      </x:c>
      <x:c r="B943" s="5">
        <x:v>45978</x:v>
      </x:c>
      <x:c r="C943" s="5" t="s">
        <x:v>247</x:v>
      </x:c>
      <x:c r="D943" s="5" t="s">
        <x:v>248</x:v>
      </x:c>
      <x:c r="E943" s="5" t="s">
        <x:v>40</x:v>
      </x:c>
      <x:c r="F943" s="5" t="s">
        <x:v>102</x:v>
      </x:c>
      <x:c r="G943" s="5" t="s">
        <x:v>2010</x:v>
      </x:c>
      <x:c r="H943" s="5" t="s">
        <x:v>104</x:v>
      </x:c>
      <x:c r="I943" s="5" t="s">
        <x:v>887</x:v>
      </x:c>
      <x:c r="J943" s="5" t="s">
        <x:v>74</x:v>
      </x:c>
      <x:c r="K943" s="5" t="s">
        <x:v>86</x:v>
      </x:c>
      <x:c r="L943" s="5" t="s">
        <x:v>16</x:v>
      </x:c>
      <x:c r="M943" s="5" t="s">
        <x:v>275</x:v>
      </x:c>
      <x:c r="N943" s="6">
        <x:v>-1</x:v>
      </x:c>
      <x:c r="O943" s="7">
        <x:v>85.290000000000006</x:v>
      </x:c>
      <x:c r="P943" s="8">
        <x:v>0.20000000000000001</x:v>
      </x:c>
      <x:c r="Q943" s="7">
        <x:v>47.18</x:v>
      </x:c>
      <x:c r="R943" s="7">
        <x:v>-68.230000000000004</x:v>
      </x:c>
      <x:c r="S943" s="5" t="s">
        <x:v>49</x:v>
      </x:c>
      <x:c r="T943" s="7">
        <x:v>153823.32000000001</x:v>
      </x:c>
      <x:c r="U943" s="6">
        <x:v>0</x:v>
      </x:c>
      <x:c r="V943" s="6">
        <x:v>18</x:v>
      </x:c>
      <x:c r="W943" s="5" t="s">
        <x:v>50</x:v>
      </x:c>
      <x:c r="X943" s="5" t="s">
        <x:v>70</x:v>
      </x:c>
    </x:row>
    <x:row r="944">
      <x:c r="A944" s="5" t="s">
        <x:v>2011</x:v>
      </x:c>
      <x:c r="B944" s="5">
        <x:v>45442</x:v>
      </x:c>
      <x:c r="C944" s="5" t="s">
        <x:v>127</x:v>
      </x:c>
      <x:c r="D944" s="5" t="s">
        <x:v>128</x:v>
      </x:c>
      <x:c r="E944" s="5" t="s">
        <x:v>55</x:v>
      </x:c>
      <x:c r="F944" s="5" t="s">
        <x:v>41</x:v>
      </x:c>
      <x:c r="G944" s="5" t="s">
        <x:v>2012</x:v>
      </x:c>
      <x:c r="H944" s="5" t="s">
        <x:v>43</x:v>
      </x:c>
      <x:c r="I944" s="5" t="s">
        <x:v>405</x:v>
      </x:c>
      <x:c r="J944" s="5" t="s">
        <x:v>60</x:v>
      </x:c>
      <x:c r="K944" s="5" t="s">
        <x:v>61</x:v>
      </x:c>
      <x:c r="L944" s="5" t="s">
        <x:v>47</x:v>
      </x:c>
      <x:c r="M944" s="5" t="s">
        <x:v>118</x:v>
      </x:c>
      <x:c r="N944" s="6">
        <x:v>0</x:v>
      </x:c>
      <x:c r="O944" s="7">
        <x:v>134.25999999999999</x:v>
      </x:c>
      <x:c r="P944" s="8">
        <x:v>5.0000000000000003e-002</x:v>
      </x:c>
      <x:c r="Q944" s="7">
        <x:v>75.150000000000006</x:v>
      </x:c>
      <x:c r="R944" s="7">
        <x:v>0</x:v>
      </x:c>
      <x:c r="S944" s="5" t="s">
        <x:v>49</x:v>
      </x:c>
      <x:c r="T944" s="7">
        <x:v>72179.600000000006</x:v>
      </x:c>
      <x:c r="U944" s="6"/>
      <x:c r="V944" s="6"/>
      <x:c r="W944" s="5" t="s">
        <x:v>151</x:v>
      </x:c>
      <x:c r="X944" s="5" t="s">
        <x:v>97</x:v>
      </x:c>
    </x:row>
    <x:row r="945">
      <x:c r="A945" s="5" t="s">
        <x:v>2013</x:v>
      </x:c>
      <x:c r="B945" s="5">
        <x:v>45955</x:v>
      </x:c>
      <x:c r="C945" s="5" t="s">
        <x:v>138</x:v>
      </x:c>
      <x:c r="D945" s="5" t="s">
        <x:v>139</x:v>
      </x:c>
      <x:c r="E945" s="5" t="s">
        <x:v>90</x:v>
      </x:c>
      <x:c r="F945" s="5" t="s">
        <x:v>41</x:v>
      </x:c>
      <x:c r="G945" s="5" t="s">
        <x:v>2014</x:v>
      </x:c>
      <x:c r="H945" s="5" t="s">
        <x:v>43</x:v>
      </x:c>
      <x:c r="I945" s="5" t="s">
        <x:v>300</x:v>
      </x:c>
      <x:c r="J945" s="5" t="s">
        <x:v>116</x:v>
      </x:c>
      <x:c r="K945" s="5" t="s">
        <x:v>117</x:v>
      </x:c>
      <x:c r="L945" s="5" t="s">
        <x:v>16</x:v>
      </x:c>
      <x:c r="M945" s="5" t="s">
        <x:v>204</x:v>
      </x:c>
      <x:c r="N945" s="6">
        <x:v>-1</x:v>
      </x:c>
      <x:c r="O945" s="7">
        <x:v>52.009999999999998</x:v>
      </x:c>
      <x:c r="P945" s="8">
        <x:v>0</x:v>
      </x:c>
      <x:c r="Q945" s="7">
        <x:v>28.359999999999999</x:v>
      </x:c>
      <x:c r="R945" s="7">
        <x:v>-52.009999999999998</x:v>
      </x:c>
      <x:c r="S945" s="5" t="s">
        <x:v>49</x:v>
      </x:c>
      <x:c r="T945" s="7">
        <x:v>126153.61</x:v>
      </x:c>
      <x:c r="U945" s="6"/>
      <x:c r="V945" s="6"/>
      <x:c r="W945" s="5" t="s">
        <x:v>96</x:v>
      </x:c>
      <x:c r="X945" s="5" t="s">
        <x:v>97</x:v>
      </x:c>
    </x:row>
    <x:row r="946">
      <x:c r="A946" s="5" t="s">
        <x:v>2015</x:v>
      </x:c>
      <x:c r="B946" s="5">
        <x:v>45576</x:v>
      </x:c>
      <x:c r="C946" s="5" t="s">
        <x:v>247</x:v>
      </x:c>
      <x:c r="D946" s="5" t="s">
        <x:v>248</x:v>
      </x:c>
      <x:c r="E946" s="5" t="s">
        <x:v>40</x:v>
      </x:c>
      <x:c r="F946" s="5" t="s">
        <x:v>102</x:v>
      </x:c>
      <x:c r="G946" s="5" t="s">
        <x:v>2016</x:v>
      </x:c>
      <x:c r="H946" s="5" t="s">
        <x:v>43</x:v>
      </x:c>
      <x:c r="I946" s="5" t="s">
        <x:v>181</x:v>
      </x:c>
      <x:c r="J946" s="5" t="s">
        <x:v>93</x:v>
      </x:c>
      <x:c r="K946" s="5" t="s">
        <x:v>61</x:v>
      </x:c>
      <x:c r="L946" s="5" t="s">
        <x:v>94</x:v>
      </x:c>
      <x:c r="M946" s="5" t="s">
        <x:v>424</x:v>
      </x:c>
      <x:c r="N946" s="6">
        <x:v>1</x:v>
      </x:c>
      <x:c r="O946" s="7">
        <x:v>50.75</x:v>
      </x:c>
      <x:c r="P946" s="8">
        <x:v>0</x:v>
      </x:c>
      <x:c r="Q946" s="7">
        <x:v>31.379999999999999</x:v>
      </x:c>
      <x:c r="R946" s="7">
        <x:v>50.75</x:v>
      </x:c>
      <x:c r="S946" s="5" t="s">
        <x:v>49</x:v>
      </x:c>
      <x:c r="T946" s="7">
        <x:v>77786.929999999993</x:v>
      </x:c>
      <x:c r="U946" s="6"/>
      <x:c r="V946" s="6"/>
      <x:c r="W946" s="5" t="s">
        <x:v>50</x:v>
      </x:c>
      <x:c r="X946" s="5" t="s">
        <x:v>51</x:v>
      </x:c>
    </x:row>
    <x:row r="947">
      <x:c r="A947" s="5" t="s">
        <x:v>2017</x:v>
      </x:c>
      <x:c r="B947" s="5">
        <x:v>45852</x:v>
      </x:c>
      <x:c r="C947" s="5" t="s">
        <x:v>216</x:v>
      </x:c>
      <x:c r="D947" s="5" t="s">
        <x:v>217</x:v>
      </x:c>
      <x:c r="E947" s="5" t="s">
        <x:v>40</x:v>
      </x:c>
      <x:c r="F947" s="5" t="s">
        <x:v>102</x:v>
      </x:c>
      <x:c r="G947" s="5" t="s">
        <x:v>2018</x:v>
      </x:c>
      <x:c r="H947" s="5" t="s">
        <x:v>78</x:v>
      </x:c>
      <x:c r="I947" s="5" t="s">
        <x:v>265</x:v>
      </x:c>
      <x:c r="J947" s="5" t="s">
        <x:v>45</x:v>
      </x:c>
      <x:c r="K947" s="5" t="s">
        <x:v>86</x:v>
      </x:c>
      <x:c r="L947" s="5" t="s">
        <x:v>94</x:v>
      </x:c>
      <x:c r="M947" s="5" t="s">
        <x:v>166</x:v>
      </x:c>
      <x:c r="N947" s="6">
        <x:v>5</x:v>
      </x:c>
      <x:c r="O947" s="7">
        <x:v>151.63999999999999</x:v>
      </x:c>
      <x:c r="P947" s="8">
        <x:v>0</x:v>
      </x:c>
      <x:c r="Q947" s="7">
        <x:v>75.129999999999995</x:v>
      </x:c>
      <x:c r="R947" s="7">
        <x:v>758.20000000000005</x:v>
      </x:c>
      <x:c r="S947" s="5" t="s">
        <x:v>49</x:v>
      </x:c>
      <x:c r="T947" s="7">
        <x:v>73730.509999999995</x:v>
      </x:c>
      <x:c r="U947" s="6"/>
      <x:c r="V947" s="6"/>
      <x:c r="W947" s="5" t="s">
        <x:v>50</x:v>
      </x:c>
      <x:c r="X947" s="5" t="s">
        <x:v>51</x:v>
      </x:c>
    </x:row>
    <x:row r="948">
      <x:c r="A948" s="5" t="s">
        <x:v>2019</x:v>
      </x:c>
      <x:c r="B948" s="5">
        <x:v>45914</x:v>
      </x:c>
      <x:c r="C948" s="5" t="s">
        <x:v>340</x:v>
      </x:c>
      <x:c r="D948" s="5" t="s">
        <x:v>341</x:v>
      </x:c>
      <x:c r="E948" s="5" t="s">
        <x:v>55</x:v>
      </x:c>
      <x:c r="F948" s="5" t="s">
        <x:v>66</x:v>
      </x:c>
      <x:c r="G948" s="5" t="s">
        <x:v>2020</x:v>
      </x:c>
      <x:c r="H948" s="5" t="s">
        <x:v>58</x:v>
      </x:c>
      <x:c r="I948" s="5" t="s">
        <x:v>601</x:v>
      </x:c>
      <x:c r="J948" s="5" t="s">
        <x:v>116</x:v>
      </x:c>
      <x:c r="K948" s="5" t="s">
        <x:v>61</x:v>
      </x:c>
      <x:c r="L948" s="5" t="s">
        <x:v>16</x:v>
      </x:c>
      <x:c r="M948" s="5" t="s">
        <x:v>262</x:v>
      </x:c>
      <x:c r="N948" s="6">
        <x:v>1</x:v>
      </x:c>
      <x:c r="O948" s="7">
        <x:v>220.91999999999999</x:v>
      </x:c>
      <x:c r="P948" s="8">
        <x:v>0.10000000000000001</x:v>
      </x:c>
      <x:c r="Q948" s="7">
        <x:v>116.03</x:v>
      </x:c>
      <x:c r="R948" s="7">
        <x:v>198.83000000000001</x:v>
      </x:c>
      <x:c r="S948" s="5" t="s">
        <x:v>49</x:v>
      </x:c>
      <x:c r="T948" s="7">
        <x:v>137527.72</x:v>
      </x:c>
      <x:c r="U948" s="6">
        <x:v>114</x:v>
      </x:c>
      <x:c r="V948" s="6">
        <x:v>34</x:v>
      </x:c>
      <x:c r="W948" s="5" t="s">
        <x:v>50</x:v>
      </x:c>
      <x:c r="X948" s="5" t="s">
        <x:v>51</x:v>
      </x:c>
    </x:row>
    <x:row r="949">
      <x:c r="A949" s="5" t="s">
        <x:v>2021</x:v>
      </x:c>
      <x:c r="B949" s="5">
        <x:v>46061</x:v>
      </x:c>
      <x:c r="C949" s="5" t="s">
        <x:v>162</x:v>
      </x:c>
      <x:c r="D949" s="5" t="s">
        <x:v>163</x:v>
      </x:c>
      <x:c r="E949" s="5" t="s">
        <x:v>40</x:v>
      </x:c>
      <x:c r="F949" s="5" t="s">
        <x:v>158</x:v>
      </x:c>
      <x:c r="G949" s="5" t="s">
        <x:v>1137</x:v>
      </x:c>
      <x:c r="H949" s="5" t="s">
        <x:v>58</x:v>
      </x:c>
      <x:c r="I949" s="5" t="s">
        <x:v>803</x:v>
      </x:c>
      <x:c r="J949" s="5" t="s">
        <x:v>74</x:v>
      </x:c>
      <x:c r="K949" s="5" t="s">
        <x:v>86</x:v>
      </x:c>
      <x:c r="L949" s="5" t="s">
        <x:v>47</x:v>
      </x:c>
      <x:c r="M949" s="5" t="s">
        <x:v>376</x:v>
      </x:c>
      <x:c r="N949" s="6">
        <x:v>-2</x:v>
      </x:c>
      <x:c r="O949" s="7">
        <x:v>107.98999999999999</x:v>
      </x:c>
      <x:c r="P949" s="8">
        <x:v>0.10000000000000001</x:v>
      </x:c>
      <x:c r="Q949" s="7">
        <x:v>53.409999999999997</x:v>
      </x:c>
      <x:c r="R949" s="7">
        <x:v>-194.38</x:v>
      </x:c>
      <x:c r="S949" s="5" t="s">
        <x:v>49</x:v>
      </x:c>
      <x:c r="T949" s="7">
        <x:v>63929.110000000001</x:v>
      </x:c>
      <x:c r="U949" s="6"/>
      <x:c r="V949" s="6"/>
      <x:c r="W949" s="5" t="s">
        <x:v>96</x:v>
      </x:c>
      <x:c r="X949" s="5" t="s">
        <x:v>80</x:v>
      </x:c>
    </x:row>
    <x:row r="950">
      <x:c r="A950" s="5" t="s">
        <x:v>2022</x:v>
      </x:c>
      <x:c r="B950" s="5">
        <x:v>45481</x:v>
      </x:c>
      <x:c r="C950" s="5" t="s">
        <x:v>178</x:v>
      </x:c>
      <x:c r="D950" s="5" t="s">
        <x:v>179</x:v>
      </x:c>
      <x:c r="E950" s="5" t="s">
        <x:v>90</x:v>
      </x:c>
      <x:c r="F950" s="5" t="s">
        <x:v>66</x:v>
      </x:c>
      <x:c r="G950" s="5" t="s">
        <x:v>2023</x:v>
      </x:c>
      <x:c r="H950" s="5" t="s">
        <x:v>43</x:v>
      </x:c>
      <x:c r="I950" s="5" t="s">
        <x:v>591</x:v>
      </x:c>
      <x:c r="J950" s="5" t="s">
        <x:v>116</x:v>
      </x:c>
      <x:c r="K950" s="5" t="s">
        <x:v>117</x:v>
      </x:c>
      <x:c r="L950" s="5" t="s">
        <x:v>16</x:v>
      </x:c>
      <x:c r="M950" s="5" t="s">
        <x:v>62</x:v>
      </x:c>
      <x:c r="N950" s="6">
        <x:v>1</x:v>
      </x:c>
      <x:c r="O950" s="7">
        <x:v>273.23000000000002</x:v>
      </x:c>
      <x:c r="P950" s="8">
        <x:v>0</x:v>
      </x:c>
      <x:c r="Q950" s="7">
        <x:v>186.69</x:v>
      </x:c>
      <x:c r="R950" s="7">
        <x:v>273.23000000000002</x:v>
      </x:c>
      <x:c r="S950" s="5" t="s">
        <x:v>49</x:v>
      </x:c>
      <x:c r="T950" s="7">
        <x:v>181671.78</x:v>
      </x:c>
      <x:c r="U950" s="6"/>
      <x:c r="V950" s="6"/>
      <x:c r="W950" s="5" t="s">
        <x:v>50</x:v>
      </x:c>
      <x:c r="X950" s="5" t="s">
        <x:v>70</x:v>
      </x:c>
    </x:row>
    <x:row r="951">
      <x:c r="A951" s="5" t="s">
        <x:v>2024</x:v>
      </x:c>
      <x:c r="B951" s="5">
        <x:v>45801</x:v>
      </x:c>
      <x:c r="C951" s="5" t="s">
        <x:v>162</x:v>
      </x:c>
      <x:c r="D951" s="5" t="s">
        <x:v>163</x:v>
      </x:c>
      <x:c r="E951" s="5" t="s">
        <x:v>40</x:v>
      </x:c>
      <x:c r="F951" s="5" t="s">
        <x:v>158</x:v>
      </x:c>
      <x:c r="G951" s="5" t="s">
        <x:v>1552</x:v>
      </x:c>
      <x:c r="H951" s="5" t="s">
        <x:v>104</x:v>
      </x:c>
      <x:c r="I951" s="5" t="s">
        <x:v>1718</x:v>
      </x:c>
      <x:c r="J951" s="5" t="s">
        <x:v>45</x:v>
      </x:c>
      <x:c r="K951" s="5" t="s">
        <x:v>61</x:v>
      </x:c>
      <x:c r="L951" s="5" t="s">
        <x:v>16</x:v>
      </x:c>
      <x:c r="M951" s="5" t="s">
        <x:v>424</x:v>
      </x:c>
      <x:c r="N951" s="6">
        <x:v>6</x:v>
      </x:c>
      <x:c r="O951" s="7">
        <x:v>356.85000000000002</x:v>
      </x:c>
      <x:c r="P951" s="8">
        <x:v>5.0000000000000003e-002</x:v>
      </x:c>
      <x:c r="Q951" s="7">
        <x:v>184.78</x:v>
      </x:c>
      <x:c r="R951" s="7">
        <x:v>2034.04</x:v>
      </x:c>
      <x:c r="S951" s="5" t="s">
        <x:v>49</x:v>
      </x:c>
      <x:c r="T951" s="7">
        <x:v>121245.57000000001</x:v>
      </x:c>
      <x:c r="U951" s="6"/>
      <x:c r="V951" s="6"/>
      <x:c r="W951" s="5" t="s">
        <x:v>50</x:v>
      </x:c>
      <x:c r="X951" s="5" t="s">
        <x:v>70</x:v>
      </x:c>
    </x:row>
    <x:row r="952">
      <x:c r="A952" s="5" t="s">
        <x:v>2025</x:v>
      </x:c>
      <x:c r="B952" s="5">
        <x:v>45807</x:v>
      </x:c>
      <x:c r="C952" s="5" t="s">
        <x:v>340</x:v>
      </x:c>
      <x:c r="D952" s="5" t="s">
        <x:v>341</x:v>
      </x:c>
      <x:c r="E952" s="5" t="s">
        <x:v>55</x:v>
      </x:c>
      <x:c r="F952" s="5" t="s">
        <x:v>66</x:v>
      </x:c>
      <x:c r="G952" s="5" t="s">
        <x:v>2026</x:v>
      </x:c>
      <x:c r="H952" s="5" t="s">
        <x:v>104</x:v>
      </x:c>
      <x:c r="I952" s="5" t="s">
        <x:v>503</x:v>
      </x:c>
      <x:c r="J952" s="5" t="s">
        <x:v>116</x:v>
      </x:c>
      <x:c r="K952" s="5" t="s">
        <x:v>86</x:v>
      </x:c>
      <x:c r="L952" s="5" t="s">
        <x:v>47</x:v>
      </x:c>
      <x:c r="M952" s="5" t="s">
        <x:v>483</x:v>
      </x:c>
      <x:c r="N952" s="6">
        <x:v>1</x:v>
      </x:c>
      <x:c r="O952" s="7">
        <x:v>274.17000000000002</x:v>
      </x:c>
      <x:c r="P952" s="8">
        <x:v>0.14999999999999999</x:v>
      </x:c>
      <x:c r="Q952" s="7">
        <x:v>195.19999999999999</x:v>
      </x:c>
      <x:c r="R952" s="7">
        <x:v>233.03999999999999</x:v>
      </x:c>
      <x:c r="S952" s="5" t="s">
        <x:v>49</x:v>
      </x:c>
      <x:c r="T952" s="7">
        <x:v>99453.089999999997</x:v>
      </x:c>
      <x:c r="U952" s="6"/>
      <x:c r="V952" s="6"/>
      <x:c r="W952" s="5" t="s">
        <x:v>50</x:v>
      </x:c>
      <x:c r="X952" s="5" t="s">
        <x:v>80</x:v>
      </x:c>
    </x:row>
    <x:row r="953">
      <x:c r="A953" s="5" t="s">
        <x:v>2027</x:v>
      </x:c>
      <x:c r="B953" s="5">
        <x:v>45637</x:v>
      </x:c>
      <x:c r="C953" s="5" t="s">
        <x:v>100</x:v>
      </x:c>
      <x:c r="D953" s="5" t="s">
        <x:v>101</x:v>
      </x:c>
      <x:c r="E953" s="5" t="s">
        <x:v>90</x:v>
      </x:c>
      <x:c r="F953" s="5" t="s">
        <x:v>102</x:v>
      </x:c>
      <x:c r="G953" s="5" t="s">
        <x:v>2028</x:v>
      </x:c>
      <x:c r="H953" s="5" t="s">
        <x:v>104</x:v>
      </x:c>
      <x:c r="I953" s="5" t="s">
        <x:v>239</x:v>
      </x:c>
      <x:c r="J953" s="5" t="s">
        <x:v>116</x:v>
      </x:c>
      <x:c r="K953" s="5" t="s">
        <x:v>46</x:v>
      </x:c>
      <x:c r="L953" s="5" t="s">
        <x:v>47</x:v>
      </x:c>
      <x:c r="M953" s="5" t="s">
        <x:v>424</x:v>
      </x:c>
      <x:c r="N953" s="6">
        <x:v>1</x:v>
      </x:c>
      <x:c r="O953" s="7">
        <x:v>294.17000000000002</x:v>
      </x:c>
      <x:c r="P953" s="8">
        <x:v>0.25</x:v>
      </x:c>
      <x:c r="Q953" s="7">
        <x:v>182.66</x:v>
      </x:c>
      <x:c r="R953" s="7">
        <x:v>220.63</x:v>
      </x:c>
      <x:c r="S953" s="5" t="s">
        <x:v>49</x:v>
      </x:c>
      <x:c r="T953" s="7">
        <x:v>97167.279999999999</x:v>
      </x:c>
      <x:c r="U953" s="6"/>
      <x:c r="V953" s="6"/>
      <x:c r="W953" s="5" t="s">
        <x:v>50</x:v>
      </x:c>
      <x:c r="X953" s="5" t="s">
        <x:v>80</x:v>
      </x:c>
    </x:row>
    <x:row r="954">
      <x:c r="A954" s="5" t="s">
        <x:v>2029</x:v>
      </x:c>
      <x:c r="B954" s="5">
        <x:v>45325</x:v>
      </x:c>
      <x:c r="C954" s="5" t="s">
        <x:v>53</x:v>
      </x:c>
      <x:c r="D954" s="5" t="s">
        <x:v>54</x:v>
      </x:c>
      <x:c r="E954" s="5" t="s">
        <x:v>55</x:v>
      </x:c>
      <x:c r="F954" s="5" t="s">
        <x:v>56</x:v>
      </x:c>
      <x:c r="G954" s="5" t="s">
        <x:v>1647</x:v>
      </x:c>
      <x:c r="H954" s="5" t="s">
        <x:v>58</x:v>
      </x:c>
      <x:c r="I954" s="5" t="s">
        <x:v>257</x:v>
      </x:c>
      <x:c r="J954" s="5" t="s">
        <x:v>74</x:v>
      </x:c>
      <x:c r="K954" s="5" t="s">
        <x:v>86</x:v>
      </x:c>
      <x:c r="L954" s="5" t="s">
        <x:v>94</x:v>
      </x:c>
      <x:c r="M954" s="5" t="s">
        <x:v>118</x:v>
      </x:c>
      <x:c r="N954" s="6">
        <x:v>1</x:v>
      </x:c>
      <x:c r="O954" s="7">
        <x:v>88.739999999999995</x:v>
      </x:c>
      <x:c r="P954" s="8">
        <x:v>0.25</x:v>
      </x:c>
      <x:c r="Q954" s="7">
        <x:v>62.619999999999997</x:v>
      </x:c>
      <x:c r="R954" s="7">
        <x:v>66.549999999999997</x:v>
      </x:c>
      <x:c r="S954" s="5" t="s">
        <x:v>49</x:v>
      </x:c>
      <x:c r="T954" s="7">
        <x:v>96375.300000000003</x:v>
      </x:c>
      <x:c r="U954" s="6"/>
      <x:c r="V954" s="6"/>
      <x:c r="W954" s="5" t="s">
        <x:v>50</x:v>
      </x:c>
      <x:c r="X954" s="5" t="s">
        <x:v>51</x:v>
      </x:c>
    </x:row>
    <x:row r="955">
      <x:c r="A955" s="5" t="s">
        <x:v>2030</x:v>
      </x:c>
      <x:c r="B955" s="5">
        <x:v>45826</x:v>
      </x:c>
      <x:c r="C955" s="5" t="s">
        <x:v>200</x:v>
      </x:c>
      <x:c r="D955" s="5" t="s">
        <x:v>201</x:v>
      </x:c>
      <x:c r="E955" s="5" t="s">
        <x:v>40</x:v>
      </x:c>
      <x:c r="F955" s="5" t="s">
        <x:v>158</x:v>
      </x:c>
      <x:c r="G955" s="5" t="s">
        <x:v>587</x:v>
      </x:c>
      <x:c r="H955" s="5" t="s">
        <x:v>104</x:v>
      </x:c>
      <x:c r="I955" s="5" t="s">
        <x:v>1490</x:v>
      </x:c>
      <x:c r="J955" s="5" t="s">
        <x:v>45</x:v>
      </x:c>
      <x:c r="K955" s="5" t="s">
        <x:v>86</x:v>
      </x:c>
      <x:c r="L955" s="5" t="s">
        <x:v>16</x:v>
      </x:c>
      <x:c r="M955" s="5" t="s">
        <x:v>154</x:v>
      </x:c>
      <x:c r="N955" s="6">
        <x:v>1</x:v>
      </x:c>
      <x:c r="O955" s="7">
        <x:v>399.04000000000002</x:v>
      </x:c>
      <x:c r="P955" s="8">
        <x:v>5.0000000000000003e-002</x:v>
      </x:c>
      <x:c r="Q955" s="7">
        <x:v>213.25</x:v>
      </x:c>
      <x:c r="R955" s="7">
        <x:v>379.08999999999997</x:v>
      </x:c>
      <x:c r="S955" s="5" t="s">
        <x:v>49</x:v>
      </x:c>
      <x:c r="T955" s="7">
        <x:v>182108.66</x:v>
      </x:c>
      <x:c r="U955" s="6"/>
      <x:c r="V955" s="6"/>
      <x:c r="W955" s="5" t="s">
        <x:v>50</x:v>
      </x:c>
      <x:c r="X955" s="5" t="s">
        <x:v>97</x:v>
      </x:c>
    </x:row>
    <x:row r="956">
      <x:c r="A956" s="5" t="s">
        <x:v>2031</x:v>
      </x:c>
      <x:c r="B956" s="5">
        <x:v>45492</x:v>
      </x:c>
      <x:c r="C956" s="5" t="s">
        <x:v>156</x:v>
      </x:c>
      <x:c r="D956" s="5" t="s">
        <x:v>157</x:v>
      </x:c>
      <x:c r="E956" s="5" t="s">
        <x:v>55</x:v>
      </x:c>
      <x:c r="F956" s="5" t="s">
        <x:v>158</x:v>
      </x:c>
      <x:c r="G956" s="5" t="s">
        <x:v>1578</x:v>
      </x:c>
      <x:c r="H956" s="5" t="s">
        <x:v>43</x:v>
      </x:c>
      <x:c r="I956" s="5" t="s">
        <x:v>173</x:v>
      </x:c>
      <x:c r="J956" s="5" t="s">
        <x:v>60</x:v>
      </x:c>
      <x:c r="K956" s="5" t="s">
        <x:v>46</x:v>
      </x:c>
      <x:c r="L956" s="5" t="s">
        <x:v>16</x:v>
      </x:c>
      <x:c r="M956" s="5" t="s">
        <x:v>132</x:v>
      </x:c>
      <x:c r="N956" s="6">
        <x:v>2</x:v>
      </x:c>
      <x:c r="O956" s="7">
        <x:v>2687.0999999999999</x:v>
      </x:c>
      <x:c r="P956" s="8">
        <x:v>0.10000000000000001</x:v>
      </x:c>
      <x:c r="Q956" s="7">
        <x:v>181.5</x:v>
      </x:c>
      <x:c r="R956" s="7">
        <x:v>483.68000000000001</x:v>
      </x:c>
      <x:c r="S956" s="5" t="s">
        <x:v>49</x:v>
      </x:c>
      <x:c r="T956" s="7">
        <x:v>178635.19</x:v>
      </x:c>
      <x:c r="U956" s="6"/>
      <x:c r="V956" s="6"/>
      <x:c r="W956" s="5" t="s">
        <x:v>50</x:v>
      </x:c>
      <x:c r="X956" s="5" t="s">
        <x:v>80</x:v>
      </x:c>
    </x:row>
    <x:row r="957">
      <x:c r="A957" s="5" t="s">
        <x:v>2032</x:v>
      </x:c>
      <x:c r="B957" s="5">
        <x:v>45763</x:v>
      </x:c>
      <x:c r="C957" s="5" t="s">
        <x:v>178</x:v>
      </x:c>
      <x:c r="D957" s="5" t="s">
        <x:v>179</x:v>
      </x:c>
      <x:c r="E957" s="5" t="s">
        <x:v>90</x:v>
      </x:c>
      <x:c r="F957" s="5" t="s">
        <x:v>1575</x:v>
      </x:c>
      <x:c r="G957" s="5" t="s">
        <x:v>2033</x:v>
      </x:c>
      <x:c r="H957" s="5" t="s">
        <x:v>58</x:v>
      </x:c>
      <x:c r="I957" s="5" t="s">
        <x:v>1024</x:v>
      </x:c>
      <x:c r="J957" s="5" t="s">
        <x:v>74</x:v>
      </x:c>
      <x:c r="K957" s="5" t="s">
        <x:v>117</x:v>
      </x:c>
      <x:c r="L957" s="5" t="s">
        <x:v>16</x:v>
      </x:c>
      <x:c r="M957" s="5" t="s">
        <x:v>142</x:v>
      </x:c>
      <x:c r="N957" s="6">
        <x:v>-2</x:v>
      </x:c>
      <x:c r="O957" s="7">
        <x:v>62.770000000000003</x:v>
      </x:c>
      <x:c r="P957" s="8">
        <x:v>0</x:v>
      </x:c>
      <x:c r="Q957" s="7">
        <x:v>37.18</x:v>
      </x:c>
      <x:c r="R957" s="7">
        <x:v>-125.54000000000001</x:v>
      </x:c>
      <x:c r="S957" s="5" t="s">
        <x:v>49</x:v>
      </x:c>
      <x:c r="T957" s="7">
        <x:v>201910.60000000001</x:v>
      </x:c>
      <x:c r="U957" s="6"/>
      <x:c r="V957" s="6"/>
      <x:c r="W957" s="5" t="s">
        <x:v>96</x:v>
      </x:c>
      <x:c r="X957" s="5" t="s">
        <x:v>80</x:v>
      </x:c>
    </x:row>
    <x:row r="958">
      <x:c r="A958" s="5" t="s">
        <x:v>2034</x:v>
      </x:c>
      <x:c r="B958" s="5">
        <x:v>45633</x:v>
      </x:c>
      <x:c r="C958" s="5" t="s">
        <x:v>194</x:v>
      </x:c>
      <x:c r="D958" s="5" t="s">
        <x:v>195</x:v>
      </x:c>
      <x:c r="E958" s="5" t="s">
        <x:v>90</x:v>
      </x:c>
      <x:c r="F958" s="5" t="s">
        <x:v>158</x:v>
      </x:c>
      <x:c r="G958" s="5" t="s">
        <x:v>787</x:v>
      </x:c>
      <x:c r="H958" s="5" t="s">
        <x:v>104</x:v>
      </x:c>
      <x:c r="I958" s="5" t="s">
        <x:v>362</x:v>
      </x:c>
      <x:c r="J958" s="5" t="s">
        <x:v>45</x:v>
      </x:c>
      <x:c r="K958" s="5" t="s">
        <x:v>46</x:v>
      </x:c>
      <x:c r="L958" s="5" t="s">
        <x:v>583</x:v>
      </x:c>
      <x:c r="M958" s="5" t="s">
        <x:v>122</x:v>
      </x:c>
      <x:c r="N958" s="6">
        <x:v>0</x:v>
      </x:c>
      <x:c r="O958" s="7">
        <x:v>346.68000000000001</x:v>
      </x:c>
      <x:c r="P958" s="8">
        <x:v>0.10000000000000001</x:v>
      </x:c>
      <x:c r="Q958" s="7">
        <x:v>258.26999999999998</x:v>
      </x:c>
      <x:c r="R958" s="7">
        <x:v>0</x:v>
      </x:c>
      <x:c r="S958" s="5" t="s">
        <x:v>49</x:v>
      </x:c>
      <x:c r="T958" s="7">
        <x:v>74346.020000000004</x:v>
      </x:c>
      <x:c r="U958" s="6"/>
      <x:c r="V958" s="6"/>
      <x:c r="W958" s="5" t="s">
        <x:v>151</x:v>
      </x:c>
      <x:c r="X958" s="5" t="s">
        <x:v>97</x:v>
      </x:c>
    </x:row>
    <x:row r="959">
      <x:c r="A959" s="5" t="s">
        <x:v>2035</x:v>
      </x:c>
      <x:c r="B959" s="5">
        <x:v>46149</x:v>
      </x:c>
      <x:c r="C959" s="5" t="s">
        <x:v>108</x:v>
      </x:c>
      <x:c r="D959" s="5" t="s">
        <x:v>109</x:v>
      </x:c>
      <x:c r="E959" s="5" t="s">
        <x:v>90</x:v>
      </x:c>
      <x:c r="F959" s="5" t="s">
        <x:v>102</x:v>
      </x:c>
      <x:c r="G959" s="5" t="s">
        <x:v>2036</x:v>
      </x:c>
      <x:c r="H959" s="5" t="s">
        <x:v>78</x:v>
      </x:c>
      <x:c r="I959" s="5" t="s">
        <x:v>303</x:v>
      </x:c>
      <x:c r="J959" s="5" t="s">
        <x:v>45</x:v>
      </x:c>
      <x:c r="K959" s="5" t="s">
        <x:v>86</x:v>
      </x:c>
      <x:c r="L959" s="5" t="s">
        <x:v>47</x:v>
      </x:c>
      <x:c r="M959" s="5" t="s">
        <x:v>329</x:v>
      </x:c>
      <x:c r="N959" s="6">
        <x:v>1</x:v>
      </x:c>
      <x:c r="O959" s="7">
        <x:v>740.80999999999995</x:v>
      </x:c>
      <x:c r="P959" s="8">
        <x:v>0</x:v>
      </x:c>
      <x:c r="Q959" s="7">
        <x:v>423.88</x:v>
      </x:c>
      <x:c r="R959" s="7">
        <x:v>740.80999999999995</x:v>
      </x:c>
      <x:c r="S959" s="5" t="s">
        <x:v>49</x:v>
      </x:c>
      <x:c r="T959" s="7">
        <x:v>62901.610000000001</x:v>
      </x:c>
      <x:c r="U959" s="6"/>
      <x:c r="V959" s="6"/>
      <x:c r="W959" s="5" t="s">
        <x:v>50</x:v>
      </x:c>
      <x:c r="X959" s="5" t="s">
        <x:v>97</x:v>
      </x:c>
    </x:row>
    <x:row r="960">
      <x:c r="A960" s="5" t="s">
        <x:v>2037</x:v>
      </x:c>
      <x:c r="B960" s="5">
        <x:v>45602</x:v>
      </x:c>
      <x:c r="C960" s="5" t="s">
        <x:v>144</x:v>
      </x:c>
      <x:c r="D960" s="5" t="s">
        <x:v>145</x:v>
      </x:c>
      <x:c r="E960" s="5" t="s">
        <x:v>55</x:v>
      </x:c>
      <x:c r="F960" s="5" t="s">
        <x:v>66</x:v>
      </x:c>
      <x:c r="G960" s="5" t="s">
        <x:v>2038</x:v>
      </x:c>
      <x:c r="H960" s="5" t="s">
        <x:v>58</x:v>
      </x:c>
      <x:c r="I960" s="5" t="s">
        <x:v>105</x:v>
      </x:c>
      <x:c r="J960" s="5" t="s">
        <x:v>74</x:v>
      </x:c>
      <x:c r="K960" s="5" t="s">
        <x:v>86</x:v>
      </x:c>
      <x:c r="L960" s="5" t="s">
        <x:v>131</x:v>
      </x:c>
      <x:c r="M960" s="5" t="s">
        <x:v>211</x:v>
      </x:c>
      <x:c r="N960" s="6">
        <x:v>2</x:v>
      </x:c>
      <x:c r="O960" s="7">
        <x:v>76.060000000000002</x:v>
      </x:c>
      <x:c r="P960" s="8">
        <x:v>0.10000000000000001</x:v>
      </x:c>
      <x:c r="Q960" s="7">
        <x:v>56.020000000000003</x:v>
      </x:c>
      <x:c r="R960" s="7">
        <x:v>136.91</x:v>
      </x:c>
      <x:c r="S960" s="5" t="s">
        <x:v>49</x:v>
      </x:c>
      <x:c r="T960" s="7">
        <x:v>81925.940000000002</x:v>
      </x:c>
      <x:c r="U960" s="6"/>
      <x:c r="V960" s="6"/>
      <x:c r="W960" s="5" t="s">
        <x:v>50</x:v>
      </x:c>
      <x:c r="X960" s="5" t="s">
        <x:v>51</x:v>
      </x:c>
    </x:row>
    <x:row r="961">
      <x:c r="A961" s="5" t="s">
        <x:v>2039</x:v>
      </x:c>
      <x:c r="B961" s="5">
        <x:v>45683</x:v>
      </x:c>
      <x:c r="C961" s="5" t="s">
        <x:v>178</x:v>
      </x:c>
      <x:c r="D961" s="5" t="s">
        <x:v>179</x:v>
      </x:c>
      <x:c r="E961" s="5" t="s">
        <x:v>90</x:v>
      </x:c>
      <x:c r="F961" s="5" t="s">
        <x:v>66</x:v>
      </x:c>
      <x:c r="G961" s="5" t="s">
        <x:v>397</x:v>
      </x:c>
      <x:c r="H961" s="5" t="s">
        <x:v>78</x:v>
      </x:c>
      <x:c r="I961" s="5" t="s">
        <x:v>349</x:v>
      </x:c>
      <x:c r="J961" s="5" t="s">
        <x:v>60</x:v>
      </x:c>
      <x:c r="K961" s="5" t="s">
        <x:v>46</x:v>
      </x:c>
      <x:c r="L961" s="5" t="s">
        <x:v>47</x:v>
      </x:c>
      <x:c r="M961" s="5" t="s">
        <x:v>211</x:v>
      </x:c>
      <x:c r="N961" s="6">
        <x:v>0</x:v>
      </x:c>
      <x:c r="O961" s="7">
        <x:v>186.91</x:v>
      </x:c>
      <x:c r="P961" s="8">
        <x:v>0.10000000000000001</x:v>
      </x:c>
      <x:c r="Q961" s="7">
        <x:v>136.47999999999999</x:v>
      </x:c>
      <x:c r="R961" s="7">
        <x:v>0</x:v>
      </x:c>
      <x:c r="S961" s="5" t="s">
        <x:v>49</x:v>
      </x:c>
      <x:c r="T961" s="7">
        <x:v>81106</x:v>
      </x:c>
      <x:c r="U961" s="6"/>
      <x:c r="V961" s="6"/>
      <x:c r="W961" s="5" t="s">
        <x:v>151</x:v>
      </x:c>
      <x:c r="X961" s="5" t="s">
        <x:v>70</x:v>
      </x:c>
    </x:row>
    <x:row r="962">
      <x:c r="A962" s="5" t="s">
        <x:v>2040</x:v>
      </x:c>
      <x:c r="B962" s="5">
        <x:v>46149</x:v>
      </x:c>
      <x:c r="C962" s="5" t="s">
        <x:v>88</x:v>
      </x:c>
      <x:c r="D962" s="5" t="s">
        <x:v>89</x:v>
      </x:c>
      <x:c r="E962" s="5" t="s">
        <x:v>90</x:v>
      </x:c>
      <x:c r="F962" s="5" t="s">
        <x:v>56</x:v>
      </x:c>
      <x:c r="G962" s="5" t="s">
        <x:v>2041</x:v>
      </x:c>
      <x:c r="H962" s="5" t="s">
        <x:v>78</x:v>
      </x:c>
      <x:c r="I962" s="5" t="s">
        <x:v>1317</x:v>
      </x:c>
      <x:c r="J962" s="5" t="s">
        <x:v>45</x:v>
      </x:c>
      <x:c r="K962" s="5" t="s">
        <x:v>117</x:v>
      </x:c>
      <x:c r="L962" s="5" t="s">
        <x:v>16</x:v>
      </x:c>
      <x:c r="M962" s="5" t="s">
        <x:v>414</x:v>
      </x:c>
      <x:c r="N962" s="6">
        <x:v>1</x:v>
      </x:c>
      <x:c r="O962" s="7">
        <x:v>530.11000000000001</x:v>
      </x:c>
      <x:c r="P962" s="8">
        <x:v>5.0000000000000003e-002</x:v>
      </x:c>
      <x:c r="Q962" s="7">
        <x:v>283.66000000000003</x:v>
      </x:c>
      <x:c r="R962" s="7">
        <x:v>503.60000000000002</x:v>
      </x:c>
      <x:c r="S962" s="5" t="s">
        <x:v>49</x:v>
      </x:c>
      <x:c r="T962" s="7">
        <x:v>125016.58</x:v>
      </x:c>
      <x:c r="U962" s="6"/>
      <x:c r="V962" s="6"/>
      <x:c r="W962" s="5" t="s">
        <x:v>50</x:v>
      </x:c>
      <x:c r="X962" s="5" t="s">
        <x:v>97</x:v>
      </x:c>
    </x:row>
    <x:row r="963">
      <x:c r="A963" s="5" t="s">
        <x:v>2042</x:v>
      </x:c>
      <x:c r="B963" s="5">
        <x:v>45920</x:v>
      </x:c>
      <x:c r="C963" s="5" t="s">
        <x:v>162</x:v>
      </x:c>
      <x:c r="D963" s="5" t="s">
        <x:v>163</x:v>
      </x:c>
      <x:c r="E963" s="5" t="s">
        <x:v>40</x:v>
      </x:c>
      <x:c r="F963" s="5" t="s">
        <x:v>158</x:v>
      </x:c>
      <x:c r="G963" s="5" t="s">
        <x:v>2043</x:v>
      </x:c>
      <x:c r="H963" s="5" t="s">
        <x:v>58</x:v>
      </x:c>
      <x:c r="I963" s="5" t="s">
        <x:v>375</x:v>
      </x:c>
      <x:c r="J963" s="5" t="s">
        <x:v>116</x:v>
      </x:c>
      <x:c r="K963" s="5" t="s">
        <x:v>46</x:v>
      </x:c>
      <x:c r="L963" s="5" t="s">
        <x:v>16</x:v>
      </x:c>
      <x:c r="M963" s="5" t="s">
        <x:v>258</x:v>
      </x:c>
      <x:c r="N963" s="6">
        <x:v>1</x:v>
      </x:c>
      <x:c r="O963" s="7">
        <x:v>213.38</x:v>
      </x:c>
      <x:c r="P963" s="8">
        <x:v>0.14999999999999999</x:v>
      </x:c>
      <x:c r="Q963" s="7">
        <x:v>122.58</x:v>
      </x:c>
      <x:c r="R963" s="7">
        <x:v>181.37</x:v>
      </x:c>
      <x:c r="S963" s="5" t="s">
        <x:v>49</x:v>
      </x:c>
      <x:c r="T963" s="7">
        <x:v>194781.07999999999</x:v>
      </x:c>
      <x:c r="U963" s="6"/>
      <x:c r="V963" s="6"/>
      <x:c r="W963" s="5" t="s">
        <x:v>50</x:v>
      </x:c>
      <x:c r="X963" s="5" t="s">
        <x:v>70</x:v>
      </x:c>
    </x:row>
    <x:row r="964">
      <x:c r="A964" s="5" t="s">
        <x:v>2044</x:v>
      </x:c>
      <x:c r="B964" s="5">
        <x:v>46003</x:v>
      </x:c>
      <x:c r="C964" s="5" t="s">
        <x:v>82</x:v>
      </x:c>
      <x:c r="D964" s="5" t="s">
        <x:v>83</x:v>
      </x:c>
      <x:c r="E964" s="5" t="s">
        <x:v>40</x:v>
      </x:c>
      <x:c r="F964" s="5" t="s">
        <x:v>56</x:v>
      </x:c>
      <x:c r="G964" s="5" t="s">
        <x:v>2045</x:v>
      </x:c>
      <x:c r="H964" s="5" t="s">
        <x:v>78</x:v>
      </x:c>
      <x:c r="I964" s="5" t="s">
        <x:v>458</x:v>
      </x:c>
      <x:c r="J964" s="5" t="s">
        <x:v>74</x:v>
      </x:c>
      <x:c r="K964" s="5" t="s">
        <x:v>61</x:v>
      </x:c>
      <x:c r="L964" s="5" t="s">
        <x:v>16</x:v>
      </x:c>
      <x:c r="M964" s="5" t="s">
        <x:v>376</x:v>
      </x:c>
      <x:c r="N964" s="6">
        <x:v>1</x:v>
      </x:c>
      <x:c r="O964" s="7">
        <x:v>84.969999999999999</x:v>
      </x:c>
      <x:c r="P964" s="8">
        <x:v>0.10000000000000001</x:v>
      </x:c>
      <x:c r="Q964" s="7">
        <x:v>59.109999999999999</x:v>
      </x:c>
      <x:c r="R964" s="7">
        <x:v>76.469999999999999</x:v>
      </x:c>
      <x:c r="S964" s="5" t="s">
        <x:v>49</x:v>
      </x:c>
      <x:c r="T964" s="7">
        <x:v>186128.69</x:v>
      </x:c>
      <x:c r="U964" s="6"/>
      <x:c r="V964" s="6"/>
      <x:c r="W964" s="5" t="s">
        <x:v>50</x:v>
      </x:c>
      <x:c r="X964" s="5" t="s">
        <x:v>70</x:v>
      </x:c>
    </x:row>
    <x:row r="965">
      <x:c r="A965" s="5" t="s">
        <x:v>2046</x:v>
      </x:c>
      <x:c r="B965" s="5">
        <x:v>45571</x:v>
      </x:c>
      <x:c r="C965" s="5" t="s">
        <x:v>127</x:v>
      </x:c>
      <x:c r="D965" s="5" t="s">
        <x:v>128</x:v>
      </x:c>
      <x:c r="E965" s="5" t="s">
        <x:v>55</x:v>
      </x:c>
      <x:c r="F965" s="5" t="s">
        <x:v>41</x:v>
      </x:c>
      <x:c r="G965" s="5" t="s">
        <x:v>2047</x:v>
      </x:c>
      <x:c r="H965" s="5" t="s">
        <x:v>58</x:v>
      </x:c>
      <x:c r="I965" s="5" t="s">
        <x:v>955</x:v>
      </x:c>
      <x:c r="J965" s="5" t="s">
        <x:v>60</x:v>
      </x:c>
      <x:c r="K965" s="5" t="s">
        <x:v>61</x:v>
      </x:c>
      <x:c r="L965" s="5" t="s">
        <x:v>16</x:v>
      </x:c>
      <x:c r="M965" s="5" t="s">
        <x:v>154</x:v>
      </x:c>
      <x:c r="N965" s="6">
        <x:v>1</x:v>
      </x:c>
      <x:c r="O965" s="7">
        <x:v>242.16999999999999</x:v>
      </x:c>
      <x:c r="P965" s="8">
        <x:v>0.25</x:v>
      </x:c>
      <x:c r="Q965" s="7">
        <x:v>117.61</x:v>
      </x:c>
      <x:c r="R965" s="7">
        <x:v>181.63</x:v>
      </x:c>
      <x:c r="S965" s="5" t="s">
        <x:v>49</x:v>
      </x:c>
      <x:c r="T965" s="7">
        <x:v>157112.51999999999</x:v>
      </x:c>
      <x:c r="U965" s="6"/>
      <x:c r="V965" s="6"/>
      <x:c r="W965" s="5" t="s">
        <x:v>50</x:v>
      </x:c>
      <x:c r="X965" s="5" t="s">
        <x:v>70</x:v>
      </x:c>
    </x:row>
    <x:row r="966">
      <x:c r="A966" s="5" t="s">
        <x:v>2048</x:v>
      </x:c>
      <x:c r="B966" s="5">
        <x:v>45772</x:v>
      </x:c>
      <x:c r="C966" s="5" t="s">
        <x:v>138</x:v>
      </x:c>
      <x:c r="D966" s="5" t="s">
        <x:v>139</x:v>
      </x:c>
      <x:c r="E966" s="5" t="s">
        <x:v>90</x:v>
      </x:c>
      <x:c r="F966" s="5" t="s">
        <x:v>848</x:v>
      </x:c>
      <x:c r="G966" s="5" t="s">
        <x:v>2049</x:v>
      </x:c>
      <x:c r="H966" s="5" t="s">
        <x:v>43</x:v>
      </x:c>
      <x:c r="I966" s="5" t="s">
        <x:v>303</x:v>
      </x:c>
      <x:c r="J966" s="5" t="s">
        <x:v>45</x:v>
      </x:c>
      <x:c r="K966" s="5" t="s">
        <x:v>86</x:v>
      </x:c>
      <x:c r="L966" s="5" t="s">
        <x:v>16</x:v>
      </x:c>
      <x:c r="M966" s="5" t="s">
        <x:v>236</x:v>
      </x:c>
      <x:c r="N966" s="6">
        <x:v>1</x:v>
      </x:c>
      <x:c r="O966" s="7">
        <x:v>778.79999999999995</x:v>
      </x:c>
      <x:c r="P966" s="8">
        <x:v>5.0000000000000003e-002</x:v>
      </x:c>
      <x:c r="Q966" s="7">
        <x:v>423.88</x:v>
      </x:c>
      <x:c r="R966" s="7">
        <x:v>739.86000000000001</x:v>
      </x:c>
      <x:c r="S966" s="5" t="s">
        <x:v>49</x:v>
      </x:c>
      <x:c r="T966" s="7">
        <x:v>136612.60999999999</x:v>
      </x:c>
      <x:c r="U966" s="6"/>
      <x:c r="V966" s="6"/>
      <x:c r="W966" s="5" t="s">
        <x:v>50</x:v>
      </x:c>
      <x:c r="X966" s="5" t="s">
        <x:v>51</x:v>
      </x:c>
    </x:row>
    <x:row r="967">
      <x:c r="A967" s="5" t="s">
        <x:v>2050</x:v>
      </x:c>
      <x:c r="B967" s="5">
        <x:v>46084</x:v>
      </x:c>
      <x:c r="C967" s="5" t="s">
        <x:v>82</x:v>
      </x:c>
      <x:c r="D967" s="5" t="s">
        <x:v>83</x:v>
      </x:c>
      <x:c r="E967" s="5" t="s">
        <x:v>40</x:v>
      </x:c>
      <x:c r="F967" s="5" t="s">
        <x:v>56</x:v>
      </x:c>
      <x:c r="G967" s="5" t="s">
        <x:v>2051</x:v>
      </x:c>
      <x:c r="H967" s="5" t="s">
        <x:v>104</x:v>
      </x:c>
      <x:c r="I967" s="5" t="s">
        <x:v>229</x:v>
      </x:c>
      <x:c r="J967" s="5" t="s">
        <x:v>93</x:v>
      </x:c>
      <x:c r="K967" s="5" t="s">
        <x:v>46</x:v>
      </x:c>
      <x:c r="L967" s="5" t="s">
        <x:v>47</x:v>
      </x:c>
      <x:c r="M967" s="5" t="s">
        <x:v>69</x:v>
      </x:c>
      <x:c r="N967" s="6">
        <x:v>1</x:v>
      </x:c>
      <x:c r="O967" s="7">
        <x:v>7.3799999999999999</x:v>
      </x:c>
      <x:c r="P967" s="8">
        <x:v>0</x:v>
      </x:c>
      <x:c r="Q967" s="7">
        <x:v>6.0700000000000003</x:v>
      </x:c>
      <x:c r="R967" s="7">
        <x:v>7.3799999999999999</x:v>
      </x:c>
      <x:c r="S967" s="5" t="s">
        <x:v>49</x:v>
      </x:c>
      <x:c r="T967" s="7">
        <x:v>71261.809999999998</x:v>
      </x:c>
      <x:c r="U967" s="6"/>
      <x:c r="V967" s="6"/>
      <x:c r="W967" s="5" t="s">
        <x:v>50</x:v>
      </x:c>
      <x:c r="X967" s="5" t="s">
        <x:v>70</x:v>
      </x:c>
    </x:row>
    <x:row r="968">
      <x:c r="A968" s="5" t="s">
        <x:v>2052</x:v>
      </x:c>
      <x:c r="B968" s="5">
        <x:v>45609</x:v>
      </x:c>
      <x:c r="C968" s="5" t="s">
        <x:v>88</x:v>
      </x:c>
      <x:c r="D968" s="5" t="s">
        <x:v>89</x:v>
      </x:c>
      <x:c r="E968" s="5" t="s">
        <x:v>90</x:v>
      </x:c>
      <x:c r="F968" s="5" t="s">
        <x:v>56</x:v>
      </x:c>
      <x:c r="G968" s="5" t="s">
        <x:v>2053</x:v>
      </x:c>
      <x:c r="H968" s="5" t="s">
        <x:v>58</x:v>
      </x:c>
      <x:c r="I968" s="5" t="s">
        <x:v>225</x:v>
      </x:c>
      <x:c r="J968" s="5" t="s">
        <x:v>116</x:v>
      </x:c>
      <x:c r="K968" s="5" t="s">
        <x:v>61</x:v>
      </x:c>
      <x:c r="L968" s="5" t="s">
        <x:v>47</x:v>
      </x:c>
      <x:c r="M968" s="5" t="s">
        <x:v>132</x:v>
      </x:c>
      <x:c r="N968" s="6">
        <x:v>1</x:v>
      </x:c>
      <x:c r="O968" s="7">
        <x:v>315.25999999999999</x:v>
      </x:c>
      <x:c r="P968" s="8">
        <x:v>0</x:v>
      </x:c>
      <x:c r="Q968" s="7">
        <x:v>162.94999999999999</x:v>
      </x:c>
      <x:c r="R968" s="7">
        <x:v>315.25999999999999</x:v>
      </x:c>
      <x:c r="S968" s="5" t="s">
        <x:v>49</x:v>
      </x:c>
      <x:c r="T968" s="7">
        <x:v>65312.400000000001</x:v>
      </x:c>
      <x:c r="U968" s="6"/>
      <x:c r="V968" s="6"/>
      <x:c r="W968" s="5" t="s">
        <x:v>50</x:v>
      </x:c>
      <x:c r="X968" s="5" t="s">
        <x:v>97</x:v>
      </x:c>
    </x:row>
    <x:row r="969">
      <x:c r="A969" s="5" t="s">
        <x:v>2054</x:v>
      </x:c>
      <x:c r="B969" s="5">
        <x:v>45434</x:v>
      </x:c>
      <x:c r="C969" s="5" t="s">
        <x:v>162</x:v>
      </x:c>
      <x:c r="D969" s="5" t="s">
        <x:v>163</x:v>
      </x:c>
      <x:c r="E969" s="5" t="s">
        <x:v>40</x:v>
      </x:c>
      <x:c r="F969" s="5" t="s">
        <x:v>158</x:v>
      </x:c>
      <x:c r="G969" s="5" t="s">
        <x:v>1609</x:v>
      </x:c>
      <x:c r="H969" s="5" t="s">
        <x:v>43</x:v>
      </x:c>
      <x:c r="I969" s="5" t="s">
        <x:v>288</x:v>
      </x:c>
      <x:c r="J969" s="5" t="s">
        <x:v>116</x:v>
      </x:c>
      <x:c r="K969" s="5" t="s">
        <x:v>46</x:v>
      </x:c>
      <x:c r="L969" s="5" t="s">
        <x:v>47</x:v>
      </x:c>
      <x:c r="M969" s="5" t="s">
        <x:v>376</x:v>
      </x:c>
      <x:c r="N969" s="6">
        <x:v>3</x:v>
      </x:c>
      <x:c r="O969" s="7">
        <x:v>109.20999999999999</x:v>
      </x:c>
      <x:c r="P969" s="8">
        <x:v>0</x:v>
      </x:c>
      <x:c r="Q969" s="7">
        <x:v>77.019999999999996</x:v>
      </x:c>
      <x:c r="R969" s="7">
        <x:v>327.63</x:v>
      </x:c>
      <x:c r="S969" s="5" t="s">
        <x:v>49</x:v>
      </x:c>
      <x:c r="T969" s="7">
        <x:v>76813.830000000002</x:v>
      </x:c>
      <x:c r="U969" s="6"/>
      <x:c r="V969" s="6"/>
      <x:c r="W969" s="5" t="s">
        <x:v>50</x:v>
      </x:c>
      <x:c r="X969" s="5" t="s">
        <x:v>97</x:v>
      </x:c>
    </x:row>
    <x:row r="970">
      <x:c r="A970" s="5" t="s">
        <x:v>2055</x:v>
      </x:c>
      <x:c r="B970" s="5">
        <x:v>45927</x:v>
      </x:c>
      <x:c r="C970" s="5" t="s">
        <x:v>156</x:v>
      </x:c>
      <x:c r="D970" s="5" t="s">
        <x:v>157</x:v>
      </x:c>
      <x:c r="E970" s="5" t="s">
        <x:v>55</x:v>
      </x:c>
      <x:c r="F970" s="5" t="s">
        <x:v>158</x:v>
      </x:c>
      <x:c r="G970" s="5" t="s">
        <x:v>2056</x:v>
      </x:c>
      <x:c r="H970" s="5" t="s">
        <x:v>78</x:v>
      </x:c>
      <x:c r="I970" s="5" t="s">
        <x:v>467</x:v>
      </x:c>
      <x:c r="J970" s="5" t="s">
        <x:v>74</x:v>
      </x:c>
      <x:c r="K970" s="5" t="s">
        <x:v>61</x:v>
      </x:c>
      <x:c r="L970" s="5" t="s">
        <x:v>16</x:v>
      </x:c>
      <x:c r="M970" s="5" t="s">
        <x:v>125</x:v>
      </x:c>
      <x:c r="N970" s="6">
        <x:v>1</x:v>
      </x:c>
      <x:c r="O970" s="7">
        <x:v>89.859999999999999</x:v>
      </x:c>
      <x:c r="P970" s="8">
        <x:v>0</x:v>
      </x:c>
      <x:c r="Q970" s="7">
        <x:v>61.450000000000003</x:v>
      </x:c>
      <x:c r="R970" s="7">
        <x:v>89.859999999999999</x:v>
      </x:c>
      <x:c r="S970" s="5" t="s">
        <x:v>49</x:v>
      </x:c>
      <x:c r="T970" s="7">
        <x:v>194781.07999999999</x:v>
      </x:c>
      <x:c r="U970" s="6"/>
      <x:c r="V970" s="6"/>
      <x:c r="W970" s="5" t="s">
        <x:v>50</x:v>
      </x:c>
      <x:c r="X970" s="5" t="s">
        <x:v>80</x:v>
      </x:c>
    </x:row>
    <x:row r="971">
      <x:c r="A971" s="5" t="s">
        <x:v>2057</x:v>
      </x:c>
      <x:c r="B971" s="5">
        <x:v>45873</x:v>
      </x:c>
      <x:c r="C971" s="5" t="s">
        <x:v>127</x:v>
      </x:c>
      <x:c r="D971" s="5" t="s">
        <x:v>128</x:v>
      </x:c>
      <x:c r="E971" s="5" t="s">
        <x:v>55</x:v>
      </x:c>
      <x:c r="F971" s="5" t="s">
        <x:v>41</x:v>
      </x:c>
      <x:c r="G971" s="5" t="s">
        <x:v>2058</x:v>
      </x:c>
      <x:c r="H971" s="5" t="s">
        <x:v>104</x:v>
      </x:c>
      <x:c r="I971" s="5" t="s">
        <x:v>509</x:v>
      </x:c>
      <x:c r="J971" s="5" t="s">
        <x:v>45</x:v>
      </x:c>
      <x:c r="K971" s="5" t="s">
        <x:v>61</x:v>
      </x:c>
      <x:c r="L971" s="5" t="s">
        <x:v>16</x:v>
      </x:c>
      <x:c r="M971" s="5" t="s">
        <x:v>125</x:v>
      </x:c>
      <x:c r="N971" s="6">
        <x:v>1</x:v>
      </x:c>
      <x:c r="O971" s="7">
        <x:v>750.75999999999999</x:v>
      </x:c>
      <x:c r="P971" s="8">
        <x:v>5.0000000000000003e-002</x:v>
      </x:c>
      <x:c r="Q971" s="7">
        <x:v>337.99000000000001</x:v>
      </x:c>
      <x:c r="R971" s="7">
        <x:v>713.22000000000003</x:v>
      </x:c>
      <x:c r="S971" s="5" t="s">
        <x:v>49</x:v>
      </x:c>
      <x:c r="T971" s="7">
        <x:v>140625.01000000001</x:v>
      </x:c>
      <x:c r="U971" s="6"/>
      <x:c r="V971" s="6"/>
      <x:c r="W971" s="5" t="s">
        <x:v>50</x:v>
      </x:c>
      <x:c r="X971" s="5" t="s">
        <x:v>70</x:v>
      </x:c>
    </x:row>
    <x:row r="972">
      <x:c r="A972" s="5" t="s">
        <x:v>2059</x:v>
      </x:c>
      <x:c r="B972" s="5">
        <x:v>46123</x:v>
      </x:c>
      <x:c r="C972" s="5" t="s">
        <x:v>194</x:v>
      </x:c>
      <x:c r="D972" s="5" t="s">
        <x:v>195</x:v>
      </x:c>
      <x:c r="E972" s="5" t="s">
        <x:v>90</x:v>
      </x:c>
      <x:c r="F972" s="5" t="s">
        <x:v>158</x:v>
      </x:c>
      <x:c r="G972" s="5" t="s">
        <x:v>2060</x:v>
      </x:c>
      <x:c r="H972" s="5" t="s">
        <x:v>58</x:v>
      </x:c>
      <x:c r="I972" s="5" t="s">
        <x:v>372</x:v>
      </x:c>
      <x:c r="J972" s="5" t="s">
        <x:v>116</x:v>
      </x:c>
      <x:c r="K972" s="5" t="s">
        <x:v>46</x:v>
      </x:c>
      <x:c r="L972" s="5" t="s">
        <x:v>16</x:v>
      </x:c>
      <x:c r="M972" s="5" t="s">
        <x:v>198</x:v>
      </x:c>
      <x:c r="N972" s="6">
        <x:v>1</x:v>
      </x:c>
      <x:c r="O972" s="7">
        <x:v>347.18000000000001</x:v>
      </x:c>
      <x:c r="P972" s="8">
        <x:v>0.20000000000000001</x:v>
      </x:c>
      <x:c r="Q972" s="7">
        <x:v>226.47</x:v>
      </x:c>
      <x:c r="R972" s="7">
        <x:v>277.74000000000001</x:v>
      </x:c>
      <x:c r="S972" s="5" t="s">
        <x:v>49</x:v>
      </x:c>
      <x:c r="T972" s="7">
        <x:v>193572.76999999999</x:v>
      </x:c>
      <x:c r="U972" s="6"/>
      <x:c r="V972" s="6"/>
      <x:c r="W972" s="5" t="s">
        <x:v>50</x:v>
      </x:c>
      <x:c r="X972" s="5" t="s">
        <x:v>97</x:v>
      </x:c>
    </x:row>
    <x:row r="973">
      <x:c r="A973" s="5" t="s">
        <x:v>2061</x:v>
      </x:c>
      <x:c r="B973" s="5">
        <x:v>46030</x:v>
      </x:c>
      <x:c r="C973" s="5" t="s">
        <x:v>127</x:v>
      </x:c>
      <x:c r="D973" s="5" t="s">
        <x:v>128</x:v>
      </x:c>
      <x:c r="E973" s="5" t="s">
        <x:v>55</x:v>
      </x:c>
      <x:c r="F973" s="5" t="s">
        <x:v>41</x:v>
      </x:c>
      <x:c r="G973" s="5" t="s">
        <x:v>2062</x:v>
      </x:c>
      <x:c r="H973" s="5" t="s">
        <x:v>58</x:v>
      </x:c>
      <x:c r="I973" s="5" t="s">
        <x:v>1024</x:v>
      </x:c>
      <x:c r="J973" s="5" t="s">
        <x:v>74</x:v>
      </x:c>
      <x:c r="K973" s="5" t="s">
        <x:v>117</x:v>
      </x:c>
      <x:c r="L973" s="5" t="s">
        <x:v>254</x:v>
      </x:c>
      <x:c r="M973" s="5" t="s">
        <x:v>122</x:v>
      </x:c>
      <x:c r="N973" s="6">
        <x:v>1</x:v>
      </x:c>
      <x:c r="O973" s="7">
        <x:v>58.189999999999998</x:v>
      </x:c>
      <x:c r="P973" s="8">
        <x:v>0.10000000000000001</x:v>
      </x:c>
      <x:c r="Q973" s="7">
        <x:v>37.18</x:v>
      </x:c>
      <x:c r="R973" s="7">
        <x:v>52.369999999999997</x:v>
      </x:c>
      <x:c r="S973" s="5" t="s">
        <x:v>49</x:v>
      </x:c>
      <x:c r="T973" s="7">
        <x:v>165740.07999999999</x:v>
      </x:c>
      <x:c r="U973" s="6"/>
      <x:c r="V973" s="6"/>
      <x:c r="W973" s="5" t="s">
        <x:v>50</x:v>
      </x:c>
      <x:c r="X973" s="5" t="s">
        <x:v>80</x:v>
      </x:c>
    </x:row>
    <x:row r="974">
      <x:c r="A974" s="5" t="s">
        <x:v>2063</x:v>
      </x:c>
      <x:c r="B974" s="5">
        <x:v>45858</x:v>
      </x:c>
      <x:c r="C974" s="5" t="s">
        <x:v>178</x:v>
      </x:c>
      <x:c r="D974" s="5" t="s">
        <x:v>179</x:v>
      </x:c>
      <x:c r="E974" s="5" t="s">
        <x:v>90</x:v>
      </x:c>
      <x:c r="F974" s="5" t="s">
        <x:v>66</x:v>
      </x:c>
      <x:c r="G974" s="5" t="s">
        <x:v>1663</x:v>
      </x:c>
      <x:c r="H974" s="5" t="s">
        <x:v>104</x:v>
      </x:c>
      <x:c r="I974" s="5" t="s">
        <x:v>353</x:v>
      </x:c>
      <x:c r="J974" s="5" t="s">
        <x:v>45</x:v>
      </x:c>
      <x:c r="K974" s="5" t="s">
        <x:v>61</x:v>
      </x:c>
      <x:c r="L974" s="5" t="s">
        <x:v>16</x:v>
      </x:c>
      <x:c r="M974" s="5" t="s">
        <x:v>112</x:v>
      </x:c>
      <x:c r="N974" s="6">
        <x:v>3</x:v>
      </x:c>
      <x:c r="O974" s="7">
        <x:v>399.89999999999998</x:v>
      </x:c>
      <x:c r="P974" s="8">
        <x:v>0.20000000000000001</x:v>
      </x:c>
      <x:c r="Q974" s="7">
        <x:v>308.20999999999998</x:v>
      </x:c>
      <x:c r="R974" s="7">
        <x:v>959.75999999999999</x:v>
      </x:c>
      <x:c r="S974" s="5" t="s">
        <x:v>49</x:v>
      </x:c>
      <x:c r="T974" s="7">
        <x:v>120169.75</x:v>
      </x:c>
      <x:c r="U974" s="6"/>
      <x:c r="V974" s="6"/>
      <x:c r="W974" s="5" t="s">
        <x:v>50</x:v>
      </x:c>
      <x:c r="X974" s="5" t="s">
        <x:v>51</x:v>
      </x:c>
    </x:row>
    <x:row r="975">
      <x:c r="A975" s="5" t="s">
        <x:v>2064</x:v>
      </x:c>
      <x:c r="B975" s="5">
        <x:v>46081</x:v>
      </x:c>
      <x:c r="C975" s="5" t="s">
        <x:v>82</x:v>
      </x:c>
      <x:c r="D975" s="5" t="s">
        <x:v>83</x:v>
      </x:c>
      <x:c r="E975" s="5" t="s">
        <x:v>40</x:v>
      </x:c>
      <x:c r="F975" s="5" t="s">
        <x:v>56</x:v>
      </x:c>
      <x:c r="G975" s="5" t="s">
        <x:v>421</x:v>
      </x:c>
      <x:c r="H975" s="5" t="s">
        <x:v>58</x:v>
      </x:c>
      <x:c r="I975" s="5" t="s">
        <x:v>520</x:v>
      </x:c>
      <x:c r="J975" s="5" t="s">
        <x:v>116</x:v>
      </x:c>
      <x:c r="K975" s="5" t="s">
        <x:v>117</x:v>
      </x:c>
      <x:c r="L975" s="5" t="s">
        <x:v>16</x:v>
      </x:c>
      <x:c r="M975" s="5" t="s">
        <x:v>281</x:v>
      </x:c>
      <x:c r="N975" s="6">
        <x:v>1</x:v>
      </x:c>
      <x:c r="O975" s="7">
        <x:v>273.14999999999998</x:v>
      </x:c>
      <x:c r="P975" s="8">
        <x:v>0.20000000000000001</x:v>
      </x:c>
      <x:c r="Q975" s="7">
        <x:v>161.09</x:v>
      </x:c>
      <x:c r="R975" s="7">
        <x:v>218.52000000000001</x:v>
      </x:c>
      <x:c r="S975" s="5" t="s">
        <x:v>49</x:v>
      </x:c>
      <x:c r="T975" s="7">
        <x:v>135051.45000000001</x:v>
      </x:c>
      <x:c r="U975" s="6"/>
      <x:c r="V975" s="6"/>
      <x:c r="W975" s="5" t="s">
        <x:v>50</x:v>
      </x:c>
      <x:c r="X975" s="5" t="s">
        <x:v>51</x:v>
      </x:c>
    </x:row>
    <x:row r="976">
      <x:c r="A976" s="5" t="s">
        <x:v>2065</x:v>
      </x:c>
      <x:c r="B976" s="5">
        <x:v>45997</x:v>
      </x:c>
      <x:c r="C976" s="5" t="s">
        <x:v>283</x:v>
      </x:c>
      <x:c r="D976" s="5" t="s">
        <x:v>284</x:v>
      </x:c>
      <x:c r="E976" s="5" t="s">
        <x:v>55</x:v>
      </x:c>
      <x:c r="F976" s="5" t="s">
        <x:v>56</x:v>
      </x:c>
      <x:c r="G976" s="5" t="s">
        <x:v>1607</x:v>
      </x:c>
      <x:c r="H976" s="5" t="s">
        <x:v>43</x:v>
      </x:c>
      <x:c r="I976" s="5" t="s">
        <x:v>757</x:v>
      </x:c>
      <x:c r="J976" s="5" t="s">
        <x:v>116</x:v>
      </x:c>
      <x:c r="K976" s="5" t="s">
        <x:v>117</x:v>
      </x:c>
      <x:c r="L976" s="5" t="s">
        <x:v>94</x:v>
      </x:c>
      <x:c r="M976" s="5" t="s">
        <x:v>322</x:v>
      </x:c>
      <x:c r="N976" s="6">
        <x:v>1</x:v>
      </x:c>
      <x:c r="O976" s="7">
        <x:v>272.91000000000003</x:v>
      </x:c>
      <x:c r="P976" s="8">
        <x:v>0</x:v>
      </x:c>
      <x:c r="Q976" s="7">
        <x:v>221.74000000000001</x:v>
      </x:c>
      <x:c r="R976" s="7">
        <x:v>272.91000000000003</x:v>
      </x:c>
      <x:c r="S976" s="5" t="s">
        <x:v>49</x:v>
      </x:c>
      <x:c r="T976" s="7">
        <x:v>73054.929999999993</x:v>
      </x:c>
      <x:c r="U976" s="6">
        <x:v>80</x:v>
      </x:c>
      <x:c r="V976" s="6">
        <x:v>20</x:v>
      </x:c>
      <x:c r="W976" s="5" t="s">
        <x:v>50</x:v>
      </x:c>
      <x:c r="X976" s="5" t="s">
        <x:v>70</x:v>
      </x:c>
    </x:row>
    <x:row r="977">
      <x:c r="A977" s="5" t="s">
        <x:v>2066</x:v>
      </x:c>
      <x:c r="B977" s="5">
        <x:v>45894</x:v>
      </x:c>
      <x:c r="C977" s="5" t="s">
        <x:v>340</x:v>
      </x:c>
      <x:c r="D977" s="5" t="s">
        <x:v>341</x:v>
      </x:c>
      <x:c r="E977" s="5" t="s">
        <x:v>55</x:v>
      </x:c>
      <x:c r="F977" s="5" t="s">
        <x:v>66</x:v>
      </x:c>
      <x:c r="G977" s="5" t="s">
        <x:v>574</x:v>
      </x:c>
      <x:c r="H977" s="5" t="s">
        <x:v>78</x:v>
      </x:c>
      <x:c r="I977" s="5" t="s">
        <x:v>362</x:v>
      </x:c>
      <x:c r="J977" s="5" t="s">
        <x:v>45</x:v>
      </x:c>
      <x:c r="K977" s="5" t="s">
        <x:v>46</x:v>
      </x:c>
      <x:c r="L977" s="5" t="s">
        <x:v>16</x:v>
      </x:c>
      <x:c r="M977" s="5" t="s">
        <x:v>75</x:v>
      </x:c>
      <x:c r="N977" s="6">
        <x:v>1</x:v>
      </x:c>
      <x:c r="O977" s="7">
        <x:v>346.05000000000001</x:v>
      </x:c>
      <x:c r="P977" s="8">
        <x:v>0.20000000000000001</x:v>
      </x:c>
      <x:c r="Q977" s="7">
        <x:v>258.26999999999998</x:v>
      </x:c>
      <x:c r="R977" s="7">
        <x:v>276.83999999999997</x:v>
      </x:c>
      <x:c r="S977" s="5" t="s">
        <x:v>49</x:v>
      </x:c>
      <x:c r="T977" s="7">
        <x:v>154372.20000000001</x:v>
      </x:c>
      <x:c r="U977" s="6"/>
      <x:c r="V977" s="6"/>
      <x:c r="W977" s="5" t="s">
        <x:v>50</x:v>
      </x:c>
      <x:c r="X977" s="5" t="s">
        <x:v>70</x:v>
      </x:c>
    </x:row>
    <x:row r="978">
      <x:c r="A978" s="5" t="s">
        <x:v>2067</x:v>
      </x:c>
      <x:c r="B978" s="5">
        <x:v>45673</x:v>
      </x:c>
      <x:c r="C978" s="5" t="s">
        <x:v>200</x:v>
      </x:c>
      <x:c r="D978" s="5" t="s">
        <x:v>201</x:v>
      </x:c>
      <x:c r="E978" s="5" t="s">
        <x:v>40</x:v>
      </x:c>
      <x:c r="F978" s="5" t="s">
        <x:v>158</x:v>
      </x:c>
      <x:c r="G978" s="5" t="s">
        <x:v>2033</x:v>
      </x:c>
      <x:c r="H978" s="5" t="s">
        <x:v>58</x:v>
      </x:c>
      <x:c r="I978" s="5" t="s">
        <x:v>257</x:v>
      </x:c>
      <x:c r="J978" s="5" t="s">
        <x:v>74</x:v>
      </x:c>
      <x:c r="K978" s="5" t="s">
        <x:v>86</x:v>
      </x:c>
      <x:c r="L978" s="5" t="s">
        <x:v>16</x:v>
      </x:c>
      <x:c r="M978" s="5" t="s">
        <x:v>384</x:v>
      </x:c>
      <x:c r="N978" s="6">
        <x:v>1</x:v>
      </x:c>
      <x:c r="O978" s="7">
        <x:v>99.25</x:v>
      </x:c>
      <x:c r="P978" s="8">
        <x:v>0.25</x:v>
      </x:c>
      <x:c r="Q978" s="7">
        <x:v>62.619999999999997</x:v>
      </x:c>
      <x:c r="R978" s="7">
        <x:v>74.439999999999998</x:v>
      </x:c>
      <x:c r="S978" s="5" t="s">
        <x:v>49</x:v>
      </x:c>
      <x:c r="T978" s="7">
        <x:v>178667.19</x:v>
      </x:c>
      <x:c r="U978" s="6"/>
      <x:c r="V978" s="6"/>
      <x:c r="W978" s="5" t="s">
        <x:v>50</x:v>
      </x:c>
      <x:c r="X978" s="5" t="s">
        <x:v>70</x:v>
      </x:c>
    </x:row>
    <x:row r="979">
      <x:c r="A979" s="5" t="s">
        <x:v>2068</x:v>
      </x:c>
      <x:c r="B979" s="5">
        <x:v>46067</x:v>
      </x:c>
      <x:c r="C979" s="5" t="s">
        <x:v>127</x:v>
      </x:c>
      <x:c r="D979" s="5" t="s">
        <x:v>128</x:v>
      </x:c>
      <x:c r="E979" s="5" t="s">
        <x:v>55</x:v>
      </x:c>
      <x:c r="F979" s="5" t="s">
        <x:v>41</x:v>
      </x:c>
      <x:c r="G979" s="5" t="s">
        <x:v>2069</x:v>
      </x:c>
      <x:c r="H979" s="5" t="s">
        <x:v>43</x:v>
      </x:c>
      <x:c r="I979" s="5" t="s">
        <x:v>105</x:v>
      </x:c>
      <x:c r="J979" s="5" t="s">
        <x:v>74</x:v>
      </x:c>
      <x:c r="K979" s="5" t="s">
        <x:v>86</x:v>
      </x:c>
      <x:c r="L979" s="5" t="s">
        <x:v>47</x:v>
      </x:c>
      <x:c r="M979" s="5" t="s">
        <x:v>489</x:v>
      </x:c>
      <x:c r="N979" s="6">
        <x:v>1</x:v>
      </x:c>
      <x:c r="O979" s="7">
        <x:v>85.310000000000002</x:v>
      </x:c>
      <x:c r="P979" s="8">
        <x:v>0.25</x:v>
      </x:c>
      <x:c r="Q979" s="7">
        <x:v>56.020000000000003</x:v>
      </x:c>
      <x:c r="R979" s="7">
        <x:v>63.979999999999997</x:v>
      </x:c>
      <x:c r="S979" s="5" t="s">
        <x:v>49</x:v>
      </x:c>
      <x:c r="T979" s="7">
        <x:v>86412.75</x:v>
      </x:c>
      <x:c r="U979" s="6"/>
      <x:c r="V979" s="6"/>
      <x:c r="W979" s="5" t="s">
        <x:v>50</x:v>
      </x:c>
      <x:c r="X979" s="5" t="s">
        <x:v>70</x:v>
      </x:c>
    </x:row>
    <x:row r="980">
      <x:c r="A980" s="5" t="s">
        <x:v>2070</x:v>
      </x:c>
      <x:c r="B980" s="5">
        <x:v>45372</x:v>
      </x:c>
      <x:c r="C980" s="5" t="s">
        <x:v>194</x:v>
      </x:c>
      <x:c r="D980" s="5" t="s">
        <x:v>195</x:v>
      </x:c>
      <x:c r="E980" s="5" t="s">
        <x:v>90</x:v>
      </x:c>
      <x:c r="F980" s="5" t="s">
        <x:v>158</x:v>
      </x:c>
      <x:c r="G980" s="5" t="s">
        <x:v>1889</x:v>
      </x:c>
      <x:c r="H980" s="5" t="s">
        <x:v>58</x:v>
      </x:c>
      <x:c r="I980" s="5" t="s">
        <x:v>335</x:v>
      </x:c>
      <x:c r="J980" s="5" t="s">
        <x:v>93</x:v>
      </x:c>
      <x:c r="K980" s="5" t="s">
        <x:v>86</x:v>
      </x:c>
      <x:c r="L980" s="5" t="s">
        <x:v>47</x:v>
      </x:c>
      <x:c r="M980" s="5" t="s">
        <x:v>442</x:v>
      </x:c>
      <x:c r="N980" s="6">
        <x:v>1</x:v>
      </x:c>
      <x:c r="O980" s="7">
        <x:v>30.399999999999999</x:v>
      </x:c>
      <x:c r="P980" s="8">
        <x:v>0.14999999999999999</x:v>
      </x:c>
      <x:c r="Q980" s="7">
        <x:v>20.899999999999999</x:v>
      </x:c>
      <x:c r="R980" s="7">
        <x:v>25.84</x:v>
      </x:c>
      <x:c r="S980" s="5" t="s">
        <x:v>49</x:v>
      </x:c>
      <x:c r="T980" s="7">
        <x:v>83373.800000000003</x:v>
      </x:c>
      <x:c r="U980" s="6"/>
      <x:c r="V980" s="6"/>
      <x:c r="W980" s="5" t="s">
        <x:v>50</x:v>
      </x:c>
      <x:c r="X980" s="5" t="s">
        <x:v>80</x:v>
      </x:c>
    </x:row>
    <x:row r="981">
      <x:c r="A981" s="5" t="s">
        <x:v>2071</x:v>
      </x:c>
      <x:c r="B981" s="5">
        <x:v>46063</x:v>
      </x:c>
      <x:c r="C981" s="5" t="s">
        <x:v>82</x:v>
      </x:c>
      <x:c r="D981" s="5" t="s">
        <x:v>83</x:v>
      </x:c>
      <x:c r="E981" s="5" t="s">
        <x:v>40</x:v>
      </x:c>
      <x:c r="F981" s="5" t="s">
        <x:v>56</x:v>
      </x:c>
      <x:c r="G981" s="5" t="s">
        <x:v>2072</x:v>
      </x:c>
      <x:c r="H981" s="5" t="s">
        <x:v>43</x:v>
      </x:c>
      <x:c r="I981" s="5" t="s">
        <x:v>346</x:v>
      </x:c>
      <x:c r="J981" s="5" t="s">
        <x:v>60</x:v>
      </x:c>
      <x:c r="K981" s="5" t="s">
        <x:v>117</x:v>
      </x:c>
      <x:c r="L981" s="5" t="s">
        <x:v>16</x:v>
      </x:c>
      <x:c r="M981" s="5" t="s">
        <x:v>142</x:v>
      </x:c>
      <x:c r="N981" s="6">
        <x:v>-5</x:v>
      </x:c>
      <x:c r="O981" s="7">
        <x:v>130.40000000000001</x:v>
      </x:c>
      <x:c r="P981" s="8">
        <x:v>0</x:v>
      </x:c>
      <x:c r="Q981" s="7">
        <x:v>65.200000000000003</x:v>
      </x:c>
      <x:c r="R981" s="7">
        <x:v>-652</x:v>
      </x:c>
      <x:c r="S981" s="5" t="s">
        <x:v>49</x:v>
      </x:c>
      <x:c r="T981" s="7">
        <x:v>135051.45000000001</x:v>
      </x:c>
      <x:c r="U981" s="6"/>
      <x:c r="V981" s="6"/>
      <x:c r="W981" s="5" t="s">
        <x:v>96</x:v>
      </x:c>
      <x:c r="X981" s="5" t="s">
        <x:v>51</x:v>
      </x:c>
    </x:row>
    <x:row r="982">
      <x:c r="A982" s="5" t="s">
        <x:v>2073</x:v>
      </x:c>
      <x:c r="B982" s="5">
        <x:v>46078</x:v>
      </x:c>
      <x:c r="C982" s="5" t="s">
        <x:v>88</x:v>
      </x:c>
      <x:c r="D982" s="5" t="s">
        <x:v>89</x:v>
      </x:c>
      <x:c r="E982" s="5" t="s">
        <x:v>90</x:v>
      </x:c>
      <x:c r="F982" s="5" t="s">
        <x:v>56</x:v>
      </x:c>
      <x:c r="G982" s="5" t="s">
        <x:v>930</x:v>
      </x:c>
      <x:c r="H982" s="5" t="s">
        <x:v>43</x:v>
      </x:c>
      <x:c r="I982" s="5" t="s">
        <x:v>269</x:v>
      </x:c>
      <x:c r="J982" s="5" t="s">
        <x:v>93</x:v>
      </x:c>
      <x:c r="K982" s="5" t="s">
        <x:v>117</x:v>
      </x:c>
      <x:c r="L982" s="5" t="s">
        <x:v>16</x:v>
      </x:c>
      <x:c r="M982" s="5" t="s">
        <x:v>414</x:v>
      </x:c>
      <x:c r="N982" s="6">
        <x:v>-1</x:v>
      </x:c>
      <x:c r="O982" s="7">
        <x:v>59.189999999999998</x:v>
      </x:c>
      <x:c r="P982" s="8">
        <x:v>0.10000000000000001</x:v>
      </x:c>
      <x:c r="Q982" s="7">
        <x:v>43.630000000000003</x:v>
      </x:c>
      <x:c r="R982" s="7">
        <x:v>-53.270000000000003</x:v>
      </x:c>
      <x:c r="S982" s="5" t="s">
        <x:v>49</x:v>
      </x:c>
      <x:c r="T982" s="7">
        <x:v>135051.45000000001</x:v>
      </x:c>
      <x:c r="U982" s="6"/>
      <x:c r="V982" s="6"/>
      <x:c r="W982" s="5" t="s">
        <x:v>50</x:v>
      </x:c>
      <x:c r="X982" s="5" t="s">
        <x:v>97</x:v>
      </x:c>
    </x:row>
    <x:row r="983">
      <x:c r="A983" s="5" t="s">
        <x:v>2074</x:v>
      </x:c>
      <x:c r="B983" s="5">
        <x:v>46156</x:v>
      </x:c>
      <x:c r="C983" s="5" t="s">
        <x:v>247</x:v>
      </x:c>
      <x:c r="D983" s="5" t="s">
        <x:v>248</x:v>
      </x:c>
      <x:c r="E983" s="5" t="s">
        <x:v>40</x:v>
      </x:c>
      <x:c r="F983" s="5" t="s">
        <x:v>102</x:v>
      </x:c>
      <x:c r="G983" s="5" t="s">
        <x:v>2075</x:v>
      </x:c>
      <x:c r="H983" s="5" t="s">
        <x:v>58</x:v>
      </x:c>
      <x:c r="I983" s="5" t="s">
        <x:v>105</x:v>
      </x:c>
      <x:c r="J983" s="5" t="s">
        <x:v>74</x:v>
      </x:c>
      <x:c r="K983" s="5" t="s">
        <x:v>86</x:v>
      </x:c>
      <x:c r="L983" s="5" t="s">
        <x:v>131</x:v>
      </x:c>
      <x:c r="M983" s="5" t="s">
        <x:v>198</x:v>
      </x:c>
      <x:c r="N983" s="6">
        <x:v>1</x:v>
      </x:c>
      <x:c r="O983" s="7">
        <x:v>80.260000000000005</x:v>
      </x:c>
      <x:c r="P983" s="8">
        <x:v>0</x:v>
      </x:c>
      <x:c r="Q983" s="7">
        <x:v>56.020000000000003</x:v>
      </x:c>
      <x:c r="R983" s="7">
        <x:v>80.260000000000005</x:v>
      </x:c>
      <x:c r="S983" s="5" t="s">
        <x:v>49</x:v>
      </x:c>
      <x:c r="T983" s="7">
        <x:v>77810.399999999994</x:v>
      </x:c>
      <x:c r="U983" s="6"/>
      <x:c r="V983" s="6"/>
      <x:c r="W983" s="5" t="s">
        <x:v>50</x:v>
      </x:c>
      <x:c r="X983" s="5" t="s">
        <x:v>70</x:v>
      </x:c>
    </x:row>
    <x:row r="984">
      <x:c r="A984" s="5" t="s">
        <x:v>2076</x:v>
      </x:c>
      <x:c r="B984" s="5">
        <x:v>46103</x:v>
      </x:c>
      <x:c r="C984" s="5" t="s">
        <x:v>53</x:v>
      </x:c>
      <x:c r="D984" s="5" t="s">
        <x:v>54</x:v>
      </x:c>
      <x:c r="E984" s="5" t="s">
        <x:v>55</x:v>
      </x:c>
      <x:c r="F984" s="5" t="s">
        <x:v>56</x:v>
      </x:c>
      <x:c r="G984" s="5" t="s">
        <x:v>2077</x:v>
      </x:c>
      <x:c r="H984" s="5" t="s">
        <x:v>104</x:v>
      </x:c>
      <x:c r="I984" s="5" t="s">
        <x:v>207</x:v>
      </x:c>
      <x:c r="J984" s="5" t="s">
        <x:v>60</x:v>
      </x:c>
      <x:c r="K984" s="5" t="s">
        <x:v>86</x:v>
      </x:c>
      <x:c r="L984" s="5" t="s">
        <x:v>16</x:v>
      </x:c>
      <x:c r="M984" s="5" t="s">
        <x:v>281</x:v>
      </x:c>
      <x:c r="N984" s="6">
        <x:v>1</x:v>
      </x:c>
      <x:c r="O984" s="7">
        <x:v>214.91999999999999</x:v>
      </x:c>
      <x:c r="P984" s="8">
        <x:v>0</x:v>
      </x:c>
      <x:c r="Q984" s="7">
        <x:v>118.39</x:v>
      </x:c>
      <x:c r="R984" s="7">
        <x:v>214.91999999999999</x:v>
      </x:c>
      <x:c r="S984" s="5" t="s">
        <x:v>49</x:v>
      </x:c>
      <x:c r="T984" s="7">
        <x:v>120795.64999999999</x:v>
      </x:c>
      <x:c r="U984" s="6"/>
      <x:c r="V984" s="6"/>
      <x:c r="W984" s="5" t="s">
        <x:v>50</x:v>
      </x:c>
      <x:c r="X984" s="5" t="s">
        <x:v>80</x:v>
      </x:c>
    </x:row>
    <x:row r="985">
      <x:c r="A985" s="5" t="s">
        <x:v>2078</x:v>
      </x:c>
      <x:c r="B985" s="5">
        <x:v>46064</x:v>
      </x:c>
      <x:c r="C985" s="5" t="s">
        <x:v>127</x:v>
      </x:c>
      <x:c r="D985" s="5" t="s">
        <x:v>128</x:v>
      </x:c>
      <x:c r="E985" s="5" t="s">
        <x:v>55</x:v>
      </x:c>
      <x:c r="F985" s="5" t="s">
        <x:v>41</x:v>
      </x:c>
      <x:c r="G985" s="5" t="s">
        <x:v>2079</x:v>
      </x:c>
      <x:c r="H985" s="5" t="s">
        <x:v>58</x:v>
      </x:c>
      <x:c r="I985" s="5" t="s">
        <x:v>437</x:v>
      </x:c>
      <x:c r="J985" s="5" t="s">
        <x:v>60</x:v>
      </x:c>
      <x:c r="K985" s="5" t="s">
        <x:v>46</x:v>
      </x:c>
      <x:c r="L985" s="5" t="s">
        <x:v>47</x:v>
      </x:c>
      <x:c r="M985" s="5" t="s">
        <x:v>329</x:v>
      </x:c>
      <x:c r="N985" s="6">
        <x:v>1</x:v>
      </x:c>
      <x:c r="O985" s="7">
        <x:v>85.459999999999994</x:v>
      </x:c>
      <x:c r="P985" s="8">
        <x:v>0.14999999999999999</x:v>
      </x:c>
      <x:c r="Q985" s="7">
        <x:v>45.32</x:v>
      </x:c>
      <x:c r="R985" s="7">
        <x:v>72.640000000000001</x:v>
      </x:c>
      <x:c r="S985" s="5" t="s">
        <x:v>49</x:v>
      </x:c>
      <x:c r="T985" s="7">
        <x:v>86412.75</x:v>
      </x:c>
      <x:c r="U985" s="6"/>
      <x:c r="V985" s="6"/>
      <x:c r="W985" s="5" t="s">
        <x:v>50</x:v>
      </x:c>
      <x:c r="X985" s="5" t="s">
        <x:v>51</x:v>
      </x:c>
    </x:row>
    <x:row r="986">
      <x:c r="A986" s="5" t="s">
        <x:v>2080</x:v>
      </x:c>
      <x:c r="B986" s="5">
        <x:v>45795</x:v>
      </x:c>
      <x:c r="C986" s="5" t="s">
        <x:v>200</x:v>
      </x:c>
      <x:c r="D986" s="5" t="s">
        <x:v>201</x:v>
      </x:c>
      <x:c r="E986" s="5" t="s">
        <x:v>40</x:v>
      </x:c>
      <x:c r="F986" s="5" t="s">
        <x:v>158</x:v>
      </x:c>
      <x:c r="G986" s="5" t="s">
        <x:v>2081</x:v>
      </x:c>
      <x:c r="H986" s="5" t="s">
        <x:v>58</x:v>
      </x:c>
      <x:c r="I986" s="5" t="s">
        <x:v>915</x:v>
      </x:c>
      <x:c r="J986" s="5" t="s">
        <x:v>45</x:v>
      </x:c>
      <x:c r="K986" s="5" t="s">
        <x:v>61</x:v>
      </x:c>
      <x:c r="L986" s="5" t="s">
        <x:v>16</x:v>
      </x:c>
      <x:c r="M986" s="5" t="s">
        <x:v>170</x:v>
      </x:c>
      <x:c r="N986" s="6">
        <x:v>1</x:v>
      </x:c>
      <x:c r="O986" s="7">
        <x:v>455.97000000000003</x:v>
      </x:c>
      <x:c r="P986" s="8">
        <x:v>0</x:v>
      </x:c>
      <x:c r="Q986" s="7">
        <x:v>273.47000000000003</x:v>
      </x:c>
      <x:c r="R986" s="7">
        <x:v>455.97000000000003</x:v>
      </x:c>
      <x:c r="S986" s="5" t="s">
        <x:v>49</x:v>
      </x:c>
      <x:c r="T986" s="7">
        <x:v>121245.57000000001</x:v>
      </x:c>
      <x:c r="U986" s="6"/>
      <x:c r="V986" s="6"/>
      <x:c r="W986" s="5" t="s">
        <x:v>50</x:v>
      </x:c>
      <x:c r="X986" s="5" t="s">
        <x:v>97</x:v>
      </x:c>
    </x:row>
    <x:row r="987">
      <x:c r="A987" s="5" t="s">
        <x:v>2082</x:v>
      </x:c>
      <x:c r="B987" s="5">
        <x:v>45524</x:v>
      </x:c>
      <x:c r="C987" s="5" t="s">
        <x:v>138</x:v>
      </x:c>
      <x:c r="D987" s="5" t="s">
        <x:v>139</x:v>
      </x:c>
      <x:c r="E987" s="5" t="s">
        <x:v>90</x:v>
      </x:c>
      <x:c r="F987" s="5" t="s">
        <x:v>41</x:v>
      </x:c>
      <x:c r="G987" s="5" t="s">
        <x:v>598</x:v>
      </x:c>
      <x:c r="H987" s="5" t="s">
        <x:v>78</x:v>
      </x:c>
      <x:c r="I987" s="5" t="s">
        <x:v>762</x:v>
      </x:c>
      <x:c r="J987" s="5" t="s">
        <x:v>74</x:v>
      </x:c>
      <x:c r="K987" s="5" t="s">
        <x:v>46</x:v>
      </x:c>
      <x:c r="L987" s="5" t="s">
        <x:v>47</x:v>
      </x:c>
      <x:c r="M987" s="5" t="s">
        <x:v>118</x:v>
      </x:c>
      <x:c r="N987" s="6">
        <x:v>1</x:v>
      </x:c>
      <x:c r="O987" s="7">
        <x:v>60.390000000000001</x:v>
      </x:c>
      <x:c r="P987" s="8">
        <x:v>0</x:v>
      </x:c>
      <x:c r="Q987" s="7">
        <x:v>42.109999999999999</x:v>
      </x:c>
      <x:c r="R987" s="7">
        <x:v>60.390000000000001</x:v>
      </x:c>
      <x:c r="S987" s="5" t="s">
        <x:v>49</x:v>
      </x:c>
      <x:c r="T987" s="7">
        <x:v>81898.130000000005</x:v>
      </x:c>
      <x:c r="U987" s="6"/>
      <x:c r="V987" s="6"/>
      <x:c r="W987" s="5" t="s">
        <x:v>50</x:v>
      </x:c>
      <x:c r="X987" s="5" t="s">
        <x:v>80</x:v>
      </x:c>
    </x:row>
    <x:row r="988">
      <x:c r="A988" s="5" t="s">
        <x:v>2083</x:v>
      </x:c>
      <x:c r="B988" s="5">
        <x:v>45406</x:v>
      </x:c>
      <x:c r="C988" s="5" t="s">
        <x:v>216</x:v>
      </x:c>
      <x:c r="D988" s="5" t="s">
        <x:v>217</x:v>
      </x:c>
      <x:c r="E988" s="5" t="s">
        <x:v>40</x:v>
      </x:c>
      <x:c r="F988" s="5" t="s">
        <x:v>102</x:v>
      </x:c>
      <x:c r="G988" s="5" t="s">
        <x:v>2084</x:v>
      </x:c>
      <x:c r="H988" s="5" t="s">
        <x:v>78</x:v>
      </x:c>
      <x:c r="I988" s="5" t="s">
        <x:v>564</x:v>
      </x:c>
      <x:c r="J988" s="5" t="s">
        <x:v>116</x:v>
      </x:c>
      <x:c r="K988" s="5" t="s">
        <x:v>117</x:v>
      </x:c>
      <x:c r="L988" s="5" t="s">
        <x:v>16</x:v>
      </x:c>
      <x:c r="M988" s="5" t="s">
        <x:v>424</x:v>
      </x:c>
      <x:c r="N988" s="6">
        <x:v>1</x:v>
      </x:c>
      <x:c r="O988" s="7">
        <x:v>154.03</x:v>
      </x:c>
      <x:c r="P988" s="8">
        <x:v>0</x:v>
      </x:c>
      <x:c r="Q988" s="7">
        <x:v>90.079999999999998</x:v>
      </x:c>
      <x:c r="R988" s="7">
        <x:v>154.03</x:v>
      </x:c>
      <x:c r="S988" s="5" t="s">
        <x:v>49</x:v>
      </x:c>
      <x:c r="T988" s="7">
        <x:v>127625.59</x:v>
      </x:c>
      <x:c r="U988" s="6"/>
      <x:c r="V988" s="6"/>
      <x:c r="W988" s="5" t="s">
        <x:v>50</x:v>
      </x:c>
      <x:c r="X988" s="5" t="s">
        <x:v>70</x:v>
      </x:c>
    </x:row>
    <x:row r="989">
      <x:c r="A989" s="5" t="s">
        <x:v>2085</x:v>
      </x:c>
      <x:c r="B989" s="5">
        <x:v>45827</x:v>
      </x:c>
      <x:c r="C989" s="5" t="s">
        <x:v>138</x:v>
      </x:c>
      <x:c r="D989" s="5" t="s">
        <x:v>139</x:v>
      </x:c>
      <x:c r="E989" s="5" t="s">
        <x:v>90</x:v>
      </x:c>
      <x:c r="F989" s="5" t="s">
        <x:v>41</x:v>
      </x:c>
      <x:c r="G989" s="5" t="s">
        <x:v>2086</x:v>
      </x:c>
      <x:c r="H989" s="5" t="s">
        <x:v>78</x:v>
      </x:c>
      <x:c r="I989" s="5" t="s">
        <x:v>1008</x:v>
      </x:c>
      <x:c r="J989" s="5" t="s">
        <x:v>116</x:v>
      </x:c>
      <x:c r="K989" s="5" t="s">
        <x:v>46</x:v>
      </x:c>
      <x:c r="L989" s="5" t="s">
        <x:v>94</x:v>
      </x:c>
      <x:c r="M989" s="5" t="s">
        <x:v>376</x:v>
      </x:c>
      <x:c r="N989" s="6">
        <x:v>4</x:v>
      </x:c>
      <x:c r="O989" s="7">
        <x:v>308.45999999999998</x:v>
      </x:c>
      <x:c r="P989" s="8">
        <x:v>0.25</x:v>
      </x:c>
      <x:c r="Q989" s="7">
        <x:v>146.41999999999999</x:v>
      </x:c>
      <x:c r="R989" s="7">
        <x:v>925.38</x:v>
      </x:c>
      <x:c r="S989" s="5" t="s">
        <x:v>49</x:v>
      </x:c>
      <x:c r="T989" s="7">
        <x:v>66741.529999999999</x:v>
      </x:c>
      <x:c r="U989" s="6"/>
      <x:c r="V989" s="6"/>
      <x:c r="W989" s="5" t="s">
        <x:v>50</x:v>
      </x:c>
      <x:c r="X989" s="5" t="s">
        <x:v>80</x:v>
      </x:c>
    </x:row>
    <x:row r="990">
      <x:c r="A990" s="5" t="s">
        <x:v>2087</x:v>
      </x:c>
      <x:c r="B990" s="5">
        <x:v>45618</x:v>
      </x:c>
      <x:c r="C990" s="5" t="s">
        <x:v>185</x:v>
      </x:c>
      <x:c r="D990" s="5" t="s">
        <x:v>186</x:v>
      </x:c>
      <x:c r="E990" s="5" t="s">
        <x:v>90</x:v>
      </x:c>
      <x:c r="F990" s="5" t="s">
        <x:v>227</x:v>
      </x:c>
      <x:c r="G990" s="5" t="s">
        <x:v>2088</x:v>
      </x:c>
      <x:c r="H990" s="5" t="s">
        <x:v>104</x:v>
      </x:c>
      <x:c r="I990" s="5" t="s">
        <x:v>811</x:v>
      </x:c>
      <x:c r="J990" s="5" t="s">
        <x:v>74</x:v>
      </x:c>
      <x:c r="K990" s="5" t="s">
        <x:v>61</x:v>
      </x:c>
      <x:c r="L990" s="5" t="s">
        <x:v>47</x:v>
      </x:c>
      <x:c r="M990" s="5" t="s">
        <x:v>419</x:v>
      </x:c>
      <x:c r="N990" s="6">
        <x:v>2</x:v>
      </x:c>
      <x:c r="O990" s="7">
        <x:v>95.799999999999997</x:v>
      </x:c>
      <x:c r="P990" s="8">
        <x:v>0.14999999999999999</x:v>
      </x:c>
      <x:c r="Q990" s="7">
        <x:v>50.490000000000002</x:v>
      </x:c>
      <x:c r="R990" s="7">
        <x:v>162.86000000000001</x:v>
      </x:c>
      <x:c r="S990" s="5" t="s">
        <x:v>49</x:v>
      </x:c>
      <x:c r="T990" s="7">
        <x:v>91910.550000000003</x:v>
      </x:c>
      <x:c r="U990" s="6"/>
      <x:c r="V990" s="6"/>
      <x:c r="W990" s="5" t="s">
        <x:v>50</x:v>
      </x:c>
      <x:c r="X990" s="5" t="s">
        <x:v>70</x:v>
      </x:c>
    </x:row>
    <x:row r="991">
      <x:c r="A991" s="5" t="s">
        <x:v>2089</x:v>
      </x:c>
      <x:c r="B991" s="5">
        <x:v>45437</x:v>
      </x:c>
      <x:c r="C991" s="5" t="s">
        <x:v>194</x:v>
      </x:c>
      <x:c r="D991" s="5" t="s">
        <x:v>195</x:v>
      </x:c>
      <x:c r="E991" s="5" t="s">
        <x:v>90</x:v>
      </x:c>
      <x:c r="F991" s="5" t="s">
        <x:v>158</x:v>
      </x:c>
      <x:c r="G991" s="5" t="s">
        <x:v>129</x:v>
      </x:c>
      <x:c r="H991" s="5" t="s">
        <x:v>104</x:v>
      </x:c>
      <x:c r="I991" s="5" t="s">
        <x:v>316</x:v>
      </x:c>
      <x:c r="J991" s="5" t="s">
        <x:v>74</x:v>
      </x:c>
      <x:c r="K991" s="5" t="s">
        <x:v>86</x:v>
      </x:c>
      <x:c r="L991" s="5" t="s">
        <x:v>2090</x:v>
      </x:c>
      <x:c r="M991" s="5" t="s">
        <x:v>350</x:v>
      </x:c>
      <x:c r="N991" s="6">
        <x:v>1</x:v>
      </x:c>
      <x:c r="O991" s="7">
        <x:v>88.909999999999997</x:v>
      </x:c>
      <x:c r="P991" s="8">
        <x:v>0</x:v>
      </x:c>
      <x:c r="Q991" s="7">
        <x:v>47.850000000000001</x:v>
      </x:c>
      <x:c r="R991" s="7">
        <x:v>88.909999999999997</x:v>
      </x:c>
      <x:c r="S991" s="5" t="s">
        <x:v>49</x:v>
      </x:c>
      <x:c r="T991" s="7">
        <x:v>74470.529999999999</x:v>
      </x:c>
      <x:c r="U991" s="6"/>
      <x:c r="V991" s="6"/>
      <x:c r="W991" s="5" t="s">
        <x:v>50</x:v>
      </x:c>
      <x:c r="X991" s="5" t="s">
        <x:v>97</x:v>
      </x:c>
    </x:row>
    <x:row r="992">
      <x:c r="A992" s="5" t="s">
        <x:v>2091</x:v>
      </x:c>
      <x:c r="B992" s="5">
        <x:v>45956</x:v>
      </x:c>
      <x:c r="C992" s="5" t="s">
        <x:v>127</x:v>
      </x:c>
      <x:c r="D992" s="5" t="s">
        <x:v>128</x:v>
      </x:c>
      <x:c r="E992" s="5" t="s">
        <x:v>55</x:v>
      </x:c>
      <x:c r="F992" s="5" t="s">
        <x:v>41</x:v>
      </x:c>
      <x:c r="G992" s="5" t="s">
        <x:v>1511</x:v>
      </x:c>
      <x:c r="H992" s="5" t="s">
        <x:v>43</x:v>
      </x:c>
      <x:c r="I992" s="5" t="s">
        <x:v>564</x:v>
      </x:c>
      <x:c r="J992" s="5" t="s">
        <x:v>116</x:v>
      </x:c>
      <x:c r="K992" s="5" t="s">
        <x:v>117</x:v>
      </x:c>
      <x:c r="L992" s="5" t="s">
        <x:v>94</x:v>
      </x:c>
      <x:c r="M992" s="5" t="s">
        <x:v>204</x:v>
      </x:c>
      <x:c r="N992" s="6">
        <x:v>1</x:v>
      </x:c>
      <x:c r="O992" s="7">
        <x:v>164.83000000000001</x:v>
      </x:c>
      <x:c r="P992" s="8">
        <x:v>5.0000000000000003e-002</x:v>
      </x:c>
      <x:c r="Q992" s="7">
        <x:v>90.079999999999998</x:v>
      </x:c>
      <x:c r="R992" s="7">
        <x:v>156.59</x:v>
      </x:c>
      <x:c r="S992" s="5" t="s">
        <x:v>49</x:v>
      </x:c>
      <x:c r="T992" s="7">
        <x:v>95938.479999999996</x:v>
      </x:c>
      <x:c r="U992" s="6"/>
      <x:c r="V992" s="6"/>
      <x:c r="W992" s="5" t="s">
        <x:v>50</x:v>
      </x:c>
      <x:c r="X992" s="5" t="s">
        <x:v>97</x:v>
      </x:c>
    </x:row>
    <x:row r="993">
      <x:c r="A993" s="5" t="s">
        <x:v>2092</x:v>
      </x:c>
      <x:c r="B993" s="5">
        <x:v>46161</x:v>
      </x:c>
      <x:c r="C993" s="5" t="s">
        <x:v>53</x:v>
      </x:c>
      <x:c r="D993" s="5" t="s">
        <x:v>54</x:v>
      </x:c>
      <x:c r="E993" s="5" t="s">
        <x:v>55</x:v>
      </x:c>
      <x:c r="F993" s="5" t="s">
        <x:v>56</x:v>
      </x:c>
      <x:c r="G993" s="5" t="s">
        <x:v>590</x:v>
      </x:c>
      <x:c r="H993" s="5" t="s">
        <x:v>58</x:v>
      </x:c>
      <x:c r="I993" s="5" t="s">
        <x:v>719</x:v>
      </x:c>
      <x:c r="J993" s="5" t="s">
        <x:v>93</x:v>
      </x:c>
      <x:c r="K993" s="5" t="s">
        <x:v>117</x:v>
      </x:c>
      <x:c r="L993" s="5" t="s">
        <x:v>16</x:v>
      </x:c>
      <x:c r="M993" s="5" t="s">
        <x:v>414</x:v>
      </x:c>
      <x:c r="N993" s="6">
        <x:v>1</x:v>
      </x:c>
      <x:c r="O993" s="7">
        <x:v>56.509999999999998</x:v>
      </x:c>
      <x:c r="P993" s="8">
        <x:v>0</x:v>
      </x:c>
      <x:c r="Q993" s="7">
        <x:v>43.920000000000002</x:v>
      </x:c>
      <x:c r="R993" s="7">
        <x:v>56.509999999999998</x:v>
      </x:c>
      <x:c r="S993" s="5" t="s">
        <x:v>49</x:v>
      </x:c>
      <x:c r="T993" s="7">
        <x:v>125016.58</x:v>
      </x:c>
      <x:c r="U993" s="6"/>
      <x:c r="V993" s="6"/>
      <x:c r="W993" s="5" t="s">
        <x:v>50</x:v>
      </x:c>
      <x:c r="X993" s="5" t="s">
        <x:v>80</x:v>
      </x:c>
    </x:row>
    <x:row r="994">
      <x:c r="A994" s="5" t="s">
        <x:v>2093</x:v>
      </x:c>
      <x:c r="B994" s="5">
        <x:v>46162</x:v>
      </x:c>
      <x:c r="C994" s="5" t="s">
        <x:v>247</x:v>
      </x:c>
      <x:c r="D994" s="5" t="s">
        <x:v>248</x:v>
      </x:c>
      <x:c r="E994" s="5" t="s">
        <x:v>40</x:v>
      </x:c>
      <x:c r="F994" s="5" t="s">
        <x:v>102</x:v>
      </x:c>
      <x:c r="G994" s="5" t="s">
        <x:v>744</x:v>
      </x:c>
      <x:c r="H994" s="5" t="s">
        <x:v>58</x:v>
      </x:c>
      <x:c r="I994" s="5" t="s">
        <x:v>392</x:v>
      </x:c>
      <x:c r="J994" s="5" t="s">
        <x:v>74</x:v>
      </x:c>
      <x:c r="K994" s="5" t="s">
        <x:v>86</x:v>
      </x:c>
      <x:c r="L994" s="5" t="s">
        <x:v>16</x:v>
      </x:c>
      <x:c r="M994" s="5" t="s">
        <x:v>166</x:v>
      </x:c>
      <x:c r="N994" s="6">
        <x:v>1</x:v>
      </x:c>
      <x:c r="O994" s="7">
        <x:v>40.450000000000003</x:v>
      </x:c>
      <x:c r="P994" s="8">
        <x:v>0.25</x:v>
      </x:c>
      <x:c r="Q994" s="7">
        <x:v>20.899999999999999</x:v>
      </x:c>
      <x:c r="R994" s="7">
        <x:v>30.34</x:v>
      </x:c>
      <x:c r="S994" s="5" t="s">
        <x:v>49</x:v>
      </x:c>
      <x:c r="T994" s="7">
        <x:v>202244.01999999999</x:v>
      </x:c>
      <x:c r="U994" s="6"/>
      <x:c r="V994" s="6"/>
      <x:c r="W994" s="5" t="s">
        <x:v>50</x:v>
      </x:c>
      <x:c r="X994" s="5" t="s">
        <x:v>70</x:v>
      </x:c>
    </x:row>
    <x:row r="995">
      <x:c r="A995" s="5" t="s">
        <x:v>2094</x:v>
      </x:c>
      <x:c r="B995" s="5">
        <x:v>45614</x:v>
      </x:c>
      <x:c r="C995" s="5" t="s">
        <x:v>88</x:v>
      </x:c>
      <x:c r="D995" s="5" t="s">
        <x:v>89</x:v>
      </x:c>
      <x:c r="E995" s="5" t="s">
        <x:v>90</x:v>
      </x:c>
      <x:c r="F995" s="5" t="s">
        <x:v>56</x:v>
      </x:c>
      <x:c r="G995" s="5" t="s">
        <x:v>2095</x:v>
      </x:c>
      <x:c r="H995" s="5" t="s">
        <x:v>104</x:v>
      </x:c>
      <x:c r="I995" s="5" t="s">
        <x:v>316</x:v>
      </x:c>
      <x:c r="J995" s="5" t="s">
        <x:v>74</x:v>
      </x:c>
      <x:c r="K995" s="5" t="s">
        <x:v>86</x:v>
      </x:c>
      <x:c r="L995" s="5" t="s">
        <x:v>131</x:v>
      </x:c>
      <x:c r="M995" s="5" t="s">
        <x:v>112</x:v>
      </x:c>
      <x:c r="N995" s="6">
        <x:v>1</x:v>
      </x:c>
      <x:c r="O995" s="7">
        <x:v>80.560000000000002</x:v>
      </x:c>
      <x:c r="P995" s="8">
        <x:v>0.20000000000000001</x:v>
      </x:c>
      <x:c r="Q995" s="7">
        <x:v>47.850000000000001</x:v>
      </x:c>
      <x:c r="R995" s="7">
        <x:v>64.450000000000003</x:v>
      </x:c>
      <x:c r="S995" s="5" t="s">
        <x:v>49</x:v>
      </x:c>
      <x:c r="T995" s="7">
        <x:v>66518.050000000003</x:v>
      </x:c>
      <x:c r="U995" s="6"/>
      <x:c r="V995" s="6"/>
      <x:c r="W995" s="5" t="s">
        <x:v>50</x:v>
      </x:c>
      <x:c r="X995" s="5" t="s">
        <x:v>80</x:v>
      </x:c>
    </x:row>
    <x:row r="996">
      <x:c r="A996" s="5" t="s">
        <x:v>2096</x:v>
      </x:c>
      <x:c r="B996" s="5">
        <x:v>45907</x:v>
      </x:c>
      <x:c r="C996" s="5" t="s">
        <x:v>247</x:v>
      </x:c>
      <x:c r="D996" s="5" t="s">
        <x:v>248</x:v>
      </x:c>
      <x:c r="E996" s="5" t="s">
        <x:v>40</x:v>
      </x:c>
      <x:c r="F996" s="5" t="s">
        <x:v>102</x:v>
      </x:c>
      <x:c r="G996" s="5" t="s">
        <x:v>2097</x:v>
      </x:c>
      <x:c r="H996" s="5" t="s">
        <x:v>58</x:v>
      </x:c>
      <x:c r="I996" s="5" t="s">
        <x:v>855</x:v>
      </x:c>
      <x:c r="J996" s="5" t="s">
        <x:v>116</x:v>
      </x:c>
      <x:c r="K996" s="5" t="s">
        <x:v>46</x:v>
      </x:c>
      <x:c r="L996" s="5" t="s">
        <x:v>47</x:v>
      </x:c>
      <x:c r="M996" s="5" t="s">
        <x:v>281</x:v>
      </x:c>
      <x:c r="N996" s="6">
        <x:v>1</x:v>
      </x:c>
      <x:c r="O996" s="7">
        <x:v>83.650000000000006</x:v>
      </x:c>
      <x:c r="P996" s="8">
        <x:v>0</x:v>
      </x:c>
      <x:c r="Q996" s="7">
        <x:v>50.420000000000002</x:v>
      </x:c>
      <x:c r="R996" s="7">
        <x:v>83.650000000000006</x:v>
      </x:c>
      <x:c r="S996" s="5" t="s">
        <x:v>49</x:v>
      </x:c>
      <x:c r="T996" s="7">
        <x:v>66249.360000000001</x:v>
      </x:c>
      <x:c r="U996" s="6"/>
      <x:c r="V996" s="6"/>
      <x:c r="W996" s="5" t="s">
        <x:v>50</x:v>
      </x:c>
      <x:c r="X996" s="5" t="s">
        <x:v>80</x:v>
      </x:c>
    </x:row>
    <x:row r="997">
      <x:c r="A997" s="5" t="s">
        <x:v>2098</x:v>
      </x:c>
      <x:c r="B997" s="5">
        <x:v>45725</x:v>
      </x:c>
      <x:c r="C997" s="5" t="s">
        <x:v>53</x:v>
      </x:c>
      <x:c r="D997" s="5" t="s">
        <x:v>54</x:v>
      </x:c>
      <x:c r="E997" s="5" t="s">
        <x:v>55</x:v>
      </x:c>
      <x:c r="F997" s="5" t="s">
        <x:v>56</x:v>
      </x:c>
      <x:c r="G997" s="5" t="s">
        <x:v>540</x:v>
      </x:c>
      <x:c r="H997" s="5" t="s">
        <x:v>58</x:v>
      </x:c>
      <x:c r="I997" s="5" t="s">
        <x:v>214</x:v>
      </x:c>
      <x:c r="J997" s="5" t="s">
        <x:v>60</x:v>
      </x:c>
      <x:c r="K997" s="5" t="s">
        <x:v>117</x:v>
      </x:c>
      <x:c r="L997" s="5" t="s">
        <x:v>16</x:v>
      </x:c>
      <x:c r="M997" s="5" t="s">
        <x:v>136</x:v>
      </x:c>
      <x:c r="N997" s="6">
        <x:v>1</x:v>
      </x:c>
      <x:c r="O997" s="7">
        <x:v>217.25</x:v>
      </x:c>
      <x:c r="P997" s="8">
        <x:v>0.20000000000000001</x:v>
      </x:c>
      <x:c r="Q997" s="7">
        <x:v>158.44999999999999</x:v>
      </x:c>
      <x:c r="R997" s="7">
        <x:v>173.80000000000001</x:v>
      </x:c>
      <x:c r="S997" s="5" t="s">
        <x:v>49</x:v>
      </x:c>
      <x:c r="T997" s="7">
        <x:v>162113.92999999999</x:v>
      </x:c>
      <x:c r="U997" s="6"/>
      <x:c r="V997" s="6"/>
      <x:c r="W997" s="5" t="s">
        <x:v>50</x:v>
      </x:c>
      <x:c r="X997" s="5" t="s">
        <x:v>70</x:v>
      </x:c>
    </x:row>
    <x:row r="998">
      <x:c r="A998" s="5" t="s">
        <x:v>2099</x:v>
      </x:c>
      <x:c r="B998" s="5">
        <x:v>45489</x:v>
      </x:c>
      <x:c r="C998" s="5" t="s">
        <x:v>162</x:v>
      </x:c>
      <x:c r="D998" s="5" t="s">
        <x:v>163</x:v>
      </x:c>
      <x:c r="E998" s="5" t="s">
        <x:v>40</x:v>
      </x:c>
      <x:c r="F998" s="5" t="s">
        <x:v>158</x:v>
      </x:c>
      <x:c r="G998" s="5" t="s">
        <x:v>1529</x:v>
      </x:c>
      <x:c r="H998" s="5" t="s">
        <x:v>78</x:v>
      </x:c>
      <x:c r="I998" s="5" t="s">
        <x:v>325</x:v>
      </x:c>
      <x:c r="J998" s="5" t="s">
        <x:v>116</x:v>
      </x:c>
      <x:c r="K998" s="5" t="s">
        <x:v>117</x:v>
      </x:c>
      <x:c r="L998" s="5" t="s">
        <x:v>16</x:v>
      </x:c>
      <x:c r="M998" s="5" t="s">
        <x:v>189</x:v>
      </x:c>
      <x:c r="N998" s="6">
        <x:v>1</x:v>
      </x:c>
      <x:c r="O998" s="7">
        <x:v>287.10000000000002</x:v>
      </x:c>
      <x:c r="P998" s="8">
        <x:v>5.0000000000000003e-002</x:v>
      </x:c>
      <x:c r="Q998" s="7">
        <x:v>166.78999999999999</x:v>
      </x:c>
      <x:c r="R998" s="7">
        <x:v>272.75</x:v>
      </x:c>
      <x:c r="S998" s="5" t="s">
        <x:v>49</x:v>
      </x:c>
      <x:c r="T998" s="7">
        <x:v>178635.19</x:v>
      </x:c>
      <x:c r="U998" s="6"/>
      <x:c r="V998" s="6"/>
      <x:c r="W998" s="5" t="s">
        <x:v>50</x:v>
      </x:c>
      <x:c r="X998" s="5" t="s">
        <x:v>80</x:v>
      </x:c>
    </x:row>
    <x:row r="999">
      <x:c r="A999" s="5" t="s">
        <x:v>2100</x:v>
      </x:c>
      <x:c r="B999" s="5">
        <x:v>45685</x:v>
      </x:c>
      <x:c r="C999" s="5" t="s">
        <x:v>82</x:v>
      </x:c>
      <x:c r="D999" s="5" t="s">
        <x:v>83</x:v>
      </x:c>
      <x:c r="E999" s="5" t="s">
        <x:v>40</x:v>
      </x:c>
      <x:c r="F999" s="5" t="s">
        <x:v>56</x:v>
      </x:c>
      <x:c r="G999" s="5" t="s">
        <x:v>209</x:v>
      </x:c>
      <x:c r="H999" s="5" t="s">
        <x:v>104</x:v>
      </x:c>
      <x:c r="I999" s="5" t="s">
        <x:v>73</x:v>
      </x:c>
      <x:c r="J999" s="5" t="s">
        <x:v>74</x:v>
      </x:c>
      <x:c r="K999" s="5" t="s">
        <x:v>46</x:v>
      </x:c>
      <x:c r="L999" s="5" t="s">
        <x:v>16</x:v>
      </x:c>
      <x:c r="M999" s="5" t="s">
        <x:v>136</x:v>
      </x:c>
      <x:c r="N999" s="6">
        <x:v>1</x:v>
      </x:c>
      <x:c r="O999" s="7">
        <x:v>82.909999999999997</x:v>
      </x:c>
      <x:c r="P999" s="8">
        <x:v>0.14999999999999999</x:v>
      </x:c>
      <x:c r="Q999" s="7">
        <x:v>45.390000000000001</x:v>
      </x:c>
      <x:c r="R999" s="7">
        <x:v>70.469999999999999</x:v>
      </x:c>
      <x:c r="S999" s="5" t="s">
        <x:v>49</x:v>
      </x:c>
      <x:c r="T999" s="7">
        <x:v>137158.26999999999</x:v>
      </x:c>
      <x:c r="U999" s="6"/>
      <x:c r="V999" s="6"/>
      <x:c r="W999" s="5" t="s">
        <x:v>50</x:v>
      </x:c>
      <x:c r="X999" s="5" t="s">
        <x:v>70</x:v>
      </x:c>
    </x:row>
    <x:row r="1000">
      <x:c r="A1000" s="5" t="s">
        <x:v>2101</x:v>
      </x:c>
      <x:c r="B1000" s="5">
        <x:v>45802</x:v>
      </x:c>
      <x:c r="C1000" s="5" t="s">
        <x:v>88</x:v>
      </x:c>
      <x:c r="D1000" s="5" t="s">
        <x:v>89</x:v>
      </x:c>
      <x:c r="E1000" s="5" t="s">
        <x:v>90</x:v>
      </x:c>
      <x:c r="F1000" s="5" t="s">
        <x:v>56</x:v>
      </x:c>
      <x:c r="G1000" s="5" t="s">
        <x:v>2102</x:v>
      </x:c>
      <x:c r="H1000" s="5" t="s">
        <x:v>43</x:v>
      </x:c>
      <x:c r="I1000" s="5" t="s">
        <x:v>192</x:v>
      </x:c>
      <x:c r="J1000" s="5" t="s">
        <x:v>93</x:v>
      </x:c>
      <x:c r="K1000" s="5" t="s">
        <x:v>61</x:v>
      </x:c>
      <x:c r="L1000" s="5" t="s">
        <x:v>94</x:v>
      </x:c>
      <x:c r="M1000" s="5" t="s">
        <x:v>222</x:v>
      </x:c>
      <x:c r="N1000" s="6">
        <x:v>1</x:v>
      </x:c>
      <x:c r="O1000" s="7">
        <x:v>17.670000000000002</x:v>
      </x:c>
      <x:c r="P1000" s="8">
        <x:v>5.0000000000000003e-002</x:v>
      </x:c>
      <x:c r="Q1000" s="7">
        <x:v>11.76</x:v>
      </x:c>
      <x:c r="R1000" s="7">
        <x:v>16.789999999999999</x:v>
      </x:c>
      <x:c r="S1000" s="5" t="s">
        <x:v>49</x:v>
      </x:c>
      <x:c r="T1000" s="7">
        <x:v>80865.399999999994</x:v>
      </x:c>
      <x:c r="U1000" s="6"/>
      <x:c r="V1000" s="6"/>
      <x:c r="W1000" s="5" t="s">
        <x:v>50</x:v>
      </x:c>
      <x:c r="X1000" s="5" t="s">
        <x:v>51</x:v>
      </x:c>
    </x:row>
    <x:row r="1001">
      <x:c r="A1001" s="5" t="s">
        <x:v>2103</x:v>
      </x:c>
      <x:c r="B1001" s="5">
        <x:v>45300</x:v>
      </x:c>
      <x:c r="C1001" s="5" t="s">
        <x:v>283</x:v>
      </x:c>
      <x:c r="D1001" s="5" t="s">
        <x:v>284</x:v>
      </x:c>
      <x:c r="E1001" s="5" t="s">
        <x:v>55</x:v>
      </x:c>
      <x:c r="F1001" s="5" t="s">
        <x:v>56</x:v>
      </x:c>
      <x:c r="G1001" s="5" t="s">
        <x:v>399</x:v>
      </x:c>
      <x:c r="H1001" s="5"/>
      <x:c r="I1001" s="5" t="s">
        <x:v>294</x:v>
      </x:c>
      <x:c r="J1001" s="5" t="s">
        <x:v>116</x:v>
      </x:c>
      <x:c r="K1001" s="5" t="s">
        <x:v>117</x:v>
      </x:c>
      <x:c r="L1001" s="5" t="s">
        <x:v>47</x:v>
      </x:c>
      <x:c r="M1001" s="5" t="s">
        <x:v>112</x:v>
      </x:c>
      <x:c r="N1001" s="6">
        <x:v>4</x:v>
      </x:c>
      <x:c r="O1001" s="7">
        <x:v>286.24000000000001</x:v>
      </x:c>
      <x:c r="P1001" s="8">
        <x:v>0</x:v>
      </x:c>
      <x:c r="Q1001" s="7">
        <x:v>154.37</x:v>
      </x:c>
      <x:c r="R1001" s="7">
        <x:v>1144.96</x:v>
      </x:c>
      <x:c r="S1001" s="5" t="s">
        <x:v>49</x:v>
      </x:c>
      <x:c r="T1001" s="7">
        <x:v>71386.619999999995</x:v>
      </x:c>
      <x:c r="U1001" s="6"/>
      <x:c r="V1001" s="6"/>
      <x:c r="W1001" s="5" t="s">
        <x:v>50</x:v>
      </x:c>
      <x:c r="X1001" s="5" t="s">
        <x:v>70</x:v>
      </x:c>
    </x:row>
    <x:row r="1002">
      <x:c r="A1002" s="5" t="s">
        <x:v>2104</x:v>
      </x:c>
      <x:c r="B1002" s="5">
        <x:v>45533</x:v>
      </x:c>
      <x:c r="C1002" s="5" t="s">
        <x:v>38</x:v>
      </x:c>
      <x:c r="D1002" s="5" t="s">
        <x:v>39</x:v>
      </x:c>
      <x:c r="E1002" s="5" t="s">
        <x:v>40</x:v>
      </x:c>
      <x:c r="F1002" s="5" t="s">
        <x:v>41</x:v>
      </x:c>
      <x:c r="G1002" s="5" t="s">
        <x:v>2105</x:v>
      </x:c>
      <x:c r="H1002" s="5" t="s">
        <x:v>104</x:v>
      </x:c>
      <x:c r="I1002" s="5" t="s">
        <x:v>1765</x:v>
      </x:c>
      <x:c r="J1002" s="5" t="s">
        <x:v>60</x:v>
      </x:c>
      <x:c r="K1002" s="5" t="s">
        <x:v>61</x:v>
      </x:c>
      <x:c r="L1002" s="5" t="s">
        <x:v>131</x:v>
      </x:c>
      <x:c r="M1002" s="5" t="s">
        <x:v>262</x:v>
      </x:c>
      <x:c r="N1002" s="6">
        <x:v>3</x:v>
      </x:c>
      <x:c r="O1002" s="7">
        <x:v>36.909999999999997</x:v>
      </x:c>
      <x:c r="P1002" s="8">
        <x:v>0</x:v>
      </x:c>
      <x:c r="Q1002" s="7">
        <x:v>28.84</x:v>
      </x:c>
      <x:c r="R1002" s="7">
        <x:v>110.73</x:v>
      </x:c>
      <x:c r="S1002" s="5" t="s">
        <x:v>49</x:v>
      </x:c>
      <x:c r="T1002" s="7">
        <x:v>93813.100000000006</x:v>
      </x:c>
      <x:c r="U1002" s="6"/>
      <x:c r="V1002" s="6"/>
      <x:c r="W1002" s="5" t="s">
        <x:v>50</x:v>
      </x:c>
      <x:c r="X1002" s="5" t="s">
        <x:v>70</x:v>
      </x:c>
    </x:row>
    <x:row r="1003">
      <x:c r="A1003" s="5" t="s">
        <x:v>2106</x:v>
      </x:c>
      <x:c r="B1003" s="5">
        <x:v>46034</x:v>
      </x:c>
      <x:c r="C1003" s="5" t="s">
        <x:v>100</x:v>
      </x:c>
      <x:c r="D1003" s="5" t="s">
        <x:v>101</x:v>
      </x:c>
      <x:c r="E1003" s="5" t="s">
        <x:v>90</x:v>
      </x:c>
      <x:c r="F1003" s="5" t="s">
        <x:v>102</x:v>
      </x:c>
      <x:c r="G1003" s="5" t="s">
        <x:v>1989</x:v>
      </x:c>
      <x:c r="H1003" s="5" t="s">
        <x:v>104</x:v>
      </x:c>
      <x:c r="I1003" s="5" t="s">
        <x:v>509</x:v>
      </x:c>
      <x:c r="J1003" s="5" t="s">
        <x:v>45</x:v>
      </x:c>
      <x:c r="K1003" s="5" t="s">
        <x:v>61</x:v>
      </x:c>
      <x:c r="L1003" s="5" t="s">
        <x:v>16</x:v>
      </x:c>
      <x:c r="M1003" s="5" t="s">
        <x:v>350</x:v>
      </x:c>
      <x:c r="N1003" s="6">
        <x:v>1</x:v>
      </x:c>
      <x:c r="O1003" s="7">
        <x:v>688.89999999999998</x:v>
      </x:c>
      <x:c r="P1003" s="8">
        <x:v>5.0000000000000003e-002</x:v>
      </x:c>
      <x:c r="Q1003" s="7">
        <x:v>337.99000000000001</x:v>
      </x:c>
      <x:c r="R1003" s="7">
        <x:v>654.45000000000005</x:v>
      </x:c>
      <x:c r="S1003" s="5" t="s">
        <x:v>49</x:v>
      </x:c>
      <x:c r="T1003" s="7">
        <x:v>120628.66</x:v>
      </x:c>
      <x:c r="U1003" s="6"/>
      <x:c r="V1003" s="6"/>
      <x:c r="W1003" s="5" t="s">
        <x:v>50</x:v>
      </x:c>
      <x:c r="X1003" s="5" t="s">
        <x:v>80</x:v>
      </x:c>
    </x:row>
    <x:row r="1004">
      <x:c r="A1004" s="5" t="s">
        <x:v>2107</x:v>
      </x:c>
      <x:c r="B1004" s="5">
        <x:v>46050</x:v>
      </x:c>
      <x:c r="C1004" s="5" t="s">
        <x:v>64</x:v>
      </x:c>
      <x:c r="D1004" s="5" t="s">
        <x:v>65</x:v>
      </x:c>
      <x:c r="E1004" s="5" t="s">
        <x:v>40</x:v>
      </x:c>
      <x:c r="F1004" s="5" t="s">
        <x:v>66</x:v>
      </x:c>
      <x:c r="G1004" s="5" t="s">
        <x:v>2108</x:v>
      </x:c>
      <x:c r="H1004" s="5" t="s">
        <x:v>58</x:v>
      </x:c>
      <x:c r="I1004" s="5" t="s">
        <x:v>379</x:v>
      </x:c>
      <x:c r="J1004" s="5" t="s">
        <x:v>116</x:v>
      </x:c>
      <x:c r="K1004" s="5" t="s">
        <x:v>61</x:v>
      </x:c>
      <x:c r="L1004" s="5" t="s">
        <x:v>16</x:v>
      </x:c>
      <x:c r="M1004" s="5" t="s">
        <x:v>132</x:v>
      </x:c>
      <x:c r="N1004" s="6">
        <x:v>1</x:v>
      </x:c>
      <x:c r="O1004" s="7">
        <x:v>185.40000000000001</x:v>
      </x:c>
      <x:c r="P1004" s="8">
        <x:v>5.0000000000000003e-002</x:v>
      </x:c>
      <x:c r="Q1004" s="7">
        <x:v>140.91</x:v>
      </x:c>
      <x:c r="R1004" s="7">
        <x:v>176.13</x:v>
      </x:c>
      <x:c r="S1004" s="5" t="s">
        <x:v>49</x:v>
      </x:c>
      <x:c r="T1004" s="7">
        <x:v>164515.54999999999</x:v>
      </x:c>
      <x:c r="U1004" s="6"/>
      <x:c r="V1004" s="6"/>
      <x:c r="W1004" s="5" t="s">
        <x:v>50</x:v>
      </x:c>
      <x:c r="X1004" s="5" t="s">
        <x:v>97</x:v>
      </x:c>
    </x:row>
    <x:row r="1005">
      <x:c r="A1005" s="5" t="s">
        <x:v>2109</x:v>
      </x:c>
      <x:c r="B1005" s="5">
        <x:v>45865</x:v>
      </x:c>
      <x:c r="C1005" s="5" t="s">
        <x:v>38</x:v>
      </x:c>
      <x:c r="D1005" s="5" t="s">
        <x:v>39</x:v>
      </x:c>
      <x:c r="E1005" s="5" t="s">
        <x:v>40</x:v>
      </x:c>
      <x:c r="F1005" s="5" t="s">
        <x:v>41</x:v>
      </x:c>
      <x:c r="G1005" s="5" t="s">
        <x:v>302</x:v>
      </x:c>
      <x:c r="H1005" s="5" t="s">
        <x:v>43</x:v>
      </x:c>
      <x:c r="I1005" s="5" t="s">
        <x:v>121</x:v>
      </x:c>
      <x:c r="J1005" s="5" t="s">
        <x:v>93</x:v>
      </x:c>
      <x:c r="K1005" s="5" t="s">
        <x:v>46</x:v>
      </x:c>
      <x:c r="L1005" s="5" t="s">
        <x:v>16</x:v>
      </x:c>
      <x:c r="M1005" s="5" t="s">
        <x:v>95</x:v>
      </x:c>
      <x:c r="N1005" s="6">
        <x:v>8</x:v>
      </x:c>
      <x:c r="O1005" s="7">
        <x:v>24.02</x:v>
      </x:c>
      <x:c r="P1005" s="8">
        <x:v>0.14999999999999999</x:v>
      </x:c>
      <x:c r="Q1005" s="7">
        <x:v>18.82</x:v>
      </x:c>
      <x:c r="R1005" s="7">
        <x:v>163.34</x:v>
      </x:c>
      <x:c r="S1005" s="5" t="s">
        <x:v>49</x:v>
      </x:c>
      <x:c r="T1005" s="7">
        <x:v>152036.54999999999</x:v>
      </x:c>
      <x:c r="U1005" s="6"/>
      <x:c r="V1005" s="6"/>
      <x:c r="W1005" s="5" t="s">
        <x:v>50</x:v>
      </x:c>
      <x:c r="X1005" s="5" t="s">
        <x:v>70</x:v>
      </x:c>
    </x:row>
    <x:row r="1006">
      <x:c r="A1006" s="5" t="s">
        <x:v>2110</x:v>
      </x:c>
      <x:c r="B1006" s="5">
        <x:v>46094</x:v>
      </x:c>
      <x:c r="C1006" s="5" t="s">
        <x:v>162</x:v>
      </x:c>
      <x:c r="D1006" s="5" t="s">
        <x:v>163</x:v>
      </x:c>
      <x:c r="E1006" s="5" t="s">
        <x:v>40</x:v>
      </x:c>
      <x:c r="F1006" s="5" t="s">
        <x:v>158</x:v>
      </x:c>
      <x:c r="G1006" s="5" t="s">
        <x:v>1212</x:v>
      </x:c>
      <x:c r="H1006" s="5" t="s">
        <x:v>78</x:v>
      </x:c>
      <x:c r="I1006" s="5" t="s">
        <x:v>1505</x:v>
      </x:c>
      <x:c r="J1006" s="5" t="s">
        <x:v>60</x:v>
      </x:c>
      <x:c r="K1006" s="5" t="s">
        <x:v>86</x:v>
      </x:c>
      <x:c r="L1006" s="5" t="s">
        <x:v>94</x:v>
      </x:c>
      <x:c r="M1006" s="5" t="s">
        <x:v>350</x:v>
      </x:c>
      <x:c r="N1006" s="6">
        <x:v>0</x:v>
      </x:c>
      <x:c r="O1006" s="7">
        <x:v>213.97999999999999</x:v>
      </x:c>
      <x:c r="P1006" s="8">
        <x:v>0.14999999999999999</x:v>
      </x:c>
      <x:c r="Q1006" s="7">
        <x:v>157.96000000000001</x:v>
      </x:c>
      <x:c r="R1006" s="7">
        <x:v>0</x:v>
      </x:c>
      <x:c r="S1006" s="5" t="s">
        <x:v>49</x:v>
      </x:c>
      <x:c r="T1006" s="7">
        <x:v>99817.529999999999</x:v>
      </x:c>
      <x:c r="U1006" s="6"/>
      <x:c r="V1006" s="6"/>
      <x:c r="W1006" s="5" t="s">
        <x:v>151</x:v>
      </x:c>
      <x:c r="X1006" s="5" t="s">
        <x:v>97</x:v>
      </x:c>
    </x:row>
    <x:row r="1007">
      <x:c r="A1007" s="5" t="s">
        <x:v>2111</x:v>
      </x:c>
      <x:c r="B1007" s="5">
        <x:v>45601</x:v>
      </x:c>
      <x:c r="C1007" s="5" t="s">
        <x:v>340</x:v>
      </x:c>
      <x:c r="D1007" s="5" t="s">
        <x:v>341</x:v>
      </x:c>
      <x:c r="E1007" s="5" t="s">
        <x:v>55</x:v>
      </x:c>
      <x:c r="F1007" s="5" t="s">
        <x:v>66</x:v>
      </x:c>
      <x:c r="G1007" s="5" t="s">
        <x:v>2112</x:v>
      </x:c>
      <x:c r="H1007" s="5" t="s">
        <x:v>104</x:v>
      </x:c>
      <x:c r="I1007" s="5" t="s">
        <x:v>85</x:v>
      </x:c>
      <x:c r="J1007" s="5" t="s">
        <x:v>45</x:v>
      </x:c>
      <x:c r="K1007" s="5" t="s">
        <x:v>86</x:v>
      </x:c>
      <x:c r="L1007" s="5" t="s">
        <x:v>47</x:v>
      </x:c>
      <x:c r="M1007" s="5" t="s">
        <x:v>329</x:v>
      </x:c>
      <x:c r="N1007" s="6">
        <x:v>4</x:v>
      </x:c>
      <x:c r="O1007" s="7">
        <x:v>410.68000000000001</x:v>
      </x:c>
      <x:c r="P1007" s="8">
        <x:v>0</x:v>
      </x:c>
      <x:c r="Q1007" s="7">
        <x:v>269.92000000000002</x:v>
      </x:c>
      <x:c r="R1007" s="7">
        <x:v>1642.72</x:v>
      </x:c>
      <x:c r="S1007" s="5" t="s">
        <x:v>49</x:v>
      </x:c>
      <x:c r="T1007" s="7">
        <x:v>96017.009999999995</x:v>
      </x:c>
      <x:c r="U1007" s="6"/>
      <x:c r="V1007" s="6"/>
      <x:c r="W1007" s="5" t="s">
        <x:v>50</x:v>
      </x:c>
      <x:c r="X1007" s="5" t="s">
        <x:v>97</x:v>
      </x:c>
    </x:row>
    <x:row r="1008">
      <x:c r="A1008" s="5" t="s">
        <x:v>2113</x:v>
      </x:c>
      <x:c r="B1008" s="5">
        <x:v>45424</x:v>
      </x:c>
      <x:c r="C1008" s="5" t="s">
        <x:v>216</x:v>
      </x:c>
      <x:c r="D1008" s="5" t="s">
        <x:v>217</x:v>
      </x:c>
      <x:c r="E1008" s="5" t="s">
        <x:v>40</x:v>
      </x:c>
      <x:c r="F1008" s="5" t="s">
        <x:v>102</x:v>
      </x:c>
      <x:c r="G1008" s="5" t="s">
        <x:v>2114</x:v>
      </x:c>
      <x:c r="H1008" s="5" t="s">
        <x:v>78</x:v>
      </x:c>
      <x:c r="I1008" s="5" t="s">
        <x:v>808</x:v>
      </x:c>
      <x:c r="J1008" s="5" t="s">
        <x:v>116</x:v>
      </x:c>
      <x:c r="K1008" s="5" t="s">
        <x:v>117</x:v>
      </x:c>
      <x:c r="L1008" s="5" t="s">
        <x:v>47</x:v>
      </x:c>
      <x:c r="M1008" s="5" t="s">
        <x:v>266</x:v>
      </x:c>
      <x:c r="N1008" s="6">
        <x:v>1</x:v>
      </x:c>
      <x:c r="O1008" s="7">
        <x:v>126.06</x:v>
      </x:c>
      <x:c r="P1008" s="8">
        <x:v>0.10000000000000001</x:v>
      </x:c>
      <x:c r="Q1008" s="7">
        <x:v>66.280000000000001</x:v>
      </x:c>
      <x:c r="R1008" s="7">
        <x:v>113.45</x:v>
      </x:c>
      <x:c r="S1008" s="5" t="s">
        <x:v>49</x:v>
      </x:c>
      <x:c r="T1008" s="7">
        <x:v>62224.489999999998</x:v>
      </x:c>
      <x:c r="U1008" s="6"/>
      <x:c r="V1008" s="6"/>
      <x:c r="W1008" s="5" t="s">
        <x:v>50</x:v>
      </x:c>
      <x:c r="X1008" s="5" t="s">
        <x:v>97</x:v>
      </x:c>
    </x:row>
    <x:row r="1009">
      <x:c r="A1009" s="5" t="s">
        <x:v>2115</x:v>
      </x:c>
      <x:c r="B1009" s="5">
        <x:v>46080</x:v>
      </x:c>
      <x:c r="C1009" s="5" t="s">
        <x:v>247</x:v>
      </x:c>
      <x:c r="D1009" s="5" t="s">
        <x:v>248</x:v>
      </x:c>
      <x:c r="E1009" s="5" t="s">
        <x:v>40</x:v>
      </x:c>
      <x:c r="F1009" s="5" t="s">
        <x:v>102</x:v>
      </x:c>
      <x:c r="G1009" s="5" t="s">
        <x:v>1907</x:v>
      </x:c>
      <x:c r="H1009" s="5" t="s">
        <x:v>43</x:v>
      </x:c>
      <x:c r="I1009" s="5" t="s">
        <x:v>855</x:v>
      </x:c>
      <x:c r="J1009" s="5" t="s">
        <x:v>116</x:v>
      </x:c>
      <x:c r="K1009" s="5" t="s">
        <x:v>46</x:v>
      </x:c>
      <x:c r="L1009" s="5" t="s">
        <x:v>131</x:v>
      </x:c>
      <x:c r="M1009" s="5" t="s">
        <x:v>189</x:v>
      </x:c>
      <x:c r="N1009" s="6">
        <x:v>1</x:v>
      </x:c>
      <x:c r="O1009" s="7">
        <x:v>71.709999999999994</x:v>
      </x:c>
      <x:c r="P1009" s="8">
        <x:v>0.20000000000000001</x:v>
      </x:c>
      <x:c r="Q1009" s="7">
        <x:v>50.420000000000002</x:v>
      </x:c>
      <x:c r="R1009" s="7">
        <x:v>57.369999999999997</x:v>
      </x:c>
      <x:c r="S1009" s="5" t="s">
        <x:v>49</x:v>
      </x:c>
      <x:c r="T1009" s="7">
        <x:v>85749.720000000001</x:v>
      </x:c>
      <x:c r="U1009" s="6"/>
      <x:c r="V1009" s="6"/>
      <x:c r="W1009" s="5" t="s">
        <x:v>50</x:v>
      </x:c>
      <x:c r="X1009" s="5" t="s">
        <x:v>51</x:v>
      </x:c>
    </x:row>
    <x:row r="1010">
      <x:c r="A1010" s="5" t="s">
        <x:v>2116</x:v>
      </x:c>
      <x:c r="B1010" s="5">
        <x:v>45480</x:v>
      </x:c>
      <x:c r="C1010" s="5" t="s">
        <x:v>82</x:v>
      </x:c>
      <x:c r="D1010" s="5" t="s">
        <x:v>83</x:v>
      </x:c>
      <x:c r="E1010" s="5" t="s">
        <x:v>40</x:v>
      </x:c>
      <x:c r="F1010" s="5" t="s">
        <x:v>56</x:v>
      </x:c>
      <x:c r="G1010" s="5" t="s">
        <x:v>639</x:v>
      </x:c>
      <x:c r="H1010" s="5" t="s">
        <x:v>78</x:v>
      </x:c>
      <x:c r="I1010" s="5" t="s">
        <x:v>1219</x:v>
      </x:c>
      <x:c r="J1010" s="5" t="s">
        <x:v>116</x:v>
      </x:c>
      <x:c r="K1010" s="5" t="s">
        <x:v>46</x:v>
      </x:c>
      <x:c r="L1010" s="5" t="s">
        <x:v>16</x:v>
      </x:c>
      <x:c r="M1010" s="5" t="s">
        <x:v>442</x:v>
      </x:c>
      <x:c r="N1010" s="6">
        <x:v>1</x:v>
      </x:c>
      <x:c r="O1010" s="7">
        <x:v>310.42000000000002</x:v>
      </x:c>
      <x:c r="P1010" s="8">
        <x:v>0.25</x:v>
      </x:c>
      <x:c r="Q1010" s="7">
        <x:v>194.61000000000001</x:v>
      </x:c>
      <x:c r="R1010" s="7">
        <x:v>232.81</x:v>
      </x:c>
      <x:c r="S1010" s="5" t="s">
        <x:v>49</x:v>
      </x:c>
      <x:c r="T1010" s="7">
        <x:v>136150.72</x:v>
      </x:c>
      <x:c r="U1010" s="6"/>
      <x:c r="V1010" s="6"/>
      <x:c r="W1010" s="5" t="s">
        <x:v>50</x:v>
      </x:c>
      <x:c r="X1010" s="5" t="s">
        <x:v>51</x:v>
      </x:c>
    </x:row>
    <x:row r="1011">
      <x:c r="A1011" s="5" t="s">
        <x:v>2117</x:v>
      </x:c>
      <x:c r="B1011" s="5">
        <x:v>45352</x:v>
      </x:c>
      <x:c r="C1011" s="5" t="s">
        <x:v>88</x:v>
      </x:c>
      <x:c r="D1011" s="5" t="s">
        <x:v>89</x:v>
      </x:c>
      <x:c r="E1011" s="5" t="s">
        <x:v>90</x:v>
      </x:c>
      <x:c r="F1011" s="5" t="s">
        <x:v>56</x:v>
      </x:c>
      <x:c r="G1011" s="5" t="s">
        <x:v>228</x:v>
      </x:c>
      <x:c r="H1011" s="5" t="s">
        <x:v>104</x:v>
      </x:c>
      <x:c r="I1011" s="5" t="s">
        <x:v>141</x:v>
      </x:c>
      <x:c r="J1011" s="5" t="s">
        <x:v>60</x:v>
      </x:c>
      <x:c r="K1011" s="5" t="s">
        <x:v>86</x:v>
      </x:c>
      <x:c r="L1011" s="5" t="s">
        <x:v>16</x:v>
      </x:c>
      <x:c r="M1011" s="5" t="s">
        <x:v>75</x:v>
      </x:c>
      <x:c r="N1011" s="6">
        <x:v>3</x:v>
      </x:c>
      <x:c r="O1011" s="7">
        <x:v>328.76999999999998</x:v>
      </x:c>
      <x:c r="P1011" s="8">
        <x:v>0</x:v>
      </x:c>
      <x:c r="Q1011" s="7">
        <x:v>203.69999999999999</x:v>
      </x:c>
      <x:c r="R1011" s="7">
        <x:v>986.30999999999995</x:v>
      </x:c>
      <x:c r="S1011" s="5" t="s">
        <x:v>49</x:v>
      </x:c>
      <x:c r="T1011" s="7">
        <x:v>183066.56</x:v>
      </x:c>
      <x:c r="U1011" s="6"/>
      <x:c r="V1011" s="6"/>
      <x:c r="W1011" s="5" t="s">
        <x:v>50</x:v>
      </x:c>
      <x:c r="X1011" s="5" t="s">
        <x:v>51</x:v>
      </x:c>
    </x:row>
    <x:row r="1012">
      <x:c r="A1012" s="5" t="s">
        <x:v>2118</x:v>
      </x:c>
      <x:c r="B1012" s="5">
        <x:v>45626</x:v>
      </x:c>
      <x:c r="C1012" s="5" t="s">
        <x:v>247</x:v>
      </x:c>
      <x:c r="D1012" s="5" t="s">
        <x:v>248</x:v>
      </x:c>
      <x:c r="E1012" s="5" t="s">
        <x:v>40</x:v>
      </x:c>
      <x:c r="F1012" s="5" t="s">
        <x:v>102</x:v>
      </x:c>
      <x:c r="G1012" s="5" t="s">
        <x:v>2119</x:v>
      </x:c>
      <x:c r="H1012" s="5" t="s">
        <x:v>43</x:v>
      </x:c>
      <x:c r="I1012" s="5" t="s">
        <x:v>488</x:v>
      </x:c>
      <x:c r="J1012" s="5" t="s">
        <x:v>74</x:v>
      </x:c>
      <x:c r="K1012" s="5" t="s">
        <x:v>117</x:v>
      </x:c>
      <x:c r="L1012" s="5" t="s">
        <x:v>304</x:v>
      </x:c>
      <x:c r="M1012" s="5" t="s">
        <x:v>112</x:v>
      </x:c>
      <x:c r="N1012" s="6">
        <x:v>1</x:v>
      </x:c>
      <x:c r="O1012" s="7">
        <x:v>59.049999999999997</x:v>
      </x:c>
      <x:c r="P1012" s="8">
        <x:v>5.0000000000000003e-002</x:v>
      </x:c>
      <x:c r="Q1012" s="7">
        <x:v>27.350000000000001</x:v>
      </x:c>
      <x:c r="R1012" s="7">
        <x:v>56.100000000000001</x:v>
      </x:c>
      <x:c r="S1012" s="5" t="s">
        <x:v>49</x:v>
      </x:c>
      <x:c r="T1012" s="7">
        <x:v>163312.54000000001</x:v>
      </x:c>
      <x:c r="U1012" s="6"/>
      <x:c r="V1012" s="6"/>
      <x:c r="W1012" s="5" t="s">
        <x:v>50</x:v>
      </x:c>
      <x:c r="X1012" s="5" t="s">
        <x:v>97</x:v>
      </x:c>
    </x:row>
    <x:row r="1013">
      <x:c r="A1013" s="5" t="s">
        <x:v>2120</x:v>
      </x:c>
      <x:c r="B1013" s="5">
        <x:v>45568</x:v>
      </x:c>
      <x:c r="C1013" s="5" t="s">
        <x:v>127</x:v>
      </x:c>
      <x:c r="D1013" s="5" t="s">
        <x:v>128</x:v>
      </x:c>
      <x:c r="E1013" s="5" t="s">
        <x:v>55</x:v>
      </x:c>
      <x:c r="F1013" s="5" t="s">
        <x:v>41</x:v>
      </x:c>
      <x:c r="G1013" s="5" t="s">
        <x:v>2121</x:v>
      </x:c>
      <x:c r="H1013" s="5" t="s">
        <x:v>104</x:v>
      </x:c>
      <x:c r="I1013" s="5" t="s">
        <x:v>674</x:v>
      </x:c>
      <x:c r="J1013" s="5" t="s">
        <x:v>45</x:v>
      </x:c>
      <x:c r="K1013" s="5" t="s">
        <x:v>61</x:v>
      </x:c>
      <x:c r="L1013" s="5" t="s">
        <x:v>254</x:v>
      </x:c>
      <x:c r="M1013" s="5" t="s">
        <x:v>154</x:v>
      </x:c>
      <x:c r="N1013" s="6">
        <x:v>4</x:v>
      </x:c>
      <x:c r="O1013" s="7">
        <x:v>505.36000000000001</x:v>
      </x:c>
      <x:c r="P1013" s="8">
        <x:v>0</x:v>
      </x:c>
      <x:c r="Q1013" s="7">
        <x:v>285.98000000000002</x:v>
      </x:c>
      <x:c r="R1013" s="7">
        <x:v>2021.4400000000001</x:v>
      </x:c>
      <x:c r="S1013" s="5" t="s">
        <x:v>49</x:v>
      </x:c>
      <x:c r="T1013" s="7">
        <x:v>157112.51999999999</x:v>
      </x:c>
      <x:c r="U1013" s="6"/>
      <x:c r="V1013" s="6"/>
      <x:c r="W1013" s="5" t="s">
        <x:v>50</x:v>
      </x:c>
      <x:c r="X1013" s="5" t="s">
        <x:v>97</x:v>
      </x:c>
    </x:row>
    <x:row r="1014">
      <x:c r="A1014" s="5" t="s">
        <x:v>2122</x:v>
      </x:c>
      <x:c r="B1014" s="5">
        <x:v>45723</x:v>
      </x:c>
      <x:c r="C1014" s="5" t="s">
        <x:v>144</x:v>
      </x:c>
      <x:c r="D1014" s="5" t="s">
        <x:v>145</x:v>
      </x:c>
      <x:c r="E1014" s="5" t="s">
        <x:v>55</x:v>
      </x:c>
      <x:c r="F1014" s="5" t="s">
        <x:v>66</x:v>
      </x:c>
      <x:c r="G1014" s="5" t="s">
        <x:v>2123</x:v>
      </x:c>
      <x:c r="H1014" s="5" t="s">
        <x:v>43</x:v>
      </x:c>
      <x:c r="I1014" s="5" t="s">
        <x:v>550</x:v>
      </x:c>
      <x:c r="J1014" s="5" t="s">
        <x:v>45</x:v>
      </x:c>
      <x:c r="K1014" s="5" t="s">
        <x:v>61</x:v>
      </x:c>
      <x:c r="L1014" s="5" t="s">
        <x:v>16</x:v>
      </x:c>
      <x:c r="M1014" s="5" t="s">
        <x:v>204</x:v>
      </x:c>
      <x:c r="N1014" s="6">
        <x:v>7</x:v>
      </x:c>
      <x:c r="O1014" s="7">
        <x:v>394.22000000000003</x:v>
      </x:c>
      <x:c r="P1014" s="8">
        <x:v>10</x:v>
      </x:c>
      <x:c r="Q1014" s="7">
        <x:v>240.44999999999999</x:v>
      </x:c>
      <x:c r="R1014" s="7">
        <x:v>2483.5900000000001</x:v>
      </x:c>
      <x:c r="S1014" s="5" t="s">
        <x:v>49</x:v>
      </x:c>
      <x:c r="T1014" s="7">
        <x:v>196115.37</x:v>
      </x:c>
      <x:c r="U1014" s="6"/>
      <x:c r="V1014" s="6"/>
      <x:c r="W1014" s="5" t="s">
        <x:v>50</x:v>
      </x:c>
      <x:c r="X1014" s="5" t="s">
        <x:v>51</x:v>
      </x:c>
    </x:row>
    <x:row r="1015">
      <x:c r="A1015" s="5" t="s">
        <x:v>2124</x:v>
      </x:c>
      <x:c r="B1015" s="5">
        <x:v>46076</x:v>
      </x:c>
      <x:c r="C1015" s="5" t="s">
        <x:v>38</x:v>
      </x:c>
      <x:c r="D1015" s="5" t="s">
        <x:v>39</x:v>
      </x:c>
      <x:c r="E1015" s="5" t="s">
        <x:v>40</x:v>
      </x:c>
      <x:c r="F1015" s="5" t="s">
        <x:v>41</x:v>
      </x:c>
      <x:c r="G1015" s="5" t="s">
        <x:v>1734</x:v>
      </x:c>
      <x:c r="H1015" s="5" t="s">
        <x:v>58</x:v>
      </x:c>
      <x:c r="I1015" s="5" t="s">
        <x:v>482</x:v>
      </x:c>
      <x:c r="J1015" s="5" t="s">
        <x:v>60</x:v>
      </x:c>
      <x:c r="K1015" s="5" t="s">
        <x:v>86</x:v>
      </x:c>
      <x:c r="L1015" s="5" t="s">
        <x:v>131</x:v>
      </x:c>
      <x:c r="M1015" s="5" t="s">
        <x:v>154</x:v>
      </x:c>
      <x:c r="N1015" s="6">
        <x:v>1</x:v>
      </x:c>
      <x:c r="O1015" s="7">
        <x:v>238.08000000000001</x:v>
      </x:c>
      <x:c r="P1015" s="8">
        <x:v>0</x:v>
      </x:c>
      <x:c r="Q1015" s="7">
        <x:v>167.96000000000001</x:v>
      </x:c>
      <x:c r="R1015" s="7">
        <x:v>238.08000000000001</x:v>
      </x:c>
      <x:c r="S1015" s="5" t="s">
        <x:v>49</x:v>
      </x:c>
      <x:c r="T1015" s="7">
        <x:v>90737.320000000007</x:v>
      </x:c>
      <x:c r="U1015" s="6"/>
      <x:c r="V1015" s="6"/>
      <x:c r="W1015" s="5" t="s">
        <x:v>50</x:v>
      </x:c>
      <x:c r="X1015" s="5" t="s">
        <x:v>80</x:v>
      </x:c>
    </x:row>
    <x:row r="1016">
      <x:c r="A1016" s="5" t="s">
        <x:v>2125</x:v>
      </x:c>
      <x:c r="B1016" s="5">
        <x:v>45949</x:v>
      </x:c>
      <x:c r="C1016" s="5" t="s">
        <x:v>194</x:v>
      </x:c>
      <x:c r="D1016" s="5" t="s">
        <x:v>195</x:v>
      </x:c>
      <x:c r="E1016" s="5" t="s">
        <x:v>90</x:v>
      </x:c>
      <x:c r="F1016" s="5" t="s">
        <x:v>158</x:v>
      </x:c>
      <x:c r="G1016" s="5" t="s">
        <x:v>2126</x:v>
      </x:c>
      <x:c r="H1016" s="5" t="s">
        <x:v>78</x:v>
      </x:c>
      <x:c r="I1016" s="5" t="s">
        <x:v>955</x:v>
      </x:c>
      <x:c r="J1016" s="5" t="s">
        <x:v>60</x:v>
      </x:c>
      <x:c r="K1016" s="5" t="s">
        <x:v>61</x:v>
      </x:c>
      <x:c r="L1016" s="5" t="s">
        <x:v>47</x:v>
      </x:c>
      <x:c r="M1016" s="5" t="s">
        <x:v>211</x:v>
      </x:c>
      <x:c r="N1016" s="6">
        <x:v>2</x:v>
      </x:c>
      <x:c r="O1016" s="7">
        <x:v>218.58000000000001</x:v>
      </x:c>
      <x:c r="P1016" s="8">
        <x:v>0</x:v>
      </x:c>
      <x:c r="Q1016" s="7">
        <x:v>117.61</x:v>
      </x:c>
      <x:c r="R1016" s="7">
        <x:v>437.16000000000003</x:v>
      </x:c>
      <x:c r="S1016" s="5" t="s">
        <x:v>49</x:v>
      </x:c>
      <x:c r="T1016" s="7">
        <x:v>98671.429999999993</x:v>
      </x:c>
      <x:c r="U1016" s="6"/>
      <x:c r="V1016" s="6"/>
      <x:c r="W1016" s="5" t="s">
        <x:v>50</x:v>
      </x:c>
      <x:c r="X1016" s="5" t="s">
        <x:v>97</x:v>
      </x:c>
    </x:row>
    <x:row r="1017">
      <x:c r="A1017" s="5" t="s">
        <x:v>2127</x:v>
      </x:c>
      <x:c r="B1017" s="5">
        <x:v>45355</x:v>
      </x:c>
      <x:c r="C1017" s="5" t="s">
        <x:v>200</x:v>
      </x:c>
      <x:c r="D1017" s="5" t="s">
        <x:v>201</x:v>
      </x:c>
      <x:c r="E1017" s="5" t="s">
        <x:v>40</x:v>
      </x:c>
      <x:c r="F1017" s="5" t="s">
        <x:v>158</x:v>
      </x:c>
      <x:c r="G1017" s="5" t="s">
        <x:v>1771</x:v>
      </x:c>
      <x:c r="H1017" s="5" t="s">
        <x:v>78</x:v>
      </x:c>
      <x:c r="I1017" s="5" t="s">
        <x:v>353</x:v>
      </x:c>
      <x:c r="J1017" s="5" t="s">
        <x:v>45</x:v>
      </x:c>
      <x:c r="K1017" s="5" t="s">
        <x:v>61</x:v>
      </x:c>
      <x:c r="L1017" s="5" t="s">
        <x:v>47</x:v>
      </x:c>
      <x:c r="M1017" s="5" t="s">
        <x:v>489</x:v>
      </x:c>
      <x:c r="N1017" s="6">
        <x:v>1</x:v>
      </x:c>
      <x:c r="O1017" s="7">
        <x:v>405.88</x:v>
      </x:c>
      <x:c r="P1017" s="8">
        <x:v>0.20000000000000001</x:v>
      </x:c>
      <x:c r="Q1017" s="7">
        <x:v>308.20999999999998</x:v>
      </x:c>
      <x:c r="R1017" s="7">
        <x:v>324.69999999999999</x:v>
      </x:c>
      <x:c r="S1017" s="5" t="s">
        <x:v>49</x:v>
      </x:c>
      <x:c r="T1017" s="7">
        <x:v>83373.800000000003</x:v>
      </x:c>
      <x:c r="U1017" s="6"/>
      <x:c r="V1017" s="6"/>
      <x:c r="W1017" s="5" t="s">
        <x:v>50</x:v>
      </x:c>
      <x:c r="X1017" s="5" t="s">
        <x:v>51</x:v>
      </x:c>
    </x:row>
    <x:row r="1018">
      <x:c r="A1018" s="5" t="s">
        <x:v>2128</x:v>
      </x:c>
      <x:c r="B1018" s="5">
        <x:v>45652</x:v>
      </x:c>
      <x:c r="C1018" s="5" t="s">
        <x:v>247</x:v>
      </x:c>
      <x:c r="D1018" s="5" t="s">
        <x:v>248</x:v>
      </x:c>
      <x:c r="E1018" s="5" t="s">
        <x:v>40</x:v>
      </x:c>
      <x:c r="F1018" s="5" t="s">
        <x:v>102</x:v>
      </x:c>
      <x:c r="G1018" s="5" t="s">
        <x:v>857</x:v>
      </x:c>
      <x:c r="H1018" s="5" t="s">
        <x:v>104</x:v>
      </x:c>
      <x:c r="I1018" s="5" t="s">
        <x:v>1505</x:v>
      </x:c>
      <x:c r="J1018" s="5" t="s">
        <x:v>60</x:v>
      </x:c>
      <x:c r="K1018" s="5" t="s">
        <x:v>86</x:v>
      </x:c>
      <x:c r="L1018" s="5" t="s">
        <x:v>16</x:v>
      </x:c>
      <x:c r="M1018" s="5" t="s">
        <x:v>106</x:v>
      </x:c>
      <x:c r="N1018" s="6">
        <x:v>3</x:v>
      </x:c>
      <x:c r="O1018" s="7">
        <x:v>220.86000000000001</x:v>
      </x:c>
      <x:c r="P1018" s="8">
        <x:v>0.14999999999999999</x:v>
      </x:c>
      <x:c r="Q1018" s="7">
        <x:v>157.96000000000001</x:v>
      </x:c>
      <x:c r="R1018" s="7">
        <x:v>563.19000000000005</x:v>
      </x:c>
      <x:c r="S1018" s="5" t="s">
        <x:v>49</x:v>
      </x:c>
      <x:c r="T1018" s="7">
        <x:v>187087.32000000001</x:v>
      </x:c>
      <x:c r="U1018" s="6"/>
      <x:c r="V1018" s="6"/>
      <x:c r="W1018" s="5" t="s">
        <x:v>50</x:v>
      </x:c>
      <x:c r="X1018" s="5" t="s">
        <x:v>70</x:v>
      </x:c>
    </x:row>
    <x:row r="1019">
      <x:c r="A1019" s="5" t="s">
        <x:v>2129</x:v>
      </x:c>
      <x:c r="B1019" s="5">
        <x:v>45520</x:v>
      </x:c>
      <x:c r="C1019" s="5" t="s">
        <x:v>138</x:v>
      </x:c>
      <x:c r="D1019" s="5" t="s">
        <x:v>139</x:v>
      </x:c>
      <x:c r="E1019" s="5" t="s">
        <x:v>90</x:v>
      </x:c>
      <x:c r="F1019" s="5" t="s">
        <x:v>41</x:v>
      </x:c>
      <x:c r="G1019" s="5" t="s">
        <x:v>2130</x:v>
      </x:c>
      <x:c r="H1019" s="5" t="s">
        <x:v>58</x:v>
      </x:c>
      <x:c r="I1019" s="5" t="s">
        <x:v>203</x:v>
      </x:c>
      <x:c r="J1019" s="5" t="s">
        <x:v>60</x:v>
      </x:c>
      <x:c r="K1019" s="5" t="s">
        <x:v>86</x:v>
      </x:c>
      <x:c r="L1019" s="5" t="s">
        <x:v>47</x:v>
      </x:c>
      <x:c r="M1019" s="5" t="s">
        <x:v>350</x:v>
      </x:c>
      <x:c r="N1019" s="6">
        <x:v>3</x:v>
      </x:c>
      <x:c r="O1019" s="7">
        <x:v>132.55000000000001</x:v>
      </x:c>
      <x:c r="P1019" s="8">
        <x:v>0.10000000000000001</x:v>
      </x:c>
      <x:c r="Q1019" s="7">
        <x:v>103.51000000000001</x:v>
      </x:c>
      <x:c r="R1019" s="7">
        <x:v>357.88</x:v>
      </x:c>
      <x:c r="S1019" s="5" t="s">
        <x:v>49</x:v>
      </x:c>
      <x:c r="T1019" s="7">
        <x:v>81898.130000000005</x:v>
      </x:c>
      <x:c r="U1019" s="6"/>
      <x:c r="V1019" s="6"/>
      <x:c r="W1019" s="5" t="s">
        <x:v>50</x:v>
      </x:c>
      <x:c r="X1019" s="5" t="s">
        <x:v>51</x:v>
      </x:c>
    </x:row>
    <x:row r="1020">
      <x:c r="A1020" s="5" t="s">
        <x:v>2131</x:v>
      </x:c>
      <x:c r="B1020" s="5">
        <x:v>45561</x:v>
      </x:c>
      <x:c r="C1020" s="5" t="s">
        <x:v>64</x:v>
      </x:c>
      <x:c r="D1020" s="5" t="s">
        <x:v>65</x:v>
      </x:c>
      <x:c r="E1020" s="5" t="s">
        <x:v>40</x:v>
      </x:c>
      <x:c r="F1020" s="5" t="s">
        <x:v>66</x:v>
      </x:c>
      <x:c r="G1020" s="5" t="s">
        <x:v>1815</x:v>
      </x:c>
      <x:c r="H1020" s="5" t="s">
        <x:v>104</x:v>
      </x:c>
      <x:c r="I1020" s="5" t="s">
        <x:v>836</x:v>
      </x:c>
      <x:c r="J1020" s="5" t="s">
        <x:v>45</x:v>
      </x:c>
      <x:c r="K1020" s="5" t="s">
        <x:v>46</x:v>
      </x:c>
      <x:c r="L1020" s="5" t="s">
        <x:v>16</x:v>
      </x:c>
      <x:c r="M1020" s="5" t="s">
        <x:v>154</x:v>
      </x:c>
      <x:c r="N1020" s="6">
        <x:v>1</x:v>
      </x:c>
      <x:c r="O1020" s="7">
        <x:v>261.75999999999999</x:v>
      </x:c>
      <x:c r="P1020" s="8">
        <x:v>0.25</x:v>
      </x:c>
      <x:c r="Q1020" s="7">
        <x:v>123.70999999999999</x:v>
      </x:c>
      <x:c r="R1020" s="7">
        <x:v>196.31999999999999</x:v>
      </x:c>
      <x:c r="S1020" s="5" t="s">
        <x:v>49</x:v>
      </x:c>
      <x:c r="T1020" s="7">
        <x:v>131308.42999999999</x:v>
      </x:c>
      <x:c r="U1020" s="6"/>
      <x:c r="V1020" s="6"/>
      <x:c r="W1020" s="5" t="s">
        <x:v>50</x:v>
      </x:c>
      <x:c r="X1020" s="5" t="s">
        <x:v>97</x:v>
      </x:c>
    </x:row>
    <x:row r="1021">
      <x:c r="A1021" s="5" t="s">
        <x:v>2132</x:v>
      </x:c>
      <x:c r="B1021" s="5">
        <x:v>45713</x:v>
      </x:c>
      <x:c r="C1021" s="5" t="s">
        <x:v>200</x:v>
      </x:c>
      <x:c r="D1021" s="5" t="s">
        <x:v>201</x:v>
      </x:c>
      <x:c r="E1021" s="5" t="s">
        <x:v>40</x:v>
      </x:c>
      <x:c r="F1021" s="5" t="s">
        <x:v>158</x:v>
      </x:c>
      <x:c r="G1021" s="5" t="s">
        <x:v>1640</x:v>
      </x:c>
      <x:c r="H1021" s="5" t="s">
        <x:v>43</x:v>
      </x:c>
      <x:c r="I1021" s="5" t="s">
        <x:v>395</x:v>
      </x:c>
      <x:c r="J1021" s="5" t="s">
        <x:v>74</x:v>
      </x:c>
      <x:c r="K1021" s="5" t="s">
        <x:v>86</x:v>
      </x:c>
      <x:c r="L1021" s="5" t="s">
        <x:v>16</x:v>
      </x:c>
      <x:c r="M1021" s="5" t="s">
        <x:v>198</x:v>
      </x:c>
      <x:c r="N1021" s="6">
        <x:v>11</x:v>
      </x:c>
      <x:c r="O1021" s="7">
        <x:v>69.310000000000002</x:v>
      </x:c>
      <x:c r="P1021" s="8">
        <x:v>0.10000000000000001</x:v>
      </x:c>
      <x:c r="Q1021" s="7">
        <x:v>37.950000000000003</x:v>
      </x:c>
      <x:c r="R1021" s="7">
        <x:v>686.16999999999996</x:v>
      </x:c>
      <x:c r="S1021" s="5" t="s">
        <x:v>49</x:v>
      </x:c>
      <x:c r="T1021" s="7">
        <x:v>196960.34</x:v>
      </x:c>
      <x:c r="U1021" s="6"/>
      <x:c r="V1021" s="6"/>
      <x:c r="W1021" s="5" t="s">
        <x:v>50</x:v>
      </x:c>
      <x:c r="X1021" s="5" t="s">
        <x:v>51</x:v>
      </x:c>
    </x:row>
    <x:row r="1022">
      <x:c r="A1022" s="5" t="s">
        <x:v>2133</x:v>
      </x:c>
      <x:c r="B1022" s="5">
        <x:v>46118</x:v>
      </x:c>
      <x:c r="C1022" s="5" t="s">
        <x:v>88</x:v>
      </x:c>
      <x:c r="D1022" s="5" t="s">
        <x:v>89</x:v>
      </x:c>
      <x:c r="E1022" s="5" t="s">
        <x:v>90</x:v>
      </x:c>
      <x:c r="F1022" s="5" t="s">
        <x:v>56</x:v>
      </x:c>
      <x:c r="G1022" s="5" t="s">
        <x:v>2134</x:v>
      </x:c>
      <x:c r="H1022" s="5" t="s">
        <x:v>104</x:v>
      </x:c>
      <x:c r="I1022" s="5" t="s">
        <x:v>1505</x:v>
      </x:c>
      <x:c r="J1022" s="5" t="s">
        <x:v>60</x:v>
      </x:c>
      <x:c r="K1022" s="5" t="s">
        <x:v>86</x:v>
      </x:c>
      <x:c r="L1022" s="5" t="s">
        <x:v>16</x:v>
      </x:c>
      <x:c r="M1022" s="5" t="s">
        <x:v>166</x:v>
      </x:c>
      <x:c r="N1022" s="6">
        <x:v>1</x:v>
      </x:c>
      <x:c r="O1022" s="7">
        <x:v>223.72</x:v>
      </x:c>
      <x:c r="P1022" s="8">
        <x:v>0.14999999999999999</x:v>
      </x:c>
      <x:c r="Q1022" s="7">
        <x:v>157.96000000000001</x:v>
      </x:c>
      <x:c r="R1022" s="7">
        <x:v>190.16</x:v>
      </x:c>
      <x:c r="S1022" s="5" t="s">
        <x:v>49</x:v>
      </x:c>
      <x:c r="T1022" s="7">
        <x:v>149277.95000000001</x:v>
      </x:c>
      <x:c r="U1022" s="6"/>
      <x:c r="V1022" s="6"/>
      <x:c r="W1022" s="5" t="s">
        <x:v>50</x:v>
      </x:c>
      <x:c r="X1022" s="5" t="s">
        <x:v>70</x:v>
      </x:c>
    </x:row>
    <x:row r="1023">
      <x:c r="A1023" s="5" t="s">
        <x:v>2135</x:v>
      </x:c>
      <x:c r="B1023" s="5">
        <x:v>46134</x:v>
      </x:c>
      <x:c r="C1023" s="5" t="s">
        <x:v>156</x:v>
      </x:c>
      <x:c r="D1023" s="5" t="s">
        <x:v>157</x:v>
      </x:c>
      <x:c r="E1023" s="5" t="s">
        <x:v>55</x:v>
      </x:c>
      <x:c r="F1023" s="5" t="s">
        <x:v>158</x:v>
      </x:c>
      <x:c r="G1023" s="5" t="s">
        <x:v>1115</x:v>
      </x:c>
      <x:c r="H1023" s="5" t="s">
        <x:v>104</x:v>
      </x:c>
      <x:c r="I1023" s="5" t="s">
        <x:v>611</x:v>
      </x:c>
      <x:c r="J1023" s="5" t="s">
        <x:v>93</x:v>
      </x:c>
      <x:c r="K1023" s="5" t="s">
        <x:v>86</x:v>
      </x:c>
      <x:c r="L1023" s="5" t="s">
        <x:v>16</x:v>
      </x:c>
      <x:c r="M1023" s="5" t="s">
        <x:v>489</x:v>
      </x:c>
      <x:c r="N1023" s="6">
        <x:v>4</x:v>
      </x:c>
      <x:c r="O1023" s="7">
        <x:v>36.859999999999999</x:v>
      </x:c>
      <x:c r="P1023" s="8">
        <x:v>0.20000000000000001</x:v>
      </x:c>
      <x:c r="Q1023" s="7">
        <x:v>28.460000000000001</x:v>
      </x:c>
      <x:c r="R1023" s="7">
        <x:v>117.95</x:v>
      </x:c>
      <x:c r="S1023" s="5" t="s">
        <x:v>49</x:v>
      </x:c>
      <x:c r="T1023" s="7">
        <x:v>193572.76999999999</x:v>
      </x:c>
      <x:c r="U1023" s="6">
        <x:v>113</x:v>
      </x:c>
      <x:c r="V1023" s="6">
        <x:v>37</x:v>
      </x:c>
      <x:c r="W1023" s="5" t="s">
        <x:v>50</x:v>
      </x:c>
      <x:c r="X1023" s="5" t="s">
        <x:v>70</x:v>
      </x:c>
    </x:row>
    <x:row r="1024">
      <x:c r="A1024" s="5" t="s">
        <x:v>2136</x:v>
      </x:c>
      <x:c r="B1024" s="5">
        <x:v>45491</x:v>
      </x:c>
      <x:c r="C1024" s="5" t="s">
        <x:v>162</x:v>
      </x:c>
      <x:c r="D1024" s="5" t="s">
        <x:v>163</x:v>
      </x:c>
      <x:c r="E1024" s="5" t="s">
        <x:v>40</x:v>
      </x:c>
      <x:c r="F1024" s="5" t="s">
        <x:v>158</x:v>
      </x:c>
      <x:c r="G1024" s="5" t="s">
        <x:v>460</x:v>
      </x:c>
      <x:c r="H1024" s="5" t="s">
        <x:v>43</x:v>
      </x:c>
      <x:c r="I1024" s="5" t="s">
        <x:v>261</x:v>
      </x:c>
      <x:c r="J1024" s="5" t="s">
        <x:v>116</x:v>
      </x:c>
      <x:c r="K1024" s="5" t="s">
        <x:v>61</x:v>
      </x:c>
      <x:c r="L1024" s="5" t="s">
        <x:v>47</x:v>
      </x:c>
      <x:c r="M1024" s="5" t="s">
        <x:v>350</x:v>
      </x:c>
      <x:c r="N1024" s="6">
        <x:v>-3</x:v>
      </x:c>
      <x:c r="O1024" s="7">
        <x:v>192.12</x:v>
      </x:c>
      <x:c r="P1024" s="8">
        <x:v>0.14999999999999999</x:v>
      </x:c>
      <x:c r="Q1024" s="7">
        <x:v>98.629999999999995</x:v>
      </x:c>
      <x:c r="R1024" s="7">
        <x:v>-489.91000000000003</x:v>
      </x:c>
      <x:c r="S1024" s="5" t="s">
        <x:v>49</x:v>
      </x:c>
      <x:c r="T1024" s="7">
        <x:v>73184.179999999993</x:v>
      </x:c>
      <x:c r="U1024" s="6"/>
      <x:c r="V1024" s="6"/>
      <x:c r="W1024" s="5" t="s">
        <x:v>96</x:v>
      </x:c>
      <x:c r="X1024" s="5" t="s">
        <x:v>97</x:v>
      </x:c>
    </x:row>
    <x:row r="1025">
      <x:c r="A1025" s="5" t="s">
        <x:v>2137</x:v>
      </x:c>
      <x:c r="B1025" s="5">
        <x:v>45973</x:v>
      </x:c>
      <x:c r="C1025" s="5" t="s">
        <x:v>216</x:v>
      </x:c>
      <x:c r="D1025" s="5" t="s">
        <x:v>217</x:v>
      </x:c>
      <x:c r="E1025" s="5" t="s">
        <x:v>40</x:v>
      </x:c>
      <x:c r="F1025" s="5" t="s">
        <x:v>102</x:v>
      </x:c>
      <x:c r="G1025" s="5" t="s">
        <x:v>1720</x:v>
      </x:c>
      <x:c r="H1025" s="5" t="s">
        <x:v>58</x:v>
      </x:c>
      <x:c r="I1025" s="5" t="s">
        <x:v>596</x:v>
      </x:c>
      <x:c r="J1025" s="5" t="s">
        <x:v>60</x:v>
      </x:c>
      <x:c r="K1025" s="5" t="s">
        <x:v>86</x:v>
      </x:c>
      <x:c r="L1025" s="5" t="s">
        <x:v>47</x:v>
      </x:c>
      <x:c r="M1025" s="5" t="s">
        <x:v>112</x:v>
      </x:c>
      <x:c r="N1025" s="6">
        <x:v>1</x:v>
      </x:c>
      <x:c r="O1025" s="7">
        <x:v>126.76000000000001</x:v>
      </x:c>
      <x:c r="P1025" s="8">
        <x:v>0</x:v>
      </x:c>
      <x:c r="Q1025" s="7">
        <x:v>96.489999999999995</x:v>
      </x:c>
      <x:c r="R1025" s="7">
        <x:v>126.76000000000001</x:v>
      </x:c>
      <x:c r="S1025" s="5" t="s">
        <x:v>49</x:v>
      </x:c>
      <x:c r="T1025" s="7">
        <x:v>67543.389999999999</x:v>
      </x:c>
      <x:c r="U1025" s="6"/>
      <x:c r="V1025" s="6"/>
      <x:c r="W1025" s="5" t="s">
        <x:v>50</x:v>
      </x:c>
      <x:c r="X1025" s="5" t="s">
        <x:v>70</x:v>
      </x:c>
    </x:row>
    <x:row r="1026">
      <x:c r="A1026" s="5" t="s">
        <x:v>2138</x:v>
      </x:c>
      <x:c r="B1026" s="5">
        <x:v>45450</x:v>
      </x:c>
      <x:c r="C1026" s="5" t="s">
        <x:v>144</x:v>
      </x:c>
      <x:c r="D1026" s="5" t="s">
        <x:v>145</x:v>
      </x:c>
      <x:c r="E1026" s="5" t="s">
        <x:v>55</x:v>
      </x:c>
      <x:c r="F1026" s="5" t="s">
        <x:v>66</x:v>
      </x:c>
      <x:c r="G1026" s="5" t="s">
        <x:v>2139</x:v>
      </x:c>
      <x:c r="H1026" s="5" t="s">
        <x:v>58</x:v>
      </x:c>
      <x:c r="I1026" s="5" t="s">
        <x:v>915</x:v>
      </x:c>
      <x:c r="J1026" s="5" t="s">
        <x:v>45</x:v>
      </x:c>
      <x:c r="K1026" s="5" t="s">
        <x:v>61</x:v>
      </x:c>
      <x:c r="L1026" s="5" t="s">
        <x:v>16</x:v>
      </x:c>
      <x:c r="M1026" s="5" t="s">
        <x:v>489</x:v>
      </x:c>
      <x:c r="N1026" s="6">
        <x:v>1</x:v>
      </x:c>
      <x:c r="O1026" s="7">
        <x:v>456.37</x:v>
      </x:c>
      <x:c r="P1026" s="8">
        <x:v>0.10000000000000001</x:v>
      </x:c>
      <x:c r="Q1026" s="7">
        <x:v>273.47000000000003</x:v>
      </x:c>
      <x:c r="R1026" s="7">
        <x:v>410.73000000000002</x:v>
      </x:c>
      <x:c r="S1026" s="5" t="s">
        <x:v>49</x:v>
      </x:c>
      <x:c r="T1026" s="7">
        <x:v>177388.07999999999</x:v>
      </x:c>
      <x:c r="U1026" s="6"/>
      <x:c r="V1026" s="6"/>
      <x:c r="W1026" s="5" t="s">
        <x:v>50</x:v>
      </x:c>
      <x:c r="X1026" s="5" t="s">
        <x:v>80</x:v>
      </x:c>
    </x:row>
    <x:row r="1027">
      <x:c r="A1027" s="5" t="s">
        <x:v>2140</x:v>
      </x:c>
      <x:c r="B1027" s="5">
        <x:v>46020</x:v>
      </x:c>
      <x:c r="C1027" s="5" t="s">
        <x:v>340</x:v>
      </x:c>
      <x:c r="D1027" s="5" t="s">
        <x:v>341</x:v>
      </x:c>
      <x:c r="E1027" s="5" t="s">
        <x:v>55</x:v>
      </x:c>
      <x:c r="F1027" s="5" t="s">
        <x:v>66</x:v>
      </x:c>
      <x:c r="G1027" s="5" t="s">
        <x:v>1072</x:v>
      </x:c>
      <x:c r="H1027" s="5" t="s">
        <x:v>78</x:v>
      </x:c>
      <x:c r="I1027" s="5" t="s">
        <x:v>261</x:v>
      </x:c>
      <x:c r="J1027" s="5" t="s">
        <x:v>116</x:v>
      </x:c>
      <x:c r="K1027" s="5" t="s">
        <x:v>61</x:v>
      </x:c>
      <x:c r="L1027" s="5" t="s">
        <x:v>94</x:v>
      </x:c>
      <x:c r="M1027" s="5" t="s">
        <x:v>471</x:v>
      </x:c>
      <x:c r="N1027" s="6">
        <x:v>1</x:v>
      </x:c>
      <x:c r="O1027" s="7">
        <x:v>190.36000000000001</x:v>
      </x:c>
      <x:c r="P1027" s="8">
        <x:v>0</x:v>
      </x:c>
      <x:c r="Q1027" s="7">
        <x:v>98.629999999999995</x:v>
      </x:c>
      <x:c r="R1027" s="7">
        <x:v>190.36000000000001</x:v>
      </x:c>
      <x:c r="S1027" s="5" t="s">
        <x:v>49</x:v>
      </x:c>
      <x:c r="T1027" s="7">
        <x:v>85082.619999999995</x:v>
      </x:c>
      <x:c r="U1027" s="6"/>
      <x:c r="V1027" s="6"/>
      <x:c r="W1027" s="5" t="s">
        <x:v>50</x:v>
      </x:c>
      <x:c r="X1027" s="5" t="s">
        <x:v>97</x:v>
      </x:c>
    </x:row>
    <x:row r="1028">
      <x:c r="A1028" s="5" t="s">
        <x:v>2141</x:v>
      </x:c>
      <x:c r="B1028" s="5">
        <x:v>45519</x:v>
      </x:c>
      <x:c r="C1028" s="5" t="s">
        <x:v>82</x:v>
      </x:c>
      <x:c r="D1028" s="5" t="s">
        <x:v>83</x:v>
      </x:c>
      <x:c r="E1028" s="5" t="s">
        <x:v>40</x:v>
      </x:c>
      <x:c r="F1028" s="5" t="s">
        <x:v>56</x:v>
      </x:c>
      <x:c r="G1028" s="5" t="s">
        <x:v>1991</x:v>
      </x:c>
      <x:c r="H1028" s="5" t="s">
        <x:v>58</x:v>
      </x:c>
      <x:c r="I1028" s="5" t="s">
        <x:v>1490</x:v>
      </x:c>
      <x:c r="J1028" s="5" t="s">
        <x:v>45</x:v>
      </x:c>
      <x:c r="K1028" s="5" t="s">
        <x:v>86</x:v>
      </x:c>
      <x:c r="L1028" s="5" t="s">
        <x:v>94</x:v>
      </x:c>
      <x:c r="M1028" s="5" t="s">
        <x:v>471</x:v>
      </x:c>
      <x:c r="N1028" s="6">
        <x:v>1</x:v>
      </x:c>
      <x:c r="O1028" s="7">
        <x:v>418.01999999999998</x:v>
      </x:c>
      <x:c r="P1028" s="8">
        <x:v>0.14999999999999999</x:v>
      </x:c>
      <x:c r="Q1028" s="7">
        <x:v>213.25</x:v>
      </x:c>
      <x:c r="R1028" s="7">
        <x:v>355.31999999999999</x:v>
      </x:c>
      <x:c r="S1028" s="5" t="s">
        <x:v>49</x:v>
      </x:c>
      <x:c r="T1028" s="7">
        <x:v>80584.520000000004</x:v>
      </x:c>
      <x:c r="U1028" s="6"/>
      <x:c r="V1028" s="6"/>
      <x:c r="W1028" s="5" t="s">
        <x:v>50</x:v>
      </x:c>
      <x:c r="X1028" s="5" t="s">
        <x:v>70</x:v>
      </x:c>
    </x:row>
    <x:row r="1029">
      <x:c r="A1029" s="5" t="s">
        <x:v>2142</x:v>
      </x:c>
      <x:c r="B1029" s="5">
        <x:v>45779</x:v>
      </x:c>
      <x:c r="C1029" s="5" t="s">
        <x:v>38</x:v>
      </x:c>
      <x:c r="D1029" s="5" t="s">
        <x:v>39</x:v>
      </x:c>
      <x:c r="E1029" s="5" t="s">
        <x:v>40</x:v>
      </x:c>
      <x:c r="F1029" s="5" t="s">
        <x:v>41</x:v>
      </x:c>
      <x:c r="G1029" s="5" t="s">
        <x:v>535</x:v>
      </x:c>
      <x:c r="H1029" s="5" t="s">
        <x:v>78</x:v>
      </x:c>
      <x:c r="I1029" s="5" t="s">
        <x:v>121</x:v>
      </x:c>
      <x:c r="J1029" s="5" t="s">
        <x:v>93</x:v>
      </x:c>
      <x:c r="K1029" s="5" t="s">
        <x:v>46</x:v>
      </x:c>
      <x:c r="L1029" s="5" t="s">
        <x:v>94</x:v>
      </x:c>
      <x:c r="M1029" s="5" t="s">
        <x:v>154</x:v>
      </x:c>
      <x:c r="N1029" s="6">
        <x:v>1</x:v>
      </x:c>
      <x:c r="O1029" s="7">
        <x:v>25.34</x:v>
      </x:c>
      <x:c r="P1029" s="8">
        <x:v>5.0000000000000003e-002</x:v>
      </x:c>
      <x:c r="Q1029" s="7">
        <x:v>18.82</x:v>
      </x:c>
      <x:c r="R1029" s="7">
        <x:v>24.07</x:v>
      </x:c>
      <x:c r="S1029" s="5" t="s">
        <x:v>49</x:v>
      </x:c>
      <x:c r="T1029" s="7">
        <x:v>93114.100000000006</x:v>
      </x:c>
      <x:c r="U1029" s="6"/>
      <x:c r="V1029" s="6"/>
      <x:c r="W1029" s="5" t="s">
        <x:v>50</x:v>
      </x:c>
      <x:c r="X1029" s="5" t="s">
        <x:v>80</x:v>
      </x:c>
    </x:row>
    <x:row r="1030">
      <x:c r="A1030" s="5" t="s">
        <x:v>2143</x:v>
      </x:c>
      <x:c r="B1030" s="5">
        <x:v>45699</x:v>
      </x:c>
      <x:c r="C1030" s="5" t="s">
        <x:v>283</x:v>
      </x:c>
      <x:c r="D1030" s="5" t="s">
        <x:v>284</x:v>
      </x:c>
      <x:c r="E1030" s="5" t="s">
        <x:v>55</x:v>
      </x:c>
      <x:c r="F1030" s="5" t="s">
        <x:v>56</x:v>
      </x:c>
      <x:c r="G1030" s="5" t="s">
        <x:v>997</x:v>
      </x:c>
      <x:c r="H1030" s="5" t="s">
        <x:v>43</x:v>
      </x:c>
      <x:c r="I1030" s="5" t="s">
        <x:v>503</x:v>
      </x:c>
      <x:c r="J1030" s="5" t="s">
        <x:v>116</x:v>
      </x:c>
      <x:c r="K1030" s="5" t="s">
        <x:v>86</x:v>
      </x:c>
      <x:c r="L1030" s="5" t="s">
        <x:v>16</x:v>
      </x:c>
      <x:c r="M1030" s="5" t="s">
        <x:v>471</x:v>
      </x:c>
      <x:c r="N1030" s="6">
        <x:v>1</x:v>
      </x:c>
      <x:c r="O1030" s="7">
        <x:v>280.52999999999997</x:v>
      </x:c>
      <x:c r="P1030" s="8">
        <x:v>0.25</x:v>
      </x:c>
      <x:c r="Q1030" s="7">
        <x:v>195.19999999999999</x:v>
      </x:c>
      <x:c r="R1030" s="7">
        <x:v>210.40000000000001</x:v>
      </x:c>
      <x:c r="S1030" s="5" t="s">
        <x:v>49</x:v>
      </x:c>
      <x:c r="T1030" s="7">
        <x:v>174033.03</x:v>
      </x:c>
      <x:c r="U1030" s="6"/>
      <x:c r="V1030" s="6"/>
      <x:c r="W1030" s="5" t="s">
        <x:v>50</x:v>
      </x:c>
      <x:c r="X1030" s="5" t="s">
        <x:v>80</x:v>
      </x:c>
    </x:row>
    <x:row r="1031">
      <x:c r="A1031" s="5" t="s">
        <x:v>2144</x:v>
      </x:c>
      <x:c r="B1031" s="5">
        <x:v>45743</x:v>
      </x:c>
      <x:c r="C1031" s="5" t="s">
        <x:v>64</x:v>
      </x:c>
      <x:c r="D1031" s="5" t="s">
        <x:v>65</x:v>
      </x:c>
      <x:c r="E1031" s="5" t="s">
        <x:v>40</x:v>
      </x:c>
      <x:c r="F1031" s="5" t="s">
        <x:v>66</x:v>
      </x:c>
      <x:c r="G1031" s="5" t="s">
        <x:v>733</x:v>
      </x:c>
      <x:c r="H1031" s="5" t="s">
        <x:v>43</x:v>
      </x:c>
      <x:c r="I1031" s="5" t="s">
        <x:v>405</x:v>
      </x:c>
      <x:c r="J1031" s="5" t="s">
        <x:v>60</x:v>
      </x:c>
      <x:c r="K1031" s="5" t="s">
        <x:v>61</x:v>
      </x:c>
      <x:c r="L1031" s="5" t="s">
        <x:v>16</x:v>
      </x:c>
      <x:c r="M1031" s="5" t="s">
        <x:v>142</x:v>
      </x:c>
      <x:c r="N1031" s="6">
        <x:v>1</x:v>
      </x:c>
      <x:c r="O1031" s="7">
        <x:v>141.06999999999999</x:v>
      </x:c>
      <x:c r="P1031" s="8">
        <x:v>0.10000000000000001</x:v>
      </x:c>
      <x:c r="Q1031" s="7">
        <x:v>75.150000000000006</x:v>
      </x:c>
      <x:c r="R1031" s="7">
        <x:v>126.95999999999999</x:v>
      </x:c>
      <x:c r="S1031" s="5" t="s">
        <x:v>49</x:v>
      </x:c>
      <x:c r="T1031" s="7">
        <x:v>196115.37</x:v>
      </x:c>
      <x:c r="U1031" s="6"/>
      <x:c r="V1031" s="6"/>
      <x:c r="W1031" s="5" t="s">
        <x:v>50</x:v>
      </x:c>
      <x:c r="X1031" s="5" t="s">
        <x:v>70</x:v>
      </x:c>
    </x:row>
    <x:row r="1032">
      <x:c r="A1032" s="5" t="s">
        <x:v>2145</x:v>
      </x:c>
      <x:c r="B1032" s="5">
        <x:v>45299</x:v>
      </x:c>
      <x:c r="C1032" s="5" t="s">
        <x:v>53</x:v>
      </x:c>
      <x:c r="D1032" s="5" t="s">
        <x:v>54</x:v>
      </x:c>
      <x:c r="E1032" s="5" t="s">
        <x:v>55</x:v>
      </x:c>
      <x:c r="F1032" s="5" t="s">
        <x:v>56</x:v>
      </x:c>
      <x:c r="G1032" s="5" t="s">
        <x:v>1775</x:v>
      </x:c>
      <x:c r="H1032" s="5" t="s">
        <x:v>58</x:v>
      </x:c>
      <x:c r="I1032" s="5" t="s">
        <x:v>188</x:v>
      </x:c>
      <x:c r="J1032" s="5" t="s">
        <x:v>45</x:v>
      </x:c>
      <x:c r="K1032" s="5" t="s">
        <x:v>61</x:v>
      </x:c>
      <x:c r="L1032" s="5" t="s">
        <x:v>16</x:v>
      </x:c>
      <x:c r="M1032" s="5" t="s">
        <x:v>118</x:v>
      </x:c>
      <x:c r="N1032" s="6">
        <x:v>1</x:v>
      </x:c>
      <x:c r="O1032" s="7">
        <x:v>350.51999999999998</x:v>
      </x:c>
      <x:c r="P1032" s="8">
        <x:v>0.20000000000000001</x:v>
      </x:c>
      <x:c r="Q1032" s="7">
        <x:v>170.34</x:v>
      </x:c>
      <x:c r="R1032" s="7">
        <x:v>280.42000000000002</x:v>
      </x:c>
      <x:c r="S1032" s="5" t="s">
        <x:v>49</x:v>
      </x:c>
      <x:c r="T1032" s="7">
        <x:v>201548.91</x:v>
      </x:c>
      <x:c r="U1032" s="6"/>
      <x:c r="V1032" s="6"/>
      <x:c r="W1032" s="5" t="s">
        <x:v>50</x:v>
      </x:c>
      <x:c r="X1032" s="5" t="s">
        <x:v>80</x:v>
      </x:c>
    </x:row>
    <x:row r="1033">
      <x:c r="A1033" s="5" t="s">
        <x:v>2146</x:v>
      </x:c>
      <x:c r="B1033" s="5">
        <x:v>45529</x:v>
      </x:c>
      <x:c r="C1033" s="5" t="s">
        <x:v>108</x:v>
      </x:c>
      <x:c r="D1033" s="5" t="s">
        <x:v>109</x:v>
      </x:c>
      <x:c r="E1033" s="5" t="s">
        <x:v>90</x:v>
      </x:c>
      <x:c r="F1033" s="5" t="s">
        <x:v>102</x:v>
      </x:c>
      <x:c r="G1033" s="5" t="s">
        <x:v>2147</x:v>
      </x:c>
      <x:c r="H1033" s="5" t="s">
        <x:v>78</x:v>
      </x:c>
      <x:c r="I1033" s="5" t="s">
        <x:v>800</x:v>
      </x:c>
      <x:c r="J1033" s="5" t="s">
        <x:v>74</x:v>
      </x:c>
      <x:c r="K1033" s="5" t="s">
        <x:v>61</x:v>
      </x:c>
      <x:c r="L1033" s="5" t="s">
        <x:v>16</x:v>
      </x:c>
      <x:c r="M1033" s="5" t="s">
        <x:v>471</x:v>
      </x:c>
      <x:c r="N1033" s="6">
        <x:v>0</x:v>
      </x:c>
      <x:c r="O1033" s="7">
        <x:v>60.57</x:v>
      </x:c>
      <x:c r="P1033" s="8">
        <x:v>0</x:v>
      </x:c>
      <x:c r="Q1033" s="7">
        <x:v>29.489999999999998</x:v>
      </x:c>
      <x:c r="R1033" s="7">
        <x:v>0</x:v>
      </x:c>
      <x:c r="S1033" s="5" t="s">
        <x:v>49</x:v>
      </x:c>
      <x:c r="T1033" s="7">
        <x:v>171916.69</x:v>
      </x:c>
      <x:c r="U1033" s="6"/>
      <x:c r="V1033" s="6"/>
      <x:c r="W1033" s="5" t="s">
        <x:v>151</x:v>
      </x:c>
      <x:c r="X1033" s="5" t="s">
        <x:v>70</x:v>
      </x:c>
    </x:row>
    <x:row r="1034">
      <x:c r="A1034" s="5" t="s">
        <x:v>2148</x:v>
      </x:c>
      <x:c r="B1034" s="5">
        <x:v>46072</x:v>
      </x:c>
      <x:c r="C1034" s="5" t="s">
        <x:v>185</x:v>
      </x:c>
      <x:c r="D1034" s="5" t="s">
        <x:v>186</x:v>
      </x:c>
      <x:c r="E1034" s="5" t="s">
        <x:v>90</x:v>
      </x:c>
      <x:c r="F1034" s="5" t="s">
        <x:v>41</x:v>
      </x:c>
      <x:c r="G1034" s="5" t="s">
        <x:v>2149</x:v>
      </x:c>
      <x:c r="H1034" s="5" t="s">
        <x:v>104</x:v>
      </x:c>
      <x:c r="I1034" s="5" t="s">
        <x:v>253</x:v>
      </x:c>
      <x:c r="J1034" s="5" t="s">
        <x:v>116</x:v>
      </x:c>
      <x:c r="K1034" s="5" t="s">
        <x:v>46</x:v>
      </x:c>
      <x:c r="L1034" s="5" t="s">
        <x:v>47</x:v>
      </x:c>
      <x:c r="M1034" s="5" t="s">
        <x:v>189</x:v>
      </x:c>
      <x:c r="N1034" s="6">
        <x:v>5</x:v>
      </x:c>
      <x:c r="O1034" s="7">
        <x:v>249.78999999999999</x:v>
      </x:c>
      <x:c r="P1034" s="8">
        <x:v>0.25</x:v>
      </x:c>
      <x:c r="Q1034" s="7">
        <x:v>123.59999999999999</x:v>
      </x:c>
      <x:c r="R1034" s="7">
        <x:v>936.71000000000004</x:v>
      </x:c>
      <x:c r="S1034" s="5" t="s">
        <x:v>49</x:v>
      </x:c>
      <x:c r="T1034" s="7">
        <x:v>86412.75</x:v>
      </x:c>
      <x:c r="U1034" s="6"/>
      <x:c r="V1034" s="6"/>
      <x:c r="W1034" s="5" t="s">
        <x:v>50</x:v>
      </x:c>
      <x:c r="X1034" s="5" t="s">
        <x:v>70</x:v>
      </x:c>
    </x:row>
    <x:row r="1035">
      <x:c r="A1035" s="5" t="s">
        <x:v>2150</x:v>
      </x:c>
      <x:c r="B1035" s="5">
        <x:v>45983</x:v>
      </x:c>
      <x:c r="C1035" s="5" t="s">
        <x:v>283</x:v>
      </x:c>
      <x:c r="D1035" s="5" t="s">
        <x:v>284</x:v>
      </x:c>
      <x:c r="E1035" s="5" t="s">
        <x:v>55</x:v>
      </x:c>
      <x:c r="F1035" s="5" t="s">
        <x:v>56</x:v>
      </x:c>
      <x:c r="G1035" s="5" t="s">
        <x:v>637</x:v>
      </x:c>
      <x:c r="H1035" s="5" t="s">
        <x:v>104</x:v>
      </x:c>
      <x:c r="I1035" s="5" t="s">
        <x:v>1505</x:v>
      </x:c>
      <x:c r="J1035" s="5" t="s">
        <x:v>60</x:v>
      </x:c>
      <x:c r="K1035" s="5" t="s">
        <x:v>86</x:v>
      </x:c>
      <x:c r="L1035" s="5" t="s">
        <x:v>16</x:v>
      </x:c>
      <x:c r="M1035" s="5" t="s">
        <x:v>69</x:v>
      </x:c>
      <x:c r="N1035" s="6">
        <x:v>1</x:v>
      </x:c>
      <x:c r="O1035" s="7">
        <x:v>191.50999999999999</x:v>
      </x:c>
      <x:c r="P1035" s="8">
        <x:v>5.0000000000000003e-002</x:v>
      </x:c>
      <x:c r="Q1035" s="7">
        <x:v>157.96000000000001</x:v>
      </x:c>
      <x:c r="R1035" s="7">
        <x:v>181.93000000000001</x:v>
      </x:c>
      <x:c r="S1035" s="5" t="s">
        <x:v>49</x:v>
      </x:c>
      <x:c r="T1035" s="7">
        <x:v>167552.32999999999</x:v>
      </x:c>
      <x:c r="U1035" s="6"/>
      <x:c r="V1035" s="6"/>
      <x:c r="W1035" s="5" t="s">
        <x:v>50</x:v>
      </x:c>
      <x:c r="X1035" s="5" t="s">
        <x:v>70</x:v>
      </x:c>
    </x:row>
    <x:row r="1036">
      <x:c r="A1036" s="5" t="s">
        <x:v>2151</x:v>
      </x:c>
      <x:c r="B1036" s="5">
        <x:v>45604</x:v>
      </x:c>
      <x:c r="C1036" s="5" t="s">
        <x:v>127</x:v>
      </x:c>
      <x:c r="D1036" s="5" t="s">
        <x:v>128</x:v>
      </x:c>
      <x:c r="E1036" s="5" t="s">
        <x:v>55</x:v>
      </x:c>
      <x:c r="F1036" s="5" t="s">
        <x:v>41</x:v>
      </x:c>
      <x:c r="G1036" s="5" t="s">
        <x:v>2152</x:v>
      </x:c>
      <x:c r="H1036" s="5" t="s">
        <x:v>58</x:v>
      </x:c>
      <x:c r="I1036" s="5" t="s">
        <x:v>413</x:v>
      </x:c>
      <x:c r="J1036" s="5" t="s">
        <x:v>116</x:v>
      </x:c>
      <x:c r="K1036" s="5" t="s">
        <x:v>46</x:v>
      </x:c>
      <x:c r="L1036" s="5" t="s">
        <x:v>47</x:v>
      </x:c>
      <x:c r="M1036" s="5" t="s">
        <x:v>75</x:v>
      </x:c>
      <x:c r="N1036" s="6">
        <x:v>3</x:v>
      </x:c>
      <x:c r="O1036" s="7">
        <x:v>255.19999999999999</x:v>
      </x:c>
      <x:c r="P1036" s="8">
        <x:v>0.20000000000000001</x:v>
      </x:c>
      <x:c r="Q1036" s="7">
        <x:v>163.49000000000001</x:v>
      </x:c>
      <x:c r="R1036" s="7">
        <x:v>612.48000000000002</x:v>
      </x:c>
      <x:c r="S1036" s="5" t="s">
        <x:v>49</x:v>
      </x:c>
      <x:c r="T1036" s="7">
        <x:v>91910.550000000003</x:v>
      </x:c>
      <x:c r="U1036" s="6"/>
      <x:c r="V1036" s="6"/>
      <x:c r="W1036" s="5" t="s">
        <x:v>50</x:v>
      </x:c>
      <x:c r="X1036" s="5" t="s">
        <x:v>70</x:v>
      </x:c>
    </x:row>
    <x:row r="1037">
      <x:c r="A1037" s="5" t="s">
        <x:v>2153</x:v>
      </x:c>
      <x:c r="B1037" s="5">
        <x:v>46063</x:v>
      </x:c>
      <x:c r="C1037" s="5" t="s">
        <x:v>53</x:v>
      </x:c>
      <x:c r="D1037" s="5" t="s">
        <x:v>54</x:v>
      </x:c>
      <x:c r="E1037" s="5" t="s">
        <x:v>55</x:v>
      </x:c>
      <x:c r="F1037" s="5" t="s">
        <x:v>56</x:v>
      </x:c>
      <x:c r="G1037" s="5" t="s">
        <x:v>511</x:v>
      </x:c>
      <x:c r="H1037" s="5" t="s">
        <x:v>104</x:v>
      </x:c>
      <x:c r="I1037" s="5" t="s">
        <x:v>303</x:v>
      </x:c>
      <x:c r="J1037" s="5" t="s">
        <x:v>45</x:v>
      </x:c>
      <x:c r="K1037" s="5" t="s">
        <x:v>86</x:v>
      </x:c>
      <x:c r="L1037" s="5" t="s">
        <x:v>16</x:v>
      </x:c>
      <x:c r="M1037" s="5" t="s">
        <x:v>530</x:v>
      </x:c>
      <x:c r="N1037" s="6">
        <x:v>3</x:v>
      </x:c>
      <x:c r="O1037" s="7">
        <x:v>772.52999999999997</x:v>
      </x:c>
      <x:c r="P1037" s="8">
        <x:v>0.20000000000000001</x:v>
      </x:c>
      <x:c r="Q1037" s="7">
        <x:v>423.88</x:v>
      </x:c>
      <x:c r="R1037" s="7">
        <x:v>1854.0699999999999</x:v>
      </x:c>
      <x:c r="S1037" s="5" t="s">
        <x:v>49</x:v>
      </x:c>
      <x:c r="T1037" s="7">
        <x:v>135051.45000000001</x:v>
      </x:c>
      <x:c r="U1037" s="6"/>
      <x:c r="V1037" s="6"/>
      <x:c r="W1037" s="5" t="s">
        <x:v>50</x:v>
      </x:c>
      <x:c r="X1037" s="5" t="s">
        <x:v>97</x:v>
      </x:c>
    </x:row>
    <x:row r="1038">
      <x:c r="A1038" s="5" t="s">
        <x:v>2154</x:v>
      </x:c>
      <x:c r="B1038" s="5">
        <x:v>45518</x:v>
      </x:c>
      <x:c r="C1038" s="5" t="s">
        <x:v>200</x:v>
      </x:c>
      <x:c r="D1038" s="5" t="s">
        <x:v>201</x:v>
      </x:c>
      <x:c r="E1038" s="5" t="s">
        <x:v>40</x:v>
      </x:c>
      <x:c r="F1038" s="5" t="s">
        <x:v>158</x:v>
      </x:c>
      <x:c r="G1038" s="5" t="s">
        <x:v>2155</x:v>
      </x:c>
      <x:c r="H1038" s="5" t="s">
        <x:v>104</x:v>
      </x:c>
      <x:c r="I1038" s="5" t="s">
        <x:v>413</x:v>
      </x:c>
      <x:c r="J1038" s="5" t="s">
        <x:v>116</x:v>
      </x:c>
      <x:c r="K1038" s="5" t="s">
        <x:v>46</x:v>
      </x:c>
      <x:c r="L1038" s="5" t="s">
        <x:v>16</x:v>
      </x:c>
      <x:c r="M1038" s="5" t="s">
        <x:v>322</x:v>
      </x:c>
      <x:c r="N1038" s="6">
        <x:v>3</x:v>
      </x:c>
      <x:c r="O1038" s="7">
        <x:v>283</x:v>
      </x:c>
      <x:c r="P1038" s="8">
        <x:v>0.10000000000000001</x:v>
      </x:c>
      <x:c r="Q1038" s="7">
        <x:v>163.49000000000001</x:v>
      </x:c>
      <x:c r="R1038" s="7">
        <x:v>764.10000000000002</x:v>
      </x:c>
      <x:c r="S1038" s="5" t="s">
        <x:v>49</x:v>
      </x:c>
      <x:c r="T1038" s="7">
        <x:v>154900.64999999999</x:v>
      </x:c>
      <x:c r="U1038" s="6"/>
      <x:c r="V1038" s="6"/>
      <x:c r="W1038" s="5" t="s">
        <x:v>50</x:v>
      </x:c>
      <x:c r="X1038" s="5" t="s">
        <x:v>80</x:v>
      </x:c>
    </x:row>
    <x:row r="1039">
      <x:c r="A1039" s="5" t="s">
        <x:v>2156</x:v>
      </x:c>
      <x:c r="B1039" s="5">
        <x:v>45339</x:v>
      </x:c>
      <x:c r="C1039" s="5" t="s">
        <x:v>283</x:v>
      </x:c>
      <x:c r="D1039" s="5" t="s">
        <x:v>284</x:v>
      </x:c>
      <x:c r="E1039" s="5" t="s">
        <x:v>55</x:v>
      </x:c>
      <x:c r="F1039" s="5" t="s">
        <x:v>56</x:v>
      </x:c>
      <x:c r="G1039" s="5" t="s">
        <x:v>2157</x:v>
      </x:c>
      <x:c r="H1039" s="5" t="s">
        <x:v>78</x:v>
      </x:c>
      <x:c r="I1039" s="5" t="s">
        <x:v>242</x:v>
      </x:c>
      <x:c r="J1039" s="5" t="s">
        <x:v>116</x:v>
      </x:c>
      <x:c r="K1039" s="5" t="s">
        <x:v>86</x:v>
      </x:c>
      <x:c r="L1039" s="5" t="s">
        <x:v>131</x:v>
      </x:c>
      <x:c r="M1039" s="5" t="s">
        <x:v>530</x:v>
      </x:c>
      <x:c r="N1039" s="6">
        <x:v>4</x:v>
      </x:c>
      <x:c r="O1039" s="7">
        <x:v>309.36000000000001</x:v>
      </x:c>
      <x:c r="P1039" s="8">
        <x:v>0</x:v>
      </x:c>
      <x:c r="Q1039" s="7">
        <x:v>185.19999999999999</x:v>
      </x:c>
      <x:c r="R1039" s="7">
        <x:v>1237.4400000000001</x:v>
      </x:c>
      <x:c r="S1039" s="5" t="s">
        <x:v>49</x:v>
      </x:c>
      <x:c r="T1039" s="7">
        <x:v>96554.389999999999</x:v>
      </x:c>
      <x:c r="U1039" s="6"/>
      <x:c r="V1039" s="6"/>
      <x:c r="W1039" s="5" t="s">
        <x:v>50</x:v>
      </x:c>
      <x:c r="X1039" s="5" t="s">
        <x:v>97</x:v>
      </x:c>
    </x:row>
    <x:row r="1040">
      <x:c r="A1040" s="5" t="s">
        <x:v>2158</x:v>
      </x:c>
      <x:c r="B1040" s="5">
        <x:v>45672</x:v>
      </x:c>
      <x:c r="C1040" s="5" t="s">
        <x:v>185</x:v>
      </x:c>
      <x:c r="D1040" s="5" t="s">
        <x:v>186</x:v>
      </x:c>
      <x:c r="E1040" s="5" t="s">
        <x:v>90</x:v>
      </x:c>
      <x:c r="F1040" s="5" t="s">
        <x:v>41</x:v>
      </x:c>
      <x:c r="G1040" s="5" t="s">
        <x:v>1983</x:v>
      </x:c>
      <x:c r="H1040" s="5" t="s">
        <x:v>104</x:v>
      </x:c>
      <x:c r="I1040" s="5" t="s">
        <x:v>232</x:v>
      </x:c>
      <x:c r="J1040" s="5" t="s">
        <x:v>93</x:v>
      </x:c>
      <x:c r="K1040" s="5" t="s">
        <x:v>61</x:v>
      </x:c>
      <x:c r="L1040" s="5" t="s">
        <x:v>94</x:v>
      </x:c>
      <x:c r="M1040" s="5" t="s">
        <x:v>376</x:v>
      </x:c>
      <x:c r="N1040" s="6">
        <x:v>1</x:v>
      </x:c>
      <x:c r="O1040" s="7">
        <x:v>38.399999999999999</x:v>
      </x:c>
      <x:c r="P1040" s="8">
        <x:v>0</x:v>
      </x:c>
      <x:c r="Q1040" s="7">
        <x:v>26.989999999999998</x:v>
      </x:c>
      <x:c r="R1040" s="7">
        <x:v>38.399999999999999</x:v>
      </x:c>
      <x:c r="S1040" s="5" t="s">
        <x:v>49</x:v>
      </x:c>
      <x:c r="T1040" s="7">
        <x:v>101108.39</x:v>
      </x:c>
      <x:c r="U1040" s="6"/>
      <x:c r="V1040" s="6"/>
      <x:c r="W1040" s="5" t="s">
        <x:v>50</x:v>
      </x:c>
      <x:c r="X1040" s="5" t="s">
        <x:v>70</x:v>
      </x:c>
    </x:row>
    <x:row r="1041">
      <x:c r="A1041" s="5" t="s">
        <x:v>2159</x:v>
      </x:c>
      <x:c r="B1041" s="5">
        <x:v>46173</x:v>
      </x:c>
      <x:c r="C1041" s="5" t="s">
        <x:v>127</x:v>
      </x:c>
      <x:c r="D1041" s="5" t="s">
        <x:v>128</x:v>
      </x:c>
      <x:c r="E1041" s="5" t="s">
        <x:v>55</x:v>
      </x:c>
      <x:c r="F1041" s="5" t="s">
        <x:v>41</x:v>
      </x:c>
      <x:c r="G1041" s="5" t="s">
        <x:v>796</x:v>
      </x:c>
      <x:c r="H1041" s="5" t="s">
        <x:v>104</x:v>
      </x:c>
      <x:c r="I1041" s="5" t="s">
        <x:v>588</x:v>
      </x:c>
      <x:c r="J1041" s="5" t="s">
        <x:v>45</x:v>
      </x:c>
      <x:c r="K1041" s="5" t="s">
        <x:v>86</x:v>
      </x:c>
      <x:c r="L1041" s="5" t="s">
        <x:v>16</x:v>
      </x:c>
      <x:c r="M1041" s="5" t="s">
        <x:v>189</x:v>
      </x:c>
      <x:c r="N1041" s="6">
        <x:v>1</x:v>
      </x:c>
      <x:c r="O1041" s="7">
        <x:v>226.13999999999999</x:v>
      </x:c>
      <x:c r="P1041" s="8">
        <x:v>0.14999999999999999</x:v>
      </x:c>
      <x:c r="Q1041" s="7">
        <x:v>149.37</x:v>
      </x:c>
      <x:c r="R1041" s="7">
        <x:v>192.22</x:v>
      </x:c>
      <x:c r="S1041" s="5" t="s">
        <x:v>49</x:v>
      </x:c>
      <x:c r="T1041" s="7">
        <x:v>158572.73000000001</x:v>
      </x:c>
      <x:c r="U1041" s="6"/>
      <x:c r="V1041" s="6"/>
      <x:c r="W1041" s="5" t="s">
        <x:v>50</x:v>
      </x:c>
      <x:c r="X1041" s="5" t="s">
        <x:v>80</x:v>
      </x:c>
    </x:row>
    <x:row r="1042">
      <x:c r="A1042" s="5" t="s">
        <x:v>2160</x:v>
      </x:c>
      <x:c r="B1042" s="5">
        <x:v>45540</x:v>
      </x:c>
      <x:c r="C1042" s="5" t="s">
        <x:v>156</x:v>
      </x:c>
      <x:c r="D1042" s="5" t="s">
        <x:v>157</x:v>
      </x:c>
      <x:c r="E1042" s="5" t="s">
        <x:v>55</x:v>
      </x:c>
      <x:c r="F1042" s="5" t="s">
        <x:v>158</x:v>
      </x:c>
      <x:c r="G1042" s="5" t="s">
        <x:v>671</x:v>
      </x:c>
      <x:c r="H1042" s="5" t="s">
        <x:v>43</x:v>
      </x:c>
      <x:c r="I1042" s="5" t="s">
        <x:v>570</x:v>
      </x:c>
      <x:c r="J1042" s="5" t="s">
        <x:v>93</x:v>
      </x:c>
      <x:c r="K1042" s="5" t="s">
        <x:v>117</x:v>
      </x:c>
      <x:c r="L1042" s="5" t="s">
        <x:v>16</x:v>
      </x:c>
      <x:c r="M1042" s="5" t="s">
        <x:v>189</x:v>
      </x:c>
      <x:c r="N1042" s="6">
        <x:v>8</x:v>
      </x:c>
      <x:c r="O1042" s="7">
        <x:v>39.030000000000001</x:v>
      </x:c>
      <x:c r="P1042" s="8">
        <x:v>0</x:v>
      </x:c>
      <x:c r="Q1042" s="7">
        <x:v>27.550000000000001</x:v>
      </x:c>
      <x:c r="R1042" s="7">
        <x:v>312.24000000000001</x:v>
      </x:c>
      <x:c r="S1042" s="5" t="s">
        <x:v>49</x:v>
      </x:c>
      <x:c r="T1042" s="7">
        <x:v>176169.51000000001</x:v>
      </x:c>
      <x:c r="U1042" s="6"/>
      <x:c r="V1042" s="6"/>
      <x:c r="W1042" s="5" t="s">
        <x:v>50</x:v>
      </x:c>
      <x:c r="X1042" s="5" t="s">
        <x:v>51</x:v>
      </x:c>
    </x:row>
    <x:row r="1043">
      <x:c r="A1043" s="5" t="s">
        <x:v>2161</x:v>
      </x:c>
      <x:c r="B1043" s="5">
        <x:v>45867</x:v>
      </x:c>
      <x:c r="C1043" s="5" t="s">
        <x:v>38</x:v>
      </x:c>
      <x:c r="D1043" s="5" t="s">
        <x:v>39</x:v>
      </x:c>
      <x:c r="E1043" s="5" t="s">
        <x:v>40</x:v>
      </x:c>
      <x:c r="F1043" s="5" t="s">
        <x:v>41</x:v>
      </x:c>
      <x:c r="G1043" s="5" t="s">
        <x:v>2081</x:v>
      </x:c>
      <x:c r="H1043" s="5" t="s">
        <x:v>58</x:v>
      </x:c>
      <x:c r="I1043" s="5" t="s">
        <x:v>239</x:v>
      </x:c>
      <x:c r="J1043" s="5" t="s">
        <x:v>116</x:v>
      </x:c>
      <x:c r="K1043" s="5" t="s">
        <x:v>46</x:v>
      </x:c>
      <x:c r="L1043" s="5" t="s">
        <x:v>16</x:v>
      </x:c>
      <x:c r="M1043" s="5" t="s">
        <x:v>258</x:v>
      </x:c>
      <x:c r="N1043" s="6">
        <x:v>3</x:v>
      </x:c>
      <x:c r="O1043" s="7">
        <x:v>297.06999999999999</x:v>
      </x:c>
      <x:c r="P1043" s="8">
        <x:v>0</x:v>
      </x:c>
      <x:c r="Q1043" s="7">
        <x:v>182.66</x:v>
      </x:c>
      <x:c r="R1043" s="7">
        <x:v>891.21000000000004</x:v>
      </x:c>
      <x:c r="S1043" s="5" t="s">
        <x:v>49</x:v>
      </x:c>
      <x:c r="T1043" s="7">
        <x:v>152036.54999999999</x:v>
      </x:c>
      <x:c r="U1043" s="6"/>
      <x:c r="V1043" s="6"/>
      <x:c r="W1043" s="5" t="s">
        <x:v>50</x:v>
      </x:c>
      <x:c r="X1043" s="5" t="s">
        <x:v>97</x:v>
      </x:c>
    </x:row>
    <x:row r="1044">
      <x:c r="A1044" s="5" t="s">
        <x:v>2162</x:v>
      </x:c>
      <x:c r="B1044" s="5">
        <x:v>45604</x:v>
      </x:c>
      <x:c r="C1044" s="5" t="s">
        <x:v>88</x:v>
      </x:c>
      <x:c r="D1044" s="5" t="s">
        <x:v>89</x:v>
      </x:c>
      <x:c r="E1044" s="5" t="s">
        <x:v>90</x:v>
      </x:c>
      <x:c r="F1044" s="5" t="s">
        <x:v>56</x:v>
      </x:c>
      <x:c r="G1044" s="5" t="s">
        <x:v>2163</x:v>
      </x:c>
      <x:c r="H1044" s="5" t="s">
        <x:v>104</x:v>
      </x:c>
      <x:c r="I1044" s="5" t="s">
        <x:v>616</x:v>
      </x:c>
      <x:c r="J1044" s="5" t="s">
        <x:v>74</x:v>
      </x:c>
      <x:c r="K1044" s="5" t="s">
        <x:v>61</x:v>
      </x:c>
      <x:c r="L1044" s="5" t="s">
        <x:v>16</x:v>
      </x:c>
      <x:c r="M1044" s="5" t="s">
        <x:v>122</x:v>
      </x:c>
      <x:c r="N1044" s="6">
        <x:v>5</x:v>
      </x:c>
      <x:c r="O1044" s="7">
        <x:v>88.420000000000002</x:v>
      </x:c>
      <x:c r="P1044" s="8">
        <x:v>0.25</x:v>
      </x:c>
      <x:c r="Q1044" s="7">
        <x:v>64.439999999999998</x:v>
      </x:c>
      <x:c r="R1044" s="7">
        <x:v>331.57999999999998</x:v>
      </x:c>
      <x:c r="S1044" s="5" t="s">
        <x:v>49</x:v>
      </x:c>
      <x:c r="T1044" s="7">
        <x:v>177999.67999999999</x:v>
      </x:c>
      <x:c r="U1044" s="6"/>
      <x:c r="V1044" s="6"/>
      <x:c r="W1044" s="5" t="s">
        <x:v>50</x:v>
      </x:c>
      <x:c r="X1044" s="5" t="s">
        <x:v>80</x:v>
      </x:c>
    </x:row>
    <x:row r="1045">
      <x:c r="A1045" s="5" t="s">
        <x:v>2164</x:v>
      </x:c>
      <x:c r="B1045" s="5">
        <x:v>45541</x:v>
      </x:c>
      <x:c r="C1045" s="5" t="s">
        <x:v>162</x:v>
      </x:c>
      <x:c r="D1045" s="5" t="s">
        <x:v>163</x:v>
      </x:c>
      <x:c r="E1045" s="5" t="s">
        <x:v>40</x:v>
      </x:c>
      <x:c r="F1045" s="5" t="s">
        <x:v>158</x:v>
      </x:c>
      <x:c r="G1045" s="5" t="s">
        <x:v>416</x:v>
      </x:c>
      <x:c r="H1045" s="5" t="s">
        <x:v>58</x:v>
      </x:c>
      <x:c r="I1045" s="5" t="s">
        <x:v>253</x:v>
      </x:c>
      <x:c r="J1045" s="5" t="s">
        <x:v>116</x:v>
      </x:c>
      <x:c r="K1045" s="5" t="s">
        <x:v>46</x:v>
      </x:c>
      <x:c r="L1045" s="5" t="s">
        <x:v>131</x:v>
      </x:c>
      <x:c r="M1045" s="5" t="s">
        <x:v>69</x:v>
      </x:c>
      <x:c r="N1045" s="6">
        <x:v>1</x:v>
      </x:c>
      <x:c r="O1045" s="7">
        <x:v>235.40000000000001</x:v>
      </x:c>
      <x:c r="P1045" s="8">
        <x:v>0.10000000000000001</x:v>
      </x:c>
      <x:c r="Q1045" s="7">
        <x:v>123.59999999999999</x:v>
      </x:c>
      <x:c r="R1045" s="7">
        <x:v>211.86000000000001</x:v>
      </x:c>
      <x:c r="S1045" s="5" t="s">
        <x:v>49</x:v>
      </x:c>
      <x:c r="T1045" s="7">
        <x:v>84578.940000000002</x:v>
      </x:c>
      <x:c r="U1045" s="6"/>
      <x:c r="V1045" s="6"/>
      <x:c r="W1045" s="5" t="s">
        <x:v>50</x:v>
      </x:c>
      <x:c r="X1045" s="5" t="s">
        <x:v>51</x:v>
      </x:c>
    </x:row>
    <x:row r="1046">
      <x:c r="A1046" s="5" t="s">
        <x:v>2165</x:v>
      </x:c>
      <x:c r="B1046" s="5">
        <x:v>45476</x:v>
      </x:c>
      <x:c r="C1046" s="5" t="s">
        <x:v>283</x:v>
      </x:c>
      <x:c r="D1046" s="5" t="s">
        <x:v>284</x:v>
      </x:c>
      <x:c r="E1046" s="5" t="s">
        <x:v>55</x:v>
      </x:c>
      <x:c r="F1046" s="5" t="s">
        <x:v>56</x:v>
      </x:c>
      <x:c r="G1046" s="5" t="s">
        <x:v>2166</x:v>
      </x:c>
      <x:c r="H1046" s="5" t="s">
        <x:v>43</x:v>
      </x:c>
      <x:c r="I1046" s="5" t="s">
        <x:v>1008</x:v>
      </x:c>
      <x:c r="J1046" s="5" t="s">
        <x:v>116</x:v>
      </x:c>
      <x:c r="K1046" s="5" t="s">
        <x:v>46</x:v>
      </x:c>
      <x:c r="L1046" s="5" t="s">
        <x:v>16</x:v>
      </x:c>
      <x:c r="M1046" s="5" t="s">
        <x:v>262</x:v>
      </x:c>
      <x:c r="N1046" s="6">
        <x:v>4</x:v>
      </x:c>
      <x:c r="O1046" s="7">
        <x:v>284.80000000000001</x:v>
      </x:c>
      <x:c r="P1046" s="8">
        <x:v>0.20000000000000001</x:v>
      </x:c>
      <x:c r="Q1046" s="7">
        <x:v>146.41999999999999</x:v>
      </x:c>
      <x:c r="R1046" s="7">
        <x:v>911.36000000000001</x:v>
      </x:c>
      <x:c r="S1046" s="5" t="s">
        <x:v>49</x:v>
      </x:c>
      <x:c r="T1046" s="7">
        <x:v>136150.72</x:v>
      </x:c>
      <x:c r="U1046" s="6"/>
      <x:c r="V1046" s="6"/>
      <x:c r="W1046" s="5" t="s">
        <x:v>50</x:v>
      </x:c>
      <x:c r="X1046" s="5" t="s">
        <x:v>80</x:v>
      </x:c>
    </x:row>
    <x:row r="1047">
      <x:c r="A1047" s="5" t="s">
        <x:v>2167</x:v>
      </x:c>
      <x:c r="B1047" s="5">
        <x:v>45919</x:v>
      </x:c>
      <x:c r="C1047" s="5" t="s">
        <x:v>283</x:v>
      </x:c>
      <x:c r="D1047" s="5" t="s">
        <x:v>284</x:v>
      </x:c>
      <x:c r="E1047" s="5" t="s">
        <x:v>55</x:v>
      </x:c>
      <x:c r="F1047" s="5" t="s">
        <x:v>56</x:v>
      </x:c>
      <x:c r="G1047" s="5" t="s">
        <x:v>2168</x:v>
      </x:c>
      <x:c r="H1047" s="5" t="s">
        <x:v>78</x:v>
      </x:c>
      <x:c r="I1047" s="5" t="s">
        <x:v>207</x:v>
      </x:c>
      <x:c r="J1047" s="5" t="s">
        <x:v>60</x:v>
      </x:c>
      <x:c r="K1047" s="5" t="s">
        <x:v>86</x:v>
      </x:c>
      <x:c r="L1047" s="5" t="s">
        <x:v>16</x:v>
      </x:c>
      <x:c r="M1047" s="5" t="s">
        <x:v>262</x:v>
      </x:c>
      <x:c r="N1047" s="6">
        <x:v>8</x:v>
      </x:c>
      <x:c r="O1047" s="7">
        <x:v>246.09999999999999</x:v>
      </x:c>
      <x:c r="P1047" s="8">
        <x:v>0.10000000000000001</x:v>
      </x:c>
      <x:c r="Q1047" s="7">
        <x:v>118.39</x:v>
      </x:c>
      <x:c r="R1047" s="7">
        <x:v>1771.9200000000001</x:v>
      </x:c>
      <x:c r="S1047" s="5" t="s">
        <x:v>49</x:v>
      </x:c>
      <x:c r="T1047" s="7">
        <x:v>154062.95000000001</x:v>
      </x:c>
      <x:c r="U1047" s="6"/>
      <x:c r="V1047" s="6"/>
      <x:c r="W1047" s="5" t="s">
        <x:v>50</x:v>
      </x:c>
      <x:c r="X1047" s="5" t="s">
        <x:v>80</x:v>
      </x:c>
    </x:row>
    <x:row r="1048">
      <x:c r="A1048" s="5" t="s">
        <x:v>2169</x:v>
      </x:c>
      <x:c r="B1048" s="5">
        <x:v>45688</x:v>
      </x:c>
      <x:c r="C1048" s="5" t="s">
        <x:v>185</x:v>
      </x:c>
      <x:c r="D1048" s="5" t="s">
        <x:v>186</x:v>
      </x:c>
      <x:c r="E1048" s="5" t="s">
        <x:v>90</x:v>
      </x:c>
      <x:c r="F1048" s="5" t="s">
        <x:v>41</x:v>
      </x:c>
      <x:c r="G1048" s="5" t="s">
        <x:v>2170</x:v>
      </x:c>
      <x:c r="H1048" s="5" t="s">
        <x:v>78</x:v>
      </x:c>
      <x:c r="I1048" s="5" t="s">
        <x:v>115</x:v>
      </x:c>
      <x:c r="J1048" s="5" t="s">
        <x:v>116</x:v>
      </x:c>
      <x:c r="K1048" s="5" t="s">
        <x:v>117</x:v>
      </x:c>
      <x:c r="L1048" s="5" t="s">
        <x:v>131</x:v>
      </x:c>
      <x:c r="M1048" s="5" t="s">
        <x:v>530</x:v>
      </x:c>
      <x:c r="N1048" s="6">
        <x:v>1</x:v>
      </x:c>
      <x:c r="O1048" s="7">
        <x:v>247.88999999999999</x:v>
      </x:c>
      <x:c r="P1048" s="8">
        <x:v>0</x:v>
      </x:c>
      <x:c r="Q1048" s="7">
        <x:v>205.13999999999999</x:v>
      </x:c>
      <x:c r="R1048" s="7">
        <x:v>247.88999999999999</x:v>
      </x:c>
      <x:c r="S1048" s="5" t="s">
        <x:v>49</x:v>
      </x:c>
      <x:c r="T1048" s="7">
        <x:v>91772.940000000002</x:v>
      </x:c>
      <x:c r="U1048" s="6"/>
      <x:c r="V1048" s="6"/>
      <x:c r="W1048" s="5" t="s">
        <x:v>50</x:v>
      </x:c>
      <x:c r="X1048" s="5" t="s">
        <x:v>51</x:v>
      </x:c>
    </x:row>
    <x:row r="1049">
      <x:c r="A1049" s="5" t="s">
        <x:v>2171</x:v>
      </x:c>
      <x:c r="B1049" s="5">
        <x:v>46158</x:v>
      </x:c>
      <x:c r="C1049" s="5" t="s">
        <x:v>162</x:v>
      </x:c>
      <x:c r="D1049" s="5" t="s">
        <x:v>163</x:v>
      </x:c>
      <x:c r="E1049" s="5" t="s">
        <x:v>40</x:v>
      </x:c>
      <x:c r="F1049" s="5" t="s">
        <x:v>158</x:v>
      </x:c>
      <x:c r="G1049" s="5" t="s">
        <x:v>2172</x:v>
      </x:c>
      <x:c r="H1049" s="5" t="s">
        <x:v>104</x:v>
      </x:c>
      <x:c r="I1049" s="5" t="s">
        <x:v>169</x:v>
      </x:c>
      <x:c r="J1049" s="5" t="s">
        <x:v>74</x:v>
      </x:c>
      <x:c r="K1049" s="5" t="s">
        <x:v>46</x:v>
      </x:c>
      <x:c r="L1049" s="5" t="s">
        <x:v>47</x:v>
      </x:c>
      <x:c r="M1049" s="5" t="s">
        <x:v>414</x:v>
      </x:c>
      <x:c r="N1049" s="6">
        <x:v>1</x:v>
      </x:c>
      <x:c r="O1049" s="7">
        <x:v>53.909999999999997</x:v>
      </x:c>
      <x:c r="P1049" s="8">
        <x:v>0</x:v>
      </x:c>
      <x:c r="Q1049" s="7">
        <x:v>39.799999999999997</x:v>
      </x:c>
      <x:c r="R1049" s="7">
        <x:v>53.909999999999997</x:v>
      </x:c>
      <x:c r="S1049" s="5" t="s">
        <x:v>49</x:v>
      </x:c>
      <x:c r="T1049" s="7">
        <x:v>65148.889999999999</x:v>
      </x:c>
      <x:c r="U1049" s="6"/>
      <x:c r="V1049" s="6"/>
      <x:c r="W1049" s="5" t="s">
        <x:v>50</x:v>
      </x:c>
      <x:c r="X1049" s="5" t="s">
        <x:v>51</x:v>
      </x:c>
    </x:row>
    <x:row r="1050">
      <x:c r="A1050" s="5" t="s">
        <x:v>2173</x:v>
      </x:c>
      <x:c r="B1050" s="5">
        <x:v>45684</x:v>
      </x:c>
      <x:c r="C1050" s="5" t="s">
        <x:v>194</x:v>
      </x:c>
      <x:c r="D1050" s="5" t="s">
        <x:v>195</x:v>
      </x:c>
      <x:c r="E1050" s="5" t="s">
        <x:v>90</x:v>
      </x:c>
      <x:c r="F1050" s="5" t="s">
        <x:v>158</x:v>
      </x:c>
      <x:c r="G1050" s="5" t="s">
        <x:v>2174</x:v>
      </x:c>
      <x:c r="H1050" s="5" t="s">
        <x:v>58</x:v>
      </x:c>
      <x:c r="I1050" s="5" t="s">
        <x:v>915</x:v>
      </x:c>
      <x:c r="J1050" s="5" t="s">
        <x:v>45</x:v>
      </x:c>
      <x:c r="K1050" s="5" t="s">
        <x:v>61</x:v>
      </x:c>
      <x:c r="L1050" s="5" t="s">
        <x:v>47</x:v>
      </x:c>
      <x:c r="M1050" s="5" t="s">
        <x:v>266</x:v>
      </x:c>
      <x:c r="N1050" s="6">
        <x:v>1</x:v>
      </x:c>
      <x:c r="O1050" s="7">
        <x:v>455.39999999999998</x:v>
      </x:c>
      <x:c r="P1050" s="8">
        <x:v>0.20000000000000001</x:v>
      </x:c>
      <x:c r="Q1050" s="7">
        <x:v>273.47000000000003</x:v>
      </x:c>
      <x:c r="R1050" s="7">
        <x:v>364.31999999999999</x:v>
      </x:c>
      <x:c r="S1050" s="5" t="s">
        <x:v>49</x:v>
      </x:c>
      <x:c r="T1050" s="7">
        <x:v>73104.899999999994</x:v>
      </x:c>
      <x:c r="U1050" s="6"/>
      <x:c r="V1050" s="6"/>
      <x:c r="W1050" s="5" t="s">
        <x:v>50</x:v>
      </x:c>
      <x:c r="X1050" s="5" t="s">
        <x:v>97</x:v>
      </x:c>
    </x:row>
    <x:row r="1051">
      <x:c r="A1051" s="5" t="s">
        <x:v>2175</x:v>
      </x:c>
      <x:c r="B1051" s="5">
        <x:v>45894</x:v>
      </x:c>
      <x:c r="C1051" s="5" t="s">
        <x:v>100</x:v>
      </x:c>
      <x:c r="D1051" s="5" t="s">
        <x:v>101</x:v>
      </x:c>
      <x:c r="E1051" s="5" t="s">
        <x:v>90</x:v>
      </x:c>
      <x:c r="F1051" s="5" t="s">
        <x:v>102</x:v>
      </x:c>
      <x:c r="G1051" s="5" t="s">
        <x:v>2176</x:v>
      </x:c>
      <x:c r="H1051" s="5" t="s">
        <x:v>78</x:v>
      </x:c>
      <x:c r="I1051" s="5" t="s">
        <x:v>1490</x:v>
      </x:c>
      <x:c r="J1051" s="5" t="s">
        <x:v>45</x:v>
      </x:c>
      <x:c r="K1051" s="5" t="s">
        <x:v>86</x:v>
      </x:c>
      <x:c r="L1051" s="5" t="s">
        <x:v>131</x:v>
      </x:c>
      <x:c r="M1051" s="5" t="s">
        <x:v>350</x:v>
      </x:c>
      <x:c r="N1051" s="6">
        <x:v>3</x:v>
      </x:c>
      <x:c r="O1051" s="7">
        <x:v>429.98000000000002</x:v>
      </x:c>
      <x:c r="P1051" s="8">
        <x:v>0</x:v>
      </x:c>
      <x:c r="Q1051" s="7">
        <x:v>213.25</x:v>
      </x:c>
      <x:c r="R1051" s="7">
        <x:v>1289.9400000000001</x:v>
      </x:c>
      <x:c r="S1051" s="5" t="s">
        <x:v>49</x:v>
      </x:c>
      <x:c r="T1051" s="7">
        <x:v>73465.059999999998</x:v>
      </x:c>
      <x:c r="U1051" s="6"/>
      <x:c r="V1051" s="6"/>
      <x:c r="W1051" s="5" t="s">
        <x:v>50</x:v>
      </x:c>
      <x:c r="X1051" s="5" t="s">
        <x:v>80</x:v>
      </x:c>
    </x:row>
    <x:row r="1052">
      <x:c r="A1052" s="5" t="s">
        <x:v>2177</x:v>
      </x:c>
      <x:c r="B1052" s="5">
        <x:v>46019</x:v>
      </x:c>
      <x:c r="C1052" s="5" t="s">
        <x:v>127</x:v>
      </x:c>
      <x:c r="D1052" s="5" t="s">
        <x:v>128</x:v>
      </x:c>
      <x:c r="E1052" s="5" t="s">
        <x:v>55</x:v>
      </x:c>
      <x:c r="F1052" s="5" t="s">
        <x:v>41</x:v>
      </x:c>
      <x:c r="G1052" s="5" t="s">
        <x:v>1887</x:v>
      </x:c>
      <x:c r="H1052" s="5" t="s">
        <x:v>78</x:v>
      </x:c>
      <x:c r="I1052" s="5" t="s">
        <x:v>346</x:v>
      </x:c>
      <x:c r="J1052" s="5" t="s">
        <x:v>60</x:v>
      </x:c>
      <x:c r="K1052" s="5" t="s">
        <x:v>117</x:v>
      </x:c>
      <x:c r="L1052" s="5" t="s">
        <x:v>16</x:v>
      </x:c>
      <x:c r="M1052" s="5" t="s">
        <x:v>204</x:v>
      </x:c>
      <x:c r="N1052" s="6">
        <x:v>3</x:v>
      </x:c>
      <x:c r="O1052" s="7">
        <x:v>141.84</x:v>
      </x:c>
      <x:c r="P1052" s="8">
        <x:v>0</x:v>
      </x:c>
      <x:c r="Q1052" s="7">
        <x:v>65.200000000000003</x:v>
      </x:c>
      <x:c r="R1052" s="7">
        <x:v>425.51999999999998</x:v>
      </x:c>
      <x:c r="S1052" s="5" t="s">
        <x:v>49</x:v>
      </x:c>
      <x:c r="T1052" s="7">
        <x:v>186467.25</x:v>
      </x:c>
      <x:c r="U1052" s="6">
        <x:v>70</x:v>
      </x:c>
      <x:c r="V1052" s="6">
        <x:v>23</x:v>
      </x:c>
      <x:c r="W1052" s="5" t="s">
        <x:v>50</x:v>
      </x:c>
      <x:c r="X1052" s="5" t="s">
        <x:v>51</x:v>
      </x:c>
    </x:row>
    <x:row r="1053">
      <x:c r="A1053" s="5" t="s">
        <x:v>2178</x:v>
      </x:c>
      <x:c r="B1053" s="5">
        <x:v>45946</x:v>
      </x:c>
      <x:c r="C1053" s="5" t="s">
        <x:v>283</x:v>
      </x:c>
      <x:c r="D1053" s="5" t="s">
        <x:v>284</x:v>
      </x:c>
      <x:c r="E1053" s="5" t="s">
        <x:v>55</x:v>
      </x:c>
      <x:c r="F1053" s="5" t="s">
        <x:v>56</x:v>
      </x:c>
      <x:c r="G1053" s="5" t="s">
        <x:v>727</x:v>
      </x:c>
      <x:c r="H1053" s="5" t="s">
        <x:v>43</x:v>
      </x:c>
      <x:c r="I1053" s="5" t="s">
        <x:v>379</x:v>
      </x:c>
      <x:c r="J1053" s="5" t="s">
        <x:v>116</x:v>
      </x:c>
      <x:c r="K1053" s="5" t="s">
        <x:v>61</x:v>
      </x:c>
      <x:c r="L1053" s="5" t="s">
        <x:v>16</x:v>
      </x:c>
      <x:c r="M1053" s="5" t="s">
        <x:v>154</x:v>
      </x:c>
      <x:c r="N1053" s="6">
        <x:v>1</x:v>
      </x:c>
      <x:c r="O1053" s="7">
        <x:v>167.25999999999999</x:v>
      </x:c>
      <x:c r="P1053" s="8">
        <x:v>0.10000000000000001</x:v>
      </x:c>
      <x:c r="Q1053" s="7">
        <x:v>140.91</x:v>
      </x:c>
      <x:c r="R1053" s="7">
        <x:v>150.53</x:v>
      </x:c>
      <x:c r="S1053" s="5" t="s">
        <x:v>49</x:v>
      </x:c>
      <x:c r="T1053" s="7">
        <x:v>153232.59</x:v>
      </x:c>
      <x:c r="U1053" s="6"/>
      <x:c r="V1053" s="6"/>
      <x:c r="W1053" s="5" t="s">
        <x:v>50</x:v>
      </x:c>
      <x:c r="X1053" s="5" t="s">
        <x:v>51</x:v>
      </x:c>
    </x:row>
    <x:row r="1054">
      <x:c r="A1054" s="5" t="s">
        <x:v>2179</x:v>
      </x:c>
      <x:c r="B1054" s="5">
        <x:v>45760</x:v>
      </x:c>
      <x:c r="C1054" s="5" t="s">
        <x:v>108</x:v>
      </x:c>
      <x:c r="D1054" s="5" t="s">
        <x:v>109</x:v>
      </x:c>
      <x:c r="E1054" s="5" t="s">
        <x:v>90</x:v>
      </x:c>
      <x:c r="F1054" s="5" t="s">
        <x:v>102</x:v>
      </x:c>
      <x:c r="G1054" s="5" t="s">
        <x:v>1119</x:v>
      </x:c>
      <x:c r="H1054" s="5" t="s">
        <x:v>78</x:v>
      </x:c>
      <x:c r="I1054" s="5" t="s">
        <x:v>353</x:v>
      </x:c>
      <x:c r="J1054" s="5" t="s">
        <x:v>45</x:v>
      </x:c>
      <x:c r="K1054" s="5" t="s">
        <x:v>61</x:v>
      </x:c>
      <x:c r="L1054" s="5" t="s">
        <x:v>47</x:v>
      </x:c>
      <x:c r="M1054" s="5" t="s">
        <x:v>122</x:v>
      </x:c>
      <x:c r="N1054" s="6">
        <x:v>1</x:v>
      </x:c>
      <x:c r="O1054" s="7">
        <x:v>386.33999999999997</x:v>
      </x:c>
      <x:c r="P1054" s="8">
        <x:v>0.20000000000000001</x:v>
      </x:c>
      <x:c r="Q1054" s="7">
        <x:v>308.20999999999998</x:v>
      </x:c>
      <x:c r="R1054" s="7">
        <x:v>309.06999999999999</x:v>
      </x:c>
      <x:c r="S1054" s="5" t="s">
        <x:v>49</x:v>
      </x:c>
      <x:c r="T1054" s="7">
        <x:v>69620.399999999994</x:v>
      </x:c>
      <x:c r="U1054" s="6"/>
      <x:c r="V1054" s="6"/>
      <x:c r="W1054" s="5" t="s">
        <x:v>50</x:v>
      </x:c>
      <x:c r="X1054" s="5" t="s">
        <x:v>97</x:v>
      </x:c>
    </x:row>
    <x:row r="1055">
      <x:c r="A1055" s="5" t="s">
        <x:v>2180</x:v>
      </x:c>
      <x:c r="B1055" s="5">
        <x:v>45944</x:v>
      </x:c>
      <x:c r="C1055" s="5" t="s">
        <x:v>162</x:v>
      </x:c>
      <x:c r="D1055" s="5" t="s">
        <x:v>163</x:v>
      </x:c>
      <x:c r="E1055" s="5" t="s">
        <x:v>40</x:v>
      </x:c>
      <x:c r="F1055" s="5" t="s">
        <x:v>158</x:v>
      </x:c>
      <x:c r="G1055" s="5" t="s">
        <x:v>2181</x:v>
      </x:c>
      <x:c r="H1055" s="5" t="s">
        <x:v>78</x:v>
      </x:c>
      <x:c r="I1055" s="5" t="s">
        <x:v>894</x:v>
      </x:c>
      <x:c r="J1055" s="5" t="s">
        <x:v>45</x:v>
      </x:c>
      <x:c r="K1055" s="5" t="s">
        <x:v>46</x:v>
      </x:c>
      <x:c r="L1055" s="5" t="s">
        <x:v>16</x:v>
      </x:c>
      <x:c r="M1055" s="5" t="s">
        <x:v>424</x:v>
      </x:c>
      <x:c r="N1055" s="6">
        <x:v>2</x:v>
      </x:c>
      <x:c r="O1055" s="7">
        <x:v>364.32999999999998</x:v>
      </x:c>
      <x:c r="P1055" s="8">
        <x:v>0.25</x:v>
      </x:c>
      <x:c r="Q1055" s="7">
        <x:v>197.65000000000001</x:v>
      </x:c>
      <x:c r="R1055" s="7">
        <x:v>546.5</x:v>
      </x:c>
      <x:c r="S1055" s="5" t="s">
        <x:v>49</x:v>
      </x:c>
      <x:c r="T1055" s="7">
        <x:v>166027.73000000001</x:v>
      </x:c>
      <x:c r="U1055" s="6"/>
      <x:c r="V1055" s="6"/>
      <x:c r="W1055" s="5" t="s">
        <x:v>50</x:v>
      </x:c>
      <x:c r="X1055" s="5" t="s">
        <x:v>51</x:v>
      </x:c>
    </x:row>
    <x:row r="1056">
      <x:c r="A1056" s="5" t="s">
        <x:v>2182</x:v>
      </x:c>
      <x:c r="B1056" s="5">
        <x:v>45696</x:v>
      </x:c>
      <x:c r="C1056" s="5" t="s">
        <x:v>283</x:v>
      </x:c>
      <x:c r="D1056" s="5" t="s">
        <x:v>284</x:v>
      </x:c>
      <x:c r="E1056" s="5" t="s">
        <x:v>55</x:v>
      </x:c>
      <x:c r="F1056" s="5" t="s">
        <x:v>56</x:v>
      </x:c>
      <x:c r="G1056" s="5" t="s">
        <x:v>2183</x:v>
      </x:c>
      <x:c r="H1056" s="5" t="s">
        <x:v>104</x:v>
      </x:c>
      <x:c r="I1056" s="5" t="s">
        <x:v>1219</x:v>
      </x:c>
      <x:c r="J1056" s="5" t="s">
        <x:v>116</x:v>
      </x:c>
      <x:c r="K1056" s="5" t="s">
        <x:v>46</x:v>
      </x:c>
      <x:c r="L1056" s="5" t="s">
        <x:v>47</x:v>
      </x:c>
      <x:c r="M1056" s="5" t="s">
        <x:v>442</x:v>
      </x:c>
      <x:c r="N1056" s="6">
        <x:v>-1</x:v>
      </x:c>
      <x:c r="O1056" s="7">
        <x:v>296.69</x:v>
      </x:c>
      <x:c r="P1056" s="8">
        <x:v>0.14999999999999999</x:v>
      </x:c>
      <x:c r="Q1056" s="7">
        <x:v>194.61000000000001</x:v>
      </x:c>
      <x:c r="R1056" s="7">
        <x:v>-252.19</x:v>
      </x:c>
      <x:c r="S1056" s="5" t="s">
        <x:v>49</x:v>
      </x:c>
      <x:c r="T1056" s="7">
        <x:v>84128.789999999994</x:v>
      </x:c>
      <x:c r="U1056" s="6"/>
      <x:c r="V1056" s="6"/>
      <x:c r="W1056" s="5" t="s">
        <x:v>96</x:v>
      </x:c>
      <x:c r="X1056" s="5" t="s">
        <x:v>80</x:v>
      </x:c>
    </x:row>
    <x:row r="1057">
      <x:c r="A1057" s="5" t="s">
        <x:v>2184</x:v>
      </x:c>
      <x:c r="B1057" s="5">
        <x:v>45652</x:v>
      </x:c>
      <x:c r="C1057" s="5" t="s">
        <x:v>38</x:v>
      </x:c>
      <x:c r="D1057" s="5" t="s">
        <x:v>39</x:v>
      </x:c>
      <x:c r="E1057" s="5" t="s">
        <x:v>40</x:v>
      </x:c>
      <x:c r="F1057" s="5" t="s">
        <x:v>41</x:v>
      </x:c>
      <x:c r="G1057" s="5" t="s">
        <x:v>2185</x:v>
      </x:c>
      <x:c r="H1057" s="5" t="s">
        <x:v>43</x:v>
      </x:c>
      <x:c r="I1057" s="5" t="s">
        <x:v>160</x:v>
      </x:c>
      <x:c r="J1057" s="5" t="s">
        <x:v>60</x:v>
      </x:c>
      <x:c r="K1057" s="5" t="s">
        <x:v>117</x:v>
      </x:c>
      <x:c r="L1057" s="5" t="s">
        <x:v>94</x:v>
      </x:c>
      <x:c r="M1057" s="5" t="s">
        <x:v>258</x:v>
      </x:c>
      <x:c r="N1057" s="6">
        <x:v>2</x:v>
      </x:c>
      <x:c r="O1057" s="7">
        <x:v>249.66999999999999</x:v>
      </x:c>
      <x:c r="P1057" s="8">
        <x:v>5.0000000000000003e-002</x:v>
      </x:c>
      <x:c r="Q1057" s="7">
        <x:v>154.81999999999999</x:v>
      </x:c>
      <x:c r="R1057" s="7">
        <x:v>474.37</x:v>
      </x:c>
      <x:c r="S1057" s="5" t="s">
        <x:v>49</x:v>
      </x:c>
      <x:c r="T1057" s="7">
        <x:v>75360.029999999999</x:v>
      </x:c>
      <x:c r="U1057" s="6"/>
      <x:c r="V1057" s="6"/>
      <x:c r="W1057" s="5" t="s">
        <x:v>50</x:v>
      </x:c>
      <x:c r="X1057" s="5" t="s">
        <x:v>70</x:v>
      </x:c>
    </x:row>
    <x:row r="1058">
      <x:c r="A1058" s="5" t="s">
        <x:v>2186</x:v>
      </x:c>
      <x:c r="B1058" s="5">
        <x:v>45608</x:v>
      </x:c>
      <x:c r="C1058" s="5" t="s">
        <x:v>53</x:v>
      </x:c>
      <x:c r="D1058" s="5" t="s">
        <x:v>54</x:v>
      </x:c>
      <x:c r="E1058" s="5" t="s">
        <x:v>55</x:v>
      </x:c>
      <x:c r="F1058" s="5" t="s">
        <x:v>56</x:v>
      </x:c>
      <x:c r="G1058" s="5" t="s">
        <x:v>506</x:v>
      </x:c>
      <x:c r="H1058" s="5" t="s">
        <x:v>104</x:v>
      </x:c>
      <x:c r="I1058" s="5" t="s">
        <x:v>667</x:v>
      </x:c>
      <x:c r="J1058" s="5" t="s">
        <x:v>45</x:v>
      </x:c>
      <x:c r="K1058" s="5" t="s">
        <x:v>117</x:v>
      </x:c>
      <x:c r="L1058" s="5" t="s">
        <x:v>94</x:v>
      </x:c>
      <x:c r="M1058" s="5" t="s">
        <x:v>350</x:v>
      </x:c>
      <x:c r="N1058" s="6">
        <x:v>2</x:v>
      </x:c>
      <x:c r="O1058" s="7">
        <x:v>317.16000000000003</x:v>
      </x:c>
      <x:c r="P1058" s="8">
        <x:v>5.0000000000000003e-002</x:v>
      </x:c>
      <x:c r="Q1058" s="7">
        <x:v>237.46000000000001</x:v>
      </x:c>
      <x:c r="R1058" s="7">
        <x:v>602.60000000000002</x:v>
      </x:c>
      <x:c r="S1058" s="5" t="s">
        <x:v>49</x:v>
      </x:c>
      <x:c r="T1058" s="7">
        <x:v>68205.610000000001</x:v>
      </x:c>
      <x:c r="U1058" s="6"/>
      <x:c r="V1058" s="6"/>
      <x:c r="W1058" s="5" t="s">
        <x:v>50</x:v>
      </x:c>
      <x:c r="X1058" s="5" t="s">
        <x:v>97</x:v>
      </x:c>
    </x:row>
    <x:row r="1059">
      <x:c r="A1059" s="5" t="s">
        <x:v>2187</x:v>
      </x:c>
      <x:c r="B1059" s="5">
        <x:v>45328</x:v>
      </x:c>
      <x:c r="C1059" s="5" t="s">
        <x:v>200</x:v>
      </x:c>
      <x:c r="D1059" s="5" t="s">
        <x:v>201</x:v>
      </x:c>
      <x:c r="E1059" s="5" t="s">
        <x:v>40</x:v>
      </x:c>
      <x:c r="F1059" s="5" t="s">
        <x:v>158</x:v>
      </x:c>
      <x:c r="G1059" s="5" t="s">
        <x:v>2188</x:v>
      </x:c>
      <x:c r="H1059" s="5" t="s">
        <x:v>78</x:v>
      </x:c>
      <x:c r="I1059" s="5" t="s">
        <x:v>111</x:v>
      </x:c>
      <x:c r="J1059" s="5" t="s">
        <x:v>74</x:v>
      </x:c>
      <x:c r="K1059" s="5" t="s">
        <x:v>86</x:v>
      </x:c>
      <x:c r="L1059" s="5" t="s">
        <x:v>16</x:v>
      </x:c>
      <x:c r="M1059" s="5" t="s">
        <x:v>166</x:v>
      </x:c>
      <x:c r="N1059" s="6">
        <x:v>4</x:v>
      </x:c>
      <x:c r="O1059" s="7">
        <x:v>67.819999999999993</x:v>
      </x:c>
      <x:c r="P1059" s="8">
        <x:v>5.0000000000000003e-002</x:v>
      </x:c>
      <x:c r="Q1059" s="7">
        <x:v>46.899999999999999</x:v>
      </x:c>
      <x:c r="R1059" s="7">
        <x:v>257.72000000000003</x:v>
      </x:c>
      <x:c r="S1059" s="5" t="s">
        <x:v>49</x:v>
      </x:c>
      <x:c r="T1059" s="7">
        <x:v>156754.04999999999</x:v>
      </x:c>
      <x:c r="U1059" s="6"/>
      <x:c r="V1059" s="6"/>
      <x:c r="W1059" s="5" t="s">
        <x:v>50</x:v>
      </x:c>
      <x:c r="X1059" s="5" t="s">
        <x:v>70</x:v>
      </x:c>
    </x:row>
    <x:row r="1060">
      <x:c r="A1060" s="5" t="s">
        <x:v>2189</x:v>
      </x:c>
      <x:c r="B1060" s="5">
        <x:v>45680</x:v>
      </x:c>
      <x:c r="C1060" s="5" t="s">
        <x:v>100</x:v>
      </x:c>
      <x:c r="D1060" s="5" t="s">
        <x:v>101</x:v>
      </x:c>
      <x:c r="E1060" s="5" t="s">
        <x:v>90</x:v>
      </x:c>
      <x:c r="F1060" s="5" t="s">
        <x:v>102</x:v>
      </x:c>
      <x:c r="G1060" s="5" t="s">
        <x:v>1798</x:v>
      </x:c>
      <x:c r="H1060" s="5" t="s">
        <x:v>78</x:v>
      </x:c>
      <x:c r="I1060" s="5" t="s">
        <x:v>121</x:v>
      </x:c>
      <x:c r="J1060" s="5" t="s">
        <x:v>93</x:v>
      </x:c>
      <x:c r="K1060" s="5" t="s">
        <x:v>46</x:v>
      </x:c>
      <x:c r="L1060" s="5" t="s">
        <x:v>16</x:v>
      </x:c>
      <x:c r="M1060" s="5" t="s">
        <x:v>69</x:v>
      </x:c>
      <x:c r="N1060" s="6">
        <x:v>3</x:v>
      </x:c>
      <x:c r="O1060" s="7">
        <x:v>25.969999999999999</x:v>
      </x:c>
      <x:c r="P1060" s="8">
        <x:v>0.10000000000000001</x:v>
      </x:c>
      <x:c r="Q1060" s="7">
        <x:v>18.82</x:v>
      </x:c>
      <x:c r="R1060" s="7">
        <x:v>70.120000000000005</x:v>
      </x:c>
      <x:c r="S1060" s="5" t="s">
        <x:v>49</x:v>
      </x:c>
      <x:c r="T1060" s="7">
        <x:v>139765.57999999999</x:v>
      </x:c>
      <x:c r="U1060" s="6"/>
      <x:c r="V1060" s="6"/>
      <x:c r="W1060" s="5" t="s">
        <x:v>50</x:v>
      </x:c>
      <x:c r="X1060" s="5" t="s">
        <x:v>51</x:v>
      </x:c>
    </x:row>
    <x:row r="1061">
      <x:c r="A1061" s="5" t="s">
        <x:v>2190</x:v>
      </x:c>
      <x:c r="B1061" s="5">
        <x:v>45578</x:v>
      </x:c>
      <x:c r="C1061" s="5" t="s">
        <x:v>108</x:v>
      </x:c>
      <x:c r="D1061" s="5" t="s">
        <x:v>109</x:v>
      </x:c>
      <x:c r="E1061" s="5" t="s">
        <x:v>90</x:v>
      </x:c>
      <x:c r="F1061" s="5" t="s">
        <x:v>102</x:v>
      </x:c>
      <x:c r="G1061" s="5" t="s">
        <x:v>637</x:v>
      </x:c>
      <x:c r="H1061" s="5" t="s">
        <x:v>104</x:v>
      </x:c>
      <x:c r="I1061" s="5" t="s">
        <x:v>1505</x:v>
      </x:c>
      <x:c r="J1061" s="5" t="s">
        <x:v>60</x:v>
      </x:c>
      <x:c r="K1061" s="5" t="s">
        <x:v>86</x:v>
      </x:c>
      <x:c r="L1061" s="5" t="s">
        <x:v>47</x:v>
      </x:c>
      <x:c r="M1061" s="5" t="s">
        <x:v>75</x:v>
      </x:c>
      <x:c r="N1061" s="6">
        <x:v>1</x:v>
      </x:c>
      <x:c r="O1061" s="7">
        <x:v>194.84</x:v>
      </x:c>
      <x:c r="P1061" s="8">
        <x:v>0</x:v>
      </x:c>
      <x:c r="Q1061" s="7">
        <x:v>157.96000000000001</x:v>
      </x:c>
      <x:c r="R1061" s="7">
        <x:v>194.84</x:v>
      </x:c>
      <x:c r="S1061" s="5" t="s">
        <x:v>49</x:v>
      </x:c>
      <x:c r="T1061" s="7">
        <x:v>68131.720000000001</x:v>
      </x:c>
      <x:c r="U1061" s="6"/>
      <x:c r="V1061" s="6"/>
      <x:c r="W1061" s="5" t="s">
        <x:v>50</x:v>
      </x:c>
      <x:c r="X1061" s="5" t="s">
        <x:v>51</x:v>
      </x:c>
    </x:row>
    <x:row r="1062">
      <x:c r="A1062" s="5" t="s">
        <x:v>2191</x:v>
      </x:c>
      <x:c r="B1062" s="5">
        <x:v>45597</x:v>
      </x:c>
      <x:c r="C1062" s="5" t="s">
        <x:v>340</x:v>
      </x:c>
      <x:c r="D1062" s="5" t="s">
        <x:v>341</x:v>
      </x:c>
      <x:c r="E1062" s="5" t="s">
        <x:v>55</x:v>
      </x:c>
      <x:c r="F1062" s="5" t="s">
        <x:v>66</x:v>
      </x:c>
      <x:c r="G1062" s="5" t="s">
        <x:v>2045</x:v>
      </x:c>
      <x:c r="H1062" s="5" t="s">
        <x:v>78</x:v>
      </x:c>
      <x:c r="I1062" s="5" t="s">
        <x:v>272</x:v>
      </x:c>
      <x:c r="J1062" s="5" t="s">
        <x:v>93</x:v>
      </x:c>
      <x:c r="K1062" s="5" t="s">
        <x:v>61</x:v>
      </x:c>
      <x:c r="L1062" s="5" t="s">
        <x:v>131</x:v>
      </x:c>
      <x:c r="M1062" s="5" t="s">
        <x:v>132</x:v>
      </x:c>
      <x:c r="N1062" s="6">
        <x:v>1</x:v>
      </x:c>
      <x:c r="O1062" s="7">
        <x:v>52.390000000000001</x:v>
      </x:c>
      <x:c r="P1062" s="8">
        <x:v>0.10000000000000001</x:v>
      </x:c>
      <x:c r="Q1062" s="7">
        <x:v>33.710000000000001</x:v>
      </x:c>
      <x:c r="R1062" s="7">
        <x:v>47.149999999999999</x:v>
      </x:c>
      <x:c r="S1062" s="5" t="s">
        <x:v>49</x:v>
      </x:c>
      <x:c r="T1062" s="7">
        <x:v>81925.940000000002</x:v>
      </x:c>
      <x:c r="U1062" s="6"/>
      <x:c r="V1062" s="6"/>
      <x:c r="W1062" s="5" t="s">
        <x:v>50</x:v>
      </x:c>
      <x:c r="X1062" s="5" t="s">
        <x:v>51</x:v>
      </x:c>
    </x:row>
    <x:row r="1063">
      <x:c r="A1063" s="5" t="s">
        <x:v>2192</x:v>
      </x:c>
      <x:c r="B1063" s="5">
        <x:v>45838</x:v>
      </x:c>
      <x:c r="C1063" s="5" t="s">
        <x:v>185</x:v>
      </x:c>
      <x:c r="D1063" s="5" t="s">
        <x:v>186</x:v>
      </x:c>
      <x:c r="E1063" s="5" t="s">
        <x:v>90</x:v>
      </x:c>
      <x:c r="F1063" s="5" t="s">
        <x:v>41</x:v>
      </x:c>
      <x:c r="G1063" s="5" t="s">
        <x:v>1446</x:v>
      </x:c>
      <x:c r="H1063" s="5" t="s">
        <x:v>104</x:v>
      </x:c>
      <x:c r="I1063" s="5" t="s">
        <x:v>525</x:v>
      </x:c>
      <x:c r="J1063" s="5" t="s">
        <x:v>93</x:v>
      </x:c>
      <x:c r="K1063" s="5" t="s">
        <x:v>46</x:v>
      </x:c>
      <x:c r="L1063" s="5" t="s">
        <x:v>16</x:v>
      </x:c>
      <x:c r="M1063" s="5" t="s">
        <x:v>350</x:v>
      </x:c>
      <x:c r="N1063" s="6">
        <x:v>1</x:v>
      </x:c>
      <x:c r="O1063" s="7">
        <x:v>34.240000000000002</x:v>
      </x:c>
      <x:c r="P1063" s="8">
        <x:v>0.10000000000000001</x:v>
      </x:c>
      <x:c r="Q1063" s="7">
        <x:v>22.07</x:v>
      </x:c>
      <x:c r="R1063" s="7">
        <x:v>30.82</x:v>
      </x:c>
      <x:c r="S1063" s="5" t="s">
        <x:v>49</x:v>
      </x:c>
      <x:c r="T1063" s="7">
        <x:v>170776.26999999999</x:v>
      </x:c>
      <x:c r="U1063" s="6"/>
      <x:c r="V1063" s="6"/>
      <x:c r="W1063" s="5" t="s">
        <x:v>50</x:v>
      </x:c>
      <x:c r="X1063" s="5" t="s">
        <x:v>97</x:v>
      </x:c>
    </x:row>
    <x:row r="1064">
      <x:c r="A1064" s="5" t="s">
        <x:v>2193</x:v>
      </x:c>
      <x:c r="B1064" s="5">
        <x:v>46007</x:v>
      </x:c>
      <x:c r="C1064" s="5" t="s">
        <x:v>194</x:v>
      </x:c>
      <x:c r="D1064" s="5" t="s">
        <x:v>195</x:v>
      </x:c>
      <x:c r="E1064" s="5" t="s">
        <x:v>90</x:v>
      </x:c>
      <x:c r="F1064" s="5" t="s">
        <x:v>158</x:v>
      </x:c>
      <x:c r="G1064" s="5" t="s">
        <x:v>881</x:v>
      </x:c>
      <x:c r="H1064" s="5" t="s">
        <x:v>78</x:v>
      </x:c>
      <x:c r="I1064" s="5" t="s">
        <x:v>887</x:v>
      </x:c>
      <x:c r="J1064" s="5" t="s">
        <x:v>74</x:v>
      </x:c>
      <x:c r="K1064" s="5" t="s">
        <x:v>86</x:v>
      </x:c>
      <x:c r="L1064" s="5" t="s">
        <x:v>94</x:v>
      </x:c>
      <x:c r="M1064" s="5" t="s">
        <x:v>62</x:v>
      </x:c>
      <x:c r="N1064" s="6">
        <x:v>1</x:v>
      </x:c>
      <x:c r="O1064" s="7">
        <x:v>83.370000000000005</x:v>
      </x:c>
      <x:c r="P1064" s="8">
        <x:v>0</x:v>
      </x:c>
      <x:c r="Q1064" s="7">
        <x:v>47.18</x:v>
      </x:c>
      <x:c r="R1064" s="7">
        <x:v>83.370000000000005</x:v>
      </x:c>
      <x:c r="S1064" s="5" t="s">
        <x:v>49</x:v>
      </x:c>
      <x:c r="T1064" s="7">
        <x:v>75409.860000000001</x:v>
      </x:c>
      <x:c r="U1064" s="6"/>
      <x:c r="V1064" s="6"/>
      <x:c r="W1064" s="5" t="s">
        <x:v>50</x:v>
      </x:c>
      <x:c r="X1064" s="5" t="s">
        <x:v>97</x:v>
      </x:c>
    </x:row>
    <x:row r="1065">
      <x:c r="A1065" s="5" t="s">
        <x:v>2194</x:v>
      </x:c>
      <x:c r="B1065" s="5">
        <x:v>46152</x:v>
      </x:c>
      <x:c r="C1065" s="5" t="s">
        <x:v>127</x:v>
      </x:c>
      <x:c r="D1065" s="5" t="s">
        <x:v>128</x:v>
      </x:c>
      <x:c r="E1065" s="5" t="s">
        <x:v>55</x:v>
      </x:c>
      <x:c r="F1065" s="5" t="s">
        <x:v>41</x:v>
      </x:c>
      <x:c r="G1065" s="5" t="s">
        <x:v>2195</x:v>
      </x:c>
      <x:c r="H1065" s="5" t="s">
        <x:v>78</x:v>
      </x:c>
      <x:c r="I1065" s="5" t="s">
        <x:v>316</x:v>
      </x:c>
      <x:c r="J1065" s="5" t="s">
        <x:v>74</x:v>
      </x:c>
      <x:c r="K1065" s="5" t="s">
        <x:v>86</x:v>
      </x:c>
      <x:c r="L1065" s="5" t="s">
        <x:v>16</x:v>
      </x:c>
      <x:c r="M1065" s="5" t="s">
        <x:v>211</x:v>
      </x:c>
      <x:c r="N1065" s="6">
        <x:v>7</x:v>
      </x:c>
      <x:c r="O1065" s="7">
        <x:v>81.390000000000001</x:v>
      </x:c>
      <x:c r="P1065" s="8">
        <x:v>0</x:v>
      </x:c>
      <x:c r="Q1065" s="7">
        <x:v>47.850000000000001</x:v>
      </x:c>
      <x:c r="R1065" s="7">
        <x:v>569.73000000000002</x:v>
      </x:c>
      <x:c r="S1065" s="5" t="s">
        <x:v>49</x:v>
      </x:c>
      <x:c r="T1065" s="7">
        <x:v>158572.73000000001</x:v>
      </x:c>
      <x:c r="U1065" s="6"/>
      <x:c r="V1065" s="6"/>
      <x:c r="W1065" s="5" t="s">
        <x:v>50</x:v>
      </x:c>
      <x:c r="X1065" s="5" t="s">
        <x:v>97</x:v>
      </x:c>
    </x:row>
    <x:row r="1066">
      <x:c r="A1066" s="5" t="s">
        <x:v>2196</x:v>
      </x:c>
      <x:c r="B1066" s="5">
        <x:v>45480</x:v>
      </x:c>
      <x:c r="C1066" s="5" t="s">
        <x:v>178</x:v>
      </x:c>
      <x:c r="D1066" s="5" t="s">
        <x:v>179</x:v>
      </x:c>
      <x:c r="E1066" s="5" t="s">
        <x:v>90</x:v>
      </x:c>
      <x:c r="F1066" s="5" t="s">
        <x:v>66</x:v>
      </x:c>
      <x:c r="G1066" s="5" t="s">
        <x:v>2197</x:v>
      </x:c>
      <x:c r="H1066" s="5" t="s">
        <x:v>43</x:v>
      </x:c>
      <x:c r="I1066" s="5" t="s">
        <x:v>349</x:v>
      </x:c>
      <x:c r="J1066" s="5" t="s">
        <x:v>60</x:v>
      </x:c>
      <x:c r="K1066" s="5" t="s">
        <x:v>46</x:v>
      </x:c>
      <x:c r="L1066" s="5" t="s">
        <x:v>16</x:v>
      </x:c>
      <x:c r="M1066" s="5" t="s">
        <x:v>118</x:v>
      </x:c>
      <x:c r="N1066" s="6">
        <x:v>1</x:v>
      </x:c>
      <x:c r="O1066" s="7">
        <x:v>198.05000000000001</x:v>
      </x:c>
      <x:c r="P1066" s="8">
        <x:v>0.20000000000000001</x:v>
      </x:c>
      <x:c r="Q1066" s="7">
        <x:v>136.47999999999999</x:v>
      </x:c>
      <x:c r="R1066" s="7">
        <x:v>158.44</x:v>
      </x:c>
      <x:c r="S1066" s="5" t="s">
        <x:v>49</x:v>
      </x:c>
      <x:c r="T1066" s="7">
        <x:v>181671.78</x:v>
      </x:c>
      <x:c r="U1066" s="6"/>
      <x:c r="V1066" s="6"/>
      <x:c r="W1066" s="5" t="s">
        <x:v>50</x:v>
      </x:c>
      <x:c r="X1066" s="5" t="s">
        <x:v>70</x:v>
      </x:c>
    </x:row>
    <x:row r="1067">
      <x:c r="A1067" s="5" t="s">
        <x:v>2198</x:v>
      </x:c>
      <x:c r="B1067" s="5">
        <x:v>45751</x:v>
      </x:c>
      <x:c r="C1067" s="5" t="s">
        <x:v>144</x:v>
      </x:c>
      <x:c r="D1067" s="5" t="s">
        <x:v>145</x:v>
      </x:c>
      <x:c r="E1067" s="5" t="s">
        <x:v>55</x:v>
      </x:c>
      <x:c r="F1067" s="5" t="s">
        <x:v>66</x:v>
      </x:c>
      <x:c r="G1067" s="5" t="s">
        <x:v>2199</x:v>
      </x:c>
      <x:c r="H1067" s="5" t="s">
        <x:v>78</x:v>
      </x:c>
      <x:c r="I1067" s="5" t="s">
        <x:v>494</x:v>
      </x:c>
      <x:c r="J1067" s="5" t="s">
        <x:v>45</x:v>
      </x:c>
      <x:c r="K1067" s="5" t="s">
        <x:v>117</x:v>
      </x:c>
      <x:c r="L1067" s="5" t="s">
        <x:v>47</x:v>
      </x:c>
      <x:c r="M1067" s="5" t="s">
        <x:v>424</x:v>
      </x:c>
      <x:c r="N1067" s="6">
        <x:v>1</x:v>
      </x:c>
      <x:c r="O1067" s="7">
        <x:v>662.55999999999995</x:v>
      </x:c>
      <x:c r="P1067" s="8">
        <x:v>0</x:v>
      </x:c>
      <x:c r="Q1067" s="7">
        <x:v>417.19999999999999</x:v>
      </x:c>
      <x:c r="R1067" s="7">
        <x:v>662.55999999999995</x:v>
      </x:c>
      <x:c r="S1067" s="5" t="s">
        <x:v>49</x:v>
      </x:c>
      <x:c r="T1067" s="7">
        <x:v>77055.660000000003</x:v>
      </x:c>
      <x:c r="U1067" s="6"/>
      <x:c r="V1067" s="6"/>
      <x:c r="W1067" s="5" t="s">
        <x:v>50</x:v>
      </x:c>
      <x:c r="X1067" s="5" t="s">
        <x:v>97</x:v>
      </x:c>
    </x:row>
    <x:row r="1068">
      <x:c r="A1068" s="5" t="s">
        <x:v>2200</x:v>
      </x:c>
      <x:c r="B1068" s="5">
        <x:v>45342</x:v>
      </x:c>
      <x:c r="C1068" s="5" t="s">
        <x:v>162</x:v>
      </x:c>
      <x:c r="D1068" s="5" t="s">
        <x:v>163</x:v>
      </x:c>
      <x:c r="E1068" s="5" t="s">
        <x:v>40</x:v>
      </x:c>
      <x:c r="F1068" s="5" t="s">
        <x:v>158</x:v>
      </x:c>
      <x:c r="G1068" s="5" t="s">
        <x:v>2201</x:v>
      </x:c>
      <x:c r="H1068" s="5" t="s">
        <x:v>58</x:v>
      </x:c>
      <x:c r="I1068" s="5" t="s">
        <x:v>370</x:v>
      </x:c>
      <x:c r="J1068" s="5" t="s">
        <x:v>60</x:v>
      </x:c>
      <x:c r="K1068" s="5" t="s">
        <x:v>86</x:v>
      </x:c>
      <x:c r="L1068" s="5" t="s">
        <x:v>16</x:v>
      </x:c>
      <x:c r="M1068" s="5" t="s">
        <x:v>136</x:v>
      </x:c>
      <x:c r="N1068" s="6">
        <x:v>3</x:v>
      </x:c>
      <x:c r="O1068" s="7">
        <x:v>153.09999999999999</x:v>
      </x:c>
      <x:c r="P1068" s="8">
        <x:v>0</x:v>
      </x:c>
      <x:c r="Q1068" s="7">
        <x:v>107.52</x:v>
      </x:c>
      <x:c r="R1068" s="7">
        <x:v>459.30000000000001</x:v>
      </x:c>
      <x:c r="S1068" s="5" t="s">
        <x:v>49</x:v>
      </x:c>
      <x:c r="T1068" s="7">
        <x:v>156754.04999999999</x:v>
      </x:c>
      <x:c r="U1068" s="6"/>
      <x:c r="V1068" s="6"/>
      <x:c r="W1068" s="5" t="s">
        <x:v>50</x:v>
      </x:c>
      <x:c r="X1068" s="5" t="s">
        <x:v>51</x:v>
      </x:c>
    </x:row>
    <x:row r="1069">
      <x:c r="A1069" s="5" t="s">
        <x:v>2202</x:v>
      </x:c>
      <x:c r="B1069" s="5">
        <x:v>45325</x:v>
      </x:c>
      <x:c r="C1069" s="5" t="s">
        <x:v>200</x:v>
      </x:c>
      <x:c r="D1069" s="5" t="s">
        <x:v>201</x:v>
      </x:c>
      <x:c r="E1069" s="5" t="s">
        <x:v>40</x:v>
      </x:c>
      <x:c r="F1069" s="5" t="s">
        <x:v>158</x:v>
      </x:c>
      <x:c r="G1069" s="5" t="s">
        <x:v>2203</x:v>
      </x:c>
      <x:c r="H1069" s="5" t="s">
        <x:v>104</x:v>
      </x:c>
      <x:c r="I1069" s="5" t="s">
        <x:v>328</x:v>
      </x:c>
      <x:c r="J1069" s="5" t="s">
        <x:v>116</x:v>
      </x:c>
      <x:c r="K1069" s="5" t="s">
        <x:v>46</x:v>
      </x:c>
      <x:c r="L1069" s="5" t="s">
        <x:v>16</x:v>
      </x:c>
      <x:c r="M1069" s="5" t="s">
        <x:v>376</x:v>
      </x:c>
      <x:c r="N1069" s="6">
        <x:v>1</x:v>
      </x:c>
      <x:c r="O1069" s="7">
        <x:v>147.72999999999999</x:v>
      </x:c>
      <x:c r="P1069" s="8">
        <x:v>0.20000000000000001</x:v>
      </x:c>
      <x:c r="Q1069" s="7">
        <x:v>106.98</x:v>
      </x:c>
      <x:c r="R1069" s="7">
        <x:v>118.18000000000001</x:v>
      </x:c>
      <x:c r="S1069" s="5" t="s">
        <x:v>49</x:v>
      </x:c>
      <x:c r="T1069" s="7">
        <x:v>156754.04999999999</x:v>
      </x:c>
      <x:c r="U1069" s="6"/>
      <x:c r="V1069" s="6"/>
      <x:c r="W1069" s="5" t="s">
        <x:v>50</x:v>
      </x:c>
      <x:c r="X1069" s="5" t="s">
        <x:v>80</x:v>
      </x:c>
    </x:row>
    <x:row r="1070">
      <x:c r="A1070" s="5" t="s">
        <x:v>2204</x:v>
      </x:c>
      <x:c r="B1070" s="5">
        <x:v>45692</x:v>
      </x:c>
      <x:c r="C1070" s="5" t="s">
        <x:v>100</x:v>
      </x:c>
      <x:c r="D1070" s="5" t="s">
        <x:v>101</x:v>
      </x:c>
      <x:c r="E1070" s="5" t="s">
        <x:v>90</x:v>
      </x:c>
      <x:c r="F1070" s="5" t="s">
        <x:v>102</x:v>
      </x:c>
      <x:c r="G1070" s="5" t="s">
        <x:v>831</x:v>
      </x:c>
      <x:c r="H1070" s="5" t="s">
        <x:v>43</x:v>
      </x:c>
      <x:c r="I1070" s="5" t="s">
        <x:v>214</x:v>
      </x:c>
      <x:c r="J1070" s="5" t="s">
        <x:v>60</x:v>
      </x:c>
      <x:c r="K1070" s="5" t="s">
        <x:v>117</x:v>
      </x:c>
      <x:c r="L1070" s="5" t="s">
        <x:v>16</x:v>
      </x:c>
      <x:c r="M1070" s="5" t="s">
        <x:v>424</x:v>
      </x:c>
      <x:c r="N1070" s="6">
        <x:v>1</x:v>
      </x:c>
      <x:c r="O1070" s="7">
        <x:v>210.63</x:v>
      </x:c>
      <x:c r="P1070" s="8">
        <x:v>0</x:v>
      </x:c>
      <x:c r="Q1070" s="7">
        <x:v>158.44999999999999</x:v>
      </x:c>
      <x:c r="R1070" s="7">
        <x:v>210.63</x:v>
      </x:c>
      <x:c r="S1070" s="5" t="s">
        <x:v>49</x:v>
      </x:c>
      <x:c r="T1070" s="7">
        <x:v>180344.32000000001</x:v>
      </x:c>
      <x:c r="U1070" s="6"/>
      <x:c r="V1070" s="6"/>
      <x:c r="W1070" s="5" t="s">
        <x:v>50</x:v>
      </x:c>
      <x:c r="X1070" s="5" t="s">
        <x:v>51</x:v>
      </x:c>
    </x:row>
    <x:row r="1071">
      <x:c r="A1071" s="5" t="s">
        <x:v>2205</x:v>
      </x:c>
      <x:c r="B1071" s="5">
        <x:v>46179</x:v>
      </x:c>
      <x:c r="C1071" s="5" t="s">
        <x:v>156</x:v>
      </x:c>
      <x:c r="D1071" s="5" t="s">
        <x:v>157</x:v>
      </x:c>
      <x:c r="E1071" s="5" t="s">
        <x:v>55</x:v>
      </x:c>
      <x:c r="F1071" s="5" t="s">
        <x:v>158</x:v>
      </x:c>
      <x:c r="G1071" s="5" t="s">
        <x:v>2206</x:v>
      </x:c>
      <x:c r="H1071" s="5" t="s">
        <x:v>43</x:v>
      </x:c>
      <x:c r="I1071" s="5" t="s">
        <x:v>328</x:v>
      </x:c>
      <x:c r="J1071" s="5" t="s">
        <x:v>116</x:v>
      </x:c>
      <x:c r="K1071" s="5" t="s">
        <x:v>46</x:v>
      </x:c>
      <x:c r="L1071" s="5" t="s">
        <x:v>47</x:v>
      </x:c>
      <x:c r="M1071" s="5" t="s">
        <x:v>419</x:v>
      </x:c>
      <x:c r="N1071" s="6">
        <x:v>1</x:v>
      </x:c>
      <x:c r="O1071" s="7">
        <x:v>154.02000000000001</x:v>
      </x:c>
      <x:c r="P1071" s="8">
        <x:v>0.25</x:v>
      </x:c>
      <x:c r="Q1071" s="7">
        <x:v>106.98</x:v>
      </x:c>
      <x:c r="R1071" s="7">
        <x:v>115.52</x:v>
      </x:c>
      <x:c r="S1071" s="5" t="s">
        <x:v>49</x:v>
      </x:c>
      <x:c r="T1071" s="7">
        <x:v>76558.940000000002</x:v>
      </x:c>
      <x:c r="U1071" s="6"/>
      <x:c r="V1071" s="6"/>
      <x:c r="W1071" s="5" t="s">
        <x:v>50</x:v>
      </x:c>
      <x:c r="X1071" s="5" t="s">
        <x:v>70</x:v>
      </x:c>
    </x:row>
    <x:row r="1072">
      <x:c r="A1072" s="5" t="s">
        <x:v>2207</x:v>
      </x:c>
      <x:c r="B1072" s="5">
        <x:v>45598</x:v>
      </x:c>
      <x:c r="C1072" s="5" t="s">
        <x:v>127</x:v>
      </x:c>
      <x:c r="D1072" s="5" t="s">
        <x:v>128</x:v>
      </x:c>
      <x:c r="E1072" s="5" t="s">
        <x:v>55</x:v>
      </x:c>
      <x:c r="F1072" s="5" t="s">
        <x:v>41</x:v>
      </x:c>
      <x:c r="G1072" s="5" t="s">
        <x:v>2208</x:v>
      </x:c>
      <x:c r="H1072" s="5" t="s">
        <x:v>78</x:v>
      </x:c>
      <x:c r="I1072" s="5" t="s">
        <x:v>445</x:v>
      </x:c>
      <x:c r="J1072" s="5" t="s">
        <x:v>74</x:v>
      </x:c>
      <x:c r="K1072" s="5" t="s">
        <x:v>86</x:v>
      </x:c>
      <x:c r="L1072" s="5" t="s">
        <x:v>16</x:v>
      </x:c>
      <x:c r="M1072" s="5" t="s">
        <x:v>189</x:v>
      </x:c>
      <x:c r="N1072" s="6">
        <x:v>6</x:v>
      </x:c>
      <x:c r="O1072" s="7">
        <x:v>75.349999999999994</x:v>
      </x:c>
      <x:c r="P1072" s="8">
        <x:v>0.10000000000000001</x:v>
      </x:c>
      <x:c r="Q1072" s="7">
        <x:v>46.549999999999997</x:v>
      </x:c>
      <x:c r="R1072" s="7">
        <x:v>406.88999999999999</x:v>
      </x:c>
      <x:c r="S1072" s="5" t="s">
        <x:v>49</x:v>
      </x:c>
      <x:c r="T1072" s="7">
        <x:v>134833.81</x:v>
      </x:c>
      <x:c r="U1072" s="6"/>
      <x:c r="V1072" s="6"/>
      <x:c r="W1072" s="5" t="s">
        <x:v>50</x:v>
      </x:c>
      <x:c r="X1072" s="5" t="s">
        <x:v>97</x:v>
      </x:c>
    </x:row>
    <x:row r="1073">
      <x:c r="A1073" s="5" t="s">
        <x:v>2209</x:v>
      </x:c>
      <x:c r="B1073" s="5">
        <x:v>45533</x:v>
      </x:c>
      <x:c r="C1073" s="5" t="s">
        <x:v>108</x:v>
      </x:c>
      <x:c r="D1073" s="5" t="s">
        <x:v>109</x:v>
      </x:c>
      <x:c r="E1073" s="5" t="s">
        <x:v>90</x:v>
      </x:c>
      <x:c r="F1073" s="5" t="s">
        <x:v>102</x:v>
      </x:c>
      <x:c r="G1073" s="5" t="s">
        <x:v>2210</x:v>
      </x:c>
      <x:c r="H1073" s="5" t="s">
        <x:v>78</x:v>
      </x:c>
      <x:c r="I1073" s="5" t="s">
        <x:v>147</x:v>
      </x:c>
      <x:c r="J1073" s="5" t="s">
        <x:v>93</x:v>
      </x:c>
      <x:c r="K1073" s="5" t="s">
        <x:v>61</x:v>
      </x:c>
      <x:c r="L1073" s="5" t="s">
        <x:v>94</x:v>
      </x:c>
      <x:c r="M1073" s="5" t="s">
        <x:v>204</x:v>
      </x:c>
      <x:c r="N1073" s="6">
        <x:v>1</x:v>
      </x:c>
      <x:c r="O1073" s="7">
        <x:v>26.390000000000001</x:v>
      </x:c>
      <x:c r="P1073" s="8">
        <x:v>5.0000000000000003e-002</x:v>
      </x:c>
      <x:c r="Q1073" s="7">
        <x:v>17.789999999999999</x:v>
      </x:c>
      <x:c r="R1073" s="7">
        <x:v>25.07</x:v>
      </x:c>
      <x:c r="S1073" s="5" t="s">
        <x:v>49</x:v>
      </x:c>
      <x:c r="T1073" s="7">
        <x:v>85798.75</x:v>
      </x:c>
      <x:c r="U1073" s="6"/>
      <x:c r="V1073" s="6"/>
      <x:c r="W1073" s="5" t="s">
        <x:v>50</x:v>
      </x:c>
      <x:c r="X1073" s="5" t="s">
        <x:v>70</x:v>
      </x:c>
    </x:row>
    <x:row r="1074">
      <x:c r="A1074" s="5" t="s">
        <x:v>2211</x:v>
      </x:c>
      <x:c r="B1074" s="5">
        <x:v>45446</x:v>
      </x:c>
      <x:c r="C1074" s="5" t="s">
        <x:v>53</x:v>
      </x:c>
      <x:c r="D1074" s="5" t="s">
        <x:v>54</x:v>
      </x:c>
      <x:c r="E1074" s="5" t="s">
        <x:v>55</x:v>
      </x:c>
      <x:c r="F1074" s="5" t="s">
        <x:v>56</x:v>
      </x:c>
      <x:c r="G1074" s="5" t="s">
        <x:v>979</x:v>
      </x:c>
      <x:c r="H1074" s="5" t="s">
        <x:v>58</x:v>
      </x:c>
      <x:c r="I1074" s="5" t="s">
        <x:v>604</x:v>
      </x:c>
      <x:c r="J1074" s="5" t="s">
        <x:v>116</x:v>
      </x:c>
      <x:c r="K1074" s="5" t="s">
        <x:v>46</x:v>
      </x:c>
      <x:c r="L1074" s="5" t="s">
        <x:v>16</x:v>
      </x:c>
      <x:c r="M1074" s="5" t="s">
        <x:v>281</x:v>
      </x:c>
      <x:c r="N1074" s="6">
        <x:v>1</x:v>
      </x:c>
      <x:c r="O1074" s="7">
        <x:v>350.54000000000002</x:v>
      </x:c>
      <x:c r="P1074" s="8">
        <x:v>0.14999999999999999</x:v>
      </x:c>
      <x:c r="Q1074" s="7">
        <x:v>195.84</x:v>
      </x:c>
      <x:c r="R1074" s="7">
        <x:v>297.95999999999998</x:v>
      </x:c>
      <x:c r="S1074" s="5" t="s">
        <x:v>49</x:v>
      </x:c>
      <x:c r="T1074" s="7">
        <x:v>148321.88</x:v>
      </x:c>
      <x:c r="U1074" s="6"/>
      <x:c r="V1074" s="6"/>
      <x:c r="W1074" s="5" t="s">
        <x:v>50</x:v>
      </x:c>
      <x:c r="X1074" s="5" t="s">
        <x:v>70</x:v>
      </x:c>
    </x:row>
    <x:row r="1075">
      <x:c r="A1075" s="5" t="s">
        <x:v>2212</x:v>
      </x:c>
      <x:c r="B1075" s="5">
        <x:v>46028</x:v>
      </x:c>
      <x:c r="C1075" s="5" t="s">
        <x:v>100</x:v>
      </x:c>
      <x:c r="D1075" s="5" t="s">
        <x:v>101</x:v>
      </x:c>
      <x:c r="E1075" s="5" t="s">
        <x:v>90</x:v>
      </x:c>
      <x:c r="F1075" s="5" t="s">
        <x:v>102</x:v>
      </x:c>
      <x:c r="G1075" s="5" t="s">
        <x:v>785</x:v>
      </x:c>
      <x:c r="H1075" s="5" t="s">
        <x:v>58</x:v>
      </x:c>
      <x:c r="I1075" s="5" t="s">
        <x:v>221</x:v>
      </x:c>
      <x:c r="J1075" s="5" t="s">
        <x:v>60</x:v>
      </x:c>
      <x:c r="K1075" s="5" t="s">
        <x:v>117</x:v>
      </x:c>
      <x:c r="L1075" s="5" t="s">
        <x:v>47</x:v>
      </x:c>
      <x:c r="M1075" s="5" t="s">
        <x:v>69</x:v>
      </x:c>
      <x:c r="N1075" s="6">
        <x:v>1</x:v>
      </x:c>
      <x:c r="O1075" s="7">
        <x:v>168.90000000000001</x:v>
      </x:c>
      <x:c r="P1075" s="8">
        <x:v>5.0000000000000003e-002</x:v>
      </x:c>
      <x:c r="Q1075" s="7">
        <x:v>108.97</x:v>
      </x:c>
      <x:c r="R1075" s="7">
        <x:v>160.44999999999999</x:v>
      </x:c>
      <x:c r="S1075" s="5" t="s">
        <x:v>49</x:v>
      </x:c>
      <x:c r="T1075" s="7">
        <x:v>68311.490000000005</x:v>
      </x:c>
      <x:c r="U1075" s="6"/>
      <x:c r="V1075" s="6"/>
      <x:c r="W1075" s="5" t="s">
        <x:v>50</x:v>
      </x:c>
      <x:c r="X1075" s="5" t="s">
        <x:v>80</x:v>
      </x:c>
    </x:row>
    <x:row r="1076">
      <x:c r="A1076" s="5" t="s">
        <x:v>2213</x:v>
      </x:c>
      <x:c r="B1076" s="5">
        <x:v>45865</x:v>
      </x:c>
      <x:c r="C1076" s="5" t="s">
        <x:v>156</x:v>
      </x:c>
      <x:c r="D1076" s="5" t="s">
        <x:v>157</x:v>
      </x:c>
      <x:c r="E1076" s="5" t="s">
        <x:v>55</x:v>
      </x:c>
      <x:c r="F1076" s="5" t="s">
        <x:v>158</x:v>
      </x:c>
      <x:c r="G1076" s="5" t="s">
        <x:v>2214</x:v>
      </x:c>
      <x:c r="H1076" s="5" t="s">
        <x:v>78</x:v>
      </x:c>
      <x:c r="I1076" s="5" t="s">
        <x:v>474</x:v>
      </x:c>
      <x:c r="J1076" s="5" t="s">
        <x:v>116</x:v>
      </x:c>
      <x:c r="K1076" s="5" t="s">
        <x:v>46</x:v>
      </x:c>
      <x:c r="L1076" s="5" t="s">
        <x:v>16</x:v>
      </x:c>
      <x:c r="M1076" s="5" t="s">
        <x:v>322</x:v>
      </x:c>
      <x:c r="N1076" s="6">
        <x:v>-5</x:v>
      </x:c>
      <x:c r="O1076" s="7">
        <x:v>152.69999999999999</x:v>
      </x:c>
      <x:c r="P1076" s="8">
        <x:v>0.10000000000000001</x:v>
      </x:c>
      <x:c r="Q1076" s="7">
        <x:v>87.260000000000005</x:v>
      </x:c>
      <x:c r="R1076" s="7">
        <x:v>-687.14999999999998</x:v>
      </x:c>
      <x:c r="S1076" s="5" t="s">
        <x:v>49</x:v>
      </x:c>
      <x:c r="T1076" s="7">
        <x:v>133641.06</x:v>
      </x:c>
      <x:c r="U1076" s="6"/>
      <x:c r="V1076" s="6"/>
      <x:c r="W1076" s="5" t="s">
        <x:v>96</x:v>
      </x:c>
      <x:c r="X1076" s="5" t="s">
        <x:v>97</x:v>
      </x:c>
    </x:row>
    <x:row r="1077">
      <x:c r="A1077" s="5" t="s">
        <x:v>2215</x:v>
      </x:c>
      <x:c r="B1077" s="5">
        <x:v>46150</x:v>
      </x:c>
      <x:c r="C1077" s="5" t="s">
        <x:v>108</x:v>
      </x:c>
      <x:c r="D1077" s="5" t="s">
        <x:v>109</x:v>
      </x:c>
      <x:c r="E1077" s="5" t="s">
        <x:v>90</x:v>
      </x:c>
      <x:c r="F1077" s="5" t="s">
        <x:v>102</x:v>
      </x:c>
      <x:c r="G1077" s="5" t="s">
        <x:v>2216</x:v>
      </x:c>
      <x:c r="H1077" s="5" t="s">
        <x:v>58</x:v>
      </x:c>
      <x:c r="I1077" s="5" t="s">
        <x:v>225</x:v>
      </x:c>
      <x:c r="J1077" s="5" t="s">
        <x:v>116</x:v>
      </x:c>
      <x:c r="K1077" s="5" t="s">
        <x:v>61</x:v>
      </x:c>
      <x:c r="L1077" s="5" t="s">
        <x:v>16</x:v>
      </x:c>
      <x:c r="M1077" s="5" t="s">
        <x:v>75</x:v>
      </x:c>
      <x:c r="N1077" s="6">
        <x:v>1</x:v>
      </x:c>
      <x:c r="O1077" s="7">
        <x:v>296.56999999999999</x:v>
      </x:c>
      <x:c r="P1077" s="8">
        <x:v>0.20000000000000001</x:v>
      </x:c>
      <x:c r="Q1077" s="7">
        <x:v>162.94999999999999</x:v>
      </x:c>
      <x:c r="R1077" s="7">
        <x:v>237.25999999999999</x:v>
      </x:c>
      <x:c r="S1077" s="5" t="s">
        <x:v>49</x:v>
      </x:c>
      <x:c r="T1077" s="7">
        <x:v>202244.01999999999</x:v>
      </x:c>
      <x:c r="U1077" s="6"/>
      <x:c r="V1077" s="6"/>
      <x:c r="W1077" s="5" t="s">
        <x:v>50</x:v>
      </x:c>
      <x:c r="X1077" s="5" t="s">
        <x:v>97</x:v>
      </x:c>
    </x:row>
    <x:row r="1078">
      <x:c r="A1078" s="5" t="s">
        <x:v>2217</x:v>
      </x:c>
      <x:c r="B1078" s="5">
        <x:v>46170</x:v>
      </x:c>
      <x:c r="C1078" s="5" t="s">
        <x:v>127</x:v>
      </x:c>
      <x:c r="D1078" s="5" t="s">
        <x:v>128</x:v>
      </x:c>
      <x:c r="E1078" s="5" t="s">
        <x:v>55</x:v>
      </x:c>
      <x:c r="F1078" s="5" t="s">
        <x:v>41</x:v>
      </x:c>
      <x:c r="G1078" s="5" t="s">
        <x:v>2218</x:v>
      </x:c>
      <x:c r="H1078" s="5" t="s">
        <x:v>58</x:v>
      </x:c>
      <x:c r="I1078" s="5" t="s">
        <x:v>458</x:v>
      </x:c>
      <x:c r="J1078" s="5" t="s">
        <x:v>74</x:v>
      </x:c>
      <x:c r="K1078" s="5" t="s">
        <x:v>61</x:v>
      </x:c>
      <x:c r="L1078" s="5" t="s">
        <x:v>131</x:v>
      </x:c>
      <x:c r="M1078" s="5" t="s">
        <x:v>69</x:v>
      </x:c>
      <x:c r="N1078" s="6">
        <x:v>1</x:v>
      </x:c>
      <x:c r="O1078" s="7">
        <x:v>80.010000000000005</x:v>
      </x:c>
      <x:c r="P1078" s="8">
        <x:v>0.25</x:v>
      </x:c>
      <x:c r="Q1078" s="7">
        <x:v>59.109999999999999</x:v>
      </x:c>
      <x:c r="R1078" s="7">
        <x:v>60.009999999999998</x:v>
      </x:c>
      <x:c r="S1078" s="5" t="s">
        <x:v>49</x:v>
      </x:c>
      <x:c r="T1078" s="7">
        <x:v>64143.099999999999</x:v>
      </x:c>
      <x:c r="U1078" s="6"/>
      <x:c r="V1078" s="6"/>
      <x:c r="W1078" s="5" t="s">
        <x:v>50</x:v>
      </x:c>
      <x:c r="X1078" s="5" t="s">
        <x:v>70</x:v>
      </x:c>
    </x:row>
    <x:row r="1079">
      <x:c r="A1079" s="5" t="s">
        <x:v>2219</x:v>
      </x:c>
      <x:c r="B1079" s="5">
        <x:v>45308</x:v>
      </x:c>
      <x:c r="C1079" s="5" t="s">
        <x:v>38</x:v>
      </x:c>
      <x:c r="D1079" s="5" t="s">
        <x:v>39</x:v>
      </x:c>
      <x:c r="E1079" s="5" t="s">
        <x:v>40</x:v>
      </x:c>
      <x:c r="F1079" s="5" t="s">
        <x:v>41</x:v>
      </x:c>
      <x:c r="G1079" s="5" t="s">
        <x:v>2220</x:v>
      </x:c>
      <x:c r="H1079" s="5" t="s">
        <x:v>43</x:v>
      </x:c>
      <x:c r="I1079" s="5" t="s">
        <x:v>392</x:v>
      </x:c>
      <x:c r="J1079" s="5" t="s">
        <x:v>74</x:v>
      </x:c>
      <x:c r="K1079" s="5" t="s">
        <x:v>86</x:v>
      </x:c>
      <x:c r="L1079" s="5" t="s">
        <x:v>47</x:v>
      </x:c>
      <x:c r="M1079" s="5" t="s">
        <x:v>489</x:v>
      </x:c>
      <x:c r="N1079" s="6">
        <x:v>2</x:v>
      </x:c>
      <x:c r="O1079" s="7">
        <x:v>40.619999999999997</x:v>
      </x:c>
      <x:c r="P1079" s="8">
        <x:v>5.0000000000000003e-002</x:v>
      </x:c>
      <x:c r="Q1079" s="7">
        <x:v>20.899999999999999</x:v>
      </x:c>
      <x:c r="R1079" s="7">
        <x:v>77.180000000000007</x:v>
      </x:c>
      <x:c r="S1079" s="5" t="s">
        <x:v>49</x:v>
      </x:c>
      <x:c r="T1079" s="7">
        <x:v>92144.229999999996</x:v>
      </x:c>
      <x:c r="U1079" s="6"/>
      <x:c r="V1079" s="6"/>
      <x:c r="W1079" s="5" t="s">
        <x:v>50</x:v>
      </x:c>
      <x:c r="X1079" s="5" t="s">
        <x:v>70</x:v>
      </x:c>
    </x:row>
    <x:row r="1080">
      <x:c r="A1080" s="5" t="s">
        <x:v>2221</x:v>
      </x:c>
      <x:c r="B1080" s="5">
        <x:v>45700</x:v>
      </x:c>
      <x:c r="C1080" s="5" t="s">
        <x:v>82</x:v>
      </x:c>
      <x:c r="D1080" s="5" t="s">
        <x:v>83</x:v>
      </x:c>
      <x:c r="E1080" s="5" t="s">
        <x:v>40</x:v>
      </x:c>
      <x:c r="F1080" s="5" t="s">
        <x:v>56</x:v>
      </x:c>
      <x:c r="G1080" s="5" t="s">
        <x:v>2222</x:v>
      </x:c>
      <x:c r="H1080" s="5" t="s">
        <x:v>104</x:v>
      </x:c>
      <x:c r="I1080" s="5" t="s">
        <x:v>121</x:v>
      </x:c>
      <x:c r="J1080" s="5" t="s">
        <x:v>93</x:v>
      </x:c>
      <x:c r="K1080" s="5" t="s">
        <x:v>46</x:v>
      </x:c>
      <x:c r="L1080" s="5" t="s">
        <x:v>16</x:v>
      </x:c>
      <x:c r="M1080" s="5" t="s">
        <x:v>95</x:v>
      </x:c>
      <x:c r="N1080" s="6">
        <x:v>1</x:v>
      </x:c>
      <x:c r="O1080" s="7">
        <x:v>24.440000000000001</x:v>
      </x:c>
      <x:c r="P1080" s="8">
        <x:v>0.10000000000000001</x:v>
      </x:c>
      <x:c r="Q1080" s="7">
        <x:v>18.82</x:v>
      </x:c>
      <x:c r="R1080" s="7">
        <x:v>22</x:v>
      </x:c>
      <x:c r="S1080" s="5" t="s">
        <x:v>49</x:v>
      </x:c>
      <x:c r="T1080" s="7">
        <x:v>174033.03</x:v>
      </x:c>
      <x:c r="U1080" s="6"/>
      <x:c r="V1080" s="6"/>
      <x:c r="W1080" s="5" t="s">
        <x:v>50</x:v>
      </x:c>
      <x:c r="X1080" s="5" t="s">
        <x:v>51</x:v>
      </x:c>
    </x:row>
    <x:row r="1081">
      <x:c r="A1081" s="5" t="s">
        <x:v>2223</x:v>
      </x:c>
      <x:c r="B1081" s="5">
        <x:v>45361</x:v>
      </x:c>
      <x:c r="C1081" s="5" t="s">
        <x:v>38</x:v>
      </x:c>
      <x:c r="D1081" s="5" t="s">
        <x:v>39</x:v>
      </x:c>
      <x:c r="E1081" s="5" t="s">
        <x:v>40</x:v>
      </x:c>
      <x:c r="F1081" s="5" t="s">
        <x:v>41</x:v>
      </x:c>
      <x:c r="G1081" s="5" t="s">
        <x:v>2224</x:v>
      </x:c>
      <x:c r="H1081" s="5" t="s">
        <x:v>78</x:v>
      </x:c>
      <x:c r="I1081" s="5" t="s">
        <x:v>458</x:v>
      </x:c>
      <x:c r="J1081" s="5" t="s">
        <x:v>74</x:v>
      </x:c>
      <x:c r="K1081" s="5" t="s">
        <x:v>61</x:v>
      </x:c>
      <x:c r="L1081" s="5" t="s">
        <x:v>16</x:v>
      </x:c>
      <x:c r="M1081" s="5" t="s">
        <x:v>471</x:v>
      </x:c>
      <x:c r="N1081" s="6">
        <x:v>0</x:v>
      </x:c>
      <x:c r="O1081" s="7">
        <x:v>729.89999999999998</x:v>
      </x:c>
      <x:c r="P1081" s="8">
        <x:v>0</x:v>
      </x:c>
      <x:c r="Q1081" s="7">
        <x:v>59.109999999999999</x:v>
      </x:c>
      <x:c r="R1081" s="7">
        <x:v>0</x:v>
      </x:c>
      <x:c r="S1081" s="5" t="s">
        <x:v>49</x:v>
      </x:c>
      <x:c r="T1081" s="7">
        <x:v>141279.41</x:v>
      </x:c>
      <x:c r="U1081" s="6"/>
      <x:c r="V1081" s="6"/>
      <x:c r="W1081" s="5" t="s">
        <x:v>151</x:v>
      </x:c>
      <x:c r="X1081" s="5" t="s">
        <x:v>80</x:v>
      </x:c>
    </x:row>
    <x:row r="1082">
      <x:c r="A1082" s="5" t="s">
        <x:v>2225</x:v>
      </x:c>
      <x:c r="B1082" s="5">
        <x:v>45883</x:v>
      </x:c>
      <x:c r="C1082" s="5" t="s">
        <x:v>108</x:v>
      </x:c>
      <x:c r="D1082" s="5" t="s">
        <x:v>109</x:v>
      </x:c>
      <x:c r="E1082" s="5" t="s">
        <x:v>90</x:v>
      </x:c>
      <x:c r="F1082" s="5" t="s">
        <x:v>102</x:v>
      </x:c>
      <x:c r="G1082" s="5" t="s">
        <x:v>1422</x:v>
      </x:c>
      <x:c r="H1082" s="5" t="s">
        <x:v>78</x:v>
      </x:c>
      <x:c r="I1082" s="5" t="s">
        <x:v>291</x:v>
      </x:c>
      <x:c r="J1082" s="5" t="s">
        <x:v>74</x:v>
      </x:c>
      <x:c r="K1082" s="5" t="s">
        <x:v>86</x:v>
      </x:c>
      <x:c r="L1082" s="5" t="s">
        <x:v>16</x:v>
      </x:c>
      <x:c r="M1082" s="5" t="s">
        <x:v>442</x:v>
      </x:c>
      <x:c r="N1082" s="6">
        <x:v>1</x:v>
      </x:c>
      <x:c r="O1082" s="7">
        <x:v>32.609999999999999</x:v>
      </x:c>
      <x:c r="P1082" s="8">
        <x:v>0.20000000000000001</x:v>
      </x:c>
      <x:c r="Q1082" s="7">
        <x:v>17.600000000000001</x:v>
      </x:c>
      <x:c r="R1082" s="7">
        <x:v>26.09</x:v>
      </x:c>
      <x:c r="S1082" s="5" t="s">
        <x:v>49</x:v>
      </x:c>
      <x:c r="T1082" s="7">
        <x:v>182379.04999999999</x:v>
      </x:c>
      <x:c r="U1082" s="6"/>
      <x:c r="V1082" s="6"/>
      <x:c r="W1082" s="5" t="s">
        <x:v>50</x:v>
      </x:c>
      <x:c r="X1082" s="5" t="s">
        <x:v>51</x:v>
      </x:c>
    </x:row>
    <x:row r="1083">
      <x:c r="A1083" s="5" t="s">
        <x:v>2226</x:v>
      </x:c>
      <x:c r="B1083" s="5">
        <x:v>45453</x:v>
      </x:c>
      <x:c r="C1083" s="5" t="s">
        <x:v>100</x:v>
      </x:c>
      <x:c r="D1083" s="5" t="s">
        <x:v>101</x:v>
      </x:c>
      <x:c r="E1083" s="5" t="s">
        <x:v>90</x:v>
      </x:c>
      <x:c r="F1083" s="5" t="s">
        <x:v>102</x:v>
      </x:c>
      <x:c r="G1083" s="5" t="s">
        <x:v>1698</x:v>
      </x:c>
      <x:c r="H1083" s="5" t="s">
        <x:v>58</x:v>
      </x:c>
      <x:c r="I1083" s="5" t="s">
        <x:v>1505</x:v>
      </x:c>
      <x:c r="J1083" s="5" t="s">
        <x:v>60</x:v>
      </x:c>
      <x:c r="K1083" s="5" t="s">
        <x:v>86</x:v>
      </x:c>
      <x:c r="L1083" s="5" t="s">
        <x:v>16</x:v>
      </x:c>
      <x:c r="M1083" s="5" t="s">
        <x:v>530</x:v>
      </x:c>
      <x:c r="N1083" s="6">
        <x:v>1</x:v>
      </x:c>
      <x:c r="O1083" s="7">
        <x:v>205.30000000000001</x:v>
      </x:c>
      <x:c r="P1083" s="8">
        <x:v>0.14999999999999999</x:v>
      </x:c>
      <x:c r="Q1083" s="7">
        <x:v>157.96000000000001</x:v>
      </x:c>
      <x:c r="R1083" s="7">
        <x:v>174.5</x:v>
      </x:c>
      <x:c r="S1083" s="5" t="s">
        <x:v>49</x:v>
      </x:c>
      <x:c r="T1083" s="7">
        <x:v>165843.91</x:v>
      </x:c>
      <x:c r="U1083" s="6"/>
      <x:c r="V1083" s="6"/>
      <x:c r="W1083" s="5" t="s">
        <x:v>50</x:v>
      </x:c>
      <x:c r="X1083" s="5" t="s">
        <x:v>80</x:v>
      </x:c>
    </x:row>
    <x:row r="1084">
      <x:c r="A1084" s="5" t="s">
        <x:v>2227</x:v>
      </x:c>
      <x:c r="B1084" s="5">
        <x:v>45924</x:v>
      </x:c>
      <x:c r="C1084" s="5" t="s">
        <x:v>82</x:v>
      </x:c>
      <x:c r="D1084" s="5" t="s">
        <x:v>83</x:v>
      </x:c>
      <x:c r="E1084" s="5" t="s">
        <x:v>40</x:v>
      </x:c>
      <x:c r="F1084" s="5" t="s">
        <x:v>56</x:v>
      </x:c>
      <x:c r="G1084" s="5" t="s">
        <x:v>2228</x:v>
      </x:c>
      <x:c r="H1084" s="5" t="s">
        <x:v>78</x:v>
      </x:c>
      <x:c r="I1084" s="5" t="s">
        <x:v>1765</x:v>
      </x:c>
      <x:c r="J1084" s="5" t="s">
        <x:v>60</x:v>
      </x:c>
      <x:c r="K1084" s="5" t="s">
        <x:v>61</x:v>
      </x:c>
      <x:c r="L1084" s="5" t="s">
        <x:v>47</x:v>
      </x:c>
      <x:c r="M1084" s="5" t="s">
        <x:v>154</x:v>
      </x:c>
      <x:c r="N1084" s="6">
        <x:v>1</x:v>
      </x:c>
      <x:c r="O1084" s="7">
        <x:v>38.909999999999997</x:v>
      </x:c>
      <x:c r="P1084" s="8">
        <x:v>0.10000000000000001</x:v>
      </x:c>
      <x:c r="Q1084" s="7">
        <x:v>28.84</x:v>
      </x:c>
      <x:c r="R1084" s="7">
        <x:v>35.020000000000003</x:v>
      </x:c>
      <x:c r="S1084" s="5" t="s">
        <x:v>49</x:v>
      </x:c>
      <x:c r="T1084" s="7">
        <x:v>65507.150000000001</x:v>
      </x:c>
      <x:c r="U1084" s="6"/>
      <x:c r="V1084" s="6"/>
      <x:c r="W1084" s="5" t="s">
        <x:v>50</x:v>
      </x:c>
      <x:c r="X1084" s="5" t="s">
        <x:v>97</x:v>
      </x:c>
    </x:row>
    <x:row r="1085">
      <x:c r="A1085" s="5" t="s">
        <x:v>2229</x:v>
      </x:c>
      <x:c r="B1085" s="5">
        <x:v>45735</x:v>
      </x:c>
      <x:c r="C1085" s="5" t="s">
        <x:v>283</x:v>
      </x:c>
      <x:c r="D1085" s="5" t="s">
        <x:v>284</x:v>
      </x:c>
      <x:c r="E1085" s="5" t="s">
        <x:v>55</x:v>
      </x:c>
      <x:c r="F1085" s="5" t="s">
        <x:v>56</x:v>
      </x:c>
      <x:c r="G1085" s="5" t="s">
        <x:v>1950</x:v>
      </x:c>
      <x:c r="H1085" s="5" t="s">
        <x:v>104</x:v>
      </x:c>
      <x:c r="I1085" s="5" t="s">
        <x:v>591</x:v>
      </x:c>
      <x:c r="J1085" s="5" t="s">
        <x:v>116</x:v>
      </x:c>
      <x:c r="K1085" s="5" t="s">
        <x:v>117</x:v>
      </x:c>
      <x:c r="L1085" s="5" t="s">
        <x:v>16</x:v>
      </x:c>
      <x:c r="M1085" s="5" t="s">
        <x:v>419</x:v>
      </x:c>
      <x:c r="N1085" s="6">
        <x:v>2</x:v>
      </x:c>
      <x:c r="O1085" s="7">
        <x:v>247.15000000000001</x:v>
      </x:c>
      <x:c r="P1085" s="8">
        <x:v>0</x:v>
      </x:c>
      <x:c r="Q1085" s="7">
        <x:v>186.69</x:v>
      </x:c>
      <x:c r="R1085" s="7">
        <x:v>494.30000000000001</x:v>
      </x:c>
      <x:c r="S1085" s="5" t="s">
        <x:v>49</x:v>
      </x:c>
      <x:c r="T1085" s="7">
        <x:v>162113.92999999999</x:v>
      </x:c>
      <x:c r="U1085" s="6"/>
      <x:c r="V1085" s="6"/>
      <x:c r="W1085" s="5" t="s">
        <x:v>50</x:v>
      </x:c>
      <x:c r="X1085" s="5" t="s">
        <x:v>70</x:v>
      </x:c>
    </x:row>
    <x:row r="1086">
      <x:c r="A1086" s="5" t="s">
        <x:v>2230</x:v>
      </x:c>
      <x:c r="B1086" s="5">
        <x:v>45711</x:v>
      </x:c>
      <x:c r="C1086" s="5" t="s">
        <x:v>53</x:v>
      </x:c>
      <x:c r="D1086" s="5" t="s">
        <x:v>54</x:v>
      </x:c>
      <x:c r="E1086" s="5" t="s">
        <x:v>55</x:v>
      </x:c>
      <x:c r="F1086" s="5" t="s">
        <x:v>56</x:v>
      </x:c>
      <x:c r="G1086" s="5" t="s">
        <x:v>2231</x:v>
      </x:c>
      <x:c r="H1086" s="5" t="s">
        <x:v>43</x:v>
      </x:c>
      <x:c r="I1086" s="5" t="s">
        <x:v>239</x:v>
      </x:c>
      <x:c r="J1086" s="5" t="s">
        <x:v>116</x:v>
      </x:c>
      <x:c r="K1086" s="5" t="s">
        <x:v>46</x:v>
      </x:c>
      <x:c r="L1086" s="5" t="s">
        <x:v>16</x:v>
      </x:c>
      <x:c r="M1086" s="5" t="s">
        <x:v>122</x:v>
      </x:c>
      <x:c r="N1086" s="6">
        <x:v>1</x:v>
      </x:c>
      <x:c r="O1086" s="7">
        <x:v>284.25999999999999</x:v>
      </x:c>
      <x:c r="P1086" s="8">
        <x:v>0.25</x:v>
      </x:c>
      <x:c r="Q1086" s="7">
        <x:v>182.66</x:v>
      </x:c>
      <x:c r="R1086" s="7">
        <x:v>213.19</x:v>
      </x:c>
      <x:c r="S1086" s="5" t="s">
        <x:v>49</x:v>
      </x:c>
      <x:c r="T1086" s="7">
        <x:v>174033.03</x:v>
      </x:c>
      <x:c r="U1086" s="6"/>
      <x:c r="V1086" s="6"/>
      <x:c r="W1086" s="5" t="s">
        <x:v>50</x:v>
      </x:c>
      <x:c r="X1086" s="5" t="s">
        <x:v>70</x:v>
      </x:c>
    </x:row>
    <x:row r="1087">
      <x:c r="A1087" s="5" t="s">
        <x:v>2232</x:v>
      </x:c>
      <x:c r="B1087" s="5">
        <x:v>45341</x:v>
      </x:c>
      <x:c r="C1087" s="5" t="s">
        <x:v>82</x:v>
      </x:c>
      <x:c r="D1087" s="5" t="s">
        <x:v>83</x:v>
      </x:c>
      <x:c r="E1087" s="5" t="s">
        <x:v>40</x:v>
      </x:c>
      <x:c r="F1087" s="5" t="s">
        <x:v>277</x:v>
      </x:c>
      <x:c r="G1087" s="5" t="s">
        <x:v>2233</x:v>
      </x:c>
      <x:c r="H1087" s="5" t="s">
        <x:v>78</x:v>
      </x:c>
      <x:c r="I1087" s="5" t="s">
        <x:v>353</x:v>
      </x:c>
      <x:c r="J1087" s="5" t="s">
        <x:v>45</x:v>
      </x:c>
      <x:c r="K1087" s="5" t="s">
        <x:v>61</x:v>
      </x:c>
      <x:c r="L1087" s="5" t="s">
        <x:v>16</x:v>
      </x:c>
      <x:c r="M1087" s="5" t="s">
        <x:v>211</x:v>
      </x:c>
      <x:c r="N1087" s="6">
        <x:v>1</x:v>
      </x:c>
      <x:c r="O1087" s="7">
        <x:v>411.85000000000002</x:v>
      </x:c>
      <x:c r="P1087" s="8">
        <x:v>5.0000000000000003e-002</x:v>
      </x:c>
      <x:c r="Q1087" s="7">
        <x:v>308.20999999999998</x:v>
      </x:c>
      <x:c r="R1087" s="7">
        <x:v>391.25999999999999</x:v>
      </x:c>
      <x:c r="S1087" s="5" t="s">
        <x:v>49</x:v>
      </x:c>
      <x:c r="T1087" s="7">
        <x:v>141901.59</x:v>
      </x:c>
      <x:c r="U1087" s="6"/>
      <x:c r="V1087" s="6"/>
      <x:c r="W1087" s="5" t="s">
        <x:v>50</x:v>
      </x:c>
      <x:c r="X1087" s="5" t="s">
        <x:v>97</x:v>
      </x:c>
    </x:row>
    <x:row r="1088">
      <x:c r="A1088" s="5" t="s">
        <x:v>2234</x:v>
      </x:c>
      <x:c r="B1088" s="5">
        <x:v>46159</x:v>
      </x:c>
      <x:c r="C1088" s="5" t="s">
        <x:v>178</x:v>
      </x:c>
      <x:c r="D1088" s="5" t="s">
        <x:v>179</x:v>
      </x:c>
      <x:c r="E1088" s="5" t="s">
        <x:v>90</x:v>
      </x:c>
      <x:c r="F1088" s="5" t="s">
        <x:v>66</x:v>
      </x:c>
      <x:c r="G1088" s="5" t="s">
        <x:v>1755</x:v>
      </x:c>
      <x:c r="H1088" s="5" t="s">
        <x:v>58</x:v>
      </x:c>
      <x:c r="I1088" s="5" t="s">
        <x:v>338</x:v>
      </x:c>
      <x:c r="J1088" s="5" t="s">
        <x:v>60</x:v>
      </x:c>
      <x:c r="K1088" s="5" t="s">
        <x:v>61</x:v>
      </x:c>
      <x:c r="L1088" s="5" t="s">
        <x:v>47</x:v>
      </x:c>
      <x:c r="M1088" s="5" t="s">
        <x:v>266</x:v>
      </x:c>
      <x:c r="N1088" s="6">
        <x:v>1</x:v>
      </x:c>
      <x:c r="O1088" s="7">
        <x:v>2512.8000000000002</x:v>
      </x:c>
      <x:c r="P1088" s="8">
        <x:v>0</x:v>
      </x:c>
      <x:c r="Q1088" s="7">
        <x:v>150.38999999999999</x:v>
      </x:c>
      <x:c r="R1088" s="7">
        <x:v>251.28</x:v>
      </x:c>
      <x:c r="S1088" s="5" t="s">
        <x:v>49</x:v>
      </x:c>
      <x:c r="T1088" s="7">
        <x:v>70732.25</x:v>
      </x:c>
      <x:c r="U1088" s="6">
        <x:v>81</x:v>
      </x:c>
      <x:c r="V1088" s="6">
        <x:v>8</x:v>
      </x:c>
      <x:c r="W1088" s="5" t="s">
        <x:v>50</x:v>
      </x:c>
      <x:c r="X1088" s="5" t="s">
        <x:v>51</x:v>
      </x:c>
    </x:row>
    <x:row r="1089">
      <x:c r="A1089" s="5" t="s">
        <x:v>2235</x:v>
      </x:c>
      <x:c r="B1089" s="5">
        <x:v>45373</x:v>
      </x:c>
      <x:c r="C1089" s="5" t="s">
        <x:v>247</x:v>
      </x:c>
      <x:c r="D1089" s="5" t="s">
        <x:v>248</x:v>
      </x:c>
      <x:c r="E1089" s="5" t="s">
        <x:v>40</x:v>
      </x:c>
      <x:c r="F1089" s="5" t="s">
        <x:v>102</x:v>
      </x:c>
      <x:c r="G1089" s="5" t="s">
        <x:v>963</x:v>
      </x:c>
      <x:c r="H1089" s="5" t="s">
        <x:v>58</x:v>
      </x:c>
      <x:c r="I1089" s="5" t="s">
        <x:v>332</x:v>
      </x:c>
      <x:c r="J1089" s="5" t="s">
        <x:v>93</x:v>
      </x:c>
      <x:c r="K1089" s="5" t="s">
        <x:v>117</x:v>
      </x:c>
      <x:c r="L1089" s="5" t="s">
        <x:v>47</x:v>
      </x:c>
      <x:c r="M1089" s="5" t="s">
        <x:v>204</x:v>
      </x:c>
      <x:c r="N1089" s="6">
        <x:v>-2</x:v>
      </x:c>
      <x:c r="O1089" s="7">
        <x:v>44.079999999999998</x:v>
      </x:c>
      <x:c r="P1089" s="8">
        <x:v>0</x:v>
      </x:c>
      <x:c r="Q1089" s="7">
        <x:v>33.719999999999999</x:v>
      </x:c>
      <x:c r="R1089" s="7">
        <x:v>-88.159999999999997</x:v>
      </x:c>
      <x:c r="S1089" s="5" t="s">
        <x:v>49</x:v>
      </x:c>
      <x:c r="T1089" s="7">
        <x:v>73749.850000000006</x:v>
      </x:c>
      <x:c r="U1089" s="6"/>
      <x:c r="V1089" s="6"/>
      <x:c r="W1089" s="5" t="s">
        <x:v>96</x:v>
      </x:c>
      <x:c r="X1089" s="5" t="s">
        <x:v>97</x:v>
      </x:c>
    </x:row>
    <x:row r="1090">
      <x:c r="A1090" s="5" t="s">
        <x:v>2236</x:v>
      </x:c>
      <x:c r="B1090" s="5">
        <x:v>45938</x:v>
      </x:c>
      <x:c r="C1090" s="5" t="s">
        <x:v>64</x:v>
      </x:c>
      <x:c r="D1090" s="5" t="s">
        <x:v>65</x:v>
      </x:c>
      <x:c r="E1090" s="5" t="s">
        <x:v>40</x:v>
      </x:c>
      <x:c r="F1090" s="5" t="s">
        <x:v>66</x:v>
      </x:c>
      <x:c r="G1090" s="5" t="s">
        <x:v>1096</x:v>
      </x:c>
      <x:c r="H1090" s="5" t="s">
        <x:v>104</x:v>
      </x:c>
      <x:c r="I1090" s="5" t="s">
        <x:v>470</x:v>
      </x:c>
      <x:c r="J1090" s="5" t="s">
        <x:v>74</x:v>
      </x:c>
      <x:c r="K1090" s="5" t="s">
        <x:v>46</x:v>
      </x:c>
      <x:c r="L1090" s="5" t="s">
        <x:v>16</x:v>
      </x:c>
      <x:c r="M1090" s="5" t="s">
        <x:v>95</x:v>
      </x:c>
      <x:c r="N1090" s="6">
        <x:v>-1</x:v>
      </x:c>
      <x:c r="O1090" s="7">
        <x:v>62.560000000000002</x:v>
      </x:c>
      <x:c r="P1090" s="8">
        <x:v>0.10000000000000001</x:v>
      </x:c>
      <x:c r="Q1090" s="7">
        <x:v>45.609999999999999</x:v>
      </x:c>
      <x:c r="R1090" s="7">
        <x:v>-56.299999999999997</x:v>
      </x:c>
      <x:c r="S1090" s="5" t="s">
        <x:v>49</x:v>
      </x:c>
      <x:c r="T1090" s="7">
        <x:v>155874.89000000001</x:v>
      </x:c>
      <x:c r="U1090" s="6"/>
      <x:c r="V1090" s="6"/>
      <x:c r="W1090" s="5" t="s">
        <x:v>96</x:v>
      </x:c>
      <x:c r="X1090" s="5" t="s">
        <x:v>97</x:v>
      </x:c>
    </x:row>
    <x:row r="1091">
      <x:c r="A1091" s="5" t="s">
        <x:v>2237</x:v>
      </x:c>
      <x:c r="B1091" s="5">
        <x:v>45956</x:v>
      </x:c>
      <x:c r="C1091" s="5" t="s">
        <x:v>283</x:v>
      </x:c>
      <x:c r="D1091" s="5" t="s">
        <x:v>284</x:v>
      </x:c>
      <x:c r="E1091" s="5" t="s">
        <x:v>55</x:v>
      </x:c>
      <x:c r="F1091" s="5" t="s">
        <x:v>56</x:v>
      </x:c>
      <x:c r="G1091" s="5" t="s">
        <x:v>389</x:v>
      </x:c>
      <x:c r="H1091" s="5" t="s">
        <x:v>78</x:v>
      </x:c>
      <x:c r="I1091" s="5" t="s">
        <x:v>520</x:v>
      </x:c>
      <x:c r="J1091" s="5" t="s">
        <x:v>116</x:v>
      </x:c>
      <x:c r="K1091" s="5" t="s">
        <x:v>117</x:v>
      </x:c>
      <x:c r="L1091" s="5" t="s">
        <x:v>16</x:v>
      </x:c>
      <x:c r="M1091" s="5" t="s">
        <x:v>266</x:v>
      </x:c>
      <x:c r="N1091" s="6">
        <x:v>-1</x:v>
      </x:c>
      <x:c r="O1091" s="7">
        <x:v>274.92000000000002</x:v>
      </x:c>
      <x:c r="P1091" s="8">
        <x:v>5.0000000000000003e-002</x:v>
      </x:c>
      <x:c r="Q1091" s="7">
        <x:v>161.09</x:v>
      </x:c>
      <x:c r="R1091" s="7">
        <x:v>-261.17000000000002</x:v>
      </x:c>
      <x:c r="S1091" s="5" t="s">
        <x:v>49</x:v>
      </x:c>
      <x:c r="T1091" s="7">
        <x:v>153232.59</x:v>
      </x:c>
      <x:c r="U1091" s="6"/>
      <x:c r="V1091" s="6"/>
      <x:c r="W1091" s="5" t="s">
        <x:v>96</x:v>
      </x:c>
      <x:c r="X1091" s="5" t="s">
        <x:v>70</x:v>
      </x:c>
    </x:row>
    <x:row r="1092">
      <x:c r="A1092" s="5" t="s">
        <x:v>2238</x:v>
      </x:c>
      <x:c r="B1092" s="5">
        <x:v>45755</x:v>
      </x:c>
      <x:c r="C1092" s="5" t="s">
        <x:v>162</x:v>
      </x:c>
      <x:c r="D1092" s="5" t="s">
        <x:v>163</x:v>
      </x:c>
      <x:c r="E1092" s="5" t="s">
        <x:v>40</x:v>
      </x:c>
      <x:c r="F1092" s="5" t="s">
        <x:v>158</x:v>
      </x:c>
      <x:c r="G1092" s="5" t="s">
        <x:v>2170</x:v>
      </x:c>
      <x:c r="H1092" s="5" t="s">
        <x:v>78</x:v>
      </x:c>
      <x:c r="I1092" s="5" t="s">
        <x:v>85</x:v>
      </x:c>
      <x:c r="J1092" s="5" t="s">
        <x:v>45</x:v>
      </x:c>
      <x:c r="K1092" s="5" t="s">
        <x:v>86</x:v>
      </x:c>
      <x:c r="L1092" s="5" t="s">
        <x:v>47</x:v>
      </x:c>
      <x:c r="M1092" s="5" t="s">
        <x:v>75</x:v>
      </x:c>
      <x:c r="N1092" s="6">
        <x:v>1</x:v>
      </x:c>
      <x:c r="O1092" s="7">
        <x:v>400.76999999999998</x:v>
      </x:c>
      <x:c r="P1092" s="8">
        <x:v>0</x:v>
      </x:c>
      <x:c r="Q1092" s="7">
        <x:v>269.92000000000002</x:v>
      </x:c>
      <x:c r="R1092" s="7">
        <x:v>400.76999999999998</x:v>
      </x:c>
      <x:c r="S1092" s="5" t="s">
        <x:v>49</x:v>
      </x:c>
      <x:c r="T1092" s="7">
        <x:v>86012.199999999997</x:v>
      </x:c>
      <x:c r="U1092" s="6"/>
      <x:c r="V1092" s="6"/>
      <x:c r="W1092" s="5" t="s">
        <x:v>50</x:v>
      </x:c>
      <x:c r="X1092" s="5" t="s">
        <x:v>51</x:v>
      </x:c>
    </x:row>
    <x:row r="1093">
      <x:c r="A1093" s="5" t="s">
        <x:v>2239</x:v>
      </x:c>
      <x:c r="B1093" s="5">
        <x:v>45964</x:v>
      </x:c>
      <x:c r="C1093" s="5" t="s">
        <x:v>340</x:v>
      </x:c>
      <x:c r="D1093" s="5" t="s">
        <x:v>341</x:v>
      </x:c>
      <x:c r="E1093" s="5" t="s">
        <x:v>55</x:v>
      </x:c>
      <x:c r="F1093" s="5" t="s">
        <x:v>66</x:v>
      </x:c>
      <x:c r="G1093" s="5" t="s">
        <x:v>1360</x:v>
      </x:c>
      <x:c r="H1093" s="5" t="s">
        <x:v>104</x:v>
      </x:c>
      <x:c r="I1093" s="5" t="s">
        <x:v>365</x:v>
      </x:c>
      <x:c r="J1093" s="5" t="s">
        <x:v>74</x:v>
      </x:c>
      <x:c r="K1093" s="5" t="s">
        <x:v>117</x:v>
      </x:c>
      <x:c r="L1093" s="5" t="s">
        <x:v>16</x:v>
      </x:c>
      <x:c r="M1093" s="5" t="s">
        <x:v>419</x:v>
      </x:c>
      <x:c r="N1093" s="6">
        <x:v>1</x:v>
      </x:c>
      <x:c r="O1093" s="7">
        <x:v>100.22</x:v>
      </x:c>
      <x:c r="P1093" s="8">
        <x:v>0</x:v>
      </x:c>
      <x:c r="Q1093" s="7">
        <x:v>50.859999999999999</x:v>
      </x:c>
      <x:c r="R1093" s="7">
        <x:v>100.22</x:v>
      </x:c>
      <x:c r="S1093" s="5" t="s">
        <x:v>49</x:v>
      </x:c>
      <x:c r="T1093" s="7">
        <x:v>191492.26999999999</x:v>
      </x:c>
      <x:c r="U1093" s="6"/>
      <x:c r="V1093" s="6"/>
      <x:c r="W1093" s="5" t="s">
        <x:v>50</x:v>
      </x:c>
      <x:c r="X1093" s="5" t="s">
        <x:v>51</x:v>
      </x:c>
    </x:row>
    <x:row r="1094">
      <x:c r="A1094" s="5" t="s">
        <x:v>2240</x:v>
      </x:c>
      <x:c r="B1094" s="5">
        <x:v>45561</x:v>
      </x:c>
      <x:c r="C1094" s="5" t="s">
        <x:v>178</x:v>
      </x:c>
      <x:c r="D1094" s="5" t="s">
        <x:v>179</x:v>
      </x:c>
      <x:c r="E1094" s="5" t="s">
        <x:v>90</x:v>
      </x:c>
      <x:c r="F1094" s="5" t="s">
        <x:v>66</x:v>
      </x:c>
      <x:c r="G1094" s="5" t="s">
        <x:v>2241</x:v>
      </x:c>
      <x:c r="H1094" s="5" t="s">
        <x:v>43</x:v>
      </x:c>
      <x:c r="I1094" s="5" t="s">
        <x:v>111</x:v>
      </x:c>
      <x:c r="J1094" s="5" t="s">
        <x:v>74</x:v>
      </x:c>
      <x:c r="K1094" s="5" t="s">
        <x:v>86</x:v>
      </x:c>
      <x:c r="L1094" s="5" t="s">
        <x:v>16</x:v>
      </x:c>
      <x:c r="M1094" s="5" t="s">
        <x:v>384</x:v>
      </x:c>
      <x:c r="N1094" s="6">
        <x:v>0</x:v>
      </x:c>
      <x:c r="O1094" s="7">
        <x:v>64.049999999999997</x:v>
      </x:c>
      <x:c r="P1094" s="8">
        <x:v>0.14999999999999999</x:v>
      </x:c>
      <x:c r="Q1094" s="7">
        <x:v>46.899999999999999</x:v>
      </x:c>
      <x:c r="R1094" s="7">
        <x:v>0</x:v>
      </x:c>
      <x:c r="S1094" s="5" t="s">
        <x:v>49</x:v>
      </x:c>
      <x:c r="T1094" s="7">
        <x:v>131308.42999999999</x:v>
      </x:c>
      <x:c r="U1094" s="6"/>
      <x:c r="V1094" s="6"/>
      <x:c r="W1094" s="5" t="s">
        <x:v>151</x:v>
      </x:c>
      <x:c r="X1094" s="5" t="s">
        <x:v>80</x:v>
      </x:c>
    </x:row>
    <x:row r="1095">
      <x:c r="A1095" s="5" t="s">
        <x:v>2242</x:v>
      </x:c>
      <x:c r="B1095" s="5">
        <x:v>45868</x:v>
      </x:c>
      <x:c r="C1095" s="5" t="s">
        <x:v>82</x:v>
      </x:c>
      <x:c r="D1095" s="5" t="s">
        <x:v>83</x:v>
      </x:c>
      <x:c r="E1095" s="5" t="s">
        <x:v>40</x:v>
      </x:c>
      <x:c r="F1095" s="5" t="s">
        <x:v>56</x:v>
      </x:c>
      <x:c r="G1095" s="5" t="s">
        <x:v>2243</x:v>
      </x:c>
      <x:c r="H1095" s="5" t="s">
        <x:v>43</x:v>
      </x:c>
      <x:c r="I1095" s="5" t="s">
        <x:v>687</x:v>
      </x:c>
      <x:c r="J1095" s="5" t="s">
        <x:v>93</x:v>
      </x:c>
      <x:c r="K1095" s="5" t="s">
        <x:v>117</x:v>
      </x:c>
      <x:c r="L1095" s="5" t="s">
        <x:v>16</x:v>
      </x:c>
      <x:c r="M1095" s="5" t="s">
        <x:v>170</x:v>
      </x:c>
      <x:c r="N1095" s="6">
        <x:v>1</x:v>
      </x:c>
      <x:c r="O1095" s="7">
        <x:v>52.939999999999998</x:v>
      </x:c>
      <x:c r="P1095" s="8">
        <x:v>0.20000000000000001</x:v>
      </x:c>
      <x:c r="Q1095" s="7">
        <x:v>36.490000000000002</x:v>
      </x:c>
      <x:c r="R1095" s="7">
        <x:v>42.350000000000001</x:v>
      </x:c>
      <x:c r="S1095" s="5" t="s">
        <x:v>49</x:v>
      </x:c>
      <x:c r="T1095" s="7">
        <x:v>164465.29000000001</x:v>
      </x:c>
      <x:c r="U1095" s="6"/>
      <x:c r="V1095" s="6"/>
      <x:c r="W1095" s="5" t="s">
        <x:v>50</x:v>
      </x:c>
      <x:c r="X1095" s="5" t="s">
        <x:v>80</x:v>
      </x:c>
    </x:row>
    <x:row r="1096">
      <x:c r="A1096" s="5" t="s">
        <x:v>2244</x:v>
      </x:c>
      <x:c r="B1096" s="5">
        <x:v>45881</x:v>
      </x:c>
      <x:c r="C1096" s="5" t="s">
        <x:v>162</x:v>
      </x:c>
      <x:c r="D1096" s="5" t="s">
        <x:v>163</x:v>
      </x:c>
      <x:c r="E1096" s="5" t="s">
        <x:v>40</x:v>
      </x:c>
      <x:c r="F1096" s="5" t="s">
        <x:v>158</x:v>
      </x:c>
      <x:c r="G1096" s="5" t="s">
        <x:v>2245</x:v>
      </x:c>
      <x:c r="H1096" s="5" t="s">
        <x:v>104</x:v>
      </x:c>
      <x:c r="I1096" s="5" t="s">
        <x:v>338</x:v>
      </x:c>
      <x:c r="J1096" s="5" t="s">
        <x:v>60</x:v>
      </x:c>
      <x:c r="K1096" s="5" t="s">
        <x:v>61</x:v>
      </x:c>
      <x:c r="L1096" s="5" t="s">
        <x:v>47</x:v>
      </x:c>
      <x:c r="M1096" s="5" t="s">
        <x:v>62</x:v>
      </x:c>
      <x:c r="N1096" s="6">
        <x:v>1</x:v>
      </x:c>
      <x:c r="O1096" s="7">
        <x:v>267.79000000000002</x:v>
      </x:c>
      <x:c r="P1096" s="8">
        <x:v>0.25</x:v>
      </x:c>
      <x:c r="Q1096" s="7">
        <x:v>150.38999999999999</x:v>
      </x:c>
      <x:c r="R1096" s="7">
        <x:v>200.84</x:v>
      </x:c>
      <x:c r="S1096" s="5" t="s">
        <x:v>49</x:v>
      </x:c>
      <x:c r="T1096" s="7">
        <x:v>66587.179999999993</x:v>
      </x:c>
      <x:c r="U1096" s="6"/>
      <x:c r="V1096" s="6"/>
      <x:c r="W1096" s="5" t="s">
        <x:v>50</x:v>
      </x:c>
      <x:c r="X1096" s="5" t="s">
        <x:v>97</x:v>
      </x:c>
    </x:row>
    <x:row r="1097">
      <x:c r="A1097" s="5" t="s">
        <x:v>2246</x:v>
      </x:c>
      <x:c r="B1097" s="5">
        <x:v>46017</x:v>
      </x:c>
      <x:c r="C1097" s="5" t="s">
        <x:v>200</x:v>
      </x:c>
      <x:c r="D1097" s="5" t="s">
        <x:v>201</x:v>
      </x:c>
      <x:c r="E1097" s="5" t="s">
        <x:v>40</x:v>
      </x:c>
      <x:c r="F1097" s="5" t="s">
        <x:v>158</x:v>
      </x:c>
      <x:c r="G1097" s="5" t="s">
        <x:v>2247</x:v>
      </x:c>
      <x:c r="H1097" s="5" t="s">
        <x:v>104</x:v>
      </x:c>
      <x:c r="I1097" s="5" t="s">
        <x:v>616</x:v>
      </x:c>
      <x:c r="J1097" s="5" t="s">
        <x:v>74</x:v>
      </x:c>
      <x:c r="K1097" s="5" t="s">
        <x:v>61</x:v>
      </x:c>
      <x:c r="L1097" s="5" t="s">
        <x:v>243</x:v>
      </x:c>
      <x:c r="M1097" s="5" t="s">
        <x:v>281</x:v>
      </x:c>
      <x:c r="N1097" s="6">
        <x:v>1</x:v>
      </x:c>
      <x:c r="O1097" s="7">
        <x:v>86.569999999999993</x:v>
      </x:c>
      <x:c r="P1097" s="8">
        <x:v>0</x:v>
      </x:c>
      <x:c r="Q1097" s="7">
        <x:v>64.439999999999998</x:v>
      </x:c>
      <x:c r="R1097" s="7">
        <x:v>86.569999999999993</x:v>
      </x:c>
      <x:c r="S1097" s="5" t="s">
        <x:v>49</x:v>
      </x:c>
      <x:c r="T1097" s="7"/>
      <x:c r="U1097" s="6"/>
      <x:c r="V1097" s="6"/>
      <x:c r="W1097" s="5" t="s">
        <x:v>50</x:v>
      </x:c>
      <x:c r="X1097" s="5" t="s">
        <x:v>80</x:v>
      </x:c>
    </x:row>
    <x:row r="1098">
      <x:c r="A1098" s="5" t="s">
        <x:v>2248</x:v>
      </x:c>
      <x:c r="B1098" s="5">
        <x:v>45654</x:v>
      </x:c>
      <x:c r="C1098" s="5" t="s">
        <x:v>100</x:v>
      </x:c>
      <x:c r="D1098" s="5" t="s">
        <x:v>101</x:v>
      </x:c>
      <x:c r="E1098" s="5" t="s">
        <x:v>90</x:v>
      </x:c>
      <x:c r="F1098" s="5" t="s">
        <x:v>102</x:v>
      </x:c>
      <x:c r="G1098" s="5" t="s">
        <x:v>2166</x:v>
      </x:c>
      <x:c r="H1098" s="5" t="s">
        <x:v>43</x:v>
      </x:c>
      <x:c r="I1098" s="5" t="s">
        <x:v>773</x:v>
      </x:c>
      <x:c r="J1098" s="5" t="s">
        <x:v>116</x:v>
      </x:c>
      <x:c r="K1098" s="5" t="s">
        <x:v>117</x:v>
      </x:c>
      <x:c r="L1098" s="5" t="s">
        <x:v>16</x:v>
      </x:c>
      <x:c r="M1098" s="5" t="s">
        <x:v>189</x:v>
      </x:c>
      <x:c r="N1098" s="6">
        <x:v>2</x:v>
      </x:c>
      <x:c r="O1098" s="7">
        <x:v>175.86000000000001</x:v>
      </x:c>
      <x:c r="P1098" s="8">
        <x:v>5.0000000000000003e-002</x:v>
      </x:c>
      <x:c r="Q1098" s="7">
        <x:v>98.900000000000006</x:v>
      </x:c>
      <x:c r="R1098" s="7">
        <x:v>334.13</x:v>
      </x:c>
      <x:c r="S1098" s="5" t="s">
        <x:v>49</x:v>
      </x:c>
      <x:c r="T1098" s="7">
        <x:v>187087.32000000001</x:v>
      </x:c>
      <x:c r="U1098" s="6"/>
      <x:c r="V1098" s="6"/>
      <x:c r="W1098" s="5" t="s">
        <x:v>50</x:v>
      </x:c>
      <x:c r="X1098" s="5" t="s">
        <x:v>80</x:v>
      </x:c>
    </x:row>
    <x:row r="1099">
      <x:c r="A1099" s="5" t="s">
        <x:v>2249</x:v>
      </x:c>
      <x:c r="B1099" s="5">
        <x:v>45972</x:v>
      </x:c>
      <x:c r="C1099" s="5" t="s">
        <x:v>82</x:v>
      </x:c>
      <x:c r="D1099" s="5" t="s">
        <x:v>83</x:v>
      </x:c>
      <x:c r="E1099" s="5" t="s">
        <x:v>40</x:v>
      </x:c>
      <x:c r="F1099" s="5" t="s">
        <x:v>56</x:v>
      </x:c>
      <x:c r="G1099" s="5" t="s">
        <x:v>1793</x:v>
      </x:c>
      <x:c r="H1099" s="5" t="s">
        <x:v>104</x:v>
      </x:c>
      <x:c r="I1099" s="5" t="s">
        <x:v>470</x:v>
      </x:c>
      <x:c r="J1099" s="5" t="s">
        <x:v>74</x:v>
      </x:c>
      <x:c r="K1099" s="5" t="s">
        <x:v>46</x:v>
      </x:c>
      <x:c r="L1099" s="5" t="s">
        <x:v>16</x:v>
      </x:c>
      <x:c r="M1099" s="5" t="s">
        <x:v>329</x:v>
      </x:c>
      <x:c r="N1099" s="6">
        <x:v>1</x:v>
      </x:c>
      <x:c r="O1099" s="7">
        <x:v>71.430000000000007</x:v>
      </x:c>
      <x:c r="P1099" s="8">
        <x:v>0</x:v>
      </x:c>
      <x:c r="Q1099" s="7">
        <x:v>45.609999999999999</x:v>
      </x:c>
      <x:c r="R1099" s="7">
        <x:v>71.430000000000007</x:v>
      </x:c>
      <x:c r="S1099" s="5" t="s">
        <x:v>49</x:v>
      </x:c>
      <x:c r="T1099" s="7">
        <x:v>167552.32999999999</x:v>
      </x:c>
      <x:c r="U1099" s="6"/>
      <x:c r="V1099" s="6"/>
      <x:c r="W1099" s="5" t="s">
        <x:v>50</x:v>
      </x:c>
      <x:c r="X1099" s="5" t="s">
        <x:v>70</x:v>
      </x:c>
    </x:row>
    <x:row r="1100">
      <x:c r="A1100" s="5" t="s">
        <x:v>2250</x:v>
      </x:c>
      <x:c r="B1100" s="5">
        <x:v>45931</x:v>
      </x:c>
      <x:c r="C1100" s="5" t="s">
        <x:v>53</x:v>
      </x:c>
      <x:c r="D1100" s="5" t="s">
        <x:v>54</x:v>
      </x:c>
      <x:c r="E1100" s="5" t="s">
        <x:v>55</x:v>
      </x:c>
      <x:c r="F1100" s="5" t="s">
        <x:v>56</x:v>
      </x:c>
      <x:c r="G1100" s="5" t="s">
        <x:v>2251</x:v>
      </x:c>
      <x:c r="H1100" s="5" t="s">
        <x:v>43</x:v>
      </x:c>
      <x:c r="I1100" s="5" t="s">
        <x:v>545</x:v>
      </x:c>
      <x:c r="J1100" s="5" t="s">
        <x:v>45</x:v>
      </x:c>
      <x:c r="K1100" s="5" t="s">
        <x:v>46</x:v>
      </x:c>
      <x:c r="L1100" s="5" t="s">
        <x:v>131</x:v>
      </x:c>
      <x:c r="M1100" s="5" t="s">
        <x:v>262</x:v>
      </x:c>
      <x:c r="N1100" s="6">
        <x:v>-3</x:v>
      </x:c>
      <x:c r="O1100" s="7">
        <x:v>635.61000000000001</x:v>
      </x:c>
      <x:c r="P1100" s="8">
        <x:v>0.10000000000000001</x:v>
      </x:c>
      <x:c r="Q1100" s="7">
        <x:v>452.31</x:v>
      </x:c>
      <x:c r="R1100" s="7">
        <x:v>-1716.1500000000001</x:v>
      </x:c>
      <x:c r="S1100" s="5" t="s">
        <x:v>49</x:v>
      </x:c>
      <x:c r="T1100" s="7">
        <x:v>91162.279999999999</x:v>
      </x:c>
      <x:c r="U1100" s="6"/>
      <x:c r="V1100" s="6"/>
      <x:c r="W1100" s="5" t="s">
        <x:v>96</x:v>
      </x:c>
      <x:c r="X1100" s="5" t="s">
        <x:v>51</x:v>
      </x:c>
    </x:row>
    <x:row r="1101">
      <x:c r="A1101" s="5" t="s">
        <x:v>2252</x:v>
      </x:c>
      <x:c r="B1101" s="5">
        <x:v>45488</x:v>
      </x:c>
      <x:c r="C1101" s="5" t="s">
        <x:v>162</x:v>
      </x:c>
      <x:c r="D1101" s="5" t="s">
        <x:v>163</x:v>
      </x:c>
      <x:c r="E1101" s="5" t="s">
        <x:v>40</x:v>
      </x:c>
      <x:c r="F1101" s="5" t="s">
        <x:v>158</x:v>
      </x:c>
      <x:c r="G1101" s="5" t="s">
        <x:v>705</x:v>
      </x:c>
      <x:c r="H1101" s="5" t="s">
        <x:v>104</x:v>
      </x:c>
      <x:c r="I1101" s="5" t="s">
        <x:v>353</x:v>
      </x:c>
      <x:c r="J1101" s="5" t="s">
        <x:v>45</x:v>
      </x:c>
      <x:c r="K1101" s="5" t="s">
        <x:v>61</x:v>
      </x:c>
      <x:c r="L1101" s="5" t="s">
        <x:v>16</x:v>
      </x:c>
      <x:c r="M1101" s="5" t="s">
        <x:v>106</x:v>
      </x:c>
      <x:c r="N1101" s="6">
        <x:v>1</x:v>
      </x:c>
      <x:c r="O1101" s="7">
        <x:v>383.50999999999999</x:v>
      </x:c>
      <x:c r="P1101" s="8">
        <x:v>5.0000000000000003e-002</x:v>
      </x:c>
      <x:c r="Q1101" s="7">
        <x:v>308.20999999999998</x:v>
      </x:c>
      <x:c r="R1101" s="7">
        <x:v>364.32999999999998</x:v>
      </x:c>
      <x:c r="S1101" s="5" t="s">
        <x:v>49</x:v>
      </x:c>
      <x:c r="T1101" s="7">
        <x:v>178635.19</x:v>
      </x:c>
      <x:c r="U1101" s="6"/>
      <x:c r="V1101" s="6"/>
      <x:c r="W1101" s="5" t="s">
        <x:v>50</x:v>
      </x:c>
      <x:c r="X1101" s="5" t="s">
        <x:v>97</x:v>
      </x:c>
    </x:row>
    <x:row r="1102">
      <x:c r="A1102" s="5" t="s">
        <x:v>2253</x:v>
      </x:c>
      <x:c r="B1102" s="5">
        <x:v>45307</x:v>
      </x:c>
      <x:c r="C1102" s="5" t="s">
        <x:v>108</x:v>
      </x:c>
      <x:c r="D1102" s="5" t="s">
        <x:v>109</x:v>
      </x:c>
      <x:c r="E1102" s="5" t="s">
        <x:v>90</x:v>
      </x:c>
      <x:c r="F1102" s="5" t="s">
        <x:v>2254</x:v>
      </x:c>
      <x:c r="G1102" s="5" t="s">
        <x:v>2255</x:v>
      </x:c>
      <x:c r="H1102" s="5" t="s">
        <x:v>78</x:v>
      </x:c>
      <x:c r="I1102" s="5" t="s">
        <x:v>1024</x:v>
      </x:c>
      <x:c r="J1102" s="5" t="s">
        <x:v>74</x:v>
      </x:c>
      <x:c r="K1102" s="5" t="s">
        <x:v>117</x:v>
      </x:c>
      <x:c r="L1102" s="5" t="s">
        <x:v>131</x:v>
      </x:c>
      <x:c r="M1102" s="5" t="s">
        <x:v>112</x:v>
      </x:c>
      <x:c r="N1102" s="6">
        <x:v>2</x:v>
      </x:c>
      <x:c r="O1102" s="7">
        <x:v>62.219999999999999</x:v>
      </x:c>
      <x:c r="P1102" s="8">
        <x:v>5.0000000000000003e-002</x:v>
      </x:c>
      <x:c r="Q1102" s="7">
        <x:v>37.18</x:v>
      </x:c>
      <x:c r="R1102" s="7">
        <x:v>118.22</x:v>
      </x:c>
      <x:c r="S1102" s="5" t="s">
        <x:v>49</x:v>
      </x:c>
      <x:c r="T1102" s="7"/>
      <x:c r="U1102" s="6"/>
      <x:c r="V1102" s="6"/>
      <x:c r="W1102" s="5" t="s">
        <x:v>50</x:v>
      </x:c>
      <x:c r="X1102" s="5" t="s">
        <x:v>70</x:v>
      </x:c>
    </x:row>
    <x:row r="1103">
      <x:c r="A1103" s="5" t="s">
        <x:v>2256</x:v>
      </x:c>
      <x:c r="B1103" s="5">
        <x:v>46201</x:v>
      </x:c>
      <x:c r="C1103" s="5" t="s">
        <x:v>64</x:v>
      </x:c>
      <x:c r="D1103" s="5" t="s">
        <x:v>65</x:v>
      </x:c>
      <x:c r="E1103" s="5" t="s">
        <x:v>40</x:v>
      </x:c>
      <x:c r="F1103" s="5" t="s">
        <x:v>66</x:v>
      </x:c>
      <x:c r="G1103" s="5" t="s">
        <x:v>2257</x:v>
      </x:c>
      <x:c r="H1103" s="5" t="s">
        <x:v>78</x:v>
      </x:c>
      <x:c r="I1103" s="5" t="s">
        <x:v>687</x:v>
      </x:c>
      <x:c r="J1103" s="5" t="s">
        <x:v>93</x:v>
      </x:c>
      <x:c r="K1103" s="5" t="s">
        <x:v>117</x:v>
      </x:c>
      <x:c r="L1103" s="5" t="s">
        <x:v>47</x:v>
      </x:c>
      <x:c r="M1103" s="5" t="s">
        <x:v>384</x:v>
      </x:c>
      <x:c r="N1103" s="6">
        <x:v>2</x:v>
      </x:c>
      <x:c r="O1103" s="7">
        <x:v>50.090000000000003</x:v>
      </x:c>
      <x:c r="P1103" s="8">
        <x:v>0</x:v>
      </x:c>
      <x:c r="Q1103" s="7">
        <x:v>36.490000000000002</x:v>
      </x:c>
      <x:c r="R1103" s="7">
        <x:v>100.18000000000001</x:v>
      </x:c>
      <x:c r="S1103" s="5" t="s">
        <x:v>49</x:v>
      </x:c>
      <x:c r="T1103" s="7">
        <x:v>64241.190000000002</x:v>
      </x:c>
      <x:c r="U1103" s="6"/>
      <x:c r="V1103" s="6"/>
      <x:c r="W1103" s="5" t="s">
        <x:v>50</x:v>
      </x:c>
      <x:c r="X1103" s="5" t="s">
        <x:v>97</x:v>
      </x:c>
    </x:row>
    <x:row r="1104">
      <x:c r="A1104" s="5" t="s">
        <x:v>2258</x:v>
      </x:c>
      <x:c r="B1104" s="5">
        <x:v>45390</x:v>
      </x:c>
      <x:c r="C1104" s="5" t="s">
        <x:v>100</x:v>
      </x:c>
      <x:c r="D1104" s="5" t="s">
        <x:v>101</x:v>
      </x:c>
      <x:c r="E1104" s="5" t="s">
        <x:v>90</x:v>
      </x:c>
      <x:c r="F1104" s="5" t="s">
        <x:v>102</x:v>
      </x:c>
      <x:c r="G1104" s="5" t="s">
        <x:v>979</x:v>
      </x:c>
      <x:c r="H1104" s="5" t="s">
        <x:v>58</x:v>
      </x:c>
      <x:c r="I1104" s="5" t="s">
        <x:v>545</x:v>
      </x:c>
      <x:c r="J1104" s="5" t="s">
        <x:v>45</x:v>
      </x:c>
      <x:c r="K1104" s="5" t="s">
        <x:v>46</x:v>
      </x:c>
      <x:c r="L1104" s="5" t="s">
        <x:v>16</x:v>
      </x:c>
      <x:c r="M1104" s="5" t="s">
        <x:v>122</x:v>
      </x:c>
      <x:c r="N1104" s="6">
        <x:v>2</x:v>
      </x:c>
      <x:c r="O1104" s="7">
        <x:v>609.89999999999998</x:v>
      </x:c>
      <x:c r="P1104" s="8">
        <x:v>5.0000000000000003e-002</x:v>
      </x:c>
      <x:c r="Q1104" s="7">
        <x:v>452.31</x:v>
      </x:c>
      <x:c r="R1104" s="7">
        <x:v>1158.8099999999999</x:v>
      </x:c>
      <x:c r="S1104" s="5" t="s">
        <x:v>49</x:v>
      </x:c>
      <x:c r="T1104" s="7">
        <x:v>127625.59</x:v>
      </x:c>
      <x:c r="U1104" s="6"/>
      <x:c r="V1104" s="6"/>
      <x:c r="W1104" s="5" t="s">
        <x:v>50</x:v>
      </x:c>
      <x:c r="X1104" s="5" t="s">
        <x:v>97</x:v>
      </x:c>
    </x:row>
    <x:row r="1105">
      <x:c r="A1105" s="5" t="s">
        <x:v>2259</x:v>
      </x:c>
      <x:c r="B1105" s="5">
        <x:v>46128</x:v>
      </x:c>
      <x:c r="C1105" s="5" t="s">
        <x:v>53</x:v>
      </x:c>
      <x:c r="D1105" s="5" t="s">
        <x:v>54</x:v>
      </x:c>
      <x:c r="E1105" s="5" t="s">
        <x:v>55</x:v>
      </x:c>
      <x:c r="F1105" s="5" t="s">
        <x:v>56</x:v>
      </x:c>
      <x:c r="G1105" s="5" t="s">
        <x:v>650</x:v>
      </x:c>
      <x:c r="H1105" s="5" t="s">
        <x:v>43</x:v>
      </x:c>
      <x:c r="I1105" s="5" t="s">
        <x:v>836</x:v>
      </x:c>
      <x:c r="J1105" s="5" t="s">
        <x:v>45</x:v>
      </x:c>
      <x:c r="K1105" s="5" t="s">
        <x:v>46</x:v>
      </x:c>
      <x:c r="L1105" s="5" t="s">
        <x:v>47</x:v>
      </x:c>
      <x:c r="M1105" s="5" t="s">
        <x:v>266</x:v>
      </x:c>
      <x:c r="N1105" s="6">
        <x:v>-1</x:v>
      </x:c>
      <x:c r="O1105" s="7">
        <x:v>243.13999999999999</x:v>
      </x:c>
      <x:c r="P1105" s="8">
        <x:v>0.14999999999999999</x:v>
      </x:c>
      <x:c r="Q1105" s="7">
        <x:v>123.70999999999999</x:v>
      </x:c>
      <x:c r="R1105" s="7">
        <x:v>-206.66999999999999</x:v>
      </x:c>
      <x:c r="S1105" s="5" t="s">
        <x:v>49</x:v>
      </x:c>
      <x:c r="T1105" s="7">
        <x:v>80819.619999999995</x:v>
      </x:c>
      <x:c r="U1105" s="6"/>
      <x:c r="V1105" s="6"/>
      <x:c r="W1105" s="5" t="s">
        <x:v>96</x:v>
      </x:c>
      <x:c r="X1105" s="5" t="s">
        <x:v>51</x:v>
      </x:c>
    </x:row>
    <x:row r="1106">
      <x:c r="A1106" s="5" t="s">
        <x:v>2260</x:v>
      </x:c>
      <x:c r="B1106" s="5">
        <x:v>45427</x:v>
      </x:c>
      <x:c r="C1106" s="5" t="s">
        <x:v>200</x:v>
      </x:c>
      <x:c r="D1106" s="5" t="s">
        <x:v>201</x:v>
      </x:c>
      <x:c r="E1106" s="5" t="s">
        <x:v>40</x:v>
      </x:c>
      <x:c r="F1106" s="5" t="s">
        <x:v>158</x:v>
      </x:c>
      <x:c r="G1106" s="5" t="s">
        <x:v>302</x:v>
      </x:c>
      <x:c r="H1106" s="5" t="s">
        <x:v>43</x:v>
      </x:c>
      <x:c r="I1106" s="5" t="s">
        <x:v>379</x:v>
      </x:c>
      <x:c r="J1106" s="5" t="s">
        <x:v>116</x:v>
      </x:c>
      <x:c r="K1106" s="5" t="s">
        <x:v>61</x:v>
      </x:c>
      <x:c r="L1106" s="5" t="s">
        <x:v>94</x:v>
      </x:c>
      <x:c r="M1106" s="5" t="s">
        <x:v>132</x:v>
      </x:c>
      <x:c r="N1106" s="6">
        <x:v>2</x:v>
      </x:c>
      <x:c r="O1106" s="7">
        <x:v>181.47999999999999</x:v>
      </x:c>
      <x:c r="P1106" s="8">
        <x:v>0.14999999999999999</x:v>
      </x:c>
      <x:c r="Q1106" s="7">
        <x:v>140.91</x:v>
      </x:c>
      <x:c r="R1106" s="7">
        <x:v>308.51999999999998</x:v>
      </x:c>
      <x:c r="S1106" s="5" t="s">
        <x:v>49</x:v>
      </x:c>
      <x:c r="T1106" s="7">
        <x:v>94352.470000000001</x:v>
      </x:c>
      <x:c r="U1106" s="6"/>
      <x:c r="V1106" s="6"/>
      <x:c r="W1106" s="5" t="s">
        <x:v>50</x:v>
      </x:c>
      <x:c r="X1106" s="5" t="s">
        <x:v>80</x:v>
      </x:c>
    </x:row>
    <x:row r="1107">
      <x:c r="A1107" s="5" t="s">
        <x:v>2261</x:v>
      </x:c>
      <x:c r="B1107" s="5">
        <x:v>45774</x:v>
      </x:c>
      <x:c r="C1107" s="5" t="s">
        <x:v>162</x:v>
      </x:c>
      <x:c r="D1107" s="5" t="s">
        <x:v>163</x:v>
      </x:c>
      <x:c r="E1107" s="5" t="s">
        <x:v>40</x:v>
      </x:c>
      <x:c r="F1107" s="5" t="s">
        <x:v>158</x:v>
      </x:c>
      <x:c r="G1107" s="5" t="s">
        <x:v>2262</x:v>
      </x:c>
      <x:c r="H1107" s="5" t="s">
        <x:v>78</x:v>
      </x:c>
      <x:c r="I1107" s="5" t="s">
        <x:v>458</x:v>
      </x:c>
      <x:c r="J1107" s="5" t="s">
        <x:v>74</x:v>
      </x:c>
      <x:c r="K1107" s="5" t="s">
        <x:v>61</x:v>
      </x:c>
      <x:c r="L1107" s="5" t="s">
        <x:v>47</x:v>
      </x:c>
      <x:c r="M1107" s="5" t="s">
        <x:v>112</x:v>
      </x:c>
      <x:c r="N1107" s="6">
        <x:v>1</x:v>
      </x:c>
      <x:c r="O1107" s="7">
        <x:v>78.140000000000001</x:v>
      </x:c>
      <x:c r="P1107" s="8">
        <x:v>0.20000000000000001</x:v>
      </x:c>
      <x:c r="Q1107" s="7">
        <x:v>59.109999999999999</x:v>
      </x:c>
      <x:c r="R1107" s="7">
        <x:v>62.509999999999998</x:v>
      </x:c>
      <x:c r="S1107" s="5" t="s">
        <x:v>49</x:v>
      </x:c>
      <x:c r="T1107" s="7">
        <x:v>86012.199999999997</x:v>
      </x:c>
      <x:c r="U1107" s="6"/>
      <x:c r="V1107" s="6"/>
      <x:c r="W1107" s="5" t="s">
        <x:v>50</x:v>
      </x:c>
      <x:c r="X1107" s="5" t="s">
        <x:v>70</x:v>
      </x:c>
    </x:row>
    <x:row r="1108">
      <x:c r="A1108" s="5" t="s">
        <x:v>2263</x:v>
      </x:c>
      <x:c r="B1108" s="5">
        <x:v>45892</x:v>
      </x:c>
      <x:c r="C1108" s="5" t="s">
        <x:v>100</x:v>
      </x:c>
      <x:c r="D1108" s="5" t="s">
        <x:v>101</x:v>
      </x:c>
      <x:c r="E1108" s="5" t="s">
        <x:v>90</x:v>
      </x:c>
      <x:c r="F1108" s="5" t="s">
        <x:v>102</x:v>
      </x:c>
      <x:c r="G1108" s="5" t="s">
        <x:v>2264</x:v>
      </x:c>
      <x:c r="H1108" s="5" t="s">
        <x:v>58</x:v>
      </x:c>
      <x:c r="I1108" s="5" t="s">
        <x:v>130</x:v>
      </x:c>
      <x:c r="J1108" s="5" t="s">
        <x:v>74</x:v>
      </x:c>
      <x:c r="K1108" s="5" t="s">
        <x:v>61</x:v>
      </x:c>
      <x:c r="L1108" s="5" t="s">
        <x:v>16</x:v>
      </x:c>
      <x:c r="M1108" s="5" t="s">
        <x:v>419</x:v>
      </x:c>
      <x:c r="N1108" s="6">
        <x:v>1</x:v>
      </x:c>
      <x:c r="O1108" s="7">
        <x:v>69.629999999999995</x:v>
      </x:c>
      <x:c r="P1108" s="8">
        <x:v>0.20000000000000001</x:v>
      </x:c>
      <x:c r="Q1108" s="7">
        <x:v>35.640000000000001</x:v>
      </x:c>
      <x:c r="R1108" s="7">
        <x:v>55.700000000000003</x:v>
      </x:c>
      <x:c r="S1108" s="5" t="s">
        <x:v>49</x:v>
      </x:c>
      <x:c r="T1108" s="7">
        <x:v>182379.04999999999</x:v>
      </x:c>
      <x:c r="U1108" s="6"/>
      <x:c r="V1108" s="6"/>
      <x:c r="W1108" s="5" t="s">
        <x:v>50</x:v>
      </x:c>
      <x:c r="X1108" s="5" t="s">
        <x:v>97</x:v>
      </x:c>
    </x:row>
    <x:row r="1109">
      <x:c r="A1109" s="5" t="s">
        <x:v>2265</x:v>
      </x:c>
      <x:c r="B1109" s="5">
        <x:v>45567</x:v>
      </x:c>
      <x:c r="C1109" s="5" t="s">
        <x:v>283</x:v>
      </x:c>
      <x:c r="D1109" s="5" t="s">
        <x:v>284</x:v>
      </x:c>
      <x:c r="E1109" s="5" t="s">
        <x:v>55</x:v>
      </x:c>
      <x:c r="F1109" s="5" t="s">
        <x:v>56</x:v>
      </x:c>
      <x:c r="G1109" s="5" t="s">
        <x:v>2266</x:v>
      </x:c>
      <x:c r="H1109" s="5" t="s">
        <x:v>104</x:v>
      </x:c>
      <x:c r="I1109" s="5" t="s">
        <x:v>291</x:v>
      </x:c>
      <x:c r="J1109" s="5" t="s">
        <x:v>74</x:v>
      </x:c>
      <x:c r="K1109" s="5" t="s">
        <x:v>86</x:v>
      </x:c>
      <x:c r="L1109" s="5" t="s">
        <x:v>16</x:v>
      </x:c>
      <x:c r="M1109" s="5" t="s">
        <x:v>384</x:v>
      </x:c>
      <x:c r="N1109" s="6">
        <x:v>2</x:v>
      </x:c>
      <x:c r="O1109" s="7">
        <x:v>30.879999999999999</x:v>
      </x:c>
      <x:c r="P1109" s="8">
        <x:v>0</x:v>
      </x:c>
      <x:c r="Q1109" s="7">
        <x:v>17.600000000000001</x:v>
      </x:c>
      <x:c r="R1109" s="7">
        <x:v>61.759999999999998</x:v>
      </x:c>
      <x:c r="S1109" s="5" t="s">
        <x:v>49</x:v>
      </x:c>
      <x:c r="T1109" s="7">
        <x:v>157359.17999999999</x:v>
      </x:c>
      <x:c r="U1109" s="6"/>
      <x:c r="V1109" s="6"/>
      <x:c r="W1109" s="5" t="s">
        <x:v>50</x:v>
      </x:c>
      <x:c r="X1109" s="5" t="s">
        <x:v>97</x:v>
      </x:c>
    </x:row>
    <x:row r="1110">
      <x:c r="A1110" s="5" t="s">
        <x:v>2267</x:v>
      </x:c>
      <x:c r="B1110" s="5">
        <x:v>45879</x:v>
      </x:c>
      <x:c r="C1110" s="5" t="s">
        <x:v>100</x:v>
      </x:c>
      <x:c r="D1110" s="5" t="s">
        <x:v>101</x:v>
      </x:c>
      <x:c r="E1110" s="5" t="s">
        <x:v>90</x:v>
      </x:c>
      <x:c r="F1110" s="5" t="s">
        <x:v>102</x:v>
      </x:c>
      <x:c r="G1110" s="5" t="s">
        <x:v>2268</x:v>
      </x:c>
      <x:c r="H1110" s="5" t="s">
        <x:v>78</x:v>
      </x:c>
      <x:c r="I1110" s="5" t="s">
        <x:v>365</x:v>
      </x:c>
      <x:c r="J1110" s="5" t="s">
        <x:v>74</x:v>
      </x:c>
      <x:c r="K1110" s="5" t="s">
        <x:v>117</x:v>
      </x:c>
      <x:c r="L1110" s="5" t="s">
        <x:v>16</x:v>
      </x:c>
      <x:c r="M1110" s="5" t="s">
        <x:v>132</x:v>
      </x:c>
      <x:c r="N1110" s="6">
        <x:v>3</x:v>
      </x:c>
      <x:c r="O1110" s="7">
        <x:v>102.89</x:v>
      </x:c>
      <x:c r="P1110" s="8">
        <x:v>5.0000000000000003e-002</x:v>
      </x:c>
      <x:c r="Q1110" s="7">
        <x:v>50.859999999999999</x:v>
      </x:c>
      <x:c r="R1110" s="7">
        <x:v>293.24000000000001</x:v>
      </x:c>
      <x:c r="S1110" s="5" t="s">
        <x:v>49</x:v>
      </x:c>
      <x:c r="T1110" s="7">
        <x:v>182379.04999999999</x:v>
      </x:c>
      <x:c r="U1110" s="6"/>
      <x:c r="V1110" s="6"/>
      <x:c r="W1110" s="5" t="s">
        <x:v>50</x:v>
      </x:c>
      <x:c r="X1110" s="5" t="s">
        <x:v>70</x:v>
      </x:c>
    </x:row>
    <x:row r="1111">
      <x:c r="A1111" s="5" t="s">
        <x:v>2269</x:v>
      </x:c>
      <x:c r="B1111" s="5">
        <x:v>45349</x:v>
      </x:c>
      <x:c r="C1111" s="5" t="s">
        <x:v>88</x:v>
      </x:c>
      <x:c r="D1111" s="5" t="s">
        <x:v>89</x:v>
      </x:c>
      <x:c r="E1111" s="5" t="s">
        <x:v>90</x:v>
      </x:c>
      <x:c r="F1111" s="5" t="s">
        <x:v>56</x:v>
      </x:c>
      <x:c r="G1111" s="5" t="s">
        <x:v>2270</x:v>
      </x:c>
      <x:c r="H1111" s="5" t="s">
        <x:v>43</x:v>
      </x:c>
      <x:c r="I1111" s="5" t="s">
        <x:v>1027</x:v>
      </x:c>
      <x:c r="J1111" s="5" t="s">
        <x:v>60</x:v>
      </x:c>
      <x:c r="K1111" s="5" t="s">
        <x:v>46</x:v>
      </x:c>
      <x:c r="L1111" s="5" t="s">
        <x:v>16</x:v>
      </x:c>
      <x:c r="M1111" s="5" t="s">
        <x:v>483</x:v>
      </x:c>
      <x:c r="N1111" s="6">
        <x:v>1</x:v>
      </x:c>
      <x:c r="O1111" s="7">
        <x:v>208.46000000000001</x:v>
      </x:c>
      <x:c r="P1111" s="8">
        <x:v>0.14999999999999999</x:v>
      </x:c>
      <x:c r="Q1111" s="7">
        <x:v>174.22999999999999</x:v>
      </x:c>
      <x:c r="R1111" s="7">
        <x:v>177.19</x:v>
      </x:c>
      <x:c r="S1111" s="5" t="s">
        <x:v>49</x:v>
      </x:c>
      <x:c r="T1111" s="7">
        <x:v>141901.59</x:v>
      </x:c>
      <x:c r="U1111" s="6"/>
      <x:c r="V1111" s="6"/>
      <x:c r="W1111" s="5" t="s">
        <x:v>50</x:v>
      </x:c>
      <x:c r="X1111" s="5" t="s">
        <x:v>51</x:v>
      </x:c>
    </x:row>
    <x:row r="1112">
      <x:c r="A1112" s="5" t="s">
        <x:v>2271</x:v>
      </x:c>
      <x:c r="B1112" s="5">
        <x:v>45394</x:v>
      </x:c>
      <x:c r="C1112" s="5" t="s">
        <x:v>38</x:v>
      </x:c>
      <x:c r="D1112" s="5" t="s">
        <x:v>39</x:v>
      </x:c>
      <x:c r="E1112" s="5" t="s">
        <x:v>40</x:v>
      </x:c>
      <x:c r="F1112" s="5" t="s">
        <x:v>41</x:v>
      </x:c>
      <x:c r="G1112" s="5" t="s">
        <x:v>2272</x:v>
      </x:c>
      <x:c r="H1112" s="5" t="s">
        <x:v>43</x:v>
      </x:c>
      <x:c r="I1112" s="5" t="s">
        <x:v>214</x:v>
      </x:c>
      <x:c r="J1112" s="5" t="s">
        <x:v>60</x:v>
      </x:c>
      <x:c r="K1112" s="5" t="s">
        <x:v>117</x:v>
      </x:c>
      <x:c r="L1112" s="5" t="s">
        <x:v>16</x:v>
      </x:c>
      <x:c r="M1112" s="5" t="s">
        <x:v>132</x:v>
      </x:c>
      <x:c r="N1112" s="6">
        <x:v>0</x:v>
      </x:c>
      <x:c r="O1112" s="7">
        <x:v>214.56</x:v>
      </x:c>
      <x:c r="P1112" s="8">
        <x:v>0.14999999999999999</x:v>
      </x:c>
      <x:c r="Q1112" s="7">
        <x:v>158.44999999999999</x:v>
      </x:c>
      <x:c r="R1112" s="7">
        <x:v>0</x:v>
      </x:c>
      <x:c r="S1112" s="5" t="s">
        <x:v>49</x:v>
      </x:c>
      <x:c r="T1112" s="7">
        <x:v>137908.32000000001</x:v>
      </x:c>
      <x:c r="U1112" s="6"/>
      <x:c r="V1112" s="6"/>
      <x:c r="W1112" s="5" t="s">
        <x:v>151</x:v>
      </x:c>
      <x:c r="X1112" s="5" t="s">
        <x:v>51</x:v>
      </x:c>
    </x:row>
    <x:row r="1113">
      <x:c r="A1113" s="5" t="s">
        <x:v>2273</x:v>
      </x:c>
      <x:c r="B1113" s="5">
        <x:v>45573</x:v>
      </x:c>
      <x:c r="C1113" s="5" t="s">
        <x:v>200</x:v>
      </x:c>
      <x:c r="D1113" s="5" t="s">
        <x:v>201</x:v>
      </x:c>
      <x:c r="E1113" s="5" t="s">
        <x:v>40</x:v>
      </x:c>
      <x:c r="F1113" s="5" t="s">
        <x:v>158</x:v>
      </x:c>
      <x:c r="G1113" s="5" t="s">
        <x:v>2274</x:v>
      </x:c>
      <x:c r="H1113" s="5" t="s">
        <x:v>78</x:v>
      </x:c>
      <x:c r="I1113" s="5" t="s">
        <x:v>687</x:v>
      </x:c>
      <x:c r="J1113" s="5" t="s">
        <x:v>93</x:v>
      </x:c>
      <x:c r="K1113" s="5" t="s">
        <x:v>117</x:v>
      </x:c>
      <x:c r="L1113" s="5" t="s">
        <x:v>16</x:v>
      </x:c>
      <x:c r="M1113" s="5" t="s">
        <x:v>262</x:v>
      </x:c>
      <x:c r="N1113" s="6">
        <x:v>1</x:v>
      </x:c>
      <x:c r="O1113" s="7">
        <x:v>53.32</x:v>
      </x:c>
      <x:c r="P1113" s="8">
        <x:v>5.0000000000000003e-002</x:v>
      </x:c>
      <x:c r="Q1113" s="7">
        <x:v>36.490000000000002</x:v>
      </x:c>
      <x:c r="R1113" s="7">
        <x:v>7.2800000000000002</x:v>
      </x:c>
      <x:c r="S1113" s="5" t="s">
        <x:v>479</x:v>
      </x:c>
      <x:c r="T1113" s="7">
        <x:v>146254.20999999999</x:v>
      </x:c>
      <x:c r="U1113" s="6"/>
      <x:c r="V1113" s="6"/>
      <x:c r="W1113" s="5" t="s">
        <x:v>50</x:v>
      </x:c>
      <x:c r="X1113" s="5" t="s">
        <x:v>51</x:v>
      </x:c>
    </x:row>
    <x:row r="1114">
      <x:c r="A1114" s="5" t="s">
        <x:v>2275</x:v>
      </x:c>
      <x:c r="B1114" s="5">
        <x:v>46016</x:v>
      </x:c>
      <x:c r="C1114" s="5" t="s">
        <x:v>185</x:v>
      </x:c>
      <x:c r="D1114" s="5" t="s">
        <x:v>186</x:v>
      </x:c>
      <x:c r="E1114" s="5" t="s">
        <x:v>90</x:v>
      </x:c>
      <x:c r="F1114" s="5" t="s">
        <x:v>41</x:v>
      </x:c>
      <x:c r="G1114" s="5" t="s">
        <x:v>2276</x:v>
      </x:c>
      <x:c r="H1114" s="5" t="s">
        <x:v>43</x:v>
      </x:c>
      <x:c r="I1114" s="5" t="s">
        <x:v>514</x:v>
      </x:c>
      <x:c r="J1114" s="5" t="s">
        <x:v>116</x:v>
      </x:c>
      <x:c r="K1114" s="5" t="s">
        <x:v>46</x:v>
      </x:c>
      <x:c r="L1114" s="5" t="s">
        <x:v>16</x:v>
      </x:c>
      <x:c r="M1114" s="5" t="s">
        <x:v>106</x:v>
      </x:c>
      <x:c r="N1114" s="6">
        <x:v>3</x:v>
      </x:c>
      <x:c r="O1114" s="7">
        <x:v>213.74000000000001</x:v>
      </x:c>
      <x:c r="P1114" s="8">
        <x:v>0.20000000000000001</x:v>
      </x:c>
      <x:c r="Q1114" s="7">
        <x:v>137.99000000000001</x:v>
      </x:c>
      <x:c r="R1114" s="7">
        <x:v>512.98000000000002</x:v>
      </x:c>
      <x:c r="S1114" s="5" t="s">
        <x:v>49</x:v>
      </x:c>
      <x:c r="T1114" s="7">
        <x:v>186467.25</x:v>
      </x:c>
      <x:c r="U1114" s="6"/>
      <x:c r="V1114" s="6"/>
      <x:c r="W1114" s="5" t="s">
        <x:v>50</x:v>
      </x:c>
      <x:c r="X1114" s="5" t="s">
        <x:v>97</x:v>
      </x:c>
    </x:row>
    <x:row r="1115">
      <x:c r="A1115" s="5" t="s">
        <x:v>2277</x:v>
      </x:c>
      <x:c r="B1115" s="5">
        <x:v>45493</x:v>
      </x:c>
      <x:c r="C1115" s="5" t="s">
        <x:v>156</x:v>
      </x:c>
      <x:c r="D1115" s="5" t="s">
        <x:v>157</x:v>
      </x:c>
      <x:c r="E1115" s="5" t="s">
        <x:v>55</x:v>
      </x:c>
      <x:c r="F1115" s="5" t="s">
        <x:v>158</x:v>
      </x:c>
      <x:c r="G1115" s="5" t="s">
        <x:v>2278</x:v>
      </x:c>
      <x:c r="H1115" s="5" t="s">
        <x:v>78</x:v>
      </x:c>
      <x:c r="I1115" s="5" t="s">
        <x:v>353</x:v>
      </x:c>
      <x:c r="J1115" s="5" t="s">
        <x:v>45</x:v>
      </x:c>
      <x:c r="K1115" s="5" t="s">
        <x:v>61</x:v>
      </x:c>
      <x:c r="L1115" s="5" t="s">
        <x:v>94</x:v>
      </x:c>
      <x:c r="M1115" s="5" t="s">
        <x:v>132</x:v>
      </x:c>
      <x:c r="N1115" s="6">
        <x:v>2</x:v>
      </x:c>
      <x:c r="O1115" s="7">
        <x:v>381.80000000000001</x:v>
      </x:c>
      <x:c r="P1115" s="8">
        <x:v>0</x:v>
      </x:c>
      <x:c r="Q1115" s="7">
        <x:v>308.20999999999998</x:v>
      </x:c>
      <x:c r="R1115" s="7">
        <x:v>763.60000000000002</x:v>
      </x:c>
      <x:c r="S1115" s="5" t="s">
        <x:v>49</x:v>
      </x:c>
      <x:c r="T1115" s="7">
        <x:v>76940.020000000004</x:v>
      </x:c>
      <x:c r="U1115" s="6"/>
      <x:c r="V1115" s="6"/>
      <x:c r="W1115" s="5" t="s">
        <x:v>50</x:v>
      </x:c>
      <x:c r="X1115" s="5" t="s">
        <x:v>80</x:v>
      </x:c>
    </x:row>
    <x:row r="1116">
      <x:c r="A1116" s="5" t="s">
        <x:v>2279</x:v>
      </x:c>
      <x:c r="B1116" s="5">
        <x:v>45824</x:v>
      </x:c>
      <x:c r="C1116" s="5" t="s">
        <x:v>100</x:v>
      </x:c>
      <x:c r="D1116" s="5" t="s">
        <x:v>101</x:v>
      </x:c>
      <x:c r="E1116" s="5" t="s">
        <x:v>90</x:v>
      </x:c>
      <x:c r="F1116" s="5" t="s">
        <x:v>102</x:v>
      </x:c>
      <x:c r="G1116" s="5" t="s">
        <x:v>900</x:v>
      </x:c>
      <x:c r="H1116" s="5" t="s">
        <x:v>78</x:v>
      </x:c>
      <x:c r="I1116" s="5" t="s">
        <x:v>214</x:v>
      </x:c>
      <x:c r="J1116" s="5" t="s">
        <x:v>60</x:v>
      </x:c>
      <x:c r="K1116" s="5" t="s">
        <x:v>117</x:v>
      </x:c>
      <x:c r="L1116" s="5" t="s">
        <x:v>16</x:v>
      </x:c>
      <x:c r="M1116" s="5" t="s">
        <x:v>530</x:v>
      </x:c>
      <x:c r="N1116" s="6">
        <x:v>4</x:v>
      </x:c>
      <x:c r="O1116" s="7">
        <x:v>208.94</x:v>
      </x:c>
      <x:c r="P1116" s="8">
        <x:v>0.14999999999999999</x:v>
      </x:c>
      <x:c r="Q1116" s="7">
        <x:v>158.44999999999999</x:v>
      </x:c>
      <x:c r="R1116" s="7">
        <x:v>710.39999999999998</x:v>
      </x:c>
      <x:c r="S1116" s="5" t="s">
        <x:v>49</x:v>
      </x:c>
      <x:c r="T1116" s="7">
        <x:v>174898.82999999999</x:v>
      </x:c>
      <x:c r="U1116" s="6"/>
      <x:c r="V1116" s="6"/>
      <x:c r="W1116" s="5" t="s">
        <x:v>50</x:v>
      </x:c>
      <x:c r="X1116" s="5" t="s">
        <x:v>97</x:v>
      </x:c>
    </x:row>
    <x:row r="1117">
      <x:c r="A1117" s="5" t="s">
        <x:v>2280</x:v>
      </x:c>
      <x:c r="B1117" s="5">
        <x:v>45963</x:v>
      </x:c>
      <x:c r="C1117" s="5" t="s">
        <x:v>64</x:v>
      </x:c>
      <x:c r="D1117" s="5" t="s">
        <x:v>65</x:v>
      </x:c>
      <x:c r="E1117" s="5" t="s">
        <x:v>40</x:v>
      </x:c>
      <x:c r="F1117" s="5" t="s">
        <x:v>66</x:v>
      </x:c>
      <x:c r="G1117" s="5" t="s">
        <x:v>1899</x:v>
      </x:c>
      <x:c r="H1117" s="5" t="s">
        <x:v>58</x:v>
      </x:c>
      <x:c r="I1117" s="5" t="s">
        <x:v>413</x:v>
      </x:c>
      <x:c r="J1117" s="5" t="s">
        <x:v>116</x:v>
      </x:c>
      <x:c r="K1117" s="5" t="s">
        <x:v>46</x:v>
      </x:c>
      <x:c r="L1117" s="5" t="s">
        <x:v>16</x:v>
      </x:c>
      <x:c r="M1117" s="5" t="s">
        <x:v>419</x:v>
      </x:c>
      <x:c r="N1117" s="6">
        <x:v>1</x:v>
      </x:c>
      <x:c r="O1117" s="7">
        <x:v>258.26999999999998</x:v>
      </x:c>
      <x:c r="P1117" s="8">
        <x:v>0.20000000000000001</x:v>
      </x:c>
      <x:c r="Q1117" s="7">
        <x:v>163.49000000000001</x:v>
      </x:c>
      <x:c r="R1117" s="7">
        <x:v>206.62</x:v>
      </x:c>
      <x:c r="S1117" s="5" t="s">
        <x:v>49</x:v>
      </x:c>
      <x:c r="T1117" s="7">
        <x:v>191492.26999999999</x:v>
      </x:c>
      <x:c r="U1117" s="6"/>
      <x:c r="V1117" s="6"/>
      <x:c r="W1117" s="5" t="s">
        <x:v>50</x:v>
      </x:c>
      <x:c r="X1117" s="5" t="s">
        <x:v>80</x:v>
      </x:c>
    </x:row>
    <x:row r="1118">
      <x:c r="A1118" s="5" t="s">
        <x:v>2281</x:v>
      </x:c>
      <x:c r="B1118" s="5">
        <x:v>46011</x:v>
      </x:c>
      <x:c r="C1118" s="5" t="s">
        <x:v>162</x:v>
      </x:c>
      <x:c r="D1118" s="5" t="s">
        <x:v>163</x:v>
      </x:c>
      <x:c r="E1118" s="5" t="s">
        <x:v>40</x:v>
      </x:c>
      <x:c r="F1118" s="5" t="s">
        <x:v>158</x:v>
      </x:c>
      <x:c r="G1118" s="5" t="s">
        <x:v>2282</x:v>
      </x:c>
      <x:c r="H1118" s="5" t="s">
        <x:v>78</x:v>
      </x:c>
      <x:c r="I1118" s="5" t="s">
        <x:v>703</x:v>
      </x:c>
      <x:c r="J1118" s="5" t="s">
        <x:v>93</x:v>
      </x:c>
      <x:c r="K1118" s="5" t="s">
        <x:v>117</x:v>
      </x:c>
      <x:c r="L1118" s="5" t="s">
        <x:v>47</x:v>
      </x:c>
      <x:c r="M1118" s="5" t="s">
        <x:v>281</x:v>
      </x:c>
      <x:c r="N1118" s="6">
        <x:v>1</x:v>
      </x:c>
      <x:c r="O1118" s="7">
        <x:v>48.030000000000001</x:v>
      </x:c>
      <x:c r="P1118" s="8">
        <x:v>0.14999999999999999</x:v>
      </x:c>
      <x:c r="Q1118" s="7">
        <x:v>30.600000000000001</x:v>
      </x:c>
      <x:c r="R1118" s="7">
        <x:v>40.829999999999998</x:v>
      </x:c>
      <x:c r="S1118" s="5" t="s">
        <x:v>49</x:v>
      </x:c>
      <x:c r="T1118" s="7">
        <x:v>80209.410000000003</x:v>
      </x:c>
      <x:c r="U1118" s="6"/>
      <x:c r="V1118" s="6"/>
      <x:c r="W1118" s="5" t="s">
        <x:v>50</x:v>
      </x:c>
      <x:c r="X1118" s="5" t="s">
        <x:v>70</x:v>
      </x:c>
    </x:row>
    <x:row r="1119">
      <x:c r="A1119" s="5" t="s">
        <x:v>2283</x:v>
      </x:c>
      <x:c r="B1119" s="5">
        <x:v>45684</x:v>
      </x:c>
      <x:c r="C1119" s="5" t="s">
        <x:v>88</x:v>
      </x:c>
      <x:c r="D1119" s="5" t="s">
        <x:v>89</x:v>
      </x:c>
      <x:c r="E1119" s="5" t="s">
        <x:v>90</x:v>
      </x:c>
      <x:c r="F1119" s="5" t="s">
        <x:v>56</x:v>
      </x:c>
      <x:c r="G1119" s="5" t="s">
        <x:v>2284</x:v>
      </x:c>
      <x:c r="H1119" s="5" t="s">
        <x:v>104</x:v>
      </x:c>
      <x:c r="I1119" s="5" t="s">
        <x:v>225</x:v>
      </x:c>
      <x:c r="J1119" s="5" t="s">
        <x:v>116</x:v>
      </x:c>
      <x:c r="K1119" s="5" t="s">
        <x:v>61</x:v>
      </x:c>
      <x:c r="L1119" s="5" t="s">
        <x:v>16</x:v>
      </x:c>
      <x:c r="M1119" s="5" t="s">
        <x:v>48</x:v>
      </x:c>
      <x:c r="N1119" s="6">
        <x:v>2</x:v>
      </x:c>
      <x:c r="O1119" s="7">
        <x:v>277.08999999999997</x:v>
      </x:c>
      <x:c r="P1119" s="8">
        <x:v>5.0000000000000003e-002</x:v>
      </x:c>
      <x:c r="Q1119" s="7">
        <x:v>162.94999999999999</x:v>
      </x:c>
      <x:c r="R1119" s="7">
        <x:v>526.47000000000003</x:v>
      </x:c>
      <x:c r="S1119" s="5" t="s">
        <x:v>49</x:v>
      </x:c>
      <x:c r="T1119" s="7">
        <x:v>137158.26999999999</x:v>
      </x:c>
      <x:c r="U1119" s="6"/>
      <x:c r="V1119" s="6"/>
      <x:c r="W1119" s="5" t="s">
        <x:v>50</x:v>
      </x:c>
      <x:c r="X1119" s="5" t="s">
        <x:v>80</x:v>
      </x:c>
    </x:row>
    <x:row r="1120">
      <x:c r="A1120" s="5" t="s">
        <x:v>2285</x:v>
      </x:c>
      <x:c r="B1120" s="5">
        <x:v>45685</x:v>
      </x:c>
      <x:c r="C1120" s="5" t="s">
        <x:v>216</x:v>
      </x:c>
      <x:c r="D1120" s="5" t="s">
        <x:v>217</x:v>
      </x:c>
      <x:c r="E1120" s="5" t="s">
        <x:v>40</x:v>
      </x:c>
      <x:c r="F1120" s="5" t="s">
        <x:v>102</x:v>
      </x:c>
      <x:c r="G1120" s="5" t="s">
        <x:v>2286</x:v>
      </x:c>
      <x:c r="H1120" s="5" t="s">
        <x:v>104</x:v>
      </x:c>
      <x:c r="I1120" s="5" t="s">
        <x:v>955</x:v>
      </x:c>
      <x:c r="J1120" s="5" t="s">
        <x:v>60</x:v>
      </x:c>
      <x:c r="K1120" s="5" t="s">
        <x:v>61</x:v>
      </x:c>
      <x:c r="L1120" s="5" t="s">
        <x:v>16</x:v>
      </x:c>
      <x:c r="M1120" s="5" t="s">
        <x:v>75</x:v>
      </x:c>
      <x:c r="N1120" s="6">
        <x:v>1</x:v>
      </x:c>
      <x:c r="O1120" s="7">
        <x:v>242.66999999999999</x:v>
      </x:c>
      <x:c r="P1120" s="8">
        <x:v>0</x:v>
      </x:c>
      <x:c r="Q1120" s="7">
        <x:v>117.61</x:v>
      </x:c>
      <x:c r="R1120" s="7">
        <x:v>242.66999999999999</x:v>
      </x:c>
      <x:c r="S1120" s="5" t="s">
        <x:v>49</x:v>
      </x:c>
      <x:c r="T1120" s="7">
        <x:v>139765.57999999999</x:v>
      </x:c>
      <x:c r="U1120" s="6"/>
      <x:c r="V1120" s="6"/>
      <x:c r="W1120" s="5" t="s">
        <x:v>50</x:v>
      </x:c>
      <x:c r="X1120" s="5" t="s">
        <x:v>70</x:v>
      </x:c>
    </x:row>
    <x:row r="1121">
      <x:c r="A1121" s="5" t="s">
        <x:v>2287</x:v>
      </x:c>
      <x:c r="B1121" s="5">
        <x:v>45491</x:v>
      </x:c>
      <x:c r="C1121" s="5" t="s">
        <x:v>100</x:v>
      </x:c>
      <x:c r="D1121" s="5" t="s">
        <x:v>101</x:v>
      </x:c>
      <x:c r="E1121" s="5" t="s">
        <x:v>90</x:v>
      </x:c>
      <x:c r="F1121" s="5" t="s">
        <x:v>102</x:v>
      </x:c>
      <x:c r="G1121" s="5" t="s">
        <x:v>2008</x:v>
      </x:c>
      <x:c r="H1121" s="5" t="s">
        <x:v>58</x:v>
      </x:c>
      <x:c r="I1121" s="5" t="s">
        <x:v>808</x:v>
      </x:c>
      <x:c r="J1121" s="5" t="s">
        <x:v>116</x:v>
      </x:c>
      <x:c r="K1121" s="5" t="s">
        <x:v>117</x:v>
      </x:c>
      <x:c r="L1121" s="5" t="s">
        <x:v>16</x:v>
      </x:c>
      <x:c r="M1121" s="5" t="s">
        <x:v>483</x:v>
      </x:c>
      <x:c r="N1121" s="6">
        <x:v>3</x:v>
      </x:c>
      <x:c r="O1121" s="7">
        <x:v>120.45</x:v>
      </x:c>
      <x:c r="P1121" s="8">
        <x:v>5.0000000000000003e-002</x:v>
      </x:c>
      <x:c r="Q1121" s="7">
        <x:v>66.280000000000001</x:v>
      </x:c>
      <x:c r="R1121" s="7">
        <x:v>343.27999999999997</x:v>
      </x:c>
      <x:c r="S1121" s="5" t="s">
        <x:v>49</x:v>
      </x:c>
      <x:c r="T1121" s="7">
        <x:v>121762.23</x:v>
      </x:c>
      <x:c r="U1121" s="6"/>
      <x:c r="V1121" s="6"/>
      <x:c r="W1121" s="5" t="s">
        <x:v>50</x:v>
      </x:c>
      <x:c r="X1121" s="5" t="s">
        <x:v>97</x:v>
      </x:c>
    </x:row>
    <x:row r="1122">
      <x:c r="A1122" s="5" t="s">
        <x:v>2288</x:v>
      </x:c>
      <x:c r="B1122" s="5">
        <x:v>46049</x:v>
      </x:c>
      <x:c r="C1122" s="5" t="s">
        <x:v>138</x:v>
      </x:c>
      <x:c r="D1122" s="5" t="s">
        <x:v>139</x:v>
      </x:c>
      <x:c r="E1122" s="5" t="s">
        <x:v>90</x:v>
      </x:c>
      <x:c r="F1122" s="5" t="s">
        <x:v>41</x:v>
      </x:c>
      <x:c r="G1122" s="5" t="s">
        <x:v>1010</x:v>
      </x:c>
      <x:c r="H1122" s="5" t="s">
        <x:v>104</x:v>
      </x:c>
      <x:c r="I1122" s="5" t="s">
        <x:v>257</x:v>
      </x:c>
      <x:c r="J1122" s="5" t="s">
        <x:v>74</x:v>
      </x:c>
      <x:c r="K1122" s="5" t="s">
        <x:v>86</x:v>
      </x:c>
      <x:c r="L1122" s="5" t="s">
        <x:v>47</x:v>
      </x:c>
      <x:c r="M1122" s="5" t="s">
        <x:v>489</x:v>
      </x:c>
      <x:c r="N1122" s="6">
        <x:v>5</x:v>
      </x:c>
      <x:c r="O1122" s="7">
        <x:v>98.840000000000003</x:v>
      </x:c>
      <x:c r="P1122" s="8">
        <x:v>0.20000000000000001</x:v>
      </x:c>
      <x:c r="Q1122" s="7">
        <x:v>62.619999999999997</x:v>
      </x:c>
      <x:c r="R1122" s="7">
        <x:v>395.36000000000001</x:v>
      </x:c>
      <x:c r="S1122" s="5" t="s">
        <x:v>49</x:v>
      </x:c>
      <x:c r="T1122" s="7">
        <x:v>72197.460000000006</x:v>
      </x:c>
      <x:c r="U1122" s="6">
        <x:v>24</x:v>
      </x:c>
      <x:c r="V1122" s="6">
        <x:v>21</x:v>
      </x:c>
      <x:c r="W1122" s="5" t="s">
        <x:v>50</x:v>
      </x:c>
      <x:c r="X1122" s="5" t="s">
        <x:v>80</x:v>
      </x:c>
    </x:row>
    <x:row r="1123">
      <x:c r="A1123" s="5" t="s">
        <x:v>2289</x:v>
      </x:c>
      <x:c r="B1123" s="5">
        <x:v>45526</x:v>
      </x:c>
      <x:c r="C1123" s="5" t="s">
        <x:v>200</x:v>
      </x:c>
      <x:c r="D1123" s="5" t="s">
        <x:v>201</x:v>
      </x:c>
      <x:c r="E1123" s="5" t="s">
        <x:v>40</x:v>
      </x:c>
      <x:c r="F1123" s="5" t="s">
        <x:v>227</x:v>
      </x:c>
      <x:c r="G1123" s="5" t="s">
        <x:v>1368</x:v>
      </x:c>
      <x:c r="H1123" s="5" t="s">
        <x:v>58</x:v>
      </x:c>
      <x:c r="I1123" s="5" t="s">
        <x:v>192</x:v>
      </x:c>
      <x:c r="J1123" s="5" t="s">
        <x:v>93</x:v>
      </x:c>
      <x:c r="K1123" s="5" t="s">
        <x:v>61</x:v>
      </x:c>
      <x:c r="L1123" s="5" t="s">
        <x:v>131</x:v>
      </x:c>
      <x:c r="M1123" s="5" t="s">
        <x:v>281</x:v>
      </x:c>
      <x:c r="N1123" s="6">
        <x:v>1</x:v>
      </x:c>
      <x:c r="O1123" s="7">
        <x:v>19.170000000000002</x:v>
      </x:c>
      <x:c r="P1123" s="8">
        <x:v>0.14999999999999999</x:v>
      </x:c>
      <x:c r="Q1123" s="7">
        <x:v>11.76</x:v>
      </x:c>
      <x:c r="R1123" s="7">
        <x:v>16.289999999999999</x:v>
      </x:c>
      <x:c r="S1123" s="5" t="s">
        <x:v>49</x:v>
      </x:c>
      <x:c r="T1123" s="7">
        <x:v>90997.960000000006</x:v>
      </x:c>
      <x:c r="U1123" s="6"/>
      <x:c r="V1123" s="6"/>
      <x:c r="W1123" s="5" t="s">
        <x:v>50</x:v>
      </x:c>
      <x:c r="X1123" s="5" t="s">
        <x:v>70</x:v>
      </x:c>
    </x:row>
    <x:row r="1124">
      <x:c r="A1124" s="5" t="s">
        <x:v>2290</x:v>
      </x:c>
      <x:c r="B1124" s="5">
        <x:v>45352</x:v>
      </x:c>
      <x:c r="C1124" s="5" t="s">
        <x:v>138</x:v>
      </x:c>
      <x:c r="D1124" s="5" t="s">
        <x:v>139</x:v>
      </x:c>
      <x:c r="E1124" s="5" t="s">
        <x:v>90</x:v>
      </x:c>
      <x:c r="F1124" s="5" t="s">
        <x:v>532</x:v>
      </x:c>
      <x:c r="G1124" s="5" t="s">
        <x:v>2291</x:v>
      </x:c>
      <x:c r="H1124" s="5" t="s">
        <x:v>78</x:v>
      </x:c>
      <x:c r="I1124" s="5" t="s">
        <x:v>85</x:v>
      </x:c>
      <x:c r="J1124" s="5" t="s">
        <x:v>45</x:v>
      </x:c>
      <x:c r="K1124" s="5" t="s">
        <x:v>86</x:v>
      </x:c>
      <x:c r="L1124" s="5" t="s">
        <x:v>94</x:v>
      </x:c>
      <x:c r="M1124" s="5" t="s">
        <x:v>376</x:v>
      </x:c>
      <x:c r="N1124" s="6">
        <x:v>1</x:v>
      </x:c>
      <x:c r="O1124" s="7">
        <x:v>432.44</x:v>
      </x:c>
      <x:c r="P1124" s="8">
        <x:v>0.25</x:v>
      </x:c>
      <x:c r="Q1124" s="7">
        <x:v>269.92000000000002</x:v>
      </x:c>
      <x:c r="R1124" s="7">
        <x:v>324.32999999999998</x:v>
      </x:c>
      <x:c r="S1124" s="5" t="s">
        <x:v>49</x:v>
      </x:c>
      <x:c r="T1124" s="7">
        <x:v>87282</x:v>
      </x:c>
      <x:c r="U1124" s="6"/>
      <x:c r="V1124" s="6"/>
      <x:c r="W1124" s="5" t="s">
        <x:v>50</x:v>
      </x:c>
      <x:c r="X1124" s="5" t="s">
        <x:v>51</x:v>
      </x:c>
    </x:row>
    <x:row r="1125">
      <x:c r="A1125" s="5" t="s">
        <x:v>2292</x:v>
      </x:c>
      <x:c r="B1125" s="5">
        <x:v>45536</x:v>
      </x:c>
      <x:c r="C1125" s="5" t="s">
        <x:v>247</x:v>
      </x:c>
      <x:c r="D1125" s="5" t="s">
        <x:v>248</x:v>
      </x:c>
      <x:c r="E1125" s="5" t="s">
        <x:v>40</x:v>
      </x:c>
      <x:c r="F1125" s="5" t="s">
        <x:v>102</x:v>
      </x:c>
      <x:c r="G1125" s="5" t="s">
        <x:v>2293</x:v>
      </x:c>
      <x:c r="H1125" s="5" t="s">
        <x:v>104</x:v>
      </x:c>
      <x:c r="I1125" s="5" t="s">
        <x:v>92</x:v>
      </x:c>
      <x:c r="J1125" s="5" t="s">
        <x:v>93</x:v>
      </x:c>
      <x:c r="K1125" s="5" t="s">
        <x:v>46</x:v>
      </x:c>
      <x:c r="L1125" s="5" t="s">
        <x:v>16</x:v>
      </x:c>
      <x:c r="M1125" s="5" t="s">
        <x:v>62</x:v>
      </x:c>
      <x:c r="N1125" s="6">
        <x:v>3</x:v>
      </x:c>
      <x:c r="O1125" s="7">
        <x:v>32.939999999999998</x:v>
      </x:c>
      <x:c r="P1125" s="8">
        <x:v>0.25</x:v>
      </x:c>
      <x:c r="Q1125" s="7">
        <x:v>16.25</x:v>
      </x:c>
      <x:c r="R1125" s="7">
        <x:v>74.109999999999999</x:v>
      </x:c>
      <x:c r="S1125" s="5" t="s">
        <x:v>49</x:v>
      </x:c>
      <x:c r="T1125" s="7">
        <x:v>179527.31</x:v>
      </x:c>
      <x:c r="U1125" s="6"/>
      <x:c r="V1125" s="6"/>
      <x:c r="W1125" s="5" t="s">
        <x:v>50</x:v>
      </x:c>
      <x:c r="X1125" s="5" t="s">
        <x:v>80</x:v>
      </x:c>
    </x:row>
    <x:row r="1126">
      <x:c r="A1126" s="5" t="s">
        <x:v>2294</x:v>
      </x:c>
      <x:c r="B1126" s="5">
        <x:v>45342</x:v>
      </x:c>
      <x:c r="C1126" s="5" t="s">
        <x:v>178</x:v>
      </x:c>
      <x:c r="D1126" s="5" t="s">
        <x:v>179</x:v>
      </x:c>
      <x:c r="E1126" s="5" t="s">
        <x:v>90</x:v>
      </x:c>
      <x:c r="F1126" s="5" t="s">
        <x:v>66</x:v>
      </x:c>
      <x:c r="G1126" s="5" t="s">
        <x:v>2295</x:v>
      </x:c>
      <x:c r="H1126" s="5" t="s">
        <x:v>78</x:v>
      </x:c>
      <x:c r="I1126" s="5" t="s">
        <x:v>458</x:v>
      </x:c>
      <x:c r="J1126" s="5" t="s">
        <x:v>74</x:v>
      </x:c>
      <x:c r="K1126" s="5" t="s">
        <x:v>61</x:v>
      </x:c>
      <x:c r="L1126" s="5" t="s">
        <x:v>16</x:v>
      </x:c>
      <x:c r="M1126" s="5" t="s">
        <x:v>483</x:v>
      </x:c>
      <x:c r="N1126" s="6">
        <x:v>1</x:v>
      </x:c>
      <x:c r="O1126" s="7">
        <x:v>84.709999999999994</x:v>
      </x:c>
      <x:c r="P1126" s="8">
        <x:v>5.0000000000000003e-002</x:v>
      </x:c>
      <x:c r="Q1126" s="7">
        <x:v>59.109999999999999</x:v>
      </x:c>
      <x:c r="R1126" s="7">
        <x:v>80.469999999999999</x:v>
      </x:c>
      <x:c r="S1126" s="5" t="s">
        <x:v>49</x:v>
      </x:c>
      <x:c r="T1126" s="7">
        <x:v>143948.82000000001</x:v>
      </x:c>
      <x:c r="U1126" s="6"/>
      <x:c r="V1126" s="6"/>
      <x:c r="W1126" s="5" t="s">
        <x:v>50</x:v>
      </x:c>
      <x:c r="X1126" s="5" t="s">
        <x:v>97</x:v>
      </x:c>
    </x:row>
    <x:row r="1127">
      <x:c r="A1127" s="5" t="s">
        <x:v>2296</x:v>
      </x:c>
      <x:c r="B1127" s="5">
        <x:v>46163</x:v>
      </x:c>
      <x:c r="C1127" s="5" t="s">
        <x:v>38</x:v>
      </x:c>
      <x:c r="D1127" s="5" t="s">
        <x:v>39</x:v>
      </x:c>
      <x:c r="E1127" s="5" t="s">
        <x:v>40</x:v>
      </x:c>
      <x:c r="F1127" s="5" t="s">
        <x:v>41</x:v>
      </x:c>
      <x:c r="G1127" s="5" t="s">
        <x:v>2297</x:v>
      </x:c>
      <x:c r="H1127" s="5" t="s">
        <x:v>78</x:v>
      </x:c>
      <x:c r="I1127" s="5" t="s">
        <x:v>265</x:v>
      </x:c>
      <x:c r="J1127" s="5" t="s">
        <x:v>45</x:v>
      </x:c>
      <x:c r="K1127" s="5" t="s">
        <x:v>86</x:v>
      </x:c>
      <x:c r="L1127" s="5" t="s">
        <x:v>16</x:v>
      </x:c>
      <x:c r="M1127" s="5" t="s">
        <x:v>329</x:v>
      </x:c>
      <x:c r="N1127" s="6">
        <x:v>1</x:v>
      </x:c>
      <x:c r="O1127" s="7">
        <x:v>149.25999999999999</x:v>
      </x:c>
      <x:c r="P1127" s="8">
        <x:v>0.20000000000000001</x:v>
      </x:c>
      <x:c r="Q1127" s="7">
        <x:v>75.129999999999995</x:v>
      </x:c>
      <x:c r="R1127" s="7">
        <x:v>119.41</x:v>
      </x:c>
      <x:c r="S1127" s="5" t="s">
        <x:v>49</x:v>
      </x:c>
      <x:c r="T1127" s="7">
        <x:v>158572.73000000001</x:v>
      </x:c>
      <x:c r="U1127" s="6"/>
      <x:c r="V1127" s="6"/>
      <x:c r="W1127" s="5" t="s">
        <x:v>50</x:v>
      </x:c>
      <x:c r="X1127" s="5" t="s">
        <x:v>97</x:v>
      </x:c>
    </x:row>
    <x:row r="1128">
      <x:c r="A1128" s="5" t="s">
        <x:v>2298</x:v>
      </x:c>
      <x:c r="B1128" s="5">
        <x:v>46068</x:v>
      </x:c>
      <x:c r="C1128" s="5" t="s">
        <x:v>185</x:v>
      </x:c>
      <x:c r="D1128" s="5" t="s">
        <x:v>186</x:v>
      </x:c>
      <x:c r="E1128" s="5" t="s">
        <x:v>90</x:v>
      </x:c>
      <x:c r="F1128" s="5" t="s">
        <x:v>41</x:v>
      </x:c>
      <x:c r="G1128" s="5" t="s">
        <x:v>1950</x:v>
      </x:c>
      <x:c r="H1128" s="5" t="s">
        <x:v>104</x:v>
      </x:c>
      <x:c r="I1128" s="5" t="s">
        <x:v>229</x:v>
      </x:c>
      <x:c r="J1128" s="5" t="s">
        <x:v>93</x:v>
      </x:c>
      <x:c r="K1128" s="5" t="s">
        <x:v>46</x:v>
      </x:c>
      <x:c r="L1128" s="5" t="s">
        <x:v>16</x:v>
      </x:c>
      <x:c r="M1128" s="5" t="s">
        <x:v>414</x:v>
      </x:c>
      <x:c r="N1128" s="6">
        <x:v>3</x:v>
      </x:c>
      <x:c r="O1128" s="7">
        <x:v>8.4499999999999993</x:v>
      </x:c>
      <x:c r="P1128" s="8">
        <x:v>0.20000000000000001</x:v>
      </x:c>
      <x:c r="Q1128" s="7">
        <x:v>6.0700000000000003</x:v>
      </x:c>
      <x:c r="R1128" s="7">
        <x:v>20.280000000000001</x:v>
      </x:c>
      <x:c r="S1128" s="5" t="s">
        <x:v>49</x:v>
      </x:c>
      <x:c r="T1128" s="7">
        <x:v>121225.56</x:v>
      </x:c>
      <x:c r="U1128" s="6"/>
      <x:c r="V1128" s="6"/>
      <x:c r="W1128" s="5" t="s">
        <x:v>50</x:v>
      </x:c>
      <x:c r="X1128" s="5" t="s">
        <x:v>51</x:v>
      </x:c>
    </x:row>
    <x:row r="1129">
      <x:c r="A1129" s="5" t="s">
        <x:v>2299</x:v>
      </x:c>
      <x:c r="B1129" s="5">
        <x:v>45603</x:v>
      </x:c>
      <x:c r="C1129" s="5" t="s">
        <x:v>108</x:v>
      </x:c>
      <x:c r="D1129" s="5" t="s">
        <x:v>109</x:v>
      </x:c>
      <x:c r="E1129" s="5" t="s">
        <x:v>90</x:v>
      </x:c>
      <x:c r="F1129" s="5" t="s">
        <x:v>102</x:v>
      </x:c>
      <x:c r="G1129" s="5" t="s">
        <x:v>2300</x:v>
      </x:c>
      <x:c r="H1129" s="5" t="s">
        <x:v>78</x:v>
      </x:c>
      <x:c r="I1129" s="5" t="s">
        <x:v>1168</x:v>
      </x:c>
      <x:c r="J1129" s="5" t="s">
        <x:v>45</x:v>
      </x:c>
      <x:c r="K1129" s="5" t="s">
        <x:v>61</x:v>
      </x:c>
      <x:c r="L1129" s="5" t="s">
        <x:v>94</x:v>
      </x:c>
      <x:c r="M1129" s="5" t="s">
        <x:v>136</x:v>
      </x:c>
      <x:c r="N1129" s="6">
        <x:v>2</x:v>
      </x:c>
      <x:c r="O1129" s="7">
        <x:v>723.86000000000001</x:v>
      </x:c>
      <x:c r="P1129" s="8">
        <x:v>0.14999999999999999</x:v>
      </x:c>
      <x:c r="Q1129" s="7">
        <x:v>519.94000000000005</x:v>
      </x:c>
      <x:c r="R1129" s="7">
        <x:v>1230.5599999999999</x:v>
      </x:c>
      <x:c r="S1129" s="5" t="s">
        <x:v>49</x:v>
      </x:c>
      <x:c r="T1129" s="7">
        <x:v>97976.020000000004</x:v>
      </x:c>
      <x:c r="U1129" s="6"/>
      <x:c r="V1129" s="6"/>
      <x:c r="W1129" s="5" t="s">
        <x:v>50</x:v>
      </x:c>
      <x:c r="X1129" s="5" t="s">
        <x:v>80</x:v>
      </x:c>
    </x:row>
    <x:row r="1130">
      <x:c r="A1130" s="5" t="s">
        <x:v>2301</x:v>
      </x:c>
      <x:c r="B1130" s="5">
        <x:v>45822</x:v>
      </x:c>
      <x:c r="C1130" s="5" t="s">
        <x:v>100</x:v>
      </x:c>
      <x:c r="D1130" s="5" t="s">
        <x:v>101</x:v>
      </x:c>
      <x:c r="E1130" s="5" t="s">
        <x:v>90</x:v>
      </x:c>
      <x:c r="F1130" s="5" t="s">
        <x:v>102</x:v>
      </x:c>
      <x:c r="G1130" s="5" t="s">
        <x:v>2302</x:v>
      </x:c>
      <x:c r="H1130" s="5" t="s">
        <x:v>43</x:v>
      </x:c>
      <x:c r="I1130" s="5" t="s">
        <x:v>294</x:v>
      </x:c>
      <x:c r="J1130" s="5" t="s">
        <x:v>116</x:v>
      </x:c>
      <x:c r="K1130" s="5" t="s">
        <x:v>117</x:v>
      </x:c>
      <x:c r="L1130" s="5" t="s">
        <x:v>16</x:v>
      </x:c>
      <x:c r="M1130" s="5" t="s">
        <x:v>329</x:v>
      </x:c>
      <x:c r="N1130" s="6">
        <x:v>1</x:v>
      </x:c>
      <x:c r="O1130" s="7">
        <x:v>291.02999999999997</x:v>
      </x:c>
      <x:c r="P1130" s="8">
        <x:v>0</x:v>
      </x:c>
      <x:c r="Q1130" s="7">
        <x:v>154.37</x:v>
      </x:c>
      <x:c r="R1130" s="7">
        <x:v>291.02999999999997</x:v>
      </x:c>
      <x:c r="S1130" s="5" t="s">
        <x:v>49</x:v>
      </x:c>
      <x:c r="T1130" s="7">
        <x:v>174898.82999999999</x:v>
      </x:c>
      <x:c r="U1130" s="6"/>
      <x:c r="V1130" s="6"/>
      <x:c r="W1130" s="5" t="s">
        <x:v>50</x:v>
      </x:c>
      <x:c r="X1130" s="5" t="s">
        <x:v>51</x:v>
      </x:c>
    </x:row>
    <x:row r="1131">
      <x:c r="A1131" s="5" t="s">
        <x:v>2303</x:v>
      </x:c>
      <x:c r="B1131" s="5">
        <x:v>46100</x:v>
      </x:c>
      <x:c r="C1131" s="5" t="s">
        <x:v>53</x:v>
      </x:c>
      <x:c r="D1131" s="5" t="s">
        <x:v>54</x:v>
      </x:c>
      <x:c r="E1131" s="5" t="s">
        <x:v>55</x:v>
      </x:c>
      <x:c r="F1131" s="5" t="s">
        <x:v>56</x:v>
      </x:c>
      <x:c r="G1131" s="5" t="s">
        <x:v>1907</x:v>
      </x:c>
      <x:c r="H1131" s="5" t="s">
        <x:v>43</x:v>
      </x:c>
      <x:c r="I1131" s="5" t="s">
        <x:v>85</x:v>
      </x:c>
      <x:c r="J1131" s="5" t="s">
        <x:v>45</x:v>
      </x:c>
      <x:c r="K1131" s="5" t="s">
        <x:v>86</x:v>
      </x:c>
      <x:c r="L1131" s="5" t="s">
        <x:v>47</x:v>
      </x:c>
      <x:c r="M1131" s="5" t="s">
        <x:v>106</x:v>
      </x:c>
      <x:c r="N1131" s="6">
        <x:v>1</x:v>
      </x:c>
      <x:c r="O1131" s="7">
        <x:v>414.55000000000001</x:v>
      </x:c>
      <x:c r="P1131" s="8">
        <x:v>0</x:v>
      </x:c>
      <x:c r="Q1131" s="7">
        <x:v>269.92000000000002</x:v>
      </x:c>
      <x:c r="R1131" s="7">
        <x:v>414.55000000000001</x:v>
      </x:c>
      <x:c r="S1131" s="5" t="s">
        <x:v>49</x:v>
      </x:c>
      <x:c r="T1131" s="7">
        <x:v>71261.809999999998</x:v>
      </x:c>
      <x:c r="U1131" s="6"/>
      <x:c r="V1131" s="6"/>
      <x:c r="W1131" s="5" t="s">
        <x:v>50</x:v>
      </x:c>
      <x:c r="X1131" s="5" t="s">
        <x:v>97</x:v>
      </x:c>
    </x:row>
    <x:row r="1132">
      <x:c r="A1132" s="5" t="s">
        <x:v>2304</x:v>
      </x:c>
      <x:c r="B1132" s="5">
        <x:v>45409</x:v>
      </x:c>
      <x:c r="C1132" s="5" t="s">
        <x:v>162</x:v>
      </x:c>
      <x:c r="D1132" s="5" t="s">
        <x:v>163</x:v>
      </x:c>
      <x:c r="E1132" s="5" t="s">
        <x:v>40</x:v>
      </x:c>
      <x:c r="F1132" s="5" t="s">
        <x:v>158</x:v>
      </x:c>
      <x:c r="G1132" s="5" t="s">
        <x:v>1473</x:v>
      </x:c>
      <x:c r="H1132" s="5" t="s">
        <x:v>43</x:v>
      </x:c>
      <x:c r="I1132" s="5" t="s">
        <x:v>405</x:v>
      </x:c>
      <x:c r="J1132" s="5" t="s">
        <x:v>60</x:v>
      </x:c>
      <x:c r="K1132" s="5" t="s">
        <x:v>61</x:v>
      </x:c>
      <x:c r="L1132" s="5" t="s">
        <x:v>47</x:v>
      </x:c>
      <x:c r="M1132" s="5" t="s">
        <x:v>198</x:v>
      </x:c>
      <x:c r="N1132" s="6">
        <x:v>3</x:v>
      </x:c>
      <x:c r="O1132" s="7">
        <x:v>137.88</x:v>
      </x:c>
      <x:c r="P1132" s="8">
        <x:v>0.14999999999999999</x:v>
      </x:c>
      <x:c r="Q1132" s="7">
        <x:v>75.150000000000006</x:v>
      </x:c>
      <x:c r="R1132" s="7">
        <x:v>351.58999999999997</x:v>
      </x:c>
      <x:c r="S1132" s="5" t="s">
        <x:v>49</x:v>
      </x:c>
      <x:c r="T1132" s="7">
        <x:v>85963.660000000003</x:v>
      </x:c>
      <x:c r="U1132" s="6"/>
      <x:c r="V1132" s="6"/>
      <x:c r="W1132" s="5" t="s">
        <x:v>50</x:v>
      </x:c>
      <x:c r="X1132" s="5" t="s">
        <x:v>80</x:v>
      </x:c>
    </x:row>
    <x:row r="1133">
      <x:c r="A1133" s="5" t="s">
        <x:v>2305</x:v>
      </x:c>
      <x:c r="B1133" s="5">
        <x:v>45805</x:v>
      </x:c>
      <x:c r="C1133" s="5" t="s">
        <x:v>200</x:v>
      </x:c>
      <x:c r="D1133" s="5" t="s">
        <x:v>201</x:v>
      </x:c>
      <x:c r="E1133" s="5" t="s">
        <x:v>40</x:v>
      </x:c>
      <x:c r="F1133" s="5" t="s">
        <x:v>158</x:v>
      </x:c>
      <x:c r="G1133" s="5" t="s">
        <x:v>2306</x:v>
      </x:c>
      <x:c r="H1133" s="5" t="s">
        <x:v>78</x:v>
      </x:c>
      <x:c r="I1133" s="5" t="s">
        <x:v>332</x:v>
      </x:c>
      <x:c r="J1133" s="5" t="s">
        <x:v>93</x:v>
      </x:c>
      <x:c r="K1133" s="5" t="s">
        <x:v>117</x:v>
      </x:c>
      <x:c r="L1133" s="5" t="s">
        <x:v>131</x:v>
      </x:c>
      <x:c r="M1133" s="5" t="s">
        <x:v>48</x:v>
      </x:c>
      <x:c r="N1133" s="6">
        <x:v>1</x:v>
      </x:c>
      <x:c r="O1133" s="7">
        <x:v>45.380000000000003</x:v>
      </x:c>
      <x:c r="P1133" s="8">
        <x:v>0.10000000000000001</x:v>
      </x:c>
      <x:c r="Q1133" s="7">
        <x:v>33.719999999999999</x:v>
      </x:c>
      <x:c r="R1133" s="7">
        <x:v>40.840000000000003</x:v>
      </x:c>
      <x:c r="S1133" s="5" t="s">
        <x:v>49</x:v>
      </x:c>
      <x:c r="T1133" s="7">
        <x:v>74885.059999999998</x:v>
      </x:c>
      <x:c r="U1133" s="6"/>
      <x:c r="V1133" s="6"/>
      <x:c r="W1133" s="5" t="s">
        <x:v>50</x:v>
      </x:c>
      <x:c r="X1133" s="5" t="s">
        <x:v>80</x:v>
      </x:c>
    </x:row>
    <x:row r="1134">
      <x:c r="A1134" s="5" t="s">
        <x:v>2307</x:v>
      </x:c>
      <x:c r="B1134" s="5">
        <x:v>45765</x:v>
      </x:c>
      <x:c r="C1134" s="5" t="s">
        <x:v>200</x:v>
      </x:c>
      <x:c r="D1134" s="5" t="s">
        <x:v>201</x:v>
      </x:c>
      <x:c r="E1134" s="5" t="s">
        <x:v>40</x:v>
      </x:c>
      <x:c r="F1134" s="5" t="s">
        <x:v>158</x:v>
      </x:c>
      <x:c r="G1134" s="5" t="s">
        <x:v>196</x:v>
      </x:c>
      <x:c r="H1134" s="5" t="s">
        <x:v>43</x:v>
      </x:c>
      <x:c r="I1134" s="5" t="s">
        <x:v>141</x:v>
      </x:c>
      <x:c r="J1134" s="5" t="s">
        <x:v>60</x:v>
      </x:c>
      <x:c r="K1134" s="5" t="s">
        <x:v>86</x:v>
      </x:c>
      <x:c r="L1134" s="5" t="s">
        <x:v>47</x:v>
      </x:c>
      <x:c r="M1134" s="5" t="s">
        <x:v>106</x:v>
      </x:c>
      <x:c r="N1134" s="6">
        <x:v>1</x:v>
      </x:c>
      <x:c r="O1134" s="7">
        <x:v>317.57999999999998</x:v>
      </x:c>
      <x:c r="P1134" s="8">
        <x:v>0.10000000000000001</x:v>
      </x:c>
      <x:c r="Q1134" s="7">
        <x:v>203.69999999999999</x:v>
      </x:c>
      <x:c r="R1134" s="7">
        <x:v>285.81999999999999</x:v>
      </x:c>
      <x:c r="S1134" s="5" t="s">
        <x:v>49</x:v>
      </x:c>
      <x:c r="T1134" s="7">
        <x:v>86012.199999999997</x:v>
      </x:c>
      <x:c r="U1134" s="6"/>
      <x:c r="V1134" s="6"/>
      <x:c r="W1134" s="5" t="s">
        <x:v>50</x:v>
      </x:c>
      <x:c r="X1134" s="5" t="s">
        <x:v>51</x:v>
      </x:c>
    </x:row>
    <x:row r="1135">
      <x:c r="A1135" s="5" t="s">
        <x:v>2308</x:v>
      </x:c>
      <x:c r="B1135" s="5">
        <x:v>45349</x:v>
      </x:c>
      <x:c r="C1135" s="5" t="s">
        <x:v>108</x:v>
      </x:c>
      <x:c r="D1135" s="5" t="s">
        <x:v>109</x:v>
      </x:c>
      <x:c r="E1135" s="5" t="s">
        <x:v>90</x:v>
      </x:c>
      <x:c r="F1135" s="5" t="s">
        <x:v>102</x:v>
      </x:c>
      <x:c r="G1135" s="5" t="s">
        <x:v>2309</x:v>
      </x:c>
      <x:c r="H1135" s="5" t="s">
        <x:v>104</x:v>
      </x:c>
      <x:c r="I1135" s="5" t="s">
        <x:v>405</x:v>
      </x:c>
      <x:c r="J1135" s="5" t="s">
        <x:v>60</x:v>
      </x:c>
      <x:c r="K1135" s="5" t="s">
        <x:v>61</x:v>
      </x:c>
      <x:c r="L1135" s="5" t="s">
        <x:v>16</x:v>
      </x:c>
      <x:c r="M1135" s="5" t="s">
        <x:v>122</x:v>
      </x:c>
      <x:c r="N1135" s="6">
        <x:v>3</x:v>
      </x:c>
      <x:c r="O1135" s="7">
        <x:v>124.92</x:v>
      </x:c>
      <x:c r="P1135" s="8">
        <x:v>0.25</x:v>
      </x:c>
      <x:c r="Q1135" s="7">
        <x:v>75.150000000000006</x:v>
      </x:c>
      <x:c r="R1135" s="7">
        <x:v>281.06999999999999</x:v>
      </x:c>
      <x:c r="S1135" s="5" t="s">
        <x:v>49</x:v>
      </x:c>
      <x:c r="T1135" s="7">
        <x:v>195044.23000000001</x:v>
      </x:c>
      <x:c r="U1135" s="6"/>
      <x:c r="V1135" s="6"/>
      <x:c r="W1135" s="5" t="s">
        <x:v>50</x:v>
      </x:c>
      <x:c r="X1135" s="5" t="s">
        <x:v>51</x:v>
      </x:c>
    </x:row>
    <x:row r="1136">
      <x:c r="A1136" s="5" t="s">
        <x:v>2310</x:v>
      </x:c>
      <x:c r="B1136" s="5">
        <x:v>46199</x:v>
      </x:c>
      <x:c r="C1136" s="5" t="s">
        <x:v>38</x:v>
      </x:c>
      <x:c r="D1136" s="5" t="s">
        <x:v>39</x:v>
      </x:c>
      <x:c r="E1136" s="5" t="s">
        <x:v>40</x:v>
      </x:c>
      <x:c r="F1136" s="5" t="s">
        <x:v>41</x:v>
      </x:c>
      <x:c r="G1136" s="5" t="s">
        <x:v>2311</x:v>
      </x:c>
      <x:c r="H1136" s="5" t="s">
        <x:v>43</x:v>
      </x:c>
      <x:c r="I1136" s="5" t="s">
        <x:v>1008</x:v>
      </x:c>
      <x:c r="J1136" s="5" t="s">
        <x:v>116</x:v>
      </x:c>
      <x:c r="K1136" s="5" t="s">
        <x:v>46</x:v>
      </x:c>
      <x:c r="L1136" s="5" t="s">
        <x:v>47</x:v>
      </x:c>
      <x:c r="M1136" s="5" t="s">
        <x:v>204</x:v>
      </x:c>
      <x:c r="N1136" s="6">
        <x:v>1</x:v>
      </x:c>
      <x:c r="O1136" s="7">
        <x:v>306.36000000000001</x:v>
      </x:c>
      <x:c r="P1136" s="8">
        <x:v>0.25</x:v>
      </x:c>
      <x:c r="Q1136" s="7">
        <x:v>146.41999999999999</x:v>
      </x:c>
      <x:c r="R1136" s="7">
        <x:v>229.77000000000001</x:v>
      </x:c>
      <x:c r="S1136" s="5" t="s">
        <x:v>49</x:v>
      </x:c>
      <x:c r="T1136" s="7">
        <x:v>78537.509999999995</x:v>
      </x:c>
      <x:c r="U1136" s="6"/>
      <x:c r="V1136" s="6"/>
      <x:c r="W1136" s="5" t="s">
        <x:v>50</x:v>
      </x:c>
      <x:c r="X1136" s="5" t="s">
        <x:v>80</x:v>
      </x:c>
    </x:row>
    <x:row r="1137">
      <x:c r="A1137" s="5" t="s">
        <x:v>2312</x:v>
      </x:c>
      <x:c r="B1137" s="5">
        <x:v>45468</x:v>
      </x:c>
      <x:c r="C1137" s="5" t="s">
        <x:v>200</x:v>
      </x:c>
      <x:c r="D1137" s="5" t="s">
        <x:v>201</x:v>
      </x:c>
      <x:c r="E1137" s="5" t="s">
        <x:v>40</x:v>
      </x:c>
      <x:c r="F1137" s="5" t="s">
        <x:v>158</x:v>
      </x:c>
      <x:c r="G1137" s="5" t="s">
        <x:v>764</x:v>
      </x:c>
      <x:c r="H1137" s="5" t="s">
        <x:v>43</x:v>
      </x:c>
      <x:c r="I1137" s="5" t="s">
        <x:v>362</x:v>
      </x:c>
      <x:c r="J1137" s="5" t="s">
        <x:v>45</x:v>
      </x:c>
      <x:c r="K1137" s="5" t="s">
        <x:v>46</x:v>
      </x:c>
      <x:c r="L1137" s="5" t="s">
        <x:v>16</x:v>
      </x:c>
      <x:c r="M1137" s="5" t="s">
        <x:v>142</x:v>
      </x:c>
      <x:c r="N1137" s="6">
        <x:v>1</x:v>
      </x:c>
      <x:c r="O1137" s="7">
        <x:v>316.63999999999999</x:v>
      </x:c>
      <x:c r="P1137" s="8">
        <x:v>0</x:v>
      </x:c>
      <x:c r="Q1137" s="7">
        <x:v>258.26999999999998</x:v>
      </x:c>
      <x:c r="R1137" s="7">
        <x:v>316.63999999999999</x:v>
      </x:c>
      <x:c r="S1137" s="5" t="s">
        <x:v>49</x:v>
      </x:c>
      <x:c r="T1137" s="7">
        <x:v>201185.26000000001</x:v>
      </x:c>
      <x:c r="U1137" s="6"/>
      <x:c r="V1137" s="6"/>
      <x:c r="W1137" s="5" t="s">
        <x:v>50</x:v>
      </x:c>
      <x:c r="X1137" s="5" t="s">
        <x:v>51</x:v>
      </x:c>
    </x:row>
    <x:row r="1138">
      <x:c r="A1138" s="5" t="s">
        <x:v>2313</x:v>
      </x:c>
      <x:c r="B1138" s="5">
        <x:v>46194</x:v>
      </x:c>
      <x:c r="C1138" s="5" t="s">
        <x:v>156</x:v>
      </x:c>
      <x:c r="D1138" s="5" t="s">
        <x:v>157</x:v>
      </x:c>
      <x:c r="E1138" s="5" t="s">
        <x:v>55</x:v>
      </x:c>
      <x:c r="F1138" s="5" t="s">
        <x:v>158</x:v>
      </x:c>
      <x:c r="G1138" s="5" t="s">
        <x:v>1106</x:v>
      </x:c>
      <x:c r="H1138" s="5" t="s">
        <x:v>43</x:v>
      </x:c>
      <x:c r="I1138" s="5" t="s">
        <x:v>1451</x:v>
      </x:c>
      <x:c r="J1138" s="5" t="s">
        <x:v>60</x:v>
      </x:c>
      <x:c r="K1138" s="5" t="s">
        <x:v>86</x:v>
      </x:c>
      <x:c r="L1138" s="5" t="s">
        <x:v>16</x:v>
      </x:c>
      <x:c r="M1138" s="5" t="s">
        <x:v>62</x:v>
      </x:c>
      <x:c r="N1138" s="6">
        <x:v>1</x:v>
      </x:c>
      <x:c r="O1138" s="7">
        <x:v>134.31999999999999</x:v>
      </x:c>
      <x:c r="P1138" s="8">
        <x:v>0.25</x:v>
      </x:c>
      <x:c r="Q1138" s="7">
        <x:v>89.379999999999995</x:v>
      </x:c>
      <x:c r="R1138" s="7">
        <x:v>100.73999999999999</x:v>
      </x:c>
      <x:c r="S1138" s="5" t="s">
        <x:v>49</x:v>
      </x:c>
      <x:c r="T1138" s="7">
        <x:v>125192.92999999999</x:v>
      </x:c>
      <x:c r="U1138" s="6"/>
      <x:c r="V1138" s="6"/>
      <x:c r="W1138" s="5" t="s">
        <x:v>50</x:v>
      </x:c>
      <x:c r="X1138" s="5" t="s">
        <x:v>51</x:v>
      </x:c>
    </x:row>
    <x:row r="1139">
      <x:c r="A1139" s="5" t="s">
        <x:v>2314</x:v>
      </x:c>
      <x:c r="B1139" s="5">
        <x:v>46110</x:v>
      </x:c>
      <x:c r="C1139" s="5" t="s">
        <x:v>88</x:v>
      </x:c>
      <x:c r="D1139" s="5" t="s">
        <x:v>89</x:v>
      </x:c>
      <x:c r="E1139" s="5" t="s">
        <x:v>90</x:v>
      </x:c>
      <x:c r="F1139" s="5" t="s">
        <x:v>56</x:v>
      </x:c>
      <x:c r="G1139" s="5" t="s">
        <x:v>2049</x:v>
      </x:c>
      <x:c r="H1139" s="5" t="s">
        <x:v>43</x:v>
      </x:c>
      <x:c r="I1139" s="5" t="s">
        <x:v>1505</x:v>
      </x:c>
      <x:c r="J1139" s="5" t="s">
        <x:v>60</x:v>
      </x:c>
      <x:c r="K1139" s="5" t="s">
        <x:v>86</x:v>
      </x:c>
      <x:c r="L1139" s="5" t="s">
        <x:v>47</x:v>
      </x:c>
      <x:c r="M1139" s="5" t="s">
        <x:v>69</x:v>
      </x:c>
      <x:c r="N1139" s="6">
        <x:v>1</x:v>
      </x:c>
      <x:c r="O1139" s="7">
        <x:v>196.21000000000001</x:v>
      </x:c>
      <x:c r="P1139" s="8">
        <x:v>0.10000000000000001</x:v>
      </x:c>
      <x:c r="Q1139" s="7">
        <x:v>157.96000000000001</x:v>
      </x:c>
      <x:c r="R1139" s="7">
        <x:v>176.59</x:v>
      </x:c>
      <x:c r="S1139" s="5" t="s">
        <x:v>49</x:v>
      </x:c>
      <x:c r="T1139" s="7">
        <x:v>71261.809999999998</x:v>
      </x:c>
      <x:c r="U1139" s="6"/>
      <x:c r="V1139" s="6"/>
      <x:c r="W1139" s="5" t="s">
        <x:v>50</x:v>
      </x:c>
      <x:c r="X1139" s="5" t="s">
        <x:v>51</x:v>
      </x:c>
    </x:row>
    <x:row r="1140">
      <x:c r="A1140" s="5" t="s">
        <x:v>2315</x:v>
      </x:c>
      <x:c r="B1140" s="5">
        <x:v>45325</x:v>
      </x:c>
      <x:c r="C1140" s="5" t="s">
        <x:v>64</x:v>
      </x:c>
      <x:c r="D1140" s="5" t="s">
        <x:v>65</x:v>
      </x:c>
      <x:c r="E1140" s="5" t="s">
        <x:v>40</x:v>
      </x:c>
      <x:c r="F1140" s="5" t="s">
        <x:v>66</x:v>
      </x:c>
      <x:c r="G1140" s="5" t="s">
        <x:v>2316</x:v>
      </x:c>
      <x:c r="H1140" s="5" t="s">
        <x:v>43</x:v>
      </x:c>
      <x:c r="I1140" s="5" t="s">
        <x:v>575</x:v>
      </x:c>
      <x:c r="J1140" s="5" t="s">
        <x:v>74</x:v>
      </x:c>
      <x:c r="K1140" s="5" t="s">
        <x:v>46</x:v>
      </x:c>
      <x:c r="L1140" s="5" t="s">
        <x:v>16</x:v>
      </x:c>
      <x:c r="M1140" s="5" t="s">
        <x:v>204</x:v>
      </x:c>
      <x:c r="N1140" s="6">
        <x:v>-1</x:v>
      </x:c>
      <x:c r="O1140" s="7">
        <x:v>63.270000000000003</x:v>
      </x:c>
      <x:c r="P1140" s="8">
        <x:v>0</x:v>
      </x:c>
      <x:c r="Q1140" s="7">
        <x:v>41.68</x:v>
      </x:c>
      <x:c r="R1140" s="7">
        <x:v>-63.270000000000003</x:v>
      </x:c>
      <x:c r="S1140" s="5" t="s">
        <x:v>49</x:v>
      </x:c>
      <x:c r="T1140" s="7">
        <x:v>143948.82000000001</x:v>
      </x:c>
      <x:c r="U1140" s="6"/>
      <x:c r="V1140" s="6"/>
      <x:c r="W1140" s="5" t="s">
        <x:v>96</x:v>
      </x:c>
      <x:c r="X1140" s="5" t="s">
        <x:v>70</x:v>
      </x:c>
    </x:row>
    <x:row r="1141">
      <x:c r="A1141" s="5" t="s">
        <x:v>2317</x:v>
      </x:c>
      <x:c r="B1141" s="5">
        <x:v>45408</x:v>
      </x:c>
      <x:c r="C1141" s="5" t="s">
        <x:v>185</x:v>
      </x:c>
      <x:c r="D1141" s="5" t="s">
        <x:v>186</x:v>
      </x:c>
      <x:c r="E1141" s="5" t="s">
        <x:v>90</x:v>
      </x:c>
      <x:c r="F1141" s="5" t="s">
        <x:v>41</x:v>
      </x:c>
      <x:c r="G1141" s="5" t="s">
        <x:v>2318</x:v>
      </x:c>
      <x:c r="H1141" s="5" t="s">
        <x:v>43</x:v>
      </x:c>
      <x:c r="I1141" s="5" t="s">
        <x:v>665</x:v>
      </x:c>
      <x:c r="J1141" s="5" t="s">
        <x:v>116</x:v>
      </x:c>
      <x:c r="K1141" s="5" t="s">
        <x:v>117</x:v>
      </x:c>
      <x:c r="L1141" s="5" t="s">
        <x:v>131</x:v>
      </x:c>
      <x:c r="M1141" s="5" t="s">
        <x:v>125</x:v>
      </x:c>
      <x:c r="N1141" s="6">
        <x:v>1</x:v>
      </x:c>
      <x:c r="O1141" s="7">
        <x:v>229.91</x:v>
      </x:c>
      <x:c r="P1141" s="8">
        <x:v>0.10000000000000001</x:v>
      </x:c>
      <x:c r="Q1141" s="7">
        <x:v>150.55000000000001</x:v>
      </x:c>
      <x:c r="R1141" s="7">
        <x:v>206.91999999999999</x:v>
      </x:c>
      <x:c r="S1141" s="5" t="s">
        <x:v>49</x:v>
      </x:c>
      <x:c r="T1141" s="7">
        <x:v>71814.25</x:v>
      </x:c>
      <x:c r="U1141" s="6"/>
      <x:c r="V1141" s="6"/>
      <x:c r="W1141" s="5" t="s">
        <x:v>50</x:v>
      </x:c>
      <x:c r="X1141" s="5" t="s">
        <x:v>97</x:v>
      </x:c>
    </x:row>
    <x:row r="1142">
      <x:c r="A1142" s="5" t="s">
        <x:v>2319</x:v>
      </x:c>
      <x:c r="B1142" s="5">
        <x:v>45441</x:v>
      </x:c>
      <x:c r="C1142" s="5" t="s">
        <x:v>100</x:v>
      </x:c>
      <x:c r="D1142" s="5" t="s">
        <x:v>101</x:v>
      </x:c>
      <x:c r="E1142" s="5" t="s">
        <x:v>90</x:v>
      </x:c>
      <x:c r="F1142" s="5" t="s">
        <x:v>102</x:v>
      </x:c>
      <x:c r="G1142" s="5" t="s">
        <x:v>2320</x:v>
      </x:c>
      <x:c r="H1142" s="5" t="s">
        <x:v>104</x:v>
      </x:c>
      <x:c r="I1142" s="5" t="s">
        <x:v>509</x:v>
      </x:c>
      <x:c r="J1142" s="5" t="s">
        <x:v>45</x:v>
      </x:c>
      <x:c r="K1142" s="5" t="s">
        <x:v>61</x:v>
      </x:c>
      <x:c r="L1142" s="5" t="s">
        <x:v>16</x:v>
      </x:c>
      <x:c r="M1142" s="5" t="s">
        <x:v>442</x:v>
      </x:c>
      <x:c r="N1142" s="6">
        <x:v>1</x:v>
      </x:c>
      <x:c r="O1142" s="7">
        <x:v>681.03999999999996</x:v>
      </x:c>
      <x:c r="P1142" s="8">
        <x:v>5</x:v>
      </x:c>
      <x:c r="Q1142" s="7">
        <x:v>337.99000000000001</x:v>
      </x:c>
      <x:c r="R1142" s="7">
        <x:v>646.99000000000001</x:v>
      </x:c>
      <x:c r="S1142" s="5" t="s">
        <x:v>49</x:v>
      </x:c>
      <x:c r="T1142" s="7">
        <x:v>170500.35000000001</x:v>
      </x:c>
      <x:c r="U1142" s="6">
        <x:v>0</x:v>
      </x:c>
      <x:c r="V1142" s="6">
        <x:v>32</x:v>
      </x:c>
      <x:c r="W1142" s="5" t="s">
        <x:v>50</x:v>
      </x:c>
      <x:c r="X1142" s="5" t="s">
        <x:v>97</x:v>
      </x:c>
    </x:row>
    <x:row r="1143">
      <x:c r="A1143" s="5" t="s">
        <x:v>2321</x:v>
      </x:c>
      <x:c r="B1143" s="5">
        <x:v>45853</x:v>
      </x:c>
      <x:c r="C1143" s="5" t="s">
        <x:v>38</x:v>
      </x:c>
      <x:c r="D1143" s="5" t="s">
        <x:v>39</x:v>
      </x:c>
      <x:c r="E1143" s="5" t="s">
        <x:v>40</x:v>
      </x:c>
      <x:c r="F1143" s="5" t="s">
        <x:v>41</x:v>
      </x:c>
      <x:c r="G1143" s="5" t="s">
        <x:v>2322</x:v>
      </x:c>
      <x:c r="H1143" s="5" t="s">
        <x:v>104</x:v>
      </x:c>
      <x:c r="I1143" s="5" t="s">
        <x:v>706</x:v>
      </x:c>
      <x:c r="J1143" s="5" t="s">
        <x:v>45</x:v>
      </x:c>
      <x:c r="K1143" s="5" t="s">
        <x:v>117</x:v>
      </x:c>
      <x:c r="L1143" s="5" t="s">
        <x:v>16</x:v>
      </x:c>
      <x:c r="M1143" s="5" t="s">
        <x:v>112</x:v>
      </x:c>
      <x:c r="N1143" s="6">
        <x:v>1</x:v>
      </x:c>
      <x:c r="O1143" s="7">
        <x:v>622.61000000000001</x:v>
      </x:c>
      <x:c r="P1143" s="8">
        <x:v>0.20000000000000001</x:v>
      </x:c>
      <x:c r="Q1143" s="7">
        <x:v>426.80000000000001</x:v>
      </x:c>
      <x:c r="R1143" s="7">
        <x:v>498.08999999999997</x:v>
      </x:c>
      <x:c r="S1143" s="5" t="s">
        <x:v>49</x:v>
      </x:c>
      <x:c r="T1143" s="7">
        <x:v>152036.54999999999</x:v>
      </x:c>
      <x:c r="U1143" s="6"/>
      <x:c r="V1143" s="6"/>
      <x:c r="W1143" s="5" t="s">
        <x:v>50</x:v>
      </x:c>
      <x:c r="X1143" s="5" t="s">
        <x:v>70</x:v>
      </x:c>
    </x:row>
    <x:row r="1144">
      <x:c r="A1144" s="5" t="s">
        <x:v>2323</x:v>
      </x:c>
      <x:c r="B1144" s="5">
        <x:v>46173</x:v>
      </x:c>
      <x:c r="C1144" s="5" t="s">
        <x:v>283</x:v>
      </x:c>
      <x:c r="D1144" s="5" t="s">
        <x:v>284</x:v>
      </x:c>
      <x:c r="E1144" s="5" t="s">
        <x:v>55</x:v>
      </x:c>
      <x:c r="F1144" s="5" t="s">
        <x:v>56</x:v>
      </x:c>
      <x:c r="G1144" s="5" t="s">
        <x:v>2324</x:v>
      </x:c>
      <x:c r="H1144" s="5" t="s">
        <x:v>58</x:v>
      </x:c>
      <x:c r="I1144" s="5" t="s">
        <x:v>365</x:v>
      </x:c>
      <x:c r="J1144" s="5" t="s">
        <x:v>74</x:v>
      </x:c>
      <x:c r="K1144" s="5" t="s">
        <x:v>117</x:v>
      </x:c>
      <x:c r="L1144" s="5" t="s">
        <x:v>131</x:v>
      </x:c>
      <x:c r="M1144" s="5" t="s">
        <x:v>384</x:v>
      </x:c>
      <x:c r="N1144" s="6">
        <x:v>1</x:v>
      </x:c>
      <x:c r="O1144" s="7">
        <x:v>94.739999999999995</x:v>
      </x:c>
      <x:c r="P1144" s="8">
        <x:v>0</x:v>
      </x:c>
      <x:c r="Q1144" s="7">
        <x:v>50.859999999999999</x:v>
      </x:c>
      <x:c r="R1144" s="7">
        <x:v>94.739999999999995</x:v>
      </x:c>
      <x:c r="S1144" s="5" t="s">
        <x:v>49</x:v>
      </x:c>
      <x:c r="T1144" s="7">
        <x:v>74646.020000000004</x:v>
      </x:c>
      <x:c r="U1144" s="6"/>
      <x:c r="V1144" s="6"/>
      <x:c r="W1144" s="5" t="s">
        <x:v>50</x:v>
      </x:c>
      <x:c r="X1144" s="5" t="s">
        <x:v>70</x:v>
      </x:c>
    </x:row>
    <x:row r="1145">
      <x:c r="A1145" s="5" t="s">
        <x:v>2325</x:v>
      </x:c>
      <x:c r="B1145" s="5">
        <x:v>45686</x:v>
      </x:c>
      <x:c r="C1145" s="5" t="s">
        <x:v>88</x:v>
      </x:c>
      <x:c r="D1145" s="5" t="s">
        <x:v>89</x:v>
      </x:c>
      <x:c r="E1145" s="5" t="s">
        <x:v>90</x:v>
      </x:c>
      <x:c r="F1145" s="5" t="s">
        <x:v>56</x:v>
      </x:c>
      <x:c r="G1145" s="5" t="s">
        <x:v>508</x:v>
      </x:c>
      <x:c r="H1145" s="5" t="s">
        <x:v>104</x:v>
      </x:c>
      <x:c r="I1145" s="5" t="s">
        <x:v>257</x:v>
      </x:c>
      <x:c r="J1145" s="5" t="s">
        <x:v>74</x:v>
      </x:c>
      <x:c r="K1145" s="5" t="s">
        <x:v>86</x:v>
      </x:c>
      <x:c r="L1145" s="5" t="s">
        <x:v>16</x:v>
      </x:c>
      <x:c r="M1145" s="5" t="s">
        <x:v>329</x:v>
      </x:c>
      <x:c r="N1145" s="6">
        <x:v>3</x:v>
      </x:c>
      <x:c r="O1145" s="7">
        <x:v>97.799999999999997</x:v>
      </x:c>
      <x:c r="P1145" s="8">
        <x:v>0.10000000000000001</x:v>
      </x:c>
      <x:c r="Q1145" s="7">
        <x:v>62.619999999999997</x:v>
      </x:c>
      <x:c r="R1145" s="7">
        <x:v>264.06</x:v>
      </x:c>
      <x:c r="S1145" s="5" t="s">
        <x:v>49</x:v>
      </x:c>
      <x:c r="T1145" s="7">
        <x:v>137158.26999999999</x:v>
      </x:c>
      <x:c r="U1145" s="6"/>
      <x:c r="V1145" s="6"/>
      <x:c r="W1145" s="5" t="s">
        <x:v>50</x:v>
      </x:c>
      <x:c r="X1145" s="5" t="s">
        <x:v>70</x:v>
      </x:c>
    </x:row>
    <x:row r="1146">
      <x:c r="A1146" s="5" t="s">
        <x:v>2326</x:v>
      </x:c>
      <x:c r="B1146" s="5">
        <x:v>45510</x:v>
      </x:c>
      <x:c r="C1146" s="5" t="s">
        <x:v>200</x:v>
      </x:c>
      <x:c r="D1146" s="5" t="s">
        <x:v>201</x:v>
      </x:c>
      <x:c r="E1146" s="5" t="s">
        <x:v>40</x:v>
      </x:c>
      <x:c r="F1146" s="5" t="s">
        <x:v>158</x:v>
      </x:c>
      <x:c r="G1146" s="5" t="s">
        <x:v>2327</x:v>
      </x:c>
      <x:c r="H1146" s="5" t="s">
        <x:v>104</x:v>
      </x:c>
      <x:c r="I1146" s="5" t="s">
        <x:v>601</x:v>
      </x:c>
      <x:c r="J1146" s="5" t="s">
        <x:v>116</x:v>
      </x:c>
      <x:c r="K1146" s="5" t="s">
        <x:v>61</x:v>
      </x:c>
      <x:c r="L1146" s="5" t="s">
        <x:v>47</x:v>
      </x:c>
      <x:c r="M1146" s="5" t="s">
        <x:v>419</x:v>
      </x:c>
      <x:c r="N1146" s="6">
        <x:v>-1</x:v>
      </x:c>
      <x:c r="O1146" s="7">
        <x:v>232.34</x:v>
      </x:c>
      <x:c r="P1146" s="8">
        <x:v>0.20000000000000001</x:v>
      </x:c>
      <x:c r="Q1146" s="7">
        <x:v>116.03</x:v>
      </x:c>
      <x:c r="R1146" s="7">
        <x:v>-185.87</x:v>
      </x:c>
      <x:c r="S1146" s="5" t="s">
        <x:v>49</x:v>
      </x:c>
      <x:c r="T1146" s="7">
        <x:v>72389.940000000002</x:v>
      </x:c>
      <x:c r="U1146" s="6"/>
      <x:c r="V1146" s="6"/>
      <x:c r="W1146" s="5" t="s">
        <x:v>96</x:v>
      </x:c>
      <x:c r="X1146" s="5" t="s">
        <x:v>97</x:v>
      </x:c>
    </x:row>
    <x:row r="1147">
      <x:c r="A1147" s="5" t="s">
        <x:v>2328</x:v>
      </x:c>
      <x:c r="B1147" s="5">
        <x:v>46080</x:v>
      </x:c>
      <x:c r="C1147" s="5" t="s">
        <x:v>185</x:v>
      </x:c>
      <x:c r="D1147" s="5" t="s">
        <x:v>186</x:v>
      </x:c>
      <x:c r="E1147" s="5" t="s">
        <x:v>90</x:v>
      </x:c>
      <x:c r="F1147" s="5" t="s">
        <x:v>41</x:v>
      </x:c>
      <x:c r="G1147" s="5" t="s">
        <x:v>2329</x:v>
      </x:c>
      <x:c r="H1147" s="5" t="s">
        <x:v>78</x:v>
      </x:c>
      <x:c r="I1147" s="5" t="s">
        <x:v>1490</x:v>
      </x:c>
      <x:c r="J1147" s="5" t="s">
        <x:v>45</x:v>
      </x:c>
      <x:c r="K1147" s="5" t="s">
        <x:v>86</x:v>
      </x:c>
      <x:c r="L1147" s="5" t="s">
        <x:v>16</x:v>
      </x:c>
      <x:c r="M1147" s="5" t="s">
        <x:v>266</x:v>
      </x:c>
      <x:c r="N1147" s="6">
        <x:v>1</x:v>
      </x:c>
      <x:c r="O1147" s="7">
        <x:v>406.98000000000002</x:v>
      </x:c>
      <x:c r="P1147" s="8">
        <x:v>0</x:v>
      </x:c>
      <x:c r="Q1147" s="7">
        <x:v>213.25</x:v>
      </x:c>
      <x:c r="R1147" s="7">
        <x:v>406.98000000000002</x:v>
      </x:c>
      <x:c r="S1147" s="5" t="s">
        <x:v>49</x:v>
      </x:c>
      <x:c r="T1147" s="7">
        <x:v>121225.56</x:v>
      </x:c>
      <x:c r="U1147" s="6"/>
      <x:c r="V1147" s="6"/>
      <x:c r="W1147" s="5" t="s">
        <x:v>50</x:v>
      </x:c>
      <x:c r="X1147" s="5" t="s">
        <x:v>70</x:v>
      </x:c>
    </x:row>
    <x:row r="1148">
      <x:c r="A1148" s="5" t="s">
        <x:v>2330</x:v>
      </x:c>
      <x:c r="B1148" s="5">
        <x:v>45972</x:v>
      </x:c>
      <x:c r="C1148" s="5" t="s">
        <x:v>156</x:v>
      </x:c>
      <x:c r="D1148" s="5" t="s">
        <x:v>157</x:v>
      </x:c>
      <x:c r="E1148" s="5" t="s">
        <x:v>55</x:v>
      </x:c>
      <x:c r="F1148" s="5" t="s">
        <x:v>158</x:v>
      </x:c>
      <x:c r="G1148" s="5" t="s">
        <x:v>2331</x:v>
      </x:c>
      <x:c r="H1148" s="5" t="s">
        <x:v>58</x:v>
      </x:c>
      <x:c r="I1148" s="5" t="s">
        <x:v>1317</x:v>
      </x:c>
      <x:c r="J1148" s="5" t="s">
        <x:v>45</x:v>
      </x:c>
      <x:c r="K1148" s="5" t="s">
        <x:v>117</x:v>
      </x:c>
      <x:c r="L1148" s="5" t="s">
        <x:v>131</x:v>
      </x:c>
      <x:c r="M1148" s="5" t="s">
        <x:v>281</x:v>
      </x:c>
      <x:c r="N1148" s="6">
        <x:v>1</x:v>
      </x:c>
      <x:c r="O1148" s="7">
        <x:v>460.08999999999997</x:v>
      </x:c>
      <x:c r="P1148" s="8">
        <x:v>0.25</x:v>
      </x:c>
      <x:c r="Q1148" s="7">
        <x:v>283.66000000000003</x:v>
      </x:c>
      <x:c r="R1148" s="7">
        <x:v>345.06999999999999</x:v>
      </x:c>
      <x:c r="S1148" s="5" t="s">
        <x:v>49</x:v>
      </x:c>
      <x:c r="T1148" s="7">
        <x:v>74094.880000000005</x:v>
      </x:c>
      <x:c r="U1148" s="6"/>
      <x:c r="V1148" s="6"/>
      <x:c r="W1148" s="5" t="s">
        <x:v>50</x:v>
      </x:c>
      <x:c r="X1148" s="5" t="s">
        <x:v>80</x:v>
      </x:c>
    </x:row>
    <x:row r="1149">
      <x:c r="A1149" s="5" t="s">
        <x:v>2332</x:v>
      </x:c>
      <x:c r="B1149" s="5">
        <x:v>45505</x:v>
      </x:c>
      <x:c r="C1149" s="5" t="s">
        <x:v>38</x:v>
      </x:c>
      <x:c r="D1149" s="5" t="s">
        <x:v>39</x:v>
      </x:c>
      <x:c r="E1149" s="5" t="s">
        <x:v>40</x:v>
      </x:c>
      <x:c r="F1149" s="5" t="s">
        <x:v>41</x:v>
      </x:c>
      <x:c r="G1149" s="5" t="s">
        <x:v>785</x:v>
      </x:c>
      <x:c r="H1149" s="5" t="s">
        <x:v>58</x:v>
      </x:c>
      <x:c r="I1149" s="5" t="s">
        <x:v>343</x:v>
      </x:c>
      <x:c r="J1149" s="5" t="s">
        <x:v>93</x:v>
      </x:c>
      <x:c r="K1149" s="5" t="s">
        <x:v>61</x:v>
      </x:c>
      <x:c r="L1149" s="5" t="s">
        <x:v>47</x:v>
      </x:c>
      <x:c r="M1149" s="5" t="s">
        <x:v>222</x:v>
      </x:c>
      <x:c r="N1149" s="6">
        <x:v>-1</x:v>
      </x:c>
      <x:c r="O1149" s="7">
        <x:v>17.469999999999999</x:v>
      </x:c>
      <x:c r="P1149" s="8">
        <x:v>0</x:v>
      </x:c>
      <x:c r="Q1149" s="7">
        <x:v>10.119999999999999</x:v>
      </x:c>
      <x:c r="R1149" s="7">
        <x:v>-17.469999999999999</x:v>
      </x:c>
      <x:c r="S1149" s="5" t="s">
        <x:v>49</x:v>
      </x:c>
      <x:c r="T1149" s="7">
        <x:v>81898.130000000005</x:v>
      </x:c>
      <x:c r="U1149" s="6"/>
      <x:c r="V1149" s="6"/>
      <x:c r="W1149" s="5" t="s">
        <x:v>96</x:v>
      </x:c>
      <x:c r="X1149" s="5" t="s">
        <x:v>80</x:v>
      </x:c>
    </x:row>
    <x:row r="1150">
      <x:c r="A1150" s="5" t="s">
        <x:v>2333</x:v>
      </x:c>
      <x:c r="B1150" s="5">
        <x:v>45618</x:v>
      </x:c>
      <x:c r="C1150" s="5" t="s">
        <x:v>340</x:v>
      </x:c>
      <x:c r="D1150" s="5" t="s">
        <x:v>341</x:v>
      </x:c>
      <x:c r="E1150" s="5" t="s">
        <x:v>55</x:v>
      </x:c>
      <x:c r="F1150" s="5" t="s">
        <x:v>66</x:v>
      </x:c>
      <x:c r="G1150" s="5" t="s">
        <x:v>452</x:v>
      </x:c>
      <x:c r="H1150" s="5" t="s">
        <x:v>78</x:v>
      </x:c>
      <x:c r="I1150" s="5" t="s">
        <x:v>197</x:v>
      </x:c>
      <x:c r="J1150" s="5" t="s">
        <x:v>93</x:v>
      </x:c>
      <x:c r="K1150" s="5" t="s">
        <x:v>117</x:v>
      </x:c>
      <x:c r="L1150" s="5" t="s">
        <x:v>16</x:v>
      </x:c>
      <x:c r="M1150" s="5" t="s">
        <x:v>122</x:v>
      </x:c>
      <x:c r="N1150" s="6">
        <x:v>2</x:v>
      </x:c>
      <x:c r="O1150" s="7">
        <x:v>34.329999999999998</x:v>
      </x:c>
      <x:c r="P1150" s="8">
        <x:v>0.20000000000000001</x:v>
      </x:c>
      <x:c r="Q1150" s="7">
        <x:v>18.5</x:v>
      </x:c>
      <x:c r="R1150" s="7">
        <x:v>54.93</x:v>
      </x:c>
      <x:c r="S1150" s="5" t="s">
        <x:v>49</x:v>
      </x:c>
      <x:c r="T1150" s="7">
        <x:v>129181.07000000001</x:v>
      </x:c>
      <x:c r="U1150" s="6"/>
      <x:c r="V1150" s="6"/>
      <x:c r="W1150" s="5" t="s">
        <x:v>50</x:v>
      </x:c>
      <x:c r="X1150" s="5" t="s">
        <x:v>70</x:v>
      </x:c>
    </x:row>
    <x:row r="1151">
      <x:c r="A1151" s="5" t="s">
        <x:v>2334</x:v>
      </x:c>
      <x:c r="B1151" s="5">
        <x:v>45398</x:v>
      </x:c>
      <x:c r="C1151" s="5" t="s">
        <x:v>185</x:v>
      </x:c>
      <x:c r="D1151" s="5" t="s">
        <x:v>186</x:v>
      </x:c>
      <x:c r="E1151" s="5" t="s">
        <x:v>90</x:v>
      </x:c>
      <x:c r="F1151" s="5" t="s">
        <x:v>41</x:v>
      </x:c>
      <x:c r="G1151" s="5" t="s">
        <x:v>2335</x:v>
      </x:c>
      <x:c r="H1151" s="5" t="s">
        <x:v>104</x:v>
      </x:c>
      <x:c r="I1151" s="5" t="s">
        <x:v>488</x:v>
      </x:c>
      <x:c r="J1151" s="5" t="s">
        <x:v>74</x:v>
      </x:c>
      <x:c r="K1151" s="5" t="s">
        <x:v>117</x:v>
      </x:c>
      <x:c r="L1151" s="5" t="s">
        <x:v>131</x:v>
      </x:c>
      <x:c r="M1151" s="5" t="s">
        <x:v>384</x:v>
      </x:c>
      <x:c r="N1151" s="6">
        <x:v>1</x:v>
      </x:c>
      <x:c r="O1151" s="7">
        <x:v>52.780000000000001</x:v>
      </x:c>
      <x:c r="P1151" s="8">
        <x:v>5.0000000000000003e-002</x:v>
      </x:c>
      <x:c r="Q1151" s="7">
        <x:v>27.350000000000001</x:v>
      </x:c>
      <x:c r="R1151" s="7">
        <x:v>50.140000000000001</x:v>
      </x:c>
      <x:c r="S1151" s="5" t="s">
        <x:v>49</x:v>
      </x:c>
      <x:c r="T1151" s="7">
        <x:v>71814.25</x:v>
      </x:c>
      <x:c r="U1151" s="6"/>
      <x:c r="V1151" s="6"/>
      <x:c r="W1151" s="5" t="s">
        <x:v>50</x:v>
      </x:c>
      <x:c r="X1151" s="5" t="s">
        <x:v>97</x:v>
      </x:c>
    </x:row>
    <x:row r="1152">
      <x:c r="A1152" s="5" t="s">
        <x:v>2336</x:v>
      </x:c>
      <x:c r="B1152" s="5">
        <x:v>45414</x:v>
      </x:c>
      <x:c r="C1152" s="5" t="s">
        <x:v>144</x:v>
      </x:c>
      <x:c r="D1152" s="5" t="s">
        <x:v>145</x:v>
      </x:c>
      <x:c r="E1152" s="5" t="s">
        <x:v>55</x:v>
      </x:c>
      <x:c r="F1152" s="5" t="s">
        <x:v>66</x:v>
      </x:c>
      <x:c r="G1152" s="5" t="s">
        <x:v>2337</x:v>
      </x:c>
      <x:c r="H1152" s="5" t="s">
        <x:v>104</x:v>
      </x:c>
      <x:c r="I1152" s="5" t="s">
        <x:v>470</x:v>
      </x:c>
      <x:c r="J1152" s="5" t="s">
        <x:v>74</x:v>
      </x:c>
      <x:c r="K1152" s="5" t="s">
        <x:v>46</x:v>
      </x:c>
      <x:c r="L1152" s="5" t="s">
        <x:v>16</x:v>
      </x:c>
      <x:c r="M1152" s="5" t="s">
        <x:v>489</x:v>
      </x:c>
      <x:c r="N1152" s="6">
        <x:v>2</x:v>
      </x:c>
      <x:c r="O1152" s="7">
        <x:v>68.870000000000005</x:v>
      </x:c>
      <x:c r="P1152" s="8">
        <x:v>0.20000000000000001</x:v>
      </x:c>
      <x:c r="Q1152" s="7">
        <x:v>45.609999999999999</x:v>
      </x:c>
      <x:c r="R1152" s="7">
        <x:v>110.19</x:v>
      </x:c>
      <x:c r="S1152" s="5" t="s">
        <x:v>49</x:v>
      </x:c>
      <x:c r="T1152" s="7">
        <x:v>191983.01999999999</x:v>
      </x:c>
      <x:c r="U1152" s="6"/>
      <x:c r="V1152" s="6"/>
      <x:c r="W1152" s="5" t="s">
        <x:v>50</x:v>
      </x:c>
      <x:c r="X1152" s="5" t="s">
        <x:v>51</x:v>
      </x:c>
    </x:row>
    <x:row r="1153">
      <x:c r="A1153" s="5" t="s">
        <x:v>2338</x:v>
      </x:c>
      <x:c r="B1153" s="5">
        <x:v>45621</x:v>
      </x:c>
      <x:c r="C1153" s="5" t="s">
        <x:v>247</x:v>
      </x:c>
      <x:c r="D1153" s="5" t="s">
        <x:v>248</x:v>
      </x:c>
      <x:c r="E1153" s="5" t="s">
        <x:v>40</x:v>
      </x:c>
      <x:c r="F1153" s="5" t="s">
        <x:v>102</x:v>
      </x:c>
      <x:c r="G1153" s="5" t="s">
        <x:v>2339</x:v>
      </x:c>
      <x:c r="H1153" s="5" t="s">
        <x:v>78</x:v>
      </x:c>
      <x:c r="I1153" s="5" t="s">
        <x:v>578</x:v>
      </x:c>
      <x:c r="J1153" s="5" t="s">
        <x:v>116</x:v>
      </x:c>
      <x:c r="K1153" s="5" t="s">
        <x:v>86</x:v>
      </x:c>
      <x:c r="L1153" s="5" t="s">
        <x:v>16</x:v>
      </x:c>
      <x:c r="M1153" s="5" t="s">
        <x:v>211</x:v>
      </x:c>
      <x:c r="N1153" s="6">
        <x:v>1</x:v>
      </x:c>
      <x:c r="O1153" s="7">
        <x:v>117.2</x:v>
      </x:c>
      <x:c r="P1153" s="8">
        <x:v>5.0000000000000003e-002</x:v>
      </x:c>
      <x:c r="Q1153" s="7">
        <x:v>83.560000000000002</x:v>
      </x:c>
      <x:c r="R1153" s="7">
        <x:v>111.34</x:v>
      </x:c>
      <x:c r="S1153" s="5" t="s">
        <x:v>49</x:v>
      </x:c>
      <x:c r="T1153" s="7">
        <x:v>163312.54000000001</x:v>
      </x:c>
      <x:c r="U1153" s="6"/>
      <x:c r="V1153" s="6"/>
      <x:c r="W1153" s="5" t="s">
        <x:v>50</x:v>
      </x:c>
      <x:c r="X1153" s="5" t="s">
        <x:v>97</x:v>
      </x:c>
    </x:row>
    <x:row r="1154">
      <x:c r="A1154" s="5" t="s">
        <x:v>2340</x:v>
      </x:c>
      <x:c r="B1154" s="5">
        <x:v>45346</x:v>
      </x:c>
      <x:c r="C1154" s="5" t="s">
        <x:v>108</x:v>
      </x:c>
      <x:c r="D1154" s="5" t="s">
        <x:v>109</x:v>
      </x:c>
      <x:c r="E1154" s="5" t="s">
        <x:v>90</x:v>
      </x:c>
      <x:c r="F1154" s="5" t="s">
        <x:v>102</x:v>
      </x:c>
      <x:c r="G1154" s="5" t="s">
        <x:v>2341</x:v>
      </x:c>
      <x:c r="H1154" s="5" t="s">
        <x:v>104</x:v>
      </x:c>
      <x:c r="I1154" s="5" t="s">
        <x:v>250</x:v>
      </x:c>
      <x:c r="J1154" s="5" t="s">
        <x:v>60</x:v>
      </x:c>
      <x:c r="K1154" s="5" t="s">
        <x:v>46</x:v>
      </x:c>
      <x:c r="L1154" s="5" t="s">
        <x:v>16</x:v>
      </x:c>
      <x:c r="M1154" s="5" t="s">
        <x:v>275</x:v>
      </x:c>
      <x:c r="N1154" s="6">
        <x:v>-8</x:v>
      </x:c>
      <x:c r="O1154" s="7">
        <x:v>185.75999999999999</x:v>
      </x:c>
      <x:c r="P1154" s="8">
        <x:v>0</x:v>
      </x:c>
      <x:c r="Q1154" s="7">
        <x:v>120.05</x:v>
      </x:c>
      <x:c r="R1154" s="7">
        <x:v>-1486.0799999999999</x:v>
      </x:c>
      <x:c r="S1154" s="5" t="s">
        <x:v>49</x:v>
      </x:c>
      <x:c r="T1154" s="7">
        <x:v>195044.23000000001</x:v>
      </x:c>
      <x:c r="U1154" s="6"/>
      <x:c r="V1154" s="6"/>
      <x:c r="W1154" s="5" t="s">
        <x:v>50</x:v>
      </x:c>
      <x:c r="X1154" s="5" t="s">
        <x:v>70</x:v>
      </x:c>
    </x:row>
    <x:row r="1155">
      <x:c r="A1155" s="5" t="s">
        <x:v>2342</x:v>
      </x:c>
      <x:c r="B1155" s="5">
        <x:v>45911</x:v>
      </x:c>
      <x:c r="C1155" s="5" t="s">
        <x:v>88</x:v>
      </x:c>
      <x:c r="D1155" s="5" t="s">
        <x:v>89</x:v>
      </x:c>
      <x:c r="E1155" s="5" t="s">
        <x:v>90</x:v>
      </x:c>
      <x:c r="F1155" s="5" t="s">
        <x:v>56</x:v>
      </x:c>
      <x:c r="G1155" s="5" t="s">
        <x:v>2343</x:v>
      </x:c>
      <x:c r="H1155" s="5" t="s">
        <x:v>43</x:v>
      </x:c>
      <x:c r="I1155" s="5" t="s">
        <x:v>762</x:v>
      </x:c>
      <x:c r="J1155" s="5" t="s">
        <x:v>74</x:v>
      </x:c>
      <x:c r="K1155" s="5" t="s">
        <x:v>46</x:v>
      </x:c>
      <x:c r="L1155" s="5" t="s">
        <x:v>16</x:v>
      </x:c>
      <x:c r="M1155" s="5" t="s">
        <x:v>136</x:v>
      </x:c>
      <x:c r="N1155" s="6">
        <x:v>2</x:v>
      </x:c>
      <x:c r="O1155" s="7">
        <x:v>64.140000000000001</x:v>
      </x:c>
      <x:c r="P1155" s="8">
        <x:v>0</x:v>
      </x:c>
      <x:c r="Q1155" s="7">
        <x:v>42.109999999999999</x:v>
      </x:c>
      <x:c r="R1155" s="7">
        <x:v>128.28</x:v>
      </x:c>
      <x:c r="S1155" s="5" t="s">
        <x:v>49</x:v>
      </x:c>
      <x:c r="T1155" s="7">
        <x:v>154062.95000000001</x:v>
      </x:c>
      <x:c r="U1155" s="6"/>
      <x:c r="V1155" s="6"/>
      <x:c r="W1155" s="5" t="s">
        <x:v>50</x:v>
      </x:c>
      <x:c r="X1155" s="5" t="s">
        <x:v>97</x:v>
      </x:c>
    </x:row>
    <x:row r="1156">
      <x:c r="A1156" s="5" t="s">
        <x:v>2344</x:v>
      </x:c>
      <x:c r="B1156" s="5">
        <x:v>46094</x:v>
      </x:c>
      <x:c r="C1156" s="5" t="s">
        <x:v>162</x:v>
      </x:c>
      <x:c r="D1156" s="5" t="s">
        <x:v>163</x:v>
      </x:c>
      <x:c r="E1156" s="5" t="s">
        <x:v>40</x:v>
      </x:c>
      <x:c r="F1156" s="5" t="s">
        <x:v>158</x:v>
      </x:c>
      <x:c r="G1156" s="5" t="s">
        <x:v>627</x:v>
      </x:c>
      <x:c r="H1156" s="5" t="s">
        <x:v>58</x:v>
      </x:c>
      <x:c r="I1156" s="5" t="s">
        <x:v>1317</x:v>
      </x:c>
      <x:c r="J1156" s="5" t="s">
        <x:v>45</x:v>
      </x:c>
      <x:c r="K1156" s="5" t="s">
        <x:v>117</x:v>
      </x:c>
      <x:c r="L1156" s="5" t="s">
        <x:v>47</x:v>
      </x:c>
      <x:c r="M1156" s="5" t="s">
        <x:v>329</x:v>
      </x:c>
      <x:c r="N1156" s="6">
        <x:v>1</x:v>
      </x:c>
      <x:c r="O1156" s="7">
        <x:v>470.25999999999999</x:v>
      </x:c>
      <x:c r="P1156" s="8">
        <x:v>0</x:v>
      </x:c>
      <x:c r="Q1156" s="7">
        <x:v>283.66000000000003</x:v>
      </x:c>
      <x:c r="R1156" s="7">
        <x:v>470.25999999999999</x:v>
      </x:c>
      <x:c r="S1156" s="5" t="s">
        <x:v>49</x:v>
      </x:c>
      <x:c r="T1156" s="7">
        <x:v>85437.899999999994</x:v>
      </x:c>
      <x:c r="U1156" s="6"/>
      <x:c r="V1156" s="6"/>
      <x:c r="W1156" s="5" t="s">
        <x:v>50</x:v>
      </x:c>
      <x:c r="X1156" s="5" t="s">
        <x:v>51</x:v>
      </x:c>
    </x:row>
    <x:row r="1157">
      <x:c r="A1157" s="5" t="s">
        <x:v>2345</x:v>
      </x:c>
      <x:c r="B1157" s="5">
        <x:v>45621</x:v>
      </x:c>
      <x:c r="C1157" s="5" t="s">
        <x:v>216</x:v>
      </x:c>
      <x:c r="D1157" s="5" t="s">
        <x:v>217</x:v>
      </x:c>
      <x:c r="E1157" s="5" t="s">
        <x:v>40</x:v>
      </x:c>
      <x:c r="F1157" s="5" t="s">
        <x:v>102</x:v>
      </x:c>
      <x:c r="G1157" s="5" t="s">
        <x:v>930</x:v>
      </x:c>
      <x:c r="H1157" s="5" t="s">
        <x:v>43</x:v>
      </x:c>
      <x:c r="I1157" s="5" t="s">
        <x:v>338</x:v>
      </x:c>
      <x:c r="J1157" s="5" t="s">
        <x:v>60</x:v>
      </x:c>
      <x:c r="K1157" s="5" t="s">
        <x:v>61</x:v>
      </x:c>
      <x:c r="L1157" s="5" t="s">
        <x:v>47</x:v>
      </x:c>
      <x:c r="M1157" s="5" t="s">
        <x:v>136</x:v>
      </x:c>
      <x:c r="N1157" s="6">
        <x:v>2</x:v>
      </x:c>
      <x:c r="O1157" s="7">
        <x:v>268.07999999999998</x:v>
      </x:c>
      <x:c r="P1157" s="8">
        <x:v>0.20000000000000001</x:v>
      </x:c>
      <x:c r="Q1157" s="7">
        <x:v>150.38999999999999</x:v>
      </x:c>
      <x:c r="R1157" s="7">
        <x:v>428.93000000000001</x:v>
      </x:c>
      <x:c r="S1157" s="5" t="s">
        <x:v>49</x:v>
      </x:c>
      <x:c r="T1157" s="7">
        <x:v>70991.460000000006</x:v>
      </x:c>
      <x:c r="U1157" s="6"/>
      <x:c r="V1157" s="6"/>
      <x:c r="W1157" s="5" t="s">
        <x:v>50</x:v>
      </x:c>
      <x:c r="X1157" s="5" t="s">
        <x:v>70</x:v>
      </x:c>
    </x:row>
    <x:row r="1158">
      <x:c r="A1158" s="5" t="s">
        <x:v>2346</x:v>
      </x:c>
      <x:c r="B1158" s="5">
        <x:v>45692</x:v>
      </x:c>
      <x:c r="C1158" s="5" t="s">
        <x:v>38</x:v>
      </x:c>
      <x:c r="D1158" s="5" t="s">
        <x:v>39</x:v>
      </x:c>
      <x:c r="E1158" s="5" t="s">
        <x:v>40</x:v>
      </x:c>
      <x:c r="F1158" s="5" t="s">
        <x:v>41</x:v>
      </x:c>
      <x:c r="G1158" s="5" t="s">
        <x:v>825</x:v>
      </x:c>
      <x:c r="H1158" s="5" t="s">
        <x:v>43</x:v>
      </x:c>
      <x:c r="I1158" s="5" t="s">
        <x:v>253</x:v>
      </x:c>
      <x:c r="J1158" s="5" t="s">
        <x:v>116</x:v>
      </x:c>
      <x:c r="K1158" s="5" t="s">
        <x:v>46</x:v>
      </x:c>
      <x:c r="L1158" s="5" t="s">
        <x:v>16</x:v>
      </x:c>
      <x:c r="M1158" s="5" t="s">
        <x:v>166</x:v>
      </x:c>
      <x:c r="N1158" s="6">
        <x:v>1</x:v>
      </x:c>
      <x:c r="O1158" s="7">
        <x:v>233.71000000000001</x:v>
      </x:c>
      <x:c r="P1158" s="8">
        <x:v>0.10000000000000001</x:v>
      </x:c>
      <x:c r="Q1158" s="7">
        <x:v>123.59999999999999</x:v>
      </x:c>
      <x:c r="R1158" s="7">
        <x:v>210.34</x:v>
      </x:c>
      <x:c r="S1158" s="5" t="s">
        <x:v>49</x:v>
      </x:c>
      <x:c r="T1158" s="7">
        <x:v>169210.56</x:v>
      </x:c>
      <x:c r="U1158" s="6"/>
      <x:c r="V1158" s="6"/>
      <x:c r="W1158" s="5" t="s">
        <x:v>50</x:v>
      </x:c>
      <x:c r="X1158" s="5" t="s">
        <x:v>80</x:v>
      </x:c>
    </x:row>
    <x:row r="1159">
      <x:c r="A1159" s="5" t="s">
        <x:v>2347</x:v>
      </x:c>
      <x:c r="B1159" s="5">
        <x:v>45656</x:v>
      </x:c>
      <x:c r="C1159" s="5" t="s">
        <x:v>88</x:v>
      </x:c>
      <x:c r="D1159" s="5" t="s">
        <x:v>89</x:v>
      </x:c>
      <x:c r="E1159" s="5" t="s">
        <x:v>90</x:v>
      </x:c>
      <x:c r="F1159" s="5" t="s">
        <x:v>56</x:v>
      </x:c>
      <x:c r="G1159" s="5" t="s">
        <x:v>2183</x:v>
      </x:c>
      <x:c r="H1159" s="5" t="s">
        <x:v>104</x:v>
      </x:c>
      <x:c r="I1159" s="5" t="s">
        <x:v>183</x:v>
      </x:c>
      <x:c r="J1159" s="5" t="s">
        <x:v>74</x:v>
      </x:c>
      <x:c r="K1159" s="5" t="s">
        <x:v>117</x:v>
      </x:c>
      <x:c r="L1159" s="5" t="s">
        <x:v>131</x:v>
      </x:c>
      <x:c r="M1159" s="5" t="s">
        <x:v>414</x:v>
      </x:c>
      <x:c r="N1159" s="6">
        <x:v>1</x:v>
      </x:c>
      <x:c r="O1159" s="7">
        <x:v>91.430000000000007</x:v>
      </x:c>
      <x:c r="P1159" s="8">
        <x:v>0</x:v>
      </x:c>
      <x:c r="Q1159" s="7">
        <x:v>53.509999999999998</x:v>
      </x:c>
      <x:c r="R1159" s="7">
        <x:v>91.430000000000007</x:v>
      </x:c>
      <x:c r="S1159" s="5" t="s">
        <x:v>49</x:v>
      </x:c>
      <x:c r="T1159" s="7">
        <x:v>78026.389999999999</x:v>
      </x:c>
      <x:c r="U1159" s="6"/>
      <x:c r="V1159" s="6"/>
      <x:c r="W1159" s="5" t="s">
        <x:v>50</x:v>
      </x:c>
      <x:c r="X1159" s="5" t="s">
        <x:v>97</x:v>
      </x:c>
    </x:row>
    <x:row r="1160">
      <x:c r="A1160" s="5" t="s">
        <x:v>2348</x:v>
      </x:c>
      <x:c r="B1160" s="5">
        <x:v>46067</x:v>
      </x:c>
      <x:c r="C1160" s="5" t="s">
        <x:v>194</x:v>
      </x:c>
      <x:c r="D1160" s="5" t="s">
        <x:v>195</x:v>
      </x:c>
      <x:c r="E1160" s="5" t="s">
        <x:v>90</x:v>
      </x:c>
      <x:c r="F1160" s="5" t="s">
        <x:v>158</x:v>
      </x:c>
      <x:c r="G1160" s="5" t="s">
        <x:v>2349</x:v>
      </x:c>
      <x:c r="H1160" s="5" t="s">
        <x:v>43</x:v>
      </x:c>
      <x:c r="I1160" s="5" t="s">
        <x:v>596</x:v>
      </x:c>
      <x:c r="J1160" s="5" t="s">
        <x:v>60</x:v>
      </x:c>
      <x:c r="K1160" s="5" t="s">
        <x:v>86</x:v>
      </x:c>
      <x:c r="L1160" s="5" t="s">
        <x:v>16</x:v>
      </x:c>
      <x:c r="M1160" s="5" t="s">
        <x:v>154</x:v>
      </x:c>
      <x:c r="N1160" s="6">
        <x:v>5</x:v>
      </x:c>
      <x:c r="O1160" s="7">
        <x:v>134.72</x:v>
      </x:c>
      <x:c r="P1160" s="8">
        <x:v>5.0000000000000003e-002</x:v>
      </x:c>
      <x:c r="Q1160" s="7">
        <x:v>96.489999999999995</x:v>
      </x:c>
      <x:c r="R1160" s="7">
        <x:v>639.91999999999996</x:v>
      </x:c>
      <x:c r="S1160" s="5" t="s">
        <x:v>49</x:v>
      </x:c>
      <x:c r="T1160" s="7">
        <x:v>171964.13</x:v>
      </x:c>
      <x:c r="U1160" s="6"/>
      <x:c r="V1160" s="6"/>
      <x:c r="W1160" s="5" t="s">
        <x:v>50</x:v>
      </x:c>
      <x:c r="X1160" s="5" t="s">
        <x:v>70</x:v>
      </x:c>
    </x:row>
    <x:row r="1161">
      <x:c r="A1161" s="5" t="s">
        <x:v>2350</x:v>
      </x:c>
      <x:c r="B1161" s="5">
        <x:v>45330</x:v>
      </x:c>
      <x:c r="C1161" s="5" t="s">
        <x:v>185</x:v>
      </x:c>
      <x:c r="D1161" s="5" t="s">
        <x:v>186</x:v>
      </x:c>
      <x:c r="E1161" s="5" t="s">
        <x:v>90</x:v>
      </x:c>
      <x:c r="F1161" s="5" t="s">
        <x:v>41</x:v>
      </x:c>
      <x:c r="G1161" s="5" t="s">
        <x:v>902</x:v>
      </x:c>
      <x:c r="H1161" s="5" t="s">
        <x:v>78</x:v>
      </x:c>
      <x:c r="I1161" s="5" t="s">
        <x:v>1168</x:v>
      </x:c>
      <x:c r="J1161" s="5" t="s">
        <x:v>45</x:v>
      </x:c>
      <x:c r="K1161" s="5" t="s">
        <x:v>61</x:v>
      </x:c>
      <x:c r="L1161" s="5" t="s">
        <x:v>16</x:v>
      </x:c>
      <x:c r="M1161" s="5" t="s">
        <x:v>189</x:v>
      </x:c>
      <x:c r="N1161" s="6">
        <x:v>1</x:v>
      </x:c>
      <x:c r="O1161" s="7">
        <x:v>719.82000000000005</x:v>
      </x:c>
      <x:c r="P1161" s="8">
        <x:v>0.20000000000000001</x:v>
      </x:c>
      <x:c r="Q1161" s="7">
        <x:v>519.94000000000005</x:v>
      </x:c>
      <x:c r="R1161" s="7">
        <x:v>575.86000000000001</x:v>
      </x:c>
      <x:c r="S1161" s="5" t="s">
        <x:v>49</x:v>
      </x:c>
      <x:c r="T1161" s="7">
        <x:v>150225.5</x:v>
      </x:c>
      <x:c r="U1161" s="6"/>
      <x:c r="V1161" s="6"/>
      <x:c r="W1161" s="5" t="s">
        <x:v>50</x:v>
      </x:c>
      <x:c r="X1161" s="5" t="s">
        <x:v>70</x:v>
      </x:c>
    </x:row>
    <x:row r="1162">
      <x:c r="A1162" s="5" t="s">
        <x:v>2351</x:v>
      </x:c>
      <x:c r="B1162" s="5">
        <x:v>46148</x:v>
      </x:c>
      <x:c r="C1162" s="5" t="s">
        <x:v>108</x:v>
      </x:c>
      <x:c r="D1162" s="5" t="s">
        <x:v>109</x:v>
      </x:c>
      <x:c r="E1162" s="5" t="s">
        <x:v>90</x:v>
      </x:c>
      <x:c r="F1162" s="5" t="s">
        <x:v>102</x:v>
      </x:c>
      <x:c r="G1162" s="5" t="s">
        <x:v>187</x:v>
      </x:c>
      <x:c r="H1162" s="5" t="s">
        <x:v>78</x:v>
      </x:c>
      <x:c r="I1162" s="5" t="s">
        <x:v>379</x:v>
      </x:c>
      <x:c r="J1162" s="5" t="s">
        <x:v>116</x:v>
      </x:c>
      <x:c r="K1162" s="5" t="s">
        <x:v>61</x:v>
      </x:c>
      <x:c r="L1162" s="5" t="s">
        <x:v>16</x:v>
      </x:c>
      <x:c r="M1162" s="5" t="s">
        <x:v>118</x:v>
      </x:c>
      <x:c r="N1162" s="6">
        <x:v>2</x:v>
      </x:c>
      <x:c r="O1162" s="7">
        <x:v>189.31999999999999</x:v>
      </x:c>
      <x:c r="P1162" s="8">
        <x:v>5.0000000000000003e-002</x:v>
      </x:c>
      <x:c r="Q1162" s="7">
        <x:v>140.91</x:v>
      </x:c>
      <x:c r="R1162" s="7">
        <x:v>359.70999999999998</x:v>
      </x:c>
      <x:c r="S1162" s="5" t="s">
        <x:v>49</x:v>
      </x:c>
      <x:c r="T1162" s="7">
        <x:v>202244.01999999999</x:v>
      </x:c>
      <x:c r="U1162" s="6"/>
      <x:c r="V1162" s="6"/>
      <x:c r="W1162" s="5" t="s">
        <x:v>50</x:v>
      </x:c>
      <x:c r="X1162" s="5" t="s">
        <x:v>51</x:v>
      </x:c>
    </x:row>
    <x:row r="1163">
      <x:c r="A1163" s="5" t="s">
        <x:v>2352</x:v>
      </x:c>
      <x:c r="B1163" s="5">
        <x:v>46158</x:v>
      </x:c>
      <x:c r="C1163" s="5" t="s">
        <x:v>194</x:v>
      </x:c>
      <x:c r="D1163" s="5" t="s">
        <x:v>195</x:v>
      </x:c>
      <x:c r="E1163" s="5" t="s">
        <x:v>90</x:v>
      </x:c>
      <x:c r="F1163" s="5" t="s">
        <x:v>158</x:v>
      </x:c>
      <x:c r="G1163" s="5" t="s">
        <x:v>2353</x:v>
      </x:c>
      <x:c r="H1163" s="5" t="s">
        <x:v>104</x:v>
      </x:c>
      <x:c r="I1163" s="5" t="s">
        <x:v>604</x:v>
      </x:c>
      <x:c r="J1163" s="5" t="s">
        <x:v>116</x:v>
      </x:c>
      <x:c r="K1163" s="5" t="s">
        <x:v>46</x:v>
      </x:c>
      <x:c r="L1163" s="5" t="s">
        <x:v>47</x:v>
      </x:c>
      <x:c r="M1163" s="5" t="s">
        <x:v>132</x:v>
      </x:c>
      <x:c r="N1163" s="6">
        <x:v>1</x:v>
      </x:c>
      <x:c r="O1163" s="7">
        <x:v>307</x:v>
      </x:c>
      <x:c r="P1163" s="8">
        <x:v>0</x:v>
      </x:c>
      <x:c r="Q1163" s="7">
        <x:v>195.84</x:v>
      </x:c>
      <x:c r="R1163" s="7">
        <x:v>307</x:v>
      </x:c>
      <x:c r="S1163" s="5" t="s">
        <x:v>49</x:v>
      </x:c>
      <x:c r="T1163" s="7">
        <x:v>65148.889999999999</x:v>
      </x:c>
      <x:c r="U1163" s="6"/>
      <x:c r="V1163" s="6"/>
      <x:c r="W1163" s="5" t="s">
        <x:v>50</x:v>
      </x:c>
      <x:c r="X1163" s="5" t="s">
        <x:v>70</x:v>
      </x:c>
    </x:row>
    <x:row r="1164">
      <x:c r="A1164" s="5" t="s">
        <x:v>2354</x:v>
      </x:c>
      <x:c r="B1164" s="5">
        <x:v>46060</x:v>
      </x:c>
      <x:c r="C1164" s="5" t="s">
        <x:v>185</x:v>
      </x:c>
      <x:c r="D1164" s="5" t="s">
        <x:v>186</x:v>
      </x:c>
      <x:c r="E1164" s="5" t="s">
        <x:v>90</x:v>
      </x:c>
      <x:c r="F1164" s="5" t="s">
        <x:v>41</x:v>
      </x:c>
      <x:c r="G1164" s="5" t="s">
        <x:v>2012</x:v>
      </x:c>
      <x:c r="H1164" s="5" t="s">
        <x:v>43</x:v>
      </x:c>
      <x:c r="I1164" s="5" t="s">
        <x:v>265</x:v>
      </x:c>
      <x:c r="J1164" s="5" t="s">
        <x:v>45</x:v>
      </x:c>
      <x:c r="K1164" s="5" t="s">
        <x:v>86</x:v>
      </x:c>
      <x:c r="L1164" s="5" t="s">
        <x:v>131</x:v>
      </x:c>
      <x:c r="M1164" s="5" t="s">
        <x:v>204</x:v>
      </x:c>
      <x:c r="N1164" s="6">
        <x:v>1</x:v>
      </x:c>
      <x:c r="O1164" s="7">
        <x:v>156.53</x:v>
      </x:c>
      <x:c r="P1164" s="8">
        <x:v>0.14999999999999999</x:v>
      </x:c>
      <x:c r="Q1164" s="7">
        <x:v>75.129999999999995</x:v>
      </x:c>
      <x:c r="R1164" s="7">
        <x:v>133.05000000000001</x:v>
      </x:c>
      <x:c r="S1164" s="5" t="s">
        <x:v>49</x:v>
      </x:c>
      <x:c r="T1164" s="7">
        <x:v>90737.320000000007</x:v>
      </x:c>
      <x:c r="U1164" s="6"/>
      <x:c r="V1164" s="6"/>
      <x:c r="W1164" s="5" t="s">
        <x:v>50</x:v>
      </x:c>
      <x:c r="X1164" s="5" t="s">
        <x:v>70</x:v>
      </x:c>
    </x:row>
    <x:row r="1165">
      <x:c r="A1165" s="5" t="s">
        <x:v>2355</x:v>
      </x:c>
      <x:c r="B1165" s="5">
        <x:v>45327</x:v>
      </x:c>
      <x:c r="C1165" s="5" t="s">
        <x:v>138</x:v>
      </x:c>
      <x:c r="D1165" s="5" t="s">
        <x:v>139</x:v>
      </x:c>
      <x:c r="E1165" s="5" t="s">
        <x:v>90</x:v>
      </x:c>
      <x:c r="F1165" s="5" t="s">
        <x:v>41</x:v>
      </x:c>
      <x:c r="G1165" s="5" t="s">
        <x:v>643</x:v>
      </x:c>
      <x:c r="H1165" s="5" t="s">
        <x:v>78</x:v>
      </x:c>
      <x:c r="I1165" s="5" t="s">
        <x:v>173</x:v>
      </x:c>
      <x:c r="J1165" s="5" t="s">
        <x:v>60</x:v>
      </x:c>
      <x:c r="K1165" s="5" t="s">
        <x:v>46</x:v>
      </x:c>
      <x:c r="L1165" s="5" t="s">
        <x:v>16</x:v>
      </x:c>
      <x:c r="M1165" s="5" t="s">
        <x:v>275</x:v>
      </x:c>
      <x:c r="N1165" s="6">
        <x:v>1</x:v>
      </x:c>
      <x:c r="O1165" s="7">
        <x:v>274.91000000000003</x:v>
      </x:c>
      <x:c r="P1165" s="8">
        <x:v>0</x:v>
      </x:c>
      <x:c r="Q1165" s="7">
        <x:v>181.5</x:v>
      </x:c>
      <x:c r="R1165" s="7">
        <x:v>274.91000000000003</x:v>
      </x:c>
      <x:c r="S1165" s="5" t="s">
        <x:v>49</x:v>
      </x:c>
      <x:c r="T1165" s="7">
        <x:v>150225.5</x:v>
      </x:c>
      <x:c r="U1165" s="6"/>
      <x:c r="V1165" s="6"/>
      <x:c r="W1165" s="5" t="s">
        <x:v>50</x:v>
      </x:c>
      <x:c r="X1165" s="5" t="s">
        <x:v>70</x:v>
      </x:c>
    </x:row>
    <x:row r="1166">
      <x:c r="A1166" s="5" t="s">
        <x:v>2356</x:v>
      </x:c>
      <x:c r="B1166" s="5">
        <x:v>45904</x:v>
      </x:c>
      <x:c r="C1166" s="5" t="s">
        <x:v>216</x:v>
      </x:c>
      <x:c r="D1166" s="5" t="s">
        <x:v>217</x:v>
      </x:c>
      <x:c r="E1166" s="5" t="s">
        <x:v>40</x:v>
      </x:c>
      <x:c r="F1166" s="5" t="s">
        <x:v>102</x:v>
      </x:c>
      <x:c r="G1166" s="5" t="s">
        <x:v>469</x:v>
      </x:c>
      <x:c r="H1166" s="5" t="s">
        <x:v>104</x:v>
      </x:c>
      <x:c r="I1166" s="5" t="s">
        <x:v>588</x:v>
      </x:c>
      <x:c r="J1166" s="5" t="s">
        <x:v>45</x:v>
      </x:c>
      <x:c r="K1166" s="5" t="s">
        <x:v>86</x:v>
      </x:c>
      <x:c r="L1166" s="5" t="s">
        <x:v>16</x:v>
      </x:c>
      <x:c r="M1166" s="5" t="s">
        <x:v>125</x:v>
      </x:c>
      <x:c r="N1166" s="6">
        <x:v>1</x:v>
      </x:c>
      <x:c r="O1166" s="7">
        <x:v>252.72999999999999</x:v>
      </x:c>
      <x:c r="P1166" s="8">
        <x:v>0.14999999999999999</x:v>
      </x:c>
      <x:c r="Q1166" s="7">
        <x:v>149.37</x:v>
      </x:c>
      <x:c r="R1166" s="7">
        <x:v>214.81999999999999</x:v>
      </x:c>
      <x:c r="S1166" s="5" t="s">
        <x:v>49</x:v>
      </x:c>
      <x:c r="T1166" s="7">
        <x:v>130275.56</x:v>
      </x:c>
      <x:c r="U1166" s="6"/>
      <x:c r="V1166" s="6"/>
      <x:c r="W1166" s="5" t="s">
        <x:v>50</x:v>
      </x:c>
      <x:c r="X1166" s="5" t="s">
        <x:v>51</x:v>
      </x:c>
    </x:row>
    <x:row r="1167">
      <x:c r="A1167" s="5" t="s">
        <x:v>2357</x:v>
      </x:c>
      <x:c r="B1167" s="5">
        <x:v>45569</x:v>
      </x:c>
      <x:c r="C1167" s="5" t="s">
        <x:v>247</x:v>
      </x:c>
      <x:c r="D1167" s="5" t="s">
        <x:v>248</x:v>
      </x:c>
      <x:c r="E1167" s="5" t="s">
        <x:v>40</x:v>
      </x:c>
      <x:c r="F1167" s="5" t="s">
        <x:v>102</x:v>
      </x:c>
      <x:c r="G1167" s="5" t="s">
        <x:v>2358</x:v>
      </x:c>
      <x:c r="H1167" s="5" t="s">
        <x:v>78</x:v>
      </x:c>
      <x:c r="I1167" s="5" t="s">
        <x:v>169</x:v>
      </x:c>
      <x:c r="J1167" s="5" t="s">
        <x:v>74</x:v>
      </x:c>
      <x:c r="K1167" s="5" t="s">
        <x:v>46</x:v>
      </x:c>
      <x:c r="L1167" s="5" t="s">
        <x:v>16</x:v>
      </x:c>
      <x:c r="M1167" s="5" t="s">
        <x:v>211</x:v>
      </x:c>
      <x:c r="N1167" s="6">
        <x:v>1</x:v>
      </x:c>
      <x:c r="O1167" s="7">
        <x:v>53.950000000000003</x:v>
      </x:c>
      <x:c r="P1167" s="8">
        <x:v>0.14999999999999999</x:v>
      </x:c>
      <x:c r="Q1167" s="7">
        <x:v>39.799999999999997</x:v>
      </x:c>
      <x:c r="R1167" s="7">
        <x:v>45.859999999999999</x:v>
      </x:c>
      <x:c r="S1167" s="5" t="s">
        <x:v>49</x:v>
      </x:c>
      <x:c r="T1167" s="7">
        <x:v>130620.69</x:v>
      </x:c>
      <x:c r="U1167" s="6"/>
      <x:c r="V1167" s="6"/>
      <x:c r="W1167" s="5" t="s">
        <x:v>50</x:v>
      </x:c>
      <x:c r="X1167" s="5" t="s">
        <x:v>97</x:v>
      </x:c>
    </x:row>
    <x:row r="1168">
      <x:c r="A1168" s="5" t="s">
        <x:v>2359</x:v>
      </x:c>
      <x:c r="B1168" s="5">
        <x:v>46129</x:v>
      </x:c>
      <x:c r="C1168" s="5" t="s">
        <x:v>108</x:v>
      </x:c>
      <x:c r="D1168" s="5" t="s">
        <x:v>109</x:v>
      </x:c>
      <x:c r="E1168" s="5" t="s">
        <x:v>90</x:v>
      </x:c>
      <x:c r="F1168" s="5" t="s">
        <x:v>102</x:v>
      </x:c>
      <x:c r="G1168" s="5" t="s">
        <x:v>2360</x:v>
      </x:c>
      <x:c r="H1168" s="5" t="s">
        <x:v>104</x:v>
      </x:c>
      <x:c r="I1168" s="5" t="s">
        <x:v>1219</x:v>
      </x:c>
      <x:c r="J1168" s="5" t="s">
        <x:v>116</x:v>
      </x:c>
      <x:c r="K1168" s="5" t="s">
        <x:v>46</x:v>
      </x:c>
      <x:c r="L1168" s="5" t="s">
        <x:v>131</x:v>
      </x:c>
      <x:c r="M1168" s="5" t="s">
        <x:v>112</x:v>
      </x:c>
      <x:c r="N1168" s="6">
        <x:v>9</x:v>
      </x:c>
      <x:c r="O1168" s="7">
        <x:v>302.44999999999999</x:v>
      </x:c>
      <x:c r="P1168" s="8">
        <x:v>0</x:v>
      </x:c>
      <x:c r="Q1168" s="7">
        <x:v>194.61000000000001</x:v>
      </x:c>
      <x:c r="R1168" s="7">
        <x:v>2722.0500000000002</x:v>
      </x:c>
      <x:c r="S1168" s="5" t="s">
        <x:v>49</x:v>
      </x:c>
      <x:c r="T1168" s="7">
        <x:v>68545.589999999997</x:v>
      </x:c>
      <x:c r="U1168" s="6"/>
      <x:c r="V1168" s="6"/>
      <x:c r="W1168" s="5" t="s">
        <x:v>50</x:v>
      </x:c>
      <x:c r="X1168" s="5" t="s">
        <x:v>51</x:v>
      </x:c>
    </x:row>
    <x:row r="1169">
      <x:c r="A1169" s="5" t="s">
        <x:v>2361</x:v>
      </x:c>
      <x:c r="B1169" s="5">
        <x:v>45945</x:v>
      </x:c>
      <x:c r="C1169" s="5" t="s">
        <x:v>88</x:v>
      </x:c>
      <x:c r="D1169" s="5" t="s">
        <x:v>89</x:v>
      </x:c>
      <x:c r="E1169" s="5" t="s">
        <x:v>90</x:v>
      </x:c>
      <x:c r="F1169" s="5" t="s">
        <x:v>56</x:v>
      </x:c>
      <x:c r="G1169" s="5" t="s">
        <x:v>2362</x:v>
      </x:c>
      <x:c r="H1169" s="5" t="s">
        <x:v>43</x:v>
      </x:c>
      <x:c r="I1169" s="5" t="s">
        <x:v>375</x:v>
      </x:c>
      <x:c r="J1169" s="5" t="s">
        <x:v>116</x:v>
      </x:c>
      <x:c r="K1169" s="5" t="s">
        <x:v>46</x:v>
      </x:c>
      <x:c r="L1169" s="5" t="s">
        <x:v>16</x:v>
      </x:c>
      <x:c r="M1169" s="5" t="s">
        <x:v>419</x:v>
      </x:c>
      <x:c r="N1169" s="6">
        <x:v>-1</x:v>
      </x:c>
      <x:c r="O1169" s="7">
        <x:v>213.09</x:v>
      </x:c>
      <x:c r="P1169" s="8">
        <x:v>0.14999999999999999</x:v>
      </x:c>
      <x:c r="Q1169" s="7">
        <x:v>122.58</x:v>
      </x:c>
      <x:c r="R1169" s="7">
        <x:v>-181.13</x:v>
      </x:c>
      <x:c r="S1169" s="5" t="s">
        <x:v>49</x:v>
      </x:c>
      <x:c r="T1169" s="7">
        <x:v>153232.59</x:v>
      </x:c>
      <x:c r="U1169" s="6"/>
      <x:c r="V1169" s="6"/>
      <x:c r="W1169" s="5" t="s">
        <x:v>96</x:v>
      </x:c>
      <x:c r="X1169" s="5" t="s">
        <x:v>97</x:v>
      </x:c>
    </x:row>
    <x:row r="1170">
      <x:c r="A1170" s="5" t="s">
        <x:v>2363</x:v>
      </x:c>
      <x:c r="B1170" s="5">
        <x:v>45498</x:v>
      </x:c>
      <x:c r="C1170" s="5" t="s">
        <x:v>88</x:v>
      </x:c>
      <x:c r="D1170" s="5" t="s">
        <x:v>89</x:v>
      </x:c>
      <x:c r="E1170" s="5" t="s">
        <x:v>90</x:v>
      </x:c>
      <x:c r="F1170" s="5" t="s">
        <x:v>56</x:v>
      </x:c>
      <x:c r="G1170" s="5" t="s">
        <x:v>2121</x:v>
      </x:c>
      <x:c r="H1170" s="5" t="s">
        <x:v>104</x:v>
      </x:c>
      <x:c r="I1170" s="5" t="s">
        <x:v>706</x:v>
      </x:c>
      <x:c r="J1170" s="5" t="s">
        <x:v>45</x:v>
      </x:c>
      <x:c r="K1170" s="5" t="s">
        <x:v>117</x:v>
      </x:c>
      <x:c r="L1170" s="5" t="s">
        <x:v>131</x:v>
      </x:c>
      <x:c r="M1170" s="5" t="s">
        <x:v>236</x:v>
      </x:c>
      <x:c r="N1170" s="6">
        <x:v>1</x:v>
      </x:c>
      <x:c r="O1170" s="7">
        <x:v>630.54999999999995</x:v>
      </x:c>
      <x:c r="P1170" s="8">
        <x:v>0</x:v>
      </x:c>
      <x:c r="Q1170" s="7">
        <x:v>426.80000000000001</x:v>
      </x:c>
      <x:c r="R1170" s="7">
        <x:v>630.54999999999995</x:v>
      </x:c>
      <x:c r="S1170" s="5" t="s">
        <x:v>49</x:v>
      </x:c>
      <x:c r="T1170" s="7">
        <x:v>94233.350000000006</x:v>
      </x:c>
      <x:c r="U1170" s="6"/>
      <x:c r="V1170" s="6"/>
      <x:c r="W1170" s="5" t="s">
        <x:v>50</x:v>
      </x:c>
      <x:c r="X1170" s="5" t="s">
        <x:v>51</x:v>
      </x:c>
    </x:row>
    <x:row r="1171">
      <x:c r="A1171" s="5" t="s">
        <x:v>2364</x:v>
      </x:c>
      <x:c r="B1171" s="5">
        <x:v>46092</x:v>
      </x:c>
      <x:c r="C1171" s="5" t="s">
        <x:v>194</x:v>
      </x:c>
      <x:c r="D1171" s="5" t="s">
        <x:v>195</x:v>
      </x:c>
      <x:c r="E1171" s="5" t="s">
        <x:v>90</x:v>
      </x:c>
      <x:c r="F1171" s="5" t="s">
        <x:v>158</x:v>
      </x:c>
      <x:c r="G1171" s="5" t="s">
        <x:v>1706</x:v>
      </x:c>
      <x:c r="H1171" s="5" t="s">
        <x:v>43</x:v>
      </x:c>
      <x:c r="I1171" s="5" t="s">
        <x:v>147</x:v>
      </x:c>
      <x:c r="J1171" s="5" t="s">
        <x:v>93</x:v>
      </x:c>
      <x:c r="K1171" s="5" t="s">
        <x:v>61</x:v>
      </x:c>
      <x:c r="L1171" s="5" t="s">
        <x:v>16</x:v>
      </x:c>
      <x:c r="M1171" s="5" t="s">
        <x:v>222</x:v>
      </x:c>
      <x:c r="N1171" s="6">
        <x:v>1</x:v>
      </x:c>
      <x:c r="O1171" s="7">
        <x:v>27.879999999999999</x:v>
      </x:c>
      <x:c r="P1171" s="8">
        <x:v>0</x:v>
      </x:c>
      <x:c r="Q1171" s="7">
        <x:v>17.789999999999999</x:v>
      </x:c>
      <x:c r="R1171" s="7">
        <x:v>27.879999999999999</x:v>
      </x:c>
      <x:c r="S1171" s="5" t="s">
        <x:v>49</x:v>
      </x:c>
      <x:c r="T1171" s="7">
        <x:v>135673.51999999999</x:v>
      </x:c>
      <x:c r="U1171" s="6"/>
      <x:c r="V1171" s="6"/>
      <x:c r="W1171" s="5" t="s">
        <x:v>50</x:v>
      </x:c>
      <x:c r="X1171" s="5" t="s">
        <x:v>80</x:v>
      </x:c>
    </x:row>
    <x:row r="1172">
      <x:c r="A1172" s="5" t="s">
        <x:v>2365</x:v>
      </x:c>
      <x:c r="B1172" s="5">
        <x:v>45415</x:v>
      </x:c>
      <x:c r="C1172" s="5" t="s">
        <x:v>88</x:v>
      </x:c>
      <x:c r="D1172" s="5" t="s">
        <x:v>89</x:v>
      </x:c>
      <x:c r="E1172" s="5" t="s">
        <x:v>90</x:v>
      </x:c>
      <x:c r="F1172" s="5" t="s">
        <x:v>56</x:v>
      </x:c>
      <x:c r="G1172" s="5" t="s">
        <x:v>2222</x:v>
      </x:c>
      <x:c r="H1172" s="5" t="s">
        <x:v>104</x:v>
      </x:c>
      <x:c r="I1172" s="5" t="s">
        <x:v>332</x:v>
      </x:c>
      <x:c r="J1172" s="5" t="s">
        <x:v>93</x:v>
      </x:c>
      <x:c r="K1172" s="5" t="s">
        <x:v>117</x:v>
      </x:c>
      <x:c r="L1172" s="5" t="s">
        <x:v>131</x:v>
      </x:c>
      <x:c r="M1172" s="5" t="s">
        <x:v>258</x:v>
      </x:c>
      <x:c r="N1172" s="6">
        <x:v>1</x:v>
      </x:c>
      <x:c r="O1172" s="7">
        <x:v>44.549999999999997</x:v>
      </x:c>
      <x:c r="P1172" s="8">
        <x:v>0</x:v>
      </x:c>
      <x:c r="Q1172" s="7">
        <x:v>33.719999999999999</x:v>
      </x:c>
      <x:c r="R1172" s="7">
        <x:v>44.549999999999997</x:v>
      </x:c>
      <x:c r="S1172" s="5" t="s">
        <x:v>49</x:v>
      </x:c>
      <x:c r="T1172" s="7">
        <x:v>89037.039999999994</x:v>
      </x:c>
      <x:c r="U1172" s="6"/>
      <x:c r="V1172" s="6"/>
      <x:c r="W1172" s="5" t="s">
        <x:v>50</x:v>
      </x:c>
      <x:c r="X1172" s="5" t="s">
        <x:v>70</x:v>
      </x:c>
    </x:row>
    <x:row r="1173">
      <x:c r="A1173" s="5" t="s">
        <x:v>2366</x:v>
      </x:c>
      <x:c r="B1173" s="5">
        <x:v>45779</x:v>
      </x:c>
      <x:c r="C1173" s="5" t="s">
        <x:v>144</x:v>
      </x:c>
      <x:c r="D1173" s="5" t="s">
        <x:v>145</x:v>
      </x:c>
      <x:c r="E1173" s="5" t="s">
        <x:v>55</x:v>
      </x:c>
      <x:c r="F1173" s="5" t="s">
        <x:v>66</x:v>
      </x:c>
      <x:c r="G1173" s="5" t="s">
        <x:v>2367</x:v>
      </x:c>
      <x:c r="H1173" s="5" t="s">
        <x:v>43</x:v>
      </x:c>
      <x:c r="I1173" s="5" t="s">
        <x:v>803</x:v>
      </x:c>
      <x:c r="J1173" s="5" t="s">
        <x:v>74</x:v>
      </x:c>
      <x:c r="K1173" s="5" t="s">
        <x:v>86</x:v>
      </x:c>
      <x:c r="L1173" s="5" t="s">
        <x:v>47</x:v>
      </x:c>
      <x:c r="M1173" s="5" t="s">
        <x:v>154</x:v>
      </x:c>
      <x:c r="N1173" s="6">
        <x:v>0</x:v>
      </x:c>
      <x:c r="O1173" s="7">
        <x:v>97.989999999999995</x:v>
      </x:c>
      <x:c r="P1173" s="8">
        <x:v>0.20000000000000001</x:v>
      </x:c>
      <x:c r="Q1173" s="7">
        <x:v>53.409999999999997</x:v>
      </x:c>
      <x:c r="R1173" s="7">
        <x:v>0</x:v>
      </x:c>
      <x:c r="S1173" s="5" t="s">
        <x:v>49</x:v>
      </x:c>
      <x:c r="T1173" s="7">
        <x:v>99453.089999999997</x:v>
      </x:c>
      <x:c r="U1173" s="6"/>
      <x:c r="V1173" s="6"/>
      <x:c r="W1173" s="5" t="s">
        <x:v>151</x:v>
      </x:c>
      <x:c r="X1173" s="5" t="s">
        <x:v>80</x:v>
      </x:c>
    </x:row>
    <x:row r="1174">
      <x:c r="A1174" s="5" t="s">
        <x:v>2368</x:v>
      </x:c>
      <x:c r="B1174" s="5">
        <x:v>45853</x:v>
      </x:c>
      <x:c r="C1174" s="5" t="s">
        <x:v>178</x:v>
      </x:c>
      <x:c r="D1174" s="5" t="s">
        <x:v>179</x:v>
      </x:c>
      <x:c r="E1174" s="5" t="s">
        <x:v>90</x:v>
      </x:c>
      <x:c r="F1174" s="5" t="s">
        <x:v>66</x:v>
      </x:c>
      <x:c r="G1174" s="5" t="s">
        <x:v>2369</x:v>
      </x:c>
      <x:c r="H1174" s="5" t="s">
        <x:v>104</x:v>
      </x:c>
      <x:c r="I1174" s="5" t="s">
        <x:v>667</x:v>
      </x:c>
      <x:c r="J1174" s="5" t="s">
        <x:v>45</x:v>
      </x:c>
      <x:c r="K1174" s="5" t="s">
        <x:v>117</x:v>
      </x:c>
      <x:c r="L1174" s="5" t="s">
        <x:v>16</x:v>
      </x:c>
      <x:c r="M1174" s="5" t="s">
        <x:v>236</x:v>
      </x:c>
      <x:c r="N1174" s="6">
        <x:v>1</x:v>
      </x:c>
      <x:c r="O1174" s="7">
        <x:v>305.97000000000003</x:v>
      </x:c>
      <x:c r="P1174" s="8">
        <x:v>0.14999999999999999</x:v>
      </x:c>
      <x:c r="Q1174" s="7">
        <x:v>237.46000000000001</x:v>
      </x:c>
      <x:c r="R1174" s="7">
        <x:v>260.06999999999999</x:v>
      </x:c>
      <x:c r="S1174" s="5" t="s">
        <x:v>49</x:v>
      </x:c>
      <x:c r="T1174" s="7">
        <x:v>120169.75</x:v>
      </x:c>
      <x:c r="U1174" s="6"/>
      <x:c r="V1174" s="6"/>
      <x:c r="W1174" s="5" t="s">
        <x:v>50</x:v>
      </x:c>
      <x:c r="X1174" s="5" t="s">
        <x:v>70</x:v>
      </x:c>
    </x:row>
    <x:row r="1175">
      <x:c r="A1175" s="5" t="s">
        <x:v>2370</x:v>
      </x:c>
      <x:c r="B1175" s="5">
        <x:v>45608</x:v>
      </x:c>
      <x:c r="C1175" s="5" t="s">
        <x:v>185</x:v>
      </x:c>
      <x:c r="D1175" s="5" t="s">
        <x:v>186</x:v>
      </x:c>
      <x:c r="E1175" s="5" t="s">
        <x:v>90</x:v>
      </x:c>
      <x:c r="F1175" s="5" t="s">
        <x:v>848</x:v>
      </x:c>
      <x:c r="G1175" s="5" t="s">
        <x:v>2371</x:v>
      </x:c>
      <x:c r="H1175" s="5" t="s">
        <x:v>78</x:v>
      </x:c>
      <x:c r="I1175" s="5" t="s">
        <x:v>797</x:v>
      </x:c>
      <x:c r="J1175" s="5" t="s">
        <x:v>93</x:v>
      </x:c>
      <x:c r="K1175" s="5" t="s">
        <x:v>117</x:v>
      </x:c>
      <x:c r="L1175" s="5" t="s">
        <x:v>94</x:v>
      </x:c>
      <x:c r="M1175" s="5" t="s">
        <x:v>419</x:v>
      </x:c>
      <x:c r="N1175" s="6">
        <x:v>2</x:v>
      </x:c>
      <x:c r="O1175" s="7">
        <x:v>43.119999999999997</x:v>
      </x:c>
      <x:c r="P1175" s="8">
        <x:v>0.20000000000000001</x:v>
      </x:c>
      <x:c r="Q1175" s="7">
        <x:v>28.800000000000001</x:v>
      </x:c>
      <x:c r="R1175" s="7">
        <x:v>68.989999999999995</x:v>
      </x:c>
      <x:c r="S1175" s="5" t="s">
        <x:v>49</x:v>
      </x:c>
      <x:c r="T1175" s="7">
        <x:v>75868.889999999999</x:v>
      </x:c>
      <x:c r="U1175" s="6"/>
      <x:c r="V1175" s="6"/>
      <x:c r="W1175" s="5" t="s">
        <x:v>50</x:v>
      </x:c>
      <x:c r="X1175" s="5" t="s">
        <x:v>70</x:v>
      </x:c>
    </x:row>
    <x:row r="1176">
      <x:c r="A1176" s="5" t="s">
        <x:v>2372</x:v>
      </x:c>
      <x:c r="B1176" s="5">
        <x:v>46084</x:v>
      </x:c>
      <x:c r="C1176" s="5" t="s">
        <x:v>127</x:v>
      </x:c>
      <x:c r="D1176" s="5" t="s">
        <x:v>128</x:v>
      </x:c>
      <x:c r="E1176" s="5" t="s">
        <x:v>55</x:v>
      </x:c>
      <x:c r="F1176" s="5" t="s">
        <x:v>41</x:v>
      </x:c>
      <x:c r="G1176" s="5" t="s">
        <x:v>2373</x:v>
      </x:c>
      <x:c r="H1176" s="5" t="s">
        <x:v>104</x:v>
      </x:c>
      <x:c r="I1176" s="5" t="s">
        <x:v>316</x:v>
      </x:c>
      <x:c r="J1176" s="5" t="s">
        <x:v>74</x:v>
      </x:c>
      <x:c r="K1176" s="5" t="s">
        <x:v>86</x:v>
      </x:c>
      <x:c r="L1176" s="5" t="s">
        <x:v>16</x:v>
      </x:c>
      <x:c r="M1176" s="5" t="s">
        <x:v>48</x:v>
      </x:c>
      <x:c r="N1176" s="6">
        <x:v>1</x:v>
      </x:c>
      <x:c r="O1176" s="7">
        <x:v>81.599999999999994</x:v>
      </x:c>
      <x:c r="P1176" s="8">
        <x:v>0.25</x:v>
      </x:c>
      <x:c r="Q1176" s="7">
        <x:v>47.850000000000001</x:v>
      </x:c>
      <x:c r="R1176" s="7">
        <x:v>61.200000000000003</x:v>
      </x:c>
      <x:c r="S1176" s="5" t="s">
        <x:v>49</x:v>
      </x:c>
      <x:c r="T1176" s="7">
        <x:v>133271.44</x:v>
      </x:c>
      <x:c r="U1176" s="6"/>
      <x:c r="V1176" s="6"/>
      <x:c r="W1176" s="5" t="s">
        <x:v>50</x:v>
      </x:c>
      <x:c r="X1176" s="5" t="s">
        <x:v>97</x:v>
      </x:c>
    </x:row>
    <x:row r="1177">
      <x:c r="A1177" s="5" t="s">
        <x:v>2374</x:v>
      </x:c>
      <x:c r="B1177" s="5">
        <x:v>45435</x:v>
      </x:c>
      <x:c r="C1177" s="5" t="s">
        <x:v>108</x:v>
      </x:c>
      <x:c r="D1177" s="5" t="s">
        <x:v>109</x:v>
      </x:c>
      <x:c r="E1177" s="5" t="s">
        <x:v>90</x:v>
      </x:c>
      <x:c r="F1177" s="5" t="s">
        <x:v>102</x:v>
      </x:c>
      <x:c r="G1177" s="5" t="s">
        <x:v>249</x:v>
      </x:c>
      <x:c r="H1177" s="5" t="s">
        <x:v>78</x:v>
      </x:c>
      <x:c r="I1177" s="5" t="s">
        <x:v>601</x:v>
      </x:c>
      <x:c r="J1177" s="5" t="s">
        <x:v>116</x:v>
      </x:c>
      <x:c r="K1177" s="5" t="s">
        <x:v>61</x:v>
      </x:c>
      <x:c r="L1177" s="5" t="s">
        <x:v>243</x:v>
      </x:c>
      <x:c r="M1177" s="5" t="s">
        <x:v>106</x:v>
      </x:c>
      <x:c r="N1177" s="6">
        <x:v>1</x:v>
      </x:c>
      <x:c r="O1177" s="7">
        <x:v>233.40000000000001</x:v>
      </x:c>
      <x:c r="P1177" s="8">
        <x:v>0</x:v>
      </x:c>
      <x:c r="Q1177" s="7">
        <x:v>116.03</x:v>
      </x:c>
      <x:c r="R1177" s="7">
        <x:v>233.40000000000001</x:v>
      </x:c>
      <x:c r="S1177" s="5" t="s">
        <x:v>49</x:v>
      </x:c>
      <x:c r="T1177" s="7"/>
      <x:c r="U1177" s="6"/>
      <x:c r="V1177" s="6"/>
      <x:c r="W1177" s="5" t="s">
        <x:v>50</x:v>
      </x:c>
      <x:c r="X1177" s="5" t="s">
        <x:v>97</x:v>
      </x:c>
    </x:row>
    <x:row r="1178">
      <x:c r="A1178" s="5" t="s">
        <x:v>2375</x:v>
      </x:c>
      <x:c r="B1178" s="5">
        <x:v>45662</x:v>
      </x:c>
      <x:c r="C1178" s="5" t="s">
        <x:v>283</x:v>
      </x:c>
      <x:c r="D1178" s="5" t="s">
        <x:v>284</x:v>
      </x:c>
      <x:c r="E1178" s="5" t="s">
        <x:v>55</x:v>
      </x:c>
      <x:c r="F1178" s="5" t="s">
        <x:v>56</x:v>
      </x:c>
      <x:c r="G1178" s="5" t="s">
        <x:v>1738</x:v>
      </x:c>
      <x:c r="H1178" s="5" t="s">
        <x:v>43</x:v>
      </x:c>
      <x:c r="I1178" s="5" t="s">
        <x:v>242</x:v>
      </x:c>
      <x:c r="J1178" s="5" t="s">
        <x:v>116</x:v>
      </x:c>
      <x:c r="K1178" s="5" t="s">
        <x:v>86</x:v>
      </x:c>
      <x:c r="L1178" s="5" t="s">
        <x:v>16</x:v>
      </x:c>
      <x:c r="M1178" s="5" t="s">
        <x:v>414</x:v>
      </x:c>
      <x:c r="N1178" s="6">
        <x:v>7</x:v>
      </x:c>
      <x:c r="O1178" s="7">
        <x:v>317.01999999999998</x:v>
      </x:c>
      <x:c r="P1178" s="8">
        <x:v>0</x:v>
      </x:c>
      <x:c r="Q1178" s="7">
        <x:v>185.19999999999999</x:v>
      </x:c>
      <x:c r="R1178" s="7">
        <x:v>2219.1399999999999</x:v>
      </x:c>
      <x:c r="S1178" s="5" t="s">
        <x:v>49</x:v>
      </x:c>
      <x:c r="T1178" s="7">
        <x:v>137158.26999999999</x:v>
      </x:c>
      <x:c r="U1178" s="6"/>
      <x:c r="V1178" s="6"/>
      <x:c r="W1178" s="5" t="s">
        <x:v>50</x:v>
      </x:c>
      <x:c r="X1178" s="5" t="s">
        <x:v>70</x:v>
      </x:c>
    </x:row>
    <x:row r="1179">
      <x:c r="A1179" s="5" t="s">
        <x:v>2376</x:v>
      </x:c>
      <x:c r="B1179" s="5">
        <x:v>45572</x:v>
      </x:c>
      <x:c r="C1179" s="5" t="s">
        <x:v>138</x:v>
      </x:c>
      <x:c r="D1179" s="5" t="s">
        <x:v>139</x:v>
      </x:c>
      <x:c r="E1179" s="5" t="s">
        <x:v>90</x:v>
      </x:c>
      <x:c r="F1179" s="5" t="s">
        <x:v>41</x:v>
      </x:c>
      <x:c r="G1179" s="5" t="s">
        <x:v>2377</x:v>
      </x:c>
      <x:c r="H1179" s="5" t="s">
        <x:v>43</x:v>
      </x:c>
      <x:c r="I1179" s="5" t="s">
        <x:v>300</x:v>
      </x:c>
      <x:c r="J1179" s="5" t="s">
        <x:v>116</x:v>
      </x:c>
      <x:c r="K1179" s="5" t="s">
        <x:v>117</x:v>
      </x:c>
      <x:c r="L1179" s="5" t="s">
        <x:v>16</x:v>
      </x:c>
      <x:c r="M1179" s="5" t="s">
        <x:v>258</x:v>
      </x:c>
      <x:c r="N1179" s="6">
        <x:v>6</x:v>
      </x:c>
      <x:c r="O1179" s="7">
        <x:v>52.969999999999999</x:v>
      </x:c>
      <x:c r="P1179" s="8">
        <x:v>0</x:v>
      </x:c>
      <x:c r="Q1179" s="7">
        <x:v>28.359999999999999</x:v>
      </x:c>
      <x:c r="R1179" s="7">
        <x:v>317.81999999999999</x:v>
      </x:c>
      <x:c r="S1179" s="5" t="s">
        <x:v>49</x:v>
      </x:c>
      <x:c r="T1179" s="7">
        <x:v>157112.51999999999</x:v>
      </x:c>
      <x:c r="U1179" s="6"/>
      <x:c r="V1179" s="6"/>
      <x:c r="W1179" s="5" t="s">
        <x:v>50</x:v>
      </x:c>
      <x:c r="X1179" s="5" t="s">
        <x:v>80</x:v>
      </x:c>
    </x:row>
    <x:row r="1180">
      <x:c r="A1180" s="5" t="s">
        <x:v>2378</x:v>
      </x:c>
      <x:c r="B1180" s="5">
        <x:v>46172</x:v>
      </x:c>
      <x:c r="C1180" s="5" t="s">
        <x:v>194</x:v>
      </x:c>
      <x:c r="D1180" s="5" t="s">
        <x:v>195</x:v>
      </x:c>
      <x:c r="E1180" s="5" t="s">
        <x:v>90</x:v>
      </x:c>
      <x:c r="F1180" s="5" t="s">
        <x:v>158</x:v>
      </x:c>
      <x:c r="G1180" s="5" t="s">
        <x:v>2379</x:v>
      </x:c>
      <x:c r="H1180" s="5" t="s">
        <x:v>78</x:v>
      </x:c>
      <x:c r="I1180" s="5" t="s">
        <x:v>1317</x:v>
      </x:c>
      <x:c r="J1180" s="5" t="s">
        <x:v>45</x:v>
      </x:c>
      <x:c r="K1180" s="5" t="s">
        <x:v>117</x:v>
      </x:c>
      <x:c r="L1180" s="5" t="s">
        <x:v>16</x:v>
      </x:c>
      <x:c r="M1180" s="5" t="s">
        <x:v>222</x:v>
      </x:c>
      <x:c r="N1180" s="6">
        <x:v>9</x:v>
      </x:c>
      <x:c r="O1180" s="7">
        <x:v>501.64999999999998</x:v>
      </x:c>
      <x:c r="P1180" s="8">
        <x:v>0</x:v>
      </x:c>
      <x:c r="Q1180" s="7">
        <x:v>283.66000000000003</x:v>
      </x:c>
      <x:c r="R1180" s="7">
        <x:v>4514.8500000000004</x:v>
      </x:c>
      <x:c r="S1180" s="5" t="s">
        <x:v>49</x:v>
      </x:c>
      <x:c r="T1180" s="7">
        <x:v>194671.92000000001</x:v>
      </x:c>
      <x:c r="U1180" s="6"/>
      <x:c r="V1180" s="6"/>
      <x:c r="W1180" s="5" t="s">
        <x:v>50</x:v>
      </x:c>
      <x:c r="X1180" s="5" t="s">
        <x:v>51</x:v>
      </x:c>
    </x:row>
    <x:row r="1181">
      <x:c r="A1181" s="5" t="s">
        <x:v>2380</x:v>
      </x:c>
      <x:c r="B1181" s="5">
        <x:v>45596</x:v>
      </x:c>
      <x:c r="C1181" s="5" t="s">
        <x:v>216</x:v>
      </x:c>
      <x:c r="D1181" s="5" t="s">
        <x:v>217</x:v>
      </x:c>
      <x:c r="E1181" s="5" t="s">
        <x:v>40</x:v>
      </x:c>
      <x:c r="F1181" s="5" t="s">
        <x:v>102</x:v>
      </x:c>
      <x:c r="G1181" s="5" t="s">
        <x:v>1368</x:v>
      </x:c>
      <x:c r="H1181" s="5" t="s">
        <x:v>58</x:v>
      </x:c>
      <x:c r="I1181" s="5" t="s">
        <x:v>474</x:v>
      </x:c>
      <x:c r="J1181" s="5" t="s">
        <x:v>116</x:v>
      </x:c>
      <x:c r="K1181" s="5" t="s">
        <x:v>46</x:v>
      </x:c>
      <x:c r="L1181" s="5" t="s">
        <x:v>16</x:v>
      </x:c>
      <x:c r="M1181" s="5" t="s">
        <x:v>136</x:v>
      </x:c>
      <x:c r="N1181" s="6">
        <x:v>1</x:v>
      </x:c>
      <x:c r="O1181" s="7">
        <x:v>158.08000000000001</x:v>
      </x:c>
      <x:c r="P1181" s="8">
        <x:v>0.10000000000000001</x:v>
      </x:c>
      <x:c r="Q1181" s="7">
        <x:v>87.260000000000005</x:v>
      </x:c>
      <x:c r="R1181" s="7">
        <x:v>142.27000000000001</x:v>
      </x:c>
      <x:c r="S1181" s="5" t="s">
        <x:v>49</x:v>
      </x:c>
      <x:c r="T1181" s="7">
        <x:v>130620.69</x:v>
      </x:c>
      <x:c r="U1181" s="6"/>
      <x:c r="V1181" s="6"/>
      <x:c r="W1181" s="5" t="s">
        <x:v>50</x:v>
      </x:c>
      <x:c r="X1181" s="5" t="s">
        <x:v>80</x:v>
      </x:c>
    </x:row>
    <x:row r="1182">
      <x:c r="A1182" s="5" t="s">
        <x:v>2381</x:v>
      </x:c>
      <x:c r="B1182" s="5">
        <x:v>46123</x:v>
      </x:c>
      <x:c r="C1182" s="5" t="s">
        <x:v>108</x:v>
      </x:c>
      <x:c r="D1182" s="5" t="s">
        <x:v>109</x:v>
      </x:c>
      <x:c r="E1182" s="5" t="s">
        <x:v>90</x:v>
      </x:c>
      <x:c r="F1182" s="5" t="s">
        <x:v>102</x:v>
      </x:c>
      <x:c r="G1182" s="5" t="s">
        <x:v>587</x:v>
      </x:c>
      <x:c r="H1182" s="5" t="s">
        <x:v>104</x:v>
      </x:c>
      <x:c r="I1182" s="5" t="s">
        <x:v>578</x:v>
      </x:c>
      <x:c r="J1182" s="5" t="s">
        <x:v>116</x:v>
      </x:c>
      <x:c r="K1182" s="5" t="s">
        <x:v>86</x:v>
      </x:c>
      <x:c r="L1182" s="5" t="s">
        <x:v>16</x:v>
      </x:c>
      <x:c r="M1182" s="5" t="s">
        <x:v>266</x:v>
      </x:c>
      <x:c r="N1182" s="6">
        <x:v>1</x:v>
      </x:c>
      <x:c r="O1182" s="7">
        <x:v>122.29000000000001</x:v>
      </x:c>
      <x:c r="P1182" s="8">
        <x:v>0</x:v>
      </x:c>
      <x:c r="Q1182" s="7">
        <x:v>83.560000000000002</x:v>
      </x:c>
      <x:c r="R1182" s="7">
        <x:v>122.29000000000001</x:v>
      </x:c>
      <x:c r="S1182" s="5" t="s">
        <x:v>49</x:v>
      </x:c>
      <x:c r="T1182" s="7">
        <x:v>155230.10000000001</x:v>
      </x:c>
      <x:c r="U1182" s="6"/>
      <x:c r="V1182" s="6"/>
      <x:c r="W1182" s="5" t="s">
        <x:v>50</x:v>
      </x:c>
      <x:c r="X1182" s="5" t="s">
        <x:v>80</x:v>
      </x:c>
    </x:row>
    <x:row r="1183">
      <x:c r="A1183" s="5" t="s">
        <x:v>2382</x:v>
      </x:c>
      <x:c r="B1183" s="5">
        <x:v>45702</x:v>
      </x:c>
      <x:c r="C1183" s="5" t="s">
        <x:v>162</x:v>
      </x:c>
      <x:c r="D1183" s="5" t="s">
        <x:v>163</x:v>
      </x:c>
      <x:c r="E1183" s="5" t="s">
        <x:v>40</x:v>
      </x:c>
      <x:c r="F1183" s="5" t="s">
        <x:v>158</x:v>
      </x:c>
      <x:c r="G1183" s="5" t="s">
        <x:v>1119</x:v>
      </x:c>
      <x:c r="H1183" s="5" t="s">
        <x:v>78</x:v>
      </x:c>
      <x:c r="I1183" s="5" t="s">
        <x:v>1219</x:v>
      </x:c>
      <x:c r="J1183" s="5" t="s">
        <x:v>116</x:v>
      </x:c>
      <x:c r="K1183" s="5" t="s">
        <x:v>46</x:v>
      </x:c>
      <x:c r="L1183" s="5" t="s">
        <x:v>16</x:v>
      </x:c>
      <x:c r="M1183" s="5" t="s">
        <x:v>122</x:v>
      </x:c>
      <x:c r="N1183" s="6">
        <x:v>2</x:v>
      </x:c>
      <x:c r="O1183" s="7">
        <x:v>268.38</x:v>
      </x:c>
      <x:c r="P1183" s="8">
        <x:v>5.0000000000000003e-002</x:v>
      </x:c>
      <x:c r="Q1183" s="7">
        <x:v>194.61000000000001</x:v>
      </x:c>
      <x:c r="R1183" s="7">
        <x:v>509.92000000000002</x:v>
      </x:c>
      <x:c r="S1183" s="5" t="s">
        <x:v>49</x:v>
      </x:c>
      <x:c r="T1183" s="7">
        <x:v>196960.34</x:v>
      </x:c>
      <x:c r="U1183" s="6"/>
      <x:c r="V1183" s="6"/>
      <x:c r="W1183" s="5" t="s">
        <x:v>50</x:v>
      </x:c>
      <x:c r="X1183" s="5" t="s">
        <x:v>97</x:v>
      </x:c>
    </x:row>
    <x:row r="1184">
      <x:c r="A1184" s="5" t="s">
        <x:v>2383</x:v>
      </x:c>
      <x:c r="B1184" s="5">
        <x:v>45787</x:v>
      </x:c>
      <x:c r="C1184" s="5" t="s">
        <x:v>53</x:v>
      </x:c>
      <x:c r="D1184" s="5" t="s">
        <x:v>54</x:v>
      </x:c>
      <x:c r="E1184" s="5" t="s">
        <x:v>55</x:v>
      </x:c>
      <x:c r="F1184" s="5" t="s">
        <x:v>56</x:v>
      </x:c>
      <x:c r="G1184" s="5" t="s">
        <x:v>2384</x:v>
      </x:c>
      <x:c r="H1184" s="5" t="s">
        <x:v>104</x:v>
      </x:c>
      <x:c r="I1184" s="5" t="s">
        <x:v>332</x:v>
      </x:c>
      <x:c r="J1184" s="5" t="s">
        <x:v>93</x:v>
      </x:c>
      <x:c r="K1184" s="5" t="s">
        <x:v>117</x:v>
      </x:c>
      <x:c r="L1184" s="5" t="s">
        <x:v>16</x:v>
      </x:c>
      <x:c r="M1184" s="5" t="s">
        <x:v>69</x:v>
      </x:c>
      <x:c r="N1184" s="6">
        <x:v>0</x:v>
      </x:c>
      <x:c r="O1184" s="7">
        <x:v>43.310000000000002</x:v>
      </x:c>
      <x:c r="P1184" s="8">
        <x:v>0.14999999999999999</x:v>
      </x:c>
      <x:c r="Q1184" s="7">
        <x:v>33.719999999999999</x:v>
      </x:c>
      <x:c r="R1184" s="7">
        <x:v>0</x:v>
      </x:c>
      <x:c r="S1184" s="5" t="s">
        <x:v>49</x:v>
      </x:c>
      <x:c r="T1184" s="7">
        <x:v>158789.85000000001</x:v>
      </x:c>
      <x:c r="U1184" s="6"/>
      <x:c r="V1184" s="6"/>
      <x:c r="W1184" s="5" t="s">
        <x:v>151</x:v>
      </x:c>
      <x:c r="X1184" s="5" t="s">
        <x:v>97</x:v>
      </x:c>
    </x:row>
    <x:row r="1185">
      <x:c r="A1185" s="5" t="s">
        <x:v>2385</x:v>
      </x:c>
      <x:c r="B1185" s="5">
        <x:v>45459</x:v>
      </x:c>
      <x:c r="C1185" s="5" t="s">
        <x:v>100</x:v>
      </x:c>
      <x:c r="D1185" s="5" t="s">
        <x:v>101</x:v>
      </x:c>
      <x:c r="E1185" s="5" t="s">
        <x:v>90</x:v>
      </x:c>
      <x:c r="F1185" s="5" t="s">
        <x:v>102</x:v>
      </x:c>
      <x:c r="G1185" s="5" t="s">
        <x:v>2386</x:v>
      </x:c>
      <x:c r="H1185" s="5" t="s">
        <x:v>58</x:v>
      </x:c>
      <x:c r="I1185" s="5" t="s">
        <x:v>503</x:v>
      </x:c>
      <x:c r="J1185" s="5" t="s">
        <x:v>116</x:v>
      </x:c>
      <x:c r="K1185" s="5" t="s">
        <x:v>86</x:v>
      </x:c>
      <x:c r="L1185" s="5" t="s">
        <x:v>94</x:v>
      </x:c>
      <x:c r="M1185" s="5" t="s">
        <x:v>62</x:v>
      </x:c>
      <x:c r="N1185" s="6">
        <x:v>-7</x:v>
      </x:c>
      <x:c r="O1185" s="7">
        <x:v>280.36000000000001</x:v>
      </x:c>
      <x:c r="P1185" s="8">
        <x:v>5.0000000000000003e-002</x:v>
      </x:c>
      <x:c r="Q1185" s="7">
        <x:v>195.19999999999999</x:v>
      </x:c>
      <x:c r="R1185" s="7">
        <x:v>-1864.3900000000001</x:v>
      </x:c>
      <x:c r="S1185" s="5" t="s">
        <x:v>49</x:v>
      </x:c>
      <x:c r="T1185" s="7">
        <x:v>97792.589999999997</x:v>
      </x:c>
      <x:c r="U1185" s="6"/>
      <x:c r="V1185" s="6"/>
      <x:c r="W1185" s="5" t="s">
        <x:v>96</x:v>
      </x:c>
      <x:c r="X1185" s="5" t="s">
        <x:v>97</x:v>
      </x:c>
    </x:row>
    <x:row r="1186">
      <x:c r="A1186" s="5" t="s">
        <x:v>2387</x:v>
      </x:c>
      <x:c r="B1186" s="5">
        <x:v>46022</x:v>
      </x:c>
      <x:c r="C1186" s="5" t="s">
        <x:v>88</x:v>
      </x:c>
      <x:c r="D1186" s="5" t="s">
        <x:v>89</x:v>
      </x:c>
      <x:c r="E1186" s="5" t="s">
        <x:v>90</x:v>
      </x:c>
      <x:c r="F1186" s="5" t="s">
        <x:v>56</x:v>
      </x:c>
      <x:c r="G1186" s="5" t="s">
        <x:v>1753</x:v>
      </x:c>
      <x:c r="H1186" s="5" t="s">
        <x:v>43</x:v>
      </x:c>
      <x:c r="I1186" s="5" t="s">
        <x:v>313</x:v>
      </x:c>
      <x:c r="J1186" s="5" t="s">
        <x:v>60</x:v>
      </x:c>
      <x:c r="K1186" s="5" t="s">
        <x:v>61</x:v>
      </x:c>
      <x:c r="L1186" s="5" t="s">
        <x:v>16</x:v>
      </x:c>
      <x:c r="M1186" s="5" t="s">
        <x:v>211</x:v>
      </x:c>
      <x:c r="N1186" s="6">
        <x:v>5</x:v>
      </x:c>
      <x:c r="O1186" s="7">
        <x:v>146.63999999999999</x:v>
      </x:c>
      <x:c r="P1186" s="8">
        <x:v>0</x:v>
      </x:c>
      <x:c r="Q1186" s="7">
        <x:v>102.78</x:v>
      </x:c>
      <x:c r="R1186" s="7">
        <x:v>733.20000000000005</x:v>
      </x:c>
      <x:c r="S1186" s="5" t="s">
        <x:v>49</x:v>
      </x:c>
      <x:c r="T1186" s="7">
        <x:v>186128.69</x:v>
      </x:c>
      <x:c r="U1186" s="6"/>
      <x:c r="V1186" s="6"/>
      <x:c r="W1186" s="5" t="s">
        <x:v>50</x:v>
      </x:c>
      <x:c r="X1186" s="5" t="s">
        <x:v>97</x:v>
      </x:c>
    </x:row>
    <x:row r="1187">
      <x:c r="A1187" s="5" t="s">
        <x:v>2388</x:v>
      </x:c>
      <x:c r="B1187" s="5">
        <x:v>46114</x:v>
      </x:c>
      <x:c r="C1187" s="5" t="s">
        <x:v>64</x:v>
      </x:c>
      <x:c r="D1187" s="5" t="s">
        <x:v>65</x:v>
      </x:c>
      <x:c r="E1187" s="5" t="s">
        <x:v>40</x:v>
      </x:c>
      <x:c r="F1187" s="5" t="s">
        <x:v>66</x:v>
      </x:c>
      <x:c r="G1187" s="5" t="s">
        <x:v>2389</x:v>
      </x:c>
      <x:c r="H1187" s="5" t="s">
        <x:v>104</x:v>
      </x:c>
      <x:c r="I1187" s="5" t="s">
        <x:v>210</x:v>
      </x:c>
      <x:c r="J1187" s="5" t="s">
        <x:v>116</x:v>
      </x:c>
      <x:c r="K1187" s="5" t="s">
        <x:v>61</x:v>
      </x:c>
      <x:c r="L1187" s="5" t="s">
        <x:v>16</x:v>
      </x:c>
      <x:c r="M1187" s="5" t="s">
        <x:v>262</x:v>
      </x:c>
      <x:c r="N1187" s="6">
        <x:v>1</x:v>
      </x:c>
      <x:c r="O1187" s="7">
        <x:v>378.27999999999997</x:v>
      </x:c>
      <x:c r="P1187" s="8">
        <x:v>0.25</x:v>
      </x:c>
      <x:c r="Q1187" s="7">
        <x:v>229.88999999999999</x:v>
      </x:c>
      <x:c r="R1187" s="7">
        <x:v>283.70999999999998</x:v>
      </x:c>
      <x:c r="S1187" s="5" t="s">
        <x:v>49</x:v>
      </x:c>
      <x:c r="T1187" s="7">
        <x:v>167891.14000000001</x:v>
      </x:c>
      <x:c r="U1187" s="6"/>
      <x:c r="V1187" s="6"/>
      <x:c r="W1187" s="5" t="s">
        <x:v>50</x:v>
      </x:c>
      <x:c r="X1187" s="5" t="s">
        <x:v>70</x:v>
      </x:c>
    </x:row>
    <x:row r="1188">
      <x:c r="A1188" s="5" t="s">
        <x:v>2390</x:v>
      </x:c>
      <x:c r="B1188" s="5">
        <x:v>45304</x:v>
      </x:c>
      <x:c r="C1188" s="5" t="s">
        <x:v>216</x:v>
      </x:c>
      <x:c r="D1188" s="5" t="s">
        <x:v>217</x:v>
      </x:c>
      <x:c r="E1188" s="5" t="s">
        <x:v>40</x:v>
      </x:c>
      <x:c r="F1188" s="5" t="s">
        <x:v>102</x:v>
      </x:c>
      <x:c r="G1188" s="5" t="s">
        <x:v>831</x:v>
      </x:c>
      <x:c r="H1188" s="5" t="s">
        <x:v>43</x:v>
      </x:c>
      <x:c r="I1188" s="5" t="s">
        <x:v>1718</x:v>
      </x:c>
      <x:c r="J1188" s="5" t="s">
        <x:v>45</x:v>
      </x:c>
      <x:c r="K1188" s="5" t="s">
        <x:v>61</x:v>
      </x:c>
      <x:c r="L1188" s="5" t="s">
        <x:v>94</x:v>
      </x:c>
      <x:c r="M1188" s="5" t="s">
        <x:v>198</x:v>
      </x:c>
      <x:c r="N1188" s="6">
        <x:v>1</x:v>
      </x:c>
      <x:c r="O1188" s="7">
        <x:v>330.83999999999997</x:v>
      </x:c>
      <x:c r="P1188" s="8">
        <x:v>0.10000000000000001</x:v>
      </x:c>
      <x:c r="Q1188" s="7">
        <x:v>184.78</x:v>
      </x:c>
      <x:c r="R1188" s="7">
        <x:v>297.75999999999999</x:v>
      </x:c>
      <x:c r="S1188" s="5" t="s">
        <x:v>49</x:v>
      </x:c>
      <x:c r="T1188" s="7">
        <x:v>96392.050000000003</x:v>
      </x:c>
      <x:c r="U1188" s="6"/>
      <x:c r="V1188" s="6"/>
      <x:c r="W1188" s="5" t="s">
        <x:v>50</x:v>
      </x:c>
      <x:c r="X1188" s="5" t="s">
        <x:v>70</x:v>
      </x:c>
    </x:row>
    <x:row r="1189">
      <x:c r="A1189" s="5" t="s">
        <x:v>2391</x:v>
      </x:c>
      <x:c r="B1189" s="5">
        <x:v>46078</x:v>
      </x:c>
      <x:c r="C1189" s="5" t="s">
        <x:v>138</x:v>
      </x:c>
      <x:c r="D1189" s="5" t="s">
        <x:v>139</x:v>
      </x:c>
      <x:c r="E1189" s="5" t="s">
        <x:v>90</x:v>
      </x:c>
      <x:c r="F1189" s="5" t="s">
        <x:v>41</x:v>
      </x:c>
      <x:c r="G1189" s="5" t="s">
        <x:v>2324</x:v>
      </x:c>
      <x:c r="H1189" s="5" t="s">
        <x:v>58</x:v>
      </x:c>
      <x:c r="I1189" s="5" t="s">
        <x:v>379</x:v>
      </x:c>
      <x:c r="J1189" s="5" t="s">
        <x:v>116</x:v>
      </x:c>
      <x:c r="K1189" s="5" t="s">
        <x:v>61</x:v>
      </x:c>
      <x:c r="L1189" s="5" t="s">
        <x:v>16</x:v>
      </x:c>
      <x:c r="M1189" s="5" t="s">
        <x:v>118</x:v>
      </x:c>
      <x:c r="N1189" s="6">
        <x:v>1</x:v>
      </x:c>
      <x:c r="O1189" s="7">
        <x:v>178.72</x:v>
      </x:c>
      <x:c r="P1189" s="8">
        <x:v>0.14999999999999999</x:v>
      </x:c>
      <x:c r="Q1189" s="7">
        <x:v>140.91</x:v>
      </x:c>
      <x:c r="R1189" s="7">
        <x:v>151.91</x:v>
      </x:c>
      <x:c r="S1189" s="5" t="s">
        <x:v>49</x:v>
      </x:c>
      <x:c r="T1189" s="7">
        <x:v>121225.56</x:v>
      </x:c>
      <x:c r="U1189" s="6"/>
      <x:c r="V1189" s="6"/>
      <x:c r="W1189" s="5" t="s">
        <x:v>50</x:v>
      </x:c>
      <x:c r="X1189" s="5" t="s">
        <x:v>51</x:v>
      </x:c>
    </x:row>
    <x:row r="1190">
      <x:c r="A1190" s="5" t="s">
        <x:v>2392</x:v>
      </x:c>
      <x:c r="B1190" s="5">
        <x:v>45391</x:v>
      </x:c>
      <x:c r="C1190" s="5" t="s">
        <x:v>88</x:v>
      </x:c>
      <x:c r="D1190" s="5" t="s">
        <x:v>89</x:v>
      </x:c>
      <x:c r="E1190" s="5" t="s">
        <x:v>90</x:v>
      </x:c>
      <x:c r="F1190" s="5" t="s">
        <x:v>56</x:v>
      </x:c>
      <x:c r="G1190" s="5" t="s">
        <x:v>1918</x:v>
      </x:c>
      <x:c r="H1190" s="5" t="s">
        <x:v>78</x:v>
      </x:c>
      <x:c r="I1190" s="5" t="s">
        <x:v>387</x:v>
      </x:c>
      <x:c r="J1190" s="5" t="s">
        <x:v>93</x:v>
      </x:c>
      <x:c r="K1190" s="5" t="s">
        <x:v>117</x:v>
      </x:c>
      <x:c r="L1190" s="5" t="s">
        <x:v>16</x:v>
      </x:c>
      <x:c r="M1190" s="5" t="s">
        <x:v>106</x:v>
      </x:c>
      <x:c r="N1190" s="6">
        <x:v>1</x:v>
      </x:c>
      <x:c r="O1190" s="7">
        <x:v>47.100000000000001</x:v>
      </x:c>
      <x:c r="P1190" s="8">
        <x:v>0.10000000000000001</x:v>
      </x:c>
      <x:c r="Q1190" s="7">
        <x:v>25.719999999999999</x:v>
      </x:c>
      <x:c r="R1190" s="7">
        <x:v>42.390000000000001</x:v>
      </x:c>
      <x:c r="S1190" s="5" t="s">
        <x:v>49</x:v>
      </x:c>
      <x:c r="T1190" s="7">
        <x:v>142518.87</x:v>
      </x:c>
      <x:c r="U1190" s="6"/>
      <x:c r="V1190" s="6"/>
      <x:c r="W1190" s="5" t="s">
        <x:v>50</x:v>
      </x:c>
      <x:c r="X1190" s="5" t="s">
        <x:v>97</x:v>
      </x:c>
    </x:row>
    <x:row r="1191">
      <x:c r="A1191" s="5" t="s">
        <x:v>2393</x:v>
      </x:c>
      <x:c r="B1191" s="5">
        <x:v>46060</x:v>
      </x:c>
      <x:c r="C1191" s="5" t="s">
        <x:v>64</x:v>
      </x:c>
      <x:c r="D1191" s="5" t="s">
        <x:v>65</x:v>
      </x:c>
      <x:c r="E1191" s="5" t="s">
        <x:v>40</x:v>
      </x:c>
      <x:c r="F1191" s="5" t="s">
        <x:v>66</x:v>
      </x:c>
      <x:c r="G1191" s="5" t="s">
        <x:v>2394</x:v>
      </x:c>
      <x:c r="H1191" s="5" t="s">
        <x:v>104</x:v>
      </x:c>
      <x:c r="I1191" s="5" t="s">
        <x:v>1140</x:v>
      </x:c>
      <x:c r="J1191" s="5" t="s">
        <x:v>45</x:v>
      </x:c>
      <x:c r="K1191" s="5" t="s">
        <x:v>61</x:v>
      </x:c>
      <x:c r="L1191" s="5" t="s">
        <x:v>47</x:v>
      </x:c>
      <x:c r="M1191" s="5" t="s">
        <x:v>154</x:v>
      </x:c>
      <x:c r="N1191" s="6">
        <x:v>-4</x:v>
      </x:c>
      <x:c r="O1191" s="7">
        <x:v>592.34000000000003</x:v>
      </x:c>
      <x:c r="P1191" s="8">
        <x:v>0</x:v>
      </x:c>
      <x:c r="Q1191" s="7">
        <x:v>294.06</x:v>
      </x:c>
      <x:c r="R1191" s="7">
        <x:v>-2369.3600000000001</x:v>
      </x:c>
      <x:c r="S1191" s="5" t="s">
        <x:v>49</x:v>
      </x:c>
      <x:c r="T1191" s="7">
        <x:v>96029.360000000001</x:v>
      </x:c>
      <x:c r="U1191" s="6"/>
      <x:c r="V1191" s="6"/>
      <x:c r="W1191" s="5" t="s">
        <x:v>96</x:v>
      </x:c>
      <x:c r="X1191" s="5" t="s">
        <x:v>70</x:v>
      </x:c>
    </x:row>
    <x:row r="1192">
      <x:c r="A1192" s="5" t="s">
        <x:v>2395</x:v>
      </x:c>
      <x:c r="B1192" s="5">
        <x:v>45972</x:v>
      </x:c>
      <x:c r="C1192" s="5" t="s">
        <x:v>162</x:v>
      </x:c>
      <x:c r="D1192" s="5" t="s">
        <x:v>163</x:v>
      </x:c>
      <x:c r="E1192" s="5" t="s">
        <x:v>40</x:v>
      </x:c>
      <x:c r="F1192" s="5" t="s">
        <x:v>158</x:v>
      </x:c>
      <x:c r="G1192" s="5" t="s">
        <x:v>1282</x:v>
      </x:c>
      <x:c r="H1192" s="5" t="s">
        <x:v>58</x:v>
      </x:c>
      <x:c r="I1192" s="5" t="s">
        <x:v>520</x:v>
      </x:c>
      <x:c r="J1192" s="5" t="s">
        <x:v>116</x:v>
      </x:c>
      <x:c r="K1192" s="5" t="s">
        <x:v>117</x:v>
      </x:c>
      <x:c r="L1192" s="5" t="s">
        <x:v>47</x:v>
      </x:c>
      <x:c r="M1192" s="5" t="s">
        <x:v>322</x:v>
      </x:c>
      <x:c r="N1192" s="6">
        <x:v>1</x:v>
      </x:c>
      <x:c r="O1192" s="7">
        <x:v>277.88999999999999</x:v>
      </x:c>
      <x:c r="P1192" s="8">
        <x:v>0.25</x:v>
      </x:c>
      <x:c r="Q1192" s="7">
        <x:v>161.09</x:v>
      </x:c>
      <x:c r="R1192" s="7">
        <x:v>208.41999999999999</x:v>
      </x:c>
      <x:c r="S1192" s="5" t="s">
        <x:v>49</x:v>
      </x:c>
      <x:c r="T1192" s="7">
        <x:v>87624.729999999996</x:v>
      </x:c>
      <x:c r="U1192" s="6"/>
      <x:c r="V1192" s="6"/>
      <x:c r="W1192" s="5" t="s">
        <x:v>50</x:v>
      </x:c>
      <x:c r="X1192" s="5" t="s">
        <x:v>80</x:v>
      </x:c>
    </x:row>
    <x:row r="1193">
      <x:c r="A1193" s="5" t="s">
        <x:v>2396</x:v>
      </x:c>
      <x:c r="B1193" s="5">
        <x:v>46027</x:v>
      </x:c>
      <x:c r="C1193" s="5" t="s">
        <x:v>138</x:v>
      </x:c>
      <x:c r="D1193" s="5" t="s">
        <x:v>139</x:v>
      </x:c>
      <x:c r="E1193" s="5" t="s">
        <x:v>90</x:v>
      </x:c>
      <x:c r="F1193" s="5" t="s">
        <x:v>41</x:v>
      </x:c>
      <x:c r="G1193" s="5" t="s">
        <x:v>2397</x:v>
      </x:c>
      <x:c r="H1193" s="5" t="s">
        <x:v>58</x:v>
      </x:c>
      <x:c r="I1193" s="5" t="s">
        <x:v>955</x:v>
      </x:c>
      <x:c r="J1193" s="5" t="s">
        <x:v>60</x:v>
      </x:c>
      <x:c r="K1193" s="5" t="s">
        <x:v>61</x:v>
      </x:c>
      <x:c r="L1193" s="5" t="s">
        <x:v>16</x:v>
      </x:c>
      <x:c r="M1193" s="5" t="s">
        <x:v>211</x:v>
      </x:c>
      <x:c r="N1193" s="6">
        <x:v>1</x:v>
      </x:c>
      <x:c r="O1193" s="7">
        <x:v>238.88</x:v>
      </x:c>
      <x:c r="P1193" s="8">
        <x:v>0</x:v>
      </x:c>
      <x:c r="Q1193" s="7">
        <x:v>117.61</x:v>
      </x:c>
      <x:c r="R1193" s="7">
        <x:v>238.88</x:v>
      </x:c>
      <x:c r="S1193" s="5" t="s">
        <x:v>49</x:v>
      </x:c>
      <x:c r="T1193" s="7">
        <x:v>165740.07999999999</x:v>
      </x:c>
      <x:c r="U1193" s="6"/>
      <x:c r="V1193" s="6"/>
      <x:c r="W1193" s="5" t="s">
        <x:v>50</x:v>
      </x:c>
      <x:c r="X1193" s="5" t="s">
        <x:v>80</x:v>
      </x:c>
    </x:row>
    <x:row r="1194">
      <x:c r="A1194" s="5" t="s">
        <x:v>2398</x:v>
      </x:c>
      <x:c r="B1194" s="5">
        <x:v>45392</x:v>
      </x:c>
      <x:c r="C1194" s="5" t="s">
        <x:v>108</x:v>
      </x:c>
      <x:c r="D1194" s="5" t="s">
        <x:v>109</x:v>
      </x:c>
      <x:c r="E1194" s="5" t="s">
        <x:v>90</x:v>
      </x:c>
      <x:c r="F1194" s="5" t="s">
        <x:v>102</x:v>
      </x:c>
      <x:c r="G1194" s="5" t="s">
        <x:v>84</x:v>
      </x:c>
      <x:c r="H1194" s="5" t="s">
        <x:v>43</x:v>
      </x:c>
      <x:c r="I1194" s="5" t="s">
        <x:v>703</x:v>
      </x:c>
      <x:c r="J1194" s="5" t="s">
        <x:v>93</x:v>
      </x:c>
      <x:c r="K1194" s="5" t="s">
        <x:v>117</x:v>
      </x:c>
      <x:c r="L1194" s="5" t="s">
        <x:v>47</x:v>
      </x:c>
      <x:c r="M1194" s="5" t="s">
        <x:v>275</x:v>
      </x:c>
      <x:c r="N1194" s="6">
        <x:v>1</x:v>
      </x:c>
      <x:c r="O1194" s="7">
        <x:v>49.509999999999998</x:v>
      </x:c>
      <x:c r="P1194" s="8">
        <x:v>0</x:v>
      </x:c>
      <x:c r="Q1194" s="7">
        <x:v>30.600000000000001</x:v>
      </x:c>
      <x:c r="R1194" s="7">
        <x:v>49.509999999999998</x:v>
      </x:c>
      <x:c r="S1194" s="5" t="s">
        <x:v>49</x:v>
      </x:c>
      <x:c r="T1194" s="7">
        <x:v>96811.800000000003</x:v>
      </x:c>
      <x:c r="U1194" s="6"/>
      <x:c r="V1194" s="6"/>
      <x:c r="W1194" s="5" t="s">
        <x:v>50</x:v>
      </x:c>
      <x:c r="X1194" s="5" t="s">
        <x:v>97</x:v>
      </x:c>
    </x:row>
    <x:row r="1195">
      <x:c r="A1195" s="5" t="s">
        <x:v>2399</x:v>
      </x:c>
      <x:c r="B1195" s="5">
        <x:v>45515</x:v>
      </x:c>
      <x:c r="C1195" s="5" t="s">
        <x:v>283</x:v>
      </x:c>
      <x:c r="D1195" s="5" t="s">
        <x:v>284</x:v>
      </x:c>
      <x:c r="E1195" s="5" t="s">
        <x:v>55</x:v>
      </x:c>
      <x:c r="F1195" s="5" t="s">
        <x:v>56</x:v>
      </x:c>
      <x:c r="G1195" s="5" t="s">
        <x:v>983</x:v>
      </x:c>
      <x:c r="H1195" s="5" t="s">
        <x:v>78</x:v>
      </x:c>
      <x:c r="I1195" s="5" t="s">
        <x:v>356</x:v>
      </x:c>
      <x:c r="J1195" s="5" t="s">
        <x:v>116</x:v>
      </x:c>
      <x:c r="K1195" s="5" t="s">
        <x:v>46</x:v>
      </x:c>
      <x:c r="L1195" s="5" t="s">
        <x:v>131</x:v>
      </x:c>
      <x:c r="M1195" s="5" t="s">
        <x:v>198</x:v>
      </x:c>
      <x:c r="N1195" s="6">
        <x:v>4</x:v>
      </x:c>
      <x:c r="O1195" s="7">
        <x:v>216.63</x:v>
      </x:c>
      <x:c r="P1195" s="8">
        <x:v>0</x:v>
      </x:c>
      <x:c r="Q1195" s="7">
        <x:v>134.59999999999999</x:v>
      </x:c>
      <x:c r="R1195" s="7">
        <x:v>866.51999999999998</x:v>
      </x:c>
      <x:c r="S1195" s="5" t="s">
        <x:v>49</x:v>
      </x:c>
      <x:c r="T1195" s="7">
        <x:v>95707.039999999994</x:v>
      </x:c>
      <x:c r="U1195" s="6"/>
      <x:c r="V1195" s="6"/>
      <x:c r="W1195" s="5" t="s">
        <x:v>50</x:v>
      </x:c>
      <x:c r="X1195" s="5" t="s">
        <x:v>51</x:v>
      </x:c>
    </x:row>
    <x:row r="1196">
      <x:c r="A1196" s="5" t="s">
        <x:v>2400</x:v>
      </x:c>
      <x:c r="B1196" s="5">
        <x:v>45316</x:v>
      </x:c>
      <x:c r="C1196" s="5" t="s">
        <x:v>38</x:v>
      </x:c>
      <x:c r="D1196" s="5" t="s">
        <x:v>39</x:v>
      </x:c>
      <x:c r="E1196" s="5" t="s">
        <x:v>40</x:v>
      </x:c>
      <x:c r="F1196" s="5" t="s">
        <x:v>41</x:v>
      </x:c>
      <x:c r="G1196" s="5" t="s">
        <x:v>2401</x:v>
      </x:c>
      <x:c r="H1196" s="5" t="s">
        <x:v>104</x:v>
      </x:c>
      <x:c r="I1196" s="5" t="s">
        <x:v>488</x:v>
      </x:c>
      <x:c r="J1196" s="5" t="s">
        <x:v>74</x:v>
      </x:c>
      <x:c r="K1196" s="5" t="s">
        <x:v>117</x:v>
      </x:c>
      <x:c r="L1196" s="5" t="s">
        <x:v>16</x:v>
      </x:c>
      <x:c r="M1196" s="5" t="s">
        <x:v>483</x:v>
      </x:c>
      <x:c r="N1196" s="6">
        <x:v>1</x:v>
      </x:c>
      <x:c r="O1196" s="7">
        <x:v>59.409999999999997</x:v>
      </x:c>
      <x:c r="P1196" s="8">
        <x:v>0</x:v>
      </x:c>
      <x:c r="Q1196" s="7">
        <x:v>27.350000000000001</x:v>
      </x:c>
      <x:c r="R1196" s="7">
        <x:v>59.409999999999997</x:v>
      </x:c>
      <x:c r="S1196" s="5" t="s">
        <x:v>49</x:v>
      </x:c>
      <x:c r="T1196" s="7">
        <x:v>167379.12</x:v>
      </x:c>
      <x:c r="U1196" s="6"/>
      <x:c r="V1196" s="6"/>
      <x:c r="W1196" s="5" t="s">
        <x:v>50</x:v>
      </x:c>
      <x:c r="X1196" s="5" t="s">
        <x:v>97</x:v>
      </x:c>
    </x:row>
    <x:row r="1197">
      <x:c r="A1197" s="5" t="s">
        <x:v>2402</x:v>
      </x:c>
      <x:c r="B1197" s="5">
        <x:v>45738</x:v>
      </x:c>
      <x:c r="C1197" s="5" t="s">
        <x:v>108</x:v>
      </x:c>
      <x:c r="D1197" s="5" t="s">
        <x:v>109</x:v>
      </x:c>
      <x:c r="E1197" s="5" t="s">
        <x:v>90</x:v>
      </x:c>
      <x:c r="F1197" s="5" t="s">
        <x:v>102</x:v>
      </x:c>
      <x:c r="G1197" s="5" t="s">
        <x:v>2403</x:v>
      </x:c>
      <x:c r="H1197" s="5" t="s">
        <x:v>58</x:v>
      </x:c>
      <x:c r="I1197" s="5" t="s">
        <x:v>356</x:v>
      </x:c>
      <x:c r="J1197" s="5" t="s">
        <x:v>116</x:v>
      </x:c>
      <x:c r="K1197" s="5" t="s">
        <x:v>46</x:v>
      </x:c>
      <x:c r="L1197" s="5" t="s">
        <x:v>16</x:v>
      </x:c>
      <x:c r="M1197" s="5" t="s">
        <x:v>222</x:v>
      </x:c>
      <x:c r="N1197" s="6">
        <x:v>1</x:v>
      </x:c>
      <x:c r="O1197" s="7">
        <x:v>188.71000000000001</x:v>
      </x:c>
      <x:c r="P1197" s="8">
        <x:v>5.0000000000000003e-002</x:v>
      </x:c>
      <x:c r="Q1197" s="7">
        <x:v>134.59999999999999</x:v>
      </x:c>
      <x:c r="R1197" s="7">
        <x:v>179.27000000000001</x:v>
      </x:c>
      <x:c r="S1197" s="5" t="s">
        <x:v>49</x:v>
      </x:c>
      <x:c r="T1197" s="7">
        <x:v>137192.04999999999</x:v>
      </x:c>
      <x:c r="U1197" s="6"/>
      <x:c r="V1197" s="6"/>
      <x:c r="W1197" s="5" t="s">
        <x:v>50</x:v>
      </x:c>
      <x:c r="X1197" s="5" t="s">
        <x:v>80</x:v>
      </x:c>
    </x:row>
    <x:row r="1198">
      <x:c r="A1198" s="5" t="s">
        <x:v>2404</x:v>
      </x:c>
      <x:c r="B1198" s="5">
        <x:v>45597</x:v>
      </x:c>
      <x:c r="C1198" s="5" t="s">
        <x:v>156</x:v>
      </x:c>
      <x:c r="D1198" s="5" t="s">
        <x:v>157</x:v>
      </x:c>
      <x:c r="E1198" s="5" t="s">
        <x:v>55</x:v>
      </x:c>
      <x:c r="F1198" s="5" t="s">
        <x:v>158</x:v>
      </x:c>
      <x:c r="G1198" s="5" t="s">
        <x:v>859</x:v>
      </x:c>
      <x:c r="H1198" s="5" t="s">
        <x:v>43</x:v>
      </x:c>
      <x:c r="I1198" s="5" t="s">
        <x:v>437</x:v>
      </x:c>
      <x:c r="J1198" s="5" t="s">
        <x:v>60</x:v>
      </x:c>
      <x:c r="K1198" s="5" t="s">
        <x:v>46</x:v>
      </x:c>
      <x:c r="L1198" s="5" t="s">
        <x:v>47</x:v>
      </x:c>
      <x:c r="M1198" s="5" t="s">
        <x:v>118</x:v>
      </x:c>
      <x:c r="N1198" s="6">
        <x:v>4</x:v>
      </x:c>
      <x:c r="O1198" s="7">
        <x:v>90.019999999999996</x:v>
      </x:c>
      <x:c r="P1198" s="8">
        <x:v>0.10000000000000001</x:v>
      </x:c>
      <x:c r="Q1198" s="7">
        <x:v>45.32</x:v>
      </x:c>
      <x:c r="R1198" s="7">
        <x:v>324.06999999999999</x:v>
      </x:c>
      <x:c r="S1198" s="5" t="s">
        <x:v>49</x:v>
      </x:c>
      <x:c r="T1198" s="7">
        <x:v>77981.440000000002</x:v>
      </x:c>
      <x:c r="U1198" s="6"/>
      <x:c r="V1198" s="6"/>
      <x:c r="W1198" s="5" t="s">
        <x:v>50</x:v>
      </x:c>
      <x:c r="X1198" s="5" t="s">
        <x:v>80</x:v>
      </x:c>
    </x:row>
    <x:row r="1199">
      <x:c r="A1199" s="5" t="s">
        <x:v>2405</x:v>
      </x:c>
      <x:c r="B1199" s="5">
        <x:v>45658</x:v>
      </x:c>
      <x:c r="C1199" s="5" t="s">
        <x:v>38</x:v>
      </x:c>
      <x:c r="D1199" s="5" t="s">
        <x:v>39</x:v>
      </x:c>
      <x:c r="E1199" s="5" t="s">
        <x:v>40</x:v>
      </x:c>
      <x:c r="F1199" s="5" t="s">
        <x:v>41</x:v>
      </x:c>
      <x:c r="G1199" s="5" t="s">
        <x:v>2406</x:v>
      </x:c>
      <x:c r="H1199" s="5" t="s">
        <x:v>43</x:v>
      </x:c>
      <x:c r="I1199" s="5" t="s">
        <x:v>332</x:v>
      </x:c>
      <x:c r="J1199" s="5" t="s">
        <x:v>93</x:v>
      </x:c>
      <x:c r="K1199" s="5" t="s">
        <x:v>117</x:v>
      </x:c>
      <x:c r="L1199" s="5" t="s">
        <x:v>16</x:v>
      </x:c>
      <x:c r="M1199" s="5" t="s">
        <x:v>329</x:v>
      </x:c>
      <x:c r="N1199" s="6">
        <x:v>7</x:v>
      </x:c>
      <x:c r="O1199" s="7">
        <x:v>47.439999999999998</x:v>
      </x:c>
      <x:c r="P1199" s="8">
        <x:v>0.25</x:v>
      </x:c>
      <x:c r="Q1199" s="7">
        <x:v>33.719999999999999</x:v>
      </x:c>
      <x:c r="R1199" s="7">
        <x:v>249.06</x:v>
      </x:c>
      <x:c r="S1199" s="5" t="s">
        <x:v>49</x:v>
      </x:c>
      <x:c r="T1199" s="7">
        <x:v>183743.88</x:v>
      </x:c>
      <x:c r="U1199" s="6"/>
      <x:c r="V1199" s="6"/>
      <x:c r="W1199" s="5" t="s">
        <x:v>50</x:v>
      </x:c>
      <x:c r="X1199" s="5" t="s">
        <x:v>80</x:v>
      </x:c>
    </x:row>
    <x:row r="1200">
      <x:c r="A1200" s="5" t="s">
        <x:v>2407</x:v>
      </x:c>
      <x:c r="B1200" s="5">
        <x:v>46152</x:v>
      </x:c>
      <x:c r="C1200" s="5" t="s">
        <x:v>82</x:v>
      </x:c>
      <x:c r="D1200" s="5" t="s">
        <x:v>83</x:v>
      </x:c>
      <x:c r="E1200" s="5" t="s">
        <x:v>40</x:v>
      </x:c>
      <x:c r="F1200" s="5" t="s">
        <x:v>56</x:v>
      </x:c>
      <x:c r="G1200" s="5" t="s">
        <x:v>2408</x:v>
      </x:c>
      <x:c r="H1200" s="5" t="s">
        <x:v>104</x:v>
      </x:c>
      <x:c r="I1200" s="5" t="s">
        <x:v>808</x:v>
      </x:c>
      <x:c r="J1200" s="5" t="s">
        <x:v>116</x:v>
      </x:c>
      <x:c r="K1200" s="5" t="s">
        <x:v>117</x:v>
      </x:c>
      <x:c r="L1200" s="5" t="s">
        <x:v>47</x:v>
      </x:c>
      <x:c r="M1200" s="5" t="s">
        <x:v>236</x:v>
      </x:c>
      <x:c r="N1200" s="6">
        <x:v>3</x:v>
      </x:c>
      <x:c r="O1200" s="7">
        <x:v>134.81999999999999</x:v>
      </x:c>
      <x:c r="P1200" s="8">
        <x:v>0.25</x:v>
      </x:c>
      <x:c r="Q1200" s="7">
        <x:v>66.280000000000001</x:v>
      </x:c>
      <x:c r="R1200" s="7">
        <x:v>303.33999999999997</x:v>
      </x:c>
      <x:c r="S1200" s="5" t="s">
        <x:v>49</x:v>
      </x:c>
      <x:c r="T1200" s="7">
        <x:v>61129.260000000002</x:v>
      </x:c>
      <x:c r="U1200" s="6"/>
      <x:c r="V1200" s="6"/>
      <x:c r="W1200" s="5" t="s">
        <x:v>50</x:v>
      </x:c>
      <x:c r="X1200" s="5" t="s">
        <x:v>70</x:v>
      </x:c>
    </x:row>
    <x:row r="1201">
      <x:c r="A1201" s="5" t="s">
        <x:v>2409</x:v>
      </x:c>
      <x:c r="B1201" s="5">
        <x:v>46127</x:v>
      </x:c>
      <x:c r="C1201" s="5" t="s">
        <x:v>247</x:v>
      </x:c>
      <x:c r="D1201" s="5" t="s">
        <x:v>248</x:v>
      </x:c>
      <x:c r="E1201" s="5" t="s">
        <x:v>40</x:v>
      </x:c>
      <x:c r="F1201" s="5" t="s">
        <x:v>102</x:v>
      </x:c>
      <x:c r="G1201" s="5" t="s">
        <x:v>1907</x:v>
      </x:c>
      <x:c r="H1201" s="5" t="s">
        <x:v>43</x:v>
      </x:c>
      <x:c r="I1201" s="5" t="s">
        <x:v>665</x:v>
      </x:c>
      <x:c r="J1201" s="5" t="s">
        <x:v>116</x:v>
      </x:c>
      <x:c r="K1201" s="5" t="s">
        <x:v>117</x:v>
      </x:c>
      <x:c r="L1201" s="5" t="s">
        <x:v>16</x:v>
      </x:c>
      <x:c r="M1201" s="5" t="s">
        <x:v>112</x:v>
      </x:c>
      <x:c r="N1201" s="6">
        <x:v>1</x:v>
      </x:c>
      <x:c r="O1201" s="7">
        <x:v>240.47</x:v>
      </x:c>
      <x:c r="P1201" s="8">
        <x:v>0</x:v>
      </x:c>
      <x:c r="Q1201" s="7">
        <x:v>150.55000000000001</x:v>
      </x:c>
      <x:c r="R1201" s="7">
        <x:v>240.47</x:v>
      </x:c>
      <x:c r="S1201" s="5" t="s">
        <x:v>49</x:v>
      </x:c>
      <x:c r="T1201" s="7">
        <x:v>155230.10000000001</x:v>
      </x:c>
      <x:c r="U1201" s="6"/>
      <x:c r="V1201" s="6"/>
      <x:c r="W1201" s="5" t="s">
        <x:v>50</x:v>
      </x:c>
      <x:c r="X1201" s="5" t="s">
        <x:v>51</x:v>
      </x:c>
    </x:row>
    <x:row r="1202">
      <x:c r="A1202" s="5" t="s">
        <x:v>2410</x:v>
      </x:c>
      <x:c r="B1202" s="5">
        <x:v>45769</x:v>
      </x:c>
      <x:c r="C1202" s="5" t="s">
        <x:v>178</x:v>
      </x:c>
      <x:c r="D1202" s="5" t="s">
        <x:v>179</x:v>
      </x:c>
      <x:c r="E1202" s="5" t="s">
        <x:v>90</x:v>
      </x:c>
      <x:c r="F1202" s="5" t="s">
        <x:v>66</x:v>
      </x:c>
      <x:c r="G1202" s="5" t="s">
        <x:v>2411</x:v>
      </x:c>
      <x:c r="H1202" s="5" t="s">
        <x:v>43</x:v>
      </x:c>
      <x:c r="I1202" s="5" t="s">
        <x:v>514</x:v>
      </x:c>
      <x:c r="J1202" s="5" t="s">
        <x:v>116</x:v>
      </x:c>
      <x:c r="K1202" s="5" t="s">
        <x:v>46</x:v>
      </x:c>
      <x:c r="L1202" s="5" t="s">
        <x:v>94</x:v>
      </x:c>
      <x:c r="M1202" s="5" t="s">
        <x:v>350</x:v>
      </x:c>
      <x:c r="N1202" s="6">
        <x:v>1</x:v>
      </x:c>
      <x:c r="O1202" s="7">
        <x:v>249.44</x:v>
      </x:c>
      <x:c r="P1202" s="8">
        <x:v>0</x:v>
      </x:c>
      <x:c r="Q1202" s="7">
        <x:v>137.99000000000001</x:v>
      </x:c>
      <x:c r="R1202" s="7">
        <x:v>249.44</x:v>
      </x:c>
      <x:c r="S1202" s="5" t="s">
        <x:v>49</x:v>
      </x:c>
      <x:c r="T1202" s="7">
        <x:v>74760.229999999996</x:v>
      </x:c>
      <x:c r="U1202" s="6"/>
      <x:c r="V1202" s="6"/>
      <x:c r="W1202" s="5" t="s">
        <x:v>50</x:v>
      </x:c>
      <x:c r="X1202" s="5" t="s">
        <x:v>97</x:v>
      </x:c>
    </x:row>
    <x:row r="1203">
      <x:c r="A1203" s="5" t="s">
        <x:v>2412</x:v>
      </x:c>
      <x:c r="B1203" s="5">
        <x:v>45814</x:v>
      </x:c>
      <x:c r="C1203" s="5" t="s">
        <x:v>100</x:v>
      </x:c>
      <x:c r="D1203" s="5" t="s">
        <x:v>101</x:v>
      </x:c>
      <x:c r="E1203" s="5" t="s">
        <x:v>90</x:v>
      </x:c>
      <x:c r="F1203" s="5" t="s">
        <x:v>102</x:v>
      </x:c>
      <x:c r="G1203" s="5" t="s">
        <x:v>2413</x:v>
      </x:c>
      <x:c r="H1203" s="5" t="s">
        <x:v>104</x:v>
      </x:c>
      <x:c r="I1203" s="5" t="s">
        <x:v>915</x:v>
      </x:c>
      <x:c r="J1203" s="5" t="s">
        <x:v>45</x:v>
      </x:c>
      <x:c r="K1203" s="5" t="s">
        <x:v>61</x:v>
      </x:c>
      <x:c r="L1203" s="5" t="s">
        <x:v>94</x:v>
      </x:c>
      <x:c r="M1203" s="5" t="s">
        <x:v>414</x:v>
      </x:c>
      <x:c r="N1203" s="6">
        <x:v>1</x:v>
      </x:c>
      <x:c r="O1203" s="7">
        <x:v>406.60000000000002</x:v>
      </x:c>
      <x:c r="P1203" s="8">
        <x:v>0.20000000000000001</x:v>
      </x:c>
      <x:c r="Q1203" s="7">
        <x:v>273.47000000000003</x:v>
      </x:c>
      <x:c r="R1203" s="7">
        <x:v>325.27999999999997</x:v>
      </x:c>
      <x:c r="S1203" s="5" t="s">
        <x:v>49</x:v>
      </x:c>
      <x:c r="T1203" s="7">
        <x:v>81072.360000000001</x:v>
      </x:c>
      <x:c r="U1203" s="6"/>
      <x:c r="V1203" s="6"/>
      <x:c r="W1203" s="5" t="s">
        <x:v>50</x:v>
      </x:c>
      <x:c r="X1203" s="5" t="s">
        <x:v>97</x:v>
      </x:c>
    </x:row>
    <x:row r="1204">
      <x:c r="A1204" s="5" t="s">
        <x:v>2414</x:v>
      </x:c>
      <x:c r="B1204" s="5">
        <x:v>46125</x:v>
      </x:c>
      <x:c r="C1204" s="5" t="s">
        <x:v>108</x:v>
      </x:c>
      <x:c r="D1204" s="5" t="s">
        <x:v>109</x:v>
      </x:c>
      <x:c r="E1204" s="5" t="s">
        <x:v>90</x:v>
      </x:c>
      <x:c r="F1204" s="5" t="s">
        <x:v>102</x:v>
      </x:c>
      <x:c r="G1204" s="5" t="s">
        <x:v>678</x:v>
      </x:c>
      <x:c r="H1204" s="5" t="s">
        <x:v>78</x:v>
      </x:c>
      <x:c r="I1204" s="5" t="s">
        <x:v>181</x:v>
      </x:c>
      <x:c r="J1204" s="5" t="s">
        <x:v>93</x:v>
      </x:c>
      <x:c r="K1204" s="5" t="s">
        <x:v>61</x:v>
      </x:c>
      <x:c r="L1204" s="5" t="s">
        <x:v>16</x:v>
      </x:c>
      <x:c r="M1204" s="5" t="s">
        <x:v>266</x:v>
      </x:c>
      <x:c r="N1204" s="6">
        <x:v>1</x:v>
      </x:c>
      <x:c r="O1204" s="7">
        <x:v>46.079999999999998</x:v>
      </x:c>
      <x:c r="P1204" s="8">
        <x:v>0.20000000000000001</x:v>
      </x:c>
      <x:c r="Q1204" s="7">
        <x:v>31.379999999999999</x:v>
      </x:c>
      <x:c r="R1204" s="7">
        <x:v>36.859999999999999</x:v>
      </x:c>
      <x:c r="S1204" s="5" t="s">
        <x:v>49</x:v>
      </x:c>
      <x:c r="T1204" s="7">
        <x:v>155230.10000000001</x:v>
      </x:c>
      <x:c r="U1204" s="6"/>
      <x:c r="V1204" s="6"/>
      <x:c r="W1204" s="5" t="s">
        <x:v>50</x:v>
      </x:c>
      <x:c r="X1204" s="5" t="s">
        <x:v>80</x:v>
      </x:c>
    </x:row>
    <x:row r="1205">
      <x:c r="A1205" s="5" t="s">
        <x:v>2415</x:v>
      </x:c>
      <x:c r="B1205" s="5">
        <x:v>45767</x:v>
      </x:c>
      <x:c r="C1205" s="5" t="s">
        <x:v>247</x:v>
      </x:c>
      <x:c r="D1205" s="5" t="s">
        <x:v>248</x:v>
      </x:c>
      <x:c r="E1205" s="5" t="s">
        <x:v>40</x:v>
      </x:c>
      <x:c r="F1205" s="5" t="s">
        <x:v>102</x:v>
      </x:c>
      <x:c r="G1205" s="5" t="s">
        <x:v>1497</x:v>
      </x:c>
      <x:c r="H1205" s="5" t="s">
        <x:v>58</x:v>
      </x:c>
      <x:c r="I1205" s="5" t="s">
        <x:v>183</x:v>
      </x:c>
      <x:c r="J1205" s="5" t="s">
        <x:v>74</x:v>
      </x:c>
      <x:c r="K1205" s="5" t="s">
        <x:v>117</x:v>
      </x:c>
      <x:c r="L1205" s="5" t="s">
        <x:v>94</x:v>
      </x:c>
      <x:c r="M1205" s="5" t="s">
        <x:v>442</x:v>
      </x:c>
      <x:c r="N1205" s="6">
        <x:v>1</x:v>
      </x:c>
      <x:c r="O1205" s="7">
        <x:v>89.170000000000002</x:v>
      </x:c>
      <x:c r="P1205" s="8">
        <x:v>0.14999999999999999</x:v>
      </x:c>
      <x:c r="Q1205" s="7">
        <x:v>53.509999999999998</x:v>
      </x:c>
      <x:c r="R1205" s="7">
        <x:v>75.790000000000006</x:v>
      </x:c>
      <x:c r="S1205" s="5" t="s">
        <x:v>49</x:v>
      </x:c>
      <x:c r="T1205" s="7">
        <x:v>75966.710000000006</x:v>
      </x:c>
      <x:c r="U1205" s="6"/>
      <x:c r="V1205" s="6"/>
      <x:c r="W1205" s="5" t="s">
        <x:v>50</x:v>
      </x:c>
      <x:c r="X1205" s="5" t="s">
        <x:v>70</x:v>
      </x:c>
    </x:row>
    <x:row r="1206">
      <x:c r="A1206" s="5" t="s">
        <x:v>2416</x:v>
      </x:c>
      <x:c r="B1206" s="5">
        <x:v>45672</x:v>
      </x:c>
      <x:c r="C1206" s="5" t="s">
        <x:v>200</x:v>
      </x:c>
      <x:c r="D1206" s="5" t="s">
        <x:v>201</x:v>
      </x:c>
      <x:c r="E1206" s="5" t="s">
        <x:v>40</x:v>
      </x:c>
      <x:c r="F1206" s="5" t="s">
        <x:v>158</x:v>
      </x:c>
      <x:c r="G1206" s="5" t="s">
        <x:v>2417</x:v>
      </x:c>
      <x:c r="H1206" s="5" t="s">
        <x:v>104</x:v>
      </x:c>
      <x:c r="I1206" s="5" t="s">
        <x:v>250</x:v>
      </x:c>
      <x:c r="J1206" s="5" t="s">
        <x:v>60</x:v>
      </x:c>
      <x:c r="K1206" s="5" t="s">
        <x:v>46</x:v>
      </x:c>
      <x:c r="L1206" s="5" t="s">
        <x:v>47</x:v>
      </x:c>
      <x:c r="M1206" s="5" t="s">
        <x:v>204</x:v>
      </x:c>
      <x:c r="N1206" s="6">
        <x:v>7</x:v>
      </x:c>
      <x:c r="O1206" s="7">
        <x:v>188.78999999999999</x:v>
      </x:c>
      <x:c r="P1206" s="8">
        <x:v>0.14999999999999999</x:v>
      </x:c>
      <x:c r="Q1206" s="7">
        <x:v>120.05</x:v>
      </x:c>
      <x:c r="R1206" s="7">
        <x:v>1123.3</x:v>
      </x:c>
      <x:c r="S1206" s="5" t="s">
        <x:v>49</x:v>
      </x:c>
      <x:c r="T1206" s="7">
        <x:v>73104.899999999994</x:v>
      </x:c>
      <x:c r="U1206" s="6"/>
      <x:c r="V1206" s="6"/>
      <x:c r="W1206" s="5" t="s">
        <x:v>50</x:v>
      </x:c>
      <x:c r="X1206" s="5" t="s">
        <x:v>80</x:v>
      </x:c>
    </x:row>
    <x:row r="1207">
      <x:c r="A1207" s="5" t="s">
        <x:v>2418</x:v>
      </x:c>
      <x:c r="B1207" s="5">
        <x:v>45867</x:v>
      </x:c>
      <x:c r="C1207" s="5" t="s">
        <x:v>283</x:v>
      </x:c>
      <x:c r="D1207" s="5" t="s">
        <x:v>284</x:v>
      </x:c>
      <x:c r="E1207" s="5" t="s">
        <x:v>55</x:v>
      </x:c>
      <x:c r="F1207" s="5" t="s">
        <x:v>56</x:v>
      </x:c>
      <x:c r="G1207" s="5" t="s">
        <x:v>1497</x:v>
      </x:c>
      <x:c r="H1207" s="5" t="s">
        <x:v>58</x:v>
      </x:c>
      <x:c r="I1207" s="5" t="s">
        <x:v>325</x:v>
      </x:c>
      <x:c r="J1207" s="5" t="s">
        <x:v>116</x:v>
      </x:c>
      <x:c r="K1207" s="5" t="s">
        <x:v>117</x:v>
      </x:c>
      <x:c r="L1207" s="5" t="s">
        <x:v>16</x:v>
      </x:c>
      <x:c r="M1207" s="5" t="s">
        <x:v>69</x:v>
      </x:c>
      <x:c r="N1207" s="6">
        <x:v>1</x:v>
      </x:c>
      <x:c r="O1207" s="7">
        <x:v>260.66000000000003</x:v>
      </x:c>
      <x:c r="P1207" s="8">
        <x:v>0.14999999999999999</x:v>
      </x:c>
      <x:c r="Q1207" s="7">
        <x:v>166.78999999999999</x:v>
      </x:c>
      <x:c r="R1207" s="7">
        <x:v>221.56</x:v>
      </x:c>
      <x:c r="S1207" s="5" t="s">
        <x:v>49</x:v>
      </x:c>
      <x:c r="T1207" s="7">
        <x:v>164465.29000000001</x:v>
      </x:c>
      <x:c r="U1207" s="6"/>
      <x:c r="V1207" s="6"/>
      <x:c r="W1207" s="5" t="s">
        <x:v>50</x:v>
      </x:c>
      <x:c r="X1207" s="5" t="s">
        <x:v>80</x:v>
      </x:c>
    </x:row>
    <x:row r="1208">
      <x:c r="A1208" s="5" t="s">
        <x:v>2419</x:v>
      </x:c>
      <x:c r="B1208" s="5">
        <x:v>46121</x:v>
      </x:c>
      <x:c r="C1208" s="5" t="s">
        <x:v>100</x:v>
      </x:c>
      <x:c r="D1208" s="5" t="s">
        <x:v>101</x:v>
      </x:c>
      <x:c r="E1208" s="5" t="s">
        <x:v>90</x:v>
      </x:c>
      <x:c r="F1208" s="5" t="s">
        <x:v>102</x:v>
      </x:c>
      <x:c r="G1208" s="5" t="s">
        <x:v>2420</x:v>
      </x:c>
      <x:c r="H1208" s="5" t="s">
        <x:v>43</x:v>
      </x:c>
      <x:c r="I1208" s="5" t="s">
        <x:v>92</x:v>
      </x:c>
      <x:c r="J1208" s="5" t="s">
        <x:v>93</x:v>
      </x:c>
      <x:c r="K1208" s="5" t="s">
        <x:v>46</x:v>
      </x:c>
      <x:c r="L1208" s="5" t="s">
        <x:v>16</x:v>
      </x:c>
      <x:c r="M1208" s="5" t="s">
        <x:v>198</x:v>
      </x:c>
      <x:c r="N1208" s="6">
        <x:v>1</x:v>
      </x:c>
      <x:c r="O1208" s="7">
        <x:v>31.620000000000001</x:v>
      </x:c>
      <x:c r="P1208" s="8">
        <x:v>0.10000000000000001</x:v>
      </x:c>
      <x:c r="Q1208" s="7">
        <x:v>16.25</x:v>
      </x:c>
      <x:c r="R1208" s="7">
        <x:v>28.460000000000001</x:v>
      </x:c>
      <x:c r="S1208" s="5" t="s">
        <x:v>49</x:v>
      </x:c>
      <x:c r="T1208" s="7">
        <x:v>155230.10000000001</x:v>
      </x:c>
      <x:c r="U1208" s="6"/>
      <x:c r="V1208" s="6"/>
      <x:c r="W1208" s="5" t="s">
        <x:v>50</x:v>
      </x:c>
      <x:c r="X1208" s="5" t="s">
        <x:v>80</x:v>
      </x:c>
    </x:row>
    <x:row r="1209">
      <x:c r="A1209" s="5" t="s">
        <x:v>2421</x:v>
      </x:c>
      <x:c r="B1209" s="5" t="s">
        <x:v>99</x:v>
      </x:c>
      <x:c r="C1209" s="5" t="s">
        <x:v>247</x:v>
      </x:c>
      <x:c r="D1209" s="5" t="s">
        <x:v>248</x:v>
      </x:c>
      <x:c r="E1209" s="5" t="s">
        <x:v>40</x:v>
      </x:c>
      <x:c r="F1209" s="5" t="s">
        <x:v>102</x:v>
      </x:c>
      <x:c r="G1209" s="5" t="s">
        <x:v>2422</x:v>
      </x:c>
      <x:c r="H1209" s="5" t="s">
        <x:v>43</x:v>
      </x:c>
      <x:c r="I1209" s="5" t="s">
        <x:v>197</x:v>
      </x:c>
      <x:c r="J1209" s="5" t="s">
        <x:v>93</x:v>
      </x:c>
      <x:c r="K1209" s="5" t="s">
        <x:v>117</x:v>
      </x:c>
      <x:c r="L1209" s="5" t="s">
        <x:v>47</x:v>
      </x:c>
      <x:c r="M1209" s="5" t="s">
        <x:v>69</x:v>
      </x:c>
      <x:c r="N1209" s="6">
        <x:v>9</x:v>
      </x:c>
      <x:c r="O1209" s="7">
        <x:v>32.25</x:v>
      </x:c>
      <x:c r="P1209" s="8">
        <x:v>0.10000000000000001</x:v>
      </x:c>
      <x:c r="Q1209" s="7">
        <x:v>18.5</x:v>
      </x:c>
      <x:c r="R1209" s="7">
        <x:v>261.23000000000002</x:v>
      </x:c>
      <x:c r="S1209" s="5" t="s">
        <x:v>49</x:v>
      </x:c>
      <x:c r="T1209" s="7">
        <x:v>68536.440000000002</x:v>
      </x:c>
      <x:c r="U1209" s="6">
        <x:v>10</x:v>
      </x:c>
      <x:c r="V1209" s="6">
        <x:v>34</x:v>
      </x:c>
      <x:c r="W1209" s="5" t="s">
        <x:v>50</x:v>
      </x:c>
      <x:c r="X1209" s="5" t="s">
        <x:v>80</x:v>
      </x:c>
    </x:row>
    <x:row r="1210">
      <x:c r="A1210" s="5" t="s">
        <x:v>2423</x:v>
      </x:c>
      <x:c r="B1210" s="5">
        <x:v>46141</x:v>
      </x:c>
      <x:c r="C1210" s="5" t="s">
        <x:v>127</x:v>
      </x:c>
      <x:c r="D1210" s="5" t="s">
        <x:v>128</x:v>
      </x:c>
      <x:c r="E1210" s="5" t="s">
        <x:v>55</x:v>
      </x:c>
      <x:c r="F1210" s="5" t="s">
        <x:v>41</x:v>
      </x:c>
      <x:c r="G1210" s="5" t="s">
        <x:v>2424</x:v>
      </x:c>
      <x:c r="H1210" s="5" t="s">
        <x:v>104</x:v>
      </x:c>
      <x:c r="I1210" s="5" t="s">
        <x:v>1008</x:v>
      </x:c>
      <x:c r="J1210" s="5" t="s">
        <x:v>116</x:v>
      </x:c>
      <x:c r="K1210" s="5" t="s">
        <x:v>46</x:v>
      </x:c>
      <x:c r="L1210" s="5" t="s">
        <x:v>94</x:v>
      </x:c>
      <x:c r="M1210" s="5" t="s">
        <x:v>275</x:v>
      </x:c>
      <x:c r="N1210" s="6">
        <x:v>1</x:v>
      </x:c>
      <x:c r="O1210" s="7">
        <x:v>313.76999999999998</x:v>
      </x:c>
      <x:c r="P1210" s="8">
        <x:v>0.14999999999999999</x:v>
      </x:c>
      <x:c r="Q1210" s="7">
        <x:v>146.41999999999999</x:v>
      </x:c>
      <x:c r="R1210" s="7">
        <x:v>266.69999999999999</x:v>
      </x:c>
      <x:c r="S1210" s="5" t="s">
        <x:v>49</x:v>
      </x:c>
      <x:c r="T1210" s="7">
        <x:v>89996.360000000001</x:v>
      </x:c>
      <x:c r="U1210" s="6"/>
      <x:c r="V1210" s="6"/>
      <x:c r="W1210" s="5" t="s">
        <x:v>50</x:v>
      </x:c>
      <x:c r="X1210" s="5" t="s">
        <x:v>97</x:v>
      </x:c>
    </x:row>
    <x:row r="1211">
      <x:c r="A1211" s="5" t="s">
        <x:v>2425</x:v>
      </x:c>
      <x:c r="B1211" s="5">
        <x:v>45893</x:v>
      </x:c>
      <x:c r="C1211" s="5" t="s">
        <x:v>38</x:v>
      </x:c>
      <x:c r="D1211" s="5" t="s">
        <x:v>39</x:v>
      </x:c>
      <x:c r="E1211" s="5" t="s">
        <x:v>40</x:v>
      </x:c>
      <x:c r="F1211" s="5" t="s">
        <x:v>41</x:v>
      </x:c>
      <x:c r="G1211" s="5" t="s">
        <x:v>202</x:v>
      </x:c>
      <x:c r="H1211" s="5" t="s">
        <x:v>78</x:v>
      </x:c>
      <x:c r="I1211" s="5" t="s">
        <x:v>467</x:v>
      </x:c>
      <x:c r="J1211" s="5" t="s">
        <x:v>74</x:v>
      </x:c>
      <x:c r="K1211" s="5" t="s">
        <x:v>61</x:v>
      </x:c>
      <x:c r="L1211" s="5" t="s">
        <x:v>94</x:v>
      </x:c>
      <x:c r="M1211" s="5" t="s">
        <x:v>350</x:v>
      </x:c>
      <x:c r="N1211" s="6">
        <x:v>3</x:v>
      </x:c>
      <x:c r="O1211" s="7">
        <x:v>87.640000000000001</x:v>
      </x:c>
      <x:c r="P1211" s="8">
        <x:v>0.14999999999999999</x:v>
      </x:c>
      <x:c r="Q1211" s="7">
        <x:v>61.450000000000003</x:v>
      </x:c>
      <x:c r="R1211" s="7">
        <x:v>223.47999999999999</x:v>
      </x:c>
      <x:c r="S1211" s="5" t="s">
        <x:v>49</x:v>
      </x:c>
      <x:c r="T1211" s="7">
        <x:v>89982.199999999997</x:v>
      </x:c>
      <x:c r="U1211" s="6"/>
      <x:c r="V1211" s="6"/>
      <x:c r="W1211" s="5" t="s">
        <x:v>50</x:v>
      </x:c>
      <x:c r="X1211" s="5" t="s">
        <x:v>70</x:v>
      </x:c>
    </x:row>
    <x:row r="1212">
      <x:c r="A1212" s="5" t="s">
        <x:v>2426</x:v>
      </x:c>
      <x:c r="B1212" s="5">
        <x:v>45679</x:v>
      </x:c>
      <x:c r="C1212" s="5" t="s">
        <x:v>138</x:v>
      </x:c>
      <x:c r="D1212" s="5" t="s">
        <x:v>139</x:v>
      </x:c>
      <x:c r="E1212" s="5" t="s">
        <x:v>90</x:v>
      </x:c>
      <x:c r="F1212" s="5" t="s">
        <x:v>41</x:v>
      </x:c>
      <x:c r="G1212" s="5" t="s">
        <x:v>1269</x:v>
      </x:c>
      <x:c r="H1212" s="5" t="s">
        <x:v>78</x:v>
      </x:c>
      <x:c r="I1212" s="5" t="s">
        <x:v>165</x:v>
      </x:c>
      <x:c r="J1212" s="5" t="s">
        <x:v>93</x:v>
      </x:c>
      <x:c r="K1212" s="5" t="s">
        <x:v>46</x:v>
      </x:c>
      <x:c r="L1212" s="5" t="s">
        <x:v>47</x:v>
      </x:c>
      <x:c r="M1212" s="5" t="s">
        <x:v>125</x:v>
      </x:c>
      <x:c r="N1212" s="6">
        <x:v>1</x:v>
      </x:c>
      <x:c r="O1212" s="7">
        <x:v>45.729999999999997</x:v>
      </x:c>
      <x:c r="P1212" s="8">
        <x:v>5.0000000000000003e-002</x:v>
      </x:c>
      <x:c r="Q1212" s="7">
        <x:v>33.380000000000003</x:v>
      </x:c>
      <x:c r="R1212" s="7">
        <x:v>43.439999999999998</x:v>
      </x:c>
      <x:c r="S1212" s="5" t="s">
        <x:v>49</x:v>
      </x:c>
      <x:c r="T1212" s="7">
        <x:v>96933.240000000005</x:v>
      </x:c>
      <x:c r="U1212" s="6">
        <x:v>53</x:v>
      </x:c>
      <x:c r="V1212" s="6">
        <x:v>15</x:v>
      </x:c>
      <x:c r="W1212" s="5" t="s">
        <x:v>50</x:v>
      </x:c>
      <x:c r="X1212" s="5" t="s">
        <x:v>80</x:v>
      </x:c>
    </x:row>
    <x:row r="1213">
      <x:c r="A1213" s="5" t="s">
        <x:v>2427</x:v>
      </x:c>
      <x:c r="B1213" s="5">
        <x:v>45694</x:v>
      </x:c>
      <x:c r="C1213" s="5" t="s">
        <x:v>185</x:v>
      </x:c>
      <x:c r="D1213" s="5" t="s">
        <x:v>186</x:v>
      </x:c>
      <x:c r="E1213" s="5" t="s">
        <x:v>90</x:v>
      </x:c>
      <x:c r="F1213" s="5" t="s">
        <x:v>41</x:v>
      </x:c>
      <x:c r="G1213" s="5" t="s">
        <x:v>1909</x:v>
      </x:c>
      <x:c r="H1213" s="5" t="s">
        <x:v>104</x:v>
      </x:c>
      <x:c r="I1213" s="5" t="s">
        <x:v>1505</x:v>
      </x:c>
      <x:c r="J1213" s="5" t="s">
        <x:v>60</x:v>
      </x:c>
      <x:c r="K1213" s="5" t="s">
        <x:v>86</x:v>
      </x:c>
      <x:c r="L1213" s="5" t="s">
        <x:v>16</x:v>
      </x:c>
      <x:c r="M1213" s="5" t="s">
        <x:v>154</x:v>
      </x:c>
      <x:c r="N1213" s="6">
        <x:v>3</x:v>
      </x:c>
      <x:c r="O1213" s="7">
        <x:v>214.13999999999999</x:v>
      </x:c>
      <x:c r="P1213" s="8">
        <x:v>0.20000000000000001</x:v>
      </x:c>
      <x:c r="Q1213" s="7">
        <x:v>157.96000000000001</x:v>
      </x:c>
      <x:c r="R1213" s="7">
        <x:v>513.94000000000005</x:v>
      </x:c>
      <x:c r="S1213" s="5" t="s">
        <x:v>49</x:v>
      </x:c>
      <x:c r="T1213" s="7">
        <x:v>169210.56</x:v>
      </x:c>
      <x:c r="U1213" s="6"/>
      <x:c r="V1213" s="6"/>
      <x:c r="W1213" s="5" t="s">
        <x:v>50</x:v>
      </x:c>
      <x:c r="X1213" s="5" t="s">
        <x:v>97</x:v>
      </x:c>
    </x:row>
    <x:row r="1214">
      <x:c r="A1214" s="5" t="s">
        <x:v>2428</x:v>
      </x:c>
      <x:c r="B1214" s="5">
        <x:v>46163</x:v>
      </x:c>
      <x:c r="C1214" s="5" t="s">
        <x:v>216</x:v>
      </x:c>
      <x:c r="D1214" s="5" t="s">
        <x:v>217</x:v>
      </x:c>
      <x:c r="E1214" s="5" t="s">
        <x:v>40</x:v>
      </x:c>
      <x:c r="F1214" s="5" t="s">
        <x:v>102</x:v>
      </x:c>
      <x:c r="G1214" s="5" t="s">
        <x:v>1078</x:v>
      </x:c>
      <x:c r="H1214" s="5" t="s">
        <x:v>78</x:v>
      </x:c>
      <x:c r="I1214" s="5" t="s">
        <x:v>470</x:v>
      </x:c>
      <x:c r="J1214" s="5" t="s">
        <x:v>74</x:v>
      </x:c>
      <x:c r="K1214" s="5" t="s">
        <x:v>46</x:v>
      </x:c>
      <x:c r="L1214" s="5" t="s">
        <x:v>131</x:v>
      </x:c>
      <x:c r="M1214" s="5" t="s">
        <x:v>95</x:v>
      </x:c>
      <x:c r="N1214" s="6">
        <x:v>1</x:v>
      </x:c>
      <x:c r="O1214" s="7">
        <x:v>72.540000000000006</x:v>
      </x:c>
      <x:c r="P1214" s="8">
        <x:v>0.25</x:v>
      </x:c>
      <x:c r="Q1214" s="7">
        <x:v>45.609999999999999</x:v>
      </x:c>
      <x:c r="R1214" s="7">
        <x:v>54.409999999999997</x:v>
      </x:c>
      <x:c r="S1214" s="5" t="s">
        <x:v>49</x:v>
      </x:c>
      <x:c r="T1214" s="7">
        <x:v>77810.399999999994</x:v>
      </x:c>
      <x:c r="U1214" s="6"/>
      <x:c r="V1214" s="6"/>
      <x:c r="W1214" s="5" t="s">
        <x:v>50</x:v>
      </x:c>
      <x:c r="X1214" s="5" t="s">
        <x:v>70</x:v>
      </x:c>
    </x:row>
    <x:row r="1215">
      <x:c r="A1215" s="5" t="s">
        <x:v>2429</x:v>
      </x:c>
      <x:c r="B1215" s="5">
        <x:v>45840</x:v>
      </x:c>
      <x:c r="C1215" s="5" t="s">
        <x:v>38</x:v>
      </x:c>
      <x:c r="D1215" s="5" t="s">
        <x:v>39</x:v>
      </x:c>
      <x:c r="E1215" s="5" t="s">
        <x:v>40</x:v>
      </x:c>
      <x:c r="F1215" s="5" t="s">
        <x:v>41</x:v>
      </x:c>
      <x:c r="G1215" s="5" t="s">
        <x:v>2430</x:v>
      </x:c>
      <x:c r="H1215" s="5" t="s">
        <x:v>58</x:v>
      </x:c>
      <x:c r="I1215" s="5" t="s">
        <x:v>239</x:v>
      </x:c>
      <x:c r="J1215" s="5" t="s">
        <x:v>116</x:v>
      </x:c>
      <x:c r="K1215" s="5" t="s">
        <x:v>46</x:v>
      </x:c>
      <x:c r="L1215" s="5" t="s">
        <x:v>16</x:v>
      </x:c>
      <x:c r="M1215" s="5" t="s">
        <x:v>222</x:v>
      </x:c>
      <x:c r="N1215" s="6">
        <x:v>1</x:v>
      </x:c>
      <x:c r="O1215" s="7">
        <x:v>282.47000000000003</x:v>
      </x:c>
      <x:c r="P1215" s="8">
        <x:v>0.20000000000000001</x:v>
      </x:c>
      <x:c r="Q1215" s="7">
        <x:v>182.66</x:v>
      </x:c>
      <x:c r="R1215" s="7">
        <x:v>225.97999999999999</x:v>
      </x:c>
      <x:c r="S1215" s="5" t="s">
        <x:v>49</x:v>
      </x:c>
      <x:c r="T1215" s="7">
        <x:v>152036.54999999999</x:v>
      </x:c>
      <x:c r="U1215" s="6"/>
      <x:c r="V1215" s="6"/>
      <x:c r="W1215" s="5" t="s">
        <x:v>50</x:v>
      </x:c>
      <x:c r="X1215" s="5" t="s">
        <x:v>97</x:v>
      </x:c>
    </x:row>
    <x:row r="1216">
      <x:c r="A1216" s="5" t="s">
        <x:v>2431</x:v>
      </x:c>
      <x:c r="B1216" s="5">
        <x:v>45740</x:v>
      </x:c>
      <x:c r="C1216" s="5" t="s">
        <x:v>162</x:v>
      </x:c>
      <x:c r="D1216" s="5" t="s">
        <x:v>163</x:v>
      </x:c>
      <x:c r="E1216" s="5" t="s">
        <x:v>40</x:v>
      </x:c>
      <x:c r="F1216" s="5" t="s">
        <x:v>158</x:v>
      </x:c>
      <x:c r="G1216" s="5" t="s">
        <x:v>1578</x:v>
      </x:c>
      <x:c r="H1216" s="5" t="s">
        <x:v>43</x:v>
      </x:c>
      <x:c r="I1216" s="5" t="s">
        <x:v>1490</x:v>
      </x:c>
      <x:c r="J1216" s="5" t="s">
        <x:v>45</x:v>
      </x:c>
      <x:c r="K1216" s="5" t="s">
        <x:v>86</x:v>
      </x:c>
      <x:c r="L1216" s="5" t="s">
        <x:v>16</x:v>
      </x:c>
      <x:c r="M1216" s="5" t="s">
        <x:v>275</x:v>
      </x:c>
      <x:c r="N1216" s="6">
        <x:v>-1</x:v>
      </x:c>
      <x:c r="O1216" s="7">
        <x:v>407.41000000000003</x:v>
      </x:c>
      <x:c r="P1216" s="8">
        <x:v>5.0000000000000003e-002</x:v>
      </x:c>
      <x:c r="Q1216" s="7">
        <x:v>213.25</x:v>
      </x:c>
      <x:c r="R1216" s="7">
        <x:v>-387.04000000000002</x:v>
      </x:c>
      <x:c r="S1216" s="5" t="s">
        <x:v>49</x:v>
      </x:c>
      <x:c r="T1216" s="7">
        <x:v>140659.29000000001</x:v>
      </x:c>
      <x:c r="U1216" s="6"/>
      <x:c r="V1216" s="6"/>
      <x:c r="W1216" s="5" t="s">
        <x:v>96</x:v>
      </x:c>
      <x:c r="X1216" s="5" t="s">
        <x:v>70</x:v>
      </x:c>
    </x:row>
    <x:row r="1217">
      <x:c r="A1217" s="5" t="s">
        <x:v>2432</x:v>
      </x:c>
      <x:c r="B1217" s="5">
        <x:v>45627</x:v>
      </x:c>
      <x:c r="C1217" s="5" t="s">
        <x:v>216</x:v>
      </x:c>
      <x:c r="D1217" s="5" t="s">
        <x:v>217</x:v>
      </x:c>
      <x:c r="E1217" s="5" t="s">
        <x:v>40</x:v>
      </x:c>
      <x:c r="F1217" s="5" t="s">
        <x:v>102</x:v>
      </x:c>
      <x:c r="G1217" s="5" t="s">
        <x:v>1691</x:v>
      </x:c>
      <x:c r="H1217" s="5" t="s">
        <x:v>58</x:v>
      </x:c>
      <x:c r="I1217" s="5" t="s">
        <x:v>437</x:v>
      </x:c>
      <x:c r="J1217" s="5" t="s">
        <x:v>60</x:v>
      </x:c>
      <x:c r="K1217" s="5" t="s">
        <x:v>46</x:v>
      </x:c>
      <x:c r="L1217" s="5" t="s">
        <x:v>131</x:v>
      </x:c>
      <x:c r="M1217" s="5" t="s">
        <x:v>483</x:v>
      </x:c>
      <x:c r="N1217" s="6">
        <x:v>1</x:v>
      </x:c>
      <x:c r="O1217" s="7">
        <x:v>83.950000000000003</x:v>
      </x:c>
      <x:c r="P1217" s="8">
        <x:v>0.14999999999999999</x:v>
      </x:c>
      <x:c r="Q1217" s="7">
        <x:v>45.32</x:v>
      </x:c>
      <x:c r="R1217" s="7">
        <x:v>71.359999999999999</x:v>
      </x:c>
      <x:c r="S1217" s="5" t="s">
        <x:v>49</x:v>
      </x:c>
      <x:c r="T1217" s="7">
        <x:v>83947.699999999997</x:v>
      </x:c>
      <x:c r="U1217" s="6"/>
      <x:c r="V1217" s="6"/>
      <x:c r="W1217" s="5" t="s">
        <x:v>50</x:v>
      </x:c>
      <x:c r="X1217" s="5" t="s">
        <x:v>97</x:v>
      </x:c>
    </x:row>
    <x:row r="1218">
      <x:c r="A1218" s="5" t="s">
        <x:v>2433</x:v>
      </x:c>
      <x:c r="B1218" s="5">
        <x:v>45455</x:v>
      </x:c>
      <x:c r="C1218" s="5" t="s">
        <x:v>53</x:v>
      </x:c>
      <x:c r="D1218" s="5" t="s">
        <x:v>54</x:v>
      </x:c>
      <x:c r="E1218" s="5" t="s">
        <x:v>55</x:v>
      </x:c>
      <x:c r="F1218" s="5" t="s">
        <x:v>56</x:v>
      </x:c>
      <x:c r="G1218" s="5" t="s">
        <x:v>2434</x:v>
      </x:c>
      <x:c r="H1218" s="5" t="s">
        <x:v>58</x:v>
      </x:c>
      <x:c r="I1218" s="5" t="s">
        <x:v>141</x:v>
      </x:c>
      <x:c r="J1218" s="5" t="s">
        <x:v>60</x:v>
      </x:c>
      <x:c r="K1218" s="5" t="s">
        <x:v>86</x:v>
      </x:c>
      <x:c r="L1218" s="5" t="s">
        <x:v>94</x:v>
      </x:c>
      <x:c r="M1218" s="5" t="s">
        <x:v>322</x:v>
      </x:c>
      <x:c r="N1218" s="6">
        <x:v>1</x:v>
      </x:c>
      <x:c r="O1218" s="7">
        <x:v>293.63999999999999</x:v>
      </x:c>
      <x:c r="P1218" s="8">
        <x:v>0</x:v>
      </x:c>
      <x:c r="Q1218" s="7">
        <x:v>203.69999999999999</x:v>
      </x:c>
      <x:c r="R1218" s="7">
        <x:v>293.63999999999999</x:v>
      </x:c>
      <x:c r="S1218" s="5" t="s">
        <x:v>49</x:v>
      </x:c>
      <x:c r="T1218" s="7">
        <x:v>79354.740000000005</x:v>
      </x:c>
      <x:c r="U1218" s="6"/>
      <x:c r="V1218" s="6"/>
      <x:c r="W1218" s="5" t="s">
        <x:v>50</x:v>
      </x:c>
      <x:c r="X1218" s="5" t="s">
        <x:v>80</x:v>
      </x:c>
    </x:row>
    <x:row r="1219">
      <x:c r="A1219" s="5" t="s">
        <x:v>2435</x:v>
      </x:c>
      <x:c r="B1219" s="5">
        <x:v>45373</x:v>
      </x:c>
      <x:c r="C1219" s="5" t="s">
        <x:v>194</x:v>
      </x:c>
      <x:c r="D1219" s="5" t="s">
        <x:v>195</x:v>
      </x:c>
      <x:c r="E1219" s="5" t="s">
        <x:v>90</x:v>
      </x:c>
      <x:c r="F1219" s="5" t="s">
        <x:v>158</x:v>
      </x:c>
      <x:c r="G1219" s="5" t="s">
        <x:v>2436</x:v>
      </x:c>
      <x:c r="H1219" s="5" t="s">
        <x:v>104</x:v>
      </x:c>
      <x:c r="I1219" s="5" t="s">
        <x:v>413</x:v>
      </x:c>
      <x:c r="J1219" s="5" t="s">
        <x:v>116</x:v>
      </x:c>
      <x:c r="K1219" s="5" t="s">
        <x:v>46</x:v>
      </x:c>
      <x:c r="L1219" s="5" t="s">
        <x:v>16</x:v>
      </x:c>
      <x:c r="M1219" s="5" t="s">
        <x:v>266</x:v>
      </x:c>
      <x:c r="N1219" s="6">
        <x:v>3</x:v>
      </x:c>
      <x:c r="O1219" s="7">
        <x:v>283.66000000000003</x:v>
      </x:c>
      <x:c r="P1219" s="8">
        <x:v>0</x:v>
      </x:c>
      <x:c r="Q1219" s="7">
        <x:v>163.49000000000001</x:v>
      </x:c>
      <x:c r="R1219" s="7">
        <x:v>850.98000000000002</x:v>
      </x:c>
      <x:c r="S1219" s="5" t="s">
        <x:v>49</x:v>
      </x:c>
      <x:c r="T1219" s="7">
        <x:v>146311.32000000001</x:v>
      </x:c>
      <x:c r="U1219" s="6">
        <x:v>101</x:v>
      </x:c>
      <x:c r="V1219" s="6">
        <x:v>22</x:v>
      </x:c>
      <x:c r="W1219" s="5" t="s">
        <x:v>50</x:v>
      </x:c>
      <x:c r="X1219" s="5" t="s">
        <x:v>70</x:v>
      </x:c>
    </x:row>
    <x:row r="1220">
      <x:c r="A1220" s="5" t="s">
        <x:v>2437</x:v>
      </x:c>
      <x:c r="B1220" s="5">
        <x:v>45751</x:v>
      </x:c>
      <x:c r="C1220" s="5" t="s">
        <x:v>247</x:v>
      </x:c>
      <x:c r="D1220" s="5" t="s">
        <x:v>248</x:v>
      </x:c>
      <x:c r="E1220" s="5" t="s">
        <x:v>40</x:v>
      </x:c>
      <x:c r="F1220" s="5" t="s">
        <x:v>102</x:v>
      </x:c>
      <x:c r="G1220" s="5" t="s">
        <x:v>1259</x:v>
      </x:c>
      <x:c r="H1220" s="5" t="s">
        <x:v>58</x:v>
      </x:c>
      <x:c r="I1220" s="5" t="s">
        <x:v>121</x:v>
      </x:c>
      <x:c r="J1220" s="5" t="s">
        <x:v>93</x:v>
      </x:c>
      <x:c r="K1220" s="5" t="s">
        <x:v>46</x:v>
      </x:c>
      <x:c r="L1220" s="5" t="s">
        <x:v>94</x:v>
      </x:c>
      <x:c r="M1220" s="5" t="s">
        <x:v>125</x:v>
      </x:c>
      <x:c r="N1220" s="6">
        <x:v>2</x:v>
      </x:c>
      <x:c r="O1220" s="7">
        <x:v>22.440000000000001</x:v>
      </x:c>
      <x:c r="P1220" s="8">
        <x:v>0.20000000000000001</x:v>
      </x:c>
      <x:c r="Q1220" s="7">
        <x:v>18.82</x:v>
      </x:c>
      <x:c r="R1220" s="7">
        <x:v>35.899999999999999</x:v>
      </x:c>
      <x:c r="S1220" s="5" t="s">
        <x:v>49</x:v>
      </x:c>
      <x:c r="T1220" s="7">
        <x:v>75966.710000000006</x:v>
      </x:c>
      <x:c r="U1220" s="6"/>
      <x:c r="V1220" s="6"/>
      <x:c r="W1220" s="5" t="s">
        <x:v>50</x:v>
      </x:c>
      <x:c r="X1220" s="5" t="s">
        <x:v>70</x:v>
      </x:c>
    </x:row>
    <x:row r="1221">
      <x:c r="A1221" s="5" t="s">
        <x:v>2438</x:v>
      </x:c>
      <x:c r="B1221" s="5">
        <x:v>45553</x:v>
      </x:c>
      <x:c r="C1221" s="5" t="s">
        <x:v>108</x:v>
      </x:c>
      <x:c r="D1221" s="5" t="s">
        <x:v>109</x:v>
      </x:c>
      <x:c r="E1221" s="5" t="s">
        <x:v>90</x:v>
      </x:c>
      <x:c r="F1221" s="5" t="s">
        <x:v>102</x:v>
      </x:c>
      <x:c r="G1221" s="5" t="s">
        <x:v>252</x:v>
      </x:c>
      <x:c r="H1221" s="5" t="s">
        <x:v>104</x:v>
      </x:c>
      <x:c r="I1221" s="5" t="s">
        <x:v>1008</x:v>
      </x:c>
      <x:c r="J1221" s="5" t="s">
        <x:v>116</x:v>
      </x:c>
      <x:c r="K1221" s="5" t="s">
        <x:v>46</x:v>
      </x:c>
      <x:c r="L1221" s="5" t="s">
        <x:v>16</x:v>
      </x:c>
      <x:c r="M1221" s="5" t="s">
        <x:v>125</x:v>
      </x:c>
      <x:c r="N1221" s="6">
        <x:v>1</x:v>
      </x:c>
      <x:c r="O1221" s="7">
        <x:v>303.11000000000001</x:v>
      </x:c>
      <x:c r="P1221" s="8">
        <x:v>5.0000000000000003e-002</x:v>
      </x:c>
      <x:c r="Q1221" s="7">
        <x:v>146.41999999999999</x:v>
      </x:c>
      <x:c r="R1221" s="7">
        <x:v>287.94999999999999</x:v>
      </x:c>
      <x:c r="S1221" s="5" t="s">
        <x:v>49</x:v>
      </x:c>
      <x:c r="T1221" s="7">
        <x:v>179527.31</x:v>
      </x:c>
      <x:c r="U1221" s="6"/>
      <x:c r="V1221" s="6"/>
      <x:c r="W1221" s="5" t="s">
        <x:v>50</x:v>
      </x:c>
      <x:c r="X1221" s="5" t="s">
        <x:v>70</x:v>
      </x:c>
    </x:row>
    <x:row r="1222">
      <x:c r="A1222" s="5" t="s">
        <x:v>2439</x:v>
      </x:c>
      <x:c r="B1222" s="5">
        <x:v>45400</x:v>
      </x:c>
      <x:c r="C1222" s="5" t="s">
        <x:v>82</x:v>
      </x:c>
      <x:c r="D1222" s="5" t="s">
        <x:v>83</x:v>
      </x:c>
      <x:c r="E1222" s="5" t="s">
        <x:v>40</x:v>
      </x:c>
      <x:c r="F1222" s="5" t="s">
        <x:v>56</x:v>
      </x:c>
      <x:c r="G1222" s="5" t="s">
        <x:v>831</x:v>
      </x:c>
      <x:c r="H1222" s="5" t="s">
        <x:v>43</x:v>
      </x:c>
      <x:c r="I1222" s="5" t="s">
        <x:v>235</x:v>
      </x:c>
      <x:c r="J1222" s="5" t="s">
        <x:v>116</x:v>
      </x:c>
      <x:c r="K1222" s="5" t="s">
        <x:v>117</x:v>
      </x:c>
      <x:c r="L1222" s="5" t="s">
        <x:v>94</x:v>
      </x:c>
      <x:c r="M1222" s="5" t="s">
        <x:v>483</x:v>
      </x:c>
      <x:c r="N1222" s="6">
        <x:v>2</x:v>
      </x:c>
      <x:c r="O1222" s="7">
        <x:v>203.84</x:v>
      </x:c>
      <x:c r="P1222" s="8">
        <x:v>0.14999999999999999</x:v>
      </x:c>
      <x:c r="Q1222" s="7">
        <x:v>100.5</x:v>
      </x:c>
      <x:c r="R1222" s="7">
        <x:v>346.52999999999997</x:v>
      </x:c>
      <x:c r="S1222" s="5" t="s">
        <x:v>49</x:v>
      </x:c>
      <x:c r="T1222" s="7">
        <x:v>73759.330000000002</x:v>
      </x:c>
      <x:c r="U1222" s="6"/>
      <x:c r="V1222" s="6"/>
      <x:c r="W1222" s="5" t="s">
        <x:v>50</x:v>
      </x:c>
      <x:c r="X1222" s="5" t="s">
        <x:v>80</x:v>
      </x:c>
    </x:row>
    <x:row r="1223">
      <x:c r="A1223" s="5" t="s">
        <x:v>2440</x:v>
      </x:c>
      <x:c r="B1223" s="5">
        <x:v>45676</x:v>
      </x:c>
      <x:c r="C1223" s="5" t="s">
        <x:v>185</x:v>
      </x:c>
      <x:c r="D1223" s="5" t="s">
        <x:v>186</x:v>
      </x:c>
      <x:c r="E1223" s="5" t="s">
        <x:v>90</x:v>
      </x:c>
      <x:c r="F1223" s="5" t="s">
        <x:v>41</x:v>
      </x:c>
      <x:c r="G1223" s="5" t="s">
        <x:v>2441</x:v>
      </x:c>
      <x:c r="H1223" s="5" t="s">
        <x:v>78</x:v>
      </x:c>
      <x:c r="I1223" s="5" t="s">
        <x:v>509</x:v>
      </x:c>
      <x:c r="J1223" s="5" t="s">
        <x:v>45</x:v>
      </x:c>
      <x:c r="K1223" s="5" t="s">
        <x:v>61</x:v>
      </x:c>
      <x:c r="L1223" s="5" t="s">
        <x:v>583</x:v>
      </x:c>
      <x:c r="M1223" s="5" t="s">
        <x:v>322</x:v>
      </x:c>
      <x:c r="N1223" s="6">
        <x:v>1</x:v>
      </x:c>
      <x:c r="O1223" s="7">
        <x:v>680.72000000000003</x:v>
      </x:c>
      <x:c r="P1223" s="8">
        <x:v>0.10000000000000001</x:v>
      </x:c>
      <x:c r="Q1223" s="7">
        <x:v>337.99000000000001</x:v>
      </x:c>
      <x:c r="R1223" s="7">
        <x:v>612.64999999999998</x:v>
      </x:c>
      <x:c r="S1223" s="5" t="s">
        <x:v>49</x:v>
      </x:c>
      <x:c r="T1223" s="7">
        <x:v>96933.240000000005</x:v>
      </x:c>
      <x:c r="U1223" s="6"/>
      <x:c r="V1223" s="6"/>
      <x:c r="W1223" s="5" t="s">
        <x:v>50</x:v>
      </x:c>
      <x:c r="X1223" s="5" t="s">
        <x:v>51</x:v>
      </x:c>
    </x:row>
    <x:row r="1224">
      <x:c r="A1224" s="5" t="s">
        <x:v>2442</x:v>
      </x:c>
      <x:c r="B1224" s="5">
        <x:v>46009</x:v>
      </x:c>
      <x:c r="C1224" s="5" t="s">
        <x:v>38</x:v>
      </x:c>
      <x:c r="D1224" s="5" t="s">
        <x:v>39</x:v>
      </x:c>
      <x:c r="E1224" s="5" t="s">
        <x:v>40</x:v>
      </x:c>
      <x:c r="F1224" s="5" t="s">
        <x:v>41</x:v>
      </x:c>
      <x:c r="G1224" s="5" t="s">
        <x:v>2443</x:v>
      </x:c>
      <x:c r="H1224" s="5" t="s">
        <x:v>43</x:v>
      </x:c>
      <x:c r="I1224" s="5" t="s">
        <x:v>674</x:v>
      </x:c>
      <x:c r="J1224" s="5" t="s">
        <x:v>45</x:v>
      </x:c>
      <x:c r="K1224" s="5" t="s">
        <x:v>61</x:v>
      </x:c>
      <x:c r="L1224" s="5" t="s">
        <x:v>16</x:v>
      </x:c>
      <x:c r="M1224" s="5" t="s">
        <x:v>95</x:v>
      </x:c>
      <x:c r="N1224" s="6">
        <x:v>1</x:v>
      </x:c>
      <x:c r="O1224" s="7">
        <x:v>568.97000000000003</x:v>
      </x:c>
      <x:c r="P1224" s="8">
        <x:v>0.10000000000000001</x:v>
      </x:c>
      <x:c r="Q1224" s="7">
        <x:v>285.98000000000002</x:v>
      </x:c>
      <x:c r="R1224" s="7">
        <x:v>512.07000000000005</x:v>
      </x:c>
      <x:c r="S1224" s="5" t="s">
        <x:v>49</x:v>
      </x:c>
      <x:c r="T1224" s="7">
        <x:v>186467.25</x:v>
      </x:c>
      <x:c r="U1224" s="6"/>
      <x:c r="V1224" s="6"/>
      <x:c r="W1224" s="5" t="s">
        <x:v>50</x:v>
      </x:c>
      <x:c r="X1224" s="5" t="s">
        <x:v>80</x:v>
      </x:c>
    </x:row>
    <x:row r="1225">
      <x:c r="A1225" s="5" t="s">
        <x:v>2444</x:v>
      </x:c>
      <x:c r="B1225" s="5">
        <x:v>46185</x:v>
      </x:c>
      <x:c r="C1225" s="5" t="s">
        <x:v>178</x:v>
      </x:c>
      <x:c r="D1225" s="5" t="s">
        <x:v>179</x:v>
      </x:c>
      <x:c r="E1225" s="5" t="s">
        <x:v>90</x:v>
      </x:c>
      <x:c r="F1225" s="5" t="s">
        <x:v>66</x:v>
      </x:c>
      <x:c r="G1225" s="5" t="s">
        <x:v>2445</x:v>
      </x:c>
      <x:c r="H1225" s="5" t="s">
        <x:v>78</x:v>
      </x:c>
      <x:c r="I1225" s="5" t="s">
        <x:v>183</x:v>
      </x:c>
      <x:c r="J1225" s="5" t="s">
        <x:v>74</x:v>
      </x:c>
      <x:c r="K1225" s="5" t="s">
        <x:v>117</x:v>
      </x:c>
      <x:c r="L1225" s="5" t="s">
        <x:v>16</x:v>
      </x:c>
      <x:c r="M1225" s="5" t="s">
        <x:v>419</x:v>
      </x:c>
      <x:c r="N1225" s="6">
        <x:v>1</x:v>
      </x:c>
      <x:c r="O1225" s="7">
        <x:v>79.379999999999995</x:v>
      </x:c>
      <x:c r="P1225" s="8">
        <x:v>0</x:v>
      </x:c>
      <x:c r="Q1225" s="7">
        <x:v>53.509999999999998</x:v>
      </x:c>
      <x:c r="R1225" s="7">
        <x:v>79.379999999999995</x:v>
      </x:c>
      <x:c r="S1225" s="5" t="s">
        <x:v>49</x:v>
      </x:c>
      <x:c r="T1225" s="7">
        <x:v>157901.54999999999</x:v>
      </x:c>
      <x:c r="U1225" s="6"/>
      <x:c r="V1225" s="6"/>
      <x:c r="W1225" s="5" t="s">
        <x:v>50</x:v>
      </x:c>
      <x:c r="X1225" s="5" t="s">
        <x:v>80</x:v>
      </x:c>
    </x:row>
    <x:row r="1226">
      <x:c r="A1226" s="5" t="s">
        <x:v>2446</x:v>
      </x:c>
      <x:c r="B1226" s="5">
        <x:v>46018</x:v>
      </x:c>
      <x:c r="C1226" s="5" t="s">
        <x:v>108</x:v>
      </x:c>
      <x:c r="D1226" s="5" t="s">
        <x:v>109</x:v>
      </x:c>
      <x:c r="E1226" s="5" t="s">
        <x:v>90</x:v>
      </x:c>
      <x:c r="F1226" s="5" t="s">
        <x:v>102</x:v>
      </x:c>
      <x:c r="G1226" s="5" t="s">
        <x:v>613</x:v>
      </x:c>
      <x:c r="H1226" s="5" t="s">
        <x:v>104</x:v>
      </x:c>
      <x:c r="I1226" s="5" t="s">
        <x:v>335</x:v>
      </x:c>
      <x:c r="J1226" s="5" t="s">
        <x:v>93</x:v>
      </x:c>
      <x:c r="K1226" s="5" t="s">
        <x:v>86</x:v>
      </x:c>
      <x:c r="L1226" s="5" t="s">
        <x:v>94</x:v>
      </x:c>
      <x:c r="M1226" s="5" t="s">
        <x:v>48</x:v>
      </x:c>
      <x:c r="N1226" s="6">
        <x:v>6</x:v>
      </x:c>
      <x:c r="O1226" s="7">
        <x:v>32.280000000000001</x:v>
      </x:c>
      <x:c r="P1226" s="8">
        <x:v>0</x:v>
      </x:c>
      <x:c r="Q1226" s="7">
        <x:v>20.899999999999999</x:v>
      </x:c>
      <x:c r="R1226" s="7">
        <x:v>193.68000000000001</x:v>
      </x:c>
      <x:c r="S1226" s="5" t="s">
        <x:v>49</x:v>
      </x:c>
      <x:c r="T1226" s="7">
        <x:v>90423.600000000006</x:v>
      </x:c>
      <x:c r="U1226" s="6"/>
      <x:c r="V1226" s="6"/>
      <x:c r="W1226" s="5" t="s">
        <x:v>50</x:v>
      </x:c>
      <x:c r="X1226" s="5" t="s">
        <x:v>97</x:v>
      </x:c>
    </x:row>
    <x:row r="1227">
      <x:c r="A1227" s="5" t="s">
        <x:v>2447</x:v>
      </x:c>
      <x:c r="B1227" s="5">
        <x:v>45939</x:v>
      </x:c>
      <x:c r="C1227" s="5" t="s">
        <x:v>178</x:v>
      </x:c>
      <x:c r="D1227" s="5" t="s">
        <x:v>179</x:v>
      </x:c>
      <x:c r="E1227" s="5" t="s">
        <x:v>90</x:v>
      </x:c>
      <x:c r="F1227" s="5" t="s">
        <x:v>66</x:v>
      </x:c>
      <x:c r="G1227" s="5" t="s">
        <x:v>500</x:v>
      </x:c>
      <x:c r="H1227" s="5" t="s">
        <x:v>104</x:v>
      </x:c>
      <x:c r="I1227" s="5" t="s">
        <x:v>214</x:v>
      </x:c>
      <x:c r="J1227" s="5" t="s">
        <x:v>60</x:v>
      </x:c>
      <x:c r="K1227" s="5" t="s">
        <x:v>117</x:v>
      </x:c>
      <x:c r="L1227" s="5" t="s">
        <x:v>16</x:v>
      </x:c>
      <x:c r="M1227" s="5" t="s">
        <x:v>62</x:v>
      </x:c>
      <x:c r="N1227" s="6">
        <x:v>0</x:v>
      </x:c>
      <x:c r="O1227" s="7">
        <x:v>239.06999999999999</x:v>
      </x:c>
      <x:c r="P1227" s="8">
        <x:v>0.10000000000000001</x:v>
      </x:c>
      <x:c r="Q1227" s="7">
        <x:v>158.44999999999999</x:v>
      </x:c>
      <x:c r="R1227" s="7">
        <x:v>0</x:v>
      </x:c>
      <x:c r="S1227" s="5" t="s">
        <x:v>49</x:v>
      </x:c>
      <x:c r="T1227" s="7">
        <x:v>155874.89000000001</x:v>
      </x:c>
      <x:c r="U1227" s="6"/>
      <x:c r="V1227" s="6"/>
      <x:c r="W1227" s="5" t="s">
        <x:v>151</x:v>
      </x:c>
      <x:c r="X1227" s="5" t="s">
        <x:v>51</x:v>
      </x:c>
    </x:row>
    <x:row r="1228">
      <x:c r="A1228" s="5" t="s">
        <x:v>2448</x:v>
      </x:c>
      <x:c r="B1228" s="5">
        <x:v>45935</x:v>
      </x:c>
      <x:c r="C1228" s="5" t="s">
        <x:v>64</x:v>
      </x:c>
      <x:c r="D1228" s="5" t="s">
        <x:v>65</x:v>
      </x:c>
      <x:c r="E1228" s="5" t="s">
        <x:v>40</x:v>
      </x:c>
      <x:c r="F1228" s="5" t="s">
        <x:v>66</x:v>
      </x:c>
      <x:c r="G1228" s="5" t="s">
        <x:v>2449</x:v>
      </x:c>
      <x:c r="H1228" s="5" t="s">
        <x:v>58</x:v>
      </x:c>
      <x:c r="I1228" s="5" t="s">
        <x:v>395</x:v>
      </x:c>
      <x:c r="J1228" s="5" t="s">
        <x:v>74</x:v>
      </x:c>
      <x:c r="K1228" s="5" t="s">
        <x:v>86</x:v>
      </x:c>
      <x:c r="L1228" s="5" t="s">
        <x:v>47</x:v>
      </x:c>
      <x:c r="M1228" s="5" t="s">
        <x:v>266</x:v>
      </x:c>
      <x:c r="N1228" s="6">
        <x:v>1</x:v>
      </x:c>
      <x:c r="O1228" s="7">
        <x:v>75.739999999999995</x:v>
      </x:c>
      <x:c r="P1228" s="8">
        <x:v>0</x:v>
      </x:c>
      <x:c r="Q1228" s="7">
        <x:v>37.950000000000003</x:v>
      </x:c>
      <x:c r="R1228" s="7">
        <x:v>75.739999999999995</x:v>
      </x:c>
      <x:c r="S1228" s="5" t="s">
        <x:v>49</x:v>
      </x:c>
      <x:c r="T1228" s="7">
        <x:v>91730.309999999998</x:v>
      </x:c>
      <x:c r="U1228" s="6"/>
      <x:c r="V1228" s="6"/>
      <x:c r="W1228" s="5" t="s">
        <x:v>50</x:v>
      </x:c>
      <x:c r="X1228" s="5" t="s">
        <x:v>80</x:v>
      </x:c>
    </x:row>
    <x:row r="1229">
      <x:c r="A1229" s="5" t="s">
        <x:v>2450</x:v>
      </x:c>
      <x:c r="B1229" s="5">
        <x:v>45907</x:v>
      </x:c>
      <x:c r="C1229" s="5" t="s">
        <x:v>82</x:v>
      </x:c>
      <x:c r="D1229" s="5" t="s">
        <x:v>83</x:v>
      </x:c>
      <x:c r="E1229" s="5" t="s">
        <x:v>40</x:v>
      </x:c>
      <x:c r="F1229" s="5" t="s">
        <x:v>56</x:v>
      </x:c>
      <x:c r="G1229" s="5" t="s">
        <x:v>191</x:v>
      </x:c>
      <x:c r="H1229" s="5" t="s">
        <x:v>43</x:v>
      </x:c>
      <x:c r="I1229" s="5" t="s">
        <x:v>757</x:v>
      </x:c>
      <x:c r="J1229" s="5" t="s">
        <x:v>116</x:v>
      </x:c>
      <x:c r="K1229" s="5" t="s">
        <x:v>117</x:v>
      </x:c>
      <x:c r="L1229" s="5" t="s">
        <x:v>16</x:v>
      </x:c>
      <x:c r="M1229" s="5" t="s">
        <x:v>262</x:v>
      </x:c>
      <x:c r="N1229" s="6">
        <x:v>2</x:v>
      </x:c>
      <x:c r="O1229" s="7">
        <x:v>292.36000000000001</x:v>
      </x:c>
      <x:c r="P1229" s="8">
        <x:v>0.20000000000000001</x:v>
      </x:c>
      <x:c r="Q1229" s="7">
        <x:v>221.74000000000001</x:v>
      </x:c>
      <x:c r="R1229" s="7">
        <x:v>467.77999999999997</x:v>
      </x:c>
      <x:c r="S1229" s="5" t="s">
        <x:v>49</x:v>
      </x:c>
      <x:c r="T1229" s="7">
        <x:v>154062.95000000001</x:v>
      </x:c>
      <x:c r="U1229" s="6"/>
      <x:c r="V1229" s="6"/>
      <x:c r="W1229" s="5" t="s">
        <x:v>50</x:v>
      </x:c>
      <x:c r="X1229" s="5" t="s">
        <x:v>51</x:v>
      </x:c>
    </x:row>
    <x:row r="1230">
      <x:c r="A1230" s="5" t="s">
        <x:v>2451</x:v>
      </x:c>
      <x:c r="B1230" s="5">
        <x:v>45361</x:v>
      </x:c>
      <x:c r="C1230" s="5" t="s">
        <x:v>144</x:v>
      </x:c>
      <x:c r="D1230" s="5" t="s">
        <x:v>145</x:v>
      </x:c>
      <x:c r="E1230" s="5" t="s">
        <x:v>55</x:v>
      </x:c>
      <x:c r="F1230" s="5" t="s">
        <x:v>66</x:v>
      </x:c>
      <x:c r="G1230" s="5" t="s">
        <x:v>1784</x:v>
      </x:c>
      <x:c r="H1230" s="5" t="s">
        <x:v>43</x:v>
      </x:c>
      <x:c r="I1230" s="5" t="s">
        <x:v>855</x:v>
      </x:c>
      <x:c r="J1230" s="5" t="s">
        <x:v>116</x:v>
      </x:c>
      <x:c r="K1230" s="5" t="s">
        <x:v>46</x:v>
      </x:c>
      <x:c r="L1230" s="5" t="s">
        <x:v>94</x:v>
      </x:c>
      <x:c r="M1230" s="5" t="s">
        <x:v>75</x:v>
      </x:c>
      <x:c r="N1230" s="6">
        <x:v>1</x:v>
      </x:c>
      <x:c r="O1230" s="7">
        <x:v>78.140000000000001</x:v>
      </x:c>
      <x:c r="P1230" s="8">
        <x:v>0.25</x:v>
      </x:c>
      <x:c r="Q1230" s="7">
        <x:v>50.420000000000002</x:v>
      </x:c>
      <x:c r="R1230" s="7">
        <x:v>58.609999999999999</x:v>
      </x:c>
      <x:c r="S1230" s="5" t="s">
        <x:v>49</x:v>
      </x:c>
      <x:c r="T1230" s="7">
        <x:v>60755.32</x:v>
      </x:c>
      <x:c r="U1230" s="6"/>
      <x:c r="V1230" s="6"/>
      <x:c r="W1230" s="5" t="s">
        <x:v>50</x:v>
      </x:c>
      <x:c r="X1230" s="5" t="s">
        <x:v>80</x:v>
      </x:c>
    </x:row>
    <x:row r="1231">
      <x:c r="A1231" s="5" t="s">
        <x:v>2452</x:v>
      </x:c>
      <x:c r="B1231" s="5">
        <x:v>45293</x:v>
      </x:c>
      <x:c r="C1231" s="5" t="s">
        <x:v>185</x:v>
      </x:c>
      <x:c r="D1231" s="5" t="s">
        <x:v>186</x:v>
      </x:c>
      <x:c r="E1231" s="5" t="s">
        <x:v>90</x:v>
      </x:c>
      <x:c r="F1231" s="5" t="s">
        <x:v>41</x:v>
      </x:c>
      <x:c r="G1231" s="5" t="s">
        <x:v>2453</x:v>
      </x:c>
      <x:c r="H1231" s="5" t="s">
        <x:v>43</x:v>
      </x:c>
      <x:c r="I1231" s="5" t="s">
        <x:v>596</x:v>
      </x:c>
      <x:c r="J1231" s="5" t="s">
        <x:v>60</x:v>
      </x:c>
      <x:c r="K1231" s="5" t="s">
        <x:v>86</x:v>
      </x:c>
      <x:c r="L1231" s="5" t="s">
        <x:v>47</x:v>
      </x:c>
      <x:c r="M1231" s="5" t="s">
        <x:v>376</x:v>
      </x:c>
      <x:c r="N1231" s="6">
        <x:v>1</x:v>
      </x:c>
      <x:c r="O1231" s="7">
        <x:v>126.36</x:v>
      </x:c>
      <x:c r="P1231" s="8">
        <x:v>0</x:v>
      </x:c>
      <x:c r="Q1231" s="7">
        <x:v>96.489999999999995</x:v>
      </x:c>
      <x:c r="R1231" s="7">
        <x:v>126.36</x:v>
      </x:c>
      <x:c r="S1231" s="5" t="s">
        <x:v>49</x:v>
      </x:c>
      <x:c r="T1231" s="7">
        <x:v>92144.229999999996</x:v>
      </x:c>
      <x:c r="U1231" s="6"/>
      <x:c r="V1231" s="6"/>
      <x:c r="W1231" s="5" t="s">
        <x:v>50</x:v>
      </x:c>
      <x:c r="X1231" s="5" t="s">
        <x:v>97</x:v>
      </x:c>
    </x:row>
    <x:row r="1232">
      <x:c r="A1232" s="5" t="s">
        <x:v>2454</x:v>
      </x:c>
      <x:c r="B1232" s="5">
        <x:v>45776</x:v>
      </x:c>
      <x:c r="C1232" s="5" t="s">
        <x:v>156</x:v>
      </x:c>
      <x:c r="D1232" s="5" t="s">
        <x:v>157</x:v>
      </x:c>
      <x:c r="E1232" s="5" t="s">
        <x:v>55</x:v>
      </x:c>
      <x:c r="F1232" s="5" t="s">
        <x:v>158</x:v>
      </x:c>
      <x:c r="G1232" s="5" t="s">
        <x:v>2455</x:v>
      </x:c>
      <x:c r="H1232" s="5" t="s">
        <x:v>58</x:v>
      </x:c>
      <x:c r="I1232" s="5" t="s">
        <x:v>1490</x:v>
      </x:c>
      <x:c r="J1232" s="5" t="s">
        <x:v>45</x:v>
      </x:c>
      <x:c r="K1232" s="5" t="s">
        <x:v>86</x:v>
      </x:c>
      <x:c r="L1232" s="5" t="s">
        <x:v>16</x:v>
      </x:c>
      <x:c r="M1232" s="5" t="s">
        <x:v>281</x:v>
      </x:c>
      <x:c r="N1232" s="6">
        <x:v>2</x:v>
      </x:c>
      <x:c r="O1232" s="7">
        <x:v>415.08999999999997</x:v>
      </x:c>
      <x:c r="P1232" s="8">
        <x:v>0</x:v>
      </x:c>
      <x:c r="Q1232" s="7">
        <x:v>213.25</x:v>
      </x:c>
      <x:c r="R1232" s="7">
        <x:v>830.17999999999995</x:v>
      </x:c>
      <x:c r="S1232" s="5" t="s">
        <x:v>49</x:v>
      </x:c>
      <x:c r="T1232" s="7">
        <x:v>159399.70999999999</x:v>
      </x:c>
      <x:c r="U1232" s="6"/>
      <x:c r="V1232" s="6"/>
      <x:c r="W1232" s="5" t="s">
        <x:v>50</x:v>
      </x:c>
      <x:c r="X1232" s="5" t="s">
        <x:v>80</x:v>
      </x:c>
    </x:row>
    <x:row r="1233">
      <x:c r="A1233" s="5" t="s">
        <x:v>2456</x:v>
      </x:c>
      <x:c r="B1233" s="5">
        <x:v>45891</x:v>
      </x:c>
      <x:c r="C1233" s="5" t="s">
        <x:v>127</x:v>
      </x:c>
      <x:c r="D1233" s="5" t="s">
        <x:v>128</x:v>
      </x:c>
      <x:c r="E1233" s="5" t="s">
        <x:v>55</x:v>
      </x:c>
      <x:c r="F1233" s="5" t="s">
        <x:v>41</x:v>
      </x:c>
      <x:c r="G1233" s="5" t="s">
        <x:v>2457</x:v>
      </x:c>
      <x:c r="H1233" s="5" t="s">
        <x:v>78</x:v>
      </x:c>
      <x:c r="I1233" s="5" t="s">
        <x:v>1140</x:v>
      </x:c>
      <x:c r="J1233" s="5" t="s">
        <x:v>45</x:v>
      </x:c>
      <x:c r="K1233" s="5" t="s">
        <x:v>61</x:v>
      </x:c>
      <x:c r="L1233" s="5" t="s">
        <x:v>16</x:v>
      </x:c>
      <x:c r="M1233" s="5" t="s">
        <x:v>384</x:v>
      </x:c>
      <x:c r="N1233" s="6">
        <x:v>2</x:v>
      </x:c>
      <x:c r="O1233" s="7">
        <x:v>540.40999999999997</x:v>
      </x:c>
      <x:c r="P1233" s="8">
        <x:v>0.20000000000000001</x:v>
      </x:c>
      <x:c r="Q1233" s="7">
        <x:v>294.06</x:v>
      </x:c>
      <x:c r="R1233" s="7">
        <x:v>864.65999999999997</x:v>
      </x:c>
      <x:c r="S1233" s="5" t="s">
        <x:v>49</x:v>
      </x:c>
      <x:c r="T1233" s="7">
        <x:v>140625.01000000001</x:v>
      </x:c>
      <x:c r="U1233" s="6"/>
      <x:c r="V1233" s="6"/>
      <x:c r="W1233" s="5" t="s">
        <x:v>50</x:v>
      </x:c>
      <x:c r="X1233" s="5" t="s">
        <x:v>70</x:v>
      </x:c>
    </x:row>
    <x:row r="1234">
      <x:c r="A1234" s="5" t="s">
        <x:v>2458</x:v>
      </x:c>
      <x:c r="B1234" s="5">
        <x:v>45965</x:v>
      </x:c>
      <x:c r="C1234" s="5" t="s">
        <x:v>88</x:v>
      </x:c>
      <x:c r="D1234" s="5" t="s">
        <x:v>89</x:v>
      </x:c>
      <x:c r="E1234" s="5" t="s">
        <x:v>90</x:v>
      </x:c>
      <x:c r="F1234" s="5" t="s">
        <x:v>56</x:v>
      </x:c>
      <x:c r="G1234" s="5" t="s">
        <x:v>1471</x:v>
      </x:c>
      <x:c r="H1234" s="5" t="s">
        <x:v>78</x:v>
      </x:c>
      <x:c r="I1234" s="5" t="s">
        <x:v>800</x:v>
      </x:c>
      <x:c r="J1234" s="5" t="s">
        <x:v>74</x:v>
      </x:c>
      <x:c r="K1234" s="5" t="s">
        <x:v>61</x:v>
      </x:c>
      <x:c r="L1234" s="5" t="s">
        <x:v>47</x:v>
      </x:c>
      <x:c r="M1234" s="5" t="s">
        <x:v>262</x:v>
      </x:c>
      <x:c r="N1234" s="6">
        <x:v>1</x:v>
      </x:c>
      <x:c r="O1234" s="7">
        <x:v>58.219999999999999</x:v>
      </x:c>
      <x:c r="P1234" s="8">
        <x:v>0</x:v>
      </x:c>
      <x:c r="Q1234" s="7">
        <x:v>29.489999999999998</x:v>
      </x:c>
      <x:c r="R1234" s="7">
        <x:v>58.219999999999999</x:v>
      </x:c>
      <x:c r="S1234" s="5" t="s">
        <x:v>49</x:v>
      </x:c>
      <x:c r="T1234" s="7">
        <x:v>76514.289999999994</x:v>
      </x:c>
      <x:c r="U1234" s="6"/>
      <x:c r="V1234" s="6"/>
      <x:c r="W1234" s="5" t="s">
        <x:v>50</x:v>
      </x:c>
      <x:c r="X1234" s="5" t="s">
        <x:v>97</x:v>
      </x:c>
    </x:row>
    <x:row r="1235">
      <x:c r="A1235" s="5" t="s">
        <x:v>2459</x:v>
      </x:c>
      <x:c r="B1235" s="5">
        <x:v>46200</x:v>
      </x:c>
      <x:c r="C1235" s="5" t="s">
        <x:v>178</x:v>
      </x:c>
      <x:c r="D1235" s="5" t="s">
        <x:v>179</x:v>
      </x:c>
      <x:c r="E1235" s="5" t="s">
        <x:v>90</x:v>
      </x:c>
      <x:c r="F1235" s="5" t="s">
        <x:v>66</x:v>
      </x:c>
      <x:c r="G1235" s="5" t="s">
        <x:v>191</x:v>
      </x:c>
      <x:c r="H1235" s="5" t="s">
        <x:v>43</x:v>
      </x:c>
      <x:c r="I1235" s="5" t="s">
        <x:v>1027</x:v>
      </x:c>
      <x:c r="J1235" s="5" t="s">
        <x:v>60</x:v>
      </x:c>
      <x:c r="K1235" s="5" t="s">
        <x:v>46</x:v>
      </x:c>
      <x:c r="L1235" s="5" t="s">
        <x:v>47</x:v>
      </x:c>
      <x:c r="M1235" s="5" t="s">
        <x:v>166</x:v>
      </x:c>
      <x:c r="N1235" s="6">
        <x:v>2</x:v>
      </x:c>
      <x:c r="O1235" s="7">
        <x:v>234.28</x:v>
      </x:c>
      <x:c r="P1235" s="8">
        <x:v>0</x:v>
      </x:c>
      <x:c r="Q1235" s="7">
        <x:v>174.22999999999999</x:v>
      </x:c>
      <x:c r="R1235" s="7">
        <x:v>468.56</x:v>
      </x:c>
      <x:c r="S1235" s="5" t="s">
        <x:v>49</x:v>
      </x:c>
      <x:c r="T1235" s="7">
        <x:v>64241.190000000002</x:v>
      </x:c>
      <x:c r="U1235" s="6"/>
      <x:c r="V1235" s="6"/>
      <x:c r="W1235" s="5" t="s">
        <x:v>50</x:v>
      </x:c>
      <x:c r="X1235" s="5" t="s">
        <x:v>51</x:v>
      </x:c>
    </x:row>
    <x:row r="1236">
      <x:c r="A1236" s="5" t="s">
        <x:v>2460</x:v>
      </x:c>
      <x:c r="B1236" s="5">
        <x:v>46085</x:v>
      </x:c>
      <x:c r="C1236" s="5" t="s">
        <x:v>64</x:v>
      </x:c>
      <x:c r="D1236" s="5" t="s">
        <x:v>65</x:v>
      </x:c>
      <x:c r="E1236" s="5" t="s">
        <x:v>40</x:v>
      </x:c>
      <x:c r="F1236" s="5" t="s">
        <x:v>66</x:v>
      </x:c>
      <x:c r="G1236" s="5" t="s">
        <x:v>1796</x:v>
      </x:c>
      <x:c r="H1236" s="5" t="s">
        <x:v>58</x:v>
      </x:c>
      <x:c r="I1236" s="5" t="s">
        <x:v>242</x:v>
      </x:c>
      <x:c r="J1236" s="5" t="s">
        <x:v>116</x:v>
      </x:c>
      <x:c r="K1236" s="5" t="s">
        <x:v>86</x:v>
      </x:c>
      <x:c r="L1236" s="5" t="s">
        <x:v>47</x:v>
      </x:c>
      <x:c r="M1236" s="5" t="s">
        <x:v>69</x:v>
      </x:c>
      <x:c r="N1236" s="6">
        <x:v>3</x:v>
      </x:c>
      <x:c r="O1236" s="7">
        <x:v>326.24000000000001</x:v>
      </x:c>
      <x:c r="P1236" s="8">
        <x:v>0</x:v>
      </x:c>
      <x:c r="Q1236" s="7">
        <x:v>185.19999999999999</x:v>
      </x:c>
      <x:c r="R1236" s="7">
        <x:v>978.72000000000003</x:v>
      </x:c>
      <x:c r="S1236" s="5" t="s">
        <x:v>49</x:v>
      </x:c>
      <x:c r="T1236" s="7">
        <x:v>66832.550000000003</x:v>
      </x:c>
      <x:c r="U1236" s="6"/>
      <x:c r="V1236" s="6"/>
      <x:c r="W1236" s="5" t="s">
        <x:v>50</x:v>
      </x:c>
      <x:c r="X1236" s="5" t="s">
        <x:v>80</x:v>
      </x:c>
    </x:row>
    <x:row r="1237">
      <x:c r="A1237" s="5" t="s">
        <x:v>2461</x:v>
      </x:c>
      <x:c r="B1237" s="5">
        <x:v>45550</x:v>
      </x:c>
      <x:c r="C1237" s="5" t="s">
        <x:v>53</x:v>
      </x:c>
      <x:c r="D1237" s="5" t="s">
        <x:v>54</x:v>
      </x:c>
      <x:c r="E1237" s="5" t="s">
        <x:v>55</x:v>
      </x:c>
      <x:c r="F1237" s="5" t="s">
        <x:v>56</x:v>
      </x:c>
      <x:c r="G1237" s="5" t="s">
        <x:v>2088</x:v>
      </x:c>
      <x:c r="H1237" s="5" t="s">
        <x:v>104</x:v>
      </x:c>
      <x:c r="I1237" s="5" t="s">
        <x:v>509</x:v>
      </x:c>
      <x:c r="J1237" s="5" t="s">
        <x:v>45</x:v>
      </x:c>
      <x:c r="K1237" s="5" t="s">
        <x:v>61</x:v>
      </x:c>
      <x:c r="L1237" s="5" t="s">
        <x:v>16</x:v>
      </x:c>
      <x:c r="M1237" s="5" t="s">
        <x:v>166</x:v>
      </x:c>
      <x:c r="N1237" s="6">
        <x:v>4</x:v>
      </x:c>
      <x:c r="O1237" s="7">
        <x:v>745.88999999999999</x:v>
      </x:c>
      <x:c r="P1237" s="8">
        <x:v>0.14999999999999999</x:v>
      </x:c>
      <x:c r="Q1237" s="7">
        <x:v>337.99000000000001</x:v>
      </x:c>
      <x:c r="R1237" s="7">
        <x:v>2536.0300000000002</x:v>
      </x:c>
      <x:c r="S1237" s="5" t="s">
        <x:v>49</x:v>
      </x:c>
      <x:c r="T1237" s="7">
        <x:v>192079.57999999999</x:v>
      </x:c>
      <x:c r="U1237" s="6"/>
      <x:c r="V1237" s="6"/>
      <x:c r="W1237" s="5" t="s">
        <x:v>50</x:v>
      </x:c>
      <x:c r="X1237" s="5" t="s">
        <x:v>97</x:v>
      </x:c>
    </x:row>
    <x:row r="1238">
      <x:c r="A1238" s="5" t="s">
        <x:v>2462</x:v>
      </x:c>
      <x:c r="B1238" s="5">
        <x:v>45801</x:v>
      </x:c>
      <x:c r="C1238" s="5" t="s">
        <x:v>144</x:v>
      </x:c>
      <x:c r="D1238" s="5" t="s">
        <x:v>145</x:v>
      </x:c>
      <x:c r="E1238" s="5" t="s">
        <x:v>55</x:v>
      </x:c>
      <x:c r="F1238" s="5" t="s">
        <x:v>66</x:v>
      </x:c>
      <x:c r="G1238" s="5" t="s">
        <x:v>2463</x:v>
      </x:c>
      <x:c r="H1238" s="5" t="s">
        <x:v>78</x:v>
      </x:c>
      <x:c r="I1238" s="5" t="s">
        <x:v>253</x:v>
      </x:c>
      <x:c r="J1238" s="5" t="s">
        <x:v>116</x:v>
      </x:c>
      <x:c r="K1238" s="5" t="s">
        <x:v>46</x:v>
      </x:c>
      <x:c r="L1238" s="5" t="s">
        <x:v>16</x:v>
      </x:c>
      <x:c r="M1238" s="5" t="s">
        <x:v>189</x:v>
      </x:c>
      <x:c r="N1238" s="6">
        <x:v>1</x:v>
      </x:c>
      <x:c r="O1238" s="7">
        <x:v>218.11000000000001</x:v>
      </x:c>
      <x:c r="P1238" s="8">
        <x:v>0.14999999999999999</x:v>
      </x:c>
      <x:c r="Q1238" s="7">
        <x:v>123.59999999999999</x:v>
      </x:c>
      <x:c r="R1238" s="7">
        <x:v>185.38999999999999</x:v>
      </x:c>
      <x:c r="S1238" s="5" t="s">
        <x:v>49</x:v>
      </x:c>
      <x:c r="T1238" s="7">
        <x:v>197389.57999999999</x:v>
      </x:c>
      <x:c r="U1238" s="6"/>
      <x:c r="V1238" s="6"/>
      <x:c r="W1238" s="5" t="s">
        <x:v>50</x:v>
      </x:c>
      <x:c r="X1238" s="5" t="s">
        <x:v>70</x:v>
      </x:c>
    </x:row>
    <x:row r="1239">
      <x:c r="A1239" s="5" t="s">
        <x:v>2464</x:v>
      </x:c>
      <x:c r="B1239" s="5">
        <x:v>45414</x:v>
      </x:c>
      <x:c r="C1239" s="5" t="s">
        <x:v>340</x:v>
      </x:c>
      <x:c r="D1239" s="5" t="s">
        <x:v>341</x:v>
      </x:c>
      <x:c r="E1239" s="5" t="s">
        <x:v>55</x:v>
      </x:c>
      <x:c r="F1239" s="5" t="s">
        <x:v>66</x:v>
      </x:c>
      <x:c r="G1239" s="5" t="s">
        <x:v>912</x:v>
      </x:c>
      <x:c r="H1239" s="5" t="s">
        <x:v>43</x:v>
      </x:c>
      <x:c r="I1239" s="5" t="s">
        <x:v>687</x:v>
      </x:c>
      <x:c r="J1239" s="5" t="s">
        <x:v>93</x:v>
      </x:c>
      <x:c r="K1239" s="5" t="s">
        <x:v>117</x:v>
      </x:c>
      <x:c r="L1239" s="5" t="s">
        <x:v>16</x:v>
      </x:c>
      <x:c r="M1239" s="5" t="s">
        <x:v>189</x:v>
      </x:c>
      <x:c r="N1239" s="6">
        <x:v>1</x:v>
      </x:c>
      <x:c r="O1239" s="7">
        <x:v>53.670000000000002</x:v>
      </x:c>
      <x:c r="P1239" s="8">
        <x:v>0.25</x:v>
      </x:c>
      <x:c r="Q1239" s="7">
        <x:v>36.490000000000002</x:v>
      </x:c>
      <x:c r="R1239" s="7">
        <x:v>40.25</x:v>
      </x:c>
      <x:c r="S1239" s="5" t="s">
        <x:v>49</x:v>
      </x:c>
      <x:c r="T1239" s="7">
        <x:v>191983.01999999999</x:v>
      </x:c>
      <x:c r="U1239" s="6"/>
      <x:c r="V1239" s="6"/>
      <x:c r="W1239" s="5" t="s">
        <x:v>50</x:v>
      </x:c>
      <x:c r="X1239" s="5" t="s">
        <x:v>97</x:v>
      </x:c>
    </x:row>
    <x:row r="1240">
      <x:c r="A1240" s="5" t="s">
        <x:v>2465</x:v>
      </x:c>
      <x:c r="B1240" s="5">
        <x:v>45980</x:v>
      </x:c>
      <x:c r="C1240" s="5" t="s">
        <x:v>53</x:v>
      </x:c>
      <x:c r="D1240" s="5" t="s">
        <x:v>54</x:v>
      </x:c>
      <x:c r="E1240" s="5" t="s">
        <x:v>55</x:v>
      </x:c>
      <x:c r="F1240" s="5" t="s">
        <x:v>56</x:v>
      </x:c>
      <x:c r="G1240" s="5" t="s">
        <x:v>1212</x:v>
      </x:c>
      <x:c r="H1240" s="5" t="s">
        <x:v>78</x:v>
      </x:c>
      <x:c r="I1240" s="5" t="s">
        <x:v>328</x:v>
      </x:c>
      <x:c r="J1240" s="5" t="s">
        <x:v>116</x:v>
      </x:c>
      <x:c r="K1240" s="5" t="s">
        <x:v>46</x:v>
      </x:c>
      <x:c r="L1240" s="5" t="s">
        <x:v>16</x:v>
      </x:c>
      <x:c r="M1240" s="5" t="s">
        <x:v>118</x:v>
      </x:c>
      <x:c r="N1240" s="6">
        <x:v>1</x:v>
      </x:c>
      <x:c r="O1240" s="7">
        <x:v>148.44</x:v>
      </x:c>
      <x:c r="P1240" s="8">
        <x:v>0</x:v>
      </x:c>
      <x:c r="Q1240" s="7">
        <x:v>106.98</x:v>
      </x:c>
      <x:c r="R1240" s="7">
        <x:v>148.44</x:v>
      </x:c>
      <x:c r="S1240" s="5" t="s">
        <x:v>49</x:v>
      </x:c>
      <x:c r="T1240" s="7">
        <x:v>167552.32999999999</x:v>
      </x:c>
      <x:c r="U1240" s="6"/>
      <x:c r="V1240" s="6"/>
      <x:c r="W1240" s="5" t="s">
        <x:v>50</x:v>
      </x:c>
      <x:c r="X1240" s="5" t="s">
        <x:v>70</x:v>
      </x:c>
    </x:row>
    <x:row r="1241">
      <x:c r="A1241" s="5" t="s">
        <x:v>2466</x:v>
      </x:c>
      <x:c r="B1241" s="5">
        <x:v>45979</x:v>
      </x:c>
      <x:c r="C1241" s="5" t="s">
        <x:v>64</x:v>
      </x:c>
      <x:c r="D1241" s="5" t="s">
        <x:v>65</x:v>
      </x:c>
      <x:c r="E1241" s="5" t="s">
        <x:v>40</x:v>
      </x:c>
      <x:c r="F1241" s="5" t="s">
        <x:v>66</x:v>
      </x:c>
      <x:c r="G1241" s="5" t="s">
        <x:v>364</x:v>
      </x:c>
      <x:c r="H1241" s="5" t="s">
        <x:v>104</x:v>
      </x:c>
      <x:c r="I1241" s="5" t="s">
        <x:v>362</x:v>
      </x:c>
      <x:c r="J1241" s="5" t="s">
        <x:v>45</x:v>
      </x:c>
      <x:c r="K1241" s="5" t="s">
        <x:v>46</x:v>
      </x:c>
      <x:c r="L1241" s="5" t="s">
        <x:v>94</x:v>
      </x:c>
      <x:c r="M1241" s="5" t="s">
        <x:v>471</x:v>
      </x:c>
      <x:c r="N1241" s="6">
        <x:v>1</x:v>
      </x:c>
      <x:c r="O1241" s="7">
        <x:v>325.88</x:v>
      </x:c>
      <x:c r="P1241" s="8">
        <x:v>0.10000000000000001</x:v>
      </x:c>
      <x:c r="Q1241" s="7">
        <x:v>258.26999999999998</x:v>
      </x:c>
      <x:c r="R1241" s="7">
        <x:v>293.29000000000002</x:v>
      </x:c>
      <x:c r="S1241" s="5" t="s">
        <x:v>49</x:v>
      </x:c>
      <x:c r="T1241" s="7">
        <x:v>84729.210000000006</x:v>
      </x:c>
      <x:c r="U1241" s="6"/>
      <x:c r="V1241" s="6"/>
      <x:c r="W1241" s="5" t="s">
        <x:v>50</x:v>
      </x:c>
      <x:c r="X1241" s="5" t="s">
        <x:v>80</x:v>
      </x:c>
    </x:row>
    <x:row r="1242">
      <x:c r="A1242" s="5" t="s">
        <x:v>2467</x:v>
      </x:c>
      <x:c r="B1242" s="5">
        <x:v>45623</x:v>
      </x:c>
      <x:c r="C1242" s="5" t="s">
        <x:v>82</x:v>
      </x:c>
      <x:c r="D1242" s="5" t="s">
        <x:v>83</x:v>
      </x:c>
      <x:c r="E1242" s="5" t="s">
        <x:v>40</x:v>
      </x:c>
      <x:c r="F1242" s="5" t="s">
        <x:v>56</x:v>
      </x:c>
      <x:c r="G1242" s="5" t="s">
        <x:v>1580</x:v>
      </x:c>
      <x:c r="H1242" s="5" t="s">
        <x:v>43</x:v>
      </x:c>
      <x:c r="I1242" s="5" t="s">
        <x:v>225</x:v>
      </x:c>
      <x:c r="J1242" s="5" t="s">
        <x:v>116</x:v>
      </x:c>
      <x:c r="K1242" s="5" t="s">
        <x:v>61</x:v>
      </x:c>
      <x:c r="L1242" s="5" t="s">
        <x:v>131</x:v>
      </x:c>
      <x:c r="M1242" s="5" t="s">
        <x:v>258</x:v>
      </x:c>
      <x:c r="N1242" s="6">
        <x:v>3</x:v>
      </x:c>
      <x:c r="O1242" s="7">
        <x:v>313.16000000000003</x:v>
      </x:c>
      <x:c r="P1242" s="8">
        <x:v>0.20000000000000001</x:v>
      </x:c>
      <x:c r="Q1242" s="7">
        <x:v>162.94999999999999</x:v>
      </x:c>
      <x:c r="R1242" s="7">
        <x:v>751.58000000000004</x:v>
      </x:c>
      <x:c r="S1242" s="5" t="s">
        <x:v>49</x:v>
      </x:c>
      <x:c r="T1242" s="7">
        <x:v>66518.050000000003</x:v>
      </x:c>
      <x:c r="U1242" s="6"/>
      <x:c r="V1242" s="6"/>
      <x:c r="W1242" s="5" t="s">
        <x:v>50</x:v>
      </x:c>
      <x:c r="X1242" s="5" t="s">
        <x:v>80</x:v>
      </x:c>
    </x:row>
    <x:row r="1243">
      <x:c r="A1243" s="5" t="s">
        <x:v>2468</x:v>
      </x:c>
      <x:c r="B1243" s="5">
        <x:v>45442</x:v>
      </x:c>
      <x:c r="C1243" s="5" t="s">
        <x:v>138</x:v>
      </x:c>
      <x:c r="D1243" s="5" t="s">
        <x:v>139</x:v>
      </x:c>
      <x:c r="E1243" s="5" t="s">
        <x:v>90</x:v>
      </x:c>
      <x:c r="F1243" s="5" t="s">
        <x:v>41</x:v>
      </x:c>
      <x:c r="G1243" s="5" t="s">
        <x:v>1698</x:v>
      </x:c>
      <x:c r="H1243" s="5" t="s">
        <x:v>58</x:v>
      </x:c>
      <x:c r="I1243" s="5" t="s">
        <x:v>408</x:v>
      </x:c>
      <x:c r="J1243" s="5" t="s">
        <x:v>116</x:v>
      </x:c>
      <x:c r="K1243" s="5" t="s">
        <x:v>46</x:v>
      </x:c>
      <x:c r="L1243" s="5" t="s">
        <x:v>16</x:v>
      </x:c>
      <x:c r="M1243" s="5" t="s">
        <x:v>118</x:v>
      </x:c>
      <x:c r="N1243" s="6">
        <x:v>8</x:v>
      </x:c>
      <x:c r="O1243" s="7">
        <x:v>265.93000000000001</x:v>
      </x:c>
      <x:c r="P1243" s="8">
        <x:v>0.25</x:v>
      </x:c>
      <x:c r="Q1243" s="7">
        <x:v>202.02000000000001</x:v>
      </x:c>
      <x:c r="R1243" s="7">
        <x:v>1595.5799999999999</x:v>
      </x:c>
      <x:c r="S1243" s="5" t="s">
        <x:v>49</x:v>
      </x:c>
      <x:c r="T1243" s="7">
        <x:v>136007.70000000001</x:v>
      </x:c>
      <x:c r="U1243" s="6"/>
      <x:c r="V1243" s="6"/>
      <x:c r="W1243" s="5" t="s">
        <x:v>50</x:v>
      </x:c>
      <x:c r="X1243" s="5" t="s">
        <x:v>97</x:v>
      </x:c>
    </x:row>
    <x:row r="1244">
      <x:c r="A1244" s="5" t="s">
        <x:v>2469</x:v>
      </x:c>
      <x:c r="B1244" s="5">
        <x:v>45397</x:v>
      </x:c>
      <x:c r="C1244" s="5" t="s">
        <x:v>88</x:v>
      </x:c>
      <x:c r="D1244" s="5" t="s">
        <x:v>89</x:v>
      </x:c>
      <x:c r="E1244" s="5" t="s">
        <x:v>90</x:v>
      </x:c>
      <x:c r="F1244" s="5" t="s">
        <x:v>56</x:v>
      </x:c>
      <x:c r="G1244" s="5" t="s">
        <x:v>1380</x:v>
      </x:c>
      <x:c r="H1244" s="5" t="s">
        <x:v>58</x:v>
      </x:c>
      <x:c r="I1244" s="5" t="s">
        <x:v>169</x:v>
      </x:c>
      <x:c r="J1244" s="5" t="s">
        <x:v>74</x:v>
      </x:c>
      <x:c r="K1244" s="5" t="s">
        <x:v>46</x:v>
      </x:c>
      <x:c r="L1244" s="5" t="s">
        <x:v>16</x:v>
      </x:c>
      <x:c r="M1244" s="5" t="s">
        <x:v>419</x:v>
      </x:c>
      <x:c r="N1244" s="6">
        <x:v>1</x:v>
      </x:c>
      <x:c r="O1244" s="7">
        <x:v>60.950000000000003</x:v>
      </x:c>
      <x:c r="P1244" s="8">
        <x:v>0.25</x:v>
      </x:c>
      <x:c r="Q1244" s="7">
        <x:v>39.799999999999997</x:v>
      </x:c>
      <x:c r="R1244" s="7">
        <x:v>45.710000000000001</x:v>
      </x:c>
      <x:c r="S1244" s="5" t="s">
        <x:v>49</x:v>
      </x:c>
      <x:c r="T1244" s="7">
        <x:v>142518.87</x:v>
      </x:c>
      <x:c r="U1244" s="6"/>
      <x:c r="V1244" s="6"/>
      <x:c r="W1244" s="5" t="s">
        <x:v>50</x:v>
      </x:c>
      <x:c r="X1244" s="5" t="s">
        <x:v>80</x:v>
      </x:c>
    </x:row>
    <x:row r="1245">
      <x:c r="A1245" s="5" t="s">
        <x:v>2470</x:v>
      </x:c>
      <x:c r="B1245" s="5">
        <x:v>46195</x:v>
      </x:c>
      <x:c r="C1245" s="5" t="s">
        <x:v>88</x:v>
      </x:c>
      <x:c r="D1245" s="5" t="s">
        <x:v>89</x:v>
      </x:c>
      <x:c r="E1245" s="5" t="s">
        <x:v>90</x:v>
      </x:c>
      <x:c r="F1245" s="5" t="s">
        <x:v>56</x:v>
      </x:c>
      <x:c r="G1245" s="5" t="s">
        <x:v>2471</x:v>
      </x:c>
      <x:c r="H1245" s="5" t="s">
        <x:v>78</x:v>
      </x:c>
      <x:c r="I1245" s="5" t="s">
        <x:v>536</x:v>
      </x:c>
      <x:c r="J1245" s="5" t="s">
        <x:v>116</x:v>
      </x:c>
      <x:c r="K1245" s="5" t="s">
        <x:v>61</x:v>
      </x:c>
      <x:c r="L1245" s="5" t="s">
        <x:v>16</x:v>
      </x:c>
      <x:c r="M1245" s="5" t="s">
        <x:v>118</x:v>
      </x:c>
      <x:c r="N1245" s="6">
        <x:v>4</x:v>
      </x:c>
      <x:c r="O1245" s="7">
        <x:v>157.21000000000001</x:v>
      </x:c>
      <x:c r="P1245" s="8">
        <x:v>0</x:v>
      </x:c>
      <x:c r="Q1245" s="7">
        <x:v>114.48</x:v>
      </x:c>
      <x:c r="R1245" s="7">
        <x:v>628.84000000000003</x:v>
      </x:c>
      <x:c r="S1245" s="5" t="s">
        <x:v>49</x:v>
      </x:c>
      <x:c r="T1245" s="7">
        <x:v>149211.60000000001</x:v>
      </x:c>
      <x:c r="U1245" s="6"/>
      <x:c r="V1245" s="6"/>
      <x:c r="W1245" s="5" t="s">
        <x:v>50</x:v>
      </x:c>
      <x:c r="X1245" s="5" t="s">
        <x:v>80</x:v>
      </x:c>
    </x:row>
    <x:row r="1246">
      <x:c r="A1246" s="5" t="s">
        <x:v>2472</x:v>
      </x:c>
      <x:c r="B1246" s="5">
        <x:v>45520</x:v>
      </x:c>
      <x:c r="C1246" s="5" t="s">
        <x:v>100</x:v>
      </x:c>
      <x:c r="D1246" s="5" t="s">
        <x:v>101</x:v>
      </x:c>
      <x:c r="E1246" s="5" t="s">
        <x:v>90</x:v>
      </x:c>
      <x:c r="F1246" s="5" t="s">
        <x:v>102</x:v>
      </x:c>
      <x:c r="G1246" s="5" t="s">
        <x:v>175</x:v>
      </x:c>
      <x:c r="H1246" s="5" t="s">
        <x:v>43</x:v>
      </x:c>
      <x:c r="I1246" s="5" t="s">
        <x:v>1109</x:v>
      </x:c>
      <x:c r="J1246" s="5" t="s">
        <x:v>93</x:v>
      </x:c>
      <x:c r="K1246" s="5" t="s">
        <x:v>61</x:v>
      </x:c>
      <x:c r="L1246" s="5" t="s">
        <x:v>94</x:v>
      </x:c>
      <x:c r="M1246" s="5" t="s">
        <x:v>419</x:v>
      </x:c>
      <x:c r="N1246" s="6">
        <x:v>1</x:v>
      </x:c>
      <x:c r="O1246" s="7">
        <x:v>29.129999999999999</x:v>
      </x:c>
      <x:c r="P1246" s="8">
        <x:v>0.10000000000000001</x:v>
      </x:c>
      <x:c r="Q1246" s="7">
        <x:v>14.08</x:v>
      </x:c>
      <x:c r="R1246" s="7">
        <x:v>26.219999999999999</x:v>
      </x:c>
      <x:c r="S1246" s="5" t="s">
        <x:v>49</x:v>
      </x:c>
      <x:c r="T1246" s="7">
        <x:v>85798.75</x:v>
      </x:c>
      <x:c r="U1246" s="6"/>
      <x:c r="V1246" s="6"/>
      <x:c r="W1246" s="5" t="s">
        <x:v>50</x:v>
      </x:c>
      <x:c r="X1246" s="5" t="s">
        <x:v>97</x:v>
      </x:c>
    </x:row>
    <x:row r="1247">
      <x:c r="A1247" s="5" t="s">
        <x:v>2473</x:v>
      </x:c>
      <x:c r="B1247" s="5">
        <x:v>45782</x:v>
      </x:c>
      <x:c r="C1247" s="5" t="s">
        <x:v>216</x:v>
      </x:c>
      <x:c r="D1247" s="5" t="s">
        <x:v>217</x:v>
      </x:c>
      <x:c r="E1247" s="5" t="s">
        <x:v>40</x:v>
      </x:c>
      <x:c r="F1247" s="5" t="s">
        <x:v>102</x:v>
      </x:c>
      <x:c r="G1247" s="5" t="s">
        <x:v>1046</x:v>
      </x:c>
      <x:c r="H1247" s="5" t="s">
        <x:v>43</x:v>
      </x:c>
      <x:c r="I1247" s="5" t="s">
        <x:v>183</x:v>
      </x:c>
      <x:c r="J1247" s="5" t="s">
        <x:v>74</x:v>
      </x:c>
      <x:c r="K1247" s="5" t="s">
        <x:v>117</x:v>
      </x:c>
      <x:c r="L1247" s="5" t="s">
        <x:v>47</x:v>
      </x:c>
      <x:c r="M1247" s="5" t="s">
        <x:v>198</x:v>
      </x:c>
      <x:c r="N1247" s="6">
        <x:v>1</x:v>
      </x:c>
      <x:c r="O1247" s="7">
        <x:v>88.879999999999995</x:v>
      </x:c>
      <x:c r="P1247" s="8">
        <x:v>0.10000000000000001</x:v>
      </x:c>
      <x:c r="Q1247" s="7">
        <x:v>53.509999999999998</x:v>
      </x:c>
      <x:c r="R1247" s="7">
        <x:v>79.989999999999995</x:v>
      </x:c>
      <x:c r="S1247" s="5" t="s">
        <x:v>49</x:v>
      </x:c>
      <x:c r="T1247" s="7">
        <x:v>82474.160000000003</x:v>
      </x:c>
      <x:c r="U1247" s="6"/>
      <x:c r="V1247" s="6"/>
      <x:c r="W1247" s="5" t="s">
        <x:v>50</x:v>
      </x:c>
      <x:c r="X1247" s="5" t="s">
        <x:v>70</x:v>
      </x:c>
    </x:row>
    <x:row r="1248">
      <x:c r="A1248" s="5" t="s">
        <x:v>2474</x:v>
      </x:c>
      <x:c r="B1248" s="5">
        <x:v>46040</x:v>
      </x:c>
      <x:c r="C1248" s="5" t="s">
        <x:v>216</x:v>
      </x:c>
      <x:c r="D1248" s="5" t="s">
        <x:v>217</x:v>
      </x:c>
      <x:c r="E1248" s="5" t="s">
        <x:v>40</x:v>
      </x:c>
      <x:c r="F1248" s="5" t="s">
        <x:v>102</x:v>
      </x:c>
      <x:c r="G1248" s="5" t="s">
        <x:v>1020</x:v>
      </x:c>
      <x:c r="H1248" s="5" t="s">
        <x:v>78</x:v>
      </x:c>
      <x:c r="I1248" s="5" t="s">
        <x:v>332</x:v>
      </x:c>
      <x:c r="J1248" s="5" t="s">
        <x:v>93</x:v>
      </x:c>
      <x:c r="K1248" s="5" t="s">
        <x:v>117</x:v>
      </x:c>
      <x:c r="L1248" s="5" t="s">
        <x:v>16</x:v>
      </x:c>
      <x:c r="M1248" s="5" t="s">
        <x:v>69</x:v>
      </x:c>
      <x:c r="N1248" s="6">
        <x:v>1</x:v>
      </x:c>
      <x:c r="O1248" s="7">
        <x:v>45.460000000000001</x:v>
      </x:c>
      <x:c r="P1248" s="8">
        <x:v>0</x:v>
      </x:c>
      <x:c r="Q1248" s="7">
        <x:v>33.719999999999999</x:v>
      </x:c>
      <x:c r="R1248" s="7">
        <x:v>45.460000000000001</x:v>
      </x:c>
      <x:c r="S1248" s="5" t="s">
        <x:v>49</x:v>
      </x:c>
      <x:c r="T1248" s="7">
        <x:v>120628.66</x:v>
      </x:c>
      <x:c r="U1248" s="6">
        <x:v>0</x:v>
      </x:c>
      <x:c r="V1248" s="6">
        <x:v>38</x:v>
      </x:c>
      <x:c r="W1248" s="5" t="s">
        <x:v>50</x:v>
      </x:c>
      <x:c r="X1248" s="5" t="s">
        <x:v>80</x:v>
      </x:c>
    </x:row>
    <x:row r="1249">
      <x:c r="A1249" s="5" t="s">
        <x:v>2475</x:v>
      </x:c>
      <x:c r="B1249" s="5">
        <x:v>46023</x:v>
      </x:c>
      <x:c r="C1249" s="5" t="s">
        <x:v>64</x:v>
      </x:c>
      <x:c r="D1249" s="5" t="s">
        <x:v>65</x:v>
      </x:c>
      <x:c r="E1249" s="5" t="s">
        <x:v>40</x:v>
      </x:c>
      <x:c r="F1249" s="5" t="s">
        <x:v>1575</x:v>
      </x:c>
      <x:c r="G1249" s="5" t="s">
        <x:v>533</x:v>
      </x:c>
      <x:c r="H1249" s="5" t="s">
        <x:v>43</x:v>
      </x:c>
      <x:c r="I1249" s="5" t="s">
        <x:v>135</x:v>
      </x:c>
      <x:c r="J1249" s="5" t="s">
        <x:v>60</x:v>
      </x:c>
      <x:c r="K1249" s="5" t="s">
        <x:v>86</x:v>
      </x:c>
      <x:c r="L1249" s="5" t="s">
        <x:v>16</x:v>
      </x:c>
      <x:c r="M1249" s="5" t="s">
        <x:v>106</x:v>
      </x:c>
      <x:c r="N1249" s="6">
        <x:v>1</x:v>
      </x:c>
      <x:c r="O1249" s="7">
        <x:v>248.84</x:v>
      </x:c>
      <x:c r="P1249" s="8">
        <x:v>0</x:v>
      </x:c>
      <x:c r="Q1249" s="7">
        <x:v>130.28</x:v>
      </x:c>
      <x:c r="R1249" s="7">
        <x:v>248.84</x:v>
      </x:c>
      <x:c r="S1249" s="5" t="s">
        <x:v>49</x:v>
      </x:c>
      <x:c r="T1249" s="7">
        <x:v>164515.54999999999</x:v>
      </x:c>
      <x:c r="U1249" s="6"/>
      <x:c r="V1249" s="6"/>
      <x:c r="W1249" s="5" t="s">
        <x:v>50</x:v>
      </x:c>
      <x:c r="X1249" s="5" t="s">
        <x:v>97</x:v>
      </x:c>
    </x:row>
    <x:row r="1250">
      <x:c r="A1250" s="5" t="s">
        <x:v>2476</x:v>
      </x:c>
      <x:c r="B1250" s="5">
        <x:v>45297</x:v>
      </x:c>
      <x:c r="C1250" s="5" t="s">
        <x:v>162</x:v>
      </x:c>
      <x:c r="D1250" s="5" t="s">
        <x:v>163</x:v>
      </x:c>
      <x:c r="E1250" s="5" t="s">
        <x:v>40</x:v>
      </x:c>
      <x:c r="F1250" s="5" t="s">
        <x:v>158</x:v>
      </x:c>
      <x:c r="G1250" s="5" t="s">
        <x:v>2477</x:v>
      </x:c>
      <x:c r="H1250" s="5" t="s">
        <x:v>104</x:v>
      </x:c>
      <x:c r="I1250" s="5" t="s">
        <x:v>111</x:v>
      </x:c>
      <x:c r="J1250" s="5" t="s">
        <x:v>74</x:v>
      </x:c>
      <x:c r="K1250" s="5" t="s">
        <x:v>86</x:v>
      </x:c>
      <x:c r="L1250" s="5" t="s">
        <x:v>16</x:v>
      </x:c>
      <x:c r="M1250" s="5" t="s">
        <x:v>236</x:v>
      </x:c>
      <x:c r="N1250" s="6">
        <x:v>1</x:v>
      </x:c>
      <x:c r="O1250" s="7">
        <x:v>66.420000000000002</x:v>
      </x:c>
      <x:c r="P1250" s="8">
        <x:v>0.20000000000000001</x:v>
      </x:c>
      <x:c r="Q1250" s="7">
        <x:v>46.899999999999999</x:v>
      </x:c>
      <x:c r="R1250" s="7">
        <x:v>53.140000000000001</x:v>
      </x:c>
      <x:c r="S1250" s="5" t="s">
        <x:v>49</x:v>
      </x:c>
      <x:c r="T1250" s="7">
        <x:v>199118.41</x:v>
      </x:c>
      <x:c r="U1250" s="6"/>
      <x:c r="V1250" s="6"/>
      <x:c r="W1250" s="5" t="s">
        <x:v>50</x:v>
      </x:c>
      <x:c r="X1250" s="5" t="s">
        <x:v>51</x:v>
      </x:c>
    </x:row>
    <x:row r="1251">
      <x:c r="A1251" s="5" t="s">
        <x:v>2478</x:v>
      </x:c>
      <x:c r="B1251" s="5">
        <x:v>45392</x:v>
      </x:c>
      <x:c r="C1251" s="5" t="s">
        <x:v>88</x:v>
      </x:c>
      <x:c r="D1251" s="5" t="s">
        <x:v>89</x:v>
      </x:c>
      <x:c r="E1251" s="5" t="s">
        <x:v>90</x:v>
      </x:c>
      <x:c r="F1251" s="5" t="s">
        <x:v>56</x:v>
      </x:c>
      <x:c r="G1251" s="5" t="s">
        <x:v>2324</x:v>
      </x:c>
      <x:c r="H1251" s="5" t="s">
        <x:v>58</x:v>
      </x:c>
      <x:c r="I1251" s="5" t="s">
        <x:v>372</x:v>
      </x:c>
      <x:c r="J1251" s="5" t="s">
        <x:v>116</x:v>
      </x:c>
      <x:c r="K1251" s="5" t="s">
        <x:v>46</x:v>
      </x:c>
      <x:c r="L1251" s="5" t="s">
        <x:v>131</x:v>
      </x:c>
      <x:c r="M1251" s="5" t="s">
        <x:v>489</x:v>
      </x:c>
      <x:c r="N1251" s="6">
        <x:v>1</x:v>
      </x:c>
      <x:c r="O1251" s="7">
        <x:v>317.80000000000001</x:v>
      </x:c>
      <x:c r="P1251" s="8">
        <x:v>0</x:v>
      </x:c>
      <x:c r="Q1251" s="7">
        <x:v>226.47</x:v>
      </x:c>
      <x:c r="R1251" s="7">
        <x:v>317.80000000000001</x:v>
      </x:c>
      <x:c r="S1251" s="5" t="s">
        <x:v>49</x:v>
      </x:c>
      <x:c r="T1251" s="7">
        <x:v>63431.900000000001</x:v>
      </x:c>
      <x:c r="U1251" s="6"/>
      <x:c r="V1251" s="6"/>
      <x:c r="W1251" s="5" t="s">
        <x:v>50</x:v>
      </x:c>
      <x:c r="X1251" s="5" t="s">
        <x:v>70</x:v>
      </x:c>
    </x:row>
    <x:row r="1252">
      <x:c r="A1252" s="5" t="s">
        <x:v>2479</x:v>
      </x:c>
      <x:c r="B1252" s="5">
        <x:v>45810</x:v>
      </x:c>
      <x:c r="C1252" s="5" t="s">
        <x:v>178</x:v>
      </x:c>
      <x:c r="D1252" s="5" t="s">
        <x:v>179</x:v>
      </x:c>
      <x:c r="E1252" s="5" t="s">
        <x:v>90</x:v>
      </x:c>
      <x:c r="F1252" s="5" t="s">
        <x:v>66</x:v>
      </x:c>
      <x:c r="G1252" s="5" t="s">
        <x:v>730</x:v>
      </x:c>
      <x:c r="H1252" s="5" t="s">
        <x:v>43</x:v>
      </x:c>
      <x:c r="I1252" s="5" t="s">
        <x:v>1109</x:v>
      </x:c>
      <x:c r="J1252" s="5" t="s">
        <x:v>93</x:v>
      </x:c>
      <x:c r="K1252" s="5" t="s">
        <x:v>61</x:v>
      </x:c>
      <x:c r="L1252" s="5" t="s">
        <x:v>16</x:v>
      </x:c>
      <x:c r="M1252" s="5" t="s">
        <x:v>48</x:v>
      </x:c>
      <x:c r="N1252" s="6">
        <x:v>1</x:v>
      </x:c>
      <x:c r="O1252" s="7">
        <x:v>30.600000000000001</x:v>
      </x:c>
      <x:c r="P1252" s="8">
        <x:v>0</x:v>
      </x:c>
      <x:c r="Q1252" s="7">
        <x:v>14.08</x:v>
      </x:c>
      <x:c r="R1252" s="7">
        <x:v>30.600000000000001</x:v>
      </x:c>
      <x:c r="S1252" s="5" t="s">
        <x:v>49</x:v>
      </x:c>
      <x:c r="T1252" s="7">
        <x:v>139371.69</x:v>
      </x:c>
      <x:c r="U1252" s="6"/>
      <x:c r="V1252" s="6"/>
      <x:c r="W1252" s="5" t="s">
        <x:v>50</x:v>
      </x:c>
      <x:c r="X1252" s="5" t="s">
        <x:v>80</x:v>
      </x:c>
    </x:row>
    <x:row r="1253">
      <x:c r="A1253" s="5" t="s">
        <x:v>2480</x:v>
      </x:c>
      <x:c r="B1253" s="5">
        <x:v>45326</x:v>
      </x:c>
      <x:c r="C1253" s="5" t="s">
        <x:v>64</x:v>
      </x:c>
      <x:c r="D1253" s="5" t="s">
        <x:v>65</x:v>
      </x:c>
      <x:c r="E1253" s="5" t="s">
        <x:v>40</x:v>
      </x:c>
      <x:c r="F1253" s="5" t="s">
        <x:v>66</x:v>
      </x:c>
      <x:c r="G1253" s="5" t="s">
        <x:v>352</x:v>
      </x:c>
      <x:c r="H1253" s="5" t="s">
        <x:v>58</x:v>
      </x:c>
      <x:c r="I1253" s="5" t="s">
        <x:v>408</x:v>
      </x:c>
      <x:c r="J1253" s="5" t="s">
        <x:v>116</x:v>
      </x:c>
      <x:c r="K1253" s="5" t="s">
        <x:v>46</x:v>
      </x:c>
      <x:c r="L1253" s="5" t="s">
        <x:v>47</x:v>
      </x:c>
      <x:c r="M1253" s="5" t="s">
        <x:v>281</x:v>
      </x:c>
      <x:c r="N1253" s="6">
        <x:v>1</x:v>
      </x:c>
      <x:c r="O1253" s="7">
        <x:v>264.33999999999997</x:v>
      </x:c>
      <x:c r="P1253" s="8">
        <x:v>0</x:v>
      </x:c>
      <x:c r="Q1253" s="7">
        <x:v>202.02000000000001</x:v>
      </x:c>
      <x:c r="R1253" s="7">
        <x:v>264.33999999999997</x:v>
      </x:c>
      <x:c r="S1253" s="5" t="s">
        <x:v>49</x:v>
      </x:c>
      <x:c r="T1253" s="7">
        <x:v>83528.929999999993</x:v>
      </x:c>
      <x:c r="U1253" s="6"/>
      <x:c r="V1253" s="6"/>
      <x:c r="W1253" s="5" t="s">
        <x:v>50</x:v>
      </x:c>
      <x:c r="X1253" s="5" t="s">
        <x:v>51</x:v>
      </x:c>
    </x:row>
    <x:row r="1254">
      <x:c r="A1254" s="5" t="s">
        <x:v>2481</x:v>
      </x:c>
      <x:c r="B1254" s="5">
        <x:v>46010</x:v>
      </x:c>
      <x:c r="C1254" s="5" t="s">
        <x:v>247</x:v>
      </x:c>
      <x:c r="D1254" s="5" t="s">
        <x:v>248</x:v>
      </x:c>
      <x:c r="E1254" s="5" t="s">
        <x:v>40</x:v>
      </x:c>
      <x:c r="F1254" s="5" t="s">
        <x:v>102</x:v>
      </x:c>
      <x:c r="G1254" s="5" t="s">
        <x:v>2482</x:v>
      </x:c>
      <x:c r="H1254" s="5" t="s">
        <x:v>78</x:v>
      </x:c>
      <x:c r="I1254" s="5" t="s">
        <x:v>1718</x:v>
      </x:c>
      <x:c r="J1254" s="5" t="s">
        <x:v>45</x:v>
      </x:c>
      <x:c r="K1254" s="5" t="s">
        <x:v>61</x:v>
      </x:c>
      <x:c r="L1254" s="5" t="s">
        <x:v>47</x:v>
      </x:c>
      <x:c r="M1254" s="5" t="s">
        <x:v>142</x:v>
      </x:c>
      <x:c r="N1254" s="6">
        <x:v>1</x:v>
      </x:c>
      <x:c r="O1254" s="7">
        <x:v>356.23000000000002</x:v>
      </x:c>
      <x:c r="P1254" s="8">
        <x:v>0.10000000000000001</x:v>
      </x:c>
      <x:c r="Q1254" s="7">
        <x:v>184.78</x:v>
      </x:c>
      <x:c r="R1254" s="7">
        <x:v>320.61000000000001</x:v>
      </x:c>
      <x:c r="S1254" s="5" t="s">
        <x:v>49</x:v>
      </x:c>
      <x:c r="T1254" s="7">
        <x:v>60270.099999999999</x:v>
      </x:c>
      <x:c r="U1254" s="6"/>
      <x:c r="V1254" s="6"/>
      <x:c r="W1254" s="5" t="s">
        <x:v>50</x:v>
      </x:c>
      <x:c r="X1254" s="5" t="s">
        <x:v>70</x:v>
      </x:c>
    </x:row>
    <x:row r="1255">
      <x:c r="A1255" s="5" t="s">
        <x:v>2483</x:v>
      </x:c>
      <x:c r="B1255" s="5">
        <x:v>46025</x:v>
      </x:c>
      <x:c r="C1255" s="5" t="s">
        <x:v>340</x:v>
      </x:c>
      <x:c r="D1255" s="5" t="s">
        <x:v>341</x:v>
      </x:c>
      <x:c r="E1255" s="5" t="s">
        <x:v>55</x:v>
      </x:c>
      <x:c r="F1255" s="5" t="s">
        <x:v>66</x:v>
      </x:c>
      <x:c r="G1255" s="5" t="s">
        <x:v>1148</x:v>
      </x:c>
      <x:c r="H1255" s="5" t="s">
        <x:v>58</x:v>
      </x:c>
      <x:c r="I1255" s="5" t="s">
        <x:v>346</x:v>
      </x:c>
      <x:c r="J1255" s="5" t="s">
        <x:v>60</x:v>
      </x:c>
      <x:c r="K1255" s="5" t="s">
        <x:v>117</x:v>
      </x:c>
      <x:c r="L1255" s="5" t="s">
        <x:v>16</x:v>
      </x:c>
      <x:c r="M1255" s="5" t="s">
        <x:v>75</x:v>
      </x:c>
      <x:c r="N1255" s="6">
        <x:v>2</x:v>
      </x:c>
      <x:c r="O1255" s="7">
        <x:v>134.19999999999999</x:v>
      </x:c>
      <x:c r="P1255" s="8">
        <x:v>0</x:v>
      </x:c>
      <x:c r="Q1255" s="7">
        <x:v>65.200000000000003</x:v>
      </x:c>
      <x:c r="R1255" s="7">
        <x:v>268.39999999999998</x:v>
      </x:c>
      <x:c r="S1255" s="5" t="s">
        <x:v>49</x:v>
      </x:c>
      <x:c r="T1255" s="7">
        <x:v>164515.54999999999</x:v>
      </x:c>
      <x:c r="U1255" s="6"/>
      <x:c r="V1255" s="6"/>
      <x:c r="W1255" s="5" t="s">
        <x:v>50</x:v>
      </x:c>
      <x:c r="X1255" s="5" t="s">
        <x:v>70</x:v>
      </x:c>
    </x:row>
    <x:row r="1256">
      <x:c r="A1256" s="5" t="s">
        <x:v>2484</x:v>
      </x:c>
      <x:c r="B1256" s="5">
        <x:v>45372</x:v>
      </x:c>
      <x:c r="C1256" s="5" t="s">
        <x:v>162</x:v>
      </x:c>
      <x:c r="D1256" s="5" t="s">
        <x:v>163</x:v>
      </x:c>
      <x:c r="E1256" s="5" t="s">
        <x:v>40</x:v>
      </x:c>
      <x:c r="F1256" s="5" t="s">
        <x:v>158</x:v>
      </x:c>
      <x:c r="G1256" s="5" t="s">
        <x:v>946</x:v>
      </x:c>
      <x:c r="H1256" s="5" t="s">
        <x:v>104</x:v>
      </x:c>
      <x:c r="I1256" s="5" t="s">
        <x:v>203</x:v>
      </x:c>
      <x:c r="J1256" s="5" t="s">
        <x:v>60</x:v>
      </x:c>
      <x:c r="K1256" s="5" t="s">
        <x:v>86</x:v>
      </x:c>
      <x:c r="L1256" s="5" t="s">
        <x:v>47</x:v>
      </x:c>
      <x:c r="M1256" s="5" t="s">
        <x:v>106</x:v>
      </x:c>
      <x:c r="N1256" s="6">
        <x:v>7</x:v>
      </x:c>
      <x:c r="O1256" s="7">
        <x:v>132.34</x:v>
      </x:c>
      <x:c r="P1256" s="8">
        <x:v>5.0000000000000003e-002</x:v>
      </x:c>
      <x:c r="Q1256" s="7">
        <x:v>103.51000000000001</x:v>
      </x:c>
      <x:c r="R1256" s="7">
        <x:v>880.05999999999995</x:v>
      </x:c>
      <x:c r="S1256" s="5" t="s">
        <x:v>49</x:v>
      </x:c>
      <x:c r="T1256" s="7">
        <x:v>83373.800000000003</x:v>
      </x:c>
      <x:c r="U1256" s="6"/>
      <x:c r="V1256" s="6"/>
      <x:c r="W1256" s="5" t="s">
        <x:v>50</x:v>
      </x:c>
      <x:c r="X1256" s="5" t="s">
        <x:v>70</x:v>
      </x:c>
    </x:row>
    <x:row r="1257">
      <x:c r="A1257" s="5" t="s">
        <x:v>2485</x:v>
      </x:c>
      <x:c r="B1257" s="5">
        <x:v>46152</x:v>
      </x:c>
      <x:c r="C1257" s="5" t="s">
        <x:v>82</x:v>
      </x:c>
      <x:c r="D1257" s="5" t="s">
        <x:v>83</x:v>
      </x:c>
      <x:c r="E1257" s="5" t="s">
        <x:v>40</x:v>
      </x:c>
      <x:c r="F1257" s="5" t="s">
        <x:v>56</x:v>
      </x:c>
      <x:c r="G1257" s="5" t="s">
        <x:v>1745</x:v>
      </x:c>
      <x:c r="H1257" s="5" t="s">
        <x:v>78</x:v>
      </x:c>
      <x:c r="I1257" s="5" t="s">
        <x:v>604</x:v>
      </x:c>
      <x:c r="J1257" s="5" t="s">
        <x:v>116</x:v>
      </x:c>
      <x:c r="K1257" s="5" t="s">
        <x:v>46</x:v>
      </x:c>
      <x:c r="L1257" s="5" t="s">
        <x:v>94</x:v>
      </x:c>
      <x:c r="M1257" s="5" t="s">
        <x:v>442</x:v>
      </x:c>
      <x:c r="N1257" s="6">
        <x:v>1</x:v>
      </x:c>
      <x:c r="O1257" s="7">
        <x:v>341.55000000000001</x:v>
      </x:c>
      <x:c r="P1257" s="8">
        <x:v>0</x:v>
      </x:c>
      <x:c r="Q1257" s="7">
        <x:v>195.84</x:v>
      </x:c>
      <x:c r="R1257" s="7">
        <x:v>341.55000000000001</x:v>
      </x:c>
      <x:c r="S1257" s="5" t="s">
        <x:v>49</x:v>
      </x:c>
      <x:c r="T1257" s="7">
        <x:v>73649.009999999995</x:v>
      </x:c>
      <x:c r="U1257" s="6"/>
      <x:c r="V1257" s="6"/>
      <x:c r="W1257" s="5" t="s">
        <x:v>50</x:v>
      </x:c>
      <x:c r="X1257" s="5" t="s">
        <x:v>70</x:v>
      </x:c>
    </x:row>
    <x:row r="1258">
      <x:c r="A1258" s="5" t="s">
        <x:v>2486</x:v>
      </x:c>
      <x:c r="B1258" s="5">
        <x:v>45434</x:v>
      </x:c>
      <x:c r="C1258" s="5" t="s">
        <x:v>162</x:v>
      </x:c>
      <x:c r="D1258" s="5" t="s">
        <x:v>163</x:v>
      </x:c>
      <x:c r="E1258" s="5" t="s">
        <x:v>40</x:v>
      </x:c>
      <x:c r="F1258" s="5" t="s">
        <x:v>158</x:v>
      </x:c>
      <x:c r="G1258" s="5" t="s">
        <x:v>1285</x:v>
      </x:c>
      <x:c r="H1258" s="5" t="s">
        <x:v>43</x:v>
      </x:c>
      <x:c r="I1258" s="5" t="s">
        <x:v>265</x:v>
      </x:c>
      <x:c r="J1258" s="5" t="s">
        <x:v>45</x:v>
      </x:c>
      <x:c r="K1258" s="5" t="s">
        <x:v>86</x:v>
      </x:c>
      <x:c r="L1258" s="5" t="s">
        <x:v>16</x:v>
      </x:c>
      <x:c r="M1258" s="5" t="s">
        <x:v>204</x:v>
      </x:c>
      <x:c r="N1258" s="6">
        <x:v>1</x:v>
      </x:c>
      <x:c r="O1258" s="7">
        <x:v>137.66999999999999</x:v>
      </x:c>
      <x:c r="P1258" s="8">
        <x:v>0.10000000000000001</x:v>
      </x:c>
      <x:c r="Q1258" s="7">
        <x:v>75.129999999999995</x:v>
      </x:c>
      <x:c r="R1258" s="7">
        <x:v>123.90000000000001</x:v>
      </x:c>
      <x:c r="S1258" s="5" t="s">
        <x:v>49</x:v>
      </x:c>
      <x:c r="T1258" s="7">
        <x:v>160418.35999999999</x:v>
      </x:c>
      <x:c r="U1258" s="6"/>
      <x:c r="V1258" s="6"/>
      <x:c r="W1258" s="5" t="s">
        <x:v>50</x:v>
      </x:c>
      <x:c r="X1258" s="5" t="s">
        <x:v>51</x:v>
      </x:c>
    </x:row>
    <x:row r="1259">
      <x:c r="A1259" s="5" t="s">
        <x:v>2487</x:v>
      </x:c>
      <x:c r="B1259" s="5">
        <x:v>45430</x:v>
      </x:c>
      <x:c r="C1259" s="5" t="s">
        <x:v>340</x:v>
      </x:c>
      <x:c r="D1259" s="5" t="s">
        <x:v>341</x:v>
      </x:c>
      <x:c r="E1259" s="5" t="s">
        <x:v>55</x:v>
      </x:c>
      <x:c r="F1259" s="5" t="s">
        <x:v>66</x:v>
      </x:c>
      <x:c r="G1259" s="5" t="s">
        <x:v>753</x:v>
      </x:c>
      <x:c r="H1259" s="5" t="s">
        <x:v>43</x:v>
      </x:c>
      <x:c r="I1259" s="5" t="s">
        <x:v>803</x:v>
      </x:c>
      <x:c r="J1259" s="5" t="s">
        <x:v>74</x:v>
      </x:c>
      <x:c r="K1259" s="5" t="s">
        <x:v>86</x:v>
      </x:c>
      <x:c r="L1259" s="5" t="s">
        <x:v>47</x:v>
      </x:c>
      <x:c r="M1259" s="5" t="s">
        <x:v>322</x:v>
      </x:c>
      <x:c r="N1259" s="6">
        <x:v>2</x:v>
      </x:c>
      <x:c r="O1259" s="7">
        <x:v>94.290000000000006</x:v>
      </x:c>
      <x:c r="P1259" s="8">
        <x:v>5.0000000000000003e-002</x:v>
      </x:c>
      <x:c r="Q1259" s="7">
        <x:v>53.409999999999997</x:v>
      </x:c>
      <x:c r="R1259" s="7">
        <x:v>179.15000000000001</x:v>
      </x:c>
      <x:c r="S1259" s="5" t="s">
        <x:v>49</x:v>
      </x:c>
      <x:c r="T1259" s="7">
        <x:v>78526.630000000005</x:v>
      </x:c>
      <x:c r="U1259" s="6"/>
      <x:c r="V1259" s="6"/>
      <x:c r="W1259" s="5" t="s">
        <x:v>50</x:v>
      </x:c>
      <x:c r="X1259" s="5" t="s">
        <x:v>51</x:v>
      </x:c>
    </x:row>
    <x:row r="1260">
      <x:c r="A1260" s="5" t="s">
        <x:v>2488</x:v>
      </x:c>
      <x:c r="B1260" s="5">
        <x:v>45930</x:v>
      </x:c>
      <x:c r="C1260" s="5" t="s">
        <x:v>127</x:v>
      </x:c>
      <x:c r="D1260" s="5" t="s">
        <x:v>128</x:v>
      </x:c>
      <x:c r="E1260" s="5" t="s">
        <x:v>55</x:v>
      </x:c>
      <x:c r="F1260" s="5" t="s">
        <x:v>41</x:v>
      </x:c>
      <x:c r="G1260" s="5" t="s">
        <x:v>1161</x:v>
      </x:c>
      <x:c r="H1260" s="5" t="s">
        <x:v>43</x:v>
      </x:c>
      <x:c r="I1260" s="5" t="s">
        <x:v>1317</x:v>
      </x:c>
      <x:c r="J1260" s="5" t="s">
        <x:v>45</x:v>
      </x:c>
      <x:c r="K1260" s="5" t="s">
        <x:v>117</x:v>
      </x:c>
      <x:c r="L1260" s="5" t="s">
        <x:v>16</x:v>
      </x:c>
      <x:c r="M1260" s="5" t="s">
        <x:v>189</x:v>
      </x:c>
      <x:c r="N1260" s="6">
        <x:v>1</x:v>
      </x:c>
      <x:c r="O1260" s="7">
        <x:v>529.48000000000002</x:v>
      </x:c>
      <x:c r="P1260" s="8">
        <x:v>5.0000000000000003e-002</x:v>
      </x:c>
      <x:c r="Q1260" s="7">
        <x:v>283.66000000000003</x:v>
      </x:c>
      <x:c r="R1260" s="7">
        <x:v>503.00999999999999</x:v>
      </x:c>
      <x:c r="S1260" s="5" t="s">
        <x:v>49</x:v>
      </x:c>
      <x:c r="T1260" s="7">
        <x:v>142653.45999999999</x:v>
      </x:c>
      <x:c r="U1260" s="6"/>
      <x:c r="V1260" s="6"/>
      <x:c r="W1260" s="5" t="s">
        <x:v>50</x:v>
      </x:c>
      <x:c r="X1260" s="5" t="s">
        <x:v>97</x:v>
      </x:c>
    </x:row>
    <x:row r="1261">
      <x:c r="A1261" s="5" t="s">
        <x:v>2489</x:v>
      </x:c>
      <x:c r="B1261" s="5">
        <x:v>45485</x:v>
      </x:c>
      <x:c r="C1261" s="5" t="s">
        <x:v>127</x:v>
      </x:c>
      <x:c r="D1261" s="5" t="s">
        <x:v>128</x:v>
      </x:c>
      <x:c r="E1261" s="5" t="s">
        <x:v>55</x:v>
      </x:c>
      <x:c r="F1261" s="5" t="s">
        <x:v>41</x:v>
      </x:c>
      <x:c r="G1261" s="5" t="s">
        <x:v>2490</x:v>
      </x:c>
      <x:c r="H1261" s="5" t="s">
        <x:v>43</x:v>
      </x:c>
      <x:c r="I1261" s="5" t="s">
        <x:v>147</x:v>
      </x:c>
      <x:c r="J1261" s="5" t="s">
        <x:v>93</x:v>
      </x:c>
      <x:c r="K1261" s="5" t="s">
        <x:v>61</x:v>
      </x:c>
      <x:c r="L1261" s="5" t="s">
        <x:v>16</x:v>
      </x:c>
      <x:c r="M1261" s="5" t="s">
        <x:v>236</x:v>
      </x:c>
      <x:c r="N1261" s="6">
        <x:v>1</x:v>
      </x:c>
      <x:c r="O1261" s="7">
        <x:v>29.52</x:v>
      </x:c>
      <x:c r="P1261" s="8">
        <x:v>0.14999999999999999</x:v>
      </x:c>
      <x:c r="Q1261" s="7">
        <x:v>17.789999999999999</x:v>
      </x:c>
      <x:c r="R1261" s="7">
        <x:v>25.09</x:v>
      </x:c>
      <x:c r="S1261" s="5" t="s">
        <x:v>49</x:v>
      </x:c>
      <x:c r="T1261" s="7">
        <x:v>194425.35999999999</x:v>
      </x:c>
      <x:c r="U1261" s="6"/>
      <x:c r="V1261" s="6"/>
      <x:c r="W1261" s="5" t="s">
        <x:v>50</x:v>
      </x:c>
      <x:c r="X1261" s="5" t="s">
        <x:v>51</x:v>
      </x:c>
    </x:row>
    <x:row r="1262">
      <x:c r="A1262" s="5" t="s">
        <x:v>2491</x:v>
      </x:c>
      <x:c r="B1262" s="5">
        <x:v>46141</x:v>
      </x:c>
      <x:c r="C1262" s="5" t="s">
        <x:v>108</x:v>
      </x:c>
      <x:c r="D1262" s="5" t="s">
        <x:v>109</x:v>
      </x:c>
      <x:c r="E1262" s="5" t="s">
        <x:v>90</x:v>
      </x:c>
      <x:c r="F1262" s="5" t="s">
        <x:v>102</x:v>
      </x:c>
      <x:c r="G1262" s="5" t="s">
        <x:v>2247</x:v>
      </x:c>
      <x:c r="H1262" s="5" t="s">
        <x:v>104</x:v>
      </x:c>
      <x:c r="I1262" s="5" t="s">
        <x:v>520</x:v>
      </x:c>
      <x:c r="J1262" s="5" t="s">
        <x:v>116</x:v>
      </x:c>
      <x:c r="K1262" s="5" t="s">
        <x:v>117</x:v>
      </x:c>
      <x:c r="L1262" s="5" t="s">
        <x:v>131</x:v>
      </x:c>
      <x:c r="M1262" s="5" t="s">
        <x:v>118</x:v>
      </x:c>
      <x:c r="N1262" s="6">
        <x:v>0</x:v>
      </x:c>
      <x:c r="O1262" s="7">
        <x:v>257.74000000000001</x:v>
      </x:c>
      <x:c r="P1262" s="8">
        <x:v>0.25</x:v>
      </x:c>
      <x:c r="Q1262" s="7">
        <x:v>161.09</x:v>
      </x:c>
      <x:c r="R1262" s="7">
        <x:v>0</x:v>
      </x:c>
      <x:c r="S1262" s="5" t="s">
        <x:v>49</x:v>
      </x:c>
      <x:c r="T1262" s="7">
        <x:v>68545.589999999997</x:v>
      </x:c>
      <x:c r="U1262" s="6"/>
      <x:c r="V1262" s="6"/>
      <x:c r="W1262" s="5" t="s">
        <x:v>151</x:v>
      </x:c>
      <x:c r="X1262" s="5" t="s">
        <x:v>51</x:v>
      </x:c>
    </x:row>
    <x:row r="1263">
      <x:c r="A1263" s="5" t="s">
        <x:v>2492</x:v>
      </x:c>
      <x:c r="B1263" s="5">
        <x:v>46021</x:v>
      </x:c>
      <x:c r="C1263" s="5" t="s">
        <x:v>53</x:v>
      </x:c>
      <x:c r="D1263" s="5" t="s">
        <x:v>54</x:v>
      </x:c>
      <x:c r="E1263" s="5" t="s">
        <x:v>55</x:v>
      </x:c>
      <x:c r="F1263" s="5" t="s">
        <x:v>56</x:v>
      </x:c>
      <x:c r="G1263" s="5" t="s">
        <x:v>2493</x:v>
      </x:c>
      <x:c r="H1263" s="5" t="s">
        <x:v>43</x:v>
      </x:c>
      <x:c r="I1263" s="5" t="s">
        <x:v>1505</x:v>
      </x:c>
      <x:c r="J1263" s="5" t="s">
        <x:v>60</x:v>
      </x:c>
      <x:c r="K1263" s="5" t="s">
        <x:v>86</x:v>
      </x:c>
      <x:c r="L1263" s="5" t="s">
        <x:v>16</x:v>
      </x:c>
      <x:c r="M1263" s="5" t="s">
        <x:v>471</x:v>
      </x:c>
      <x:c r="N1263" s="6">
        <x:v>1</x:v>
      </x:c>
      <x:c r="O1263" s="7">
        <x:v>213.71000000000001</x:v>
      </x:c>
      <x:c r="P1263" s="8">
        <x:v>0.14999999999999999</x:v>
      </x:c>
      <x:c r="Q1263" s="7">
        <x:v>157.96000000000001</x:v>
      </x:c>
      <x:c r="R1263" s="7">
        <x:v>181.65000000000001</x:v>
      </x:c>
      <x:c r="S1263" s="5" t="s">
        <x:v>49</x:v>
      </x:c>
      <x:c r="T1263" s="7">
        <x:v>186128.69</x:v>
      </x:c>
      <x:c r="U1263" s="6"/>
      <x:c r="V1263" s="6"/>
      <x:c r="W1263" s="5" t="s">
        <x:v>50</x:v>
      </x:c>
      <x:c r="X1263" s="5" t="s">
        <x:v>97</x:v>
      </x:c>
    </x:row>
    <x:row r="1264">
      <x:c r="A1264" s="5" t="s">
        <x:v>2494</x:v>
      </x:c>
      <x:c r="B1264" s="5">
        <x:v>45314</x:v>
      </x:c>
      <x:c r="C1264" s="5" t="s">
        <x:v>216</x:v>
      </x:c>
      <x:c r="D1264" s="5" t="s">
        <x:v>217</x:v>
      </x:c>
      <x:c r="E1264" s="5" t="s">
        <x:v>40</x:v>
      </x:c>
      <x:c r="F1264" s="5" t="s">
        <x:v>102</x:v>
      </x:c>
      <x:c r="G1264" s="5" t="s">
        <x:v>2041</x:v>
      </x:c>
      <x:c r="H1264" s="5" t="s">
        <x:v>78</x:v>
      </x:c>
      <x:c r="I1264" s="5" t="s">
        <x:v>1109</x:v>
      </x:c>
      <x:c r="J1264" s="5" t="s">
        <x:v>93</x:v>
      </x:c>
      <x:c r="K1264" s="5" t="s">
        <x:v>61</x:v>
      </x:c>
      <x:c r="L1264" s="5" t="s">
        <x:v>47</x:v>
      </x:c>
      <x:c r="M1264" s="5" t="s">
        <x:v>198</x:v>
      </x:c>
      <x:c r="N1264" s="6">
        <x:v>1</x:v>
      </x:c>
      <x:c r="O1264" s="7">
        <x:v>29.25</x:v>
      </x:c>
      <x:c r="P1264" s="8">
        <x:v>0</x:v>
      </x:c>
      <x:c r="Q1264" s="7">
        <x:v>14.08</x:v>
      </x:c>
      <x:c r="R1264" s="7">
        <x:v>29.25</x:v>
      </x:c>
      <x:c r="S1264" s="5" t="s">
        <x:v>49</x:v>
      </x:c>
      <x:c r="T1264" s="7">
        <x:v>99631.729999999996</x:v>
      </x:c>
      <x:c r="U1264" s="6"/>
      <x:c r="V1264" s="6"/>
      <x:c r="W1264" s="5" t="s">
        <x:v>50</x:v>
      </x:c>
      <x:c r="X1264" s="5" t="s">
        <x:v>97</x:v>
      </x:c>
    </x:row>
    <x:row r="1265">
      <x:c r="A1265" s="5" t="s">
        <x:v>2495</x:v>
      </x:c>
      <x:c r="B1265" s="5">
        <x:v>45723</x:v>
      </x:c>
      <x:c r="C1265" s="5" t="s">
        <x:v>53</x:v>
      </x:c>
      <x:c r="D1265" s="5" t="s">
        <x:v>54</x:v>
      </x:c>
      <x:c r="E1265" s="5" t="s">
        <x:v>55</x:v>
      </x:c>
      <x:c r="F1265" s="5" t="s">
        <x:v>56</x:v>
      </x:c>
      <x:c r="G1265" s="5" t="s">
        <x:v>2496</x:v>
      </x:c>
      <x:c r="H1265" s="5" t="s">
        <x:v>104</x:v>
      </x:c>
      <x:c r="I1265" s="5" t="s">
        <x:v>719</x:v>
      </x:c>
      <x:c r="J1265" s="5" t="s">
        <x:v>93</x:v>
      </x:c>
      <x:c r="K1265" s="5" t="s">
        <x:v>117</x:v>
      </x:c>
      <x:c r="L1265" s="5" t="s">
        <x:v>16</x:v>
      </x:c>
      <x:c r="M1265" s="5" t="s">
        <x:v>424</x:v>
      </x:c>
      <x:c r="N1265" s="6">
        <x:v>2</x:v>
      </x:c>
      <x:c r="O1265" s="7">
        <x:v>56.560000000000002</x:v>
      </x:c>
      <x:c r="P1265" s="8">
        <x:v>0.10000000000000001</x:v>
      </x:c>
      <x:c r="Q1265" s="7">
        <x:v>43.920000000000002</x:v>
      </x:c>
      <x:c r="R1265" s="7">
        <x:v>101.81</x:v>
      </x:c>
      <x:c r="S1265" s="5" t="s">
        <x:v>49</x:v>
      </x:c>
      <x:c r="T1265" s="7">
        <x:v>162113.92999999999</x:v>
      </x:c>
      <x:c r="U1265" s="6"/>
      <x:c r="V1265" s="6"/>
      <x:c r="W1265" s="5" t="s">
        <x:v>50</x:v>
      </x:c>
      <x:c r="X1265" s="5" t="s">
        <x:v>97</x:v>
      </x:c>
    </x:row>
    <x:row r="1266">
      <x:c r="A1266" s="5" t="s">
        <x:v>2497</x:v>
      </x:c>
      <x:c r="B1266" s="5">
        <x:v>45981</x:v>
      </x:c>
      <x:c r="C1266" s="5" t="s">
        <x:v>283</x:v>
      </x:c>
      <x:c r="D1266" s="5" t="s">
        <x:v>284</x:v>
      </x:c>
      <x:c r="E1266" s="5" t="s">
        <x:v>55</x:v>
      </x:c>
      <x:c r="F1266" s="5" t="s">
        <x:v>56</x:v>
      </x:c>
      <x:c r="G1266" s="5" t="s">
        <x:v>391</x:v>
      </x:c>
      <x:c r="H1266" s="5" t="s">
        <x:v>43</x:v>
      </x:c>
      <x:c r="I1266" s="5" t="s">
        <x:v>687</x:v>
      </x:c>
      <x:c r="J1266" s="5" t="s">
        <x:v>93</x:v>
      </x:c>
      <x:c r="K1266" s="5" t="s">
        <x:v>117</x:v>
      </x:c>
      <x:c r="L1266" s="5" t="s">
        <x:v>16</x:v>
      </x:c>
      <x:c r="M1266" s="5" t="s">
        <x:v>414</x:v>
      </x:c>
      <x:c r="N1266" s="6">
        <x:v>2</x:v>
      </x:c>
      <x:c r="O1266" s="7">
        <x:v>48.82</x:v>
      </x:c>
      <x:c r="P1266" s="8">
        <x:v>0.10000000000000001</x:v>
      </x:c>
      <x:c r="Q1266" s="7">
        <x:v>36.490000000000002</x:v>
      </x:c>
      <x:c r="R1266" s="7">
        <x:v>87.879999999999995</x:v>
      </x:c>
      <x:c r="S1266" s="5" t="s">
        <x:v>49</x:v>
      </x:c>
      <x:c r="T1266" s="7">
        <x:v>167552.32999999999</x:v>
      </x:c>
      <x:c r="U1266" s="6"/>
      <x:c r="V1266" s="6"/>
      <x:c r="W1266" s="5" t="s">
        <x:v>50</x:v>
      </x:c>
      <x:c r="X1266" s="5" t="s">
        <x:v>70</x:v>
      </x:c>
    </x:row>
    <x:row r="1267">
      <x:c r="A1267" s="5" t="s">
        <x:v>2498</x:v>
      </x:c>
      <x:c r="B1267" s="5">
        <x:v>46168</x:v>
      </x:c>
      <x:c r="C1267" s="5" t="s">
        <x:v>216</x:v>
      </x:c>
      <x:c r="D1267" s="5" t="s">
        <x:v>217</x:v>
      </x:c>
      <x:c r="E1267" s="5" t="s">
        <x:v>40</x:v>
      </x:c>
      <x:c r="F1267" s="5" t="s">
        <x:v>102</x:v>
      </x:c>
      <x:c r="G1267" s="5" t="s">
        <x:v>2499</x:v>
      </x:c>
      <x:c r="H1267" s="5" t="s">
        <x:v>43</x:v>
      </x:c>
      <x:c r="I1267" s="5" t="s">
        <x:v>1168</x:v>
      </x:c>
      <x:c r="J1267" s="5" t="s">
        <x:v>45</x:v>
      </x:c>
      <x:c r="K1267" s="5" t="s">
        <x:v>61</x:v>
      </x:c>
      <x:c r="L1267" s="5" t="s">
        <x:v>131</x:v>
      </x:c>
      <x:c r="M1267" s="5" t="s">
        <x:v>95</x:v>
      </x:c>
      <x:c r="N1267" s="6">
        <x:v>8</x:v>
      </x:c>
      <x:c r="O1267" s="7">
        <x:v>663.51999999999998</x:v>
      </x:c>
      <x:c r="P1267" s="8">
        <x:v>5.0000000000000003e-002</x:v>
      </x:c>
      <x:c r="Q1267" s="7">
        <x:v>519.94000000000005</x:v>
      </x:c>
      <x:c r="R1267" s="7">
        <x:v>5042.75</x:v>
      </x:c>
      <x:c r="S1267" s="5" t="s">
        <x:v>49</x:v>
      </x:c>
      <x:c r="T1267" s="7">
        <x:v>77810.399999999994</x:v>
      </x:c>
      <x:c r="U1267" s="6"/>
      <x:c r="V1267" s="6"/>
      <x:c r="W1267" s="5" t="s">
        <x:v>50</x:v>
      </x:c>
      <x:c r="X1267" s="5" t="s">
        <x:v>51</x:v>
      </x:c>
    </x:row>
    <x:row r="1268">
      <x:c r="A1268" s="5" t="s">
        <x:v>2500</x:v>
      </x:c>
      <x:c r="B1268" s="5">
        <x:v>45381</x:v>
      </x:c>
      <x:c r="C1268" s="5" t="s">
        <x:v>127</x:v>
      </x:c>
      <x:c r="D1268" s="5" t="s">
        <x:v>128</x:v>
      </x:c>
      <x:c r="E1268" s="5" t="s">
        <x:v>55</x:v>
      </x:c>
      <x:c r="F1268" s="5" t="s">
        <x:v>41</x:v>
      </x:c>
      <x:c r="G1268" s="5" t="s">
        <x:v>2501</x:v>
      </x:c>
      <x:c r="H1268" s="5" t="s">
        <x:v>78</x:v>
      </x:c>
      <x:c r="I1268" s="5" t="s">
        <x:v>169</x:v>
      </x:c>
      <x:c r="J1268" s="5" t="s">
        <x:v>74</x:v>
      </x:c>
      <x:c r="K1268" s="5" t="s">
        <x:v>46</x:v>
      </x:c>
      <x:c r="L1268" s="5" t="s">
        <x:v>16</x:v>
      </x:c>
      <x:c r="M1268" s="5" t="s">
        <x:v>142</x:v>
      </x:c>
      <x:c r="N1268" s="6">
        <x:v>2</x:v>
      </x:c>
      <x:c r="O1268" s="7">
        <x:v>61.359999999999999</x:v>
      </x:c>
      <x:c r="P1268" s="8">
        <x:v>5.0000000000000003e-002</x:v>
      </x:c>
      <x:c r="Q1268" s="7">
        <x:v>39.799999999999997</x:v>
      </x:c>
      <x:c r="R1268" s="7">
        <x:v>116.58</x:v>
      </x:c>
      <x:c r="S1268" s="5" t="s">
        <x:v>49</x:v>
      </x:c>
      <x:c r="T1268" s="7">
        <x:v>141279.41</x:v>
      </x:c>
      <x:c r="U1268" s="6"/>
      <x:c r="V1268" s="6"/>
      <x:c r="W1268" s="5" t="s">
        <x:v>50</x:v>
      </x:c>
      <x:c r="X1268" s="5" t="s">
        <x:v>80</x:v>
      </x:c>
    </x:row>
    <x:row r="1269">
      <x:c r="A1269" s="5" t="s">
        <x:v>2502</x:v>
      </x:c>
      <x:c r="B1269" s="5">
        <x:v>45962</x:v>
      </x:c>
      <x:c r="C1269" s="5" t="s">
        <x:v>283</x:v>
      </x:c>
      <x:c r="D1269" s="5" t="s">
        <x:v>284</x:v>
      </x:c>
      <x:c r="E1269" s="5" t="s">
        <x:v>55</x:v>
      </x:c>
      <x:c r="F1269" s="5" t="s">
        <x:v>56</x:v>
      </x:c>
      <x:c r="G1269" s="5" t="s">
        <x:v>2503</x:v>
      </x:c>
      <x:c r="H1269" s="5" t="s">
        <x:v>78</x:v>
      </x:c>
      <x:c r="I1269" s="5" t="s">
        <x:v>470</x:v>
      </x:c>
      <x:c r="J1269" s="5" t="s">
        <x:v>74</x:v>
      </x:c>
      <x:c r="K1269" s="5" t="s">
        <x:v>46</x:v>
      </x:c>
      <x:c r="L1269" s="5" t="s">
        <x:v>131</x:v>
      </x:c>
      <x:c r="M1269" s="5" t="s">
        <x:v>222</x:v>
      </x:c>
      <x:c r="N1269" s="6">
        <x:v>1</x:v>
      </x:c>
      <x:c r="O1269" s="7">
        <x:v>71.019999999999996</x:v>
      </x:c>
      <x:c r="P1269" s="8">
        <x:v>0</x:v>
      </x:c>
      <x:c r="Q1269" s="7">
        <x:v>45.609999999999999</x:v>
      </x:c>
      <x:c r="R1269" s="7">
        <x:v>71.019999999999996</x:v>
      </x:c>
      <x:c r="S1269" s="5" t="s">
        <x:v>49</x:v>
      </x:c>
      <x:c r="T1269" s="7">
        <x:v>95261.889999999999</x:v>
      </x:c>
      <x:c r="U1269" s="6"/>
      <x:c r="V1269" s="6"/>
      <x:c r="W1269" s="5" t="s">
        <x:v>50</x:v>
      </x:c>
      <x:c r="X1269" s="5" t="s">
        <x:v>80</x:v>
      </x:c>
    </x:row>
    <x:row r="1270">
      <x:c r="A1270" s="5" t="s">
        <x:v>2504</x:v>
      </x:c>
      <x:c r="B1270" s="5">
        <x:v>45980</x:v>
      </x:c>
      <x:c r="C1270" s="5" t="s">
        <x:v>144</x:v>
      </x:c>
      <x:c r="D1270" s="5" t="s">
        <x:v>145</x:v>
      </x:c>
      <x:c r="E1270" s="5" t="s">
        <x:v>55</x:v>
      </x:c>
      <x:c r="F1270" s="5" t="s">
        <x:v>66</x:v>
      </x:c>
      <x:c r="G1270" s="5" t="s">
        <x:v>2505</x:v>
      </x:c>
      <x:c r="H1270" s="5" t="s">
        <x:v>78</x:v>
      </x:c>
      <x:c r="I1270" s="5" t="s">
        <x:v>325</x:v>
      </x:c>
      <x:c r="J1270" s="5" t="s">
        <x:v>116</x:v>
      </x:c>
      <x:c r="K1270" s="5" t="s">
        <x:v>117</x:v>
      </x:c>
      <x:c r="L1270" s="5" t="s">
        <x:v>16</x:v>
      </x:c>
      <x:c r="M1270" s="5" t="s">
        <x:v>329</x:v>
      </x:c>
      <x:c r="N1270" s="6">
        <x:v>12</x:v>
      </x:c>
      <x:c r="O1270" s="7">
        <x:v>261.01999999999998</x:v>
      </x:c>
      <x:c r="P1270" s="8">
        <x:v>0.14999999999999999</x:v>
      </x:c>
      <x:c r="Q1270" s="7">
        <x:v>166.78999999999999</x:v>
      </x:c>
      <x:c r="R1270" s="7">
        <x:v>2662.4000000000001</x:v>
      </x:c>
      <x:c r="S1270" s="5" t="s">
        <x:v>49</x:v>
      </x:c>
      <x:c r="T1270" s="7">
        <x:v>191492.26999999999</x:v>
      </x:c>
      <x:c r="U1270" s="6"/>
      <x:c r="V1270" s="6"/>
      <x:c r="W1270" s="5" t="s">
        <x:v>50</x:v>
      </x:c>
      <x:c r="X1270" s="5" t="s">
        <x:v>97</x:v>
      </x:c>
    </x:row>
    <x:row r="1271">
      <x:c r="A1271" s="5" t="s">
        <x:v>2506</x:v>
      </x:c>
      <x:c r="B1271" s="5">
        <x:v>46139</x:v>
      </x:c>
      <x:c r="C1271" s="5" t="s">
        <x:v>88</x:v>
      </x:c>
      <x:c r="D1271" s="5" t="s">
        <x:v>89</x:v>
      </x:c>
      <x:c r="E1271" s="5" t="s">
        <x:v>90</x:v>
      </x:c>
      <x:c r="F1271" s="5" t="s">
        <x:v>56</x:v>
      </x:c>
      <x:c r="G1271" s="5" t="s">
        <x:v>1446</x:v>
      </x:c>
      <x:c r="H1271" s="5" t="s">
        <x:v>104</x:v>
      </x:c>
      <x:c r="I1271" s="5" t="s">
        <x:v>819</x:v>
      </x:c>
      <x:c r="J1271" s="5" t="s">
        <x:v>93</x:v>
      </x:c>
      <x:c r="K1271" s="5" t="s">
        <x:v>61</x:v>
      </x:c>
      <x:c r="L1271" s="5" t="s">
        <x:v>47</x:v>
      </x:c>
      <x:c r="M1271" s="5" t="s">
        <x:v>275</x:v>
      </x:c>
      <x:c r="N1271" s="6">
        <x:v>5</x:v>
      </x:c>
      <x:c r="O1271" s="7">
        <x:v>27.219999999999999</x:v>
      </x:c>
      <x:c r="P1271" s="8">
        <x:v>0</x:v>
      </x:c>
      <x:c r="Q1271" s="7">
        <x:v>20.370000000000001</x:v>
      </x:c>
      <x:c r="R1271" s="7">
        <x:v>136.09999999999999</x:v>
      </x:c>
      <x:c r="S1271" s="5" t="s">
        <x:v>49</x:v>
      </x:c>
      <x:c r="T1271" s="7">
        <x:v>80819.619999999995</x:v>
      </x:c>
      <x:c r="U1271" s="6"/>
      <x:c r="V1271" s="6"/>
      <x:c r="W1271" s="5" t="s">
        <x:v>50</x:v>
      </x:c>
      <x:c r="X1271" s="5" t="s">
        <x:v>80</x:v>
      </x:c>
    </x:row>
    <x:row r="1272">
      <x:c r="A1272" s="5" t="s">
        <x:v>2507</x:v>
      </x:c>
      <x:c r="B1272" s="5">
        <x:v>45472</x:v>
      </x:c>
      <x:c r="C1272" s="5" t="s">
        <x:v>53</x:v>
      </x:c>
      <x:c r="D1272" s="5" t="s">
        <x:v>54</x:v>
      </x:c>
      <x:c r="E1272" s="5" t="s">
        <x:v>55</x:v>
      </x:c>
      <x:c r="F1272" s="5" t="s">
        <x:v>56</x:v>
      </x:c>
      <x:c r="G1272" s="5" t="s">
        <x:v>1365</x:v>
      </x:c>
      <x:c r="H1272" s="5" t="s">
        <x:v>43</x:v>
      </x:c>
      <x:c r="I1272" s="5" t="s">
        <x:v>855</x:v>
      </x:c>
      <x:c r="J1272" s="5" t="s">
        <x:v>116</x:v>
      </x:c>
      <x:c r="K1272" s="5" t="s">
        <x:v>46</x:v>
      </x:c>
      <x:c r="L1272" s="5" t="s">
        <x:v>16</x:v>
      </x:c>
      <x:c r="M1272" s="5" t="s">
        <x:v>414</x:v>
      </x:c>
      <x:c r="N1272" s="6">
        <x:v>0</x:v>
      </x:c>
      <x:c r="O1272" s="7">
        <x:v>73.5</x:v>
      </x:c>
      <x:c r="P1272" s="8">
        <x:v>5.0000000000000003e-002</x:v>
      </x:c>
      <x:c r="Q1272" s="7">
        <x:v>50.420000000000002</x:v>
      </x:c>
      <x:c r="R1272" s="7">
        <x:v>0</x:v>
      </x:c>
      <x:c r="S1272" s="5" t="s">
        <x:v>49</x:v>
      </x:c>
      <x:c r="T1272" s="7">
        <x:v>148321.88</x:v>
      </x:c>
      <x:c r="U1272" s="6"/>
      <x:c r="V1272" s="6"/>
      <x:c r="W1272" s="5" t="s">
        <x:v>151</x:v>
      </x:c>
      <x:c r="X1272" s="5" t="s">
        <x:v>80</x:v>
      </x:c>
    </x:row>
    <x:row r="1273">
      <x:c r="A1273" s="5" t="s">
        <x:v>2508</x:v>
      </x:c>
      <x:c r="B1273" s="5">
        <x:v>45731</x:v>
      </x:c>
      <x:c r="C1273" s="5" t="s">
        <x:v>144</x:v>
      </x:c>
      <x:c r="D1273" s="5" t="s">
        <x:v>145</x:v>
      </x:c>
      <x:c r="E1273" s="5" t="s">
        <x:v>55</x:v>
      </x:c>
      <x:c r="F1273" s="5" t="s">
        <x:v>66</x:v>
      </x:c>
      <x:c r="G1273" s="5" t="s">
        <x:v>2509</x:v>
      </x:c>
      <x:c r="H1273" s="5" t="s">
        <x:v>78</x:v>
      </x:c>
      <x:c r="I1273" s="5" t="s">
        <x:v>253</x:v>
      </x:c>
      <x:c r="J1273" s="5" t="s">
        <x:v>116</x:v>
      </x:c>
      <x:c r="K1273" s="5" t="s">
        <x:v>46</x:v>
      </x:c>
      <x:c r="L1273" s="5" t="s">
        <x:v>254</x:v>
      </x:c>
      <x:c r="M1273" s="5" t="s">
        <x:v>154</x:v>
      </x:c>
      <x:c r="N1273" s="6">
        <x:v>-1</x:v>
      </x:c>
      <x:c r="O1273" s="7">
        <x:v>231.90000000000001</x:v>
      </x:c>
      <x:c r="P1273" s="8">
        <x:v>0</x:v>
      </x:c>
      <x:c r="Q1273" s="7">
        <x:v>123.59999999999999</x:v>
      </x:c>
      <x:c r="R1273" s="7">
        <x:v>-231.90000000000001</x:v>
      </x:c>
      <x:c r="S1273" s="5" t="s">
        <x:v>49</x:v>
      </x:c>
      <x:c r="T1273" s="7">
        <x:v>196115.37</x:v>
      </x:c>
      <x:c r="U1273" s="6"/>
      <x:c r="V1273" s="6"/>
      <x:c r="W1273" s="5" t="s">
        <x:v>96</x:v>
      </x:c>
      <x:c r="X1273" s="5" t="s">
        <x:v>70</x:v>
      </x:c>
    </x:row>
    <x:row r="1274">
      <x:c r="A1274" s="5" t="s">
        <x:v>2510</x:v>
      </x:c>
      <x:c r="B1274" s="5">
        <x:v>45603</x:v>
      </x:c>
      <x:c r="C1274" s="5" t="s">
        <x:v>64</x:v>
      </x:c>
      <x:c r="D1274" s="5" t="s">
        <x:v>65</x:v>
      </x:c>
      <x:c r="E1274" s="5" t="s">
        <x:v>40</x:v>
      </x:c>
      <x:c r="F1274" s="5" t="s">
        <x:v>66</x:v>
      </x:c>
      <x:c r="G1274" s="5" t="s">
        <x:v>2511</x:v>
      </x:c>
      <x:c r="H1274" s="5" t="s">
        <x:v>43</x:v>
      </x:c>
      <x:c r="I1274" s="5" t="s">
        <x:v>503</x:v>
      </x:c>
      <x:c r="J1274" s="5" t="s">
        <x:v>116</x:v>
      </x:c>
      <x:c r="K1274" s="5" t="s">
        <x:v>86</x:v>
      </x:c>
      <x:c r="L1274" s="5" t="s">
        <x:v>94</x:v>
      </x:c>
      <x:c r="M1274" s="5" t="s">
        <x:v>258</x:v>
      </x:c>
      <x:c r="N1274" s="6">
        <x:v>1</x:v>
      </x:c>
      <x:c r="O1274" s="7">
        <x:v>265.23000000000002</x:v>
      </x:c>
      <x:c r="P1274" s="8">
        <x:v>0.14999999999999999</x:v>
      </x:c>
      <x:c r="Q1274" s="7">
        <x:v>195.19999999999999</x:v>
      </x:c>
      <x:c r="R1274" s="7">
        <x:v>225.44999999999999</x:v>
      </x:c>
      <x:c r="S1274" s="5" t="s">
        <x:v>49</x:v>
      </x:c>
      <x:c r="T1274" s="7">
        <x:v>100213.66</x:v>
      </x:c>
      <x:c r="U1274" s="6"/>
      <x:c r="V1274" s="6"/>
      <x:c r="W1274" s="5" t="s">
        <x:v>50</x:v>
      </x:c>
      <x:c r="X1274" s="5" t="s">
        <x:v>70</x:v>
      </x:c>
    </x:row>
    <x:row r="1275">
      <x:c r="A1275" s="5" t="s">
        <x:v>2512</x:v>
      </x:c>
      <x:c r="B1275" s="5">
        <x:v>45619</x:v>
      </x:c>
      <x:c r="C1275" s="5" t="s">
        <x:v>138</x:v>
      </x:c>
      <x:c r="D1275" s="5" t="s">
        <x:v>139</x:v>
      </x:c>
      <x:c r="E1275" s="5" t="s">
        <x:v>90</x:v>
      </x:c>
      <x:c r="F1275" s="5" t="s">
        <x:v>41</x:v>
      </x:c>
      <x:c r="G1275" s="5" t="s">
        <x:v>2513</x:v>
      </x:c>
      <x:c r="H1275" s="5" t="s">
        <x:v>104</x:v>
      </x:c>
      <x:c r="I1275" s="5" t="s">
        <x:v>203</x:v>
      </x:c>
      <x:c r="J1275" s="5" t="s">
        <x:v>60</x:v>
      </x:c>
      <x:c r="K1275" s="5" t="s">
        <x:v>86</x:v>
      </x:c>
      <x:c r="L1275" s="5" t="s">
        <x:v>131</x:v>
      </x:c>
      <x:c r="M1275" s="5" t="s">
        <x:v>322</x:v>
      </x:c>
      <x:c r="N1275" s="6">
        <x:v>-1</x:v>
      </x:c>
      <x:c r="O1275" s="7">
        <x:v>140.88999999999999</x:v>
      </x:c>
      <x:c r="P1275" s="8">
        <x:v>0.10000000000000001</x:v>
      </x:c>
      <x:c r="Q1275" s="7">
        <x:v>103.51000000000001</x:v>
      </x:c>
      <x:c r="R1275" s="7">
        <x:v>-126.8</x:v>
      </x:c>
      <x:c r="S1275" s="5" t="s">
        <x:v>49</x:v>
      </x:c>
      <x:c r="T1275" s="7">
        <x:v>93221.679999999993</x:v>
      </x:c>
      <x:c r="U1275" s="6"/>
      <x:c r="V1275" s="6"/>
      <x:c r="W1275" s="5" t="s">
        <x:v>96</x:v>
      </x:c>
      <x:c r="X1275" s="5" t="s">
        <x:v>70</x:v>
      </x:c>
    </x:row>
    <x:row r="1276">
      <x:c r="A1276" s="5" t="s">
        <x:v>2514</x:v>
      </x:c>
      <x:c r="B1276" s="5">
        <x:v>45538</x:v>
      </x:c>
      <x:c r="C1276" s="5" t="s">
        <x:v>53</x:v>
      </x:c>
      <x:c r="D1276" s="5" t="s">
        <x:v>54</x:v>
      </x:c>
      <x:c r="E1276" s="5" t="s">
        <x:v>55</x:v>
      </x:c>
      <x:c r="F1276" s="5" t="s">
        <x:v>56</x:v>
      </x:c>
      <x:c r="G1276" s="5" t="s">
        <x:v>1685</x:v>
      </x:c>
      <x:c r="H1276" s="5" t="s">
        <x:v>104</x:v>
      </x:c>
      <x:c r="I1276" s="5" t="s">
        <x:v>1168</x:v>
      </x:c>
      <x:c r="J1276" s="5" t="s">
        <x:v>45</x:v>
      </x:c>
      <x:c r="K1276" s="5" t="s">
        <x:v>61</x:v>
      </x:c>
      <x:c r="L1276" s="5" t="s">
        <x:v>16</x:v>
      </x:c>
      <x:c r="M1276" s="5" t="s">
        <x:v>69</x:v>
      </x:c>
      <x:c r="N1276" s="6">
        <x:v>1</x:v>
      </x:c>
      <x:c r="O1276" s="7">
        <x:v>668.08000000000004</x:v>
      </x:c>
      <x:c r="P1276" s="8">
        <x:v>0.25</x:v>
      </x:c>
      <x:c r="Q1276" s="7">
        <x:v>519.94000000000005</x:v>
      </x:c>
      <x:c r="R1276" s="7">
        <x:v>501.06</x:v>
      </x:c>
      <x:c r="S1276" s="5" t="s">
        <x:v>49</x:v>
      </x:c>
      <x:c r="T1276" s="7">
        <x:v>192079.57999999999</x:v>
      </x:c>
      <x:c r="U1276" s="6"/>
      <x:c r="V1276" s="6"/>
      <x:c r="W1276" s="5" t="s">
        <x:v>50</x:v>
      </x:c>
      <x:c r="X1276" s="5" t="s">
        <x:v>97</x:v>
      </x:c>
    </x:row>
    <x:row r="1277">
      <x:c r="A1277" s="5" t="s">
        <x:v>2515</x:v>
      </x:c>
      <x:c r="B1277" s="5">
        <x:v>45774</x:v>
      </x:c>
      <x:c r="C1277" s="5" t="s">
        <x:v>216</x:v>
      </x:c>
      <x:c r="D1277" s="5" t="s">
        <x:v>217</x:v>
      </x:c>
      <x:c r="E1277" s="5" t="s">
        <x:v>40</x:v>
      </x:c>
      <x:c r="F1277" s="5" t="s">
        <x:v>102</x:v>
      </x:c>
      <x:c r="G1277" s="5" t="s">
        <x:v>643</x:v>
      </x:c>
      <x:c r="H1277" s="5" t="s">
        <x:v>78</x:v>
      </x:c>
      <x:c r="I1277" s="5" t="s">
        <x:v>225</x:v>
      </x:c>
      <x:c r="J1277" s="5" t="s">
        <x:v>116</x:v>
      </x:c>
      <x:c r="K1277" s="5" t="s">
        <x:v>61</x:v>
      </x:c>
      <x:c r="L1277" s="5" t="s">
        <x:v>16</x:v>
      </x:c>
      <x:c r="M1277" s="5" t="s">
        <x:v>222</x:v>
      </x:c>
      <x:c r="N1277" s="6">
        <x:v>9</x:v>
      </x:c>
      <x:c r="O1277" s="7">
        <x:v>307.33999999999997</x:v>
      </x:c>
      <x:c r="P1277" s="8">
        <x:v>0.10000000000000001</x:v>
      </x:c>
      <x:c r="Q1277" s="7">
        <x:v>162.94999999999999</x:v>
      </x:c>
      <x:c r="R1277" s="7">
        <x:v>2489.4499999999998</x:v>
      </x:c>
      <x:c r="S1277" s="5" t="s">
        <x:v>49</x:v>
      </x:c>
      <x:c r="T1277" s="7">
        <x:v>165289.91</x:v>
      </x:c>
      <x:c r="U1277" s="6"/>
      <x:c r="V1277" s="6"/>
      <x:c r="W1277" s="5" t="s">
        <x:v>50</x:v>
      </x:c>
      <x:c r="X1277" s="5" t="s">
        <x:v>70</x:v>
      </x:c>
    </x:row>
    <x:row r="1278">
      <x:c r="A1278" s="5" t="s">
        <x:v>2516</x:v>
      </x:c>
      <x:c r="B1278" s="5">
        <x:v>45420</x:v>
      </x:c>
      <x:c r="C1278" s="5" t="s">
        <x:v>194</x:v>
      </x:c>
      <x:c r="D1278" s="5" t="s">
        <x:v>195</x:v>
      </x:c>
      <x:c r="E1278" s="5" t="s">
        <x:v>90</x:v>
      </x:c>
      <x:c r="F1278" s="5" t="s">
        <x:v>158</x:v>
      </x:c>
      <x:c r="G1278" s="5" t="s">
        <x:v>2517</x:v>
      </x:c>
      <x:c r="H1278" s="5" t="s">
        <x:v>104</x:v>
      </x:c>
      <x:c r="I1278" s="5" t="s">
        <x:v>740</x:v>
      </x:c>
      <x:c r="J1278" s="5" t="s">
        <x:v>93</x:v>
      </x:c>
      <x:c r="K1278" s="5" t="s">
        <x:v>46</x:v>
      </x:c>
      <x:c r="L1278" s="5" t="s">
        <x:v>47</x:v>
      </x:c>
      <x:c r="M1278" s="5" t="s">
        <x:v>483</x:v>
      </x:c>
      <x:c r="N1278" s="6">
        <x:v>1</x:v>
      </x:c>
      <x:c r="O1278" s="7">
        <x:v>36.909999999999997</x:v>
      </x:c>
      <x:c r="P1278" s="8">
        <x:v>0.14999999999999999</x:v>
      </x:c>
      <x:c r="Q1278" s="7">
        <x:v>20.469999999999999</x:v>
      </x:c>
      <x:c r="R1278" s="7">
        <x:v>31.370000000000001</x:v>
      </x:c>
      <x:c r="S1278" s="5" t="s">
        <x:v>49</x:v>
      </x:c>
      <x:c r="T1278" s="7">
        <x:v>76813.830000000002</x:v>
      </x:c>
      <x:c r="U1278" s="6"/>
      <x:c r="V1278" s="6"/>
      <x:c r="W1278" s="5" t="s">
        <x:v>50</x:v>
      </x:c>
      <x:c r="X1278" s="5" t="s">
        <x:v>51</x:v>
      </x:c>
    </x:row>
    <x:row r="1279">
      <x:c r="A1279" s="5" t="s">
        <x:v>2518</x:v>
      </x:c>
      <x:c r="B1279" s="5">
        <x:v>45455</x:v>
      </x:c>
      <x:c r="C1279" s="5" t="s">
        <x:v>138</x:v>
      </x:c>
      <x:c r="D1279" s="5" t="s">
        <x:v>139</x:v>
      </x:c>
      <x:c r="E1279" s="5" t="s">
        <x:v>90</x:v>
      </x:c>
      <x:c r="F1279" s="5" t="s">
        <x:v>41</x:v>
      </x:c>
      <x:c r="G1279" s="5" t="s">
        <x:v>2519</x:v>
      </x:c>
      <x:c r="H1279" s="5" t="s">
        <x:v>78</x:v>
      </x:c>
      <x:c r="I1279" s="5" t="s">
        <x:v>328</x:v>
      </x:c>
      <x:c r="J1279" s="5" t="s">
        <x:v>116</x:v>
      </x:c>
      <x:c r="K1279" s="5" t="s">
        <x:v>46</x:v>
      </x:c>
      <x:c r="L1279" s="5" t="s">
        <x:v>94</x:v>
      </x:c>
      <x:c r="M1279" s="5" t="s">
        <x:v>95</x:v>
      </x:c>
      <x:c r="N1279" s="6">
        <x:v>1</x:v>
      </x:c>
      <x:c r="O1279" s="7">
        <x:v>157.97</x:v>
      </x:c>
      <x:c r="P1279" s="8">
        <x:v>0</x:v>
      </x:c>
      <x:c r="Q1279" s="7">
        <x:v>106.98</x:v>
      </x:c>
      <x:c r="R1279" s="7">
        <x:v>157.97</x:v>
      </x:c>
      <x:c r="S1279" s="5" t="s">
        <x:v>49</x:v>
      </x:c>
      <x:c r="T1279" s="7">
        <x:v>68878.740000000005</x:v>
      </x:c>
      <x:c r="U1279" s="6"/>
      <x:c r="V1279" s="6"/>
      <x:c r="W1279" s="5" t="s">
        <x:v>50</x:v>
      </x:c>
      <x:c r="X1279" s="5" t="s">
        <x:v>97</x:v>
      </x:c>
    </x:row>
    <x:row r="1280">
      <x:c r="A1280" s="5" t="s">
        <x:v>2520</x:v>
      </x:c>
      <x:c r="B1280" s="5">
        <x:v>45521</x:v>
      </x:c>
      <x:c r="C1280" s="5" t="s">
        <x:v>138</x:v>
      </x:c>
      <x:c r="D1280" s="5" t="s">
        <x:v>139</x:v>
      </x:c>
      <x:c r="E1280" s="5" t="s">
        <x:v>90</x:v>
      </x:c>
      <x:c r="F1280" s="5" t="s">
        <x:v>41</x:v>
      </x:c>
      <x:c r="G1280" s="5" t="s">
        <x:v>587</x:v>
      </x:c>
      <x:c r="H1280" s="5" t="s">
        <x:v>104</x:v>
      </x:c>
      <x:c r="I1280" s="5" t="s">
        <x:v>313</x:v>
      </x:c>
      <x:c r="J1280" s="5" t="s">
        <x:v>60</x:v>
      </x:c>
      <x:c r="K1280" s="5" t="s">
        <x:v>61</x:v>
      </x:c>
      <x:c r="L1280" s="5" t="s">
        <x:v>47</x:v>
      </x:c>
      <x:c r="M1280" s="5" t="s">
        <x:v>236</x:v>
      </x:c>
      <x:c r="N1280" s="6">
        <x:v>1</x:v>
      </x:c>
      <x:c r="O1280" s="7">
        <x:v>146.84</x:v>
      </x:c>
      <x:c r="P1280" s="8">
        <x:v>0</x:v>
      </x:c>
      <x:c r="Q1280" s="7">
        <x:v>102.78</x:v>
      </x:c>
      <x:c r="R1280" s="7">
        <x:v>146.84</x:v>
      </x:c>
      <x:c r="S1280" s="5" t="s">
        <x:v>49</x:v>
      </x:c>
      <x:c r="T1280" s="7">
        <x:v>81898.130000000005</x:v>
      </x:c>
      <x:c r="U1280" s="6"/>
      <x:c r="V1280" s="6"/>
      <x:c r="W1280" s="5" t="s">
        <x:v>50</x:v>
      </x:c>
      <x:c r="X1280" s="5" t="s">
        <x:v>51</x:v>
      </x:c>
    </x:row>
    <x:row r="1281">
      <x:c r="A1281" s="5" t="s">
        <x:v>2521</x:v>
      </x:c>
      <x:c r="B1281" s="5">
        <x:v>45812</x:v>
      </x:c>
      <x:c r="C1281" s="5" t="s">
        <x:v>200</x:v>
      </x:c>
      <x:c r="D1281" s="5" t="s">
        <x:v>201</x:v>
      </x:c>
      <x:c r="E1281" s="5" t="s">
        <x:v>40</x:v>
      </x:c>
      <x:c r="F1281" s="5" t="s">
        <x:v>158</x:v>
      </x:c>
      <x:c r="G1281" s="5" t="s">
        <x:v>2522</x:v>
      </x:c>
      <x:c r="H1281" s="5" t="s">
        <x:v>43</x:v>
      </x:c>
      <x:c r="I1281" s="5" t="s">
        <x:v>757</x:v>
      </x:c>
      <x:c r="J1281" s="5" t="s">
        <x:v>116</x:v>
      </x:c>
      <x:c r="K1281" s="5" t="s">
        <x:v>117</x:v>
      </x:c>
      <x:c r="L1281" s="5" t="s">
        <x:v>94</x:v>
      </x:c>
      <x:c r="M1281" s="5" t="s">
        <x:v>530</x:v>
      </x:c>
      <x:c r="N1281" s="6">
        <x:v>4</x:v>
      </x:c>
      <x:c r="O1281" s="7">
        <x:v>295.07999999999998</x:v>
      </x:c>
      <x:c r="P1281" s="8">
        <x:v>0.25</x:v>
      </x:c>
      <x:c r="Q1281" s="7">
        <x:v>221.74000000000001</x:v>
      </x:c>
      <x:c r="R1281" s="7">
        <x:v>885.24000000000001</x:v>
      </x:c>
      <x:c r="S1281" s="5" t="s">
        <x:v>49</x:v>
      </x:c>
      <x:c r="T1281" s="7">
        <x:v>77488.580000000002</x:v>
      </x:c>
      <x:c r="U1281" s="6"/>
      <x:c r="V1281" s="6"/>
      <x:c r="W1281" s="5" t="s">
        <x:v>50</x:v>
      </x:c>
      <x:c r="X1281" s="5" t="s">
        <x:v>80</x:v>
      </x:c>
    </x:row>
    <x:row r="1282">
      <x:c r="A1282" s="5" t="s">
        <x:v>2523</x:v>
      </x:c>
      <x:c r="B1282" s="5">
        <x:v>45907</x:v>
      </x:c>
      <x:c r="C1282" s="5" t="s">
        <x:v>88</x:v>
      </x:c>
      <x:c r="D1282" s="5" t="s">
        <x:v>89</x:v>
      </x:c>
      <x:c r="E1282" s="5" t="s">
        <x:v>90</x:v>
      </x:c>
      <x:c r="F1282" s="5" t="s">
        <x:v>56</x:v>
      </x:c>
      <x:c r="G1282" s="5" t="s">
        <x:v>2524</x:v>
      </x:c>
      <x:c r="H1282" s="5" t="s">
        <x:v>78</x:v>
      </x:c>
      <x:c r="I1282" s="5" t="s">
        <x:v>405</x:v>
      </x:c>
      <x:c r="J1282" s="5" t="s">
        <x:v>60</x:v>
      </x:c>
      <x:c r="K1282" s="5" t="s">
        <x:v>61</x:v>
      </x:c>
      <x:c r="L1282" s="5" t="s">
        <x:v>131</x:v>
      </x:c>
      <x:c r="M1282" s="5" t="s">
        <x:v>125</x:v>
      </x:c>
      <x:c r="N1282" s="6">
        <x:v>1</x:v>
      </x:c>
      <x:c r="O1282" s="7">
        <x:v>131.56</x:v>
      </x:c>
      <x:c r="P1282" s="8">
        <x:v>0.25</x:v>
      </x:c>
      <x:c r="Q1282" s="7">
        <x:v>75.150000000000006</x:v>
      </x:c>
      <x:c r="R1282" s="7">
        <x:v>98.670000000000002</x:v>
      </x:c>
      <x:c r="S1282" s="5" t="s">
        <x:v>49</x:v>
      </x:c>
      <x:c r="T1282" s="7">
        <x:v>64399.029999999999</x:v>
      </x:c>
      <x:c r="U1282" s="6"/>
      <x:c r="V1282" s="6"/>
      <x:c r="W1282" s="5" t="s">
        <x:v>50</x:v>
      </x:c>
      <x:c r="X1282" s="5" t="s">
        <x:v>51</x:v>
      </x:c>
    </x:row>
    <x:row r="1283">
      <x:c r="A1283" s="5" t="s">
        <x:v>2525</x:v>
      </x:c>
      <x:c r="B1283" s="5">
        <x:v>46116</x:v>
      </x:c>
      <x:c r="C1283" s="5" t="s">
        <x:v>200</x:v>
      </x:c>
      <x:c r="D1283" s="5" t="s">
        <x:v>201</x:v>
      </x:c>
      <x:c r="E1283" s="5" t="s">
        <x:v>40</x:v>
      </x:c>
      <x:c r="F1283" s="5" t="s">
        <x:v>158</x:v>
      </x:c>
      <x:c r="G1283" s="5" t="s">
        <x:v>2526</x:v>
      </x:c>
      <x:c r="H1283" s="5" t="s">
        <x:v>58</x:v>
      </x:c>
      <x:c r="I1283" s="5" t="s">
        <x:v>79</x:v>
      </x:c>
      <x:c r="J1283" s="5" t="s">
        <x:v>45</x:v>
      </x:c>
      <x:c r="K1283" s="5" t="s">
        <x:v>46</x:v>
      </x:c>
      <x:c r="L1283" s="5" t="s">
        <x:v>16</x:v>
      </x:c>
      <x:c r="M1283" s="5" t="s">
        <x:v>489</x:v>
      </x:c>
      <x:c r="N1283" s="6">
        <x:v>1</x:v>
      </x:c>
      <x:c r="O1283" s="7">
        <x:v>438.63</x:v>
      </x:c>
      <x:c r="P1283" s="8">
        <x:v>5.0000000000000003e-002</x:v>
      </x:c>
      <x:c r="Q1283" s="7">
        <x:v>226.56</x:v>
      </x:c>
      <x:c r="R1283" s="7">
        <x:v>416.69999999999999</x:v>
      </x:c>
      <x:c r="S1283" s="5" t="s">
        <x:v>49</x:v>
      </x:c>
      <x:c r="T1283" s="7">
        <x:v>193572.76999999999</x:v>
      </x:c>
      <x:c r="U1283" s="6"/>
      <x:c r="V1283" s="6"/>
      <x:c r="W1283" s="5" t="s">
        <x:v>50</x:v>
      </x:c>
      <x:c r="X1283" s="5" t="s">
        <x:v>80</x:v>
      </x:c>
    </x:row>
    <x:row r="1284">
      <x:c r="A1284" s="5" t="s">
        <x:v>2527</x:v>
      </x:c>
      <x:c r="B1284" s="5">
        <x:v>45340</x:v>
      </x:c>
      <x:c r="C1284" s="5" t="s">
        <x:v>283</x:v>
      </x:c>
      <x:c r="D1284" s="5" t="s">
        <x:v>284</x:v>
      </x:c>
      <x:c r="E1284" s="5" t="s">
        <x:v>55</x:v>
      </x:c>
      <x:c r="F1284" s="5" t="s">
        <x:v>56</x:v>
      </x:c>
      <x:c r="G1284" s="5" t="s">
        <x:v>737</x:v>
      </x:c>
      <x:c r="H1284" s="5" t="s">
        <x:v>58</x:v>
      </x:c>
      <x:c r="I1284" s="5" t="s">
        <x:v>349</x:v>
      </x:c>
      <x:c r="J1284" s="5" t="s">
        <x:v>60</x:v>
      </x:c>
      <x:c r="K1284" s="5" t="s">
        <x:v>46</x:v>
      </x:c>
      <x:c r="L1284" s="5" t="s">
        <x:v>94</x:v>
      </x:c>
      <x:c r="M1284" s="5" t="s">
        <x:v>414</x:v>
      </x:c>
      <x:c r="N1284" s="6">
        <x:v>1</x:v>
      </x:c>
      <x:c r="O1284" s="7">
        <x:v>199.34</x:v>
      </x:c>
      <x:c r="P1284" s="8">
        <x:v>0.14999999999999999</x:v>
      </x:c>
      <x:c r="Q1284" s="7">
        <x:v>136.47999999999999</x:v>
      </x:c>
      <x:c r="R1284" s="7">
        <x:v>169.44</x:v>
      </x:c>
      <x:c r="S1284" s="5" t="s">
        <x:v>49</x:v>
      </x:c>
      <x:c r="T1284" s="7">
        <x:v>96375.300000000003</x:v>
      </x:c>
      <x:c r="U1284" s="6"/>
      <x:c r="V1284" s="6"/>
      <x:c r="W1284" s="5" t="s">
        <x:v>50</x:v>
      </x:c>
      <x:c r="X1284" s="5" t="s">
        <x:v>80</x:v>
      </x:c>
    </x:row>
    <x:row r="1285">
      <x:c r="A1285" s="5" t="s">
        <x:v>2528</x:v>
      </x:c>
      <x:c r="B1285" s="5">
        <x:v>46033</x:v>
      </x:c>
      <x:c r="C1285" s="5" t="s">
        <x:v>162</x:v>
      </x:c>
      <x:c r="D1285" s="5" t="s">
        <x:v>163</x:v>
      </x:c>
      <x:c r="E1285" s="5" t="s">
        <x:v>40</x:v>
      </x:c>
      <x:c r="F1285" s="5" t="s">
        <x:v>158</x:v>
      </x:c>
      <x:c r="G1285" s="5" t="s">
        <x:v>1430</x:v>
      </x:c>
      <x:c r="H1285" s="5" t="s">
        <x:v>78</x:v>
      </x:c>
      <x:c r="I1285" s="5" t="s">
        <x:v>325</x:v>
      </x:c>
      <x:c r="J1285" s="5" t="s">
        <x:v>116</x:v>
      </x:c>
      <x:c r="K1285" s="5" t="s">
        <x:v>117</x:v>
      </x:c>
      <x:c r="L1285" s="5" t="s">
        <x:v>131</x:v>
      </x:c>
      <x:c r="M1285" s="5" t="s">
        <x:v>69</x:v>
      </x:c>
      <x:c r="N1285" s="6">
        <x:v>7</x:v>
      </x:c>
      <x:c r="O1285" s="7">
        <x:v>280.22000000000003</x:v>
      </x:c>
      <x:c r="P1285" s="8">
        <x:v>0.14999999999999999</x:v>
      </x:c>
      <x:c r="Q1285" s="7">
        <x:v>166.78999999999999</x:v>
      </x:c>
      <x:c r="R1285" s="7">
        <x:v>1667.3099999999999</x:v>
      </x:c>
      <x:c r="S1285" s="5" t="s">
        <x:v>49</x:v>
      </x:c>
      <x:c r="T1285" s="7">
        <x:v>98560.759999999995</x:v>
      </x:c>
      <x:c r="U1285" s="6"/>
      <x:c r="V1285" s="6"/>
      <x:c r="W1285" s="5" t="s">
        <x:v>50</x:v>
      </x:c>
      <x:c r="X1285" s="5" t="s">
        <x:v>97</x:v>
      </x:c>
    </x:row>
    <x:row r="1286">
      <x:c r="A1286" s="5" t="s">
        <x:v>2529</x:v>
      </x:c>
      <x:c r="B1286" s="5">
        <x:v>45459</x:v>
      </x:c>
      <x:c r="C1286" s="5" t="s">
        <x:v>82</x:v>
      </x:c>
      <x:c r="D1286" s="5" t="s">
        <x:v>83</x:v>
      </x:c>
      <x:c r="E1286" s="5" t="s">
        <x:v>40</x:v>
      </x:c>
      <x:c r="F1286" s="5" t="s">
        <x:v>56</x:v>
      </x:c>
      <x:c r="G1286" s="5" t="s">
        <x:v>2047</x:v>
      </x:c>
      <x:c r="H1286" s="5" t="s">
        <x:v>58</x:v>
      </x:c>
      <x:c r="I1286" s="5" t="s">
        <x:v>1505</x:v>
      </x:c>
      <x:c r="J1286" s="5" t="s">
        <x:v>60</x:v>
      </x:c>
      <x:c r="K1286" s="5" t="s">
        <x:v>86</x:v>
      </x:c>
      <x:c r="L1286" s="5" t="s">
        <x:v>94</x:v>
      </x:c>
      <x:c r="M1286" s="5" t="s">
        <x:v>166</x:v>
      </x:c>
      <x:c r="N1286" s="6">
        <x:v>1</x:v>
      </x:c>
      <x:c r="O1286" s="7">
        <x:v>216.41</x:v>
      </x:c>
      <x:c r="P1286" s="8">
        <x:v>5.0000000000000003e-002</x:v>
      </x:c>
      <x:c r="Q1286" s="7">
        <x:v>157.96000000000001</x:v>
      </x:c>
      <x:c r="R1286" s="7">
        <x:v>205.59</x:v>
      </x:c>
      <x:c r="S1286" s="5" t="s">
        <x:v>49</x:v>
      </x:c>
      <x:c r="T1286" s="7">
        <x:v>79354.740000000005</x:v>
      </x:c>
      <x:c r="U1286" s="6"/>
      <x:c r="V1286" s="6"/>
      <x:c r="W1286" s="5" t="s">
        <x:v>50</x:v>
      </x:c>
      <x:c r="X1286" s="5" t="s">
        <x:v>51</x:v>
      </x:c>
    </x:row>
    <x:row r="1287">
      <x:c r="A1287" s="5" t="s">
        <x:v>2530</x:v>
      </x:c>
      <x:c r="B1287" s="5">
        <x:v>46171</x:v>
      </x:c>
      <x:c r="C1287" s="5" t="s">
        <x:v>194</x:v>
      </x:c>
      <x:c r="D1287" s="5" t="s">
        <x:v>195</x:v>
      </x:c>
      <x:c r="E1287" s="5" t="s">
        <x:v>90</x:v>
      </x:c>
      <x:c r="F1287" s="5" t="s">
        <x:v>158</x:v>
      </x:c>
      <x:c r="G1287" s="5" t="s">
        <x:v>2531</x:v>
      </x:c>
      <x:c r="H1287" s="5" t="s">
        <x:v>104</x:v>
      </x:c>
      <x:c r="I1287" s="5" t="s">
        <x:v>300</x:v>
      </x:c>
      <x:c r="J1287" s="5" t="s">
        <x:v>116</x:v>
      </x:c>
      <x:c r="K1287" s="5" t="s">
        <x:v>117</x:v>
      </x:c>
      <x:c r="L1287" s="5" t="s">
        <x:v>16</x:v>
      </x:c>
      <x:c r="M1287" s="5" t="s">
        <x:v>118</x:v>
      </x:c>
      <x:c r="N1287" s="6">
        <x:v>4</x:v>
      </x:c>
      <x:c r="O1287" s="7">
        <x:v>48.009999999999998</x:v>
      </x:c>
      <x:c r="P1287" s="8">
        <x:v>0</x:v>
      </x:c>
      <x:c r="Q1287" s="7">
        <x:v>28.359999999999999</x:v>
      </x:c>
      <x:c r="R1287" s="7">
        <x:v>192.03999999999999</x:v>
      </x:c>
      <x:c r="S1287" s="5" t="s">
        <x:v>49</x:v>
      </x:c>
      <x:c r="T1287" s="7">
        <x:v>194671.92000000001</x:v>
      </x:c>
      <x:c r="U1287" s="6"/>
      <x:c r="V1287" s="6"/>
      <x:c r="W1287" s="5" t="s">
        <x:v>50</x:v>
      </x:c>
      <x:c r="X1287" s="5" t="s">
        <x:v>70</x:v>
      </x:c>
    </x:row>
    <x:row r="1288">
      <x:c r="A1288" s="5" t="s">
        <x:v>2532</x:v>
      </x:c>
      <x:c r="B1288" s="5">
        <x:v>46138</x:v>
      </x:c>
      <x:c r="C1288" s="5" t="s">
        <x:v>144</x:v>
      </x:c>
      <x:c r="D1288" s="5" t="s">
        <x:v>145</x:v>
      </x:c>
      <x:c r="E1288" s="5" t="s">
        <x:v>55</x:v>
      </x:c>
      <x:c r="F1288" s="5" t="s">
        <x:v>66</x:v>
      </x:c>
      <x:c r="G1288" s="5" t="s">
        <x:v>2533</x:v>
      </x:c>
      <x:c r="H1288" s="5" t="s">
        <x:v>78</x:v>
      </x:c>
      <x:c r="I1288" s="5" t="s">
        <x:v>811</x:v>
      </x:c>
      <x:c r="J1288" s="5" t="s">
        <x:v>74</x:v>
      </x:c>
      <x:c r="K1288" s="5" t="s">
        <x:v>61</x:v>
      </x:c>
      <x:c r="L1288" s="5" t="s">
        <x:v>16</x:v>
      </x:c>
      <x:c r="M1288" s="5" t="s">
        <x:v>329</x:v>
      </x:c>
      <x:c r="N1288" s="6">
        <x:v>4</x:v>
      </x:c>
      <x:c r="O1288" s="7">
        <x:v>102.81</x:v>
      </x:c>
      <x:c r="P1288" s="8">
        <x:v>5.0000000000000003e-002</x:v>
      </x:c>
      <x:c r="Q1288" s="7">
        <x:v>50.490000000000002</x:v>
      </x:c>
      <x:c r="R1288" s="7">
        <x:v>390.68000000000001</x:v>
      </x:c>
      <x:c r="S1288" s="5" t="s">
        <x:v>49</x:v>
      </x:c>
      <x:c r="T1288" s="7">
        <x:v>167891.14000000001</x:v>
      </x:c>
      <x:c r="U1288" s="6"/>
      <x:c r="V1288" s="6"/>
      <x:c r="W1288" s="5" t="s">
        <x:v>50</x:v>
      </x:c>
      <x:c r="X1288" s="5" t="s">
        <x:v>70</x:v>
      </x:c>
    </x:row>
    <x:row r="1289">
      <x:c r="A1289" s="5" t="s">
        <x:v>2534</x:v>
      </x:c>
      <x:c r="B1289" s="5">
        <x:v>45516</x:v>
      </x:c>
      <x:c r="C1289" s="5" t="s">
        <x:v>194</x:v>
      </x:c>
      <x:c r="D1289" s="5" t="s">
        <x:v>195</x:v>
      </x:c>
      <x:c r="E1289" s="5" t="s">
        <x:v>90</x:v>
      </x:c>
      <x:c r="F1289" s="5" t="s">
        <x:v>158</x:v>
      </x:c>
      <x:c r="G1289" s="5" t="s">
        <x:v>883</x:v>
      </x:c>
      <x:c r="H1289" s="5" t="s">
        <x:v>43</x:v>
      </x:c>
      <x:c r="I1289" s="5" t="s">
        <x:v>545</x:v>
      </x:c>
      <x:c r="J1289" s="5" t="s">
        <x:v>45</x:v>
      </x:c>
      <x:c r="K1289" s="5" t="s">
        <x:v>46</x:v>
      </x:c>
      <x:c r="L1289" s="5" t="s">
        <x:v>16</x:v>
      </x:c>
      <x:c r="M1289" s="5" t="s">
        <x:v>204</x:v>
      </x:c>
      <x:c r="N1289" s="6">
        <x:v>1</x:v>
      </x:c>
      <x:c r="O1289" s="7">
        <x:v>635.53999999999996</x:v>
      </x:c>
      <x:c r="P1289" s="8">
        <x:v>0.20000000000000001</x:v>
      </x:c>
      <x:c r="Q1289" s="7">
        <x:v>452.31</x:v>
      </x:c>
      <x:c r="R1289" s="7">
        <x:v>508.43000000000001</x:v>
      </x:c>
      <x:c r="S1289" s="5" t="s">
        <x:v>49</x:v>
      </x:c>
      <x:c r="T1289" s="7">
        <x:v>154900.64999999999</x:v>
      </x:c>
      <x:c r="U1289" s="6"/>
      <x:c r="V1289" s="6"/>
      <x:c r="W1289" s="5" t="s">
        <x:v>50</x:v>
      </x:c>
      <x:c r="X1289" s="5" t="s">
        <x:v>51</x:v>
      </x:c>
    </x:row>
    <x:row r="1290">
      <x:c r="A1290" s="5" t="s">
        <x:v>2535</x:v>
      </x:c>
      <x:c r="B1290" s="5">
        <x:v>45930</x:v>
      </x:c>
      <x:c r="C1290" s="5" t="s">
        <x:v>38</x:v>
      </x:c>
      <x:c r="D1290" s="5" t="s">
        <x:v>39</x:v>
      </x:c>
      <x:c r="E1290" s="5" t="s">
        <x:v>40</x:v>
      </x:c>
      <x:c r="F1290" s="5" t="s">
        <x:v>41</x:v>
      </x:c>
      <x:c r="G1290" s="5" t="s">
        <x:v>1161</x:v>
      </x:c>
      <x:c r="H1290" s="5" t="s">
        <x:v>43</x:v>
      </x:c>
      <x:c r="I1290" s="5" t="s">
        <x:v>616</x:v>
      </x:c>
      <x:c r="J1290" s="5" t="s">
        <x:v>74</x:v>
      </x:c>
      <x:c r="K1290" s="5" t="s">
        <x:v>61</x:v>
      </x:c>
      <x:c r="L1290" s="5" t="s">
        <x:v>16</x:v>
      </x:c>
      <x:c r="M1290" s="5" t="s">
        <x:v>204</x:v>
      </x:c>
      <x:c r="N1290" s="6">
        <x:v>1</x:v>
      </x:c>
      <x:c r="O1290" s="7">
        <x:v>96.599999999999994</x:v>
      </x:c>
      <x:c r="P1290" s="8">
        <x:v>0.20000000000000001</x:v>
      </x:c>
      <x:c r="Q1290" s="7">
        <x:v>64.439999999999998</x:v>
      </x:c>
      <x:c r="R1290" s="7">
        <x:v>77.280000000000001</x:v>
      </x:c>
      <x:c r="S1290" s="5" t="s">
        <x:v>49</x:v>
      </x:c>
      <x:c r="T1290" s="7">
        <x:v>142653.45999999999</x:v>
      </x:c>
      <x:c r="U1290" s="6"/>
      <x:c r="V1290" s="6"/>
      <x:c r="W1290" s="5" t="s">
        <x:v>50</x:v>
      </x:c>
      <x:c r="X1290" s="5" t="s">
        <x:v>70</x:v>
      </x:c>
    </x:row>
    <x:row r="1291">
      <x:c r="A1291" s="5" t="s">
        <x:v>2536</x:v>
      </x:c>
      <x:c r="B1291" s="5">
        <x:v>45878</x:v>
      </x:c>
      <x:c r="C1291" s="5" t="s">
        <x:v>162</x:v>
      </x:c>
      <x:c r="D1291" s="5" t="s">
        <x:v>163</x:v>
      </x:c>
      <x:c r="E1291" s="5" t="s">
        <x:v>40</x:v>
      </x:c>
      <x:c r="F1291" s="5" t="s">
        <x:v>158</x:v>
      </x:c>
      <x:c r="G1291" s="5" t="s">
        <x:v>1642</x:v>
      </x:c>
      <x:c r="H1291" s="5" t="s">
        <x:v>78</x:v>
      </x:c>
      <x:c r="I1291" s="5" t="s">
        <x:v>1168</x:v>
      </x:c>
      <x:c r="J1291" s="5" t="s">
        <x:v>45</x:v>
      </x:c>
      <x:c r="K1291" s="5" t="s">
        <x:v>61</x:v>
      </x:c>
      <x:c r="L1291" s="5" t="s">
        <x:v>16</x:v>
      </x:c>
      <x:c r="M1291" s="5" t="s">
        <x:v>419</x:v>
      </x:c>
      <x:c r="N1291" s="6">
        <x:v>4</x:v>
      </x:c>
      <x:c r="O1291" s="7">
        <x:v>730.99000000000001</x:v>
      </x:c>
      <x:c r="P1291" s="8">
        <x:v>0</x:v>
      </x:c>
      <x:c r="Q1291" s="7">
        <x:v>519.94000000000005</x:v>
      </x:c>
      <x:c r="R1291" s="7">
        <x:v>2923.96</x:v>
      </x:c>
      <x:c r="S1291" s="5" t="s">
        <x:v>49</x:v>
      </x:c>
      <x:c r="T1291" s="7">
        <x:v>136743.72</x:v>
      </x:c>
      <x:c r="U1291" s="6"/>
      <x:c r="V1291" s="6"/>
      <x:c r="W1291" s="5" t="s">
        <x:v>50</x:v>
      </x:c>
      <x:c r="X1291" s="5" t="s">
        <x:v>70</x:v>
      </x:c>
    </x:row>
    <x:row r="1292">
      <x:c r="A1292" s="5" t="s">
        <x:v>2537</x:v>
      </x:c>
      <x:c r="B1292" s="5">
        <x:v>45644</x:v>
      </x:c>
      <x:c r="C1292" s="5" t="s">
        <x:v>53</x:v>
      </x:c>
      <x:c r="D1292" s="5" t="s">
        <x:v>54</x:v>
      </x:c>
      <x:c r="E1292" s="5" t="s">
        <x:v>55</x:v>
      </x:c>
      <x:c r="F1292" s="5" t="s">
        <x:v>56</x:v>
      </x:c>
      <x:c r="G1292" s="5" t="s">
        <x:v>2538</x:v>
      </x:c>
      <x:c r="H1292" s="5" t="s">
        <x:v>43</x:v>
      </x:c>
      <x:c r="I1292" s="5" t="s">
        <x:v>604</x:v>
      </x:c>
      <x:c r="J1292" s="5" t="s">
        <x:v>116</x:v>
      </x:c>
      <x:c r="K1292" s="5" t="s">
        <x:v>46</x:v>
      </x:c>
      <x:c r="L1292" s="5" t="s">
        <x:v>16</x:v>
      </x:c>
      <x:c r="M1292" s="5" t="s">
        <x:v>106</x:v>
      </x:c>
      <x:c r="N1292" s="6">
        <x:v>2</x:v>
      </x:c>
      <x:c r="O1292" s="7">
        <x:v>334.19</x:v>
      </x:c>
      <x:c r="P1292" s="8">
        <x:v>0.20000000000000001</x:v>
      </x:c>
      <x:c r="Q1292" s="7">
        <x:v>195.84</x:v>
      </x:c>
      <x:c r="R1292" s="7">
        <x:v>534.70000000000005</x:v>
      </x:c>
      <x:c r="S1292" s="5" t="s">
        <x:v>49</x:v>
      </x:c>
      <x:c r="T1292" s="7">
        <x:v>183425.95000000001</x:v>
      </x:c>
      <x:c r="U1292" s="6"/>
      <x:c r="V1292" s="6"/>
      <x:c r="W1292" s="5" t="s">
        <x:v>50</x:v>
      </x:c>
      <x:c r="X1292" s="5" t="s">
        <x:v>51</x:v>
      </x:c>
    </x:row>
    <x:row r="1293">
      <x:c r="A1293" s="5" t="s">
        <x:v>2539</x:v>
      </x:c>
      <x:c r="B1293" s="5">
        <x:v>45349</x:v>
      </x:c>
      <x:c r="C1293" s="5" t="s">
        <x:v>162</x:v>
      </x:c>
      <x:c r="D1293" s="5" t="s">
        <x:v>163</x:v>
      </x:c>
      <x:c r="E1293" s="5" t="s">
        <x:v>40</x:v>
      </x:c>
      <x:c r="F1293" s="5" t="s">
        <x:v>158</x:v>
      </x:c>
      <x:c r="G1293" s="5" t="s">
        <x:v>2540</x:v>
      </x:c>
      <x:c r="H1293" s="5" t="s">
        <x:v>78</x:v>
      </x:c>
      <x:c r="I1293" s="5" t="s">
        <x:v>1490</x:v>
      </x:c>
      <x:c r="J1293" s="5" t="s">
        <x:v>45</x:v>
      </x:c>
      <x:c r="K1293" s="5" t="s">
        <x:v>86</x:v>
      </x:c>
      <x:c r="L1293" s="5" t="s">
        <x:v>16</x:v>
      </x:c>
      <x:c r="M1293" s="5" t="s">
        <x:v>424</x:v>
      </x:c>
      <x:c r="N1293" s="6">
        <x:v>2</x:v>
      </x:c>
      <x:c r="O1293" s="7">
        <x:v>404.36000000000001</x:v>
      </x:c>
      <x:c r="P1293" s="8">
        <x:v>0.20000000000000001</x:v>
      </x:c>
      <x:c r="Q1293" s="7">
        <x:v>213.25</x:v>
      </x:c>
      <x:c r="R1293" s="7">
        <x:v>646.98000000000002</x:v>
      </x:c>
      <x:c r="S1293" s="5" t="s">
        <x:v>49</x:v>
      </x:c>
      <x:c r="T1293" s="7">
        <x:v>156754.04999999999</x:v>
      </x:c>
      <x:c r="U1293" s="6"/>
      <x:c r="V1293" s="6"/>
      <x:c r="W1293" s="5" t="s">
        <x:v>50</x:v>
      </x:c>
      <x:c r="X1293" s="5" t="s">
        <x:v>80</x:v>
      </x:c>
    </x:row>
    <x:row r="1294">
      <x:c r="A1294" s="5" t="s">
        <x:v>2541</x:v>
      </x:c>
      <x:c r="B1294" s="5">
        <x:v>45918</x:v>
      </x:c>
      <x:c r="C1294" s="5" t="s">
        <x:v>100</x:v>
      </x:c>
      <x:c r="D1294" s="5" t="s">
        <x:v>101</x:v>
      </x:c>
      <x:c r="E1294" s="5" t="s">
        <x:v>90</x:v>
      </x:c>
      <x:c r="F1294" s="5" t="s">
        <x:v>102</x:v>
      </x:c>
      <x:c r="G1294" s="5" t="s">
        <x:v>228</x:v>
      </x:c>
      <x:c r="H1294" s="5" t="s">
        <x:v>104</x:v>
      </x:c>
      <x:c r="I1294" s="5" t="s">
        <x:v>536</x:v>
      </x:c>
      <x:c r="J1294" s="5" t="s">
        <x:v>116</x:v>
      </x:c>
      <x:c r="K1294" s="5" t="s">
        <x:v>61</x:v>
      </x:c>
      <x:c r="L1294" s="5" t="s">
        <x:v>47</x:v>
      </x:c>
      <x:c r="M1294" s="5" t="s">
        <x:v>69</x:v>
      </x:c>
      <x:c r="N1294" s="6">
        <x:v>4</x:v>
      </x:c>
      <x:c r="O1294" s="7">
        <x:v>163.09999999999999</x:v>
      </x:c>
      <x:c r="P1294" s="8">
        <x:v>0</x:v>
      </x:c>
      <x:c r="Q1294" s="7">
        <x:v>114.48</x:v>
      </x:c>
      <x:c r="R1294" s="7">
        <x:v>652.39999999999998</x:v>
      </x:c>
      <x:c r="S1294" s="5" t="s">
        <x:v>49</x:v>
      </x:c>
      <x:c r="T1294" s="7">
        <x:v>66249.360000000001</x:v>
      </x:c>
      <x:c r="U1294" s="6"/>
      <x:c r="V1294" s="6"/>
      <x:c r="W1294" s="5" t="s">
        <x:v>50</x:v>
      </x:c>
      <x:c r="X1294" s="5" t="s">
        <x:v>51</x:v>
      </x:c>
    </x:row>
    <x:row r="1295">
      <x:c r="A1295" s="5" t="s">
        <x:v>2542</x:v>
      </x:c>
      <x:c r="B1295" s="5">
        <x:v>45965</x:v>
      </x:c>
      <x:c r="C1295" s="5" t="s">
        <x:v>38</x:v>
      </x:c>
      <x:c r="D1295" s="5" t="s">
        <x:v>39</x:v>
      </x:c>
      <x:c r="E1295" s="5" t="s">
        <x:v>40</x:v>
      </x:c>
      <x:c r="F1295" s="5" t="s">
        <x:v>41</x:v>
      </x:c>
      <x:c r="G1295" s="5" t="s">
        <x:v>1720</x:v>
      </x:c>
      <x:c r="H1295" s="5" t="s">
        <x:v>58</x:v>
      </x:c>
      <x:c r="I1295" s="5" t="s">
        <x:v>887</x:v>
      </x:c>
      <x:c r="J1295" s="5" t="s">
        <x:v>74</x:v>
      </x:c>
      <x:c r="K1295" s="5" t="s">
        <x:v>86</x:v>
      </x:c>
      <x:c r="L1295" s="5" t="s">
        <x:v>16</x:v>
      </x:c>
      <x:c r="M1295" s="5" t="s">
        <x:v>489</x:v>
      </x:c>
      <x:c r="N1295" s="6">
        <x:v>1</x:v>
      </x:c>
      <x:c r="O1295" s="7">
        <x:v>90.079999999999998</x:v>
      </x:c>
      <x:c r="P1295" s="8">
        <x:v>0</x:v>
      </x:c>
      <x:c r="Q1295" s="7">
        <x:v>47.18</x:v>
      </x:c>
      <x:c r="R1295" s="7">
        <x:v>90.079999999999998</x:v>
      </x:c>
      <x:c r="S1295" s="5" t="s">
        <x:v>49</x:v>
      </x:c>
      <x:c r="T1295" s="7">
        <x:v>184531.35999999999</x:v>
      </x:c>
      <x:c r="U1295" s="6"/>
      <x:c r="V1295" s="6"/>
      <x:c r="W1295" s="5" t="s">
        <x:v>50</x:v>
      </x:c>
      <x:c r="X1295" s="5" t="s">
        <x:v>80</x:v>
      </x:c>
    </x:row>
    <x:row r="1296">
      <x:c r="A1296" s="5" t="s">
        <x:v>2543</x:v>
      </x:c>
      <x:c r="B1296" s="5">
        <x:v>46139</x:v>
      </x:c>
      <x:c r="C1296" s="5" t="s">
        <x:v>162</x:v>
      </x:c>
      <x:c r="D1296" s="5" t="s">
        <x:v>163</x:v>
      </x:c>
      <x:c r="E1296" s="5" t="s">
        <x:v>40</x:v>
      </x:c>
      <x:c r="F1296" s="5" t="s">
        <x:v>158</x:v>
      </x:c>
      <x:c r="G1296" s="5" t="s">
        <x:v>1434</x:v>
      </x:c>
      <x:c r="H1296" s="5" t="s">
        <x:v>104</x:v>
      </x:c>
      <x:c r="I1296" s="5" t="s">
        <x:v>176</x:v>
      </x:c>
      <x:c r="J1296" s="5" t="s">
        <x:v>93</x:v>
      </x:c>
      <x:c r="K1296" s="5" t="s">
        <x:v>86</x:v>
      </x:c>
      <x:c r="L1296" s="5" t="s">
        <x:v>94</x:v>
      </x:c>
      <x:c r="M1296" s="5" t="s">
        <x:v>112</x:v>
      </x:c>
      <x:c r="N1296" s="6">
        <x:v>2</x:v>
      </x:c>
      <x:c r="O1296" s="7">
        <x:v>35.920000000000002</x:v>
      </x:c>
      <x:c r="P1296" s="8">
        <x:v>0.25</x:v>
      </x:c>
      <x:c r="Q1296" s="7">
        <x:v>18.460000000000001</x:v>
      </x:c>
      <x:c r="R1296" s="7">
        <x:v>53.880000000000003</x:v>
      </x:c>
      <x:c r="S1296" s="5" t="s">
        <x:v>49</x:v>
      </x:c>
      <x:c r="T1296" s="7">
        <x:v>78880.639999999999</x:v>
      </x:c>
      <x:c r="U1296" s="6">
        <x:v>64</x:v>
      </x:c>
      <x:c r="V1296" s="6">
        <x:v>24</x:v>
      </x:c>
      <x:c r="W1296" s="5" t="s">
        <x:v>50</x:v>
      </x:c>
      <x:c r="X1296" s="5" t="s">
        <x:v>70</x:v>
      </x:c>
    </x:row>
    <x:row r="1297">
      <x:c r="A1297" s="5" t="s">
        <x:v>2544</x:v>
      </x:c>
      <x:c r="B1297" s="5">
        <x:v>46027</x:v>
      </x:c>
      <x:c r="C1297" s="5" t="s">
        <x:v>156</x:v>
      </x:c>
      <x:c r="D1297" s="5" t="s">
        <x:v>157</x:v>
      </x:c>
      <x:c r="E1297" s="5" t="s">
        <x:v>55</x:v>
      </x:c>
      <x:c r="F1297" s="5" t="s">
        <x:v>158</x:v>
      </x:c>
      <x:c r="G1297" s="5" t="s">
        <x:v>2545</x:v>
      </x:c>
      <x:c r="H1297" s="5" t="s">
        <x:v>58</x:v>
      </x:c>
      <x:c r="I1297" s="5" t="s">
        <x:v>192</x:v>
      </x:c>
      <x:c r="J1297" s="5" t="s">
        <x:v>93</x:v>
      </x:c>
      <x:c r="K1297" s="5" t="s">
        <x:v>61</x:v>
      </x:c>
      <x:c r="L1297" s="5" t="s">
        <x:v>16</x:v>
      </x:c>
      <x:c r="M1297" s="5" t="s">
        <x:v>204</x:v>
      </x:c>
      <x:c r="N1297" s="6">
        <x:v>4</x:v>
      </x:c>
      <x:c r="O1297" s="7">
        <x:v>18.370000000000001</x:v>
      </x:c>
      <x:c r="P1297" s="8">
        <x:v>5.0000000000000003e-002</x:v>
      </x:c>
      <x:c r="Q1297" s="7">
        <x:v>11.76</x:v>
      </x:c>
      <x:c r="R1297" s="7">
        <x:v>69.810000000000002</x:v>
      </x:c>
      <x:c r="S1297" s="5" t="s">
        <x:v>49</x:v>
      </x:c>
      <x:c r="T1297" s="7">
        <x:v>173590.59</x:v>
      </x:c>
      <x:c r="U1297" s="6"/>
      <x:c r="V1297" s="6"/>
      <x:c r="W1297" s="5" t="s">
        <x:v>50</x:v>
      </x:c>
      <x:c r="X1297" s="5" t="s">
        <x:v>80</x:v>
      </x:c>
    </x:row>
    <x:row r="1298">
      <x:c r="A1298" s="5" t="s">
        <x:v>2546</x:v>
      </x:c>
      <x:c r="B1298" s="5">
        <x:v>45734</x:v>
      </x:c>
      <x:c r="C1298" s="5" t="s">
        <x:v>144</x:v>
      </x:c>
      <x:c r="D1298" s="5" t="s">
        <x:v>145</x:v>
      </x:c>
      <x:c r="E1298" s="5" t="s">
        <x:v>55</x:v>
      </x:c>
      <x:c r="F1298" s="5" t="s">
        <x:v>66</x:v>
      </x:c>
      <x:c r="G1298" s="5" t="s">
        <x:v>1395</x:v>
      </x:c>
      <x:c r="H1298" s="5" t="s">
        <x:v>43</x:v>
      </x:c>
      <x:c r="I1298" s="5" t="s">
        <x:v>1317</x:v>
      </x:c>
      <x:c r="J1298" s="5" t="s">
        <x:v>45</x:v>
      </x:c>
      <x:c r="K1298" s="5" t="s">
        <x:v>117</x:v>
      </x:c>
      <x:c r="L1298" s="5" t="s">
        <x:v>16</x:v>
      </x:c>
      <x:c r="M1298" s="5" t="s">
        <x:v>322</x:v>
      </x:c>
      <x:c r="N1298" s="6">
        <x:v>2</x:v>
      </x:c>
      <x:c r="O1298" s="7">
        <x:v>499.47000000000003</x:v>
      </x:c>
      <x:c r="P1298" s="8">
        <x:v>0.25</x:v>
      </x:c>
      <x:c r="Q1298" s="7">
        <x:v>283.66000000000003</x:v>
      </x:c>
      <x:c r="R1298" s="7">
        <x:v>749.21000000000004</x:v>
      </x:c>
      <x:c r="S1298" s="5" t="s">
        <x:v>49</x:v>
      </x:c>
      <x:c r="T1298" s="7">
        <x:v>196115.37</x:v>
      </x:c>
      <x:c r="U1298" s="6"/>
      <x:c r="V1298" s="6"/>
      <x:c r="W1298" s="5" t="s">
        <x:v>50</x:v>
      </x:c>
      <x:c r="X1298" s="5" t="s">
        <x:v>80</x:v>
      </x:c>
    </x:row>
    <x:row r="1299">
      <x:c r="A1299" s="5" t="s">
        <x:v>2547</x:v>
      </x:c>
      <x:c r="B1299" s="5">
        <x:v>46155</x:v>
      </x:c>
      <x:c r="C1299" s="5" t="s">
        <x:v>82</x:v>
      </x:c>
      <x:c r="D1299" s="5" t="s">
        <x:v>83</x:v>
      </x:c>
      <x:c r="E1299" s="5" t="s">
        <x:v>40</x:v>
      </x:c>
      <x:c r="F1299" s="5" t="s">
        <x:v>56</x:v>
      </x:c>
      <x:c r="G1299" s="5" t="s">
        <x:v>1773</x:v>
      </x:c>
      <x:c r="H1299" s="5" t="s">
        <x:v>104</x:v>
      </x:c>
      <x:c r="I1299" s="5" t="s">
        <x:v>458</x:v>
      </x:c>
      <x:c r="J1299" s="5" t="s">
        <x:v>74</x:v>
      </x:c>
      <x:c r="K1299" s="5" t="s">
        <x:v>61</x:v>
      </x:c>
      <x:c r="L1299" s="5" t="s">
        <x:v>47</x:v>
      </x:c>
      <x:c r="M1299" s="5" t="s">
        <x:v>258</x:v>
      </x:c>
      <x:c r="N1299" s="6">
        <x:v>1</x:v>
      </x:c>
      <x:c r="O1299" s="7">
        <x:v>80.840000000000003</x:v>
      </x:c>
      <x:c r="P1299" s="8">
        <x:v>0.14999999999999999</x:v>
      </x:c>
      <x:c r="Q1299" s="7">
        <x:v>59.109999999999999</x:v>
      </x:c>
      <x:c r="R1299" s="7">
        <x:v>68.709999999999994</x:v>
      </x:c>
      <x:c r="S1299" s="5" t="s">
        <x:v>49</x:v>
      </x:c>
      <x:c r="T1299" s="7">
        <x:v>61129.260000000002</x:v>
      </x:c>
      <x:c r="U1299" s="6"/>
      <x:c r="V1299" s="6"/>
      <x:c r="W1299" s="5" t="s">
        <x:v>50</x:v>
      </x:c>
      <x:c r="X1299" s="5" t="s">
        <x:v>80</x:v>
      </x:c>
    </x:row>
    <x:row r="1300">
      <x:c r="A1300" s="5" t="s">
        <x:v>2548</x:v>
      </x:c>
      <x:c r="B1300" s="5">
        <x:v>45514</x:v>
      </x:c>
      <x:c r="C1300" s="5" t="s">
        <x:v>64</x:v>
      </x:c>
      <x:c r="D1300" s="5" t="s">
        <x:v>65</x:v>
      </x:c>
      <x:c r="E1300" s="5" t="s">
        <x:v>40</x:v>
      </x:c>
      <x:c r="F1300" s="5" t="s">
        <x:v>66</x:v>
      </x:c>
      <x:c r="G1300" s="5" t="s">
        <x:v>2041</x:v>
      </x:c>
      <x:c r="H1300" s="5" t="s">
        <x:v>78</x:v>
      </x:c>
      <x:c r="I1300" s="5" t="s">
        <x:v>214</x:v>
      </x:c>
      <x:c r="J1300" s="5" t="s">
        <x:v>60</x:v>
      </x:c>
      <x:c r="K1300" s="5" t="s">
        <x:v>117</x:v>
      </x:c>
      <x:c r="L1300" s="5" t="s">
        <x:v>16</x:v>
      </x:c>
      <x:c r="M1300" s="5" t="s">
        <x:v>258</x:v>
      </x:c>
      <x:c r="N1300" s="6">
        <x:v>1</x:v>
      </x:c>
      <x:c r="O1300" s="7">
        <x:v>224.65000000000001</x:v>
      </x:c>
      <x:c r="P1300" s="8">
        <x:v>0.14999999999999999</x:v>
      </x:c>
      <x:c r="Q1300" s="7">
        <x:v>158.44999999999999</x:v>
      </x:c>
      <x:c r="R1300" s="7">
        <x:v>190.94999999999999</x:v>
      </x:c>
      <x:c r="S1300" s="5" t="s">
        <x:v>49</x:v>
      </x:c>
      <x:c r="T1300" s="7">
        <x:v>150623.88</x:v>
      </x:c>
      <x:c r="U1300" s="6"/>
      <x:c r="V1300" s="6"/>
      <x:c r="W1300" s="5" t="s">
        <x:v>50</x:v>
      </x:c>
      <x:c r="X1300" s="5" t="s">
        <x:v>51</x:v>
      </x:c>
    </x:row>
    <x:row r="1301">
      <x:c r="A1301" s="5" t="s">
        <x:v>2549</x:v>
      </x:c>
      <x:c r="B1301" s="5">
        <x:v>45581</x:v>
      </x:c>
      <x:c r="C1301" s="5" t="s">
        <x:v>38</x:v>
      </x:c>
      <x:c r="D1301" s="5" t="s">
        <x:v>39</x:v>
      </x:c>
      <x:c r="E1301" s="5" t="s">
        <x:v>40</x:v>
      </x:c>
      <x:c r="F1301" s="5" t="s">
        <x:v>41</x:v>
      </x:c>
      <x:c r="G1301" s="5" t="s">
        <x:v>2550</x:v>
      </x:c>
      <x:c r="H1301" s="5"/>
      <x:c r="I1301" s="5" t="s">
        <x:v>915</x:v>
      </x:c>
      <x:c r="J1301" s="5" t="s">
        <x:v>45</x:v>
      </x:c>
      <x:c r="K1301" s="5" t="s">
        <x:v>61</x:v>
      </x:c>
      <x:c r="L1301" s="5" t="s">
        <x:v>16</x:v>
      </x:c>
      <x:c r="M1301" s="5" t="s">
        <x:v>258</x:v>
      </x:c>
      <x:c r="N1301" s="6">
        <x:v>1</x:v>
      </x:c>
      <x:c r="O1301" s="7">
        <x:v>417.97000000000003</x:v>
      </x:c>
      <x:c r="P1301" s="8">
        <x:v>0.10000000000000001</x:v>
      </x:c>
      <x:c r="Q1301" s="7">
        <x:v>273.47000000000003</x:v>
      </x:c>
      <x:c r="R1301" s="7">
        <x:v>376.17000000000002</x:v>
      </x:c>
      <x:c r="S1301" s="5" t="s">
        <x:v>49</x:v>
      </x:c>
      <x:c r="T1301" s="7">
        <x:v>157112.51999999999</x:v>
      </x:c>
      <x:c r="U1301" s="6"/>
      <x:c r="V1301" s="6"/>
      <x:c r="W1301" s="5" t="s">
        <x:v>50</x:v>
      </x:c>
      <x:c r="X1301" s="5" t="s">
        <x:v>51</x:v>
      </x:c>
    </x:row>
    <x:row r="1302">
      <x:c r="A1302" s="5" t="s">
        <x:v>2551</x:v>
      </x:c>
      <x:c r="B1302" s="5">
        <x:v>45800</x:v>
      </x:c>
      <x:c r="C1302" s="5" t="s">
        <x:v>100</x:v>
      </x:c>
      <x:c r="D1302" s="5" t="s">
        <x:v>101</x:v>
      </x:c>
      <x:c r="E1302" s="5" t="s">
        <x:v>90</x:v>
      </x:c>
      <x:c r="F1302" s="5" t="s">
        <x:v>102</x:v>
      </x:c>
      <x:c r="G1302" s="5" t="s">
        <x:v>1373</x:v>
      </x:c>
      <x:c r="H1302" s="5" t="s">
        <x:v>78</x:v>
      </x:c>
      <x:c r="I1302" s="5" t="s">
        <x:v>257</x:v>
      </x:c>
      <x:c r="J1302" s="5" t="s">
        <x:v>74</x:v>
      </x:c>
      <x:c r="K1302" s="5" t="s">
        <x:v>86</x:v>
      </x:c>
      <x:c r="L1302" s="5" t="s">
        <x:v>16</x:v>
      </x:c>
      <x:c r="M1302" s="5" t="s">
        <x:v>211</x:v>
      </x:c>
      <x:c r="N1302" s="6">
        <x:v>1</x:v>
      </x:c>
      <x:c r="O1302" s="7">
        <x:v>86.010000000000005</x:v>
      </x:c>
      <x:c r="P1302" s="8">
        <x:v>0.10000000000000001</x:v>
      </x:c>
      <x:c r="Q1302" s="7">
        <x:v>62.619999999999997</x:v>
      </x:c>
      <x:c r="R1302" s="7">
        <x:v>77.409999999999997</x:v>
      </x:c>
      <x:c r="S1302" s="5" t="s">
        <x:v>49</x:v>
      </x:c>
      <x:c r="T1302" s="7">
        <x:v>176169.95999999999</x:v>
      </x:c>
      <x:c r="U1302" s="6"/>
      <x:c r="V1302" s="6"/>
      <x:c r="W1302" s="5" t="s">
        <x:v>50</x:v>
      </x:c>
      <x:c r="X1302" s="5" t="s">
        <x:v>70</x:v>
      </x:c>
    </x:row>
    <x:row r="1303">
      <x:c r="A1303" s="5" t="s">
        <x:v>2552</x:v>
      </x:c>
      <x:c r="B1303" s="5">
        <x:v>46064</x:v>
      </x:c>
      <x:c r="C1303" s="5" t="s">
        <x:v>38</x:v>
      </x:c>
      <x:c r="D1303" s="5" t="s">
        <x:v>39</x:v>
      </x:c>
      <x:c r="E1303" s="5" t="s">
        <x:v>40</x:v>
      </x:c>
      <x:c r="F1303" s="5" t="s">
        <x:v>41</x:v>
      </x:c>
      <x:c r="G1303" s="5" t="s">
        <x:v>829</x:v>
      </x:c>
      <x:c r="H1303" s="5" t="s">
        <x:v>78</x:v>
      </x:c>
      <x:c r="I1303" s="5" t="s">
        <x:v>303</x:v>
      </x:c>
      <x:c r="J1303" s="5" t="s">
        <x:v>45</x:v>
      </x:c>
      <x:c r="K1303" s="5" t="s">
        <x:v>86</x:v>
      </x:c>
      <x:c r="L1303" s="5" t="s">
        <x:v>16</x:v>
      </x:c>
      <x:c r="M1303" s="5" t="s">
        <x:v>471</x:v>
      </x:c>
      <x:c r="N1303" s="6">
        <x:v>4</x:v>
      </x:c>
      <x:c r="O1303" s="7">
        <x:v>760.75999999999999</x:v>
      </x:c>
      <x:c r="P1303" s="8">
        <x:v>0.25</x:v>
      </x:c>
      <x:c r="Q1303" s="7">
        <x:v>423.88</x:v>
      </x:c>
      <x:c r="R1303" s="7">
        <x:v>2282.2800000000002</x:v>
      </x:c>
      <x:c r="S1303" s="5" t="s">
        <x:v>49</x:v>
      </x:c>
      <x:c r="T1303" s="7">
        <x:v>121225.56</x:v>
      </x:c>
      <x:c r="U1303" s="6"/>
      <x:c r="V1303" s="6"/>
      <x:c r="W1303" s="5" t="s">
        <x:v>50</x:v>
      </x:c>
      <x:c r="X1303" s="5" t="s">
        <x:v>97</x:v>
      </x:c>
    </x:row>
    <x:row r="1304">
      <x:c r="A1304" s="5" t="s">
        <x:v>2553</x:v>
      </x:c>
      <x:c r="B1304" s="5">
        <x:v>46171</x:v>
      </x:c>
      <x:c r="C1304" s="5" t="s">
        <x:v>38</x:v>
      </x:c>
      <x:c r="D1304" s="5" t="s">
        <x:v>39</x:v>
      </x:c>
      <x:c r="E1304" s="5" t="s">
        <x:v>40</x:v>
      </x:c>
      <x:c r="F1304" s="5" t="s">
        <x:v>41</x:v>
      </x:c>
      <x:c r="G1304" s="5" t="s">
        <x:v>2531</x:v>
      </x:c>
      <x:c r="H1304" s="5" t="s">
        <x:v>104</x:v>
      </x:c>
      <x:c r="I1304" s="5" t="s">
        <x:v>105</x:v>
      </x:c>
      <x:c r="J1304" s="5" t="s">
        <x:v>74</x:v>
      </x:c>
      <x:c r="K1304" s="5" t="s">
        <x:v>86</x:v>
      </x:c>
      <x:c r="L1304" s="5" t="s">
        <x:v>16</x:v>
      </x:c>
      <x:c r="M1304" s="5" t="s">
        <x:v>258</x:v>
      </x:c>
      <x:c r="N1304" s="6">
        <x:v>1</x:v>
      </x:c>
      <x:c r="O1304" s="7">
        <x:v>78.909999999999997</x:v>
      </x:c>
      <x:c r="P1304" s="8">
        <x:v>0.10000000000000001</x:v>
      </x:c>
      <x:c r="Q1304" s="7">
        <x:v>56.020000000000003</x:v>
      </x:c>
      <x:c r="R1304" s="7">
        <x:v>71.019999999999996</x:v>
      </x:c>
      <x:c r="S1304" s="5" t="s">
        <x:v>49</x:v>
      </x:c>
      <x:c r="T1304" s="7">
        <x:v>158572.73000000001</x:v>
      </x:c>
      <x:c r="U1304" s="6"/>
      <x:c r="V1304" s="6"/>
      <x:c r="W1304" s="5" t="s">
        <x:v>50</x:v>
      </x:c>
      <x:c r="X1304" s="5" t="s">
        <x:v>70</x:v>
      </x:c>
    </x:row>
    <x:row r="1305">
      <x:c r="A1305" s="5" t="s">
        <x:v>2554</x:v>
      </x:c>
      <x:c r="B1305" s="5">
        <x:v>45708</x:v>
      </x:c>
      <x:c r="C1305" s="5" t="s">
        <x:v>247</x:v>
      </x:c>
      <x:c r="D1305" s="5" t="s">
        <x:v>248</x:v>
      </x:c>
      <x:c r="E1305" s="5" t="s">
        <x:v>40</x:v>
      </x:c>
      <x:c r="F1305" s="5" t="s">
        <x:v>102</x:v>
      </x:c>
      <x:c r="G1305" s="5" t="s">
        <x:v>2555</x:v>
      </x:c>
      <x:c r="H1305" s="5" t="s">
        <x:v>104</x:v>
      </x:c>
      <x:c r="I1305" s="5" t="s">
        <x:v>207</x:v>
      </x:c>
      <x:c r="J1305" s="5" t="s">
        <x:v>60</x:v>
      </x:c>
      <x:c r="K1305" s="5" t="s">
        <x:v>86</x:v>
      </x:c>
      <x:c r="L1305" s="5" t="s">
        <x:v>16</x:v>
      </x:c>
      <x:c r="M1305" s="5" t="s">
        <x:v>266</x:v>
      </x:c>
      <x:c r="N1305" s="6">
        <x:v>1</x:v>
      </x:c>
      <x:c r="O1305" s="7">
        <x:v>223.25</x:v>
      </x:c>
      <x:c r="P1305" s="8">
        <x:v>5.0000000000000003e-002</x:v>
      </x:c>
      <x:c r="Q1305" s="7">
        <x:v>118.39</x:v>
      </x:c>
      <x:c r="R1305" s="7">
        <x:v>212.09</x:v>
      </x:c>
      <x:c r="S1305" s="5" t="s">
        <x:v>49</x:v>
      </x:c>
      <x:c r="T1305" s="7">
        <x:v>180344.32000000001</x:v>
      </x:c>
      <x:c r="U1305" s="6"/>
      <x:c r="V1305" s="6"/>
      <x:c r="W1305" s="5" t="s">
        <x:v>50</x:v>
      </x:c>
      <x:c r="X1305" s="5" t="s">
        <x:v>97</x:v>
      </x:c>
    </x:row>
    <x:row r="1306">
      <x:c r="A1306" s="5" t="s">
        <x:v>2556</x:v>
      </x:c>
      <x:c r="B1306" s="5">
        <x:v>45471</x:v>
      </x:c>
      <x:c r="C1306" s="5" t="s">
        <x:v>216</x:v>
      </x:c>
      <x:c r="D1306" s="5" t="s">
        <x:v>217</x:v>
      </x:c>
      <x:c r="E1306" s="5" t="s">
        <x:v>40</x:v>
      </x:c>
      <x:c r="F1306" s="5" t="s">
        <x:v>102</x:v>
      </x:c>
      <x:c r="G1306" s="5" t="s">
        <x:v>2557</x:v>
      </x:c>
      <x:c r="H1306" s="5" t="s">
        <x:v>58</x:v>
      </x:c>
      <x:c r="I1306" s="5" t="s">
        <x:v>188</x:v>
      </x:c>
      <x:c r="J1306" s="5" t="s">
        <x:v>45</x:v>
      </x:c>
      <x:c r="K1306" s="5" t="s">
        <x:v>61</x:v>
      </x:c>
      <x:c r="L1306" s="5" t="s">
        <x:v>16</x:v>
      </x:c>
      <x:c r="M1306" s="5" t="s">
        <x:v>75</x:v>
      </x:c>
      <x:c r="N1306" s="6">
        <x:v>1</x:v>
      </x:c>
      <x:c r="O1306" s="7">
        <x:v>352.17000000000002</x:v>
      </x:c>
      <x:c r="P1306" s="8">
        <x:v>0.10000000000000001</x:v>
      </x:c>
      <x:c r="Q1306" s="7">
        <x:v>170.34</x:v>
      </x:c>
      <x:c r="R1306" s="7">
        <x:v>316.94999999999999</x:v>
      </x:c>
      <x:c r="S1306" s="5" t="s">
        <x:v>49</x:v>
      </x:c>
      <x:c r="T1306" s="7">
        <x:v>165843.91</x:v>
      </x:c>
      <x:c r="U1306" s="6"/>
      <x:c r="V1306" s="6"/>
      <x:c r="W1306" s="5" t="s">
        <x:v>50</x:v>
      </x:c>
      <x:c r="X1306" s="5" t="s">
        <x:v>80</x:v>
      </x:c>
    </x:row>
    <x:row r="1307">
      <x:c r="A1307" s="5" t="s">
        <x:v>2558</x:v>
      </x:c>
      <x:c r="B1307" s="5">
        <x:v>45960</x:v>
      </x:c>
      <x:c r="C1307" s="5" t="s">
        <x:v>138</x:v>
      </x:c>
      <x:c r="D1307" s="5" t="s">
        <x:v>139</x:v>
      </x:c>
      <x:c r="E1307" s="5" t="s">
        <x:v>90</x:v>
      </x:c>
      <x:c r="F1307" s="5" t="s">
        <x:v>41</x:v>
      </x:c>
      <x:c r="G1307" s="5" t="s">
        <x:v>1148</x:v>
      </x:c>
      <x:c r="H1307" s="5" t="s">
        <x:v>58</x:v>
      </x:c>
      <x:c r="I1307" s="5" t="s">
        <x:v>181</x:v>
      </x:c>
      <x:c r="J1307" s="5" t="s">
        <x:v>93</x:v>
      </x:c>
      <x:c r="K1307" s="5" t="s">
        <x:v>61</x:v>
      </x:c>
      <x:c r="L1307" s="5" t="s">
        <x:v>47</x:v>
      </x:c>
      <x:c r="M1307" s="5" t="s">
        <x:v>350</x:v>
      </x:c>
      <x:c r="N1307" s="6">
        <x:v>1</x:v>
      </x:c>
      <x:c r="O1307" s="7">
        <x:v>44.5</x:v>
      </x:c>
      <x:c r="P1307" s="8">
        <x:v>5.0000000000000003e-002</x:v>
      </x:c>
      <x:c r="Q1307" s="7">
        <x:v>31.379999999999999</x:v>
      </x:c>
      <x:c r="R1307" s="7">
        <x:v>42.270000000000003</x:v>
      </x:c>
      <x:c r="S1307" s="5" t="s">
        <x:v>49</x:v>
      </x:c>
      <x:c r="T1307" s="7">
        <x:v>63772.690000000002</x:v>
      </x:c>
      <x:c r="U1307" s="6"/>
      <x:c r="V1307" s="6"/>
      <x:c r="W1307" s="5" t="s">
        <x:v>50</x:v>
      </x:c>
      <x:c r="X1307" s="5" t="s">
        <x:v>80</x:v>
      </x:c>
    </x:row>
    <x:row r="1308">
      <x:c r="A1308" s="5" t="s">
        <x:v>2559</x:v>
      </x:c>
      <x:c r="B1308" s="5">
        <x:v>45549</x:v>
      </x:c>
      <x:c r="C1308" s="5" t="s">
        <x:v>64</x:v>
      </x:c>
      <x:c r="D1308" s="5" t="s">
        <x:v>65</x:v>
      </x:c>
      <x:c r="E1308" s="5" t="s">
        <x:v>40</x:v>
      </x:c>
      <x:c r="F1308" s="5" t="s">
        <x:v>66</x:v>
      </x:c>
      <x:c r="G1308" s="5" t="s">
        <x:v>2560</x:v>
      </x:c>
      <x:c r="H1308" s="5" t="s">
        <x:v>43</x:v>
      </x:c>
      <x:c r="I1308" s="5" t="s">
        <x:v>667</x:v>
      </x:c>
      <x:c r="J1308" s="5" t="s">
        <x:v>45</x:v>
      </x:c>
      <x:c r="K1308" s="5" t="s">
        <x:v>117</x:v>
      </x:c>
      <x:c r="L1308" s="5" t="s">
        <x:v>16</x:v>
      </x:c>
      <x:c r="M1308" s="5" t="s">
        <x:v>419</x:v>
      </x:c>
      <x:c r="N1308" s="6">
        <x:v>4</x:v>
      </x:c>
      <x:c r="O1308" s="7">
        <x:v>288.13</x:v>
      </x:c>
      <x:c r="P1308" s="8">
        <x:v>0.20000000000000001</x:v>
      </x:c>
      <x:c r="Q1308" s="7">
        <x:v>237.46000000000001</x:v>
      </x:c>
      <x:c r="R1308" s="7">
        <x:v>922.01999999999998</x:v>
      </x:c>
      <x:c r="S1308" s="5" t="s">
        <x:v>49</x:v>
      </x:c>
      <x:c r="T1308" s="7">
        <x:v>131308.42999999999</x:v>
      </x:c>
      <x:c r="U1308" s="6"/>
      <x:c r="V1308" s="6"/>
      <x:c r="W1308" s="5" t="s">
        <x:v>50</x:v>
      </x:c>
      <x:c r="X1308" s="5" t="s">
        <x:v>51</x:v>
      </x:c>
    </x:row>
    <x:row r="1309">
      <x:c r="A1309" s="5" t="s">
        <x:v>2561</x:v>
      </x:c>
      <x:c r="B1309" s="5">
        <x:v>45823</x:v>
      </x:c>
      <x:c r="C1309" s="5" t="s">
        <x:v>127</x:v>
      </x:c>
      <x:c r="D1309" s="5" t="s">
        <x:v>128</x:v>
      </x:c>
      <x:c r="E1309" s="5" t="s">
        <x:v>55</x:v>
      </x:c>
      <x:c r="F1309" s="5" t="s">
        <x:v>41</x:v>
      </x:c>
      <x:c r="G1309" s="5" t="s">
        <x:v>2562</x:v>
      </x:c>
      <x:c r="H1309" s="5" t="s">
        <x:v>78</x:v>
      </x:c>
      <x:c r="I1309" s="5" t="s">
        <x:v>803</x:v>
      </x:c>
      <x:c r="J1309" s="5" t="s">
        <x:v>74</x:v>
      </x:c>
      <x:c r="K1309" s="5" t="s">
        <x:v>86</x:v>
      </x:c>
      <x:c r="L1309" s="5" t="s">
        <x:v>47</x:v>
      </x:c>
      <x:c r="M1309" s="5" t="s">
        <x:v>275</x:v>
      </x:c>
      <x:c r="N1309" s="6">
        <x:v>5</x:v>
      </x:c>
      <x:c r="O1309" s="7">
        <x:v>97.090000000000003</x:v>
      </x:c>
      <x:c r="P1309" s="8">
        <x:v>0</x:v>
      </x:c>
      <x:c r="Q1309" s="7">
        <x:v>53.409999999999997</x:v>
      </x:c>
      <x:c r="R1309" s="7">
        <x:v>485.44999999999999</x:v>
      </x:c>
      <x:c r="S1309" s="5" t="s">
        <x:v>49</x:v>
      </x:c>
      <x:c r="T1309" s="7">
        <x:v>84523.210000000006</x:v>
      </x:c>
      <x:c r="U1309" s="6"/>
      <x:c r="V1309" s="6"/>
      <x:c r="W1309" s="5" t="s">
        <x:v>50</x:v>
      </x:c>
      <x:c r="X1309" s="5" t="s">
        <x:v>80</x:v>
      </x:c>
    </x:row>
    <x:row r="1310">
      <x:c r="A1310" s="5" t="s">
        <x:v>2563</x:v>
      </x:c>
      <x:c r="B1310" s="5">
        <x:v>45788</x:v>
      </x:c>
      <x:c r="C1310" s="5" t="s">
        <x:v>144</x:v>
      </x:c>
      <x:c r="D1310" s="5" t="s">
        <x:v>145</x:v>
      </x:c>
      <x:c r="E1310" s="5" t="s">
        <x:v>55</x:v>
      </x:c>
      <x:c r="F1310" s="5" t="s">
        <x:v>66</x:v>
      </x:c>
      <x:c r="G1310" s="5" t="s">
        <x:v>1679</x:v>
      </x:c>
      <x:c r="H1310" s="5" t="s">
        <x:v>43</x:v>
      </x:c>
      <x:c r="I1310" s="5" t="s">
        <x:v>616</x:v>
      </x:c>
      <x:c r="J1310" s="5" t="s">
        <x:v>74</x:v>
      </x:c>
      <x:c r="K1310" s="5" t="s">
        <x:v>61</x:v>
      </x:c>
      <x:c r="L1310" s="5" t="s">
        <x:v>951</x:v>
      </x:c>
      <x:c r="M1310" s="5" t="s">
        <x:v>189</x:v>
      </x:c>
      <x:c r="N1310" s="6">
        <x:v>5</x:v>
      </x:c>
      <x:c r="O1310" s="7">
        <x:v>94.019999999999996</x:v>
      </x:c>
      <x:c r="P1310" s="8">
        <x:v>0.25</x:v>
      </x:c>
      <x:c r="Q1310" s="7">
        <x:v>64.439999999999998</x:v>
      </x:c>
      <x:c r="R1310" s="7">
        <x:v>352.57999999999998</x:v>
      </x:c>
      <x:c r="S1310" s="5" t="s">
        <x:v>49</x:v>
      </x:c>
      <x:c r="T1310" s="7"/>
      <x:c r="U1310" s="6"/>
      <x:c r="V1310" s="6"/>
      <x:c r="W1310" s="5" t="s">
        <x:v>50</x:v>
      </x:c>
      <x:c r="X1310" s="5" t="s">
        <x:v>80</x:v>
      </x:c>
    </x:row>
    <x:row r="1311">
      <x:c r="A1311" s="5" t="s">
        <x:v>2564</x:v>
      </x:c>
      <x:c r="B1311" s="5">
        <x:v>45330</x:v>
      </x:c>
      <x:c r="C1311" s="5" t="s">
        <x:v>82</x:v>
      </x:c>
      <x:c r="D1311" s="5" t="s">
        <x:v>83</x:v>
      </x:c>
      <x:c r="E1311" s="5" t="s">
        <x:v>40</x:v>
      </x:c>
      <x:c r="F1311" s="5" t="s">
        <x:v>56</x:v>
      </x:c>
      <x:c r="G1311" s="5" t="s">
        <x:v>2565</x:v>
      </x:c>
      <x:c r="H1311" s="5" t="s">
        <x:v>43</x:v>
      </x:c>
      <x:c r="I1311" s="5" t="s">
        <x:v>1187</x:v>
      </x:c>
      <x:c r="J1311" s="5" t="s">
        <x:v>45</x:v>
      </x:c>
      <x:c r="K1311" s="5" t="s">
        <x:v>117</x:v>
      </x:c>
      <x:c r="L1311" s="5" t="s">
        <x:v>16</x:v>
      </x:c>
      <x:c r="M1311" s="5" t="s">
        <x:v>322</x:v>
      </x:c>
      <x:c r="N1311" s="6">
        <x:v>1</x:v>
      </x:c>
      <x:c r="O1311" s="7">
        <x:v>188.59</x:v>
      </x:c>
      <x:c r="P1311" s="8">
        <x:v>0.20000000000000001</x:v>
      </x:c>
      <x:c r="Q1311" s="7">
        <x:v>123.81</x:v>
      </x:c>
      <x:c r="R1311" s="7">
        <x:v>150.87</x:v>
      </x:c>
      <x:c r="S1311" s="5" t="s">
        <x:v>49</x:v>
      </x:c>
      <x:c r="T1311" s="7">
        <x:v>141901.59</x:v>
      </x:c>
      <x:c r="U1311" s="6"/>
      <x:c r="V1311" s="6"/>
      <x:c r="W1311" s="5" t="s">
        <x:v>50</x:v>
      </x:c>
      <x:c r="X1311" s="5" t="s">
        <x:v>80</x:v>
      </x:c>
    </x:row>
    <x:row r="1312">
      <x:c r="A1312" s="5" t="s">
        <x:v>2566</x:v>
      </x:c>
      <x:c r="B1312" s="5">
        <x:v>45961</x:v>
      </x:c>
      <x:c r="C1312" s="5" t="s">
        <x:v>340</x:v>
      </x:c>
      <x:c r="D1312" s="5" t="s">
        <x:v>341</x:v>
      </x:c>
      <x:c r="E1312" s="5" t="s">
        <x:v>55</x:v>
      </x:c>
      <x:c r="F1312" s="5" t="s">
        <x:v>66</x:v>
      </x:c>
      <x:c r="G1312" s="5" t="s">
        <x:v>2567</x:v>
      </x:c>
      <x:c r="H1312" s="5" t="s">
        <x:v>104</x:v>
      </x:c>
      <x:c r="I1312" s="5" t="s">
        <x:v>130</x:v>
      </x:c>
      <x:c r="J1312" s="5" t="s">
        <x:v>74</x:v>
      </x:c>
      <x:c r="K1312" s="5" t="s">
        <x:v>61</x:v>
      </x:c>
      <x:c r="L1312" s="5" t="s">
        <x:v>16</x:v>
      </x:c>
      <x:c r="M1312" s="5" t="s">
        <x:v>69</x:v>
      </x:c>
      <x:c r="N1312" s="6">
        <x:v>0</x:v>
      </x:c>
      <x:c r="O1312" s="7">
        <x:v>63.979999999999997</x:v>
      </x:c>
      <x:c r="P1312" s="8">
        <x:v>5.0000000000000003e-002</x:v>
      </x:c>
      <x:c r="Q1312" s="7">
        <x:v>35.640000000000001</x:v>
      </x:c>
      <x:c r="R1312" s="7">
        <x:v>0</x:v>
      </x:c>
      <x:c r="S1312" s="5" t="s">
        <x:v>49</x:v>
      </x:c>
      <x:c r="T1312" s="7">
        <x:v>155874.89000000001</x:v>
      </x:c>
      <x:c r="U1312" s="6"/>
      <x:c r="V1312" s="6"/>
      <x:c r="W1312" s="5" t="s">
        <x:v>151</x:v>
      </x:c>
      <x:c r="X1312" s="5" t="s">
        <x:v>51</x:v>
      </x:c>
    </x:row>
    <x:row r="1313">
      <x:c r="A1313" s="5" t="s">
        <x:v>2568</x:v>
      </x:c>
      <x:c r="B1313" s="5">
        <x:v>46166</x:v>
      </x:c>
      <x:c r="C1313" s="5" t="s">
        <x:v>162</x:v>
      </x:c>
      <x:c r="D1313" s="5" t="s">
        <x:v>163</x:v>
      </x:c>
      <x:c r="E1313" s="5" t="s">
        <x:v>40</x:v>
      </x:c>
      <x:c r="F1313" s="5" t="s">
        <x:v>158</x:v>
      </x:c>
      <x:c r="G1313" s="5" t="s">
        <x:v>2023</x:v>
      </x:c>
      <x:c r="H1313" s="5" t="s">
        <x:v>43</x:v>
      </x:c>
      <x:c r="I1313" s="5" t="s">
        <x:v>550</x:v>
      </x:c>
      <x:c r="J1313" s="5" t="s">
        <x:v>45</x:v>
      </x:c>
      <x:c r="K1313" s="5" t="s">
        <x:v>61</x:v>
      </x:c>
      <x:c r="L1313" s="5" t="s">
        <x:v>16</x:v>
      </x:c>
      <x:c r="M1313" s="5" t="s">
        <x:v>211</x:v>
      </x:c>
      <x:c r="N1313" s="6">
        <x:v>1</x:v>
      </x:c>
      <x:c r="O1313" s="7">
        <x:v>418.83999999999997</x:v>
      </x:c>
      <x:c r="P1313" s="8">
        <x:v>0</x:v>
      </x:c>
      <x:c r="Q1313" s="7">
        <x:v>240.44999999999999</x:v>
      </x:c>
      <x:c r="R1313" s="7">
        <x:v>418.83999999999997</x:v>
      </x:c>
      <x:c r="S1313" s="5" t="s">
        <x:v>49</x:v>
      </x:c>
      <x:c r="T1313" s="7">
        <x:v>194671.92000000001</x:v>
      </x:c>
      <x:c r="U1313" s="6"/>
      <x:c r="V1313" s="6"/>
      <x:c r="W1313" s="5" t="s">
        <x:v>50</x:v>
      </x:c>
      <x:c r="X1313" s="5" t="s">
        <x:v>97</x:v>
      </x:c>
    </x:row>
    <x:row r="1314">
      <x:c r="A1314" s="5" t="s">
        <x:v>2569</x:v>
      </x:c>
      <x:c r="B1314" s="5">
        <x:v>46181</x:v>
      </x:c>
      <x:c r="C1314" s="5" t="s">
        <x:v>200</x:v>
      </x:c>
      <x:c r="D1314" s="5" t="s">
        <x:v>201</x:v>
      </x:c>
      <x:c r="E1314" s="5" t="s">
        <x:v>40</x:v>
      </x:c>
      <x:c r="F1314" s="5" t="s">
        <x:v>158</x:v>
      </x:c>
      <x:c r="G1314" s="5" t="s">
        <x:v>1204</x:v>
      </x:c>
      <x:c r="H1314" s="5" t="s">
        <x:v>43</x:v>
      </x:c>
      <x:c r="I1314" s="5" t="s">
        <x:v>1451</x:v>
      </x:c>
      <x:c r="J1314" s="5" t="s">
        <x:v>60</x:v>
      </x:c>
      <x:c r="K1314" s="5" t="s">
        <x:v>86</x:v>
      </x:c>
      <x:c r="L1314" s="5" t="s">
        <x:v>16</x:v>
      </x:c>
      <x:c r="M1314" s="5" t="s">
        <x:v>262</x:v>
      </x:c>
      <x:c r="N1314" s="6">
        <x:v>7</x:v>
      </x:c>
      <x:c r="O1314" s="7">
        <x:v>139.02000000000001</x:v>
      </x:c>
      <x:c r="P1314" s="8">
        <x:v>0.10000000000000001</x:v>
      </x:c>
      <x:c r="Q1314" s="7">
        <x:v>89.379999999999995</x:v>
      </x:c>
      <x:c r="R1314" s="7">
        <x:v>875.83000000000004</x:v>
      </x:c>
      <x:c r="S1314" s="5" t="s">
        <x:v>49</x:v>
      </x:c>
      <x:c r="T1314" s="7">
        <x:v>125192.92999999999</x:v>
      </x:c>
      <x:c r="U1314" s="6"/>
      <x:c r="V1314" s="6"/>
      <x:c r="W1314" s="5" t="s">
        <x:v>50</x:v>
      </x:c>
      <x:c r="X1314" s="5" t="s">
        <x:v>80</x:v>
      </x:c>
    </x:row>
    <x:row r="1315">
      <x:c r="A1315" s="5" t="s">
        <x:v>2570</x:v>
      </x:c>
      <x:c r="B1315" s="5">
        <x:v>46097</x:v>
      </x:c>
      <x:c r="C1315" s="5" t="s">
        <x:v>127</x:v>
      </x:c>
      <x:c r="D1315" s="5" t="s">
        <x:v>128</x:v>
      </x:c>
      <x:c r="E1315" s="5" t="s">
        <x:v>55</x:v>
      </x:c>
      <x:c r="F1315" s="5" t="s">
        <x:v>41</x:v>
      </x:c>
      <x:c r="G1315" s="5" t="s">
        <x:v>1319</x:v>
      </x:c>
      <x:c r="H1315" s="5" t="s">
        <x:v>78</x:v>
      </x:c>
      <x:c r="I1315" s="5" t="s">
        <x:v>797</x:v>
      </x:c>
      <x:c r="J1315" s="5" t="s">
        <x:v>93</x:v>
      </x:c>
      <x:c r="K1315" s="5" t="s">
        <x:v>117</x:v>
      </x:c>
      <x:c r="L1315" s="5" t="s">
        <x:v>131</x:v>
      </x:c>
      <x:c r="M1315" s="5" t="s">
        <x:v>222</x:v>
      </x:c>
      <x:c r="N1315" s="6">
        <x:v>1</x:v>
      </x:c>
      <x:c r="O1315" s="7">
        <x:v>43.130000000000003</x:v>
      </x:c>
      <x:c r="P1315" s="8">
        <x:v>0.14999999999999999</x:v>
      </x:c>
      <x:c r="Q1315" s="7">
        <x:v>28.800000000000001</x:v>
      </x:c>
      <x:c r="R1315" s="7">
        <x:v>36.659999999999997</x:v>
      </x:c>
      <x:c r="S1315" s="5" t="s">
        <x:v>49</x:v>
      </x:c>
      <x:c r="T1315" s="7">
        <x:v>83201.929999999993</x:v>
      </x:c>
      <x:c r="U1315" s="6"/>
      <x:c r="V1315" s="6"/>
      <x:c r="W1315" s="5" t="s">
        <x:v>50</x:v>
      </x:c>
      <x:c r="X1315" s="5" t="s">
        <x:v>80</x:v>
      </x:c>
    </x:row>
    <x:row r="1316">
      <x:c r="A1316" s="5" t="s">
        <x:v>2571</x:v>
      </x:c>
      <x:c r="B1316" s="5">
        <x:v>46049</x:v>
      </x:c>
      <x:c r="C1316" s="5" t="s">
        <x:v>156</x:v>
      </x:c>
      <x:c r="D1316" s="5" t="s">
        <x:v>157</x:v>
      </x:c>
      <x:c r="E1316" s="5" t="s">
        <x:v>55</x:v>
      </x:c>
      <x:c r="F1316" s="5" t="s">
        <x:v>158</x:v>
      </x:c>
      <x:c r="G1316" s="5" t="s">
        <x:v>421</x:v>
      </x:c>
      <x:c r="H1316" s="5" t="s">
        <x:v>58</x:v>
      </x:c>
      <x:c r="I1316" s="5" t="s">
        <x:v>375</x:v>
      </x:c>
      <x:c r="J1316" s="5" t="s">
        <x:v>116</x:v>
      </x:c>
      <x:c r="K1316" s="5" t="s">
        <x:v>46</x:v>
      </x:c>
      <x:c r="L1316" s="5" t="s">
        <x:v>16</x:v>
      </x:c>
      <x:c r="M1316" s="5" t="s">
        <x:v>106</x:v>
      </x:c>
      <x:c r="N1316" s="6">
        <x:v>1</x:v>
      </x:c>
      <x:c r="O1316" s="7">
        <x:v>188.09999999999999</x:v>
      </x:c>
      <x:c r="P1316" s="8">
        <x:v>5.0000000000000003e-002</x:v>
      </x:c>
      <x:c r="Q1316" s="7">
        <x:v>122.58</x:v>
      </x:c>
      <x:c r="R1316" s="7">
        <x:v>178.69</x:v>
      </x:c>
      <x:c r="S1316" s="5" t="s">
        <x:v>49</x:v>
      </x:c>
      <x:c r="T1316" s="7">
        <x:v>173590.59</x:v>
      </x:c>
      <x:c r="U1316" s="6"/>
      <x:c r="V1316" s="6"/>
      <x:c r="W1316" s="5" t="s">
        <x:v>50</x:v>
      </x:c>
      <x:c r="X1316" s="5" t="s">
        <x:v>80</x:v>
      </x:c>
    </x:row>
    <x:row r="1317">
      <x:c r="A1317" s="5" t="s">
        <x:v>2572</x:v>
      </x:c>
      <x:c r="B1317" s="5">
        <x:v>45507</x:v>
      </x:c>
      <x:c r="C1317" s="5" t="s">
        <x:v>340</x:v>
      </x:c>
      <x:c r="D1317" s="5" t="s">
        <x:v>341</x:v>
      </x:c>
      <x:c r="E1317" s="5" t="s">
        <x:v>55</x:v>
      </x:c>
      <x:c r="F1317" s="5" t="s">
        <x:v>66</x:v>
      </x:c>
      <x:c r="G1317" s="5" t="s">
        <x:v>1167</x:v>
      </x:c>
      <x:c r="H1317" s="5" t="s">
        <x:v>78</x:v>
      </x:c>
      <x:c r="I1317" s="5" t="s">
        <x:v>121</x:v>
      </x:c>
      <x:c r="J1317" s="5" t="s">
        <x:v>93</x:v>
      </x:c>
      <x:c r="K1317" s="5" t="s">
        <x:v>46</x:v>
      </x:c>
      <x:c r="L1317" s="5" t="s">
        <x:v>16</x:v>
      </x:c>
      <x:c r="M1317" s="5" t="s">
        <x:v>350</x:v>
      </x:c>
      <x:c r="N1317" s="6">
        <x:v>1</x:v>
      </x:c>
      <x:c r="O1317" s="7">
        <x:v>25.760000000000002</x:v>
      </x:c>
      <x:c r="P1317" s="8">
        <x:v>0.14999999999999999</x:v>
      </x:c>
      <x:c r="Q1317" s="7">
        <x:v>18.82</x:v>
      </x:c>
      <x:c r="R1317" s="7">
        <x:v>21.899999999999999</x:v>
      </x:c>
      <x:c r="S1317" s="5" t="s">
        <x:v>49</x:v>
      </x:c>
      <x:c r="T1317" s="7">
        <x:v>150623.88</x:v>
      </x:c>
      <x:c r="U1317" s="6"/>
      <x:c r="V1317" s="6"/>
      <x:c r="W1317" s="5" t="s">
        <x:v>50</x:v>
      </x:c>
      <x:c r="X1317" s="5" t="s">
        <x:v>97</x:v>
      </x:c>
    </x:row>
    <x:row r="1318">
      <x:c r="A1318" s="5" t="s">
        <x:v>2573</x:v>
      </x:c>
      <x:c r="B1318" s="5">
        <x:v>45322</x:v>
      </x:c>
      <x:c r="C1318" s="5" t="s">
        <x:v>185</x:v>
      </x:c>
      <x:c r="D1318" s="5" t="s">
        <x:v>186</x:v>
      </x:c>
      <x:c r="E1318" s="5" t="s">
        <x:v>90</x:v>
      </x:c>
      <x:c r="F1318" s="5" t="s">
        <x:v>41</x:v>
      </x:c>
      <x:c r="G1318" s="5" t="s">
        <x:v>2574</x:v>
      </x:c>
      <x:c r="H1318" s="5" t="s">
        <x:v>78</x:v>
      </x:c>
      <x:c r="I1318" s="5" t="s">
        <x:v>405</x:v>
      </x:c>
      <x:c r="J1318" s="5" t="s">
        <x:v>60</x:v>
      </x:c>
      <x:c r="K1318" s="5" t="s">
        <x:v>61</x:v>
      </x:c>
      <x:c r="L1318" s="5" t="s">
        <x:v>16</x:v>
      </x:c>
      <x:c r="M1318" s="5" t="s">
        <x:v>62</x:v>
      </x:c>
      <x:c r="N1318" s="6">
        <x:v>1</x:v>
      </x:c>
      <x:c r="O1318" s="7">
        <x:v>131.53</x:v>
      </x:c>
      <x:c r="P1318" s="8">
        <x:v>0</x:v>
      </x:c>
      <x:c r="Q1318" s="7">
        <x:v>75.150000000000006</x:v>
      </x:c>
      <x:c r="R1318" s="7">
        <x:v>131.53</x:v>
      </x:c>
      <x:c r="S1318" s="5" t="s">
        <x:v>49</x:v>
      </x:c>
      <x:c r="T1318" s="7">
        <x:v>167379.12</x:v>
      </x:c>
      <x:c r="U1318" s="6"/>
      <x:c r="V1318" s="6"/>
      <x:c r="W1318" s="5" t="s">
        <x:v>50</x:v>
      </x:c>
      <x:c r="X1318" s="5" t="s">
        <x:v>80</x:v>
      </x:c>
    </x:row>
    <x:row r="1319">
      <x:c r="A1319" s="5" t="s">
        <x:v>2575</x:v>
      </x:c>
      <x:c r="B1319" s="5">
        <x:v>45662</x:v>
      </x:c>
      <x:c r="C1319" s="5" t="s">
        <x:v>162</x:v>
      </x:c>
      <x:c r="D1319" s="5" t="s">
        <x:v>163</x:v>
      </x:c>
      <x:c r="E1319" s="5" t="s">
        <x:v>40</x:v>
      </x:c>
      <x:c r="F1319" s="5" t="s">
        <x:v>158</x:v>
      </x:c>
      <x:c r="G1319" s="5" t="s">
        <x:v>1459</x:v>
      </x:c>
      <x:c r="H1319" s="5" t="s">
        <x:v>58</x:v>
      </x:c>
      <x:c r="I1319" s="5" t="s">
        <x:v>494</x:v>
      </x:c>
      <x:c r="J1319" s="5" t="s">
        <x:v>45</x:v>
      </x:c>
      <x:c r="K1319" s="5" t="s">
        <x:v>117</x:v>
      </x:c>
      <x:c r="L1319" s="5" t="s">
        <x:v>131</x:v>
      </x:c>
      <x:c r="M1319" s="5" t="s">
        <x:v>222</x:v>
      </x:c>
      <x:c r="N1319" s="6">
        <x:v>3</x:v>
      </x:c>
      <x:c r="O1319" s="7">
        <x:v>6599.8000000000002</x:v>
      </x:c>
      <x:c r="P1319" s="8">
        <x:v>0.14999999999999999</x:v>
      </x:c>
      <x:c r="Q1319" s="7">
        <x:v>417.19999999999999</x:v>
      </x:c>
      <x:c r="R1319" s="7">
        <x:v>1682.95</x:v>
      </x:c>
      <x:c r="S1319" s="5" t="s">
        <x:v>49</x:v>
      </x:c>
      <x:c r="T1319" s="7">
        <x:v>97395.610000000001</x:v>
      </x:c>
      <x:c r="U1319" s="6"/>
      <x:c r="V1319" s="6"/>
      <x:c r="W1319" s="5" t="s">
        <x:v>50</x:v>
      </x:c>
      <x:c r="X1319" s="5" t="s">
        <x:v>97</x:v>
      </x:c>
    </x:row>
    <x:row r="1320">
      <x:c r="A1320" s="5" t="s">
        <x:v>2576</x:v>
      </x:c>
      <x:c r="B1320" s="5">
        <x:v>45967</x:v>
      </x:c>
      <x:c r="C1320" s="5" t="s">
        <x:v>88</x:v>
      </x:c>
      <x:c r="D1320" s="5" t="s">
        <x:v>89</x:v>
      </x:c>
      <x:c r="E1320" s="5" t="s">
        <x:v>90</x:v>
      </x:c>
      <x:c r="F1320" s="5" t="s">
        <x:v>56</x:v>
      </x:c>
      <x:c r="G1320" s="5" t="s">
        <x:v>2517</x:v>
      </x:c>
      <x:c r="H1320" s="5" t="s">
        <x:v>104</x:v>
      </x:c>
      <x:c r="I1320" s="5" t="s">
        <x:v>503</x:v>
      </x:c>
      <x:c r="J1320" s="5" t="s">
        <x:v>116</x:v>
      </x:c>
      <x:c r="K1320" s="5" t="s">
        <x:v>86</x:v>
      </x:c>
      <x:c r="L1320" s="5" t="s">
        <x:v>16</x:v>
      </x:c>
      <x:c r="M1320" s="5" t="s">
        <x:v>136</x:v>
      </x:c>
      <x:c r="N1320" s="6">
        <x:v>3</x:v>
      </x:c>
      <x:c r="O1320" s="7">
        <x:v>242.53</x:v>
      </x:c>
      <x:c r="P1320" s="8">
        <x:v>0.25</x:v>
      </x:c>
      <x:c r="Q1320" s="7">
        <x:v>195.19999999999999</x:v>
      </x:c>
      <x:c r="R1320" s="7">
        <x:v>545.69000000000005</x:v>
      </x:c>
      <x:c r="S1320" s="5" t="s">
        <x:v>49</x:v>
      </x:c>
      <x:c r="T1320" s="7">
        <x:v>167552.32999999999</x:v>
      </x:c>
      <x:c r="U1320" s="6"/>
      <x:c r="V1320" s="6"/>
      <x:c r="W1320" s="5" t="s">
        <x:v>50</x:v>
      </x:c>
      <x:c r="X1320" s="5" t="s">
        <x:v>80</x:v>
      </x:c>
    </x:row>
    <x:row r="1321">
      <x:c r="A1321" s="5" t="s">
        <x:v>2577</x:v>
      </x:c>
      <x:c r="B1321" s="5">
        <x:v>45458</x:v>
      </x:c>
      <x:c r="C1321" s="5" t="s">
        <x:v>200</x:v>
      </x:c>
      <x:c r="D1321" s="5" t="s">
        <x:v>201</x:v>
      </x:c>
      <x:c r="E1321" s="5" t="s">
        <x:v>40</x:v>
      </x:c>
      <x:c r="F1321" s="5" t="s">
        <x:v>158</x:v>
      </x:c>
      <x:c r="G1321" s="5" t="s">
        <x:v>1863</x:v>
      </x:c>
      <x:c r="H1321" s="5" t="s">
        <x:v>43</x:v>
      </x:c>
      <x:c r="I1321" s="5" t="s">
        <x:v>250</x:v>
      </x:c>
      <x:c r="J1321" s="5" t="s">
        <x:v>60</x:v>
      </x:c>
      <x:c r="K1321" s="5" t="s">
        <x:v>46</x:v>
      </x:c>
      <x:c r="L1321" s="5" t="s">
        <x:v>16</x:v>
      </x:c>
      <x:c r="M1321" s="5" t="s">
        <x:v>75</x:v>
      </x:c>
      <x:c r="N1321" s="6">
        <x:v>1</x:v>
      </x:c>
      <x:c r="O1321" s="7">
        <x:v>205.36000000000001</x:v>
      </x:c>
      <x:c r="P1321" s="8">
        <x:v>0.20000000000000001</x:v>
      </x:c>
      <x:c r="Q1321" s="7">
        <x:v>120.05</x:v>
      </x:c>
      <x:c r="R1321" s="7">
        <x:v>164.28999999999999</x:v>
      </x:c>
      <x:c r="S1321" s="5" t="s">
        <x:v>49</x:v>
      </x:c>
      <x:c r="T1321" s="7">
        <x:v>201185.26000000001</x:v>
      </x:c>
      <x:c r="U1321" s="6"/>
      <x:c r="V1321" s="6"/>
      <x:c r="W1321" s="5" t="s">
        <x:v>50</x:v>
      </x:c>
      <x:c r="X1321" s="5" t="s">
        <x:v>80</x:v>
      </x:c>
    </x:row>
    <x:row r="1322">
      <x:c r="A1322" s="5" t="s">
        <x:v>2578</x:v>
      </x:c>
      <x:c r="B1322" s="5">
        <x:v>45428</x:v>
      </x:c>
      <x:c r="C1322" s="5" t="s">
        <x:v>138</x:v>
      </x:c>
      <x:c r="D1322" s="5" t="s">
        <x:v>139</x:v>
      </x:c>
      <x:c r="E1322" s="5" t="s">
        <x:v>90</x:v>
      </x:c>
      <x:c r="F1322" s="5" t="s">
        <x:v>41</x:v>
      </x:c>
      <x:c r="G1322" s="5" t="s">
        <x:v>764</x:v>
      </x:c>
      <x:c r="H1322" s="5" t="s">
        <x:v>43</x:v>
      </x:c>
      <x:c r="I1322" s="5" t="s">
        <x:v>160</x:v>
      </x:c>
      <x:c r="J1322" s="5" t="s">
        <x:v>60</x:v>
      </x:c>
      <x:c r="K1322" s="5" t="s">
        <x:v>117</x:v>
      </x:c>
      <x:c r="L1322" s="5" t="s">
        <x:v>94</x:v>
      </x:c>
      <x:c r="M1322" s="5" t="s">
        <x:v>281</x:v>
      </x:c>
      <x:c r="N1322" s="6">
        <x:v>0</x:v>
      </x:c>
      <x:c r="O1322" s="7">
        <x:v>236.88</x:v>
      </x:c>
      <x:c r="P1322" s="8">
        <x:v>5.0000000000000003e-002</x:v>
      </x:c>
      <x:c r="Q1322" s="7">
        <x:v>154.81999999999999</x:v>
      </x:c>
      <x:c r="R1322" s="7">
        <x:v>0</x:v>
      </x:c>
      <x:c r="S1322" s="5" t="s">
        <x:v>49</x:v>
      </x:c>
      <x:c r="T1322" s="7">
        <x:v>81486.630000000005</x:v>
      </x:c>
      <x:c r="U1322" s="6"/>
      <x:c r="V1322" s="6"/>
      <x:c r="W1322" s="5" t="s">
        <x:v>151</x:v>
      </x:c>
      <x:c r="X1322" s="5" t="s">
        <x:v>97</x:v>
      </x:c>
    </x:row>
    <x:row r="1323">
      <x:c r="A1323" s="5" t="s">
        <x:v>2579</x:v>
      </x:c>
      <x:c r="B1323" s="5">
        <x:v>46106</x:v>
      </x:c>
      <x:c r="C1323" s="5" t="s">
        <x:v>88</x:v>
      </x:c>
      <x:c r="D1323" s="5" t="s">
        <x:v>89</x:v>
      </x:c>
      <x:c r="E1323" s="5" t="s">
        <x:v>90</x:v>
      </x:c>
      <x:c r="F1323" s="5" t="s">
        <x:v>56</x:v>
      </x:c>
      <x:c r="G1323" s="5" t="s">
        <x:v>2580</x:v>
      </x:c>
      <x:c r="H1323" s="5" t="s">
        <x:v>78</x:v>
      </x:c>
      <x:c r="I1323" s="5" t="s">
        <x:v>588</x:v>
      </x:c>
      <x:c r="J1323" s="5" t="s">
        <x:v>45</x:v>
      </x:c>
      <x:c r="K1323" s="5" t="s">
        <x:v>86</x:v>
      </x:c>
      <x:c r="L1323" s="5" t="s">
        <x:v>304</x:v>
      </x:c>
      <x:c r="M1323" s="5" t="s">
        <x:v>211</x:v>
      </x:c>
      <x:c r="N1323" s="6">
        <x:v>1</x:v>
      </x:c>
      <x:c r="O1323" s="7">
        <x:v>248.72999999999999</x:v>
      </x:c>
      <x:c r="P1323" s="8">
        <x:v>0.25</x:v>
      </x:c>
      <x:c r="Q1323" s="7">
        <x:v>149.37</x:v>
      </x:c>
      <x:c r="R1323" s="7">
        <x:v>186.55000000000001</x:v>
      </x:c>
      <x:c r="S1323" s="5" t="s">
        <x:v>49</x:v>
      </x:c>
      <x:c r="T1323" s="7"/>
      <x:c r="U1323" s="6"/>
      <x:c r="V1323" s="6"/>
      <x:c r="W1323" s="5" t="s">
        <x:v>50</x:v>
      </x:c>
      <x:c r="X1323" s="5" t="s">
        <x:v>51</x:v>
      </x:c>
    </x:row>
    <x:row r="1324">
      <x:c r="A1324" s="5" t="s">
        <x:v>2581</x:v>
      </x:c>
      <x:c r="B1324" s="5">
        <x:v>46203</x:v>
      </x:c>
      <x:c r="C1324" s="5" t="s">
        <x:v>138</x:v>
      </x:c>
      <x:c r="D1324" s="5" t="s">
        <x:v>139</x:v>
      </x:c>
      <x:c r="E1324" s="5" t="s">
        <x:v>90</x:v>
      </x:c>
      <x:c r="F1324" s="5" t="s">
        <x:v>41</x:v>
      </x:c>
      <x:c r="G1324" s="5" t="s">
        <x:v>2582</x:v>
      </x:c>
      <x:c r="H1324" s="5" t="s">
        <x:v>78</x:v>
      </x:c>
      <x:c r="I1324" s="5" t="s">
        <x:v>503</x:v>
      </x:c>
      <x:c r="J1324" s="5" t="s">
        <x:v>116</x:v>
      </x:c>
      <x:c r="K1324" s="5" t="s">
        <x:v>86</x:v>
      </x:c>
      <x:c r="L1324" s="5" t="s">
        <x:v>47</x:v>
      </x:c>
      <x:c r="M1324" s="5" t="s">
        <x:v>125</x:v>
      </x:c>
      <x:c r="N1324" s="6">
        <x:v>3</x:v>
      </x:c>
      <x:c r="O1324" s="7">
        <x:v>272.81999999999999</x:v>
      </x:c>
      <x:c r="P1324" s="8">
        <x:v>0.25</x:v>
      </x:c>
      <x:c r="Q1324" s="7">
        <x:v>195.19999999999999</x:v>
      </x:c>
      <x:c r="R1324" s="7">
        <x:v>613.85000000000002</x:v>
      </x:c>
      <x:c r="S1324" s="5" t="s">
        <x:v>49</x:v>
      </x:c>
      <x:c r="T1324" s="7">
        <x:v>78537.509999999995</x:v>
      </x:c>
      <x:c r="U1324" s="6"/>
      <x:c r="V1324" s="6"/>
      <x:c r="W1324" s="5" t="s">
        <x:v>50</x:v>
      </x:c>
      <x:c r="X1324" s="5" t="s">
        <x:v>97</x:v>
      </x:c>
    </x:row>
    <x:row r="1325">
      <x:c r="A1325" s="5" t="s">
        <x:v>2583</x:v>
      </x:c>
      <x:c r="B1325" s="5">
        <x:v>45518</x:v>
      </x:c>
      <x:c r="C1325" s="5" t="s">
        <x:v>156</x:v>
      </x:c>
      <x:c r="D1325" s="5" t="s">
        <x:v>157</x:v>
      </x:c>
      <x:c r="E1325" s="5" t="s">
        <x:v>55</x:v>
      </x:c>
      <x:c r="F1325" s="5" t="s">
        <x:v>158</x:v>
      </x:c>
      <x:c r="G1325" s="5" t="s">
        <x:v>2584</x:v>
      </x:c>
      <x:c r="H1325" s="5" t="s">
        <x:v>104</x:v>
      </x:c>
      <x:c r="I1325" s="5" t="s">
        <x:v>169</x:v>
      </x:c>
      <x:c r="J1325" s="5" t="s">
        <x:v>74</x:v>
      </x:c>
      <x:c r="K1325" s="5" t="s">
        <x:v>46</x:v>
      </x:c>
      <x:c r="L1325" s="5" t="s">
        <x:v>94</x:v>
      </x:c>
      <x:c r="M1325" s="5" t="s">
        <x:v>530</x:v>
      </x:c>
      <x:c r="N1325" s="6">
        <x:v>1</x:v>
      </x:c>
      <x:c r="O1325" s="7">
        <x:v>60.020000000000003</x:v>
      </x:c>
      <x:c r="P1325" s="8">
        <x:v>5.0000000000000003e-002</x:v>
      </x:c>
      <x:c r="Q1325" s="7">
        <x:v>39.799999999999997</x:v>
      </x:c>
      <x:c r="R1325" s="7">
        <x:v>57.020000000000003</x:v>
      </x:c>
      <x:c r="S1325" s="5" t="s">
        <x:v>49</x:v>
      </x:c>
      <x:c r="T1325" s="7">
        <x:v>92789.990000000005</x:v>
      </x:c>
      <x:c r="U1325" s="6"/>
      <x:c r="V1325" s="6"/>
      <x:c r="W1325" s="5" t="s">
        <x:v>50</x:v>
      </x:c>
      <x:c r="X1325" s="5" t="s">
        <x:v>97</x:v>
      </x:c>
    </x:row>
    <x:row r="1326">
      <x:c r="A1326" s="5" t="s">
        <x:v>2585</x:v>
      </x:c>
      <x:c r="B1326" s="5">
        <x:v>46030</x:v>
      </x:c>
      <x:c r="C1326" s="5" t="s">
        <x:v>38</x:v>
      </x:c>
      <x:c r="D1326" s="5" t="s">
        <x:v>39</x:v>
      </x:c>
      <x:c r="E1326" s="5" t="s">
        <x:v>40</x:v>
      </x:c>
      <x:c r="F1326" s="5" t="s">
        <x:v>41</x:v>
      </x:c>
      <x:c r="G1326" s="5" t="s">
        <x:v>2586</x:v>
      </x:c>
      <x:c r="H1326" s="5" t="s">
        <x:v>78</x:v>
      </x:c>
      <x:c r="I1326" s="5" t="s">
        <x:v>395</x:v>
      </x:c>
      <x:c r="J1326" s="5" t="s">
        <x:v>74</x:v>
      </x:c>
      <x:c r="K1326" s="5" t="s">
        <x:v>86</x:v>
      </x:c>
      <x:c r="L1326" s="5" t="s">
        <x:v>131</x:v>
      </x:c>
      <x:c r="M1326" s="5" t="s">
        <x:v>198</x:v>
      </x:c>
      <x:c r="N1326" s="6">
        <x:v>1</x:v>
      </x:c>
      <x:c r="O1326" s="7">
        <x:v>70.239999999999995</x:v>
      </x:c>
      <x:c r="P1326" s="8">
        <x:v>0.25</x:v>
      </x:c>
      <x:c r="Q1326" s="7">
        <x:v>37.950000000000003</x:v>
      </x:c>
      <x:c r="R1326" s="7">
        <x:v>52.68</x:v>
      </x:c>
      <x:c r="S1326" s="5" t="s">
        <x:v>49</x:v>
      </x:c>
      <x:c r="T1326" s="7">
        <x:v>66309.479999999996</x:v>
      </x:c>
      <x:c r="U1326" s="6"/>
      <x:c r="V1326" s="6"/>
      <x:c r="W1326" s="5" t="s">
        <x:v>50</x:v>
      </x:c>
      <x:c r="X1326" s="5" t="s">
        <x:v>80</x:v>
      </x:c>
    </x:row>
    <x:row r="1327">
      <x:c r="A1327" s="5" t="s">
        <x:v>2587</x:v>
      </x:c>
      <x:c r="B1327" s="5">
        <x:v>46202</x:v>
      </x:c>
      <x:c r="C1327" s="5" t="s">
        <x:v>64</x:v>
      </x:c>
      <x:c r="D1327" s="5" t="s">
        <x:v>65</x:v>
      </x:c>
      <x:c r="E1327" s="5" t="s">
        <x:v>40</x:v>
      </x:c>
      <x:c r="F1327" s="5" t="s">
        <x:v>66</x:v>
      </x:c>
      <x:c r="G1327" s="5" t="s">
        <x:v>1632</x:v>
      </x:c>
      <x:c r="H1327" s="5" t="s">
        <x:v>43</x:v>
      </x:c>
      <x:c r="I1327" s="5" t="s">
        <x:v>875</x:v>
      </x:c>
      <x:c r="J1327" s="5" t="s">
        <x:v>74</x:v>
      </x:c>
      <x:c r="K1327" s="5" t="s">
        <x:v>46</x:v>
      </x:c>
      <x:c r="L1327" s="5" t="s">
        <x:v>16</x:v>
      </x:c>
      <x:c r="M1327" s="5" t="s">
        <x:v>350</x:v>
      </x:c>
      <x:c r="N1327" s="6">
        <x:v>1</x:v>
      </x:c>
      <x:c r="O1327" s="7">
        <x:v>64.079999999999998</x:v>
      </x:c>
      <x:c r="P1327" s="8">
        <x:v>0.10000000000000001</x:v>
      </x:c>
      <x:c r="Q1327" s="7">
        <x:v>43.259999999999998</x:v>
      </x:c>
      <x:c r="R1327" s="7">
        <x:v>57.670000000000002</x:v>
      </x:c>
      <x:c r="S1327" s="5" t="s">
        <x:v>49</x:v>
      </x:c>
      <x:c r="T1327" s="7">
        <x:v>157901.54999999999</x:v>
      </x:c>
      <x:c r="U1327" s="6"/>
      <x:c r="V1327" s="6"/>
      <x:c r="W1327" s="5" t="s">
        <x:v>50</x:v>
      </x:c>
      <x:c r="X1327" s="5" t="s">
        <x:v>97</x:v>
      </x:c>
    </x:row>
    <x:row r="1328">
      <x:c r="A1328" s="5" t="s">
        <x:v>2588</x:v>
      </x:c>
      <x:c r="B1328" s="5">
        <x:v>45964</x:v>
      </x:c>
      <x:c r="C1328" s="5" t="s">
        <x:v>138</x:v>
      </x:c>
      <x:c r="D1328" s="5" t="s">
        <x:v>139</x:v>
      </x:c>
      <x:c r="E1328" s="5" t="s">
        <x:v>90</x:v>
      </x:c>
      <x:c r="F1328" s="5" t="s">
        <x:v>41</x:v>
      </x:c>
      <x:c r="G1328" s="5" t="s">
        <x:v>2589</x:v>
      </x:c>
      <x:c r="H1328" s="5" t="s">
        <x:v>58</x:v>
      </x:c>
      <x:c r="I1328" s="5" t="s">
        <x:v>757</x:v>
      </x:c>
      <x:c r="J1328" s="5" t="s">
        <x:v>116</x:v>
      </x:c>
      <x:c r="K1328" s="5" t="s">
        <x:v>117</x:v>
      </x:c>
      <x:c r="L1328" s="5" t="s">
        <x:v>47</x:v>
      </x:c>
      <x:c r="M1328" s="5" t="s">
        <x:v>442</x:v>
      </x:c>
      <x:c r="N1328" s="6">
        <x:v>4</x:v>
      </x:c>
      <x:c r="O1328" s="7">
        <x:v>293.55000000000001</x:v>
      </x:c>
      <x:c r="P1328" s="8">
        <x:v>0</x:v>
      </x:c>
      <x:c r="Q1328" s="7">
        <x:v>221.74000000000001</x:v>
      </x:c>
      <x:c r="R1328" s="7">
        <x:v>1174.2</x:v>
      </x:c>
      <x:c r="S1328" s="5" t="s">
        <x:v>49</x:v>
      </x:c>
      <x:c r="T1328" s="7">
        <x:v>79999.580000000002</x:v>
      </x:c>
      <x:c r="U1328" s="6"/>
      <x:c r="V1328" s="6"/>
      <x:c r="W1328" s="5" t="s">
        <x:v>50</x:v>
      </x:c>
      <x:c r="X1328" s="5" t="s">
        <x:v>51</x:v>
      </x:c>
    </x:row>
    <x:row r="1329">
      <x:c r="A1329" s="5" t="s">
        <x:v>2590</x:v>
      </x:c>
      <x:c r="B1329" s="5">
        <x:v>45650</x:v>
      </x:c>
      <x:c r="C1329" s="5" t="s">
        <x:v>100</x:v>
      </x:c>
      <x:c r="D1329" s="5" t="s">
        <x:v>101</x:v>
      </x:c>
      <x:c r="E1329" s="5" t="s">
        <x:v>90</x:v>
      </x:c>
      <x:c r="F1329" s="5" t="s">
        <x:v>102</x:v>
      </x:c>
      <x:c r="G1329" s="5" t="s">
        <x:v>631</x:v>
      </x:c>
      <x:c r="H1329" s="5" t="s">
        <x:v>78</x:v>
      </x:c>
      <x:c r="I1329" s="5" t="s">
        <x:v>855</x:v>
      </x:c>
      <x:c r="J1329" s="5" t="s">
        <x:v>116</x:v>
      </x:c>
      <x:c r="K1329" s="5" t="s">
        <x:v>46</x:v>
      </x:c>
      <x:c r="L1329" s="5" t="s">
        <x:v>16</x:v>
      </x:c>
      <x:c r="M1329" s="5" t="s">
        <x:v>275</x:v>
      </x:c>
      <x:c r="N1329" s="6">
        <x:v>1</x:v>
      </x:c>
      <x:c r="O1329" s="7">
        <x:v>77.439999999999998</x:v>
      </x:c>
      <x:c r="P1329" s="8">
        <x:v>0.25</x:v>
      </x:c>
      <x:c r="Q1329" s="7">
        <x:v>50.420000000000002</x:v>
      </x:c>
      <x:c r="R1329" s="7">
        <x:v>58.079999999999998</x:v>
      </x:c>
      <x:c r="S1329" s="5" t="s">
        <x:v>49</x:v>
      </x:c>
      <x:c r="T1329" s="7">
        <x:v>187087.32000000001</x:v>
      </x:c>
      <x:c r="U1329" s="6"/>
      <x:c r="V1329" s="6"/>
      <x:c r="W1329" s="5" t="s">
        <x:v>50</x:v>
      </x:c>
      <x:c r="X1329" s="5" t="s">
        <x:v>70</x:v>
      </x:c>
    </x:row>
    <x:row r="1330">
      <x:c r="A1330" s="5" t="s">
        <x:v>2591</x:v>
      </x:c>
      <x:c r="B1330" s="5">
        <x:v>45896</x:v>
      </x:c>
      <x:c r="C1330" s="5" t="s">
        <x:v>53</x:v>
      </x:c>
      <x:c r="D1330" s="5" t="s">
        <x:v>54</x:v>
      </x:c>
      <x:c r="E1330" s="5" t="s">
        <x:v>55</x:v>
      </x:c>
      <x:c r="F1330" s="5" t="s">
        <x:v>56</x:v>
      </x:c>
      <x:c r="G1330" s="5" t="s">
        <x:v>264</x:v>
      </x:c>
      <x:c r="H1330" s="5" t="s">
        <x:v>43</x:v>
      </x:c>
      <x:c r="I1330" s="5" t="s">
        <x:v>971</x:v>
      </x:c>
      <x:c r="J1330" s="5" t="s">
        <x:v>116</x:v>
      </x:c>
      <x:c r="K1330" s="5" t="s">
        <x:v>117</x:v>
      </x:c>
      <x:c r="L1330" s="5" t="s">
        <x:v>47</x:v>
      </x:c>
      <x:c r="M1330" s="5" t="s">
        <x:v>62</x:v>
      </x:c>
      <x:c r="N1330" s="6">
        <x:v>1</x:v>
      </x:c>
      <x:c r="O1330" s="7">
        <x:v>232.83000000000001</x:v>
      </x:c>
      <x:c r="P1330" s="8">
        <x:v>0.20000000000000001</x:v>
      </x:c>
      <x:c r="Q1330" s="7">
        <x:v>127.25</x:v>
      </x:c>
      <x:c r="R1330" s="7">
        <x:v>186.25999999999999</x:v>
      </x:c>
      <x:c r="S1330" s="5" t="s">
        <x:v>49</x:v>
      </x:c>
      <x:c r="T1330" s="7">
        <x:v>80995.429999999993</x:v>
      </x:c>
      <x:c r="U1330" s="6"/>
      <x:c r="V1330" s="6"/>
      <x:c r="W1330" s="5" t="s">
        <x:v>50</x:v>
      </x:c>
      <x:c r="X1330" s="5" t="s">
        <x:v>51</x:v>
      </x:c>
    </x:row>
    <x:row r="1331">
      <x:c r="A1331" s="5" t="s">
        <x:v>2592</x:v>
      </x:c>
      <x:c r="B1331" s="5">
        <x:v>45526</x:v>
      </x:c>
      <x:c r="C1331" s="5" t="s">
        <x:v>108</x:v>
      </x:c>
      <x:c r="D1331" s="5" t="s">
        <x:v>109</x:v>
      </x:c>
      <x:c r="E1331" s="5" t="s">
        <x:v>90</x:v>
      </x:c>
      <x:c r="F1331" s="5" t="s">
        <x:v>102</x:v>
      </x:c>
      <x:c r="G1331" s="5" t="s">
        <x:v>2593</x:v>
      </x:c>
      <x:c r="H1331" s="5" t="s">
        <x:v>104</x:v>
      </x:c>
      <x:c r="I1331" s="5" t="s">
        <x:v>797</x:v>
      </x:c>
      <x:c r="J1331" s="5" t="s">
        <x:v>93</x:v>
      </x:c>
      <x:c r="K1331" s="5" t="s">
        <x:v>117</x:v>
      </x:c>
      <x:c r="L1331" s="5" t="s">
        <x:v>16</x:v>
      </x:c>
      <x:c r="M1331" s="5" t="s">
        <x:v>48</x:v>
      </x:c>
      <x:c r="N1331" s="6">
        <x:v>5</x:v>
      </x:c>
      <x:c r="O1331" s="7">
        <x:v>41.659999999999997</x:v>
      </x:c>
      <x:c r="P1331" s="8">
        <x:v>0.25</x:v>
      </x:c>
      <x:c r="Q1331" s="7">
        <x:v>28.800000000000001</x:v>
      </x:c>
      <x:c r="R1331" s="7">
        <x:v>156.22999999999999</x:v>
      </x:c>
      <x:c r="S1331" s="5" t="s">
        <x:v>49</x:v>
      </x:c>
      <x:c r="T1331" s="7">
        <x:v>171916.69</x:v>
      </x:c>
      <x:c r="U1331" s="6"/>
      <x:c r="V1331" s="6"/>
      <x:c r="W1331" s="5" t="s">
        <x:v>50</x:v>
      </x:c>
      <x:c r="X1331" s="5" t="s">
        <x:v>70</x:v>
      </x:c>
    </x:row>
    <x:row r="1332">
      <x:c r="A1332" s="5" t="s">
        <x:v>2594</x:v>
      </x:c>
      <x:c r="B1332" s="5">
        <x:v>45744</x:v>
      </x:c>
      <x:c r="C1332" s="5" t="s">
        <x:v>144</x:v>
      </x:c>
      <x:c r="D1332" s="5" t="s">
        <x:v>145</x:v>
      </x:c>
      <x:c r="E1332" s="5" t="s">
        <x:v>55</x:v>
      </x:c>
      <x:c r="F1332" s="5" t="s">
        <x:v>66</x:v>
      </x:c>
      <x:c r="G1332" s="5" t="s">
        <x:v>386</x:v>
      </x:c>
      <x:c r="H1332" s="5" t="s">
        <x:v>104</x:v>
      </x:c>
      <x:c r="I1332" s="5" t="s">
        <x:v>564</x:v>
      </x:c>
      <x:c r="J1332" s="5" t="s">
        <x:v>116</x:v>
      </x:c>
      <x:c r="K1332" s="5" t="s">
        <x:v>117</x:v>
      </x:c>
      <x:c r="L1332" s="5" t="s">
        <x:v>131</x:v>
      </x:c>
      <x:c r="M1332" s="5" t="s">
        <x:v>442</x:v>
      </x:c>
      <x:c r="N1332" s="6">
        <x:v>1</x:v>
      </x:c>
      <x:c r="O1332" s="7">
        <x:v>162.58000000000001</x:v>
      </x:c>
      <x:c r="P1332" s="8">
        <x:v>0.14999999999999999</x:v>
      </x:c>
      <x:c r="Q1332" s="7">
        <x:v>90.079999999999998</x:v>
      </x:c>
      <x:c r="R1332" s="7">
        <x:v>138.19</x:v>
      </x:c>
      <x:c r="S1332" s="5" t="s">
        <x:v>49</x:v>
      </x:c>
      <x:c r="T1332" s="7">
        <x:v>83200.520000000004</x:v>
      </x:c>
      <x:c r="U1332" s="6"/>
      <x:c r="V1332" s="6"/>
      <x:c r="W1332" s="5" t="s">
        <x:v>50</x:v>
      </x:c>
      <x:c r="X1332" s="5" t="s">
        <x:v>80</x:v>
      </x:c>
    </x:row>
    <x:row r="1333">
      <x:c r="A1333" s="5" t="s">
        <x:v>2595</x:v>
      </x:c>
      <x:c r="B1333" s="5">
        <x:v>45535</x:v>
      </x:c>
      <x:c r="C1333" s="5" t="s">
        <x:v>178</x:v>
      </x:c>
      <x:c r="D1333" s="5" t="s">
        <x:v>179</x:v>
      </x:c>
      <x:c r="E1333" s="5" t="s">
        <x:v>90</x:v>
      </x:c>
      <x:c r="F1333" s="5" t="s">
        <x:v>66</x:v>
      </x:c>
      <x:c r="G1333" s="5" t="s">
        <x:v>1517</x:v>
      </x:c>
      <x:c r="H1333" s="5" t="s">
        <x:v>43</x:v>
      </x:c>
      <x:c r="I1333" s="5" t="s">
        <x:v>1008</x:v>
      </x:c>
      <x:c r="J1333" s="5" t="s">
        <x:v>116</x:v>
      </x:c>
      <x:c r="K1333" s="5" t="s">
        <x:v>46</x:v>
      </x:c>
      <x:c r="L1333" s="5" t="s">
        <x:v>16</x:v>
      </x:c>
      <x:c r="M1333" s="5" t="s">
        <x:v>198</x:v>
      </x:c>
      <x:c r="N1333" s="6">
        <x:v>2</x:v>
      </x:c>
      <x:c r="O1333" s="7">
        <x:v>320.63</x:v>
      </x:c>
      <x:c r="P1333" s="8">
        <x:v>0</x:v>
      </x:c>
      <x:c r="Q1333" s="7">
        <x:v>146.41999999999999</x:v>
      </x:c>
      <x:c r="R1333" s="7">
        <x:v>641.25999999999999</x:v>
      </x:c>
      <x:c r="S1333" s="5" t="s">
        <x:v>49</x:v>
      </x:c>
      <x:c r="T1333" s="7">
        <x:v>150623.88</x:v>
      </x:c>
      <x:c r="U1333" s="6"/>
      <x:c r="V1333" s="6"/>
      <x:c r="W1333" s="5" t="s">
        <x:v>50</x:v>
      </x:c>
      <x:c r="X1333" s="5" t="s">
        <x:v>70</x:v>
      </x:c>
    </x:row>
    <x:row r="1334">
      <x:c r="A1334" s="5" t="s">
        <x:v>2596</x:v>
      </x:c>
      <x:c r="B1334" s="5">
        <x:v>45448</x:v>
      </x:c>
      <x:c r="C1334" s="5" t="s">
        <x:v>185</x:v>
      </x:c>
      <x:c r="D1334" s="5" t="s">
        <x:v>186</x:v>
      </x:c>
      <x:c r="E1334" s="5" t="s">
        <x:v>90</x:v>
      </x:c>
      <x:c r="F1334" s="5" t="s">
        <x:v>41</x:v>
      </x:c>
      <x:c r="G1334" s="5" t="s">
        <x:v>1432</x:v>
      </x:c>
      <x:c r="H1334" s="5" t="s">
        <x:v>104</x:v>
      </x:c>
      <x:c r="I1334" s="5" t="s">
        <x:v>1027</x:v>
      </x:c>
      <x:c r="J1334" s="5" t="s">
        <x:v>60</x:v>
      </x:c>
      <x:c r="K1334" s="5" t="s">
        <x:v>46</x:v>
      </x:c>
      <x:c r="L1334" s="5" t="s">
        <x:v>47</x:v>
      </x:c>
      <x:c r="M1334" s="5" t="s">
        <x:v>166</x:v>
      </x:c>
      <x:c r="N1334" s="6">
        <x:v>2</x:v>
      </x:c>
      <x:c r="O1334" s="7">
        <x:v>223.97</x:v>
      </x:c>
      <x:c r="P1334" s="8">
        <x:v>0</x:v>
      </x:c>
      <x:c r="Q1334" s="7">
        <x:v>174.22999999999999</x:v>
      </x:c>
      <x:c r="R1334" s="7">
        <x:v>447.94</x:v>
      </x:c>
      <x:c r="S1334" s="5" t="s">
        <x:v>49</x:v>
      </x:c>
      <x:c r="T1334" s="7">
        <x:v>73494.229999999996</x:v>
      </x:c>
      <x:c r="U1334" s="6"/>
      <x:c r="V1334" s="6"/>
      <x:c r="W1334" s="5" t="s">
        <x:v>50</x:v>
      </x:c>
      <x:c r="X1334" s="5" t="s">
        <x:v>97</x:v>
      </x:c>
    </x:row>
    <x:row r="1335">
      <x:c r="A1335" s="5" t="s">
        <x:v>2597</x:v>
      </x:c>
      <x:c r="B1335" s="5">
        <x:v>45408</x:v>
      </x:c>
      <x:c r="C1335" s="5" t="s">
        <x:v>38</x:v>
      </x:c>
      <x:c r="D1335" s="5" t="s">
        <x:v>39</x:v>
      </x:c>
      <x:c r="E1335" s="5" t="s">
        <x:v>40</x:v>
      </x:c>
      <x:c r="F1335" s="5" t="s">
        <x:v>842</x:v>
      </x:c>
      <x:c r="G1335" s="5" t="s">
        <x:v>2598</x:v>
      </x:c>
      <x:c r="H1335" s="5" t="s">
        <x:v>78</x:v>
      </x:c>
      <x:c r="I1335" s="5" t="s">
        <x:v>550</x:v>
      </x:c>
      <x:c r="J1335" s="5" t="s">
        <x:v>45</x:v>
      </x:c>
      <x:c r="K1335" s="5" t="s">
        <x:v>61</x:v>
      </x:c>
      <x:c r="L1335" s="5" t="s">
        <x:v>16</x:v>
      </x:c>
      <x:c r="M1335" s="5" t="s">
        <x:v>136</x:v>
      </x:c>
      <x:c r="N1335" s="6">
        <x:v>2</x:v>
      </x:c>
      <x:c r="O1335" s="7">
        <x:v>378.44</x:v>
      </x:c>
      <x:c r="P1335" s="8">
        <x:v>0.10000000000000001</x:v>
      </x:c>
      <x:c r="Q1335" s="7">
        <x:v>240.44999999999999</x:v>
      </x:c>
      <x:c r="R1335" s="7">
        <x:v>681.19000000000005</x:v>
      </x:c>
      <x:c r="S1335" s="5" t="s">
        <x:v>49</x:v>
      </x:c>
      <x:c r="T1335" s="7">
        <x:v>137908.32000000001</x:v>
      </x:c>
      <x:c r="U1335" s="6"/>
      <x:c r="V1335" s="6"/>
      <x:c r="W1335" s="5" t="s">
        <x:v>50</x:v>
      </x:c>
      <x:c r="X1335" s="5" t="s">
        <x:v>51</x:v>
      </x:c>
    </x:row>
    <x:row r="1336">
      <x:c r="A1336" s="5" t="s">
        <x:v>2599</x:v>
      </x:c>
      <x:c r="B1336" s="5">
        <x:v>45720</x:v>
      </x:c>
      <x:c r="C1336" s="5" t="s">
        <x:v>156</x:v>
      </x:c>
      <x:c r="D1336" s="5" t="s">
        <x:v>157</x:v>
      </x:c>
      <x:c r="E1336" s="5" t="s">
        <x:v>55</x:v>
      </x:c>
      <x:c r="F1336" s="5" t="s">
        <x:v>158</x:v>
      </x:c>
      <x:c r="G1336" s="5" t="s">
        <x:v>2600</x:v>
      </x:c>
      <x:c r="H1336" s="5" t="s">
        <x:v>58</x:v>
      </x:c>
      <x:c r="I1336" s="5" t="s">
        <x:v>335</x:v>
      </x:c>
      <x:c r="J1336" s="5" t="s">
        <x:v>93</x:v>
      </x:c>
      <x:c r="K1336" s="5" t="s">
        <x:v>86</x:v>
      </x:c>
      <x:c r="L1336" s="5" t="s">
        <x:v>47</x:v>
      </x:c>
      <x:c r="M1336" s="5" t="s">
        <x:v>142</x:v>
      </x:c>
      <x:c r="N1336" s="6">
        <x:v>1</x:v>
      </x:c>
      <x:c r="O1336" s="7">
        <x:v>28.43</x:v>
      </x:c>
      <x:c r="P1336" s="8">
        <x:v>0.10000000000000001</x:v>
      </x:c>
      <x:c r="Q1336" s="7">
        <x:v>20.899999999999999</x:v>
      </x:c>
      <x:c r="R1336" s="7">
        <x:v>25.59</x:v>
      </x:c>
      <x:c r="S1336" s="5" t="s">
        <x:v>49</x:v>
      </x:c>
      <x:c r="T1336" s="7">
        <x:v>84388.509999999995</x:v>
      </x:c>
      <x:c r="U1336" s="6"/>
      <x:c r="V1336" s="6"/>
      <x:c r="W1336" s="5" t="s">
        <x:v>50</x:v>
      </x:c>
      <x:c r="X1336" s="5" t="s">
        <x:v>97</x:v>
      </x:c>
    </x:row>
    <x:row r="1337">
      <x:c r="A1337" s="5" t="s">
        <x:v>2601</x:v>
      </x:c>
      <x:c r="B1337" s="5">
        <x:v>45832</x:v>
      </x:c>
      <x:c r="C1337" s="5" t="s">
        <x:v>82</x:v>
      </x:c>
      <x:c r="D1337" s="5" t="s">
        <x:v>83</x:v>
      </x:c>
      <x:c r="E1337" s="5" t="s">
        <x:v>40</x:v>
      </x:c>
      <x:c r="F1337" s="5" t="s">
        <x:v>56</x:v>
      </x:c>
      <x:c r="G1337" s="5" t="s">
        <x:v>999</x:v>
      </x:c>
      <x:c r="H1337" s="5" t="s">
        <x:v>78</x:v>
      </x:c>
      <x:c r="I1337" s="5" t="s">
        <x:v>894</x:v>
      </x:c>
      <x:c r="J1337" s="5" t="s">
        <x:v>45</x:v>
      </x:c>
      <x:c r="K1337" s="5" t="s">
        <x:v>46</x:v>
      </x:c>
      <x:c r="L1337" s="5" t="s">
        <x:v>94</x:v>
      </x:c>
      <x:c r="M1337" s="5" t="s">
        <x:v>442</x:v>
      </x:c>
      <x:c r="N1337" s="6">
        <x:v>6</x:v>
      </x:c>
      <x:c r="O1337" s="7">
        <x:v>360.44999999999999</x:v>
      </x:c>
      <x:c r="P1337" s="8">
        <x:v>0.20000000000000001</x:v>
      </x:c>
      <x:c r="Q1337" s="7">
        <x:v>197.65000000000001</x:v>
      </x:c>
      <x:c r="R1337" s="7">
        <x:v>1730.1600000000001</x:v>
      </x:c>
      <x:c r="S1337" s="5" t="s">
        <x:v>49</x:v>
      </x:c>
      <x:c r="T1337" s="7">
        <x:v>100257.28999999999</x:v>
      </x:c>
      <x:c r="U1337" s="6"/>
      <x:c r="V1337" s="6"/>
      <x:c r="W1337" s="5" t="s">
        <x:v>50</x:v>
      </x:c>
      <x:c r="X1337" s="5" t="s">
        <x:v>97</x:v>
      </x:c>
    </x:row>
    <x:row r="1338">
      <x:c r="A1338" s="5" t="s">
        <x:v>2602</x:v>
      </x:c>
      <x:c r="B1338" s="5">
        <x:v>45435</x:v>
      </x:c>
      <x:c r="C1338" s="5" t="s">
        <x:v>200</x:v>
      </x:c>
      <x:c r="D1338" s="5" t="s">
        <x:v>201</x:v>
      </x:c>
      <x:c r="E1338" s="5" t="s">
        <x:v>40</x:v>
      </x:c>
      <x:c r="F1338" s="5" t="s">
        <x:v>158</x:v>
      </x:c>
      <x:c r="G1338" s="5" t="s">
        <x:v>2603</x:v>
      </x:c>
      <x:c r="H1338" s="5" t="s">
        <x:v>104</x:v>
      </x:c>
      <x:c r="I1338" s="5" t="s">
        <x:v>115</x:v>
      </x:c>
      <x:c r="J1338" s="5" t="s">
        <x:v>116</x:v>
      </x:c>
      <x:c r="K1338" s="5" t="s">
        <x:v>117</x:v>
      </x:c>
      <x:c r="L1338" s="5" t="s">
        <x:v>16</x:v>
      </x:c>
      <x:c r="M1338" s="5" t="s">
        <x:v>122</x:v>
      </x:c>
      <x:c r="N1338" s="6">
        <x:v>1</x:v>
      </x:c>
      <x:c r="O1338" s="7">
        <x:v>260.37</x:v>
      </x:c>
      <x:c r="P1338" s="8">
        <x:v>0.10000000000000001</x:v>
      </x:c>
      <x:c r="Q1338" s="7">
        <x:v>205.13999999999999</x:v>
      </x:c>
      <x:c r="R1338" s="7">
        <x:v>234.33000000000001</x:v>
      </x:c>
      <x:c r="S1338" s="5" t="s">
        <x:v>49</x:v>
      </x:c>
      <x:c r="T1338" s="7">
        <x:v>160418.35999999999</x:v>
      </x:c>
      <x:c r="U1338" s="6"/>
      <x:c r="V1338" s="6"/>
      <x:c r="W1338" s="5" t="s">
        <x:v>50</x:v>
      </x:c>
      <x:c r="X1338" s="5" t="s">
        <x:v>51</x:v>
      </x:c>
    </x:row>
    <x:row r="1339">
      <x:c r="A1339" s="5" t="s">
        <x:v>2604</x:v>
      </x:c>
      <x:c r="B1339" s="5">
        <x:v>45387</x:v>
      </x:c>
      <x:c r="C1339" s="5" t="s">
        <x:v>64</x:v>
      </x:c>
      <x:c r="D1339" s="5" t="s">
        <x:v>65</x:v>
      </x:c>
      <x:c r="E1339" s="5" t="s">
        <x:v>40</x:v>
      </x:c>
      <x:c r="F1339" s="5" t="s">
        <x:v>66</x:v>
      </x:c>
      <x:c r="G1339" s="5" t="s">
        <x:v>2605</x:v>
      </x:c>
      <x:c r="H1339" s="5" t="s">
        <x:v>78</x:v>
      </x:c>
      <x:c r="I1339" s="5" t="s">
        <x:v>762</x:v>
      </x:c>
      <x:c r="J1339" s="5" t="s">
        <x:v>74</x:v>
      </x:c>
      <x:c r="K1339" s="5" t="s">
        <x:v>46</x:v>
      </x:c>
      <x:c r="L1339" s="5" t="s">
        <x:v>16</x:v>
      </x:c>
      <x:c r="M1339" s="5" t="s">
        <x:v>376</x:v>
      </x:c>
      <x:c r="N1339" s="6">
        <x:v>3</x:v>
      </x:c>
      <x:c r="O1339" s="7">
        <x:v>61.289999999999999</x:v>
      </x:c>
      <x:c r="P1339" s="8">
        <x:v>0.14999999999999999</x:v>
      </x:c>
      <x:c r="Q1339" s="7">
        <x:v>42.109999999999999</x:v>
      </x:c>
      <x:c r="R1339" s="7">
        <x:v>156.28999999999999</x:v>
      </x:c>
      <x:c r="S1339" s="5" t="s">
        <x:v>49</x:v>
      </x:c>
      <x:c r="T1339" s="7">
        <x:v>193849.26000000001</x:v>
      </x:c>
      <x:c r="U1339" s="6"/>
      <x:c r="V1339" s="6"/>
      <x:c r="W1339" s="5" t="s">
        <x:v>50</x:v>
      </x:c>
      <x:c r="X1339" s="5" t="s">
        <x:v>97</x:v>
      </x:c>
    </x:row>
    <x:row r="1340">
      <x:c r="A1340" s="5" t="s">
        <x:v>2606</x:v>
      </x:c>
      <x:c r="B1340" s="5">
        <x:v>45589</x:v>
      </x:c>
      <x:c r="C1340" s="5" t="s">
        <x:v>138</x:v>
      </x:c>
      <x:c r="D1340" s="5" t="s">
        <x:v>139</x:v>
      </x:c>
      <x:c r="E1340" s="5" t="s">
        <x:v>90</x:v>
      </x:c>
      <x:c r="F1340" s="5" t="s">
        <x:v>41</x:v>
      </x:c>
      <x:c r="G1340" s="5" t="s">
        <x:v>2607</x:v>
      </x:c>
      <x:c r="H1340" s="5" t="s">
        <x:v>78</x:v>
      </x:c>
      <x:c r="I1340" s="5" t="s">
        <x:v>253</x:v>
      </x:c>
      <x:c r="J1340" s="5" t="s">
        <x:v>116</x:v>
      </x:c>
      <x:c r="K1340" s="5" t="s">
        <x:v>46</x:v>
      </x:c>
      <x:c r="L1340" s="5" t="s">
        <x:v>47</x:v>
      </x:c>
      <x:c r="M1340" s="5" t="s">
        <x:v>198</x:v>
      </x:c>
      <x:c r="N1340" s="6">
        <x:v>1</x:v>
      </x:c>
      <x:c r="O1340" s="7">
        <x:v>228.55000000000001</x:v>
      </x:c>
      <x:c r="P1340" s="8">
        <x:v>0.25</x:v>
      </x:c>
      <x:c r="Q1340" s="7">
        <x:v>123.59999999999999</x:v>
      </x:c>
      <x:c r="R1340" s="7">
        <x:v>171.41</x:v>
      </x:c>
      <x:c r="S1340" s="5" t="s">
        <x:v>49</x:v>
      </x:c>
      <x:c r="T1340" s="7">
        <x:v>84745.729999999996</x:v>
      </x:c>
      <x:c r="U1340" s="6"/>
      <x:c r="V1340" s="6"/>
      <x:c r="W1340" s="5" t="s">
        <x:v>50</x:v>
      </x:c>
      <x:c r="X1340" s="5" t="s">
        <x:v>51</x:v>
      </x:c>
    </x:row>
    <x:row r="1341">
      <x:c r="A1341" s="5" t="s">
        <x:v>2608</x:v>
      </x:c>
      <x:c r="B1341" s="5">
        <x:v>45301</x:v>
      </x:c>
      <x:c r="C1341" s="5" t="s">
        <x:v>340</x:v>
      </x:c>
      <x:c r="D1341" s="5" t="s">
        <x:v>341</x:v>
      </x:c>
      <x:c r="E1341" s="5" t="s">
        <x:v>55</x:v>
      </x:c>
      <x:c r="F1341" s="5" t="s">
        <x:v>66</x:v>
      </x:c>
      <x:c r="G1341" s="5" t="s">
        <x:v>1080</x:v>
      </x:c>
      <x:c r="H1341" s="5" t="s">
        <x:v>78</x:v>
      </x:c>
      <x:c r="I1341" s="5" t="s">
        <x:v>467</x:v>
      </x:c>
      <x:c r="J1341" s="5" t="s">
        <x:v>74</x:v>
      </x:c>
      <x:c r="K1341" s="5" t="s">
        <x:v>61</x:v>
      </x:c>
      <x:c r="L1341" s="5" t="s">
        <x:v>16</x:v>
      </x:c>
      <x:c r="M1341" s="5" t="s">
        <x:v>125</x:v>
      </x:c>
      <x:c r="N1341" s="6">
        <x:v>2</x:v>
      </x:c>
      <x:c r="O1341" s="7">
        <x:v>87.620000000000005</x:v>
      </x:c>
      <x:c r="P1341" s="8">
        <x:v>0.14999999999999999</x:v>
      </x:c>
      <x:c r="Q1341" s="7">
        <x:v>61.450000000000003</x:v>
      </x:c>
      <x:c r="R1341" s="7">
        <x:v>148.94999999999999</x:v>
      </x:c>
      <x:c r="S1341" s="5" t="s">
        <x:v>49</x:v>
      </x:c>
      <x:c r="T1341" s="7">
        <x:v>181706.75</x:v>
      </x:c>
      <x:c r="U1341" s="6"/>
      <x:c r="V1341" s="6"/>
      <x:c r="W1341" s="5" t="s">
        <x:v>50</x:v>
      </x:c>
      <x:c r="X1341" s="5" t="s">
        <x:v>80</x:v>
      </x:c>
    </x:row>
    <x:row r="1342">
      <x:c r="A1342" s="5" t="s">
        <x:v>2609</x:v>
      </x:c>
      <x:c r="B1342" s="5">
        <x:v>45839</x:v>
      </x:c>
      <x:c r="C1342" s="5" t="s">
        <x:v>162</x:v>
      </x:c>
      <x:c r="D1342" s="5" t="s">
        <x:v>163</x:v>
      </x:c>
      <x:c r="E1342" s="5" t="s">
        <x:v>40</x:v>
      </x:c>
      <x:c r="F1342" s="5" t="s">
        <x:v>158</x:v>
      </x:c>
      <x:c r="G1342" s="5" t="s">
        <x:v>1583</x:v>
      </x:c>
      <x:c r="H1342" s="5" t="s">
        <x:v>104</x:v>
      </x:c>
      <x:c r="I1342" s="5" t="s">
        <x:v>141</x:v>
      </x:c>
      <x:c r="J1342" s="5" t="s">
        <x:v>60</x:v>
      </x:c>
      <x:c r="K1342" s="5" t="s">
        <x:v>86</x:v>
      </x:c>
      <x:c r="L1342" s="5" t="s">
        <x:v>16</x:v>
      </x:c>
      <x:c r="M1342" s="5" t="s">
        <x:v>489</x:v>
      </x:c>
      <x:c r="N1342" s="6">
        <x:v>1</x:v>
      </x:c>
      <x:c r="O1342" s="7">
        <x:v>299.69999999999999</x:v>
      </x:c>
      <x:c r="P1342" s="8">
        <x:v>0</x:v>
      </x:c>
      <x:c r="Q1342" s="7">
        <x:v>203.69999999999999</x:v>
      </x:c>
      <x:c r="R1342" s="7">
        <x:v>299.69999999999999</x:v>
      </x:c>
      <x:c r="S1342" s="5" t="s">
        <x:v>49</x:v>
      </x:c>
      <x:c r="T1342" s="7">
        <x:v>133641.06</x:v>
      </x:c>
      <x:c r="U1342" s="6"/>
      <x:c r="V1342" s="6"/>
      <x:c r="W1342" s="5" t="s">
        <x:v>50</x:v>
      </x:c>
      <x:c r="X1342" s="5" t="s">
        <x:v>70</x:v>
      </x:c>
    </x:row>
    <x:row r="1343">
      <x:c r="A1343" s="5" t="s">
        <x:v>2610</x:v>
      </x:c>
      <x:c r="B1343" s="5">
        <x:v>45424</x:v>
      </x:c>
      <x:c r="C1343" s="5" t="s">
        <x:v>216</x:v>
      </x:c>
      <x:c r="D1343" s="5" t="s">
        <x:v>217</x:v>
      </x:c>
      <x:c r="E1343" s="5" t="s">
        <x:v>40</x:v>
      </x:c>
      <x:c r="F1343" s="5" t="s">
        <x:v>102</x:v>
      </x:c>
      <x:c r="G1343" s="5" t="s">
        <x:v>2611</x:v>
      </x:c>
      <x:c r="H1343" s="5" t="s">
        <x:v>58</x:v>
      </x:c>
      <x:c r="I1343" s="5" t="s">
        <x:v>545</x:v>
      </x:c>
      <x:c r="J1343" s="5" t="s">
        <x:v>45</x:v>
      </x:c>
      <x:c r="K1343" s="5" t="s">
        <x:v>46</x:v>
      </x:c>
      <x:c r="L1343" s="5" t="s">
        <x:v>94</x:v>
      </x:c>
      <x:c r="M1343" s="5" t="s">
        <x:v>322</x:v>
      </x:c>
      <x:c r="N1343" s="6">
        <x:v>-5</x:v>
      </x:c>
      <x:c r="O1343" s="7">
        <x:v>609.19000000000005</x:v>
      </x:c>
      <x:c r="P1343" s="8">
        <x:v>0.20000000000000001</x:v>
      </x:c>
      <x:c r="Q1343" s="7">
        <x:v>452.31</x:v>
      </x:c>
      <x:c r="R1343" s="7">
        <x:v>-2436.7600000000002</x:v>
      </x:c>
      <x:c r="S1343" s="5" t="s">
        <x:v>49</x:v>
      </x:c>
      <x:c r="T1343" s="7">
        <x:v>99855.539999999994</x:v>
      </x:c>
      <x:c r="U1343" s="6"/>
      <x:c r="V1343" s="6"/>
      <x:c r="W1343" s="5" t="s">
        <x:v>96</x:v>
      </x:c>
      <x:c r="X1343" s="5" t="s">
        <x:v>70</x:v>
      </x:c>
    </x:row>
    <x:row r="1344">
      <x:c r="A1344" s="5" t="s">
        <x:v>2612</x:v>
      </x:c>
      <x:c r="B1344" s="5">
        <x:v>45877</x:v>
      </x:c>
      <x:c r="C1344" s="5" t="s">
        <x:v>194</x:v>
      </x:c>
      <x:c r="D1344" s="5" t="s">
        <x:v>195</x:v>
      </x:c>
      <x:c r="E1344" s="5" t="s">
        <x:v>90</x:v>
      </x:c>
      <x:c r="F1344" s="5" t="s">
        <x:v>158</x:v>
      </x:c>
      <x:c r="G1344" s="5" t="s">
        <x:v>2613</x:v>
      </x:c>
      <x:c r="H1344" s="5" t="s">
        <x:v>78</x:v>
      </x:c>
      <x:c r="I1344" s="5" t="s">
        <x:v>470</x:v>
      </x:c>
      <x:c r="J1344" s="5" t="s">
        <x:v>74</x:v>
      </x:c>
      <x:c r="K1344" s="5" t="s">
        <x:v>46</x:v>
      </x:c>
      <x:c r="L1344" s="5" t="s">
        <x:v>16</x:v>
      </x:c>
      <x:c r="M1344" s="5" t="s">
        <x:v>442</x:v>
      </x:c>
      <x:c r="N1344" s="6">
        <x:v>1</x:v>
      </x:c>
      <x:c r="O1344" s="7">
        <x:v>64.379999999999995</x:v>
      </x:c>
      <x:c r="P1344" s="8">
        <x:v>0</x:v>
      </x:c>
      <x:c r="Q1344" s="7">
        <x:v>45.609999999999999</x:v>
      </x:c>
      <x:c r="R1344" s="7">
        <x:v>64.379999999999995</x:v>
      </x:c>
      <x:c r="S1344" s="5" t="s">
        <x:v>49</x:v>
      </x:c>
      <x:c r="T1344" s="7">
        <x:v>136743.72</x:v>
      </x:c>
      <x:c r="U1344" s="6"/>
      <x:c r="V1344" s="6"/>
      <x:c r="W1344" s="5" t="s">
        <x:v>50</x:v>
      </x:c>
      <x:c r="X1344" s="5" t="s">
        <x:v>80</x:v>
      </x:c>
    </x:row>
    <x:row r="1345">
      <x:c r="A1345" s="5" t="s">
        <x:v>2614</x:v>
      </x:c>
      <x:c r="B1345" s="5">
        <x:v>45323</x:v>
      </x:c>
      <x:c r="C1345" s="5" t="s">
        <x:v>138</x:v>
      </x:c>
      <x:c r="D1345" s="5" t="s">
        <x:v>139</x:v>
      </x:c>
      <x:c r="E1345" s="5" t="s">
        <x:v>90</x:v>
      </x:c>
      <x:c r="F1345" s="5" t="s">
        <x:v>41</x:v>
      </x:c>
      <x:c r="G1345" s="5" t="s">
        <x:v>2615</x:v>
      </x:c>
      <x:c r="H1345" s="5" t="s">
        <x:v>43</x:v>
      </x:c>
      <x:c r="I1345" s="5" t="s">
        <x:v>665</x:v>
      </x:c>
      <x:c r="J1345" s="5" t="s">
        <x:v>116</x:v>
      </x:c>
      <x:c r="K1345" s="5" t="s">
        <x:v>117</x:v>
      </x:c>
      <x:c r="L1345" s="5" t="s">
        <x:v>16</x:v>
      </x:c>
      <x:c r="M1345" s="5" t="s">
        <x:v>262</x:v>
      </x:c>
      <x:c r="N1345" s="6">
        <x:v>1</x:v>
      </x:c>
      <x:c r="O1345" s="7">
        <x:v>228.88999999999999</x:v>
      </x:c>
      <x:c r="P1345" s="8">
        <x:v>0.20000000000000001</x:v>
      </x:c>
      <x:c r="Q1345" s="7">
        <x:v>150.55000000000001</x:v>
      </x:c>
      <x:c r="R1345" s="7">
        <x:v>183.11000000000001</x:v>
      </x:c>
      <x:c r="S1345" s="5" t="s">
        <x:v>49</x:v>
      </x:c>
      <x:c r="T1345" s="7">
        <x:v>150225.5</x:v>
      </x:c>
      <x:c r="U1345" s="6"/>
      <x:c r="V1345" s="6"/>
      <x:c r="W1345" s="5" t="s">
        <x:v>50</x:v>
      </x:c>
      <x:c r="X1345" s="5" t="s">
        <x:v>80</x:v>
      </x:c>
    </x:row>
    <x:row r="1346">
      <x:c r="A1346" s="5" t="s">
        <x:v>2616</x:v>
      </x:c>
      <x:c r="B1346" s="5">
        <x:v>45649</x:v>
      </x:c>
      <x:c r="C1346" s="5" t="s">
        <x:v>108</x:v>
      </x:c>
      <x:c r="D1346" s="5" t="s">
        <x:v>109</x:v>
      </x:c>
      <x:c r="E1346" s="5" t="s">
        <x:v>90</x:v>
      </x:c>
      <x:c r="F1346" s="5" t="s">
        <x:v>102</x:v>
      </x:c>
      <x:c r="G1346" s="5" t="s">
        <x:v>1240</x:v>
      </x:c>
      <x:c r="H1346" s="5" t="s">
        <x:v>58</x:v>
      </x:c>
      <x:c r="I1346" s="5" t="s">
        <x:v>665</x:v>
      </x:c>
      <x:c r="J1346" s="5" t="s">
        <x:v>116</x:v>
      </x:c>
      <x:c r="K1346" s="5" t="s">
        <x:v>117</x:v>
      </x:c>
      <x:c r="L1346" s="5" t="s">
        <x:v>16</x:v>
      </x:c>
      <x:c r="M1346" s="5" t="s">
        <x:v>222</x:v>
      </x:c>
      <x:c r="N1346" s="6">
        <x:v>7</x:v>
      </x:c>
      <x:c r="O1346" s="7">
        <x:v>225.69999999999999</x:v>
      </x:c>
      <x:c r="P1346" s="8">
        <x:v>5.0000000000000003e-002</x:v>
      </x:c>
      <x:c r="Q1346" s="7">
        <x:v>150.55000000000001</x:v>
      </x:c>
      <x:c r="R1346" s="7">
        <x:v>1500.9000000000001</x:v>
      </x:c>
      <x:c r="S1346" s="5" t="s">
        <x:v>49</x:v>
      </x:c>
      <x:c r="T1346" s="7">
        <x:v>187087.32000000001</x:v>
      </x:c>
      <x:c r="U1346" s="6"/>
      <x:c r="V1346" s="6"/>
      <x:c r="W1346" s="5" t="s">
        <x:v>50</x:v>
      </x:c>
      <x:c r="X1346" s="5" t="s">
        <x:v>70</x:v>
      </x:c>
    </x:row>
    <x:row r="1347">
      <x:c r="A1347" s="5" t="s">
        <x:v>2617</x:v>
      </x:c>
      <x:c r="B1347" s="5">
        <x:v>45791</x:v>
      </x:c>
      <x:c r="C1347" s="5" t="s">
        <x:v>100</x:v>
      </x:c>
      <x:c r="D1347" s="5" t="s">
        <x:v>101</x:v>
      </x:c>
      <x:c r="E1347" s="5" t="s">
        <x:v>90</x:v>
      </x:c>
      <x:c r="F1347" s="5" t="s">
        <x:v>102</x:v>
      </x:c>
      <x:c r="G1347" s="5" t="s">
        <x:v>2618</x:v>
      </x:c>
      <x:c r="H1347" s="5" t="s">
        <x:v>78</x:v>
      </x:c>
      <x:c r="I1347" s="5" t="s">
        <x:v>130</x:v>
      </x:c>
      <x:c r="J1347" s="5" t="s">
        <x:v>74</x:v>
      </x:c>
      <x:c r="K1347" s="5" t="s">
        <x:v>61</x:v>
      </x:c>
      <x:c r="L1347" s="5" t="s">
        <x:v>16</x:v>
      </x:c>
      <x:c r="M1347" s="5" t="s">
        <x:v>118</x:v>
      </x:c>
      <x:c r="N1347" s="6">
        <x:v>3</x:v>
      </x:c>
      <x:c r="O1347" s="7">
        <x:v>61.780000000000001</x:v>
      </x:c>
      <x:c r="P1347" s="8">
        <x:v>0</x:v>
      </x:c>
      <x:c r="Q1347" s="7">
        <x:v>35.640000000000001</x:v>
      </x:c>
      <x:c r="R1347" s="7">
        <x:v>185.34</x:v>
      </x:c>
      <x:c r="S1347" s="5" t="s">
        <x:v>49</x:v>
      </x:c>
      <x:c r="T1347" s="7">
        <x:v>176169.95999999999</x:v>
      </x:c>
      <x:c r="U1347" s="6"/>
      <x:c r="V1347" s="6"/>
      <x:c r="W1347" s="5" t="s">
        <x:v>50</x:v>
      </x:c>
      <x:c r="X1347" s="5" t="s">
        <x:v>51</x:v>
      </x:c>
    </x:row>
    <x:row r="1348">
      <x:c r="A1348" s="5" t="s">
        <x:v>2619</x:v>
      </x:c>
      <x:c r="B1348" s="5">
        <x:v>46034</x:v>
      </x:c>
      <x:c r="C1348" s="5" t="s">
        <x:v>64</x:v>
      </x:c>
      <x:c r="D1348" s="5" t="s">
        <x:v>65</x:v>
      </x:c>
      <x:c r="E1348" s="5" t="s">
        <x:v>40</x:v>
      </x:c>
      <x:c r="F1348" s="5" t="s">
        <x:v>66</x:v>
      </x:c>
      <x:c r="G1348" s="5" t="s">
        <x:v>2210</x:v>
      </x:c>
      <x:c r="H1348" s="5" t="s">
        <x:v>78</x:v>
      </x:c>
      <x:c r="I1348" s="5" t="s">
        <x:v>545</x:v>
      </x:c>
      <x:c r="J1348" s="5" t="s">
        <x:v>45</x:v>
      </x:c>
      <x:c r="K1348" s="5" t="s">
        <x:v>46</x:v>
      </x:c>
      <x:c r="L1348" s="5" t="s">
        <x:v>94</x:v>
      </x:c>
      <x:c r="M1348" s="5" t="s">
        <x:v>322</x:v>
      </x:c>
      <x:c r="N1348" s="6">
        <x:v>-1</x:v>
      </x:c>
      <x:c r="O1348" s="7">
        <x:v>630.92999999999995</x:v>
      </x:c>
      <x:c r="P1348" s="8">
        <x:v>0.14999999999999999</x:v>
      </x:c>
      <x:c r="Q1348" s="7">
        <x:v>452.31</x:v>
      </x:c>
      <x:c r="R1348" s="7">
        <x:v>-536.28999999999996</x:v>
      </x:c>
      <x:c r="S1348" s="5" t="s">
        <x:v>49</x:v>
      </x:c>
      <x:c r="T1348" s="7">
        <x:v>78097.770000000004</x:v>
      </x:c>
      <x:c r="U1348" s="6"/>
      <x:c r="V1348" s="6"/>
      <x:c r="W1348" s="5" t="s">
        <x:v>96</x:v>
      </x:c>
      <x:c r="X1348" s="5" t="s">
        <x:v>51</x:v>
      </x:c>
    </x:row>
    <x:row r="1349">
      <x:c r="A1349" s="5" t="s">
        <x:v>2620</x:v>
      </x:c>
      <x:c r="B1349" s="5">
        <x:v>45514</x:v>
      </x:c>
      <x:c r="C1349" s="5" t="s">
        <x:v>53</x:v>
      </x:c>
      <x:c r="D1349" s="5" t="s">
        <x:v>54</x:v>
      </x:c>
      <x:c r="E1349" s="5" t="s">
        <x:v>55</x:v>
      </x:c>
      <x:c r="F1349" s="5" t="s">
        <x:v>56</x:v>
      </x:c>
      <x:c r="G1349" s="5" t="s">
        <x:v>896</x:v>
      </x:c>
      <x:c r="H1349" s="5" t="s">
        <x:v>104</x:v>
      </x:c>
      <x:c r="I1349" s="5" t="s">
        <x:v>803</x:v>
      </x:c>
      <x:c r="J1349" s="5" t="s">
        <x:v>74</x:v>
      </x:c>
      <x:c r="K1349" s="5" t="s">
        <x:v>86</x:v>
      </x:c>
      <x:c r="L1349" s="5" t="s">
        <x:v>47</x:v>
      </x:c>
      <x:c r="M1349" s="5" t="s">
        <x:v>122</x:v>
      </x:c>
      <x:c r="N1349" s="6">
        <x:v>2</x:v>
      </x:c>
      <x:c r="O1349" s="7">
        <x:v>94.019999999999996</x:v>
      </x:c>
      <x:c r="P1349" s="8">
        <x:v>0</x:v>
      </x:c>
      <x:c r="Q1349" s="7">
        <x:v>53.409999999999997</x:v>
      </x:c>
      <x:c r="R1349" s="7">
        <x:v>188.03999999999999</x:v>
      </x:c>
      <x:c r="S1349" s="5" t="s">
        <x:v>49</x:v>
      </x:c>
      <x:c r="T1349" s="7">
        <x:v>69592.869999999995</x:v>
      </x:c>
      <x:c r="U1349" s="6"/>
      <x:c r="V1349" s="6"/>
      <x:c r="W1349" s="5" t="s">
        <x:v>50</x:v>
      </x:c>
      <x:c r="X1349" s="5" t="s">
        <x:v>80</x:v>
      </x:c>
    </x:row>
    <x:row r="1350">
      <x:c r="A1350" s="5" t="s">
        <x:v>2621</x:v>
      </x:c>
      <x:c r="B1350" s="5">
        <x:v>45578</x:v>
      </x:c>
      <x:c r="C1350" s="5" t="s">
        <x:v>185</x:v>
      </x:c>
      <x:c r="D1350" s="5" t="s">
        <x:v>186</x:v>
      </x:c>
      <x:c r="E1350" s="5" t="s">
        <x:v>90</x:v>
      </x:c>
      <x:c r="F1350" s="5" t="s">
        <x:v>41</x:v>
      </x:c>
      <x:c r="G1350" s="5" t="s">
        <x:v>2622</x:v>
      </x:c>
      <x:c r="H1350" s="5" t="s">
        <x:v>43</x:v>
      </x:c>
      <x:c r="I1350" s="5" t="s">
        <x:v>141</x:v>
      </x:c>
      <x:c r="J1350" s="5" t="s">
        <x:v>60</x:v>
      </x:c>
      <x:c r="K1350" s="5" t="s">
        <x:v>86</x:v>
      </x:c>
      <x:c r="L1350" s="5" t="s">
        <x:v>94</x:v>
      </x:c>
      <x:c r="M1350" s="5" t="s">
        <x:v>189</x:v>
      </x:c>
      <x:c r="N1350" s="6">
        <x:v>1</x:v>
      </x:c>
      <x:c r="O1350" s="7">
        <x:v>300.12</x:v>
      </x:c>
      <x:c r="P1350" s="8">
        <x:v>0.14999999999999999</x:v>
      </x:c>
      <x:c r="Q1350" s="7">
        <x:v>203.69999999999999</x:v>
      </x:c>
      <x:c r="R1350" s="7">
        <x:v>255.09999999999999</x:v>
      </x:c>
      <x:c r="S1350" s="5" t="s">
        <x:v>49</x:v>
      </x:c>
      <x:c r="T1350" s="7">
        <x:v>96645.389999999999</x:v>
      </x:c>
      <x:c r="U1350" s="6"/>
      <x:c r="V1350" s="6"/>
      <x:c r="W1350" s="5" t="s">
        <x:v>50</x:v>
      </x:c>
      <x:c r="X1350" s="5" t="s">
        <x:v>70</x:v>
      </x:c>
    </x:row>
    <x:row r="1351">
      <x:c r="A1351" s="5" t="s">
        <x:v>2623</x:v>
      </x:c>
      <x:c r="B1351" s="5">
        <x:v>45545</x:v>
      </x:c>
      <x:c r="C1351" s="5" t="s">
        <x:v>283</x:v>
      </x:c>
      <x:c r="D1351" s="5" t="s">
        <x:v>284</x:v>
      </x:c>
      <x:c r="E1351" s="5" t="s">
        <x:v>55</x:v>
      </x:c>
      <x:c r="F1351" s="5" t="s">
        <x:v>56</x:v>
      </x:c>
      <x:c r="G1351" s="5" t="s">
        <x:v>1218</x:v>
      </x:c>
      <x:c r="H1351" s="5" t="s">
        <x:v>43</x:v>
      </x:c>
      <x:c r="I1351" s="5" t="s">
        <x:v>564</x:v>
      </x:c>
      <x:c r="J1351" s="5" t="s">
        <x:v>116</x:v>
      </x:c>
      <x:c r="K1351" s="5" t="s">
        <x:v>117</x:v>
      </x:c>
      <x:c r="L1351" s="5" t="s">
        <x:v>131</x:v>
      </x:c>
      <x:c r="M1351" s="5" t="s">
        <x:v>122</x:v>
      </x:c>
      <x:c r="N1351" s="6">
        <x:v>3</x:v>
      </x:c>
      <x:c r="O1351" s="7">
        <x:v>150.00999999999999</x:v>
      </x:c>
      <x:c r="P1351" s="8">
        <x:v>5.0000000000000003e-002</x:v>
      </x:c>
      <x:c r="Q1351" s="7">
        <x:v>90.079999999999998</x:v>
      </x:c>
      <x:c r="R1351" s="7">
        <x:v>427.52999999999997</x:v>
      </x:c>
      <x:c r="S1351" s="5" t="s">
        <x:v>49</x:v>
      </x:c>
      <x:c r="T1351" s="7">
        <x:v>69233.389999999999</x:v>
      </x:c>
      <x:c r="U1351" s="6"/>
      <x:c r="V1351" s="6"/>
      <x:c r="W1351" s="5" t="s">
        <x:v>50</x:v>
      </x:c>
      <x:c r="X1351" s="5" t="s">
        <x:v>51</x:v>
      </x:c>
    </x:row>
    <x:row r="1352">
      <x:c r="A1352" s="5" t="s">
        <x:v>2624</x:v>
      </x:c>
      <x:c r="B1352" s="5">
        <x:v>46136</x:v>
      </x:c>
      <x:c r="C1352" s="5" t="s">
        <x:v>162</x:v>
      </x:c>
      <x:c r="D1352" s="5" t="s">
        <x:v>163</x:v>
      </x:c>
      <x:c r="E1352" s="5" t="s">
        <x:v>40</x:v>
      </x:c>
      <x:c r="F1352" s="5" t="s">
        <x:v>158</x:v>
      </x:c>
      <x:c r="G1352" s="5" t="s">
        <x:v>2147</x:v>
      </x:c>
      <x:c r="H1352" s="5" t="s">
        <x:v>78</x:v>
      </x:c>
      <x:c r="I1352" s="5" t="s">
        <x:v>346</x:v>
      </x:c>
      <x:c r="J1352" s="5" t="s">
        <x:v>60</x:v>
      </x:c>
      <x:c r="K1352" s="5" t="s">
        <x:v>117</x:v>
      </x:c>
      <x:c r="L1352" s="5" t="s">
        <x:v>94</x:v>
      </x:c>
      <x:c r="M1352" s="5" t="s">
        <x:v>62</x:v>
      </x:c>
      <x:c r="N1352" s="6">
        <x:v>2</x:v>
      </x:c>
      <x:c r="O1352" s="7">
        <x:v>133.53999999999999</x:v>
      </x:c>
      <x:c r="P1352" s="8">
        <x:v>0.10000000000000001</x:v>
      </x:c>
      <x:c r="Q1352" s="7">
        <x:v>65.200000000000003</x:v>
      </x:c>
      <x:c r="R1352" s="7">
        <x:v>240.37</x:v>
      </x:c>
      <x:c r="S1352" s="5" t="s">
        <x:v>49</x:v>
      </x:c>
      <x:c r="T1352" s="7">
        <x:v>78880.639999999999</x:v>
      </x:c>
      <x:c r="U1352" s="6"/>
      <x:c r="V1352" s="6"/>
      <x:c r="W1352" s="5" t="s">
        <x:v>50</x:v>
      </x:c>
      <x:c r="X1352" s="5" t="s">
        <x:v>70</x:v>
      </x:c>
    </x:row>
    <x:row r="1353">
      <x:c r="A1353" s="5" t="s">
        <x:v>2625</x:v>
      </x:c>
      <x:c r="B1353" s="5">
        <x:v>45755</x:v>
      </x:c>
      <x:c r="C1353" s="5" t="s">
        <x:v>127</x:v>
      </x:c>
      <x:c r="D1353" s="5" t="s">
        <x:v>128</x:v>
      </x:c>
      <x:c r="E1353" s="5" t="s">
        <x:v>55</x:v>
      </x:c>
      <x:c r="F1353" s="5" t="s">
        <x:v>41</x:v>
      </x:c>
      <x:c r="G1353" s="5" t="s">
        <x:v>2626</x:v>
      </x:c>
      <x:c r="H1353" s="5" t="s">
        <x:v>104</x:v>
      </x:c>
      <x:c r="I1353" s="5" t="s">
        <x:v>297</x:v>
      </x:c>
      <x:c r="J1353" s="5" t="s">
        <x:v>45</x:v>
      </x:c>
      <x:c r="K1353" s="5" t="s">
        <x:v>46</x:v>
      </x:c>
      <x:c r="L1353" s="5" t="s">
        <x:v>47</x:v>
      </x:c>
      <x:c r="M1353" s="5" t="s">
        <x:v>376</x:v>
      </x:c>
      <x:c r="N1353" s="6">
        <x:v>1</x:v>
      </x:c>
      <x:c r="O1353" s="7">
        <x:v>200.16999999999999</x:v>
      </x:c>
      <x:c r="P1353" s="8">
        <x:v>0</x:v>
      </x:c>
      <x:c r="Q1353" s="7">
        <x:v>115.70999999999999</x:v>
      </x:c>
      <x:c r="R1353" s="7">
        <x:v>200.16999999999999</x:v>
      </x:c>
      <x:c r="S1353" s="5" t="s">
        <x:v>49</x:v>
      </x:c>
      <x:c r="T1353" s="7">
        <x:v>100926.48</x:v>
      </x:c>
      <x:c r="U1353" s="6"/>
      <x:c r="V1353" s="6"/>
      <x:c r="W1353" s="5" t="s">
        <x:v>50</x:v>
      </x:c>
      <x:c r="X1353" s="5" t="s">
        <x:v>97</x:v>
      </x:c>
    </x:row>
    <x:row r="1354">
      <x:c r="A1354" s="5" t="s">
        <x:v>2627</x:v>
      </x:c>
      <x:c r="B1354" s="5">
        <x:v>46050</x:v>
      </x:c>
      <x:c r="C1354" s="5" t="s">
        <x:v>200</x:v>
      </x:c>
      <x:c r="D1354" s="5" t="s">
        <x:v>201</x:v>
      </x:c>
      <x:c r="E1354" s="5" t="s">
        <x:v>40</x:v>
      </x:c>
      <x:c r="F1354" s="5" t="s">
        <x:v>158</x:v>
      </x:c>
      <x:c r="G1354" s="5" t="s">
        <x:v>2628</x:v>
      </x:c>
      <x:c r="H1354" s="5" t="s">
        <x:v>43</x:v>
      </x:c>
      <x:c r="I1354" s="5" t="s">
        <x:v>395</x:v>
      </x:c>
      <x:c r="J1354" s="5" t="s">
        <x:v>74</x:v>
      </x:c>
      <x:c r="K1354" s="5" t="s">
        <x:v>86</x:v>
      </x:c>
      <x:c r="L1354" s="5" t="s">
        <x:v>94</x:v>
      </x:c>
      <x:c r="M1354" s="5" t="s">
        <x:v>489</x:v>
      </x:c>
      <x:c r="N1354" s="6">
        <x:v>1</x:v>
      </x:c>
      <x:c r="O1354" s="7">
        <x:v>72.340000000000003</x:v>
      </x:c>
      <x:c r="P1354" s="8">
        <x:v>0.14999999999999999</x:v>
      </x:c>
      <x:c r="Q1354" s="7">
        <x:v>37.950000000000003</x:v>
      </x:c>
      <x:c r="R1354" s="7">
        <x:v>61.490000000000002</x:v>
      </x:c>
      <x:c r="S1354" s="5" t="s">
        <x:v>49</x:v>
      </x:c>
      <x:c r="T1354" s="7">
        <x:v>73657.869999999995</x:v>
      </x:c>
      <x:c r="U1354" s="6"/>
      <x:c r="V1354" s="6"/>
      <x:c r="W1354" s="5" t="s">
        <x:v>50</x:v>
      </x:c>
      <x:c r="X1354" s="5" t="s">
        <x:v>97</x:v>
      </x:c>
    </x:row>
    <x:row r="1355">
      <x:c r="A1355" s="5" t="s">
        <x:v>2629</x:v>
      </x:c>
      <x:c r="B1355" s="5">
        <x:v>46058</x:v>
      </x:c>
      <x:c r="C1355" s="5" t="s">
        <x:v>200</x:v>
      </x:c>
      <x:c r="D1355" s="5" t="s">
        <x:v>201</x:v>
      </x:c>
      <x:c r="E1355" s="5" t="s">
        <x:v>40</x:v>
      </x:c>
      <x:c r="F1355" s="5" t="s">
        <x:v>227</x:v>
      </x:c>
      <x:c r="G1355" s="5" t="s">
        <x:v>2630</x:v>
      </x:c>
      <x:c r="H1355" s="5" t="s">
        <x:v>104</x:v>
      </x:c>
      <x:c r="I1355" s="5" t="s">
        <x:v>297</x:v>
      </x:c>
      <x:c r="J1355" s="5" t="s">
        <x:v>45</x:v>
      </x:c>
      <x:c r="K1355" s="5" t="s">
        <x:v>46</x:v>
      </x:c>
      <x:c r="L1355" s="5" t="s">
        <x:v>16</x:v>
      </x:c>
      <x:c r="M1355" s="5" t="s">
        <x:v>118</x:v>
      </x:c>
      <x:c r="N1355" s="6">
        <x:v>5</x:v>
      </x:c>
      <x:c r="O1355" s="7">
        <x:v>198.5</x:v>
      </x:c>
      <x:c r="P1355" s="8">
        <x:v>0.14999999999999999</x:v>
      </x:c>
      <x:c r="Q1355" s="7">
        <x:v>115.70999999999999</x:v>
      </x:c>
      <x:c r="R1355" s="7">
        <x:v>843.62</x:v>
      </x:c>
      <x:c r="S1355" s="5" t="s">
        <x:v>49</x:v>
      </x:c>
      <x:c r="T1355" s="7">
        <x:v>171964.13</x:v>
      </x:c>
      <x:c r="U1355" s="6"/>
      <x:c r="V1355" s="6"/>
      <x:c r="W1355" s="5" t="s">
        <x:v>50</x:v>
      </x:c>
      <x:c r="X1355" s="5" t="s">
        <x:v>97</x:v>
      </x:c>
    </x:row>
    <x:row r="1356">
      <x:c r="A1356" s="5" t="s">
        <x:v>2631</x:v>
      </x:c>
      <x:c r="B1356" s="5">
        <x:v>45718</x:v>
      </x:c>
      <x:c r="C1356" s="5" t="s">
        <x:v>178</x:v>
      </x:c>
      <x:c r="D1356" s="5" t="s">
        <x:v>179</x:v>
      </x:c>
      <x:c r="E1356" s="5" t="s">
        <x:v>90</x:v>
      </x:c>
      <x:c r="F1356" s="5" t="s">
        <x:v>66</x:v>
      </x:c>
      <x:c r="G1356" s="5" t="s">
        <x:v>730</x:v>
      </x:c>
      <x:c r="H1356" s="5" t="s">
        <x:v>43</x:v>
      </x:c>
      <x:c r="I1356" s="5" t="s">
        <x:v>183</x:v>
      </x:c>
      <x:c r="J1356" s="5" t="s">
        <x:v>74</x:v>
      </x:c>
      <x:c r="K1356" s="5" t="s">
        <x:v>117</x:v>
      </x:c>
      <x:c r="L1356" s="5" t="s">
        <x:v>131</x:v>
      </x:c>
      <x:c r="M1356" s="5" t="s">
        <x:v>258</x:v>
      </x:c>
      <x:c r="N1356" s="6">
        <x:v>4</x:v>
      </x:c>
      <x:c r="O1356" s="7">
        <x:v>85.790000000000006</x:v>
      </x:c>
      <x:c r="P1356" s="8">
        <x:v>0.25</x:v>
      </x:c>
      <x:c r="Q1356" s="7">
        <x:v>53.509999999999998</x:v>
      </x:c>
      <x:c r="R1356" s="7">
        <x:v>257.37</x:v>
      </x:c>
      <x:c r="S1356" s="5" t="s">
        <x:v>49</x:v>
      </x:c>
      <x:c r="T1356" s="7">
        <x:v>83200.520000000004</x:v>
      </x:c>
      <x:c r="U1356" s="6"/>
      <x:c r="V1356" s="6"/>
      <x:c r="W1356" s="5" t="s">
        <x:v>50</x:v>
      </x:c>
      <x:c r="X1356" s="5" t="s">
        <x:v>51</x:v>
      </x:c>
    </x:row>
    <x:row r="1357">
      <x:c r="A1357" s="5" t="s">
        <x:v>2632</x:v>
      </x:c>
      <x:c r="B1357" s="5">
        <x:v>45298</x:v>
      </x:c>
      <x:c r="C1357" s="5" t="s">
        <x:v>178</x:v>
      </x:c>
      <x:c r="D1357" s="5" t="s">
        <x:v>179</x:v>
      </x:c>
      <x:c r="E1357" s="5" t="s">
        <x:v>90</x:v>
      </x:c>
      <x:c r="F1357" s="5" t="s">
        <x:v>66</x:v>
      </x:c>
      <x:c r="G1357" s="5" t="s">
        <x:v>1691</x:v>
      </x:c>
      <x:c r="H1357" s="5" t="s">
        <x:v>58</x:v>
      </x:c>
      <x:c r="I1357" s="5" t="s">
        <x:v>1168</x:v>
      </x:c>
      <x:c r="J1357" s="5" t="s">
        <x:v>45</x:v>
      </x:c>
      <x:c r="K1357" s="5" t="s">
        <x:v>61</x:v>
      </x:c>
      <x:c r="L1357" s="5" t="s">
        <x:v>16</x:v>
      </x:c>
      <x:c r="M1357" s="5" t="s">
        <x:v>262</x:v>
      </x:c>
      <x:c r="N1357" s="6">
        <x:v>2</x:v>
      </x:c>
      <x:c r="O1357" s="7">
        <x:v>719.70000000000005</x:v>
      </x:c>
      <x:c r="P1357" s="8">
        <x:v>5.0000000000000003e-002</x:v>
      </x:c>
      <x:c r="Q1357" s="7">
        <x:v>519.94000000000005</x:v>
      </x:c>
      <x:c r="R1357" s="7">
        <x:v>1367.4300000000001</x:v>
      </x:c>
      <x:c r="S1357" s="5" t="s">
        <x:v>49</x:v>
      </x:c>
      <x:c r="T1357" s="7">
        <x:v>181706.75</x:v>
      </x:c>
      <x:c r="U1357" s="6"/>
      <x:c r="V1357" s="6"/>
      <x:c r="W1357" s="5" t="s">
        <x:v>50</x:v>
      </x:c>
      <x:c r="X1357" s="5" t="s">
        <x:v>97</x:v>
      </x:c>
    </x:row>
    <x:row r="1358">
      <x:c r="A1358" s="5" t="s">
        <x:v>2633</x:v>
      </x:c>
      <x:c r="B1358" s="5" t="s">
        <x:v>1334</x:v>
      </x:c>
      <x:c r="C1358" s="5" t="s">
        <x:v>53</x:v>
      </x:c>
      <x:c r="D1358" s="5" t="s">
        <x:v>54</x:v>
      </x:c>
      <x:c r="E1358" s="5" t="s">
        <x:v>55</x:v>
      </x:c>
      <x:c r="F1358" s="5" t="s">
        <x:v>56</x:v>
      </x:c>
      <x:c r="G1358" s="5" t="s">
        <x:v>908</x:v>
      </x:c>
      <x:c r="H1358" s="5" t="s">
        <x:v>43</x:v>
      </x:c>
      <x:c r="I1358" s="5" t="s">
        <x:v>239</x:v>
      </x:c>
      <x:c r="J1358" s="5" t="s">
        <x:v>116</x:v>
      </x:c>
      <x:c r="K1358" s="5" t="s">
        <x:v>46</x:v>
      </x:c>
      <x:c r="L1358" s="5" t="s">
        <x:v>47</x:v>
      </x:c>
      <x:c r="M1358" s="5" t="s">
        <x:v>125</x:v>
      </x:c>
      <x:c r="N1358" s="6">
        <x:v>5</x:v>
      </x:c>
      <x:c r="O1358" s="7">
        <x:v>298.01999999999998</x:v>
      </x:c>
      <x:c r="P1358" s="8">
        <x:v>0.10000000000000001</x:v>
      </x:c>
      <x:c r="Q1358" s="7">
        <x:v>182.66</x:v>
      </x:c>
      <x:c r="R1358" s="7">
        <x:v>1341.0899999999999</x:v>
      </x:c>
      <x:c r="S1358" s="5" t="s">
        <x:v>49</x:v>
      </x:c>
      <x:c r="T1358" s="7"/>
      <x:c r="U1358" s="6"/>
      <x:c r="V1358" s="6"/>
      <x:c r="W1358" s="5" t="s">
        <x:v>50</x:v>
      </x:c>
      <x:c r="X1358" s="5" t="s">
        <x:v>51</x:v>
      </x:c>
    </x:row>
    <x:row r="1359">
      <x:c r="A1359" s="5" t="s">
        <x:v>2634</x:v>
      </x:c>
      <x:c r="B1359" s="5">
        <x:v>45471</x:v>
      </x:c>
      <x:c r="C1359" s="5" t="s">
        <x:v>53</x:v>
      </x:c>
      <x:c r="D1359" s="5" t="s">
        <x:v>54</x:v>
      </x:c>
      <x:c r="E1359" s="5" t="s">
        <x:v>55</x:v>
      </x:c>
      <x:c r="F1359" s="5" t="s">
        <x:v>56</x:v>
      </x:c>
      <x:c r="G1359" s="5" t="s">
        <x:v>2331</x:v>
      </x:c>
      <x:c r="H1359" s="5" t="s">
        <x:v>58</x:v>
      </x:c>
      <x:c r="I1359" s="5" t="s">
        <x:v>1317</x:v>
      </x:c>
      <x:c r="J1359" s="5" t="s">
        <x:v>45</x:v>
      </x:c>
      <x:c r="K1359" s="5" t="s">
        <x:v>117</x:v>
      </x:c>
      <x:c r="L1359" s="5" t="s">
        <x:v>16</x:v>
      </x:c>
      <x:c r="M1359" s="5" t="s">
        <x:v>62</x:v>
      </x:c>
      <x:c r="N1359" s="6">
        <x:v>4</x:v>
      </x:c>
      <x:c r="O1359" s="7">
        <x:v>499.76999999999998</x:v>
      </x:c>
      <x:c r="P1359" s="8">
        <x:v>0.10000000000000001</x:v>
      </x:c>
      <x:c r="Q1359" s="7">
        <x:v>283.66000000000003</x:v>
      </x:c>
      <x:c r="R1359" s="7">
        <x:v>1799.1700000000001</x:v>
      </x:c>
      <x:c r="S1359" s="5" t="s">
        <x:v>49</x:v>
      </x:c>
      <x:c r="T1359" s="7">
        <x:v>148321.88</x:v>
      </x:c>
      <x:c r="U1359" s="6"/>
      <x:c r="V1359" s="6"/>
      <x:c r="W1359" s="5" t="s">
        <x:v>50</x:v>
      </x:c>
      <x:c r="X1359" s="5" t="s">
        <x:v>80</x:v>
      </x:c>
    </x:row>
    <x:row r="1360">
      <x:c r="A1360" s="5" t="s">
        <x:v>2635</x:v>
      </x:c>
      <x:c r="B1360" s="5">
        <x:v>46058</x:v>
      </x:c>
      <x:c r="C1360" s="5" t="s">
        <x:v>185</x:v>
      </x:c>
      <x:c r="D1360" s="5" t="s">
        <x:v>186</x:v>
      </x:c>
      <x:c r="E1360" s="5" t="s">
        <x:v>90</x:v>
      </x:c>
      <x:c r="F1360" s="5" t="s">
        <x:v>41</x:v>
      </x:c>
      <x:c r="G1360" s="5" t="s">
        <x:v>2636</x:v>
      </x:c>
      <x:c r="H1360" s="5" t="s">
        <x:v>58</x:v>
      </x:c>
      <x:c r="I1360" s="5" t="s">
        <x:v>303</x:v>
      </x:c>
      <x:c r="J1360" s="5" t="s">
        <x:v>45</x:v>
      </x:c>
      <x:c r="K1360" s="5" t="s">
        <x:v>86</x:v>
      </x:c>
      <x:c r="L1360" s="5" t="s">
        <x:v>16</x:v>
      </x:c>
      <x:c r="M1360" s="5" t="s">
        <x:v>322</x:v>
      </x:c>
      <x:c r="N1360" s="6">
        <x:v>1</x:v>
      </x:c>
      <x:c r="O1360" s="7">
        <x:v>739.38999999999999</x:v>
      </x:c>
      <x:c r="P1360" s="8">
        <x:v>0.10000000000000001</x:v>
      </x:c>
      <x:c r="Q1360" s="7">
        <x:v>423.88</x:v>
      </x:c>
      <x:c r="R1360" s="7">
        <x:v>665.45000000000005</x:v>
      </x:c>
      <x:c r="S1360" s="5" t="s">
        <x:v>49</x:v>
      </x:c>
      <x:c r="T1360" s="7">
        <x:v>121225.56</x:v>
      </x:c>
      <x:c r="U1360" s="6"/>
      <x:c r="V1360" s="6"/>
      <x:c r="W1360" s="5" t="s">
        <x:v>50</x:v>
      </x:c>
      <x:c r="X1360" s="5" t="s">
        <x:v>80</x:v>
      </x:c>
    </x:row>
    <x:row r="1361">
      <x:c r="A1361" s="5" t="s">
        <x:v>2637</x:v>
      </x:c>
      <x:c r="B1361" s="5">
        <x:v>45552</x:v>
      </x:c>
      <x:c r="C1361" s="5" t="s">
        <x:v>82</x:v>
      </x:c>
      <x:c r="D1361" s="5" t="s">
        <x:v>83</x:v>
      </x:c>
      <x:c r="E1361" s="5" t="s">
        <x:v>40</x:v>
      </x:c>
      <x:c r="F1361" s="5" t="s">
        <x:v>56</x:v>
      </x:c>
      <x:c r="G1361" s="5" t="s">
        <x:v>2638</x:v>
      </x:c>
      <x:c r="H1361" s="5" t="s">
        <x:v>104</x:v>
      </x:c>
      <x:c r="I1361" s="5" t="s">
        <x:v>1317</x:v>
      </x:c>
      <x:c r="J1361" s="5" t="s">
        <x:v>45</x:v>
      </x:c>
      <x:c r="K1361" s="5" t="s">
        <x:v>117</x:v>
      </x:c>
      <x:c r="L1361" s="5" t="s">
        <x:v>47</x:v>
      </x:c>
      <x:c r="M1361" s="5" t="s">
        <x:v>322</x:v>
      </x:c>
      <x:c r="N1361" s="6">
        <x:v>2</x:v>
      </x:c>
      <x:c r="O1361" s="7">
        <x:v>507.57999999999998</x:v>
      </x:c>
      <x:c r="P1361" s="8">
        <x:v>0.20000000000000001</x:v>
      </x:c>
      <x:c r="Q1361" s="7">
        <x:v>283.66000000000003</x:v>
      </x:c>
      <x:c r="R1361" s="7">
        <x:v>812.13</x:v>
      </x:c>
      <x:c r="S1361" s="5" t="s">
        <x:v>49</x:v>
      </x:c>
      <x:c r="T1361" s="7">
        <x:v>81543.669999999998</x:v>
      </x:c>
      <x:c r="U1361" s="6"/>
      <x:c r="V1361" s="6"/>
      <x:c r="W1361" s="5" t="s">
        <x:v>50</x:v>
      </x:c>
      <x:c r="X1361" s="5" t="s">
        <x:v>97</x:v>
      </x:c>
    </x:row>
    <x:row r="1362">
      <x:c r="A1362" s="5" t="s">
        <x:v>2639</x:v>
      </x:c>
      <x:c r="B1362" s="5">
        <x:v>45972</x:v>
      </x:c>
      <x:c r="C1362" s="5" t="s">
        <x:v>194</x:v>
      </x:c>
      <x:c r="D1362" s="5" t="s">
        <x:v>195</x:v>
      </x:c>
      <x:c r="E1362" s="5" t="s">
        <x:v>90</x:v>
      </x:c>
      <x:c r="F1362" s="5" t="s">
        <x:v>158</x:v>
      </x:c>
      <x:c r="G1362" s="5" t="s">
        <x:v>2343</x:v>
      </x:c>
      <x:c r="H1362" s="5" t="s">
        <x:v>43</x:v>
      </x:c>
      <x:c r="I1362" s="5" t="s">
        <x:v>379</x:v>
      </x:c>
      <x:c r="J1362" s="5" t="s">
        <x:v>116</x:v>
      </x:c>
      <x:c r="K1362" s="5" t="s">
        <x:v>61</x:v>
      </x:c>
      <x:c r="L1362" s="5" t="s">
        <x:v>47</x:v>
      </x:c>
      <x:c r="M1362" s="5" t="s">
        <x:v>350</x:v>
      </x:c>
      <x:c r="N1362" s="6">
        <x:v>1</x:v>
      </x:c>
      <x:c r="O1362" s="7">
        <x:v>191.41999999999999</x:v>
      </x:c>
      <x:c r="P1362" s="8">
        <x:v>0.20000000000000001</x:v>
      </x:c>
      <x:c r="Q1362" s="7">
        <x:v>140.91</x:v>
      </x:c>
      <x:c r="R1362" s="7">
        <x:v>153.13999999999999</x:v>
      </x:c>
      <x:c r="S1362" s="5" t="s">
        <x:v>49</x:v>
      </x:c>
      <x:c r="T1362" s="7">
        <x:v>87624.729999999996</x:v>
      </x:c>
      <x:c r="U1362" s="6"/>
      <x:c r="V1362" s="6"/>
      <x:c r="W1362" s="5" t="s">
        <x:v>50</x:v>
      </x:c>
      <x:c r="X1362" s="5" t="s">
        <x:v>70</x:v>
      </x:c>
    </x:row>
    <x:row r="1363">
      <x:c r="A1363" s="5" t="s">
        <x:v>2640</x:v>
      </x:c>
      <x:c r="B1363" s="5">
        <x:v>45774</x:v>
      </x:c>
      <x:c r="C1363" s="5" t="s">
        <x:v>100</x:v>
      </x:c>
      <x:c r="D1363" s="5" t="s">
        <x:v>101</x:v>
      </x:c>
      <x:c r="E1363" s="5" t="s">
        <x:v>90</x:v>
      </x:c>
      <x:c r="F1363" s="5" t="s">
        <x:v>102</x:v>
      </x:c>
      <x:c r="G1363" s="5" t="s">
        <x:v>2641</x:v>
      </x:c>
      <x:c r="H1363" s="5" t="s">
        <x:v>43</x:v>
      </x:c>
      <x:c r="I1363" s="5" t="s">
        <x:v>141</x:v>
      </x:c>
      <x:c r="J1363" s="5" t="s">
        <x:v>60</x:v>
      </x:c>
      <x:c r="K1363" s="5" t="s">
        <x:v>86</x:v>
      </x:c>
      <x:c r="L1363" s="5" t="s">
        <x:v>47</x:v>
      </x:c>
      <x:c r="M1363" s="5" t="s">
        <x:v>95</x:v>
      </x:c>
      <x:c r="N1363" s="6">
        <x:v>1</x:v>
      </x:c>
      <x:c r="O1363" s="7">
        <x:v>307.25</x:v>
      </x:c>
      <x:c r="P1363" s="8">
        <x:v>0.25</x:v>
      </x:c>
      <x:c r="Q1363" s="7">
        <x:v>203.69999999999999</x:v>
      </x:c>
      <x:c r="R1363" s="7">
        <x:v>230.44</x:v>
      </x:c>
      <x:c r="S1363" s="5" t="s">
        <x:v>49</x:v>
      </x:c>
      <x:c r="T1363" s="7">
        <x:v>69620.399999999994</x:v>
      </x:c>
      <x:c r="U1363" s="6"/>
      <x:c r="V1363" s="6"/>
      <x:c r="W1363" s="5" t="s">
        <x:v>50</x:v>
      </x:c>
      <x:c r="X1363" s="5" t="s">
        <x:v>51</x:v>
      </x:c>
    </x:row>
    <x:row r="1364">
      <x:c r="A1364" s="5" t="s">
        <x:v>2642</x:v>
      </x:c>
      <x:c r="B1364" s="5">
        <x:v>46009</x:v>
      </x:c>
      <x:c r="C1364" s="5" t="s">
        <x:v>38</x:v>
      </x:c>
      <x:c r="D1364" s="5" t="s">
        <x:v>39</x:v>
      </x:c>
      <x:c r="E1364" s="5" t="s">
        <x:v>40</x:v>
      </x:c>
      <x:c r="F1364" s="5" t="s">
        <x:v>41</x:v>
      </x:c>
      <x:c r="G1364" s="5" t="s">
        <x:v>1507</x:v>
      </x:c>
      <x:c r="H1364" s="5" t="s">
        <x:v>43</x:v>
      </x:c>
      <x:c r="I1364" s="5" t="s">
        <x:v>313</x:v>
      </x:c>
      <x:c r="J1364" s="5" t="s">
        <x:v>60</x:v>
      </x:c>
      <x:c r="K1364" s="5" t="s">
        <x:v>61</x:v>
      </x:c>
      <x:c r="L1364" s="5" t="s">
        <x:v>16</x:v>
      </x:c>
      <x:c r="M1364" s="5" t="s">
        <x:v>266</x:v>
      </x:c>
      <x:c r="N1364" s="6">
        <x:v>1</x:v>
      </x:c>
      <x:c r="O1364" s="7">
        <x:v>146.78</x:v>
      </x:c>
      <x:c r="P1364" s="8">
        <x:v>0.10000000000000001</x:v>
      </x:c>
      <x:c r="Q1364" s="7">
        <x:v>102.78</x:v>
      </x:c>
      <x:c r="R1364" s="7">
        <x:v>132.09999999999999</x:v>
      </x:c>
      <x:c r="S1364" s="5" t="s">
        <x:v>49</x:v>
      </x:c>
      <x:c r="T1364" s="7">
        <x:v>186467.25</x:v>
      </x:c>
      <x:c r="U1364" s="6"/>
      <x:c r="V1364" s="6"/>
      <x:c r="W1364" s="5" t="s">
        <x:v>50</x:v>
      </x:c>
      <x:c r="X1364" s="5" t="s">
        <x:v>80</x:v>
      </x:c>
    </x:row>
    <x:row r="1365">
      <x:c r="A1365" s="5" t="s">
        <x:v>2643</x:v>
      </x:c>
      <x:c r="B1365" s="5">
        <x:v>45592</x:v>
      </x:c>
      <x:c r="C1365" s="5" t="s">
        <x:v>100</x:v>
      </x:c>
      <x:c r="D1365" s="5" t="s">
        <x:v>101</x:v>
      </x:c>
      <x:c r="E1365" s="5" t="s">
        <x:v>90</x:v>
      </x:c>
      <x:c r="F1365" s="5" t="s">
        <x:v>102</x:v>
      </x:c>
      <x:c r="G1365" s="5" t="s">
        <x:v>2611</x:v>
      </x:c>
      <x:c r="H1365" s="5" t="s">
        <x:v>58</x:v>
      </x:c>
      <x:c r="I1365" s="5" t="s">
        <x:v>836</x:v>
      </x:c>
      <x:c r="J1365" s="5" t="s">
        <x:v>45</x:v>
      </x:c>
      <x:c r="K1365" s="5" t="s">
        <x:v>46</x:v>
      </x:c>
      <x:c r="L1365" s="5" t="s">
        <x:v>16</x:v>
      </x:c>
      <x:c r="M1365" s="5" t="s">
        <x:v>75</x:v>
      </x:c>
      <x:c r="N1365" s="6">
        <x:v>10</x:v>
      </x:c>
      <x:c r="O1365" s="7">
        <x:v>246.84999999999999</x:v>
      </x:c>
      <x:c r="P1365" s="8">
        <x:v>0.10000000000000001</x:v>
      </x:c>
      <x:c r="Q1365" s="7">
        <x:v>123.70999999999999</x:v>
      </x:c>
      <x:c r="R1365" s="7">
        <x:v>2221.6500000000001</x:v>
      </x:c>
      <x:c r="S1365" s="5" t="s">
        <x:v>49</x:v>
      </x:c>
      <x:c r="T1365" s="7">
        <x:v>130620.69</x:v>
      </x:c>
      <x:c r="U1365" s="6"/>
      <x:c r="V1365" s="6"/>
      <x:c r="W1365" s="5" t="s">
        <x:v>50</x:v>
      </x:c>
      <x:c r="X1365" s="5" t="s">
        <x:v>51</x:v>
      </x:c>
    </x:row>
    <x:row r="1366">
      <x:c r="A1366" s="5" t="s">
        <x:v>2644</x:v>
      </x:c>
      <x:c r="B1366" s="5">
        <x:v>45581</x:v>
      </x:c>
      <x:c r="C1366" s="5" t="s">
        <x:v>216</x:v>
      </x:c>
      <x:c r="D1366" s="5" t="s">
        <x:v>217</x:v>
      </x:c>
      <x:c r="E1366" s="5" t="s">
        <x:v>40</x:v>
      </x:c>
      <x:c r="F1366" s="5" t="s">
        <x:v>102</x:v>
      </x:c>
      <x:c r="G1366" s="5" t="s">
        <x:v>2058</x:v>
      </x:c>
      <x:c r="H1366" s="5" t="s">
        <x:v>104</x:v>
      </x:c>
      <x:c r="I1366" s="5" t="s">
        <x:v>740</x:v>
      </x:c>
      <x:c r="J1366" s="5" t="s">
        <x:v>93</x:v>
      </x:c>
      <x:c r="K1366" s="5" t="s">
        <x:v>46</x:v>
      </x:c>
      <x:c r="L1366" s="5" t="s">
        <x:v>131</x:v>
      </x:c>
      <x:c r="M1366" s="5" t="s">
        <x:v>69</x:v>
      </x:c>
      <x:c r="N1366" s="6">
        <x:v>4</x:v>
      </x:c>
      <x:c r="O1366" s="7">
        <x:v>32.799999999999997</x:v>
      </x:c>
      <x:c r="P1366" s="8">
        <x:v>0.25</x:v>
      </x:c>
      <x:c r="Q1366" s="7">
        <x:v>20.469999999999999</x:v>
      </x:c>
      <x:c r="R1366" s="7">
        <x:v>98.400000000000006</x:v>
      </x:c>
      <x:c r="S1366" s="5" t="s">
        <x:v>49</x:v>
      </x:c>
      <x:c r="T1366" s="7">
        <x:v>88329.839999999997</x:v>
      </x:c>
      <x:c r="U1366" s="6"/>
      <x:c r="V1366" s="6"/>
      <x:c r="W1366" s="5" t="s">
        <x:v>50</x:v>
      </x:c>
      <x:c r="X1366" s="5" t="s">
        <x:v>70</x:v>
      </x:c>
    </x:row>
    <x:row r="1367">
      <x:c r="A1367" s="5" t="s">
        <x:v>2645</x:v>
      </x:c>
      <x:c r="B1367" s="5">
        <x:v>46084</x:v>
      </x:c>
      <x:c r="C1367" s="5" t="s">
        <x:v>108</x:v>
      </x:c>
      <x:c r="D1367" s="5" t="s">
        <x:v>109</x:v>
      </x:c>
      <x:c r="E1367" s="5" t="s">
        <x:v>90</x:v>
      </x:c>
      <x:c r="F1367" s="5" t="s">
        <x:v>102</x:v>
      </x:c>
      <x:c r="G1367" s="5" t="s">
        <x:v>2646</x:v>
      </x:c>
      <x:c r="H1367" s="5" t="s">
        <x:v>43</x:v>
      </x:c>
      <x:c r="I1367" s="5" t="s">
        <x:v>214</x:v>
      </x:c>
      <x:c r="J1367" s="5" t="s">
        <x:v>60</x:v>
      </x:c>
      <x:c r="K1367" s="5" t="s">
        <x:v>117</x:v>
      </x:c>
      <x:c r="L1367" s="5" t="s">
        <x:v>94</x:v>
      </x:c>
      <x:c r="M1367" s="5" t="s">
        <x:v>75</x:v>
      </x:c>
      <x:c r="N1367" s="6">
        <x:v>1</x:v>
      </x:c>
      <x:c r="O1367" s="7">
        <x:v>235.59999999999999</x:v>
      </x:c>
      <x:c r="P1367" s="8">
        <x:v>0.10000000000000001</x:v>
      </x:c>
      <x:c r="Q1367" s="7">
        <x:v>158.44999999999999</x:v>
      </x:c>
      <x:c r="R1367" s="7">
        <x:v>212.03999999999999</x:v>
      </x:c>
      <x:c r="S1367" s="5" t="s">
        <x:v>49</x:v>
      </x:c>
      <x:c r="T1367" s="7">
        <x:v>67343.869999999995</x:v>
      </x:c>
      <x:c r="U1367" s="6"/>
      <x:c r="V1367" s="6"/>
      <x:c r="W1367" s="5" t="s">
        <x:v>50</x:v>
      </x:c>
      <x:c r="X1367" s="5" t="s">
        <x:v>80</x:v>
      </x:c>
    </x:row>
    <x:row r="1368">
      <x:c r="A1368" s="5" t="s">
        <x:v>2647</x:v>
      </x:c>
      <x:c r="B1368" s="5">
        <x:v>45542</x:v>
      </x:c>
      <x:c r="C1368" s="5" t="s">
        <x:v>156</x:v>
      </x:c>
      <x:c r="D1368" s="5" t="s">
        <x:v>157</x:v>
      </x:c>
      <x:c r="E1368" s="5" t="s">
        <x:v>55</x:v>
      </x:c>
      <x:c r="F1368" s="5" t="s">
        <x:v>158</x:v>
      </x:c>
      <x:c r="G1368" s="5" t="s">
        <x:v>2648</x:v>
      </x:c>
      <x:c r="H1368" s="5" t="s">
        <x:v>43</x:v>
      </x:c>
      <x:c r="I1368" s="5" t="s">
        <x:v>458</x:v>
      </x:c>
      <x:c r="J1368" s="5" t="s">
        <x:v>74</x:v>
      </x:c>
      <x:c r="K1368" s="5" t="s">
        <x:v>61</x:v>
      </x:c>
      <x:c r="L1368" s="5" t="s">
        <x:v>131</x:v>
      </x:c>
      <x:c r="M1368" s="5" t="s">
        <x:v>95</x:v>
      </x:c>
      <x:c r="N1368" s="6">
        <x:v>8</x:v>
      </x:c>
      <x:c r="O1368" s="7">
        <x:v>78.719999999999999</x:v>
      </x:c>
      <x:c r="P1368" s="8">
        <x:v>0.20000000000000001</x:v>
      </x:c>
      <x:c r="Q1368" s="7">
        <x:v>59.109999999999999</x:v>
      </x:c>
      <x:c r="R1368" s="7">
        <x:v>503.81</x:v>
      </x:c>
      <x:c r="S1368" s="5" t="s">
        <x:v>49</x:v>
      </x:c>
      <x:c r="T1368" s="7">
        <x:v>84578.940000000002</x:v>
      </x:c>
      <x:c r="U1368" s="6"/>
      <x:c r="V1368" s="6"/>
      <x:c r="W1368" s="5" t="s">
        <x:v>50</x:v>
      </x:c>
      <x:c r="X1368" s="5" t="s">
        <x:v>80</x:v>
      </x:c>
    </x:row>
    <x:row r="1369">
      <x:c r="A1369" s="5" t="s">
        <x:v>2649</x:v>
      </x:c>
      <x:c r="B1369" s="5">
        <x:v>45406</x:v>
      </x:c>
      <x:c r="C1369" s="5" t="s">
        <x:v>100</x:v>
      </x:c>
      <x:c r="D1369" s="5" t="s">
        <x:v>101</x:v>
      </x:c>
      <x:c r="E1369" s="5" t="s">
        <x:v>90</x:v>
      </x:c>
      <x:c r="F1369" s="5" t="s">
        <x:v>102</x:v>
      </x:c>
      <x:c r="G1369" s="5" t="s">
        <x:v>2650</x:v>
      </x:c>
      <x:c r="H1369" s="5" t="s">
        <x:v>104</x:v>
      </x:c>
      <x:c r="I1369" s="5" t="s">
        <x:v>467</x:v>
      </x:c>
      <x:c r="J1369" s="5" t="s">
        <x:v>74</x:v>
      </x:c>
      <x:c r="K1369" s="5" t="s">
        <x:v>61</x:v>
      </x:c>
      <x:c r="L1369" s="5" t="s">
        <x:v>16</x:v>
      </x:c>
      <x:c r="M1369" s="5" t="s">
        <x:v>132</x:v>
      </x:c>
      <x:c r="N1369" s="6">
        <x:v>1</x:v>
      </x:c>
      <x:c r="O1369" s="7">
        <x:v>91.269999999999996</x:v>
      </x:c>
      <x:c r="P1369" s="8">
        <x:v>0.14999999999999999</x:v>
      </x:c>
      <x:c r="Q1369" s="7">
        <x:v>61.450000000000003</x:v>
      </x:c>
      <x:c r="R1369" s="7">
        <x:v>77.579999999999998</x:v>
      </x:c>
      <x:c r="S1369" s="5" t="s">
        <x:v>49</x:v>
      </x:c>
      <x:c r="T1369" s="7">
        <x:v>127625.59</x:v>
      </x:c>
      <x:c r="U1369" s="6"/>
      <x:c r="V1369" s="6"/>
      <x:c r="W1369" s="5" t="s">
        <x:v>50</x:v>
      </x:c>
      <x:c r="X1369" s="5" t="s">
        <x:v>51</x:v>
      </x:c>
    </x:row>
    <x:row r="1370">
      <x:c r="A1370" s="5" t="s">
        <x:v>2651</x:v>
      </x:c>
      <x:c r="B1370" s="5">
        <x:v>46066</x:v>
      </x:c>
      <x:c r="C1370" s="5" t="s">
        <x:v>38</x:v>
      </x:c>
      <x:c r="D1370" s="5" t="s">
        <x:v>39</x:v>
      </x:c>
      <x:c r="E1370" s="5" t="s">
        <x:v>40</x:v>
      </x:c>
      <x:c r="F1370" s="5" t="s">
        <x:v>41</x:v>
      </x:c>
      <x:c r="G1370" s="5" t="s">
        <x:v>2300</x:v>
      </x:c>
      <x:c r="H1370" s="5" t="s">
        <x:v>78</x:v>
      </x:c>
      <x:c r="I1370" s="5" t="s">
        <x:v>445</x:v>
      </x:c>
      <x:c r="J1370" s="5" t="s">
        <x:v>74</x:v>
      </x:c>
      <x:c r="K1370" s="5" t="s">
        <x:v>86</x:v>
      </x:c>
      <x:c r="L1370" s="5" t="s">
        <x:v>47</x:v>
      </x:c>
      <x:c r="M1370" s="5" t="s">
        <x:v>350</x:v>
      </x:c>
      <x:c r="N1370" s="6">
        <x:v>6</x:v>
      </x:c>
      <x:c r="O1370" s="7">
        <x:v>71.519999999999996</x:v>
      </x:c>
      <x:c r="P1370" s="8">
        <x:v>5.0000000000000003e-002</x:v>
      </x:c>
      <x:c r="Q1370" s="7">
        <x:v>46.549999999999997</x:v>
      </x:c>
      <x:c r="R1370" s="7">
        <x:v>407.66000000000003</x:v>
      </x:c>
      <x:c r="S1370" s="5" t="s">
        <x:v>49</x:v>
      </x:c>
      <x:c r="T1370" s="7">
        <x:v>86412.75</x:v>
      </x:c>
      <x:c r="U1370" s="6"/>
      <x:c r="V1370" s="6"/>
      <x:c r="W1370" s="5" t="s">
        <x:v>50</x:v>
      </x:c>
      <x:c r="X1370" s="5" t="s">
        <x:v>80</x:v>
      </x:c>
    </x:row>
    <x:row r="1371">
      <x:c r="A1371" s="5" t="s">
        <x:v>2652</x:v>
      </x:c>
      <x:c r="B1371" s="5">
        <x:v>45630</x:v>
      </x:c>
      <x:c r="C1371" s="5" t="s">
        <x:v>88</x:v>
      </x:c>
      <x:c r="D1371" s="5" t="s">
        <x:v>89</x:v>
      </x:c>
      <x:c r="E1371" s="5" t="s">
        <x:v>90</x:v>
      </x:c>
      <x:c r="F1371" s="5" t="s">
        <x:v>56</x:v>
      </x:c>
      <x:c r="G1371" s="5" t="s">
        <x:v>2653</x:v>
      </x:c>
      <x:c r="H1371" s="5" t="s">
        <x:v>78</x:v>
      </x:c>
      <x:c r="I1371" s="5" t="s">
        <x:v>596</x:v>
      </x:c>
      <x:c r="J1371" s="5" t="s">
        <x:v>60</x:v>
      </x:c>
      <x:c r="K1371" s="5" t="s">
        <x:v>86</x:v>
      </x:c>
      <x:c r="L1371" s="5" t="s">
        <x:v>16</x:v>
      </x:c>
      <x:c r="M1371" s="5" t="s">
        <x:v>166</x:v>
      </x:c>
      <x:c r="N1371" s="6">
        <x:v>5</x:v>
      </x:c>
      <x:c r="O1371" s="7">
        <x:v>139.91999999999999</x:v>
      </x:c>
      <x:c r="P1371" s="8">
        <x:v>0.20000000000000001</x:v>
      </x:c>
      <x:c r="Q1371" s="7">
        <x:v>96.489999999999995</x:v>
      </x:c>
      <x:c r="R1371" s="7">
        <x:v>559.67999999999995</x:v>
      </x:c>
      <x:c r="S1371" s="5" t="s">
        <x:v>49</x:v>
      </x:c>
      <x:c r="T1371" s="7">
        <x:v>183425.95000000001</x:v>
      </x:c>
      <x:c r="U1371" s="6"/>
      <x:c r="V1371" s="6"/>
      <x:c r="W1371" s="5" t="s">
        <x:v>50</x:v>
      </x:c>
      <x:c r="X1371" s="5" t="s">
        <x:v>70</x:v>
      </x:c>
    </x:row>
    <x:row r="1372">
      <x:c r="A1372" s="5" t="s">
        <x:v>2654</x:v>
      </x:c>
      <x:c r="B1372" s="5">
        <x:v>45753</x:v>
      </x:c>
      <x:c r="C1372" s="5" t="s">
        <x:v>38</x:v>
      </x:c>
      <x:c r="D1372" s="5" t="s">
        <x:v>39</x:v>
      </x:c>
      <x:c r="E1372" s="5" t="s">
        <x:v>40</x:v>
      </x:c>
      <x:c r="F1372" s="5" t="s">
        <x:v>41</x:v>
      </x:c>
      <x:c r="G1372" s="5" t="s">
        <x:v>412</x:v>
      </x:c>
      <x:c r="H1372" s="5" t="s">
        <x:v>78</x:v>
      </x:c>
      <x:c r="I1372" s="5" t="s">
        <x:v>395</x:v>
      </x:c>
      <x:c r="J1372" s="5" t="s">
        <x:v>74</x:v>
      </x:c>
      <x:c r="K1372" s="5" t="s">
        <x:v>86</x:v>
      </x:c>
      <x:c r="L1372" s="5" t="s">
        <x:v>94</x:v>
      </x:c>
      <x:c r="M1372" s="5" t="s">
        <x:v>419</x:v>
      </x:c>
      <x:c r="N1372" s="6">
        <x:v>1</x:v>
      </x:c>
      <x:c r="O1372" s="7">
        <x:v>80.680000000000007</x:v>
      </x:c>
      <x:c r="P1372" s="8">
        <x:v>0.25</x:v>
      </x:c>
      <x:c r="Q1372" s="7">
        <x:v>37.950000000000003</x:v>
      </x:c>
      <x:c r="R1372" s="7">
        <x:v>60.509999999999998</x:v>
      </x:c>
      <x:c r="S1372" s="5" t="s">
        <x:v>49</x:v>
      </x:c>
      <x:c r="T1372" s="7">
        <x:v>72462.300000000003</x:v>
      </x:c>
      <x:c r="U1372" s="6"/>
      <x:c r="V1372" s="6"/>
      <x:c r="W1372" s="5" t="s">
        <x:v>50</x:v>
      </x:c>
      <x:c r="X1372" s="5" t="s">
        <x:v>51</x:v>
      </x:c>
    </x:row>
    <x:row r="1373">
      <x:c r="A1373" s="5" t="s">
        <x:v>2655</x:v>
      </x:c>
      <x:c r="B1373" s="5">
        <x:v>45804</x:v>
      </x:c>
      <x:c r="C1373" s="5" t="s">
        <x:v>100</x:v>
      </x:c>
      <x:c r="D1373" s="5" t="s">
        <x:v>101</x:v>
      </x:c>
      <x:c r="E1373" s="5" t="s">
        <x:v>90</x:v>
      </x:c>
      <x:c r="F1373" s="5" t="s">
        <x:v>102</x:v>
      </x:c>
      <x:c r="G1373" s="5" t="s">
        <x:v>2517</x:v>
      </x:c>
      <x:c r="H1373" s="5" t="s">
        <x:v>104</x:v>
      </x:c>
      <x:c r="I1373" s="5" t="s">
        <x:v>545</x:v>
      </x:c>
      <x:c r="J1373" s="5" t="s">
        <x:v>45</x:v>
      </x:c>
      <x:c r="K1373" s="5" t="s">
        <x:v>46</x:v>
      </x:c>
      <x:c r="L1373" s="5" t="s">
        <x:v>16</x:v>
      </x:c>
      <x:c r="M1373" s="5" t="s">
        <x:v>483</x:v>
      </x:c>
      <x:c r="N1373" s="6">
        <x:v>-4</x:v>
      </x:c>
      <x:c r="O1373" s="7">
        <x:v>627.11000000000001</x:v>
      </x:c>
      <x:c r="P1373" s="8">
        <x:v>0.14999999999999999</x:v>
      </x:c>
      <x:c r="Q1373" s="7">
        <x:v>452.31</x:v>
      </x:c>
      <x:c r="R1373" s="7">
        <x:v>-2132.1700000000001</x:v>
      </x:c>
      <x:c r="S1373" s="5" t="s">
        <x:v>49</x:v>
      </x:c>
      <x:c r="T1373" s="7">
        <x:v>176169.95999999999</x:v>
      </x:c>
      <x:c r="U1373" s="6"/>
      <x:c r="V1373" s="6"/>
      <x:c r="W1373" s="5" t="s">
        <x:v>96</x:v>
      </x:c>
      <x:c r="X1373" s="5" t="s">
        <x:v>80</x:v>
      </x:c>
    </x:row>
    <x:row r="1374">
      <x:c r="A1374" s="5" t="s">
        <x:v>2656</x:v>
      </x:c>
      <x:c r="B1374" s="5">
        <x:v>45563</x:v>
      </x:c>
      <x:c r="C1374" s="5" t="s">
        <x:v>127</x:v>
      </x:c>
      <x:c r="D1374" s="5" t="s">
        <x:v>128</x:v>
      </x:c>
      <x:c r="E1374" s="5" t="s">
        <x:v>55</x:v>
      </x:c>
      <x:c r="F1374" s="5" t="s">
        <x:v>41</x:v>
      </x:c>
      <x:c r="G1374" s="5" t="s">
        <x:v>1905</x:v>
      </x:c>
      <x:c r="H1374" s="5" t="s">
        <x:v>78</x:v>
      </x:c>
      <x:c r="I1374" s="5" t="s">
        <x:v>210</x:v>
      </x:c>
      <x:c r="J1374" s="5" t="s">
        <x:v>116</x:v>
      </x:c>
      <x:c r="K1374" s="5" t="s">
        <x:v>61</x:v>
      </x:c>
      <x:c r="L1374" s="5" t="s">
        <x:v>47</x:v>
      </x:c>
      <x:c r="M1374" s="5" t="s">
        <x:v>106</x:v>
      </x:c>
      <x:c r="N1374" s="6">
        <x:v>1</x:v>
      </x:c>
      <x:c r="O1374" s="7">
        <x:v>417.66000000000003</x:v>
      </x:c>
      <x:c r="P1374" s="8">
        <x:v>0.10000000000000001</x:v>
      </x:c>
      <x:c r="Q1374" s="7">
        <x:v>229.88999999999999</x:v>
      </x:c>
      <x:c r="R1374" s="7">
        <x:v>375.88999999999999</x:v>
      </x:c>
      <x:c r="S1374" s="5" t="s">
        <x:v>49</x:v>
      </x:c>
      <x:c r="T1374" s="7">
        <x:v>70296.020000000004</x:v>
      </x:c>
      <x:c r="U1374" s="6"/>
      <x:c r="V1374" s="6"/>
      <x:c r="W1374" s="5" t="s">
        <x:v>50</x:v>
      </x:c>
      <x:c r="X1374" s="5" t="s">
        <x:v>70</x:v>
      </x:c>
    </x:row>
    <x:row r="1375">
      <x:c r="A1375" s="5" t="s">
        <x:v>2657</x:v>
      </x:c>
      <x:c r="B1375" s="5">
        <x:v>45632</x:v>
      </x:c>
      <x:c r="C1375" s="5" t="s">
        <x:v>247</x:v>
      </x:c>
      <x:c r="D1375" s="5" t="s">
        <x:v>248</x:v>
      </x:c>
      <x:c r="E1375" s="5" t="s">
        <x:v>40</x:v>
      </x:c>
      <x:c r="F1375" s="5" t="s">
        <x:v>102</x:v>
      </x:c>
      <x:c r="G1375" s="5" t="s">
        <x:v>2257</x:v>
      </x:c>
      <x:c r="H1375" s="5" t="s">
        <x:v>78</x:v>
      </x:c>
      <x:c r="I1375" s="5" t="s">
        <x:v>257</x:v>
      </x:c>
      <x:c r="J1375" s="5" t="s">
        <x:v>74</x:v>
      </x:c>
      <x:c r="K1375" s="5" t="s">
        <x:v>86</x:v>
      </x:c>
      <x:c r="L1375" s="5" t="s">
        <x:v>47</x:v>
      </x:c>
      <x:c r="M1375" s="5" t="s">
        <x:v>154</x:v>
      </x:c>
      <x:c r="N1375" s="6">
        <x:v>6</x:v>
      </x:c>
      <x:c r="O1375" s="7">
        <x:v>97.939999999999998</x:v>
      </x:c>
      <x:c r="P1375" s="8">
        <x:v>0</x:v>
      </x:c>
      <x:c r="Q1375" s="7">
        <x:v>62.619999999999997</x:v>
      </x:c>
      <x:c r="R1375" s="7">
        <x:v>587.63999999999999</x:v>
      </x:c>
      <x:c r="S1375" s="5" t="s">
        <x:v>49</x:v>
      </x:c>
      <x:c r="T1375" s="7">
        <x:v>97167.279999999999</x:v>
      </x:c>
      <x:c r="U1375" s="6"/>
      <x:c r="V1375" s="6"/>
      <x:c r="W1375" s="5" t="s">
        <x:v>50</x:v>
      </x:c>
      <x:c r="X1375" s="5" t="s">
        <x:v>97</x:v>
      </x:c>
    </x:row>
    <x:row r="1376">
      <x:c r="A1376" s="5" t="s">
        <x:v>2658</x:v>
      </x:c>
      <x:c r="B1376" s="5">
        <x:v>45664</x:v>
      </x:c>
      <x:c r="C1376" s="5" t="s">
        <x:v>162</x:v>
      </x:c>
      <x:c r="D1376" s="5" t="s">
        <x:v>163</x:v>
      </x:c>
      <x:c r="E1376" s="5" t="s">
        <x:v>40</x:v>
      </x:c>
      <x:c r="F1376" s="5" t="s">
        <x:v>158</x:v>
      </x:c>
      <x:c r="G1376" s="5" t="s">
        <x:v>2659</x:v>
      </x:c>
      <x:c r="H1376" s="5" t="s">
        <x:v>104</x:v>
      </x:c>
      <x:c r="I1376" s="5" t="s">
        <x:v>365</x:v>
      </x:c>
      <x:c r="J1376" s="5" t="s">
        <x:v>74</x:v>
      </x:c>
      <x:c r="K1376" s="5" t="s">
        <x:v>117</x:v>
      </x:c>
      <x:c r="L1376" s="5" t="s">
        <x:v>16</x:v>
      </x:c>
      <x:c r="M1376" s="5" t="s">
        <x:v>322</x:v>
      </x:c>
      <x:c r="N1376" s="6">
        <x:v>1</x:v>
      </x:c>
      <x:c r="O1376" s="7">
        <x:v>97.810000000000002</x:v>
      </x:c>
      <x:c r="P1376" s="8">
        <x:v>0</x:v>
      </x:c>
      <x:c r="Q1376" s="7">
        <x:v>50.859999999999999</x:v>
      </x:c>
      <x:c r="R1376" s="7">
        <x:v>97.810000000000002</x:v>
      </x:c>
      <x:c r="S1376" s="5" t="s">
        <x:v>49</x:v>
      </x:c>
      <x:c r="T1376" s="7">
        <x:v>178667.19</x:v>
      </x:c>
      <x:c r="U1376" s="6"/>
      <x:c r="V1376" s="6"/>
      <x:c r="W1376" s="5" t="s">
        <x:v>50</x:v>
      </x:c>
      <x:c r="X1376" s="5" t="s">
        <x:v>97</x:v>
      </x:c>
    </x:row>
    <x:row r="1377">
      <x:c r="A1377" s="5" t="s">
        <x:v>2660</x:v>
      </x:c>
      <x:c r="B1377" s="5">
        <x:v>45951</x:v>
      </x:c>
      <x:c r="C1377" s="5" t="s">
        <x:v>108</x:v>
      </x:c>
      <x:c r="D1377" s="5" t="s">
        <x:v>109</x:v>
      </x:c>
      <x:c r="E1377" s="5" t="s">
        <x:v>90</x:v>
      </x:c>
      <x:c r="F1377" s="5" t="s">
        <x:v>102</x:v>
      </x:c>
      <x:c r="G1377" s="5" t="s">
        <x:v>2661</x:v>
      </x:c>
      <x:c r="H1377" s="5" t="s">
        <x:v>104</x:v>
      </x:c>
      <x:c r="I1377" s="5" t="s">
        <x:v>611</x:v>
      </x:c>
      <x:c r="J1377" s="5" t="s">
        <x:v>93</x:v>
      </x:c>
      <x:c r="K1377" s="5" t="s">
        <x:v>86</x:v>
      </x:c>
      <x:c r="L1377" s="5" t="s">
        <x:v>47</x:v>
      </x:c>
      <x:c r="M1377" s="5" t="s">
        <x:v>384</x:v>
      </x:c>
      <x:c r="N1377" s="6">
        <x:v>3</x:v>
      </x:c>
      <x:c r="O1377" s="7">
        <x:v>39</x:v>
      </x:c>
      <x:c r="P1377" s="8">
        <x:v>0</x:v>
      </x:c>
      <x:c r="Q1377" s="7">
        <x:v>28.460000000000001</x:v>
      </x:c>
      <x:c r="R1377" s="7">
        <x:v>1170</x:v>
      </x:c>
      <x:c r="S1377" s="5" t="s">
        <x:v>49</x:v>
      </x:c>
      <x:c r="T1377" s="7">
        <x:v>81376.970000000001</x:v>
      </x:c>
      <x:c r="U1377" s="6"/>
      <x:c r="V1377" s="6"/>
      <x:c r="W1377" s="5" t="s">
        <x:v>50</x:v>
      </x:c>
      <x:c r="X1377" s="5" t="s">
        <x:v>70</x:v>
      </x:c>
    </x:row>
    <x:row r="1378">
      <x:c r="A1378" s="5" t="s">
        <x:v>2662</x:v>
      </x:c>
      <x:c r="B1378" s="5">
        <x:v>45816</x:v>
      </x:c>
      <x:c r="C1378" s="5" t="s">
        <x:v>200</x:v>
      </x:c>
      <x:c r="D1378" s="5" t="s">
        <x:v>201</x:v>
      </x:c>
      <x:c r="E1378" s="5" t="s">
        <x:v>40</x:v>
      </x:c>
      <x:c r="F1378" s="5" t="s">
        <x:v>158</x:v>
      </x:c>
      <x:c r="G1378" s="5" t="s">
        <x:v>883</x:v>
      </x:c>
      <x:c r="H1378" s="5" t="s">
        <x:v>43</x:v>
      </x:c>
      <x:c r="I1378" s="5" t="s">
        <x:v>338</x:v>
      </x:c>
      <x:c r="J1378" s="5" t="s">
        <x:v>60</x:v>
      </x:c>
      <x:c r="K1378" s="5" t="s">
        <x:v>61</x:v>
      </x:c>
      <x:c r="L1378" s="5" t="s">
        <x:v>16</x:v>
      </x:c>
      <x:c r="M1378" s="5" t="s">
        <x:v>95</x:v>
      </x:c>
      <x:c r="N1378" s="6">
        <x:v>-3</x:v>
      </x:c>
      <x:c r="O1378" s="7">
        <x:v>2820.6999999999998</x:v>
      </x:c>
      <x:c r="P1378" s="8">
        <x:v>0.14999999999999999</x:v>
      </x:c>
      <x:c r="Q1378" s="7">
        <x:v>150.38999999999999</x:v>
      </x:c>
      <x:c r="R1378" s="7">
        <x:v>-719.27999999999997</x:v>
      </x:c>
      <x:c r="S1378" s="5" t="s">
        <x:v>49</x:v>
      </x:c>
      <x:c r="T1378" s="7">
        <x:v>182108.66</x:v>
      </x:c>
      <x:c r="U1378" s="6"/>
      <x:c r="V1378" s="6"/>
      <x:c r="W1378" s="5" t="s">
        <x:v>96</x:v>
      </x:c>
      <x:c r="X1378" s="5" t="s">
        <x:v>97</x:v>
      </x:c>
    </x:row>
    <x:row r="1379">
      <x:c r="A1379" s="5" t="s">
        <x:v>2663</x:v>
      </x:c>
      <x:c r="B1379" s="5">
        <x:v>45538</x:v>
      </x:c>
      <x:c r="C1379" s="5" t="s">
        <x:v>64</x:v>
      </x:c>
      <x:c r="D1379" s="5" t="s">
        <x:v>65</x:v>
      </x:c>
      <x:c r="E1379" s="5" t="s">
        <x:v>40</x:v>
      </x:c>
      <x:c r="F1379" s="5" t="s">
        <x:v>66</x:v>
      </x:c>
      <x:c r="G1379" s="5" t="s">
        <x:v>542</x:v>
      </x:c>
      <x:c r="H1379" s="5" t="s">
        <x:v>104</x:v>
      </x:c>
      <x:c r="I1379" s="5" t="s">
        <x:v>203</x:v>
      </x:c>
      <x:c r="J1379" s="5" t="s">
        <x:v>60</x:v>
      </x:c>
      <x:c r="K1379" s="5" t="s">
        <x:v>86</x:v>
      </x:c>
      <x:c r="L1379" s="5" t="s">
        <x:v>16</x:v>
      </x:c>
      <x:c r="M1379" s="5" t="s">
        <x:v>125</x:v>
      </x:c>
      <x:c r="N1379" s="6">
        <x:v>1</x:v>
      </x:c>
      <x:c r="O1379" s="7">
        <x:v>127.76000000000001</x:v>
      </x:c>
      <x:c r="P1379" s="8">
        <x:v>0</x:v>
      </x:c>
      <x:c r="Q1379" s="7">
        <x:v>103.51000000000001</x:v>
      </x:c>
      <x:c r="R1379" s="7">
        <x:v>127.76000000000001</x:v>
      </x:c>
      <x:c r="S1379" s="5" t="s">
        <x:v>49</x:v>
      </x:c>
      <x:c r="T1379" s="7">
        <x:v>131308.42999999999</x:v>
      </x:c>
      <x:c r="U1379" s="6"/>
      <x:c r="V1379" s="6"/>
      <x:c r="W1379" s="5" t="s">
        <x:v>50</x:v>
      </x:c>
      <x:c r="X1379" s="5" t="s">
        <x:v>97</x:v>
      </x:c>
    </x:row>
    <x:row r="1380">
      <x:c r="A1380" s="5" t="s">
        <x:v>2664</x:v>
      </x:c>
      <x:c r="B1380" s="5">
        <x:v>45976</x:v>
      </x:c>
      <x:c r="C1380" s="5" t="s">
        <x:v>64</x:v>
      </x:c>
      <x:c r="D1380" s="5" t="s">
        <x:v>65</x:v>
      </x:c>
      <x:c r="E1380" s="5" t="s">
        <x:v>40</x:v>
      </x:c>
      <x:c r="F1380" s="5" t="s">
        <x:v>66</x:v>
      </x:c>
      <x:c r="G1380" s="5" t="s">
        <x:v>1842</x:v>
      </x:c>
      <x:c r="H1380" s="5" t="s">
        <x:v>58</x:v>
      </x:c>
      <x:c r="I1380" s="5" t="s">
        <x:v>437</x:v>
      </x:c>
      <x:c r="J1380" s="5" t="s">
        <x:v>60</x:v>
      </x:c>
      <x:c r="K1380" s="5" t="s">
        <x:v>46</x:v>
      </x:c>
      <x:c r="L1380" s="5" t="s">
        <x:v>16</x:v>
      </x:c>
      <x:c r="M1380" s="5" t="s">
        <x:v>204</x:v>
      </x:c>
      <x:c r="N1380" s="6">
        <x:v>1</x:v>
      </x:c>
      <x:c r="O1380" s="7">
        <x:v>84.120000000000005</x:v>
      </x:c>
      <x:c r="P1380" s="8">
        <x:v>0.20000000000000001</x:v>
      </x:c>
      <x:c r="Q1380" s="7">
        <x:v>45.32</x:v>
      </x:c>
      <x:c r="R1380" s="7">
        <x:v>67.299999999999997</x:v>
      </x:c>
      <x:c r="S1380" s="5" t="s">
        <x:v>49</x:v>
      </x:c>
      <x:c r="T1380" s="7">
        <x:v>191492.26999999999</x:v>
      </x:c>
      <x:c r="U1380" s="6"/>
      <x:c r="V1380" s="6"/>
      <x:c r="W1380" s="5" t="s">
        <x:v>50</x:v>
      </x:c>
      <x:c r="X1380" s="5" t="s">
        <x:v>80</x:v>
      </x:c>
    </x:row>
    <x:row r="1381">
      <x:c r="A1381" s="5" t="s">
        <x:v>2665</x:v>
      </x:c>
      <x:c r="B1381" s="5">
        <x:v>45401</x:v>
      </x:c>
      <x:c r="C1381" s="5" t="s">
        <x:v>283</x:v>
      </x:c>
      <x:c r="D1381" s="5" t="s">
        <x:v>284</x:v>
      </x:c>
      <x:c r="E1381" s="5" t="s">
        <x:v>55</x:v>
      </x:c>
      <x:c r="F1381" s="5" t="s">
        <x:v>56</x:v>
      </x:c>
      <x:c r="G1381" s="5" t="s">
        <x:v>2666</x:v>
      </x:c>
      <x:c r="H1381" s="5" t="s">
        <x:v>78</x:v>
      </x:c>
      <x:c r="I1381" s="5" t="s">
        <x:v>604</x:v>
      </x:c>
      <x:c r="J1381" s="5" t="s">
        <x:v>116</x:v>
      </x:c>
      <x:c r="K1381" s="5" t="s">
        <x:v>46</x:v>
      </x:c>
      <x:c r="L1381" s="5" t="s">
        <x:v>16</x:v>
      </x:c>
      <x:c r="M1381" s="5" t="s">
        <x:v>376</x:v>
      </x:c>
      <x:c r="N1381" s="6">
        <x:v>1</x:v>
      </x:c>
      <x:c r="O1381" s="7">
        <x:v>349.66000000000003</x:v>
      </x:c>
      <x:c r="P1381" s="8">
        <x:v>0</x:v>
      </x:c>
      <x:c r="Q1381" s="7">
        <x:v>195.84</x:v>
      </x:c>
      <x:c r="R1381" s="7">
        <x:v>349.66000000000003</x:v>
      </x:c>
      <x:c r="S1381" s="5" t="s">
        <x:v>49</x:v>
      </x:c>
      <x:c r="T1381" s="7">
        <x:v>142518.87</x:v>
      </x:c>
      <x:c r="U1381" s="6"/>
      <x:c r="V1381" s="6"/>
      <x:c r="W1381" s="5" t="s">
        <x:v>50</x:v>
      </x:c>
      <x:c r="X1381" s="5" t="s">
        <x:v>80</x:v>
      </x:c>
    </x:row>
    <x:row r="1382">
      <x:c r="A1382" s="5" t="s">
        <x:v>2667</x:v>
      </x:c>
      <x:c r="B1382" s="5">
        <x:v>45954</x:v>
      </x:c>
      <x:c r="C1382" s="5" t="s">
        <x:v>100</x:v>
      </x:c>
      <x:c r="D1382" s="5" t="s">
        <x:v>101</x:v>
      </x:c>
      <x:c r="E1382" s="5" t="s">
        <x:v>90</x:v>
      </x:c>
      <x:c r="F1382" s="5" t="s">
        <x:v>102</x:v>
      </x:c>
      <x:c r="G1382" s="5" t="s">
        <x:v>987</x:v>
      </x:c>
      <x:c r="H1382" s="5" t="s">
        <x:v>78</x:v>
      </x:c>
      <x:c r="I1382" s="5" t="s">
        <x:v>1187</x:v>
      </x:c>
      <x:c r="J1382" s="5" t="s">
        <x:v>45</x:v>
      </x:c>
      <x:c r="K1382" s="5" t="s">
        <x:v>117</x:v>
      </x:c>
      <x:c r="L1382" s="5" t="s">
        <x:v>16</x:v>
      </x:c>
      <x:c r="M1382" s="5" t="s">
        <x:v>258</x:v>
      </x:c>
      <x:c r="N1382" s="6">
        <x:v>4</x:v>
      </x:c>
      <x:c r="O1382" s="7">
        <x:v>173.02000000000001</x:v>
      </x:c>
      <x:c r="P1382" s="8">
        <x:v>0.14999999999999999</x:v>
      </x:c>
      <x:c r="Q1382" s="7">
        <x:v>123.81</x:v>
      </x:c>
      <x:c r="R1382" s="7">
        <x:v>588.26999999999998</x:v>
      </x:c>
      <x:c r="S1382" s="5" t="s">
        <x:v>49</x:v>
      </x:c>
      <x:c r="T1382" s="7">
        <x:v>161606.01000000001</x:v>
      </x:c>
      <x:c r="U1382" s="6"/>
      <x:c r="V1382" s="6"/>
      <x:c r="W1382" s="5" t="s">
        <x:v>50</x:v>
      </x:c>
      <x:c r="X1382" s="5" t="s">
        <x:v>97</x:v>
      </x:c>
    </x:row>
    <x:row r="1383">
      <x:c r="A1383" s="5" t="s">
        <x:v>2668</x:v>
      </x:c>
      <x:c r="B1383" s="5">
        <x:v>45981</x:v>
      </x:c>
      <x:c r="C1383" s="5" t="s">
        <x:v>340</x:v>
      </x:c>
      <x:c r="D1383" s="5" t="s">
        <x:v>341</x:v>
      </x:c>
      <x:c r="E1383" s="5" t="s">
        <x:v>55</x:v>
      </x:c>
      <x:c r="F1383" s="5" t="s">
        <x:v>66</x:v>
      </x:c>
      <x:c r="G1383" s="5" t="s">
        <x:v>1815</x:v>
      </x:c>
      <x:c r="H1383" s="5" t="s">
        <x:v>104</x:v>
      </x:c>
      <x:c r="I1383" s="5" t="s">
        <x:v>121</x:v>
      </x:c>
      <x:c r="J1383" s="5" t="s">
        <x:v>93</x:v>
      </x:c>
      <x:c r="K1383" s="5" t="s">
        <x:v>46</x:v>
      </x:c>
      <x:c r="L1383" s="5" t="s">
        <x:v>131</x:v>
      </x:c>
      <x:c r="M1383" s="5" t="s">
        <x:v>132</x:v>
      </x:c>
      <x:c r="N1383" s="6">
        <x:v>-2</x:v>
      </x:c>
      <x:c r="O1383" s="7">
        <x:v>26.039999999999999</x:v>
      </x:c>
      <x:c r="P1383" s="8">
        <x:v>0.25</x:v>
      </x:c>
      <x:c r="Q1383" s="7">
        <x:v>18.82</x:v>
      </x:c>
      <x:c r="R1383" s="7">
        <x:v>-39.060000000000002</x:v>
      </x:c>
      <x:c r="S1383" s="5" t="s">
        <x:v>49</x:v>
      </x:c>
      <x:c r="T1383" s="7">
        <x:v>66142.160000000003</x:v>
      </x:c>
      <x:c r="U1383" s="6"/>
      <x:c r="V1383" s="6"/>
      <x:c r="W1383" s="5" t="s">
        <x:v>96</x:v>
      </x:c>
      <x:c r="X1383" s="5" t="s">
        <x:v>97</x:v>
      </x:c>
    </x:row>
    <x:row r="1384">
      <x:c r="A1384" s="5" t="s">
        <x:v>2669</x:v>
      </x:c>
      <x:c r="B1384" s="5">
        <x:v>46039</x:v>
      </x:c>
      <x:c r="C1384" s="5" t="s">
        <x:v>38</x:v>
      </x:c>
      <x:c r="D1384" s="5" t="s">
        <x:v>39</x:v>
      </x:c>
      <x:c r="E1384" s="5" t="s">
        <x:v>40</x:v>
      </x:c>
      <x:c r="F1384" s="5" t="s">
        <x:v>41</x:v>
      </x:c>
      <x:c r="G1384" s="5" t="s">
        <x:v>1773</x:v>
      </x:c>
      <x:c r="H1384" s="5" t="s">
        <x:v>104</x:v>
      </x:c>
      <x:c r="I1384" s="5" t="s">
        <x:v>819</x:v>
      </x:c>
      <x:c r="J1384" s="5" t="s">
        <x:v>93</x:v>
      </x:c>
      <x:c r="K1384" s="5" t="s">
        <x:v>61</x:v>
      </x:c>
      <x:c r="L1384" s="5" t="s">
        <x:v>16</x:v>
      </x:c>
      <x:c r="M1384" s="5" t="s">
        <x:v>262</x:v>
      </x:c>
      <x:c r="N1384" s="6">
        <x:v>1</x:v>
      </x:c>
      <x:c r="O1384" s="7">
        <x:v>27.600000000000001</x:v>
      </x:c>
      <x:c r="P1384" s="8">
        <x:v>0</x:v>
      </x:c>
      <x:c r="Q1384" s="7">
        <x:v>20.370000000000001</x:v>
      </x:c>
      <x:c r="R1384" s="7">
        <x:v>27.600000000000001</x:v>
      </x:c>
      <x:c r="S1384" s="5" t="s">
        <x:v>49</x:v>
      </x:c>
      <x:c r="T1384" s="7">
        <x:v>165740.07999999999</x:v>
      </x:c>
      <x:c r="U1384" s="6"/>
      <x:c r="V1384" s="6"/>
      <x:c r="W1384" s="5" t="s">
        <x:v>50</x:v>
      </x:c>
      <x:c r="X1384" s="5" t="s">
        <x:v>51</x:v>
      </x:c>
    </x:row>
    <x:row r="1385">
      <x:c r="A1385" s="5" t="s">
        <x:v>2670</x:v>
      </x:c>
      <x:c r="B1385" s="5">
        <x:v>45651</x:v>
      </x:c>
      <x:c r="C1385" s="5" t="s">
        <x:v>144</x:v>
      </x:c>
      <x:c r="D1385" s="5" t="s">
        <x:v>145</x:v>
      </x:c>
      <x:c r="E1385" s="5" t="s">
        <x:v>55</x:v>
      </x:c>
      <x:c r="F1385" s="5" t="s">
        <x:v>66</x:v>
      </x:c>
      <x:c r="G1385" s="5" t="s">
        <x:v>2671</x:v>
      </x:c>
      <x:c r="H1385" s="5" t="s">
        <x:v>78</x:v>
      </x:c>
      <x:c r="I1385" s="5" t="s">
        <x:v>757</x:v>
      </x:c>
      <x:c r="J1385" s="5" t="s">
        <x:v>116</x:v>
      </x:c>
      <x:c r="K1385" s="5" t="s">
        <x:v>117</x:v>
      </x:c>
      <x:c r="L1385" s="5" t="s">
        <x:v>16</x:v>
      </x:c>
      <x:c r="M1385" s="5" t="s">
        <x:v>489</x:v>
      </x:c>
      <x:c r="N1385" s="6">
        <x:v>1</x:v>
      </x:c>
      <x:c r="O1385" s="7">
        <x:v>290.10000000000002</x:v>
      </x:c>
      <x:c r="P1385" s="8">
        <x:v>0.14999999999999999</x:v>
      </x:c>
      <x:c r="Q1385" s="7">
        <x:v>221.74000000000001</x:v>
      </x:c>
      <x:c r="R1385" s="7">
        <x:v>246.59</x:v>
      </x:c>
      <x:c r="S1385" s="5" t="s">
        <x:v>49</x:v>
      </x:c>
      <x:c r="T1385" s="7">
        <x:v>138159.07000000001</x:v>
      </x:c>
      <x:c r="U1385" s="6"/>
      <x:c r="V1385" s="6"/>
      <x:c r="W1385" s="5" t="s">
        <x:v>50</x:v>
      </x:c>
      <x:c r="X1385" s="5" t="s">
        <x:v>80</x:v>
      </x:c>
    </x:row>
    <x:row r="1386">
      <x:c r="A1386" s="5" t="s">
        <x:v>2672</x:v>
      </x:c>
      <x:c r="B1386" s="5">
        <x:v>46094</x:v>
      </x:c>
      <x:c r="C1386" s="5" t="s">
        <x:v>194</x:v>
      </x:c>
      <x:c r="D1386" s="5" t="s">
        <x:v>195</x:v>
      </x:c>
      <x:c r="E1386" s="5" t="s">
        <x:v>90</x:v>
      </x:c>
      <x:c r="F1386" s="5" t="s">
        <x:v>158</x:v>
      </x:c>
      <x:c r="G1386" s="5" t="s">
        <x:v>2673</x:v>
      </x:c>
      <x:c r="H1386" s="5" t="s">
        <x:v>43</x:v>
      </x:c>
      <x:c r="I1386" s="5" t="s">
        <x:v>458</x:v>
      </x:c>
      <x:c r="J1386" s="5" t="s">
        <x:v>74</x:v>
      </x:c>
      <x:c r="K1386" s="5" t="s">
        <x:v>61</x:v>
      </x:c>
      <x:c r="L1386" s="5" t="s">
        <x:v>16</x:v>
      </x:c>
      <x:c r="M1386" s="5" t="s">
        <x:v>142</x:v>
      </x:c>
      <x:c r="N1386" s="6">
        <x:v>1</x:v>
      </x:c>
      <x:c r="O1386" s="7">
        <x:v>73.049999999999997</x:v>
      </x:c>
      <x:c r="P1386" s="8">
        <x:v>0.10000000000000001</x:v>
      </x:c>
      <x:c r="Q1386" s="7">
        <x:v>59.109999999999999</x:v>
      </x:c>
      <x:c r="R1386" s="7">
        <x:v>65.75</x:v>
      </x:c>
      <x:c r="S1386" s="5" t="s">
        <x:v>49</x:v>
      </x:c>
      <x:c r="T1386" s="7">
        <x:v>135673.51999999999</x:v>
      </x:c>
      <x:c r="U1386" s="6"/>
      <x:c r="V1386" s="6"/>
      <x:c r="W1386" s="5" t="s">
        <x:v>50</x:v>
      </x:c>
      <x:c r="X1386" s="5" t="s">
        <x:v>80</x:v>
      </x:c>
    </x:row>
    <x:row r="1387">
      <x:c r="A1387" s="5" t="s">
        <x:v>2674</x:v>
      </x:c>
      <x:c r="B1387" s="5">
        <x:v>46049</x:v>
      </x:c>
      <x:c r="C1387" s="5" t="s">
        <x:v>156</x:v>
      </x:c>
      <x:c r="D1387" s="5" t="s">
        <x:v>157</x:v>
      </x:c>
      <x:c r="E1387" s="5" t="s">
        <x:v>55</x:v>
      </x:c>
      <x:c r="F1387" s="5" t="s">
        <x:v>158</x:v>
      </x:c>
      <x:c r="G1387" s="5" t="s">
        <x:v>2675</x:v>
      </x:c>
      <x:c r="H1387" s="5" t="s">
        <x:v>78</x:v>
      </x:c>
      <x:c r="I1387" s="5" t="s">
        <x:v>269</x:v>
      </x:c>
      <x:c r="J1387" s="5" t="s">
        <x:v>93</x:v>
      </x:c>
      <x:c r="K1387" s="5" t="s">
        <x:v>117</x:v>
      </x:c>
      <x:c r="L1387" s="5" t="s">
        <x:v>47</x:v>
      </x:c>
      <x:c r="M1387" s="5" t="s">
        <x:v>75</x:v>
      </x:c>
      <x:c r="N1387" s="6">
        <x:v>10</x:v>
      </x:c>
      <x:c r="O1387" s="7">
        <x:v>61.350000000000001</x:v>
      </x:c>
      <x:c r="P1387" s="8">
        <x:v>0.25</x:v>
      </x:c>
      <x:c r="Q1387" s="7">
        <x:v>43.630000000000003</x:v>
      </x:c>
      <x:c r="R1387" s="7">
        <x:v>460.12</x:v>
      </x:c>
      <x:c r="S1387" s="5" t="s">
        <x:v>49</x:v>
      </x:c>
      <x:c r="T1387" s="7">
        <x:v>92648.289999999994</x:v>
      </x:c>
      <x:c r="U1387" s="6"/>
      <x:c r="V1387" s="6"/>
      <x:c r="W1387" s="5" t="s">
        <x:v>50</x:v>
      </x:c>
      <x:c r="X1387" s="5" t="s">
        <x:v>80</x:v>
      </x:c>
    </x:row>
    <x:row r="1388">
      <x:c r="A1388" s="5" t="s">
        <x:v>2676</x:v>
      </x:c>
      <x:c r="B1388" s="5">
        <x:v>45972</x:v>
      </x:c>
      <x:c r="C1388" s="5" t="s">
        <x:v>82</x:v>
      </x:c>
      <x:c r="D1388" s="5" t="s">
        <x:v>83</x:v>
      </x:c>
      <x:c r="E1388" s="5" t="s">
        <x:v>40</x:v>
      </x:c>
      <x:c r="F1388" s="5" t="s">
        <x:v>56</x:v>
      </x:c>
      <x:c r="G1388" s="5" t="s">
        <x:v>2677</x:v>
      </x:c>
      <x:c r="H1388" s="5" t="s">
        <x:v>104</x:v>
      </x:c>
      <x:c r="I1388" s="5" t="s">
        <x:v>197</x:v>
      </x:c>
      <x:c r="J1388" s="5" t="s">
        <x:v>93</x:v>
      </x:c>
      <x:c r="K1388" s="5" t="s">
        <x:v>117</x:v>
      </x:c>
      <x:c r="L1388" s="5" t="s">
        <x:v>94</x:v>
      </x:c>
      <x:c r="M1388" s="5" t="s">
        <x:v>376</x:v>
      </x:c>
      <x:c r="N1388" s="6">
        <x:v>1</x:v>
      </x:c>
      <x:c r="O1388" s="7">
        <x:v>35.049999999999997</x:v>
      </x:c>
      <x:c r="P1388" s="8">
        <x:v>0</x:v>
      </x:c>
      <x:c r="Q1388" s="7">
        <x:v>18.5</x:v>
      </x:c>
      <x:c r="R1388" s="7">
        <x:v>35.049999999999997</x:v>
      </x:c>
      <x:c r="S1388" s="5" t="s">
        <x:v>49</x:v>
      </x:c>
      <x:c r="T1388" s="7">
        <x:v>99759.490000000005</x:v>
      </x:c>
      <x:c r="U1388" s="6"/>
      <x:c r="V1388" s="6"/>
      <x:c r="W1388" s="5" t="s">
        <x:v>50</x:v>
      </x:c>
      <x:c r="X1388" s="5" t="s">
        <x:v>70</x:v>
      </x:c>
    </x:row>
    <x:row r="1389">
      <x:c r="A1389" s="5" t="s">
        <x:v>2678</x:v>
      </x:c>
      <x:c r="B1389" s="5">
        <x:v>45863</x:v>
      </x:c>
      <x:c r="C1389" s="5" t="s">
        <x:v>340</x:v>
      </x:c>
      <x:c r="D1389" s="5" t="s">
        <x:v>341</x:v>
      </x:c>
      <x:c r="E1389" s="5" t="s">
        <x:v>55</x:v>
      </x:c>
      <x:c r="F1389" s="5" t="s">
        <x:v>66</x:v>
      </x:c>
      <x:c r="G1389" s="5" t="s">
        <x:v>2540</x:v>
      </x:c>
      <x:c r="H1389" s="5" t="s">
        <x:v>78</x:v>
      </x:c>
      <x:c r="I1389" s="5" t="s">
        <x:v>400</x:v>
      </x:c>
      <x:c r="J1389" s="5" t="s">
        <x:v>93</x:v>
      </x:c>
      <x:c r="K1389" s="5" t="s">
        <x:v>61</x:v>
      </x:c>
      <x:c r="L1389" s="5" t="s">
        <x:v>94</x:v>
      </x:c>
      <x:c r="M1389" s="5" t="s">
        <x:v>112</x:v>
      </x:c>
      <x:c r="N1389" s="6">
        <x:v>1</x:v>
      </x:c>
      <x:c r="O1389" s="7">
        <x:v>29.57</x:v>
      </x:c>
      <x:c r="P1389" s="8">
        <x:v>0</x:v>
      </x:c>
      <x:c r="Q1389" s="7">
        <x:v>16.07</x:v>
      </x:c>
      <x:c r="R1389" s="7">
        <x:v>29.57</x:v>
      </x:c>
      <x:c r="S1389" s="5" t="s">
        <x:v>49</x:v>
      </x:c>
      <x:c r="T1389" s="7">
        <x:v>101145.83</x:v>
      </x:c>
      <x:c r="U1389" s="6"/>
      <x:c r="V1389" s="6"/>
      <x:c r="W1389" s="5" t="s">
        <x:v>50</x:v>
      </x:c>
      <x:c r="X1389" s="5" t="s">
        <x:v>97</x:v>
      </x:c>
    </x:row>
    <x:row r="1390">
      <x:c r="A1390" s="5" t="s">
        <x:v>2679</x:v>
      </x:c>
      <x:c r="B1390" s="5">
        <x:v>46146</x:v>
      </x:c>
      <x:c r="C1390" s="5" t="s">
        <x:v>194</x:v>
      </x:c>
      <x:c r="D1390" s="5" t="s">
        <x:v>195</x:v>
      </x:c>
      <x:c r="E1390" s="5" t="s">
        <x:v>90</x:v>
      </x:c>
      <x:c r="F1390" s="5" t="s">
        <x:v>158</x:v>
      </x:c>
      <x:c r="G1390" s="5" t="s">
        <x:v>787</x:v>
      </x:c>
      <x:c r="H1390" s="5" t="s">
        <x:v>104</x:v>
      </x:c>
      <x:c r="I1390" s="5" t="s">
        <x:v>800</x:v>
      </x:c>
      <x:c r="J1390" s="5" t="s">
        <x:v>74</x:v>
      </x:c>
      <x:c r="K1390" s="5" t="s">
        <x:v>61</x:v>
      </x:c>
      <x:c r="L1390" s="5" t="s">
        <x:v>16</x:v>
      </x:c>
      <x:c r="M1390" s="5" t="s">
        <x:v>281</x:v>
      </x:c>
      <x:c r="N1390" s="6">
        <x:v>1</x:v>
      </x:c>
      <x:c r="O1390" s="7">
        <x:v>57.659999999999997</x:v>
      </x:c>
      <x:c r="P1390" s="8">
        <x:v>0</x:v>
      </x:c>
      <x:c r="Q1390" s="7">
        <x:v>29.489999999999998</x:v>
      </x:c>
      <x:c r="R1390" s="7">
        <x:v>57.659999999999997</x:v>
      </x:c>
      <x:c r="S1390" s="5" t="s">
        <x:v>49</x:v>
      </x:c>
      <x:c r="T1390" s="7">
        <x:v>194671.92000000001</x:v>
      </x:c>
      <x:c r="U1390" s="6"/>
      <x:c r="V1390" s="6"/>
      <x:c r="W1390" s="5" t="s">
        <x:v>50</x:v>
      </x:c>
      <x:c r="X1390" s="5" t="s">
        <x:v>80</x:v>
      </x:c>
    </x:row>
    <x:row r="1391">
      <x:c r="A1391" s="5" t="s">
        <x:v>2680</x:v>
      </x:c>
      <x:c r="B1391" s="5">
        <x:v>45353</x:v>
      </x:c>
      <x:c r="C1391" s="5" t="s">
        <x:v>200</x:v>
      </x:c>
      <x:c r="D1391" s="5" t="s">
        <x:v>201</x:v>
      </x:c>
      <x:c r="E1391" s="5" t="s">
        <x:v>40</x:v>
      </x:c>
      <x:c r="F1391" s="5" t="s">
        <x:v>158</x:v>
      </x:c>
      <x:c r="G1391" s="5" t="s">
        <x:v>1745</x:v>
      </x:c>
      <x:c r="H1391" s="5" t="s">
        <x:v>78</x:v>
      </x:c>
      <x:c r="I1391" s="5" t="s">
        <x:v>370</x:v>
      </x:c>
      <x:c r="J1391" s="5" t="s">
        <x:v>60</x:v>
      </x:c>
      <x:c r="K1391" s="5" t="s">
        <x:v>86</x:v>
      </x:c>
      <x:c r="L1391" s="5" t="s">
        <x:v>16</x:v>
      </x:c>
      <x:c r="M1391" s="5" t="s">
        <x:v>262</x:v>
      </x:c>
      <x:c r="N1391" s="6">
        <x:v>1</x:v>
      </x:c>
      <x:c r="O1391" s="7">
        <x:v>153.00999999999999</x:v>
      </x:c>
      <x:c r="P1391" s="8">
        <x:v>0</x:v>
      </x:c>
      <x:c r="Q1391" s="7">
        <x:v>107.52</x:v>
      </x:c>
      <x:c r="R1391" s="7">
        <x:v>153.00999999999999</x:v>
      </x:c>
      <x:c r="S1391" s="5" t="s">
        <x:v>49</x:v>
      </x:c>
      <x:c r="T1391" s="7">
        <x:v>146311.32000000001</x:v>
      </x:c>
      <x:c r="U1391" s="6"/>
      <x:c r="V1391" s="6"/>
      <x:c r="W1391" s="5" t="s">
        <x:v>50</x:v>
      </x:c>
      <x:c r="X1391" s="5" t="s">
        <x:v>70</x:v>
      </x:c>
    </x:row>
    <x:row r="1392">
      <x:c r="A1392" s="5" t="s">
        <x:v>2681</x:v>
      </x:c>
      <x:c r="B1392" s="5">
        <x:v>45767</x:v>
      </x:c>
      <x:c r="C1392" s="5" t="s">
        <x:v>144</x:v>
      </x:c>
      <x:c r="D1392" s="5" t="s">
        <x:v>145</x:v>
      </x:c>
      <x:c r="E1392" s="5" t="s">
        <x:v>55</x:v>
      </x:c>
      <x:c r="F1392" s="5" t="s">
        <x:v>66</x:v>
      </x:c>
      <x:c r="G1392" s="5" t="s">
        <x:v>2682</x:v>
      </x:c>
      <x:c r="H1392" s="5" t="s">
        <x:v>78</x:v>
      </x:c>
      <x:c r="I1392" s="5" t="s">
        <x:v>176</x:v>
      </x:c>
      <x:c r="J1392" s="5" t="s">
        <x:v>93</x:v>
      </x:c>
      <x:c r="K1392" s="5" t="s">
        <x:v>86</x:v>
      </x:c>
      <x:c r="L1392" s="5" t="s">
        <x:v>16</x:v>
      </x:c>
      <x:c r="M1392" s="5" t="s">
        <x:v>211</x:v>
      </x:c>
      <x:c r="N1392" s="6">
        <x:v>1</x:v>
      </x:c>
      <x:c r="O1392" s="7">
        <x:v>38.990000000000002</x:v>
      </x:c>
      <x:c r="P1392" s="8">
        <x:v>0.14999999999999999</x:v>
      </x:c>
      <x:c r="Q1392" s="7">
        <x:v>18.460000000000001</x:v>
      </x:c>
      <x:c r="R1392" s="7">
        <x:v>33.140000000000001</x:v>
      </x:c>
      <x:c r="S1392" s="5" t="s">
        <x:v>49</x:v>
      </x:c>
      <x:c r="T1392" s="7">
        <x:v>201910.60000000001</x:v>
      </x:c>
      <x:c r="U1392" s="6"/>
      <x:c r="V1392" s="6"/>
      <x:c r="W1392" s="5" t="s">
        <x:v>50</x:v>
      </x:c>
      <x:c r="X1392" s="5" t="s">
        <x:v>80</x:v>
      </x:c>
    </x:row>
    <x:row r="1393">
      <x:c r="A1393" s="5" t="s">
        <x:v>2683</x:v>
      </x:c>
      <x:c r="B1393" s="5">
        <x:v>46105</x:v>
      </x:c>
      <x:c r="C1393" s="5" t="s">
        <x:v>194</x:v>
      </x:c>
      <x:c r="D1393" s="5" t="s">
        <x:v>195</x:v>
      </x:c>
      <x:c r="E1393" s="5" t="s">
        <x:v>90</x:v>
      </x:c>
      <x:c r="F1393" s="5" t="s">
        <x:v>158</x:v>
      </x:c>
      <x:c r="G1393" s="5" t="s">
        <x:v>2684</x:v>
      </x:c>
      <x:c r="H1393" s="5" t="s">
        <x:v>104</x:v>
      </x:c>
      <x:c r="I1393" s="5" t="s">
        <x:v>300</x:v>
      </x:c>
      <x:c r="J1393" s="5" t="s">
        <x:v>116</x:v>
      </x:c>
      <x:c r="K1393" s="5" t="s">
        <x:v>117</x:v>
      </x:c>
      <x:c r="L1393" s="5" t="s">
        <x:v>16</x:v>
      </x:c>
      <x:c r="M1393" s="5" t="s">
        <x:v>414</x:v>
      </x:c>
      <x:c r="N1393" s="6">
        <x:v>1</x:v>
      </x:c>
      <x:c r="O1393" s="7">
        <x:v>52.869999999999997</x:v>
      </x:c>
      <x:c r="P1393" s="8">
        <x:v>0</x:v>
      </x:c>
      <x:c r="Q1393" s="7">
        <x:v>28.359999999999999</x:v>
      </x:c>
      <x:c r="R1393" s="7">
        <x:v>52.869999999999997</x:v>
      </x:c>
      <x:c r="S1393" s="5" t="s">
        <x:v>49</x:v>
      </x:c>
      <x:c r="T1393" s="7">
        <x:v>135673.51999999999</x:v>
      </x:c>
      <x:c r="U1393" s="6">
        <x:v>167</x:v>
      </x:c>
      <x:c r="V1393" s="6">
        <x:v>30</x:v>
      </x:c>
      <x:c r="W1393" s="5" t="s">
        <x:v>50</x:v>
      </x:c>
      <x:c r="X1393" s="5" t="s">
        <x:v>97</x:v>
      </x:c>
    </x:row>
    <x:row r="1394">
      <x:c r="A1394" s="5" t="s">
        <x:v>2685</x:v>
      </x:c>
      <x:c r="B1394" s="5">
        <x:v>45876</x:v>
      </x:c>
      <x:c r="C1394" s="5" t="s">
        <x:v>156</x:v>
      </x:c>
      <x:c r="D1394" s="5" t="s">
        <x:v>157</x:v>
      </x:c>
      <x:c r="E1394" s="5" t="s">
        <x:v>55</x:v>
      </x:c>
      <x:c r="F1394" s="5" t="s">
        <x:v>158</x:v>
      </x:c>
      <x:c r="G1394" s="5" t="s">
        <x:v>2686</x:v>
      </x:c>
      <x:c r="H1394" s="5" t="s">
        <x:v>58</x:v>
      </x:c>
      <x:c r="I1394" s="5" t="s">
        <x:v>525</x:v>
      </x:c>
      <x:c r="J1394" s="5" t="s">
        <x:v>93</x:v>
      </x:c>
      <x:c r="K1394" s="5" t="s">
        <x:v>46</x:v>
      </x:c>
      <x:c r="L1394" s="5" t="s">
        <x:v>47</x:v>
      </x:c>
      <x:c r="M1394" s="5" t="s">
        <x:v>262</x:v>
      </x:c>
      <x:c r="N1394" s="6">
        <x:v>5</x:v>
      </x:c>
      <x:c r="O1394" s="7">
        <x:v>32.670000000000002</x:v>
      </x:c>
      <x:c r="P1394" s="8">
        <x:v>5.0000000000000003e-002</x:v>
      </x:c>
      <x:c r="Q1394" s="7">
        <x:v>22.07</x:v>
      </x:c>
      <x:c r="R1394" s="7">
        <x:v>155.18000000000001</x:v>
      </x:c>
      <x:c r="S1394" s="5" t="s">
        <x:v>49</x:v>
      </x:c>
      <x:c r="T1394" s="7">
        <x:v>66587.179999999993</x:v>
      </x:c>
      <x:c r="U1394" s="6"/>
      <x:c r="V1394" s="6"/>
      <x:c r="W1394" s="5" t="s">
        <x:v>50</x:v>
      </x:c>
      <x:c r="X1394" s="5" t="s">
        <x:v>51</x:v>
      </x:c>
    </x:row>
    <x:row r="1395">
      <x:c r="A1395" s="5" t="s">
        <x:v>2687</x:v>
      </x:c>
      <x:c r="B1395" s="5">
        <x:v>45727</x:v>
      </x:c>
      <x:c r="C1395" s="5" t="s">
        <x:v>216</x:v>
      </x:c>
      <x:c r="D1395" s="5" t="s">
        <x:v>217</x:v>
      </x:c>
      <x:c r="E1395" s="5" t="s">
        <x:v>40</x:v>
      </x:c>
      <x:c r="F1395" s="5" t="s">
        <x:v>102</x:v>
      </x:c>
      <x:c r="G1395" s="5" t="s">
        <x:v>749</x:v>
      </x:c>
      <x:c r="H1395" s="5" t="s">
        <x:v>78</x:v>
      </x:c>
      <x:c r="I1395" s="5" t="s">
        <x:v>343</x:v>
      </x:c>
      <x:c r="J1395" s="5" t="s">
        <x:v>93</x:v>
      </x:c>
      <x:c r="K1395" s="5" t="s">
        <x:v>61</x:v>
      </x:c>
      <x:c r="L1395" s="5" t="s">
        <x:v>94</x:v>
      </x:c>
      <x:c r="M1395" s="5" t="s">
        <x:v>236</x:v>
      </x:c>
      <x:c r="N1395" s="6">
        <x:v>2</x:v>
      </x:c>
      <x:c r="O1395" s="7">
        <x:v>17.16</x:v>
      </x:c>
      <x:c r="P1395" s="8">
        <x:v>0.10000000000000001</x:v>
      </x:c>
      <x:c r="Q1395" s="7">
        <x:v>10.119999999999999</x:v>
      </x:c>
      <x:c r="R1395" s="7">
        <x:v>30.890000000000001</x:v>
      </x:c>
      <x:c r="S1395" s="5" t="s">
        <x:v>49</x:v>
      </x:c>
      <x:c r="T1395" s="7">
        <x:v>86327.320000000007</x:v>
      </x:c>
      <x:c r="U1395" s="6"/>
      <x:c r="V1395" s="6"/>
      <x:c r="W1395" s="5" t="s">
        <x:v>50</x:v>
      </x:c>
      <x:c r="X1395" s="5" t="s">
        <x:v>51</x:v>
      </x:c>
    </x:row>
    <x:row r="1396">
      <x:c r="A1396" s="5" t="s">
        <x:v>2688</x:v>
      </x:c>
      <x:c r="B1396" s="5">
        <x:v>46194</x:v>
      </x:c>
      <x:c r="C1396" s="5" t="s">
        <x:v>185</x:v>
      </x:c>
      <x:c r="D1396" s="5" t="s">
        <x:v>186</x:v>
      </x:c>
      <x:c r="E1396" s="5" t="s">
        <x:v>90</x:v>
      </x:c>
      <x:c r="F1396" s="5" t="s">
        <x:v>41</x:v>
      </x:c>
      <x:c r="G1396" s="5" t="s">
        <x:v>2689</x:v>
      </x:c>
      <x:c r="H1396" s="5" t="s">
        <x:v>58</x:v>
      </x:c>
      <x:c r="I1396" s="5" t="s">
        <x:v>392</x:v>
      </x:c>
      <x:c r="J1396" s="5" t="s">
        <x:v>74</x:v>
      </x:c>
      <x:c r="K1396" s="5" t="s">
        <x:v>86</x:v>
      </x:c>
      <x:c r="L1396" s="5" t="s">
        <x:v>131</x:v>
      </x:c>
      <x:c r="M1396" s="5" t="s">
        <x:v>322</x:v>
      </x:c>
      <x:c r="N1396" s="6">
        <x:v>1</x:v>
      </x:c>
      <x:c r="O1396" s="7">
        <x:v>40.159999999999997</x:v>
      </x:c>
      <x:c r="P1396" s="8">
        <x:v>0.25</x:v>
      </x:c>
      <x:c r="Q1396" s="7">
        <x:v>20.899999999999999</x:v>
      </x:c>
      <x:c r="R1396" s="7">
        <x:v>30.120000000000001</x:v>
      </x:c>
      <x:c r="S1396" s="5" t="s">
        <x:v>49</x:v>
      </x:c>
      <x:c r="T1396" s="7">
        <x:v>61533.190000000002</x:v>
      </x:c>
      <x:c r="U1396" s="6"/>
      <x:c r="V1396" s="6"/>
      <x:c r="W1396" s="5" t="s">
        <x:v>50</x:v>
      </x:c>
      <x:c r="X1396" s="5" t="s">
        <x:v>51</x:v>
      </x:c>
    </x:row>
    <x:row r="1397">
      <x:c r="A1397" s="5" t="s">
        <x:v>2690</x:v>
      </x:c>
      <x:c r="B1397" s="5">
        <x:v>46172</x:v>
      </x:c>
      <x:c r="C1397" s="5" t="s">
        <x:v>194</x:v>
      </x:c>
      <x:c r="D1397" s="5" t="s">
        <x:v>195</x:v>
      </x:c>
      <x:c r="E1397" s="5" t="s">
        <x:v>90</x:v>
      </x:c>
      <x:c r="F1397" s="5" t="s">
        <x:v>158</x:v>
      </x:c>
      <x:c r="G1397" s="5" t="s">
        <x:v>1509</x:v>
      </x:c>
      <x:c r="H1397" s="5" t="s">
        <x:v>43</x:v>
      </x:c>
      <x:c r="I1397" s="5" t="s">
        <x:v>188</x:v>
      </x:c>
      <x:c r="J1397" s="5" t="s">
        <x:v>45</x:v>
      </x:c>
      <x:c r="K1397" s="5" t="s">
        <x:v>61</x:v>
      </x:c>
      <x:c r="L1397" s="5" t="s">
        <x:v>16</x:v>
      </x:c>
      <x:c r="M1397" s="5" t="s">
        <x:v>62</x:v>
      </x:c>
      <x:c r="N1397" s="6">
        <x:v>1</x:v>
      </x:c>
      <x:c r="O1397" s="7">
        <x:v>322.83999999999997</x:v>
      </x:c>
      <x:c r="P1397" s="8">
        <x:v>0.10000000000000001</x:v>
      </x:c>
      <x:c r="Q1397" s="7">
        <x:v>170.34</x:v>
      </x:c>
      <x:c r="R1397" s="7">
        <x:v>290.56</x:v>
      </x:c>
      <x:c r="S1397" s="5" t="s">
        <x:v>49</x:v>
      </x:c>
      <x:c r="T1397" s="7">
        <x:v>194671.92000000001</x:v>
      </x:c>
      <x:c r="U1397" s="6"/>
      <x:c r="V1397" s="6"/>
      <x:c r="W1397" s="5" t="s">
        <x:v>50</x:v>
      </x:c>
      <x:c r="X1397" s="5" t="s">
        <x:v>70</x:v>
      </x:c>
    </x:row>
    <x:row r="1398">
      <x:c r="A1398" s="5" t="s">
        <x:v>2691</x:v>
      </x:c>
      <x:c r="B1398" s="5">
        <x:v>45598</x:v>
      </x:c>
      <x:c r="C1398" s="5" t="s">
        <x:v>64</x:v>
      </x:c>
      <x:c r="D1398" s="5" t="s">
        <x:v>65</x:v>
      </x:c>
      <x:c r="E1398" s="5" t="s">
        <x:v>40</x:v>
      </x:c>
      <x:c r="F1398" s="5" t="s">
        <x:v>66</x:v>
      </x:c>
      <x:c r="G1398" s="5" t="s">
        <x:v>2692</x:v>
      </x:c>
      <x:c r="H1398" s="5" t="s">
        <x:v>43</x:v>
      </x:c>
      <x:c r="I1398" s="5" t="s">
        <x:v>253</x:v>
      </x:c>
      <x:c r="J1398" s="5" t="s">
        <x:v>116</x:v>
      </x:c>
      <x:c r="K1398" s="5" t="s">
        <x:v>46</x:v>
      </x:c>
      <x:c r="L1398" s="5" t="s">
        <x:v>16</x:v>
      </x:c>
      <x:c r="M1398" s="5" t="s">
        <x:v>69</x:v>
      </x:c>
      <x:c r="N1398" s="6">
        <x:v>1</x:v>
      </x:c>
      <x:c r="O1398" s="7">
        <x:v>223.66</x:v>
      </x:c>
      <x:c r="P1398" s="8">
        <x:v>0.14999999999999999</x:v>
      </x:c>
      <x:c r="Q1398" s="7">
        <x:v>123.59999999999999</x:v>
      </x:c>
      <x:c r="R1398" s="7">
        <x:v>190.11000000000001</x:v>
      </x:c>
      <x:c r="S1398" s="5" t="s">
        <x:v>49</x:v>
      </x:c>
      <x:c r="T1398" s="7">
        <x:v>129181.07000000001</x:v>
      </x:c>
      <x:c r="U1398" s="6"/>
      <x:c r="V1398" s="6"/>
      <x:c r="W1398" s="5" t="s">
        <x:v>50</x:v>
      </x:c>
      <x:c r="X1398" s="5" t="s">
        <x:v>97</x:v>
      </x:c>
    </x:row>
    <x:row r="1399">
      <x:c r="A1399" s="5" t="s">
        <x:v>2693</x:v>
      </x:c>
      <x:c r="B1399" s="5">
        <x:v>45397</x:v>
      </x:c>
      <x:c r="C1399" s="5" t="s">
        <x:v>178</x:v>
      </x:c>
      <x:c r="D1399" s="5" t="s">
        <x:v>179</x:v>
      </x:c>
      <x:c r="E1399" s="5" t="s">
        <x:v>90</x:v>
      </x:c>
      <x:c r="F1399" s="5" t="s">
        <x:v>66</x:v>
      </x:c>
      <x:c r="G1399" s="5" t="s">
        <x:v>618</x:v>
      </x:c>
      <x:c r="H1399" s="5" t="s">
        <x:v>78</x:v>
      </x:c>
      <x:c r="I1399" s="5" t="s">
        <x:v>288</x:v>
      </x:c>
      <x:c r="J1399" s="5" t="s">
        <x:v>116</x:v>
      </x:c>
      <x:c r="K1399" s="5" t="s">
        <x:v>46</x:v>
      </x:c>
      <x:c r="L1399" s="5" t="s">
        <x:v>16</x:v>
      </x:c>
      <x:c r="M1399" s="5" t="s">
        <x:v>350</x:v>
      </x:c>
      <x:c r="N1399" s="6">
        <x:v>2</x:v>
      </x:c>
      <x:c r="O1399" s="7">
        <x:v>105.78</x:v>
      </x:c>
      <x:c r="P1399" s="8">
        <x:v>0</x:v>
      </x:c>
      <x:c r="Q1399" s="7">
        <x:v>77.019999999999996</x:v>
      </x:c>
      <x:c r="R1399" s="7">
        <x:v>211.56</x:v>
      </x:c>
      <x:c r="S1399" s="5" t="s">
        <x:v>49</x:v>
      </x:c>
      <x:c r="T1399" s="7">
        <x:v>193849.26000000001</x:v>
      </x:c>
      <x:c r="U1399" s="6"/>
      <x:c r="V1399" s="6"/>
      <x:c r="W1399" s="5" t="s">
        <x:v>50</x:v>
      </x:c>
      <x:c r="X1399" s="5" t="s">
        <x:v>70</x:v>
      </x:c>
    </x:row>
    <x:row r="1400">
      <x:c r="A1400" s="5" t="s">
        <x:v>2694</x:v>
      </x:c>
      <x:c r="B1400" s="5">
        <x:v>45701</x:v>
      </x:c>
      <x:c r="C1400" s="5" t="s">
        <x:v>144</x:v>
      </x:c>
      <x:c r="D1400" s="5" t="s">
        <x:v>145</x:v>
      </x:c>
      <x:c r="E1400" s="5" t="s">
        <x:v>55</x:v>
      </x:c>
      <x:c r="F1400" s="5" t="s">
        <x:v>66</x:v>
      </x:c>
      <x:c r="G1400" s="5" t="s">
        <x:v>1054</x:v>
      </x:c>
      <x:c r="H1400" s="5" t="s">
        <x:v>58</x:v>
      </x:c>
      <x:c r="I1400" s="5" t="s">
        <x:v>250</x:v>
      </x:c>
      <x:c r="J1400" s="5" t="s">
        <x:v>60</x:v>
      </x:c>
      <x:c r="K1400" s="5" t="s">
        <x:v>46</x:v>
      </x:c>
      <x:c r="L1400" s="5" t="s">
        <x:v>131</x:v>
      </x:c>
      <x:c r="M1400" s="5" t="s">
        <x:v>125</x:v>
      </x:c>
      <x:c r="N1400" s="6">
        <x:v>1</x:v>
      </x:c>
      <x:c r="O1400" s="7">
        <x:v>213.72999999999999</x:v>
      </x:c>
      <x:c r="P1400" s="8">
        <x:v>0.25</x:v>
      </x:c>
      <x:c r="Q1400" s="7">
        <x:v>120.05</x:v>
      </x:c>
      <x:c r="R1400" s="7">
        <x:v>160.30000000000001</x:v>
      </x:c>
      <x:c r="S1400" s="5" t="s">
        <x:v>49</x:v>
      </x:c>
      <x:c r="T1400" s="7">
        <x:v>68364.619999999995</x:v>
      </x:c>
      <x:c r="U1400" s="6"/>
      <x:c r="V1400" s="6"/>
      <x:c r="W1400" s="5" t="s">
        <x:v>50</x:v>
      </x:c>
      <x:c r="X1400" s="5" t="s">
        <x:v>51</x:v>
      </x:c>
    </x:row>
    <x:row r="1401">
      <x:c r="A1401" s="5" t="s">
        <x:v>2695</x:v>
      </x:c>
      <x:c r="B1401" s="5">
        <x:v>46181</x:v>
      </x:c>
      <x:c r="C1401" s="5" t="s">
        <x:v>108</x:v>
      </x:c>
      <x:c r="D1401" s="5" t="s">
        <x:v>109</x:v>
      </x:c>
      <x:c r="E1401" s="5" t="s">
        <x:v>90</x:v>
      </x:c>
      <x:c r="F1401" s="5" t="s">
        <x:v>102</x:v>
      </x:c>
      <x:c r="G1401" s="5" t="s">
        <x:v>2696</x:v>
      </x:c>
      <x:c r="H1401" s="5" t="s">
        <x:v>58</x:v>
      </x:c>
      <x:c r="I1401" s="5" t="s">
        <x:v>536</x:v>
      </x:c>
      <x:c r="J1401" s="5" t="s">
        <x:v>116</x:v>
      </x:c>
      <x:c r="K1401" s="5" t="s">
        <x:v>61</x:v>
      </x:c>
      <x:c r="L1401" s="5" t="s">
        <x:v>16</x:v>
      </x:c>
      <x:c r="M1401" s="5" t="s">
        <x:v>530</x:v>
      </x:c>
      <x:c r="N1401" s="6">
        <x:v>8</x:v>
      </x:c>
      <x:c r="O1401" s="7">
        <x:v>157.63999999999999</x:v>
      </x:c>
      <x:c r="P1401" s="8">
        <x:v>0.14999999999999999</x:v>
      </x:c>
      <x:c r="Q1401" s="7">
        <x:v>114.48</x:v>
      </x:c>
      <x:c r="R1401" s="7">
        <x:v>1071.95</x:v>
      </x:c>
      <x:c r="S1401" s="5" t="s">
        <x:v>49</x:v>
      </x:c>
      <x:c r="T1401" s="7">
        <x:v>158845.95000000001</x:v>
      </x:c>
      <x:c r="U1401" s="6"/>
      <x:c r="V1401" s="6"/>
      <x:c r="W1401" s="5" t="s">
        <x:v>50</x:v>
      </x:c>
      <x:c r="X1401" s="5" t="s">
        <x:v>80</x:v>
      </x:c>
    </x:row>
    <x:row r="1402">
      <x:c r="A1402" s="5" t="s">
        <x:v>2697</x:v>
      </x:c>
      <x:c r="B1402" s="5">
        <x:v>45327</x:v>
      </x:c>
      <x:c r="C1402" s="5" t="s">
        <x:v>340</x:v>
      </x:c>
      <x:c r="D1402" s="5" t="s">
        <x:v>341</x:v>
      </x:c>
      <x:c r="E1402" s="5" t="s">
        <x:v>55</x:v>
      </x:c>
      <x:c r="F1402" s="5" t="s">
        <x:v>66</x:v>
      </x:c>
      <x:c r="G1402" s="5" t="s">
        <x:v>2698</x:v>
      </x:c>
      <x:c r="H1402" s="5" t="s">
        <x:v>58</x:v>
      </x:c>
      <x:c r="I1402" s="5" t="s">
        <x:v>1505</x:v>
      </x:c>
      <x:c r="J1402" s="5" t="s">
        <x:v>60</x:v>
      </x:c>
      <x:c r="K1402" s="5" t="s">
        <x:v>86</x:v>
      </x:c>
      <x:c r="L1402" s="5" t="s">
        <x:v>16</x:v>
      </x:c>
      <x:c r="M1402" s="5" t="s">
        <x:v>211</x:v>
      </x:c>
      <x:c r="N1402" s="6">
        <x:v>4</x:v>
      </x:c>
      <x:c r="O1402" s="7">
        <x:v>206.69999999999999</x:v>
      </x:c>
      <x:c r="P1402" s="8">
        <x:v>0.14999999999999999</x:v>
      </x:c>
      <x:c r="Q1402" s="7">
        <x:v>157.96000000000001</x:v>
      </x:c>
      <x:c r="R1402" s="7">
        <x:v>702.77999999999997</x:v>
      </x:c>
      <x:c r="S1402" s="5" t="s">
        <x:v>49</x:v>
      </x:c>
      <x:c r="T1402" s="7">
        <x:v>143948.82000000001</x:v>
      </x:c>
      <x:c r="U1402" s="6">
        <x:v>83</x:v>
      </x:c>
      <x:c r="V1402" s="6">
        <x:v>10</x:v>
      </x:c>
      <x:c r="W1402" s="5" t="s">
        <x:v>50</x:v>
      </x:c>
      <x:c r="X1402" s="5" t="s">
        <x:v>80</x:v>
      </x:c>
    </x:row>
    <x:row r="1403">
      <x:c r="A1403" s="5" t="s">
        <x:v>2699</x:v>
      </x:c>
      <x:c r="B1403" s="5">
        <x:v>45676</x:v>
      </x:c>
      <x:c r="C1403" s="5" t="s">
        <x:v>194</x:v>
      </x:c>
      <x:c r="D1403" s="5" t="s">
        <x:v>195</x:v>
      </x:c>
      <x:c r="E1403" s="5" t="s">
        <x:v>90</x:v>
      </x:c>
      <x:c r="F1403" s="5" t="s">
        <x:v>158</x:v>
      </x:c>
      <x:c r="G1403" s="5" t="s">
        <x:v>2700</x:v>
      </x:c>
      <x:c r="H1403" s="5" t="s">
        <x:v>58</x:v>
      </x:c>
      <x:c r="I1403" s="5" t="s">
        <x:v>588</x:v>
      </x:c>
      <x:c r="J1403" s="5" t="s">
        <x:v>45</x:v>
      </x:c>
      <x:c r="K1403" s="5" t="s">
        <x:v>86</x:v>
      </x:c>
      <x:c r="L1403" s="5" t="s">
        <x:v>47</x:v>
      </x:c>
      <x:c r="M1403" s="5" t="s">
        <x:v>322</x:v>
      </x:c>
      <x:c r="N1403" s="6">
        <x:v>1</x:v>
      </x:c>
      <x:c r="O1403" s="7">
        <x:v>229.53999999999999</x:v>
      </x:c>
      <x:c r="P1403" s="8">
        <x:v>0.10000000000000001</x:v>
      </x:c>
      <x:c r="Q1403" s="7">
        <x:v>149.37</x:v>
      </x:c>
      <x:c r="R1403" s="7">
        <x:v>206.59</x:v>
      </x:c>
      <x:c r="S1403" s="5" t="s">
        <x:v>49</x:v>
      </x:c>
      <x:c r="T1403" s="7">
        <x:v>73104.899999999994</x:v>
      </x:c>
      <x:c r="U1403" s="6"/>
      <x:c r="V1403" s="6"/>
      <x:c r="W1403" s="5" t="s">
        <x:v>50</x:v>
      </x:c>
      <x:c r="X1403" s="5" t="s">
        <x:v>70</x:v>
      </x:c>
    </x:row>
    <x:row r="1404">
      <x:c r="A1404" s="5" t="s">
        <x:v>2701</x:v>
      </x:c>
      <x:c r="B1404" s="5">
        <x:v>45306</x:v>
      </x:c>
      <x:c r="C1404" s="5" t="s">
        <x:v>88</x:v>
      </x:c>
      <x:c r="D1404" s="5" t="s">
        <x:v>89</x:v>
      </x:c>
      <x:c r="E1404" s="5" t="s">
        <x:v>90</x:v>
      </x:c>
      <x:c r="F1404" s="5" t="s">
        <x:v>56</x:v>
      </x:c>
      <x:c r="G1404" s="5" t="s">
        <x:v>2702</x:v>
      </x:c>
      <x:c r="H1404" s="5" t="s">
        <x:v>104</x:v>
      </x:c>
      <x:c r="I1404" s="5" t="s">
        <x:v>239</x:v>
      </x:c>
      <x:c r="J1404" s="5" t="s">
        <x:v>116</x:v>
      </x:c>
      <x:c r="K1404" s="5" t="s">
        <x:v>46</x:v>
      </x:c>
      <x:c r="L1404" s="5" t="s">
        <x:v>94</x:v>
      </x:c>
      <x:c r="M1404" s="5" t="s">
        <x:v>281</x:v>
      </x:c>
      <x:c r="N1404" s="6">
        <x:v>1</x:v>
      </x:c>
      <x:c r="O1404" s="7">
        <x:v>271.47000000000003</x:v>
      </x:c>
      <x:c r="P1404" s="8">
        <x:v>0</x:v>
      </x:c>
      <x:c r="Q1404" s="7">
        <x:v>182.66</x:v>
      </x:c>
      <x:c r="R1404" s="7">
        <x:v>271.47000000000003</x:v>
      </x:c>
      <x:c r="S1404" s="5" t="s">
        <x:v>49</x:v>
      </x:c>
      <x:c r="T1404" s="7">
        <x:v>61584.269999999997</x:v>
      </x:c>
      <x:c r="U1404" s="6">
        <x:v>77</x:v>
      </x:c>
      <x:c r="V1404" s="6">
        <x:v>11</x:v>
      </x:c>
      <x:c r="W1404" s="5" t="s">
        <x:v>50</x:v>
      </x:c>
      <x:c r="X1404" s="5" t="s">
        <x:v>70</x:v>
      </x:c>
    </x:row>
    <x:row r="1405">
      <x:c r="A1405" s="5" t="s">
        <x:v>2703</x:v>
      </x:c>
      <x:c r="B1405" s="5">
        <x:v>45419</x:v>
      </x:c>
      <x:c r="C1405" s="5" t="s">
        <x:v>247</x:v>
      </x:c>
      <x:c r="D1405" s="5" t="s">
        <x:v>248</x:v>
      </x:c>
      <x:c r="E1405" s="5" t="s">
        <x:v>40</x:v>
      </x:c>
      <x:c r="F1405" s="5" t="s">
        <x:v>102</x:v>
      </x:c>
      <x:c r="G1405" s="5" t="s">
        <x:v>2394</x:v>
      </x:c>
      <x:c r="H1405" s="5" t="s">
        <x:v>104</x:v>
      </x:c>
      <x:c r="I1405" s="5" t="s">
        <x:v>375</x:v>
      </x:c>
      <x:c r="J1405" s="5" t="s">
        <x:v>116</x:v>
      </x:c>
      <x:c r="K1405" s="5" t="s">
        <x:v>46</x:v>
      </x:c>
      <x:c r="L1405" s="5" t="s">
        <x:v>47</x:v>
      </x:c>
      <x:c r="M1405" s="5" t="s">
        <x:v>170</x:v>
      </x:c>
      <x:c r="N1405" s="6">
        <x:v>10</x:v>
      </x:c>
      <x:c r="O1405" s="7">
        <x:v>212.66</x:v>
      </x:c>
      <x:c r="P1405" s="8">
        <x:v>0.10000000000000001</x:v>
      </x:c>
      <x:c r="Q1405" s="7">
        <x:v>122.58</x:v>
      </x:c>
      <x:c r="R1405" s="7">
        <x:v>1913.9400000000001</x:v>
      </x:c>
      <x:c r="S1405" s="5" t="s">
        <x:v>49</x:v>
      </x:c>
      <x:c r="T1405" s="7">
        <x:v>62224.489999999998</x:v>
      </x:c>
      <x:c r="U1405" s="6">
        <x:v>174</x:v>
      </x:c>
      <x:c r="V1405" s="6">
        <x:v>25</x:v>
      </x:c>
      <x:c r="W1405" s="5" t="s">
        <x:v>50</x:v>
      </x:c>
      <x:c r="X1405" s="5" t="s">
        <x:v>70</x:v>
      </x:c>
    </x:row>
    <x:row r="1406">
      <x:c r="A1406" s="5" t="s">
        <x:v>2704</x:v>
      </x:c>
      <x:c r="B1406" s="5">
        <x:v>45944</x:v>
      </x:c>
      <x:c r="C1406" s="5" t="s">
        <x:v>127</x:v>
      </x:c>
      <x:c r="D1406" s="5" t="s">
        <x:v>128</x:v>
      </x:c>
      <x:c r="E1406" s="5" t="s">
        <x:v>55</x:v>
      </x:c>
      <x:c r="F1406" s="5" t="s">
        <x:v>41</x:v>
      </x:c>
      <x:c r="G1406" s="5" t="s">
        <x:v>1983</x:v>
      </x:c>
      <x:c r="H1406" s="5" t="s">
        <x:v>104</x:v>
      </x:c>
      <x:c r="I1406" s="5" t="s">
        <x:v>800</x:v>
      </x:c>
      <x:c r="J1406" s="5" t="s">
        <x:v>74</x:v>
      </x:c>
      <x:c r="K1406" s="5" t="s">
        <x:v>61</x:v>
      </x:c>
      <x:c r="L1406" s="5" t="s">
        <x:v>47</x:v>
      </x:c>
      <x:c r="M1406" s="5" t="s">
        <x:v>142</x:v>
      </x:c>
      <x:c r="N1406" s="6">
        <x:v>1</x:v>
      </x:c>
      <x:c r="O1406" s="7">
        <x:v>54.740000000000002</x:v>
      </x:c>
      <x:c r="P1406" s="8">
        <x:v>5.0000000000000003e-002</x:v>
      </x:c>
      <x:c r="Q1406" s="7">
        <x:v>29.489999999999998</x:v>
      </x:c>
      <x:c r="R1406" s="7">
        <x:v>52</x:v>
      </x:c>
      <x:c r="S1406" s="5" t="s">
        <x:v>49</x:v>
      </x:c>
      <x:c r="T1406" s="7">
        <x:v>63772.690000000002</x:v>
      </x:c>
      <x:c r="U1406" s="6"/>
      <x:c r="V1406" s="6"/>
      <x:c r="W1406" s="5" t="s">
        <x:v>50</x:v>
      </x:c>
      <x:c r="X1406" s="5" t="s">
        <x:v>97</x:v>
      </x:c>
    </x:row>
    <x:row r="1407">
      <x:c r="A1407" s="5" t="s">
        <x:v>2705</x:v>
      </x:c>
      <x:c r="B1407" s="5">
        <x:v>45792</x:v>
      </x:c>
      <x:c r="C1407" s="5" t="s">
        <x:v>88</x:v>
      </x:c>
      <x:c r="D1407" s="5" t="s">
        <x:v>89</x:v>
      </x:c>
      <x:c r="E1407" s="5" t="s">
        <x:v>90</x:v>
      </x:c>
      <x:c r="F1407" s="5" t="s">
        <x:v>56</x:v>
      </x:c>
      <x:c r="G1407" s="5" t="s">
        <x:v>885</x:v>
      </x:c>
      <x:c r="H1407" s="5" t="s">
        <x:v>58</x:v>
      </x:c>
      <x:c r="I1407" s="5" t="s">
        <x:v>297</x:v>
      </x:c>
      <x:c r="J1407" s="5" t="s">
        <x:v>45</x:v>
      </x:c>
      <x:c r="K1407" s="5" t="s">
        <x:v>46</x:v>
      </x:c>
      <x:c r="L1407" s="5" t="s">
        <x:v>16</x:v>
      </x:c>
      <x:c r="M1407" s="5" t="s">
        <x:v>489</x:v>
      </x:c>
      <x:c r="N1407" s="6">
        <x:v>3</x:v>
      </x:c>
      <x:c r="O1407" s="7">
        <x:v>199.66</x:v>
      </x:c>
      <x:c r="P1407" s="8">
        <x:v>5.0000000000000003e-002</x:v>
      </x:c>
      <x:c r="Q1407" s="7">
        <x:v>115.70999999999999</x:v>
      </x:c>
      <x:c r="R1407" s="7">
        <x:v>569.02999999999997</x:v>
      </x:c>
      <x:c r="S1407" s="5" t="s">
        <x:v>49</x:v>
      </x:c>
      <x:c r="T1407" s="7">
        <x:v>158789.85000000001</x:v>
      </x:c>
      <x:c r="U1407" s="6"/>
      <x:c r="V1407" s="6"/>
      <x:c r="W1407" s="5" t="s">
        <x:v>50</x:v>
      </x:c>
      <x:c r="X1407" s="5" t="s">
        <x:v>70</x:v>
      </x:c>
    </x:row>
    <x:row r="1408">
      <x:c r="A1408" s="5" t="s">
        <x:v>2706</x:v>
      </x:c>
      <x:c r="B1408" s="5">
        <x:v>45418</x:v>
      </x:c>
      <x:c r="C1408" s="5" t="s">
        <x:v>138</x:v>
      </x:c>
      <x:c r="D1408" s="5" t="s">
        <x:v>139</x:v>
      </x:c>
      <x:c r="E1408" s="5" t="s">
        <x:v>90</x:v>
      </x:c>
      <x:c r="F1408" s="5" t="s">
        <x:v>41</x:v>
      </x:c>
      <x:c r="G1408" s="5" t="s">
        <x:v>1974</x:v>
      </x:c>
      <x:c r="H1408" s="5" t="s">
        <x:v>58</x:v>
      </x:c>
      <x:c r="I1408" s="5" t="s">
        <x:v>135</x:v>
      </x:c>
      <x:c r="J1408" s="5" t="s">
        <x:v>60</x:v>
      </x:c>
      <x:c r="K1408" s="5" t="s">
        <x:v>86</x:v>
      </x:c>
      <x:c r="L1408" s="5" t="s">
        <x:v>47</x:v>
      </x:c>
      <x:c r="M1408" s="5" t="s">
        <x:v>329</x:v>
      </x:c>
      <x:c r="N1408" s="6">
        <x:v>1</x:v>
      </x:c>
      <x:c r="O1408" s="7">
        <x:v>223.36000000000001</x:v>
      </x:c>
      <x:c r="P1408" s="8">
        <x:v>0.20000000000000001</x:v>
      </x:c>
      <x:c r="Q1408" s="7">
        <x:v>130.28</x:v>
      </x:c>
      <x:c r="R1408" s="7">
        <x:v>178.69</x:v>
      </x:c>
      <x:c r="S1408" s="5" t="s">
        <x:v>49</x:v>
      </x:c>
      <x:c r="T1408" s="7">
        <x:v>72179.600000000006</x:v>
      </x:c>
      <x:c r="U1408" s="6"/>
      <x:c r="V1408" s="6"/>
      <x:c r="W1408" s="5" t="s">
        <x:v>50</x:v>
      </x:c>
      <x:c r="X1408" s="5" t="s">
        <x:v>51</x:v>
      </x:c>
    </x:row>
    <x:row r="1409">
      <x:c r="A1409" s="5" t="s">
        <x:v>2707</x:v>
      </x:c>
      <x:c r="B1409" s="5">
        <x:v>45453</x:v>
      </x:c>
      <x:c r="C1409" s="5" t="s">
        <x:v>283</x:v>
      </x:c>
      <x:c r="D1409" s="5" t="s">
        <x:v>284</x:v>
      </x:c>
      <x:c r="E1409" s="5" t="s">
        <x:v>55</x:v>
      </x:c>
      <x:c r="F1409" s="5" t="s">
        <x:v>56</x:v>
      </x:c>
      <x:c r="G1409" s="5" t="s">
        <x:v>1568</x:v>
      </x:c>
      <x:c r="H1409" s="5" t="s">
        <x:v>43</x:v>
      </x:c>
      <x:c r="I1409" s="5" t="s">
        <x:v>349</x:v>
      </x:c>
      <x:c r="J1409" s="5" t="s">
        <x:v>60</x:v>
      </x:c>
      <x:c r="K1409" s="5" t="s">
        <x:v>46</x:v>
      </x:c>
      <x:c r="L1409" s="5" t="s">
        <x:v>94</x:v>
      </x:c>
      <x:c r="M1409" s="5" t="s">
        <x:v>442</x:v>
      </x:c>
      <x:c r="N1409" s="6">
        <x:v>4</x:v>
      </x:c>
      <x:c r="O1409" s="7">
        <x:v>198.03999999999999</x:v>
      </x:c>
      <x:c r="P1409" s="8">
        <x:v>5.0000000000000003e-002</x:v>
      </x:c>
      <x:c r="Q1409" s="7">
        <x:v>136.47999999999999</x:v>
      </x:c>
      <x:c r="R1409" s="7">
        <x:v>752.54999999999995</x:v>
      </x:c>
      <x:c r="S1409" s="5" t="s">
        <x:v>49</x:v>
      </x:c>
      <x:c r="T1409" s="7">
        <x:v>79354.740000000005</x:v>
      </x:c>
      <x:c r="U1409" s="6"/>
      <x:c r="V1409" s="6"/>
      <x:c r="W1409" s="5" t="s">
        <x:v>50</x:v>
      </x:c>
      <x:c r="X1409" s="5" t="s">
        <x:v>51</x:v>
      </x:c>
    </x:row>
    <x:row r="1410">
      <x:c r="A1410" s="5" t="s">
        <x:v>2708</x:v>
      </x:c>
      <x:c r="B1410" s="5">
        <x:v>46139</x:v>
      </x:c>
      <x:c r="C1410" s="5" t="s">
        <x:v>283</x:v>
      </x:c>
      <x:c r="D1410" s="5" t="s">
        <x:v>284</x:v>
      </x:c>
      <x:c r="E1410" s="5" t="s">
        <x:v>55</x:v>
      </x:c>
      <x:c r="F1410" s="5" t="s">
        <x:v>56</x:v>
      </x:c>
      <x:c r="G1410" s="5" t="s">
        <x:v>1137</x:v>
      </x:c>
      <x:c r="H1410" s="5" t="s">
        <x:v>58</x:v>
      </x:c>
      <x:c r="I1410" s="5" t="s">
        <x:v>470</x:v>
      </x:c>
      <x:c r="J1410" s="5" t="s">
        <x:v>74</x:v>
      </x:c>
      <x:c r="K1410" s="5" t="s">
        <x:v>46</x:v>
      </x:c>
      <x:c r="L1410" s="5" t="s">
        <x:v>16</x:v>
      </x:c>
      <x:c r="M1410" s="5" t="s">
        <x:v>112</x:v>
      </x:c>
      <x:c r="N1410" s="6">
        <x:v>1</x:v>
      </x:c>
      <x:c r="O1410" s="7">
        <x:v>66.409999999999997</x:v>
      </x:c>
      <x:c r="P1410" s="8">
        <x:v>0.25</x:v>
      </x:c>
      <x:c r="Q1410" s="7">
        <x:v>45.609999999999999</x:v>
      </x:c>
      <x:c r="R1410" s="7">
        <x:v>49.810000000000002</x:v>
      </x:c>
      <x:c r="S1410" s="5" t="s">
        <x:v>49</x:v>
      </x:c>
      <x:c r="T1410" s="7">
        <x:v>149277.95000000001</x:v>
      </x:c>
      <x:c r="U1410" s="6"/>
      <x:c r="V1410" s="6"/>
      <x:c r="W1410" s="5" t="s">
        <x:v>50</x:v>
      </x:c>
      <x:c r="X1410" s="5" t="s">
        <x:v>97</x:v>
      </x:c>
    </x:row>
    <x:row r="1411">
      <x:c r="A1411" s="5" t="s">
        <x:v>2709</x:v>
      </x:c>
      <x:c r="B1411" s="5">
        <x:v>45989</x:v>
      </x:c>
      <x:c r="C1411" s="5" t="s">
        <x:v>156</x:v>
      </x:c>
      <x:c r="D1411" s="5" t="s">
        <x:v>157</x:v>
      </x:c>
      <x:c r="E1411" s="5" t="s">
        <x:v>55</x:v>
      </x:c>
      <x:c r="F1411" s="5" t="s">
        <x:v>158</x:v>
      </x:c>
      <x:c r="G1411" s="5" t="s">
        <x:v>2710</x:v>
      </x:c>
      <x:c r="H1411" s="5" t="s">
        <x:v>58</x:v>
      </x:c>
      <x:c r="I1411" s="5" t="s">
        <x:v>648</x:v>
      </x:c>
      <x:c r="J1411" s="5" t="s">
        <x:v>93</x:v>
      </x:c>
      <x:c r="K1411" s="5" t="s">
        <x:v>61</x:v>
      </x:c>
      <x:c r="L1411" s="5" t="s">
        <x:v>16</x:v>
      </x:c>
      <x:c r="M1411" s="5" t="s">
        <x:v>106</x:v>
      </x:c>
      <x:c r="N1411" s="6">
        <x:v>5</x:v>
      </x:c>
      <x:c r="O1411" s="7">
        <x:v>37.600000000000001</x:v>
      </x:c>
      <x:c r="P1411" s="8">
        <x:v>0.20000000000000001</x:v>
      </x:c>
      <x:c r="Q1411" s="7">
        <x:v>29.219999999999999</x:v>
      </x:c>
      <x:c r="R1411" s="7">
        <x:v>150.40000000000001</x:v>
      </x:c>
      <x:c r="S1411" s="5" t="s">
        <x:v>49</x:v>
      </x:c>
      <x:c r="T1411" s="7">
        <x:v>128542.39</x:v>
      </x:c>
      <x:c r="U1411" s="6"/>
      <x:c r="V1411" s="6"/>
      <x:c r="W1411" s="5" t="s">
        <x:v>50</x:v>
      </x:c>
      <x:c r="X1411" s="5" t="s">
        <x:v>70</x:v>
      </x:c>
    </x:row>
    <x:row r="1412">
      <x:c r="A1412" s="5" t="s">
        <x:v>2711</x:v>
      </x:c>
      <x:c r="B1412" s="5">
        <x:v>45886</x:v>
      </x:c>
      <x:c r="C1412" s="5" t="s">
        <x:v>178</x:v>
      </x:c>
      <x:c r="D1412" s="5" t="s">
        <x:v>179</x:v>
      </x:c>
      <x:c r="E1412" s="5" t="s">
        <x:v>90</x:v>
      </x:c>
      <x:c r="F1412" s="5" t="s">
        <x:v>842</x:v>
      </x:c>
      <x:c r="G1412" s="5" t="s">
        <x:v>2712</x:v>
      </x:c>
      <x:c r="H1412" s="5" t="s">
        <x:v>78</x:v>
      </x:c>
      <x:c r="I1412" s="5" t="s">
        <x:v>915</x:v>
      </x:c>
      <x:c r="J1412" s="5" t="s">
        <x:v>45</x:v>
      </x:c>
      <x:c r="K1412" s="5" t="s">
        <x:v>61</x:v>
      </x:c>
      <x:c r="L1412" s="5" t="s">
        <x:v>16</x:v>
      </x:c>
      <x:c r="M1412" s="5" t="s">
        <x:v>329</x:v>
      </x:c>
      <x:c r="N1412" s="6">
        <x:v>1</x:v>
      </x:c>
      <x:c r="O1412" s="7">
        <x:v>414.64999999999998</x:v>
      </x:c>
      <x:c r="P1412" s="8">
        <x:v>5.0000000000000003e-002</x:v>
      </x:c>
      <x:c r="Q1412" s="7">
        <x:v>273.47000000000003</x:v>
      </x:c>
      <x:c r="R1412" s="7">
        <x:v>393.92000000000002</x:v>
      </x:c>
      <x:c r="S1412" s="5" t="s">
        <x:v>49</x:v>
      </x:c>
      <x:c r="T1412" s="7">
        <x:v>154372.20000000001</x:v>
      </x:c>
      <x:c r="U1412" s="6"/>
      <x:c r="V1412" s="6"/>
      <x:c r="W1412" s="5" t="s">
        <x:v>50</x:v>
      </x:c>
      <x:c r="X1412" s="5" t="s">
        <x:v>97</x:v>
      </x:c>
    </x:row>
    <x:row r="1413">
      <x:c r="A1413" s="5" t="s">
        <x:v>2713</x:v>
      </x:c>
      <x:c r="B1413" s="5">
        <x:v>45394</x:v>
      </x:c>
      <x:c r="C1413" s="5" t="s">
        <x:v>194</x:v>
      </x:c>
      <x:c r="D1413" s="5" t="s">
        <x:v>195</x:v>
      </x:c>
      <x:c r="E1413" s="5" t="s">
        <x:v>90</x:v>
      </x:c>
      <x:c r="F1413" s="5" t="s">
        <x:v>158</x:v>
      </x:c>
      <x:c r="G1413" s="5" t="s">
        <x:v>2714</x:v>
      </x:c>
      <x:c r="H1413" s="5" t="s">
        <x:v>78</x:v>
      </x:c>
      <x:c r="I1413" s="5" t="s">
        <x:v>619</x:v>
      </x:c>
      <x:c r="J1413" s="5" t="s">
        <x:v>116</x:v>
      </x:c>
      <x:c r="K1413" s="5" t="s">
        <x:v>117</x:v>
      </x:c>
      <x:c r="L1413" s="5" t="s">
        <x:v>16</x:v>
      </x:c>
      <x:c r="M1413" s="5" t="s">
        <x:v>95</x:v>
      </x:c>
      <x:c r="N1413" s="6">
        <x:v>3</x:v>
      </x:c>
      <x:c r="O1413" s="7">
        <x:v>326.75</x:v>
      </x:c>
      <x:c r="P1413" s="8">
        <x:v>0</x:v>
      </x:c>
      <x:c r="Q1413" s="7">
        <x:v>211</x:v>
      </x:c>
      <x:c r="R1413" s="7">
        <x:v>980.25</x:v>
      </x:c>
      <x:c r="S1413" s="5" t="s">
        <x:v>49</x:v>
      </x:c>
      <x:c r="T1413" s="7">
        <x:v>189760.35000000001</x:v>
      </x:c>
      <x:c r="U1413" s="6"/>
      <x:c r="V1413" s="6"/>
      <x:c r="W1413" s="5" t="s">
        <x:v>50</x:v>
      </x:c>
      <x:c r="X1413" s="5" t="s">
        <x:v>80</x:v>
      </x:c>
    </x:row>
    <x:row r="1414">
      <x:c r="A1414" s="5" t="s">
        <x:v>2715</x:v>
      </x:c>
      <x:c r="B1414" s="5">
        <x:v>46186</x:v>
      </x:c>
      <x:c r="C1414" s="5" t="s">
        <x:v>108</x:v>
      </x:c>
      <x:c r="D1414" s="5" t="s">
        <x:v>109</x:v>
      </x:c>
      <x:c r="E1414" s="5" t="s">
        <x:v>90</x:v>
      </x:c>
      <x:c r="F1414" s="5" t="s">
        <x:v>102</x:v>
      </x:c>
      <x:c r="G1414" s="5" t="s">
        <x:v>2716</x:v>
      </x:c>
      <x:c r="H1414" s="5" t="s">
        <x:v>78</x:v>
      </x:c>
      <x:c r="I1414" s="5" t="s">
        <x:v>616</x:v>
      </x:c>
      <x:c r="J1414" s="5" t="s">
        <x:v>74</x:v>
      </x:c>
      <x:c r="K1414" s="5" t="s">
        <x:v>61</x:v>
      </x:c>
      <x:c r="L1414" s="5" t="s">
        <x:v>131</x:v>
      </x:c>
      <x:c r="M1414" s="5" t="s">
        <x:v>125</x:v>
      </x:c>
      <x:c r="N1414" s="6">
        <x:v>1</x:v>
      </x:c>
      <x:c r="O1414" s="7">
        <x:v>94.019999999999996</x:v>
      </x:c>
      <x:c r="P1414" s="8">
        <x:v>0</x:v>
      </x:c>
      <x:c r="Q1414" s="7">
        <x:v>64.439999999999998</x:v>
      </x:c>
      <x:c r="R1414" s="7">
        <x:v>94.019999999999996</x:v>
      </x:c>
      <x:c r="S1414" s="5" t="s">
        <x:v>49</x:v>
      </x:c>
      <x:c r="T1414" s="7">
        <x:v>81110.229999999996</x:v>
      </x:c>
      <x:c r="U1414" s="6"/>
      <x:c r="V1414" s="6"/>
      <x:c r="W1414" s="5" t="s">
        <x:v>50</x:v>
      </x:c>
      <x:c r="X1414" s="5" t="s">
        <x:v>70</x:v>
      </x:c>
    </x:row>
    <x:row r="1415">
      <x:c r="A1415" s="5" t="s">
        <x:v>2717</x:v>
      </x:c>
      <x:c r="B1415" s="5">
        <x:v>46068</x:v>
      </x:c>
      <x:c r="C1415" s="5" t="s">
        <x:v>53</x:v>
      </x:c>
      <x:c r="D1415" s="5" t="s">
        <x:v>54</x:v>
      </x:c>
      <x:c r="E1415" s="5" t="s">
        <x:v>55</x:v>
      </x:c>
      <x:c r="F1415" s="5" t="s">
        <x:v>56</x:v>
      </x:c>
      <x:c r="G1415" s="5" t="s">
        <x:v>1488</x:v>
      </x:c>
      <x:c r="H1415" s="5" t="s">
        <x:v>104</x:v>
      </x:c>
      <x:c r="I1415" s="5" t="s">
        <x:v>601</x:v>
      </x:c>
      <x:c r="J1415" s="5" t="s">
        <x:v>116</x:v>
      </x:c>
      <x:c r="K1415" s="5" t="s">
        <x:v>61</x:v>
      </x:c>
      <x:c r="L1415" s="5" t="s">
        <x:v>16</x:v>
      </x:c>
      <x:c r="M1415" s="5" t="s">
        <x:v>275</x:v>
      </x:c>
      <x:c r="N1415" s="6">
        <x:v>0</x:v>
      </x:c>
      <x:c r="O1415" s="7">
        <x:v>232.69999999999999</x:v>
      </x:c>
      <x:c r="P1415" s="8">
        <x:v>0.25</x:v>
      </x:c>
      <x:c r="Q1415" s="7">
        <x:v>116.03</x:v>
      </x:c>
      <x:c r="R1415" s="7">
        <x:v>0</x:v>
      </x:c>
      <x:c r="S1415" s="5" t="s">
        <x:v>49</x:v>
      </x:c>
      <x:c r="T1415" s="7">
        <x:v>135051.45000000001</x:v>
      </x:c>
      <x:c r="U1415" s="6"/>
      <x:c r="V1415" s="6"/>
      <x:c r="W1415" s="5" t="s">
        <x:v>151</x:v>
      </x:c>
      <x:c r="X1415" s="5" t="s">
        <x:v>97</x:v>
      </x:c>
    </x:row>
    <x:row r="1416">
      <x:c r="A1416" s="5" t="s">
        <x:v>2718</x:v>
      </x:c>
      <x:c r="B1416" s="5">
        <x:v>46151</x:v>
      </x:c>
      <x:c r="C1416" s="5" t="s">
        <x:v>144</x:v>
      </x:c>
      <x:c r="D1416" s="5" t="s">
        <x:v>145</x:v>
      </x:c>
      <x:c r="E1416" s="5" t="s">
        <x:v>55</x:v>
      </x:c>
      <x:c r="F1416" s="5" t="s">
        <x:v>66</x:v>
      </x:c>
      <x:c r="G1416" s="5" t="s">
        <x:v>1344</x:v>
      </x:c>
      <x:c r="H1416" s="5" t="s">
        <x:v>58</x:v>
      </x:c>
      <x:c r="I1416" s="5" t="s">
        <x:v>674</x:v>
      </x:c>
      <x:c r="J1416" s="5" t="s">
        <x:v>45</x:v>
      </x:c>
      <x:c r="K1416" s="5" t="s">
        <x:v>61</x:v>
      </x:c>
      <x:c r="L1416" s="5" t="s">
        <x:v>16</x:v>
      </x:c>
      <x:c r="M1416" s="5" t="s">
        <x:v>419</x:v>
      </x:c>
      <x:c r="N1416" s="6">
        <x:v>1</x:v>
      </x:c>
      <x:c r="O1416" s="7">
        <x:v>520.87</x:v>
      </x:c>
      <x:c r="P1416" s="8">
        <x:v>0</x:v>
      </x:c>
      <x:c r="Q1416" s="7">
        <x:v>285.98000000000002</x:v>
      </x:c>
      <x:c r="R1416" s="7">
        <x:v>520.87</x:v>
      </x:c>
      <x:c r="S1416" s="5" t="s">
        <x:v>49</x:v>
      </x:c>
      <x:c r="T1416" s="7">
        <x:v>201880.76999999999</x:v>
      </x:c>
      <x:c r="U1416" s="6"/>
      <x:c r="V1416" s="6"/>
      <x:c r="W1416" s="5" t="s">
        <x:v>50</x:v>
      </x:c>
      <x:c r="X1416" s="5" t="s">
        <x:v>70</x:v>
      </x:c>
    </x:row>
    <x:row r="1417">
      <x:c r="A1417" s="5" t="s">
        <x:v>2719</x:v>
      </x:c>
      <x:c r="B1417" s="5">
        <x:v>45537</x:v>
      </x:c>
      <x:c r="C1417" s="5" t="s">
        <x:v>88</x:v>
      </x:c>
      <x:c r="D1417" s="5" t="s">
        <x:v>89</x:v>
      </x:c>
      <x:c r="E1417" s="5" t="s">
        <x:v>90</x:v>
      </x:c>
      <x:c r="F1417" s="5" t="s">
        <x:v>56</x:v>
      </x:c>
      <x:c r="G1417" s="5" t="s">
        <x:v>1665</x:v>
      </x:c>
      <x:c r="H1417" s="5" t="s">
        <x:v>58</x:v>
      </x:c>
      <x:c r="I1417" s="5" t="s">
        <x:v>1317</x:v>
      </x:c>
      <x:c r="J1417" s="5" t="s">
        <x:v>45</x:v>
      </x:c>
      <x:c r="K1417" s="5" t="s">
        <x:v>117</x:v>
      </x:c>
      <x:c r="L1417" s="5" t="s">
        <x:v>47</x:v>
      </x:c>
      <x:c r="M1417" s="5" t="s">
        <x:v>414</x:v>
      </x:c>
      <x:c r="N1417" s="6">
        <x:v>-6</x:v>
      </x:c>
      <x:c r="O1417" s="7">
        <x:v>486.97000000000003</x:v>
      </x:c>
      <x:c r="P1417" s="8">
        <x:v>0</x:v>
      </x:c>
      <x:c r="Q1417" s="7">
        <x:v>283.66000000000003</x:v>
      </x:c>
      <x:c r="R1417" s="7">
        <x:v>-2921.8200000000002</x:v>
      </x:c>
      <x:c r="S1417" s="5" t="s">
        <x:v>49</x:v>
      </x:c>
      <x:c r="T1417" s="7">
        <x:v>81543.669999999998</x:v>
      </x:c>
      <x:c r="U1417" s="6"/>
      <x:c r="V1417" s="6"/>
      <x:c r="W1417" s="5" t="s">
        <x:v>96</x:v>
      </x:c>
      <x:c r="X1417" s="5" t="s">
        <x:v>80</x:v>
      </x:c>
    </x:row>
    <x:row r="1418">
      <x:c r="A1418" s="5" t="s">
        <x:v>2720</x:v>
      </x:c>
      <x:c r="B1418" s="5">
        <x:v>45901</x:v>
      </x:c>
      <x:c r="C1418" s="5" t="s">
        <x:v>194</x:v>
      </x:c>
      <x:c r="D1418" s="5" t="s">
        <x:v>195</x:v>
      </x:c>
      <x:c r="E1418" s="5" t="s">
        <x:v>90</x:v>
      </x:c>
      <x:c r="F1418" s="5" t="s">
        <x:v>158</x:v>
      </x:c>
      <x:c r="G1418" s="5" t="s">
        <x:v>2721</x:v>
      </x:c>
      <x:c r="H1418" s="5" t="s">
        <x:v>58</x:v>
      </x:c>
      <x:c r="I1418" s="5" t="s">
        <x:v>160</x:v>
      </x:c>
      <x:c r="J1418" s="5" t="s">
        <x:v>60</x:v>
      </x:c>
      <x:c r="K1418" s="5" t="s">
        <x:v>117</x:v>
      </x:c>
      <x:c r="L1418" s="5" t="s">
        <x:v>16</x:v>
      </x:c>
      <x:c r="M1418" s="5" t="s">
        <x:v>236</x:v>
      </x:c>
      <x:c r="N1418" s="6">
        <x:v>1</x:v>
      </x:c>
      <x:c r="O1418" s="7">
        <x:v>262.51999999999998</x:v>
      </x:c>
      <x:c r="P1418" s="8">
        <x:v>5.0000000000000003e-002</x:v>
      </x:c>
      <x:c r="Q1418" s="7">
        <x:v>154.81999999999999</x:v>
      </x:c>
      <x:c r="R1418" s="7">
        <x:v>249.38999999999999</x:v>
      </x:c>
      <x:c r="S1418" s="5" t="s">
        <x:v>49</x:v>
      </x:c>
      <x:c r="T1418" s="7">
        <x:v>194781.07999999999</x:v>
      </x:c>
      <x:c r="U1418" s="6"/>
      <x:c r="V1418" s="6"/>
      <x:c r="W1418" s="5" t="s">
        <x:v>50</x:v>
      </x:c>
      <x:c r="X1418" s="5" t="s">
        <x:v>51</x:v>
      </x:c>
    </x:row>
    <x:row r="1419">
      <x:c r="A1419" s="5" t="s">
        <x:v>2722</x:v>
      </x:c>
      <x:c r="B1419" s="5">
        <x:v>45573</x:v>
      </x:c>
      <x:c r="C1419" s="5" t="s">
        <x:v>283</x:v>
      </x:c>
      <x:c r="D1419" s="5" t="s">
        <x:v>284</x:v>
      </x:c>
      <x:c r="E1419" s="5" t="s">
        <x:v>55</x:v>
      </x:c>
      <x:c r="F1419" s="5" t="s">
        <x:v>56</x:v>
      </x:c>
      <x:c r="G1419" s="5" t="s">
        <x:v>2723</x:v>
      </x:c>
      <x:c r="H1419" s="5" t="s">
        <x:v>104</x:v>
      </x:c>
      <x:c r="I1419" s="5" t="s">
        <x:v>458</x:v>
      </x:c>
      <x:c r="J1419" s="5" t="s">
        <x:v>74</x:v>
      </x:c>
      <x:c r="K1419" s="5" t="s">
        <x:v>61</x:v>
      </x:c>
      <x:c r="L1419" s="5" t="s">
        <x:v>47</x:v>
      </x:c>
      <x:c r="M1419" s="5" t="s">
        <x:v>136</x:v>
      </x:c>
      <x:c r="N1419" s="6">
        <x:v>1</x:v>
      </x:c>
      <x:c r="O1419" s="7">
        <x:v>76.180000000000007</x:v>
      </x:c>
      <x:c r="P1419" s="8">
        <x:v>0.25</x:v>
      </x:c>
      <x:c r="Q1419" s="7">
        <x:v>59.109999999999999</x:v>
      </x:c>
      <x:c r="R1419" s="7">
        <x:v>57.140000000000001</x:v>
      </x:c>
      <x:c r="S1419" s="5" t="s">
        <x:v>49</x:v>
      </x:c>
      <x:c r="T1419" s="7">
        <x:v>86958.199999999997</x:v>
      </x:c>
      <x:c r="U1419" s="6"/>
      <x:c r="V1419" s="6"/>
      <x:c r="W1419" s="5" t="s">
        <x:v>50</x:v>
      </x:c>
      <x:c r="X1419" s="5" t="s">
        <x:v>80</x:v>
      </x:c>
    </x:row>
    <x:row r="1420">
      <x:c r="A1420" s="5" t="s">
        <x:v>2724</x:v>
      </x:c>
      <x:c r="B1420" s="5">
        <x:v>45646</x:v>
      </x:c>
      <x:c r="C1420" s="5" t="s">
        <x:v>138</x:v>
      </x:c>
      <x:c r="D1420" s="5" t="s">
        <x:v>139</x:v>
      </x:c>
      <x:c r="E1420" s="5" t="s">
        <x:v>90</x:v>
      </x:c>
      <x:c r="F1420" s="5" t="s">
        <x:v>41</x:v>
      </x:c>
      <x:c r="G1420" s="5" t="s">
        <x:v>2725</x:v>
      </x:c>
      <x:c r="H1420" s="5" t="s">
        <x:v>78</x:v>
      </x:c>
      <x:c r="I1420" s="5" t="s">
        <x:v>1044</x:v>
      </x:c>
      <x:c r="J1420" s="5" t="s">
        <x:v>45</x:v>
      </x:c>
      <x:c r="K1420" s="5" t="s">
        <x:v>117</x:v>
      </x:c>
      <x:c r="L1420" s="5" t="s">
        <x:v>16</x:v>
      </x:c>
      <x:c r="M1420" s="5" t="s">
        <x:v>106</x:v>
      </x:c>
      <x:c r="N1420" s="6">
        <x:v>4</x:v>
      </x:c>
      <x:c r="O1420" s="7">
        <x:v>566.61000000000001</x:v>
      </x:c>
      <x:c r="P1420" s="8">
        <x:v>0.10000000000000001</x:v>
      </x:c>
      <x:c r="Q1420" s="7">
        <x:v>436.52999999999997</x:v>
      </x:c>
      <x:c r="R1420" s="7">
        <x:v>2039.8</x:v>
      </x:c>
      <x:c r="S1420" s="5" t="s">
        <x:v>49</x:v>
      </x:c>
      <x:c r="T1420" s="7">
        <x:v>177737.64000000001</x:v>
      </x:c>
      <x:c r="U1420" s="6"/>
      <x:c r="V1420" s="6"/>
      <x:c r="W1420" s="5" t="s">
        <x:v>50</x:v>
      </x:c>
      <x:c r="X1420" s="5" t="s">
        <x:v>70</x:v>
      </x:c>
    </x:row>
    <x:row r="1421">
      <x:c r="A1421" s="5" t="s">
        <x:v>2726</x:v>
      </x:c>
      <x:c r="B1421" s="5">
        <x:v>45376</x:v>
      </x:c>
      <x:c r="C1421" s="5" t="s">
        <x:v>247</x:v>
      </x:c>
      <x:c r="D1421" s="5" t="s">
        <x:v>248</x:v>
      </x:c>
      <x:c r="E1421" s="5" t="s">
        <x:v>40</x:v>
      </x:c>
      <x:c r="F1421" s="5" t="s">
        <x:v>102</x:v>
      </x:c>
      <x:c r="G1421" s="5" t="s">
        <x:v>932</x:v>
      </x:c>
      <x:c r="H1421" s="5" t="s">
        <x:v>43</x:v>
      </x:c>
      <x:c r="I1421" s="5" t="s">
        <x:v>1044</x:v>
      </x:c>
      <x:c r="J1421" s="5" t="s">
        <x:v>45</x:v>
      </x:c>
      <x:c r="K1421" s="5" t="s">
        <x:v>117</x:v>
      </x:c>
      <x:c r="L1421" s="5" t="s">
        <x:v>16</x:v>
      </x:c>
      <x:c r="M1421" s="5" t="s">
        <x:v>118</x:v>
      </x:c>
      <x:c r="N1421" s="6">
        <x:v>-1</x:v>
      </x:c>
      <x:c r="O1421" s="7">
        <x:v>633.44000000000005</x:v>
      </x:c>
      <x:c r="P1421" s="8">
        <x:v>0.14999999999999999</x:v>
      </x:c>
      <x:c r="Q1421" s="7">
        <x:v>436.52999999999997</x:v>
      </x:c>
      <x:c r="R1421" s="7">
        <x:v>-538.41999999999996</x:v>
      </x:c>
      <x:c r="S1421" s="5" t="s">
        <x:v>49</x:v>
      </x:c>
      <x:c r="T1421" s="7">
        <x:v>151220.14999999999</x:v>
      </x:c>
      <x:c r="U1421" s="6"/>
      <x:c r="V1421" s="6"/>
      <x:c r="W1421" s="5" t="s">
        <x:v>50</x:v>
      </x:c>
      <x:c r="X1421" s="5" t="s">
        <x:v>97</x:v>
      </x:c>
    </x:row>
    <x:row r="1422">
      <x:c r="A1422" s="5" t="s">
        <x:v>2727</x:v>
      </x:c>
      <x:c r="B1422" s="5">
        <x:v>46003</x:v>
      </x:c>
      <x:c r="C1422" s="5" t="s">
        <x:v>200</x:v>
      </x:c>
      <x:c r="D1422" s="5" t="s">
        <x:v>201</x:v>
      </x:c>
      <x:c r="E1422" s="5" t="s">
        <x:v>40</x:v>
      </x:c>
      <x:c r="F1422" s="5" t="s">
        <x:v>158</x:v>
      </x:c>
      <x:c r="G1422" s="5" t="s">
        <x:v>2728</x:v>
      </x:c>
      <x:c r="H1422" s="5" t="s">
        <x:v>58</x:v>
      </x:c>
      <x:c r="I1422" s="5" t="s">
        <x:v>665</x:v>
      </x:c>
      <x:c r="J1422" s="5" t="s">
        <x:v>116</x:v>
      </x:c>
      <x:c r="K1422" s="5" t="s">
        <x:v>117</x:v>
      </x:c>
      <x:c r="L1422" s="5" t="s">
        <x:v>16</x:v>
      </x:c>
      <x:c r="M1422" s="5" t="s">
        <x:v>198</x:v>
      </x:c>
      <x:c r="N1422" s="6">
        <x:v>1</x:v>
      </x:c>
      <x:c r="O1422" s="7">
        <x:v>218.41</x:v>
      </x:c>
      <x:c r="P1422" s="8">
        <x:v>0.10000000000000001</x:v>
      </x:c>
      <x:c r="Q1422" s="7">
        <x:v>150.55000000000001</x:v>
      </x:c>
      <x:c r="R1422" s="7">
        <x:v>196.56999999999999</x:v>
      </x:c>
      <x:c r="S1422" s="5" t="s">
        <x:v>49</x:v>
      </x:c>
      <x:c r="T1422" s="7">
        <x:v>175976.04999999999</x:v>
      </x:c>
      <x:c r="U1422" s="6"/>
      <x:c r="V1422" s="6"/>
      <x:c r="W1422" s="5" t="s">
        <x:v>50</x:v>
      </x:c>
      <x:c r="X1422" s="5" t="s">
        <x:v>80</x:v>
      </x:c>
    </x:row>
    <x:row r="1423">
      <x:c r="A1423" s="5" t="s">
        <x:v>2729</x:v>
      </x:c>
      <x:c r="B1423" s="5">
        <x:v>46065</x:v>
      </x:c>
      <x:c r="C1423" s="5" t="s">
        <x:v>162</x:v>
      </x:c>
      <x:c r="D1423" s="5" t="s">
        <x:v>163</x:v>
      </x:c>
      <x:c r="E1423" s="5" t="s">
        <x:v>40</x:v>
      </x:c>
      <x:c r="F1423" s="5" t="s">
        <x:v>158</x:v>
      </x:c>
      <x:c r="G1423" s="5" t="s">
        <x:v>2384</x:v>
      </x:c>
      <x:c r="H1423" s="5" t="s">
        <x:v>104</x:v>
      </x:c>
      <x:c r="I1423" s="5" t="s">
        <x:v>955</x:v>
      </x:c>
      <x:c r="J1423" s="5" t="s">
        <x:v>60</x:v>
      </x:c>
      <x:c r="K1423" s="5" t="s">
        <x:v>61</x:v>
      </x:c>
      <x:c r="L1423" s="5" t="s">
        <x:v>131</x:v>
      </x:c>
      <x:c r="M1423" s="5" t="s">
        <x:v>236</x:v>
      </x:c>
      <x:c r="N1423" s="6">
        <x:v>3</x:v>
      </x:c>
      <x:c r="O1423" s="7">
        <x:v>223.72999999999999</x:v>
      </x:c>
      <x:c r="P1423" s="8">
        <x:v>0</x:v>
      </x:c>
      <x:c r="Q1423" s="7">
        <x:v>117.61</x:v>
      </x:c>
      <x:c r="R1423" s="7">
        <x:v>671.19000000000005</x:v>
      </x:c>
      <x:c r="S1423" s="5" t="s">
        <x:v>49</x:v>
      </x:c>
      <x:c r="T1423" s="7">
        <x:v>91423.990000000005</x:v>
      </x:c>
      <x:c r="U1423" s="6"/>
      <x:c r="V1423" s="6"/>
      <x:c r="W1423" s="5" t="s">
        <x:v>50</x:v>
      </x:c>
      <x:c r="X1423" s="5" t="s">
        <x:v>70</x:v>
      </x:c>
    </x:row>
    <x:row r="1424">
      <x:c r="A1424" s="5" t="s">
        <x:v>2730</x:v>
      </x:c>
      <x:c r="B1424" s="5">
        <x:v>46148</x:v>
      </x:c>
      <x:c r="C1424" s="5" t="s">
        <x:v>82</x:v>
      </x:c>
      <x:c r="D1424" s="5" t="s">
        <x:v>83</x:v>
      </x:c>
      <x:c r="E1424" s="5" t="s">
        <x:v>40</x:v>
      </x:c>
      <x:c r="F1424" s="5" t="s">
        <x:v>56</x:v>
      </x:c>
      <x:c r="G1424" s="5" t="s">
        <x:v>1509</x:v>
      </x:c>
      <x:c r="H1424" s="5" t="s">
        <x:v>43</x:v>
      </x:c>
      <x:c r="I1424" s="5" t="s">
        <x:v>855</x:v>
      </x:c>
      <x:c r="J1424" s="5" t="s">
        <x:v>116</x:v>
      </x:c>
      <x:c r="K1424" s="5" t="s">
        <x:v>46</x:v>
      </x:c>
      <x:c r="L1424" s="5" t="s">
        <x:v>16</x:v>
      </x:c>
      <x:c r="M1424" s="5" t="s">
        <x:v>281</x:v>
      </x:c>
      <x:c r="N1424" s="6">
        <x:v>5</x:v>
      </x:c>
      <x:c r="O1424" s="7">
        <x:v>75.840000000000003</x:v>
      </x:c>
      <x:c r="P1424" s="8">
        <x:v>0.14999999999999999</x:v>
      </x:c>
      <x:c r="Q1424" s="7">
        <x:v>50.420000000000002</x:v>
      </x:c>
      <x:c r="R1424" s="7">
        <x:v>322.31999999999999</x:v>
      </x:c>
      <x:c r="S1424" s="5" t="s">
        <x:v>49</x:v>
      </x:c>
      <x:c r="T1424" s="7">
        <x:v>125016.58</x:v>
      </x:c>
      <x:c r="U1424" s="6"/>
      <x:c r="V1424" s="6"/>
      <x:c r="W1424" s="5" t="s">
        <x:v>50</x:v>
      </x:c>
      <x:c r="X1424" s="5" t="s">
        <x:v>80</x:v>
      </x:c>
    </x:row>
    <x:row r="1425">
      <x:c r="A1425" s="5" t="s">
        <x:v>2731</x:v>
      </x:c>
      <x:c r="B1425" s="5">
        <x:v>46197</x:v>
      </x:c>
      <x:c r="C1425" s="5" t="s">
        <x:v>178</x:v>
      </x:c>
      <x:c r="D1425" s="5" t="s">
        <x:v>179</x:v>
      </x:c>
      <x:c r="E1425" s="5" t="s">
        <x:v>90</x:v>
      </x:c>
      <x:c r="F1425" s="5" t="s">
        <x:v>66</x:v>
      </x:c>
      <x:c r="G1425" s="5" t="s">
        <x:v>2732</x:v>
      </x:c>
      <x:c r="H1425" s="5" t="s">
        <x:v>104</x:v>
      </x:c>
      <x:c r="I1425" s="5" t="s">
        <x:v>176</x:v>
      </x:c>
      <x:c r="J1425" s="5" t="s">
        <x:v>93</x:v>
      </x:c>
      <x:c r="K1425" s="5" t="s">
        <x:v>86</x:v>
      </x:c>
      <x:c r="L1425" s="5" t="s">
        <x:v>47</x:v>
      </x:c>
      <x:c r="M1425" s="5" t="s">
        <x:v>154</x:v>
      </x:c>
      <x:c r="N1425" s="6">
        <x:v>4</x:v>
      </x:c>
      <x:c r="O1425" s="7">
        <x:v>35.090000000000003</x:v>
      </x:c>
      <x:c r="P1425" s="8">
        <x:v>0.25</x:v>
      </x:c>
      <x:c r="Q1425" s="7">
        <x:v>18.460000000000001</x:v>
      </x:c>
      <x:c r="R1425" s="7">
        <x:v>105.27</x:v>
      </x:c>
      <x:c r="S1425" s="5" t="s">
        <x:v>49</x:v>
      </x:c>
      <x:c r="T1425" s="7">
        <x:v>64241.190000000002</x:v>
      </x:c>
      <x:c r="U1425" s="6"/>
      <x:c r="V1425" s="6"/>
      <x:c r="W1425" s="5" t="s">
        <x:v>50</x:v>
      </x:c>
      <x:c r="X1425" s="5" t="s">
        <x:v>80</x:v>
      </x:c>
    </x:row>
    <x:row r="1426">
      <x:c r="A1426" s="5" t="s">
        <x:v>2733</x:v>
      </x:c>
      <x:c r="B1426" s="5">
        <x:v>45471</x:v>
      </x:c>
      <x:c r="C1426" s="5" t="s">
        <x:v>38</x:v>
      </x:c>
      <x:c r="D1426" s="5" t="s">
        <x:v>39</x:v>
      </x:c>
      <x:c r="E1426" s="5" t="s">
        <x:v>40</x:v>
      </x:c>
      <x:c r="F1426" s="5" t="s">
        <x:v>41</x:v>
      </x:c>
      <x:c r="G1426" s="5" t="s">
        <x:v>2734</x:v>
      </x:c>
      <x:c r="H1426" s="5" t="s">
        <x:v>58</x:v>
      </x:c>
      <x:c r="I1426" s="5" t="s">
        <x:v>596</x:v>
      </x:c>
      <x:c r="J1426" s="5" t="s">
        <x:v>60</x:v>
      </x:c>
      <x:c r="K1426" s="5" t="s">
        <x:v>86</x:v>
      </x:c>
      <x:c r="L1426" s="5" t="s">
        <x:v>16</x:v>
      </x:c>
      <x:c r="M1426" s="5" t="s">
        <x:v>142</x:v>
      </x:c>
      <x:c r="N1426" s="6">
        <x:v>1</x:v>
      </x:c>
      <x:c r="O1426" s="7">
        <x:v>129.27000000000001</x:v>
      </x:c>
      <x:c r="P1426" s="8">
        <x:v>0</x:v>
      </x:c>
      <x:c r="Q1426" s="7">
        <x:v>96.489999999999995</x:v>
      </x:c>
      <x:c r="R1426" s="7">
        <x:v>129.27000000000001</x:v>
      </x:c>
      <x:c r="S1426" s="5" t="s">
        <x:v>49</x:v>
      </x:c>
      <x:c r="T1426" s="7">
        <x:v>122298.7</x:v>
      </x:c>
      <x:c r="U1426" s="6"/>
      <x:c r="V1426" s="6"/>
      <x:c r="W1426" s="5" t="s">
        <x:v>50</x:v>
      </x:c>
      <x:c r="X1426" s="5" t="s">
        <x:v>70</x:v>
      </x:c>
    </x:row>
    <x:row r="1427">
      <x:c r="A1427" s="5" t="s">
        <x:v>2735</x:v>
      </x:c>
      <x:c r="B1427" s="5">
        <x:v>45614</x:v>
      </x:c>
      <x:c r="C1427" s="5" t="s">
        <x:v>138</x:v>
      </x:c>
      <x:c r="D1427" s="5" t="s">
        <x:v>139</x:v>
      </x:c>
      <x:c r="E1427" s="5" t="s">
        <x:v>90</x:v>
      </x:c>
      <x:c r="F1427" s="5" t="s">
        <x:v>41</x:v>
      </x:c>
      <x:c r="G1427" s="5" t="s">
        <x:v>2224</x:v>
      </x:c>
      <x:c r="H1427" s="5" t="s">
        <x:v>78</x:v>
      </x:c>
      <x:c r="I1427" s="5" t="s">
        <x:v>176</x:v>
      </x:c>
      <x:c r="J1427" s="5" t="s">
        <x:v>93</x:v>
      </x:c>
      <x:c r="K1427" s="5" t="s">
        <x:v>86</x:v>
      </x:c>
      <x:c r="L1427" s="5" t="s">
        <x:v>16</x:v>
      </x:c>
      <x:c r="M1427" s="5" t="s">
        <x:v>106</x:v>
      </x:c>
      <x:c r="N1427" s="6">
        <x:v>13</x:v>
      </x:c>
      <x:c r="O1427" s="7">
        <x:v>34.579999999999998</x:v>
      </x:c>
      <x:c r="P1427" s="8">
        <x:v>5.0000000000000003e-002</x:v>
      </x:c>
      <x:c r="Q1427" s="7">
        <x:v>18.460000000000001</x:v>
      </x:c>
      <x:c r="R1427" s="7">
        <x:v>427.06</x:v>
      </x:c>
      <x:c r="S1427" s="5" t="s">
        <x:v>49</x:v>
      </x:c>
      <x:c r="T1427" s="7">
        <x:v>134833.81</x:v>
      </x:c>
      <x:c r="U1427" s="6">
        <x:v>104</x:v>
      </x:c>
      <x:c r="V1427" s="6">
        <x:v>30</x:v>
      </x:c>
      <x:c r="W1427" s="5" t="s">
        <x:v>50</x:v>
      </x:c>
      <x:c r="X1427" s="5" t="s">
        <x:v>51</x:v>
      </x:c>
    </x:row>
    <x:row r="1428">
      <x:c r="A1428" s="5" t="s">
        <x:v>2736</x:v>
      </x:c>
      <x:c r="B1428" s="5">
        <x:v>45723</x:v>
      </x:c>
      <x:c r="C1428" s="5" t="s">
        <x:v>108</x:v>
      </x:c>
      <x:c r="D1428" s="5" t="s">
        <x:v>109</x:v>
      </x:c>
      <x:c r="E1428" s="5" t="s">
        <x:v>90</x:v>
      </x:c>
      <x:c r="F1428" s="5" t="s">
        <x:v>102</x:v>
      </x:c>
      <x:c r="G1428" s="5" t="s">
        <x:v>1269</x:v>
      </x:c>
      <x:c r="H1428" s="5" t="s">
        <x:v>78</x:v>
      </x:c>
      <x:c r="I1428" s="5" t="s">
        <x:v>808</x:v>
      </x:c>
      <x:c r="J1428" s="5" t="s">
        <x:v>116</x:v>
      </x:c>
      <x:c r="K1428" s="5" t="s">
        <x:v>117</x:v>
      </x:c>
      <x:c r="L1428" s="5" t="s">
        <x:v>131</x:v>
      </x:c>
      <x:c r="M1428" s="5" t="s">
        <x:v>262</x:v>
      </x:c>
      <x:c r="N1428" s="6">
        <x:v>1</x:v>
      </x:c>
      <x:c r="O1428" s="7">
        <x:v>132.55000000000001</x:v>
      </x:c>
      <x:c r="P1428" s="8">
        <x:v>0.25</x:v>
      </x:c>
      <x:c r="Q1428" s="7">
        <x:v>66.280000000000001</x:v>
      </x:c>
      <x:c r="R1428" s="7">
        <x:v>99.409999999999997</x:v>
      </x:c>
      <x:c r="S1428" s="5" t="s">
        <x:v>49</x:v>
      </x:c>
      <x:c r="T1428" s="7">
        <x:v>91852.529999999999</x:v>
      </x:c>
      <x:c r="U1428" s="6">
        <x:v>0</x:v>
      </x:c>
      <x:c r="V1428" s="6">
        <x:v>36</x:v>
      </x:c>
      <x:c r="W1428" s="5" t="s">
        <x:v>50</x:v>
      </x:c>
      <x:c r="X1428" s="5" t="s">
        <x:v>70</x:v>
      </x:c>
    </x:row>
    <x:row r="1429">
      <x:c r="A1429" s="5" t="s">
        <x:v>2737</x:v>
      </x:c>
      <x:c r="B1429" s="5">
        <x:v>45924</x:v>
      </x:c>
      <x:c r="C1429" s="5" t="s">
        <x:v>340</x:v>
      </x:c>
      <x:c r="D1429" s="5" t="s">
        <x:v>341</x:v>
      </x:c>
      <x:c r="E1429" s="5" t="s">
        <x:v>55</x:v>
      </x:c>
      <x:c r="F1429" s="5" t="s">
        <x:v>66</x:v>
      </x:c>
      <x:c r="G1429" s="5" t="s">
        <x:v>389</x:v>
      </x:c>
      <x:c r="H1429" s="5" t="s">
        <x:v>78</x:v>
      </x:c>
      <x:c r="I1429" s="5" t="s">
        <x:v>173</x:v>
      </x:c>
      <x:c r="J1429" s="5" t="s">
        <x:v>60</x:v>
      </x:c>
      <x:c r="K1429" s="5" t="s">
        <x:v>46</x:v>
      </x:c>
      <x:c r="L1429" s="5" t="s">
        <x:v>94</x:v>
      </x:c>
      <x:c r="M1429" s="5" t="s">
        <x:v>106</x:v>
      </x:c>
      <x:c r="N1429" s="6">
        <x:v>2</x:v>
      </x:c>
      <x:c r="O1429" s="7">
        <x:v>262.30000000000001</x:v>
      </x:c>
      <x:c r="P1429" s="8">
        <x:v>0.14999999999999999</x:v>
      </x:c>
      <x:c r="Q1429" s="7">
        <x:v>181.5</x:v>
      </x:c>
      <x:c r="R1429" s="7">
        <x:v>445.91000000000003</x:v>
      </x:c>
      <x:c r="S1429" s="5" t="s">
        <x:v>49</x:v>
      </x:c>
      <x:c r="T1429" s="7">
        <x:v>60458.129999999997</x:v>
      </x:c>
      <x:c r="U1429" s="6"/>
      <x:c r="V1429" s="6"/>
      <x:c r="W1429" s="5" t="s">
        <x:v>50</x:v>
      </x:c>
      <x:c r="X1429" s="5" t="s">
        <x:v>97</x:v>
      </x:c>
    </x:row>
    <x:row r="1430">
      <x:c r="A1430" s="5" t="s">
        <x:v>2738</x:v>
      </x:c>
      <x:c r="B1430" s="5">
        <x:v>45981</x:v>
      </x:c>
      <x:c r="C1430" s="5" t="s">
        <x:v>178</x:v>
      </x:c>
      <x:c r="D1430" s="5" t="s">
        <x:v>179</x:v>
      </x:c>
      <x:c r="E1430" s="5" t="s">
        <x:v>90</x:v>
      </x:c>
      <x:c r="F1430" s="5" t="s">
        <x:v>66</x:v>
      </x:c>
      <x:c r="G1430" s="5" t="s">
        <x:v>2739</x:v>
      </x:c>
      <x:c r="H1430" s="5" t="s">
        <x:v>58</x:v>
      </x:c>
      <x:c r="I1430" s="5" t="s">
        <x:v>811</x:v>
      </x:c>
      <x:c r="J1430" s="5" t="s">
        <x:v>74</x:v>
      </x:c>
      <x:c r="K1430" s="5" t="s">
        <x:v>61</x:v>
      </x:c>
      <x:c r="L1430" s="5" t="s">
        <x:v>16</x:v>
      </x:c>
      <x:c r="M1430" s="5" t="s">
        <x:v>48</x:v>
      </x:c>
      <x:c r="N1430" s="6">
        <x:v>2</x:v>
      </x:c>
      <x:c r="O1430" s="7">
        <x:v>92.260000000000005</x:v>
      </x:c>
      <x:c r="P1430" s="8">
        <x:v>0.14999999999999999</x:v>
      </x:c>
      <x:c r="Q1430" s="7">
        <x:v>50.490000000000002</x:v>
      </x:c>
      <x:c r="R1430" s="7">
        <x:v>156.84</x:v>
      </x:c>
      <x:c r="S1430" s="5" t="s">
        <x:v>49</x:v>
      </x:c>
      <x:c r="T1430" s="7">
        <x:v>191492.26999999999</x:v>
      </x:c>
      <x:c r="U1430" s="6"/>
      <x:c r="V1430" s="6"/>
      <x:c r="W1430" s="5" t="s">
        <x:v>50</x:v>
      </x:c>
      <x:c r="X1430" s="5" t="s">
        <x:v>70</x:v>
      </x:c>
    </x:row>
    <x:row r="1431">
      <x:c r="A1431" s="5" t="s">
        <x:v>2740</x:v>
      </x:c>
      <x:c r="B1431" s="5">
        <x:v>45712</x:v>
      </x:c>
      <x:c r="C1431" s="5" t="s">
        <x:v>156</x:v>
      </x:c>
      <x:c r="D1431" s="5" t="s">
        <x:v>157</x:v>
      </x:c>
      <x:c r="E1431" s="5" t="s">
        <x:v>55</x:v>
      </x:c>
      <x:c r="F1431" s="5" t="s">
        <x:v>158</x:v>
      </x:c>
      <x:c r="G1431" s="5" t="s">
        <x:v>926</x:v>
      </x:c>
      <x:c r="H1431" s="5" t="s">
        <x:v>78</x:v>
      </x:c>
      <x:c r="I1431" s="5" t="s">
        <x:v>1187</x:v>
      </x:c>
      <x:c r="J1431" s="5" t="s">
        <x:v>45</x:v>
      </x:c>
      <x:c r="K1431" s="5" t="s">
        <x:v>117</x:v>
      </x:c>
      <x:c r="L1431" s="5" t="s">
        <x:v>16</x:v>
      </x:c>
      <x:c r="M1431" s="5" t="s">
        <x:v>75</x:v>
      </x:c>
      <x:c r="N1431" s="6">
        <x:v>1</x:v>
      </x:c>
      <x:c r="O1431" s="7">
        <x:v>186.90000000000001</x:v>
      </x:c>
      <x:c r="P1431" s="8">
        <x:v>0.14999999999999999</x:v>
      </x:c>
      <x:c r="Q1431" s="7">
        <x:v>123.81</x:v>
      </x:c>
      <x:c r="R1431" s="7">
        <x:v>158.87</x:v>
      </x:c>
      <x:c r="S1431" s="5" t="s">
        <x:v>49</x:v>
      </x:c>
      <x:c r="T1431" s="7">
        <x:v>196960.34</x:v>
      </x:c>
      <x:c r="U1431" s="6">
        <x:v>0</x:v>
      </x:c>
      <x:c r="V1431" s="6">
        <x:v>18</x:v>
      </x:c>
      <x:c r="W1431" s="5" t="s">
        <x:v>50</x:v>
      </x:c>
      <x:c r="X1431" s="5" t="s">
        <x:v>97</x:v>
      </x:c>
    </x:row>
    <x:row r="1432">
      <x:c r="A1432" s="5" t="s">
        <x:v>2741</x:v>
      </x:c>
      <x:c r="B1432" s="5">
        <x:v>45828</x:v>
      </x:c>
      <x:c r="C1432" s="5" t="s">
        <x:v>88</x:v>
      </x:c>
      <x:c r="D1432" s="5" t="s">
        <x:v>89</x:v>
      </x:c>
      <x:c r="E1432" s="5" t="s">
        <x:v>90</x:v>
      </x:c>
      <x:c r="F1432" s="5" t="s">
        <x:v>56</x:v>
      </x:c>
      <x:c r="G1432" s="5" t="s">
        <x:v>2742</x:v>
      </x:c>
      <x:c r="H1432" s="5" t="s">
        <x:v>43</x:v>
      </x:c>
      <x:c r="I1432" s="5" t="s">
        <x:v>601</x:v>
      </x:c>
      <x:c r="J1432" s="5" t="s">
        <x:v>116</x:v>
      </x:c>
      <x:c r="K1432" s="5" t="s">
        <x:v>61</x:v>
      </x:c>
      <x:c r="L1432" s="5" t="s">
        <x:v>94</x:v>
      </x:c>
      <x:c r="M1432" s="5" t="s">
        <x:v>258</x:v>
      </x:c>
      <x:c r="N1432" s="6">
        <x:v>1</x:v>
      </x:c>
      <x:c r="O1432" s="7">
        <x:v>241.63999999999999</x:v>
      </x:c>
      <x:c r="P1432" s="8">
        <x:v>0</x:v>
      </x:c>
      <x:c r="Q1432" s="7">
        <x:v>116.03</x:v>
      </x:c>
      <x:c r="R1432" s="7">
        <x:v>241.63999999999999</x:v>
      </x:c>
      <x:c r="S1432" s="5" t="s">
        <x:v>49</x:v>
      </x:c>
      <x:c r="T1432" s="7">
        <x:v>100257.28999999999</x:v>
      </x:c>
      <x:c r="U1432" s="6"/>
      <x:c r="V1432" s="6"/>
      <x:c r="W1432" s="5" t="s">
        <x:v>50</x:v>
      </x:c>
      <x:c r="X1432" s="5" t="s">
        <x:v>80</x:v>
      </x:c>
    </x:row>
    <x:row r="1433">
      <x:c r="A1433" s="5" t="s">
        <x:v>2743</x:v>
      </x:c>
      <x:c r="B1433" s="5">
        <x:v>45920</x:v>
      </x:c>
      <x:c r="C1433" s="5" t="s">
        <x:v>88</x:v>
      </x:c>
      <x:c r="D1433" s="5" t="s">
        <x:v>89</x:v>
      </x:c>
      <x:c r="E1433" s="5" t="s">
        <x:v>90</x:v>
      </x:c>
      <x:c r="F1433" s="5" t="s">
        <x:v>56</x:v>
      </x:c>
      <x:c r="G1433" s="5" t="s">
        <x:v>2744</x:v>
      </x:c>
      <x:c r="H1433" s="5" t="s">
        <x:v>58</x:v>
      </x:c>
      <x:c r="I1433" s="5" t="s">
        <x:v>235</x:v>
      </x:c>
      <x:c r="J1433" s="5" t="s">
        <x:v>116</x:v>
      </x:c>
      <x:c r="K1433" s="5" t="s">
        <x:v>117</x:v>
      </x:c>
      <x:c r="L1433" s="5" t="s">
        <x:v>16</x:v>
      </x:c>
      <x:c r="M1433" s="5" t="s">
        <x:v>258</x:v>
      </x:c>
      <x:c r="N1433" s="6">
        <x:v>6</x:v>
      </x:c>
      <x:c r="O1433" s="7">
        <x:v>188.88999999999999</x:v>
      </x:c>
      <x:c r="P1433" s="8">
        <x:v>0.25</x:v>
      </x:c>
      <x:c r="Q1433" s="7">
        <x:v>100.5</x:v>
      </x:c>
      <x:c r="R1433" s="7">
        <x:v>850</x:v>
      </x:c>
      <x:c r="S1433" s="5" t="s">
        <x:v>49</x:v>
      </x:c>
      <x:c r="T1433" s="7">
        <x:v>154062.95000000001</x:v>
      </x:c>
      <x:c r="U1433" s="6"/>
      <x:c r="V1433" s="6"/>
      <x:c r="W1433" s="5" t="s">
        <x:v>50</x:v>
      </x:c>
      <x:c r="X1433" s="5" t="s">
        <x:v>51</x:v>
      </x:c>
    </x:row>
    <x:row r="1434">
      <x:c r="A1434" s="5" t="s">
        <x:v>2745</x:v>
      </x:c>
      <x:c r="B1434" s="5">
        <x:v>45555</x:v>
      </x:c>
      <x:c r="C1434" s="5" t="s">
        <x:v>38</x:v>
      </x:c>
      <x:c r="D1434" s="5" t="s">
        <x:v>39</x:v>
      </x:c>
      <x:c r="E1434" s="5" t="s">
        <x:v>40</x:v>
      </x:c>
      <x:c r="F1434" s="5" t="s">
        <x:v>41</x:v>
      </x:c>
      <x:c r="G1434" s="5" t="s">
        <x:v>2746</x:v>
      </x:c>
      <x:c r="H1434" s="5" t="s">
        <x:v>58</x:v>
      </x:c>
      <x:c r="I1434" s="5" t="s">
        <x:v>1024</x:v>
      </x:c>
      <x:c r="J1434" s="5" t="s">
        <x:v>74</x:v>
      </x:c>
      <x:c r="K1434" s="5" t="s">
        <x:v>117</x:v>
      </x:c>
      <x:c r="L1434" s="5" t="s">
        <x:v>1021</x:v>
      </x:c>
      <x:c r="M1434" s="5" t="s">
        <x:v>483</x:v>
      </x:c>
      <x:c r="N1434" s="6">
        <x:v>1</x:v>
      </x:c>
      <x:c r="O1434" s="7">
        <x:v>59.229999999999997</x:v>
      </x:c>
      <x:c r="P1434" s="8">
        <x:v>0.20000000000000001</x:v>
      </x:c>
      <x:c r="Q1434" s="7">
        <x:v>37.18</x:v>
      </x:c>
      <x:c r="R1434" s="7">
        <x:v>47.380000000000003</x:v>
      </x:c>
      <x:c r="S1434" s="5" t="s">
        <x:v>49</x:v>
      </x:c>
      <x:c r="T1434" s="7">
        <x:v>148910.81</x:v>
      </x:c>
      <x:c r="U1434" s="6"/>
      <x:c r="V1434" s="6"/>
      <x:c r="W1434" s="5" t="s">
        <x:v>50</x:v>
      </x:c>
      <x:c r="X1434" s="5" t="s">
        <x:v>97</x:v>
      </x:c>
    </x:row>
    <x:row r="1435">
      <x:c r="A1435" s="5" t="s">
        <x:v>2747</x:v>
      </x:c>
      <x:c r="B1435" s="5">
        <x:v>46174</x:v>
      </x:c>
      <x:c r="C1435" s="5" t="s">
        <x:v>194</x:v>
      </x:c>
      <x:c r="D1435" s="5" t="s">
        <x:v>195</x:v>
      </x:c>
      <x:c r="E1435" s="5" t="s">
        <x:v>90</x:v>
      </x:c>
      <x:c r="F1435" s="5" t="s">
        <x:v>158</x:v>
      </x:c>
      <x:c r="G1435" s="5" t="s">
        <x:v>1473</x:v>
      </x:c>
      <x:c r="H1435" s="5" t="s">
        <x:v>43</x:v>
      </x:c>
      <x:c r="I1435" s="5" t="s">
        <x:v>971</x:v>
      </x:c>
      <x:c r="J1435" s="5" t="s">
        <x:v>116</x:v>
      </x:c>
      <x:c r="K1435" s="5" t="s">
        <x:v>117</x:v>
      </x:c>
      <x:c r="L1435" s="5" t="s">
        <x:v>16</x:v>
      </x:c>
      <x:c r="M1435" s="5" t="s">
        <x:v>48</x:v>
      </x:c>
      <x:c r="N1435" s="6">
        <x:v>1</x:v>
      </x:c>
      <x:c r="O1435" s="7">
        <x:v>225.06999999999999</x:v>
      </x:c>
      <x:c r="P1435" s="8">
        <x:v>0</x:v>
      </x:c>
      <x:c r="Q1435" s="7">
        <x:v>127.25</x:v>
      </x:c>
      <x:c r="R1435" s="7">
        <x:v>225.06999999999999</x:v>
      </x:c>
      <x:c r="S1435" s="5" t="s">
        <x:v>49</x:v>
      </x:c>
      <x:c r="T1435" s="7">
        <x:v>125192.92999999999</x:v>
      </x:c>
      <x:c r="U1435" s="6"/>
      <x:c r="V1435" s="6"/>
      <x:c r="W1435" s="5" t="s">
        <x:v>50</x:v>
      </x:c>
      <x:c r="X1435" s="5" t="s">
        <x:v>51</x:v>
      </x:c>
    </x:row>
    <x:row r="1436">
      <x:c r="A1436" s="5" t="s">
        <x:v>2748</x:v>
      </x:c>
      <x:c r="B1436" s="5">
        <x:v>45516</x:v>
      </x:c>
      <x:c r="C1436" s="5" t="s">
        <x:v>53</x:v>
      </x:c>
      <x:c r="D1436" s="5" t="s">
        <x:v>54</x:v>
      </x:c>
      <x:c r="E1436" s="5" t="s">
        <x:v>55</x:v>
      </x:c>
      <x:c r="F1436" s="5" t="s">
        <x:v>56</x:v>
      </x:c>
      <x:c r="G1436" s="5" t="s">
        <x:v>1436</x:v>
      </x:c>
      <x:c r="H1436" s="5" t="s">
        <x:v>78</x:v>
      </x:c>
      <x:c r="I1436" s="5" t="s">
        <x:v>894</x:v>
      </x:c>
      <x:c r="J1436" s="5" t="s">
        <x:v>45</x:v>
      </x:c>
      <x:c r="K1436" s="5" t="s">
        <x:v>46</x:v>
      </x:c>
      <x:c r="L1436" s="5" t="s">
        <x:v>16</x:v>
      </x:c>
      <x:c r="M1436" s="5" t="s">
        <x:v>262</x:v>
      </x:c>
      <x:c r="N1436" s="6">
        <x:v>1</x:v>
      </x:c>
      <x:c r="O1436" s="7">
        <x:v>368.42000000000002</x:v>
      </x:c>
      <x:c r="P1436" s="8">
        <x:v>0</x:v>
      </x:c>
      <x:c r="Q1436" s="7">
        <x:v>197.65000000000001</x:v>
      </x:c>
      <x:c r="R1436" s="7">
        <x:v>368.42000000000002</x:v>
      </x:c>
      <x:c r="S1436" s="5" t="s">
        <x:v>49</x:v>
      </x:c>
      <x:c r="T1436" s="7">
        <x:v>157719</x:v>
      </x:c>
      <x:c r="U1436" s="6"/>
      <x:c r="V1436" s="6"/>
      <x:c r="W1436" s="5" t="s">
        <x:v>50</x:v>
      </x:c>
      <x:c r="X1436" s="5" t="s">
        <x:v>80</x:v>
      </x:c>
    </x:row>
    <x:row r="1437">
      <x:c r="A1437" s="5" t="s">
        <x:v>2749</x:v>
      </x:c>
      <x:c r="B1437" s="5">
        <x:v>45639</x:v>
      </x:c>
      <x:c r="C1437" s="5" t="s">
        <x:v>216</x:v>
      </x:c>
      <x:c r="D1437" s="5" t="s">
        <x:v>217</x:v>
      </x:c>
      <x:c r="E1437" s="5" t="s">
        <x:v>40</x:v>
      </x:c>
      <x:c r="F1437" s="5" t="s">
        <x:v>2254</x:v>
      </x:c>
      <x:c r="G1437" s="5" t="s">
        <x:v>827</x:v>
      </x:c>
      <x:c r="H1437" s="5" t="s">
        <x:v>78</x:v>
      </x:c>
      <x:c r="I1437" s="5" t="s">
        <x:v>470</x:v>
      </x:c>
      <x:c r="J1437" s="5" t="s">
        <x:v>74</x:v>
      </x:c>
      <x:c r="K1437" s="5" t="s">
        <x:v>46</x:v>
      </x:c>
      <x:c r="L1437" s="5" t="s">
        <x:v>131</x:v>
      </x:c>
      <x:c r="M1437" s="5" t="s">
        <x:v>106</x:v>
      </x:c>
      <x:c r="N1437" s="6">
        <x:v>-9</x:v>
      </x:c>
      <x:c r="O1437" s="7">
        <x:v>72.049999999999997</x:v>
      </x:c>
      <x:c r="P1437" s="8">
        <x:v>0.25</x:v>
      </x:c>
      <x:c r="Q1437" s="7">
        <x:v>45.609999999999999</x:v>
      </x:c>
      <x:c r="R1437" s="7">
        <x:v>-486.33999999999997</x:v>
      </x:c>
      <x:c r="S1437" s="5" t="s">
        <x:v>49</x:v>
      </x:c>
      <x:c r="T1437" s="7"/>
      <x:c r="U1437" s="6"/>
      <x:c r="V1437" s="6"/>
      <x:c r="W1437" s="5" t="s">
        <x:v>96</x:v>
      </x:c>
      <x:c r="X1437" s="5" t="s">
        <x:v>97</x:v>
      </x:c>
    </x:row>
    <x:row r="1438">
      <x:c r="A1438" s="5" t="s">
        <x:v>2750</x:v>
      </x:c>
      <x:c r="B1438" s="5">
        <x:v>45617</x:v>
      </x:c>
      <x:c r="C1438" s="5" t="s">
        <x:v>178</x:v>
      </x:c>
      <x:c r="D1438" s="5" t="s">
        <x:v>179</x:v>
      </x:c>
      <x:c r="E1438" s="5" t="s">
        <x:v>90</x:v>
      </x:c>
      <x:c r="F1438" s="5" t="s">
        <x:v>66</x:v>
      </x:c>
      <x:c r="G1438" s="5" t="s">
        <x:v>2751</x:v>
      </x:c>
      <x:c r="H1438" s="5" t="s">
        <x:v>104</x:v>
      </x:c>
      <x:c r="I1438" s="5" t="s">
        <x:v>503</x:v>
      </x:c>
      <x:c r="J1438" s="5" t="s">
        <x:v>116</x:v>
      </x:c>
      <x:c r="K1438" s="5" t="s">
        <x:v>86</x:v>
      </x:c>
      <x:c r="L1438" s="5" t="s">
        <x:v>16</x:v>
      </x:c>
      <x:c r="M1438" s="5" t="s">
        <x:v>414</x:v>
      </x:c>
      <x:c r="N1438" s="6">
        <x:v>1</x:v>
      </x:c>
      <x:c r="O1438" s="7">
        <x:v>259.56999999999999</x:v>
      </x:c>
      <x:c r="P1438" s="8">
        <x:v>0.25</x:v>
      </x:c>
      <x:c r="Q1438" s="7">
        <x:v>195.19999999999999</x:v>
      </x:c>
      <x:c r="R1438" s="7">
        <x:v>194.68000000000001</x:v>
      </x:c>
      <x:c r="S1438" s="5" t="s">
        <x:v>49</x:v>
      </x:c>
      <x:c r="T1438" s="7">
        <x:v>129181.07000000001</x:v>
      </x:c>
      <x:c r="U1438" s="6"/>
      <x:c r="V1438" s="6"/>
      <x:c r="W1438" s="5" t="s">
        <x:v>50</x:v>
      </x:c>
      <x:c r="X1438" s="5" t="s">
        <x:v>97</x:v>
      </x:c>
    </x:row>
    <x:row r="1439">
      <x:c r="A1439" s="5" t="s">
        <x:v>2752</x:v>
      </x:c>
      <x:c r="B1439" s="5">
        <x:v>46124</x:v>
      </x:c>
      <x:c r="C1439" s="5" t="s">
        <x:v>82</x:v>
      </x:c>
      <x:c r="D1439" s="5" t="s">
        <x:v>83</x:v>
      </x:c>
      <x:c r="E1439" s="5" t="s">
        <x:v>40</x:v>
      </x:c>
      <x:c r="F1439" s="5" t="s">
        <x:v>56</x:v>
      </x:c>
      <x:c r="G1439" s="5" t="s">
        <x:v>218</x:v>
      </x:c>
      <x:c r="H1439" s="5" t="s">
        <x:v>78</x:v>
      </x:c>
      <x:c r="I1439" s="5" t="s">
        <x:v>130</x:v>
      </x:c>
      <x:c r="J1439" s="5" t="s">
        <x:v>74</x:v>
      </x:c>
      <x:c r="K1439" s="5" t="s">
        <x:v>61</x:v>
      </x:c>
      <x:c r="L1439" s="5" t="s">
        <x:v>16</x:v>
      </x:c>
      <x:c r="M1439" s="5" t="s">
        <x:v>132</x:v>
      </x:c>
      <x:c r="N1439" s="6">
        <x:v>4</x:v>
      </x:c>
      <x:c r="O1439" s="7">
        <x:v>63.119999999999997</x:v>
      </x:c>
      <x:c r="P1439" s="8">
        <x:v>5</x:v>
      </x:c>
      <x:c r="Q1439" s="7">
        <x:v>35.640000000000001</x:v>
      </x:c>
      <x:c r="R1439" s="7">
        <x:v>239.86000000000001</x:v>
      </x:c>
      <x:c r="S1439" s="5" t="s">
        <x:v>49</x:v>
      </x:c>
      <x:c r="T1439" s="7">
        <x:v>149277.95000000001</x:v>
      </x:c>
      <x:c r="U1439" s="6">
        <x:v>132</x:v>
      </x:c>
      <x:c r="V1439" s="6">
        <x:v>37</x:v>
      </x:c>
      <x:c r="W1439" s="5" t="s">
        <x:v>50</x:v>
      </x:c>
      <x:c r="X1439" s="5" t="s">
        <x:v>80</x:v>
      </x:c>
    </x:row>
    <x:row r="1440">
      <x:c r="A1440" s="5" t="s">
        <x:v>2753</x:v>
      </x:c>
      <x:c r="B1440" s="5">
        <x:v>45500</x:v>
      </x:c>
      <x:c r="C1440" s="5" t="s">
        <x:v>185</x:v>
      </x:c>
      <x:c r="D1440" s="5" t="s">
        <x:v>186</x:v>
      </x:c>
      <x:c r="E1440" s="5" t="s">
        <x:v>90</x:v>
      </x:c>
      <x:c r="F1440" s="5" t="s">
        <x:v>41</x:v>
      </x:c>
      <x:c r="G1440" s="5" t="s">
        <x:v>2754</x:v>
      </x:c>
      <x:c r="H1440" s="5" t="s">
        <x:v>43</x:v>
      </x:c>
      <x:c r="I1440" s="5" t="s">
        <x:v>588</x:v>
      </x:c>
      <x:c r="J1440" s="5" t="s">
        <x:v>45</x:v>
      </x:c>
      <x:c r="K1440" s="5" t="s">
        <x:v>86</x:v>
      </x:c>
      <x:c r="L1440" s="5" t="s">
        <x:v>16</x:v>
      </x:c>
      <x:c r="M1440" s="5" t="s">
        <x:v>236</x:v>
      </x:c>
      <x:c r="N1440" s="6">
        <x:v>3</x:v>
      </x:c>
      <x:c r="O1440" s="7">
        <x:v>228.58000000000001</x:v>
      </x:c>
      <x:c r="P1440" s="8">
        <x:v>0.14999999999999999</x:v>
      </x:c>
      <x:c r="Q1440" s="7">
        <x:v>149.37</x:v>
      </x:c>
      <x:c r="R1440" s="7">
        <x:v>582.88</x:v>
      </x:c>
      <x:c r="S1440" s="5" t="s">
        <x:v>49</x:v>
      </x:c>
      <x:c r="T1440" s="7">
        <x:v>194425.35999999999</x:v>
      </x:c>
      <x:c r="U1440" s="6"/>
      <x:c r="V1440" s="6"/>
      <x:c r="W1440" s="5" t="s">
        <x:v>50</x:v>
      </x:c>
      <x:c r="X1440" s="5" t="s">
        <x:v>70</x:v>
      </x:c>
    </x:row>
    <x:row r="1441">
      <x:c r="A1441" s="5" t="s">
        <x:v>2755</x:v>
      </x:c>
      <x:c r="B1441" s="5">
        <x:v>45637</x:v>
      </x:c>
      <x:c r="C1441" s="5" t="s">
        <x:v>64</x:v>
      </x:c>
      <x:c r="D1441" s="5" t="s">
        <x:v>65</x:v>
      </x:c>
      <x:c r="E1441" s="5" t="s">
        <x:v>40</x:v>
      </x:c>
      <x:c r="F1441" s="5" t="s">
        <x:v>66</x:v>
      </x:c>
      <x:c r="G1441" s="5" t="s">
        <x:v>2661</x:v>
      </x:c>
      <x:c r="H1441" s="5" t="s">
        <x:v>104</x:v>
      </x:c>
      <x:c r="I1441" s="5" t="s">
        <x:v>1140</x:v>
      </x:c>
      <x:c r="J1441" s="5" t="s">
        <x:v>45</x:v>
      </x:c>
      <x:c r="K1441" s="5" t="s">
        <x:v>61</x:v>
      </x:c>
      <x:c r="L1441" s="5" t="s">
        <x:v>94</x:v>
      </x:c>
      <x:c r="M1441" s="5" t="s">
        <x:v>483</x:v>
      </x:c>
      <x:c r="N1441" s="6">
        <x:v>5</x:v>
      </x:c>
      <x:c r="O1441" s="7">
        <x:v>594.99000000000001</x:v>
      </x:c>
      <x:c r="P1441" s="8">
        <x:v>0.20000000000000001</x:v>
      </x:c>
      <x:c r="Q1441" s="7">
        <x:v>294.06</x:v>
      </x:c>
      <x:c r="R1441" s="7">
        <x:v>2379.96</x:v>
      </x:c>
      <x:c r="S1441" s="5" t="s">
        <x:v>49</x:v>
      </x:c>
      <x:c r="T1441" s="7">
        <x:v>73908.850000000006</x:v>
      </x:c>
      <x:c r="U1441" s="6"/>
      <x:c r="V1441" s="6"/>
      <x:c r="W1441" s="5" t="s">
        <x:v>50</x:v>
      </x:c>
      <x:c r="X1441" s="5" t="s">
        <x:v>97</x:v>
      </x:c>
    </x:row>
    <x:row r="1442">
      <x:c r="A1442" s="5" t="s">
        <x:v>2756</x:v>
      </x:c>
      <x:c r="B1442" s="5">
        <x:v>45477</x:v>
      </x:c>
      <x:c r="C1442" s="5" t="s">
        <x:v>200</x:v>
      </x:c>
      <x:c r="D1442" s="5" t="s">
        <x:v>201</x:v>
      </x:c>
      <x:c r="E1442" s="5" t="s">
        <x:v>40</x:v>
      </x:c>
      <x:c r="F1442" s="5" t="s">
        <x:v>158</x:v>
      </x:c>
      <x:c r="G1442" s="5" t="s">
        <x:v>2757</x:v>
      </x:c>
      <x:c r="H1442" s="5" t="s">
        <x:v>78</x:v>
      </x:c>
      <x:c r="I1442" s="5" t="s">
        <x:v>400</x:v>
      </x:c>
      <x:c r="J1442" s="5" t="s">
        <x:v>93</x:v>
      </x:c>
      <x:c r="K1442" s="5" t="s">
        <x:v>61</x:v>
      </x:c>
      <x:c r="L1442" s="5" t="s">
        <x:v>16</x:v>
      </x:c>
      <x:c r="M1442" s="5" t="s">
        <x:v>419</x:v>
      </x:c>
      <x:c r="N1442" s="6">
        <x:v>1</x:v>
      </x:c>
      <x:c r="O1442" s="7">
        <x:v>26.59</x:v>
      </x:c>
      <x:c r="P1442" s="8">
        <x:v>0</x:v>
      </x:c>
      <x:c r="Q1442" s="7">
        <x:v>16.07</x:v>
      </x:c>
      <x:c r="R1442" s="7">
        <x:v>26.59</x:v>
      </x:c>
      <x:c r="S1442" s="5" t="s">
        <x:v>49</x:v>
      </x:c>
      <x:c r="T1442" s="7">
        <x:v>178635.19</x:v>
      </x:c>
      <x:c r="U1442" s="6"/>
      <x:c r="V1442" s="6"/>
      <x:c r="W1442" s="5" t="s">
        <x:v>50</x:v>
      </x:c>
      <x:c r="X1442" s="5" t="s">
        <x:v>97</x:v>
      </x:c>
    </x:row>
    <x:row r="1443">
      <x:c r="A1443" s="5" t="s">
        <x:v>2758</x:v>
      </x:c>
      <x:c r="B1443" s="5">
        <x:v>45660</x:v>
      </x:c>
      <x:c r="C1443" s="5" t="s">
        <x:v>100</x:v>
      </x:c>
      <x:c r="D1443" s="5" t="s">
        <x:v>101</x:v>
      </x:c>
      <x:c r="E1443" s="5" t="s">
        <x:v>90</x:v>
      </x:c>
      <x:c r="F1443" s="5" t="s">
        <x:v>102</x:v>
      </x:c>
      <x:c r="G1443" s="5" t="s">
        <x:v>2759</x:v>
      </x:c>
      <x:c r="H1443" s="5" t="s">
        <x:v>58</x:v>
      </x:c>
      <x:c r="I1443" s="5" t="s">
        <x:v>687</x:v>
      </x:c>
      <x:c r="J1443" s="5" t="s">
        <x:v>93</x:v>
      </x:c>
      <x:c r="K1443" s="5" t="s">
        <x:v>117</x:v>
      </x:c>
      <x:c r="L1443" s="5" t="s">
        <x:v>47</x:v>
      </x:c>
      <x:c r="M1443" s="5" t="s">
        <x:v>329</x:v>
      </x:c>
      <x:c r="N1443" s="6">
        <x:v>1</x:v>
      </x:c>
      <x:c r="O1443" s="7">
        <x:v>51.090000000000003</x:v>
      </x:c>
      <x:c r="P1443" s="8">
        <x:v>0.25</x:v>
      </x:c>
      <x:c r="Q1443" s="7">
        <x:v>36.490000000000002</x:v>
      </x:c>
      <x:c r="R1443" s="7">
        <x:v>38.32</x:v>
      </x:c>
      <x:c r="S1443" s="5" t="s">
        <x:v>49</x:v>
      </x:c>
      <x:c r="T1443" s="7">
        <x:v>70347.139999999999</x:v>
      </x:c>
      <x:c r="U1443" s="6"/>
      <x:c r="V1443" s="6"/>
      <x:c r="W1443" s="5" t="s">
        <x:v>50</x:v>
      </x:c>
      <x:c r="X1443" s="5" t="s">
        <x:v>80</x:v>
      </x:c>
    </x:row>
    <x:row r="1444">
      <x:c r="A1444" s="5" t="s">
        <x:v>2760</x:v>
      </x:c>
      <x:c r="B1444" s="5">
        <x:v>45443</x:v>
      </x:c>
      <x:c r="C1444" s="5" t="s">
        <x:v>162</x:v>
      </x:c>
      <x:c r="D1444" s="5" t="s">
        <x:v>163</x:v>
      </x:c>
      <x:c r="E1444" s="5" t="s">
        <x:v>40</x:v>
      </x:c>
      <x:c r="F1444" s="5" t="s">
        <x:v>158</x:v>
      </x:c>
      <x:c r="G1444" s="5" t="s">
        <x:v>2761</x:v>
      </x:c>
      <x:c r="H1444" s="5" t="s">
        <x:v>78</x:v>
      </x:c>
      <x:c r="I1444" s="5" t="s">
        <x:v>147</x:v>
      </x:c>
      <x:c r="J1444" s="5" t="s">
        <x:v>93</x:v>
      </x:c>
      <x:c r="K1444" s="5" t="s">
        <x:v>61</x:v>
      </x:c>
      <x:c r="L1444" s="5" t="s">
        <x:v>16</x:v>
      </x:c>
      <x:c r="M1444" s="5" t="s">
        <x:v>236</x:v>
      </x:c>
      <x:c r="N1444" s="6">
        <x:v>5</x:v>
      </x:c>
      <x:c r="O1444" s="7">
        <x:v>26.640000000000001</x:v>
      </x:c>
      <x:c r="P1444" s="8">
        <x:v>0.10000000000000001</x:v>
      </x:c>
      <x:c r="Q1444" s="7">
        <x:v>17.789999999999999</x:v>
      </x:c>
      <x:c r="R1444" s="7">
        <x:v>119.88</x:v>
      </x:c>
      <x:c r="S1444" s="5" t="s">
        <x:v>49</x:v>
      </x:c>
      <x:c r="T1444" s="7">
        <x:v>160418.35999999999</x:v>
      </x:c>
      <x:c r="U1444" s="6"/>
      <x:c r="V1444" s="6"/>
      <x:c r="W1444" s="5" t="s">
        <x:v>50</x:v>
      </x:c>
      <x:c r="X1444" s="5" t="s">
        <x:v>97</x:v>
      </x:c>
    </x:row>
    <x:row r="1445">
      <x:c r="A1445" s="5" t="s">
        <x:v>2762</x:v>
      </x:c>
      <x:c r="B1445" s="5">
        <x:v>46013</x:v>
      </x:c>
      <x:c r="C1445" s="5" t="s">
        <x:v>82</x:v>
      </x:c>
      <x:c r="D1445" s="5" t="s">
        <x:v>83</x:v>
      </x:c>
      <x:c r="E1445" s="5" t="s">
        <x:v>40</x:v>
      </x:c>
      <x:c r="F1445" s="5" t="s">
        <x:v>56</x:v>
      </x:c>
      <x:c r="G1445" s="5" t="s">
        <x:v>1189</x:v>
      </x:c>
      <x:c r="H1445" s="5" t="s">
        <x:v>104</x:v>
      </x:c>
      <x:c r="I1445" s="5" t="s">
        <x:v>235</x:v>
      </x:c>
      <x:c r="J1445" s="5" t="s">
        <x:v>116</x:v>
      </x:c>
      <x:c r="K1445" s="5" t="s">
        <x:v>117</x:v>
      </x:c>
      <x:c r="L1445" s="5" t="s">
        <x:v>16</x:v>
      </x:c>
      <x:c r="M1445" s="5" t="s">
        <x:v>69</x:v>
      </x:c>
      <x:c r="N1445" s="6">
        <x:v>1</x:v>
      </x:c>
      <x:c r="O1445" s="7">
        <x:v>190.78</x:v>
      </x:c>
      <x:c r="P1445" s="8">
        <x:v>0.14999999999999999</x:v>
      </x:c>
      <x:c r="Q1445" s="7">
        <x:v>100.5</x:v>
      </x:c>
      <x:c r="R1445" s="7">
        <x:v>162.16</x:v>
      </x:c>
      <x:c r="S1445" s="5" t="s">
        <x:v>49</x:v>
      </x:c>
      <x:c r="T1445" s="7">
        <x:v>186128.69</x:v>
      </x:c>
      <x:c r="U1445" s="6"/>
      <x:c r="V1445" s="6"/>
      <x:c r="W1445" s="5" t="s">
        <x:v>50</x:v>
      </x:c>
      <x:c r="X1445" s="5" t="s">
        <x:v>70</x:v>
      </x:c>
    </x:row>
    <x:row r="1446">
      <x:c r="A1446" s="5" t="s">
        <x:v>2763</x:v>
      </x:c>
      <x:c r="B1446" s="5">
        <x:v>45387</x:v>
      </x:c>
      <x:c r="C1446" s="5" t="s">
        <x:v>216</x:v>
      </x:c>
      <x:c r="D1446" s="5" t="s">
        <x:v>217</x:v>
      </x:c>
      <x:c r="E1446" s="5" t="s">
        <x:v>40</x:v>
      </x:c>
      <x:c r="F1446" s="5" t="s">
        <x:v>102</x:v>
      </x:c>
      <x:c r="G1446" s="5" t="s">
        <x:v>2764</x:v>
      </x:c>
      <x:c r="H1446" s="5" t="s">
        <x:v>78</x:v>
      </x:c>
      <x:c r="I1446" s="5" t="s">
        <x:v>79</x:v>
      </x:c>
      <x:c r="J1446" s="5" t="s">
        <x:v>45</x:v>
      </x:c>
      <x:c r="K1446" s="5" t="s">
        <x:v>46</x:v>
      </x:c>
      <x:c r="L1446" s="5" t="s">
        <x:v>16</x:v>
      </x:c>
      <x:c r="M1446" s="5" t="s">
        <x:v>198</x:v>
      </x:c>
      <x:c r="N1446" s="6">
        <x:v>1</x:v>
      </x:c>
      <x:c r="O1446" s="7">
        <x:v>444.25999999999999</x:v>
      </x:c>
      <x:c r="P1446" s="8">
        <x:v>5.0000000000000003e-002</x:v>
      </x:c>
      <x:c r="Q1446" s="7">
        <x:v>226.56</x:v>
      </x:c>
      <x:c r="R1446" s="7">
        <x:v>422.05000000000001</x:v>
      </x:c>
      <x:c r="S1446" s="5" t="s">
        <x:v>49</x:v>
      </x:c>
      <x:c r="T1446" s="7">
        <x:v>127625.59</x:v>
      </x:c>
      <x:c r="U1446" s="6"/>
      <x:c r="V1446" s="6"/>
      <x:c r="W1446" s="5" t="s">
        <x:v>50</x:v>
      </x:c>
      <x:c r="X1446" s="5" t="s">
        <x:v>70</x:v>
      </x:c>
    </x:row>
    <x:row r="1447">
      <x:c r="A1447" s="5" t="s">
        <x:v>2765</x:v>
      </x:c>
      <x:c r="B1447" s="5">
        <x:v>46141</x:v>
      </x:c>
      <x:c r="C1447" s="5" t="s">
        <x:v>162</x:v>
      </x:c>
      <x:c r="D1447" s="5" t="s">
        <x:v>163</x:v>
      </x:c>
      <x:c r="E1447" s="5" t="s">
        <x:v>40</x:v>
      </x:c>
      <x:c r="F1447" s="5" t="s">
        <x:v>158</x:v>
      </x:c>
      <x:c r="G1447" s="5" t="s">
        <x:v>572</x:v>
      </x:c>
      <x:c r="H1447" s="5" t="s">
        <x:v>58</x:v>
      </x:c>
      <x:c r="I1447" s="5" t="s">
        <x:v>408</x:v>
      </x:c>
      <x:c r="J1447" s="5" t="s">
        <x:v>116</x:v>
      </x:c>
      <x:c r="K1447" s="5" t="s">
        <x:v>46</x:v>
      </x:c>
      <x:c r="L1447" s="5" t="s">
        <x:v>16</x:v>
      </x:c>
      <x:c r="M1447" s="5" t="s">
        <x:v>471</x:v>
      </x:c>
      <x:c r="N1447" s="6">
        <x:v>1</x:v>
      </x:c>
      <x:c r="O1447" s="7">
        <x:v>247.12</x:v>
      </x:c>
      <x:c r="P1447" s="8">
        <x:v>5.0000000000000003e-002</x:v>
      </x:c>
      <x:c r="Q1447" s="7">
        <x:v>202.02000000000001</x:v>
      </x:c>
      <x:c r="R1447" s="7">
        <x:v>234.75999999999999</x:v>
      </x:c>
      <x:c r="S1447" s="5" t="s">
        <x:v>49</x:v>
      </x:c>
      <x:c r="T1447" s="7">
        <x:v>193572.76999999999</x:v>
      </x:c>
      <x:c r="U1447" s="6"/>
      <x:c r="V1447" s="6"/>
      <x:c r="W1447" s="5" t="s">
        <x:v>50</x:v>
      </x:c>
      <x:c r="X1447" s="5" t="s">
        <x:v>97</x:v>
      </x:c>
    </x:row>
    <x:row r="1448">
      <x:c r="A1448" s="5" t="s">
        <x:v>2766</x:v>
      </x:c>
      <x:c r="B1448" s="5">
        <x:v>45485</x:v>
      </x:c>
      <x:c r="C1448" s="5" t="s">
        <x:v>64</x:v>
      </x:c>
      <x:c r="D1448" s="5" t="s">
        <x:v>65</x:v>
      </x:c>
      <x:c r="E1448" s="5" t="s">
        <x:v>40</x:v>
      </x:c>
      <x:c r="F1448" s="5" t="s">
        <x:v>66</x:v>
      </x:c>
      <x:c r="G1448" s="5" t="s">
        <x:v>2767</x:v>
      </x:c>
      <x:c r="H1448" s="5" t="s">
        <x:v>58</x:v>
      </x:c>
      <x:c r="I1448" s="5" t="s">
        <x:v>338</x:v>
      </x:c>
      <x:c r="J1448" s="5" t="s">
        <x:v>60</x:v>
      </x:c>
      <x:c r="K1448" s="5" t="s">
        <x:v>61</x:v>
      </x:c>
      <x:c r="L1448" s="5" t="s">
        <x:v>16</x:v>
      </x:c>
      <x:c r="M1448" s="5" t="s">
        <x:v>258</x:v>
      </x:c>
      <x:c r="N1448" s="6">
        <x:v>1</x:v>
      </x:c>
      <x:c r="O1448" s="7">
        <x:v>287.69999999999999</x:v>
      </x:c>
      <x:c r="P1448" s="8">
        <x:v>0.25</x:v>
      </x:c>
      <x:c r="Q1448" s="7">
        <x:v>150.38999999999999</x:v>
      </x:c>
      <x:c r="R1448" s="7">
        <x:v>215.77000000000001</x:v>
      </x:c>
      <x:c r="S1448" s="5" t="s">
        <x:v>49</x:v>
      </x:c>
      <x:c r="T1448" s="7">
        <x:v>181671.78</x:v>
      </x:c>
      <x:c r="U1448" s="6"/>
      <x:c r="V1448" s="6"/>
      <x:c r="W1448" s="5" t="s">
        <x:v>50</x:v>
      </x:c>
      <x:c r="X1448" s="5" t="s">
        <x:v>97</x:v>
      </x:c>
    </x:row>
    <x:row r="1449">
      <x:c r="A1449" s="5" t="s">
        <x:v>2768</x:v>
      </x:c>
      <x:c r="B1449" s="5">
        <x:v>45730</x:v>
      </x:c>
      <x:c r="C1449" s="5" t="s">
        <x:v>38</x:v>
      </x:c>
      <x:c r="D1449" s="5" t="s">
        <x:v>39</x:v>
      </x:c>
      <x:c r="E1449" s="5" t="s">
        <x:v>40</x:v>
      </x:c>
      <x:c r="F1449" s="5" t="s">
        <x:v>41</x:v>
      </x:c>
      <x:c r="G1449" s="5" t="s">
        <x:v>2769</x:v>
      </x:c>
      <x:c r="H1449" s="5" t="s">
        <x:v>43</x:v>
      </x:c>
      <x:c r="I1449" s="5" t="s">
        <x:v>1317</x:v>
      </x:c>
      <x:c r="J1449" s="5" t="s">
        <x:v>45</x:v>
      </x:c>
      <x:c r="K1449" s="5" t="s">
        <x:v>117</x:v>
      </x:c>
      <x:c r="L1449" s="5" t="s">
        <x:v>47</x:v>
      </x:c>
      <x:c r="M1449" s="5" t="s">
        <x:v>204</x:v>
      </x:c>
      <x:c r="N1449" s="6">
        <x:v>1</x:v>
      </x:c>
      <x:c r="O1449" s="7">
        <x:v>463.67000000000002</x:v>
      </x:c>
      <x:c r="P1449" s="8">
        <x:v>5.0000000000000003e-002</x:v>
      </x:c>
      <x:c r="Q1449" s="7">
        <x:v>283.66000000000003</x:v>
      </x:c>
      <x:c r="R1449" s="7">
        <x:v>440.49000000000001</x:v>
      </x:c>
      <x:c r="S1449" s="5" t="s">
        <x:v>49</x:v>
      </x:c>
      <x:c r="T1449" s="7">
        <x:v>89862.960000000006</x:v>
      </x:c>
      <x:c r="U1449" s="6"/>
      <x:c r="V1449" s="6"/>
      <x:c r="W1449" s="5" t="s">
        <x:v>50</x:v>
      </x:c>
      <x:c r="X1449" s="5" t="s">
        <x:v>97</x:v>
      </x:c>
    </x:row>
    <x:row r="1450">
      <x:c r="A1450" s="5" t="s">
        <x:v>2770</x:v>
      </x:c>
      <x:c r="B1450" s="5">
        <x:v>45931</x:v>
      </x:c>
      <x:c r="C1450" s="5" t="s">
        <x:v>53</x:v>
      </x:c>
      <x:c r="D1450" s="5" t="s">
        <x:v>54</x:v>
      </x:c>
      <x:c r="E1450" s="5" t="s">
        <x:v>55</x:v>
      </x:c>
      <x:c r="F1450" s="5" t="s">
        <x:v>56</x:v>
      </x:c>
      <x:c r="G1450" s="5" t="s">
        <x:v>2593</x:v>
      </x:c>
      <x:c r="H1450" s="5" t="s">
        <x:v>104</x:v>
      </x:c>
      <x:c r="I1450" s="5" t="s">
        <x:v>509</x:v>
      </x:c>
      <x:c r="J1450" s="5" t="s">
        <x:v>45</x:v>
      </x:c>
      <x:c r="K1450" s="5" t="s">
        <x:v>61</x:v>
      </x:c>
      <x:c r="L1450" s="5" t="s">
        <x:v>94</x:v>
      </x:c>
      <x:c r="M1450" s="5" t="s">
        <x:v>442</x:v>
      </x:c>
      <x:c r="N1450" s="6">
        <x:v>1</x:v>
      </x:c>
      <x:c r="O1450" s="7">
        <x:v>647.20000000000005</x:v>
      </x:c>
      <x:c r="P1450" s="8">
        <x:v>0.20000000000000001</x:v>
      </x:c>
      <x:c r="Q1450" s="7">
        <x:v>337.99000000000001</x:v>
      </x:c>
      <x:c r="R1450" s="7">
        <x:v>517.75999999999999</x:v>
      </x:c>
      <x:c r="S1450" s="5" t="s">
        <x:v>49</x:v>
      </x:c>
      <x:c r="T1450" s="7">
        <x:v>73493.729999999996</x:v>
      </x:c>
      <x:c r="U1450" s="6"/>
      <x:c r="V1450" s="6"/>
      <x:c r="W1450" s="5" t="s">
        <x:v>50</x:v>
      </x:c>
      <x:c r="X1450" s="5" t="s">
        <x:v>97</x:v>
      </x:c>
    </x:row>
    <x:row r="1451">
      <x:c r="A1451" s="5" t="s">
        <x:v>2771</x:v>
      </x:c>
      <x:c r="B1451" s="5">
        <x:v>46124</x:v>
      </x:c>
      <x:c r="C1451" s="5" t="s">
        <x:v>138</x:v>
      </x:c>
      <x:c r="D1451" s="5" t="s">
        <x:v>139</x:v>
      </x:c>
      <x:c r="E1451" s="5" t="s">
        <x:v>90</x:v>
      </x:c>
      <x:c r="F1451" s="5" t="s">
        <x:v>41</x:v>
      </x:c>
      <x:c r="G1451" s="5" t="s">
        <x:v>975</x:v>
      </x:c>
      <x:c r="H1451" s="5" t="s">
        <x:v>104</x:v>
      </x:c>
      <x:c r="I1451" s="5" t="s">
        <x:v>192</x:v>
      </x:c>
      <x:c r="J1451" s="5" t="s">
        <x:v>93</x:v>
      </x:c>
      <x:c r="K1451" s="5" t="s">
        <x:v>61</x:v>
      </x:c>
      <x:c r="L1451" s="5" t="s">
        <x:v>16</x:v>
      </x:c>
      <x:c r="M1451" s="5" t="s">
        <x:v>189</x:v>
      </x:c>
      <x:c r="N1451" s="6">
        <x:v>2</x:v>
      </x:c>
      <x:c r="O1451" s="7">
        <x:v>18.609999999999999</x:v>
      </x:c>
      <x:c r="P1451" s="8">
        <x:v>0.25</x:v>
      </x:c>
      <x:c r="Q1451" s="7">
        <x:v>11.76</x:v>
      </x:c>
      <x:c r="R1451" s="7">
        <x:v>27.91</x:v>
      </x:c>
      <x:c r="S1451" s="5" t="s">
        <x:v>49</x:v>
      </x:c>
      <x:c r="T1451" s="7">
        <x:v>174619.63</x:v>
      </x:c>
      <x:c r="U1451" s="6"/>
      <x:c r="V1451" s="6"/>
      <x:c r="W1451" s="5" t="s">
        <x:v>50</x:v>
      </x:c>
      <x:c r="X1451" s="5" t="s">
        <x:v>70</x:v>
      </x:c>
    </x:row>
    <x:row r="1452">
      <x:c r="A1452" s="5" t="s">
        <x:v>2772</x:v>
      </x:c>
      <x:c r="B1452" s="5">
        <x:v>45669</x:v>
      </x:c>
      <x:c r="C1452" s="5" t="s">
        <x:v>247</x:v>
      </x:c>
      <x:c r="D1452" s="5" t="s">
        <x:v>248</x:v>
      </x:c>
      <x:c r="E1452" s="5" t="s">
        <x:v>40</x:v>
      </x:c>
      <x:c r="F1452" s="5" t="s">
        <x:v>102</x:v>
      </x:c>
      <x:c r="G1452" s="5" t="s">
        <x:v>2773</x:v>
      </x:c>
      <x:c r="H1452" s="5" t="s">
        <x:v>104</x:v>
      </x:c>
      <x:c r="I1452" s="5" t="s">
        <x:v>370</x:v>
      </x:c>
      <x:c r="J1452" s="5" t="s">
        <x:v>60</x:v>
      </x:c>
      <x:c r="K1452" s="5" t="s">
        <x:v>86</x:v>
      </x:c>
      <x:c r="L1452" s="5" t="s">
        <x:v>16</x:v>
      </x:c>
      <x:c r="M1452" s="5" t="s">
        <x:v>48</x:v>
      </x:c>
      <x:c r="N1452" s="6">
        <x:v>1</x:v>
      </x:c>
      <x:c r="O1452" s="7">
        <x:v>159.78999999999999</x:v>
      </x:c>
      <x:c r="P1452" s="8">
        <x:v>0.14999999999999999</x:v>
      </x:c>
      <x:c r="Q1452" s="7">
        <x:v>107.52</x:v>
      </x:c>
      <x:c r="R1452" s="7">
        <x:v>135.81999999999999</x:v>
      </x:c>
      <x:c r="S1452" s="5" t="s">
        <x:v>49</x:v>
      </x:c>
      <x:c r="T1452" s="7">
        <x:v>139765.57999999999</x:v>
      </x:c>
      <x:c r="U1452" s="6"/>
      <x:c r="V1452" s="6"/>
      <x:c r="W1452" s="5" t="s">
        <x:v>50</x:v>
      </x:c>
      <x:c r="X1452" s="5" t="s">
        <x:v>70</x:v>
      </x:c>
    </x:row>
    <x:row r="1453">
      <x:c r="A1453" s="5" t="s">
        <x:v>2774</x:v>
      </x:c>
      <x:c r="B1453" s="5">
        <x:v>45563</x:v>
      </x:c>
      <x:c r="C1453" s="5" t="s">
        <x:v>108</x:v>
      </x:c>
      <x:c r="D1453" s="5" t="s">
        <x:v>109</x:v>
      </x:c>
      <x:c r="E1453" s="5" t="s">
        <x:v>90</x:v>
      </x:c>
      <x:c r="F1453" s="5" t="s">
        <x:v>102</x:v>
      </x:c>
      <x:c r="G1453" s="5" t="s">
        <x:v>2775</x:v>
      </x:c>
      <x:c r="H1453" s="5" t="s">
        <x:v>58</x:v>
      </x:c>
      <x:c r="I1453" s="5" t="s">
        <x:v>353</x:v>
      </x:c>
      <x:c r="J1453" s="5" t="s">
        <x:v>45</x:v>
      </x:c>
      <x:c r="K1453" s="5" t="s">
        <x:v>61</x:v>
      </x:c>
      <x:c r="L1453" s="5" t="s">
        <x:v>94</x:v>
      </x:c>
      <x:c r="M1453" s="5" t="s">
        <x:v>258</x:v>
      </x:c>
      <x:c r="N1453" s="6">
        <x:v>3</x:v>
      </x:c>
      <x:c r="O1453" s="7">
        <x:v>381.81</x:v>
      </x:c>
      <x:c r="P1453" s="8">
        <x:v>0</x:v>
      </x:c>
      <x:c r="Q1453" s="7">
        <x:v>308.20999999999998</x:v>
      </x:c>
      <x:c r="R1453" s="7">
        <x:v>1145.4300000000001</x:v>
      </x:c>
      <x:c r="S1453" s="5" t="s">
        <x:v>49</x:v>
      </x:c>
      <x:c r="T1453" s="7">
        <x:v>92932.210000000006</x:v>
      </x:c>
      <x:c r="U1453" s="6"/>
      <x:c r="V1453" s="6"/>
      <x:c r="W1453" s="5" t="s">
        <x:v>50</x:v>
      </x:c>
      <x:c r="X1453" s="5" t="s">
        <x:v>51</x:v>
      </x:c>
    </x:row>
    <x:row r="1454">
      <x:c r="A1454" s="5" t="s">
        <x:v>2776</x:v>
      </x:c>
      <x:c r="B1454" s="5">
        <x:v>46175</x:v>
      </x:c>
      <x:c r="C1454" s="5" t="s">
        <x:v>340</x:v>
      </x:c>
      <x:c r="D1454" s="5" t="s">
        <x:v>341</x:v>
      </x:c>
      <x:c r="E1454" s="5" t="s">
        <x:v>55</x:v>
      </x:c>
      <x:c r="F1454" s="5" t="s">
        <x:v>66</x:v>
      </x:c>
      <x:c r="G1454" s="5" t="s">
        <x:v>2777</x:v>
      </x:c>
      <x:c r="H1454" s="5" t="s">
        <x:v>43</x:v>
      </x:c>
      <x:c r="I1454" s="5" t="s">
        <x:v>73</x:v>
      </x:c>
      <x:c r="J1454" s="5" t="s">
        <x:v>74</x:v>
      </x:c>
      <x:c r="K1454" s="5" t="s">
        <x:v>46</x:v>
      </x:c>
      <x:c r="L1454" s="5" t="s">
        <x:v>16</x:v>
      </x:c>
      <x:c r="M1454" s="5" t="s">
        <x:v>384</x:v>
      </x:c>
      <x:c r="N1454" s="6">
        <x:v>1</x:v>
      </x:c>
      <x:c r="O1454" s="7">
        <x:v>89.909999999999997</x:v>
      </x:c>
      <x:c r="P1454" s="8">
        <x:v>5.0000000000000003e-002</x:v>
      </x:c>
      <x:c r="Q1454" s="7">
        <x:v>45.390000000000001</x:v>
      </x:c>
      <x:c r="R1454" s="7">
        <x:v>85.409999999999997</x:v>
      </x:c>
      <x:c r="S1454" s="5" t="s">
        <x:v>49</x:v>
      </x:c>
      <x:c r="T1454" s="7">
        <x:v>157901.54999999999</x:v>
      </x:c>
      <x:c r="U1454" s="6"/>
      <x:c r="V1454" s="6"/>
      <x:c r="W1454" s="5" t="s">
        <x:v>50</x:v>
      </x:c>
      <x:c r="X1454" s="5" t="s">
        <x:v>80</x:v>
      </x:c>
    </x:row>
    <x:row r="1455">
      <x:c r="A1455" s="5" t="s">
        <x:v>2778</x:v>
      </x:c>
      <x:c r="B1455" s="5">
        <x:v>45629</x:v>
      </x:c>
      <x:c r="C1455" s="5" t="s">
        <x:v>216</x:v>
      </x:c>
      <x:c r="D1455" s="5" t="s">
        <x:v>217</x:v>
      </x:c>
      <x:c r="E1455" s="5" t="s">
        <x:v>40</x:v>
      </x:c>
      <x:c r="F1455" s="5" t="s">
        <x:v>102</x:v>
      </x:c>
      <x:c r="G1455" s="5" t="s">
        <x:v>2779</x:v>
      </x:c>
      <x:c r="H1455" s="5" t="s">
        <x:v>58</x:v>
      </x:c>
      <x:c r="I1455" s="5" t="s">
        <x:v>316</x:v>
      </x:c>
      <x:c r="J1455" s="5" t="s">
        <x:v>74</x:v>
      </x:c>
      <x:c r="K1455" s="5" t="s">
        <x:v>86</x:v>
      </x:c>
      <x:c r="L1455" s="5" t="s">
        <x:v>47</x:v>
      </x:c>
      <x:c r="M1455" s="5" t="s">
        <x:v>266</x:v>
      </x:c>
      <x:c r="N1455" s="6">
        <x:v>1</x:v>
      </x:c>
      <x:c r="O1455" s="7">
        <x:v>85.340000000000003</x:v>
      </x:c>
      <x:c r="P1455" s="8">
        <x:v>0.10000000000000001</x:v>
      </x:c>
      <x:c r="Q1455" s="7">
        <x:v>47.850000000000001</x:v>
      </x:c>
      <x:c r="R1455" s="7">
        <x:v>76.810000000000002</x:v>
      </x:c>
      <x:c r="S1455" s="5" t="s">
        <x:v>49</x:v>
      </x:c>
      <x:c r="T1455" s="7">
        <x:v>97167.279999999999</x:v>
      </x:c>
      <x:c r="U1455" s="6"/>
      <x:c r="V1455" s="6"/>
      <x:c r="W1455" s="5" t="s">
        <x:v>50</x:v>
      </x:c>
      <x:c r="X1455" s="5" t="s">
        <x:v>70</x:v>
      </x:c>
    </x:row>
    <x:row r="1456">
      <x:c r="A1456" s="5" t="s">
        <x:v>2780</x:v>
      </x:c>
      <x:c r="B1456" s="5">
        <x:v>45713</x:v>
      </x:c>
      <x:c r="C1456" s="5" t="s">
        <x:v>156</x:v>
      </x:c>
      <x:c r="D1456" s="5" t="s">
        <x:v>157</x:v>
      </x:c>
      <x:c r="E1456" s="5" t="s">
        <x:v>55</x:v>
      </x:c>
      <x:c r="F1456" s="5" t="s">
        <x:v>158</x:v>
      </x:c>
      <x:c r="G1456" s="5" t="s">
        <x:v>1853</x:v>
      </x:c>
      <x:c r="H1456" s="5" t="s">
        <x:v>78</x:v>
      </x:c>
      <x:c r="I1456" s="5" t="s">
        <x:v>370</x:v>
      </x:c>
      <x:c r="J1456" s="5" t="s">
        <x:v>60</x:v>
      </x:c>
      <x:c r="K1456" s="5" t="s">
        <x:v>86</x:v>
      </x:c>
      <x:c r="L1456" s="5" t="s">
        <x:v>16</x:v>
      </x:c>
      <x:c r="M1456" s="5" t="s">
        <x:v>350</x:v>
      </x:c>
      <x:c r="N1456" s="6">
        <x:v>1</x:v>
      </x:c>
      <x:c r="O1456" s="7">
        <x:v>154.38</x:v>
      </x:c>
      <x:c r="P1456" s="8">
        <x:v>0</x:v>
      </x:c>
      <x:c r="Q1456" s="7">
        <x:v>107.52</x:v>
      </x:c>
      <x:c r="R1456" s="7">
        <x:v>154.38</x:v>
      </x:c>
      <x:c r="S1456" s="5" t="s">
        <x:v>49</x:v>
      </x:c>
      <x:c r="T1456" s="7">
        <x:v>196960.34</x:v>
      </x:c>
      <x:c r="U1456" s="6"/>
      <x:c r="V1456" s="6"/>
      <x:c r="W1456" s="5" t="s">
        <x:v>50</x:v>
      </x:c>
      <x:c r="X1456" s="5" t="s">
        <x:v>51</x:v>
      </x:c>
    </x:row>
    <x:row r="1457">
      <x:c r="A1457" s="5" t="s">
        <x:v>2781</x:v>
      </x:c>
      <x:c r="B1457" s="5">
        <x:v>45588</x:v>
      </x:c>
      <x:c r="C1457" s="5" t="s">
        <x:v>340</x:v>
      </x:c>
      <x:c r="D1457" s="5" t="s">
        <x:v>341</x:v>
      </x:c>
      <x:c r="E1457" s="5" t="s">
        <x:v>55</x:v>
      </x:c>
      <x:c r="F1457" s="5" t="s">
        <x:v>66</x:v>
      </x:c>
      <x:c r="G1457" s="5" t="s">
        <x:v>2782</x:v>
      </x:c>
      <x:c r="H1457" s="5" t="s">
        <x:v>104</x:v>
      </x:c>
      <x:c r="I1457" s="5" t="s">
        <x:v>395</x:v>
      </x:c>
      <x:c r="J1457" s="5" t="s">
        <x:v>74</x:v>
      </x:c>
      <x:c r="K1457" s="5" t="s">
        <x:v>86</x:v>
      </x:c>
      <x:c r="L1457" s="5" t="s">
        <x:v>16</x:v>
      </x:c>
      <x:c r="M1457" s="5" t="s">
        <x:v>189</x:v>
      </x:c>
      <x:c r="N1457" s="6">
        <x:v>-1</x:v>
      </x:c>
      <x:c r="O1457" s="7">
        <x:v>76.049999999999997</x:v>
      </x:c>
      <x:c r="P1457" s="8">
        <x:v>5.0000000000000003e-002</x:v>
      </x:c>
      <x:c r="Q1457" s="7">
        <x:v>37.950000000000003</x:v>
      </x:c>
      <x:c r="R1457" s="7">
        <x:v>-72.25</x:v>
      </x:c>
      <x:c r="S1457" s="5" t="s">
        <x:v>49</x:v>
      </x:c>
      <x:c r="T1457" s="7">
        <x:v>158078.03</x:v>
      </x:c>
      <x:c r="U1457" s="6"/>
      <x:c r="V1457" s="6"/>
      <x:c r="W1457" s="5" t="s">
        <x:v>96</x:v>
      </x:c>
      <x:c r="X1457" s="5" t="s">
        <x:v>80</x:v>
      </x:c>
    </x:row>
    <x:row r="1458">
      <x:c r="A1458" s="5" t="s">
        <x:v>2783</x:v>
      </x:c>
      <x:c r="B1458" s="5">
        <x:v>45661</x:v>
      </x:c>
      <x:c r="C1458" s="5" t="s">
        <x:v>200</x:v>
      </x:c>
      <x:c r="D1458" s="5" t="s">
        <x:v>201</x:v>
      </x:c>
      <x:c r="E1458" s="5" t="s">
        <x:v>40</x:v>
      </x:c>
      <x:c r="F1458" s="5" t="s">
        <x:v>158</x:v>
      </x:c>
      <x:c r="G1458" s="5" t="s">
        <x:v>1563</x:v>
      </x:c>
      <x:c r="H1458" s="5" t="s">
        <x:v>104</x:v>
      </x:c>
      <x:c r="I1458" s="5" t="s">
        <x:v>294</x:v>
      </x:c>
      <x:c r="J1458" s="5" t="s">
        <x:v>116</x:v>
      </x:c>
      <x:c r="K1458" s="5" t="s">
        <x:v>117</x:v>
      </x:c>
      <x:c r="L1458" s="5" t="s">
        <x:v>47</x:v>
      </x:c>
      <x:c r="M1458" s="5" t="s">
        <x:v>275</x:v>
      </x:c>
      <x:c r="N1458" s="6">
        <x:v>1</x:v>
      </x:c>
      <x:c r="O1458" s="7">
        <x:v>282.08999999999997</x:v>
      </x:c>
      <x:c r="P1458" s="8">
        <x:v>0.14999999999999999</x:v>
      </x:c>
      <x:c r="Q1458" s="7">
        <x:v>154.37</x:v>
      </x:c>
      <x:c r="R1458" s="7">
        <x:v>34.450000000000003</x:v>
      </x:c>
      <x:c r="S1458" s="5" t="s">
        <x:v>479</x:v>
      </x:c>
      <x:c r="T1458" s="7">
        <x:v>73104.899999999994</x:v>
      </x:c>
      <x:c r="U1458" s="6">
        <x:v>0</x:v>
      </x:c>
      <x:c r="V1458" s="6">
        <x:v>33</x:v>
      </x:c>
      <x:c r="W1458" s="5" t="s">
        <x:v>50</x:v>
      </x:c>
      <x:c r="X1458" s="5" t="s">
        <x:v>70</x:v>
      </x:c>
    </x:row>
    <x:row r="1459">
      <x:c r="A1459" s="5" t="s">
        <x:v>2784</x:v>
      </x:c>
      <x:c r="B1459" s="5">
        <x:v>46021</x:v>
      </x:c>
      <x:c r="C1459" s="5" t="s">
        <x:v>283</x:v>
      </x:c>
      <x:c r="D1459" s="5" t="s">
        <x:v>284</x:v>
      </x:c>
      <x:c r="E1459" s="5" t="s">
        <x:v>55</x:v>
      </x:c>
      <x:c r="F1459" s="5" t="s">
        <x:v>56</x:v>
      </x:c>
      <x:c r="G1459" s="5" t="s">
        <x:v>2785</x:v>
      </x:c>
      <x:c r="H1459" s="5" t="s">
        <x:v>104</x:v>
      </x:c>
      <x:c r="I1459" s="5" t="s">
        <x:v>338</x:v>
      </x:c>
      <x:c r="J1459" s="5" t="s">
        <x:v>60</x:v>
      </x:c>
      <x:c r="K1459" s="5" t="s">
        <x:v>61</x:v>
      </x:c>
      <x:c r="L1459" s="5" t="s">
        <x:v>16</x:v>
      </x:c>
      <x:c r="M1459" s="5" t="s">
        <x:v>154</x:v>
      </x:c>
      <x:c r="N1459" s="6">
        <x:v>6</x:v>
      </x:c>
      <x:c r="O1459" s="7">
        <x:v>250.90000000000001</x:v>
      </x:c>
      <x:c r="P1459" s="8">
        <x:v>0.14999999999999999</x:v>
      </x:c>
      <x:c r="Q1459" s="7">
        <x:v>150.38999999999999</x:v>
      </x:c>
      <x:c r="R1459" s="7">
        <x:v>1279.5899999999999</x:v>
      </x:c>
      <x:c r="S1459" s="5" t="s">
        <x:v>49</x:v>
      </x:c>
      <x:c r="T1459" s="7">
        <x:v>186128.69</x:v>
      </x:c>
      <x:c r="U1459" s="6"/>
      <x:c r="V1459" s="6"/>
      <x:c r="W1459" s="5" t="s">
        <x:v>50</x:v>
      </x:c>
      <x:c r="X1459" s="5" t="s">
        <x:v>70</x:v>
      </x:c>
    </x:row>
    <x:row r="1460">
      <x:c r="A1460" s="5" t="s">
        <x:v>2786</x:v>
      </x:c>
      <x:c r="B1460" s="5">
        <x:v>46183</x:v>
      </x:c>
      <x:c r="C1460" s="5" t="s">
        <x:v>64</x:v>
      </x:c>
      <x:c r="D1460" s="5" t="s">
        <x:v>65</x:v>
      </x:c>
      <x:c r="E1460" s="5" t="s">
        <x:v>40</x:v>
      </x:c>
      <x:c r="F1460" s="5" t="s">
        <x:v>66</x:v>
      </x:c>
      <x:c r="G1460" s="5" t="s">
        <x:v>2358</x:v>
      </x:c>
      <x:c r="H1460" s="5" t="s">
        <x:v>78</x:v>
      </x:c>
      <x:c r="I1460" s="5" t="s">
        <x:v>291</x:v>
      </x:c>
      <x:c r="J1460" s="5" t="s">
        <x:v>74</x:v>
      </x:c>
      <x:c r="K1460" s="5" t="s">
        <x:v>86</x:v>
      </x:c>
      <x:c r="L1460" s="5" t="s">
        <x:v>131</x:v>
      </x:c>
      <x:c r="M1460" s="5" t="s">
        <x:v>48</x:v>
      </x:c>
      <x:c r="N1460" s="6">
        <x:v>1</x:v>
      </x:c>
      <x:c r="O1460" s="7">
        <x:v>28.949999999999999</x:v>
      </x:c>
      <x:c r="P1460" s="8">
        <x:v>0</x:v>
      </x:c>
      <x:c r="Q1460" s="7">
        <x:v>17.600000000000001</x:v>
      </x:c>
      <x:c r="R1460" s="7">
        <x:v>28.949999999999999</x:v>
      </x:c>
      <x:c r="S1460" s="5" t="s">
        <x:v>49</x:v>
      </x:c>
      <x:c r="T1460" s="7">
        <x:v>66658.559999999998</x:v>
      </x:c>
      <x:c r="U1460" s="6"/>
      <x:c r="V1460" s="6"/>
      <x:c r="W1460" s="5" t="s">
        <x:v>50</x:v>
      </x:c>
      <x:c r="X1460" s="5" t="s">
        <x:v>80</x:v>
      </x:c>
    </x:row>
    <x:row r="1461">
      <x:c r="A1461" s="5" t="s">
        <x:v>2787</x:v>
      </x:c>
      <x:c r="B1461" s="5">
        <x:v>45794</x:v>
      </x:c>
      <x:c r="C1461" s="5" t="s">
        <x:v>88</x:v>
      </x:c>
      <x:c r="D1461" s="5" t="s">
        <x:v>89</x:v>
      </x:c>
      <x:c r="E1461" s="5" t="s">
        <x:v>90</x:v>
      </x:c>
      <x:c r="F1461" s="5" t="s">
        <x:v>56</x:v>
      </x:c>
      <x:c r="G1461" s="5" t="s">
        <x:v>2324</x:v>
      </x:c>
      <x:c r="H1461" s="5" t="s">
        <x:v>58</x:v>
      </x:c>
      <x:c r="I1461" s="5" t="s">
        <x:v>482</x:v>
      </x:c>
      <x:c r="J1461" s="5" t="s">
        <x:v>60</x:v>
      </x:c>
      <x:c r="K1461" s="5" t="s">
        <x:v>86</x:v>
      </x:c>
      <x:c r="L1461" s="5" t="s">
        <x:v>16</x:v>
      </x:c>
      <x:c r="M1461" s="5" t="s">
        <x:v>106</x:v>
      </x:c>
      <x:c r="N1461" s="6">
        <x:v>1</x:v>
      </x:c>
      <x:c r="O1461" s="7">
        <x:v>209.81</x:v>
      </x:c>
      <x:c r="P1461" s="8">
        <x:v>0</x:v>
      </x:c>
      <x:c r="Q1461" s="7">
        <x:v>167.96000000000001</x:v>
      </x:c>
      <x:c r="R1461" s="7">
        <x:v>209.81</x:v>
      </x:c>
      <x:c r="S1461" s="5" t="s">
        <x:v>49</x:v>
      </x:c>
      <x:c r="T1461" s="7">
        <x:v>158789.85000000001</x:v>
      </x:c>
      <x:c r="U1461" s="6"/>
      <x:c r="V1461" s="6"/>
      <x:c r="W1461" s="5" t="s">
        <x:v>50</x:v>
      </x:c>
      <x:c r="X1461" s="5" t="s">
        <x:v>80</x:v>
      </x:c>
    </x:row>
    <x:row r="1462">
      <x:c r="A1462" s="5" t="s">
        <x:v>2788</x:v>
      </x:c>
      <x:c r="B1462" s="5">
        <x:v>45838</x:v>
      </x:c>
      <x:c r="C1462" s="5" t="s">
        <x:v>162</x:v>
      </x:c>
      <x:c r="D1462" s="5" t="s">
        <x:v>163</x:v>
      </x:c>
      <x:c r="E1462" s="5" t="s">
        <x:v>40</x:v>
      </x:c>
      <x:c r="F1462" s="5" t="s">
        <x:v>158</x:v>
      </x:c>
      <x:c r="G1462" s="5" t="s">
        <x:v>2789</x:v>
      </x:c>
      <x:c r="H1462" s="5" t="s">
        <x:v>104</x:v>
      </x:c>
      <x:c r="I1462" s="5" t="s">
        <x:v>169</x:v>
      </x:c>
      <x:c r="J1462" s="5" t="s">
        <x:v>74</x:v>
      </x:c>
      <x:c r="K1462" s="5" t="s">
        <x:v>46</x:v>
      </x:c>
      <x:c r="L1462" s="5" t="s">
        <x:v>16</x:v>
      </x:c>
      <x:c r="M1462" s="5" t="s">
        <x:v>75</x:v>
      </x:c>
      <x:c r="N1462" s="6">
        <x:v>1</x:v>
      </x:c>
      <x:c r="O1462" s="7">
        <x:v>60.109999999999999</x:v>
      </x:c>
      <x:c r="P1462" s="8">
        <x:v>0.14999999999999999</x:v>
      </x:c>
      <x:c r="Q1462" s="7">
        <x:v>39.799999999999997</x:v>
      </x:c>
      <x:c r="R1462" s="7">
        <x:v>51.090000000000003</x:v>
      </x:c>
      <x:c r="S1462" s="5" t="s">
        <x:v>49</x:v>
      </x:c>
      <x:c r="T1462" s="7">
        <x:v>182108.66</x:v>
      </x:c>
      <x:c r="U1462" s="6"/>
      <x:c r="V1462" s="6"/>
      <x:c r="W1462" s="5" t="s">
        <x:v>50</x:v>
      </x:c>
      <x:c r="X1462" s="5" t="s">
        <x:v>80</x:v>
      </x:c>
    </x:row>
    <x:row r="1463">
      <x:c r="A1463" s="5" t="s">
        <x:v>2790</x:v>
      </x:c>
      <x:c r="B1463" s="5">
        <x:v>45488</x:v>
      </x:c>
      <x:c r="C1463" s="5" t="s">
        <x:v>194</x:v>
      </x:c>
      <x:c r="D1463" s="5" t="s">
        <x:v>195</x:v>
      </x:c>
      <x:c r="E1463" s="5" t="s">
        <x:v>90</x:v>
      </x:c>
      <x:c r="F1463" s="5" t="s">
        <x:v>158</x:v>
      </x:c>
      <x:c r="G1463" s="5" t="s">
        <x:v>2791</x:v>
      </x:c>
      <x:c r="H1463" s="5" t="s">
        <x:v>78</x:v>
      </x:c>
      <x:c r="I1463" s="5" t="s">
        <x:v>235</x:v>
      </x:c>
      <x:c r="J1463" s="5" t="s">
        <x:v>116</x:v>
      </x:c>
      <x:c r="K1463" s="5" t="s">
        <x:v>117</x:v>
      </x:c>
      <x:c r="L1463" s="5" t="s">
        <x:v>16</x:v>
      </x:c>
      <x:c r="M1463" s="5" t="s">
        <x:v>136</x:v>
      </x:c>
      <x:c r="N1463" s="6">
        <x:v>3</x:v>
      </x:c>
      <x:c r="O1463" s="7">
        <x:v>213.31</x:v>
      </x:c>
      <x:c r="P1463" s="8">
        <x:v>0.25</x:v>
      </x:c>
      <x:c r="Q1463" s="7">
        <x:v>100.5</x:v>
      </x:c>
      <x:c r="R1463" s="7">
        <x:v>479.94999999999999</x:v>
      </x:c>
      <x:c r="S1463" s="5" t="s">
        <x:v>49</x:v>
      </x:c>
      <x:c r="T1463" s="7">
        <x:v>178635.19</x:v>
      </x:c>
      <x:c r="U1463" s="6"/>
      <x:c r="V1463" s="6"/>
      <x:c r="W1463" s="5" t="s">
        <x:v>50</x:v>
      </x:c>
      <x:c r="X1463" s="5" t="s">
        <x:v>97</x:v>
      </x:c>
    </x:row>
    <x:row r="1464">
      <x:c r="A1464" s="5" t="s">
        <x:v>2792</x:v>
      </x:c>
      <x:c r="B1464" s="5">
        <x:v>45547</x:v>
      </x:c>
      <x:c r="C1464" s="5" t="s">
        <x:v>53</x:v>
      </x:c>
      <x:c r="D1464" s="5" t="s">
        <x:v>54</x:v>
      </x:c>
      <x:c r="E1464" s="5" t="s">
        <x:v>55</x:v>
      </x:c>
      <x:c r="F1464" s="5" t="s">
        <x:v>56</x:v>
      </x:c>
      <x:c r="G1464" s="5" t="s">
        <x:v>1969</x:v>
      </x:c>
      <x:c r="H1464" s="5" t="s">
        <x:v>104</x:v>
      </x:c>
      <x:c r="I1464" s="5" t="s">
        <x:v>687</x:v>
      </x:c>
      <x:c r="J1464" s="5" t="s">
        <x:v>93</x:v>
      </x:c>
      <x:c r="K1464" s="5" t="s">
        <x:v>117</x:v>
      </x:c>
      <x:c r="L1464" s="5" t="s">
        <x:v>16</x:v>
      </x:c>
      <x:c r="M1464" s="5" t="s">
        <x:v>329</x:v>
      </x:c>
      <x:c r="N1464" s="6">
        <x:v>2</x:v>
      </x:c>
      <x:c r="O1464" s="7">
        <x:v>50.719999999999999</x:v>
      </x:c>
      <x:c r="P1464" s="8">
        <x:v>5.0000000000000003e-002</x:v>
      </x:c>
      <x:c r="Q1464" s="7">
        <x:v>36.490000000000002</x:v>
      </x:c>
      <x:c r="R1464" s="7">
        <x:v>96.370000000000005</x:v>
      </x:c>
      <x:c r="S1464" s="5" t="s">
        <x:v>49</x:v>
      </x:c>
      <x:c r="T1464" s="7">
        <x:v>192079.57999999999</x:v>
      </x:c>
      <x:c r="U1464" s="6"/>
      <x:c r="V1464" s="6"/>
      <x:c r="W1464" s="5" t="s">
        <x:v>50</x:v>
      </x:c>
      <x:c r="X1464" s="5" t="s">
        <x:v>97</x:v>
      </x:c>
    </x:row>
    <x:row r="1465">
      <x:c r="A1465" s="5" t="s">
        <x:v>2793</x:v>
      </x:c>
      <x:c r="B1465" s="5">
        <x:v>45438</x:v>
      </x:c>
      <x:c r="C1465" s="5" t="s">
        <x:v>247</x:v>
      </x:c>
      <x:c r="D1465" s="5" t="s">
        <x:v>248</x:v>
      </x:c>
      <x:c r="E1465" s="5" t="s">
        <x:v>40</x:v>
      </x:c>
      <x:c r="F1465" s="5" t="s">
        <x:v>102</x:v>
      </x:c>
      <x:c r="G1465" s="5" t="s">
        <x:v>2794</x:v>
      </x:c>
      <x:c r="H1465" s="5" t="s">
        <x:v>104</x:v>
      </x:c>
      <x:c r="I1465" s="5" t="s">
        <x:v>470</x:v>
      </x:c>
      <x:c r="J1465" s="5" t="s">
        <x:v>74</x:v>
      </x:c>
      <x:c r="K1465" s="5" t="s">
        <x:v>46</x:v>
      </x:c>
      <x:c r="L1465" s="5" t="s">
        <x:v>94</x:v>
      </x:c>
      <x:c r="M1465" s="5" t="s">
        <x:v>424</x:v>
      </x:c>
      <x:c r="N1465" s="6">
        <x:v>1</x:v>
      </x:c>
      <x:c r="O1465" s="7">
        <x:v>62.600000000000001</x:v>
      </x:c>
      <x:c r="P1465" s="8">
        <x:v>0</x:v>
      </x:c>
      <x:c r="Q1465" s="7">
        <x:v>45.609999999999999</x:v>
      </x:c>
      <x:c r="R1465" s="7">
        <x:v>62.600000000000001</x:v>
      </x:c>
      <x:c r="S1465" s="5" t="s">
        <x:v>49</x:v>
      </x:c>
      <x:c r="T1465" s="7">
        <x:v>99855.539999999994</x:v>
      </x:c>
      <x:c r="U1465" s="6"/>
      <x:c r="V1465" s="6"/>
      <x:c r="W1465" s="5" t="s">
        <x:v>50</x:v>
      </x:c>
      <x:c r="X1465" s="5" t="s">
        <x:v>80</x:v>
      </x:c>
    </x:row>
    <x:row r="1466">
      <x:c r="A1466" s="5" t="s">
        <x:v>2795</x:v>
      </x:c>
      <x:c r="B1466" s="5">
        <x:v>46074</x:v>
      </x:c>
      <x:c r="C1466" s="5" t="s">
        <x:v>88</x:v>
      </x:c>
      <x:c r="D1466" s="5" t="s">
        <x:v>89</x:v>
      </x:c>
      <x:c r="E1466" s="5" t="s">
        <x:v>90</x:v>
      </x:c>
      <x:c r="F1466" s="5" t="s">
        <x:v>56</x:v>
      </x:c>
      <x:c r="G1466" s="5" t="s">
        <x:v>739</x:v>
      </x:c>
      <x:c r="H1466" s="5" t="s">
        <x:v>43</x:v>
      </x:c>
      <x:c r="I1466" s="5" t="s">
        <x:v>400</x:v>
      </x:c>
      <x:c r="J1466" s="5" t="s">
        <x:v>93</x:v>
      </x:c>
      <x:c r="K1466" s="5" t="s">
        <x:v>61</x:v>
      </x:c>
      <x:c r="L1466" s="5" t="s">
        <x:v>131</x:v>
      </x:c>
      <x:c r="M1466" s="5" t="s">
        <x:v>236</x:v>
      </x:c>
      <x:c r="N1466" s="6">
        <x:v>1</x:v>
      </x:c>
      <x:c r="O1466" s="7">
        <x:v>28.789999999999999</x:v>
      </x:c>
      <x:c r="P1466" s="8">
        <x:v>0</x:v>
      </x:c>
      <x:c r="Q1466" s="7">
        <x:v>16.07</x:v>
      </x:c>
      <x:c r="R1466" s="7">
        <x:v>28.789999999999999</x:v>
      </x:c>
      <x:c r="S1466" s="5" t="s">
        <x:v>49</x:v>
      </x:c>
      <x:c r="T1466" s="7">
        <x:v>95748.639999999999</x:v>
      </x:c>
      <x:c r="U1466" s="6">
        <x:v>98</x:v>
      </x:c>
      <x:c r="V1466" s="6">
        <x:v>41</x:v>
      </x:c>
      <x:c r="W1466" s="5" t="s">
        <x:v>50</x:v>
      </x:c>
      <x:c r="X1466" s="5" t="s">
        <x:v>70</x:v>
      </x:c>
    </x:row>
    <x:row r="1467">
      <x:c r="A1467" s="5" t="s">
        <x:v>2796</x:v>
      </x:c>
      <x:c r="B1467" s="5">
        <x:v>45986</x:v>
      </x:c>
      <x:c r="C1467" s="5" t="s">
        <x:v>138</x:v>
      </x:c>
      <x:c r="D1467" s="5" t="s">
        <x:v>139</x:v>
      </x:c>
      <x:c r="E1467" s="5" t="s">
        <x:v>90</x:v>
      </x:c>
      <x:c r="F1467" s="5" t="s">
        <x:v>41</x:v>
      </x:c>
      <x:c r="G1467" s="5" t="s">
        <x:v>407</x:v>
      </x:c>
      <x:c r="H1467" s="5" t="s">
        <x:v>78</x:v>
      </x:c>
      <x:c r="I1467" s="5" t="s">
        <x:v>370</x:v>
      </x:c>
      <x:c r="J1467" s="5" t="s">
        <x:v>60</x:v>
      </x:c>
      <x:c r="K1467" s="5" t="s">
        <x:v>86</x:v>
      </x:c>
      <x:c r="L1467" s="5" t="s">
        <x:v>47</x:v>
      </x:c>
      <x:c r="M1467" s="5" t="s">
        <x:v>48</x:v>
      </x:c>
      <x:c r="N1467" s="6">
        <x:v>3</x:v>
      </x:c>
      <x:c r="O1467" s="7">
        <x:v>144.18000000000001</x:v>
      </x:c>
      <x:c r="P1467" s="8">
        <x:v>5.0000000000000003e-002</x:v>
      </x:c>
      <x:c r="Q1467" s="7">
        <x:v>107.52</x:v>
      </x:c>
      <x:c r="R1467" s="7">
        <x:v>410.91000000000003</x:v>
      </x:c>
      <x:c r="S1467" s="5" t="s">
        <x:v>49</x:v>
      </x:c>
      <x:c r="T1467" s="7">
        <x:v>79999.580000000002</x:v>
      </x:c>
      <x:c r="U1467" s="6"/>
      <x:c r="V1467" s="6"/>
      <x:c r="W1467" s="5" t="s">
        <x:v>50</x:v>
      </x:c>
      <x:c r="X1467" s="5" t="s">
        <x:v>51</x:v>
      </x:c>
    </x:row>
    <x:row r="1468">
      <x:c r="A1468" s="5" t="s">
        <x:v>2797</x:v>
      </x:c>
      <x:c r="B1468" s="5">
        <x:v>46144</x:v>
      </x:c>
      <x:c r="C1468" s="5" t="s">
        <x:v>138</x:v>
      </x:c>
      <x:c r="D1468" s="5" t="s">
        <x:v>139</x:v>
      </x:c>
      <x:c r="E1468" s="5" t="s">
        <x:v>90</x:v>
      </x:c>
      <x:c r="F1468" s="5" t="s">
        <x:v>2798</x:v>
      </x:c>
      <x:c r="G1468" s="5" t="s">
        <x:v>2799</x:v>
      </x:c>
      <x:c r="H1468" s="5" t="s">
        <x:v>58</x:v>
      </x:c>
      <x:c r="I1468" s="5" t="s">
        <x:v>173</x:v>
      </x:c>
      <x:c r="J1468" s="5" t="s">
        <x:v>60</x:v>
      </x:c>
      <x:c r="K1468" s="5" t="s">
        <x:v>46</x:v>
      </x:c>
      <x:c r="L1468" s="5" t="s">
        <x:v>131</x:v>
      </x:c>
      <x:c r="M1468" s="5" t="s">
        <x:v>275</x:v>
      </x:c>
      <x:c r="N1468" s="6">
        <x:v>0</x:v>
      </x:c>
      <x:c r="O1468" s="7">
        <x:v>266.60000000000002</x:v>
      </x:c>
      <x:c r="P1468" s="8">
        <x:v>0.10000000000000001</x:v>
      </x:c>
      <x:c r="Q1468" s="7">
        <x:v>181.5</x:v>
      </x:c>
      <x:c r="R1468" s="7">
        <x:v>0</x:v>
      </x:c>
      <x:c r="S1468" s="5" t="s">
        <x:v>49</x:v>
      </x:c>
      <x:c r="T1468" s="7"/>
      <x:c r="U1468" s="6"/>
      <x:c r="V1468" s="6"/>
      <x:c r="W1468" s="5" t="s">
        <x:v>151</x:v>
      </x:c>
      <x:c r="X1468" s="5" t="s">
        <x:v>80</x:v>
      </x:c>
    </x:row>
    <x:row r="1469">
      <x:c r="A1469" s="5" t="s">
        <x:v>2800</x:v>
      </x:c>
      <x:c r="B1469" s="5">
        <x:v>45372</x:v>
      </x:c>
      <x:c r="C1469" s="5" t="s">
        <x:v>138</x:v>
      </x:c>
      <x:c r="D1469" s="5" t="s">
        <x:v>139</x:v>
      </x:c>
      <x:c r="E1469" s="5" t="s">
        <x:v>90</x:v>
      </x:c>
      <x:c r="F1469" s="5" t="s">
        <x:v>41</x:v>
      </x:c>
      <x:c r="G1469" s="5" t="s">
        <x:v>2801</x:v>
      </x:c>
      <x:c r="H1469" s="5" t="s">
        <x:v>78</x:v>
      </x:c>
      <x:c r="I1469" s="5" t="s">
        <x:v>570</x:v>
      </x:c>
      <x:c r="J1469" s="5" t="s">
        <x:v>93</x:v>
      </x:c>
      <x:c r="K1469" s="5" t="s">
        <x:v>117</x:v>
      </x:c>
      <x:c r="L1469" s="5" t="s">
        <x:v>47</x:v>
      </x:c>
      <x:c r="M1469" s="5" t="s">
        <x:v>322</x:v>
      </x:c>
      <x:c r="N1469" s="6">
        <x:v>0</x:v>
      </x:c>
      <x:c r="O1469" s="7">
        <x:v>38.159999999999997</x:v>
      </x:c>
      <x:c r="P1469" s="8">
        <x:v>0.14999999999999999</x:v>
      </x:c>
      <x:c r="Q1469" s="7">
        <x:v>27.550000000000001</x:v>
      </x:c>
      <x:c r="R1469" s="7">
        <x:v>0</x:v>
      </x:c>
      <x:c r="S1469" s="5" t="s">
        <x:v>49</x:v>
      </x:c>
      <x:c r="T1469" s="7">
        <x:v>63018.639999999999</x:v>
      </x:c>
      <x:c r="U1469" s="6"/>
      <x:c r="V1469" s="6"/>
      <x:c r="W1469" s="5" t="s">
        <x:v>151</x:v>
      </x:c>
      <x:c r="X1469" s="5" t="s">
        <x:v>97</x:v>
      </x:c>
    </x:row>
    <x:row r="1470">
      <x:c r="A1470" s="5" t="s">
        <x:v>2802</x:v>
      </x:c>
      <x:c r="B1470" s="5">
        <x:v>46181</x:v>
      </x:c>
      <x:c r="C1470" s="5" t="s">
        <x:v>216</x:v>
      </x:c>
      <x:c r="D1470" s="5" t="s">
        <x:v>217</x:v>
      </x:c>
      <x:c r="E1470" s="5" t="s">
        <x:v>40</x:v>
      </x:c>
      <x:c r="F1470" s="5" t="s">
        <x:v>102</x:v>
      </x:c>
      <x:c r="G1470" s="5" t="s">
        <x:v>2803</x:v>
      </x:c>
      <x:c r="H1470" s="5" t="s">
        <x:v>43</x:v>
      </x:c>
      <x:c r="I1470" s="5" t="s">
        <x:v>545</x:v>
      </x:c>
      <x:c r="J1470" s="5" t="s">
        <x:v>45</x:v>
      </x:c>
      <x:c r="K1470" s="5" t="s">
        <x:v>46</x:v>
      </x:c>
      <x:c r="L1470" s="5" t="s">
        <x:v>131</x:v>
      </x:c>
      <x:c r="M1470" s="5" t="s">
        <x:v>198</x:v>
      </x:c>
      <x:c r="N1470" s="6">
        <x:v>1</x:v>
      </x:c>
      <x:c r="O1470" s="7">
        <x:v>560.84000000000003</x:v>
      </x:c>
      <x:c r="P1470" s="8">
        <x:v>0</x:v>
      </x:c>
      <x:c r="Q1470" s="7">
        <x:v>452.31</x:v>
      </x:c>
      <x:c r="R1470" s="7">
        <x:v>560.84000000000003</x:v>
      </x:c>
      <x:c r="S1470" s="5" t="s">
        <x:v>49</x:v>
      </x:c>
      <x:c r="T1470" s="7">
        <x:v>81110.229999999996</x:v>
      </x:c>
      <x:c r="U1470" s="6"/>
      <x:c r="V1470" s="6"/>
      <x:c r="W1470" s="5" t="s">
        <x:v>50</x:v>
      </x:c>
      <x:c r="X1470" s="5" t="s">
        <x:v>97</x:v>
      </x:c>
    </x:row>
    <x:row r="1471">
      <x:c r="A1471" s="5" t="s">
        <x:v>2804</x:v>
      </x:c>
      <x:c r="B1471" s="5">
        <x:v>45344</x:v>
      </x:c>
      <x:c r="C1471" s="5" t="s">
        <x:v>127</x:v>
      </x:c>
      <x:c r="D1471" s="5" t="s">
        <x:v>128</x:v>
      </x:c>
      <x:c r="E1471" s="5" t="s">
        <x:v>55</x:v>
      </x:c>
      <x:c r="F1471" s="5" t="s">
        <x:v>41</x:v>
      </x:c>
      <x:c r="G1471" s="5" t="s">
        <x:v>1663</x:v>
      </x:c>
      <x:c r="H1471" s="5" t="s">
        <x:v>104</x:v>
      </x:c>
      <x:c r="I1471" s="5" t="s">
        <x:v>773</x:v>
      </x:c>
      <x:c r="J1471" s="5" t="s">
        <x:v>116</x:v>
      </x:c>
      <x:c r="K1471" s="5" t="s">
        <x:v>117</x:v>
      </x:c>
      <x:c r="L1471" s="5" t="s">
        <x:v>131</x:v>
      </x:c>
      <x:c r="M1471" s="5" t="s">
        <x:v>329</x:v>
      </x:c>
      <x:c r="N1471" s="6">
        <x:v>1</x:v>
      </x:c>
      <x:c r="O1471" s="7">
        <x:v>166.88999999999999</x:v>
      </x:c>
      <x:c r="P1471" s="8">
        <x:v>0.14999999999999999</x:v>
      </x:c>
      <x:c r="Q1471" s="7">
        <x:v>98.900000000000006</x:v>
      </x:c>
      <x:c r="R1471" s="7">
        <x:v>141.86000000000001</x:v>
      </x:c>
      <x:c r="S1471" s="5" t="s">
        <x:v>49</x:v>
      </x:c>
      <x:c r="T1471" s="7">
        <x:v>74688.399999999994</x:v>
      </x:c>
      <x:c r="U1471" s="6"/>
      <x:c r="V1471" s="6"/>
      <x:c r="W1471" s="5" t="s">
        <x:v>50</x:v>
      </x:c>
      <x:c r="X1471" s="5" t="s">
        <x:v>70</x:v>
      </x:c>
    </x:row>
    <x:row r="1472">
      <x:c r="A1472" s="5" t="s">
        <x:v>2805</x:v>
      </x:c>
      <x:c r="B1472" s="5">
        <x:v>46195</x:v>
      </x:c>
      <x:c r="C1472" s="5" t="s">
        <x:v>108</x:v>
      </x:c>
      <x:c r="D1472" s="5" t="s">
        <x:v>109</x:v>
      </x:c>
      <x:c r="E1472" s="5" t="s">
        <x:v>90</x:v>
      </x:c>
      <x:c r="F1472" s="5" t="s">
        <x:v>102</x:v>
      </x:c>
      <x:c r="G1472" s="5" t="s">
        <x:v>2603</x:v>
      </x:c>
      <x:c r="H1472" s="5" t="s">
        <x:v>104</x:v>
      </x:c>
      <x:c r="I1472" s="5" t="s">
        <x:v>332</x:v>
      </x:c>
      <x:c r="J1472" s="5" t="s">
        <x:v>93</x:v>
      </x:c>
      <x:c r="K1472" s="5" t="s">
        <x:v>117</x:v>
      </x:c>
      <x:c r="L1472" s="5" t="s">
        <x:v>254</x:v>
      </x:c>
      <x:c r="M1472" s="5" t="s">
        <x:v>414</x:v>
      </x:c>
      <x:c r="N1472" s="6">
        <x:v>3</x:v>
      </x:c>
      <x:c r="O1472" s="7">
        <x:v>44.119999999999997</x:v>
      </x:c>
      <x:c r="P1472" s="8">
        <x:v>0.14999999999999999</x:v>
      </x:c>
      <x:c r="Q1472" s="7">
        <x:v>33.719999999999999</x:v>
      </x:c>
      <x:c r="R1472" s="7">
        <x:v>112.51000000000001</x:v>
      </x:c>
      <x:c r="S1472" s="5" t="s">
        <x:v>49</x:v>
      </x:c>
      <x:c r="T1472" s="7">
        <x:v>158845.95000000001</x:v>
      </x:c>
      <x:c r="U1472" s="6"/>
      <x:c r="V1472" s="6"/>
      <x:c r="W1472" s="5" t="s">
        <x:v>50</x:v>
      </x:c>
      <x:c r="X1472" s="5" t="s">
        <x:v>70</x:v>
      </x:c>
    </x:row>
    <x:row r="1473">
      <x:c r="A1473" s="5" t="s">
        <x:v>2806</x:v>
      </x:c>
      <x:c r="B1473" s="5">
        <x:v>45371</x:v>
      </x:c>
      <x:c r="C1473" s="5" t="s">
        <x:v>200</x:v>
      </x:c>
      <x:c r="D1473" s="5" t="s">
        <x:v>201</x:v>
      </x:c>
      <x:c r="E1473" s="5" t="s">
        <x:v>40</x:v>
      </x:c>
      <x:c r="F1473" s="5" t="s">
        <x:v>158</x:v>
      </x:c>
      <x:c r="G1473" s="5" t="s">
        <x:v>1254</x:v>
      </x:c>
      <x:c r="H1473" s="5" t="s">
        <x:v>104</x:v>
      </x:c>
      <x:c r="I1473" s="5" t="s">
        <x:v>349</x:v>
      </x:c>
      <x:c r="J1473" s="5" t="s">
        <x:v>60</x:v>
      </x:c>
      <x:c r="K1473" s="5" t="s">
        <x:v>46</x:v>
      </x:c>
      <x:c r="L1473" s="5" t="s">
        <x:v>16</x:v>
      </x:c>
      <x:c r="M1473" s="5" t="s">
        <x:v>442</x:v>
      </x:c>
      <x:c r="N1473" s="6">
        <x:v>1</x:v>
      </x:c>
      <x:c r="O1473" s="7">
        <x:v>195.41</x:v>
      </x:c>
      <x:c r="P1473" s="8">
        <x:v>0.20000000000000001</x:v>
      </x:c>
      <x:c r="Q1473" s="7">
        <x:v>136.47999999999999</x:v>
      </x:c>
      <x:c r="R1473" s="7">
        <x:v>156.33000000000001</x:v>
      </x:c>
      <x:c r="S1473" s="5" t="s">
        <x:v>49</x:v>
      </x:c>
      <x:c r="T1473" s="7">
        <x:v>146311.32000000001</x:v>
      </x:c>
      <x:c r="U1473" s="6"/>
      <x:c r="V1473" s="6"/>
      <x:c r="W1473" s="5" t="s">
        <x:v>50</x:v>
      </x:c>
      <x:c r="X1473" s="5" t="s">
        <x:v>80</x:v>
      </x:c>
    </x:row>
    <x:row r="1474">
      <x:c r="A1474" s="5" t="s">
        <x:v>2807</x:v>
      </x:c>
      <x:c r="B1474" s="5">
        <x:v>45602</x:v>
      </x:c>
      <x:c r="C1474" s="5" t="s">
        <x:v>138</x:v>
      </x:c>
      <x:c r="D1474" s="5" t="s">
        <x:v>139</x:v>
      </x:c>
      <x:c r="E1474" s="5" t="s">
        <x:v>90</x:v>
      </x:c>
      <x:c r="F1474" s="5" t="s">
        <x:v>41</x:v>
      </x:c>
      <x:c r="G1474" s="5" t="s">
        <x:v>1771</x:v>
      </x:c>
      <x:c r="H1474" s="5" t="s">
        <x:v>78</x:v>
      </x:c>
      <x:c r="I1474" s="5" t="s">
        <x:v>400</x:v>
      </x:c>
      <x:c r="J1474" s="5" t="s">
        <x:v>93</x:v>
      </x:c>
      <x:c r="K1474" s="5" t="s">
        <x:v>61</x:v>
      </x:c>
      <x:c r="L1474" s="5" t="s">
        <x:v>94</x:v>
      </x:c>
      <x:c r="M1474" s="5" t="s">
        <x:v>350</x:v>
      </x:c>
      <x:c r="N1474" s="6">
        <x:v>1</x:v>
      </x:c>
      <x:c r="O1474" s="7">
        <x:v>26.23</x:v>
      </x:c>
      <x:c r="P1474" s="8">
        <x:v>0.14999999999999999</x:v>
      </x:c>
      <x:c r="Q1474" s="7">
        <x:v>16.07</x:v>
      </x:c>
      <x:c r="R1474" s="7">
        <x:v>22.300000000000001</x:v>
      </x:c>
      <x:c r="S1474" s="5" t="s">
        <x:v>49</x:v>
      </x:c>
      <x:c r="T1474" s="7">
        <x:v>75868.889999999999</x:v>
      </x:c>
      <x:c r="U1474" s="6"/>
      <x:c r="V1474" s="6"/>
      <x:c r="W1474" s="5" t="s">
        <x:v>50</x:v>
      </x:c>
      <x:c r="X1474" s="5" t="s">
        <x:v>97</x:v>
      </x:c>
    </x:row>
    <x:row r="1475">
      <x:c r="A1475" s="5" t="s">
        <x:v>2808</x:v>
      </x:c>
      <x:c r="B1475" s="5">
        <x:v>45656</x:v>
      </x:c>
      <x:c r="C1475" s="5" t="s">
        <x:v>185</x:v>
      </x:c>
      <x:c r="D1475" s="5" t="s">
        <x:v>186</x:v>
      </x:c>
      <x:c r="E1475" s="5" t="s">
        <x:v>90</x:v>
      </x:c>
      <x:c r="F1475" s="5" t="s">
        <x:v>41</x:v>
      </x:c>
      <x:c r="G1475" s="5" t="s">
        <x:v>813</x:v>
      </x:c>
      <x:c r="H1475" s="5" t="s">
        <x:v>43</x:v>
      </x:c>
      <x:c r="I1475" s="5" t="s">
        <x:v>210</x:v>
      </x:c>
      <x:c r="J1475" s="5" t="s">
        <x:v>116</x:v>
      </x:c>
      <x:c r="K1475" s="5" t="s">
        <x:v>61</x:v>
      </x:c>
      <x:c r="L1475" s="5" t="s">
        <x:v>16</x:v>
      </x:c>
      <x:c r="M1475" s="5" t="s">
        <x:v>211</x:v>
      </x:c>
      <x:c r="N1475" s="6">
        <x:v>1</x:v>
      </x:c>
      <x:c r="O1475" s="7">
        <x:v>394.31</x:v>
      </x:c>
      <x:c r="P1475" s="8">
        <x:v>0.20000000000000001</x:v>
      </x:c>
      <x:c r="Q1475" s="7">
        <x:v>229.88999999999999</x:v>
      </x:c>
      <x:c r="R1475" s="7">
        <x:v>315.44999999999999</x:v>
      </x:c>
      <x:c r="S1475" s="5" t="s">
        <x:v>49</x:v>
      </x:c>
      <x:c r="T1475" s="7">
        <x:v>177737.64000000001</x:v>
      </x:c>
      <x:c r="U1475" s="6"/>
      <x:c r="V1475" s="6"/>
      <x:c r="W1475" s="5" t="s">
        <x:v>50</x:v>
      </x:c>
      <x:c r="X1475" s="5" t="s">
        <x:v>80</x:v>
      </x:c>
    </x:row>
    <x:row r="1476">
      <x:c r="A1476" s="5" t="s">
        <x:v>2809</x:v>
      </x:c>
      <x:c r="B1476" s="5">
        <x:v>46094</x:v>
      </x:c>
      <x:c r="C1476" s="5" t="s">
        <x:v>138</x:v>
      </x:c>
      <x:c r="D1476" s="5" t="s">
        <x:v>139</x:v>
      </x:c>
      <x:c r="E1476" s="5" t="s">
        <x:v>90</x:v>
      </x:c>
      <x:c r="F1476" s="5" t="s">
        <x:v>41</x:v>
      </x:c>
      <x:c r="G1476" s="5" t="s">
        <x:v>2810</x:v>
      </x:c>
      <x:c r="H1476" s="5" t="s">
        <x:v>43</x:v>
      </x:c>
      <x:c r="I1476" s="5" t="s">
        <x:v>1718</x:v>
      </x:c>
      <x:c r="J1476" s="5" t="s">
        <x:v>45</x:v>
      </x:c>
      <x:c r="K1476" s="5" t="s">
        <x:v>61</x:v>
      </x:c>
      <x:c r="L1476" s="5" t="s">
        <x:v>16</x:v>
      </x:c>
      <x:c r="M1476" s="5" t="s">
        <x:v>106</x:v>
      </x:c>
      <x:c r="N1476" s="6">
        <x:v>1</x:v>
      </x:c>
      <x:c r="O1476" s="7">
        <x:v>353.88</x:v>
      </x:c>
      <x:c r="P1476" s="8">
        <x:v>15</x:v>
      </x:c>
      <x:c r="Q1476" s="7">
        <x:v>184.78</x:v>
      </x:c>
      <x:c r="R1476" s="7">
        <x:v>300.80000000000001</x:v>
      </x:c>
      <x:c r="S1476" s="5" t="s">
        <x:v>49</x:v>
      </x:c>
      <x:c r="T1476" s="7">
        <x:v>133271.44</x:v>
      </x:c>
      <x:c r="U1476" s="6"/>
      <x:c r="V1476" s="6"/>
      <x:c r="W1476" s="5" t="s">
        <x:v>50</x:v>
      </x:c>
      <x:c r="X1476" s="5" t="s">
        <x:v>80</x:v>
      </x:c>
    </x:row>
    <x:row r="1477">
      <x:c r="A1477" s="5" t="s">
        <x:v>2811</x:v>
      </x:c>
      <x:c r="B1477" s="5">
        <x:v>46199</x:v>
      </x:c>
      <x:c r="C1477" s="5" t="s">
        <x:v>138</x:v>
      </x:c>
      <x:c r="D1477" s="5" t="s">
        <x:v>139</x:v>
      </x:c>
      <x:c r="E1477" s="5" t="s">
        <x:v>90</x:v>
      </x:c>
      <x:c r="F1477" s="5" t="s">
        <x:v>41</x:v>
      </x:c>
      <x:c r="G1477" s="5" t="s">
        <x:v>2560</x:v>
      </x:c>
      <x:c r="H1477" s="5" t="s">
        <x:v>43</x:v>
      </x:c>
      <x:c r="I1477" s="5" t="s">
        <x:v>313</x:v>
      </x:c>
      <x:c r="J1477" s="5" t="s">
        <x:v>60</x:v>
      </x:c>
      <x:c r="K1477" s="5" t="s">
        <x:v>61</x:v>
      </x:c>
      <x:c r="L1477" s="5" t="s">
        <x:v>131</x:v>
      </x:c>
      <x:c r="M1477" s="5" t="s">
        <x:v>170</x:v>
      </x:c>
      <x:c r="N1477" s="6">
        <x:v>3</x:v>
      </x:c>
      <x:c r="O1477" s="7">
        <x:v>145.81999999999999</x:v>
      </x:c>
      <x:c r="P1477" s="8">
        <x:v>0.20000000000000001</x:v>
      </x:c>
      <x:c r="Q1477" s="7">
        <x:v>102.78</x:v>
      </x:c>
      <x:c r="R1477" s="7">
        <x:v>349.97000000000003</x:v>
      </x:c>
      <x:c r="S1477" s="5" t="s">
        <x:v>49</x:v>
      </x:c>
      <x:c r="T1477" s="7">
        <x:v>61533.190000000002</x:v>
      </x:c>
      <x:c r="U1477" s="6"/>
      <x:c r="V1477" s="6"/>
      <x:c r="W1477" s="5" t="s">
        <x:v>50</x:v>
      </x:c>
      <x:c r="X1477" s="5" t="s">
        <x:v>51</x:v>
      </x:c>
    </x:row>
    <x:row r="1478">
      <x:c r="A1478" s="5" t="s">
        <x:v>2812</x:v>
      </x:c>
      <x:c r="B1478" s="5">
        <x:v>46119</x:v>
      </x:c>
      <x:c r="C1478" s="5" t="s">
        <x:v>162</x:v>
      </x:c>
      <x:c r="D1478" s="5" t="s">
        <x:v>163</x:v>
      </x:c>
      <x:c r="E1478" s="5" t="s">
        <x:v>40</x:v>
      </x:c>
      <x:c r="F1478" s="5" t="s">
        <x:v>158</x:v>
      </x:c>
      <x:c r="G1478" s="5" t="s">
        <x:v>1876</x:v>
      </x:c>
      <x:c r="H1478" s="5" t="s">
        <x:v>43</x:v>
      </x:c>
      <x:c r="I1478" s="5" t="s">
        <x:v>1765</x:v>
      </x:c>
      <x:c r="J1478" s="5" t="s">
        <x:v>60</x:v>
      </x:c>
      <x:c r="K1478" s="5" t="s">
        <x:v>61</x:v>
      </x:c>
      <x:c r="L1478" s="5" t="s">
        <x:v>94</x:v>
      </x:c>
      <x:c r="M1478" s="5" t="s">
        <x:v>166</x:v>
      </x:c>
      <x:c r="N1478" s="6">
        <x:v>4</x:v>
      </x:c>
      <x:c r="O1478" s="7">
        <x:v>38.719999999999999</x:v>
      </x:c>
      <x:c r="P1478" s="8">
        <x:v>0.20000000000000001</x:v>
      </x:c>
      <x:c r="Q1478" s="7">
        <x:v>28.84</x:v>
      </x:c>
      <x:c r="R1478" s="7">
        <x:v>123.90000000000001</x:v>
      </x:c>
      <x:c r="S1478" s="5" t="s">
        <x:v>49</x:v>
      </x:c>
      <x:c r="T1478" s="7">
        <x:v>78880.639999999999</x:v>
      </x:c>
      <x:c r="U1478" s="6"/>
      <x:c r="V1478" s="6"/>
      <x:c r="W1478" s="5" t="s">
        <x:v>50</x:v>
      </x:c>
      <x:c r="X1478" s="5" t="s">
        <x:v>70</x:v>
      </x:c>
    </x:row>
    <x:row r="1479">
      <x:c r="A1479" s="5" t="s">
        <x:v>2813</x:v>
      </x:c>
      <x:c r="B1479" s="5">
        <x:v>45701</x:v>
      </x:c>
      <x:c r="C1479" s="5" t="s">
        <x:v>178</x:v>
      </x:c>
      <x:c r="D1479" s="5" t="s">
        <x:v>179</x:v>
      </x:c>
      <x:c r="E1479" s="5" t="s">
        <x:v>90</x:v>
      </x:c>
      <x:c r="F1479" s="5" t="s">
        <x:v>66</x:v>
      </x:c>
      <x:c r="G1479" s="5" t="s">
        <x:v>529</x:v>
      </x:c>
      <x:c r="H1479" s="5" t="s">
        <x:v>58</x:v>
      </x:c>
      <x:c r="I1479" s="5" t="s">
        <x:v>73</x:v>
      </x:c>
      <x:c r="J1479" s="5" t="s">
        <x:v>74</x:v>
      </x:c>
      <x:c r="K1479" s="5" t="s">
        <x:v>46</x:v>
      </x:c>
      <x:c r="L1479" s="5" t="s">
        <x:v>243</x:v>
      </x:c>
      <x:c r="M1479" s="5" t="s">
        <x:v>424</x:v>
      </x:c>
      <x:c r="N1479" s="6">
        <x:v>4</x:v>
      </x:c>
      <x:c r="O1479" s="7">
        <x:v>87.090000000000003</x:v>
      </x:c>
      <x:c r="P1479" s="8">
        <x:v>0.14999999999999999</x:v>
      </x:c>
      <x:c r="Q1479" s="7">
        <x:v>45.390000000000001</x:v>
      </x:c>
      <x:c r="R1479" s="7">
        <x:v>296.11000000000001</x:v>
      </x:c>
      <x:c r="S1479" s="5" t="s">
        <x:v>49</x:v>
      </x:c>
      <x:c r="T1479" s="7"/>
      <x:c r="U1479" s="6"/>
      <x:c r="V1479" s="6"/>
      <x:c r="W1479" s="5" t="s">
        <x:v>50</x:v>
      </x:c>
      <x:c r="X1479" s="5" t="s">
        <x:v>97</x:v>
      </x:c>
    </x:row>
    <x:row r="1480">
      <x:c r="A1480" s="5" t="s">
        <x:v>2814</x:v>
      </x:c>
      <x:c r="B1480" s="5">
        <x:v>45562</x:v>
      </x:c>
      <x:c r="C1480" s="5" t="s">
        <x:v>283</x:v>
      </x:c>
      <x:c r="D1480" s="5" t="s">
        <x:v>284</x:v>
      </x:c>
      <x:c r="E1480" s="5" t="s">
        <x:v>55</x:v>
      </x:c>
      <x:c r="F1480" s="5" t="s">
        <x:v>56</x:v>
      </x:c>
      <x:c r="G1480" s="5" t="s">
        <x:v>792</x:v>
      </x:c>
      <x:c r="H1480" s="5" t="s">
        <x:v>43</x:v>
      </x:c>
      <x:c r="I1480" s="5" t="s">
        <x:v>803</x:v>
      </x:c>
      <x:c r="J1480" s="5" t="s">
        <x:v>74</x:v>
      </x:c>
      <x:c r="K1480" s="5" t="s">
        <x:v>86</x:v>
      </x:c>
      <x:c r="L1480" s="5" t="s">
        <x:v>94</x:v>
      </x:c>
      <x:c r="M1480" s="5" t="s">
        <x:v>530</x:v>
      </x:c>
      <x:c r="N1480" s="6">
        <x:v>1</x:v>
      </x:c>
      <x:c r="O1480" s="7">
        <x:v>103.81</x:v>
      </x:c>
      <x:c r="P1480" s="8">
        <x:v>0.10000000000000001</x:v>
      </x:c>
      <x:c r="Q1480" s="7">
        <x:v>53.409999999999997</x:v>
      </x:c>
      <x:c r="R1480" s="7">
        <x:v>93.430000000000007</x:v>
      </x:c>
      <x:c r="S1480" s="5" t="s">
        <x:v>49</x:v>
      </x:c>
      <x:c r="T1480" s="7">
        <x:v>91635.110000000001</x:v>
      </x:c>
      <x:c r="U1480" s="6"/>
      <x:c r="V1480" s="6"/>
      <x:c r="W1480" s="5" t="s">
        <x:v>50</x:v>
      </x:c>
      <x:c r="X1480" s="5" t="s">
        <x:v>80</x:v>
      </x:c>
    </x:row>
    <x:row r="1481">
      <x:c r="A1481" s="5" t="s">
        <x:v>2815</x:v>
      </x:c>
      <x:c r="B1481" s="5">
        <x:v>45701</x:v>
      </x:c>
      <x:c r="C1481" s="5" t="s">
        <x:v>162</x:v>
      </x:c>
      <x:c r="D1481" s="5" t="s">
        <x:v>163</x:v>
      </x:c>
      <x:c r="E1481" s="5" t="s">
        <x:v>40</x:v>
      </x:c>
      <x:c r="F1481" s="5" t="s">
        <x:v>158</x:v>
      </x:c>
      <x:c r="G1481" s="5" t="s">
        <x:v>948</x:v>
      </x:c>
      <x:c r="H1481" s="5" t="s">
        <x:v>43</x:v>
      </x:c>
      <x:c r="I1481" s="5" t="s">
        <x:v>719</x:v>
      </x:c>
      <x:c r="J1481" s="5" t="s">
        <x:v>93</x:v>
      </x:c>
      <x:c r="K1481" s="5" t="s">
        <x:v>117</x:v>
      </x:c>
      <x:c r="L1481" s="5" t="s">
        <x:v>131</x:v>
      </x:c>
      <x:c r="M1481" s="5" t="s">
        <x:v>106</x:v>
      </x:c>
      <x:c r="N1481" s="6">
        <x:v>1</x:v>
      </x:c>
      <x:c r="O1481" s="7">
        <x:v>61.770000000000003</x:v>
      </x:c>
      <x:c r="P1481" s="8">
        <x:v>0.10000000000000001</x:v>
      </x:c>
      <x:c r="Q1481" s="7">
        <x:v>43.920000000000002</x:v>
      </x:c>
      <x:c r="R1481" s="7">
        <x:v>55.590000000000003</x:v>
      </x:c>
      <x:c r="S1481" s="5" t="s">
        <x:v>49</x:v>
      </x:c>
      <x:c r="T1481" s="7">
        <x:v>62807.089999999997</x:v>
      </x:c>
      <x:c r="U1481" s="6"/>
      <x:c r="V1481" s="6"/>
      <x:c r="W1481" s="5" t="s">
        <x:v>50</x:v>
      </x:c>
      <x:c r="X1481" s="5" t="s">
        <x:v>97</x:v>
      </x:c>
    </x:row>
    <x:row r="1482">
      <x:c r="A1482" s="5" t="s">
        <x:v>2816</x:v>
      </x:c>
      <x:c r="B1482" s="5">
        <x:v>45428</x:v>
      </x:c>
      <x:c r="C1482" s="5" t="s">
        <x:v>340</x:v>
      </x:c>
      <x:c r="D1482" s="5" t="s">
        <x:v>341</x:v>
      </x:c>
      <x:c r="E1482" s="5" t="s">
        <x:v>55</x:v>
      </x:c>
      <x:c r="F1482" s="5" t="s">
        <x:v>66</x:v>
      </x:c>
      <x:c r="G1482" s="5" t="s">
        <x:v>1817</x:v>
      </x:c>
      <x:c r="H1482" s="5" t="s">
        <x:v>58</x:v>
      </x:c>
      <x:c r="I1482" s="5" t="s">
        <x:v>1219</x:v>
      </x:c>
      <x:c r="J1482" s="5" t="s">
        <x:v>116</x:v>
      </x:c>
      <x:c r="K1482" s="5" t="s">
        <x:v>46</x:v>
      </x:c>
      <x:c r="L1482" s="5" t="s">
        <x:v>94</x:v>
      </x:c>
      <x:c r="M1482" s="5" t="s">
        <x:v>48</x:v>
      </x:c>
      <x:c r="N1482" s="6">
        <x:v>1</x:v>
      </x:c>
      <x:c r="O1482" s="7">
        <x:v>290.22000000000003</x:v>
      </x:c>
      <x:c r="P1482" s="8">
        <x:v>0</x:v>
      </x:c>
      <x:c r="Q1482" s="7">
        <x:v>194.61000000000001</x:v>
      </x:c>
      <x:c r="R1482" s="7">
        <x:v>290.22000000000003</x:v>
      </x:c>
      <x:c r="S1482" s="5" t="s">
        <x:v>49</x:v>
      </x:c>
      <x:c r="T1482" s="7">
        <x:v>75120.339999999997</x:v>
      </x:c>
      <x:c r="U1482" s="6"/>
      <x:c r="V1482" s="6"/>
      <x:c r="W1482" s="5" t="s">
        <x:v>50</x:v>
      </x:c>
      <x:c r="X1482" s="5" t="s">
        <x:v>51</x:v>
      </x:c>
    </x:row>
    <x:row r="1483">
      <x:c r="A1483" s="5" t="s">
        <x:v>2817</x:v>
      </x:c>
      <x:c r="B1483" s="5">
        <x:v>46168</x:v>
      </x:c>
      <x:c r="C1483" s="5" t="s">
        <x:v>82</x:v>
      </x:c>
      <x:c r="D1483" s="5" t="s">
        <x:v>83</x:v>
      </x:c>
      <x:c r="E1483" s="5" t="s">
        <x:v>40</x:v>
      </x:c>
      <x:c r="F1483" s="5" t="s">
        <x:v>56</x:v>
      </x:c>
      <x:c r="G1483" s="5" t="s">
        <x:v>2533</x:v>
      </x:c>
      <x:c r="H1483" s="5" t="s">
        <x:v>78</x:v>
      </x:c>
      <x:c r="I1483" s="5" t="s">
        <x:v>1094</x:v>
      </x:c>
      <x:c r="J1483" s="5" t="s">
        <x:v>116</x:v>
      </x:c>
      <x:c r="K1483" s="5" t="s">
        <x:v>61</x:v>
      </x:c>
      <x:c r="L1483" s="5" t="s">
        <x:v>16</x:v>
      </x:c>
      <x:c r="M1483" s="5" t="s">
        <x:v>198</x:v>
      </x:c>
      <x:c r="N1483" s="6">
        <x:v>1</x:v>
      </x:c>
      <x:c r="O1483" s="7">
        <x:v>158.19999999999999</x:v>
      </x:c>
      <x:c r="P1483" s="8">
        <x:v>0.14999999999999999</x:v>
      </x:c>
      <x:c r="Q1483" s="7">
        <x:v>92.340000000000003</x:v>
      </x:c>
      <x:c r="R1483" s="7">
        <x:v>134.47</x:v>
      </x:c>
      <x:c r="S1483" s="5" t="s">
        <x:v>49</x:v>
      </x:c>
      <x:c r="T1483" s="7">
        <x:v>125016.58</x:v>
      </x:c>
      <x:c r="U1483" s="6"/>
      <x:c r="V1483" s="6"/>
      <x:c r="W1483" s="5" t="s">
        <x:v>50</x:v>
      </x:c>
      <x:c r="X1483" s="5" t="s">
        <x:v>51</x:v>
      </x:c>
    </x:row>
    <x:row r="1484">
      <x:c r="A1484" s="5" t="s">
        <x:v>2818</x:v>
      </x:c>
      <x:c r="B1484" s="5">
        <x:v>45412</x:v>
      </x:c>
      <x:c r="C1484" s="5" t="s">
        <x:v>138</x:v>
      </x:c>
      <x:c r="D1484" s="5" t="s">
        <x:v>139</x:v>
      </x:c>
      <x:c r="E1484" s="5" t="s">
        <x:v>90</x:v>
      </x:c>
      <x:c r="F1484" s="5" t="s">
        <x:v>41</x:v>
      </x:c>
      <x:c r="G1484" s="5" t="s">
        <x:v>2819</x:v>
      </x:c>
      <x:c r="H1484" s="5" t="s">
        <x:v>104</x:v>
      </x:c>
      <x:c r="I1484" s="5" t="s">
        <x:v>192</x:v>
      </x:c>
      <x:c r="J1484" s="5" t="s">
        <x:v>93</x:v>
      </x:c>
      <x:c r="K1484" s="5" t="s">
        <x:v>61</x:v>
      </x:c>
      <x:c r="L1484" s="5" t="s">
        <x:v>16</x:v>
      </x:c>
      <x:c r="M1484" s="5" t="s">
        <x:v>419</x:v>
      </x:c>
      <x:c r="N1484" s="6">
        <x:v>1</x:v>
      </x:c>
      <x:c r="O1484" s="7">
        <x:v>19.07</x:v>
      </x:c>
      <x:c r="P1484" s="8">
        <x:v>0.20000000000000001</x:v>
      </x:c>
      <x:c r="Q1484" s="7">
        <x:v>11.76</x:v>
      </x:c>
      <x:c r="R1484" s="7">
        <x:v>15.26</x:v>
      </x:c>
      <x:c r="S1484" s="5" t="s">
        <x:v>49</x:v>
      </x:c>
      <x:c r="T1484" s="7">
        <x:v>137908.32000000001</x:v>
      </x:c>
      <x:c r="U1484" s="6"/>
      <x:c r="V1484" s="6"/>
      <x:c r="W1484" s="5" t="s">
        <x:v>50</x:v>
      </x:c>
      <x:c r="X1484" s="5" t="s">
        <x:v>97</x:v>
      </x:c>
    </x:row>
    <x:row r="1485">
      <x:c r="A1485" s="5" t="s">
        <x:v>2820</x:v>
      </x:c>
      <x:c r="B1485" s="5">
        <x:v>45821</x:v>
      </x:c>
      <x:c r="C1485" s="5" t="s">
        <x:v>247</x:v>
      </x:c>
      <x:c r="D1485" s="5" t="s">
        <x:v>248</x:v>
      </x:c>
      <x:c r="E1485" s="5" t="s">
        <x:v>40</x:v>
      </x:c>
      <x:c r="F1485" s="5" t="s">
        <x:v>102</x:v>
      </x:c>
      <x:c r="G1485" s="5" t="s">
        <x:v>278</x:v>
      </x:c>
      <x:c r="H1485" s="5" t="s">
        <x:v>78</x:v>
      </x:c>
      <x:c r="I1485" s="5" t="s">
        <x:v>130</x:v>
      </x:c>
      <x:c r="J1485" s="5" t="s">
        <x:v>74</x:v>
      </x:c>
      <x:c r="K1485" s="5" t="s">
        <x:v>61</x:v>
      </x:c>
      <x:c r="L1485" s="5" t="s">
        <x:v>243</x:v>
      </x:c>
      <x:c r="M1485" s="5" t="s">
        <x:v>275</x:v>
      </x:c>
      <x:c r="N1485" s="6">
        <x:v>4</x:v>
      </x:c>
      <x:c r="O1485" s="7">
        <x:v>61.530000000000001</x:v>
      </x:c>
      <x:c r="P1485" s="8">
        <x:v>0.10000000000000001</x:v>
      </x:c>
      <x:c r="Q1485" s="7">
        <x:v>35.640000000000001</x:v>
      </x:c>
      <x:c r="R1485" s="7">
        <x:v>221.50999999999999</x:v>
      </x:c>
      <x:c r="S1485" s="5" t="s">
        <x:v>49</x:v>
      </x:c>
      <x:c r="T1485" s="7"/>
      <x:c r="U1485" s="6"/>
      <x:c r="V1485" s="6"/>
      <x:c r="W1485" s="5" t="s">
        <x:v>50</x:v>
      </x:c>
      <x:c r="X1485" s="5" t="s">
        <x:v>97</x:v>
      </x:c>
    </x:row>
    <x:row r="1486">
      <x:c r="A1486" s="5" t="s">
        <x:v>2821</x:v>
      </x:c>
      <x:c r="B1486" s="5">
        <x:v>45920</x:v>
      </x:c>
      <x:c r="C1486" s="5" t="s">
        <x:v>185</x:v>
      </x:c>
      <x:c r="D1486" s="5" t="s">
        <x:v>186</x:v>
      </x:c>
      <x:c r="E1486" s="5" t="s">
        <x:v>90</x:v>
      </x:c>
      <x:c r="F1486" s="5" t="s">
        <x:v>41</x:v>
      </x:c>
      <x:c r="G1486" s="5" t="s">
        <x:v>2822</x:v>
      </x:c>
      <x:c r="H1486" s="5" t="s">
        <x:v>58</x:v>
      </x:c>
      <x:c r="I1486" s="5" t="s">
        <x:v>197</x:v>
      </x:c>
      <x:c r="J1486" s="5" t="s">
        <x:v>93</x:v>
      </x:c>
      <x:c r="K1486" s="5" t="s">
        <x:v>117</x:v>
      </x:c>
      <x:c r="L1486" s="5" t="s">
        <x:v>131</x:v>
      </x:c>
      <x:c r="M1486" s="5" t="s">
        <x:v>125</x:v>
      </x:c>
      <x:c r="N1486" s="6">
        <x:v>1</x:v>
      </x:c>
      <x:c r="O1486" s="7">
        <x:v>31.449999999999999</x:v>
      </x:c>
      <x:c r="P1486" s="8">
        <x:v>0</x:v>
      </x:c>
      <x:c r="Q1486" s="7">
        <x:v>18.5</x:v>
      </x:c>
      <x:c r="R1486" s="7">
        <x:v>31.449999999999999</x:v>
      </x:c>
      <x:c r="S1486" s="5" t="s">
        <x:v>49</x:v>
      </x:c>
      <x:c r="T1486" s="7">
        <x:v>78526.070000000007</x:v>
      </x:c>
      <x:c r="U1486" s="6"/>
      <x:c r="V1486" s="6"/>
      <x:c r="W1486" s="5" t="s">
        <x:v>50</x:v>
      </x:c>
      <x:c r="X1486" s="5" t="s">
        <x:v>80</x:v>
      </x:c>
    </x:row>
    <x:row r="1487">
      <x:c r="A1487" s="5" t="s">
        <x:v>2823</x:v>
      </x:c>
      <x:c r="B1487" s="5">
        <x:v>45388</x:v>
      </x:c>
      <x:c r="C1487" s="5" t="s">
        <x:v>216</x:v>
      </x:c>
      <x:c r="D1487" s="5" t="s">
        <x:v>217</x:v>
      </x:c>
      <x:c r="E1487" s="5" t="s">
        <x:v>40</x:v>
      </x:c>
      <x:c r="F1487" s="5" t="s">
        <x:v>102</x:v>
      </x:c>
      <x:c r="G1487" s="5" t="s">
        <x:v>2043</x:v>
      </x:c>
      <x:c r="H1487" s="5" t="s">
        <x:v>58</x:v>
      </x:c>
      <x:c r="I1487" s="5" t="s">
        <x:v>1317</x:v>
      </x:c>
      <x:c r="J1487" s="5" t="s">
        <x:v>45</x:v>
      </x:c>
      <x:c r="K1487" s="5" t="s">
        <x:v>117</x:v>
      </x:c>
      <x:c r="L1487" s="5" t="s">
        <x:v>16</x:v>
      </x:c>
      <x:c r="M1487" s="5" t="s">
        <x:v>275</x:v>
      </x:c>
      <x:c r="N1487" s="6">
        <x:v>1</x:v>
      </x:c>
      <x:c r="O1487" s="7">
        <x:v>517.70000000000005</x:v>
      </x:c>
      <x:c r="P1487" s="8">
        <x:v>0</x:v>
      </x:c>
      <x:c r="Q1487" s="7">
        <x:v>283.66000000000003</x:v>
      </x:c>
      <x:c r="R1487" s="7">
        <x:v>517.70000000000005</x:v>
      </x:c>
      <x:c r="S1487" s="5" t="s">
        <x:v>49</x:v>
      </x:c>
      <x:c r="T1487" s="7">
        <x:v>127625.59</x:v>
      </x:c>
      <x:c r="U1487" s="6"/>
      <x:c r="V1487" s="6"/>
      <x:c r="W1487" s="5" t="s">
        <x:v>50</x:v>
      </x:c>
      <x:c r="X1487" s="5" t="s">
        <x:v>70</x:v>
      </x:c>
    </x:row>
    <x:row r="1488">
      <x:c r="A1488" s="5" t="s">
        <x:v>2824</x:v>
      </x:c>
      <x:c r="B1488" s="5">
        <x:v>45896</x:v>
      </x:c>
      <x:c r="C1488" s="5" t="s">
        <x:v>144</x:v>
      </x:c>
      <x:c r="D1488" s="5" t="s">
        <x:v>145</x:v>
      </x:c>
      <x:c r="E1488" s="5" t="s">
        <x:v>55</x:v>
      </x:c>
      <x:c r="F1488" s="5" t="s">
        <x:v>66</x:v>
      </x:c>
      <x:c r="G1488" s="5" t="s">
        <x:v>2825</x:v>
      </x:c>
      <x:c r="H1488" s="5" t="s">
        <x:v>78</x:v>
      </x:c>
      <x:c r="I1488" s="5" t="s">
        <x:v>147</x:v>
      </x:c>
      <x:c r="J1488" s="5" t="s">
        <x:v>93</x:v>
      </x:c>
      <x:c r="K1488" s="5" t="s">
        <x:v>61</x:v>
      </x:c>
      <x:c r="L1488" s="5" t="s">
        <x:v>16</x:v>
      </x:c>
      <x:c r="M1488" s="5" t="s">
        <x:v>376</x:v>
      </x:c>
      <x:c r="N1488" s="6">
        <x:v>1</x:v>
      </x:c>
      <x:c r="O1488" s="7">
        <x:v>30.489999999999998</x:v>
      </x:c>
      <x:c r="P1488" s="8">
        <x:v>0.14999999999999999</x:v>
      </x:c>
      <x:c r="Q1488" s="7">
        <x:v>17.789999999999999</x:v>
      </x:c>
      <x:c r="R1488" s="7">
        <x:v>25.920000000000002</x:v>
      </x:c>
      <x:c r="S1488" s="5" t="s">
        <x:v>49</x:v>
      </x:c>
      <x:c r="T1488" s="7">
        <x:v>154372.20000000001</x:v>
      </x:c>
      <x:c r="U1488" s="6"/>
      <x:c r="V1488" s="6"/>
      <x:c r="W1488" s="5" t="s">
        <x:v>50</x:v>
      </x:c>
      <x:c r="X1488" s="5" t="s">
        <x:v>70</x:v>
      </x:c>
    </x:row>
    <x:row r="1489">
      <x:c r="A1489" s="5" t="s">
        <x:v>2826</x:v>
      </x:c>
      <x:c r="B1489" s="5">
        <x:v>45506</x:v>
      </x:c>
      <x:c r="C1489" s="5" t="s">
        <x:v>340</x:v>
      </x:c>
      <x:c r="D1489" s="5" t="s">
        <x:v>341</x:v>
      </x:c>
      <x:c r="E1489" s="5" t="s">
        <x:v>55</x:v>
      </x:c>
      <x:c r="F1489" s="5" t="s">
        <x:v>66</x:v>
      </x:c>
      <x:c r="G1489" s="5" t="s">
        <x:v>1150</x:v>
      </x:c>
      <x:c r="H1489" s="5" t="s">
        <x:v>43</x:v>
      </x:c>
      <x:c r="I1489" s="5" t="s">
        <x:v>372</x:v>
      </x:c>
      <x:c r="J1489" s="5" t="s">
        <x:v>116</x:v>
      </x:c>
      <x:c r="K1489" s="5" t="s">
        <x:v>46</x:v>
      </x:c>
      <x:c r="L1489" s="5" t="s">
        <x:v>16</x:v>
      </x:c>
      <x:c r="M1489" s="5" t="s">
        <x:v>166</x:v>
      </x:c>
      <x:c r="N1489" s="6">
        <x:v>1</x:v>
      </x:c>
      <x:c r="O1489" s="7">
        <x:v>318.95999999999998</x:v>
      </x:c>
      <x:c r="P1489" s="8">
        <x:v>0.25</x:v>
      </x:c>
      <x:c r="Q1489" s="7">
        <x:v>226.47</x:v>
      </x:c>
      <x:c r="R1489" s="7">
        <x:v>239.22</x:v>
      </x:c>
      <x:c r="S1489" s="5" t="s">
        <x:v>49</x:v>
      </x:c>
      <x:c r="T1489" s="7">
        <x:v>150623.88</x:v>
      </x:c>
      <x:c r="U1489" s="6"/>
      <x:c r="V1489" s="6"/>
      <x:c r="W1489" s="5" t="s">
        <x:v>50</x:v>
      </x:c>
      <x:c r="X1489" s="5" t="s">
        <x:v>80</x:v>
      </x:c>
    </x:row>
    <x:row r="1490">
      <x:c r="A1490" s="5" t="s">
        <x:v>2827</x:v>
      </x:c>
      <x:c r="B1490" s="5">
        <x:v>45979</x:v>
      </x:c>
      <x:c r="C1490" s="5" t="s">
        <x:v>200</x:v>
      </x:c>
      <x:c r="D1490" s="5" t="s">
        <x:v>201</x:v>
      </x:c>
      <x:c r="E1490" s="5" t="s">
        <x:v>40</x:v>
      </x:c>
      <x:c r="F1490" s="5" t="s">
        <x:v>158</x:v>
      </x:c>
      <x:c r="G1490" s="5" t="s">
        <x:v>1012</x:v>
      </x:c>
      <x:c r="H1490" s="5" t="s">
        <x:v>104</x:v>
      </x:c>
      <x:c r="I1490" s="5" t="s">
        <x:v>894</x:v>
      </x:c>
      <x:c r="J1490" s="5" t="s">
        <x:v>45</x:v>
      </x:c>
      <x:c r="K1490" s="5" t="s">
        <x:v>46</x:v>
      </x:c>
      <x:c r="L1490" s="5" t="s">
        <x:v>47</x:v>
      </x:c>
      <x:c r="M1490" s="5" t="s">
        <x:v>142</x:v>
      </x:c>
      <x:c r="N1490" s="6">
        <x:v>1</x:v>
      </x:c>
      <x:c r="O1490" s="7">
        <x:v>329.64999999999998</x:v>
      </x:c>
      <x:c r="P1490" s="8">
        <x:v>5.0000000000000003e-002</x:v>
      </x:c>
      <x:c r="Q1490" s="7">
        <x:v>197.65000000000001</x:v>
      </x:c>
      <x:c r="R1490" s="7">
        <x:v>313.17000000000002</x:v>
      </x:c>
      <x:c r="S1490" s="5" t="s">
        <x:v>49</x:v>
      </x:c>
      <x:c r="T1490" s="7">
        <x:v>87624.729999999996</x:v>
      </x:c>
      <x:c r="U1490" s="6"/>
      <x:c r="V1490" s="6"/>
      <x:c r="W1490" s="5" t="s">
        <x:v>50</x:v>
      </x:c>
      <x:c r="X1490" s="5" t="s">
        <x:v>80</x:v>
      </x:c>
    </x:row>
    <x:row r="1491">
      <x:c r="A1491" s="5" t="s">
        <x:v>2828</x:v>
      </x:c>
      <x:c r="B1491" s="5">
        <x:v>45913</x:v>
      </x:c>
      <x:c r="C1491" s="5" t="s">
        <x:v>64</x:v>
      </x:c>
      <x:c r="D1491" s="5" t="s">
        <x:v>65</x:v>
      </x:c>
      <x:c r="E1491" s="5" t="s">
        <x:v>40</x:v>
      </x:c>
      <x:c r="F1491" s="5" t="s">
        <x:v>66</x:v>
      </x:c>
      <x:c r="G1491" s="5" t="s">
        <x:v>1259</x:v>
      </x:c>
      <x:c r="H1491" s="5" t="s">
        <x:v>58</x:v>
      </x:c>
      <x:c r="I1491" s="5" t="s">
        <x:v>887</x:v>
      </x:c>
      <x:c r="J1491" s="5" t="s">
        <x:v>74</x:v>
      </x:c>
      <x:c r="K1491" s="5" t="s">
        <x:v>86</x:v>
      </x:c>
      <x:c r="L1491" s="5" t="s">
        <x:v>16</x:v>
      </x:c>
      <x:c r="M1491" s="5" t="s">
        <x:v>376</x:v>
      </x:c>
      <x:c r="N1491" s="6">
        <x:v>1</x:v>
      </x:c>
      <x:c r="O1491" s="7">
        <x:v>84.700000000000003</x:v>
      </x:c>
      <x:c r="P1491" s="8">
        <x:v>0.20000000000000001</x:v>
      </x:c>
      <x:c r="Q1491" s="7">
        <x:v>47.18</x:v>
      </x:c>
      <x:c r="R1491" s="7">
        <x:v>67.760000000000005</x:v>
      </x:c>
      <x:c r="S1491" s="5" t="s">
        <x:v>49</x:v>
      </x:c>
      <x:c r="T1491" s="7">
        <x:v>137527.72</x:v>
      </x:c>
      <x:c r="U1491" s="6"/>
      <x:c r="V1491" s="6"/>
      <x:c r="W1491" s="5" t="s">
        <x:v>50</x:v>
      </x:c>
      <x:c r="X1491" s="5" t="s">
        <x:v>97</x:v>
      </x:c>
    </x:row>
    <x:row r="1492">
      <x:c r="A1492" s="5" t="s">
        <x:v>2829</x:v>
      </x:c>
      <x:c r="B1492" s="5">
        <x:v>45424</x:v>
      </x:c>
      <x:c r="C1492" s="5" t="s">
        <x:v>283</x:v>
      </x:c>
      <x:c r="D1492" s="5" t="s">
        <x:v>284</x:v>
      </x:c>
      <x:c r="E1492" s="5" t="s">
        <x:v>55</x:v>
      </x:c>
      <x:c r="F1492" s="5" t="s">
        <x:v>56</x:v>
      </x:c>
      <x:c r="G1492" s="5" t="s">
        <x:v>274</x:v>
      </x:c>
      <x:c r="H1492" s="5" t="s">
        <x:v>43</x:v>
      </x:c>
      <x:c r="I1492" s="5" t="s">
        <x:v>564</x:v>
      </x:c>
      <x:c r="J1492" s="5" t="s">
        <x:v>116</x:v>
      </x:c>
      <x:c r="K1492" s="5" t="s">
        <x:v>117</x:v>
      </x:c>
      <x:c r="L1492" s="5" t="s">
        <x:v>16</x:v>
      </x:c>
      <x:c r="M1492" s="5" t="s">
        <x:v>266</x:v>
      </x:c>
      <x:c r="N1492" s="6">
        <x:v>1</x:v>
      </x:c>
      <x:c r="O1492" s="7">
        <x:v>145.22999999999999</x:v>
      </x:c>
      <x:c r="P1492" s="8">
        <x:v>0.14999999999999999</x:v>
      </x:c>
      <x:c r="Q1492" s="7">
        <x:v>90.079999999999998</x:v>
      </x:c>
      <x:c r="R1492" s="7">
        <x:v>123.45</x:v>
      </x:c>
      <x:c r="S1492" s="5" t="s">
        <x:v>49</x:v>
      </x:c>
      <x:c r="T1492" s="7">
        <x:v>158173.98000000001</x:v>
      </x:c>
      <x:c r="U1492" s="6"/>
      <x:c r="V1492" s="6"/>
      <x:c r="W1492" s="5" t="s">
        <x:v>50</x:v>
      </x:c>
      <x:c r="X1492" s="5" t="s">
        <x:v>51</x:v>
      </x:c>
    </x:row>
    <x:row r="1493">
      <x:c r="A1493" s="5" t="s">
        <x:v>2830</x:v>
      </x:c>
      <x:c r="B1493" s="5">
        <x:v>45411</x:v>
      </x:c>
      <x:c r="C1493" s="5" t="s">
        <x:v>216</x:v>
      </x:c>
      <x:c r="D1493" s="5" t="s">
        <x:v>217</x:v>
      </x:c>
      <x:c r="E1493" s="5" t="s">
        <x:v>40</x:v>
      </x:c>
      <x:c r="F1493" s="5" t="s">
        <x:v>102</x:v>
      </x:c>
      <x:c r="G1493" s="5" t="s">
        <x:v>2831</x:v>
      </x:c>
      <x:c r="H1493" s="5" t="s">
        <x:v>78</x:v>
      </x:c>
      <x:c r="I1493" s="5" t="s">
        <x:v>509</x:v>
      </x:c>
      <x:c r="J1493" s="5" t="s">
        <x:v>45</x:v>
      </x:c>
      <x:c r="K1493" s="5" t="s">
        <x:v>61</x:v>
      </x:c>
      <x:c r="L1493" s="5" t="s">
        <x:v>47</x:v>
      </x:c>
      <x:c r="M1493" s="5" t="s">
        <x:v>154</x:v>
      </x:c>
      <x:c r="N1493" s="6">
        <x:v>2</x:v>
      </x:c>
      <x:c r="O1493" s="7">
        <x:v>753.45000000000005</x:v>
      </x:c>
      <x:c r="P1493" s="8">
        <x:v>0</x:v>
      </x:c>
      <x:c r="Q1493" s="7">
        <x:v>337.99000000000001</x:v>
      </x:c>
      <x:c r="R1493" s="7">
        <x:v>1506.9000000000001</x:v>
      </x:c>
      <x:c r="S1493" s="5" t="s">
        <x:v>49</x:v>
      </x:c>
      <x:c r="T1493" s="7">
        <x:v>96811.800000000003</x:v>
      </x:c>
      <x:c r="U1493" s="6"/>
      <x:c r="V1493" s="6"/>
      <x:c r="W1493" s="5" t="s">
        <x:v>50</x:v>
      </x:c>
      <x:c r="X1493" s="5" t="s">
        <x:v>97</x:v>
      </x:c>
    </x:row>
    <x:row r="1494">
      <x:c r="A1494" s="5" t="s">
        <x:v>2832</x:v>
      </x:c>
      <x:c r="B1494" s="5">
        <x:v>45492</x:v>
      </x:c>
      <x:c r="C1494" s="5" t="s">
        <x:v>216</x:v>
      </x:c>
      <x:c r="D1494" s="5" t="s">
        <x:v>217</x:v>
      </x:c>
      <x:c r="E1494" s="5" t="s">
        <x:v>40</x:v>
      </x:c>
      <x:c r="F1494" s="5" t="s">
        <x:v>102</x:v>
      </x:c>
      <x:c r="G1494" s="5" t="s">
        <x:v>827</x:v>
      </x:c>
      <x:c r="H1494" s="5" t="s">
        <x:v>78</x:v>
      </x:c>
      <x:c r="I1494" s="5" t="s">
        <x:v>239</x:v>
      </x:c>
      <x:c r="J1494" s="5" t="s">
        <x:v>116</x:v>
      </x:c>
      <x:c r="K1494" s="5" t="s">
        <x:v>46</x:v>
      </x:c>
      <x:c r="L1494" s="5" t="s">
        <x:v>131</x:v>
      </x:c>
      <x:c r="M1494" s="5" t="s">
        <x:v>329</x:v>
      </x:c>
      <x:c r="N1494" s="6">
        <x:v>3</x:v>
      </x:c>
      <x:c r="O1494" s="7">
        <x:v>274.48000000000002</x:v>
      </x:c>
      <x:c r="P1494" s="8">
        <x:v>0.25</x:v>
      </x:c>
      <x:c r="Q1494" s="7">
        <x:v>182.66</x:v>
      </x:c>
      <x:c r="R1494" s="7">
        <x:v>617.58000000000004</x:v>
      </x:c>
      <x:c r="S1494" s="5" t="s">
        <x:v>49</x:v>
      </x:c>
      <x:c r="T1494" s="7">
        <x:v>93833.320000000007</x:v>
      </x:c>
      <x:c r="U1494" s="6"/>
      <x:c r="V1494" s="6"/>
      <x:c r="W1494" s="5" t="s">
        <x:v>50</x:v>
      </x:c>
      <x:c r="X1494" s="5" t="s">
        <x:v>80</x:v>
      </x:c>
    </x:row>
    <x:row r="1495">
      <x:c r="A1495" s="5" t="s">
        <x:v>2833</x:v>
      </x:c>
      <x:c r="B1495" s="5">
        <x:v>45550</x:v>
      </x:c>
      <x:c r="C1495" s="5" t="s">
        <x:v>216</x:v>
      </x:c>
      <x:c r="D1495" s="5" t="s">
        <x:v>217</x:v>
      </x:c>
      <x:c r="E1495" s="5" t="s">
        <x:v>40</x:v>
      </x:c>
      <x:c r="F1495" s="5" t="s">
        <x:v>102</x:v>
      </x:c>
      <x:c r="G1495" s="5" t="s">
        <x:v>2834</x:v>
      </x:c>
      <x:c r="H1495" s="5" t="s">
        <x:v>43</x:v>
      </x:c>
      <x:c r="I1495" s="5" t="s">
        <x:v>261</x:v>
      </x:c>
      <x:c r="J1495" s="5" t="s">
        <x:v>116</x:v>
      </x:c>
      <x:c r="K1495" s="5" t="s">
        <x:v>61</x:v>
      </x:c>
      <x:c r="L1495" s="5" t="s">
        <x:v>131</x:v>
      </x:c>
      <x:c r="M1495" s="5" t="s">
        <x:v>170</x:v>
      </x:c>
      <x:c r="N1495" s="6">
        <x:v>3</x:v>
      </x:c>
      <x:c r="O1495" s="7">
        <x:v>168.19</x:v>
      </x:c>
      <x:c r="P1495" s="8">
        <x:v>0</x:v>
      </x:c>
      <x:c r="Q1495" s="7">
        <x:v>98.629999999999995</x:v>
      </x:c>
      <x:c r="R1495" s="7">
        <x:v>504.56999999999999</x:v>
      </x:c>
      <x:c r="S1495" s="5" t="s">
        <x:v>49</x:v>
      </x:c>
      <x:c r="T1495" s="7">
        <x:v>94735.119999999995</x:v>
      </x:c>
      <x:c r="U1495" s="6"/>
      <x:c r="V1495" s="6"/>
      <x:c r="W1495" s="5" t="s">
        <x:v>50</x:v>
      </x:c>
      <x:c r="X1495" s="5" t="s">
        <x:v>70</x:v>
      </x:c>
    </x:row>
    <x:row r="1496">
      <x:c r="A1496" s="5" t="s">
        <x:v>2835</x:v>
      </x:c>
      <x:c r="B1496" s="5">
        <x:v>46163</x:v>
      </x:c>
      <x:c r="C1496" s="5" t="s">
        <x:v>247</x:v>
      </x:c>
      <x:c r="D1496" s="5" t="s">
        <x:v>248</x:v>
      </x:c>
      <x:c r="E1496" s="5" t="s">
        <x:v>40</x:v>
      </x:c>
      <x:c r="F1496" s="5" t="s">
        <x:v>102</x:v>
      </x:c>
      <x:c r="G1496" s="5" t="s">
        <x:v>635</x:v>
      </x:c>
      <x:c r="H1496" s="5" t="s">
        <x:v>43</x:v>
      </x:c>
      <x:c r="I1496" s="5" t="s">
        <x:v>210</x:v>
      </x:c>
      <x:c r="J1496" s="5" t="s">
        <x:v>116</x:v>
      </x:c>
      <x:c r="K1496" s="5" t="s">
        <x:v>61</x:v>
      </x:c>
      <x:c r="L1496" s="5" t="s">
        <x:v>94</x:v>
      </x:c>
      <x:c r="M1496" s="5" t="s">
        <x:v>281</x:v>
      </x:c>
      <x:c r="N1496" s="6">
        <x:v>1</x:v>
      </x:c>
      <x:c r="O1496" s="7">
        <x:v>410.89999999999998</x:v>
      </x:c>
      <x:c r="P1496" s="8">
        <x:v>0.20000000000000001</x:v>
      </x:c>
      <x:c r="Q1496" s="7">
        <x:v>229.88999999999999</x:v>
      </x:c>
      <x:c r="R1496" s="7">
        <x:v>328.72000000000003</x:v>
      </x:c>
      <x:c r="S1496" s="5" t="s">
        <x:v>49</x:v>
      </x:c>
      <x:c r="T1496" s="7">
        <x:v>92972.770000000004</x:v>
      </x:c>
      <x:c r="U1496" s="6"/>
      <x:c r="V1496" s="6"/>
      <x:c r="W1496" s="5" t="s">
        <x:v>50</x:v>
      </x:c>
      <x:c r="X1496" s="5" t="s">
        <x:v>97</x:v>
      </x:c>
    </x:row>
    <x:row r="1497">
      <x:c r="A1497" s="5" t="s">
        <x:v>2836</x:v>
      </x:c>
      <x:c r="B1497" s="5">
        <x:v>46091</x:v>
      </x:c>
      <x:c r="C1497" s="5" t="s">
        <x:v>38</x:v>
      </x:c>
      <x:c r="D1497" s="5" t="s">
        <x:v>39</x:v>
      </x:c>
      <x:c r="E1497" s="5" t="s">
        <x:v>40</x:v>
      </x:c>
      <x:c r="F1497" s="5" t="s">
        <x:v>41</x:v>
      </x:c>
      <x:c r="G1497" s="5" t="s">
        <x:v>2272</x:v>
      </x:c>
      <x:c r="H1497" s="5" t="s">
        <x:v>43</x:v>
      </x:c>
      <x:c r="I1497" s="5" t="s">
        <x:v>1024</x:v>
      </x:c>
      <x:c r="J1497" s="5" t="s">
        <x:v>74</x:v>
      </x:c>
      <x:c r="K1497" s="5" t="s">
        <x:v>117</x:v>
      </x:c>
      <x:c r="L1497" s="5" t="s">
        <x:v>16</x:v>
      </x:c>
      <x:c r="M1497" s="5" t="s">
        <x:v>483</x:v>
      </x:c>
      <x:c r="N1497" s="6">
        <x:v>1</x:v>
      </x:c>
      <x:c r="O1497" s="7">
        <x:v>62.789999999999999</x:v>
      </x:c>
      <x:c r="P1497" s="8">
        <x:v>0.10000000000000001</x:v>
      </x:c>
      <x:c r="Q1497" s="7">
        <x:v>37.18</x:v>
      </x:c>
      <x:c r="R1497" s="7">
        <x:v>56.509999999999998</x:v>
      </x:c>
      <x:c r="S1497" s="5" t="s">
        <x:v>49</x:v>
      </x:c>
      <x:c r="T1497" s="7">
        <x:v>133271.44</x:v>
      </x:c>
      <x:c r="U1497" s="6"/>
      <x:c r="V1497" s="6"/>
      <x:c r="W1497" s="5" t="s">
        <x:v>50</x:v>
      </x:c>
      <x:c r="X1497" s="5" t="s">
        <x:v>70</x:v>
      </x:c>
    </x:row>
    <x:row r="1498">
      <x:c r="A1498" s="5" t="s">
        <x:v>2837</x:v>
      </x:c>
      <x:c r="B1498" s="5">
        <x:v>45777</x:v>
      </x:c>
      <x:c r="C1498" s="5" t="s">
        <x:v>216</x:v>
      </x:c>
      <x:c r="D1498" s="5" t="s">
        <x:v>217</x:v>
      </x:c>
      <x:c r="E1498" s="5" t="s">
        <x:v>40</x:v>
      </x:c>
      <x:c r="F1498" s="5" t="s">
        <x:v>102</x:v>
      </x:c>
      <x:c r="G1498" s="5" t="s">
        <x:v>2401</x:v>
      </x:c>
      <x:c r="H1498" s="5" t="s">
        <x:v>104</x:v>
      </x:c>
      <x:c r="I1498" s="5" t="s">
        <x:v>141</x:v>
      </x:c>
      <x:c r="J1498" s="5" t="s">
        <x:v>60</x:v>
      </x:c>
      <x:c r="K1498" s="5" t="s">
        <x:v>86</x:v>
      </x:c>
      <x:c r="L1498" s="5" t="s">
        <x:v>131</x:v>
      </x:c>
      <x:c r="M1498" s="5" t="s">
        <x:v>62</x:v>
      </x:c>
      <x:c r="N1498" s="6">
        <x:v>1</x:v>
      </x:c>
      <x:c r="O1498" s="7">
        <x:v>337.45999999999998</x:v>
      </x:c>
      <x:c r="P1498" s="8">
        <x:v>0</x:v>
      </x:c>
      <x:c r="Q1498" s="7">
        <x:v>203.69999999999999</x:v>
      </x:c>
      <x:c r="R1498" s="7">
        <x:v>337.45999999999998</x:v>
      </x:c>
      <x:c r="S1498" s="5" t="s">
        <x:v>49</x:v>
      </x:c>
      <x:c r="T1498" s="7">
        <x:v>82621.820000000007</x:v>
      </x:c>
      <x:c r="U1498" s="6"/>
      <x:c r="V1498" s="6"/>
      <x:c r="W1498" s="5" t="s">
        <x:v>50</x:v>
      </x:c>
      <x:c r="X1498" s="5" t="s">
        <x:v>97</x:v>
      </x:c>
    </x:row>
    <x:row r="1499">
      <x:c r="A1499" s="5" t="s">
        <x:v>2838</x:v>
      </x:c>
      <x:c r="B1499" s="5">
        <x:v>45307</x:v>
      </x:c>
      <x:c r="C1499" s="5" t="s">
        <x:v>88</x:v>
      </x:c>
      <x:c r="D1499" s="5" t="s">
        <x:v>89</x:v>
      </x:c>
      <x:c r="E1499" s="5" t="s">
        <x:v>90</x:v>
      </x:c>
      <x:c r="F1499" s="5" t="s">
        <x:v>56</x:v>
      </x:c>
      <x:c r="G1499" s="5" t="s">
        <x:v>618</x:v>
      </x:c>
      <x:c r="H1499" s="5" t="s">
        <x:v>78</x:v>
      </x:c>
      <x:c r="I1499" s="5" t="s">
        <x:v>503</x:v>
      </x:c>
      <x:c r="J1499" s="5" t="s">
        <x:v>116</x:v>
      </x:c>
      <x:c r="K1499" s="5" t="s">
        <x:v>86</x:v>
      </x:c>
      <x:c r="L1499" s="5" t="s">
        <x:v>16</x:v>
      </x:c>
      <x:c r="M1499" s="5" t="s">
        <x:v>125</x:v>
      </x:c>
      <x:c r="N1499" s="6">
        <x:v>1</x:v>
      </x:c>
      <x:c r="O1499" s="7">
        <x:v>270.56999999999999</x:v>
      </x:c>
      <x:c r="P1499" s="8">
        <x:v>0.10000000000000001</x:v>
      </x:c>
      <x:c r="Q1499" s="7">
        <x:v>195.19999999999999</x:v>
      </x:c>
      <x:c r="R1499" s="7">
        <x:v>243.50999999999999</x:v>
      </x:c>
      <x:c r="S1499" s="5" t="s">
        <x:v>49</x:v>
      </x:c>
      <x:c r="T1499" s="7">
        <x:v>201548.91</x:v>
      </x:c>
      <x:c r="U1499" s="6"/>
      <x:c r="V1499" s="6"/>
      <x:c r="W1499" s="5" t="s">
        <x:v>50</x:v>
      </x:c>
      <x:c r="X1499" s="5" t="s">
        <x:v>97</x:v>
      </x:c>
    </x:row>
    <x:row r="1500">
      <x:c r="A1500" s="5" t="s">
        <x:v>2839</x:v>
      </x:c>
      <x:c r="B1500" s="5">
        <x:v>45823</x:v>
      </x:c>
      <x:c r="C1500" s="5" t="s">
        <x:v>138</x:v>
      </x:c>
      <x:c r="D1500" s="5" t="s">
        <x:v>139</x:v>
      </x:c>
      <x:c r="E1500" s="5" t="s">
        <x:v>90</x:v>
      </x:c>
      <x:c r="F1500" s="5" t="s">
        <x:v>41</x:v>
      </x:c>
      <x:c r="G1500" s="5" t="s">
        <x:v>2840</x:v>
      </x:c>
      <x:c r="H1500" s="5" t="s">
        <x:v>104</x:v>
      </x:c>
      <x:c r="I1500" s="5" t="s">
        <x:v>395</x:v>
      </x:c>
      <x:c r="J1500" s="5" t="s">
        <x:v>74</x:v>
      </x:c>
      <x:c r="K1500" s="5" t="s">
        <x:v>86</x:v>
      </x:c>
      <x:c r="L1500" s="5" t="s">
        <x:v>131</x:v>
      </x:c>
      <x:c r="M1500" s="5" t="s">
        <x:v>122</x:v>
      </x:c>
      <x:c r="N1500" s="6">
        <x:v>1</x:v>
      </x:c>
      <x:c r="O1500" s="7">
        <x:v>72.560000000000002</x:v>
      </x:c>
      <x:c r="P1500" s="8">
        <x:v>0.25</x:v>
      </x:c>
      <x:c r="Q1500" s="7">
        <x:v>37.950000000000003</x:v>
      </x:c>
      <x:c r="R1500" s="7">
        <x:v>54.420000000000002</x:v>
      </x:c>
      <x:c r="S1500" s="5" t="s">
        <x:v>49</x:v>
      </x:c>
      <x:c r="T1500" s="7">
        <x:v>61704.370000000003</x:v>
      </x:c>
      <x:c r="U1500" s="6"/>
      <x:c r="V1500" s="6"/>
      <x:c r="W1500" s="5" t="s">
        <x:v>50</x:v>
      </x:c>
      <x:c r="X1500" s="5" t="s">
        <x:v>97</x:v>
      </x:c>
    </x:row>
    <x:row r="1501">
      <x:c r="A1501" s="5" t="s">
        <x:v>2841</x:v>
      </x:c>
      <x:c r="B1501" s="5" t="s">
        <x:v>99</x:v>
      </x:c>
      <x:c r="C1501" s="5" t="s">
        <x:v>185</x:v>
      </x:c>
      <x:c r="D1501" s="5" t="s">
        <x:v>186</x:v>
      </x:c>
      <x:c r="E1501" s="5" t="s">
        <x:v>90</x:v>
      </x:c>
      <x:c r="F1501" s="5" t="s">
        <x:v>41</x:v>
      </x:c>
      <x:c r="G1501" s="5" t="s">
        <x:v>746</x:v>
      </x:c>
      <x:c r="H1501" s="5" t="s">
        <x:v>104</x:v>
      </x:c>
      <x:c r="I1501" s="5" t="s">
        <x:v>250</x:v>
      </x:c>
      <x:c r="J1501" s="5" t="s">
        <x:v>60</x:v>
      </x:c>
      <x:c r="K1501" s="5" t="s">
        <x:v>46</x:v>
      </x:c>
      <x:c r="L1501" s="5" t="s">
        <x:v>131</x:v>
      </x:c>
      <x:c r="M1501" s="5" t="s">
        <x:v>442</x:v>
      </x:c>
      <x:c r="N1501" s="6">
        <x:v>2</x:v>
      </x:c>
      <x:c r="O1501" s="7">
        <x:v>194.02000000000001</x:v>
      </x:c>
      <x:c r="P1501" s="8">
        <x:v>0.20000000000000001</x:v>
      </x:c>
      <x:c r="Q1501" s="7">
        <x:v>120.05</x:v>
      </x:c>
      <x:c r="R1501" s="7">
        <x:v>310.43000000000001</x:v>
      </x:c>
      <x:c r="S1501" s="5" t="s">
        <x:v>49</x:v>
      </x:c>
      <x:c r="T1501" s="7">
        <x:v>61533.190000000002</x:v>
      </x:c>
      <x:c r="U1501" s="6"/>
      <x:c r="V1501" s="6"/>
      <x:c r="W1501" s="5" t="s">
        <x:v>50</x:v>
      </x:c>
      <x:c r="X1501" s="5" t="s">
        <x:v>97</x:v>
      </x:c>
    </x:row>
    <x:row r="1502">
      <x:c r="A1502" s="5" t="s">
        <x:v>2842</x:v>
      </x:c>
      <x:c r="B1502" s="5">
        <x:v>45561</x:v>
      </x:c>
      <x:c r="C1502" s="5" t="s">
        <x:v>127</x:v>
      </x:c>
      <x:c r="D1502" s="5" t="s">
        <x:v>128</x:v>
      </x:c>
      <x:c r="E1502" s="5" t="s">
        <x:v>55</x:v>
      </x:c>
      <x:c r="F1502" s="5" t="s">
        <x:v>41</x:v>
      </x:c>
      <x:c r="G1502" s="5" t="s">
        <x:v>2677</x:v>
      </x:c>
      <x:c r="H1502" s="5" t="s">
        <x:v>104</x:v>
      </x:c>
      <x:c r="I1502" s="5" t="s">
        <x:v>400</x:v>
      </x:c>
      <x:c r="J1502" s="5" t="s">
        <x:v>93</x:v>
      </x:c>
      <x:c r="K1502" s="5" t="s">
        <x:v>61</x:v>
      </x:c>
      <x:c r="L1502" s="5" t="s">
        <x:v>16</x:v>
      </x:c>
      <x:c r="M1502" s="5" t="s">
        <x:v>154</x:v>
      </x:c>
      <x:c r="N1502" s="6">
        <x:v>2</x:v>
      </x:c>
      <x:c r="O1502" s="7">
        <x:v>29.620000000000001</x:v>
      </x:c>
      <x:c r="P1502" s="8">
        <x:v>0.20000000000000001</x:v>
      </x:c>
      <x:c r="Q1502" s="7">
        <x:v>16.07</x:v>
      </x:c>
      <x:c r="R1502" s="7">
        <x:v>47.390000000000001</x:v>
      </x:c>
      <x:c r="S1502" s="5" t="s">
        <x:v>49</x:v>
      </x:c>
      <x:c r="T1502" s="7">
        <x:v>148910.81</x:v>
      </x:c>
      <x:c r="U1502" s="6"/>
      <x:c r="V1502" s="6"/>
      <x:c r="W1502" s="5" t="s">
        <x:v>50</x:v>
      </x:c>
      <x:c r="X1502" s="5" t="s">
        <x:v>51</x:v>
      </x:c>
    </x:row>
    <x:row r="1503">
      <x:c r="A1503" s="5" t="s">
        <x:v>2843</x:v>
      </x:c>
      <x:c r="B1503" s="5">
        <x:v>45903</x:v>
      </x:c>
      <x:c r="C1503" s="5" t="s">
        <x:v>283</x:v>
      </x:c>
      <x:c r="D1503" s="5" t="s">
        <x:v>284</x:v>
      </x:c>
      <x:c r="E1503" s="5" t="s">
        <x:v>55</x:v>
      </x:c>
      <x:c r="F1503" s="5" t="s">
        <x:v>56</x:v>
      </x:c>
      <x:c r="G1503" s="5" t="s">
        <x:v>2844</x:v>
      </x:c>
      <x:c r="H1503" s="5" t="s">
        <x:v>104</x:v>
      </x:c>
      <x:c r="I1503" s="5" t="s">
        <x:v>370</x:v>
      </x:c>
      <x:c r="J1503" s="5" t="s">
        <x:v>60</x:v>
      </x:c>
      <x:c r="K1503" s="5" t="s">
        <x:v>86</x:v>
      </x:c>
      <x:c r="L1503" s="5" t="s">
        <x:v>16</x:v>
      </x:c>
      <x:c r="M1503" s="5" t="s">
        <x:v>154</x:v>
      </x:c>
      <x:c r="N1503" s="6">
        <x:v>4</x:v>
      </x:c>
      <x:c r="O1503" s="7">
        <x:v>139.02000000000001</x:v>
      </x:c>
      <x:c r="P1503" s="8">
        <x:v>0.14999999999999999</x:v>
      </x:c>
      <x:c r="Q1503" s="7">
        <x:v>107.52</x:v>
      </x:c>
      <x:c r="R1503" s="7">
        <x:v>472.67000000000002</x:v>
      </x:c>
      <x:c r="S1503" s="5" t="s">
        <x:v>49</x:v>
      </x:c>
      <x:c r="T1503" s="7">
        <x:v>154062.95000000001</x:v>
      </x:c>
      <x:c r="U1503" s="6"/>
      <x:c r="V1503" s="6"/>
      <x:c r="W1503" s="5" t="s">
        <x:v>50</x:v>
      </x:c>
      <x:c r="X1503" s="5" t="s">
        <x:v>51</x:v>
      </x:c>
    </x:row>
    <x:row r="1504">
      <x:c r="A1504" s="5" t="s">
        <x:v>2845</x:v>
      </x:c>
      <x:c r="B1504" s="5">
        <x:v>45972</x:v>
      </x:c>
      <x:c r="C1504" s="5" t="s">
        <x:v>64</x:v>
      </x:c>
      <x:c r="D1504" s="5" t="s">
        <x:v>65</x:v>
      </x:c>
      <x:c r="E1504" s="5" t="s">
        <x:v>40</x:v>
      </x:c>
      <x:c r="F1504" s="5" t="s">
        <x:v>66</x:v>
      </x:c>
      <x:c r="G1504" s="5" t="s">
        <x:v>1380</x:v>
      </x:c>
      <x:c r="H1504" s="5" t="s">
        <x:v>58</x:v>
      </x:c>
      <x:c r="I1504" s="5" t="s">
        <x:v>1094</x:v>
      </x:c>
      <x:c r="J1504" s="5" t="s">
        <x:v>116</x:v>
      </x:c>
      <x:c r="K1504" s="5" t="s">
        <x:v>61</x:v>
      </x:c>
      <x:c r="L1504" s="5" t="s">
        <x:v>16</x:v>
      </x:c>
      <x:c r="M1504" s="5" t="s">
        <x:v>530</x:v>
      </x:c>
      <x:c r="N1504" s="6">
        <x:v>1</x:v>
      </x:c>
      <x:c r="O1504" s="7">
        <x:v>172</x:v>
      </x:c>
      <x:c r="P1504" s="8">
        <x:v>0</x:v>
      </x:c>
      <x:c r="Q1504" s="7">
        <x:v>92.340000000000003</x:v>
      </x:c>
      <x:c r="R1504" s="7">
        <x:v>172</x:v>
      </x:c>
      <x:c r="S1504" s="5" t="s">
        <x:v>49</x:v>
      </x:c>
      <x:c r="T1504" s="7">
        <x:v>191492.26999999999</x:v>
      </x:c>
      <x:c r="U1504" s="6"/>
      <x:c r="V1504" s="6"/>
      <x:c r="W1504" s="5" t="s">
        <x:v>50</x:v>
      </x:c>
      <x:c r="X1504" s="5" t="s">
        <x:v>80</x:v>
      </x:c>
    </x:row>
    <x:row r="1505">
      <x:c r="A1505" s="5" t="s">
        <x:v>2846</x:v>
      </x:c>
      <x:c r="B1505" s="5">
        <x:v>45443</x:v>
      </x:c>
      <x:c r="C1505" s="5" t="s">
        <x:v>216</x:v>
      </x:c>
      <x:c r="D1505" s="5" t="s">
        <x:v>217</x:v>
      </x:c>
      <x:c r="E1505" s="5" t="s">
        <x:v>40</x:v>
      </x:c>
      <x:c r="F1505" s="5" t="s">
        <x:v>102</x:v>
      </x:c>
      <x:c r="G1505" s="5" t="s">
        <x:v>1087</x:v>
      </x:c>
      <x:c r="H1505" s="5" t="s">
        <x:v>58</x:v>
      </x:c>
      <x:c r="I1505" s="5" t="s">
        <x:v>362</x:v>
      </x:c>
      <x:c r="J1505" s="5" t="s">
        <x:v>45</x:v>
      </x:c>
      <x:c r="K1505" s="5" t="s">
        <x:v>46</x:v>
      </x:c>
      <x:c r="L1505" s="5" t="s">
        <x:v>94</x:v>
      </x:c>
      <x:c r="M1505" s="5" t="s">
        <x:v>198</x:v>
      </x:c>
      <x:c r="N1505" s="6">
        <x:v>2</x:v>
      </x:c>
      <x:c r="O1505" s="7">
        <x:v>337.33999999999997</x:v>
      </x:c>
      <x:c r="P1505" s="8">
        <x:v>0.14999999999999999</x:v>
      </x:c>
      <x:c r="Q1505" s="7">
        <x:v>258.26999999999998</x:v>
      </x:c>
      <x:c r="R1505" s="7">
        <x:v>573.48000000000002</x:v>
      </x:c>
      <x:c r="S1505" s="5" t="s">
        <x:v>49</x:v>
      </x:c>
      <x:c r="T1505" s="7">
        <x:v>99855.539999999994</x:v>
      </x:c>
      <x:c r="U1505" s="6"/>
      <x:c r="V1505" s="6"/>
      <x:c r="W1505" s="5" t="s">
        <x:v>50</x:v>
      </x:c>
      <x:c r="X1505" s="5" t="s">
        <x:v>70</x:v>
      </x:c>
    </x:row>
    <x:row r="1506">
      <x:c r="A1506" s="5" t="s">
        <x:v>2847</x:v>
      </x:c>
      <x:c r="B1506" s="5">
        <x:v>45640</x:v>
      </x:c>
      <x:c r="C1506" s="5" t="s">
        <x:v>194</x:v>
      </x:c>
      <x:c r="D1506" s="5" t="s">
        <x:v>195</x:v>
      </x:c>
      <x:c r="E1506" s="5" t="s">
        <x:v>90</x:v>
      </x:c>
      <x:c r="F1506" s="5" t="s">
        <x:v>158</x:v>
      </x:c>
      <x:c r="G1506" s="5" t="s">
        <x:v>1417</x:v>
      </x:c>
      <x:c r="H1506" s="5" t="s">
        <x:v>43</x:v>
      </x:c>
      <x:c r="I1506" s="5" t="s">
        <x:v>59</x:v>
      </x:c>
      <x:c r="J1506" s="5" t="s">
        <x:v>60</x:v>
      </x:c>
      <x:c r="K1506" s="5" t="s">
        <x:v>61</x:v>
      </x:c>
      <x:c r="L1506" s="5" t="s">
        <x:v>16</x:v>
      </x:c>
      <x:c r="M1506" s="5" t="s">
        <x:v>75</x:v>
      </x:c>
      <x:c r="N1506" s="6">
        <x:v>1</x:v>
      </x:c>
      <x:c r="O1506" s="7">
        <x:v>119.15000000000001</x:v>
      </x:c>
      <x:c r="P1506" s="8">
        <x:v>0.14999999999999999</x:v>
      </x:c>
      <x:c r="Q1506" s="7">
        <x:v>90.019999999999996</x:v>
      </x:c>
      <x:c r="R1506" s="7">
        <x:v>101.28</x:v>
      </x:c>
      <x:c r="S1506" s="5" t="s">
        <x:v>49</x:v>
      </x:c>
      <x:c r="T1506" s="7">
        <x:v>188024.64000000001</x:v>
      </x:c>
      <x:c r="U1506" s="6"/>
      <x:c r="V1506" s="6"/>
      <x:c r="W1506" s="5" t="s">
        <x:v>50</x:v>
      </x:c>
      <x:c r="X1506" s="5" t="s">
        <x:v>70</x:v>
      </x:c>
    </x:row>
    <x:row r="1507">
      <x:c r="A1507" s="5" t="s">
        <x:v>2848</x:v>
      </x:c>
      <x:c r="B1507" s="5">
        <x:v>45981</x:v>
      </x:c>
      <x:c r="C1507" s="5" t="s">
        <x:v>144</x:v>
      </x:c>
      <x:c r="D1507" s="5" t="s">
        <x:v>145</x:v>
      </x:c>
      <x:c r="E1507" s="5" t="s">
        <x:v>55</x:v>
      </x:c>
      <x:c r="F1507" s="5" t="s">
        <x:v>66</x:v>
      </x:c>
      <x:c r="G1507" s="5" t="s">
        <x:v>2849</x:v>
      </x:c>
      <x:c r="H1507" s="5" t="s">
        <x:v>58</x:v>
      </x:c>
      <x:c r="I1507" s="5" t="s">
        <x:v>332</x:v>
      </x:c>
      <x:c r="J1507" s="5" t="s">
        <x:v>93</x:v>
      </x:c>
      <x:c r="K1507" s="5" t="s">
        <x:v>117</x:v>
      </x:c>
      <x:c r="L1507" s="5" t="s">
        <x:v>131</x:v>
      </x:c>
      <x:c r="M1507" s="5" t="s">
        <x:v>211</x:v>
      </x:c>
      <x:c r="N1507" s="6">
        <x:v>1</x:v>
      </x:c>
      <x:c r="O1507" s="7">
        <x:v>43.979999999999997</x:v>
      </x:c>
      <x:c r="P1507" s="8">
        <x:v>0.25</x:v>
      </x:c>
      <x:c r="Q1507" s="7">
        <x:v>33.719999999999999</x:v>
      </x:c>
      <x:c r="R1507" s="7">
        <x:v>32.979999999999997</x:v>
      </x:c>
      <x:c r="S1507" s="5" t="s">
        <x:v>49</x:v>
      </x:c>
      <x:c r="T1507" s="7">
        <x:v>66142.160000000003</x:v>
      </x:c>
      <x:c r="U1507" s="6"/>
      <x:c r="V1507" s="6"/>
      <x:c r="W1507" s="5" t="s">
        <x:v>50</x:v>
      </x:c>
      <x:c r="X1507" s="5" t="s">
        <x:v>80</x:v>
      </x:c>
    </x:row>
    <x:row r="1508">
      <x:c r="A1508" s="5" t="s">
        <x:v>2850</x:v>
      </x:c>
      <x:c r="B1508" s="5">
        <x:v>45841</x:v>
      </x:c>
      <x:c r="C1508" s="5" t="s">
        <x:v>340</x:v>
      </x:c>
      <x:c r="D1508" s="5" t="s">
        <x:v>341</x:v>
      </x:c>
      <x:c r="E1508" s="5" t="s">
        <x:v>55</x:v>
      </x:c>
      <x:c r="F1508" s="5" t="s">
        <x:v>66</x:v>
      </x:c>
      <x:c r="G1508" s="5" t="s">
        <x:v>1593</x:v>
      </x:c>
      <x:c r="H1508" s="5" t="s">
        <x:v>78</x:v>
      </x:c>
      <x:c r="I1508" s="5" t="s">
        <x:v>797</x:v>
      </x:c>
      <x:c r="J1508" s="5" t="s">
        <x:v>93</x:v>
      </x:c>
      <x:c r="K1508" s="5" t="s">
        <x:v>117</x:v>
      </x:c>
      <x:c r="L1508" s="5" t="s">
        <x:v>16</x:v>
      </x:c>
      <x:c r="M1508" s="5" t="s">
        <x:v>530</x:v>
      </x:c>
      <x:c r="N1508" s="6">
        <x:v>1</x:v>
      </x:c>
      <x:c r="O1508" s="7">
        <x:v>38.740000000000002</x:v>
      </x:c>
      <x:c r="P1508" s="8">
        <x:v>0.20000000000000001</x:v>
      </x:c>
      <x:c r="Q1508" s="7">
        <x:v>28.800000000000001</x:v>
      </x:c>
      <x:c r="R1508" s="7">
        <x:v>30.989999999999998</x:v>
      </x:c>
      <x:c r="S1508" s="5" t="s">
        <x:v>49</x:v>
      </x:c>
      <x:c r="T1508" s="7">
        <x:v>120169.75</x:v>
      </x:c>
      <x:c r="U1508" s="6"/>
      <x:c r="V1508" s="6"/>
      <x:c r="W1508" s="5" t="s">
        <x:v>50</x:v>
      </x:c>
      <x:c r="X1508" s="5" t="s">
        <x:v>80</x:v>
      </x:c>
    </x:row>
    <x:row r="1509">
      <x:c r="A1509" s="5" t="s">
        <x:v>2851</x:v>
      </x:c>
      <x:c r="B1509" s="5">
        <x:v>46088</x:v>
      </x:c>
      <x:c r="C1509" s="5" t="s">
        <x:v>88</x:v>
      </x:c>
      <x:c r="D1509" s="5" t="s">
        <x:v>89</x:v>
      </x:c>
      <x:c r="E1509" s="5" t="s">
        <x:v>90</x:v>
      </x:c>
      <x:c r="F1509" s="5" t="s">
        <x:v>56</x:v>
      </x:c>
      <x:c r="G1509" s="5" t="s">
        <x:v>2852</x:v>
      </x:c>
      <x:c r="H1509" s="5" t="s">
        <x:v>58</x:v>
      </x:c>
      <x:c r="I1509" s="5" t="s">
        <x:v>667</x:v>
      </x:c>
      <x:c r="J1509" s="5" t="s">
        <x:v>45</x:v>
      </x:c>
      <x:c r="K1509" s="5" t="s">
        <x:v>117</x:v>
      </x:c>
      <x:c r="L1509" s="5" t="s">
        <x:v>47</x:v>
      </x:c>
      <x:c r="M1509" s="5" t="s">
        <x:v>62</x:v>
      </x:c>
      <x:c r="N1509" s="6">
        <x:v>2</x:v>
      </x:c>
      <x:c r="O1509" s="7">
        <x:v>297.38</x:v>
      </x:c>
      <x:c r="P1509" s="8">
        <x:v>0</x:v>
      </x:c>
      <x:c r="Q1509" s="7">
        <x:v>237.46000000000001</x:v>
      </x:c>
      <x:c r="R1509" s="7">
        <x:v>594.75999999999999</x:v>
      </x:c>
      <x:c r="S1509" s="5" t="s">
        <x:v>49</x:v>
      </x:c>
      <x:c r="T1509" s="7">
        <x:v>71261.809999999998</x:v>
      </x:c>
      <x:c r="U1509" s="6"/>
      <x:c r="V1509" s="6"/>
      <x:c r="W1509" s="5" t="s">
        <x:v>50</x:v>
      </x:c>
      <x:c r="X1509" s="5" t="s">
        <x:v>70</x:v>
      </x:c>
    </x:row>
    <x:row r="1510">
      <x:c r="A1510" s="5" t="s">
        <x:v>2853</x:v>
      </x:c>
      <x:c r="B1510" s="5">
        <x:v>45652</x:v>
      </x:c>
      <x:c r="C1510" s="5" t="s">
        <x:v>108</x:v>
      </x:c>
      <x:c r="D1510" s="5" t="s">
        <x:v>109</x:v>
      </x:c>
      <x:c r="E1510" s="5" t="s">
        <x:v>90</x:v>
      </x:c>
      <x:c r="F1510" s="5" t="s">
        <x:v>102</x:v>
      </x:c>
      <x:c r="G1510" s="5" t="s">
        <x:v>2538</x:v>
      </x:c>
      <x:c r="H1510" s="5" t="s">
        <x:v>43</x:v>
      </x:c>
      <x:c r="I1510" s="5" t="s">
        <x:v>971</x:v>
      </x:c>
      <x:c r="J1510" s="5" t="s">
        <x:v>116</x:v>
      </x:c>
      <x:c r="K1510" s="5" t="s">
        <x:v>117</x:v>
      </x:c>
      <x:c r="L1510" s="5" t="s">
        <x:v>94</x:v>
      </x:c>
      <x:c r="M1510" s="5" t="s">
        <x:v>350</x:v>
      </x:c>
      <x:c r="N1510" s="6">
        <x:v>2</x:v>
      </x:c>
      <x:c r="O1510" s="7">
        <x:v>220.22999999999999</x:v>
      </x:c>
      <x:c r="P1510" s="8">
        <x:v>0.25</x:v>
      </x:c>
      <x:c r="Q1510" s="7">
        <x:v>127.25</x:v>
      </x:c>
      <x:c r="R1510" s="7">
        <x:v>330.33999999999997</x:v>
      </x:c>
      <x:c r="S1510" s="5" t="s">
        <x:v>49</x:v>
      </x:c>
      <x:c r="T1510" s="7">
        <x:v>100663.36</x:v>
      </x:c>
      <x:c r="U1510" s="6"/>
      <x:c r="V1510" s="6"/>
      <x:c r="W1510" s="5" t="s">
        <x:v>50</x:v>
      </x:c>
      <x:c r="X1510" s="5" t="s">
        <x:v>70</x:v>
      </x:c>
    </x:row>
    <x:row r="1511">
      <x:c r="A1511" s="5" t="s">
        <x:v>2854</x:v>
      </x:c>
      <x:c r="B1511" s="5">
        <x:v>45614</x:v>
      </x:c>
      <x:c r="C1511" s="5" t="s">
        <x:v>178</x:v>
      </x:c>
      <x:c r="D1511" s="5" t="s">
        <x:v>179</x:v>
      </x:c>
      <x:c r="E1511" s="5" t="s">
        <x:v>90</x:v>
      </x:c>
      <x:c r="F1511" s="5" t="s">
        <x:v>66</x:v>
      </x:c>
      <x:c r="G1511" s="5" t="s">
        <x:v>975</x:v>
      </x:c>
      <x:c r="H1511" s="5" t="s">
        <x:v>104</x:v>
      </x:c>
      <x:c r="I1511" s="5" t="s">
        <x:v>536</x:v>
      </x:c>
      <x:c r="J1511" s="5" t="s">
        <x:v>116</x:v>
      </x:c>
      <x:c r="K1511" s="5" t="s">
        <x:v>61</x:v>
      </x:c>
      <x:c r="L1511" s="5" t="s">
        <x:v>47</x:v>
      </x:c>
      <x:c r="M1511" s="5" t="s">
        <x:v>95</x:v>
      </x:c>
      <x:c r="N1511" s="6">
        <x:v>6</x:v>
      </x:c>
      <x:c r="O1511" s="7">
        <x:v>170.87</x:v>
      </x:c>
      <x:c r="P1511" s="8">
        <x:v>0.25</x:v>
      </x:c>
      <x:c r="Q1511" s="7">
        <x:v>114.48</x:v>
      </x:c>
      <x:c r="R1511" s="7">
        <x:v>768.90999999999997</x:v>
      </x:c>
      <x:c r="S1511" s="5" t="s">
        <x:v>49</x:v>
      </x:c>
      <x:c r="T1511" s="7">
        <x:v>96017.009999999995</x:v>
      </x:c>
      <x:c r="U1511" s="6"/>
      <x:c r="V1511" s="6"/>
      <x:c r="W1511" s="5" t="s">
        <x:v>50</x:v>
      </x:c>
      <x:c r="X1511" s="5" t="s">
        <x:v>70</x:v>
      </x:c>
    </x:row>
    <x:row r="1512">
      <x:c r="A1512" s="5" t="s">
        <x:v>2855</x:v>
      </x:c>
      <x:c r="B1512" s="5">
        <x:v>45553</x:v>
      </x:c>
      <x:c r="C1512" s="5" t="s">
        <x:v>100</x:v>
      </x:c>
      <x:c r="D1512" s="5" t="s">
        <x:v>101</x:v>
      </x:c>
      <x:c r="E1512" s="5" t="s">
        <x:v>90</x:v>
      </x:c>
      <x:c r="F1512" s="5" t="s">
        <x:v>102</x:v>
      </x:c>
      <x:c r="G1512" s="5" t="s">
        <x:v>2856</x:v>
      </x:c>
      <x:c r="H1512" s="5" t="s">
        <x:v>78</x:v>
      </x:c>
      <x:c r="I1512" s="5" t="s">
        <x:v>242</x:v>
      </x:c>
      <x:c r="J1512" s="5" t="s">
        <x:v>116</x:v>
      </x:c>
      <x:c r="K1512" s="5" t="s">
        <x:v>86</x:v>
      </x:c>
      <x:c r="L1512" s="5" t="s">
        <x:v>16</x:v>
      </x:c>
      <x:c r="M1512" s="5" t="s">
        <x:v>112</x:v>
      </x:c>
      <x:c r="N1512" s="6">
        <x:v>1</x:v>
      </x:c>
      <x:c r="O1512" s="7">
        <x:v>291.61000000000001</x:v>
      </x:c>
      <x:c r="P1512" s="8">
        <x:v>0.20000000000000001</x:v>
      </x:c>
      <x:c r="Q1512" s="7">
        <x:v>185.19999999999999</x:v>
      </x:c>
      <x:c r="R1512" s="7">
        <x:v>233.28999999999999</x:v>
      </x:c>
      <x:c r="S1512" s="5" t="s">
        <x:v>49</x:v>
      </x:c>
      <x:c r="T1512" s="7">
        <x:v>179527.31</x:v>
      </x:c>
      <x:c r="U1512" s="6"/>
      <x:c r="V1512" s="6"/>
      <x:c r="W1512" s="5" t="s">
        <x:v>50</x:v>
      </x:c>
      <x:c r="X1512" s="5" t="s">
        <x:v>70</x:v>
      </x:c>
    </x:row>
    <x:row r="1513">
      <x:c r="A1513" s="5" t="s">
        <x:v>2857</x:v>
      </x:c>
      <x:c r="B1513" s="5">
        <x:v>45927</x:v>
      </x:c>
      <x:c r="C1513" s="5" t="s">
        <x:v>100</x:v>
      </x:c>
      <x:c r="D1513" s="5" t="s">
        <x:v>101</x:v>
      </x:c>
      <x:c r="E1513" s="5" t="s">
        <x:v>90</x:v>
      </x:c>
      <x:c r="F1513" s="5" t="s">
        <x:v>102</x:v>
      </x:c>
      <x:c r="G1513" s="5" t="s">
        <x:v>1969</x:v>
      </x:c>
      <x:c r="H1513" s="5" t="s">
        <x:v>104</x:v>
      </x:c>
      <x:c r="I1513" s="5" t="s">
        <x:v>703</x:v>
      </x:c>
      <x:c r="J1513" s="5" t="s">
        <x:v>93</x:v>
      </x:c>
      <x:c r="K1513" s="5" t="s">
        <x:v>117</x:v>
      </x:c>
      <x:c r="L1513" s="5" t="s">
        <x:v>16</x:v>
      </x:c>
      <x:c r="M1513" s="5" t="s">
        <x:v>118</x:v>
      </x:c>
      <x:c r="N1513" s="6">
        <x:v>1</x:v>
      </x:c>
      <x:c r="O1513" s="7">
        <x:v>47.609999999999999</x:v>
      </x:c>
      <x:c r="P1513" s="8">
        <x:v>0.14999999999999999</x:v>
      </x:c>
      <x:c r="Q1513" s="7">
        <x:v>30.600000000000001</x:v>
      </x:c>
      <x:c r="R1513" s="7">
        <x:v>40.469999999999999</x:v>
      </x:c>
      <x:c r="S1513" s="5" t="s">
        <x:v>49</x:v>
      </x:c>
      <x:c r="T1513" s="7">
        <x:v>130275.56</x:v>
      </x:c>
      <x:c r="U1513" s="6"/>
      <x:c r="V1513" s="6"/>
      <x:c r="W1513" s="5" t="s">
        <x:v>50</x:v>
      </x:c>
      <x:c r="X1513" s="5" t="s">
        <x:v>51</x:v>
      </x:c>
    </x:row>
    <x:row r="1514">
      <x:c r="A1514" s="5" t="s">
        <x:v>2858</x:v>
      </x:c>
      <x:c r="B1514" s="5">
        <x:v>45804</x:v>
      </x:c>
      <x:c r="C1514" s="5" t="s">
        <x:v>162</x:v>
      </x:c>
      <x:c r="D1514" s="5" t="s">
        <x:v>163</x:v>
      </x:c>
      <x:c r="E1514" s="5" t="s">
        <x:v>40</x:v>
      </x:c>
      <x:c r="F1514" s="5" t="s">
        <x:v>158</x:v>
      </x:c>
      <x:c r="G1514" s="5" t="s">
        <x:v>2859</x:v>
      </x:c>
      <x:c r="H1514" s="5" t="s">
        <x:v>58</x:v>
      </x:c>
      <x:c r="I1514" s="5" t="s">
        <x:v>894</x:v>
      </x:c>
      <x:c r="J1514" s="5" t="s">
        <x:v>45</x:v>
      </x:c>
      <x:c r="K1514" s="5" t="s">
        <x:v>46</x:v>
      </x:c>
      <x:c r="L1514" s="5" t="s">
        <x:v>16</x:v>
      </x:c>
      <x:c r="M1514" s="5" t="s">
        <x:v>329</x:v>
      </x:c>
      <x:c r="N1514" s="6">
        <x:v>5</x:v>
      </x:c>
      <x:c r="O1514" s="7">
        <x:v>349.24000000000001</x:v>
      </x:c>
      <x:c r="P1514" s="8">
        <x:v>0.20000000000000001</x:v>
      </x:c>
      <x:c r="Q1514" s="7">
        <x:v>197.65000000000001</x:v>
      </x:c>
      <x:c r="R1514" s="7">
        <x:v>1396.96</x:v>
      </x:c>
      <x:c r="S1514" s="5" t="s">
        <x:v>49</x:v>
      </x:c>
      <x:c r="T1514" s="7">
        <x:v>121245.57000000001</x:v>
      </x:c>
      <x:c r="U1514" s="6">
        <x:v>89</x:v>
      </x:c>
      <x:c r="V1514" s="6">
        <x:v>17</x:v>
      </x:c>
      <x:c r="W1514" s="5" t="s">
        <x:v>50</x:v>
      </x:c>
      <x:c r="X1514" s="5" t="s">
        <x:v>97</x:v>
      </x:c>
    </x:row>
    <x:row r="1515">
      <x:c r="A1515" s="5" t="s">
        <x:v>2860</x:v>
      </x:c>
      <x:c r="B1515" s="5">
        <x:v>45482</x:v>
      </x:c>
      <x:c r="C1515" s="5" t="s">
        <x:v>162</x:v>
      </x:c>
      <x:c r="D1515" s="5" t="s">
        <x:v>163</x:v>
      </x:c>
      <x:c r="E1515" s="5" t="s">
        <x:v>40</x:v>
      </x:c>
      <x:c r="F1515" s="5" t="s">
        <x:v>158</x:v>
      </x:c>
      <x:c r="G1515" s="5" t="s">
        <x:v>2782</x:v>
      </x:c>
      <x:c r="H1515" s="5" t="s">
        <x:v>104</x:v>
      </x:c>
      <x:c r="I1515" s="5" t="s">
        <x:v>44</x:v>
      </x:c>
      <x:c r="J1515" s="5" t="s">
        <x:v>45</x:v>
      </x:c>
      <x:c r="K1515" s="5" t="s">
        <x:v>46</x:v>
      </x:c>
      <x:c r="L1515" s="5" t="s">
        <x:v>16</x:v>
      </x:c>
      <x:c r="M1515" s="5" t="s">
        <x:v>118</x:v>
      </x:c>
      <x:c r="N1515" s="6">
        <x:v>1</x:v>
      </x:c>
      <x:c r="O1515" s="7">
        <x:v>305.73000000000002</x:v>
      </x:c>
      <x:c r="P1515" s="8">
        <x:v>0.14999999999999999</x:v>
      </x:c>
      <x:c r="Q1515" s="7">
        <x:v>185.21000000000001</x:v>
      </x:c>
      <x:c r="R1515" s="7">
        <x:v>259.87</x:v>
      </x:c>
      <x:c r="S1515" s="5" t="s">
        <x:v>49</x:v>
      </x:c>
      <x:c r="T1515" s="7">
        <x:v>178635.19</x:v>
      </x:c>
      <x:c r="U1515" s="6"/>
      <x:c r="V1515" s="6"/>
      <x:c r="W1515" s="5" t="s">
        <x:v>50</x:v>
      </x:c>
      <x:c r="X1515" s="5" t="s">
        <x:v>80</x:v>
      </x:c>
    </x:row>
    <x:row r="1516">
      <x:c r="A1516" s="5" t="s">
        <x:v>2861</x:v>
      </x:c>
      <x:c r="B1516" s="5">
        <x:v>45446</x:v>
      </x:c>
      <x:c r="C1516" s="5" t="s">
        <x:v>156</x:v>
      </x:c>
      <x:c r="D1516" s="5" t="s">
        <x:v>157</x:v>
      </x:c>
      <x:c r="E1516" s="5" t="s">
        <x:v>55</x:v>
      </x:c>
      <x:c r="F1516" s="5" t="s">
        <x:v>158</x:v>
      </x:c>
      <x:c r="G1516" s="5" t="s">
        <x:v>432</x:v>
      </x:c>
      <x:c r="H1516" s="5" t="s">
        <x:v>58</x:v>
      </x:c>
      <x:c r="I1516" s="5" t="s">
        <x:v>291</x:v>
      </x:c>
      <x:c r="J1516" s="5" t="s">
        <x:v>74</x:v>
      </x:c>
      <x:c r="K1516" s="5" t="s">
        <x:v>86</x:v>
      </x:c>
      <x:c r="L1516" s="5" t="s">
        <x:v>16</x:v>
      </x:c>
      <x:c r="M1516" s="5" t="s">
        <x:v>275</x:v>
      </x:c>
      <x:c r="N1516" s="6">
        <x:v>1</x:v>
      </x:c>
      <x:c r="O1516" s="7">
        <x:v>30.059999999999999</x:v>
      </x:c>
      <x:c r="P1516" s="8">
        <x:v>0</x:v>
      </x:c>
      <x:c r="Q1516" s="7">
        <x:v>17.600000000000001</x:v>
      </x:c>
      <x:c r="R1516" s="7">
        <x:v>30.059999999999999</x:v>
      </x:c>
      <x:c r="S1516" s="5" t="s">
        <x:v>49</x:v>
      </x:c>
      <x:c r="T1516" s="7">
        <x:v>201185.26000000001</x:v>
      </x:c>
      <x:c r="U1516" s="6"/>
      <x:c r="V1516" s="6"/>
      <x:c r="W1516" s="5" t="s">
        <x:v>50</x:v>
      </x:c>
      <x:c r="X1516" s="5" t="s">
        <x:v>97</x:v>
      </x:c>
    </x:row>
    <x:row r="1517">
      <x:c r="A1517" s="5" t="s">
        <x:v>2862</x:v>
      </x:c>
      <x:c r="B1517" s="5">
        <x:v>46139</x:v>
      </x:c>
      <x:c r="C1517" s="5" t="s">
        <x:v>194</x:v>
      </x:c>
      <x:c r="D1517" s="5" t="s">
        <x:v>195</x:v>
      </x:c>
      <x:c r="E1517" s="5" t="s">
        <x:v>90</x:v>
      </x:c>
      <x:c r="F1517" s="5" t="s">
        <x:v>158</x:v>
      </x:c>
      <x:c r="G1517" s="5" t="s">
        <x:v>627</x:v>
      </x:c>
      <x:c r="H1517" s="5" t="s">
        <x:v>58</x:v>
      </x:c>
      <x:c r="I1517" s="5" t="s">
        <x:v>875</x:v>
      </x:c>
      <x:c r="J1517" s="5" t="s">
        <x:v>74</x:v>
      </x:c>
      <x:c r="K1517" s="5" t="s">
        <x:v>46</x:v>
      </x:c>
      <x:c r="L1517" s="5" t="s">
        <x:v>94</x:v>
      </x:c>
      <x:c r="M1517" s="5" t="s">
        <x:v>281</x:v>
      </x:c>
      <x:c r="N1517" s="6">
        <x:v>1</x:v>
      </x:c>
      <x:c r="O1517" s="7">
        <x:v>68.650000000000006</x:v>
      </x:c>
      <x:c r="P1517" s="8">
        <x:v>5.0000000000000003e-002</x:v>
      </x:c>
      <x:c r="Q1517" s="7">
        <x:v>43.259999999999998</x:v>
      </x:c>
      <x:c r="R1517" s="7">
        <x:v>65.219999999999999</x:v>
      </x:c>
      <x:c r="S1517" s="5" t="s">
        <x:v>49</x:v>
      </x:c>
      <x:c r="T1517" s="7">
        <x:v>78880.639999999999</x:v>
      </x:c>
      <x:c r="U1517" s="6"/>
      <x:c r="V1517" s="6"/>
      <x:c r="W1517" s="5" t="s">
        <x:v>50</x:v>
      </x:c>
      <x:c r="X1517" s="5" t="s">
        <x:v>80</x:v>
      </x:c>
    </x:row>
    <x:row r="1518">
      <x:c r="A1518" s="5" t="s">
        <x:v>2863</x:v>
      </x:c>
      <x:c r="B1518" s="5">
        <x:v>45824</x:v>
      </x:c>
      <x:c r="C1518" s="5" t="s">
        <x:v>156</x:v>
      </x:c>
      <x:c r="D1518" s="5" t="s">
        <x:v>157</x:v>
      </x:c>
      <x:c r="E1518" s="5" t="s">
        <x:v>55</x:v>
      </x:c>
      <x:c r="F1518" s="5" t="s">
        <x:v>158</x:v>
      </x:c>
      <x:c r="G1518" s="5" t="s">
        <x:v>2864</x:v>
      </x:c>
      <x:c r="H1518" s="5" t="s">
        <x:v>78</x:v>
      </x:c>
      <x:c r="I1518" s="5" t="s">
        <x:v>343</x:v>
      </x:c>
      <x:c r="J1518" s="5" t="s">
        <x:v>93</x:v>
      </x:c>
      <x:c r="K1518" s="5" t="s">
        <x:v>61</x:v>
      </x:c>
      <x:c r="L1518" s="5" t="s">
        <x:v>16</x:v>
      </x:c>
      <x:c r="M1518" s="5" t="s">
        <x:v>62</x:v>
      </x:c>
      <x:c r="N1518" s="6">
        <x:v>3</x:v>
      </x:c>
      <x:c r="O1518" s="7">
        <x:v>16.73</x:v>
      </x:c>
      <x:c r="P1518" s="8">
        <x:v>0.14999999999999999</x:v>
      </x:c>
      <x:c r="Q1518" s="7">
        <x:v>10.119999999999999</x:v>
      </x:c>
      <x:c r="R1518" s="7">
        <x:v>42.659999999999997</x:v>
      </x:c>
      <x:c r="S1518" s="5" t="s">
        <x:v>49</x:v>
      </x:c>
      <x:c r="T1518" s="7">
        <x:v>182108.66</x:v>
      </x:c>
      <x:c r="U1518" s="6"/>
      <x:c r="V1518" s="6"/>
      <x:c r="W1518" s="5" t="s">
        <x:v>50</x:v>
      </x:c>
      <x:c r="X1518" s="5" t="s">
        <x:v>70</x:v>
      </x:c>
    </x:row>
    <x:row r="1519">
      <x:c r="A1519" s="5" t="s">
        <x:v>2865</x:v>
      </x:c>
      <x:c r="B1519" s="5">
        <x:v>45336</x:v>
      </x:c>
      <x:c r="C1519" s="5" t="s">
        <x:v>194</x:v>
      </x:c>
      <x:c r="D1519" s="5" t="s">
        <x:v>195</x:v>
      </x:c>
      <x:c r="E1519" s="5" t="s">
        <x:v>90</x:v>
      </x:c>
      <x:c r="F1519" s="5" t="s">
        <x:v>158</x:v>
      </x:c>
      <x:c r="G1519" s="5" t="s">
        <x:v>2214</x:v>
      </x:c>
      <x:c r="H1519" s="5" t="s">
        <x:v>78</x:v>
      </x:c>
      <x:c r="I1519" s="5" t="s">
        <x:v>1490</x:v>
      </x:c>
      <x:c r="J1519" s="5" t="s">
        <x:v>45</x:v>
      </x:c>
      <x:c r="K1519" s="5" t="s">
        <x:v>86</x:v>
      </x:c>
      <x:c r="L1519" s="5" t="s">
        <x:v>16</x:v>
      </x:c>
      <x:c r="M1519" s="5" t="s">
        <x:v>329</x:v>
      </x:c>
      <x:c r="N1519" s="6">
        <x:v>1</x:v>
      </x:c>
      <x:c r="O1519" s="7">
        <x:v>429.64999999999998</x:v>
      </x:c>
      <x:c r="P1519" s="8">
        <x:v>0.14999999999999999</x:v>
      </x:c>
      <x:c r="Q1519" s="7">
        <x:v>213.25</x:v>
      </x:c>
      <x:c r="R1519" s="7">
        <x:v>365.19999999999999</x:v>
      </x:c>
      <x:c r="S1519" s="5" t="s">
        <x:v>49</x:v>
      </x:c>
      <x:c r="T1519" s="7">
        <x:v>156754.04999999999</x:v>
      </x:c>
      <x:c r="U1519" s="6"/>
      <x:c r="V1519" s="6"/>
      <x:c r="W1519" s="5" t="s">
        <x:v>50</x:v>
      </x:c>
      <x:c r="X1519" s="5" t="s">
        <x:v>70</x:v>
      </x:c>
    </x:row>
    <x:row r="1520">
      <x:c r="A1520" s="5" t="s">
        <x:v>2866</x:v>
      </x:c>
      <x:c r="B1520" s="5">
        <x:v>46018</x:v>
      </x:c>
      <x:c r="C1520" s="5" t="s">
        <x:v>127</x:v>
      </x:c>
      <x:c r="D1520" s="5" t="s">
        <x:v>128</x:v>
      </x:c>
      <x:c r="E1520" s="5" t="s">
        <x:v>55</x:v>
      </x:c>
      <x:c r="F1520" s="5" t="s">
        <x:v>41</x:v>
      </x:c>
      <x:c r="G1520" s="5" t="s">
        <x:v>2867</x:v>
      </x:c>
      <x:c r="H1520" s="5" t="s">
        <x:v>78</x:v>
      </x:c>
      <x:c r="I1520" s="5" t="s">
        <x:v>762</x:v>
      </x:c>
      <x:c r="J1520" s="5" t="s">
        <x:v>74</x:v>
      </x:c>
      <x:c r="K1520" s="5" t="s">
        <x:v>46</x:v>
      </x:c>
      <x:c r="L1520" s="5" t="s">
        <x:v>47</x:v>
      </x:c>
      <x:c r="M1520" s="5" t="s">
        <x:v>442</x:v>
      </x:c>
      <x:c r="N1520" s="6">
        <x:v>2</x:v>
      </x:c>
      <x:c r="O1520" s="7">
        <x:v>56.18</x:v>
      </x:c>
      <x:c r="P1520" s="8">
        <x:v>0</x:v>
      </x:c>
      <x:c r="Q1520" s="7">
        <x:v>42.109999999999999</x:v>
      </x:c>
      <x:c r="R1520" s="7">
        <x:v>112.36</x:v>
      </x:c>
      <x:c r="S1520" s="5" t="s">
        <x:v>49</x:v>
      </x:c>
      <x:c r="T1520" s="7">
        <x:v>99744.490000000005</x:v>
      </x:c>
      <x:c r="U1520" s="6"/>
      <x:c r="V1520" s="6"/>
      <x:c r="W1520" s="5" t="s">
        <x:v>50</x:v>
      </x:c>
      <x:c r="X1520" s="5" t="s">
        <x:v>80</x:v>
      </x:c>
    </x:row>
    <x:row r="1521">
      <x:c r="A1521" s="5" t="s">
        <x:v>2868</x:v>
      </x:c>
      <x:c r="B1521" s="5">
        <x:v>45436</x:v>
      </x:c>
      <x:c r="C1521" s="5" t="s">
        <x:v>82</x:v>
      </x:c>
      <x:c r="D1521" s="5" t="s">
        <x:v>83</x:v>
      </x:c>
      <x:c r="E1521" s="5" t="s">
        <x:v>40</x:v>
      </x:c>
      <x:c r="F1521" s="5" t="s">
        <x:v>56</x:v>
      </x:c>
      <x:c r="G1521" s="5" t="s">
        <x:v>2869</x:v>
      </x:c>
      <x:c r="H1521" s="5" t="s">
        <x:v>78</x:v>
      </x:c>
      <x:c r="I1521" s="5" t="s">
        <x:v>1008</x:v>
      </x:c>
      <x:c r="J1521" s="5" t="s">
        <x:v>116</x:v>
      </x:c>
      <x:c r="K1521" s="5" t="s">
        <x:v>46</x:v>
      </x:c>
      <x:c r="L1521" s="5" t="s">
        <x:v>94</x:v>
      </x:c>
      <x:c r="M1521" s="5" t="s">
        <x:v>62</x:v>
      </x:c>
      <x:c r="N1521" s="6">
        <x:v>1</x:v>
      </x:c>
      <x:c r="O1521" s="7">
        <x:v>321.97000000000003</x:v>
      </x:c>
      <x:c r="P1521" s="8">
        <x:v>0.25</x:v>
      </x:c>
      <x:c r="Q1521" s="7">
        <x:v>146.41999999999999</x:v>
      </x:c>
      <x:c r="R1521" s="7">
        <x:v>241.47999999999999</x:v>
      </x:c>
      <x:c r="S1521" s="5" t="s">
        <x:v>49</x:v>
      </x:c>
      <x:c r="T1521" s="7">
        <x:v>66675.25</x:v>
      </x:c>
      <x:c r="U1521" s="6"/>
      <x:c r="V1521" s="6"/>
      <x:c r="W1521" s="5" t="s">
        <x:v>50</x:v>
      </x:c>
      <x:c r="X1521" s="5" t="s">
        <x:v>51</x:v>
      </x:c>
    </x:row>
    <x:row r="1522">
      <x:c r="A1522" s="5" t="s">
        <x:v>2870</x:v>
      </x:c>
      <x:c r="B1522" s="5">
        <x:v>46192</x:v>
      </x:c>
      <x:c r="C1522" s="5" t="s">
        <x:v>144</x:v>
      </x:c>
      <x:c r="D1522" s="5" t="s">
        <x:v>145</x:v>
      </x:c>
      <x:c r="E1522" s="5" t="s">
        <x:v>55</x:v>
      </x:c>
      <x:c r="F1522" s="5" t="s">
        <x:v>66</x:v>
      </x:c>
      <x:c r="G1522" s="5" t="s">
        <x:v>2871</x:v>
      </x:c>
      <x:c r="H1522" s="5" t="s">
        <x:v>78</x:v>
      </x:c>
      <x:c r="I1522" s="5" t="s">
        <x:v>757</x:v>
      </x:c>
      <x:c r="J1522" s="5" t="s">
        <x:v>116</x:v>
      </x:c>
      <x:c r="K1522" s="5" t="s">
        <x:v>117</x:v>
      </x:c>
      <x:c r="L1522" s="5" t="s">
        <x:v>16</x:v>
      </x:c>
      <x:c r="M1522" s="5" t="s">
        <x:v>166</x:v>
      </x:c>
      <x:c r="N1522" s="6">
        <x:v>1</x:v>
      </x:c>
      <x:c r="O1522" s="7">
        <x:v>303.69</x:v>
      </x:c>
      <x:c r="P1522" s="8">
        <x:v>0</x:v>
      </x:c>
      <x:c r="Q1522" s="7">
        <x:v>221.74000000000001</x:v>
      </x:c>
      <x:c r="R1522" s="7">
        <x:v>303.69</x:v>
      </x:c>
      <x:c r="S1522" s="5" t="s">
        <x:v>49</x:v>
      </x:c>
      <x:c r="T1522" s="7">
        <x:v>157901.54999999999</x:v>
      </x:c>
      <x:c r="U1522" s="6"/>
      <x:c r="V1522" s="6"/>
      <x:c r="W1522" s="5" t="s">
        <x:v>50</x:v>
      </x:c>
      <x:c r="X1522" s="5" t="s">
        <x:v>51</x:v>
      </x:c>
    </x:row>
    <x:row r="1523">
      <x:c r="A1523" s="5" t="s">
        <x:v>2872</x:v>
      </x:c>
      <x:c r="B1523" s="5">
        <x:v>46002</x:v>
      </x:c>
      <x:c r="C1523" s="5" t="s">
        <x:v>200</x:v>
      </x:c>
      <x:c r="D1523" s="5" t="s">
        <x:v>201</x:v>
      </x:c>
      <x:c r="E1523" s="5" t="s">
        <x:v>40</x:v>
      </x:c>
      <x:c r="F1523" s="5" t="s">
        <x:v>158</x:v>
      </x:c>
      <x:c r="G1523" s="5" t="s">
        <x:v>2873</x:v>
      </x:c>
      <x:c r="H1523" s="5" t="s">
        <x:v>104</x:v>
      </x:c>
      <x:c r="I1523" s="5" t="s">
        <x:v>395</x:v>
      </x:c>
      <x:c r="J1523" s="5" t="s">
        <x:v>74</x:v>
      </x:c>
      <x:c r="K1523" s="5" t="s">
        <x:v>86</x:v>
      </x:c>
      <x:c r="L1523" s="5" t="s">
        <x:v>2090</x:v>
      </x:c>
      <x:c r="M1523" s="5" t="s">
        <x:v>118</x:v>
      </x:c>
      <x:c r="N1523" s="6">
        <x:v>-1</x:v>
      </x:c>
      <x:c r="O1523" s="7">
        <x:v>69.290000000000006</x:v>
      </x:c>
      <x:c r="P1523" s="8">
        <x:v>0.14999999999999999</x:v>
      </x:c>
      <x:c r="Q1523" s="7">
        <x:v>37.950000000000003</x:v>
      </x:c>
      <x:c r="R1523" s="7">
        <x:v>-58.899999999999999</x:v>
      </x:c>
      <x:c r="S1523" s="5" t="s">
        <x:v>49</x:v>
      </x:c>
      <x:c r="T1523" s="7">
        <x:v>98647.460000000006</x:v>
      </x:c>
      <x:c r="U1523" s="6"/>
      <x:c r="V1523" s="6"/>
      <x:c r="W1523" s="5" t="s">
        <x:v>96</x:v>
      </x:c>
      <x:c r="X1523" s="5" t="s">
        <x:v>51</x:v>
      </x:c>
    </x:row>
    <x:row r="1524">
      <x:c r="A1524" s="5" t="s">
        <x:v>2874</x:v>
      </x:c>
      <x:c r="B1524" s="5">
        <x:v>45810</x:v>
      </x:c>
      <x:c r="C1524" s="5" t="s">
        <x:v>185</x:v>
      </x:c>
      <x:c r="D1524" s="5" t="s">
        <x:v>186</x:v>
      </x:c>
      <x:c r="E1524" s="5" t="s">
        <x:v>90</x:v>
      </x:c>
      <x:c r="F1524" s="5" t="s">
        <x:v>41</x:v>
      </x:c>
      <x:c r="G1524" s="5" t="s">
        <x:v>1181</x:v>
      </x:c>
      <x:c r="H1524" s="5" t="s">
        <x:v>58</x:v>
      </x:c>
      <x:c r="I1524" s="5" t="s">
        <x:v>313</x:v>
      </x:c>
      <x:c r="J1524" s="5" t="s">
        <x:v>60</x:v>
      </x:c>
      <x:c r="K1524" s="5" t="s">
        <x:v>61</x:v>
      </x:c>
      <x:c r="L1524" s="5" t="s">
        <x:v>16</x:v>
      </x:c>
      <x:c r="M1524" s="5" t="s">
        <x:v>281</x:v>
      </x:c>
      <x:c r="N1524" s="6">
        <x:v>-1</x:v>
      </x:c>
      <x:c r="O1524" s="7">
        <x:v>136.56999999999999</x:v>
      </x:c>
      <x:c r="P1524" s="8">
        <x:v>0.20000000000000001</x:v>
      </x:c>
      <x:c r="Q1524" s="7">
        <x:v>102.78</x:v>
      </x:c>
      <x:c r="R1524" s="7">
        <x:v>-109.26000000000001</x:v>
      </x:c>
      <x:c r="S1524" s="5" t="s">
        <x:v>49</x:v>
      </x:c>
      <x:c r="T1524" s="7">
        <x:v>170776.26999999999</x:v>
      </x:c>
      <x:c r="U1524" s="6"/>
      <x:c r="V1524" s="6"/>
      <x:c r="W1524" s="5" t="s">
        <x:v>96</x:v>
      </x:c>
      <x:c r="X1524" s="5" t="s">
        <x:v>80</x:v>
      </x:c>
    </x:row>
    <x:row r="1525">
      <x:c r="A1525" s="5" t="s">
        <x:v>2875</x:v>
      </x:c>
      <x:c r="B1525" s="5">
        <x:v>45933</x:v>
      </x:c>
      <x:c r="C1525" s="5" t="s">
        <x:v>53</x:v>
      </x:c>
      <x:c r="D1525" s="5" t="s">
        <x:v>54</x:v>
      </x:c>
      <x:c r="E1525" s="5" t="s">
        <x:v>55</x:v>
      </x:c>
      <x:c r="F1525" s="5" t="s">
        <x:v>56</x:v>
      </x:c>
      <x:c r="G1525" s="5" t="s">
        <x:v>2876</x:v>
      </x:c>
      <x:c r="H1525" s="5" t="s">
        <x:v>43</x:v>
      </x:c>
      <x:c r="I1525" s="5" t="s">
        <x:v>261</x:v>
      </x:c>
      <x:c r="J1525" s="5" t="s">
        <x:v>116</x:v>
      </x:c>
      <x:c r="K1525" s="5" t="s">
        <x:v>61</x:v>
      </x:c>
      <x:c r="L1525" s="5" t="s">
        <x:v>16</x:v>
      </x:c>
      <x:c r="M1525" s="5" t="s">
        <x:v>329</x:v>
      </x:c>
      <x:c r="N1525" s="6">
        <x:v>0</x:v>
      </x:c>
      <x:c r="O1525" s="7">
        <x:v>175.78999999999999</x:v>
      </x:c>
      <x:c r="P1525" s="8">
        <x:v>0.10000000000000001</x:v>
      </x:c>
      <x:c r="Q1525" s="7">
        <x:v>98.629999999999995</x:v>
      </x:c>
      <x:c r="R1525" s="7">
        <x:v>0</x:v>
      </x:c>
      <x:c r="S1525" s="5" t="s">
        <x:v>49</x:v>
      </x:c>
      <x:c r="T1525" s="7">
        <x:v>153232.59</x:v>
      </x:c>
      <x:c r="U1525" s="6"/>
      <x:c r="V1525" s="6"/>
      <x:c r="W1525" s="5" t="s">
        <x:v>151</x:v>
      </x:c>
      <x:c r="X1525" s="5" t="s">
        <x:v>97</x:v>
      </x:c>
    </x:row>
    <x:row r="1526">
      <x:c r="A1526" s="5" t="s">
        <x:v>2877</x:v>
      </x:c>
      <x:c r="B1526" s="5">
        <x:v>46007</x:v>
      </x:c>
      <x:c r="C1526" s="5" t="s">
        <x:v>178</x:v>
      </x:c>
      <x:c r="D1526" s="5" t="s">
        <x:v>179</x:v>
      </x:c>
      <x:c r="E1526" s="5" t="s">
        <x:v>90</x:v>
      </x:c>
      <x:c r="F1526" s="5" t="s">
        <x:v>66</x:v>
      </x:c>
      <x:c r="G1526" s="5" t="s">
        <x:v>1840</x:v>
      </x:c>
      <x:c r="H1526" s="5" t="s">
        <x:v>104</x:v>
      </x:c>
      <x:c r="I1526" s="5" t="s">
        <x:v>288</x:v>
      </x:c>
      <x:c r="J1526" s="5" t="s">
        <x:v>116</x:v>
      </x:c>
      <x:c r="K1526" s="5" t="s">
        <x:v>46</x:v>
      </x:c>
      <x:c r="L1526" s="5" t="s">
        <x:v>131</x:v>
      </x:c>
      <x:c r="M1526" s="5" t="s">
        <x:v>275</x:v>
      </x:c>
      <x:c r="N1526" s="6">
        <x:v>9</x:v>
      </x:c>
      <x:c r="O1526" s="7">
        <x:v>110.39</x:v>
      </x:c>
      <x:c r="P1526" s="8">
        <x:v>0.25</x:v>
      </x:c>
      <x:c r="Q1526" s="7">
        <x:v>77.019999999999996</x:v>
      </x:c>
      <x:c r="R1526" s="7">
        <x:v>745.13</x:v>
      </x:c>
      <x:c r="S1526" s="5" t="s">
        <x:v>49</x:v>
      </x:c>
      <x:c r="T1526" s="7">
        <x:v>92516.600000000006</x:v>
      </x:c>
      <x:c r="U1526" s="6"/>
      <x:c r="V1526" s="6"/>
      <x:c r="W1526" s="5" t="s">
        <x:v>50</x:v>
      </x:c>
      <x:c r="X1526" s="5" t="s">
        <x:v>70</x:v>
      </x:c>
    </x:row>
    <x:row r="1527">
      <x:c r="A1527" s="5" t="s">
        <x:v>2878</x:v>
      </x:c>
      <x:c r="B1527" s="5">
        <x:v>46078</x:v>
      </x:c>
      <x:c r="C1527" s="5" t="s">
        <x:v>127</x:v>
      </x:c>
      <x:c r="D1527" s="5" t="s">
        <x:v>128</x:v>
      </x:c>
      <x:c r="E1527" s="5" t="s">
        <x:v>55</x:v>
      </x:c>
      <x:c r="F1527" s="5" t="s">
        <x:v>41</x:v>
      </x:c>
      <x:c r="G1527" s="5" t="s">
        <x:v>2084</x:v>
      </x:c>
      <x:c r="H1527" s="5" t="s">
        <x:v>78</x:v>
      </x:c>
      <x:c r="I1527" s="5" t="s">
        <x:v>232</x:v>
      </x:c>
      <x:c r="J1527" s="5" t="s">
        <x:v>93</x:v>
      </x:c>
      <x:c r="K1527" s="5" t="s">
        <x:v>61</x:v>
      </x:c>
      <x:c r="L1527" s="5" t="s">
        <x:v>16</x:v>
      </x:c>
      <x:c r="M1527" s="5" t="s">
        <x:v>419</x:v>
      </x:c>
      <x:c r="N1527" s="6">
        <x:v>1</x:v>
      </x:c>
      <x:c r="O1527" s="7">
        <x:v>42.609999999999999</x:v>
      </x:c>
      <x:c r="P1527" s="8">
        <x:v>0.10000000000000001</x:v>
      </x:c>
      <x:c r="Q1527" s="7">
        <x:v>26.989999999999998</x:v>
      </x:c>
      <x:c r="R1527" s="7">
        <x:v>38.350000000000001</x:v>
      </x:c>
      <x:c r="S1527" s="5" t="s">
        <x:v>49</x:v>
      </x:c>
      <x:c r="T1527" s="7">
        <x:v>121225.56</x:v>
      </x:c>
      <x:c r="U1527" s="6"/>
      <x:c r="V1527" s="6"/>
      <x:c r="W1527" s="5" t="s">
        <x:v>50</x:v>
      </x:c>
      <x:c r="X1527" s="5" t="s">
        <x:v>80</x:v>
      </x:c>
    </x:row>
    <x:row r="1528">
      <x:c r="A1528" s="5" t="s">
        <x:v>2879</x:v>
      </x:c>
      <x:c r="B1528" s="5">
        <x:v>46199</x:v>
      </x:c>
      <x:c r="C1528" s="5" t="s">
        <x:v>340</x:v>
      </x:c>
      <x:c r="D1528" s="5" t="s">
        <x:v>341</x:v>
      </x:c>
      <x:c r="E1528" s="5" t="s">
        <x:v>55</x:v>
      </x:c>
      <x:c r="F1528" s="5" t="s">
        <x:v>66</x:v>
      </x:c>
      <x:c r="G1528" s="5" t="s">
        <x:v>1129</x:v>
      </x:c>
      <x:c r="H1528" s="5" t="s">
        <x:v>58</x:v>
      </x:c>
      <x:c r="I1528" s="5" t="s">
        <x:v>1168</x:v>
      </x:c>
      <x:c r="J1528" s="5" t="s">
        <x:v>45</x:v>
      </x:c>
      <x:c r="K1528" s="5" t="s">
        <x:v>61</x:v>
      </x:c>
      <x:c r="L1528" s="5" t="s">
        <x:v>47</x:v>
      </x:c>
      <x:c r="M1528" s="5" t="s">
        <x:v>48</x:v>
      </x:c>
      <x:c r="N1528" s="6">
        <x:v>1</x:v>
      </x:c>
      <x:c r="O1528" s="7">
        <x:v>723.60000000000002</x:v>
      </x:c>
      <x:c r="P1528" s="8">
        <x:v>0.14999999999999999</x:v>
      </x:c>
      <x:c r="Q1528" s="7">
        <x:v>519.94000000000005</x:v>
      </x:c>
      <x:c r="R1528" s="7">
        <x:v>615.05999999999995</x:v>
      </x:c>
      <x:c r="S1528" s="5" t="s">
        <x:v>49</x:v>
      </x:c>
      <x:c r="T1528" s="7">
        <x:v>64241.190000000002</x:v>
      </x:c>
      <x:c r="U1528" s="6"/>
      <x:c r="V1528" s="6"/>
      <x:c r="W1528" s="5" t="s">
        <x:v>50</x:v>
      </x:c>
      <x:c r="X1528" s="5" t="s">
        <x:v>51</x:v>
      </x:c>
    </x:row>
    <x:row r="1529">
      <x:c r="A1529" s="5" t="s">
        <x:v>2880</x:v>
      </x:c>
      <x:c r="B1529" s="5">
        <x:v>46131</x:v>
      </x:c>
      <x:c r="C1529" s="5" t="s">
        <x:v>200</x:v>
      </x:c>
      <x:c r="D1529" s="5" t="s">
        <x:v>201</x:v>
      </x:c>
      <x:c r="E1529" s="5" t="s">
        <x:v>40</x:v>
      </x:c>
      <x:c r="F1529" s="5" t="s">
        <x:v>158</x:v>
      </x:c>
      <x:c r="G1529" s="5" t="s">
        <x:v>2881</x:v>
      </x:c>
      <x:c r="H1529" s="5" t="s">
        <x:v>104</x:v>
      </x:c>
      <x:c r="I1529" s="5" t="s">
        <x:v>181</x:v>
      </x:c>
      <x:c r="J1529" s="5" t="s">
        <x:v>93</x:v>
      </x:c>
      <x:c r="K1529" s="5" t="s">
        <x:v>61</x:v>
      </x:c>
      <x:c r="L1529" s="5" t="s">
        <x:v>47</x:v>
      </x:c>
      <x:c r="M1529" s="5" t="s">
        <x:v>125</x:v>
      </x:c>
      <x:c r="N1529" s="6">
        <x:v>1</x:v>
      </x:c>
      <x:c r="O1529" s="7">
        <x:v>45.020000000000003</x:v>
      </x:c>
      <x:c r="P1529" s="8">
        <x:v>0</x:v>
      </x:c>
      <x:c r="Q1529" s="7">
        <x:v>31.379999999999999</x:v>
      </x:c>
      <x:c r="R1529" s="7">
        <x:v>45.020000000000003</x:v>
      </x:c>
      <x:c r="S1529" s="5" t="s">
        <x:v>49</x:v>
      </x:c>
      <x:c r="T1529" s="7">
        <x:v>65526.400000000001</x:v>
      </x:c>
      <x:c r="U1529" s="6"/>
      <x:c r="V1529" s="6"/>
      <x:c r="W1529" s="5" t="s">
        <x:v>50</x:v>
      </x:c>
      <x:c r="X1529" s="5" t="s">
        <x:v>80</x:v>
      </x:c>
    </x:row>
    <x:row r="1530">
      <x:c r="A1530" s="5" t="s">
        <x:v>2882</x:v>
      </x:c>
      <x:c r="B1530" s="5">
        <x:v>45954</x:v>
      </x:c>
      <x:c r="C1530" s="5" t="s">
        <x:v>162</x:v>
      </x:c>
      <x:c r="D1530" s="5" t="s">
        <x:v>163</x:v>
      </x:c>
      <x:c r="E1530" s="5" t="s">
        <x:v>40</x:v>
      </x:c>
      <x:c r="F1530" s="5" t="s">
        <x:v>158</x:v>
      </x:c>
      <x:c r="G1530" s="5" t="s">
        <x:v>2883</x:v>
      </x:c>
      <x:c r="H1530" s="5" t="s">
        <x:v>58</x:v>
      </x:c>
      <x:c r="I1530" s="5" t="s">
        <x:v>68</x:v>
      </x:c>
      <x:c r="J1530" s="5" t="s">
        <x:v>45</x:v>
      </x:c>
      <x:c r="K1530" s="5" t="s">
        <x:v>46</x:v>
      </x:c>
      <x:c r="L1530" s="5" t="s">
        <x:v>16</x:v>
      </x:c>
      <x:c r="M1530" s="5" t="s">
        <x:v>125</x:v>
      </x:c>
      <x:c r="N1530" s="6">
        <x:v>5</x:v>
      </x:c>
      <x:c r="O1530" s="7">
        <x:v>781.10000000000002</x:v>
      </x:c>
      <x:c r="P1530" s="8">
        <x:v>0</x:v>
      </x:c>
      <x:c r="Q1530" s="7">
        <x:v>537.84000000000003</x:v>
      </x:c>
      <x:c r="R1530" s="7">
        <x:v>3905.5</x:v>
      </x:c>
      <x:c r="S1530" s="5" t="s">
        <x:v>49</x:v>
      </x:c>
      <x:c r="T1530" s="7">
        <x:v>166027.73000000001</x:v>
      </x:c>
      <x:c r="U1530" s="6"/>
      <x:c r="V1530" s="6"/>
      <x:c r="W1530" s="5" t="s">
        <x:v>50</x:v>
      </x:c>
      <x:c r="X1530" s="5" t="s">
        <x:v>51</x:v>
      </x:c>
    </x:row>
    <x:row r="1531">
      <x:c r="A1531" s="5" t="s">
        <x:v>2884</x:v>
      </x:c>
      <x:c r="B1531" s="5">
        <x:v>45375</x:v>
      </x:c>
      <x:c r="C1531" s="5" t="s">
        <x:v>82</x:v>
      </x:c>
      <x:c r="D1531" s="5" t="s">
        <x:v>83</x:v>
      </x:c>
      <x:c r="E1531" s="5" t="s">
        <x:v>40</x:v>
      </x:c>
      <x:c r="F1531" s="5" t="s">
        <x:v>277</x:v>
      </x:c>
      <x:c r="G1531" s="5" t="s">
        <x:v>2885</x:v>
      </x:c>
      <x:c r="H1531" s="5" t="s">
        <x:v>58</x:v>
      </x:c>
      <x:c r="I1531" s="5" t="s">
        <x:v>470</x:v>
      </x:c>
      <x:c r="J1531" s="5" t="s">
        <x:v>74</x:v>
      </x:c>
      <x:c r="K1531" s="5" t="s">
        <x:v>46</x:v>
      </x:c>
      <x:c r="L1531" s="5" t="s">
        <x:v>16</x:v>
      </x:c>
      <x:c r="M1531" s="5" t="s">
        <x:v>112</x:v>
      </x:c>
      <x:c r="N1531" s="6">
        <x:v>1</x:v>
      </x:c>
      <x:c r="O1531" s="7">
        <x:v>67.769999999999996</x:v>
      </x:c>
      <x:c r="P1531" s="8">
        <x:v>0</x:v>
      </x:c>
      <x:c r="Q1531" s="7">
        <x:v>45.609999999999999</x:v>
      </x:c>
      <x:c r="R1531" s="7">
        <x:v>67.769999999999996</x:v>
      </x:c>
      <x:c r="S1531" s="5" t="s">
        <x:v>49</x:v>
      </x:c>
      <x:c r="T1531" s="7">
        <x:v>183066.56</x:v>
      </x:c>
      <x:c r="U1531" s="6"/>
      <x:c r="V1531" s="6"/>
      <x:c r="W1531" s="5" t="s">
        <x:v>50</x:v>
      </x:c>
      <x:c r="X1531" s="5" t="s">
        <x:v>51</x:v>
      </x:c>
    </x:row>
    <x:row r="1532">
      <x:c r="A1532" s="5" t="s">
        <x:v>2886</x:v>
      </x:c>
      <x:c r="B1532" s="5">
        <x:v>45581</x:v>
      </x:c>
      <x:c r="C1532" s="5" t="s">
        <x:v>53</x:v>
      </x:c>
      <x:c r="D1532" s="5" t="s">
        <x:v>54</x:v>
      </x:c>
      <x:c r="E1532" s="5" t="s">
        <x:v>55</x:v>
      </x:c>
      <x:c r="F1532" s="5" t="s">
        <x:v>56</x:v>
      </x:c>
      <x:c r="G1532" s="5" t="s">
        <x:v>2887</x:v>
      </x:c>
      <x:c r="H1532" s="5" t="s">
        <x:v>43</x:v>
      </x:c>
      <x:c r="I1532" s="5" t="s">
        <x:v>619</x:v>
      </x:c>
      <x:c r="J1532" s="5" t="s">
        <x:v>116</x:v>
      </x:c>
      <x:c r="K1532" s="5" t="s">
        <x:v>117</x:v>
      </x:c>
      <x:c r="L1532" s="5" t="s">
        <x:v>16</x:v>
      </x:c>
      <x:c r="M1532" s="5" t="s">
        <x:v>95</x:v>
      </x:c>
      <x:c r="N1532" s="6">
        <x:v>2</x:v>
      </x:c>
      <x:c r="O1532" s="7">
        <x:v>333.00999999999999</x:v>
      </x:c>
      <x:c r="P1532" s="8">
        <x:v>0</x:v>
      </x:c>
      <x:c r="Q1532" s="7">
        <x:v>211</x:v>
      </x:c>
      <x:c r="R1532" s="7">
        <x:v>666.01999999999998</x:v>
      </x:c>
      <x:c r="S1532" s="5" t="s">
        <x:v>49</x:v>
      </x:c>
      <x:c r="T1532" s="7">
        <x:v>157359.17999999999</x:v>
      </x:c>
      <x:c r="U1532" s="6"/>
      <x:c r="V1532" s="6"/>
      <x:c r="W1532" s="5" t="s">
        <x:v>50</x:v>
      </x:c>
      <x:c r="X1532" s="5" t="s">
        <x:v>97</x:v>
      </x:c>
    </x:row>
    <x:row r="1533">
      <x:c r="A1533" s="5" t="s">
        <x:v>2888</x:v>
      </x:c>
      <x:c r="B1533" s="5">
        <x:v>46071</x:v>
      </x:c>
      <x:c r="C1533" s="5" t="s">
        <x:v>200</x:v>
      </x:c>
      <x:c r="D1533" s="5" t="s">
        <x:v>201</x:v>
      </x:c>
      <x:c r="E1533" s="5" t="s">
        <x:v>40</x:v>
      </x:c>
      <x:c r="F1533" s="5" t="s">
        <x:v>158</x:v>
      </x:c>
      <x:c r="G1533" s="5" t="s">
        <x:v>2889</x:v>
      </x:c>
      <x:c r="H1533" s="5" t="s">
        <x:v>78</x:v>
      </x:c>
      <x:c r="I1533" s="5" t="s">
        <x:v>121</x:v>
      </x:c>
      <x:c r="J1533" s="5" t="s">
        <x:v>93</x:v>
      </x:c>
      <x:c r="K1533" s="5" t="s">
        <x:v>46</x:v>
      </x:c>
      <x:c r="L1533" s="5" t="s">
        <x:v>94</x:v>
      </x:c>
      <x:c r="M1533" s="5" t="s">
        <x:v>132</x:v>
      </x:c>
      <x:c r="N1533" s="6">
        <x:v>2</x:v>
      </x:c>
      <x:c r="O1533" s="7">
        <x:v>24.120000000000001</x:v>
      </x:c>
      <x:c r="P1533" s="8">
        <x:v>0.10000000000000001</x:v>
      </x:c>
      <x:c r="Q1533" s="7">
        <x:v>18.82</x:v>
      </x:c>
      <x:c r="R1533" s="7">
        <x:v>43.420000000000002</x:v>
      </x:c>
      <x:c r="S1533" s="5" t="s">
        <x:v>49</x:v>
      </x:c>
      <x:c r="T1533" s="7">
        <x:v>61732</x:v>
      </x:c>
      <x:c r="U1533" s="6"/>
      <x:c r="V1533" s="6"/>
      <x:c r="W1533" s="5" t="s">
        <x:v>50</x:v>
      </x:c>
      <x:c r="X1533" s="5" t="s">
        <x:v>51</x:v>
      </x:c>
    </x:row>
    <x:row r="1534">
      <x:c r="A1534" s="5" t="s">
        <x:v>2890</x:v>
      </x:c>
      <x:c r="B1534" s="5">
        <x:v>45322</x:v>
      </x:c>
      <x:c r="C1534" s="5" t="s">
        <x:v>200</x:v>
      </x:c>
      <x:c r="D1534" s="5" t="s">
        <x:v>201</x:v>
      </x:c>
      <x:c r="E1534" s="5" t="s">
        <x:v>40</x:v>
      </x:c>
      <x:c r="F1534" s="5" t="s">
        <x:v>158</x:v>
      </x:c>
      <x:c r="G1534" s="5" t="s">
        <x:v>1119</x:v>
      </x:c>
      <x:c r="H1534" s="5" t="s">
        <x:v>78</x:v>
      </x:c>
      <x:c r="I1534" s="5" t="s">
        <x:v>575</x:v>
      </x:c>
      <x:c r="J1534" s="5" t="s">
        <x:v>74</x:v>
      </x:c>
      <x:c r="K1534" s="5" t="s">
        <x:v>46</x:v>
      </x:c>
      <x:c r="L1534" s="5" t="s">
        <x:v>16</x:v>
      </x:c>
      <x:c r="M1534" s="5" t="s">
        <x:v>258</x:v>
      </x:c>
      <x:c r="N1534" s="6">
        <x:v>1</x:v>
      </x:c>
      <x:c r="O1534" s="7">
        <x:v>71.870000000000005</x:v>
      </x:c>
      <x:c r="P1534" s="8">
        <x:v>0.14999999999999999</x:v>
      </x:c>
      <x:c r="Q1534" s="7">
        <x:v>41.68</x:v>
      </x:c>
      <x:c r="R1534" s="7">
        <x:v>61.090000000000003</x:v>
      </x:c>
      <x:c r="S1534" s="5" t="s">
        <x:v>49</x:v>
      </x:c>
      <x:c r="T1534" s="7">
        <x:v>199118.41</x:v>
      </x:c>
      <x:c r="U1534" s="6"/>
      <x:c r="V1534" s="6"/>
      <x:c r="W1534" s="5" t="s">
        <x:v>50</x:v>
      </x:c>
      <x:c r="X1534" s="5" t="s">
        <x:v>80</x:v>
      </x:c>
    </x:row>
    <x:row r="1535">
      <x:c r="A1535" s="5" t="s">
        <x:v>2891</x:v>
      </x:c>
      <x:c r="B1535" s="5">
        <x:v>45634</x:v>
      </x:c>
      <x:c r="C1535" s="5" t="s">
        <x:v>82</x:v>
      </x:c>
      <x:c r="D1535" s="5" t="s">
        <x:v>83</x:v>
      </x:c>
      <x:c r="E1535" s="5" t="s">
        <x:v>40</x:v>
      </x:c>
      <x:c r="F1535" s="5" t="s">
        <x:v>56</x:v>
      </x:c>
      <x:c r="G1535" s="5" t="s">
        <x:v>991</x:v>
      </x:c>
      <x:c r="H1535" s="5" t="s">
        <x:v>58</x:v>
      </x:c>
      <x:c r="I1535" s="5" t="s">
        <x:v>894</x:v>
      </x:c>
      <x:c r="J1535" s="5" t="s">
        <x:v>45</x:v>
      </x:c>
      <x:c r="K1535" s="5" t="s">
        <x:v>46</x:v>
      </x:c>
      <x:c r="L1535" s="5" t="s">
        <x:v>47</x:v>
      </x:c>
      <x:c r="M1535" s="5" t="s">
        <x:v>75</x:v>
      </x:c>
      <x:c r="N1535" s="6">
        <x:v>1</x:v>
      </x:c>
      <x:c r="O1535" s="7">
        <x:v>371.66000000000003</x:v>
      </x:c>
      <x:c r="P1535" s="8">
        <x:v>5.0000000000000003e-002</x:v>
      </x:c>
      <x:c r="Q1535" s="7">
        <x:v>197.65000000000001</x:v>
      </x:c>
      <x:c r="R1535" s="7">
        <x:v>353.07999999999998</x:v>
      </x:c>
      <x:c r="S1535" s="5" t="s">
        <x:v>49</x:v>
      </x:c>
      <x:c r="T1535" s="7">
        <x:v>96752.050000000003</x:v>
      </x:c>
      <x:c r="U1535" s="6"/>
      <x:c r="V1535" s="6"/>
      <x:c r="W1535" s="5" t="s">
        <x:v>50</x:v>
      </x:c>
      <x:c r="X1535" s="5" t="s">
        <x:v>97</x:v>
      </x:c>
    </x:row>
    <x:row r="1536">
      <x:c r="A1536" s="5" t="s">
        <x:v>2892</x:v>
      </x:c>
      <x:c r="B1536" s="5">
        <x:v>46140</x:v>
      </x:c>
      <x:c r="C1536" s="5" t="s">
        <x:v>216</x:v>
      </x:c>
      <x:c r="D1536" s="5" t="s">
        <x:v>217</x:v>
      </x:c>
      <x:c r="E1536" s="5" t="s">
        <x:v>40</x:v>
      </x:c>
      <x:c r="F1536" s="5" t="s">
        <x:v>102</x:v>
      </x:c>
      <x:c r="G1536" s="5" t="s">
        <x:v>827</x:v>
      </x:c>
      <x:c r="H1536" s="5" t="s">
        <x:v>78</x:v>
      </x:c>
      <x:c r="I1536" s="5" t="s">
        <x:v>160</x:v>
      </x:c>
      <x:c r="J1536" s="5" t="s">
        <x:v>60</x:v>
      </x:c>
      <x:c r="K1536" s="5" t="s">
        <x:v>117</x:v>
      </x:c>
      <x:c r="L1536" s="5" t="s">
        <x:v>47</x:v>
      </x:c>
      <x:c r="M1536" s="5" t="s">
        <x:v>489</x:v>
      </x:c>
      <x:c r="N1536" s="6">
        <x:v>3</x:v>
      </x:c>
      <x:c r="O1536" s="7">
        <x:v>245.68000000000001</x:v>
      </x:c>
      <x:c r="P1536" s="8">
        <x:v>0.14999999999999999</x:v>
      </x:c>
      <x:c r="Q1536" s="7">
        <x:v>154.81999999999999</x:v>
      </x:c>
      <x:c r="R1536" s="7">
        <x:v>626.48000000000002</x:v>
      </x:c>
      <x:c r="S1536" s="5" t="s">
        <x:v>49</x:v>
      </x:c>
      <x:c r="T1536" s="7">
        <x:v>62593.370000000003</x:v>
      </x:c>
      <x:c r="U1536" s="6"/>
      <x:c r="V1536" s="6"/>
      <x:c r="W1536" s="5" t="s">
        <x:v>50</x:v>
      </x:c>
      <x:c r="X1536" s="5" t="s">
        <x:v>51</x:v>
      </x:c>
    </x:row>
    <x:row r="1537">
      <x:c r="A1537" s="5" t="s">
        <x:v>2893</x:v>
      </x:c>
      <x:c r="B1537" s="5">
        <x:v>45680</x:v>
      </x:c>
      <x:c r="C1537" s="5" t="s">
        <x:v>247</x:v>
      </x:c>
      <x:c r="D1537" s="5" t="s">
        <x:v>248</x:v>
      </x:c>
      <x:c r="E1537" s="5" t="s">
        <x:v>40</x:v>
      </x:c>
      <x:c r="F1537" s="5" t="s">
        <x:v>102</x:v>
      </x:c>
      <x:c r="G1537" s="5" t="s">
        <x:v>2894</x:v>
      </x:c>
      <x:c r="H1537" s="5" t="s">
        <x:v>104</x:v>
      </x:c>
      <x:c r="I1537" s="5" t="s">
        <x:v>265</x:v>
      </x:c>
      <x:c r="J1537" s="5" t="s">
        <x:v>45</x:v>
      </x:c>
      <x:c r="K1537" s="5" t="s">
        <x:v>86</x:v>
      </x:c>
      <x:c r="L1537" s="5" t="s">
        <x:v>16</x:v>
      </x:c>
      <x:c r="M1537" s="5" t="s">
        <x:v>132</x:v>
      </x:c>
      <x:c r="N1537" s="6">
        <x:v>1</x:v>
      </x:c>
      <x:c r="O1537" s="7">
        <x:v>149.93000000000001</x:v>
      </x:c>
      <x:c r="P1537" s="8">
        <x:v>0.20000000000000001</x:v>
      </x:c>
      <x:c r="Q1537" s="7">
        <x:v>75.129999999999995</x:v>
      </x:c>
      <x:c r="R1537" s="7">
        <x:v>119.94</x:v>
      </x:c>
      <x:c r="S1537" s="5" t="s">
        <x:v>49</x:v>
      </x:c>
      <x:c r="T1537" s="7">
        <x:v>139765.57999999999</x:v>
      </x:c>
      <x:c r="U1537" s="6"/>
      <x:c r="V1537" s="6"/>
      <x:c r="W1537" s="5" t="s">
        <x:v>50</x:v>
      </x:c>
      <x:c r="X1537" s="5" t="s">
        <x:v>97</x:v>
      </x:c>
    </x:row>
    <x:row r="1538">
      <x:c r="A1538" s="5" t="s">
        <x:v>2895</x:v>
      </x:c>
      <x:c r="B1538" s="5">
        <x:v>45426</x:v>
      </x:c>
      <x:c r="C1538" s="5" t="s">
        <x:v>185</x:v>
      </x:c>
      <x:c r="D1538" s="5" t="s">
        <x:v>186</x:v>
      </x:c>
      <x:c r="E1538" s="5" t="s">
        <x:v>90</x:v>
      </x:c>
      <x:c r="F1538" s="5" t="s">
        <x:v>41</x:v>
      </x:c>
      <x:c r="G1538" s="5" t="s">
        <x:v>2896</x:v>
      </x:c>
      <x:c r="H1538" s="5" t="s">
        <x:v>43</x:v>
      </x:c>
      <x:c r="I1538" s="5" t="s">
        <x:v>265</x:v>
      </x:c>
      <x:c r="J1538" s="5" t="s">
        <x:v>45</x:v>
      </x:c>
      <x:c r="K1538" s="5" t="s">
        <x:v>86</x:v>
      </x:c>
      <x:c r="L1538" s="5" t="s">
        <x:v>16</x:v>
      </x:c>
      <x:c r="M1538" s="5" t="s">
        <x:v>154</x:v>
      </x:c>
      <x:c r="N1538" s="6">
        <x:v>1</x:v>
      </x:c>
      <x:c r="O1538" s="7">
        <x:v>154.72999999999999</x:v>
      </x:c>
      <x:c r="P1538" s="8">
        <x:v>0.20000000000000001</x:v>
      </x:c>
      <x:c r="Q1538" s="7">
        <x:v>75.129999999999995</x:v>
      </x:c>
      <x:c r="R1538" s="7">
        <x:v>123.78</x:v>
      </x:c>
      <x:c r="S1538" s="5" t="s">
        <x:v>49</x:v>
      </x:c>
      <x:c r="T1538" s="7">
        <x:v>136007.70000000001</x:v>
      </x:c>
      <x:c r="U1538" s="6"/>
      <x:c r="V1538" s="6"/>
      <x:c r="W1538" s="5" t="s">
        <x:v>50</x:v>
      </x:c>
      <x:c r="X1538" s="5" t="s">
        <x:v>97</x:v>
      </x:c>
    </x:row>
    <x:row r="1539">
      <x:c r="A1539" s="5" t="s">
        <x:v>2897</x:v>
      </x:c>
      <x:c r="B1539" s="5">
        <x:v>45765</x:v>
      </x:c>
      <x:c r="C1539" s="5" t="s">
        <x:v>38</x:v>
      </x:c>
      <x:c r="D1539" s="5" t="s">
        <x:v>39</x:v>
      </x:c>
      <x:c r="E1539" s="5" t="s">
        <x:v>40</x:v>
      </x:c>
      <x:c r="F1539" s="5" t="s">
        <x:v>41</x:v>
      </x:c>
      <x:c r="G1539" s="5" t="s">
        <x:v>348</x:v>
      </x:c>
      <x:c r="H1539" s="5" t="s">
        <x:v>104</x:v>
      </x:c>
      <x:c r="I1539" s="5" t="s">
        <x:v>197</x:v>
      </x:c>
      <x:c r="J1539" s="5" t="s">
        <x:v>93</x:v>
      </x:c>
      <x:c r="K1539" s="5" t="s">
        <x:v>117</x:v>
      </x:c>
      <x:c r="L1539" s="5" t="s">
        <x:v>16</x:v>
      </x:c>
      <x:c r="M1539" s="5" t="s">
        <x:v>69</x:v>
      </x:c>
      <x:c r="N1539" s="6">
        <x:v>4</x:v>
      </x:c>
      <x:c r="O1539" s="7">
        <x:v>34.350000000000001</x:v>
      </x:c>
      <x:c r="P1539" s="8">
        <x:v>0.10000000000000001</x:v>
      </x:c>
      <x:c r="Q1539" s="7">
        <x:v>18.5</x:v>
      </x:c>
      <x:c r="R1539" s="7">
        <x:v>123.66</x:v>
      </x:c>
      <x:c r="S1539" s="5" t="s">
        <x:v>49</x:v>
      </x:c>
      <x:c r="T1539" s="7">
        <x:v>136612.60999999999</x:v>
      </x:c>
      <x:c r="U1539" s="6"/>
      <x:c r="V1539" s="6"/>
      <x:c r="W1539" s="5" t="s">
        <x:v>50</x:v>
      </x:c>
      <x:c r="X1539" s="5" t="s">
        <x:v>51</x:v>
      </x:c>
    </x:row>
    <x:row r="1540">
      <x:c r="A1540" s="5" t="s">
        <x:v>2898</x:v>
      </x:c>
      <x:c r="B1540" s="5">
        <x:v>45688</x:v>
      </x:c>
      <x:c r="C1540" s="5" t="s">
        <x:v>178</x:v>
      </x:c>
      <x:c r="D1540" s="5" t="s">
        <x:v>179</x:v>
      </x:c>
      <x:c r="E1540" s="5" t="s">
        <x:v>90</x:v>
      </x:c>
      <x:c r="F1540" s="5" t="s">
        <x:v>66</x:v>
      </x:c>
      <x:c r="G1540" s="5" t="s">
        <x:v>2899</x:v>
      </x:c>
      <x:c r="H1540" s="5" t="s">
        <x:v>104</x:v>
      </x:c>
      <x:c r="I1540" s="5" t="s">
        <x:v>514</x:v>
      </x:c>
      <x:c r="J1540" s="5" t="s">
        <x:v>116</x:v>
      </x:c>
      <x:c r="K1540" s="5" t="s">
        <x:v>46</x:v>
      </x:c>
      <x:c r="L1540" s="5" t="s">
        <x:v>16</x:v>
      </x:c>
      <x:c r="M1540" s="5" t="s">
        <x:v>170</x:v>
      </x:c>
      <x:c r="N1540" s="6">
        <x:v>1</x:v>
      </x:c>
      <x:c r="O1540" s="7">
        <x:v>233.02000000000001</x:v>
      </x:c>
      <x:c r="P1540" s="8">
        <x:v>0</x:v>
      </x:c>
      <x:c r="Q1540" s="7">
        <x:v>137.99000000000001</x:v>
      </x:c>
      <x:c r="R1540" s="7">
        <x:v>233.02000000000001</x:v>
      </x:c>
      <x:c r="S1540" s="5" t="s">
        <x:v>49</x:v>
      </x:c>
      <x:c r="T1540" s="7">
        <x:v>168391.37</x:v>
      </x:c>
      <x:c r="U1540" s="6"/>
      <x:c r="V1540" s="6"/>
      <x:c r="W1540" s="5" t="s">
        <x:v>50</x:v>
      </x:c>
      <x:c r="X1540" s="5" t="s">
        <x:v>70</x:v>
      </x:c>
    </x:row>
    <x:row r="1541">
      <x:c r="A1541" s="5" t="s">
        <x:v>2900</x:v>
      </x:c>
      <x:c r="B1541" s="5">
        <x:v>45817</x:v>
      </x:c>
      <x:c r="C1541" s="5" t="s">
        <x:v>194</x:v>
      </x:c>
      <x:c r="D1541" s="5" t="s">
        <x:v>195</x:v>
      </x:c>
      <x:c r="E1541" s="5" t="s">
        <x:v>90</x:v>
      </x:c>
      <x:c r="F1541" s="5" t="s">
        <x:v>158</x:v>
      </x:c>
      <x:c r="G1541" s="5" t="s">
        <x:v>555</x:v>
      </x:c>
      <x:c r="H1541" s="5" t="s">
        <x:v>78</x:v>
      </x:c>
      <x:c r="I1541" s="5" t="s">
        <x:v>648</x:v>
      </x:c>
      <x:c r="J1541" s="5" t="s">
        <x:v>93</x:v>
      </x:c>
      <x:c r="K1541" s="5" t="s">
        <x:v>61</x:v>
      </x:c>
      <x:c r="L1541" s="5" t="s">
        <x:v>16</x:v>
      </x:c>
      <x:c r="M1541" s="5" t="s">
        <x:v>204</x:v>
      </x:c>
      <x:c r="N1541" s="6">
        <x:v>1</x:v>
      </x:c>
      <x:c r="O1541" s="7">
        <x:v>42.350000000000001</x:v>
      </x:c>
      <x:c r="P1541" s="8">
        <x:v>0.14999999999999999</x:v>
      </x:c>
      <x:c r="Q1541" s="7">
        <x:v>29.219999999999999</x:v>
      </x:c>
      <x:c r="R1541" s="7">
        <x:v>36</x:v>
      </x:c>
      <x:c r="S1541" s="5" t="s">
        <x:v>49</x:v>
      </x:c>
      <x:c r="T1541" s="7">
        <x:v>182108.66</x:v>
      </x:c>
      <x:c r="U1541" s="6"/>
      <x:c r="V1541" s="6"/>
      <x:c r="W1541" s="5" t="s">
        <x:v>50</x:v>
      </x:c>
      <x:c r="X1541" s="5" t="s">
        <x:v>51</x:v>
      </x:c>
    </x:row>
    <x:row r="1542">
      <x:c r="A1542" s="5" t="s">
        <x:v>2901</x:v>
      </x:c>
      <x:c r="B1542" s="5">
        <x:v>45660</x:v>
      </x:c>
      <x:c r="C1542" s="5" t="s">
        <x:v>200</x:v>
      </x:c>
      <x:c r="D1542" s="5" t="s">
        <x:v>201</x:v>
      </x:c>
      <x:c r="E1542" s="5" t="s">
        <x:v>40</x:v>
      </x:c>
      <x:c r="F1542" s="5" t="s">
        <x:v>158</x:v>
      </x:c>
      <x:c r="G1542" s="5" t="s">
        <x:v>2902</x:v>
      </x:c>
      <x:c r="H1542" s="5" t="s">
        <x:v>43</x:v>
      </x:c>
      <x:c r="I1542" s="5" t="s">
        <x:v>1317</x:v>
      </x:c>
      <x:c r="J1542" s="5" t="s">
        <x:v>45</x:v>
      </x:c>
      <x:c r="K1542" s="5" t="s">
        <x:v>117</x:v>
      </x:c>
      <x:c r="L1542" s="5" t="s">
        <x:v>16</x:v>
      </x:c>
      <x:c r="M1542" s="5" t="s">
        <x:v>154</x:v>
      </x:c>
      <x:c r="N1542" s="6">
        <x:v>2</x:v>
      </x:c>
      <x:c r="O1542" s="7">
        <x:v>481.52999999999997</x:v>
      </x:c>
      <x:c r="P1542" s="8">
        <x:v>0</x:v>
      </x:c>
      <x:c r="Q1542" s="7">
        <x:v>283.66000000000003</x:v>
      </x:c>
      <x:c r="R1542" s="7">
        <x:v>963.05999999999995</x:v>
      </x:c>
      <x:c r="S1542" s="5" t="s">
        <x:v>49</x:v>
      </x:c>
      <x:c r="T1542" s="7">
        <x:v>178667.19</x:v>
      </x:c>
      <x:c r="U1542" s="6"/>
      <x:c r="V1542" s="6"/>
      <x:c r="W1542" s="5" t="s">
        <x:v>50</x:v>
      </x:c>
      <x:c r="X1542" s="5" t="s">
        <x:v>51</x:v>
      </x:c>
    </x:row>
    <x:row r="1543">
      <x:c r="A1543" s="5" t="s">
        <x:v>2903</x:v>
      </x:c>
      <x:c r="B1543" s="5">
        <x:v>46057</x:v>
      </x:c>
      <x:c r="C1543" s="5" t="s">
        <x:v>216</x:v>
      </x:c>
      <x:c r="D1543" s="5" t="s">
        <x:v>217</x:v>
      </x:c>
      <x:c r="E1543" s="5" t="s">
        <x:v>40</x:v>
      </x:c>
      <x:c r="F1543" s="5" t="s">
        <x:v>102</x:v>
      </x:c>
      <x:c r="G1543" s="5" t="s">
        <x:v>2904</x:v>
      </x:c>
      <x:c r="H1543" s="5" t="s">
        <x:v>104</x:v>
      </x:c>
      <x:c r="I1543" s="5" t="s">
        <x:v>343</x:v>
      </x:c>
      <x:c r="J1543" s="5" t="s">
        <x:v>93</x:v>
      </x:c>
      <x:c r="K1543" s="5" t="s">
        <x:v>61</x:v>
      </x:c>
      <x:c r="L1543" s="5" t="s">
        <x:v>47</x:v>
      </x:c>
      <x:c r="M1543" s="5" t="s">
        <x:v>236</x:v>
      </x:c>
      <x:c r="N1543" s="6">
        <x:v>-1</x:v>
      </x:c>
      <x:c r="O1543" s="7">
        <x:v>15.720000000000001</x:v>
      </x:c>
      <x:c r="P1543" s="8">
        <x:v>0.14999999999999999</x:v>
      </x:c>
      <x:c r="Q1543" s="7">
        <x:v>10.119999999999999</x:v>
      </x:c>
      <x:c r="R1543" s="7">
        <x:v>-13.359999999999999</x:v>
      </x:c>
      <x:c r="S1543" s="5" t="s">
        <x:v>49</x:v>
      </x:c>
      <x:c r="T1543" s="7">
        <x:v>92109.619999999995</x:v>
      </x:c>
      <x:c r="U1543" s="6"/>
      <x:c r="V1543" s="6"/>
      <x:c r="W1543" s="5" t="s">
        <x:v>96</x:v>
      </x:c>
      <x:c r="X1543" s="5" t="s">
        <x:v>70</x:v>
      </x:c>
    </x:row>
    <x:row r="1544">
      <x:c r="A1544" s="5" t="s">
        <x:v>2905</x:v>
      </x:c>
      <x:c r="B1544" s="5">
        <x:v>46127</x:v>
      </x:c>
      <x:c r="C1544" s="5" t="s">
        <x:v>108</x:v>
      </x:c>
      <x:c r="D1544" s="5" t="s">
        <x:v>109</x:v>
      </x:c>
      <x:c r="E1544" s="5" t="s">
        <x:v>90</x:v>
      </x:c>
      <x:c r="F1544" s="5" t="s">
        <x:v>102</x:v>
      </x:c>
      <x:c r="G1544" s="5" t="s">
        <x:v>2906</x:v>
      </x:c>
      <x:c r="H1544" s="5" t="s">
        <x:v>78</x:v>
      </x:c>
      <x:c r="I1544" s="5" t="s">
        <x:v>488</x:v>
      </x:c>
      <x:c r="J1544" s="5" t="s">
        <x:v>74</x:v>
      </x:c>
      <x:c r="K1544" s="5" t="s">
        <x:v>117</x:v>
      </x:c>
      <x:c r="L1544" s="5" t="s">
        <x:v>47</x:v>
      </x:c>
      <x:c r="M1544" s="5" t="s">
        <x:v>275</x:v>
      </x:c>
      <x:c r="N1544" s="6">
        <x:v>6</x:v>
      </x:c>
      <x:c r="O1544" s="7">
        <x:v>57.159999999999997</x:v>
      </x:c>
      <x:c r="P1544" s="8">
        <x:v>5.0000000000000003e-002</x:v>
      </x:c>
      <x:c r="Q1544" s="7">
        <x:v>27.350000000000001</x:v>
      </x:c>
      <x:c r="R1544" s="7">
        <x:v>325.81</x:v>
      </x:c>
      <x:c r="S1544" s="5" t="s">
        <x:v>49</x:v>
      </x:c>
      <x:c r="T1544" s="7">
        <x:v>62593.370000000003</x:v>
      </x:c>
      <x:c r="U1544" s="6"/>
      <x:c r="V1544" s="6"/>
      <x:c r="W1544" s="5" t="s">
        <x:v>50</x:v>
      </x:c>
      <x:c r="X1544" s="5" t="s">
        <x:v>97</x:v>
      </x:c>
    </x:row>
    <x:row r="1545">
      <x:c r="A1545" s="5" t="s">
        <x:v>2907</x:v>
      </x:c>
      <x:c r="B1545" s="5">
        <x:v>45988</x:v>
      </x:c>
      <x:c r="C1545" s="5" t="s">
        <x:v>127</x:v>
      </x:c>
      <x:c r="D1545" s="5" t="s">
        <x:v>128</x:v>
      </x:c>
      <x:c r="E1545" s="5" t="s">
        <x:v>55</x:v>
      </x:c>
      <x:c r="F1545" s="5" t="s">
        <x:v>41</x:v>
      </x:c>
      <x:c r="G1545" s="5" t="s">
        <x:v>2908</x:v>
      </x:c>
      <x:c r="H1545" s="5" t="s">
        <x:v>78</x:v>
      </x:c>
      <x:c r="I1545" s="5" t="s">
        <x:v>346</x:v>
      </x:c>
      <x:c r="J1545" s="5" t="s">
        <x:v>60</x:v>
      </x:c>
      <x:c r="K1545" s="5" t="s">
        <x:v>117</x:v>
      </x:c>
      <x:c r="L1545" s="5" t="s">
        <x:v>16</x:v>
      </x:c>
      <x:c r="M1545" s="5" t="s">
        <x:v>530</x:v>
      </x:c>
      <x:c r="N1545" s="6">
        <x:v>-1</x:v>
      </x:c>
      <x:c r="O1545" s="7">
        <x:v>125.15000000000001</x:v>
      </x:c>
      <x:c r="P1545" s="8">
        <x:v>0.25</x:v>
      </x:c>
      <x:c r="Q1545" s="7">
        <x:v>65.200000000000003</x:v>
      </x:c>
      <x:c r="R1545" s="7">
        <x:v>-93.859999999999999</x:v>
      </x:c>
      <x:c r="S1545" s="5" t="s">
        <x:v>49</x:v>
      </x:c>
      <x:c r="T1545" s="7">
        <x:v>184531.35999999999</x:v>
      </x:c>
      <x:c r="U1545" s="6"/>
      <x:c r="V1545" s="6"/>
      <x:c r="W1545" s="5" t="s">
        <x:v>96</x:v>
      </x:c>
      <x:c r="X1545" s="5" t="s">
        <x:v>80</x:v>
      </x:c>
    </x:row>
    <x:row r="1546">
      <x:c r="A1546" s="5" t="s">
        <x:v>2909</x:v>
      </x:c>
      <x:c r="B1546" s="5">
        <x:v>45500</x:v>
      </x:c>
      <x:c r="C1546" s="5" t="s">
        <x:v>64</x:v>
      </x:c>
      <x:c r="D1546" s="5" t="s">
        <x:v>65</x:v>
      </x:c>
      <x:c r="E1546" s="5" t="s">
        <x:v>40</x:v>
      </x:c>
      <x:c r="F1546" s="5" t="s">
        <x:v>66</x:v>
      </x:c>
      <x:c r="G1546" s="5" t="s">
        <x:v>2910</x:v>
      </x:c>
      <x:c r="H1546" s="5" t="s">
        <x:v>78</x:v>
      </x:c>
      <x:c r="I1546" s="5" t="s">
        <x:v>1008</x:v>
      </x:c>
      <x:c r="J1546" s="5" t="s">
        <x:v>116</x:v>
      </x:c>
      <x:c r="K1546" s="5" t="s">
        <x:v>46</x:v>
      </x:c>
      <x:c r="L1546" s="5" t="s">
        <x:v>16</x:v>
      </x:c>
      <x:c r="M1546" s="5" t="s">
        <x:v>281</x:v>
      </x:c>
      <x:c r="N1546" s="6">
        <x:v>2</x:v>
      </x:c>
      <x:c r="O1546" s="7">
        <x:v>288.00999999999999</x:v>
      </x:c>
      <x:c r="P1546" s="8">
        <x:v>0.10000000000000001</x:v>
      </x:c>
      <x:c r="Q1546" s="7">
        <x:v>146.41999999999999</x:v>
      </x:c>
      <x:c r="R1546" s="7">
        <x:v>518.41999999999996</x:v>
      </x:c>
      <x:c r="S1546" s="5" t="s">
        <x:v>49</x:v>
      </x:c>
      <x:c r="T1546" s="7">
        <x:v>181671.78</x:v>
      </x:c>
      <x:c r="U1546" s="6"/>
      <x:c r="V1546" s="6"/>
      <x:c r="W1546" s="5" t="s">
        <x:v>50</x:v>
      </x:c>
      <x:c r="X1546" s="5" t="s">
        <x:v>51</x:v>
      </x:c>
    </x:row>
    <x:row r="1547">
      <x:c r="A1547" s="5" t="s">
        <x:v>2911</x:v>
      </x:c>
      <x:c r="B1547" s="5">
        <x:v>45634</x:v>
      </x:c>
      <x:c r="C1547" s="5" t="s">
        <x:v>88</x:v>
      </x:c>
      <x:c r="D1547" s="5" t="s">
        <x:v>89</x:v>
      </x:c>
      <x:c r="E1547" s="5" t="s">
        <x:v>90</x:v>
      </x:c>
      <x:c r="F1547" s="5" t="s">
        <x:v>56</x:v>
      </x:c>
      <x:c r="G1547" s="5" t="s">
        <x:v>2912</x:v>
      </x:c>
      <x:c r="H1547" s="5" t="s">
        <x:v>43</x:v>
      </x:c>
      <x:c r="I1547" s="5" t="s">
        <x:v>165</x:v>
      </x:c>
      <x:c r="J1547" s="5" t="s">
        <x:v>93</x:v>
      </x:c>
      <x:c r="K1547" s="5" t="s">
        <x:v>46</x:v>
      </x:c>
      <x:c r="L1547" s="5" t="s">
        <x:v>16</x:v>
      </x:c>
      <x:c r="M1547" s="5" t="s">
        <x:v>236</x:v>
      </x:c>
      <x:c r="N1547" s="6">
        <x:v>4</x:v>
      </x:c>
      <x:c r="O1547" s="7">
        <x:v>43.630000000000003</x:v>
      </x:c>
      <x:c r="P1547" s="8">
        <x:v>0.10000000000000001</x:v>
      </x:c>
      <x:c r="Q1547" s="7">
        <x:v>33.380000000000003</x:v>
      </x:c>
      <x:c r="R1547" s="7">
        <x:v>157.06999999999999</x:v>
      </x:c>
      <x:c r="S1547" s="5" t="s">
        <x:v>49</x:v>
      </x:c>
      <x:c r="T1547" s="7">
        <x:v>183425.95000000001</x:v>
      </x:c>
      <x:c r="U1547" s="6"/>
      <x:c r="V1547" s="6"/>
      <x:c r="W1547" s="5" t="s">
        <x:v>50</x:v>
      </x:c>
      <x:c r="X1547" s="5" t="s">
        <x:v>97</x:v>
      </x:c>
    </x:row>
    <x:row r="1548">
      <x:c r="A1548" s="5" t="s">
        <x:v>2913</x:v>
      </x:c>
      <x:c r="B1548" s="5">
        <x:v>45828</x:v>
      </x:c>
      <x:c r="C1548" s="5" t="s">
        <x:v>194</x:v>
      </x:c>
      <x:c r="D1548" s="5" t="s">
        <x:v>195</x:v>
      </x:c>
      <x:c r="E1548" s="5" t="s">
        <x:v>90</x:v>
      </x:c>
      <x:c r="F1548" s="5" t="s">
        <x:v>158</x:v>
      </x:c>
      <x:c r="G1548" s="5" t="s">
        <x:v>2914</x:v>
      </x:c>
      <x:c r="H1548" s="5" t="s">
        <x:v>78</x:v>
      </x:c>
      <x:c r="I1548" s="5" t="s">
        <x:v>379</x:v>
      </x:c>
      <x:c r="J1548" s="5" t="s">
        <x:v>116</x:v>
      </x:c>
      <x:c r="K1548" s="5" t="s">
        <x:v>61</x:v>
      </x:c>
      <x:c r="L1548" s="5" t="s">
        <x:v>16</x:v>
      </x:c>
      <x:c r="M1548" s="5" t="s">
        <x:v>266</x:v>
      </x:c>
      <x:c r="N1548" s="6">
        <x:v>1</x:v>
      </x:c>
      <x:c r="O1548" s="7">
        <x:v>172.75999999999999</x:v>
      </x:c>
      <x:c r="P1548" s="8">
        <x:v>0</x:v>
      </x:c>
      <x:c r="Q1548" s="7">
        <x:v>140.91</x:v>
      </x:c>
      <x:c r="R1548" s="7">
        <x:v>172.75999999999999</x:v>
      </x:c>
      <x:c r="S1548" s="5" t="s">
        <x:v>49</x:v>
      </x:c>
      <x:c r="T1548" s="7">
        <x:v>182108.66</x:v>
      </x:c>
      <x:c r="U1548" s="6"/>
      <x:c r="V1548" s="6"/>
      <x:c r="W1548" s="5" t="s">
        <x:v>50</x:v>
      </x:c>
      <x:c r="X1548" s="5" t="s">
        <x:v>70</x:v>
      </x:c>
    </x:row>
    <x:row r="1549">
      <x:c r="A1549" s="5" t="s">
        <x:v>2915</x:v>
      </x:c>
      <x:c r="B1549" s="5">
        <x:v>46146</x:v>
      </x:c>
      <x:c r="C1549" s="5" t="s">
        <x:v>127</x:v>
      </x:c>
      <x:c r="D1549" s="5" t="s">
        <x:v>128</x:v>
      </x:c>
      <x:c r="E1549" s="5" t="s">
        <x:v>55</x:v>
      </x:c>
      <x:c r="F1549" s="5" t="s">
        <x:v>41</x:v>
      </x:c>
      <x:c r="G1549" s="5" t="s">
        <x:v>462</x:v>
      </x:c>
      <x:c r="H1549" s="5" t="s">
        <x:v>43</x:v>
      </x:c>
      <x:c r="I1549" s="5" t="s">
        <x:v>536</x:v>
      </x:c>
      <x:c r="J1549" s="5" t="s">
        <x:v>116</x:v>
      </x:c>
      <x:c r="K1549" s="5" t="s">
        <x:v>61</x:v>
      </x:c>
      <x:c r="L1549" s="5" t="s">
        <x:v>16</x:v>
      </x:c>
      <x:c r="M1549" s="5" t="s">
        <x:v>530</x:v>
      </x:c>
      <x:c r="N1549" s="6">
        <x:v>-4</x:v>
      </x:c>
      <x:c r="O1549" s="7">
        <x:v>167.72</x:v>
      </x:c>
      <x:c r="P1549" s="8">
        <x:v>0</x:v>
      </x:c>
      <x:c r="Q1549" s="7">
        <x:v>114.48</x:v>
      </x:c>
      <x:c r="R1549" s="7">
        <x:v>-670.88</x:v>
      </x:c>
      <x:c r="S1549" s="5" t="s">
        <x:v>49</x:v>
      </x:c>
      <x:c r="T1549" s="7">
        <x:v>158572.73000000001</x:v>
      </x:c>
      <x:c r="U1549" s="6"/>
      <x:c r="V1549" s="6"/>
      <x:c r="W1549" s="5" t="s">
        <x:v>96</x:v>
      </x:c>
      <x:c r="X1549" s="5" t="s">
        <x:v>80</x:v>
      </x:c>
    </x:row>
    <x:row r="1550">
      <x:c r="A1550" s="5" t="s">
        <x:v>2916</x:v>
      </x:c>
      <x:c r="B1550" s="5">
        <x:v>46143</x:v>
      </x:c>
      <x:c r="C1550" s="5" t="s">
        <x:v>138</x:v>
      </x:c>
      <x:c r="D1550" s="5" t="s">
        <x:v>139</x:v>
      </x:c>
      <x:c r="E1550" s="5" t="s">
        <x:v>90</x:v>
      </x:c>
      <x:c r="F1550" s="5" t="s">
        <x:v>41</x:v>
      </x:c>
      <x:c r="G1550" s="5" t="s">
        <x:v>1736</x:v>
      </x:c>
      <x:c r="H1550" s="5" t="s">
        <x:v>78</x:v>
      </x:c>
      <x:c r="I1550" s="5" t="s">
        <x:v>229</x:v>
      </x:c>
      <x:c r="J1550" s="5" t="s">
        <x:v>93</x:v>
      </x:c>
      <x:c r="K1550" s="5" t="s">
        <x:v>46</x:v>
      </x:c>
      <x:c r="L1550" s="5" t="s">
        <x:v>16</x:v>
      </x:c>
      <x:c r="M1550" s="5" t="s">
        <x:v>329</x:v>
      </x:c>
      <x:c r="N1550" s="6">
        <x:v>7</x:v>
      </x:c>
      <x:c r="O1550" s="7">
        <x:v>7.6600000000000001</x:v>
      </x:c>
      <x:c r="P1550" s="8">
        <x:v>0.20000000000000001</x:v>
      </x:c>
      <x:c r="Q1550" s="7">
        <x:v>6.0700000000000003</x:v>
      </x:c>
      <x:c r="R1550" s="7">
        <x:v>42.899999999999999</x:v>
      </x:c>
      <x:c r="S1550" s="5" t="s">
        <x:v>49</x:v>
      </x:c>
      <x:c r="T1550" s="7">
        <x:v>158572.73000000001</x:v>
      </x:c>
      <x:c r="U1550" s="6"/>
      <x:c r="V1550" s="6"/>
      <x:c r="W1550" s="5" t="s">
        <x:v>50</x:v>
      </x:c>
      <x:c r="X1550" s="5" t="s">
        <x:v>51</x:v>
      </x:c>
    </x:row>
    <x:row r="1551">
      <x:c r="A1551" s="5" t="s">
        <x:v>2917</x:v>
      </x:c>
      <x:c r="B1551" s="5">
        <x:v>45784</x:v>
      </x:c>
      <x:c r="C1551" s="5" t="s">
        <x:v>216</x:v>
      </x:c>
      <x:c r="D1551" s="5" t="s">
        <x:v>217</x:v>
      </x:c>
      <x:c r="E1551" s="5" t="s">
        <x:v>40</x:v>
      </x:c>
      <x:c r="F1551" s="5" t="s">
        <x:v>102</x:v>
      </x:c>
      <x:c r="G1551" s="5" t="s">
        <x:v>2918</x:v>
      </x:c>
      <x:c r="H1551" s="5" t="s">
        <x:v>58</x:v>
      </x:c>
      <x:c r="I1551" s="5" t="s">
        <x:v>458</x:v>
      </x:c>
      <x:c r="J1551" s="5" t="s">
        <x:v>74</x:v>
      </x:c>
      <x:c r="K1551" s="5" t="s">
        <x:v>61</x:v>
      </x:c>
      <x:c r="L1551" s="5" t="s">
        <x:v>16</x:v>
      </x:c>
      <x:c r="M1551" s="5" t="s">
        <x:v>322</x:v>
      </x:c>
      <x:c r="N1551" s="6">
        <x:v>1</x:v>
      </x:c>
      <x:c r="O1551" s="7">
        <x:v>77.129999999999995</x:v>
      </x:c>
      <x:c r="P1551" s="8">
        <x:v>0.20000000000000001</x:v>
      </x:c>
      <x:c r="Q1551" s="7">
        <x:v>59.109999999999999</x:v>
      </x:c>
      <x:c r="R1551" s="7">
        <x:v>61.700000000000003</x:v>
      </x:c>
      <x:c r="S1551" s="5" t="s">
        <x:v>49</x:v>
      </x:c>
      <x:c r="T1551" s="7">
        <x:v>176169.95999999999</x:v>
      </x:c>
      <x:c r="U1551" s="6"/>
      <x:c r="V1551" s="6"/>
      <x:c r="W1551" s="5" t="s">
        <x:v>50</x:v>
      </x:c>
      <x:c r="X1551" s="5" t="s">
        <x:v>51</x:v>
      </x:c>
    </x:row>
    <x:row r="1552">
      <x:c r="A1552" s="5" t="s">
        <x:v>2919</x:v>
      </x:c>
      <x:c r="B1552" s="5">
        <x:v>45428</x:v>
      </x:c>
      <x:c r="C1552" s="5" t="s">
        <x:v>53</x:v>
      </x:c>
      <x:c r="D1552" s="5" t="s">
        <x:v>54</x:v>
      </x:c>
      <x:c r="E1552" s="5" t="s">
        <x:v>55</x:v>
      </x:c>
      <x:c r="F1552" s="5" t="s">
        <x:v>56</x:v>
      </x:c>
      <x:c r="G1552" s="5" t="s">
        <x:v>2293</x:v>
      </x:c>
      <x:c r="H1552" s="5" t="s">
        <x:v>104</x:v>
      </x:c>
      <x:c r="I1552" s="5" t="s">
        <x:v>1219</x:v>
      </x:c>
      <x:c r="J1552" s="5" t="s">
        <x:v>116</x:v>
      </x:c>
      <x:c r="K1552" s="5" t="s">
        <x:v>46</x:v>
      </x:c>
      <x:c r="L1552" s="5" t="s">
        <x:v>94</x:v>
      </x:c>
      <x:c r="M1552" s="5" t="s">
        <x:v>329</x:v>
      </x:c>
      <x:c r="N1552" s="6">
        <x:v>2</x:v>
      </x:c>
      <x:c r="O1552" s="7">
        <x:v>293.17000000000002</x:v>
      </x:c>
      <x:c r="P1552" s="8">
        <x:v>0.20000000000000001</x:v>
      </x:c>
      <x:c r="Q1552" s="7">
        <x:v>194.61000000000001</x:v>
      </x:c>
      <x:c r="R1552" s="7">
        <x:v>469.06999999999999</x:v>
      </x:c>
      <x:c r="S1552" s="5" t="s">
        <x:v>49</x:v>
      </x:c>
      <x:c r="T1552" s="7">
        <x:v>66675.25</x:v>
      </x:c>
      <x:c r="U1552" s="6"/>
      <x:c r="V1552" s="6"/>
      <x:c r="W1552" s="5" t="s">
        <x:v>50</x:v>
      </x:c>
      <x:c r="X1552" s="5" t="s">
        <x:v>97</x:v>
      </x:c>
    </x:row>
    <x:row r="1553">
      <x:c r="A1553" s="5" t="s">
        <x:v>2920</x:v>
      </x:c>
      <x:c r="B1553" s="5">
        <x:v>45610</x:v>
      </x:c>
      <x:c r="C1553" s="5" t="s">
        <x:v>178</x:v>
      </x:c>
      <x:c r="D1553" s="5" t="s">
        <x:v>179</x:v>
      </x:c>
      <x:c r="E1553" s="5" t="s">
        <x:v>90</x:v>
      </x:c>
      <x:c r="F1553" s="5" t="s">
        <x:v>66</x:v>
      </x:c>
      <x:c r="G1553" s="5" t="s">
        <x:v>1078</x:v>
      </x:c>
      <x:c r="H1553" s="5" t="s">
        <x:v>78</x:v>
      </x:c>
      <x:c r="I1553" s="5" t="s">
        <x:v>181</x:v>
      </x:c>
      <x:c r="J1553" s="5" t="s">
        <x:v>93</x:v>
      </x:c>
      <x:c r="K1553" s="5" t="s">
        <x:v>61</x:v>
      </x:c>
      <x:c r="L1553" s="5" t="s">
        <x:v>16</x:v>
      </x:c>
      <x:c r="M1553" s="5" t="s">
        <x:v>122</x:v>
      </x:c>
      <x:c r="N1553" s="6">
        <x:v>1</x:v>
      </x:c>
      <x:c r="O1553" s="7">
        <x:v>46.189999999999998</x:v>
      </x:c>
      <x:c r="P1553" s="8">
        <x:v>0</x:v>
      </x:c>
      <x:c r="Q1553" s="7">
        <x:v>31.379999999999999</x:v>
      </x:c>
      <x:c r="R1553" s="7">
        <x:v>46.189999999999998</x:v>
      </x:c>
      <x:c r="S1553" s="5" t="s">
        <x:v>49</x:v>
      </x:c>
      <x:c r="T1553" s="7">
        <x:v>129181.07000000001</x:v>
      </x:c>
      <x:c r="U1553" s="6"/>
      <x:c r="V1553" s="6"/>
      <x:c r="W1553" s="5" t="s">
        <x:v>50</x:v>
      </x:c>
      <x:c r="X1553" s="5" t="s">
        <x:v>70</x:v>
      </x:c>
    </x:row>
    <x:row r="1554">
      <x:c r="A1554" s="5" t="s">
        <x:v>2921</x:v>
      </x:c>
      <x:c r="B1554" s="5">
        <x:v>46018</x:v>
      </x:c>
      <x:c r="C1554" s="5" t="s">
        <x:v>144</x:v>
      </x:c>
      <x:c r="D1554" s="5" t="s">
        <x:v>145</x:v>
      </x:c>
      <x:c r="E1554" s="5" t="s">
        <x:v>55</x:v>
      </x:c>
      <x:c r="F1554" s="5" t="s">
        <x:v>66</x:v>
      </x:c>
      <x:c r="G1554" s="5" t="s">
        <x:v>2922</x:v>
      </x:c>
      <x:c r="H1554" s="5" t="s">
        <x:v>78</x:v>
      </x:c>
      <x:c r="I1554" s="5" t="s">
        <x:v>250</x:v>
      </x:c>
      <x:c r="J1554" s="5" t="s">
        <x:v>60</x:v>
      </x:c>
      <x:c r="K1554" s="5" t="s">
        <x:v>46</x:v>
      </x:c>
      <x:c r="L1554" s="5" t="s">
        <x:v>16</x:v>
      </x:c>
      <x:c r="M1554" s="5" t="s">
        <x:v>275</x:v>
      </x:c>
      <x:c r="N1554" s="6">
        <x:v>1</x:v>
      </x:c>
      <x:c r="O1554" s="7">
        <x:v>196.44</x:v>
      </x:c>
      <x:c r="P1554" s="8">
        <x:v>0.10000000000000001</x:v>
      </x:c>
      <x:c r="Q1554" s="7">
        <x:v>120.05</x:v>
      </x:c>
      <x:c r="R1554" s="7">
        <x:v>176.80000000000001</x:v>
      </x:c>
      <x:c r="S1554" s="5" t="s">
        <x:v>49</x:v>
      </x:c>
      <x:c r="T1554" s="7">
        <x:v>139219.44</x:v>
      </x:c>
      <x:c r="U1554" s="6"/>
      <x:c r="V1554" s="6"/>
      <x:c r="W1554" s="5" t="s">
        <x:v>50</x:v>
      </x:c>
      <x:c r="X1554" s="5" t="s">
        <x:v>51</x:v>
      </x:c>
    </x:row>
    <x:row r="1555">
      <x:c r="A1555" s="5" t="s">
        <x:v>2923</x:v>
      </x:c>
      <x:c r="B1555" s="5">
        <x:v>45733</x:v>
      </x:c>
      <x:c r="C1555" s="5" t="s">
        <x:v>156</x:v>
      </x:c>
      <x:c r="D1555" s="5" t="s">
        <x:v>157</x:v>
      </x:c>
      <x:c r="E1555" s="5" t="s">
        <x:v>55</x:v>
      </x:c>
      <x:c r="F1555" s="5" t="s">
        <x:v>158</x:v>
      </x:c>
      <x:c r="G1555" s="5" t="s">
        <x:v>657</x:v>
      </x:c>
      <x:c r="H1555" s="5" t="s">
        <x:v>58</x:v>
      </x:c>
      <x:c r="I1555" s="5" t="s">
        <x:v>147</x:v>
      </x:c>
      <x:c r="J1555" s="5" t="s">
        <x:v>93</x:v>
      </x:c>
      <x:c r="K1555" s="5" t="s">
        <x:v>61</x:v>
      </x:c>
      <x:c r="L1555" s="5" t="s">
        <x:v>94</x:v>
      </x:c>
      <x:c r="M1555" s="5" t="s">
        <x:v>262</x:v>
      </x:c>
      <x:c r="N1555" s="6">
        <x:v>5</x:v>
      </x:c>
      <x:c r="O1555" s="7">
        <x:v>30.27</x:v>
      </x:c>
      <x:c r="P1555" s="8">
        <x:v>0.14999999999999999</x:v>
      </x:c>
      <x:c r="Q1555" s="7">
        <x:v>17.789999999999999</x:v>
      </x:c>
      <x:c r="R1555" s="7">
        <x:v>128.65000000000001</x:v>
      </x:c>
      <x:c r="S1555" s="5" t="s">
        <x:v>49</x:v>
      </x:c>
      <x:c r="T1555" s="7">
        <x:v>75605.509999999995</x:v>
      </x:c>
      <x:c r="U1555" s="6"/>
      <x:c r="V1555" s="6"/>
      <x:c r="W1555" s="5" t="s">
        <x:v>50</x:v>
      </x:c>
      <x:c r="X1555" s="5" t="s">
        <x:v>70</x:v>
      </x:c>
    </x:row>
    <x:row r="1556">
      <x:c r="A1556" s="5" t="s">
        <x:v>2924</x:v>
      </x:c>
      <x:c r="B1556" s="5">
        <x:v>45488</x:v>
      </x:c>
      <x:c r="C1556" s="5" t="s">
        <x:v>156</x:v>
      </x:c>
      <x:c r="D1556" s="5" t="s">
        <x:v>157</x:v>
      </x:c>
      <x:c r="E1556" s="5" t="s">
        <x:v>55</x:v>
      </x:c>
      <x:c r="F1556" s="5" t="s">
        <x:v>158</x:v>
      </x:c>
      <x:c r="G1556" s="5" t="s">
        <x:v>1163</x:v>
      </x:c>
      <x:c r="H1556" s="5" t="s">
        <x:v>58</x:v>
      </x:c>
      <x:c r="I1556" s="5" t="s">
        <x:v>470</x:v>
      </x:c>
      <x:c r="J1556" s="5" t="s">
        <x:v>74</x:v>
      </x:c>
      <x:c r="K1556" s="5" t="s">
        <x:v>46</x:v>
      </x:c>
      <x:c r="L1556" s="5" t="s">
        <x:v>304</x:v>
      </x:c>
      <x:c r="M1556" s="5" t="s">
        <x:v>69</x:v>
      </x:c>
      <x:c r="N1556" s="6">
        <x:v>1</x:v>
      </x:c>
      <x:c r="O1556" s="7">
        <x:v>66.780000000000001</x:v>
      </x:c>
      <x:c r="P1556" s="8">
        <x:v>0.10000000000000001</x:v>
      </x:c>
      <x:c r="Q1556" s="7">
        <x:v>45.609999999999999</x:v>
      </x:c>
      <x:c r="R1556" s="7">
        <x:v>60.100000000000001</x:v>
      </x:c>
      <x:c r="S1556" s="5" t="s">
        <x:v>49</x:v>
      </x:c>
      <x:c r="T1556" s="7"/>
      <x:c r="U1556" s="6"/>
      <x:c r="V1556" s="6"/>
      <x:c r="W1556" s="5" t="s">
        <x:v>50</x:v>
      </x:c>
      <x:c r="X1556" s="5" t="s">
        <x:v>70</x:v>
      </x:c>
    </x:row>
    <x:row r="1557">
      <x:c r="A1557" s="5" t="s">
        <x:v>2925</x:v>
      </x:c>
      <x:c r="B1557" s="5">
        <x:v>45621</x:v>
      </x:c>
      <x:c r="C1557" s="5" t="s">
        <x:v>88</x:v>
      </x:c>
      <x:c r="D1557" s="5" t="s">
        <x:v>89</x:v>
      </x:c>
      <x:c r="E1557" s="5" t="s">
        <x:v>90</x:v>
      </x:c>
      <x:c r="F1557" s="5" t="s">
        <x:v>56</x:v>
      </x:c>
      <x:c r="G1557" s="5" t="s">
        <x:v>2876</x:v>
      </x:c>
      <x:c r="H1557" s="5" t="s">
        <x:v>43</x:v>
      </x:c>
      <x:c r="I1557" s="5" t="s">
        <x:v>1109</x:v>
      </x:c>
      <x:c r="J1557" s="5" t="s">
        <x:v>93</x:v>
      </x:c>
      <x:c r="K1557" s="5" t="s">
        <x:v>61</x:v>
      </x:c>
      <x:c r="L1557" s="5" t="s">
        <x:v>16</x:v>
      </x:c>
      <x:c r="M1557" s="5" t="s">
        <x:v>329</x:v>
      </x:c>
      <x:c r="N1557" s="6">
        <x:v>3</x:v>
      </x:c>
      <x:c r="O1557" s="7">
        <x:v>26.920000000000002</x:v>
      </x:c>
      <x:c r="P1557" s="8">
        <x:v>0.14999999999999999</x:v>
      </x:c>
      <x:c r="Q1557" s="7">
        <x:v>14.08</x:v>
      </x:c>
      <x:c r="R1557" s="7">
        <x:v>68.650000000000006</x:v>
      </x:c>
      <x:c r="S1557" s="5" t="s">
        <x:v>49</x:v>
      </x:c>
      <x:c r="T1557" s="7">
        <x:v>177999.67999999999</x:v>
      </x:c>
      <x:c r="U1557" s="6"/>
      <x:c r="V1557" s="6"/>
      <x:c r="W1557" s="5" t="s">
        <x:v>50</x:v>
      </x:c>
      <x:c r="X1557" s="5" t="s">
        <x:v>70</x:v>
      </x:c>
    </x:row>
    <x:row r="1558">
      <x:c r="A1558" s="5" t="s">
        <x:v>2926</x:v>
      </x:c>
      <x:c r="B1558" s="5">
        <x:v>45606</x:v>
      </x:c>
      <x:c r="C1558" s="5" t="s">
        <x:v>178</x:v>
      </x:c>
      <x:c r="D1558" s="5" t="s">
        <x:v>179</x:v>
      </x:c>
      <x:c r="E1558" s="5" t="s">
        <x:v>90</x:v>
      </x:c>
      <x:c r="F1558" s="5" t="s">
        <x:v>66</x:v>
      </x:c>
      <x:c r="G1558" s="5" t="s">
        <x:v>2004</x:v>
      </x:c>
      <x:c r="H1558" s="5" t="s">
        <x:v>58</x:v>
      </x:c>
      <x:c r="I1558" s="5" t="s">
        <x:v>44</x:v>
      </x:c>
      <x:c r="J1558" s="5" t="s">
        <x:v>45</x:v>
      </x:c>
      <x:c r="K1558" s="5" t="s">
        <x:v>46</x:v>
      </x:c>
      <x:c r="L1558" s="5" t="s">
        <x:v>16</x:v>
      </x:c>
      <x:c r="M1558" s="5" t="s">
        <x:v>48</x:v>
      </x:c>
      <x:c r="N1558" s="6">
        <x:v>-1</x:v>
      </x:c>
      <x:c r="O1558" s="7">
        <x:v>296.47000000000003</x:v>
      </x:c>
      <x:c r="P1558" s="8">
        <x:v>0.14999999999999999</x:v>
      </x:c>
      <x:c r="Q1558" s="7">
        <x:v>185.21000000000001</x:v>
      </x:c>
      <x:c r="R1558" s="7">
        <x:v>-252</x:v>
      </x:c>
      <x:c r="S1558" s="5" t="s">
        <x:v>49</x:v>
      </x:c>
      <x:c r="T1558" s="7">
        <x:v>129181.07000000001</x:v>
      </x:c>
      <x:c r="U1558" s="6"/>
      <x:c r="V1558" s="6"/>
      <x:c r="W1558" s="5" t="s">
        <x:v>96</x:v>
      </x:c>
      <x:c r="X1558" s="5" t="s">
        <x:v>80</x:v>
      </x:c>
    </x:row>
    <x:row r="1559">
      <x:c r="A1559" s="5" t="s">
        <x:v>2927</x:v>
      </x:c>
      <x:c r="B1559" s="5">
        <x:v>45959</x:v>
      </x:c>
      <x:c r="C1559" s="5" t="s">
        <x:v>138</x:v>
      </x:c>
      <x:c r="D1559" s="5" t="s">
        <x:v>139</x:v>
      </x:c>
      <x:c r="E1559" s="5" t="s">
        <x:v>90</x:v>
      </x:c>
      <x:c r="F1559" s="5" t="s">
        <x:v>41</x:v>
      </x:c>
      <x:c r="G1559" s="5" t="s">
        <x:v>1422</x:v>
      </x:c>
      <x:c r="H1559" s="5" t="s">
        <x:v>78</x:v>
      </x:c>
      <x:c r="I1559" s="5" t="s">
        <x:v>1219</x:v>
      </x:c>
      <x:c r="J1559" s="5" t="s">
        <x:v>116</x:v>
      </x:c>
      <x:c r="K1559" s="5" t="s">
        <x:v>46</x:v>
      </x:c>
      <x:c r="L1559" s="5" t="s">
        <x:v>16</x:v>
      </x:c>
      <x:c r="M1559" s="5" t="s">
        <x:v>281</x:v>
      </x:c>
      <x:c r="N1559" s="6">
        <x:v>1</x:v>
      </x:c>
      <x:c r="O1559" s="7">
        <x:v>300.74000000000001</x:v>
      </x:c>
      <x:c r="P1559" s="8">
        <x:v>0</x:v>
      </x:c>
      <x:c r="Q1559" s="7">
        <x:v>194.61000000000001</x:v>
      </x:c>
      <x:c r="R1559" s="7">
        <x:v>300.74000000000001</x:v>
      </x:c>
      <x:c r="S1559" s="5" t="s">
        <x:v>49</x:v>
      </x:c>
      <x:c r="T1559" s="7">
        <x:v>126153.61</x:v>
      </x:c>
      <x:c r="U1559" s="6"/>
      <x:c r="V1559" s="6"/>
      <x:c r="W1559" s="5" t="s">
        <x:v>50</x:v>
      </x:c>
      <x:c r="X1559" s="5" t="s">
        <x:v>97</x:v>
      </x:c>
    </x:row>
    <x:row r="1560">
      <x:c r="A1560" s="5" t="s">
        <x:v>2928</x:v>
      </x:c>
      <x:c r="B1560" s="5">
        <x:v>45831</x:v>
      </x:c>
      <x:c r="C1560" s="5" t="s">
        <x:v>283</x:v>
      </x:c>
      <x:c r="D1560" s="5" t="s">
        <x:v>284</x:v>
      </x:c>
      <x:c r="E1560" s="5" t="s">
        <x:v>55</x:v>
      </x:c>
      <x:c r="F1560" s="5" t="s">
        <x:v>56</x:v>
      </x:c>
      <x:c r="G1560" s="5" t="s">
        <x:v>2929</x:v>
      </x:c>
      <x:c r="H1560" s="5" t="s">
        <x:v>43</x:v>
      </x:c>
      <x:c r="I1560" s="5" t="s">
        <x:v>321</x:v>
      </x:c>
      <x:c r="J1560" s="5" t="s">
        <x:v>45</x:v>
      </x:c>
      <x:c r="K1560" s="5" t="s">
        <x:v>86</x:v>
      </x:c>
      <x:c r="L1560" s="5" t="s">
        <x:v>16</x:v>
      </x:c>
      <x:c r="M1560" s="5" t="s">
        <x:v>48</x:v>
      </x:c>
      <x:c r="N1560" s="6">
        <x:v>1</x:v>
      </x:c>
      <x:c r="O1560" s="7">
        <x:v>430.13999999999999</x:v>
      </x:c>
      <x:c r="P1560" s="8">
        <x:v>0.14999999999999999</x:v>
      </x:c>
      <x:c r="Q1560" s="7">
        <x:v>241.94999999999999</x:v>
      </x:c>
      <x:c r="R1560" s="7">
        <x:v>365.62</x:v>
      </x:c>
      <x:c r="S1560" s="5" t="s">
        <x:v>49</x:v>
      </x:c>
      <x:c r="T1560" s="7">
        <x:v>140660.13</x:v>
      </x:c>
      <x:c r="U1560" s="6"/>
      <x:c r="V1560" s="6"/>
      <x:c r="W1560" s="5" t="s">
        <x:v>50</x:v>
      </x:c>
      <x:c r="X1560" s="5" t="s">
        <x:v>97</x:v>
      </x:c>
    </x:row>
    <x:row r="1561">
      <x:c r="A1561" s="5" t="s">
        <x:v>2930</x:v>
      </x:c>
      <x:c r="B1561" s="5">
        <x:v>46106</x:v>
      </x:c>
      <x:c r="C1561" s="5" t="s">
        <x:v>283</x:v>
      </x:c>
      <x:c r="D1561" s="5" t="s">
        <x:v>284</x:v>
      </x:c>
      <x:c r="E1561" s="5" t="s">
        <x:v>55</x:v>
      </x:c>
      <x:c r="F1561" s="5" t="s">
        <x:v>56</x:v>
      </x:c>
      <x:c r="G1561" s="5" t="s">
        <x:v>2931</x:v>
      </x:c>
      <x:c r="H1561" s="5" t="s">
        <x:v>78</x:v>
      </x:c>
      <x:c r="I1561" s="5" t="s">
        <x:v>1027</x:v>
      </x:c>
      <x:c r="J1561" s="5" t="s">
        <x:v>60</x:v>
      </x:c>
      <x:c r="K1561" s="5" t="s">
        <x:v>46</x:v>
      </x:c>
      <x:c r="L1561" s="5" t="s">
        <x:v>16</x:v>
      </x:c>
      <x:c r="M1561" s="5" t="s">
        <x:v>414</x:v>
      </x:c>
      <x:c r="N1561" s="6">
        <x:v>2</x:v>
      </x:c>
      <x:c r="O1561" s="7">
        <x:v>219.55000000000001</x:v>
      </x:c>
      <x:c r="P1561" s="8">
        <x:v>0</x:v>
      </x:c>
      <x:c r="Q1561" s="7">
        <x:v>174.22999999999999</x:v>
      </x:c>
      <x:c r="R1561" s="7">
        <x:v>439.10000000000002</x:v>
      </x:c>
      <x:c r="S1561" s="5" t="s">
        <x:v>49</x:v>
      </x:c>
      <x:c r="T1561" s="7">
        <x:v>120795.64999999999</x:v>
      </x:c>
      <x:c r="U1561" s="6"/>
      <x:c r="V1561" s="6"/>
      <x:c r="W1561" s="5" t="s">
        <x:v>50</x:v>
      </x:c>
      <x:c r="X1561" s="5" t="s">
        <x:v>97</x:v>
      </x:c>
    </x:row>
    <x:row r="1562">
      <x:c r="A1562" s="5" t="s">
        <x:v>2932</x:v>
      </x:c>
      <x:c r="B1562" s="5">
        <x:v>45632</x:v>
      </x:c>
      <x:c r="C1562" s="5" t="s">
        <x:v>108</x:v>
      </x:c>
      <x:c r="D1562" s="5" t="s">
        <x:v>109</x:v>
      </x:c>
      <x:c r="E1562" s="5" t="s">
        <x:v>90</x:v>
      </x:c>
      <x:c r="F1562" s="5" t="s">
        <x:v>102</x:v>
      </x:c>
      <x:c r="G1562" s="5" t="s">
        <x:v>633</x:v>
      </x:c>
      <x:c r="H1562" s="5" t="s">
        <x:v>104</x:v>
      </x:c>
      <x:c r="I1562" s="5" t="s">
        <x:v>321</x:v>
      </x:c>
      <x:c r="J1562" s="5" t="s">
        <x:v>45</x:v>
      </x:c>
      <x:c r="K1562" s="5" t="s">
        <x:v>86</x:v>
      </x:c>
      <x:c r="L1562" s="5" t="s">
        <x:v>47</x:v>
      </x:c>
      <x:c r="M1562" s="5" t="s">
        <x:v>75</x:v>
      </x:c>
      <x:c r="N1562" s="6">
        <x:v>5</x:v>
      </x:c>
      <x:c r="O1562" s="7">
        <x:v>412.92000000000002</x:v>
      </x:c>
      <x:c r="P1562" s="8">
        <x:v>0</x:v>
      </x:c>
      <x:c r="Q1562" s="7">
        <x:v>241.94999999999999</x:v>
      </x:c>
      <x:c r="R1562" s="7">
        <x:v>2064.5999999999999</x:v>
      </x:c>
      <x:c r="S1562" s="5" t="s">
        <x:v>49</x:v>
      </x:c>
      <x:c r="T1562" s="7">
        <x:v>97167.279999999999</x:v>
      </x:c>
      <x:c r="U1562" s="6"/>
      <x:c r="V1562" s="6"/>
      <x:c r="W1562" s="5" t="s">
        <x:v>50</x:v>
      </x:c>
      <x:c r="X1562" s="5" t="s">
        <x:v>80</x:v>
      </x:c>
    </x:row>
    <x:row r="1563">
      <x:c r="A1563" s="5" t="s">
        <x:v>2933</x:v>
      </x:c>
      <x:c r="B1563" s="5">
        <x:v>45337</x:v>
      </x:c>
      <x:c r="C1563" s="5" t="s">
        <x:v>200</x:v>
      </x:c>
      <x:c r="D1563" s="5" t="s">
        <x:v>201</x:v>
      </x:c>
      <x:c r="E1563" s="5" t="s">
        <x:v>40</x:v>
      </x:c>
      <x:c r="F1563" s="5" t="s">
        <x:v>158</x:v>
      </x:c>
      <x:c r="G1563" s="5" t="s">
        <x:v>1539</x:v>
      </x:c>
      <x:c r="H1563" s="5" t="s">
        <x:v>104</x:v>
      </x:c>
      <x:c r="I1563" s="5" t="s">
        <x:v>59</x:v>
      </x:c>
      <x:c r="J1563" s="5" t="s">
        <x:v>60</x:v>
      </x:c>
      <x:c r="K1563" s="5" t="s">
        <x:v>61</x:v>
      </x:c>
      <x:c r="L1563" s="5" t="s">
        <x:v>16</x:v>
      </x:c>
      <x:c r="M1563" s="5" t="s">
        <x:v>204</x:v>
      </x:c>
      <x:c r="N1563" s="6">
        <x:v>6</x:v>
      </x:c>
      <x:c r="O1563" s="7">
        <x:v>112.26000000000001</x:v>
      </x:c>
      <x:c r="P1563" s="8">
        <x:v>0</x:v>
      </x:c>
      <x:c r="Q1563" s="7">
        <x:v>90.019999999999996</x:v>
      </x:c>
      <x:c r="R1563" s="7">
        <x:v>673.55999999999995</x:v>
      </x:c>
      <x:c r="S1563" s="5" t="s">
        <x:v>49</x:v>
      </x:c>
      <x:c r="T1563" s="7">
        <x:v>156754.04999999999</x:v>
      </x:c>
      <x:c r="U1563" s="6"/>
      <x:c r="V1563" s="6"/>
      <x:c r="W1563" s="5" t="s">
        <x:v>50</x:v>
      </x:c>
      <x:c r="X1563" s="5" t="s">
        <x:v>80</x:v>
      </x:c>
    </x:row>
    <x:row r="1564">
      <x:c r="A1564" s="5" t="s">
        <x:v>2934</x:v>
      </x:c>
      <x:c r="B1564" s="5">
        <x:v>45757</x:v>
      </x:c>
      <x:c r="C1564" s="5" t="s">
        <x:v>100</x:v>
      </x:c>
      <x:c r="D1564" s="5" t="s">
        <x:v>101</x:v>
      </x:c>
      <x:c r="E1564" s="5" t="s">
        <x:v>90</x:v>
      </x:c>
      <x:c r="F1564" s="5" t="s">
        <x:v>102</x:v>
      </x:c>
      <x:c r="G1564" s="5" t="s">
        <x:v>231</x:v>
      </x:c>
      <x:c r="H1564" s="5" t="s">
        <x:v>78</x:v>
      </x:c>
      <x:c r="I1564" s="5" t="s">
        <x:v>392</x:v>
      </x:c>
      <x:c r="J1564" s="5" t="s">
        <x:v>74</x:v>
      </x:c>
      <x:c r="K1564" s="5" t="s">
        <x:v>86</x:v>
      </x:c>
      <x:c r="L1564" s="5" t="s">
        <x:v>47</x:v>
      </x:c>
      <x:c r="M1564" s="5" t="s">
        <x:v>275</x:v>
      </x:c>
      <x:c r="N1564" s="6">
        <x:v>4</x:v>
      </x:c>
      <x:c r="O1564" s="7">
        <x:v>41.740000000000002</x:v>
      </x:c>
      <x:c r="P1564" s="8">
        <x:v>0</x:v>
      </x:c>
      <x:c r="Q1564" s="7">
        <x:v>20.899999999999999</x:v>
      </x:c>
      <x:c r="R1564" s="7">
        <x:v>166.96000000000001</x:v>
      </x:c>
      <x:c r="S1564" s="5" t="s">
        <x:v>49</x:v>
      </x:c>
      <x:c r="T1564" s="7">
        <x:v>69620.399999999994</x:v>
      </x:c>
      <x:c r="U1564" s="6"/>
      <x:c r="V1564" s="6"/>
      <x:c r="W1564" s="5" t="s">
        <x:v>50</x:v>
      </x:c>
      <x:c r="X1564" s="5" t="s">
        <x:v>80</x:v>
      </x:c>
    </x:row>
    <x:row r="1565">
      <x:c r="A1565" s="5" t="s">
        <x:v>2935</x:v>
      </x:c>
      <x:c r="B1565" s="5">
        <x:v>45663</x:v>
      </x:c>
      <x:c r="C1565" s="5" t="s">
        <x:v>156</x:v>
      </x:c>
      <x:c r="D1565" s="5" t="s">
        <x:v>157</x:v>
      </x:c>
      <x:c r="E1565" s="5" t="s">
        <x:v>55</x:v>
      </x:c>
      <x:c r="F1565" s="5" t="s">
        <x:v>158</x:v>
      </x:c>
      <x:c r="G1565" s="5" t="s">
        <x:v>202</x:v>
      </x:c>
      <x:c r="H1565" s="5" t="s">
        <x:v>78</x:v>
      </x:c>
      <x:c r="I1565" s="5" t="s">
        <x:v>169</x:v>
      </x:c>
      <x:c r="J1565" s="5" t="s">
        <x:v>74</x:v>
      </x:c>
      <x:c r="K1565" s="5" t="s">
        <x:v>46</x:v>
      </x:c>
      <x:c r="L1565" s="5" t="s">
        <x:v>94</x:v>
      </x:c>
      <x:c r="M1565" s="5" t="s">
        <x:v>118</x:v>
      </x:c>
      <x:c r="N1565" s="6">
        <x:v>1</x:v>
      </x:c>
      <x:c r="O1565" s="7">
        <x:v>57.780000000000001</x:v>
      </x:c>
      <x:c r="P1565" s="8">
        <x:v>5.0000000000000003e-002</x:v>
      </x:c>
      <x:c r="Q1565" s="7">
        <x:v>39.799999999999997</x:v>
      </x:c>
      <x:c r="R1565" s="7">
        <x:v>54.890000000000001</x:v>
      </x:c>
      <x:c r="S1565" s="5" t="s">
        <x:v>49</x:v>
      </x:c>
      <x:c r="T1565" s="7">
        <x:v>76324.899999999994</x:v>
      </x:c>
      <x:c r="U1565" s="6">
        <x:v>143</x:v>
      </x:c>
      <x:c r="V1565" s="6">
        <x:v>20</x:v>
      </x:c>
      <x:c r="W1565" s="5" t="s">
        <x:v>50</x:v>
      </x:c>
      <x:c r="X1565" s="5" t="s">
        <x:v>70</x:v>
      </x:c>
    </x:row>
    <x:row r="1566">
      <x:c r="A1566" s="5" t="s">
        <x:v>2936</x:v>
      </x:c>
      <x:c r="B1566" s="5">
        <x:v>45318</x:v>
      </x:c>
      <x:c r="C1566" s="5" t="s">
        <x:v>64</x:v>
      </x:c>
      <x:c r="D1566" s="5" t="s">
        <x:v>65</x:v>
      </x:c>
      <x:c r="E1566" s="5" t="s">
        <x:v>40</x:v>
      </x:c>
      <x:c r="F1566" s="5" t="s">
        <x:v>66</x:v>
      </x:c>
      <x:c r="G1566" s="5" t="s">
        <x:v>2937</x:v>
      </x:c>
      <x:c r="H1566" s="5" t="s">
        <x:v>78</x:v>
      </x:c>
      <x:c r="I1566" s="5" t="s">
        <x:v>375</x:v>
      </x:c>
      <x:c r="J1566" s="5" t="s">
        <x:v>116</x:v>
      </x:c>
      <x:c r="K1566" s="5" t="s">
        <x:v>46</x:v>
      </x:c>
      <x:c r="L1566" s="5" t="s">
        <x:v>16</x:v>
      </x:c>
      <x:c r="M1566" s="5" t="s">
        <x:v>69</x:v>
      </x:c>
      <x:c r="N1566" s="6">
        <x:v>1</x:v>
      </x:c>
      <x:c r="O1566" s="7">
        <x:v>219.38</x:v>
      </x:c>
      <x:c r="P1566" s="8">
        <x:v>0.20000000000000001</x:v>
      </x:c>
      <x:c r="Q1566" s="7">
        <x:v>122.58</x:v>
      </x:c>
      <x:c r="R1566" s="7">
        <x:v>175.5</x:v>
      </x:c>
      <x:c r="S1566" s="5" t="s">
        <x:v>49</x:v>
      </x:c>
      <x:c r="T1566" s="7">
        <x:v>181706.75</x:v>
      </x:c>
      <x:c r="U1566" s="6"/>
      <x:c r="V1566" s="6"/>
      <x:c r="W1566" s="5" t="s">
        <x:v>50</x:v>
      </x:c>
      <x:c r="X1566" s="5" t="s">
        <x:v>51</x:v>
      </x:c>
    </x:row>
    <x:row r="1567">
      <x:c r="A1567" s="5" t="s">
        <x:v>2938</x:v>
      </x:c>
      <x:c r="B1567" s="5">
        <x:v>45958</x:v>
      </x:c>
      <x:c r="C1567" s="5" t="s">
        <x:v>53</x:v>
      </x:c>
      <x:c r="D1567" s="5" t="s">
        <x:v>54</x:v>
      </x:c>
      <x:c r="E1567" s="5" t="s">
        <x:v>55</x:v>
      </x:c>
      <x:c r="F1567" s="5" t="s">
        <x:v>56</x:v>
      </x:c>
      <x:c r="G1567" s="5" t="s">
        <x:v>1901</x:v>
      </x:c>
      <x:c r="H1567" s="5" t="s">
        <x:v>104</x:v>
      </x:c>
      <x:c r="I1567" s="5" t="s">
        <x:v>197</x:v>
      </x:c>
      <x:c r="J1567" s="5" t="s">
        <x:v>93</x:v>
      </x:c>
      <x:c r="K1567" s="5" t="s">
        <x:v>117</x:v>
      </x:c>
      <x:c r="L1567" s="5" t="s">
        <x:v>16</x:v>
      </x:c>
      <x:c r="M1567" s="5" t="s">
        <x:v>95</x:v>
      </x:c>
      <x:c r="N1567" s="6">
        <x:v>1</x:v>
      </x:c>
      <x:c r="O1567" s="7">
        <x:v>33.729999999999997</x:v>
      </x:c>
      <x:c r="P1567" s="8">
        <x:v>0</x:v>
      </x:c>
      <x:c r="Q1567" s="7">
        <x:v>18.5</x:v>
      </x:c>
      <x:c r="R1567" s="7">
        <x:v>33.729999999999997</x:v>
      </x:c>
      <x:c r="S1567" s="5" t="s">
        <x:v>49</x:v>
      </x:c>
      <x:c r="T1567" s="7">
        <x:v>153232.59</x:v>
      </x:c>
      <x:c r="U1567" s="6"/>
      <x:c r="V1567" s="6"/>
      <x:c r="W1567" s="5" t="s">
        <x:v>50</x:v>
      </x:c>
      <x:c r="X1567" s="5" t="s">
        <x:v>97</x:v>
      </x:c>
    </x:row>
    <x:row r="1568">
      <x:c r="A1568" s="5" t="s">
        <x:v>2939</x:v>
      </x:c>
      <x:c r="B1568" s="5">
        <x:v>45434</x:v>
      </x:c>
      <x:c r="C1568" s="5" t="s">
        <x:v>283</x:v>
      </x:c>
      <x:c r="D1568" s="5" t="s">
        <x:v>284</x:v>
      </x:c>
      <x:c r="E1568" s="5" t="s">
        <x:v>55</x:v>
      </x:c>
      <x:c r="F1568" s="5" t="s">
        <x:v>56</x:v>
      </x:c>
      <x:c r="G1568" s="5" t="s">
        <x:v>1708</x:v>
      </x:c>
      <x:c r="H1568" s="5" t="s">
        <x:v>104</x:v>
      </x:c>
      <x:c r="I1568" s="5" t="s">
        <x:v>1008</x:v>
      </x:c>
      <x:c r="J1568" s="5" t="s">
        <x:v>116</x:v>
      </x:c>
      <x:c r="K1568" s="5" t="s">
        <x:v>46</x:v>
      </x:c>
      <x:c r="L1568" s="5" t="s">
        <x:v>16</x:v>
      </x:c>
      <x:c r="M1568" s="5" t="s">
        <x:v>154</x:v>
      </x:c>
      <x:c r="N1568" s="6">
        <x:v>2</x:v>
      </x:c>
      <x:c r="O1568" s="7">
        <x:v>316.45999999999998</x:v>
      </x:c>
      <x:c r="P1568" s="8">
        <x:v>0.25</x:v>
      </x:c>
      <x:c r="Q1568" s="7">
        <x:v>146.41999999999999</x:v>
      </x:c>
      <x:c r="R1568" s="7">
        <x:v>474.69</x:v>
      </x:c>
      <x:c r="S1568" s="5" t="s">
        <x:v>49</x:v>
      </x:c>
      <x:c r="T1568" s="7">
        <x:v>158173.98000000001</x:v>
      </x:c>
      <x:c r="U1568" s="6"/>
      <x:c r="V1568" s="6"/>
      <x:c r="W1568" s="5" t="s">
        <x:v>50</x:v>
      </x:c>
      <x:c r="X1568" s="5" t="s">
        <x:v>70</x:v>
      </x:c>
    </x:row>
    <x:row r="1569">
      <x:c r="A1569" s="5" t="s">
        <x:v>2940</x:v>
      </x:c>
      <x:c r="B1569" s="5">
        <x:v>45685</x:v>
      </x:c>
      <x:c r="C1569" s="5" t="s">
        <x:v>100</x:v>
      </x:c>
      <x:c r="D1569" s="5" t="s">
        <x:v>101</x:v>
      </x:c>
      <x:c r="E1569" s="5" t="s">
        <x:v>90</x:v>
      </x:c>
      <x:c r="F1569" s="5" t="s">
        <x:v>102</x:v>
      </x:c>
      <x:c r="G1569" s="5" t="s">
        <x:v>2941</x:v>
      </x:c>
      <x:c r="H1569" s="5" t="s">
        <x:v>78</x:v>
      </x:c>
      <x:c r="I1569" s="5" t="s">
        <x:v>59</x:v>
      </x:c>
      <x:c r="J1569" s="5" t="s">
        <x:v>60</x:v>
      </x:c>
      <x:c r="K1569" s="5" t="s">
        <x:v>61</x:v>
      </x:c>
      <x:c r="L1569" s="5" t="s">
        <x:v>47</x:v>
      </x:c>
      <x:c r="M1569" s="5" t="s">
        <x:v>258</x:v>
      </x:c>
      <x:c r="N1569" s="6">
        <x:v>1</x:v>
      </x:c>
      <x:c r="O1569" s="7">
        <x:v>109.15000000000001</x:v>
      </x:c>
      <x:c r="P1569" s="8">
        <x:v>5.0000000000000003e-002</x:v>
      </x:c>
      <x:c r="Q1569" s="7">
        <x:v>90.019999999999996</x:v>
      </x:c>
      <x:c r="R1569" s="7">
        <x:v>103.69</x:v>
      </x:c>
      <x:c r="S1569" s="5" t="s">
        <x:v>49</x:v>
      </x:c>
      <x:c r="T1569" s="7">
        <x:v>70347.139999999999</x:v>
      </x:c>
      <x:c r="U1569" s="6"/>
      <x:c r="V1569" s="6"/>
      <x:c r="W1569" s="5" t="s">
        <x:v>50</x:v>
      </x:c>
      <x:c r="X1569" s="5" t="s">
        <x:v>80</x:v>
      </x:c>
    </x:row>
    <x:row r="1570">
      <x:c r="A1570" s="5" t="s">
        <x:v>2942</x:v>
      </x:c>
      <x:c r="B1570" s="5">
        <x:v>45500</x:v>
      </x:c>
      <x:c r="C1570" s="5" t="s">
        <x:v>88</x:v>
      </x:c>
      <x:c r="D1570" s="5" t="s">
        <x:v>89</x:v>
      </x:c>
      <x:c r="E1570" s="5" t="s">
        <x:v>90</x:v>
      </x:c>
      <x:c r="F1570" s="5" t="s">
        <x:v>56</x:v>
      </x:c>
      <x:c r="G1570" s="5" t="s">
        <x:v>2943</x:v>
      </x:c>
      <x:c r="H1570" s="5" t="s">
        <x:v>58</x:v>
      </x:c>
      <x:c r="I1570" s="5" t="s">
        <x:v>141</x:v>
      </x:c>
      <x:c r="J1570" s="5" t="s">
        <x:v>60</x:v>
      </x:c>
      <x:c r="K1570" s="5" t="s">
        <x:v>86</x:v>
      </x:c>
      <x:c r="L1570" s="5" t="s">
        <x:v>47</x:v>
      </x:c>
      <x:c r="M1570" s="5" t="s">
        <x:v>384</x:v>
      </x:c>
      <x:c r="N1570" s="6">
        <x:v>1</x:v>
      </x:c>
      <x:c r="O1570" s="7">
        <x:v>295.33999999999997</x:v>
      </x:c>
      <x:c r="P1570" s="8">
        <x:v>0</x:v>
      </x:c>
      <x:c r="Q1570" s="7">
        <x:v>203.69999999999999</x:v>
      </x:c>
      <x:c r="R1570" s="7">
        <x:v>295.33999999999997</x:v>
      </x:c>
      <x:c r="S1570" s="5" t="s">
        <x:v>49</x:v>
      </x:c>
      <x:c r="T1570" s="7">
        <x:v>84983.369999999995</x:v>
      </x:c>
      <x:c r="U1570" s="6"/>
      <x:c r="V1570" s="6"/>
      <x:c r="W1570" s="5" t="s">
        <x:v>50</x:v>
      </x:c>
      <x:c r="X1570" s="5" t="s">
        <x:v>97</x:v>
      </x:c>
    </x:row>
    <x:row r="1571">
      <x:c r="A1571" s="5" t="s">
        <x:v>2944</x:v>
      </x:c>
      <x:c r="B1571" s="5">
        <x:v>45402</x:v>
      </x:c>
      <x:c r="C1571" s="5" t="s">
        <x:v>200</x:v>
      </x:c>
      <x:c r="D1571" s="5" t="s">
        <x:v>201</x:v>
      </x:c>
      <x:c r="E1571" s="5" t="s">
        <x:v>40</x:v>
      </x:c>
      <x:c r="F1571" s="5" t="s">
        <x:v>158</x:v>
      </x:c>
      <x:c r="G1571" s="5" t="s">
        <x:v>264</x:v>
      </x:c>
      <x:c r="H1571" s="5" t="s">
        <x:v>43</x:v>
      </x:c>
      <x:c r="I1571" s="5" t="s">
        <x:v>288</x:v>
      </x:c>
      <x:c r="J1571" s="5" t="s">
        <x:v>116</x:v>
      </x:c>
      <x:c r="K1571" s="5" t="s">
        <x:v>46</x:v>
      </x:c>
      <x:c r="L1571" s="5" t="s">
        <x:v>16</x:v>
      </x:c>
      <x:c r="M1571" s="5" t="s">
        <x:v>419</x:v>
      </x:c>
      <x:c r="N1571" s="6">
        <x:v>0</x:v>
      </x:c>
      <x:c r="O1571" s="7">
        <x:v>101.05</x:v>
      </x:c>
      <x:c r="P1571" s="8">
        <x:v>0</x:v>
      </x:c>
      <x:c r="Q1571" s="7">
        <x:v>77.019999999999996</x:v>
      </x:c>
      <x:c r="R1571" s="7">
        <x:v>0</x:v>
      </x:c>
      <x:c r="S1571" s="5" t="s">
        <x:v>49</x:v>
      </x:c>
      <x:c r="T1571" s="7">
        <x:v>189760.35000000001</x:v>
      </x:c>
      <x:c r="U1571" s="6"/>
      <x:c r="V1571" s="6"/>
      <x:c r="W1571" s="5" t="s">
        <x:v>151</x:v>
      </x:c>
      <x:c r="X1571" s="5" t="s">
        <x:v>51</x:v>
      </x:c>
    </x:row>
    <x:row r="1572">
      <x:c r="A1572" s="5" t="s">
        <x:v>2945</x:v>
      </x:c>
      <x:c r="B1572" s="5">
        <x:v>45829</x:v>
      </x:c>
      <x:c r="C1572" s="5" t="s">
        <x:v>138</x:v>
      </x:c>
      <x:c r="D1572" s="5" t="s">
        <x:v>139</x:v>
      </x:c>
      <x:c r="E1572" s="5" t="s">
        <x:v>90</x:v>
      </x:c>
      <x:c r="F1572" s="5" t="s">
        <x:v>41</x:v>
      </x:c>
      <x:c r="G1572" s="5" t="s">
        <x:v>783</x:v>
      </x:c>
      <x:c r="H1572" s="5" t="s">
        <x:v>104</x:v>
      </x:c>
      <x:c r="I1572" s="5" t="s">
        <x:v>183</x:v>
      </x:c>
      <x:c r="J1572" s="5" t="s">
        <x:v>74</x:v>
      </x:c>
      <x:c r="K1572" s="5" t="s">
        <x:v>117</x:v>
      </x:c>
      <x:c r="L1572" s="5" t="s">
        <x:v>131</x:v>
      </x:c>
      <x:c r="M1572" s="5" t="s">
        <x:v>350</x:v>
      </x:c>
      <x:c r="N1572" s="6">
        <x:v>1</x:v>
      </x:c>
      <x:c r="O1572" s="7">
        <x:v>83.269999999999996</x:v>
      </x:c>
      <x:c r="P1572" s="8">
        <x:v>5.0000000000000003e-002</x:v>
      </x:c>
      <x:c r="Q1572" s="7">
        <x:v>53.509999999999998</x:v>
      </x:c>
      <x:c r="R1572" s="7">
        <x:v>79.109999999999999</x:v>
      </x:c>
      <x:c r="S1572" s="5" t="s">
        <x:v>49</x:v>
      </x:c>
      <x:c r="T1572" s="7">
        <x:v>61704.370000000003</x:v>
      </x:c>
      <x:c r="U1572" s="6"/>
      <x:c r="V1572" s="6"/>
      <x:c r="W1572" s="5" t="s">
        <x:v>50</x:v>
      </x:c>
      <x:c r="X1572" s="5" t="s">
        <x:v>51</x:v>
      </x:c>
    </x:row>
    <x:row r="1573">
      <x:c r="A1573" s="5" t="s">
        <x:v>2946</x:v>
      </x:c>
      <x:c r="B1573" s="5">
        <x:v>45582</x:v>
      </x:c>
      <x:c r="C1573" s="5" t="s">
        <x:v>64</x:v>
      </x:c>
      <x:c r="D1573" s="5" t="s">
        <x:v>65</x:v>
      </x:c>
      <x:c r="E1573" s="5" t="s">
        <x:v>40</x:v>
      </x:c>
      <x:c r="F1573" s="5" t="s">
        <x:v>66</x:v>
      </x:c>
      <x:c r="G1573" s="5" t="s">
        <x:v>1527</x:v>
      </x:c>
      <x:c r="H1573" s="5" t="s">
        <x:v>43</x:v>
      </x:c>
      <x:c r="I1573" s="5" t="s">
        <x:v>288</x:v>
      </x:c>
      <x:c r="J1573" s="5" t="s">
        <x:v>116</x:v>
      </x:c>
      <x:c r="K1573" s="5" t="s">
        <x:v>46</x:v>
      </x:c>
      <x:c r="L1573" s="5" t="s">
        <x:v>94</x:v>
      </x:c>
      <x:c r="M1573" s="5" t="s">
        <x:v>376</x:v>
      </x:c>
      <x:c r="N1573" s="6">
        <x:v>1</x:v>
      </x:c>
      <x:c r="O1573" s="7">
        <x:v>103.95999999999999</x:v>
      </x:c>
      <x:c r="P1573" s="8">
        <x:v>0</x:v>
      </x:c>
      <x:c r="Q1573" s="7">
        <x:v>77.019999999999996</x:v>
      </x:c>
      <x:c r="R1573" s="7">
        <x:v>103.95999999999999</x:v>
      </x:c>
      <x:c r="S1573" s="5" t="s">
        <x:v>49</x:v>
      </x:c>
      <x:c r="T1573" s="7">
        <x:v>97984.830000000002</x:v>
      </x:c>
      <x:c r="U1573" s="6"/>
      <x:c r="V1573" s="6"/>
      <x:c r="W1573" s="5" t="s">
        <x:v>50</x:v>
      </x:c>
      <x:c r="X1573" s="5" t="s">
        <x:v>97</x:v>
      </x:c>
    </x:row>
    <x:row r="1574">
      <x:c r="A1574" s="5" t="s">
        <x:v>2947</x:v>
      </x:c>
      <x:c r="B1574" s="5">
        <x:v>45807</x:v>
      </x:c>
      <x:c r="C1574" s="5" t="s">
        <x:v>64</x:v>
      </x:c>
      <x:c r="D1574" s="5" t="s">
        <x:v>65</x:v>
      </x:c>
      <x:c r="E1574" s="5" t="s">
        <x:v>40</x:v>
      </x:c>
      <x:c r="F1574" s="5" t="s">
        <x:v>66</x:v>
      </x:c>
      <x:c r="G1574" s="5" t="s">
        <x:v>2948</x:v>
      </x:c>
      <x:c r="H1574" s="5" t="s">
        <x:v>104</x:v>
      </x:c>
      <x:c r="I1574" s="5" t="s">
        <x:v>121</x:v>
      </x:c>
      <x:c r="J1574" s="5" t="s">
        <x:v>93</x:v>
      </x:c>
      <x:c r="K1574" s="5" t="s">
        <x:v>46</x:v>
      </x:c>
      <x:c r="L1574" s="5" t="s">
        <x:v>131</x:v>
      </x:c>
      <x:c r="M1574" s="5" t="s">
        <x:v>281</x:v>
      </x:c>
      <x:c r="N1574" s="6">
        <x:v>7</x:v>
      </x:c>
      <x:c r="O1574" s="7">
        <x:v>22.59</x:v>
      </x:c>
      <x:c r="P1574" s="8">
        <x:v>5.0000000000000003e-002</x:v>
      </x:c>
      <x:c r="Q1574" s="7">
        <x:v>18.82</x:v>
      </x:c>
      <x:c r="R1574" s="7">
        <x:v>150.22</x:v>
      </x:c>
      <x:c r="S1574" s="5" t="s">
        <x:v>49</x:v>
      </x:c>
      <x:c r="T1574" s="7">
        <x:v>91713.820000000007</x:v>
      </x:c>
      <x:c r="U1574" s="6"/>
      <x:c r="V1574" s="6"/>
      <x:c r="W1574" s="5" t="s">
        <x:v>50</x:v>
      </x:c>
      <x:c r="X1574" s="5" t="s">
        <x:v>80</x:v>
      </x:c>
    </x:row>
    <x:row r="1575">
      <x:c r="A1575" s="5" t="s">
        <x:v>2949</x:v>
      </x:c>
      <x:c r="B1575" s="5">
        <x:v>45898</x:v>
      </x:c>
      <x:c r="C1575" s="5" t="s">
        <x:v>138</x:v>
      </x:c>
      <x:c r="D1575" s="5" t="s">
        <x:v>139</x:v>
      </x:c>
      <x:c r="E1575" s="5" t="s">
        <x:v>90</x:v>
      </x:c>
      <x:c r="F1575" s="5" t="s">
        <x:v>41</x:v>
      </x:c>
      <x:c r="G1575" s="5" t="s">
        <x:v>2950</x:v>
      </x:c>
      <x:c r="H1575" s="5" t="s">
        <x:v>104</x:v>
      </x:c>
      <x:c r="I1575" s="5" t="s">
        <x:v>79</x:v>
      </x:c>
      <x:c r="J1575" s="5" t="s">
        <x:v>45</x:v>
      </x:c>
      <x:c r="K1575" s="5" t="s">
        <x:v>46</x:v>
      </x:c>
      <x:c r="L1575" s="5" t="s">
        <x:v>16</x:v>
      </x:c>
      <x:c r="M1575" s="5" t="s">
        <x:v>112</x:v>
      </x:c>
      <x:c r="N1575" s="6">
        <x:v>2</x:v>
      </x:c>
      <x:c r="O1575" s="7">
        <x:v>414.11000000000001</x:v>
      </x:c>
      <x:c r="P1575" s="8">
        <x:v>0</x:v>
      </x:c>
      <x:c r="Q1575" s="7">
        <x:v>226.56</x:v>
      </x:c>
      <x:c r="R1575" s="7">
        <x:v>828.22000000000003</x:v>
      </x:c>
      <x:c r="S1575" s="5" t="s">
        <x:v>49</x:v>
      </x:c>
      <x:c r="T1575" s="7">
        <x:v>140625.01000000001</x:v>
      </x:c>
      <x:c r="U1575" s="6"/>
      <x:c r="V1575" s="6"/>
      <x:c r="W1575" s="5" t="s">
        <x:v>50</x:v>
      </x:c>
      <x:c r="X1575" s="5" t="s">
        <x:v>80</x:v>
      </x:c>
    </x:row>
    <x:row r="1576">
      <x:c r="A1576" s="5" t="s">
        <x:v>2951</x:v>
      </x:c>
      <x:c r="B1576" s="5">
        <x:v>45824</x:v>
      </x:c>
      <x:c r="C1576" s="5" t="s">
        <x:v>88</x:v>
      </x:c>
      <x:c r="D1576" s="5" t="s">
        <x:v>89</x:v>
      </x:c>
      <x:c r="E1576" s="5" t="s">
        <x:v>90</x:v>
      </x:c>
      <x:c r="F1576" s="5" t="s">
        <x:v>56</x:v>
      </x:c>
      <x:c r="G1576" s="5" t="s">
        <x:v>772</x:v>
      </x:c>
      <x:c r="H1576" s="5" t="s">
        <x:v>104</x:v>
      </x:c>
      <x:c r="I1576" s="5" t="s">
        <x:v>955</x:v>
      </x:c>
      <x:c r="J1576" s="5" t="s">
        <x:v>60</x:v>
      </x:c>
      <x:c r="K1576" s="5" t="s">
        <x:v>61</x:v>
      </x:c>
      <x:c r="L1576" s="5" t="s">
        <x:v>16</x:v>
      </x:c>
      <x:c r="M1576" s="5" t="s">
        <x:v>69</x:v>
      </x:c>
      <x:c r="N1576" s="6">
        <x:v>-2</x:v>
      </x:c>
      <x:c r="O1576" s="7">
        <x:v>226.05000000000001</x:v>
      </x:c>
      <x:c r="P1576" s="8">
        <x:v>0.25</x:v>
      </x:c>
      <x:c r="Q1576" s="7">
        <x:v>117.61</x:v>
      </x:c>
      <x:c r="R1576" s="7">
        <x:v>-339.07999999999998</x:v>
      </x:c>
      <x:c r="S1576" s="5" t="s">
        <x:v>49</x:v>
      </x:c>
      <x:c r="T1576" s="7">
        <x:v>140660.13</x:v>
      </x:c>
      <x:c r="U1576" s="6"/>
      <x:c r="V1576" s="6"/>
      <x:c r="W1576" s="5" t="s">
        <x:v>96</x:v>
      </x:c>
      <x:c r="X1576" s="5" t="s">
        <x:v>70</x:v>
      </x:c>
    </x:row>
    <x:row r="1577">
      <x:c r="A1577" s="5" t="s">
        <x:v>2952</x:v>
      </x:c>
      <x:c r="B1577" s="5">
        <x:v>45715</x:v>
      </x:c>
      <x:c r="C1577" s="5" t="s">
        <x:v>127</x:v>
      </x:c>
      <x:c r="D1577" s="5" t="s">
        <x:v>128</x:v>
      </x:c>
      <x:c r="E1577" s="5" t="s">
        <x:v>55</x:v>
      </x:c>
      <x:c r="F1577" s="5" t="s">
        <x:v>41</x:v>
      </x:c>
      <x:c r="G1577" s="5" t="s">
        <x:v>2953</x:v>
      </x:c>
      <x:c r="H1577" s="5" t="s">
        <x:v>43</x:v>
      </x:c>
      <x:c r="I1577" s="5" t="s">
        <x:v>321</x:v>
      </x:c>
      <x:c r="J1577" s="5" t="s">
        <x:v>45</x:v>
      </x:c>
      <x:c r="K1577" s="5" t="s">
        <x:v>86</x:v>
      </x:c>
      <x:c r="L1577" s="5" t="s">
        <x:v>47</x:v>
      </x:c>
      <x:c r="M1577" s="5" t="s">
        <x:v>376</x:v>
      </x:c>
      <x:c r="N1577" s="6">
        <x:v>2</x:v>
      </x:c>
      <x:c r="O1577" s="7">
        <x:v>457.31</x:v>
      </x:c>
      <x:c r="P1577" s="8">
        <x:v>0.14999999999999999</x:v>
      </x:c>
      <x:c r="Q1577" s="7">
        <x:v>241.94999999999999</x:v>
      </x:c>
      <x:c r="R1577" s="7">
        <x:v>777.42999999999995</x:v>
      </x:c>
      <x:c r="S1577" s="5" t="s">
        <x:v>49</x:v>
      </x:c>
      <x:c r="T1577" s="7">
        <x:v>86253.490000000005</x:v>
      </x:c>
      <x:c r="U1577" s="6"/>
      <x:c r="V1577" s="6"/>
      <x:c r="W1577" s="5" t="s">
        <x:v>50</x:v>
      </x:c>
      <x:c r="X1577" s="5" t="s">
        <x:v>70</x:v>
      </x:c>
    </x:row>
    <x:row r="1578">
      <x:c r="A1578" s="5" t="s">
        <x:v>2954</x:v>
      </x:c>
      <x:c r="B1578" s="5">
        <x:v>46102</x:v>
      </x:c>
      <x:c r="C1578" s="5" t="s">
        <x:v>247</x:v>
      </x:c>
      <x:c r="D1578" s="5" t="s">
        <x:v>248</x:v>
      </x:c>
      <x:c r="E1578" s="5" t="s">
        <x:v>40</x:v>
      </x:c>
      <x:c r="F1578" s="5" t="s">
        <x:v>102</x:v>
      </x:c>
      <x:c r="G1578" s="5" t="s">
        <x:v>1815</x:v>
      </x:c>
      <x:c r="H1578" s="5" t="s">
        <x:v>104</x:v>
      </x:c>
      <x:c r="I1578" s="5" t="s">
        <x:v>207</x:v>
      </x:c>
      <x:c r="J1578" s="5" t="s">
        <x:v>60</x:v>
      </x:c>
      <x:c r="K1578" s="5" t="s">
        <x:v>86</x:v>
      </x:c>
      <x:c r="L1578" s="5" t="s">
        <x:v>47</x:v>
      </x:c>
      <x:c r="M1578" s="5" t="s">
        <x:v>95</x:v>
      </x:c>
      <x:c r="N1578" s="6">
        <x:v>1</x:v>
      </x:c>
      <x:c r="O1578" s="7">
        <x:v>219.47</x:v>
      </x:c>
      <x:c r="P1578" s="8">
        <x:v>0.10000000000000001</x:v>
      </x:c>
      <x:c r="Q1578" s="7">
        <x:v>118.39</x:v>
      </x:c>
      <x:c r="R1578" s="7">
        <x:v>197.52000000000001</x:v>
      </x:c>
      <x:c r="S1578" s="5" t="s">
        <x:v>49</x:v>
      </x:c>
      <x:c r="T1578" s="7">
        <x:v>83166.119999999995</x:v>
      </x:c>
      <x:c r="U1578" s="6"/>
      <x:c r="V1578" s="6"/>
      <x:c r="W1578" s="5" t="s">
        <x:v>50</x:v>
      </x:c>
      <x:c r="X1578" s="5" t="s">
        <x:v>51</x:v>
      </x:c>
    </x:row>
    <x:row r="1579">
      <x:c r="A1579" s="5" t="s">
        <x:v>2955</x:v>
      </x:c>
      <x:c r="B1579" s="5">
        <x:v>45462</x:v>
      </x:c>
      <x:c r="C1579" s="5" t="s">
        <x:v>88</x:v>
      </x:c>
      <x:c r="D1579" s="5" t="s">
        <x:v>89</x:v>
      </x:c>
      <x:c r="E1579" s="5" t="s">
        <x:v>90</x:v>
      </x:c>
      <x:c r="F1579" s="5" t="s">
        <x:v>56</x:v>
      </x:c>
      <x:c r="G1579" s="5" t="s">
        <x:v>2956</x:v>
      </x:c>
      <x:c r="H1579" s="5" t="s">
        <x:v>43</x:v>
      </x:c>
      <x:c r="I1579" s="5" t="s">
        <x:v>520</x:v>
      </x:c>
      <x:c r="J1579" s="5" t="s">
        <x:v>116</x:v>
      </x:c>
      <x:c r="K1579" s="5" t="s">
        <x:v>117</x:v>
      </x:c>
      <x:c r="L1579" s="5" t="s">
        <x:v>131</x:v>
      </x:c>
      <x:c r="M1579" s="5" t="s">
        <x:v>275</x:v>
      </x:c>
      <x:c r="N1579" s="6">
        <x:v>2</x:v>
      </x:c>
      <x:c r="O1579" s="7">
        <x:v>288.32999999999998</x:v>
      </x:c>
      <x:c r="P1579" s="8">
        <x:v>0</x:v>
      </x:c>
      <x:c r="Q1579" s="7">
        <x:v>161.09</x:v>
      </x:c>
      <x:c r="R1579" s="7">
        <x:v>576.65999999999997</x:v>
      </x:c>
      <x:c r="S1579" s="5" t="s">
        <x:v>49</x:v>
      </x:c>
      <x:c r="T1579" s="7">
        <x:v>62956.620000000003</x:v>
      </x:c>
      <x:c r="U1579" s="6"/>
      <x:c r="V1579" s="6"/>
      <x:c r="W1579" s="5" t="s">
        <x:v>50</x:v>
      </x:c>
      <x:c r="X1579" s="5" t="s">
        <x:v>70</x:v>
      </x:c>
    </x:row>
    <x:row r="1580">
      <x:c r="A1580" s="5" t="s">
        <x:v>2957</x:v>
      </x:c>
      <x:c r="B1580" s="5">
        <x:v>45433</x:v>
      </x:c>
      <x:c r="C1580" s="5" t="s">
        <x:v>178</x:v>
      </x:c>
      <x:c r="D1580" s="5" t="s">
        <x:v>179</x:v>
      </x:c>
      <x:c r="E1580" s="5" t="s">
        <x:v>90</x:v>
      </x:c>
      <x:c r="F1580" s="5" t="s">
        <x:v>66</x:v>
      </x:c>
      <x:c r="G1580" s="5" t="s">
        <x:v>2958</x:v>
      </x:c>
      <x:c r="H1580" s="5" t="s">
        <x:v>58</x:v>
      </x:c>
      <x:c r="I1580" s="5" t="s">
        <x:v>445</x:v>
      </x:c>
      <x:c r="J1580" s="5" t="s">
        <x:v>74</x:v>
      </x:c>
      <x:c r="K1580" s="5" t="s">
        <x:v>86</x:v>
      </x:c>
      <x:c r="L1580" s="5" t="s">
        <x:v>16</x:v>
      </x:c>
      <x:c r="M1580" s="5" t="s">
        <x:v>262</x:v>
      </x:c>
      <x:c r="N1580" s="6">
        <x:v>2</x:v>
      </x:c>
      <x:c r="O1580" s="7">
        <x:v>78.790000000000006</x:v>
      </x:c>
      <x:c r="P1580" s="8">
        <x:v>0</x:v>
      </x:c>
      <x:c r="Q1580" s="7">
        <x:v>46.549999999999997</x:v>
      </x:c>
      <x:c r="R1580" s="7">
        <x:v>157.58000000000001</x:v>
      </x:c>
      <x:c r="S1580" s="5" t="s">
        <x:v>49</x:v>
      </x:c>
      <x:c r="T1580" s="7">
        <x:v>191983.01999999999</x:v>
      </x:c>
      <x:c r="U1580" s="6"/>
      <x:c r="V1580" s="6"/>
      <x:c r="W1580" s="5" t="s">
        <x:v>50</x:v>
      </x:c>
      <x:c r="X1580" s="5" t="s">
        <x:v>97</x:v>
      </x:c>
    </x:row>
    <x:row r="1581">
      <x:c r="A1581" s="5" t="s">
        <x:v>2959</x:v>
      </x:c>
      <x:c r="B1581" s="5">
        <x:v>45471</x:v>
      </x:c>
      <x:c r="C1581" s="5" t="s">
        <x:v>64</x:v>
      </x:c>
      <x:c r="D1581" s="5" t="s">
        <x:v>65</x:v>
      </x:c>
      <x:c r="E1581" s="5" t="s">
        <x:v>40</x:v>
      </x:c>
      <x:c r="F1581" s="5" t="s">
        <x:v>66</x:v>
      </x:c>
      <x:c r="G1581" s="5" t="s">
        <x:v>2960</x:v>
      </x:c>
      <x:c r="H1581" s="5" t="s">
        <x:v>104</x:v>
      </x:c>
      <x:c r="I1581" s="5" t="s">
        <x:v>343</x:v>
      </x:c>
      <x:c r="J1581" s="5" t="s">
        <x:v>93</x:v>
      </x:c>
      <x:c r="K1581" s="5" t="s">
        <x:v>61</x:v>
      </x:c>
      <x:c r="L1581" s="5" t="s">
        <x:v>16</x:v>
      </x:c>
      <x:c r="M1581" s="5" t="s">
        <x:v>329</x:v>
      </x:c>
      <x:c r="N1581" s="6">
        <x:v>1</x:v>
      </x:c>
      <x:c r="O1581" s="7">
        <x:v>16.34</x:v>
      </x:c>
      <x:c r="P1581" s="8">
        <x:v>5.0000000000000003e-002</x:v>
      </x:c>
      <x:c r="Q1581" s="7">
        <x:v>10.119999999999999</x:v>
      </x:c>
      <x:c r="R1581" s="7">
        <x:v>15.52</x:v>
      </x:c>
      <x:c r="S1581" s="5" t="s">
        <x:v>49</x:v>
      </x:c>
      <x:c r="T1581" s="7">
        <x:v>177388.07999999999</x:v>
      </x:c>
      <x:c r="U1581" s="6"/>
      <x:c r="V1581" s="6"/>
      <x:c r="W1581" s="5" t="s">
        <x:v>50</x:v>
      </x:c>
      <x:c r="X1581" s="5" t="s">
        <x:v>80</x:v>
      </x:c>
    </x:row>
    <x:row r="1582">
      <x:c r="A1582" s="5" t="s">
        <x:v>2961</x:v>
      </x:c>
      <x:c r="B1582" s="5">
        <x:v>45845</x:v>
      </x:c>
      <x:c r="C1582" s="5" t="s">
        <x:v>156</x:v>
      </x:c>
      <x:c r="D1582" s="5" t="s">
        <x:v>157</x:v>
      </x:c>
      <x:c r="E1582" s="5" t="s">
        <x:v>55</x:v>
      </x:c>
      <x:c r="F1582" s="5" t="s">
        <x:v>158</x:v>
      </x:c>
      <x:c r="G1582" s="5" t="s">
        <x:v>2526</x:v>
      </x:c>
      <x:c r="H1582" s="5" t="s">
        <x:v>58</x:v>
      </x:c>
      <x:c r="I1582" s="5" t="s">
        <x:v>811</x:v>
      </x:c>
      <x:c r="J1582" s="5" t="s">
        <x:v>74</x:v>
      </x:c>
      <x:c r="K1582" s="5" t="s">
        <x:v>61</x:v>
      </x:c>
      <x:c r="L1582" s="5" t="s">
        <x:v>16</x:v>
      </x:c>
      <x:c r="M1582" s="5" t="s">
        <x:v>132</x:v>
      </x:c>
      <x:c r="N1582" s="6">
        <x:v>1</x:v>
      </x:c>
      <x:c r="O1582" s="7">
        <x:v>96.260000000000005</x:v>
      </x:c>
      <x:c r="P1582" s="8">
        <x:v>5.0000000000000003e-002</x:v>
      </x:c>
      <x:c r="Q1582" s="7">
        <x:v>50.490000000000002</x:v>
      </x:c>
      <x:c r="R1582" s="7">
        <x:v>91.450000000000003</x:v>
      </x:c>
      <x:c r="S1582" s="5" t="s">
        <x:v>49</x:v>
      </x:c>
      <x:c r="T1582" s="7">
        <x:v>133641.06</x:v>
      </x:c>
      <x:c r="U1582" s="6"/>
      <x:c r="V1582" s="6"/>
      <x:c r="W1582" s="5" t="s">
        <x:v>50</x:v>
      </x:c>
      <x:c r="X1582" s="5" t="s">
        <x:v>70</x:v>
      </x:c>
    </x:row>
    <x:row r="1583">
      <x:c r="A1583" s="5" t="s">
        <x:v>2962</x:v>
      </x:c>
      <x:c r="B1583" s="5">
        <x:v>45801</x:v>
      </x:c>
      <x:c r="C1583" s="5" t="s">
        <x:v>216</x:v>
      </x:c>
      <x:c r="D1583" s="5" t="s">
        <x:v>217</x:v>
      </x:c>
      <x:c r="E1583" s="5" t="s">
        <x:v>40</x:v>
      </x:c>
      <x:c r="F1583" s="5" t="s">
        <x:v>102</x:v>
      </x:c>
      <x:c r="G1583" s="5" t="s">
        <x:v>1853</x:v>
      </x:c>
      <x:c r="H1583" s="5" t="s">
        <x:v>78</x:v>
      </x:c>
      <x:c r="I1583" s="5" t="s">
        <x:v>372</x:v>
      </x:c>
      <x:c r="J1583" s="5" t="s">
        <x:v>116</x:v>
      </x:c>
      <x:c r="K1583" s="5" t="s">
        <x:v>46</x:v>
      </x:c>
      <x:c r="L1583" s="5" t="s">
        <x:v>47</x:v>
      </x:c>
      <x:c r="M1583" s="5" t="s">
        <x:v>483</x:v>
      </x:c>
      <x:c r="N1583" s="6">
        <x:v>3</x:v>
      </x:c>
      <x:c r="O1583" s="7">
        <x:v>357.83999999999997</x:v>
      </x:c>
      <x:c r="P1583" s="8">
        <x:v>0</x:v>
      </x:c>
      <x:c r="Q1583" s="7">
        <x:v>226.47</x:v>
      </x:c>
      <x:c r="R1583" s="7">
        <x:v>1073.52</x:v>
      </x:c>
      <x:c r="S1583" s="5" t="s">
        <x:v>49</x:v>
      </x:c>
      <x:c r="T1583" s="7">
        <x:v>82474.160000000003</x:v>
      </x:c>
      <x:c r="U1583" s="6"/>
      <x:c r="V1583" s="6"/>
      <x:c r="W1583" s="5" t="s">
        <x:v>50</x:v>
      </x:c>
      <x:c r="X1583" s="5" t="s">
        <x:v>80</x:v>
      </x:c>
    </x:row>
    <x:row r="1584">
      <x:c r="A1584" s="5" t="s">
        <x:v>2963</x:v>
      </x:c>
      <x:c r="B1584" s="5">
        <x:v>45405</x:v>
      </x:c>
      <x:c r="C1584" s="5" t="s">
        <x:v>64</x:v>
      </x:c>
      <x:c r="D1584" s="5" t="s">
        <x:v>65</x:v>
      </x:c>
      <x:c r="E1584" s="5" t="s">
        <x:v>40</x:v>
      </x:c>
      <x:c r="F1584" s="5" t="s">
        <x:v>66</x:v>
      </x:c>
      <x:c r="G1584" s="5" t="s">
        <x:v>2445</x:v>
      </x:c>
      <x:c r="H1584" s="5" t="s">
        <x:v>78</x:v>
      </x:c>
      <x:c r="I1584" s="5" t="s">
        <x:v>1765</x:v>
      </x:c>
      <x:c r="J1584" s="5" t="s">
        <x:v>60</x:v>
      </x:c>
      <x:c r="K1584" s="5" t="s">
        <x:v>61</x:v>
      </x:c>
      <x:c r="L1584" s="5" t="s">
        <x:v>16</x:v>
      </x:c>
      <x:c r="M1584" s="5" t="s">
        <x:v>204</x:v>
      </x:c>
      <x:c r="N1584" s="6">
        <x:v>3</x:v>
      </x:c>
      <x:c r="O1584" s="7">
        <x:v>36.990000000000002</x:v>
      </x:c>
      <x:c r="P1584" s="8">
        <x:v>0</x:v>
      </x:c>
      <x:c r="Q1584" s="7">
        <x:v>28.84</x:v>
      </x:c>
      <x:c r="R1584" s="7">
        <x:v>110.97</x:v>
      </x:c>
      <x:c r="S1584" s="5" t="s">
        <x:v>49</x:v>
      </x:c>
      <x:c r="T1584" s="7">
        <x:v>193849.26000000001</x:v>
      </x:c>
      <x:c r="U1584" s="6"/>
      <x:c r="V1584" s="6"/>
      <x:c r="W1584" s="5" t="s">
        <x:v>50</x:v>
      </x:c>
      <x:c r="X1584" s="5" t="s">
        <x:v>80</x:v>
      </x:c>
    </x:row>
    <x:row r="1585">
      <x:c r="A1585" s="5" t="s">
        <x:v>2964</x:v>
      </x:c>
      <x:c r="B1585" s="5">
        <x:v>45835</x:v>
      </x:c>
      <x:c r="C1585" s="5" t="s">
        <x:v>247</x:v>
      </x:c>
      <x:c r="D1585" s="5" t="s">
        <x:v>248</x:v>
      </x:c>
      <x:c r="E1585" s="5" t="s">
        <x:v>40</x:v>
      </x:c>
      <x:c r="F1585" s="5" t="s">
        <x:v>102</x:v>
      </x:c>
      <x:c r="G1585" s="5" t="s">
        <x:v>2397</x:v>
      </x:c>
      <x:c r="H1585" s="5" t="s">
        <x:v>58</x:v>
      </x:c>
      <x:c r="I1585" s="5" t="s">
        <x:v>648</x:v>
      </x:c>
      <x:c r="J1585" s="5" t="s">
        <x:v>93</x:v>
      </x:c>
      <x:c r="K1585" s="5" t="s">
        <x:v>61</x:v>
      </x:c>
      <x:c r="L1585" s="5" t="s">
        <x:v>16</x:v>
      </x:c>
      <x:c r="M1585" s="5" t="s">
        <x:v>62</x:v>
      </x:c>
      <x:c r="N1585" s="6">
        <x:v>1</x:v>
      </x:c>
      <x:c r="O1585" s="7">
        <x:v>37.869999999999997</x:v>
      </x:c>
      <x:c r="P1585" s="8">
        <x:v>5.0000000000000003e-002</x:v>
      </x:c>
      <x:c r="Q1585" s="7">
        <x:v>29.219999999999999</x:v>
      </x:c>
      <x:c r="R1585" s="7">
        <x:v>35.979999999999997</x:v>
      </x:c>
      <x:c r="S1585" s="5" t="s">
        <x:v>49</x:v>
      </x:c>
      <x:c r="T1585" s="7">
        <x:v>174898.82999999999</x:v>
      </x:c>
      <x:c r="U1585" s="6"/>
      <x:c r="V1585" s="6"/>
      <x:c r="W1585" s="5" t="s">
        <x:v>50</x:v>
      </x:c>
      <x:c r="X1585" s="5" t="s">
        <x:v>51</x:v>
      </x:c>
    </x:row>
    <x:row r="1586">
      <x:c r="A1586" s="5" t="s">
        <x:v>2965</x:v>
      </x:c>
      <x:c r="B1586" s="5">
        <x:v>46066</x:v>
      </x:c>
      <x:c r="C1586" s="5" t="s">
        <x:v>82</x:v>
      </x:c>
      <x:c r="D1586" s="5" t="s">
        <x:v>83</x:v>
      </x:c>
      <x:c r="E1586" s="5" t="s">
        <x:v>40</x:v>
      </x:c>
      <x:c r="F1586" s="5" t="s">
        <x:v>56</x:v>
      </x:c>
      <x:c r="G1586" s="5" t="s">
        <x:v>2966</x:v>
      </x:c>
      <x:c r="H1586" s="5" t="s">
        <x:v>58</x:v>
      </x:c>
      <x:c r="I1586" s="5" t="s">
        <x:v>811</x:v>
      </x:c>
      <x:c r="J1586" s="5" t="s">
        <x:v>74</x:v>
      </x:c>
      <x:c r="K1586" s="5" t="s">
        <x:v>61</x:v>
      </x:c>
      <x:c r="L1586" s="5" t="s">
        <x:v>47</x:v>
      </x:c>
      <x:c r="M1586" s="5" t="s">
        <x:v>384</x:v>
      </x:c>
      <x:c r="N1586" s="6">
        <x:v>3</x:v>
      </x:c>
      <x:c r="O1586" s="7">
        <x:v>99.579999999999998</x:v>
      </x:c>
      <x:c r="P1586" s="8">
        <x:v>0.25</x:v>
      </x:c>
      <x:c r="Q1586" s="7">
        <x:v>50.490000000000002</x:v>
      </x:c>
      <x:c r="R1586" s="7">
        <x:v>224.06</x:v>
      </x:c>
      <x:c r="S1586" s="5" t="s">
        <x:v>49</x:v>
      </x:c>
      <x:c r="T1586" s="7">
        <x:v>100961.33</x:v>
      </x:c>
      <x:c r="U1586" s="6"/>
      <x:c r="V1586" s="6"/>
      <x:c r="W1586" s="5" t="s">
        <x:v>50</x:v>
      </x:c>
      <x:c r="X1586" s="5" t="s">
        <x:v>51</x:v>
      </x:c>
    </x:row>
    <x:row r="1587">
      <x:c r="A1587" s="5" t="s">
        <x:v>2967</x:v>
      </x:c>
      <x:c r="B1587" s="5">
        <x:v>45556</x:v>
      </x:c>
      <x:c r="C1587" s="5" t="s">
        <x:v>178</x:v>
      </x:c>
      <x:c r="D1587" s="5" t="s">
        <x:v>179</x:v>
      </x:c>
      <x:c r="E1587" s="5" t="s">
        <x:v>90</x:v>
      </x:c>
      <x:c r="F1587" s="5" t="s">
        <x:v>66</x:v>
      </x:c>
      <x:c r="G1587" s="5" t="s">
        <x:v>2968</x:v>
      </x:c>
      <x:c r="H1587" s="5" t="s">
        <x:v>58</x:v>
      </x:c>
      <x:c r="I1587" s="5" t="s">
        <x:v>147</x:v>
      </x:c>
      <x:c r="J1587" s="5" t="s">
        <x:v>93</x:v>
      </x:c>
      <x:c r="K1587" s="5" t="s">
        <x:v>61</x:v>
      </x:c>
      <x:c r="L1587" s="5" t="s">
        <x:v>16</x:v>
      </x:c>
      <x:c r="M1587" s="5" t="s">
        <x:v>48</x:v>
      </x:c>
      <x:c r="N1587" s="6">
        <x:v>2</x:v>
      </x:c>
      <x:c r="O1587" s="7">
        <x:v>30.280000000000001</x:v>
      </x:c>
      <x:c r="P1587" s="8">
        <x:v>0.10000000000000001</x:v>
      </x:c>
      <x:c r="Q1587" s="7">
        <x:v>17.789999999999999</x:v>
      </x:c>
      <x:c r="R1587" s="7">
        <x:v>54.5</x:v>
      </x:c>
      <x:c r="S1587" s="5" t="s">
        <x:v>49</x:v>
      </x:c>
      <x:c r="T1587" s="7">
        <x:v>131308.42999999999</x:v>
      </x:c>
      <x:c r="U1587" s="6"/>
      <x:c r="V1587" s="6"/>
      <x:c r="W1587" s="5" t="s">
        <x:v>50</x:v>
      </x:c>
      <x:c r="X1587" s="5" t="s">
        <x:v>51</x:v>
      </x:c>
    </x:row>
    <x:row r="1588">
      <x:c r="A1588" s="5" t="s">
        <x:v>2969</x:v>
      </x:c>
      <x:c r="B1588" s="5">
        <x:v>45614</x:v>
      </x:c>
      <x:c r="C1588" s="5" t="s">
        <x:v>138</x:v>
      </x:c>
      <x:c r="D1588" s="5" t="s">
        <x:v>139</x:v>
      </x:c>
      <x:c r="E1588" s="5" t="s">
        <x:v>90</x:v>
      </x:c>
      <x:c r="F1588" s="5" t="s">
        <x:v>41</x:v>
      </x:c>
      <x:c r="G1588" s="5" t="s">
        <x:v>2970</x:v>
      </x:c>
      <x:c r="H1588" s="5" t="s">
        <x:v>104</x:v>
      </x:c>
      <x:c r="I1588" s="5" t="s">
        <x:v>1765</x:v>
      </x:c>
      <x:c r="J1588" s="5" t="s">
        <x:v>60</x:v>
      </x:c>
      <x:c r="K1588" s="5" t="s">
        <x:v>61</x:v>
      </x:c>
      <x:c r="L1588" s="5" t="s">
        <x:v>16</x:v>
      </x:c>
      <x:c r="M1588" s="5" t="s">
        <x:v>125</x:v>
      </x:c>
      <x:c r="N1588" s="6">
        <x:v>1</x:v>
      </x:c>
      <x:c r="O1588" s="7">
        <x:v>37.640000000000001</x:v>
      </x:c>
      <x:c r="P1588" s="8">
        <x:v>0.10000000000000001</x:v>
      </x:c>
      <x:c r="Q1588" s="7">
        <x:v>28.84</x:v>
      </x:c>
      <x:c r="R1588" s="7">
        <x:v>33.880000000000003</x:v>
      </x:c>
      <x:c r="S1588" s="5" t="s">
        <x:v>49</x:v>
      </x:c>
      <x:c r="T1588" s="7">
        <x:v>134833.81</x:v>
      </x:c>
      <x:c r="U1588" s="6"/>
      <x:c r="V1588" s="6"/>
      <x:c r="W1588" s="5" t="s">
        <x:v>50</x:v>
      </x:c>
      <x:c r="X1588" s="5" t="s">
        <x:v>97</x:v>
      </x:c>
    </x:row>
    <x:row r="1589">
      <x:c r="A1589" s="5" t="s">
        <x:v>2971</x:v>
      </x:c>
      <x:c r="B1589" s="5">
        <x:v>45379</x:v>
      </x:c>
      <x:c r="C1589" s="5" t="s">
        <x:v>162</x:v>
      </x:c>
      <x:c r="D1589" s="5" t="s">
        <x:v>163</x:v>
      </x:c>
      <x:c r="E1589" s="5" t="s">
        <x:v>40</x:v>
      </x:c>
      <x:c r="F1589" s="5" t="s">
        <x:v>158</x:v>
      </x:c>
      <x:c r="G1589" s="5" t="s">
        <x:v>1121</x:v>
      </x:c>
      <x:c r="H1589" s="5" t="s">
        <x:v>58</x:v>
      </x:c>
      <x:c r="I1589" s="5" t="s">
        <x:v>1140</x:v>
      </x:c>
      <x:c r="J1589" s="5" t="s">
        <x:v>45</x:v>
      </x:c>
      <x:c r="K1589" s="5" t="s">
        <x:v>61</x:v>
      </x:c>
      <x:c r="L1589" s="5" t="s">
        <x:v>16</x:v>
      </x:c>
      <x:c r="M1589" s="5" t="s">
        <x:v>142</x:v>
      </x:c>
      <x:c r="N1589" s="6">
        <x:v>1</x:v>
      </x:c>
      <x:c r="O1589" s="7">
        <x:v>565.94000000000005</x:v>
      </x:c>
      <x:c r="P1589" s="8">
        <x:v>0.25</x:v>
      </x:c>
      <x:c r="Q1589" s="7">
        <x:v>294.06</x:v>
      </x:c>
      <x:c r="R1589" s="7">
        <x:v>424.45999999999998</x:v>
      </x:c>
      <x:c r="S1589" s="5" t="s">
        <x:v>49</x:v>
      </x:c>
      <x:c r="T1589" s="7">
        <x:v>146311.32000000001</x:v>
      </x:c>
      <x:c r="U1589" s="6"/>
      <x:c r="V1589" s="6"/>
      <x:c r="W1589" s="5" t="s">
        <x:v>50</x:v>
      </x:c>
      <x:c r="X1589" s="5" t="s">
        <x:v>51</x:v>
      </x:c>
    </x:row>
    <x:row r="1590">
      <x:c r="A1590" s="5" t="s">
        <x:v>2972</x:v>
      </x:c>
      <x:c r="B1590" s="5">
        <x:v>45316</x:v>
      </x:c>
      <x:c r="C1590" s="5" t="s">
        <x:v>108</x:v>
      </x:c>
      <x:c r="D1590" s="5" t="s">
        <x:v>109</x:v>
      </x:c>
      <x:c r="E1590" s="5" t="s">
        <x:v>90</x:v>
      </x:c>
      <x:c r="F1590" s="5" t="s">
        <x:v>102</x:v>
      </x:c>
      <x:c r="G1590" s="5" t="s">
        <x:v>1649</x:v>
      </x:c>
      <x:c r="H1590" s="5" t="s">
        <x:v>78</x:v>
      </x:c>
      <x:c r="I1590" s="5" t="s">
        <x:v>588</x:v>
      </x:c>
      <x:c r="J1590" s="5" t="s">
        <x:v>45</x:v>
      </x:c>
      <x:c r="K1590" s="5" t="s">
        <x:v>86</x:v>
      </x:c>
      <x:c r="L1590" s="5" t="s">
        <x:v>16</x:v>
      </x:c>
      <x:c r="M1590" s="5" t="s">
        <x:v>376</x:v>
      </x:c>
      <x:c r="N1590" s="6">
        <x:v>-1</x:v>
      </x:c>
      <x:c r="O1590" s="7">
        <x:v>225.05000000000001</x:v>
      </x:c>
      <x:c r="P1590" s="8">
        <x:v>5.0000000000000003e-002</x:v>
      </x:c>
      <x:c r="Q1590" s="7">
        <x:v>149.37</x:v>
      </x:c>
      <x:c r="R1590" s="7">
        <x:v>-213.80000000000001</x:v>
      </x:c>
      <x:c r="S1590" s="5" t="s">
        <x:v>49</x:v>
      </x:c>
      <x:c r="T1590" s="7">
        <x:v>156712.53</x:v>
      </x:c>
      <x:c r="U1590" s="6"/>
      <x:c r="V1590" s="6"/>
      <x:c r="W1590" s="5" t="s">
        <x:v>96</x:v>
      </x:c>
      <x:c r="X1590" s="5" t="s">
        <x:v>51</x:v>
      </x:c>
    </x:row>
    <x:row r="1591">
      <x:c r="A1591" s="5" t="s">
        <x:v>2973</x:v>
      </x:c>
      <x:c r="B1591" s="5">
        <x:v>45613</x:v>
      </x:c>
      <x:c r="C1591" s="5" t="s">
        <x:v>216</x:v>
      </x:c>
      <x:c r="D1591" s="5" t="s">
        <x:v>217</x:v>
      </x:c>
      <x:c r="E1591" s="5" t="s">
        <x:v>40</x:v>
      </x:c>
      <x:c r="F1591" s="5" t="s">
        <x:v>102</x:v>
      </x:c>
      <x:c r="G1591" s="5" t="s">
        <x:v>1424</x:v>
      </x:c>
      <x:c r="H1591" s="5" t="s">
        <x:v>104</x:v>
      </x:c>
      <x:c r="I1591" s="5" t="s">
        <x:v>269</x:v>
      </x:c>
      <x:c r="J1591" s="5" t="s">
        <x:v>93</x:v>
      </x:c>
      <x:c r="K1591" s="5" t="s">
        <x:v>117</x:v>
      </x:c>
      <x:c r="L1591" s="5" t="s">
        <x:v>16</x:v>
      </x:c>
      <x:c r="M1591" s="5" t="s">
        <x:v>166</x:v>
      </x:c>
      <x:c r="N1591" s="6">
        <x:v>2</x:v>
      </x:c>
      <x:c r="O1591" s="7">
        <x:v>59.090000000000003</x:v>
      </x:c>
      <x:c r="P1591" s="8">
        <x:v>0</x:v>
      </x:c>
      <x:c r="Q1591" s="7">
        <x:v>43.630000000000003</x:v>
      </x:c>
      <x:c r="R1591" s="7">
        <x:v>118.18000000000001</x:v>
      </x:c>
      <x:c r="S1591" s="5" t="s">
        <x:v>49</x:v>
      </x:c>
      <x:c r="T1591" s="7">
        <x:v>163312.54000000001</x:v>
      </x:c>
      <x:c r="U1591" s="6"/>
      <x:c r="V1591" s="6"/>
      <x:c r="W1591" s="5" t="s">
        <x:v>50</x:v>
      </x:c>
      <x:c r="X1591" s="5" t="s">
        <x:v>97</x:v>
      </x:c>
    </x:row>
    <x:row r="1592">
      <x:c r="A1592" s="5" t="s">
        <x:v>2974</x:v>
      </x:c>
      <x:c r="B1592" s="5">
        <x:v>45370</x:v>
      </x:c>
      <x:c r="C1592" s="5" t="s">
        <x:v>283</x:v>
      </x:c>
      <x:c r="D1592" s="5" t="s">
        <x:v>284</x:v>
      </x:c>
      <x:c r="E1592" s="5" t="s">
        <x:v>55</x:v>
      </x:c>
      <x:c r="F1592" s="5" t="s">
        <x:v>56</x:v>
      </x:c>
      <x:c r="G1592" s="5" t="s">
        <x:v>2975</x:v>
      </x:c>
      <x:c r="H1592" s="5" t="s">
        <x:v>58</x:v>
      </x:c>
      <x:c r="I1592" s="5" t="s">
        <x:v>1490</x:v>
      </x:c>
      <x:c r="J1592" s="5" t="s">
        <x:v>45</x:v>
      </x:c>
      <x:c r="K1592" s="5" t="s">
        <x:v>86</x:v>
      </x:c>
      <x:c r="L1592" s="5" t="s">
        <x:v>131</x:v>
      </x:c>
      <x:c r="M1592" s="5" t="s">
        <x:v>489</x:v>
      </x:c>
      <x:c r="N1592" s="6">
        <x:v>1</x:v>
      </x:c>
      <x:c r="O1592" s="7">
        <x:v>402.13</x:v>
      </x:c>
      <x:c r="P1592" s="8">
        <x:v>0</x:v>
      </x:c>
      <x:c r="Q1592" s="7">
        <x:v>213.25</x:v>
      </x:c>
      <x:c r="R1592" s="7">
        <x:v>402.13</x:v>
      </x:c>
      <x:c r="S1592" s="5" t="s">
        <x:v>49</x:v>
      </x:c>
      <x:c r="T1592" s="7">
        <x:v>67709.570000000007</x:v>
      </x:c>
      <x:c r="U1592" s="6"/>
      <x:c r="V1592" s="6"/>
      <x:c r="W1592" s="5" t="s">
        <x:v>50</x:v>
      </x:c>
      <x:c r="X1592" s="5" t="s">
        <x:v>80</x:v>
      </x:c>
    </x:row>
    <x:row r="1593">
      <x:c r="A1593" s="5" t="s">
        <x:v>2976</x:v>
      </x:c>
      <x:c r="B1593" s="5">
        <x:v>46112</x:v>
      </x:c>
      <x:c r="C1593" s="5" t="s">
        <x:v>64</x:v>
      </x:c>
      <x:c r="D1593" s="5" t="s">
        <x:v>65</x:v>
      </x:c>
      <x:c r="E1593" s="5" t="s">
        <x:v>40</x:v>
      </x:c>
      <x:c r="F1593" s="5" t="s">
        <x:v>66</x:v>
      </x:c>
      <x:c r="G1593" s="5" t="s">
        <x:v>209</x:v>
      </x:c>
      <x:c r="H1593" s="5" t="s">
        <x:v>104</x:v>
      </x:c>
      <x:c r="I1593" s="5" t="s">
        <x:v>387</x:v>
      </x:c>
      <x:c r="J1593" s="5" t="s">
        <x:v>93</x:v>
      </x:c>
      <x:c r="K1593" s="5" t="s">
        <x:v>117</x:v>
      </x:c>
      <x:c r="L1593" s="5" t="s">
        <x:v>16</x:v>
      </x:c>
      <x:c r="M1593" s="5" t="s">
        <x:v>419</x:v>
      </x:c>
      <x:c r="N1593" s="6">
        <x:v>-1</x:v>
      </x:c>
      <x:c r="O1593" s="7">
        <x:v>48.299999999999997</x:v>
      </x:c>
      <x:c r="P1593" s="8">
        <x:v>0</x:v>
      </x:c>
      <x:c r="Q1593" s="7">
        <x:v>25.719999999999999</x:v>
      </x:c>
      <x:c r="R1593" s="7">
        <x:v>-48.299999999999997</x:v>
      </x:c>
      <x:c r="S1593" s="5" t="s">
        <x:v>49</x:v>
      </x:c>
      <x:c r="T1593" s="7">
        <x:v>120898.23</x:v>
      </x:c>
      <x:c r="U1593" s="6">
        <x:v>38</x:v>
      </x:c>
      <x:c r="V1593" s="6">
        <x:v>33</x:v>
      </x:c>
      <x:c r="W1593" s="5" t="s">
        <x:v>96</x:v>
      </x:c>
      <x:c r="X1593" s="5" t="s">
        <x:v>80</x:v>
      </x:c>
    </x:row>
    <x:row r="1594">
      <x:c r="A1594" s="5" t="s">
        <x:v>2977</x:v>
      </x:c>
      <x:c r="B1594" s="5">
        <x:v>45577</x:v>
      </x:c>
      <x:c r="C1594" s="5" t="s">
        <x:v>247</x:v>
      </x:c>
      <x:c r="D1594" s="5" t="s">
        <x:v>248</x:v>
      </x:c>
      <x:c r="E1594" s="5" t="s">
        <x:v>40</x:v>
      </x:c>
      <x:c r="F1594" s="5" t="s">
        <x:v>102</x:v>
      </x:c>
      <x:c r="G1594" s="5" t="s">
        <x:v>606</x:v>
      </x:c>
      <x:c r="H1594" s="5" t="s">
        <x:v>43</x:v>
      </x:c>
      <x:c r="I1594" s="5" t="s">
        <x:v>1718</x:v>
      </x:c>
      <x:c r="J1594" s="5" t="s">
        <x:v>45</x:v>
      </x:c>
      <x:c r="K1594" s="5" t="s">
        <x:v>61</x:v>
      </x:c>
      <x:c r="L1594" s="5" t="s">
        <x:v>16</x:v>
      </x:c>
      <x:c r="M1594" s="5" t="s">
        <x:v>281</x:v>
      </x:c>
      <x:c r="N1594" s="6">
        <x:v>1</x:v>
      </x:c>
      <x:c r="O1594" s="7">
        <x:v>313.08999999999997</x:v>
      </x:c>
      <x:c r="P1594" s="8">
        <x:v>0.10000000000000001</x:v>
      </x:c>
      <x:c r="Q1594" s="7">
        <x:v>184.78</x:v>
      </x:c>
      <x:c r="R1594" s="7">
        <x:v>281.77999999999997</x:v>
      </x:c>
      <x:c r="S1594" s="5" t="s">
        <x:v>49</x:v>
      </x:c>
      <x:c r="T1594" s="7">
        <x:v>130620.69</x:v>
      </x:c>
      <x:c r="U1594" s="6"/>
      <x:c r="V1594" s="6"/>
      <x:c r="W1594" s="5" t="s">
        <x:v>50</x:v>
      </x:c>
      <x:c r="X1594" s="5" t="s">
        <x:v>80</x:v>
      </x:c>
    </x:row>
    <x:row r="1595">
      <x:c r="A1595" s="5" t="s">
        <x:v>2978</x:v>
      </x:c>
      <x:c r="B1595" s="5">
        <x:v>45876</x:v>
      </x:c>
      <x:c r="C1595" s="5" t="s">
        <x:v>178</x:v>
      </x:c>
      <x:c r="D1595" s="5" t="s">
        <x:v>179</x:v>
      </x:c>
      <x:c r="E1595" s="5" t="s">
        <x:v>90</x:v>
      </x:c>
      <x:c r="F1595" s="5" t="s">
        <x:v>66</x:v>
      </x:c>
      <x:c r="G1595" s="5" t="s">
        <x:v>802</x:v>
      </x:c>
      <x:c r="H1595" s="5" t="s">
        <x:v>104</x:v>
      </x:c>
      <x:c r="I1595" s="5" t="s">
        <x:v>564</x:v>
      </x:c>
      <x:c r="J1595" s="5" t="s">
        <x:v>116</x:v>
      </x:c>
      <x:c r="K1595" s="5" t="s">
        <x:v>117</x:v>
      </x:c>
      <x:c r="L1595" s="5" t="s">
        <x:v>131</x:v>
      </x:c>
      <x:c r="M1595" s="5" t="s">
        <x:v>281</x:v>
      </x:c>
      <x:c r="N1595" s="6">
        <x:v>-3</x:v>
      </x:c>
      <x:c r="O1595" s="7">
        <x:v>164.44</x:v>
      </x:c>
      <x:c r="P1595" s="8">
        <x:v>5.0000000000000003e-002</x:v>
      </x:c>
      <x:c r="Q1595" s="7">
        <x:v>90.079999999999998</x:v>
      </x:c>
      <x:c r="R1595" s="7">
        <x:v>-468.64999999999998</x:v>
      </x:c>
      <x:c r="S1595" s="5" t="s">
        <x:v>49</x:v>
      </x:c>
      <x:c r="T1595" s="7">
        <x:v>88787.119999999995</x:v>
      </x:c>
      <x:c r="U1595" s="6"/>
      <x:c r="V1595" s="6"/>
      <x:c r="W1595" s="5" t="s">
        <x:v>96</x:v>
      </x:c>
      <x:c r="X1595" s="5" t="s">
        <x:v>80</x:v>
      </x:c>
    </x:row>
    <x:row r="1596">
      <x:c r="A1596" s="5" t="s">
        <x:v>2979</x:v>
      </x:c>
      <x:c r="B1596" s="5">
        <x:v>46061</x:v>
      </x:c>
      <x:c r="C1596" s="5" t="s">
        <x:v>82</x:v>
      </x:c>
      <x:c r="D1596" s="5" t="s">
        <x:v>83</x:v>
      </x:c>
      <x:c r="E1596" s="5" t="s">
        <x:v>40</x:v>
      </x:c>
      <x:c r="F1596" s="5" t="s">
        <x:v>56</x:v>
      </x:c>
      <x:c r="G1596" s="5" t="s">
        <x:v>921</x:v>
      </x:c>
      <x:c r="H1596" s="5" t="s">
        <x:v>78</x:v>
      </x:c>
      <x:c r="I1596" s="5" t="s">
        <x:v>855</x:v>
      </x:c>
      <x:c r="J1596" s="5" t="s">
        <x:v>116</x:v>
      </x:c>
      <x:c r="K1596" s="5" t="s">
        <x:v>46</x:v>
      </x:c>
      <x:c r="L1596" s="5" t="s">
        <x:v>131</x:v>
      </x:c>
      <x:c r="M1596" s="5" t="s">
        <x:v>125</x:v>
      </x:c>
      <x:c r="N1596" s="6">
        <x:v>1</x:v>
      </x:c>
      <x:c r="O1596" s="7">
        <x:v>80.230000000000004</x:v>
      </x:c>
      <x:c r="P1596" s="8">
        <x:v>0</x:v>
      </x:c>
      <x:c r="Q1596" s="7">
        <x:v>50.420000000000002</x:v>
      </x:c>
      <x:c r="R1596" s="7">
        <x:v>80.230000000000004</x:v>
      </x:c>
      <x:c r="S1596" s="5" t="s">
        <x:v>49</x:v>
      </x:c>
      <x:c r="T1596" s="7">
        <x:v>95748.639999999999</x:v>
      </x:c>
      <x:c r="U1596" s="6"/>
      <x:c r="V1596" s="6"/>
      <x:c r="W1596" s="5" t="s">
        <x:v>50</x:v>
      </x:c>
      <x:c r="X1596" s="5" t="s">
        <x:v>51</x:v>
      </x:c>
    </x:row>
    <x:row r="1597">
      <x:c r="A1597" s="5" t="s">
        <x:v>2980</x:v>
      </x:c>
      <x:c r="B1597" s="5">
        <x:v>45837</x:v>
      </x:c>
      <x:c r="C1597" s="5" t="s">
        <x:v>82</x:v>
      </x:c>
      <x:c r="D1597" s="5" t="s">
        <x:v>83</x:v>
      </x:c>
      <x:c r="E1597" s="5" t="s">
        <x:v>40</x:v>
      </x:c>
      <x:c r="F1597" s="5" t="s">
        <x:v>56</x:v>
      </x:c>
      <x:c r="G1597" s="5" t="s">
        <x:v>2981</x:v>
      </x:c>
      <x:c r="H1597" s="5" t="s">
        <x:v>43</x:v>
      </x:c>
      <x:c r="I1597" s="5" t="s">
        <x:v>1140</x:v>
      </x:c>
      <x:c r="J1597" s="5" t="s">
        <x:v>45</x:v>
      </x:c>
      <x:c r="K1597" s="5" t="s">
        <x:v>61</x:v>
      </x:c>
      <x:c r="L1597" s="5" t="s">
        <x:v>16</x:v>
      </x:c>
      <x:c r="M1597" s="5" t="s">
        <x:v>424</x:v>
      </x:c>
      <x:c r="N1597" s="6">
        <x:v>3</x:v>
      </x:c>
      <x:c r="O1597" s="7">
        <x:v>583.76999999999998</x:v>
      </x:c>
      <x:c r="P1597" s="8">
        <x:v>0</x:v>
      </x:c>
      <x:c r="Q1597" s="7">
        <x:v>294.06</x:v>
      </x:c>
      <x:c r="R1597" s="7">
        <x:v>1751.3099999999999</x:v>
      </x:c>
      <x:c r="S1597" s="5" t="s">
        <x:v>49</x:v>
      </x:c>
      <x:c r="T1597" s="7">
        <x:v>140660.13</x:v>
      </x:c>
      <x:c r="U1597" s="6"/>
      <x:c r="V1597" s="6"/>
      <x:c r="W1597" s="5" t="s">
        <x:v>50</x:v>
      </x:c>
      <x:c r="X1597" s="5" t="s">
        <x:v>70</x:v>
      </x:c>
    </x:row>
    <x:row r="1598">
      <x:c r="A1598" s="5" t="s">
        <x:v>2982</x:v>
      </x:c>
      <x:c r="B1598" s="5">
        <x:v>45950</x:v>
      </x:c>
      <x:c r="C1598" s="5" t="s">
        <x:v>340</x:v>
      </x:c>
      <x:c r="D1598" s="5" t="s">
        <x:v>341</x:v>
      </x:c>
      <x:c r="E1598" s="5" t="s">
        <x:v>55</x:v>
      </x:c>
      <x:c r="F1598" s="5" t="s">
        <x:v>66</x:v>
      </x:c>
      <x:c r="G1598" s="5" t="s">
        <x:v>2983</x:v>
      </x:c>
      <x:c r="H1598" s="5" t="s">
        <x:v>78</x:v>
      </x:c>
      <x:c r="I1598" s="5" t="s">
        <x:v>619</x:v>
      </x:c>
      <x:c r="J1598" s="5" t="s">
        <x:v>116</x:v>
      </x:c>
      <x:c r="K1598" s="5" t="s">
        <x:v>117</x:v>
      </x:c>
      <x:c r="L1598" s="5" t="s">
        <x:v>47</x:v>
      </x:c>
      <x:c r="M1598" s="5" t="s">
        <x:v>62</x:v>
      </x:c>
      <x:c r="N1598" s="6">
        <x:v>6</x:v>
      </x:c>
      <x:c r="O1598" s="7">
        <x:v>335.97000000000003</x:v>
      </x:c>
      <x:c r="P1598" s="8">
        <x:v>0.25</x:v>
      </x:c>
      <x:c r="Q1598" s="7">
        <x:v>211</x:v>
      </x:c>
      <x:c r="R1598" s="7">
        <x:v>1511.8699999999999</x:v>
      </x:c>
      <x:c r="S1598" s="5" t="s">
        <x:v>49</x:v>
      </x:c>
      <x:c r="T1598" s="7">
        <x:v>91730.309999999998</x:v>
      </x:c>
      <x:c r="U1598" s="6"/>
      <x:c r="V1598" s="6"/>
      <x:c r="W1598" s="5" t="s">
        <x:v>50</x:v>
      </x:c>
      <x:c r="X1598" s="5" t="s">
        <x:v>80</x:v>
      </x:c>
    </x:row>
    <x:row r="1599">
      <x:c r="A1599" s="5" t="s">
        <x:v>2984</x:v>
      </x:c>
      <x:c r="B1599" s="5">
        <x:v>46078</x:v>
      </x:c>
      <x:c r="C1599" s="5" t="s">
        <x:v>185</x:v>
      </x:c>
      <x:c r="D1599" s="5" t="s">
        <x:v>186</x:v>
      </x:c>
      <x:c r="E1599" s="5" t="s">
        <x:v>90</x:v>
      </x:c>
      <x:c r="F1599" s="5" t="s">
        <x:v>41</x:v>
      </x:c>
      <x:c r="G1599" s="5" t="s">
        <x:v>1163</x:v>
      </x:c>
      <x:c r="H1599" s="5" t="s">
        <x:v>58</x:v>
      </x:c>
      <x:c r="I1599" s="5" t="s">
        <x:v>933</x:v>
      </x:c>
      <x:c r="J1599" s="5" t="s">
        <x:v>116</x:v>
      </x:c>
      <x:c r="K1599" s="5" t="s">
        <x:v>117</x:v>
      </x:c>
      <x:c r="L1599" s="5" t="s">
        <x:v>94</x:v>
      </x:c>
      <x:c r="M1599" s="5" t="s">
        <x:v>69</x:v>
      </x:c>
      <x:c r="N1599" s="6">
        <x:v>1</x:v>
      </x:c>
      <x:c r="O1599" s="7">
        <x:v>300.29000000000002</x:v>
      </x:c>
      <x:c r="P1599" s="8">
        <x:v>0.20000000000000001</x:v>
      </x:c>
      <x:c r="Q1599" s="7">
        <x:v>218.34</x:v>
      </x:c>
      <x:c r="R1599" s="7">
        <x:v>240.22999999999999</x:v>
      </x:c>
      <x:c r="S1599" s="5" t="s">
        <x:v>49</x:v>
      </x:c>
      <x:c r="T1599" s="7">
        <x:v>60465.150000000001</x:v>
      </x:c>
      <x:c r="U1599" s="6"/>
      <x:c r="V1599" s="6"/>
      <x:c r="W1599" s="5" t="s">
        <x:v>50</x:v>
      </x:c>
      <x:c r="X1599" s="5" t="s">
        <x:v>51</x:v>
      </x:c>
    </x:row>
    <x:row r="1600">
      <x:c r="A1600" s="5" t="s">
        <x:v>2985</x:v>
      </x:c>
      <x:c r="B1600" s="5">
        <x:v>46137</x:v>
      </x:c>
      <x:c r="C1600" s="5" t="s">
        <x:v>138</x:v>
      </x:c>
      <x:c r="D1600" s="5" t="s">
        <x:v>139</x:v>
      </x:c>
      <x:c r="E1600" s="5" t="s">
        <x:v>90</x:v>
      </x:c>
      <x:c r="F1600" s="5" t="s">
        <x:v>41</x:v>
      </x:c>
      <x:c r="G1600" s="5" t="s">
        <x:v>1715</x:v>
      </x:c>
      <x:c r="H1600" s="5" t="s">
        <x:v>104</x:v>
      </x:c>
      <x:c r="I1600" s="5" t="s">
        <x:v>135</x:v>
      </x:c>
      <x:c r="J1600" s="5" t="s">
        <x:v>60</x:v>
      </x:c>
      <x:c r="K1600" s="5" t="s">
        <x:v>86</x:v>
      </x:c>
      <x:c r="L1600" s="5" t="s">
        <x:v>47</x:v>
      </x:c>
      <x:c r="M1600" s="5" t="s">
        <x:v>136</x:v>
      </x:c>
      <x:c r="N1600" s="6">
        <x:v>3</x:v>
      </x:c>
      <x:c r="O1600" s="7">
        <x:v>239.80000000000001</x:v>
      </x:c>
      <x:c r="P1600" s="8">
        <x:v>0</x:v>
      </x:c>
      <x:c r="Q1600" s="7">
        <x:v>130.28</x:v>
      </x:c>
      <x:c r="R1600" s="7">
        <x:v>719.39999999999998</x:v>
      </x:c>
      <x:c r="S1600" s="5" t="s">
        <x:v>49</x:v>
      </x:c>
      <x:c r="T1600" s="7">
        <x:v>75256.539999999994</x:v>
      </x:c>
      <x:c r="U1600" s="6"/>
      <x:c r="V1600" s="6"/>
      <x:c r="W1600" s="5" t="s">
        <x:v>50</x:v>
      </x:c>
      <x:c r="X1600" s="5" t="s">
        <x:v>97</x:v>
      </x:c>
    </x:row>
    <x:row r="1601">
      <x:c r="A1601" s="5" t="s">
        <x:v>2986</x:v>
      </x:c>
      <x:c r="B1601" s="5">
        <x:v>45642</x:v>
      </x:c>
      <x:c r="C1601" s="5" t="s">
        <x:v>340</x:v>
      </x:c>
      <x:c r="D1601" s="5" t="s">
        <x:v>341</x:v>
      </x:c>
      <x:c r="E1601" s="5" t="s">
        <x:v>55</x:v>
      </x:c>
      <x:c r="F1601" s="5" t="s">
        <x:v>66</x:v>
      </x:c>
      <x:c r="G1601" s="5" t="s">
        <x:v>744</x:v>
      </x:c>
      <x:c r="H1601" s="5"/>
      <x:c r="I1601" s="5" t="s">
        <x:v>395</x:v>
      </x:c>
      <x:c r="J1601" s="5" t="s">
        <x:v>74</x:v>
      </x:c>
      <x:c r="K1601" s="5" t="s">
        <x:v>86</x:v>
      </x:c>
      <x:c r="L1601" s="5" t="s">
        <x:v>16</x:v>
      </x:c>
      <x:c r="M1601" s="5" t="s">
        <x:v>75</x:v>
      </x:c>
      <x:c r="N1601" s="6">
        <x:v>1</x:v>
      </x:c>
      <x:c r="O1601" s="7">
        <x:v>76.849999999999994</x:v>
      </x:c>
      <x:c r="P1601" s="8">
        <x:v>0.20000000000000001</x:v>
      </x:c>
      <x:c r="Q1601" s="7">
        <x:v>37.950000000000003</x:v>
      </x:c>
      <x:c r="R1601" s="7">
        <x:v>61.479999999999997</x:v>
      </x:c>
      <x:c r="S1601" s="5" t="s">
        <x:v>49</x:v>
      </x:c>
      <x:c r="T1601" s="7">
        <x:v>138159.07000000001</x:v>
      </x:c>
      <x:c r="U1601" s="6"/>
      <x:c r="V1601" s="6"/>
      <x:c r="W1601" s="5" t="s">
        <x:v>50</x:v>
      </x:c>
      <x:c r="X1601" s="5" t="s">
        <x:v>70</x:v>
      </x:c>
    </x:row>
    <x:row r="1602">
      <x:c r="A1602" s="5" t="s">
        <x:v>2987</x:v>
      </x:c>
      <x:c r="B1602" s="5">
        <x:v>46116</x:v>
      </x:c>
      <x:c r="C1602" s="5" t="s">
        <x:v>194</x:v>
      </x:c>
      <x:c r="D1602" s="5" t="s">
        <x:v>195</x:v>
      </x:c>
      <x:c r="E1602" s="5" t="s">
        <x:v>90</x:v>
      </x:c>
      <x:c r="F1602" s="5" t="s">
        <x:v>158</x:v>
      </x:c>
      <x:c r="G1602" s="5" t="s">
        <x:v>1060</x:v>
      </x:c>
      <x:c r="H1602" s="5" t="s">
        <x:v>78</x:v>
      </x:c>
      <x:c r="I1602" s="5" t="s">
        <x:v>85</x:v>
      </x:c>
      <x:c r="J1602" s="5" t="s">
        <x:v>45</x:v>
      </x:c>
      <x:c r="K1602" s="5" t="s">
        <x:v>86</x:v>
      </x:c>
      <x:c r="L1602" s="5" t="s">
        <x:v>243</x:v>
      </x:c>
      <x:c r="M1602" s="5" t="s">
        <x:v>95</x:v>
      </x:c>
      <x:c r="N1602" s="6">
        <x:v>-1</x:v>
      </x:c>
      <x:c r="O1602" s="7">
        <x:v>390.01999999999998</x:v>
      </x:c>
      <x:c r="P1602" s="8">
        <x:v>0.10000000000000001</x:v>
      </x:c>
      <x:c r="Q1602" s="7">
        <x:v>269.92000000000002</x:v>
      </x:c>
      <x:c r="R1602" s="7">
        <x:v>-351.01999999999998</x:v>
      </x:c>
      <x:c r="S1602" s="5" t="s">
        <x:v>49</x:v>
      </x:c>
      <x:c r="T1602" s="7"/>
      <x:c r="U1602" s="6"/>
      <x:c r="V1602" s="6"/>
      <x:c r="W1602" s="5" t="s">
        <x:v>96</x:v>
      </x:c>
      <x:c r="X1602" s="5" t="s">
        <x:v>80</x:v>
      </x:c>
    </x:row>
    <x:row r="1603">
      <x:c r="A1603" s="5" t="s">
        <x:v>2988</x:v>
      </x:c>
      <x:c r="B1603" s="5">
        <x:v>45916</x:v>
      </x:c>
      <x:c r="C1603" s="5" t="s">
        <x:v>127</x:v>
      </x:c>
      <x:c r="D1603" s="5" t="s">
        <x:v>128</x:v>
      </x:c>
      <x:c r="E1603" s="5" t="s">
        <x:v>55</x:v>
      </x:c>
      <x:c r="F1603" s="5" t="s">
        <x:v>41</x:v>
      </x:c>
      <x:c r="G1603" s="5" t="s">
        <x:v>1858</x:v>
      </x:c>
      <x:c r="H1603" s="5" t="s">
        <x:v>43</x:v>
      </x:c>
      <x:c r="I1603" s="5" t="s">
        <x:v>316</x:v>
      </x:c>
      <x:c r="J1603" s="5" t="s">
        <x:v>74</x:v>
      </x:c>
      <x:c r="K1603" s="5" t="s">
        <x:v>86</x:v>
      </x:c>
      <x:c r="L1603" s="5" t="s">
        <x:v>94</x:v>
      </x:c>
      <x:c r="M1603" s="5" t="s">
        <x:v>75</x:v>
      </x:c>
      <x:c r="N1603" s="6">
        <x:v>1</x:v>
      </x:c>
      <x:c r="O1603" s="7">
        <x:v>83.180000000000007</x:v>
      </x:c>
      <x:c r="P1603" s="8">
        <x:v>0.25</x:v>
      </x:c>
      <x:c r="Q1603" s="7">
        <x:v>47.850000000000001</x:v>
      </x:c>
      <x:c r="R1603" s="7">
        <x:v>62.390000000000001</x:v>
      </x:c>
      <x:c r="S1603" s="5" t="s">
        <x:v>49</x:v>
      </x:c>
      <x:c r="T1603" s="7">
        <x:v>78463.710000000006</x:v>
      </x:c>
      <x:c r="U1603" s="6"/>
      <x:c r="V1603" s="6"/>
      <x:c r="W1603" s="5" t="s">
        <x:v>50</x:v>
      </x:c>
      <x:c r="X1603" s="5" t="s">
        <x:v>97</x:v>
      </x:c>
    </x:row>
    <x:row r="1604">
      <x:c r="A1604" s="5" t="s">
        <x:v>2989</x:v>
      </x:c>
      <x:c r="B1604" s="5">
        <x:v>45611</x:v>
      </x:c>
      <x:c r="C1604" s="5" t="s">
        <x:v>162</x:v>
      </x:c>
      <x:c r="D1604" s="5" t="s">
        <x:v>163</x:v>
      </x:c>
      <x:c r="E1604" s="5" t="s">
        <x:v>40</x:v>
      </x:c>
      <x:c r="F1604" s="5" t="s">
        <x:v>158</x:v>
      </x:c>
      <x:c r="G1604" s="5" t="s">
        <x:v>2203</x:v>
      </x:c>
      <x:c r="H1604" s="5" t="s">
        <x:v>104</x:v>
      </x:c>
      <x:c r="I1604" s="5" t="s">
        <x:v>105</x:v>
      </x:c>
      <x:c r="J1604" s="5" t="s">
        <x:v>74</x:v>
      </x:c>
      <x:c r="K1604" s="5" t="s">
        <x:v>86</x:v>
      </x:c>
      <x:c r="L1604" s="5" t="s">
        <x:v>47</x:v>
      </x:c>
      <x:c r="M1604" s="5" t="s">
        <x:v>136</x:v>
      </x:c>
      <x:c r="N1604" s="6">
        <x:v>3</x:v>
      </x:c>
      <x:c r="O1604" s="7">
        <x:v>83.519999999999996</x:v>
      </x:c>
      <x:c r="P1604" s="8">
        <x:v>0.25</x:v>
      </x:c>
      <x:c r="Q1604" s="7">
        <x:v>56.020000000000003</x:v>
      </x:c>
      <x:c r="R1604" s="7">
        <x:v>187.91999999999999</x:v>
      </x:c>
      <x:c r="S1604" s="5" t="s">
        <x:v>49</x:v>
      </x:c>
      <x:c r="T1604" s="7">
        <x:v>77981.440000000002</x:v>
      </x:c>
      <x:c r="U1604" s="6"/>
      <x:c r="V1604" s="6"/>
      <x:c r="W1604" s="5" t="s">
        <x:v>50</x:v>
      </x:c>
      <x:c r="X1604" s="5" t="s">
        <x:v>97</x:v>
      </x:c>
    </x:row>
    <x:row r="1605">
      <x:c r="A1605" s="5" t="s">
        <x:v>2990</x:v>
      </x:c>
      <x:c r="B1605" s="5">
        <x:v>45538</x:v>
      </x:c>
      <x:c r="C1605" s="5" t="s">
        <x:v>340</x:v>
      </x:c>
      <x:c r="D1605" s="5" t="s">
        <x:v>341</x:v>
      </x:c>
      <x:c r="E1605" s="5" t="s">
        <x:v>55</x:v>
      </x:c>
      <x:c r="F1605" s="5" t="s">
        <x:v>66</x:v>
      </x:c>
      <x:c r="G1605" s="5" t="s">
        <x:v>1964</x:v>
      </x:c>
      <x:c r="H1605" s="5" t="s">
        <x:v>104</x:v>
      </x:c>
      <x:c r="I1605" s="5" t="s">
        <x:v>387</x:v>
      </x:c>
      <x:c r="J1605" s="5" t="s">
        <x:v>93</x:v>
      </x:c>
      <x:c r="K1605" s="5" t="s">
        <x:v>117</x:v>
      </x:c>
      <x:c r="L1605" s="5" t="s">
        <x:v>47</x:v>
      </x:c>
      <x:c r="M1605" s="5" t="s">
        <x:v>329</x:v>
      </x:c>
      <x:c r="N1605" s="6">
        <x:v>2</x:v>
      </x:c>
      <x:c r="O1605" s="7">
        <x:v>42.990000000000002</x:v>
      </x:c>
      <x:c r="P1605" s="8">
        <x:v>0.14999999999999999</x:v>
      </x:c>
      <x:c r="Q1605" s="7">
        <x:v>25.719999999999999</x:v>
      </x:c>
      <x:c r="R1605" s="7">
        <x:v>73.079999999999998</x:v>
      </x:c>
      <x:c r="S1605" s="5" t="s">
        <x:v>49</x:v>
      </x:c>
      <x:c r="T1605" s="7">
        <x:v>75955.300000000003</x:v>
      </x:c>
      <x:c r="U1605" s="6"/>
      <x:c r="V1605" s="6"/>
      <x:c r="W1605" s="5" t="s">
        <x:v>50</x:v>
      </x:c>
      <x:c r="X1605" s="5" t="s">
        <x:v>97</x:v>
      </x:c>
    </x:row>
    <x:row r="1606">
      <x:c r="A1606" s="5" t="s">
        <x:v>2991</x:v>
      </x:c>
      <x:c r="B1606" s="5">
        <x:v>46156</x:v>
      </x:c>
      <x:c r="C1606" s="5" t="s">
        <x:v>247</x:v>
      </x:c>
      <x:c r="D1606" s="5" t="s">
        <x:v>248</x:v>
      </x:c>
      <x:c r="E1606" s="5" t="s">
        <x:v>40</x:v>
      </x:c>
      <x:c r="F1606" s="5" t="s">
        <x:v>102</x:v>
      </x:c>
      <x:c r="G1606" s="5" t="s">
        <x:v>159</x:v>
      </x:c>
      <x:c r="H1606" s="5" t="s">
        <x:v>104</x:v>
      </x:c>
      <x:c r="I1606" s="5" t="s">
        <x:v>169</x:v>
      </x:c>
      <x:c r="J1606" s="5" t="s">
        <x:v>74</x:v>
      </x:c>
      <x:c r="K1606" s="5" t="s">
        <x:v>46</x:v>
      </x:c>
      <x:c r="L1606" s="5" t="s">
        <x:v>16</x:v>
      </x:c>
      <x:c r="M1606" s="5" t="s">
        <x:v>154</x:v>
      </x:c>
      <x:c r="N1606" s="6">
        <x:v>1</x:v>
      </x:c>
      <x:c r="O1606" s="7">
        <x:v>60.740000000000002</x:v>
      </x:c>
      <x:c r="P1606" s="8">
        <x:v>0.10000000000000001</x:v>
      </x:c>
      <x:c r="Q1606" s="7">
        <x:v>39.799999999999997</x:v>
      </x:c>
      <x:c r="R1606" s="7">
        <x:v>54.670000000000002</x:v>
      </x:c>
      <x:c r="S1606" s="5" t="s">
        <x:v>49</x:v>
      </x:c>
      <x:c r="T1606" s="7">
        <x:v>202244.01999999999</x:v>
      </x:c>
      <x:c r="U1606" s="6"/>
      <x:c r="V1606" s="6"/>
      <x:c r="W1606" s="5" t="s">
        <x:v>50</x:v>
      </x:c>
      <x:c r="X1606" s="5" t="s">
        <x:v>70</x:v>
      </x:c>
    </x:row>
    <x:row r="1607">
      <x:c r="A1607" s="5" t="s">
        <x:v>2992</x:v>
      </x:c>
      <x:c r="B1607" s="5">
        <x:v>45676</x:v>
      </x:c>
      <x:c r="C1607" s="5" t="s">
        <x:v>53</x:v>
      </x:c>
      <x:c r="D1607" s="5" t="s">
        <x:v>54</x:v>
      </x:c>
      <x:c r="E1607" s="5" t="s">
        <x:v>55</x:v>
      </x:c>
      <x:c r="F1607" s="5" t="s">
        <x:v>56</x:v>
      </x:c>
      <x:c r="G1607" s="5" t="s">
        <x:v>320</x:v>
      </x:c>
      <x:c r="H1607" s="5" t="s">
        <x:v>78</x:v>
      </x:c>
      <x:c r="I1607" s="5" t="s">
        <x:v>325</x:v>
      </x:c>
      <x:c r="J1607" s="5" t="s">
        <x:v>116</x:v>
      </x:c>
      <x:c r="K1607" s="5" t="s">
        <x:v>117</x:v>
      </x:c>
      <x:c r="L1607" s="5" t="s">
        <x:v>16</x:v>
      </x:c>
      <x:c r="M1607" s="5" t="s">
        <x:v>262</x:v>
      </x:c>
      <x:c r="N1607" s="6">
        <x:v>1</x:v>
      </x:c>
      <x:c r="O1607" s="7">
        <x:v>262.98000000000002</x:v>
      </x:c>
      <x:c r="P1607" s="8">
        <x:v>0.20000000000000001</x:v>
      </x:c>
      <x:c r="Q1607" s="7">
        <x:v>166.78999999999999</x:v>
      </x:c>
      <x:c r="R1607" s="7">
        <x:v>210.38</x:v>
      </x:c>
      <x:c r="S1607" s="5" t="s">
        <x:v>49</x:v>
      </x:c>
      <x:c r="T1607" s="7">
        <x:v>137158.26999999999</x:v>
      </x:c>
      <x:c r="U1607" s="6"/>
      <x:c r="V1607" s="6"/>
      <x:c r="W1607" s="5" t="s">
        <x:v>50</x:v>
      </x:c>
      <x:c r="X1607" s="5" t="s">
        <x:v>51</x:v>
      </x:c>
    </x:row>
    <x:row r="1608">
      <x:c r="A1608" s="5" t="s">
        <x:v>2993</x:v>
      </x:c>
      <x:c r="B1608" s="5">
        <x:v>45321</x:v>
      </x:c>
      <x:c r="C1608" s="5" t="s">
        <x:v>138</x:v>
      </x:c>
      <x:c r="D1608" s="5" t="s">
        <x:v>139</x:v>
      </x:c>
      <x:c r="E1608" s="5" t="s">
        <x:v>90</x:v>
      </x:c>
      <x:c r="F1608" s="5" t="s">
        <x:v>41</x:v>
      </x:c>
      <x:c r="G1608" s="5" t="s">
        <x:v>2994</x:v>
      </x:c>
      <x:c r="H1608" s="5" t="s">
        <x:v>104</x:v>
      </x:c>
      <x:c r="I1608" s="5" t="s">
        <x:v>819</x:v>
      </x:c>
      <x:c r="J1608" s="5" t="s">
        <x:v>93</x:v>
      </x:c>
      <x:c r="K1608" s="5" t="s">
        <x:v>61</x:v>
      </x:c>
      <x:c r="L1608" s="5" t="s">
        <x:v>47</x:v>
      </x:c>
      <x:c r="M1608" s="5" t="s">
        <x:v>112</x:v>
      </x:c>
      <x:c r="N1608" s="6">
        <x:v>1</x:v>
      </x:c>
      <x:c r="O1608" s="7">
        <x:v>29.800000000000001</x:v>
      </x:c>
      <x:c r="P1608" s="8">
        <x:v>0.10000000000000001</x:v>
      </x:c>
      <x:c r="Q1608" s="7">
        <x:v>20.370000000000001</x:v>
      </x:c>
      <x:c r="R1608" s="7">
        <x:v>26.82</x:v>
      </x:c>
      <x:c r="S1608" s="5" t="s">
        <x:v>49</x:v>
      </x:c>
      <x:c r="T1608" s="7">
        <x:v>92144.229999999996</x:v>
      </x:c>
      <x:c r="U1608" s="6"/>
      <x:c r="V1608" s="6"/>
      <x:c r="W1608" s="5" t="s">
        <x:v>50</x:v>
      </x:c>
      <x:c r="X1608" s="5" t="s">
        <x:v>97</x:v>
      </x:c>
    </x:row>
    <x:row r="1609">
      <x:c r="A1609" s="5" t="s">
        <x:v>2995</x:v>
      </x:c>
      <x:c r="B1609" s="5">
        <x:v>45592</x:v>
      </x:c>
      <x:c r="C1609" s="5" t="s">
        <x:v>88</x:v>
      </x:c>
      <x:c r="D1609" s="5" t="s">
        <x:v>89</x:v>
      </x:c>
      <x:c r="E1609" s="5" t="s">
        <x:v>90</x:v>
      </x:c>
      <x:c r="F1609" s="5" t="s">
        <x:v>56</x:v>
      </x:c>
      <x:c r="G1609" s="5" t="s">
        <x:v>1238</x:v>
      </x:c>
      <x:c r="H1609" s="5" t="s">
        <x:v>104</x:v>
      </x:c>
      <x:c r="I1609" s="5" t="s">
        <x:v>400</x:v>
      </x:c>
      <x:c r="J1609" s="5" t="s">
        <x:v>93</x:v>
      </x:c>
      <x:c r="K1609" s="5" t="s">
        <x:v>61</x:v>
      </x:c>
      <x:c r="L1609" s="5" t="s">
        <x:v>16</x:v>
      </x:c>
      <x:c r="M1609" s="5" t="s">
        <x:v>419</x:v>
      </x:c>
      <x:c r="N1609" s="6">
        <x:v>2</x:v>
      </x:c>
      <x:c r="O1609" s="7">
        <x:v>30.120000000000001</x:v>
      </x:c>
      <x:c r="P1609" s="8">
        <x:v>0.20000000000000001</x:v>
      </x:c>
      <x:c r="Q1609" s="7">
        <x:v>16.07</x:v>
      </x:c>
      <x:c r="R1609" s="7">
        <x:v>48.189999999999998</x:v>
      </x:c>
      <x:c r="S1609" s="5" t="s">
        <x:v>49</x:v>
      </x:c>
      <x:c r="T1609" s="7">
        <x:v>157359.17999999999</x:v>
      </x:c>
      <x:c r="U1609" s="6"/>
      <x:c r="V1609" s="6"/>
      <x:c r="W1609" s="5" t="s">
        <x:v>50</x:v>
      </x:c>
      <x:c r="X1609" s="5" t="s">
        <x:v>51</x:v>
      </x:c>
    </x:row>
    <x:row r="1610">
      <x:c r="A1610" s="5" t="s">
        <x:v>2996</x:v>
      </x:c>
      <x:c r="B1610" s="5">
        <x:v>45691</x:v>
      </x:c>
      <x:c r="C1610" s="5" t="s">
        <x:v>178</x:v>
      </x:c>
      <x:c r="D1610" s="5" t="s">
        <x:v>179</x:v>
      </x:c>
      <x:c r="E1610" s="5" t="s">
        <x:v>90</x:v>
      </x:c>
      <x:c r="F1610" s="5" t="s">
        <x:v>66</x:v>
      </x:c>
      <x:c r="G1610" s="5" t="s">
        <x:v>1931</x:v>
      </x:c>
      <x:c r="H1610" s="5" t="s">
        <x:v>104</x:v>
      </x:c>
      <x:c r="I1610" s="5" t="s">
        <x:v>1024</x:v>
      </x:c>
      <x:c r="J1610" s="5" t="s">
        <x:v>74</x:v>
      </x:c>
      <x:c r="K1610" s="5" t="s">
        <x:v>117</x:v>
      </x:c>
      <x:c r="L1610" s="5" t="s">
        <x:v>16</x:v>
      </x:c>
      <x:c r="M1610" s="5" t="s">
        <x:v>262</x:v>
      </x:c>
      <x:c r="N1610" s="6">
        <x:v>4</x:v>
      </x:c>
      <x:c r="O1610" s="7">
        <x:v>58.240000000000002</x:v>
      </x:c>
      <x:c r="P1610" s="8">
        <x:v>10</x:v>
      </x:c>
      <x:c r="Q1610" s="7">
        <x:v>37.18</x:v>
      </x:c>
      <x:c r="R1610" s="7">
        <x:v>209.66</x:v>
      </x:c>
      <x:c r="S1610" s="5" t="s">
        <x:v>49</x:v>
      </x:c>
      <x:c r="T1610" s="7">
        <x:v>182755.85000000001</x:v>
      </x:c>
      <x:c r="U1610" s="6"/>
      <x:c r="V1610" s="6"/>
      <x:c r="W1610" s="5" t="s">
        <x:v>50</x:v>
      </x:c>
      <x:c r="X1610" s="5" t="s">
        <x:v>80</x:v>
      </x:c>
    </x:row>
    <x:row r="1611">
      <x:c r="A1611" s="5" t="s">
        <x:v>2997</x:v>
      </x:c>
      <x:c r="B1611" s="5">
        <x:v>46003</x:v>
      </x:c>
      <x:c r="C1611" s="5" t="s">
        <x:v>162</x:v>
      </x:c>
      <x:c r="D1611" s="5" t="s">
        <x:v>163</x:v>
      </x:c>
      <x:c r="E1611" s="5" t="s">
        <x:v>40</x:v>
      </x:c>
      <x:c r="F1611" s="5" t="s">
        <x:v>158</x:v>
      </x:c>
      <x:c r="G1611" s="5" t="s">
        <x:v>2998</x:v>
      </x:c>
      <x:c r="H1611" s="5" t="s">
        <x:v>43</x:v>
      </x:c>
      <x:c r="I1611" s="5" t="s">
        <x:v>121</x:v>
      </x:c>
      <x:c r="J1611" s="5" t="s">
        <x:v>93</x:v>
      </x:c>
      <x:c r="K1611" s="5" t="s">
        <x:v>46</x:v>
      </x:c>
      <x:c r="L1611" s="5" t="s">
        <x:v>131</x:v>
      </x:c>
      <x:c r="M1611" s="5" t="s">
        <x:v>483</x:v>
      </x:c>
      <x:c r="N1611" s="6">
        <x:v>4</x:v>
      </x:c>
      <x:c r="O1611" s="7">
        <x:v>24.219999999999999</x:v>
      </x:c>
      <x:c r="P1611" s="8">
        <x:v>0.14999999999999999</x:v>
      </x:c>
      <x:c r="Q1611" s="7">
        <x:v>18.82</x:v>
      </x:c>
      <x:c r="R1611" s="7">
        <x:v>82.349999999999994</x:v>
      </x:c>
      <x:c r="S1611" s="5" t="s">
        <x:v>49</x:v>
      </x:c>
      <x:c r="T1611" s="7">
        <x:v>98647.460000000006</x:v>
      </x:c>
      <x:c r="U1611" s="6"/>
      <x:c r="V1611" s="6"/>
      <x:c r="W1611" s="5" t="s">
        <x:v>50</x:v>
      </x:c>
      <x:c r="X1611" s="5" t="s">
        <x:v>97</x:v>
      </x:c>
    </x:row>
    <x:row r="1612">
      <x:c r="A1612" s="5" t="s">
        <x:v>2999</x:v>
      </x:c>
      <x:c r="B1612" s="5">
        <x:v>46066</x:v>
      </x:c>
      <x:c r="C1612" s="5" t="s">
        <x:v>283</x:v>
      </x:c>
      <x:c r="D1612" s="5" t="s">
        <x:v>284</x:v>
      </x:c>
      <x:c r="E1612" s="5" t="s">
        <x:v>55</x:v>
      </x:c>
      <x:c r="F1612" s="5" t="s">
        <x:v>56</x:v>
      </x:c>
      <x:c r="G1612" s="5" t="s">
        <x:v>3000</x:v>
      </x:c>
      <x:c r="H1612" s="5" t="s">
        <x:v>78</x:v>
      </x:c>
      <x:c r="I1612" s="5" t="s">
        <x:v>291</x:v>
      </x:c>
      <x:c r="J1612" s="5" t="s">
        <x:v>74</x:v>
      </x:c>
      <x:c r="K1612" s="5" t="s">
        <x:v>86</x:v>
      </x:c>
      <x:c r="L1612" s="5" t="s">
        <x:v>16</x:v>
      </x:c>
      <x:c r="M1612" s="5" t="s">
        <x:v>112</x:v>
      </x:c>
      <x:c r="N1612" s="6">
        <x:v>4</x:v>
      </x:c>
      <x:c r="O1612" s="7">
        <x:v>30.93</x:v>
      </x:c>
      <x:c r="P1612" s="8">
        <x:v>0.10000000000000001</x:v>
      </x:c>
      <x:c r="Q1612" s="7">
        <x:v>17.600000000000001</x:v>
      </x:c>
      <x:c r="R1612" s="7">
        <x:v>111.34999999999999</x:v>
      </x:c>
      <x:c r="S1612" s="5" t="s">
        <x:v>49</x:v>
      </x:c>
      <x:c r="T1612" s="7">
        <x:v>135051.45000000001</x:v>
      </x:c>
      <x:c r="U1612" s="6"/>
      <x:c r="V1612" s="6"/>
      <x:c r="W1612" s="5" t="s">
        <x:v>50</x:v>
      </x:c>
      <x:c r="X1612" s="5" t="s">
        <x:v>97</x:v>
      </x:c>
    </x:row>
    <x:row r="1613">
      <x:c r="A1613" s="5" t="s">
        <x:v>3001</x:v>
      </x:c>
      <x:c r="B1613" s="5">
        <x:v>45969</x:v>
      </x:c>
      <x:c r="C1613" s="5" t="s">
        <x:v>247</x:v>
      </x:c>
      <x:c r="D1613" s="5" t="s">
        <x:v>248</x:v>
      </x:c>
      <x:c r="E1613" s="5" t="s">
        <x:v>40</x:v>
      </x:c>
      <x:c r="F1613" s="5" t="s">
        <x:v>102</x:v>
      </x:c>
      <x:c r="G1613" s="5" t="s">
        <x:v>3002</x:v>
      </x:c>
      <x:c r="H1613" s="5" t="s">
        <x:v>104</x:v>
      </x:c>
      <x:c r="I1613" s="5" t="s">
        <x:v>719</x:v>
      </x:c>
      <x:c r="J1613" s="5" t="s">
        <x:v>93</x:v>
      </x:c>
      <x:c r="K1613" s="5" t="s">
        <x:v>117</x:v>
      </x:c>
      <x:c r="L1613" s="5" t="s">
        <x:v>94</x:v>
      </x:c>
      <x:c r="M1613" s="5" t="s">
        <x:v>275</x:v>
      </x:c>
      <x:c r="N1613" s="6">
        <x:v>1</x:v>
      </x:c>
      <x:c r="O1613" s="7">
        <x:v>61.609999999999999</x:v>
      </x:c>
      <x:c r="P1613" s="8">
        <x:v>5.0000000000000003e-002</x:v>
      </x:c>
      <x:c r="Q1613" s="7">
        <x:v>43.920000000000002</x:v>
      </x:c>
      <x:c r="R1613" s="7">
        <x:v>58.530000000000001</x:v>
      </x:c>
      <x:c r="S1613" s="5" t="s">
        <x:v>49</x:v>
      </x:c>
      <x:c r="T1613" s="7">
        <x:v>77694.669999999998</x:v>
      </x:c>
      <x:c r="U1613" s="6"/>
      <x:c r="V1613" s="6"/>
      <x:c r="W1613" s="5" t="s">
        <x:v>50</x:v>
      </x:c>
      <x:c r="X1613" s="5" t="s">
        <x:v>97</x:v>
      </x:c>
    </x:row>
    <x:row r="1614">
      <x:c r="A1614" s="5" t="s">
        <x:v>3003</x:v>
      </x:c>
      <x:c r="B1614" s="5">
        <x:v>45900</x:v>
      </x:c>
      <x:c r="C1614" s="5" t="s">
        <x:v>185</x:v>
      </x:c>
      <x:c r="D1614" s="5" t="s">
        <x:v>186</x:v>
      </x:c>
      <x:c r="E1614" s="5" t="s">
        <x:v>90</x:v>
      </x:c>
      <x:c r="F1614" s="5" t="s">
        <x:v>41</x:v>
      </x:c>
      <x:c r="G1614" s="5" t="s">
        <x:v>3004</x:v>
      </x:c>
      <x:c r="H1614" s="5" t="s">
        <x:v>78</x:v>
      </x:c>
      <x:c r="I1614" s="5" t="s">
        <x:v>915</x:v>
      </x:c>
      <x:c r="J1614" s="5" t="s">
        <x:v>45</x:v>
      </x:c>
      <x:c r="K1614" s="5" t="s">
        <x:v>61</x:v>
      </x:c>
      <x:c r="L1614" s="5" t="s">
        <x:v>131</x:v>
      </x:c>
      <x:c r="M1614" s="5" t="s">
        <x:v>106</x:v>
      </x:c>
      <x:c r="N1614" s="6">
        <x:v>1</x:v>
      </x:c>
      <x:c r="O1614" s="7">
        <x:v>444.88999999999999</x:v>
      </x:c>
      <x:c r="P1614" s="8">
        <x:v>0.25</x:v>
      </x:c>
      <x:c r="Q1614" s="7">
        <x:v>273.47000000000003</x:v>
      </x:c>
      <x:c r="R1614" s="7">
        <x:v>333.67000000000002</x:v>
      </x:c>
      <x:c r="S1614" s="5" t="s">
        <x:v>49</x:v>
      </x:c>
      <x:c r="T1614" s="7">
        <x:v>74877.149999999994</x:v>
      </x:c>
      <x:c r="U1614" s="6"/>
      <x:c r="V1614" s="6"/>
      <x:c r="W1614" s="5" t="s">
        <x:v>50</x:v>
      </x:c>
      <x:c r="X1614" s="5" t="s">
        <x:v>80</x:v>
      </x:c>
    </x:row>
    <x:row r="1615">
      <x:c r="A1615" s="5" t="s">
        <x:v>3005</x:v>
      </x:c>
      <x:c r="B1615" s="5">
        <x:v>45375</x:v>
      </x:c>
      <x:c r="C1615" s="5" t="s">
        <x:v>340</x:v>
      </x:c>
      <x:c r="D1615" s="5" t="s">
        <x:v>341</x:v>
      </x:c>
      <x:c r="E1615" s="5" t="s">
        <x:v>55</x:v>
      </x:c>
      <x:c r="F1615" s="5" t="s">
        <x:v>66</x:v>
      </x:c>
      <x:c r="G1615" s="5" t="s">
        <x:v>3006</x:v>
      </x:c>
      <x:c r="H1615" s="5" t="s">
        <x:v>104</x:v>
      </x:c>
      <x:c r="I1615" s="5" t="s">
        <x:v>520</x:v>
      </x:c>
      <x:c r="J1615" s="5" t="s">
        <x:v>116</x:v>
      </x:c>
      <x:c r="K1615" s="5" t="s">
        <x:v>117</x:v>
      </x:c>
      <x:c r="L1615" s="5" t="s">
        <x:v>47</x:v>
      </x:c>
      <x:c r="M1615" s="5" t="s">
        <x:v>376</x:v>
      </x:c>
      <x:c r="N1615" s="6">
        <x:v>7</x:v>
      </x:c>
      <x:c r="O1615" s="7">
        <x:v>275.45999999999998</x:v>
      </x:c>
      <x:c r="P1615" s="8">
        <x:v>0</x:v>
      </x:c>
      <x:c r="Q1615" s="7">
        <x:v>161.09</x:v>
      </x:c>
      <x:c r="R1615" s="7">
        <x:v>1928.22</x:v>
      </x:c>
      <x:c r="S1615" s="5" t="s">
        <x:v>49</x:v>
      </x:c>
      <x:c r="T1615" s="7">
        <x:v>75982.610000000001</x:v>
      </x:c>
      <x:c r="U1615" s="6"/>
      <x:c r="V1615" s="6"/>
      <x:c r="W1615" s="5" t="s">
        <x:v>50</x:v>
      </x:c>
      <x:c r="X1615" s="5" t="s">
        <x:v>80</x:v>
      </x:c>
    </x:row>
    <x:row r="1616">
      <x:c r="A1616" s="5" t="s">
        <x:v>3007</x:v>
      </x:c>
      <x:c r="B1616" s="5">
        <x:v>46042</x:v>
      </x:c>
      <x:c r="C1616" s="5" t="s">
        <x:v>178</x:v>
      </x:c>
      <x:c r="D1616" s="5" t="s">
        <x:v>179</x:v>
      </x:c>
      <x:c r="E1616" s="5" t="s">
        <x:v>90</x:v>
      </x:c>
      <x:c r="F1616" s="5" t="s">
        <x:v>66</x:v>
      </x:c>
      <x:c r="G1616" s="5" t="s">
        <x:v>3008</x:v>
      </x:c>
      <x:c r="H1616" s="5" t="s">
        <x:v>58</x:v>
      </x:c>
      <x:c r="I1616" s="5" t="s">
        <x:v>197</x:v>
      </x:c>
      <x:c r="J1616" s="5" t="s">
        <x:v>93</x:v>
      </x:c>
      <x:c r="K1616" s="5" t="s">
        <x:v>117</x:v>
      </x:c>
      <x:c r="L1616" s="5" t="s">
        <x:v>131</x:v>
      </x:c>
      <x:c r="M1616" s="5" t="s">
        <x:v>419</x:v>
      </x:c>
      <x:c r="N1616" s="6">
        <x:v>2</x:v>
      </x:c>
      <x:c r="O1616" s="7">
        <x:v>34.859999999999999</x:v>
      </x:c>
      <x:c r="P1616" s="8">
        <x:v>0</x:v>
      </x:c>
      <x:c r="Q1616" s="7">
        <x:v>18.5</x:v>
      </x:c>
      <x:c r="R1616" s="7">
        <x:v>69.719999999999999</x:v>
      </x:c>
      <x:c r="S1616" s="5" t="s">
        <x:v>49</x:v>
      </x:c>
      <x:c r="T1616" s="7">
        <x:v>99574.539999999994</x:v>
      </x:c>
      <x:c r="U1616" s="6"/>
      <x:c r="V1616" s="6"/>
      <x:c r="W1616" s="5" t="s">
        <x:v>50</x:v>
      </x:c>
      <x:c r="X1616" s="5" t="s">
        <x:v>97</x:v>
      </x:c>
    </x:row>
    <x:row r="1617">
      <x:c r="A1617" s="5" t="s">
        <x:v>3009</x:v>
      </x:c>
      <x:c r="B1617" s="5">
        <x:v>45322</x:v>
      </x:c>
      <x:c r="C1617" s="5" t="s">
        <x:v>138</x:v>
      </x:c>
      <x:c r="D1617" s="5" t="s">
        <x:v>139</x:v>
      </x:c>
      <x:c r="E1617" s="5" t="s">
        <x:v>90</x:v>
      </x:c>
      <x:c r="F1617" s="5" t="s">
        <x:v>41</x:v>
      </x:c>
      <x:c r="G1617" s="5" t="s">
        <x:v>2675</x:v>
      </x:c>
      <x:c r="H1617" s="5" t="s">
        <x:v>78</x:v>
      </x:c>
      <x:c r="I1617" s="5" t="s">
        <x:v>445</x:v>
      </x:c>
      <x:c r="J1617" s="5" t="s">
        <x:v>74</x:v>
      </x:c>
      <x:c r="K1617" s="5" t="s">
        <x:v>86</x:v>
      </x:c>
      <x:c r="L1617" s="5" t="s">
        <x:v>47</x:v>
      </x:c>
      <x:c r="M1617" s="5" t="s">
        <x:v>112</x:v>
      </x:c>
      <x:c r="N1617" s="6">
        <x:v>5</x:v>
      </x:c>
      <x:c r="O1617" s="7">
        <x:v>71.859999999999999</x:v>
      </x:c>
      <x:c r="P1617" s="8">
        <x:v>0.10000000000000001</x:v>
      </x:c>
      <x:c r="Q1617" s="7">
        <x:v>46.549999999999997</x:v>
      </x:c>
      <x:c r="R1617" s="7">
        <x:v>323.37</x:v>
      </x:c>
      <x:c r="S1617" s="5" t="s">
        <x:v>49</x:v>
      </x:c>
      <x:c r="T1617" s="7">
        <x:v>92144.229999999996</x:v>
      </x:c>
      <x:c r="U1617" s="6"/>
      <x:c r="V1617" s="6"/>
      <x:c r="W1617" s="5" t="s">
        <x:v>50</x:v>
      </x:c>
      <x:c r="X1617" s="5" t="s">
        <x:v>80</x:v>
      </x:c>
    </x:row>
    <x:row r="1618">
      <x:c r="A1618" s="5" t="s">
        <x:v>3010</x:v>
      </x:c>
      <x:c r="B1618" s="5">
        <x:v>45424</x:v>
      </x:c>
      <x:c r="C1618" s="5" t="s">
        <x:v>53</x:v>
      </x:c>
      <x:c r="D1618" s="5" t="s">
        <x:v>54</x:v>
      </x:c>
      <x:c r="E1618" s="5" t="s">
        <x:v>55</x:v>
      </x:c>
      <x:c r="F1618" s="5" t="s">
        <x:v>56</x:v>
      </x:c>
      <x:c r="G1618" s="5" t="s">
        <x:v>2335</x:v>
      </x:c>
      <x:c r="H1618" s="5" t="s">
        <x:v>104</x:v>
      </x:c>
      <x:c r="I1618" s="5" t="s">
        <x:v>141</x:v>
      </x:c>
      <x:c r="J1618" s="5" t="s">
        <x:v>60</x:v>
      </x:c>
      <x:c r="K1618" s="5" t="s">
        <x:v>86</x:v>
      </x:c>
      <x:c r="L1618" s="5" t="s">
        <x:v>16</x:v>
      </x:c>
      <x:c r="M1618" s="5" t="s">
        <x:v>258</x:v>
      </x:c>
      <x:c r="N1618" s="6">
        <x:v>4</x:v>
      </x:c>
      <x:c r="O1618" s="7">
        <x:v>340.58999999999997</x:v>
      </x:c>
      <x:c r="P1618" s="8">
        <x:v>0.20000000000000001</x:v>
      </x:c>
      <x:c r="Q1618" s="7">
        <x:v>203.69999999999999</x:v>
      </x:c>
      <x:c r="R1618" s="7">
        <x:v>1089.8900000000001</x:v>
      </x:c>
      <x:c r="S1618" s="5" t="s">
        <x:v>49</x:v>
      </x:c>
      <x:c r="T1618" s="7">
        <x:v>158173.98000000001</x:v>
      </x:c>
      <x:c r="U1618" s="6"/>
      <x:c r="V1618" s="6"/>
      <x:c r="W1618" s="5" t="s">
        <x:v>50</x:v>
      </x:c>
      <x:c r="X1618" s="5" t="s">
        <x:v>70</x:v>
      </x:c>
    </x:row>
    <x:row r="1619">
      <x:c r="A1619" s="5" t="s">
        <x:v>3011</x:v>
      </x:c>
      <x:c r="B1619" s="5">
        <x:v>45706</x:v>
      </x:c>
      <x:c r="C1619" s="5" t="s">
        <x:v>82</x:v>
      </x:c>
      <x:c r="D1619" s="5" t="s">
        <x:v>83</x:v>
      </x:c>
      <x:c r="E1619" s="5" t="s">
        <x:v>40</x:v>
      </x:c>
      <x:c r="F1619" s="5" t="s">
        <x:v>56</x:v>
      </x:c>
      <x:c r="G1619" s="5" t="s">
        <x:v>399</x:v>
      </x:c>
      <x:c r="H1619" s="5" t="s">
        <x:v>78</x:v>
      </x:c>
      <x:c r="I1619" s="5" t="s">
        <x:v>588</x:v>
      </x:c>
      <x:c r="J1619" s="5" t="s">
        <x:v>45</x:v>
      </x:c>
      <x:c r="K1619" s="5" t="s">
        <x:v>86</x:v>
      </x:c>
      <x:c r="L1619" s="5" t="s">
        <x:v>16</x:v>
      </x:c>
      <x:c r="M1619" s="5" t="s">
        <x:v>211</x:v>
      </x:c>
      <x:c r="N1619" s="6">
        <x:v>1</x:v>
      </x:c>
      <x:c r="O1619" s="7">
        <x:v>233.22</x:v>
      </x:c>
      <x:c r="P1619" s="8">
        <x:v>5.0000000000000003e-002</x:v>
      </x:c>
      <x:c r="Q1619" s="7">
        <x:v>149.37</x:v>
      </x:c>
      <x:c r="R1619" s="7">
        <x:v>221.56</x:v>
      </x:c>
      <x:c r="S1619" s="5" t="s">
        <x:v>49</x:v>
      </x:c>
      <x:c r="T1619" s="7">
        <x:v>174033.03</x:v>
      </x:c>
      <x:c r="U1619" s="6"/>
      <x:c r="V1619" s="6"/>
      <x:c r="W1619" s="5" t="s">
        <x:v>50</x:v>
      </x:c>
      <x:c r="X1619" s="5" t="s">
        <x:v>51</x:v>
      </x:c>
    </x:row>
    <x:row r="1620">
      <x:c r="A1620" s="5" t="s">
        <x:v>3012</x:v>
      </x:c>
      <x:c r="B1620" s="5">
        <x:v>45973</x:v>
      </x:c>
      <x:c r="C1620" s="5" t="s">
        <x:v>108</x:v>
      </x:c>
      <x:c r="D1620" s="5" t="s">
        <x:v>109</x:v>
      </x:c>
      <x:c r="E1620" s="5" t="s">
        <x:v>90</x:v>
      </x:c>
      <x:c r="F1620" s="5" t="s">
        <x:v>102</x:v>
      </x:c>
      <x:c r="G1620" s="5" t="s">
        <x:v>833</x:v>
      </x:c>
      <x:c r="H1620" s="5" t="s">
        <x:v>78</x:v>
      </x:c>
      <x:c r="I1620" s="5" t="s">
        <x:v>894</x:v>
      </x:c>
      <x:c r="J1620" s="5" t="s">
        <x:v>45</x:v>
      </x:c>
      <x:c r="K1620" s="5" t="s">
        <x:v>46</x:v>
      </x:c>
      <x:c r="L1620" s="5" t="s">
        <x:v>16</x:v>
      </x:c>
      <x:c r="M1620" s="5" t="s">
        <x:v>530</x:v>
      </x:c>
      <x:c r="N1620" s="6">
        <x:v>1</x:v>
      </x:c>
      <x:c r="O1620" s="7">
        <x:v>354.13</x:v>
      </x:c>
      <x:c r="P1620" s="8">
        <x:v>0.20000000000000001</x:v>
      </x:c>
      <x:c r="Q1620" s="7">
        <x:v>197.65000000000001</x:v>
      </x:c>
      <x:c r="R1620" s="7">
        <x:v>283.30000000000001</x:v>
      </x:c>
      <x:c r="S1620" s="5" t="s">
        <x:v>49</x:v>
      </x:c>
      <x:c r="T1620" s="7">
        <x:v>153823.32000000001</x:v>
      </x:c>
      <x:c r="U1620" s="6"/>
      <x:c r="V1620" s="6"/>
      <x:c r="W1620" s="5" t="s">
        <x:v>50</x:v>
      </x:c>
      <x:c r="X1620" s="5" t="s">
        <x:v>97</x:v>
      </x:c>
    </x:row>
    <x:row r="1621">
      <x:c r="A1621" s="5" t="s">
        <x:v>3013</x:v>
      </x:c>
      <x:c r="B1621" s="5">
        <x:v>45655</x:v>
      </x:c>
      <x:c r="C1621" s="5" t="s">
        <x:v>82</x:v>
      </x:c>
      <x:c r="D1621" s="5" t="s">
        <x:v>83</x:v>
      </x:c>
      <x:c r="E1621" s="5" t="s">
        <x:v>40</x:v>
      </x:c>
      <x:c r="F1621" s="5" t="s">
        <x:v>56</x:v>
      </x:c>
      <x:c r="G1621" s="5" t="s">
        <x:v>355</x:v>
      </x:c>
      <x:c r="H1621" s="5" t="s">
        <x:v>58</x:v>
      </x:c>
      <x:c r="I1621" s="5" t="s">
        <x:v>1024</x:v>
      </x:c>
      <x:c r="J1621" s="5" t="s">
        <x:v>74</x:v>
      </x:c>
      <x:c r="K1621" s="5" t="s">
        <x:v>117</x:v>
      </x:c>
      <x:c r="L1621" s="5" t="s">
        <x:v>16</x:v>
      </x:c>
      <x:c r="M1621" s="5" t="s">
        <x:v>266</x:v>
      </x:c>
      <x:c r="N1621" s="6">
        <x:v>1</x:v>
      </x:c>
      <x:c r="O1621" s="7">
        <x:v>63.409999999999997</x:v>
      </x:c>
      <x:c r="P1621" s="8">
        <x:v>5.0000000000000003e-002</x:v>
      </x:c>
      <x:c r="Q1621" s="7">
        <x:v>37.18</x:v>
      </x:c>
      <x:c r="R1621" s="7">
        <x:v>60.240000000000002</x:v>
      </x:c>
      <x:c r="S1621" s="5" t="s">
        <x:v>49</x:v>
      </x:c>
      <x:c r="T1621" s="7">
        <x:v>183425.95000000001</x:v>
      </x:c>
      <x:c r="U1621" s="6"/>
      <x:c r="V1621" s="6"/>
      <x:c r="W1621" s="5" t="s">
        <x:v>50</x:v>
      </x:c>
      <x:c r="X1621" s="5" t="s">
        <x:v>51</x:v>
      </x:c>
    </x:row>
    <x:row r="1622">
      <x:c r="A1622" s="5" t="s">
        <x:v>3014</x:v>
      </x:c>
      <x:c r="B1622" s="5">
        <x:v>46198</x:v>
      </x:c>
      <x:c r="C1622" s="5" t="s">
        <x:v>200</x:v>
      </x:c>
      <x:c r="D1622" s="5" t="s">
        <x:v>201</x:v>
      </x:c>
      <x:c r="E1622" s="5" t="s">
        <x:v>40</x:v>
      </x:c>
      <x:c r="F1622" s="5" t="s">
        <x:v>158</x:v>
      </x:c>
      <x:c r="G1622" s="5" t="s">
        <x:v>705</x:v>
      </x:c>
      <x:c r="H1622" s="5" t="s">
        <x:v>104</x:v>
      </x:c>
      <x:c r="I1622" s="5" t="s">
        <x:v>165</x:v>
      </x:c>
      <x:c r="J1622" s="5" t="s">
        <x:v>93</x:v>
      </x:c>
      <x:c r="K1622" s="5" t="s">
        <x:v>46</x:v>
      </x:c>
      <x:c r="L1622" s="5" t="s">
        <x:v>16</x:v>
      </x:c>
      <x:c r="M1622" s="5" t="s">
        <x:v>142</x:v>
      </x:c>
      <x:c r="N1622" s="6">
        <x:v>3</x:v>
      </x:c>
      <x:c r="O1622" s="7">
        <x:v>45.729999999999997</x:v>
      </x:c>
      <x:c r="P1622" s="8">
        <x:v>5.0000000000000003e-002</x:v>
      </x:c>
      <x:c r="Q1622" s="7">
        <x:v>33.380000000000003</x:v>
      </x:c>
      <x:c r="R1622" s="7">
        <x:v>130.33000000000001</x:v>
      </x:c>
      <x:c r="S1622" s="5" t="s">
        <x:v>49</x:v>
      </x:c>
      <x:c r="T1622" s="7">
        <x:v>125192.92999999999</x:v>
      </x:c>
      <x:c r="U1622" s="6"/>
      <x:c r="V1622" s="6"/>
      <x:c r="W1622" s="5" t="s">
        <x:v>50</x:v>
      </x:c>
      <x:c r="X1622" s="5" t="s">
        <x:v>97</x:v>
      </x:c>
    </x:row>
    <x:row r="1623">
      <x:c r="A1623" s="5" t="s">
        <x:v>3015</x:v>
      </x:c>
      <x:c r="B1623" s="5">
        <x:v>45423</x:v>
      </x:c>
      <x:c r="C1623" s="5" t="s">
        <x:v>185</x:v>
      </x:c>
      <x:c r="D1623" s="5" t="s">
        <x:v>186</x:v>
      </x:c>
      <x:c r="E1623" s="5" t="s">
        <x:v>90</x:v>
      </x:c>
      <x:c r="F1623" s="5" t="s">
        <x:v>41</x:v>
      </x:c>
      <x:c r="G1623" s="5" t="s">
        <x:v>3016</x:v>
      </x:c>
      <x:c r="H1623" s="5" t="s">
        <x:v>104</x:v>
      </x:c>
      <x:c r="I1623" s="5" t="s">
        <x:v>313</x:v>
      </x:c>
      <x:c r="J1623" s="5" t="s">
        <x:v>60</x:v>
      </x:c>
      <x:c r="K1623" s="5" t="s">
        <x:v>61</x:v>
      </x:c>
      <x:c r="L1623" s="5" t="s">
        <x:v>47</x:v>
      </x:c>
      <x:c r="M1623" s="5" t="s">
        <x:v>442</x:v>
      </x:c>
      <x:c r="N1623" s="6">
        <x:v>1</x:v>
      </x:c>
      <x:c r="O1623" s="7">
        <x:v>149.19</x:v>
      </x:c>
      <x:c r="P1623" s="8">
        <x:v>0.25</x:v>
      </x:c>
      <x:c r="Q1623" s="7">
        <x:v>102.78</x:v>
      </x:c>
      <x:c r="R1623" s="7">
        <x:v>111.89</x:v>
      </x:c>
      <x:c r="S1623" s="5" t="s">
        <x:v>49</x:v>
      </x:c>
      <x:c r="T1623" s="7">
        <x:v>72179.600000000006</x:v>
      </x:c>
      <x:c r="U1623" s="6"/>
      <x:c r="V1623" s="6"/>
      <x:c r="W1623" s="5" t="s">
        <x:v>50</x:v>
      </x:c>
      <x:c r="X1623" s="5" t="s">
        <x:v>80</x:v>
      </x:c>
    </x:row>
    <x:row r="1624">
      <x:c r="A1624" s="5" t="s">
        <x:v>3017</x:v>
      </x:c>
      <x:c r="B1624" s="5">
        <x:v>45584</x:v>
      </x:c>
      <x:c r="C1624" s="5" t="s">
        <x:v>138</x:v>
      </x:c>
      <x:c r="D1624" s="5" t="s">
        <x:v>139</x:v>
      </x:c>
      <x:c r="E1624" s="5" t="s">
        <x:v>90</x:v>
      </x:c>
      <x:c r="F1624" s="5" t="s">
        <x:v>41</x:v>
      </x:c>
      <x:c r="G1624" s="5" t="s">
        <x:v>1308</x:v>
      </x:c>
      <x:c r="H1624" s="5" t="s">
        <x:v>58</x:v>
      </x:c>
      <x:c r="I1624" s="5" t="s">
        <x:v>353</x:v>
      </x:c>
      <x:c r="J1624" s="5" t="s">
        <x:v>45</x:v>
      </x:c>
      <x:c r="K1624" s="5" t="s">
        <x:v>61</x:v>
      </x:c>
      <x:c r="L1624" s="5" t="s">
        <x:v>47</x:v>
      </x:c>
      <x:c r="M1624" s="5" t="s">
        <x:v>204</x:v>
      </x:c>
      <x:c r="N1624" s="6">
        <x:v>2</x:v>
      </x:c>
      <x:c r="O1624" s="7">
        <x:v>376.80000000000001</x:v>
      </x:c>
      <x:c r="P1624" s="8">
        <x:v>0.10000000000000001</x:v>
      </x:c>
      <x:c r="Q1624" s="7">
        <x:v>308.20999999999998</x:v>
      </x:c>
      <x:c r="R1624" s="7">
        <x:v>678.24000000000001</x:v>
      </x:c>
      <x:c r="S1624" s="5" t="s">
        <x:v>49</x:v>
      </x:c>
      <x:c r="T1624" s="7">
        <x:v>84745.729999999996</x:v>
      </x:c>
      <x:c r="U1624" s="6"/>
      <x:c r="V1624" s="6"/>
      <x:c r="W1624" s="5" t="s">
        <x:v>50</x:v>
      </x:c>
      <x:c r="X1624" s="5" t="s">
        <x:v>80</x:v>
      </x:c>
    </x:row>
    <x:row r="1625">
      <x:c r="A1625" s="5" t="s">
        <x:v>3018</x:v>
      </x:c>
      <x:c r="B1625" s="5">
        <x:v>46057</x:v>
      </x:c>
      <x:c r="C1625" s="5" t="s">
        <x:v>144</x:v>
      </x:c>
      <x:c r="D1625" s="5" t="s">
        <x:v>145</x:v>
      </x:c>
      <x:c r="E1625" s="5" t="s">
        <x:v>55</x:v>
      </x:c>
      <x:c r="F1625" s="5" t="s">
        <x:v>66</x:v>
      </x:c>
      <x:c r="G1625" s="5" t="s">
        <x:v>1983</x:v>
      </x:c>
      <x:c r="H1625" s="5" t="s">
        <x:v>104</x:v>
      </x:c>
      <x:c r="I1625" s="5" t="s">
        <x:v>525</x:v>
      </x:c>
      <x:c r="J1625" s="5" t="s">
        <x:v>93</x:v>
      </x:c>
      <x:c r="K1625" s="5" t="s">
        <x:v>46</x:v>
      </x:c>
      <x:c r="L1625" s="5" t="s">
        <x:v>16</x:v>
      </x:c>
      <x:c r="M1625" s="5" t="s">
        <x:v>266</x:v>
      </x:c>
      <x:c r="N1625" s="6">
        <x:v>2</x:v>
      </x:c>
      <x:c r="O1625" s="7">
        <x:v>33.100000000000001</x:v>
      </x:c>
      <x:c r="P1625" s="8">
        <x:v>5.0000000000000003e-002</x:v>
      </x:c>
      <x:c r="Q1625" s="7">
        <x:v>22.07</x:v>
      </x:c>
      <x:c r="R1625" s="7">
        <x:v>62.890000000000001</x:v>
      </x:c>
      <x:c r="S1625" s="5" t="s">
        <x:v>49</x:v>
      </x:c>
      <x:c r="T1625" s="7">
        <x:v>142807.98000000001</x:v>
      </x:c>
      <x:c r="U1625" s="6">
        <x:v>83</x:v>
      </x:c>
      <x:c r="V1625" s="6">
        <x:v>12</x:v>
      </x:c>
      <x:c r="W1625" s="5" t="s">
        <x:v>50</x:v>
      </x:c>
      <x:c r="X1625" s="5" t="s">
        <x:v>70</x:v>
      </x:c>
    </x:row>
    <x:row r="1626">
      <x:c r="A1626" s="5" t="s">
        <x:v>3019</x:v>
      </x:c>
      <x:c r="B1626" s="5">
        <x:v>45703</x:v>
      </x:c>
      <x:c r="C1626" s="5" t="s">
        <x:v>38</x:v>
      </x:c>
      <x:c r="D1626" s="5" t="s">
        <x:v>39</x:v>
      </x:c>
      <x:c r="E1626" s="5" t="s">
        <x:v>40</x:v>
      </x:c>
      <x:c r="F1626" s="5" t="s">
        <x:v>41</x:v>
      </x:c>
      <x:c r="G1626" s="5" t="s">
        <x:v>1717</x:v>
      </x:c>
      <x:c r="H1626" s="5" t="s">
        <x:v>78</x:v>
      </x:c>
      <x:c r="I1626" s="5" t="s">
        <x:v>1718</x:v>
      </x:c>
      <x:c r="J1626" s="5" t="s">
        <x:v>45</x:v>
      </x:c>
      <x:c r="K1626" s="5" t="s">
        <x:v>61</x:v>
      </x:c>
      <x:c r="L1626" s="5" t="s">
        <x:v>16</x:v>
      </x:c>
      <x:c r="M1626" s="5" t="s">
        <x:v>132</x:v>
      </x:c>
      <x:c r="N1626" s="6">
        <x:v>1</x:v>
      </x:c>
      <x:c r="O1626" s="7">
        <x:v>346.38</x:v>
      </x:c>
      <x:c r="P1626" s="8">
        <x:v>0.14999999999999999</x:v>
      </x:c>
      <x:c r="Q1626" s="7">
        <x:v>184.78</x:v>
      </x:c>
      <x:c r="R1626" s="7">
        <x:v>294.42000000000002</x:v>
      </x:c>
      <x:c r="S1626" s="5" t="s">
        <x:v>49</x:v>
      </x:c>
      <x:c r="T1626" s="7">
        <x:v>169210.56</x:v>
      </x:c>
      <x:c r="U1626" s="6"/>
      <x:c r="V1626" s="6"/>
      <x:c r="W1626" s="5" t="s">
        <x:v>50</x:v>
      </x:c>
      <x:c r="X1626" s="5" t="s">
        <x:v>80</x:v>
      </x:c>
    </x:row>
    <x:row r="1627">
      <x:c r="A1627" s="5" t="s">
        <x:v>3020</x:v>
      </x:c>
      <x:c r="B1627" s="5">
        <x:v>45383</x:v>
      </x:c>
      <x:c r="C1627" s="5" t="s">
        <x:v>38</x:v>
      </x:c>
      <x:c r="D1627" s="5" t="s">
        <x:v>39</x:v>
      </x:c>
      <x:c r="E1627" s="5" t="s">
        <x:v>40</x:v>
      </x:c>
      <x:c r="F1627" s="5" t="s">
        <x:v>41</x:v>
      </x:c>
      <x:c r="G1627" s="5" t="s">
        <x:v>831</x:v>
      </x:c>
      <x:c r="H1627" s="5" t="s">
        <x:v>43</x:v>
      </x:c>
      <x:c r="I1627" s="5" t="s">
        <x:v>375</x:v>
      </x:c>
      <x:c r="J1627" s="5" t="s">
        <x:v>116</x:v>
      </x:c>
      <x:c r="K1627" s="5" t="s">
        <x:v>46</x:v>
      </x:c>
      <x:c r="L1627" s="5" t="s">
        <x:v>16</x:v>
      </x:c>
      <x:c r="M1627" s="5" t="s">
        <x:v>281</x:v>
      </x:c>
      <x:c r="N1627" s="6">
        <x:v>3</x:v>
      </x:c>
      <x:c r="O1627" s="7">
        <x:v>193.80000000000001</x:v>
      </x:c>
      <x:c r="P1627" s="8">
        <x:v>0.20000000000000001</x:v>
      </x:c>
      <x:c r="Q1627" s="7">
        <x:v>122.58</x:v>
      </x:c>
      <x:c r="R1627" s="7">
        <x:v>465.12</x:v>
      </x:c>
      <x:c r="S1627" s="5" t="s">
        <x:v>49</x:v>
      </x:c>
      <x:c r="T1627" s="7">
        <x:v>137908.32000000001</x:v>
      </x:c>
      <x:c r="U1627" s="6"/>
      <x:c r="V1627" s="6"/>
      <x:c r="W1627" s="5" t="s">
        <x:v>50</x:v>
      </x:c>
      <x:c r="X1627" s="5" t="s">
        <x:v>80</x:v>
      </x:c>
    </x:row>
    <x:row r="1628">
      <x:c r="A1628" s="5" t="s">
        <x:v>3021</x:v>
      </x:c>
      <x:c r="B1628" s="5">
        <x:v>45602</x:v>
      </x:c>
      <x:c r="C1628" s="5" t="s">
        <x:v>340</x:v>
      </x:c>
      <x:c r="D1628" s="5" t="s">
        <x:v>341</x:v>
      </x:c>
      <x:c r="E1628" s="5" t="s">
        <x:v>55</x:v>
      </x:c>
      <x:c r="F1628" s="5" t="s">
        <x:v>66</x:v>
      </x:c>
      <x:c r="G1628" s="5" t="s">
        <x:v>3022</x:v>
      </x:c>
      <x:c r="H1628" s="5" t="s">
        <x:v>104</x:v>
      </x:c>
      <x:c r="I1628" s="5" t="s">
        <x:v>197</x:v>
      </x:c>
      <x:c r="J1628" s="5" t="s">
        <x:v>93</x:v>
      </x:c>
      <x:c r="K1628" s="5" t="s">
        <x:v>117</x:v>
      </x:c>
      <x:c r="L1628" s="5" t="s">
        <x:v>16</x:v>
      </x:c>
      <x:c r="M1628" s="5" t="s">
        <x:v>530</x:v>
      </x:c>
      <x:c r="N1628" s="6">
        <x:v>1</x:v>
      </x:c>
      <x:c r="O1628" s="7">
        <x:v>30.510000000000002</x:v>
      </x:c>
      <x:c r="P1628" s="8">
        <x:v>0</x:v>
      </x:c>
      <x:c r="Q1628" s="7">
        <x:v>18.5</x:v>
      </x:c>
      <x:c r="R1628" s="7">
        <x:v>30.510000000000002</x:v>
      </x:c>
      <x:c r="S1628" s="5" t="s">
        <x:v>49</x:v>
      </x:c>
      <x:c r="T1628" s="7">
        <x:v>129181.07000000001</x:v>
      </x:c>
      <x:c r="U1628" s="6"/>
      <x:c r="V1628" s="6"/>
      <x:c r="W1628" s="5" t="s">
        <x:v>50</x:v>
      </x:c>
      <x:c r="X1628" s="5" t="s">
        <x:v>51</x:v>
      </x:c>
    </x:row>
    <x:row r="1629">
      <x:c r="A1629" s="5" t="s">
        <x:v>3023</x:v>
      </x:c>
      <x:c r="B1629" s="5">
        <x:v>45885</x:v>
      </x:c>
      <x:c r="C1629" s="5" t="s">
        <x:v>53</x:v>
      </x:c>
      <x:c r="D1629" s="5" t="s">
        <x:v>54</x:v>
      </x:c>
      <x:c r="E1629" s="5" t="s">
        <x:v>55</x:v>
      </x:c>
      <x:c r="F1629" s="5" t="s">
        <x:v>56</x:v>
      </x:c>
      <x:c r="G1629" s="5" t="s">
        <x:v>2666</x:v>
      </x:c>
      <x:c r="H1629" s="5" t="s">
        <x:v>78</x:v>
      </x:c>
      <x:c r="I1629" s="5" t="s">
        <x:v>800</x:v>
      </x:c>
      <x:c r="J1629" s="5" t="s">
        <x:v>74</x:v>
      </x:c>
      <x:c r="K1629" s="5" t="s">
        <x:v>61</x:v>
      </x:c>
      <x:c r="L1629" s="5" t="s">
        <x:v>131</x:v>
      </x:c>
      <x:c r="M1629" s="5" t="s">
        <x:v>118</x:v>
      </x:c>
      <x:c r="N1629" s="6">
        <x:v>1</x:v>
      </x:c>
      <x:c r="O1629" s="7">
        <x:v>63.390000000000001</x:v>
      </x:c>
      <x:c r="P1629" s="8">
        <x:v>0</x:v>
      </x:c>
      <x:c r="Q1629" s="7">
        <x:v>29.489999999999998</x:v>
      </x:c>
      <x:c r="R1629" s="7">
        <x:v>63.390000000000001</x:v>
      </x:c>
      <x:c r="S1629" s="5" t="s">
        <x:v>49</x:v>
      </x:c>
      <x:c r="T1629" s="7">
        <x:v>101195.86</x:v>
      </x:c>
      <x:c r="U1629" s="6"/>
      <x:c r="V1629" s="6"/>
      <x:c r="W1629" s="5" t="s">
        <x:v>50</x:v>
      </x:c>
      <x:c r="X1629" s="5" t="s">
        <x:v>70</x:v>
      </x:c>
    </x:row>
    <x:row r="1630">
      <x:c r="A1630" s="5" t="s">
        <x:v>3024</x:v>
      </x:c>
      <x:c r="B1630" s="5">
        <x:v>46129</x:v>
      </x:c>
      <x:c r="C1630" s="5" t="s">
        <x:v>283</x:v>
      </x:c>
      <x:c r="D1630" s="5" t="s">
        <x:v>284</x:v>
      </x:c>
      <x:c r="E1630" s="5" t="s">
        <x:v>55</x:v>
      </x:c>
      <x:c r="F1630" s="5" t="s">
        <x:v>56</x:v>
      </x:c>
      <x:c r="G1630" s="5" t="s">
        <x:v>3025</x:v>
      </x:c>
      <x:c r="H1630" s="5" t="s">
        <x:v>58</x:v>
      </x:c>
      <x:c r="I1630" s="5" t="s">
        <x:v>235</x:v>
      </x:c>
      <x:c r="J1630" s="5" t="s">
        <x:v>116</x:v>
      </x:c>
      <x:c r="K1630" s="5" t="s">
        <x:v>117</x:v>
      </x:c>
      <x:c r="L1630" s="5" t="s">
        <x:v>16</x:v>
      </x:c>
      <x:c r="M1630" s="5" t="s">
        <x:v>281</x:v>
      </x:c>
      <x:c r="N1630" s="6">
        <x:v>3</x:v>
      </x:c>
      <x:c r="O1630" s="7">
        <x:v>209.08000000000001</x:v>
      </x:c>
      <x:c r="P1630" s="8">
        <x:v>0.10000000000000001</x:v>
      </x:c>
      <x:c r="Q1630" s="7">
        <x:v>100.5</x:v>
      </x:c>
      <x:c r="R1630" s="7">
        <x:v>564.51999999999998</x:v>
      </x:c>
      <x:c r="S1630" s="5" t="s">
        <x:v>49</x:v>
      </x:c>
      <x:c r="T1630" s="7">
        <x:v>149277.95000000001</x:v>
      </x:c>
      <x:c r="U1630" s="6"/>
      <x:c r="V1630" s="6"/>
      <x:c r="W1630" s="5" t="s">
        <x:v>50</x:v>
      </x:c>
      <x:c r="X1630" s="5" t="s">
        <x:v>70</x:v>
      </x:c>
    </x:row>
    <x:row r="1631">
      <x:c r="A1631" s="5" t="s">
        <x:v>3026</x:v>
      </x:c>
      <x:c r="B1631" s="5">
        <x:v>45527</x:v>
      </x:c>
      <x:c r="C1631" s="5" t="s">
        <x:v>162</x:v>
      </x:c>
      <x:c r="D1631" s="5" t="s">
        <x:v>163</x:v>
      </x:c>
      <x:c r="E1631" s="5" t="s">
        <x:v>40</x:v>
      </x:c>
      <x:c r="F1631" s="5" t="s">
        <x:v>158</x:v>
      </x:c>
      <x:c r="G1631" s="5" t="s">
        <x:v>129</x:v>
      </x:c>
      <x:c r="H1631" s="5" t="s">
        <x:v>104</x:v>
      </x:c>
      <x:c r="I1631" s="5" t="s">
        <x:v>773</x:v>
      </x:c>
      <x:c r="J1631" s="5" t="s">
        <x:v>116</x:v>
      </x:c>
      <x:c r="K1631" s="5" t="s">
        <x:v>117</x:v>
      </x:c>
      <x:c r="L1631" s="5" t="s">
        <x:v>16</x:v>
      </x:c>
      <x:c r="M1631" s="5" t="s">
        <x:v>483</x:v>
      </x:c>
      <x:c r="N1631" s="6">
        <x:v>1</x:v>
      </x:c>
      <x:c r="O1631" s="7">
        <x:v>179.21000000000001</x:v>
      </x:c>
      <x:c r="P1631" s="8">
        <x:v>0</x:v>
      </x:c>
      <x:c r="Q1631" s="7">
        <x:v>98.900000000000006</x:v>
      </x:c>
      <x:c r="R1631" s="7">
        <x:v>179.21000000000001</x:v>
      </x:c>
      <x:c r="S1631" s="5" t="s">
        <x:v>49</x:v>
      </x:c>
      <x:c r="T1631" s="7">
        <x:v>154900.64999999999</x:v>
      </x:c>
      <x:c r="U1631" s="6"/>
      <x:c r="V1631" s="6"/>
      <x:c r="W1631" s="5" t="s">
        <x:v>50</x:v>
      </x:c>
      <x:c r="X1631" s="5" t="s">
        <x:v>51</x:v>
      </x:c>
    </x:row>
    <x:row r="1632">
      <x:c r="A1632" s="5" t="s">
        <x:v>3027</x:v>
      </x:c>
      <x:c r="B1632" s="5">
        <x:v>45405</x:v>
      </x:c>
      <x:c r="C1632" s="5" t="s">
        <x:v>88</x:v>
      </x:c>
      <x:c r="D1632" s="5" t="s">
        <x:v>89</x:v>
      </x:c>
      <x:c r="E1632" s="5" t="s">
        <x:v>90</x:v>
      </x:c>
      <x:c r="F1632" s="5" t="s">
        <x:v>56</x:v>
      </x:c>
      <x:c r="G1632" s="5" t="s">
        <x:v>2197</x:v>
      </x:c>
      <x:c r="H1632" s="5" t="s">
        <x:v>43</x:v>
      </x:c>
      <x:c r="I1632" s="5" t="s">
        <x:v>578</x:v>
      </x:c>
      <x:c r="J1632" s="5" t="s">
        <x:v>116</x:v>
      </x:c>
      <x:c r="K1632" s="5" t="s">
        <x:v>86</x:v>
      </x:c>
      <x:c r="L1632" s="5" t="s">
        <x:v>47</x:v>
      </x:c>
      <x:c r="M1632" s="5" t="s">
        <x:v>95</x:v>
      </x:c>
      <x:c r="N1632" s="6">
        <x:v>1</x:v>
      </x:c>
      <x:c r="O1632" s="7">
        <x:v>111.84</x:v>
      </x:c>
      <x:c r="P1632" s="8">
        <x:v>0.25</x:v>
      </x:c>
      <x:c r="Q1632" s="7">
        <x:v>83.560000000000002</x:v>
      </x:c>
      <x:c r="R1632" s="7">
        <x:v>83.879999999999995</x:v>
      </x:c>
      <x:c r="S1632" s="5" t="s">
        <x:v>49</x:v>
      </x:c>
      <x:c r="T1632" s="7">
        <x:v>93723.979999999996</x:v>
      </x:c>
      <x:c r="U1632" s="6"/>
      <x:c r="V1632" s="6"/>
      <x:c r="W1632" s="5" t="s">
        <x:v>50</x:v>
      </x:c>
      <x:c r="X1632" s="5" t="s">
        <x:v>80</x:v>
      </x:c>
    </x:row>
    <x:row r="1633">
      <x:c r="A1633" s="5" t="s">
        <x:v>3028</x:v>
      </x:c>
      <x:c r="B1633" s="5">
        <x:v>45908</x:v>
      </x:c>
      <x:c r="C1633" s="5" t="s">
        <x:v>216</x:v>
      </x:c>
      <x:c r="D1633" s="5" t="s">
        <x:v>217</x:v>
      </x:c>
      <x:c r="E1633" s="5" t="s">
        <x:v>40</x:v>
      </x:c>
      <x:c r="F1633" s="5" t="s">
        <x:v>102</x:v>
      </x:c>
      <x:c r="G1633" s="5" t="s">
        <x:v>2386</x:v>
      </x:c>
      <x:c r="H1633" s="5" t="s">
        <x:v>58</x:v>
      </x:c>
      <x:c r="I1633" s="5" t="s">
        <x:v>706</x:v>
      </x:c>
      <x:c r="J1633" s="5" t="s">
        <x:v>45</x:v>
      </x:c>
      <x:c r="K1633" s="5" t="s">
        <x:v>117</x:v>
      </x:c>
      <x:c r="L1633" s="5" t="s">
        <x:v>94</x:v>
      </x:c>
      <x:c r="M1633" s="5" t="s">
        <x:v>424</x:v>
      </x:c>
      <x:c r="N1633" s="6">
        <x:v>5</x:v>
      </x:c>
      <x:c r="O1633" s="7">
        <x:v>604.24000000000001</x:v>
      </x:c>
      <x:c r="P1633" s="8">
        <x:v>0</x:v>
      </x:c>
      <x:c r="Q1633" s="7">
        <x:v>426.80000000000001</x:v>
      </x:c>
      <x:c r="R1633" s="7">
        <x:v>3021.1999999999998</x:v>
      </x:c>
      <x:c r="S1633" s="5" t="s">
        <x:v>49</x:v>
      </x:c>
      <x:c r="T1633" s="7">
        <x:v>60568.230000000003</x:v>
      </x:c>
      <x:c r="U1633" s="6"/>
      <x:c r="V1633" s="6"/>
      <x:c r="W1633" s="5" t="s">
        <x:v>50</x:v>
      </x:c>
      <x:c r="X1633" s="5" t="s">
        <x:v>97</x:v>
      </x:c>
    </x:row>
    <x:row r="1634">
      <x:c r="A1634" s="5" t="s">
        <x:v>3029</x:v>
      </x:c>
      <x:c r="B1634" s="5">
        <x:v>45502</x:v>
      </x:c>
      <x:c r="C1634" s="5" t="s">
        <x:v>185</x:v>
      </x:c>
      <x:c r="D1634" s="5" t="s">
        <x:v>186</x:v>
      </x:c>
      <x:c r="E1634" s="5" t="s">
        <x:v>90</x:v>
      </x:c>
      <x:c r="F1634" s="5" t="s">
        <x:v>41</x:v>
      </x:c>
      <x:c r="G1634" s="5" t="s">
        <x:v>577</x:v>
      </x:c>
      <x:c r="H1634" s="5" t="s">
        <x:v>58</x:v>
      </x:c>
      <x:c r="I1634" s="5" t="s">
        <x:v>1718</x:v>
      </x:c>
      <x:c r="J1634" s="5" t="s">
        <x:v>45</x:v>
      </x:c>
      <x:c r="K1634" s="5" t="s">
        <x:v>61</x:v>
      </x:c>
      <x:c r="L1634" s="5" t="s">
        <x:v>94</x:v>
      </x:c>
      <x:c r="M1634" s="5" t="s">
        <x:v>118</x:v>
      </x:c>
      <x:c r="N1634" s="6">
        <x:v>3</x:v>
      </x:c>
      <x:c r="O1634" s="7">
        <x:v>315.67000000000002</x:v>
      </x:c>
      <x:c r="P1634" s="8">
        <x:v>0.20000000000000001</x:v>
      </x:c>
      <x:c r="Q1634" s="7">
        <x:v>184.78</x:v>
      </x:c>
      <x:c r="R1634" s="7">
        <x:v>757.61000000000001</x:v>
      </x:c>
      <x:c r="S1634" s="5" t="s">
        <x:v>49</x:v>
      </x:c>
      <x:c r="T1634" s="7">
        <x:v>101244.42999999999</x:v>
      </x:c>
      <x:c r="U1634" s="6"/>
      <x:c r="V1634" s="6"/>
      <x:c r="W1634" s="5" t="s">
        <x:v>50</x:v>
      </x:c>
      <x:c r="X1634" s="5" t="s">
        <x:v>51</x:v>
      </x:c>
    </x:row>
    <x:row r="1635">
      <x:c r="A1635" s="5" t="s">
        <x:v>3030</x:v>
      </x:c>
      <x:c r="B1635" s="5">
        <x:v>45345</x:v>
      </x:c>
      <x:c r="C1635" s="5" t="s">
        <x:v>340</x:v>
      </x:c>
      <x:c r="D1635" s="5" t="s">
        <x:v>341</x:v>
      </x:c>
      <x:c r="E1635" s="5" t="s">
        <x:v>55</x:v>
      </x:c>
      <x:c r="F1635" s="5" t="s">
        <x:v>66</x:v>
      </x:c>
      <x:c r="G1635" s="5" t="s">
        <x:v>1583</x:v>
      </x:c>
      <x:c r="H1635" s="5" t="s">
        <x:v>104</x:v>
      </x:c>
      <x:c r="I1635" s="5" t="s">
        <x:v>955</x:v>
      </x:c>
      <x:c r="J1635" s="5" t="s">
        <x:v>60</x:v>
      </x:c>
      <x:c r="K1635" s="5" t="s">
        <x:v>61</x:v>
      </x:c>
      <x:c r="L1635" s="5" t="s">
        <x:v>16</x:v>
      </x:c>
      <x:c r="M1635" s="5" t="s">
        <x:v>62</x:v>
      </x:c>
      <x:c r="N1635" s="6">
        <x:v>1</x:v>
      </x:c>
      <x:c r="O1635" s="7">
        <x:v>223.52000000000001</x:v>
      </x:c>
      <x:c r="P1635" s="8">
        <x:v>0.10000000000000001</x:v>
      </x:c>
      <x:c r="Q1635" s="7">
        <x:v>117.61</x:v>
      </x:c>
      <x:c r="R1635" s="7">
        <x:v>201.16999999999999</x:v>
      </x:c>
      <x:c r="S1635" s="5" t="s">
        <x:v>49</x:v>
      </x:c>
      <x:c r="T1635" s="7">
        <x:v>143948.82000000001</x:v>
      </x:c>
      <x:c r="U1635" s="6"/>
      <x:c r="V1635" s="6"/>
      <x:c r="W1635" s="5" t="s">
        <x:v>50</x:v>
      </x:c>
      <x:c r="X1635" s="5" t="s">
        <x:v>97</x:v>
      </x:c>
    </x:row>
    <x:row r="1636">
      <x:c r="A1636" s="5" t="s">
        <x:v>3031</x:v>
      </x:c>
      <x:c r="B1636" s="5">
        <x:v>46112</x:v>
      </x:c>
      <x:c r="C1636" s="5" t="s">
        <x:v>216</x:v>
      </x:c>
      <x:c r="D1636" s="5" t="s">
        <x:v>217</x:v>
      </x:c>
      <x:c r="E1636" s="5" t="s">
        <x:v>40</x:v>
      </x:c>
      <x:c r="F1636" s="5" t="s">
        <x:v>102</x:v>
      </x:c>
      <x:c r="G1636" s="5" t="s">
        <x:v>1323</x:v>
      </x:c>
      <x:c r="H1636" s="5" t="s">
        <x:v>104</x:v>
      </x:c>
      <x:c r="I1636" s="5" t="s">
        <x:v>836</x:v>
      </x:c>
      <x:c r="J1636" s="5" t="s">
        <x:v>45</x:v>
      </x:c>
      <x:c r="K1636" s="5" t="s">
        <x:v>46</x:v>
      </x:c>
      <x:c r="L1636" s="5" t="s">
        <x:v>16</x:v>
      </x:c>
      <x:c r="M1636" s="5" t="s">
        <x:v>112</x:v>
      </x:c>
      <x:c r="N1636" s="6">
        <x:v>1</x:v>
      </x:c>
      <x:c r="O1636" s="7">
        <x:v>241.81999999999999</x:v>
      </x:c>
      <x:c r="P1636" s="8">
        <x:v>5.0000000000000003e-002</x:v>
      </x:c>
      <x:c r="Q1636" s="7">
        <x:v>123.70999999999999</x:v>
      </x:c>
      <x:c r="R1636" s="7">
        <x:v>229.72999999999999</x:v>
      </x:c>
      <x:c r="S1636" s="5" t="s">
        <x:v>49</x:v>
      </x:c>
      <x:c r="T1636" s="7">
        <x:v>141560.28</x:v>
      </x:c>
      <x:c r="U1636" s="6"/>
      <x:c r="V1636" s="6"/>
      <x:c r="W1636" s="5" t="s">
        <x:v>50</x:v>
      </x:c>
      <x:c r="X1636" s="5" t="s">
        <x:v>97</x:v>
      </x:c>
    </x:row>
    <x:row r="1637">
      <x:c r="A1637" s="5" t="s">
        <x:v>3032</x:v>
      </x:c>
      <x:c r="B1637" s="5">
        <x:v>45622</x:v>
      </x:c>
      <x:c r="C1637" s="5" t="s">
        <x:v>144</x:v>
      </x:c>
      <x:c r="D1637" s="5" t="s">
        <x:v>145</x:v>
      </x:c>
      <x:c r="E1637" s="5" t="s">
        <x:v>55</x:v>
      </x:c>
      <x:c r="F1637" s="5" t="s">
        <x:v>66</x:v>
      </x:c>
      <x:c r="G1637" s="5" t="s">
        <x:v>2060</x:v>
      </x:c>
      <x:c r="H1637" s="5" t="s">
        <x:v>58</x:v>
      </x:c>
      <x:c r="I1637" s="5" t="s">
        <x:v>269</x:v>
      </x:c>
      <x:c r="J1637" s="5" t="s">
        <x:v>93</x:v>
      </x:c>
      <x:c r="K1637" s="5" t="s">
        <x:v>117</x:v>
      </x:c>
      <x:c r="L1637" s="5" t="s">
        <x:v>16</x:v>
      </x:c>
      <x:c r="M1637" s="5" t="s">
        <x:v>236</x:v>
      </x:c>
      <x:c r="N1637" s="6">
        <x:v>4</x:v>
      </x:c>
      <x:c r="O1637" s="7">
        <x:v>57.450000000000003</x:v>
      </x:c>
      <x:c r="P1637" s="8">
        <x:v>5.0000000000000003e-002</x:v>
      </x:c>
      <x:c r="Q1637" s="7">
        <x:v>43.630000000000003</x:v>
      </x:c>
      <x:c r="R1637" s="7">
        <x:v>218.31</x:v>
      </x:c>
      <x:c r="S1637" s="5" t="s">
        <x:v>49</x:v>
      </x:c>
      <x:c r="T1637" s="7">
        <x:v>129181.07000000001</x:v>
      </x:c>
      <x:c r="U1637" s="6"/>
      <x:c r="V1637" s="6"/>
      <x:c r="W1637" s="5" t="s">
        <x:v>50</x:v>
      </x:c>
      <x:c r="X1637" s="5" t="s">
        <x:v>70</x:v>
      </x:c>
    </x:row>
    <x:row r="1638">
      <x:c r="A1638" s="5" t="s">
        <x:v>3033</x:v>
      </x:c>
      <x:c r="B1638" s="5">
        <x:v>45933</x:v>
      </x:c>
      <x:c r="C1638" s="5" t="s">
        <x:v>127</x:v>
      </x:c>
      <x:c r="D1638" s="5" t="s">
        <x:v>128</x:v>
      </x:c>
      <x:c r="E1638" s="5" t="s">
        <x:v>55</x:v>
      </x:c>
      <x:c r="F1638" s="5" t="s">
        <x:v>41</x:v>
      </x:c>
      <x:c r="G1638" s="5" t="s">
        <x:v>2058</x:v>
      </x:c>
      <x:c r="H1638" s="5" t="s">
        <x:v>104</x:v>
      </x:c>
      <x:c r="I1638" s="5" t="s">
        <x:v>797</x:v>
      </x:c>
      <x:c r="J1638" s="5" t="s">
        <x:v>93</x:v>
      </x:c>
      <x:c r="K1638" s="5" t="s">
        <x:v>117</x:v>
      </x:c>
      <x:c r="L1638" s="5" t="s">
        <x:v>16</x:v>
      </x:c>
      <x:c r="M1638" s="5" t="s">
        <x:v>384</x:v>
      </x:c>
      <x:c r="N1638" s="6">
        <x:v>1</x:v>
      </x:c>
      <x:c r="O1638" s="7">
        <x:v>43.359999999999999</x:v>
      </x:c>
      <x:c r="P1638" s="8">
        <x:v>0.20000000000000001</x:v>
      </x:c>
      <x:c r="Q1638" s="7">
        <x:v>28.800000000000001</x:v>
      </x:c>
      <x:c r="R1638" s="7">
        <x:v>34.689999999999998</x:v>
      </x:c>
      <x:c r="S1638" s="5" t="s">
        <x:v>49</x:v>
      </x:c>
      <x:c r="T1638" s="7">
        <x:v>126153.61</x:v>
      </x:c>
      <x:c r="U1638" s="6">
        <x:v>155</x:v>
      </x:c>
      <x:c r="V1638" s="6">
        <x:v>22</x:v>
      </x:c>
      <x:c r="W1638" s="5" t="s">
        <x:v>50</x:v>
      </x:c>
      <x:c r="X1638" s="5" t="s">
        <x:v>97</x:v>
      </x:c>
    </x:row>
    <x:row r="1639">
      <x:c r="A1639" s="5" t="s">
        <x:v>3034</x:v>
      </x:c>
      <x:c r="B1639" s="5">
        <x:v>45295</x:v>
      </x:c>
      <x:c r="C1639" s="5" t="s">
        <x:v>100</x:v>
      </x:c>
      <x:c r="D1639" s="5" t="s">
        <x:v>101</x:v>
      </x:c>
      <x:c r="E1639" s="5" t="s">
        <x:v>90</x:v>
      </x:c>
      <x:c r="F1639" s="5" t="s">
        <x:v>102</x:v>
      </x:c>
      <x:c r="G1639" s="5" t="s">
        <x:v>2589</x:v>
      </x:c>
      <x:c r="H1639" s="5" t="s">
        <x:v>58</x:v>
      </x:c>
      <x:c r="I1639" s="5" t="s">
        <x:v>604</x:v>
      </x:c>
      <x:c r="J1639" s="5" t="s">
        <x:v>116</x:v>
      </x:c>
      <x:c r="K1639" s="5" t="s">
        <x:v>46</x:v>
      </x:c>
      <x:c r="L1639" s="5" t="s">
        <x:v>94</x:v>
      </x:c>
      <x:c r="M1639" s="5" t="s">
        <x:v>154</x:v>
      </x:c>
      <x:c r="N1639" s="6">
        <x:v>3</x:v>
      </x:c>
      <x:c r="O1639" s="7">
        <x:v>321.76999999999998</x:v>
      </x:c>
      <x:c r="P1639" s="8">
        <x:v>5.0000000000000003e-002</x:v>
      </x:c>
      <x:c r="Q1639" s="7">
        <x:v>195.84</x:v>
      </x:c>
      <x:c r="R1639" s="7">
        <x:v>917.03999999999996</x:v>
      </x:c>
      <x:c r="S1639" s="5" t="s">
        <x:v>49</x:v>
      </x:c>
      <x:c r="T1639" s="7">
        <x:v>96392.050000000003</x:v>
      </x:c>
      <x:c r="U1639" s="6"/>
      <x:c r="V1639" s="6"/>
      <x:c r="W1639" s="5" t="s">
        <x:v>50</x:v>
      </x:c>
      <x:c r="X1639" s="5" t="s">
        <x:v>51</x:v>
      </x:c>
    </x:row>
    <x:row r="1640">
      <x:c r="A1640" s="5" t="s">
        <x:v>3035</x:v>
      </x:c>
      <x:c r="B1640" s="5">
        <x:v>45797</x:v>
      </x:c>
      <x:c r="C1640" s="5" t="s">
        <x:v>144</x:v>
      </x:c>
      <x:c r="D1640" s="5" t="s">
        <x:v>145</x:v>
      </x:c>
      <x:c r="E1640" s="5" t="s">
        <x:v>55</x:v>
      </x:c>
      <x:c r="F1640" s="5" t="s">
        <x:v>66</x:v>
      </x:c>
      <x:c r="G1640" s="5" t="s">
        <x:v>1240</x:v>
      </x:c>
      <x:c r="H1640" s="5" t="s">
        <x:v>58</x:v>
      </x:c>
      <x:c r="I1640" s="5" t="s">
        <x:v>550</x:v>
      </x:c>
      <x:c r="J1640" s="5" t="s">
        <x:v>45</x:v>
      </x:c>
      <x:c r="K1640" s="5" t="s">
        <x:v>61</x:v>
      </x:c>
      <x:c r="L1640" s="5" t="s">
        <x:v>16</x:v>
      </x:c>
      <x:c r="M1640" s="5" t="s">
        <x:v>62</x:v>
      </x:c>
      <x:c r="N1640" s="6">
        <x:v>2</x:v>
      </x:c>
      <x:c r="O1640" s="7">
        <x:v>439.52999999999997</x:v>
      </x:c>
      <x:c r="P1640" s="8">
        <x:v>5.0000000000000003e-002</x:v>
      </x:c>
      <x:c r="Q1640" s="7">
        <x:v>240.44999999999999</x:v>
      </x:c>
      <x:c r="R1640" s="7">
        <x:v>835.11000000000001</x:v>
      </x:c>
      <x:c r="S1640" s="5" t="s">
        <x:v>49</x:v>
      </x:c>
      <x:c r="T1640" s="7">
        <x:v>197389.57999999999</x:v>
      </x:c>
      <x:c r="U1640" s="6"/>
      <x:c r="V1640" s="6"/>
      <x:c r="W1640" s="5" t="s">
        <x:v>50</x:v>
      </x:c>
      <x:c r="X1640" s="5" t="s">
        <x:v>51</x:v>
      </x:c>
    </x:row>
    <x:row r="1641">
      <x:c r="A1641" s="5" t="s">
        <x:v>3036</x:v>
      </x:c>
      <x:c r="B1641" s="5">
        <x:v>45767</x:v>
      </x:c>
      <x:c r="C1641" s="5" t="s">
        <x:v>82</x:v>
      </x:c>
      <x:c r="D1641" s="5" t="s">
        <x:v>83</x:v>
      </x:c>
      <x:c r="E1641" s="5" t="s">
        <x:v>40</x:v>
      </x:c>
      <x:c r="F1641" s="5" t="s">
        <x:v>56</x:v>
      </x:c>
      <x:c r="G1641" s="5" t="s">
        <x:v>441</x:v>
      </x:c>
      <x:c r="H1641" s="5" t="s">
        <x:v>58</x:v>
      </x:c>
      <x:c r="I1641" s="5" t="s">
        <x:v>808</x:v>
      </x:c>
      <x:c r="J1641" s="5" t="s">
        <x:v>116</x:v>
      </x:c>
      <x:c r="K1641" s="5" t="s">
        <x:v>117</x:v>
      </x:c>
      <x:c r="L1641" s="5" t="s">
        <x:v>16</x:v>
      </x:c>
      <x:c r="M1641" s="5" t="s">
        <x:v>170</x:v>
      </x:c>
      <x:c r="N1641" s="6">
        <x:v>1</x:v>
      </x:c>
      <x:c r="O1641" s="7">
        <x:v>130.31999999999999</x:v>
      </x:c>
      <x:c r="P1641" s="8">
        <x:v>0</x:v>
      </x:c>
      <x:c r="Q1641" s="7">
        <x:v>66.280000000000001</x:v>
      </x:c>
      <x:c r="R1641" s="7">
        <x:v>130.31999999999999</x:v>
      </x:c>
      <x:c r="S1641" s="5" t="s">
        <x:v>49</x:v>
      </x:c>
      <x:c r="T1641" s="7">
        <x:v>141815.48999999999</x:v>
      </x:c>
      <x:c r="U1641" s="6"/>
      <x:c r="V1641" s="6"/>
      <x:c r="W1641" s="5" t="s">
        <x:v>50</x:v>
      </x:c>
      <x:c r="X1641" s="5" t="s">
        <x:v>51</x:v>
      </x:c>
    </x:row>
    <x:row r="1642">
      <x:c r="A1642" s="5" t="s">
        <x:v>3037</x:v>
      </x:c>
      <x:c r="B1642" s="5">
        <x:v>45781</x:v>
      </x:c>
      <x:c r="C1642" s="5" t="s">
        <x:v>144</x:v>
      </x:c>
      <x:c r="D1642" s="5" t="s">
        <x:v>145</x:v>
      </x:c>
      <x:c r="E1642" s="5" t="s">
        <x:v>55</x:v>
      </x:c>
      <x:c r="F1642" s="5" t="s">
        <x:v>66</x:v>
      </x:c>
      <x:c r="G1642" s="5" t="s">
        <x:v>1054</x:v>
      </x:c>
      <x:c r="H1642" s="5" t="s">
        <x:v>58</x:v>
      </x:c>
      <x:c r="I1642" s="5" t="s">
        <x:v>517</x:v>
      </x:c>
      <x:c r="J1642" s="5" t="s">
        <x:v>60</x:v>
      </x:c>
      <x:c r="K1642" s="5" t="s">
        <x:v>117</x:v>
      </x:c>
      <x:c r="L1642" s="5" t="s">
        <x:v>131</x:v>
      </x:c>
      <x:c r="M1642" s="5" t="s">
        <x:v>136</x:v>
      </x:c>
      <x:c r="N1642" s="6">
        <x:v>1</x:v>
      </x:c>
      <x:c r="O1642" s="7">
        <x:v>63.359999999999999</x:v>
      </x:c>
      <x:c r="P1642" s="8">
        <x:v>0.10000000000000001</x:v>
      </x:c>
      <x:c r="Q1642" s="7">
        <x:v>34.240000000000002</x:v>
      </x:c>
      <x:c r="R1642" s="7">
        <x:v>57.020000000000003</x:v>
      </x:c>
      <x:c r="S1642" s="5" t="s">
        <x:v>49</x:v>
      </x:c>
      <x:c r="T1642" s="7">
        <x:v>91713.820000000007</x:v>
      </x:c>
      <x:c r="U1642" s="6"/>
      <x:c r="V1642" s="6"/>
      <x:c r="W1642" s="5" t="s">
        <x:v>50</x:v>
      </x:c>
      <x:c r="X1642" s="5" t="s">
        <x:v>70</x:v>
      </x:c>
    </x:row>
    <x:row r="1643">
      <x:c r="A1643" s="5" t="s">
        <x:v>3038</x:v>
      </x:c>
      <x:c r="B1643" s="5">
        <x:v>45543</x:v>
      </x:c>
      <x:c r="C1643" s="5" t="s">
        <x:v>100</x:v>
      </x:c>
      <x:c r="D1643" s="5" t="s">
        <x:v>101</x:v>
      </x:c>
      <x:c r="E1643" s="5" t="s">
        <x:v>90</x:v>
      </x:c>
      <x:c r="F1643" s="5" t="s">
        <x:v>102</x:v>
      </x:c>
      <x:c r="G1643" s="5" t="s">
        <x:v>3039</x:v>
      </x:c>
      <x:c r="H1643" s="5" t="s">
        <x:v>43</x:v>
      </x:c>
      <x:c r="I1643" s="5" t="s">
        <x:v>836</x:v>
      </x:c>
      <x:c r="J1643" s="5" t="s">
        <x:v>45</x:v>
      </x:c>
      <x:c r="K1643" s="5" t="s">
        <x:v>46</x:v>
      </x:c>
      <x:c r="L1643" s="5" t="s">
        <x:v>16</x:v>
      </x:c>
      <x:c r="M1643" s="5" t="s">
        <x:v>136</x:v>
      </x:c>
      <x:c r="N1643" s="6">
        <x:v>4</x:v>
      </x:c>
      <x:c r="O1643" s="7">
        <x:v>258.25999999999999</x:v>
      </x:c>
      <x:c r="P1643" s="8">
        <x:v>0</x:v>
      </x:c>
      <x:c r="Q1643" s="7">
        <x:v>123.70999999999999</x:v>
      </x:c>
      <x:c r="R1643" s="7">
        <x:v>1033.04</x:v>
      </x:c>
      <x:c r="S1643" s="5" t="s">
        <x:v>49</x:v>
      </x:c>
      <x:c r="T1643" s="7">
        <x:v>179527.31</x:v>
      </x:c>
      <x:c r="U1643" s="6"/>
      <x:c r="V1643" s="6"/>
      <x:c r="W1643" s="5" t="s">
        <x:v>50</x:v>
      </x:c>
      <x:c r="X1643" s="5" t="s">
        <x:v>70</x:v>
      </x:c>
    </x:row>
    <x:row r="1644">
      <x:c r="A1644" s="5" t="s">
        <x:v>3040</x:v>
      </x:c>
      <x:c r="B1644" s="5">
        <x:v>45582</x:v>
      </x:c>
      <x:c r="C1644" s="5" t="s">
        <x:v>38</x:v>
      </x:c>
      <x:c r="D1644" s="5" t="s">
        <x:v>39</x:v>
      </x:c>
      <x:c r="E1644" s="5" t="s">
        <x:v>40</x:v>
      </x:c>
      <x:c r="F1644" s="5" t="s">
        <x:v>41</x:v>
      </x:c>
      <x:c r="G1644" s="5" t="s">
        <x:v>2648</x:v>
      </x:c>
      <x:c r="H1644" s="5" t="s">
        <x:v>43</x:v>
      </x:c>
      <x:c r="I1644" s="5" t="s">
        <x:v>773</x:v>
      </x:c>
      <x:c r="J1644" s="5" t="s">
        <x:v>116</x:v>
      </x:c>
      <x:c r="K1644" s="5" t="s">
        <x:v>117</x:v>
      </x:c>
      <x:c r="L1644" s="5" t="s">
        <x:v>16</x:v>
      </x:c>
      <x:c r="M1644" s="5" t="s">
        <x:v>384</x:v>
      </x:c>
      <x:c r="N1644" s="6">
        <x:v>1</x:v>
      </x:c>
      <x:c r="O1644" s="7">
        <x:v>155.38999999999999</x:v>
      </x:c>
      <x:c r="P1644" s="8">
        <x:v>0.10000000000000001</x:v>
      </x:c>
      <x:c r="Q1644" s="7">
        <x:v>98.900000000000006</x:v>
      </x:c>
      <x:c r="R1644" s="7">
        <x:v>139.84999999999999</x:v>
      </x:c>
      <x:c r="S1644" s="5" t="s">
        <x:v>49</x:v>
      </x:c>
      <x:c r="T1644" s="7">
        <x:v>157112.51999999999</x:v>
      </x:c>
      <x:c r="U1644" s="6"/>
      <x:c r="V1644" s="6"/>
      <x:c r="W1644" s="5" t="s">
        <x:v>50</x:v>
      </x:c>
      <x:c r="X1644" s="5" t="s">
        <x:v>80</x:v>
      </x:c>
    </x:row>
    <x:row r="1645">
      <x:c r="A1645" s="5" t="s">
        <x:v>3041</x:v>
      </x:c>
      <x:c r="B1645" s="5">
        <x:v>45911</x:v>
      </x:c>
      <x:c r="C1645" s="5" t="s">
        <x:v>185</x:v>
      </x:c>
      <x:c r="D1645" s="5" t="s">
        <x:v>186</x:v>
      </x:c>
      <x:c r="E1645" s="5" t="s">
        <x:v>90</x:v>
      </x:c>
      <x:c r="F1645" s="5" t="s">
        <x:v>41</x:v>
      </x:c>
      <x:c r="G1645" s="5" t="s">
        <x:v>689</x:v>
      </x:c>
      <x:c r="H1645" s="5" t="s">
        <x:v>43</x:v>
      </x:c>
      <x:c r="I1645" s="5" t="s">
        <x:v>601</x:v>
      </x:c>
      <x:c r="J1645" s="5" t="s">
        <x:v>116</x:v>
      </x:c>
      <x:c r="K1645" s="5" t="s">
        <x:v>61</x:v>
      </x:c>
      <x:c r="L1645" s="5" t="s">
        <x:v>1402</x:v>
      </x:c>
      <x:c r="M1645" s="5" t="s">
        <x:v>419</x:v>
      </x:c>
      <x:c r="N1645" s="6">
        <x:v>1</x:v>
      </x:c>
      <x:c r="O1645" s="7">
        <x:v>235.88999999999999</x:v>
      </x:c>
      <x:c r="P1645" s="8">
        <x:v>5.0000000000000003e-002</x:v>
      </x:c>
      <x:c r="Q1645" s="7">
        <x:v>116.03</x:v>
      </x:c>
      <x:c r="R1645" s="7">
        <x:v>224.09999999999999</x:v>
      </x:c>
      <x:c r="S1645" s="5" t="s">
        <x:v>49</x:v>
      </x:c>
      <x:c r="T1645" s="7">
        <x:v>78463.710000000006</x:v>
      </x:c>
      <x:c r="U1645" s="6"/>
      <x:c r="V1645" s="6"/>
      <x:c r="W1645" s="5" t="s">
        <x:v>50</x:v>
      </x:c>
      <x:c r="X1645" s="5" t="s">
        <x:v>70</x:v>
      </x:c>
    </x:row>
    <x:row r="1646">
      <x:c r="A1646" s="5" t="s">
        <x:v>3042</x:v>
      </x:c>
      <x:c r="B1646" s="5">
        <x:v>45754</x:v>
      </x:c>
      <x:c r="C1646" s="5" t="s">
        <x:v>283</x:v>
      </x:c>
      <x:c r="D1646" s="5" t="s">
        <x:v>284</x:v>
      </x:c>
      <x:c r="E1646" s="5" t="s">
        <x:v>55</x:v>
      </x:c>
      <x:c r="F1646" s="5" t="s">
        <x:v>56</x:v>
      </x:c>
      <x:c r="G1646" s="5" t="s">
        <x:v>3043</x:v>
      </x:c>
      <x:c r="H1646" s="5" t="s">
        <x:v>43</x:v>
      </x:c>
      <x:c r="I1646" s="5" t="s">
        <x:v>719</x:v>
      </x:c>
      <x:c r="J1646" s="5" t="s">
        <x:v>93</x:v>
      </x:c>
      <x:c r="K1646" s="5" t="s">
        <x:v>117</x:v>
      </x:c>
      <x:c r="L1646" s="5" t="s">
        <x:v>131</x:v>
      </x:c>
      <x:c r="M1646" s="5" t="s">
        <x:v>112</x:v>
      </x:c>
      <x:c r="N1646" s="6">
        <x:v>1</x:v>
      </x:c>
      <x:c r="O1646" s="7">
        <x:v>57.299999999999997</x:v>
      </x:c>
      <x:c r="P1646" s="8">
        <x:v>0.14999999999999999</x:v>
      </x:c>
      <x:c r="Q1646" s="7">
        <x:v>43.920000000000002</x:v>
      </x:c>
      <x:c r="R1646" s="7">
        <x:v>48.700000000000003</x:v>
      </x:c>
      <x:c r="S1646" s="5" t="s">
        <x:v>49</x:v>
      </x:c>
      <x:c r="T1646" s="7">
        <x:v>78340.759999999995</x:v>
      </x:c>
      <x:c r="U1646" s="6"/>
      <x:c r="V1646" s="6"/>
      <x:c r="W1646" s="5" t="s">
        <x:v>50</x:v>
      </x:c>
      <x:c r="X1646" s="5" t="s">
        <x:v>97</x:v>
      </x:c>
    </x:row>
    <x:row r="1647">
      <x:c r="A1647" s="5" t="s">
        <x:v>3044</x:v>
      </x:c>
      <x:c r="B1647" s="5">
        <x:v>46023</x:v>
      </x:c>
      <x:c r="C1647" s="5" t="s">
        <x:v>138</x:v>
      </x:c>
      <x:c r="D1647" s="5" t="s">
        <x:v>139</x:v>
      </x:c>
      <x:c r="E1647" s="5" t="s">
        <x:v>90</x:v>
      </x:c>
      <x:c r="F1647" s="5" t="s">
        <x:v>41</x:v>
      </x:c>
      <x:c r="G1647" s="5" t="s">
        <x:v>1434</x:v>
      </x:c>
      <x:c r="H1647" s="5" t="s">
        <x:v>104</x:v>
      </x:c>
      <x:c r="I1647" s="5" t="s">
        <x:v>375</x:v>
      </x:c>
      <x:c r="J1647" s="5" t="s">
        <x:v>116</x:v>
      </x:c>
      <x:c r="K1647" s="5" t="s">
        <x:v>46</x:v>
      </x:c>
      <x:c r="L1647" s="5" t="s">
        <x:v>243</x:v>
      </x:c>
      <x:c r="M1647" s="5" t="s">
        <x:v>424</x:v>
      </x:c>
      <x:c r="N1647" s="6">
        <x:v>11</x:v>
      </x:c>
      <x:c r="O1647" s="7">
        <x:v>195.41999999999999</x:v>
      </x:c>
      <x:c r="P1647" s="8">
        <x:v>0.25</x:v>
      </x:c>
      <x:c r="Q1647" s="7">
        <x:v>122.58</x:v>
      </x:c>
      <x:c r="R1647" s="7">
        <x:v>1612.21</x:v>
      </x:c>
      <x:c r="S1647" s="5" t="s">
        <x:v>49</x:v>
      </x:c>
      <x:c r="T1647" s="7"/>
      <x:c r="U1647" s="6"/>
      <x:c r="V1647" s="6"/>
      <x:c r="W1647" s="5" t="s">
        <x:v>50</x:v>
      </x:c>
      <x:c r="X1647" s="5" t="s">
        <x:v>80</x:v>
      </x:c>
    </x:row>
    <x:row r="1648">
      <x:c r="A1648" s="5" t="s">
        <x:v>3045</x:v>
      </x:c>
      <x:c r="B1648" s="5">
        <x:v>45643</x:v>
      </x:c>
      <x:c r="C1648" s="5" t="s">
        <x:v>108</x:v>
      </x:c>
      <x:c r="D1648" s="5" t="s">
        <x:v>109</x:v>
      </x:c>
      <x:c r="E1648" s="5" t="s">
        <x:v>90</x:v>
      </x:c>
      <x:c r="F1648" s="5" t="s">
        <x:v>102</x:v>
      </x:c>
      <x:c r="G1648" s="5" t="s">
        <x:v>399</x:v>
      </x:c>
      <x:c r="H1648" s="5" t="s">
        <x:v>78</x:v>
      </x:c>
      <x:c r="I1648" s="5" t="s">
        <x:v>445</x:v>
      </x:c>
      <x:c r="J1648" s="5" t="s">
        <x:v>74</x:v>
      </x:c>
      <x:c r="K1648" s="5" t="s">
        <x:v>86</x:v>
      </x:c>
      <x:c r="L1648" s="5" t="s">
        <x:v>47</x:v>
      </x:c>
      <x:c r="M1648" s="5" t="s">
        <x:v>118</x:v>
      </x:c>
      <x:c r="N1648" s="6">
        <x:v>2</x:v>
      </x:c>
      <x:c r="O1648" s="7">
        <x:v>71.620000000000005</x:v>
      </x:c>
      <x:c r="P1648" s="8">
        <x:v>5.0000000000000003e-002</x:v>
      </x:c>
      <x:c r="Q1648" s="7">
        <x:v>46.549999999999997</x:v>
      </x:c>
      <x:c r="R1648" s="7">
        <x:v>136.08000000000001</x:v>
      </x:c>
      <x:c r="S1648" s="5" t="s">
        <x:v>49</x:v>
      </x:c>
      <x:c r="T1648" s="7">
        <x:v>97167.279999999999</x:v>
      </x:c>
      <x:c r="U1648" s="6"/>
      <x:c r="V1648" s="6"/>
      <x:c r="W1648" s="5" t="s">
        <x:v>50</x:v>
      </x:c>
      <x:c r="X1648" s="5" t="s">
        <x:v>80</x:v>
      </x:c>
    </x:row>
    <x:row r="1649">
      <x:c r="A1649" s="5" t="s">
        <x:v>3046</x:v>
      </x:c>
      <x:c r="B1649" s="5">
        <x:v>46092</x:v>
      </x:c>
      <x:c r="C1649" s="5" t="s">
        <x:v>185</x:v>
      </x:c>
      <x:c r="D1649" s="5" t="s">
        <x:v>186</x:v>
      </x:c>
      <x:c r="E1649" s="5" t="s">
        <x:v>90</x:v>
      </x:c>
      <x:c r="F1649" s="5" t="s">
        <x:v>41</x:v>
      </x:c>
      <x:c r="G1649" s="5" t="s">
        <x:v>473</x:v>
      </x:c>
      <x:c r="H1649" s="5" t="s">
        <x:v>78</x:v>
      </x:c>
      <x:c r="I1649" s="5" t="s">
        <x:v>596</x:v>
      </x:c>
      <x:c r="J1649" s="5" t="s">
        <x:v>60</x:v>
      </x:c>
      <x:c r="K1649" s="5" t="s">
        <x:v>86</x:v>
      </x:c>
      <x:c r="L1649" s="5" t="s">
        <x:v>16</x:v>
      </x:c>
      <x:c r="M1649" s="5" t="s">
        <x:v>125</x:v>
      </x:c>
      <x:c r="N1649" s="6">
        <x:v>3</x:v>
      </x:c>
      <x:c r="O1649" s="7">
        <x:v>122.12</x:v>
      </x:c>
      <x:c r="P1649" s="8">
        <x:v>5.0000000000000003e-002</x:v>
      </x:c>
      <x:c r="Q1649" s="7">
        <x:v>96.489999999999995</x:v>
      </x:c>
      <x:c r="R1649" s="7">
        <x:v>348.04000000000002</x:v>
      </x:c>
      <x:c r="S1649" s="5" t="s">
        <x:v>49</x:v>
      </x:c>
      <x:c r="T1649" s="7">
        <x:v>133271.44</x:v>
      </x:c>
      <x:c r="U1649" s="6"/>
      <x:c r="V1649" s="6"/>
      <x:c r="W1649" s="5" t="s">
        <x:v>50</x:v>
      </x:c>
      <x:c r="X1649" s="5" t="s">
        <x:v>97</x:v>
      </x:c>
    </x:row>
    <x:row r="1650">
      <x:c r="A1650" s="5" t="s">
        <x:v>3047</x:v>
      </x:c>
      <x:c r="B1650" s="5">
        <x:v>45897</x:v>
      </x:c>
      <x:c r="C1650" s="5" t="s">
        <x:v>247</x:v>
      </x:c>
      <x:c r="D1650" s="5" t="s">
        <x:v>248</x:v>
      </x:c>
      <x:c r="E1650" s="5" t="s">
        <x:v>40</x:v>
      </x:c>
      <x:c r="F1650" s="5" t="s">
        <x:v>102</x:v>
      </x:c>
      <x:c r="G1650" s="5" t="s">
        <x:v>3048</x:v>
      </x:c>
      <x:c r="H1650" s="5" t="s">
        <x:v>78</x:v>
      </x:c>
      <x:c r="I1650" s="5" t="s">
        <x:v>619</x:v>
      </x:c>
      <x:c r="J1650" s="5" t="s">
        <x:v>116</x:v>
      </x:c>
      <x:c r="K1650" s="5" t="s">
        <x:v>117</x:v>
      </x:c>
      <x:c r="L1650" s="5" t="s">
        <x:v>94</x:v>
      </x:c>
      <x:c r="M1650" s="5" t="s">
        <x:v>132</x:v>
      </x:c>
      <x:c r="N1650" s="6">
        <x:v>5</x:v>
      </x:c>
      <x:c r="O1650" s="7">
        <x:v>326.13</x:v>
      </x:c>
      <x:c r="P1650" s="8">
        <x:v>0</x:v>
      </x:c>
      <x:c r="Q1650" s="7">
        <x:v>211</x:v>
      </x:c>
      <x:c r="R1650" s="7">
        <x:v>1630.6500000000001</x:v>
      </x:c>
      <x:c r="S1650" s="5" t="s">
        <x:v>49</x:v>
      </x:c>
      <x:c r="T1650" s="7">
        <x:v>68146.809999999998</x:v>
      </x:c>
      <x:c r="U1650" s="6"/>
      <x:c r="V1650" s="6"/>
      <x:c r="W1650" s="5" t="s">
        <x:v>50</x:v>
      </x:c>
      <x:c r="X1650" s="5" t="s">
        <x:v>97</x:v>
      </x:c>
    </x:row>
    <x:row r="1651">
      <x:c r="A1651" s="5" t="s">
        <x:v>3049</x:v>
      </x:c>
      <x:c r="B1651" s="5">
        <x:v>45742</x:v>
      </x:c>
      <x:c r="C1651" s="5" t="s">
        <x:v>100</x:v>
      </x:c>
      <x:c r="D1651" s="5" t="s">
        <x:v>101</x:v>
      </x:c>
      <x:c r="E1651" s="5" t="s">
        <x:v>90</x:v>
      </x:c>
      <x:c r="F1651" s="5" t="s">
        <x:v>102</x:v>
      </x:c>
      <x:c r="G1651" s="5" t="s">
        <x:v>3050</x:v>
      </x:c>
      <x:c r="H1651" s="5" t="s">
        <x:v>43</x:v>
      </x:c>
      <x:c r="I1651" s="5" t="s">
        <x:v>197</x:v>
      </x:c>
      <x:c r="J1651" s="5" t="s">
        <x:v>93</x:v>
      </x:c>
      <x:c r="K1651" s="5" t="s">
        <x:v>117</x:v>
      </x:c>
      <x:c r="L1651" s="5" t="s">
        <x:v>47</x:v>
      </x:c>
      <x:c r="M1651" s="5" t="s">
        <x:v>142</x:v>
      </x:c>
      <x:c r="N1651" s="6">
        <x:v>1</x:v>
      </x:c>
      <x:c r="O1651" s="7">
        <x:v>31.010000000000002</x:v>
      </x:c>
      <x:c r="P1651" s="8">
        <x:v>0.14999999999999999</x:v>
      </x:c>
      <x:c r="Q1651" s="7">
        <x:v>18.5</x:v>
      </x:c>
      <x:c r="R1651" s="7">
        <x:v>26.359999999999999</x:v>
      </x:c>
      <x:c r="S1651" s="5" t="s">
        <x:v>49</x:v>
      </x:c>
      <x:c r="T1651" s="7">
        <x:v>82283.949999999997</x:v>
      </x:c>
      <x:c r="U1651" s="6">
        <x:v>135</x:v>
      </x:c>
      <x:c r="V1651" s="6">
        <x:v>10</x:v>
      </x:c>
      <x:c r="W1651" s="5" t="s">
        <x:v>50</x:v>
      </x:c>
      <x:c r="X1651" s="5" t="s">
        <x:v>97</x:v>
      </x:c>
    </x:row>
    <x:row r="1652">
      <x:c r="A1652" s="5" t="s">
        <x:v>3051</x:v>
      </x:c>
      <x:c r="B1652" s="5">
        <x:v>45888</x:v>
      </x:c>
      <x:c r="C1652" s="5" t="s">
        <x:v>127</x:v>
      </x:c>
      <x:c r="D1652" s="5" t="s">
        <x:v>128</x:v>
      </x:c>
      <x:c r="E1652" s="5" t="s">
        <x:v>55</x:v>
      </x:c>
      <x:c r="F1652" s="5" t="s">
        <x:v>41</x:v>
      </x:c>
      <x:c r="G1652" s="5" t="s">
        <x:v>3052</x:v>
      </x:c>
      <x:c r="H1652" s="5" t="s">
        <x:v>78</x:v>
      </x:c>
      <x:c r="I1652" s="5" t="s">
        <x:v>229</x:v>
      </x:c>
      <x:c r="J1652" s="5" t="s">
        <x:v>93</x:v>
      </x:c>
      <x:c r="K1652" s="5" t="s">
        <x:v>46</x:v>
      </x:c>
      <x:c r="L1652" s="5" t="s">
        <x:v>243</x:v>
      </x:c>
      <x:c r="M1652" s="5" t="s">
        <x:v>262</x:v>
      </x:c>
      <x:c r="N1652" s="6">
        <x:v>2</x:v>
      </x:c>
      <x:c r="O1652" s="7">
        <x:v>8.6400000000000006</x:v>
      </x:c>
      <x:c r="P1652" s="8">
        <x:v>5.0000000000000003e-002</x:v>
      </x:c>
      <x:c r="Q1652" s="7">
        <x:v>6.0700000000000003</x:v>
      </x:c>
      <x:c r="R1652" s="7">
        <x:v>16.420000000000002</x:v>
      </x:c>
      <x:c r="S1652" s="5" t="s">
        <x:v>49</x:v>
      </x:c>
      <x:c r="T1652" s="7"/>
      <x:c r="U1652" s="6"/>
      <x:c r="V1652" s="6"/>
      <x:c r="W1652" s="5" t="s">
        <x:v>50</x:v>
      </x:c>
      <x:c r="X1652" s="5" t="s">
        <x:v>70</x:v>
      </x:c>
    </x:row>
    <x:row r="1653">
      <x:c r="A1653" s="5" t="s">
        <x:v>3053</x:v>
      </x:c>
      <x:c r="B1653" s="5">
        <x:v>45389</x:v>
      </x:c>
      <x:c r="C1653" s="5" t="s">
        <x:v>138</x:v>
      </x:c>
      <x:c r="D1653" s="5" t="s">
        <x:v>139</x:v>
      </x:c>
      <x:c r="E1653" s="5" t="s">
        <x:v>90</x:v>
      </x:c>
      <x:c r="F1653" s="5" t="s">
        <x:v>41</x:v>
      </x:c>
      <x:c r="G1653" s="5" t="s">
        <x:v>2533</x:v>
      </x:c>
      <x:c r="H1653" s="5" t="s">
        <x:v>78</x:v>
      </x:c>
      <x:c r="I1653" s="5" t="s">
        <x:v>703</x:v>
      </x:c>
      <x:c r="J1653" s="5" t="s">
        <x:v>93</x:v>
      </x:c>
      <x:c r="K1653" s="5" t="s">
        <x:v>117</x:v>
      </x:c>
      <x:c r="L1653" s="5" t="s">
        <x:v>47</x:v>
      </x:c>
      <x:c r="M1653" s="5" t="s">
        <x:v>189</x:v>
      </x:c>
      <x:c r="N1653" s="6">
        <x:v>1</x:v>
      </x:c>
      <x:c r="O1653" s="7">
        <x:v>44.100000000000001</x:v>
      </x:c>
      <x:c r="P1653" s="8">
        <x:v>0</x:v>
      </x:c>
      <x:c r="Q1653" s="7">
        <x:v>30.600000000000001</x:v>
      </x:c>
      <x:c r="R1653" s="7">
        <x:v>44.100000000000001</x:v>
      </x:c>
      <x:c r="S1653" s="5" t="s">
        <x:v>49</x:v>
      </x:c>
      <x:c r="T1653" s="7">
        <x:v>94764.809999999998</x:v>
      </x:c>
      <x:c r="U1653" s="6"/>
      <x:c r="V1653" s="6"/>
      <x:c r="W1653" s="5" t="s">
        <x:v>50</x:v>
      </x:c>
      <x:c r="X1653" s="5" t="s">
        <x:v>80</x:v>
      </x:c>
    </x:row>
    <x:row r="1654">
      <x:c r="A1654" s="5" t="s">
        <x:v>3054</x:v>
      </x:c>
      <x:c r="B1654" s="5">
        <x:v>46164</x:v>
      </x:c>
      <x:c r="C1654" s="5" t="s">
        <x:v>194</x:v>
      </x:c>
      <x:c r="D1654" s="5" t="s">
        <x:v>195</x:v>
      </x:c>
      <x:c r="E1654" s="5" t="s">
        <x:v>90</x:v>
      </x:c>
      <x:c r="F1654" s="5" t="s">
        <x:v>158</x:v>
      </x:c>
      <x:c r="G1654" s="5" t="s">
        <x:v>851</x:v>
      </x:c>
      <x:c r="H1654" s="5" t="s">
        <x:v>104</x:v>
      </x:c>
      <x:c r="I1654" s="5" t="s">
        <x:v>894</x:v>
      </x:c>
      <x:c r="J1654" s="5" t="s">
        <x:v>45</x:v>
      </x:c>
      <x:c r="K1654" s="5" t="s">
        <x:v>46</x:v>
      </x:c>
      <x:c r="L1654" s="5" t="s">
        <x:v>16</x:v>
      </x:c>
      <x:c r="M1654" s="5" t="s">
        <x:v>118</x:v>
      </x:c>
      <x:c r="N1654" s="6">
        <x:v>3</x:v>
      </x:c>
      <x:c r="O1654" s="7">
        <x:v>344.85000000000002</x:v>
      </x:c>
      <x:c r="P1654" s="8">
        <x:v>0.25</x:v>
      </x:c>
      <x:c r="Q1654" s="7">
        <x:v>197.65000000000001</x:v>
      </x:c>
      <x:c r="R1654" s="7">
        <x:v>775.90999999999997</x:v>
      </x:c>
      <x:c r="S1654" s="5" t="s">
        <x:v>49</x:v>
      </x:c>
      <x:c r="T1654" s="7">
        <x:v>194671.92000000001</x:v>
      </x:c>
      <x:c r="U1654" s="6"/>
      <x:c r="V1654" s="6"/>
      <x:c r="W1654" s="5" t="s">
        <x:v>50</x:v>
      </x:c>
      <x:c r="X1654" s="5" t="s">
        <x:v>97</x:v>
      </x:c>
    </x:row>
    <x:row r="1655">
      <x:c r="A1655" s="5" t="s">
        <x:v>3055</x:v>
      </x:c>
      <x:c r="B1655" s="5">
        <x:v>45688</x:v>
      </x:c>
      <x:c r="C1655" s="5" t="s">
        <x:v>53</x:v>
      </x:c>
      <x:c r="D1655" s="5" t="s">
        <x:v>54</x:v>
      </x:c>
      <x:c r="E1655" s="5" t="s">
        <x:v>55</x:v>
      </x:c>
      <x:c r="F1655" s="5" t="s">
        <x:v>56</x:v>
      </x:c>
      <x:c r="G1655" s="5" t="s">
        <x:v>1989</x:v>
      </x:c>
      <x:c r="H1655" s="5" t="s">
        <x:v>104</x:v>
      </x:c>
      <x:c r="I1655" s="5" t="s">
        <x:v>1094</x:v>
      </x:c>
      <x:c r="J1655" s="5" t="s">
        <x:v>116</x:v>
      </x:c>
      <x:c r="K1655" s="5" t="s">
        <x:v>61</x:v>
      </x:c>
      <x:c r="L1655" s="5" t="s">
        <x:v>16</x:v>
      </x:c>
      <x:c r="M1655" s="5" t="s">
        <x:v>62</x:v>
      </x:c>
      <x:c r="N1655" s="6">
        <x:v>1</x:v>
      </x:c>
      <x:c r="O1655" s="7">
        <x:v>153.66</x:v>
      </x:c>
      <x:c r="P1655" s="8">
        <x:v>0.10000000000000001</x:v>
      </x:c>
      <x:c r="Q1655" s="7">
        <x:v>92.340000000000003</x:v>
      </x:c>
      <x:c r="R1655" s="7">
        <x:v>138.28999999999999</x:v>
      </x:c>
      <x:c r="S1655" s="5" t="s">
        <x:v>49</x:v>
      </x:c>
      <x:c r="T1655" s="7">
        <x:v>137158.26999999999</x:v>
      </x:c>
      <x:c r="U1655" s="6"/>
      <x:c r="V1655" s="6"/>
      <x:c r="W1655" s="5" t="s">
        <x:v>50</x:v>
      </x:c>
      <x:c r="X1655" s="5" t="s">
        <x:v>51</x:v>
      </x:c>
    </x:row>
    <x:row r="1656">
      <x:c r="A1656" s="5" t="s">
        <x:v>3056</x:v>
      </x:c>
      <x:c r="B1656" s="5">
        <x:v>45539</x:v>
      </x:c>
      <x:c r="C1656" s="5" t="s">
        <x:v>283</x:v>
      </x:c>
      <x:c r="D1656" s="5" t="s">
        <x:v>284</x:v>
      </x:c>
      <x:c r="E1656" s="5" t="s">
        <x:v>55</x:v>
      </x:c>
      <x:c r="F1656" s="5" t="s">
        <x:v>56</x:v>
      </x:c>
      <x:c r="G1656" s="5" t="s">
        <x:v>3057</x:v>
      </x:c>
      <x:c r="H1656" s="5" t="s">
        <x:v>78</x:v>
      </x:c>
      <x:c r="I1656" s="5" t="s">
        <x:v>135</x:v>
      </x:c>
      <x:c r="J1656" s="5" t="s">
        <x:v>60</x:v>
      </x:c>
      <x:c r="K1656" s="5" t="s">
        <x:v>86</x:v>
      </x:c>
      <x:c r="L1656" s="5" t="s">
        <x:v>16</x:v>
      </x:c>
      <x:c r="M1656" s="5" t="s">
        <x:v>329</x:v>
      </x:c>
      <x:c r="N1656" s="6">
        <x:v>0</x:v>
      </x:c>
      <x:c r="O1656" s="7">
        <x:v>233.52000000000001</x:v>
      </x:c>
      <x:c r="P1656" s="8">
        <x:v>0.20000000000000001</x:v>
      </x:c>
      <x:c r="Q1656" s="7">
        <x:v>130.28</x:v>
      </x:c>
      <x:c r="R1656" s="7">
        <x:v>0</x:v>
      </x:c>
      <x:c r="S1656" s="5" t="s">
        <x:v>49</x:v>
      </x:c>
      <x:c r="T1656" s="7">
        <x:v>192079.57999999999</x:v>
      </x:c>
      <x:c r="U1656" s="6"/>
      <x:c r="V1656" s="6"/>
      <x:c r="W1656" s="5" t="s">
        <x:v>151</x:v>
      </x:c>
      <x:c r="X1656" s="5" t="s">
        <x:v>97</x:v>
      </x:c>
    </x:row>
    <x:row r="1657">
      <x:c r="A1657" s="5" t="s">
        <x:v>3058</x:v>
      </x:c>
      <x:c r="B1657" s="5">
        <x:v>45296</x:v>
      </x:c>
      <x:c r="C1657" s="5" t="s">
        <x:v>156</x:v>
      </x:c>
      <x:c r="D1657" s="5" t="s">
        <x:v>157</x:v>
      </x:c>
      <x:c r="E1657" s="5" t="s">
        <x:v>55</x:v>
      </x:c>
      <x:c r="F1657" s="5" t="s">
        <x:v>158</x:v>
      </x:c>
      <x:c r="G1657" s="5" t="s">
        <x:v>2210</x:v>
      </x:c>
      <x:c r="H1657" s="5" t="s">
        <x:v>78</x:v>
      </x:c>
      <x:c r="I1657" s="5" t="s">
        <x:v>596</x:v>
      </x:c>
      <x:c r="J1657" s="5" t="s">
        <x:v>60</x:v>
      </x:c>
      <x:c r="K1657" s="5" t="s">
        <x:v>86</x:v>
      </x:c>
      <x:c r="L1657" s="5" t="s">
        <x:v>131</x:v>
      </x:c>
      <x:c r="M1657" s="5" t="s">
        <x:v>329</x:v>
      </x:c>
      <x:c r="N1657" s="6">
        <x:v>2</x:v>
      </x:c>
      <x:c r="O1657" s="7">
        <x:v>127.59</x:v>
      </x:c>
      <x:c r="P1657" s="8">
        <x:v>0.10000000000000001</x:v>
      </x:c>
      <x:c r="Q1657" s="7">
        <x:v>96.489999999999995</x:v>
      </x:c>
      <x:c r="R1657" s="7">
        <x:v>229.66</x:v>
      </x:c>
      <x:c r="S1657" s="5" t="s">
        <x:v>49</x:v>
      </x:c>
      <x:c r="T1657" s="7">
        <x:v>80700.940000000002</x:v>
      </x:c>
      <x:c r="U1657" s="6"/>
      <x:c r="V1657" s="6"/>
      <x:c r="W1657" s="5" t="s">
        <x:v>50</x:v>
      </x:c>
      <x:c r="X1657" s="5" t="s">
        <x:v>51</x:v>
      </x:c>
    </x:row>
    <x:row r="1658">
      <x:c r="A1658" s="5" t="s">
        <x:v>3059</x:v>
      </x:c>
      <x:c r="B1658" s="5">
        <x:v>45338</x:v>
      </x:c>
      <x:c r="C1658" s="5" t="s">
        <x:v>108</x:v>
      </x:c>
      <x:c r="D1658" s="5" t="s">
        <x:v>109</x:v>
      </x:c>
      <x:c r="E1658" s="5" t="s">
        <x:v>90</x:v>
      </x:c>
      <x:c r="F1658" s="5" t="s">
        <x:v>102</x:v>
      </x:c>
      <x:c r="G1658" s="5" t="s">
        <x:v>1728</x:v>
      </x:c>
      <x:c r="H1658" s="5" t="s">
        <x:v>58</x:v>
      </x:c>
      <x:c r="I1658" s="5" t="s">
        <x:v>294</x:v>
      </x:c>
      <x:c r="J1658" s="5" t="s">
        <x:v>116</x:v>
      </x:c>
      <x:c r="K1658" s="5" t="s">
        <x:v>117</x:v>
      </x:c>
      <x:c r="L1658" s="5" t="s">
        <x:v>16</x:v>
      </x:c>
      <x:c r="M1658" s="5" t="s">
        <x:v>281</x:v>
      </x:c>
      <x:c r="N1658" s="6">
        <x:v>1</x:v>
      </x:c>
      <x:c r="O1658" s="7">
        <x:v>274.83999999999997</x:v>
      </x:c>
      <x:c r="P1658" s="8">
        <x:v>0.10000000000000001</x:v>
      </x:c>
      <x:c r="Q1658" s="7">
        <x:v>154.37</x:v>
      </x:c>
      <x:c r="R1658" s="7">
        <x:v>247.36000000000001</x:v>
      </x:c>
      <x:c r="S1658" s="5" t="s">
        <x:v>49</x:v>
      </x:c>
      <x:c r="T1658" s="7">
        <x:v>195044.23000000001</x:v>
      </x:c>
      <x:c r="U1658" s="6"/>
      <x:c r="V1658" s="6"/>
      <x:c r="W1658" s="5" t="s">
        <x:v>50</x:v>
      </x:c>
      <x:c r="X1658" s="5" t="s">
        <x:v>70</x:v>
      </x:c>
    </x:row>
    <x:row r="1659">
      <x:c r="A1659" s="5" t="s">
        <x:v>3060</x:v>
      </x:c>
      <x:c r="B1659" s="5">
        <x:v>45622</x:v>
      </x:c>
      <x:c r="C1659" s="5" t="s">
        <x:v>156</x:v>
      </x:c>
      <x:c r="D1659" s="5" t="s">
        <x:v>157</x:v>
      </x:c>
      <x:c r="E1659" s="5" t="s">
        <x:v>55</x:v>
      </x:c>
      <x:c r="F1659" s="5" t="s">
        <x:v>158</x:v>
      </x:c>
      <x:c r="G1659" s="5" t="s">
        <x:v>3061</x:v>
      </x:c>
      <x:c r="H1659" s="5" t="s">
        <x:v>43</x:v>
      </x:c>
      <x:c r="I1659" s="5" t="s">
        <x:v>346</x:v>
      </x:c>
      <x:c r="J1659" s="5" t="s">
        <x:v>60</x:v>
      </x:c>
      <x:c r="K1659" s="5" t="s">
        <x:v>117</x:v>
      </x:c>
      <x:c r="L1659" s="5" t="s">
        <x:v>47</x:v>
      </x:c>
      <x:c r="M1659" s="5" t="s">
        <x:v>275</x:v>
      </x:c>
      <x:c r="N1659" s="6">
        <x:v>2</x:v>
      </x:c>
      <x:c r="O1659" s="7">
        <x:v>135.63999999999999</x:v>
      </x:c>
      <x:c r="P1659" s="8">
        <x:v>0</x:v>
      </x:c>
      <x:c r="Q1659" s="7">
        <x:v>65.200000000000003</x:v>
      </x:c>
      <x:c r="R1659" s="7">
        <x:v>271.27999999999997</x:v>
      </x:c>
      <x:c r="S1659" s="5" t="s">
        <x:v>49</x:v>
      </x:c>
      <x:c r="T1659" s="7">
        <x:v>77981.440000000002</x:v>
      </x:c>
      <x:c r="U1659" s="6"/>
      <x:c r="V1659" s="6"/>
      <x:c r="W1659" s="5" t="s">
        <x:v>50</x:v>
      </x:c>
      <x:c r="X1659" s="5" t="s">
        <x:v>70</x:v>
      </x:c>
    </x:row>
    <x:row r="1660">
      <x:c r="A1660" s="5" t="s">
        <x:v>3062</x:v>
      </x:c>
      <x:c r="B1660" s="5">
        <x:v>45575</x:v>
      </x:c>
      <x:c r="C1660" s="5" t="s">
        <x:v>82</x:v>
      </x:c>
      <x:c r="D1660" s="5" t="s">
        <x:v>83</x:v>
      </x:c>
      <x:c r="E1660" s="5" t="s">
        <x:v>40</x:v>
      </x:c>
      <x:c r="F1660" s="5" t="s">
        <x:v>56</x:v>
      </x:c>
      <x:c r="G1660" s="5" t="s">
        <x:v>2195</x:v>
      </x:c>
      <x:c r="H1660" s="5" t="s">
        <x:v>78</x:v>
      </x:c>
      <x:c r="I1660" s="5" t="s">
        <x:v>550</x:v>
      </x:c>
      <x:c r="J1660" s="5" t="s">
        <x:v>45</x:v>
      </x:c>
      <x:c r="K1660" s="5" t="s">
        <x:v>61</x:v>
      </x:c>
      <x:c r="L1660" s="5" t="s">
        <x:v>16</x:v>
      </x:c>
      <x:c r="M1660" s="5" t="s">
        <x:v>322</x:v>
      </x:c>
      <x:c r="N1660" s="6">
        <x:v>2</x:v>
      </x:c>
      <x:c r="O1660" s="7">
        <x:v>408.55000000000001</x:v>
      </x:c>
      <x:c r="P1660" s="8">
        <x:v>0.10000000000000001</x:v>
      </x:c>
      <x:c r="Q1660" s="7">
        <x:v>240.44999999999999</x:v>
      </x:c>
      <x:c r="R1660" s="7">
        <x:v>735.38999999999999</x:v>
      </x:c>
      <x:c r="S1660" s="5" t="s">
        <x:v>49</x:v>
      </x:c>
      <x:c r="T1660" s="7">
        <x:v>157359.17999999999</x:v>
      </x:c>
      <x:c r="U1660" s="6"/>
      <x:c r="V1660" s="6"/>
      <x:c r="W1660" s="5" t="s">
        <x:v>50</x:v>
      </x:c>
      <x:c r="X1660" s="5" t="s">
        <x:v>80</x:v>
      </x:c>
    </x:row>
    <x:row r="1661">
      <x:c r="A1661" s="5" t="s">
        <x:v>3063</x:v>
      </x:c>
      <x:c r="B1661" s="5">
        <x:v>45369</x:v>
      </x:c>
      <x:c r="C1661" s="5" t="s">
        <x:v>108</x:v>
      </x:c>
      <x:c r="D1661" s="5" t="s">
        <x:v>109</x:v>
      </x:c>
      <x:c r="E1661" s="5" t="s">
        <x:v>90</x:v>
      </x:c>
      <x:c r="F1661" s="5" t="s">
        <x:v>102</x:v>
      </x:c>
      <x:c r="G1661" s="5" t="s">
        <x:v>2231</x:v>
      </x:c>
      <x:c r="H1661" s="5" t="s">
        <x:v>43</x:v>
      </x:c>
      <x:c r="I1661" s="5" t="s">
        <x:v>808</x:v>
      </x:c>
      <x:c r="J1661" s="5" t="s">
        <x:v>116</x:v>
      </x:c>
      <x:c r="K1661" s="5" t="s">
        <x:v>117</x:v>
      </x:c>
      <x:c r="L1661" s="5" t="s">
        <x:v>16</x:v>
      </x:c>
      <x:c r="M1661" s="5" t="s">
        <x:v>75</x:v>
      </x:c>
      <x:c r="N1661" s="6">
        <x:v>2</x:v>
      </x:c>
      <x:c r="O1661" s="7">
        <x:v>122.2</x:v>
      </x:c>
      <x:c r="P1661" s="8">
        <x:v>0.14999999999999999</x:v>
      </x:c>
      <x:c r="Q1661" s="7">
        <x:v>66.280000000000001</x:v>
      </x:c>
      <x:c r="R1661" s="7">
        <x:v>207.74000000000001</x:v>
      </x:c>
      <x:c r="S1661" s="5" t="s">
        <x:v>49</x:v>
      </x:c>
      <x:c r="T1661" s="7">
        <x:v>151220.14999999999</x:v>
      </x:c>
      <x:c r="U1661" s="6"/>
      <x:c r="V1661" s="6"/>
      <x:c r="W1661" s="5" t="s">
        <x:v>50</x:v>
      </x:c>
      <x:c r="X1661" s="5" t="s">
        <x:v>80</x:v>
      </x:c>
    </x:row>
    <x:row r="1662">
      <x:c r="A1662" s="5" t="s">
        <x:v>3064</x:v>
      </x:c>
      <x:c r="B1662" s="5">
        <x:v>45823</x:v>
      </x:c>
      <x:c r="C1662" s="5" t="s">
        <x:v>283</x:v>
      </x:c>
      <x:c r="D1662" s="5" t="s">
        <x:v>284</x:v>
      </x:c>
      <x:c r="E1662" s="5" t="s">
        <x:v>55</x:v>
      </x:c>
      <x:c r="F1662" s="5" t="s">
        <x:v>56</x:v>
      </x:c>
      <x:c r="G1662" s="5" t="s">
        <x:v>519</x:v>
      </x:c>
      <x:c r="H1662" s="5" t="s">
        <x:v>58</x:v>
      </x:c>
      <x:c r="I1662" s="5" t="s">
        <x:v>207</x:v>
      </x:c>
      <x:c r="J1662" s="5" t="s">
        <x:v>60</x:v>
      </x:c>
      <x:c r="K1662" s="5" t="s">
        <x:v>86</x:v>
      </x:c>
      <x:c r="L1662" s="5" t="s">
        <x:v>47</x:v>
      </x:c>
      <x:c r="M1662" s="5" t="s">
        <x:v>262</x:v>
      </x:c>
      <x:c r="N1662" s="6">
        <x:v>1</x:v>
      </x:c>
      <x:c r="O1662" s="7">
        <x:v>240.34999999999999</x:v>
      </x:c>
      <x:c r="P1662" s="8">
        <x:v>0</x:v>
      </x:c>
      <x:c r="Q1662" s="7">
        <x:v>118.39</x:v>
      </x:c>
      <x:c r="R1662" s="7">
        <x:v>240.34999999999999</x:v>
      </x:c>
      <x:c r="S1662" s="5" t="s">
        <x:v>49</x:v>
      </x:c>
      <x:c r="T1662" s="7">
        <x:v>89334.009999999995</x:v>
      </x:c>
      <x:c r="U1662" s="6"/>
      <x:c r="V1662" s="6"/>
      <x:c r="W1662" s="5" t="s">
        <x:v>50</x:v>
      </x:c>
      <x:c r="X1662" s="5" t="s">
        <x:v>97</x:v>
      </x:c>
    </x:row>
    <x:row r="1663">
      <x:c r="A1663" s="5" t="s">
        <x:v>3065</x:v>
      </x:c>
      <x:c r="B1663" s="5">
        <x:v>45515</x:v>
      </x:c>
      <x:c r="C1663" s="5" t="s">
        <x:v>247</x:v>
      </x:c>
      <x:c r="D1663" s="5" t="s">
        <x:v>248</x:v>
      </x:c>
      <x:c r="E1663" s="5" t="s">
        <x:v>40</x:v>
      </x:c>
      <x:c r="F1663" s="5" t="s">
        <x:v>102</x:v>
      </x:c>
      <x:c r="G1663" s="5" t="s">
        <x:v>3066</x:v>
      </x:c>
      <x:c r="H1663" s="5" t="s">
        <x:v>43</x:v>
      </x:c>
      <x:c r="I1663" s="5" t="s">
        <x:v>332</x:v>
      </x:c>
      <x:c r="J1663" s="5" t="s">
        <x:v>93</x:v>
      </x:c>
      <x:c r="K1663" s="5" t="s">
        <x:v>117</x:v>
      </x:c>
      <x:c r="L1663" s="5" t="s">
        <x:v>94</x:v>
      </x:c>
      <x:c r="M1663" s="5" t="s">
        <x:v>322</x:v>
      </x:c>
      <x:c r="N1663" s="6">
        <x:v>1</x:v>
      </x:c>
      <x:c r="O1663" s="7">
        <x:v>47.100000000000001</x:v>
      </x:c>
      <x:c r="P1663" s="8">
        <x:v>0.14999999999999999</x:v>
      </x:c>
      <x:c r="Q1663" s="7">
        <x:v>33.719999999999999</x:v>
      </x:c>
      <x:c r="R1663" s="7">
        <x:v>40.039999999999999</x:v>
      </x:c>
      <x:c r="S1663" s="5" t="s">
        <x:v>49</x:v>
      </x:c>
      <x:c r="T1663" s="7">
        <x:v>85798.75</x:v>
      </x:c>
      <x:c r="U1663" s="6"/>
      <x:c r="V1663" s="6"/>
      <x:c r="W1663" s="5" t="s">
        <x:v>50</x:v>
      </x:c>
      <x:c r="X1663" s="5" t="s">
        <x:v>70</x:v>
      </x:c>
    </x:row>
    <x:row r="1664">
      <x:c r="A1664" s="5" t="s">
        <x:v>3067</x:v>
      </x:c>
      <x:c r="B1664" s="5">
        <x:v>46199</x:v>
      </x:c>
      <x:c r="C1664" s="5" t="s">
        <x:v>340</x:v>
      </x:c>
      <x:c r="D1664" s="5" t="s">
        <x:v>341</x:v>
      </x:c>
      <x:c r="E1664" s="5" t="s">
        <x:v>55</x:v>
      </x:c>
      <x:c r="F1664" s="5" t="s">
        <x:v>66</x:v>
      </x:c>
      <x:c r="G1664" s="5" t="s">
        <x:v>3068</x:v>
      </x:c>
      <x:c r="H1664" s="5" t="s">
        <x:v>43</x:v>
      </x:c>
      <x:c r="I1664" s="5" t="s">
        <x:v>349</x:v>
      </x:c>
      <x:c r="J1664" s="5" t="s">
        <x:v>60</x:v>
      </x:c>
      <x:c r="K1664" s="5" t="s">
        <x:v>46</x:v>
      </x:c>
      <x:c r="L1664" s="5" t="s">
        <x:v>16</x:v>
      </x:c>
      <x:c r="M1664" s="5" t="s">
        <x:v>136</x:v>
      </x:c>
      <x:c r="N1664" s="6">
        <x:v>1</x:v>
      </x:c>
      <x:c r="O1664" s="7">
        <x:v>179.47</x:v>
      </x:c>
      <x:c r="P1664" s="8">
        <x:v>0</x:v>
      </x:c>
      <x:c r="Q1664" s="7">
        <x:v>136.47999999999999</x:v>
      </x:c>
      <x:c r="R1664" s="7">
        <x:v>179.47</x:v>
      </x:c>
      <x:c r="S1664" s="5" t="s">
        <x:v>49</x:v>
      </x:c>
      <x:c r="T1664" s="7">
        <x:v>157901.54999999999</x:v>
      </x:c>
      <x:c r="U1664" s="6">
        <x:v>171</x:v>
      </x:c>
      <x:c r="V1664" s="6">
        <x:v>39</x:v>
      </x:c>
      <x:c r="W1664" s="5" t="s">
        <x:v>50</x:v>
      </x:c>
      <x:c r="X1664" s="5" t="s">
        <x:v>51</x:v>
      </x:c>
    </x:row>
    <x:row r="1665">
      <x:c r="A1665" s="5" t="s">
        <x:v>3069</x:v>
      </x:c>
      <x:c r="B1665" s="5">
        <x:v>45645</x:v>
      </x:c>
      <x:c r="C1665" s="5" t="s">
        <x:v>283</x:v>
      </x:c>
      <x:c r="D1665" s="5" t="s">
        <x:v>284</x:v>
      </x:c>
      <x:c r="E1665" s="5" t="s">
        <x:v>55</x:v>
      </x:c>
      <x:c r="F1665" s="5" t="s">
        <x:v>56</x:v>
      </x:c>
      <x:c r="G1665" s="5" t="s">
        <x:v>606</x:v>
      </x:c>
      <x:c r="H1665" s="5" t="s">
        <x:v>43</x:v>
      </x:c>
      <x:c r="I1665" s="5" t="s">
        <x:v>392</x:v>
      </x:c>
      <x:c r="J1665" s="5" t="s">
        <x:v>74</x:v>
      </x:c>
      <x:c r="K1665" s="5" t="s">
        <x:v>86</x:v>
      </x:c>
      <x:c r="L1665" s="5" t="s">
        <x:v>47</x:v>
      </x:c>
      <x:c r="M1665" s="5" t="s">
        <x:v>489</x:v>
      </x:c>
      <x:c r="N1665" s="6">
        <x:v>3</x:v>
      </x:c>
      <x:c r="O1665" s="7">
        <x:v>38.020000000000003</x:v>
      </x:c>
      <x:c r="P1665" s="8">
        <x:v>0.14999999999999999</x:v>
      </x:c>
      <x:c r="Q1665" s="7">
        <x:v>20.899999999999999</x:v>
      </x:c>
      <x:c r="R1665" s="7">
        <x:v>96.950000000000003</x:v>
      </x:c>
      <x:c r="S1665" s="5" t="s">
        <x:v>49</x:v>
      </x:c>
      <x:c r="T1665" s="7">
        <x:v>96752.050000000003</x:v>
      </x:c>
      <x:c r="U1665" s="6"/>
      <x:c r="V1665" s="6"/>
      <x:c r="W1665" s="5" t="s">
        <x:v>50</x:v>
      </x:c>
      <x:c r="X1665" s="5" t="s">
        <x:v>97</x:v>
      </x:c>
    </x:row>
    <x:row r="1666">
      <x:c r="A1666" s="5" t="s">
        <x:v>3070</x:v>
      </x:c>
      <x:c r="B1666" s="5">
        <x:v>45388</x:v>
      </x:c>
      <x:c r="C1666" s="5" t="s">
        <x:v>178</x:v>
      </x:c>
      <x:c r="D1666" s="5" t="s">
        <x:v>179</x:v>
      </x:c>
      <x:c r="E1666" s="5" t="s">
        <x:v>90</x:v>
      </x:c>
      <x:c r="F1666" s="5" t="s">
        <x:v>66</x:v>
      </x:c>
      <x:c r="G1666" s="5" t="s">
        <x:v>3071</x:v>
      </x:c>
      <x:c r="H1666" s="5" t="s">
        <x:v>58</x:v>
      </x:c>
      <x:c r="I1666" s="5" t="s">
        <x:v>591</x:v>
      </x:c>
      <x:c r="J1666" s="5" t="s">
        <x:v>116</x:v>
      </x:c>
      <x:c r="K1666" s="5" t="s">
        <x:v>117</x:v>
      </x:c>
      <x:c r="L1666" s="5" t="s">
        <x:v>16</x:v>
      </x:c>
      <x:c r="M1666" s="5" t="s">
        <x:v>69</x:v>
      </x:c>
      <x:c r="N1666" s="6">
        <x:v>3</x:v>
      </x:c>
      <x:c r="O1666" s="7">
        <x:v>267.81999999999999</x:v>
      </x:c>
      <x:c r="P1666" s="8">
        <x:v>5.0000000000000003e-002</x:v>
      </x:c>
      <x:c r="Q1666" s="7">
        <x:v>186.69</x:v>
      </x:c>
      <x:c r="R1666" s="7">
        <x:v>763.28999999999996</x:v>
      </x:c>
      <x:c r="S1666" s="5" t="s">
        <x:v>49</x:v>
      </x:c>
      <x:c r="T1666" s="7">
        <x:v>193849.26000000001</x:v>
      </x:c>
      <x:c r="U1666" s="6"/>
      <x:c r="V1666" s="6"/>
      <x:c r="W1666" s="5" t="s">
        <x:v>50</x:v>
      </x:c>
      <x:c r="X1666" s="5" t="s">
        <x:v>70</x:v>
      </x:c>
    </x:row>
    <x:row r="1667">
      <x:c r="A1667" s="5" t="s">
        <x:v>3072</x:v>
      </x:c>
      <x:c r="B1667" s="5">
        <x:v>46019</x:v>
      </x:c>
      <x:c r="C1667" s="5" t="s">
        <x:v>127</x:v>
      </x:c>
      <x:c r="D1667" s="5" t="s">
        <x:v>128</x:v>
      </x:c>
      <x:c r="E1667" s="5" t="s">
        <x:v>55</x:v>
      </x:c>
      <x:c r="F1667" s="5" t="s">
        <x:v>41</x:v>
      </x:c>
      <x:c r="G1667" s="5" t="s">
        <x:v>2206</x:v>
      </x:c>
      <x:c r="H1667" s="5" t="s">
        <x:v>43</x:v>
      </x:c>
      <x:c r="I1667" s="5" t="s">
        <x:v>294</x:v>
      </x:c>
      <x:c r="J1667" s="5" t="s">
        <x:v>116</x:v>
      </x:c>
      <x:c r="K1667" s="5" t="s">
        <x:v>117</x:v>
      </x:c>
      <x:c r="L1667" s="5" t="s">
        <x:v>16</x:v>
      </x:c>
      <x:c r="M1667" s="5" t="s">
        <x:v>69</x:v>
      </x:c>
      <x:c r="N1667" s="6">
        <x:v>1</x:v>
      </x:c>
      <x:c r="O1667" s="7">
        <x:v>281.94</x:v>
      </x:c>
      <x:c r="P1667" s="8">
        <x:v>0.14999999999999999</x:v>
      </x:c>
      <x:c r="Q1667" s="7">
        <x:v>154.37</x:v>
      </x:c>
      <x:c r="R1667" s="7">
        <x:v>239.65000000000001</x:v>
      </x:c>
      <x:c r="S1667" s="5" t="s">
        <x:v>49</x:v>
      </x:c>
      <x:c r="T1667" s="7">
        <x:v>186467.25</x:v>
      </x:c>
      <x:c r="U1667" s="6"/>
      <x:c r="V1667" s="6"/>
      <x:c r="W1667" s="5" t="s">
        <x:v>50</x:v>
      </x:c>
      <x:c r="X1667" s="5" t="s">
        <x:v>51</x:v>
      </x:c>
    </x:row>
    <x:row r="1668">
      <x:c r="A1668" s="5" t="s">
        <x:v>3073</x:v>
      </x:c>
      <x:c r="B1668" s="5">
        <x:v>45814</x:v>
      </x:c>
      <x:c r="C1668" s="5" t="s">
        <x:v>82</x:v>
      </x:c>
      <x:c r="D1668" s="5" t="s">
        <x:v>83</x:v>
      </x:c>
      <x:c r="E1668" s="5" t="s">
        <x:v>40</x:v>
      </x:c>
      <x:c r="F1668" s="5" t="s">
        <x:v>1125</x:v>
      </x:c>
      <x:c r="G1668" s="5" t="s">
        <x:v>3074</x:v>
      </x:c>
      <x:c r="H1668" s="5" t="s">
        <x:v>43</x:v>
      </x:c>
      <x:c r="I1668" s="5" t="s">
        <x:v>517</x:v>
      </x:c>
      <x:c r="J1668" s="5" t="s">
        <x:v>60</x:v>
      </x:c>
      <x:c r="K1668" s="5" t="s">
        <x:v>117</x:v>
      </x:c>
      <x:c r="L1668" s="5" t="s">
        <x:v>16</x:v>
      </x:c>
      <x:c r="M1668" s="5" t="s">
        <x:v>166</x:v>
      </x:c>
      <x:c r="N1668" s="6">
        <x:v>4</x:v>
      </x:c>
      <x:c r="O1668" s="7">
        <x:v>55.829999999999998</x:v>
      </x:c>
      <x:c r="P1668" s="8">
        <x:v>0.25</x:v>
      </x:c>
      <x:c r="Q1668" s="7">
        <x:v>34.240000000000002</x:v>
      </x:c>
      <x:c r="R1668" s="7">
        <x:v>167.49000000000001</x:v>
      </x:c>
      <x:c r="S1668" s="5" t="s">
        <x:v>49</x:v>
      </x:c>
      <x:c r="T1668" s="7">
        <x:v>140660.13</x:v>
      </x:c>
      <x:c r="U1668" s="6"/>
      <x:c r="V1668" s="6"/>
      <x:c r="W1668" s="5" t="s">
        <x:v>50</x:v>
      </x:c>
      <x:c r="X1668" s="5" t="s">
        <x:v>70</x:v>
      </x:c>
    </x:row>
    <x:row r="1669">
      <x:c r="A1669" s="5" t="s">
        <x:v>3075</x:v>
      </x:c>
      <x:c r="B1669" s="5">
        <x:v>46026</x:v>
      </x:c>
      <x:c r="C1669" s="5" t="s">
        <x:v>247</x:v>
      </x:c>
      <x:c r="D1669" s="5" t="s">
        <x:v>248</x:v>
      </x:c>
      <x:c r="E1669" s="5" t="s">
        <x:v>40</x:v>
      </x:c>
      <x:c r="F1669" s="5" t="s">
        <x:v>102</x:v>
      </x:c>
      <x:c r="G1669" s="5" t="s">
        <x:v>3076</x:v>
      </x:c>
      <x:c r="H1669" s="5" t="s">
        <x:v>58</x:v>
      </x:c>
      <x:c r="I1669" s="5" t="s">
        <x:v>915</x:v>
      </x:c>
      <x:c r="J1669" s="5" t="s">
        <x:v>45</x:v>
      </x:c>
      <x:c r="K1669" s="5" t="s">
        <x:v>61</x:v>
      </x:c>
      <x:c r="L1669" s="5" t="s">
        <x:v>47</x:v>
      </x:c>
      <x:c r="M1669" s="5" t="s">
        <x:v>530</x:v>
      </x:c>
      <x:c r="N1669" s="6">
        <x:v>1</x:v>
      </x:c>
      <x:c r="O1669" s="7">
        <x:v>424.26999999999998</x:v>
      </x:c>
      <x:c r="P1669" s="8">
        <x:v>0.25</x:v>
      </x:c>
      <x:c r="Q1669" s="7">
        <x:v>273.47000000000003</x:v>
      </x:c>
      <x:c r="R1669" s="7">
        <x:v>318.19999999999999</x:v>
      </x:c>
      <x:c r="S1669" s="5" t="s">
        <x:v>49</x:v>
      </x:c>
      <x:c r="T1669" s="7">
        <x:v>68311.490000000005</x:v>
      </x:c>
      <x:c r="U1669" s="6"/>
      <x:c r="V1669" s="6"/>
      <x:c r="W1669" s="5" t="s">
        <x:v>50</x:v>
      </x:c>
      <x:c r="X1669" s="5" t="s">
        <x:v>51</x:v>
      </x:c>
    </x:row>
    <x:row r="1670">
      <x:c r="A1670" s="5" t="s">
        <x:v>3077</x:v>
      </x:c>
      <x:c r="B1670" s="5">
        <x:v>45922</x:v>
      </x:c>
      <x:c r="C1670" s="5" t="s">
        <x:v>194</x:v>
      </x:c>
      <x:c r="D1670" s="5" t="s">
        <x:v>195</x:v>
      </x:c>
      <x:c r="E1670" s="5" t="s">
        <x:v>90</x:v>
      </x:c>
      <x:c r="F1670" s="5" t="s">
        <x:v>158</x:v>
      </x:c>
      <x:c r="G1670" s="5" t="s">
        <x:v>3078</x:v>
      </x:c>
      <x:c r="H1670" s="5" t="s">
        <x:v>43</x:v>
      </x:c>
      <x:c r="I1670" s="5" t="s">
        <x:v>335</x:v>
      </x:c>
      <x:c r="J1670" s="5" t="s">
        <x:v>93</x:v>
      </x:c>
      <x:c r="K1670" s="5" t="s">
        <x:v>86</x:v>
      </x:c>
      <x:c r="L1670" s="5" t="s">
        <x:v>16</x:v>
      </x:c>
      <x:c r="M1670" s="5" t="s">
        <x:v>384</x:v>
      </x:c>
      <x:c r="N1670" s="6">
        <x:v>1</x:v>
      </x:c>
      <x:c r="O1670" s="7">
        <x:v>32.490000000000002</x:v>
      </x:c>
      <x:c r="P1670" s="8">
        <x:v>0</x:v>
      </x:c>
      <x:c r="Q1670" s="7">
        <x:v>20.899999999999999</x:v>
      </x:c>
      <x:c r="R1670" s="7">
        <x:v>32.490000000000002</x:v>
      </x:c>
      <x:c r="S1670" s="5" t="s">
        <x:v>49</x:v>
      </x:c>
      <x:c r="T1670" s="7">
        <x:v>194781.07999999999</x:v>
      </x:c>
      <x:c r="U1670" s="6"/>
      <x:c r="V1670" s="6"/>
      <x:c r="W1670" s="5" t="s">
        <x:v>50</x:v>
      </x:c>
      <x:c r="X1670" s="5" t="s">
        <x:v>70</x:v>
      </x:c>
    </x:row>
    <x:row r="1671">
      <x:c r="A1671" s="5" t="s">
        <x:v>3079</x:v>
      </x:c>
      <x:c r="B1671" s="5">
        <x:v>46037</x:v>
      </x:c>
      <x:c r="C1671" s="5" t="s">
        <x:v>216</x:v>
      </x:c>
      <x:c r="D1671" s="5" t="s">
        <x:v>217</x:v>
      </x:c>
      <x:c r="E1671" s="5" t="s">
        <x:v>40</x:v>
      </x:c>
      <x:c r="F1671" s="5" t="s">
        <x:v>102</x:v>
      </x:c>
      <x:c r="G1671" s="5" t="s">
        <x:v>1624</x:v>
      </x:c>
      <x:c r="H1671" s="5" t="s">
        <x:v>104</x:v>
      </x:c>
      <x:c r="I1671" s="5" t="s">
        <x:v>1044</x:v>
      </x:c>
      <x:c r="J1671" s="5" t="s">
        <x:v>45</x:v>
      </x:c>
      <x:c r="K1671" s="5" t="s">
        <x:v>117</x:v>
      </x:c>
      <x:c r="L1671" s="5" t="s">
        <x:v>47</x:v>
      </x:c>
      <x:c r="M1671" s="5" t="s">
        <x:v>198</x:v>
      </x:c>
      <x:c r="N1671" s="6">
        <x:v>2</x:v>
      </x:c>
      <x:c r="O1671" s="7">
        <x:v>586.00999999999999</x:v>
      </x:c>
      <x:c r="P1671" s="8">
        <x:v>0.20000000000000001</x:v>
      </x:c>
      <x:c r="Q1671" s="7">
        <x:v>436.52999999999997</x:v>
      </x:c>
      <x:c r="R1671" s="7">
        <x:v>937.62</x:v>
      </x:c>
      <x:c r="S1671" s="5" t="s">
        <x:v>49</x:v>
      </x:c>
      <x:c r="T1671" s="7">
        <x:v>68311.490000000005</x:v>
      </x:c>
      <x:c r="U1671" s="6"/>
      <x:c r="V1671" s="6"/>
      <x:c r="W1671" s="5" t="s">
        <x:v>50</x:v>
      </x:c>
      <x:c r="X1671" s="5" t="s">
        <x:v>70</x:v>
      </x:c>
    </x:row>
    <x:row r="1672">
      <x:c r="A1672" s="5" t="s">
        <x:v>3080</x:v>
      </x:c>
      <x:c r="B1672" s="5">
        <x:v>45963</x:v>
      </x:c>
      <x:c r="C1672" s="5" t="s">
        <x:v>283</x:v>
      </x:c>
      <x:c r="D1672" s="5" t="s">
        <x:v>284</x:v>
      </x:c>
      <x:c r="E1672" s="5" t="s">
        <x:v>55</x:v>
      </x:c>
      <x:c r="F1672" s="5" t="s">
        <x:v>56</x:v>
      </x:c>
      <x:c r="G1672" s="5" t="s">
        <x:v>2139</x:v>
      </x:c>
      <x:c r="H1672" s="5" t="s">
        <x:v>58</x:v>
      </x:c>
      <x:c r="I1672" s="5" t="s">
        <x:v>757</x:v>
      </x:c>
      <x:c r="J1672" s="5" t="s">
        <x:v>116</x:v>
      </x:c>
      <x:c r="K1672" s="5" t="s">
        <x:v>117</x:v>
      </x:c>
      <x:c r="L1672" s="5" t="s">
        <x:v>16</x:v>
      </x:c>
      <x:c r="M1672" s="5" t="s">
        <x:v>483</x:v>
      </x:c>
      <x:c r="N1672" s="6">
        <x:v>3</x:v>
      </x:c>
      <x:c r="O1672" s="7">
        <x:v>276.81999999999999</x:v>
      </x:c>
      <x:c r="P1672" s="8">
        <x:v>0</x:v>
      </x:c>
      <x:c r="Q1672" s="7">
        <x:v>221.74000000000001</x:v>
      </x:c>
      <x:c r="R1672" s="7">
        <x:v>830.46000000000004</x:v>
      </x:c>
      <x:c r="S1672" s="5" t="s">
        <x:v>49</x:v>
      </x:c>
      <x:c r="T1672" s="7">
        <x:v>167552.32999999999</x:v>
      </x:c>
      <x:c r="U1672" s="6"/>
      <x:c r="V1672" s="6"/>
      <x:c r="W1672" s="5" t="s">
        <x:v>50</x:v>
      </x:c>
      <x:c r="X1672" s="5" t="s">
        <x:v>97</x:v>
      </x:c>
    </x:row>
    <x:row r="1673">
      <x:c r="A1673" s="5" t="s">
        <x:v>3081</x:v>
      </x:c>
      <x:c r="B1673" s="5">
        <x:v>45761</x:v>
      </x:c>
      <x:c r="C1673" s="5" t="s">
        <x:v>138</x:v>
      </x:c>
      <x:c r="D1673" s="5" t="s">
        <x:v>139</x:v>
      </x:c>
      <x:c r="E1673" s="5" t="s">
        <x:v>90</x:v>
      </x:c>
      <x:c r="F1673" s="5" t="s">
        <x:v>41</x:v>
      </x:c>
      <x:c r="G1673" s="5" t="s">
        <x:v>3082</x:v>
      </x:c>
      <x:c r="H1673" s="5" t="s">
        <x:v>43</x:v>
      </x:c>
      <x:c r="I1673" s="5" t="s">
        <x:v>1219</x:v>
      </x:c>
      <x:c r="J1673" s="5" t="s">
        <x:v>116</x:v>
      </x:c>
      <x:c r="K1673" s="5" t="s">
        <x:v>46</x:v>
      </x:c>
      <x:c r="L1673" s="5" t="s">
        <x:v>94</x:v>
      </x:c>
      <x:c r="M1673" s="5" t="s">
        <x:v>122</x:v>
      </x:c>
      <x:c r="N1673" s="6">
        <x:v>1</x:v>
      </x:c>
      <x:c r="O1673" s="7">
        <x:v>270.85000000000002</x:v>
      </x:c>
      <x:c r="P1673" s="8">
        <x:v>0.10000000000000001</x:v>
      </x:c>
      <x:c r="Q1673" s="7">
        <x:v>194.61000000000001</x:v>
      </x:c>
      <x:c r="R1673" s="7">
        <x:v>243.77000000000001</x:v>
      </x:c>
      <x:c r="S1673" s="5" t="s">
        <x:v>49</x:v>
      </x:c>
      <x:c r="T1673" s="7">
        <x:v>72462.300000000003</x:v>
      </x:c>
      <x:c r="U1673" s="6"/>
      <x:c r="V1673" s="6"/>
      <x:c r="W1673" s="5" t="s">
        <x:v>50</x:v>
      </x:c>
      <x:c r="X1673" s="5" t="s">
        <x:v>80</x:v>
      </x:c>
    </x:row>
    <x:row r="1674">
      <x:c r="A1674" s="5" t="s">
        <x:v>3083</x:v>
      </x:c>
      <x:c r="B1674" s="5">
        <x:v>45592</x:v>
      </x:c>
      <x:c r="C1674" s="5" t="s">
        <x:v>108</x:v>
      </x:c>
      <x:c r="D1674" s="5" t="s">
        <x:v>109</x:v>
      </x:c>
      <x:c r="E1674" s="5" t="s">
        <x:v>90</x:v>
      </x:c>
      <x:c r="F1674" s="5" t="s">
        <x:v>102</x:v>
      </x:c>
      <x:c r="G1674" s="5" t="s">
        <x:v>1924</x:v>
      </x:c>
      <x:c r="H1674" s="5" t="s">
        <x:v>78</x:v>
      </x:c>
      <x:c r="I1674" s="5" t="s">
        <x:v>291</x:v>
      </x:c>
      <x:c r="J1674" s="5" t="s">
        <x:v>74</x:v>
      </x:c>
      <x:c r="K1674" s="5" t="s">
        <x:v>86</x:v>
      </x:c>
      <x:c r="L1674" s="5" t="s">
        <x:v>16</x:v>
      </x:c>
      <x:c r="M1674" s="5" t="s">
        <x:v>154</x:v>
      </x:c>
      <x:c r="N1674" s="6">
        <x:v>3</x:v>
      </x:c>
      <x:c r="O1674" s="7">
        <x:v>28.350000000000001</x:v>
      </x:c>
      <x:c r="P1674" s="8">
        <x:v>5.0000000000000003e-002</x:v>
      </x:c>
      <x:c r="Q1674" s="7">
        <x:v>17.600000000000001</x:v>
      </x:c>
      <x:c r="R1674" s="7">
        <x:v>80.799999999999997</x:v>
      </x:c>
      <x:c r="S1674" s="5" t="s">
        <x:v>49</x:v>
      </x:c>
      <x:c r="T1674" s="7">
        <x:v>130620.69</x:v>
      </x:c>
      <x:c r="U1674" s="6"/>
      <x:c r="V1674" s="6"/>
      <x:c r="W1674" s="5" t="s">
        <x:v>50</x:v>
      </x:c>
      <x:c r="X1674" s="5" t="s">
        <x:v>70</x:v>
      </x:c>
    </x:row>
    <x:row r="1675">
      <x:c r="A1675" s="5" t="s">
        <x:v>3084</x:v>
      </x:c>
      <x:c r="B1675" s="5">
        <x:v>46123</x:v>
      </x:c>
      <x:c r="C1675" s="5" t="s">
        <x:v>216</x:v>
      </x:c>
      <x:c r="D1675" s="5" t="s">
        <x:v>217</x:v>
      </x:c>
      <x:c r="E1675" s="5" t="s">
        <x:v>40</x:v>
      </x:c>
      <x:c r="F1675" s="5" t="s">
        <x:v>102</x:v>
      </x:c>
      <x:c r="G1675" s="5" t="s">
        <x:v>3085</x:v>
      </x:c>
      <x:c r="H1675" s="5" t="s">
        <x:v>78</x:v>
      </x:c>
      <x:c r="I1675" s="5" t="s">
        <x:v>370</x:v>
      </x:c>
      <x:c r="J1675" s="5" t="s">
        <x:v>60</x:v>
      </x:c>
      <x:c r="K1675" s="5" t="s">
        <x:v>86</x:v>
      </x:c>
      <x:c r="L1675" s="5" t="s">
        <x:v>47</x:v>
      </x:c>
      <x:c r="M1675" s="5" t="s">
        <x:v>266</x:v>
      </x:c>
      <x:c r="N1675" s="6">
        <x:v>1</x:v>
      </x:c>
      <x:c r="O1675" s="7">
        <x:v>142.66</x:v>
      </x:c>
      <x:c r="P1675" s="8">
        <x:v>0.20000000000000001</x:v>
      </x:c>
      <x:c r="Q1675" s="7">
        <x:v>107.52</x:v>
      </x:c>
      <x:c r="R1675" s="7">
        <x:v>114.13</x:v>
      </x:c>
      <x:c r="S1675" s="5" t="s">
        <x:v>49</x:v>
      </x:c>
      <x:c r="T1675" s="7">
        <x:v>62593.370000000003</x:v>
      </x:c>
      <x:c r="U1675" s="6"/>
      <x:c r="V1675" s="6"/>
      <x:c r="W1675" s="5" t="s">
        <x:v>50</x:v>
      </x:c>
      <x:c r="X1675" s="5" t="s">
        <x:v>70</x:v>
      </x:c>
    </x:row>
    <x:row r="1676">
      <x:c r="A1676" s="5" t="s">
        <x:v>3086</x:v>
      </x:c>
      <x:c r="B1676" s="5">
        <x:v>45395</x:v>
      </x:c>
      <x:c r="C1676" s="5" t="s">
        <x:v>88</x:v>
      </x:c>
      <x:c r="D1676" s="5" t="s">
        <x:v>89</x:v>
      </x:c>
      <x:c r="E1676" s="5" t="s">
        <x:v>90</x:v>
      </x:c>
      <x:c r="F1676" s="5" t="s">
        <x:v>56</x:v>
      </x:c>
      <x:c r="G1676" s="5" t="s">
        <x:v>1999</x:v>
      </x:c>
      <x:c r="H1676" s="5" t="s">
        <x:v>104</x:v>
      </x:c>
      <x:c r="I1676" s="5" t="s">
        <x:v>147</x:v>
      </x:c>
      <x:c r="J1676" s="5" t="s">
        <x:v>93</x:v>
      </x:c>
      <x:c r="K1676" s="5" t="s">
        <x:v>61</x:v>
      </x:c>
      <x:c r="L1676" s="5" t="s">
        <x:v>47</x:v>
      </x:c>
      <x:c r="M1676" s="5" t="s">
        <x:v>266</x:v>
      </x:c>
      <x:c r="N1676" s="6">
        <x:v>0</x:v>
      </x:c>
      <x:c r="O1676" s="7">
        <x:v>28.43</x:v>
      </x:c>
      <x:c r="P1676" s="8">
        <x:v>0</x:v>
      </x:c>
      <x:c r="Q1676" s="7">
        <x:v>17.789999999999999</x:v>
      </x:c>
      <x:c r="R1676" s="7">
        <x:v>0</x:v>
      </x:c>
      <x:c r="S1676" s="5" t="s">
        <x:v>49</x:v>
      </x:c>
      <x:c r="T1676" s="7">
        <x:v>93723.979999999996</x:v>
      </x:c>
      <x:c r="U1676" s="6"/>
      <x:c r="V1676" s="6"/>
      <x:c r="W1676" s="5" t="s">
        <x:v>151</x:v>
      </x:c>
      <x:c r="X1676" s="5" t="s">
        <x:v>97</x:v>
      </x:c>
    </x:row>
    <x:row r="1677">
      <x:c r="A1677" s="5" t="s">
        <x:v>3087</x:v>
      </x:c>
      <x:c r="B1677" s="5">
        <x:v>45646</x:v>
      </x:c>
      <x:c r="C1677" s="5" t="s">
        <x:v>127</x:v>
      </x:c>
      <x:c r="D1677" s="5" t="s">
        <x:v>128</x:v>
      </x:c>
      <x:c r="E1677" s="5" t="s">
        <x:v>55</x:v>
      </x:c>
      <x:c r="F1677" s="5" t="s">
        <x:v>41</x:v>
      </x:c>
      <x:c r="G1677" s="5" t="s">
        <x:v>2053</x:v>
      </x:c>
      <x:c r="H1677" s="5" t="s">
        <x:v>58</x:v>
      </x:c>
      <x:c r="I1677" s="5" t="s">
        <x:v>121</x:v>
      </x:c>
      <x:c r="J1677" s="5" t="s">
        <x:v>93</x:v>
      </x:c>
      <x:c r="K1677" s="5" t="s">
        <x:v>46</x:v>
      </x:c>
      <x:c r="L1677" s="5" t="s">
        <x:v>16</x:v>
      </x:c>
      <x:c r="M1677" s="5" t="s">
        <x:v>419</x:v>
      </x:c>
      <x:c r="N1677" s="6">
        <x:v>4</x:v>
      </x:c>
      <x:c r="O1677" s="7">
        <x:v>23.510000000000002</x:v>
      </x:c>
      <x:c r="P1677" s="8">
        <x:v>5.0000000000000003e-002</x:v>
      </x:c>
      <x:c r="Q1677" s="7">
        <x:v>18.82</x:v>
      </x:c>
      <x:c r="R1677" s="7">
        <x:v>89.340000000000003</x:v>
      </x:c>
      <x:c r="S1677" s="5" t="s">
        <x:v>49</x:v>
      </x:c>
      <x:c r="T1677" s="7">
        <x:v>177737.64000000001</x:v>
      </x:c>
      <x:c r="U1677" s="6"/>
      <x:c r="V1677" s="6"/>
      <x:c r="W1677" s="5" t="s">
        <x:v>50</x:v>
      </x:c>
      <x:c r="X1677" s="5" t="s">
        <x:v>80</x:v>
      </x:c>
    </x:row>
    <x:row r="1678">
      <x:c r="A1678" s="5" t="s">
        <x:v>3088</x:v>
      </x:c>
      <x:c r="B1678" s="5">
        <x:v>45950</x:v>
      </x:c>
      <x:c r="C1678" s="5" t="s">
        <x:v>38</x:v>
      </x:c>
      <x:c r="D1678" s="5" t="s">
        <x:v>39</x:v>
      </x:c>
      <x:c r="E1678" s="5" t="s">
        <x:v>40</x:v>
      </x:c>
      <x:c r="F1678" s="5" t="s">
        <x:v>41</x:v>
      </x:c>
      <x:c r="G1678" s="5" t="s">
        <x:v>1428</x:v>
      </x:c>
      <x:c r="H1678" s="5" t="s">
        <x:v>104</x:v>
      </x:c>
      <x:c r="I1678" s="5" t="s">
        <x:v>343</x:v>
      </x:c>
      <x:c r="J1678" s="5" t="s">
        <x:v>93</x:v>
      </x:c>
      <x:c r="K1678" s="5" t="s">
        <x:v>61</x:v>
      </x:c>
      <x:c r="L1678" s="5" t="s">
        <x:v>16</x:v>
      </x:c>
      <x:c r="M1678" s="5" t="s">
        <x:v>258</x:v>
      </x:c>
      <x:c r="N1678" s="6">
        <x:v>5</x:v>
      </x:c>
      <x:c r="O1678" s="7">
        <x:v>17.48</x:v>
      </x:c>
      <x:c r="P1678" s="8">
        <x:v>0</x:v>
      </x:c>
      <x:c r="Q1678" s="7">
        <x:v>10.119999999999999</x:v>
      </x:c>
      <x:c r="R1678" s="7">
        <x:v>87.400000000000006</x:v>
      </x:c>
      <x:c r="S1678" s="5" t="s">
        <x:v>49</x:v>
      </x:c>
      <x:c r="T1678" s="7">
        <x:v>126153.61</x:v>
      </x:c>
      <x:c r="U1678" s="6"/>
      <x:c r="V1678" s="6"/>
      <x:c r="W1678" s="5" t="s">
        <x:v>50</x:v>
      </x:c>
      <x:c r="X1678" s="5" t="s">
        <x:v>80</x:v>
      </x:c>
    </x:row>
    <x:row r="1679">
      <x:c r="A1679" s="5" t="s">
        <x:v>3089</x:v>
      </x:c>
      <x:c r="B1679" s="5">
        <x:v>46175</x:v>
      </x:c>
      <x:c r="C1679" s="5" t="s">
        <x:v>64</x:v>
      </x:c>
      <x:c r="D1679" s="5" t="s">
        <x:v>65</x:v>
      </x:c>
      <x:c r="E1679" s="5" t="s">
        <x:v>40</x:v>
      </x:c>
      <x:c r="F1679" s="5" t="s">
        <x:v>66</x:v>
      </x:c>
      <x:c r="G1679" s="5" t="s">
        <x:v>718</x:v>
      </x:c>
      <x:c r="H1679" s="5" t="s">
        <x:v>104</x:v>
      </x:c>
      <x:c r="I1679" s="5" t="s">
        <x:v>601</x:v>
      </x:c>
      <x:c r="J1679" s="5" t="s">
        <x:v>116</x:v>
      </x:c>
      <x:c r="K1679" s="5" t="s">
        <x:v>61</x:v>
      </x:c>
      <x:c r="L1679" s="5" t="s">
        <x:v>47</x:v>
      </x:c>
      <x:c r="M1679" s="5" t="s">
        <x:v>122</x:v>
      </x:c>
      <x:c r="N1679" s="6">
        <x:v>2</x:v>
      </x:c>
      <x:c r="O1679" s="7">
        <x:v>225.37</x:v>
      </x:c>
      <x:c r="P1679" s="8">
        <x:v>0</x:v>
      </x:c>
      <x:c r="Q1679" s="7">
        <x:v>116.03</x:v>
      </x:c>
      <x:c r="R1679" s="7">
        <x:v>450.74000000000001</x:v>
      </x:c>
      <x:c r="S1679" s="5" t="s">
        <x:v>49</x:v>
      </x:c>
      <x:c r="T1679" s="7">
        <x:v>64241.190000000002</x:v>
      </x:c>
      <x:c r="U1679" s="6"/>
      <x:c r="V1679" s="6"/>
      <x:c r="W1679" s="5" t="s">
        <x:v>50</x:v>
      </x:c>
      <x:c r="X1679" s="5" t="s">
        <x:v>80</x:v>
      </x:c>
    </x:row>
    <x:row r="1680">
      <x:c r="A1680" s="5" t="s">
        <x:v>3090</x:v>
      </x:c>
      <x:c r="B1680" s="5">
        <x:v>46161</x:v>
      </x:c>
      <x:c r="C1680" s="5" t="s">
        <x:v>200</x:v>
      </x:c>
      <x:c r="D1680" s="5" t="s">
        <x:v>201</x:v>
      </x:c>
      <x:c r="E1680" s="5" t="s">
        <x:v>40</x:v>
      </x:c>
      <x:c r="F1680" s="5" t="s">
        <x:v>158</x:v>
      </x:c>
      <x:c r="G1680" s="5" t="s">
        <x:v>1131</x:v>
      </x:c>
      <x:c r="H1680" s="5" t="s">
        <x:v>58</x:v>
      </x:c>
      <x:c r="I1680" s="5" t="s">
        <x:v>105</x:v>
      </x:c>
      <x:c r="J1680" s="5" t="s">
        <x:v>74</x:v>
      </x:c>
      <x:c r="K1680" s="5" t="s">
        <x:v>86</x:v>
      </x:c>
      <x:c r="L1680" s="5" t="s">
        <x:v>16</x:v>
      </x:c>
      <x:c r="M1680" s="5" t="s">
        <x:v>170</x:v>
      </x:c>
      <x:c r="N1680" s="6">
        <x:v>1</x:v>
      </x:c>
      <x:c r="O1680" s="7">
        <x:v>76.670000000000002</x:v>
      </x:c>
      <x:c r="P1680" s="8">
        <x:v>0</x:v>
      </x:c>
      <x:c r="Q1680" s="7">
        <x:v>56.020000000000003</x:v>
      </x:c>
      <x:c r="R1680" s="7">
        <x:v>76.670000000000002</x:v>
      </x:c>
      <x:c r="S1680" s="5" t="s">
        <x:v>49</x:v>
      </x:c>
      <x:c r="T1680" s="7">
        <x:v>194671.92000000001</x:v>
      </x:c>
      <x:c r="U1680" s="6"/>
      <x:c r="V1680" s="6"/>
      <x:c r="W1680" s="5" t="s">
        <x:v>50</x:v>
      </x:c>
      <x:c r="X1680" s="5" t="s">
        <x:v>80</x:v>
      </x:c>
    </x:row>
    <x:row r="1681">
      <x:c r="A1681" s="5" t="s">
        <x:v>3091</x:v>
      </x:c>
      <x:c r="B1681" s="5">
        <x:v>45742</x:v>
      </x:c>
      <x:c r="C1681" s="5" t="s">
        <x:v>178</x:v>
      </x:c>
      <x:c r="D1681" s="5" t="s">
        <x:v>179</x:v>
      </x:c>
      <x:c r="E1681" s="5" t="s">
        <x:v>90</x:v>
      </x:c>
      <x:c r="F1681" s="5" t="s">
        <x:v>66</x:v>
      </x:c>
      <x:c r="G1681" s="5" t="s">
        <x:v>1640</x:v>
      </x:c>
      <x:c r="H1681" s="5" t="s">
        <x:v>43</x:v>
      </x:c>
      <x:c r="I1681" s="5" t="s">
        <x:v>564</x:v>
      </x:c>
      <x:c r="J1681" s="5" t="s">
        <x:v>116</x:v>
      </x:c>
      <x:c r="K1681" s="5" t="s">
        <x:v>117</x:v>
      </x:c>
      <x:c r="L1681" s="5" t="s">
        <x:v>16</x:v>
      </x:c>
      <x:c r="M1681" s="5" t="s">
        <x:v>350</x:v>
      </x:c>
      <x:c r="N1681" s="6">
        <x:v>1</x:v>
      </x:c>
      <x:c r="O1681" s="7">
        <x:v>161.65000000000001</x:v>
      </x:c>
      <x:c r="P1681" s="8">
        <x:v>0.14999999999999999</x:v>
      </x:c>
      <x:c r="Q1681" s="7">
        <x:v>90.079999999999998</x:v>
      </x:c>
      <x:c r="R1681" s="7">
        <x:v>137.40000000000001</x:v>
      </x:c>
      <x:c r="S1681" s="5" t="s">
        <x:v>49</x:v>
      </x:c>
      <x:c r="T1681" s="7">
        <x:v>196115.37</x:v>
      </x:c>
      <x:c r="U1681" s="6"/>
      <x:c r="V1681" s="6"/>
      <x:c r="W1681" s="5" t="s">
        <x:v>50</x:v>
      </x:c>
      <x:c r="X1681" s="5" t="s">
        <x:v>80</x:v>
      </x:c>
    </x:row>
    <x:row r="1682">
      <x:c r="A1682" s="5" t="s">
        <x:v>3092</x:v>
      </x:c>
      <x:c r="B1682" s="5">
        <x:v>45963</x:v>
      </x:c>
      <x:c r="C1682" s="5" t="s">
        <x:v>340</x:v>
      </x:c>
      <x:c r="D1682" s="5" t="s">
        <x:v>341</x:v>
      </x:c>
      <x:c r="E1682" s="5" t="s">
        <x:v>55</x:v>
      </x:c>
      <x:c r="F1682" s="5" t="s">
        <x:v>66</x:v>
      </x:c>
      <x:c r="G1682" s="5" t="s">
        <x:v>861</x:v>
      </x:c>
      <x:c r="H1682" s="5" t="s">
        <x:v>58</x:v>
      </x:c>
      <x:c r="I1682" s="5" t="s">
        <x:v>141</x:v>
      </x:c>
      <x:c r="J1682" s="5" t="s">
        <x:v>60</x:v>
      </x:c>
      <x:c r="K1682" s="5" t="s">
        <x:v>86</x:v>
      </x:c>
      <x:c r="L1682" s="5" t="s">
        <x:v>16</x:v>
      </x:c>
      <x:c r="M1682" s="5" t="s">
        <x:v>154</x:v>
      </x:c>
      <x:c r="N1682" s="6">
        <x:v>1</x:v>
      </x:c>
      <x:c r="O1682" s="7">
        <x:v>310.00999999999999</x:v>
      </x:c>
      <x:c r="P1682" s="8">
        <x:v>0</x:v>
      </x:c>
      <x:c r="Q1682" s="7">
        <x:v>203.69999999999999</x:v>
      </x:c>
      <x:c r="R1682" s="7">
        <x:v>310.00999999999999</x:v>
      </x:c>
      <x:c r="S1682" s="5" t="s">
        <x:v>49</x:v>
      </x:c>
      <x:c r="T1682" s="7">
        <x:v>191492.26999999999</x:v>
      </x:c>
      <x:c r="U1682" s="6"/>
      <x:c r="V1682" s="6"/>
      <x:c r="W1682" s="5" t="s">
        <x:v>50</x:v>
      </x:c>
      <x:c r="X1682" s="5" t="s">
        <x:v>51</x:v>
      </x:c>
    </x:row>
    <x:row r="1683">
      <x:c r="A1683" s="5" t="s">
        <x:v>3093</x:v>
      </x:c>
      <x:c r="B1683" s="5">
        <x:v>45922</x:v>
      </x:c>
      <x:c r="C1683" s="5" t="s">
        <x:v>38</x:v>
      </x:c>
      <x:c r="D1683" s="5" t="s">
        <x:v>39</x:v>
      </x:c>
      <x:c r="E1683" s="5" t="s">
        <x:v>40</x:v>
      </x:c>
      <x:c r="F1683" s="5" t="s">
        <x:v>41</x:v>
      </x:c>
      <x:c r="G1683" s="5" t="s">
        <x:v>1314</x:v>
      </x:c>
      <x:c r="H1683" s="5" t="s">
        <x:v>58</x:v>
      </x:c>
      <x:c r="I1683" s="5" t="s">
        <x:v>338</x:v>
      </x:c>
      <x:c r="J1683" s="5" t="s">
        <x:v>60</x:v>
      </x:c>
      <x:c r="K1683" s="5" t="s">
        <x:v>61</x:v>
      </x:c>
      <x:c r="L1683" s="5" t="s">
        <x:v>47</x:v>
      </x:c>
      <x:c r="M1683" s="5" t="s">
        <x:v>189</x:v>
      </x:c>
      <x:c r="N1683" s="6">
        <x:v>1</x:v>
      </x:c>
      <x:c r="O1683" s="7">
        <x:v>284.50999999999999</x:v>
      </x:c>
      <x:c r="P1683" s="8">
        <x:v>0.14999999999999999</x:v>
      </x:c>
      <x:c r="Q1683" s="7">
        <x:v>150.38999999999999</x:v>
      </x:c>
      <x:c r="R1683" s="7">
        <x:v>241.83000000000001</x:v>
      </x:c>
      <x:c r="S1683" s="5" t="s">
        <x:v>49</x:v>
      </x:c>
      <x:c r="T1683" s="7">
        <x:v>96483.710000000006</x:v>
      </x:c>
      <x:c r="U1683" s="6"/>
      <x:c r="V1683" s="6"/>
      <x:c r="W1683" s="5" t="s">
        <x:v>50</x:v>
      </x:c>
      <x:c r="X1683" s="5" t="s">
        <x:v>80</x:v>
      </x:c>
    </x:row>
    <x:row r="1684">
      <x:c r="A1684" s="5" t="s">
        <x:v>3094</x:v>
      </x:c>
      <x:c r="B1684" s="5">
        <x:v>46177</x:v>
      </x:c>
      <x:c r="C1684" s="5" t="s">
        <x:v>53</x:v>
      </x:c>
      <x:c r="D1684" s="5" t="s">
        <x:v>54</x:v>
      </x:c>
      <x:c r="E1684" s="5" t="s">
        <x:v>55</x:v>
      </x:c>
      <x:c r="F1684" s="5" t="s">
        <x:v>56</x:v>
      </x:c>
      <x:c r="G1684" s="5" t="s">
        <x:v>3095</x:v>
      </x:c>
      <x:c r="H1684" s="5" t="s">
        <x:v>78</x:v>
      </x:c>
      <x:c r="I1684" s="5" t="s">
        <x:v>176</x:v>
      </x:c>
      <x:c r="J1684" s="5" t="s">
        <x:v>93</x:v>
      </x:c>
      <x:c r="K1684" s="5" t="s">
        <x:v>86</x:v>
      </x:c>
      <x:c r="L1684" s="5" t="s">
        <x:v>47</x:v>
      </x:c>
      <x:c r="M1684" s="5" t="s">
        <x:v>471</x:v>
      </x:c>
      <x:c r="N1684" s="6">
        <x:v>-3</x:v>
      </x:c>
      <x:c r="O1684" s="7">
        <x:v>36.630000000000003</x:v>
      </x:c>
      <x:c r="P1684" s="8">
        <x:v>0.25</x:v>
      </x:c>
      <x:c r="Q1684" s="7">
        <x:v>18.460000000000001</x:v>
      </x:c>
      <x:c r="R1684" s="7">
        <x:v>-82.420000000000002</x:v>
      </x:c>
      <x:c r="S1684" s="5" t="s">
        <x:v>49</x:v>
      </x:c>
      <x:c r="T1684" s="7">
        <x:v>77193.610000000001</x:v>
      </x:c>
      <x:c r="U1684" s="6"/>
      <x:c r="V1684" s="6"/>
      <x:c r="W1684" s="5" t="s">
        <x:v>96</x:v>
      </x:c>
      <x:c r="X1684" s="5" t="s">
        <x:v>80</x:v>
      </x:c>
    </x:row>
    <x:row r="1685">
      <x:c r="A1685" s="5" t="s">
        <x:v>3096</x:v>
      </x:c>
      <x:c r="B1685" s="5">
        <x:v>46181</x:v>
      </x:c>
      <x:c r="C1685" s="5" t="s">
        <x:v>194</x:v>
      </x:c>
      <x:c r="D1685" s="5" t="s">
        <x:v>195</x:v>
      </x:c>
      <x:c r="E1685" s="5" t="s">
        <x:v>90</x:v>
      </x:c>
      <x:c r="F1685" s="5" t="s">
        <x:v>158</x:v>
      </x:c>
      <x:c r="G1685" s="5" t="s">
        <x:v>627</x:v>
      </x:c>
      <x:c r="H1685" s="5" t="s">
        <x:v>58</x:v>
      </x:c>
      <x:c r="I1685" s="5" t="s">
        <x:v>261</x:v>
      </x:c>
      <x:c r="J1685" s="5" t="s">
        <x:v>116</x:v>
      </x:c>
      <x:c r="K1685" s="5" t="s">
        <x:v>61</x:v>
      </x:c>
      <x:c r="L1685" s="5" t="s">
        <x:v>16</x:v>
      </x:c>
      <x:c r="M1685" s="5" t="s">
        <x:v>236</x:v>
      </x:c>
      <x:c r="N1685" s="6">
        <x:v>2</x:v>
      </x:c>
      <x:c r="O1685" s="7">
        <x:v>183.27000000000001</x:v>
      </x:c>
      <x:c r="P1685" s="8">
        <x:v>0.25</x:v>
      </x:c>
      <x:c r="Q1685" s="7">
        <x:v>98.629999999999995</x:v>
      </x:c>
      <x:c r="R1685" s="7">
        <x:v>274.91000000000003</x:v>
      </x:c>
      <x:c r="S1685" s="5" t="s">
        <x:v>49</x:v>
      </x:c>
      <x:c r="T1685" s="7">
        <x:v>125192.92999999999</x:v>
      </x:c>
      <x:c r="U1685" s="6"/>
      <x:c r="V1685" s="6"/>
      <x:c r="W1685" s="5" t="s">
        <x:v>50</x:v>
      </x:c>
      <x:c r="X1685" s="5" t="s">
        <x:v>70</x:v>
      </x:c>
    </x:row>
    <x:row r="1686">
      <x:c r="A1686" s="5" t="s">
        <x:v>3097</x:v>
      </x:c>
      <x:c r="B1686" s="5">
        <x:v>45843</x:v>
      </x:c>
      <x:c r="C1686" s="5" t="s">
        <x:v>100</x:v>
      </x:c>
      <x:c r="D1686" s="5" t="s">
        <x:v>101</x:v>
      </x:c>
      <x:c r="E1686" s="5" t="s">
        <x:v>90</x:v>
      </x:c>
      <x:c r="F1686" s="5" t="s">
        <x:v>102</x:v>
      </x:c>
      <x:c r="G1686" s="5" t="s">
        <x:v>2565</x:v>
      </x:c>
      <x:c r="H1686" s="5" t="s">
        <x:v>43</x:v>
      </x:c>
      <x:c r="I1686" s="5" t="s">
        <x:v>619</x:v>
      </x:c>
      <x:c r="J1686" s="5" t="s">
        <x:v>116</x:v>
      </x:c>
      <x:c r="K1686" s="5" t="s">
        <x:v>117</x:v>
      </x:c>
      <x:c r="L1686" s="5" t="s">
        <x:v>16</x:v>
      </x:c>
      <x:c r="M1686" s="5" t="s">
        <x:v>281</x:v>
      </x:c>
      <x:c r="N1686" s="6">
        <x:v>2</x:v>
      </x:c>
      <x:c r="O1686" s="7">
        <x:v>294.02999999999997</x:v>
      </x:c>
      <x:c r="P1686" s="8">
        <x:v>0</x:v>
      </x:c>
      <x:c r="Q1686" s="7">
        <x:v>211</x:v>
      </x:c>
      <x:c r="R1686" s="7">
        <x:v>588.05999999999995</x:v>
      </x:c>
      <x:c r="S1686" s="5" t="s">
        <x:v>49</x:v>
      </x:c>
      <x:c r="T1686" s="7">
        <x:v>145961.87</x:v>
      </x:c>
      <x:c r="U1686" s="6"/>
      <x:c r="V1686" s="6"/>
      <x:c r="W1686" s="5" t="s">
        <x:v>50</x:v>
      </x:c>
      <x:c r="X1686" s="5" t="s">
        <x:v>51</x:v>
      </x:c>
    </x:row>
    <x:row r="1687">
      <x:c r="A1687" s="5" t="s">
        <x:v>3098</x:v>
      </x:c>
      <x:c r="B1687" s="5">
        <x:v>45459</x:v>
      </x:c>
      <x:c r="C1687" s="5" t="s">
        <x:v>247</x:v>
      </x:c>
      <x:c r="D1687" s="5" t="s">
        <x:v>248</x:v>
      </x:c>
      <x:c r="E1687" s="5" t="s">
        <x:v>40</x:v>
      </x:c>
      <x:c r="F1687" s="5" t="s">
        <x:v>102</x:v>
      </x:c>
      <x:c r="G1687" s="5" t="s">
        <x:v>1282</x:v>
      </x:c>
      <x:c r="H1687" s="5" t="s">
        <x:v>58</x:v>
      </x:c>
      <x:c r="I1687" s="5" t="s">
        <x:v>811</x:v>
      </x:c>
      <x:c r="J1687" s="5" t="s">
        <x:v>74</x:v>
      </x:c>
      <x:c r="K1687" s="5" t="s">
        <x:v>61</x:v>
      </x:c>
      <x:c r="L1687" s="5" t="s">
        <x:v>16</x:v>
      </x:c>
      <x:c r="M1687" s="5" t="s">
        <x:v>281</x:v>
      </x:c>
      <x:c r="N1687" s="6">
        <x:v>2</x:v>
      </x:c>
      <x:c r="O1687" s="7">
        <x:v>89.739999999999995</x:v>
      </x:c>
      <x:c r="P1687" s="8">
        <x:v>0</x:v>
      </x:c>
      <x:c r="Q1687" s="7">
        <x:v>50.490000000000002</x:v>
      </x:c>
      <x:c r="R1687" s="7">
        <x:v>179.47999999999999</x:v>
      </x:c>
      <x:c r="S1687" s="5" t="s">
        <x:v>49</x:v>
      </x:c>
      <x:c r="T1687" s="7">
        <x:v>165843.91</x:v>
      </x:c>
      <x:c r="U1687" s="6"/>
      <x:c r="V1687" s="6"/>
      <x:c r="W1687" s="5" t="s">
        <x:v>50</x:v>
      </x:c>
      <x:c r="X1687" s="5" t="s">
        <x:v>51</x:v>
      </x:c>
    </x:row>
    <x:row r="1688">
      <x:c r="A1688" s="5" t="s">
        <x:v>3099</x:v>
      </x:c>
      <x:c r="B1688" s="5">
        <x:v>45385</x:v>
      </x:c>
      <x:c r="C1688" s="5" t="s">
        <x:v>200</x:v>
      </x:c>
      <x:c r="D1688" s="5" t="s">
        <x:v>201</x:v>
      </x:c>
      <x:c r="E1688" s="5" t="s">
        <x:v>40</x:v>
      </x:c>
      <x:c r="F1688" s="5" t="s">
        <x:v>158</x:v>
      </x:c>
      <x:c r="G1688" s="5" t="s">
        <x:v>3100</x:v>
      </x:c>
      <x:c r="H1688" s="5" t="s">
        <x:v>58</x:v>
      </x:c>
      <x:c r="I1688" s="5" t="s">
        <x:v>1187</x:v>
      </x:c>
      <x:c r="J1688" s="5" t="s">
        <x:v>45</x:v>
      </x:c>
      <x:c r="K1688" s="5" t="s">
        <x:v>117</x:v>
      </x:c>
      <x:c r="L1688" s="5" t="s">
        <x:v>94</x:v>
      </x:c>
      <x:c r="M1688" s="5" t="s">
        <x:v>142</x:v>
      </x:c>
      <x:c r="N1688" s="6">
        <x:v>-1</x:v>
      </x:c>
      <x:c r="O1688" s="7">
        <x:v>195.37</x:v>
      </x:c>
      <x:c r="P1688" s="8">
        <x:v>0.20000000000000001</x:v>
      </x:c>
      <x:c r="Q1688" s="7">
        <x:v>123.81</x:v>
      </x:c>
      <x:c r="R1688" s="7">
        <x:v>-156.30000000000001</x:v>
      </x:c>
      <x:c r="S1688" s="5" t="s">
        <x:v>49</x:v>
      </x:c>
      <x:c r="T1688" s="7">
        <x:v>91229.289999999994</x:v>
      </x:c>
      <x:c r="U1688" s="6">
        <x:v>0</x:v>
      </x:c>
      <x:c r="V1688" s="6">
        <x:v>35</x:v>
      </x:c>
      <x:c r="W1688" s="5" t="s">
        <x:v>96</x:v>
      </x:c>
      <x:c r="X1688" s="5" t="s">
        <x:v>51</x:v>
      </x:c>
    </x:row>
    <x:row r="1689">
      <x:c r="A1689" s="5" t="s">
        <x:v>3101</x:v>
      </x:c>
      <x:c r="B1689" s="5">
        <x:v>45325</x:v>
      </x:c>
      <x:c r="C1689" s="5" t="s">
        <x:v>100</x:v>
      </x:c>
      <x:c r="D1689" s="5" t="s">
        <x:v>101</x:v>
      </x:c>
      <x:c r="E1689" s="5" t="s">
        <x:v>90</x:v>
      </x:c>
      <x:c r="F1689" s="5" t="s">
        <x:v>102</x:v>
      </x:c>
      <x:c r="G1689" s="5" t="s">
        <x:v>3102</x:v>
      </x:c>
      <x:c r="H1689" s="5" t="s">
        <x:v>78</x:v>
      </x:c>
      <x:c r="I1689" s="5" t="s">
        <x:v>405</x:v>
      </x:c>
      <x:c r="J1689" s="5" t="s">
        <x:v>60</x:v>
      </x:c>
      <x:c r="K1689" s="5" t="s">
        <x:v>61</x:v>
      </x:c>
      <x:c r="L1689" s="5" t="s">
        <x:v>47</x:v>
      </x:c>
      <x:c r="M1689" s="5" t="s">
        <x:v>266</x:v>
      </x:c>
      <x:c r="N1689" s="6">
        <x:v>-1</x:v>
      </x:c>
      <x:c r="O1689" s="7">
        <x:v>124.23999999999999</x:v>
      </x:c>
      <x:c r="P1689" s="8">
        <x:v>0.14999999999999999</x:v>
      </x:c>
      <x:c r="Q1689" s="7">
        <x:v>75.150000000000006</x:v>
      </x:c>
      <x:c r="R1689" s="7">
        <x:v>-105.59999999999999</x:v>
      </x:c>
      <x:c r="S1689" s="5" t="s">
        <x:v>49</x:v>
      </x:c>
      <x:c r="T1689" s="7">
        <x:v>76614.139999999999</x:v>
      </x:c>
      <x:c r="U1689" s="6"/>
      <x:c r="V1689" s="6"/>
      <x:c r="W1689" s="5" t="s">
        <x:v>96</x:v>
      </x:c>
      <x:c r="X1689" s="5" t="s">
        <x:v>80</x:v>
      </x:c>
    </x:row>
    <x:row r="1690">
      <x:c r="A1690" s="5" t="s">
        <x:v>3103</x:v>
      </x:c>
      <x:c r="B1690" s="5">
        <x:v>45635</x:v>
      </x:c>
      <x:c r="C1690" s="5" t="s">
        <x:v>216</x:v>
      </x:c>
      <x:c r="D1690" s="5" t="s">
        <x:v>217</x:v>
      </x:c>
      <x:c r="E1690" s="5" t="s">
        <x:v>40</x:v>
      </x:c>
      <x:c r="F1690" s="5" t="s">
        <x:v>102</x:v>
      </x:c>
      <x:c r="G1690" s="5" t="s">
        <x:v>3104</x:v>
      </x:c>
      <x:c r="H1690" s="5" t="s">
        <x:v>104</x:v>
      </x:c>
      <x:c r="I1690" s="5" t="s">
        <x:v>570</x:v>
      </x:c>
      <x:c r="J1690" s="5" t="s">
        <x:v>93</x:v>
      </x:c>
      <x:c r="K1690" s="5" t="s">
        <x:v>117</x:v>
      </x:c>
      <x:c r="L1690" s="5" t="s">
        <x:v>16</x:v>
      </x:c>
      <x:c r="M1690" s="5" t="s">
        <x:v>106</x:v>
      </x:c>
      <x:c r="N1690" s="6">
        <x:v>3</x:v>
      </x:c>
      <x:c r="O1690" s="7">
        <x:v>43.280000000000001</x:v>
      </x:c>
      <x:c r="P1690" s="8">
        <x:v>0.25</x:v>
      </x:c>
      <x:c r="Q1690" s="7">
        <x:v>27.550000000000001</x:v>
      </x:c>
      <x:c r="R1690" s="7">
        <x:v>97.379999999999995</x:v>
      </x:c>
      <x:c r="S1690" s="5" t="s">
        <x:v>49</x:v>
      </x:c>
      <x:c r="T1690" s="7">
        <x:v>187087.32000000001</x:v>
      </x:c>
      <x:c r="U1690" s="6"/>
      <x:c r="V1690" s="6"/>
      <x:c r="W1690" s="5" t="s">
        <x:v>50</x:v>
      </x:c>
      <x:c r="X1690" s="5" t="s">
        <x:v>70</x:v>
      </x:c>
    </x:row>
    <x:row r="1691">
      <x:c r="A1691" s="5" t="s">
        <x:v>3105</x:v>
      </x:c>
      <x:c r="B1691" s="5">
        <x:v>45816</x:v>
      </x:c>
      <x:c r="C1691" s="5" t="s">
        <x:v>178</x:v>
      </x:c>
      <x:c r="D1691" s="5" t="s">
        <x:v>179</x:v>
      </x:c>
      <x:c r="E1691" s="5" t="s">
        <x:v>90</x:v>
      </x:c>
      <x:c r="F1691" s="5" t="s">
        <x:v>66</x:v>
      </x:c>
      <x:c r="G1691" s="5" t="s">
        <x:v>2406</x:v>
      </x:c>
      <x:c r="H1691" s="5" t="s">
        <x:v>43</x:v>
      </x:c>
      <x:c r="I1691" s="5" t="s">
        <x:v>111</x:v>
      </x:c>
      <x:c r="J1691" s="5" t="s">
        <x:v>74</x:v>
      </x:c>
      <x:c r="K1691" s="5" t="s">
        <x:v>86</x:v>
      </x:c>
      <x:c r="L1691" s="5" t="s">
        <x:v>16</x:v>
      </x:c>
      <x:c r="M1691" s="5" t="s">
        <x:v>69</x:v>
      </x:c>
      <x:c r="N1691" s="6">
        <x:v>-1</x:v>
      </x:c>
      <x:c r="O1691" s="7">
        <x:v>68.650000000000006</x:v>
      </x:c>
      <x:c r="P1691" s="8">
        <x:v>0.10000000000000001</x:v>
      </x:c>
      <x:c r="Q1691" s="7">
        <x:v>46.899999999999999</x:v>
      </x:c>
      <x:c r="R1691" s="7">
        <x:v>-61.789999999999999</x:v>
      </x:c>
      <x:c r="S1691" s="5" t="s">
        <x:v>49</x:v>
      </x:c>
      <x:c r="T1691" s="7">
        <x:v>139371.69</x:v>
      </x:c>
      <x:c r="U1691" s="6"/>
      <x:c r="V1691" s="6"/>
      <x:c r="W1691" s="5" t="s">
        <x:v>96</x:v>
      </x:c>
      <x:c r="X1691" s="5" t="s">
        <x:v>51</x:v>
      </x:c>
    </x:row>
    <x:row r="1692">
      <x:c r="A1692" s="5" t="s">
        <x:v>3106</x:v>
      </x:c>
      <x:c r="B1692" s="5">
        <x:v>45499</x:v>
      </x:c>
      <x:c r="C1692" s="5" t="s">
        <x:v>88</x:v>
      </x:c>
      <x:c r="D1692" s="5" t="s">
        <x:v>89</x:v>
      </x:c>
      <x:c r="E1692" s="5" t="s">
        <x:v>90</x:v>
      </x:c>
      <x:c r="F1692" s="5" t="s">
        <x:v>56</x:v>
      </x:c>
      <x:c r="G1692" s="5" t="s">
        <x:v>3107</x:v>
      </x:c>
      <x:c r="H1692" s="5" t="s">
        <x:v>78</x:v>
      </x:c>
      <x:c r="I1692" s="5" t="s">
        <x:v>372</x:v>
      </x:c>
      <x:c r="J1692" s="5" t="s">
        <x:v>116</x:v>
      </x:c>
      <x:c r="K1692" s="5" t="s">
        <x:v>46</x:v>
      </x:c>
      <x:c r="L1692" s="5" t="s">
        <x:v>16</x:v>
      </x:c>
      <x:c r="M1692" s="5" t="s">
        <x:v>424</x:v>
      </x:c>
      <x:c r="N1692" s="6">
        <x:v>2</x:v>
      </x:c>
      <x:c r="O1692" s="7">
        <x:v>349.51999999999998</x:v>
      </x:c>
      <x:c r="P1692" s="8">
        <x:v>0.20000000000000001</x:v>
      </x:c>
      <x:c r="Q1692" s="7">
        <x:v>226.47</x:v>
      </x:c>
      <x:c r="R1692" s="7">
        <x:v>559.23000000000002</x:v>
      </x:c>
      <x:c r="S1692" s="5" t="s">
        <x:v>49</x:v>
      </x:c>
      <x:c r="T1692" s="7">
        <x:v>136150.72</x:v>
      </x:c>
      <x:c r="U1692" s="6"/>
      <x:c r="V1692" s="6"/>
      <x:c r="W1692" s="5" t="s">
        <x:v>50</x:v>
      </x:c>
      <x:c r="X1692" s="5" t="s">
        <x:v>70</x:v>
      </x:c>
    </x:row>
    <x:row r="1693">
      <x:c r="A1693" s="5" t="s">
        <x:v>3108</x:v>
      </x:c>
      <x:c r="B1693" s="5">
        <x:v>46064</x:v>
      </x:c>
      <x:c r="C1693" s="5" t="s">
        <x:v>216</x:v>
      </x:c>
      <x:c r="D1693" s="5" t="s">
        <x:v>217</x:v>
      </x:c>
      <x:c r="E1693" s="5" t="s">
        <x:v>40</x:v>
      </x:c>
      <x:c r="F1693" s="5" t="s">
        <x:v>102</x:v>
      </x:c>
      <x:c r="G1693" s="5" t="s">
        <x:v>1732</x:v>
      </x:c>
      <x:c r="H1693" s="5" t="s">
        <x:v>43</x:v>
      </x:c>
      <x:c r="I1693" s="5" t="s">
        <x:v>44</x:v>
      </x:c>
      <x:c r="J1693" s="5" t="s">
        <x:v>45</x:v>
      </x:c>
      <x:c r="K1693" s="5" t="s">
        <x:v>46</x:v>
      </x:c>
      <x:c r="L1693" s="5" t="s">
        <x:v>16</x:v>
      </x:c>
      <x:c r="M1693" s="5" t="s">
        <x:v>384</x:v>
      </x:c>
      <x:c r="N1693" s="6">
        <x:v>1</x:v>
      </x:c>
      <x:c r="O1693" s="7">
        <x:v>276.67000000000002</x:v>
      </x:c>
      <x:c r="P1693" s="8">
        <x:v>0.20000000000000001</x:v>
      </x:c>
      <x:c r="Q1693" s="7">
        <x:v>185.21000000000001</x:v>
      </x:c>
      <x:c r="R1693" s="7">
        <x:v>221.34</x:v>
      </x:c>
      <x:c r="S1693" s="5" t="s">
        <x:v>49</x:v>
      </x:c>
      <x:c r="T1693" s="7">
        <x:v>120492</x:v>
      </x:c>
      <x:c r="U1693" s="6"/>
      <x:c r="V1693" s="6"/>
      <x:c r="W1693" s="5" t="s">
        <x:v>50</x:v>
      </x:c>
      <x:c r="X1693" s="5" t="s">
        <x:v>70</x:v>
      </x:c>
    </x:row>
    <x:row r="1694">
      <x:c r="A1694" s="5" t="s">
        <x:v>3109</x:v>
      </x:c>
      <x:c r="B1694" s="5">
        <x:v>46187</x:v>
      </x:c>
      <x:c r="C1694" s="5" t="s">
        <x:v>156</x:v>
      </x:c>
      <x:c r="D1694" s="5" t="s">
        <x:v>157</x:v>
      </x:c>
      <x:c r="E1694" s="5" t="s">
        <x:v>55</x:v>
      </x:c>
      <x:c r="F1694" s="5" t="s">
        <x:v>158</x:v>
      </x:c>
      <x:c r="G1694" s="5" t="s">
        <x:v>3110</x:v>
      </x:c>
      <x:c r="H1694" s="5" t="s">
        <x:v>104</x:v>
      </x:c>
      <x:c r="I1694" s="5" t="s">
        <x:v>437</x:v>
      </x:c>
      <x:c r="J1694" s="5" t="s">
        <x:v>60</x:v>
      </x:c>
      <x:c r="K1694" s="5" t="s">
        <x:v>46</x:v>
      </x:c>
      <x:c r="L1694" s="5" t="s">
        <x:v>131</x:v>
      </x:c>
      <x:c r="M1694" s="5" t="s">
        <x:v>69</x:v>
      </x:c>
      <x:c r="N1694" s="6">
        <x:v>-4</x:v>
      </x:c>
      <x:c r="O1694" s="7">
        <x:v>87.370000000000005</x:v>
      </x:c>
      <x:c r="P1694" s="8">
        <x:v>0.10000000000000001</x:v>
      </x:c>
      <x:c r="Q1694" s="7">
        <x:v>45.32</x:v>
      </x:c>
      <x:c r="R1694" s="7">
        <x:v>-314.52999999999997</x:v>
      </x:c>
      <x:c r="S1694" s="5" t="s">
        <x:v>49</x:v>
      </x:c>
      <x:c r="T1694" s="7">
        <x:v>74147.639999999999</x:v>
      </x:c>
      <x:c r="U1694" s="6"/>
      <x:c r="V1694" s="6"/>
      <x:c r="W1694" s="5" t="s">
        <x:v>96</x:v>
      </x:c>
      <x:c r="X1694" s="5" t="s">
        <x:v>51</x:v>
      </x:c>
    </x:row>
    <x:row r="1695">
      <x:c r="A1695" s="5" t="s">
        <x:v>3111</x:v>
      </x:c>
      <x:c r="B1695" s="5">
        <x:v>45428</x:v>
      </x:c>
      <x:c r="C1695" s="5" t="s">
        <x:v>185</x:v>
      </x:c>
      <x:c r="D1695" s="5" t="s">
        <x:v>186</x:v>
      </x:c>
      <x:c r="E1695" s="5" t="s">
        <x:v>90</x:v>
      </x:c>
      <x:c r="F1695" s="5" t="s">
        <x:v>41</x:v>
      </x:c>
      <x:c r="G1695" s="5" t="s">
        <x:v>1131</x:v>
      </x:c>
      <x:c r="H1695" s="5" t="s">
        <x:v>58</x:v>
      </x:c>
      <x:c r="I1695" s="5" t="s">
        <x:v>294</x:v>
      </x:c>
      <x:c r="J1695" s="5" t="s">
        <x:v>116</x:v>
      </x:c>
      <x:c r="K1695" s="5" t="s">
        <x:v>117</x:v>
      </x:c>
      <x:c r="L1695" s="5" t="s">
        <x:v>16</x:v>
      </x:c>
      <x:c r="M1695" s="5" t="s">
        <x:v>222</x:v>
      </x:c>
      <x:c r="N1695" s="6">
        <x:v>-2</x:v>
      </x:c>
      <x:c r="O1695" s="7">
        <x:v>295.63999999999999</x:v>
      </x:c>
      <x:c r="P1695" s="8">
        <x:v>0</x:v>
      </x:c>
      <x:c r="Q1695" s="7">
        <x:v>154.37</x:v>
      </x:c>
      <x:c r="R1695" s="7">
        <x:v>-591.27999999999997</x:v>
      </x:c>
      <x:c r="S1695" s="5" t="s">
        <x:v>49</x:v>
      </x:c>
      <x:c r="T1695" s="7">
        <x:v>136007.70000000001</x:v>
      </x:c>
      <x:c r="U1695" s="6"/>
      <x:c r="V1695" s="6"/>
      <x:c r="W1695" s="5" t="s">
        <x:v>96</x:v>
      </x:c>
      <x:c r="X1695" s="5" t="s">
        <x:v>80</x:v>
      </x:c>
    </x:row>
    <x:row r="1696">
      <x:c r="A1696" s="5" t="s">
        <x:v>3112</x:v>
      </x:c>
      <x:c r="B1696" s="5">
        <x:v>45301</x:v>
      </x:c>
      <x:c r="C1696" s="5" t="s">
        <x:v>178</x:v>
      </x:c>
      <x:c r="D1696" s="5" t="s">
        <x:v>179</x:v>
      </x:c>
      <x:c r="E1696" s="5" t="s">
        <x:v>90</x:v>
      </x:c>
      <x:c r="F1696" s="5" t="s">
        <x:v>66</x:v>
      </x:c>
      <x:c r="G1696" s="5" t="s">
        <x:v>2728</x:v>
      </x:c>
      <x:c r="H1696" s="5" t="s">
        <x:v>58</x:v>
      </x:c>
      <x:c r="I1696" s="5" t="s">
        <x:v>525</x:v>
      </x:c>
      <x:c r="J1696" s="5" t="s">
        <x:v>93</x:v>
      </x:c>
      <x:c r="K1696" s="5" t="s">
        <x:v>46</x:v>
      </x:c>
      <x:c r="L1696" s="5" t="s">
        <x:v>16</x:v>
      </x:c>
      <x:c r="M1696" s="5" t="s">
        <x:v>384</x:v>
      </x:c>
      <x:c r="N1696" s="6">
        <x:v>5</x:v>
      </x:c>
      <x:c r="O1696" s="7">
        <x:v>31.969999999999999</x:v>
      </x:c>
      <x:c r="P1696" s="8">
        <x:v>0.20000000000000001</x:v>
      </x:c>
      <x:c r="Q1696" s="7">
        <x:v>22.07</x:v>
      </x:c>
      <x:c r="R1696" s="7">
        <x:v>127.88</x:v>
      </x:c>
      <x:c r="S1696" s="5" t="s">
        <x:v>49</x:v>
      </x:c>
      <x:c r="T1696" s="7">
        <x:v>181706.75</x:v>
      </x:c>
      <x:c r="U1696" s="6"/>
      <x:c r="V1696" s="6"/>
      <x:c r="W1696" s="5" t="s">
        <x:v>50</x:v>
      </x:c>
      <x:c r="X1696" s="5" t="s">
        <x:v>80</x:v>
      </x:c>
    </x:row>
    <x:row r="1697">
      <x:c r="A1697" s="5" t="s">
        <x:v>3113</x:v>
      </x:c>
      <x:c r="B1697" s="5">
        <x:v>45814</x:v>
      </x:c>
      <x:c r="C1697" s="5" t="s">
        <x:v>88</x:v>
      </x:c>
      <x:c r="D1697" s="5" t="s">
        <x:v>89</x:v>
      </x:c>
      <x:c r="E1697" s="5" t="s">
        <x:v>90</x:v>
      </x:c>
      <x:c r="F1697" s="5" t="s">
        <x:v>56</x:v>
      </x:c>
      <x:c r="G1697" s="5" t="s">
        <x:v>3114</x:v>
      </x:c>
      <x:c r="H1697" s="5" t="s">
        <x:v>104</x:v>
      </x:c>
      <x:c r="I1697" s="5" t="s">
        <x:v>619</x:v>
      </x:c>
      <x:c r="J1697" s="5" t="s">
        <x:v>116</x:v>
      </x:c>
      <x:c r="K1697" s="5" t="s">
        <x:v>117</x:v>
      </x:c>
      <x:c r="L1697" s="5" t="s">
        <x:v>94</x:v>
      </x:c>
      <x:c r="M1697" s="5" t="s">
        <x:v>424</x:v>
      </x:c>
      <x:c r="N1697" s="6">
        <x:v>1</x:v>
      </x:c>
      <x:c r="O1697" s="7">
        <x:v>315.54000000000002</x:v>
      </x:c>
      <x:c r="P1697" s="8">
        <x:v>0</x:v>
      </x:c>
      <x:c r="Q1697" s="7">
        <x:v>211</x:v>
      </x:c>
      <x:c r="R1697" s="7">
        <x:v>315.54000000000002</x:v>
      </x:c>
      <x:c r="S1697" s="5" t="s">
        <x:v>49</x:v>
      </x:c>
      <x:c r="T1697" s="7">
        <x:v>100257.28999999999</x:v>
      </x:c>
      <x:c r="U1697" s="6"/>
      <x:c r="V1697" s="6"/>
      <x:c r="W1697" s="5" t="s">
        <x:v>50</x:v>
      </x:c>
      <x:c r="X1697" s="5" t="s">
        <x:v>51</x:v>
      </x:c>
    </x:row>
    <x:row r="1698">
      <x:c r="A1698" s="5" t="s">
        <x:v>3115</x:v>
      </x:c>
      <x:c r="B1698" s="5">
        <x:v>45300</x:v>
      </x:c>
      <x:c r="C1698" s="5" t="s">
        <x:v>127</x:v>
      </x:c>
      <x:c r="D1698" s="5" t="s">
        <x:v>128</x:v>
      </x:c>
      <x:c r="E1698" s="5" t="s">
        <x:v>55</x:v>
      </x:c>
      <x:c r="F1698" s="5" t="s">
        <x:v>41</x:v>
      </x:c>
      <x:c r="G1698" s="5" t="s">
        <x:v>3116</x:v>
      </x:c>
      <x:c r="H1698" s="5" t="s">
        <x:v>104</x:v>
      </x:c>
      <x:c r="I1698" s="5" t="s">
        <x:v>797</x:v>
      </x:c>
      <x:c r="J1698" s="5" t="s">
        <x:v>93</x:v>
      </x:c>
      <x:c r="K1698" s="5" t="s">
        <x:v>117</x:v>
      </x:c>
      <x:c r="L1698" s="5" t="s">
        <x:v>47</x:v>
      </x:c>
      <x:c r="M1698" s="5" t="s">
        <x:v>62</x:v>
      </x:c>
      <x:c r="N1698" s="6">
        <x:v>1</x:v>
      </x:c>
      <x:c r="O1698" s="7">
        <x:v>42.329999999999998</x:v>
      </x:c>
      <x:c r="P1698" s="8">
        <x:v>0</x:v>
      </x:c>
      <x:c r="Q1698" s="7">
        <x:v>28.800000000000001</x:v>
      </x:c>
      <x:c r="R1698" s="7">
        <x:v>42.329999999999998</x:v>
      </x:c>
      <x:c r="S1698" s="5" t="s">
        <x:v>49</x:v>
      </x:c>
      <x:c r="T1698" s="7">
        <x:v>92144.229999999996</x:v>
      </x:c>
      <x:c r="U1698" s="6"/>
      <x:c r="V1698" s="6"/>
      <x:c r="W1698" s="5" t="s">
        <x:v>50</x:v>
      </x:c>
      <x:c r="X1698" s="5" t="s">
        <x:v>70</x:v>
      </x:c>
    </x:row>
    <x:row r="1699">
      <x:c r="A1699" s="5" t="s">
        <x:v>3117</x:v>
      </x:c>
      <x:c r="B1699" s="5">
        <x:v>45777</x:v>
      </x:c>
      <x:c r="C1699" s="5" t="s">
        <x:v>144</x:v>
      </x:c>
      <x:c r="D1699" s="5" t="s">
        <x:v>145</x:v>
      </x:c>
      <x:c r="E1699" s="5" t="s">
        <x:v>55</x:v>
      </x:c>
      <x:c r="F1699" s="5" t="s">
        <x:v>66</x:v>
      </x:c>
      <x:c r="G1699" s="5" t="s">
        <x:v>3118</x:v>
      </x:c>
      <x:c r="H1699" s="5" t="s">
        <x:v>78</x:v>
      </x:c>
      <x:c r="I1699" s="5" t="s">
        <x:v>105</x:v>
      </x:c>
      <x:c r="J1699" s="5" t="s">
        <x:v>74</x:v>
      </x:c>
      <x:c r="K1699" s="5" t="s">
        <x:v>86</x:v>
      </x:c>
      <x:c r="L1699" s="5" t="s">
        <x:v>47</x:v>
      </x:c>
      <x:c r="M1699" s="5" t="s">
        <x:v>471</x:v>
      </x:c>
      <x:c r="N1699" s="6">
        <x:v>2</x:v>
      </x:c>
      <x:c r="O1699" s="7">
        <x:v>84.099999999999994</x:v>
      </x:c>
      <x:c r="P1699" s="8">
        <x:v>0</x:v>
      </x:c>
      <x:c r="Q1699" s="7">
        <x:v>56.020000000000003</x:v>
      </x:c>
      <x:c r="R1699" s="7">
        <x:v>168.19999999999999</x:v>
      </x:c>
      <x:c r="S1699" s="5" t="s">
        <x:v>49</x:v>
      </x:c>
      <x:c r="T1699" s="7">
        <x:v>77055.660000000003</x:v>
      </x:c>
      <x:c r="U1699" s="6"/>
      <x:c r="V1699" s="6"/>
      <x:c r="W1699" s="5" t="s">
        <x:v>50</x:v>
      </x:c>
      <x:c r="X1699" s="5" t="s">
        <x:v>80</x:v>
      </x:c>
    </x:row>
    <x:row r="1700">
      <x:c r="A1700" s="5" t="s">
        <x:v>3119</x:v>
      </x:c>
      <x:c r="B1700" s="5">
        <x:v>45685</x:v>
      </x:c>
      <x:c r="C1700" s="5" t="s">
        <x:v>185</x:v>
      </x:c>
      <x:c r="D1700" s="5" t="s">
        <x:v>186</x:v>
      </x:c>
      <x:c r="E1700" s="5" t="s">
        <x:v>90</x:v>
      </x:c>
      <x:c r="F1700" s="5" t="s">
        <x:v>41</x:v>
      </x:c>
      <x:c r="G1700" s="5" t="s">
        <x:v>3120</x:v>
      </x:c>
      <x:c r="H1700" s="5" t="s">
        <x:v>43</x:v>
      </x:c>
      <x:c r="I1700" s="5" t="s">
        <x:v>550</x:v>
      </x:c>
      <x:c r="J1700" s="5" t="s">
        <x:v>45</x:v>
      </x:c>
      <x:c r="K1700" s="5" t="s">
        <x:v>61</x:v>
      </x:c>
      <x:c r="L1700" s="5" t="s">
        <x:v>94</x:v>
      </x:c>
      <x:c r="M1700" s="5" t="s">
        <x:v>489</x:v>
      </x:c>
      <x:c r="N1700" s="6">
        <x:v>4</x:v>
      </x:c>
      <x:c r="O1700" s="7">
        <x:v>397.06999999999999</x:v>
      </x:c>
      <x:c r="P1700" s="8">
        <x:v>0</x:v>
      </x:c>
      <x:c r="Q1700" s="7">
        <x:v>240.44999999999999</x:v>
      </x:c>
      <x:c r="R1700" s="7">
        <x:v>1588.28</x:v>
      </x:c>
      <x:c r="S1700" s="5" t="s">
        <x:v>49</x:v>
      </x:c>
      <x:c r="T1700" s="7">
        <x:v>101108.39</x:v>
      </x:c>
      <x:c r="U1700" s="6"/>
      <x:c r="V1700" s="6"/>
      <x:c r="W1700" s="5" t="s">
        <x:v>50</x:v>
      </x:c>
      <x:c r="X1700" s="5" t="s">
        <x:v>70</x:v>
      </x:c>
    </x:row>
    <x:row r="1701">
      <x:c r="A1701" s="5" t="s">
        <x:v>3121</x:v>
      </x:c>
      <x:c r="B1701" s="5">
        <x:v>45597</x:v>
      </x:c>
      <x:c r="C1701" s="5" t="s">
        <x:v>100</x:v>
      </x:c>
      <x:c r="D1701" s="5" t="s">
        <x:v>101</x:v>
      </x:c>
      <x:c r="E1701" s="5" t="s">
        <x:v>90</x:v>
      </x:c>
      <x:c r="F1701" s="5" t="s">
        <x:v>102</x:v>
      </x:c>
      <x:c r="G1701" s="5" t="s">
        <x:v>2503</x:v>
      </x:c>
      <x:c r="H1701" s="5" t="s">
        <x:v>78</x:v>
      </x:c>
      <x:c r="I1701" s="5" t="s">
        <x:v>575</x:v>
      </x:c>
      <x:c r="J1701" s="5" t="s">
        <x:v>74</x:v>
      </x:c>
      <x:c r="K1701" s="5" t="s">
        <x:v>46</x:v>
      </x:c>
      <x:c r="L1701" s="5" t="s">
        <x:v>16</x:v>
      </x:c>
      <x:c r="M1701" s="5" t="s">
        <x:v>424</x:v>
      </x:c>
      <x:c r="N1701" s="6">
        <x:v>1</x:v>
      </x:c>
      <x:c r="O1701" s="7">
        <x:v>64.209999999999994</x:v>
      </x:c>
      <x:c r="P1701" s="8">
        <x:v>5.0000000000000003e-002</x:v>
      </x:c>
      <x:c r="Q1701" s="7">
        <x:v>41.68</x:v>
      </x:c>
      <x:c r="R1701" s="7">
        <x:v>61</x:v>
      </x:c>
      <x:c r="S1701" s="5" t="s">
        <x:v>49</x:v>
      </x:c>
      <x:c r="T1701" s="7">
        <x:v>163312.54000000001</x:v>
      </x:c>
      <x:c r="U1701" s="6"/>
      <x:c r="V1701" s="6"/>
      <x:c r="W1701" s="5" t="s">
        <x:v>50</x:v>
      </x:c>
      <x:c r="X1701" s="5" t="s">
        <x:v>70</x:v>
      </x:c>
    </x:row>
    <x:row r="1702">
      <x:c r="A1702" s="5" t="s">
        <x:v>3122</x:v>
      </x:c>
      <x:c r="B1702" s="5">
        <x:v>45506</x:v>
      </x:c>
      <x:c r="C1702" s="5" t="s">
        <x:v>38</x:v>
      </x:c>
      <x:c r="D1702" s="5" t="s">
        <x:v>39</x:v>
      </x:c>
      <x:c r="E1702" s="5" t="s">
        <x:v>40</x:v>
      </x:c>
      <x:c r="F1702" s="5" t="s">
        <x:v>41</x:v>
      </x:c>
      <x:c r="G1702" s="5" t="s">
        <x:v>3123</x:v>
      </x:c>
      <x:c r="H1702" s="5" t="s">
        <x:v>78</x:v>
      </x:c>
      <x:c r="I1702" s="5" t="s">
        <x:v>365</x:v>
      </x:c>
      <x:c r="J1702" s="5" t="s">
        <x:v>74</x:v>
      </x:c>
      <x:c r="K1702" s="5" t="s">
        <x:v>117</x:v>
      </x:c>
      <x:c r="L1702" s="5" t="s">
        <x:v>16</x:v>
      </x:c>
      <x:c r="M1702" s="5" t="s">
        <x:v>258</x:v>
      </x:c>
      <x:c r="N1702" s="6">
        <x:v>-1</x:v>
      </x:c>
      <x:c r="O1702" s="7">
        <x:v>92.769999999999996</x:v>
      </x:c>
      <x:c r="P1702" s="8">
        <x:v>0.10000000000000001</x:v>
      </x:c>
      <x:c r="Q1702" s="7">
        <x:v>50.859999999999999</x:v>
      </x:c>
      <x:c r="R1702" s="7">
        <x:v>-83.489999999999995</x:v>
      </x:c>
      <x:c r="S1702" s="5" t="s">
        <x:v>49</x:v>
      </x:c>
      <x:c r="T1702" s="7">
        <x:v>145056.25</x:v>
      </x:c>
      <x:c r="U1702" s="6"/>
      <x:c r="V1702" s="6"/>
      <x:c r="W1702" s="5" t="s">
        <x:v>96</x:v>
      </x:c>
      <x:c r="X1702" s="5" t="s">
        <x:v>70</x:v>
      </x:c>
    </x:row>
    <x:row r="1703">
      <x:c r="A1703" s="5" t="s">
        <x:v>3124</x:v>
      </x:c>
      <x:c r="B1703" s="5">
        <x:v>45732</x:v>
      </x:c>
      <x:c r="C1703" s="5" t="s">
        <x:v>156</x:v>
      </x:c>
      <x:c r="D1703" s="5" t="s">
        <x:v>157</x:v>
      </x:c>
      <x:c r="E1703" s="5" t="s">
        <x:v>55</x:v>
      </x:c>
      <x:c r="F1703" s="5" t="s">
        <x:v>158</x:v>
      </x:c>
      <x:c r="G1703" s="5" t="s">
        <x:v>1043</x:v>
      </x:c>
      <x:c r="H1703" s="5" t="s">
        <x:v>78</x:v>
      </x:c>
      <x:c r="I1703" s="5" t="s">
        <x:v>616</x:v>
      </x:c>
      <x:c r="J1703" s="5" t="s">
        <x:v>74</x:v>
      </x:c>
      <x:c r="K1703" s="5" t="s">
        <x:v>61</x:v>
      </x:c>
      <x:c r="L1703" s="5" t="s">
        <x:v>16</x:v>
      </x:c>
      <x:c r="M1703" s="5" t="s">
        <x:v>414</x:v>
      </x:c>
      <x:c r="N1703" s="6">
        <x:v>1</x:v>
      </x:c>
      <x:c r="O1703" s="7">
        <x:v>96.359999999999999</x:v>
      </x:c>
      <x:c r="P1703" s="8">
        <x:v>0.25</x:v>
      </x:c>
      <x:c r="Q1703" s="7">
        <x:v>64.439999999999998</x:v>
      </x:c>
      <x:c r="R1703" s="7">
        <x:v>72.269999999999996</x:v>
      </x:c>
      <x:c r="S1703" s="5" t="s">
        <x:v>49</x:v>
      </x:c>
      <x:c r="T1703" s="7">
        <x:v>140659.29000000001</x:v>
      </x:c>
      <x:c r="U1703" s="6"/>
      <x:c r="V1703" s="6"/>
      <x:c r="W1703" s="5" t="s">
        <x:v>50</x:v>
      </x:c>
      <x:c r="X1703" s="5" t="s">
        <x:v>70</x:v>
      </x:c>
    </x:row>
    <x:row r="1704">
      <x:c r="A1704" s="5" t="s">
        <x:v>3125</x:v>
      </x:c>
      <x:c r="B1704" s="5">
        <x:v>45695</x:v>
      </x:c>
      <x:c r="C1704" s="5" t="s">
        <x:v>156</x:v>
      </x:c>
      <x:c r="D1704" s="5" t="s">
        <x:v>157</x:v>
      </x:c>
      <x:c r="E1704" s="5" t="s">
        <x:v>55</x:v>
      </x:c>
      <x:c r="F1704" s="5" t="s">
        <x:v>158</x:v>
      </x:c>
      <x:c r="G1704" s="5" t="s">
        <x:v>2420</x:v>
      </x:c>
      <x:c r="H1704" s="5" t="s">
        <x:v>43</x:v>
      </x:c>
      <x:c r="I1704" s="5" t="s">
        <x:v>250</x:v>
      </x:c>
      <x:c r="J1704" s="5" t="s">
        <x:v>60</x:v>
      </x:c>
      <x:c r="K1704" s="5" t="s">
        <x:v>46</x:v>
      </x:c>
      <x:c r="L1704" s="5" t="s">
        <x:v>47</x:v>
      </x:c>
      <x:c r="M1704" s="5" t="s">
        <x:v>154</x:v>
      </x:c>
      <x:c r="N1704" s="6">
        <x:v>1</x:v>
      </x:c>
      <x:c r="O1704" s="7">
        <x:v>184.30000000000001</x:v>
      </x:c>
      <x:c r="P1704" s="8">
        <x:v>5.0000000000000003e-002</x:v>
      </x:c>
      <x:c r="Q1704" s="7">
        <x:v>120.05</x:v>
      </x:c>
      <x:c r="R1704" s="7">
        <x:v>175.09</x:v>
      </x:c>
      <x:c r="S1704" s="5" t="s">
        <x:v>49</x:v>
      </x:c>
      <x:c r="T1704" s="7">
        <x:v>67879.919999999998</x:v>
      </x:c>
      <x:c r="U1704" s="6"/>
      <x:c r="V1704" s="6"/>
      <x:c r="W1704" s="5" t="s">
        <x:v>50</x:v>
      </x:c>
      <x:c r="X1704" s="5" t="s">
        <x:v>97</x:v>
      </x:c>
    </x:row>
    <x:row r="1705">
      <x:c r="A1705" s="5" t="s">
        <x:v>3126</x:v>
      </x:c>
      <x:c r="B1705" s="5">
        <x:v>45309</x:v>
      </x:c>
      <x:c r="C1705" s="5" t="s">
        <x:v>247</x:v>
      </x:c>
      <x:c r="D1705" s="5" t="s">
        <x:v>248</x:v>
      </x:c>
      <x:c r="E1705" s="5" t="s">
        <x:v>40</x:v>
      </x:c>
      <x:c r="F1705" s="5" t="s">
        <x:v>102</x:v>
      </x:c>
      <x:c r="G1705" s="5" t="s">
        <x:v>2626</x:v>
      </x:c>
      <x:c r="H1705" s="5" t="s">
        <x:v>104</x:v>
      </x:c>
      <x:c r="I1705" s="5" t="s">
        <x:v>570</x:v>
      </x:c>
      <x:c r="J1705" s="5" t="s">
        <x:v>93</x:v>
      </x:c>
      <x:c r="K1705" s="5" t="s">
        <x:v>117</x:v>
      </x:c>
      <x:c r="L1705" s="5" t="s">
        <x:v>16</x:v>
      </x:c>
      <x:c r="M1705" s="5" t="s">
        <x:v>329</x:v>
      </x:c>
      <x:c r="N1705" s="6">
        <x:v>4</x:v>
      </x:c>
      <x:c r="O1705" s="7">
        <x:v>38.57</x:v>
      </x:c>
      <x:c r="P1705" s="8">
        <x:v>0</x:v>
      </x:c>
      <x:c r="Q1705" s="7">
        <x:v>27.550000000000001</x:v>
      </x:c>
      <x:c r="R1705" s="7">
        <x:v>154.28</x:v>
      </x:c>
      <x:c r="S1705" s="5" t="s">
        <x:v>49</x:v>
      </x:c>
      <x:c r="T1705" s="7">
        <x:v>156712.53</x:v>
      </x:c>
      <x:c r="U1705" s="6"/>
      <x:c r="V1705" s="6"/>
      <x:c r="W1705" s="5" t="s">
        <x:v>50</x:v>
      </x:c>
      <x:c r="X1705" s="5" t="s">
        <x:v>97</x:v>
      </x:c>
    </x:row>
    <x:row r="1706">
      <x:c r="A1706" s="5" t="s">
        <x:v>3127</x:v>
      </x:c>
      <x:c r="B1706" s="5">
        <x:v>45398</x:v>
      </x:c>
      <x:c r="C1706" s="5" t="s">
        <x:v>108</x:v>
      </x:c>
      <x:c r="D1706" s="5" t="s">
        <x:v>109</x:v>
      </x:c>
      <x:c r="E1706" s="5" t="s">
        <x:v>90</x:v>
      </x:c>
      <x:c r="F1706" s="5" t="s">
        <x:v>102</x:v>
      </x:c>
      <x:c r="G1706" s="5" t="s">
        <x:v>3128</x:v>
      </x:c>
      <x:c r="H1706" s="5" t="s">
        <x:v>43</x:v>
      </x:c>
      <x:c r="I1706" s="5" t="s">
        <x:v>353</x:v>
      </x:c>
      <x:c r="J1706" s="5" t="s">
        <x:v>45</x:v>
      </x:c>
      <x:c r="K1706" s="5" t="s">
        <x:v>61</x:v>
      </x:c>
      <x:c r="L1706" s="5" t="s">
        <x:v>94</x:v>
      </x:c>
      <x:c r="M1706" s="5" t="s">
        <x:v>118</x:v>
      </x:c>
      <x:c r="N1706" s="6">
        <x:v>1</x:v>
      </x:c>
      <x:c r="O1706" s="7">
        <x:v>427.25</x:v>
      </x:c>
      <x:c r="P1706" s="8">
        <x:v>0.10000000000000001</x:v>
      </x:c>
      <x:c r="Q1706" s="7">
        <x:v>308.20999999999998</x:v>
      </x:c>
      <x:c r="R1706" s="7">
        <x:v>384.52999999999997</x:v>
      </x:c>
      <x:c r="S1706" s="5" t="s">
        <x:v>49</x:v>
      </x:c>
      <x:c r="T1706" s="7">
        <x:v>75271.080000000002</x:v>
      </x:c>
      <x:c r="U1706" s="6"/>
      <x:c r="V1706" s="6"/>
      <x:c r="W1706" s="5" t="s">
        <x:v>50</x:v>
      </x:c>
      <x:c r="X1706" s="5" t="s">
        <x:v>80</x:v>
      </x:c>
    </x:row>
    <x:row r="1707">
      <x:c r="A1707" s="5" t="s">
        <x:v>3129</x:v>
      </x:c>
      <x:c r="B1707" s="5">
        <x:v>45532</x:v>
      </x:c>
      <x:c r="C1707" s="5" t="s">
        <x:v>88</x:v>
      </x:c>
      <x:c r="D1707" s="5" t="s">
        <x:v>89</x:v>
      </x:c>
      <x:c r="E1707" s="5" t="s">
        <x:v>90</x:v>
      </x:c>
      <x:c r="F1707" s="5" t="s">
        <x:v>56</x:v>
      </x:c>
      <x:c r="G1707" s="5" t="s">
        <x:v>3130</x:v>
      </x:c>
      <x:c r="H1707" s="5" t="s">
        <x:v>43</x:v>
      </x:c>
      <x:c r="I1707" s="5" t="s">
        <x:v>370</x:v>
      </x:c>
      <x:c r="J1707" s="5" t="s">
        <x:v>60</x:v>
      </x:c>
      <x:c r="K1707" s="5" t="s">
        <x:v>86</x:v>
      </x:c>
      <x:c r="L1707" s="5" t="s">
        <x:v>94</x:v>
      </x:c>
      <x:c r="M1707" s="5" t="s">
        <x:v>376</x:v>
      </x:c>
      <x:c r="N1707" s="6">
        <x:v>0</x:v>
      </x:c>
      <x:c r="O1707" s="7">
        <x:v>139.03999999999999</x:v>
      </x:c>
      <x:c r="P1707" s="8">
        <x:v>20</x:v>
      </x:c>
      <x:c r="Q1707" s="7">
        <x:v>107.52</x:v>
      </x:c>
      <x:c r="R1707" s="7">
        <x:v>0</x:v>
      </x:c>
      <x:c r="S1707" s="5" t="s">
        <x:v>49</x:v>
      </x:c>
      <x:c r="T1707" s="7">
        <x:v>80584.520000000004</x:v>
      </x:c>
      <x:c r="U1707" s="6"/>
      <x:c r="V1707" s="6"/>
      <x:c r="W1707" s="5" t="s">
        <x:v>151</x:v>
      </x:c>
      <x:c r="X1707" s="5" t="s">
        <x:v>80</x:v>
      </x:c>
    </x:row>
    <x:row r="1708">
      <x:c r="A1708" s="5" t="s">
        <x:v>3131</x:v>
      </x:c>
      <x:c r="B1708" s="5">
        <x:v>46064</x:v>
      </x:c>
      <x:c r="C1708" s="5" t="s">
        <x:v>194</x:v>
      </x:c>
      <x:c r="D1708" s="5" t="s">
        <x:v>195</x:v>
      </x:c>
      <x:c r="E1708" s="5" t="s">
        <x:v>90</x:v>
      </x:c>
      <x:c r="F1708" s="5" t="s">
        <x:v>158</x:v>
      </x:c>
      <x:c r="G1708" s="5" t="s">
        <x:v>3132</x:v>
      </x:c>
      <x:c r="H1708" s="5" t="s">
        <x:v>58</x:v>
      </x:c>
      <x:c r="I1708" s="5" t="s">
        <x:v>73</x:v>
      </x:c>
      <x:c r="J1708" s="5" t="s">
        <x:v>74</x:v>
      </x:c>
      <x:c r="K1708" s="5" t="s">
        <x:v>46</x:v>
      </x:c>
      <x:c r="L1708" s="5" t="s">
        <x:v>47</x:v>
      </x:c>
      <x:c r="M1708" s="5" t="s">
        <x:v>204</x:v>
      </x:c>
      <x:c r="N1708" s="6">
        <x:v>3</x:v>
      </x:c>
      <x:c r="O1708" s="7">
        <x:v>85.180000000000007</x:v>
      </x:c>
      <x:c r="P1708" s="8">
        <x:v>0</x:v>
      </x:c>
      <x:c r="Q1708" s="7">
        <x:v>45.390000000000001</x:v>
      </x:c>
      <x:c r="R1708" s="7">
        <x:v>255.53999999999999</x:v>
      </x:c>
      <x:c r="S1708" s="5" t="s">
        <x:v>49</x:v>
      </x:c>
      <x:c r="T1708" s="7">
        <x:v>63929.110000000001</x:v>
      </x:c>
      <x:c r="U1708" s="6"/>
      <x:c r="V1708" s="6"/>
      <x:c r="W1708" s="5" t="s">
        <x:v>50</x:v>
      </x:c>
      <x:c r="X1708" s="5" t="s">
        <x:v>80</x:v>
      </x:c>
    </x:row>
    <x:row r="1709">
      <x:c r="A1709" s="5" t="s">
        <x:v>3133</x:v>
      </x:c>
      <x:c r="B1709" s="5">
        <x:v>45743</x:v>
      </x:c>
      <x:c r="C1709" s="5" t="s">
        <x:v>216</x:v>
      </x:c>
      <x:c r="D1709" s="5" t="s">
        <x:v>217</x:v>
      </x:c>
      <x:c r="E1709" s="5" t="s">
        <x:v>40</x:v>
      </x:c>
      <x:c r="F1709" s="5" t="s">
        <x:v>102</x:v>
      </x:c>
      <x:c r="G1709" s="5" t="s">
        <x:v>867</x:v>
      </x:c>
      <x:c r="H1709" s="5" t="s">
        <x:v>104</x:v>
      </x:c>
      <x:c r="I1709" s="5" t="s">
        <x:v>1505</x:v>
      </x:c>
      <x:c r="J1709" s="5" t="s">
        <x:v>60</x:v>
      </x:c>
      <x:c r="K1709" s="5" t="s">
        <x:v>86</x:v>
      </x:c>
      <x:c r="L1709" s="5" t="s">
        <x:v>16</x:v>
      </x:c>
      <x:c r="M1709" s="5" t="s">
        <x:v>419</x:v>
      </x:c>
      <x:c r="N1709" s="6">
        <x:v>-1</x:v>
      </x:c>
      <x:c r="O1709" s="7">
        <x:v>193.58000000000001</x:v>
      </x:c>
      <x:c r="P1709" s="8">
        <x:v>0</x:v>
      </x:c>
      <x:c r="Q1709" s="7">
        <x:v>157.96000000000001</x:v>
      </x:c>
      <x:c r="R1709" s="7">
        <x:v>-193.58000000000001</x:v>
      </x:c>
      <x:c r="S1709" s="5" t="s">
        <x:v>49</x:v>
      </x:c>
      <x:c r="T1709" s="7">
        <x:v>137192.04999999999</x:v>
      </x:c>
      <x:c r="U1709" s="6"/>
      <x:c r="V1709" s="6"/>
      <x:c r="W1709" s="5" t="s">
        <x:v>96</x:v>
      </x:c>
      <x:c r="X1709" s="5" t="s">
        <x:v>51</x:v>
      </x:c>
    </x:row>
    <x:row r="1710">
      <x:c r="A1710" s="5" t="s">
        <x:v>3134</x:v>
      </x:c>
      <x:c r="B1710" s="5">
        <x:v>45714</x:v>
      </x:c>
      <x:c r="C1710" s="5" t="s">
        <x:v>100</x:v>
      </x:c>
      <x:c r="D1710" s="5" t="s">
        <x:v>101</x:v>
      </x:c>
      <x:c r="E1710" s="5" t="s">
        <x:v>90</x:v>
      </x:c>
      <x:c r="F1710" s="5" t="s">
        <x:v>102</x:v>
      </x:c>
      <x:c r="G1710" s="5" t="s">
        <x:v>1509</x:v>
      </x:c>
      <x:c r="H1710" s="5" t="s">
        <x:v>43</x:v>
      </x:c>
      <x:c r="I1710" s="5" t="s">
        <x:v>1490</x:v>
      </x:c>
      <x:c r="J1710" s="5" t="s">
        <x:v>45</x:v>
      </x:c>
      <x:c r="K1710" s="5" t="s">
        <x:v>86</x:v>
      </x:c>
      <x:c r="L1710" s="5" t="s">
        <x:v>94</x:v>
      </x:c>
      <x:c r="M1710" s="5" t="s">
        <x:v>75</x:v>
      </x:c>
      <x:c r="N1710" s="6">
        <x:v>1</x:v>
      </x:c>
      <x:c r="O1710" s="7">
        <x:v>368.19999999999999</x:v>
      </x:c>
      <x:c r="P1710" s="8">
        <x:v>5.0000000000000003e-002</x:v>
      </x:c>
      <x:c r="Q1710" s="7">
        <x:v>213.25</x:v>
      </x:c>
      <x:c r="R1710" s="7">
        <x:v>349.79000000000002</x:v>
      </x:c>
      <x:c r="S1710" s="5" t="s">
        <x:v>49</x:v>
      </x:c>
      <x:c r="T1710" s="7">
        <x:v>69787.479999999996</x:v>
      </x:c>
      <x:c r="U1710" s="6"/>
      <x:c r="V1710" s="6"/>
      <x:c r="W1710" s="5" t="s">
        <x:v>50</x:v>
      </x:c>
      <x:c r="X1710" s="5" t="s">
        <x:v>80</x:v>
      </x:c>
    </x:row>
    <x:row r="1711">
      <x:c r="A1711" s="5" t="s">
        <x:v>3135</x:v>
      </x:c>
      <x:c r="B1711" s="5">
        <x:v>46069</x:v>
      </x:c>
      <x:c r="C1711" s="5" t="s">
        <x:v>82</x:v>
      </x:c>
      <x:c r="D1711" s="5" t="s">
        <x:v>83</x:v>
      </x:c>
      <x:c r="E1711" s="5" t="s">
        <x:v>40</x:v>
      </x:c>
      <x:c r="F1711" s="5" t="s">
        <x:v>56</x:v>
      </x:c>
      <x:c r="G1711" s="5" t="s">
        <x:v>3052</x:v>
      </x:c>
      <x:c r="H1711" s="5" t="s">
        <x:v>78</x:v>
      </x:c>
      <x:c r="I1711" s="5" t="s">
        <x:v>517</x:v>
      </x:c>
      <x:c r="J1711" s="5" t="s">
        <x:v>60</x:v>
      </x:c>
      <x:c r="K1711" s="5" t="s">
        <x:v>117</x:v>
      </x:c>
      <x:c r="L1711" s="5" t="s">
        <x:v>16</x:v>
      </x:c>
      <x:c r="M1711" s="5" t="s">
        <x:v>211</x:v>
      </x:c>
      <x:c r="N1711" s="6">
        <x:v>1</x:v>
      </x:c>
      <x:c r="O1711" s="7">
        <x:v>59.990000000000002</x:v>
      </x:c>
      <x:c r="P1711" s="8">
        <x:v>0</x:v>
      </x:c>
      <x:c r="Q1711" s="7">
        <x:v>34.240000000000002</x:v>
      </x:c>
      <x:c r="R1711" s="7">
        <x:v>59.990000000000002</x:v>
      </x:c>
      <x:c r="S1711" s="5" t="s">
        <x:v>49</x:v>
      </x:c>
      <x:c r="T1711" s="7">
        <x:v>135051.45000000001</x:v>
      </x:c>
      <x:c r="U1711" s="6"/>
      <x:c r="V1711" s="6"/>
      <x:c r="W1711" s="5" t="s">
        <x:v>50</x:v>
      </x:c>
      <x:c r="X1711" s="5" t="s">
        <x:v>70</x:v>
      </x:c>
    </x:row>
    <x:row r="1712">
      <x:c r="A1712" s="5" t="s">
        <x:v>3136</x:v>
      </x:c>
      <x:c r="B1712" s="5">
        <x:v>45635</x:v>
      </x:c>
      <x:c r="C1712" s="5" t="s">
        <x:v>82</x:v>
      </x:c>
      <x:c r="D1712" s="5" t="s">
        <x:v>83</x:v>
      </x:c>
      <x:c r="E1712" s="5" t="s">
        <x:v>40</x:v>
      </x:c>
      <x:c r="F1712" s="5" t="s">
        <x:v>56</x:v>
      </x:c>
      <x:c r="G1712" s="5" t="s">
        <x:v>1410</x:v>
      </x:c>
      <x:c r="H1712" s="5" t="s">
        <x:v>78</x:v>
      </x:c>
      <x:c r="I1712" s="5" t="s">
        <x:v>141</x:v>
      </x:c>
      <x:c r="J1712" s="5" t="s">
        <x:v>60</x:v>
      </x:c>
      <x:c r="K1712" s="5" t="s">
        <x:v>86</x:v>
      </x:c>
      <x:c r="L1712" s="5" t="s">
        <x:v>47</x:v>
      </x:c>
      <x:c r="M1712" s="5" t="s">
        <x:v>236</x:v>
      </x:c>
      <x:c r="N1712" s="6">
        <x:v>1</x:v>
      </x:c>
      <x:c r="O1712" s="7">
        <x:v>343.44999999999999</x:v>
      </x:c>
      <x:c r="P1712" s="8">
        <x:v>0.14999999999999999</x:v>
      </x:c>
      <x:c r="Q1712" s="7">
        <x:v>203.69999999999999</x:v>
      </x:c>
      <x:c r="R1712" s="7">
        <x:v>291.93000000000001</x:v>
      </x:c>
      <x:c r="S1712" s="5" t="s">
        <x:v>49</x:v>
      </x:c>
      <x:c r="T1712" s="7">
        <x:v>96752.050000000003</x:v>
      </x:c>
      <x:c r="U1712" s="6"/>
      <x:c r="V1712" s="6"/>
      <x:c r="W1712" s="5" t="s">
        <x:v>50</x:v>
      </x:c>
      <x:c r="X1712" s="5" t="s">
        <x:v>70</x:v>
      </x:c>
    </x:row>
    <x:row r="1713">
      <x:c r="A1713" s="5" t="s">
        <x:v>3137</x:v>
      </x:c>
      <x:c r="B1713" s="5">
        <x:v>45784</x:v>
      </x:c>
      <x:c r="C1713" s="5" t="s">
        <x:v>38</x:v>
      </x:c>
      <x:c r="D1713" s="5" t="s">
        <x:v>39</x:v>
      </x:c>
      <x:c r="E1713" s="5" t="s">
        <x:v>40</x:v>
      </x:c>
      <x:c r="F1713" s="5" t="s">
        <x:v>41</x:v>
      </x:c>
      <x:c r="G1713" s="5" t="s">
        <x:v>3138</x:v>
      </x:c>
      <x:c r="H1713" s="5" t="s">
        <x:v>58</x:v>
      </x:c>
      <x:c r="I1713" s="5" t="s">
        <x:v>757</x:v>
      </x:c>
      <x:c r="J1713" s="5" t="s">
        <x:v>116</x:v>
      </x:c>
      <x:c r="K1713" s="5" t="s">
        <x:v>117</x:v>
      </x:c>
      <x:c r="L1713" s="5" t="s">
        <x:v>16</x:v>
      </x:c>
      <x:c r="M1713" s="5" t="s">
        <x:v>170</x:v>
      </x:c>
      <x:c r="N1713" s="6">
        <x:v>1</x:v>
      </x:c>
      <x:c r="O1713" s="7">
        <x:v>283.87</x:v>
      </x:c>
      <x:c r="P1713" s="8">
        <x:v>0</x:v>
      </x:c>
      <x:c r="Q1713" s="7">
        <x:v>221.74000000000001</x:v>
      </x:c>
      <x:c r="R1713" s="7">
        <x:v>283.87</x:v>
      </x:c>
      <x:c r="S1713" s="5" t="s">
        <x:v>49</x:v>
      </x:c>
      <x:c r="T1713" s="7">
        <x:v>150140.76000000001</x:v>
      </x:c>
      <x:c r="U1713" s="6"/>
      <x:c r="V1713" s="6"/>
      <x:c r="W1713" s="5" t="s">
        <x:v>50</x:v>
      </x:c>
      <x:c r="X1713" s="5" t="s">
        <x:v>70</x:v>
      </x:c>
    </x:row>
    <x:row r="1714">
      <x:c r="A1714" s="5" t="s">
        <x:v>3139</x:v>
      </x:c>
      <x:c r="B1714" s="5">
        <x:v>45479</x:v>
      </x:c>
      <x:c r="C1714" s="5" t="s">
        <x:v>53</x:v>
      </x:c>
      <x:c r="D1714" s="5" t="s">
        <x:v>54</x:v>
      </x:c>
      <x:c r="E1714" s="5" t="s">
        <x:v>55</x:v>
      </x:c>
      <x:c r="F1714" s="5" t="s">
        <x:v>56</x:v>
      </x:c>
      <x:c r="G1714" s="5" t="s">
        <x:v>1706</x:v>
      </x:c>
      <x:c r="H1714" s="5" t="s">
        <x:v>43</x:v>
      </x:c>
      <x:c r="I1714" s="5" t="s">
        <x:v>619</x:v>
      </x:c>
      <x:c r="J1714" s="5" t="s">
        <x:v>116</x:v>
      </x:c>
      <x:c r="K1714" s="5" t="s">
        <x:v>117</x:v>
      </x:c>
      <x:c r="L1714" s="5" t="s">
        <x:v>254</x:v>
      </x:c>
      <x:c r="M1714" s="5" t="s">
        <x:v>424</x:v>
      </x:c>
      <x:c r="N1714" s="6">
        <x:v>2</x:v>
      </x:c>
      <x:c r="O1714" s="7">
        <x:v>325.13</x:v>
      </x:c>
      <x:c r="P1714" s="8">
        <x:v>0.20000000000000001</x:v>
      </x:c>
      <x:c r="Q1714" s="7">
        <x:v>211</x:v>
      </x:c>
      <x:c r="R1714" s="7">
        <x:v>520.21000000000004</x:v>
      </x:c>
      <x:c r="S1714" s="5" t="s">
        <x:v>49</x:v>
      </x:c>
      <x:c r="T1714" s="7">
        <x:v>136150.72</x:v>
      </x:c>
      <x:c r="U1714" s="6"/>
      <x:c r="V1714" s="6"/>
      <x:c r="W1714" s="5" t="s">
        <x:v>50</x:v>
      </x:c>
      <x:c r="X1714" s="5" t="s">
        <x:v>70</x:v>
      </x:c>
    </x:row>
    <x:row r="1715">
      <x:c r="A1715" s="5" t="s">
        <x:v>3140</x:v>
      </x:c>
      <x:c r="B1715" s="5">
        <x:v>45750</x:v>
      </x:c>
      <x:c r="C1715" s="5" t="s">
        <x:v>100</x:v>
      </x:c>
      <x:c r="D1715" s="5" t="s">
        <x:v>101</x:v>
      </x:c>
      <x:c r="E1715" s="5" t="s">
        <x:v>90</x:v>
      </x:c>
      <x:c r="F1715" s="5" t="s">
        <x:v>102</x:v>
      </x:c>
      <x:c r="G1715" s="5" t="s">
        <x:v>3141</x:v>
      </x:c>
      <x:c r="H1715" s="5" t="s">
        <x:v>43</x:v>
      </x:c>
      <x:c r="I1715" s="5" t="s">
        <x:v>509</x:v>
      </x:c>
      <x:c r="J1715" s="5" t="s">
        <x:v>45</x:v>
      </x:c>
      <x:c r="K1715" s="5" t="s">
        <x:v>61</x:v>
      </x:c>
      <x:c r="L1715" s="5" t="s">
        <x:v>131</x:v>
      </x:c>
      <x:c r="M1715" s="5" t="s">
        <x:v>222</x:v>
      </x:c>
      <x:c r="N1715" s="6">
        <x:v>4</x:v>
      </x:c>
      <x:c r="O1715" s="7">
        <x:v>694.77999999999997</x:v>
      </x:c>
      <x:c r="P1715" s="8">
        <x:v>0.10000000000000001</x:v>
      </x:c>
      <x:c r="Q1715" s="7">
        <x:v>337.99000000000001</x:v>
      </x:c>
      <x:c r="R1715" s="7">
        <x:v>2501.21</x:v>
      </x:c>
      <x:c r="S1715" s="5" t="s">
        <x:v>49</x:v>
      </x:c>
      <x:c r="T1715" s="7">
        <x:v>82621.820000000007</x:v>
      </x:c>
      <x:c r="U1715" s="6"/>
      <x:c r="V1715" s="6"/>
      <x:c r="W1715" s="5" t="s">
        <x:v>50</x:v>
      </x:c>
      <x:c r="X1715" s="5" t="s">
        <x:v>80</x:v>
      </x:c>
    </x:row>
    <x:row r="1716">
      <x:c r="A1716" s="5" t="s">
        <x:v>3142</x:v>
      </x:c>
      <x:c r="B1716" s="5">
        <x:v>45979</x:v>
      </x:c>
      <x:c r="C1716" s="5" t="s">
        <x:v>340</x:v>
      </x:c>
      <x:c r="D1716" s="5" t="s">
        <x:v>341</x:v>
      </x:c>
      <x:c r="E1716" s="5" t="s">
        <x:v>55</x:v>
      </x:c>
      <x:c r="F1716" s="5" t="s">
        <x:v>66</x:v>
      </x:c>
      <x:c r="G1716" s="5" t="s">
        <x:v>1131</x:v>
      </x:c>
      <x:c r="H1716" s="5" t="s">
        <x:v>58</x:v>
      </x:c>
      <x:c r="I1716" s="5" t="s">
        <x:v>564</x:v>
      </x:c>
      <x:c r="J1716" s="5" t="s">
        <x:v>116</x:v>
      </x:c>
      <x:c r="K1716" s="5" t="s">
        <x:v>117</x:v>
      </x:c>
      <x:c r="L1716" s="5" t="s">
        <x:v>16</x:v>
      </x:c>
      <x:c r="M1716" s="5" t="s">
        <x:v>62</x:v>
      </x:c>
      <x:c r="N1716" s="6">
        <x:v>3</x:v>
      </x:c>
      <x:c r="O1716" s="7">
        <x:v>159.68000000000001</x:v>
      </x:c>
      <x:c r="P1716" s="8">
        <x:v>10</x:v>
      </x:c>
      <x:c r="Q1716" s="7">
        <x:v>90.079999999999998</x:v>
      </x:c>
      <x:c r="R1716" s="7">
        <x:v>431.13999999999999</x:v>
      </x:c>
      <x:c r="S1716" s="5" t="s">
        <x:v>49</x:v>
      </x:c>
      <x:c r="T1716" s="7">
        <x:v>191492.26999999999</x:v>
      </x:c>
      <x:c r="U1716" s="6"/>
      <x:c r="V1716" s="6"/>
      <x:c r="W1716" s="5" t="s">
        <x:v>50</x:v>
      </x:c>
      <x:c r="X1716" s="5" t="s">
        <x:v>51</x:v>
      </x:c>
    </x:row>
    <x:row r="1717">
      <x:c r="A1717" s="5" t="s">
        <x:v>3143</x:v>
      </x:c>
      <x:c r="B1717" s="5">
        <x:v>45485</x:v>
      </x:c>
      <x:c r="C1717" s="5" t="s">
        <x:v>283</x:v>
      </x:c>
      <x:c r="D1717" s="5" t="s">
        <x:v>284</x:v>
      </x:c>
      <x:c r="E1717" s="5" t="s">
        <x:v>55</x:v>
      </x:c>
      <x:c r="F1717" s="5" t="s">
        <x:v>56</x:v>
      </x:c>
      <x:c r="G1717" s="5" t="s">
        <x:v>641</x:v>
      </x:c>
      <x:c r="H1717" s="5" t="s">
        <x:v>78</x:v>
      </x:c>
      <x:c r="I1717" s="5" t="s">
        <x:v>488</x:v>
      </x:c>
      <x:c r="J1717" s="5" t="s">
        <x:v>74</x:v>
      </x:c>
      <x:c r="K1717" s="5" t="s">
        <x:v>117</x:v>
      </x:c>
      <x:c r="L1717" s="5" t="s">
        <x:v>47</x:v>
      </x:c>
      <x:c r="M1717" s="5" t="s">
        <x:v>154</x:v>
      </x:c>
      <x:c r="N1717" s="6">
        <x:v>1</x:v>
      </x:c>
      <x:c r="O1717" s="7">
        <x:v>53.32</x:v>
      </x:c>
      <x:c r="P1717" s="8">
        <x:v>0.10000000000000001</x:v>
      </x:c>
      <x:c r="Q1717" s="7">
        <x:v>27.350000000000001</x:v>
      </x:c>
      <x:c r="R1717" s="7">
        <x:v>47.990000000000002</x:v>
      </x:c>
      <x:c r="S1717" s="5" t="s">
        <x:v>49</x:v>
      </x:c>
      <x:c r="T1717" s="7">
        <x:v>84983.369999999995</x:v>
      </x:c>
      <x:c r="U1717" s="6"/>
      <x:c r="V1717" s="6"/>
      <x:c r="W1717" s="5" t="s">
        <x:v>50</x:v>
      </x:c>
      <x:c r="X1717" s="5" t="s">
        <x:v>97</x:v>
      </x:c>
    </x:row>
    <x:row r="1718">
      <x:c r="A1718" s="5" t="s">
        <x:v>3144</x:v>
      </x:c>
      <x:c r="B1718" s="5">
        <x:v>45297</x:v>
      </x:c>
      <x:c r="C1718" s="5" t="s">
        <x:v>53</x:v>
      </x:c>
      <x:c r="D1718" s="5" t="s">
        <x:v>54</x:v>
      </x:c>
      <x:c r="E1718" s="5" t="s">
        <x:v>55</x:v>
      </x:c>
      <x:c r="F1718" s="5" t="s">
        <x:v>56</x:v>
      </x:c>
      <x:c r="G1718" s="5" t="s">
        <x:v>3145</x:v>
      </x:c>
      <x:c r="H1718" s="5" t="s">
        <x:v>78</x:v>
      </x:c>
      <x:c r="I1718" s="5" t="s">
        <x:v>494</x:v>
      </x:c>
      <x:c r="J1718" s="5" t="s">
        <x:v>45</x:v>
      </x:c>
      <x:c r="K1718" s="5" t="s">
        <x:v>117</x:v>
      </x:c>
      <x:c r="L1718" s="5" t="s">
        <x:v>16</x:v>
      </x:c>
      <x:c r="M1718" s="5" t="s">
        <x:v>204</x:v>
      </x:c>
      <x:c r="N1718" s="6">
        <x:v>-3</x:v>
      </x:c>
      <x:c r="O1718" s="7">
        <x:v>752.02999999999997</x:v>
      </x:c>
      <x:c r="P1718" s="8">
        <x:v>0.10000000000000001</x:v>
      </x:c>
      <x:c r="Q1718" s="7">
        <x:v>417.19999999999999</x:v>
      </x:c>
      <x:c r="R1718" s="7">
        <x:v>-2030.48</x:v>
      </x:c>
      <x:c r="S1718" s="5" t="s">
        <x:v>49</x:v>
      </x:c>
      <x:c r="T1718" s="7">
        <x:v>201548.91</x:v>
      </x:c>
      <x:c r="U1718" s="6"/>
      <x:c r="V1718" s="6"/>
      <x:c r="W1718" s="5" t="s">
        <x:v>96</x:v>
      </x:c>
      <x:c r="X1718" s="5" t="s">
        <x:v>70</x:v>
      </x:c>
    </x:row>
    <x:row r="1719">
      <x:c r="A1719" s="5" t="s">
        <x:v>3146</x:v>
      </x:c>
      <x:c r="B1719" s="5">
        <x:v>45744</x:v>
      </x:c>
      <x:c r="C1719" s="5" t="s">
        <x:v>88</x:v>
      </x:c>
      <x:c r="D1719" s="5" t="s">
        <x:v>89</x:v>
      </x:c>
      <x:c r="E1719" s="5" t="s">
        <x:v>90</x:v>
      </x:c>
      <x:c r="F1719" s="5" t="s">
        <x:v>56</x:v>
      </x:c>
      <x:c r="G1719" s="5" t="s">
        <x:v>2155</x:v>
      </x:c>
      <x:c r="H1719" s="5" t="s">
        <x:v>104</x:v>
      </x:c>
      <x:c r="I1719" s="5" t="s">
        <x:v>111</x:v>
      </x:c>
      <x:c r="J1719" s="5" t="s">
        <x:v>74</x:v>
      </x:c>
      <x:c r="K1719" s="5" t="s">
        <x:v>86</x:v>
      </x:c>
      <x:c r="L1719" s="5" t="s">
        <x:v>16</x:v>
      </x:c>
      <x:c r="M1719" s="5" t="s">
        <x:v>106</x:v>
      </x:c>
      <x:c r="N1719" s="6">
        <x:v>1</x:v>
      </x:c>
      <x:c r="O1719" s="7">
        <x:v>64.840000000000003</x:v>
      </x:c>
      <x:c r="P1719" s="8">
        <x:v>0.20000000000000001</x:v>
      </x:c>
      <x:c r="Q1719" s="7">
        <x:v>46.899999999999999</x:v>
      </x:c>
      <x:c r="R1719" s="7">
        <x:v>51.869999999999997</x:v>
      </x:c>
      <x:c r="S1719" s="5" t="s">
        <x:v>49</x:v>
      </x:c>
      <x:c r="T1719" s="7">
        <x:v>162113.92999999999</x:v>
      </x:c>
      <x:c r="U1719" s="6"/>
      <x:c r="V1719" s="6"/>
      <x:c r="W1719" s="5" t="s">
        <x:v>50</x:v>
      </x:c>
      <x:c r="X1719" s="5" t="s">
        <x:v>80</x:v>
      </x:c>
    </x:row>
    <x:row r="1720">
      <x:c r="A1720" s="5" t="s">
        <x:v>3147</x:v>
      </x:c>
      <x:c r="B1720" s="5">
        <x:v>45635</x:v>
      </x:c>
      <x:c r="C1720" s="5" t="s">
        <x:v>127</x:v>
      </x:c>
      <x:c r="D1720" s="5" t="s">
        <x:v>128</x:v>
      </x:c>
      <x:c r="E1720" s="5" t="s">
        <x:v>55</x:v>
      </x:c>
      <x:c r="F1720" s="5" t="s">
        <x:v>41</x:v>
      </x:c>
      <x:c r="G1720" s="5" t="s">
        <x:v>2455</x:v>
      </x:c>
      <x:c r="H1720" s="5" t="s">
        <x:v>58</x:v>
      </x:c>
      <x:c r="I1720" s="5" t="s">
        <x:v>703</x:v>
      </x:c>
      <x:c r="J1720" s="5" t="s">
        <x:v>93</x:v>
      </x:c>
      <x:c r="K1720" s="5" t="s">
        <x:v>117</x:v>
      </x:c>
      <x:c r="L1720" s="5" t="s">
        <x:v>131</x:v>
      </x:c>
      <x:c r="M1720" s="5" t="s">
        <x:v>350</x:v>
      </x:c>
      <x:c r="N1720" s="6">
        <x:v>1</x:v>
      </x:c>
      <x:c r="O1720" s="7">
        <x:v>44.119999999999997</x:v>
      </x:c>
      <x:c r="P1720" s="8">
        <x:v>0.25</x:v>
      </x:c>
      <x:c r="Q1720" s="7">
        <x:v>30.600000000000001</x:v>
      </x:c>
      <x:c r="R1720" s="7">
        <x:v>33.090000000000003</x:v>
      </x:c>
      <x:c r="S1720" s="5" t="s">
        <x:v>49</x:v>
      </x:c>
      <x:c r="T1720" s="7">
        <x:v>79575.050000000003</x:v>
      </x:c>
      <x:c r="U1720" s="6"/>
      <x:c r="V1720" s="6"/>
      <x:c r="W1720" s="5" t="s">
        <x:v>50</x:v>
      </x:c>
      <x:c r="X1720" s="5" t="s">
        <x:v>97</x:v>
      </x:c>
    </x:row>
    <x:row r="1721">
      <x:c r="A1721" s="5" t="s">
        <x:v>3148</x:v>
      </x:c>
      <x:c r="B1721" s="5">
        <x:v>45549</x:v>
      </x:c>
      <x:c r="C1721" s="5" t="s">
        <x:v>53</x:v>
      </x:c>
      <x:c r="D1721" s="5" t="s">
        <x:v>54</x:v>
      </x:c>
      <x:c r="E1721" s="5" t="s">
        <x:v>55</x:v>
      </x:c>
      <x:c r="F1721" s="5" t="s">
        <x:v>56</x:v>
      </x:c>
      <x:c r="G1721" s="5" t="s">
        <x:v>2006</x:v>
      </x:c>
      <x:c r="H1721" s="5" t="s">
        <x:v>58</x:v>
      </x:c>
      <x:c r="I1721" s="5" t="s">
        <x:v>894</x:v>
      </x:c>
      <x:c r="J1721" s="5" t="s">
        <x:v>45</x:v>
      </x:c>
      <x:c r="K1721" s="5" t="s">
        <x:v>46</x:v>
      </x:c>
      <x:c r="L1721" s="5" t="s">
        <x:v>16</x:v>
      </x:c>
      <x:c r="M1721" s="5" t="s">
        <x:v>198</x:v>
      </x:c>
      <x:c r="N1721" s="6">
        <x:v>1</x:v>
      </x:c>
      <x:c r="O1721" s="7">
        <x:v>361.97000000000003</x:v>
      </x:c>
      <x:c r="P1721" s="8">
        <x:v>0.20000000000000001</x:v>
      </x:c>
      <x:c r="Q1721" s="7">
        <x:v>197.65000000000001</x:v>
      </x:c>
      <x:c r="R1721" s="7">
        <x:v>289.57999999999998</x:v>
      </x:c>
      <x:c r="S1721" s="5" t="s">
        <x:v>49</x:v>
      </x:c>
      <x:c r="T1721" s="7">
        <x:v>192079.57999999999</x:v>
      </x:c>
      <x:c r="U1721" s="6"/>
      <x:c r="V1721" s="6"/>
      <x:c r="W1721" s="5" t="s">
        <x:v>50</x:v>
      </x:c>
      <x:c r="X1721" s="5" t="s">
        <x:v>97</x:v>
      </x:c>
    </x:row>
    <x:row r="1722">
      <x:c r="A1722" s="5" t="s">
        <x:v>3149</x:v>
      </x:c>
      <x:c r="B1722" s="5">
        <x:v>45747</x:v>
      </x:c>
      <x:c r="C1722" s="5" t="s">
        <x:v>38</x:v>
      </x:c>
      <x:c r="D1722" s="5" t="s">
        <x:v>39</x:v>
      </x:c>
      <x:c r="E1722" s="5" t="s">
        <x:v>40</x:v>
      </x:c>
      <x:c r="F1722" s="5" t="s">
        <x:v>41</x:v>
      </x:c>
      <x:c r="G1722" s="5" t="s">
        <x:v>3150</x:v>
      </x:c>
      <x:c r="H1722" s="5" t="s">
        <x:v>78</x:v>
      </x:c>
      <x:c r="I1722" s="5" t="s">
        <x:v>147</x:v>
      </x:c>
      <x:c r="J1722" s="5" t="s">
        <x:v>93</x:v>
      </x:c>
      <x:c r="K1722" s="5" t="s">
        <x:v>61</x:v>
      </x:c>
      <x:c r="L1722" s="5" t="s">
        <x:v>16</x:v>
      </x:c>
      <x:c r="M1722" s="5" t="s">
        <x:v>384</x:v>
      </x:c>
      <x:c r="N1722" s="6">
        <x:v>4</x:v>
      </x:c>
      <x:c r="O1722" s="7">
        <x:v>26.289999999999999</x:v>
      </x:c>
      <x:c r="P1722" s="8">
        <x:v>5.0000000000000003e-002</x:v>
      </x:c>
      <x:c r="Q1722" s="7">
        <x:v>17.789999999999999</x:v>
      </x:c>
      <x:c r="R1722" s="7">
        <x:v>99.900000000000006</x:v>
      </x:c>
      <x:c r="S1722" s="5" t="s">
        <x:v>49</x:v>
      </x:c>
      <x:c r="T1722" s="7">
        <x:v>186917.48000000001</x:v>
      </x:c>
      <x:c r="U1722" s="6"/>
      <x:c r="V1722" s="6"/>
      <x:c r="W1722" s="5" t="s">
        <x:v>50</x:v>
      </x:c>
      <x:c r="X1722" s="5" t="s">
        <x:v>51</x:v>
      </x:c>
    </x:row>
    <x:row r="1723">
      <x:c r="A1723" s="5" t="s">
        <x:v>3151</x:v>
      </x:c>
      <x:c r="B1723" s="5">
        <x:v>45999</x:v>
      </x:c>
      <x:c r="C1723" s="5" t="s">
        <x:v>144</x:v>
      </x:c>
      <x:c r="D1723" s="5" t="s">
        <x:v>145</x:v>
      </x:c>
      <x:c r="E1723" s="5" t="s">
        <x:v>55</x:v>
      </x:c>
      <x:c r="F1723" s="5" t="s">
        <x:v>66</x:v>
      </x:c>
      <x:c r="G1723" s="5" t="s">
        <x:v>3152</x:v>
      </x:c>
      <x:c r="H1723" s="5" t="s">
        <x:v>78</x:v>
      </x:c>
      <x:c r="I1723" s="5" t="s">
        <x:v>667</x:v>
      </x:c>
      <x:c r="J1723" s="5" t="s">
        <x:v>45</x:v>
      </x:c>
      <x:c r="K1723" s="5" t="s">
        <x:v>117</x:v>
      </x:c>
      <x:c r="L1723" s="5" t="s">
        <x:v>243</x:v>
      </x:c>
      <x:c r="M1723" s="5" t="s">
        <x:v>376</x:v>
      </x:c>
      <x:c r="N1723" s="6">
        <x:v>4</x:v>
      </x:c>
      <x:c r="O1723" s="7">
        <x:v>330.25</x:v>
      </x:c>
      <x:c r="P1723" s="8">
        <x:v>5.0000000000000003e-002</x:v>
      </x:c>
      <x:c r="Q1723" s="7">
        <x:v>237.46000000000001</x:v>
      </x:c>
      <x:c r="R1723" s="7">
        <x:v>1254.95</x:v>
      </x:c>
      <x:c r="S1723" s="5" t="s">
        <x:v>49</x:v>
      </x:c>
      <x:c r="T1723" s="7"/>
      <x:c r="U1723" s="6"/>
      <x:c r="V1723" s="6"/>
      <x:c r="W1723" s="5" t="s">
        <x:v>50</x:v>
      </x:c>
      <x:c r="X1723" s="5" t="s">
        <x:v>70</x:v>
      </x:c>
    </x:row>
    <x:row r="1724">
      <x:c r="A1724" s="5" t="s">
        <x:v>3153</x:v>
      </x:c>
      <x:c r="B1724" s="5">
        <x:v>45978</x:v>
      </x:c>
      <x:c r="C1724" s="5" t="s">
        <x:v>178</x:v>
      </x:c>
      <x:c r="D1724" s="5" t="s">
        <x:v>179</x:v>
      </x:c>
      <x:c r="E1724" s="5" t="s">
        <x:v>90</x:v>
      </x:c>
      <x:c r="F1724" s="5" t="s">
        <x:v>66</x:v>
      </x:c>
      <x:c r="G1724" s="5" t="s">
        <x:v>2789</x:v>
      </x:c>
      <x:c r="H1724" s="5" t="s">
        <x:v>104</x:v>
      </x:c>
      <x:c r="I1724" s="5" t="s">
        <x:v>719</x:v>
      </x:c>
      <x:c r="J1724" s="5" t="s">
        <x:v>93</x:v>
      </x:c>
      <x:c r="K1724" s="5" t="s">
        <x:v>117</x:v>
      </x:c>
      <x:c r="L1724" s="5" t="s">
        <x:v>47</x:v>
      </x:c>
      <x:c r="M1724" s="5" t="s">
        <x:v>419</x:v>
      </x:c>
      <x:c r="N1724" s="6">
        <x:v>1</x:v>
      </x:c>
      <x:c r="O1724" s="7">
        <x:v>54.810000000000002</x:v>
      </x:c>
      <x:c r="P1724" s="8">
        <x:v>0.25</x:v>
      </x:c>
      <x:c r="Q1724" s="7">
        <x:v>43.920000000000002</x:v>
      </x:c>
      <x:c r="R1724" s="7">
        <x:v>41.109999999999999</x:v>
      </x:c>
      <x:c r="S1724" s="5" t="s">
        <x:v>49</x:v>
      </x:c>
      <x:c r="T1724" s="7">
        <x:v>91871.729999999996</x:v>
      </x:c>
      <x:c r="U1724" s="6"/>
      <x:c r="V1724" s="6"/>
      <x:c r="W1724" s="5" t="s">
        <x:v>50</x:v>
      </x:c>
      <x:c r="X1724" s="5" t="s">
        <x:v>97</x:v>
      </x:c>
    </x:row>
    <x:row r="1725">
      <x:c r="A1725" s="5" t="s">
        <x:v>3154</x:v>
      </x:c>
      <x:c r="B1725" s="5">
        <x:v>46174</x:v>
      </x:c>
      <x:c r="C1725" s="5" t="s">
        <x:v>64</x:v>
      </x:c>
      <x:c r="D1725" s="5" t="s">
        <x:v>65</x:v>
      </x:c>
      <x:c r="E1725" s="5" t="s">
        <x:v>40</x:v>
      </x:c>
      <x:c r="F1725" s="5" t="s">
        <x:v>66</x:v>
      </x:c>
      <x:c r="G1725" s="5" t="s">
        <x:v>308</x:v>
      </x:c>
      <x:c r="H1725" s="5" t="s">
        <x:v>78</x:v>
      </x:c>
      <x:c r="I1725" s="5" t="s">
        <x:v>525</x:v>
      </x:c>
      <x:c r="J1725" s="5" t="s">
        <x:v>93</x:v>
      </x:c>
      <x:c r="K1725" s="5" t="s">
        <x:v>46</x:v>
      </x:c>
      <x:c r="L1725" s="5" t="s">
        <x:v>47</x:v>
      </x:c>
      <x:c r="M1725" s="5" t="s">
        <x:v>170</x:v>
      </x:c>
      <x:c r="N1725" s="6">
        <x:v>1</x:v>
      </x:c>
      <x:c r="O1725" s="7">
        <x:v>29.969999999999999</x:v>
      </x:c>
      <x:c r="P1725" s="8">
        <x:v>0</x:v>
      </x:c>
      <x:c r="Q1725" s="7">
        <x:v>22.07</x:v>
      </x:c>
      <x:c r="R1725" s="7">
        <x:v>29.969999999999999</x:v>
      </x:c>
      <x:c r="S1725" s="5" t="s">
        <x:v>49</x:v>
      </x:c>
      <x:c r="T1725" s="7">
        <x:v>64241.190000000002</x:v>
      </x:c>
      <x:c r="U1725" s="6"/>
      <x:c r="V1725" s="6"/>
      <x:c r="W1725" s="5" t="s">
        <x:v>50</x:v>
      </x:c>
      <x:c r="X1725" s="5" t="s">
        <x:v>70</x:v>
      </x:c>
    </x:row>
    <x:row r="1726">
      <x:c r="A1726" s="5" t="s">
        <x:v>3155</x:v>
      </x:c>
      <x:c r="B1726" s="5">
        <x:v>45369</x:v>
      </x:c>
      <x:c r="C1726" s="5" t="s">
        <x:v>340</x:v>
      </x:c>
      <x:c r="D1726" s="5" t="s">
        <x:v>341</x:v>
      </x:c>
      <x:c r="E1726" s="5" t="s">
        <x:v>55</x:v>
      </x:c>
      <x:c r="F1726" s="5" t="s">
        <x:v>66</x:v>
      </x:c>
      <x:c r="G1726" s="5" t="s">
        <x:v>3156</x:v>
      </x:c>
      <x:c r="H1726" s="5" t="s">
        <x:v>104</x:v>
      </x:c>
      <x:c r="I1726" s="5" t="s">
        <x:v>458</x:v>
      </x:c>
      <x:c r="J1726" s="5" t="s">
        <x:v>74</x:v>
      </x:c>
      <x:c r="K1726" s="5" t="s">
        <x:v>61</x:v>
      </x:c>
      <x:c r="L1726" s="5" t="s">
        <x:v>16</x:v>
      </x:c>
      <x:c r="M1726" s="5" t="s">
        <x:v>166</x:v>
      </x:c>
      <x:c r="N1726" s="6">
        <x:v>2</x:v>
      </x:c>
      <x:c r="O1726" s="7">
        <x:v>78.609999999999999</x:v>
      </x:c>
      <x:c r="P1726" s="8">
        <x:v>5.0000000000000003e-002</x:v>
      </x:c>
      <x:c r="Q1726" s="7">
        <x:v>59.109999999999999</x:v>
      </x:c>
      <x:c r="R1726" s="7">
        <x:v>149.36000000000001</x:v>
      </x:c>
      <x:c r="S1726" s="5" t="s">
        <x:v>49</x:v>
      </x:c>
      <x:c r="T1726" s="7">
        <x:v>124959.46000000001</x:v>
      </x:c>
      <x:c r="U1726" s="6"/>
      <x:c r="V1726" s="6"/>
      <x:c r="W1726" s="5" t="s">
        <x:v>50</x:v>
      </x:c>
      <x:c r="X1726" s="5" t="s">
        <x:v>51</x:v>
      </x:c>
    </x:row>
    <x:row r="1727">
      <x:c r="A1727" s="5" t="s">
        <x:v>3157</x:v>
      </x:c>
      <x:c r="B1727" s="5">
        <x:v>46075</x:v>
      </x:c>
      <x:c r="C1727" s="5" t="s">
        <x:v>156</x:v>
      </x:c>
      <x:c r="D1727" s="5" t="s">
        <x:v>157</x:v>
      </x:c>
      <x:c r="E1727" s="5" t="s">
        <x:v>55</x:v>
      </x:c>
      <x:c r="F1727" s="5" t="s">
        <x:v>158</x:v>
      </x:c>
      <x:c r="G1727" s="5" t="s">
        <x:v>1014</x:v>
      </x:c>
      <x:c r="H1727" s="5" t="s">
        <x:v>104</x:v>
      </x:c>
      <x:c r="I1727" s="5" t="s">
        <x:v>92</x:v>
      </x:c>
      <x:c r="J1727" s="5" t="s">
        <x:v>93</x:v>
      </x:c>
      <x:c r="K1727" s="5" t="s">
        <x:v>46</x:v>
      </x:c>
      <x:c r="L1727" s="5" t="s">
        <x:v>16</x:v>
      </x:c>
      <x:c r="M1727" s="5" t="s">
        <x:v>483</x:v>
      </x:c>
      <x:c r="N1727" s="6">
        <x:v>0</x:v>
      </x:c>
      <x:c r="O1727" s="7">
        <x:v>29.640000000000001</x:v>
      </x:c>
      <x:c r="P1727" s="8">
        <x:v>0.14999999999999999</x:v>
      </x:c>
      <x:c r="Q1727" s="7">
        <x:v>16.25</x:v>
      </x:c>
      <x:c r="R1727" s="7">
        <x:v>0</x:v>
      </x:c>
      <x:c r="S1727" s="5" t="s">
        <x:v>49</x:v>
      </x:c>
      <x:c r="T1727" s="7">
        <x:v>171964.13</x:v>
      </x:c>
      <x:c r="U1727" s="6"/>
      <x:c r="V1727" s="6"/>
      <x:c r="W1727" s="5" t="s">
        <x:v>151</x:v>
      </x:c>
      <x:c r="X1727" s="5" t="s">
        <x:v>70</x:v>
      </x:c>
    </x:row>
    <x:row r="1728">
      <x:c r="A1728" s="5" t="s">
        <x:v>3158</x:v>
      </x:c>
      <x:c r="B1728" s="5">
        <x:v>45798</x:v>
      </x:c>
      <x:c r="C1728" s="5" t="s">
        <x:v>162</x:v>
      </x:c>
      <x:c r="D1728" s="5" t="s">
        <x:v>163</x:v>
      </x:c>
      <x:c r="E1728" s="5" t="s">
        <x:v>40</x:v>
      </x:c>
      <x:c r="F1728" s="5" t="s">
        <x:v>158</x:v>
      </x:c>
      <x:c r="G1728" s="5" t="s">
        <x:v>3159</x:v>
      </x:c>
      <x:c r="H1728" s="5" t="s">
        <x:v>78</x:v>
      </x:c>
      <x:c r="I1728" s="5" t="s">
        <x:v>550</x:v>
      </x:c>
      <x:c r="J1728" s="5" t="s">
        <x:v>45</x:v>
      </x:c>
      <x:c r="K1728" s="5" t="s">
        <x:v>61</x:v>
      </x:c>
      <x:c r="L1728" s="5" t="s">
        <x:v>47</x:v>
      </x:c>
      <x:c r="M1728" s="5" t="s">
        <x:v>419</x:v>
      </x:c>
      <x:c r="N1728" s="6">
        <x:v>1</x:v>
      </x:c>
      <x:c r="O1728" s="7">
        <x:v>406.57999999999998</x:v>
      </x:c>
      <x:c r="P1728" s="8">
        <x:v>5.0000000000000003e-002</x:v>
      </x:c>
      <x:c r="Q1728" s="7">
        <x:v>240.44999999999999</x:v>
      </x:c>
      <x:c r="R1728" s="7">
        <x:v>386.25</x:v>
      </x:c>
      <x:c r="S1728" s="5" t="s">
        <x:v>49</x:v>
      </x:c>
      <x:c r="T1728" s="7">
        <x:v>87488.110000000001</x:v>
      </x:c>
      <x:c r="U1728" s="6"/>
      <x:c r="V1728" s="6"/>
      <x:c r="W1728" s="5" t="s">
        <x:v>50</x:v>
      </x:c>
      <x:c r="X1728" s="5" t="s">
        <x:v>51</x:v>
      </x:c>
    </x:row>
    <x:row r="1729">
      <x:c r="A1729" s="5" t="s">
        <x:v>3160</x:v>
      </x:c>
      <x:c r="B1729" s="5">
        <x:v>45427</x:v>
      </x:c>
      <x:c r="C1729" s="5" t="s">
        <x:v>156</x:v>
      </x:c>
      <x:c r="D1729" s="5" t="s">
        <x:v>157</x:v>
      </x:c>
      <x:c r="E1729" s="5" t="s">
        <x:v>55</x:v>
      </x:c>
      <x:c r="F1729" s="5" t="s">
        <x:v>158</x:v>
      </x:c>
      <x:c r="G1729" s="5" t="s">
        <x:v>1791</x:v>
      </x:c>
      <x:c r="H1729" s="5" t="s">
        <x:v>104</x:v>
      </x:c>
      <x:c r="I1729" s="5" t="s">
        <x:v>73</x:v>
      </x:c>
      <x:c r="J1729" s="5" t="s">
        <x:v>74</x:v>
      </x:c>
      <x:c r="K1729" s="5" t="s">
        <x:v>46</x:v>
      </x:c>
      <x:c r="L1729" s="5" t="s">
        <x:v>94</x:v>
      </x:c>
      <x:c r="M1729" s="5" t="s">
        <x:v>204</x:v>
      </x:c>
      <x:c r="N1729" s="6">
        <x:v>3</x:v>
      </x:c>
      <x:c r="O1729" s="7">
        <x:v>83.689999999999998</x:v>
      </x:c>
      <x:c r="P1729" s="8">
        <x:v>5.0000000000000003e-002</x:v>
      </x:c>
      <x:c r="Q1729" s="7">
        <x:v>45.390000000000001</x:v>
      </x:c>
      <x:c r="R1729" s="7">
        <x:v>238.52000000000001</x:v>
      </x:c>
      <x:c r="S1729" s="5" t="s">
        <x:v>49</x:v>
      </x:c>
      <x:c r="T1729" s="7">
        <x:v>94352.470000000001</x:v>
      </x:c>
      <x:c r="U1729" s="6"/>
      <x:c r="V1729" s="6"/>
      <x:c r="W1729" s="5" t="s">
        <x:v>50</x:v>
      </x:c>
      <x:c r="X1729" s="5" t="s">
        <x:v>97</x:v>
      </x:c>
    </x:row>
    <x:row r="1730">
      <x:c r="A1730" s="5" t="s">
        <x:v>3161</x:v>
      </x:c>
      <x:c r="B1730" s="5">
        <x:v>45956</x:v>
      </x:c>
      <x:c r="C1730" s="5" t="s">
        <x:v>100</x:v>
      </x:c>
      <x:c r="D1730" s="5" t="s">
        <x:v>101</x:v>
      </x:c>
      <x:c r="E1730" s="5" t="s">
        <x:v>90</x:v>
      </x:c>
      <x:c r="F1730" s="5" t="s">
        <x:v>102</x:v>
      </x:c>
      <x:c r="G1730" s="5" t="s">
        <x:v>3162</x:v>
      </x:c>
      <x:c r="H1730" s="5" t="s">
        <x:v>78</x:v>
      </x:c>
      <x:c r="I1730" s="5" t="s">
        <x:v>261</x:v>
      </x:c>
      <x:c r="J1730" s="5" t="s">
        <x:v>116</x:v>
      </x:c>
      <x:c r="K1730" s="5" t="s">
        <x:v>61</x:v>
      </x:c>
      <x:c r="L1730" s="5" t="s">
        <x:v>47</x:v>
      </x:c>
      <x:c r="M1730" s="5" t="s">
        <x:v>112</x:v>
      </x:c>
      <x:c r="N1730" s="6">
        <x:v>1</x:v>
      </x:c>
      <x:c r="O1730" s="7">
        <x:v>169.80000000000001</x:v>
      </x:c>
      <x:c r="P1730" s="8">
        <x:v>0.25</x:v>
      </x:c>
      <x:c r="Q1730" s="7">
        <x:v>98.629999999999995</x:v>
      </x:c>
      <x:c r="R1730" s="7">
        <x:v>127.34999999999999</x:v>
      </x:c>
      <x:c r="S1730" s="5" t="s">
        <x:v>49</x:v>
      </x:c>
      <x:c r="T1730" s="7">
        <x:v>81376.970000000001</x:v>
      </x:c>
      <x:c r="U1730" s="6"/>
      <x:c r="V1730" s="6"/>
      <x:c r="W1730" s="5" t="s">
        <x:v>50</x:v>
      </x:c>
      <x:c r="X1730" s="5" t="s">
        <x:v>51</x:v>
      </x:c>
    </x:row>
    <x:row r="1731">
      <x:c r="A1731" s="5" t="s">
        <x:v>3163</x:v>
      </x:c>
      <x:c r="B1731" s="5">
        <x:v>45307</x:v>
      </x:c>
      <x:c r="C1731" s="5" t="s">
        <x:v>144</x:v>
      </x:c>
      <x:c r="D1731" s="5" t="s">
        <x:v>145</x:v>
      </x:c>
      <x:c r="E1731" s="5" t="s">
        <x:v>55</x:v>
      </x:c>
      <x:c r="F1731" s="5" t="s">
        <x:v>66</x:v>
      </x:c>
      <x:c r="G1731" s="5" t="s">
        <x:v>2369</x:v>
      </x:c>
      <x:c r="H1731" s="5" t="s">
        <x:v>104</x:v>
      </x:c>
      <x:c r="I1731" s="5" t="s">
        <x:v>1008</x:v>
      </x:c>
      <x:c r="J1731" s="5" t="s">
        <x:v>116</x:v>
      </x:c>
      <x:c r="K1731" s="5" t="s">
        <x:v>46</x:v>
      </x:c>
      <x:c r="L1731" s="5" t="s">
        <x:v>94</x:v>
      </x:c>
      <x:c r="M1731" s="5" t="s">
        <x:v>376</x:v>
      </x:c>
      <x:c r="N1731" s="6">
        <x:v>5</x:v>
      </x:c>
      <x:c r="O1731" s="7">
        <x:v>302.19</x:v>
      </x:c>
      <x:c r="P1731" s="8">
        <x:v>0</x:v>
      </x:c>
      <x:c r="Q1731" s="7">
        <x:v>146.41999999999999</x:v>
      </x:c>
      <x:c r="R1731" s="7">
        <x:v>1510.95</x:v>
      </x:c>
      <x:c r="S1731" s="5" t="s">
        <x:v>49</x:v>
      </x:c>
      <x:c r="T1731" s="7">
        <x:v>91518.190000000002</x:v>
      </x:c>
      <x:c r="U1731" s="6"/>
      <x:c r="V1731" s="6"/>
      <x:c r="W1731" s="5" t="s">
        <x:v>50</x:v>
      </x:c>
      <x:c r="X1731" s="5" t="s">
        <x:v>97</x:v>
      </x:c>
    </x:row>
    <x:row r="1732">
      <x:c r="A1732" s="5" t="s">
        <x:v>3164</x:v>
      </x:c>
      <x:c r="B1732" s="5">
        <x:v>45871</x:v>
      </x:c>
      <x:c r="C1732" s="5" t="s">
        <x:v>156</x:v>
      </x:c>
      <x:c r="D1732" s="5" t="s">
        <x:v>157</x:v>
      </x:c>
      <x:c r="E1732" s="5" t="s">
        <x:v>55</x:v>
      </x:c>
      <x:c r="F1732" s="5" t="s">
        <x:v>158</x:v>
      </x:c>
      <x:c r="G1732" s="5" t="s">
        <x:v>2224</x:v>
      </x:c>
      <x:c r="H1732" s="5" t="s">
        <x:v>78</x:v>
      </x:c>
      <x:c r="I1732" s="5" t="s">
        <x:v>239</x:v>
      </x:c>
      <x:c r="J1732" s="5" t="s">
        <x:v>116</x:v>
      </x:c>
      <x:c r="K1732" s="5" t="s">
        <x:v>46</x:v>
      </x:c>
      <x:c r="L1732" s="5" t="s">
        <x:v>16</x:v>
      </x:c>
      <x:c r="M1732" s="5" t="s">
        <x:v>275</x:v>
      </x:c>
      <x:c r="N1732" s="6">
        <x:v>3</x:v>
      </x:c>
      <x:c r="O1732" s="7">
        <x:v>260.81</x:v>
      </x:c>
      <x:c r="P1732" s="8">
        <x:v>0.20000000000000001</x:v>
      </x:c>
      <x:c r="Q1732" s="7">
        <x:v>182.66</x:v>
      </x:c>
      <x:c r="R1732" s="7">
        <x:v>625.94000000000005</x:v>
      </x:c>
      <x:c r="S1732" s="5" t="s">
        <x:v>49</x:v>
      </x:c>
      <x:c r="T1732" s="7">
        <x:v>136743.72</x:v>
      </x:c>
      <x:c r="U1732" s="6"/>
      <x:c r="V1732" s="6"/>
      <x:c r="W1732" s="5" t="s">
        <x:v>50</x:v>
      </x:c>
      <x:c r="X1732" s="5" t="s">
        <x:v>97</x:v>
      </x:c>
    </x:row>
    <x:row r="1733">
      <x:c r="A1733" s="5" t="s">
        <x:v>3165</x:v>
      </x:c>
      <x:c r="B1733" s="5">
        <x:v>45427</x:v>
      </x:c>
      <x:c r="C1733" s="5" t="s">
        <x:v>162</x:v>
      </x:c>
      <x:c r="D1733" s="5" t="s">
        <x:v>163</x:v>
      </x:c>
      <x:c r="E1733" s="5" t="s">
        <x:v>40</x:v>
      </x:c>
      <x:c r="F1733" s="5" t="s">
        <x:v>158</x:v>
      </x:c>
      <x:c r="G1733" s="5" t="s">
        <x:v>3166</x:v>
      </x:c>
      <x:c r="H1733" s="5" t="s">
        <x:v>43</x:v>
      </x:c>
      <x:c r="I1733" s="5" t="s">
        <x:v>811</x:v>
      </x:c>
      <x:c r="J1733" s="5" t="s">
        <x:v>74</x:v>
      </x:c>
      <x:c r="K1733" s="5" t="s">
        <x:v>61</x:v>
      </x:c>
      <x:c r="L1733" s="5" t="s">
        <x:v>16</x:v>
      </x:c>
      <x:c r="M1733" s="5" t="s">
        <x:v>258</x:v>
      </x:c>
      <x:c r="N1733" s="6">
        <x:v>1</x:v>
      </x:c>
      <x:c r="O1733" s="7">
        <x:v>96.180000000000007</x:v>
      </x:c>
      <x:c r="P1733" s="8">
        <x:v>0.20000000000000001</x:v>
      </x:c>
      <x:c r="Q1733" s="7">
        <x:v>50.490000000000002</x:v>
      </x:c>
      <x:c r="R1733" s="7">
        <x:v>76.939999999999998</x:v>
      </x:c>
      <x:c r="S1733" s="5" t="s">
        <x:v>49</x:v>
      </x:c>
      <x:c r="T1733" s="7">
        <x:v>160418.35999999999</x:v>
      </x:c>
      <x:c r="U1733" s="6"/>
      <x:c r="V1733" s="6"/>
      <x:c r="W1733" s="5" t="s">
        <x:v>50</x:v>
      </x:c>
      <x:c r="X1733" s="5" t="s">
        <x:v>51</x:v>
      </x:c>
    </x:row>
    <x:row r="1734">
      <x:c r="A1734" s="5" t="s">
        <x:v>3167</x:v>
      </x:c>
      <x:c r="B1734" s="5">
        <x:v>45801</x:v>
      </x:c>
      <x:c r="C1734" s="5" t="s">
        <x:v>88</x:v>
      </x:c>
      <x:c r="D1734" s="5" t="s">
        <x:v>89</x:v>
      </x:c>
      <x:c r="E1734" s="5" t="s">
        <x:v>90</x:v>
      </x:c>
      <x:c r="F1734" s="5" t="s">
        <x:v>56</x:v>
      </x:c>
      <x:c r="G1734" s="5" t="s">
        <x:v>2316</x:v>
      </x:c>
      <x:c r="H1734" s="5" t="s">
        <x:v>43</x:v>
      </x:c>
      <x:c r="I1734" s="5" t="s">
        <x:v>316</x:v>
      </x:c>
      <x:c r="J1734" s="5" t="s">
        <x:v>74</x:v>
      </x:c>
      <x:c r="K1734" s="5" t="s">
        <x:v>86</x:v>
      </x:c>
      <x:c r="L1734" s="5" t="s">
        <x:v>47</x:v>
      </x:c>
      <x:c r="M1734" s="5" t="s">
        <x:v>166</x:v>
      </x:c>
      <x:c r="N1734" s="6">
        <x:v>-1</x:v>
      </x:c>
      <x:c r="O1734" s="7">
        <x:v>91.019999999999996</x:v>
      </x:c>
      <x:c r="P1734" s="8">
        <x:v>0</x:v>
      </x:c>
      <x:c r="Q1734" s="7">
        <x:v>47.850000000000001</x:v>
      </x:c>
      <x:c r="R1734" s="7">
        <x:v>-91.019999999999996</x:v>
      </x:c>
      <x:c r="S1734" s="5" t="s">
        <x:v>49</x:v>
      </x:c>
      <x:c r="T1734" s="7">
        <x:v>96836.509999999995</x:v>
      </x:c>
      <x:c r="U1734" s="6"/>
      <x:c r="V1734" s="6"/>
      <x:c r="W1734" s="5" t="s">
        <x:v>96</x:v>
      </x:c>
      <x:c r="X1734" s="5" t="s">
        <x:v>97</x:v>
      </x:c>
    </x:row>
    <x:row r="1735">
      <x:c r="A1735" s="5" t="s">
        <x:v>3168</x:v>
      </x:c>
      <x:c r="B1735" s="5">
        <x:v>45465</x:v>
      </x:c>
      <x:c r="C1735" s="5" t="s">
        <x:v>38</x:v>
      </x:c>
      <x:c r="D1735" s="5" t="s">
        <x:v>39</x:v>
      </x:c>
      <x:c r="E1735" s="5" t="s">
        <x:v>40</x:v>
      </x:c>
      <x:c r="F1735" s="5" t="s">
        <x:v>41</x:v>
      </x:c>
      <x:c r="G1735" s="5" t="s">
        <x:v>2889</x:v>
      </x:c>
      <x:c r="H1735" s="5" t="s">
        <x:v>78</x:v>
      </x:c>
      <x:c r="I1735" s="5" t="s">
        <x:v>467</x:v>
      </x:c>
      <x:c r="J1735" s="5" t="s">
        <x:v>74</x:v>
      </x:c>
      <x:c r="K1735" s="5" t="s">
        <x:v>61</x:v>
      </x:c>
      <x:c r="L1735" s="5" t="s">
        <x:v>131</x:v>
      </x:c>
      <x:c r="M1735" s="5" t="s">
        <x:v>262</x:v>
      </x:c>
      <x:c r="N1735" s="6">
        <x:v>4</x:v>
      </x:c>
      <x:c r="O1735" s="7">
        <x:v>93.709999999999994</x:v>
      </x:c>
      <x:c r="P1735" s="8">
        <x:v>0</x:v>
      </x:c>
      <x:c r="Q1735" s="7">
        <x:v>61.450000000000003</x:v>
      </x:c>
      <x:c r="R1735" s="7">
        <x:v>374.83999999999997</x:v>
      </x:c>
      <x:c r="S1735" s="5" t="s">
        <x:v>49</x:v>
      </x:c>
      <x:c r="T1735" s="7">
        <x:v>99814.860000000001</x:v>
      </x:c>
      <x:c r="U1735" s="6"/>
      <x:c r="V1735" s="6"/>
      <x:c r="W1735" s="5" t="s">
        <x:v>50</x:v>
      </x:c>
      <x:c r="X1735" s="5" t="s">
        <x:v>97</x:v>
      </x:c>
    </x:row>
    <x:row r="1736">
      <x:c r="A1736" s="5" t="s">
        <x:v>3169</x:v>
      </x:c>
      <x:c r="B1736" s="5">
        <x:v>45298</x:v>
      </x:c>
      <x:c r="C1736" s="5" t="s">
        <x:v>53</x:v>
      </x:c>
      <x:c r="D1736" s="5" t="s">
        <x:v>54</x:v>
      </x:c>
      <x:c r="E1736" s="5" t="s">
        <x:v>55</x:v>
      </x:c>
      <x:c r="F1736" s="5" t="s">
        <x:v>56</x:v>
      </x:c>
      <x:c r="G1736" s="5" t="s">
        <x:v>1408</x:v>
      </x:c>
      <x:c r="H1736" s="5" t="s">
        <x:v>78</x:v>
      </x:c>
      <x:c r="I1736" s="5" t="s">
        <x:v>250</x:v>
      </x:c>
      <x:c r="J1736" s="5" t="s">
        <x:v>60</x:v>
      </x:c>
      <x:c r="K1736" s="5" t="s">
        <x:v>46</x:v>
      </x:c>
      <x:c r="L1736" s="5" t="s">
        <x:v>47</x:v>
      </x:c>
      <x:c r="M1736" s="5" t="s">
        <x:v>170</x:v>
      </x:c>
      <x:c r="N1736" s="6">
        <x:v>1</x:v>
      </x:c>
      <x:c r="O1736" s="7">
        <x:v>204.13999999999999</x:v>
      </x:c>
      <x:c r="P1736" s="8">
        <x:v>0.20000000000000001</x:v>
      </x:c>
      <x:c r="Q1736" s="7">
        <x:v>120.05</x:v>
      </x:c>
      <x:c r="R1736" s="7">
        <x:v>163.31</x:v>
      </x:c>
      <x:c r="S1736" s="5" t="s">
        <x:v>49</x:v>
      </x:c>
      <x:c r="T1736" s="7">
        <x:v>71386.619999999995</x:v>
      </x:c>
      <x:c r="U1736" s="6"/>
      <x:c r="V1736" s="6"/>
      <x:c r="W1736" s="5" t="s">
        <x:v>50</x:v>
      </x:c>
      <x:c r="X1736" s="5" t="s">
        <x:v>70</x:v>
      </x:c>
    </x:row>
    <x:row r="1737">
      <x:c r="A1737" s="5" t="s">
        <x:v>3170</x:v>
      </x:c>
      <x:c r="B1737" s="5">
        <x:v>45994</x:v>
      </x:c>
      <x:c r="C1737" s="5" t="s">
        <x:v>283</x:v>
      </x:c>
      <x:c r="D1737" s="5" t="s">
        <x:v>284</x:v>
      </x:c>
      <x:c r="E1737" s="5" t="s">
        <x:v>55</x:v>
      </x:c>
      <x:c r="F1737" s="5" t="s">
        <x:v>3171</x:v>
      </x:c>
      <x:c r="G1737" s="5" t="s">
        <x:v>2630</x:v>
      </x:c>
      <x:c r="H1737" s="5" t="s">
        <x:v>104</x:v>
      </x:c>
      <x:c r="I1737" s="5" t="s">
        <x:v>740</x:v>
      </x:c>
      <x:c r="J1737" s="5" t="s">
        <x:v>93</x:v>
      </x:c>
      <x:c r="K1737" s="5" t="s">
        <x:v>46</x:v>
      </x:c>
      <x:c r="L1737" s="5" t="s">
        <x:v>16</x:v>
      </x:c>
      <x:c r="M1737" s="5" t="s">
        <x:v>132</x:v>
      </x:c>
      <x:c r="N1737" s="6">
        <x:v>-1</x:v>
      </x:c>
      <x:c r="O1737" s="7">
        <x:v>37.259999999999998</x:v>
      </x:c>
      <x:c r="P1737" s="8">
        <x:v>0</x:v>
      </x:c>
      <x:c r="Q1737" s="7">
        <x:v>20.469999999999999</x:v>
      </x:c>
      <x:c r="R1737" s="7">
        <x:v>-37.259999999999998</x:v>
      </x:c>
      <x:c r="S1737" s="5" t="s">
        <x:v>49</x:v>
      </x:c>
      <x:c r="T1737" s="7"/>
      <x:c r="U1737" s="6"/>
      <x:c r="V1737" s="6"/>
      <x:c r="W1737" s="5" t="s">
        <x:v>96</x:v>
      </x:c>
      <x:c r="X1737" s="5" t="s">
        <x:v>70</x:v>
      </x:c>
    </x:row>
    <x:row r="1738">
      <x:c r="A1738" s="5" t="s">
        <x:v>3172</x:v>
      </x:c>
      <x:c r="B1738" s="5">
        <x:v>45746</x:v>
      </x:c>
      <x:c r="C1738" s="5" t="s">
        <x:v>108</x:v>
      </x:c>
      <x:c r="D1738" s="5" t="s">
        <x:v>109</x:v>
      </x:c>
      <x:c r="E1738" s="5" t="s">
        <x:v>90</x:v>
      </x:c>
      <x:c r="F1738" s="5" t="s">
        <x:v>102</x:v>
      </x:c>
      <x:c r="G1738" s="5" t="s">
        <x:v>2822</x:v>
      </x:c>
      <x:c r="H1738" s="5" t="s">
        <x:v>58</x:v>
      </x:c>
      <x:c r="I1738" s="5" t="s">
        <x:v>235</x:v>
      </x:c>
      <x:c r="J1738" s="5" t="s">
        <x:v>116</x:v>
      </x:c>
      <x:c r="K1738" s="5" t="s">
        <x:v>117</x:v>
      </x:c>
      <x:c r="L1738" s="5" t="s">
        <x:v>16</x:v>
      </x:c>
      <x:c r="M1738" s="5" t="s">
        <x:v>424</x:v>
      </x:c>
      <x:c r="N1738" s="6">
        <x:v>2</x:v>
      </x:c>
      <x:c r="O1738" s="7">
        <x:v>193.02000000000001</x:v>
      </x:c>
      <x:c r="P1738" s="8">
        <x:v>0.10000000000000001</x:v>
      </x:c>
      <x:c r="Q1738" s="7">
        <x:v>100.5</x:v>
      </x:c>
      <x:c r="R1738" s="7">
        <x:v>347.44</x:v>
      </x:c>
      <x:c r="S1738" s="5" t="s">
        <x:v>49</x:v>
      </x:c>
      <x:c r="T1738" s="7">
        <x:v>137192.04999999999</x:v>
      </x:c>
      <x:c r="U1738" s="6"/>
      <x:c r="V1738" s="6"/>
      <x:c r="W1738" s="5" t="s">
        <x:v>50</x:v>
      </x:c>
      <x:c r="X1738" s="5" t="s">
        <x:v>97</x:v>
      </x:c>
    </x:row>
    <x:row r="1739">
      <x:c r="A1739" s="5" t="s">
        <x:v>3173</x:v>
      </x:c>
      <x:c r="B1739" s="5">
        <x:v>45600</x:v>
      </x:c>
      <x:c r="C1739" s="5" t="s">
        <x:v>82</x:v>
      </x:c>
      <x:c r="D1739" s="5" t="s">
        <x:v>83</x:v>
      </x:c>
      <x:c r="E1739" s="5" t="s">
        <x:v>40</x:v>
      </x:c>
      <x:c r="F1739" s="5" t="s">
        <x:v>56</x:v>
      </x:c>
      <x:c r="G1739" s="5" t="s">
        <x:v>1252</x:v>
      </x:c>
      <x:c r="H1739" s="5" t="s">
        <x:v>104</x:v>
      </x:c>
      <x:c r="I1739" s="5" t="s">
        <x:v>225</x:v>
      </x:c>
      <x:c r="J1739" s="5" t="s">
        <x:v>116</x:v>
      </x:c>
      <x:c r="K1739" s="5" t="s">
        <x:v>61</x:v>
      </x:c>
      <x:c r="L1739" s="5" t="s">
        <x:v>16</x:v>
      </x:c>
      <x:c r="M1739" s="5" t="s">
        <x:v>489</x:v>
      </x:c>
      <x:c r="N1739" s="6">
        <x:v>1</x:v>
      </x:c>
      <x:c r="O1739" s="7">
        <x:v>279.98000000000002</x:v>
      </x:c>
      <x:c r="P1739" s="8">
        <x:v>0.20000000000000001</x:v>
      </x:c>
      <x:c r="Q1739" s="7">
        <x:v>162.94999999999999</x:v>
      </x:c>
      <x:c r="R1739" s="7">
        <x:v>223.97999999999999</x:v>
      </x:c>
      <x:c r="S1739" s="5" t="s">
        <x:v>49</x:v>
      </x:c>
      <x:c r="T1739" s="7">
        <x:v>177999.67999999999</x:v>
      </x:c>
      <x:c r="U1739" s="6"/>
      <x:c r="V1739" s="6"/>
      <x:c r="W1739" s="5" t="s">
        <x:v>50</x:v>
      </x:c>
      <x:c r="X1739" s="5" t="s">
        <x:v>51</x:v>
      </x:c>
    </x:row>
    <x:row r="1740">
      <x:c r="A1740" s="5" t="s">
        <x:v>3174</x:v>
      </x:c>
      <x:c r="B1740" s="5">
        <x:v>45471</x:v>
      </x:c>
      <x:c r="C1740" s="5" t="s">
        <x:v>340</x:v>
      </x:c>
      <x:c r="D1740" s="5" t="s">
        <x:v>341</x:v>
      </x:c>
      <x:c r="E1740" s="5" t="s">
        <x:v>55</x:v>
      </x:c>
      <x:c r="F1740" s="5" t="s">
        <x:v>66</x:v>
      </x:c>
      <x:c r="G1740" s="5" t="s">
        <x:v>149</x:v>
      </x:c>
      <x:c r="H1740" s="5" t="s">
        <x:v>104</x:v>
      </x:c>
      <x:c r="I1740" s="5" t="s">
        <x:v>703</x:v>
      </x:c>
      <x:c r="J1740" s="5" t="s">
        <x:v>93</x:v>
      </x:c>
      <x:c r="K1740" s="5" t="s">
        <x:v>117</x:v>
      </x:c>
      <x:c r="L1740" s="5" t="s">
        <x:v>16</x:v>
      </x:c>
      <x:c r="M1740" s="5" t="s">
        <x:v>142</x:v>
      </x:c>
      <x:c r="N1740" s="6">
        <x:v>1</x:v>
      </x:c>
      <x:c r="O1740" s="7">
        <x:v>42.549999999999997</x:v>
      </x:c>
      <x:c r="P1740" s="8">
        <x:v>0.20000000000000001</x:v>
      </x:c>
      <x:c r="Q1740" s="7">
        <x:v>30.600000000000001</x:v>
      </x:c>
      <x:c r="R1740" s="7">
        <x:v>34.039999999999999</x:v>
      </x:c>
      <x:c r="S1740" s="5" t="s">
        <x:v>49</x:v>
      </x:c>
      <x:c r="T1740" s="7">
        <x:v>177388.07999999999</x:v>
      </x:c>
      <x:c r="U1740" s="6"/>
      <x:c r="V1740" s="6"/>
      <x:c r="W1740" s="5" t="s">
        <x:v>50</x:v>
      </x:c>
      <x:c r="X1740" s="5" t="s">
        <x:v>70</x:v>
      </x:c>
    </x:row>
    <x:row r="1741">
      <x:c r="A1741" s="5" t="s">
        <x:v>3175</x:v>
      </x:c>
      <x:c r="B1741" s="5">
        <x:v>45994</x:v>
      </x:c>
      <x:c r="C1741" s="5" t="s">
        <x:v>53</x:v>
      </x:c>
      <x:c r="D1741" s="5" t="s">
        <x:v>54</x:v>
      </x:c>
      <x:c r="E1741" s="5" t="s">
        <x:v>55</x:v>
      </x:c>
      <x:c r="F1741" s="5" t="s">
        <x:v>56</x:v>
      </x:c>
      <x:c r="G1741" s="5" t="s">
        <x:v>3176</x:v>
      </x:c>
      <x:c r="H1741" s="5" t="s">
        <x:v>43</x:v>
      </x:c>
      <x:c r="I1741" s="5" t="s">
        <x:v>176</x:v>
      </x:c>
      <x:c r="J1741" s="5" t="s">
        <x:v>93</x:v>
      </x:c>
      <x:c r="K1741" s="5" t="s">
        <x:v>86</x:v>
      </x:c>
      <x:c r="L1741" s="5" t="s">
        <x:v>16</x:v>
      </x:c>
      <x:c r="M1741" s="5" t="s">
        <x:v>142</x:v>
      </x:c>
      <x:c r="N1741" s="6">
        <x:v>4</x:v>
      </x:c>
      <x:c r="O1741" s="7">
        <x:v>38.869999999999997</x:v>
      </x:c>
      <x:c r="P1741" s="8">
        <x:v>0.20000000000000001</x:v>
      </x:c>
      <x:c r="Q1741" s="7">
        <x:v>18.460000000000001</x:v>
      </x:c>
      <x:c r="R1741" s="7">
        <x:v>124.38</x:v>
      </x:c>
      <x:c r="S1741" s="5" t="s">
        <x:v>49</x:v>
      </x:c>
      <x:c r="T1741" s="7">
        <x:v>186128.69</x:v>
      </x:c>
      <x:c r="U1741" s="6"/>
      <x:c r="V1741" s="6"/>
      <x:c r="W1741" s="5" t="s">
        <x:v>50</x:v>
      </x:c>
      <x:c r="X1741" s="5" t="s">
        <x:v>70</x:v>
      </x:c>
    </x:row>
    <x:row r="1742">
      <x:c r="A1742" s="5" t="s">
        <x:v>3177</x:v>
      </x:c>
      <x:c r="B1742" s="5">
        <x:v>45756</x:v>
      </x:c>
      <x:c r="C1742" s="5" t="s">
        <x:v>127</x:v>
      </x:c>
      <x:c r="D1742" s="5" t="s">
        <x:v>128</x:v>
      </x:c>
      <x:c r="E1742" s="5" t="s">
        <x:v>55</x:v>
      </x:c>
      <x:c r="F1742" s="5" t="s">
        <x:v>41</x:v>
      </x:c>
      <x:c r="G1742" s="5" t="s">
        <x:v>2918</x:v>
      </x:c>
      <x:c r="H1742" s="5" t="s">
        <x:v>58</x:v>
      </x:c>
      <x:c r="I1742" s="5" t="s">
        <x:v>955</x:v>
      </x:c>
      <x:c r="J1742" s="5" t="s">
        <x:v>60</x:v>
      </x:c>
      <x:c r="K1742" s="5" t="s">
        <x:v>61</x:v>
      </x:c>
      <x:c r="L1742" s="5" t="s">
        <x:v>16</x:v>
      </x:c>
      <x:c r="M1742" s="5" t="s">
        <x:v>281</x:v>
      </x:c>
      <x:c r="N1742" s="6">
        <x:v>1</x:v>
      </x:c>
      <x:c r="O1742" s="7">
        <x:v>220.41999999999999</x:v>
      </x:c>
      <x:c r="P1742" s="8">
        <x:v>0</x:v>
      </x:c>
      <x:c r="Q1742" s="7">
        <x:v>117.61</x:v>
      </x:c>
      <x:c r="R1742" s="7">
        <x:v>220.41999999999999</x:v>
      </x:c>
      <x:c r="S1742" s="5" t="s">
        <x:v>49</x:v>
      </x:c>
      <x:c r="T1742" s="7">
        <x:v>136612.60999999999</x:v>
      </x:c>
      <x:c r="U1742" s="6"/>
      <x:c r="V1742" s="6"/>
      <x:c r="W1742" s="5" t="s">
        <x:v>50</x:v>
      </x:c>
      <x:c r="X1742" s="5" t="s">
        <x:v>51</x:v>
      </x:c>
    </x:row>
    <x:row r="1743">
      <x:c r="A1743" s="5" t="s">
        <x:v>3178</x:v>
      </x:c>
      <x:c r="B1743" s="5">
        <x:v>46137</x:v>
      </x:c>
      <x:c r="C1743" s="5" t="s">
        <x:v>162</x:v>
      </x:c>
      <x:c r="D1743" s="5" t="s">
        <x:v>163</x:v>
      </x:c>
      <x:c r="E1743" s="5" t="s">
        <x:v>40</x:v>
      </x:c>
      <x:c r="F1743" s="5" t="s">
        <x:v>158</x:v>
      </x:c>
      <x:c r="G1743" s="5" t="s">
        <x:v>2761</x:v>
      </x:c>
      <x:c r="H1743" s="5" t="s">
        <x:v>78</x:v>
      </x:c>
      <x:c r="I1743" s="5" t="s">
        <x:v>836</x:v>
      </x:c>
      <x:c r="J1743" s="5" t="s">
        <x:v>45</x:v>
      </x:c>
      <x:c r="K1743" s="5" t="s">
        <x:v>46</x:v>
      </x:c>
      <x:c r="L1743" s="5" t="s">
        <x:v>16</x:v>
      </x:c>
      <x:c r="M1743" s="5" t="s">
        <x:v>69</x:v>
      </x:c>
      <x:c r="N1743" s="6">
        <x:v>1</x:v>
      </x:c>
      <x:c r="O1743" s="7">
        <x:v>258.19</x:v>
      </x:c>
      <x:c r="P1743" s="8">
        <x:v>0.25</x:v>
      </x:c>
      <x:c r="Q1743" s="7">
        <x:v>123.70999999999999</x:v>
      </x:c>
      <x:c r="R1743" s="7">
        <x:v>193.63999999999999</x:v>
      </x:c>
      <x:c r="S1743" s="5" t="s">
        <x:v>49</x:v>
      </x:c>
      <x:c r="T1743" s="7">
        <x:v>193572.76999999999</x:v>
      </x:c>
      <x:c r="U1743" s="6"/>
      <x:c r="V1743" s="6"/>
      <x:c r="W1743" s="5" t="s">
        <x:v>50</x:v>
      </x:c>
      <x:c r="X1743" s="5" t="s">
        <x:v>70</x:v>
      </x:c>
    </x:row>
    <x:row r="1744">
      <x:c r="A1744" s="5" t="s">
        <x:v>3179</x:v>
      </x:c>
      <x:c r="B1744" s="5">
        <x:v>45780</x:v>
      </x:c>
      <x:c r="C1744" s="5" t="s">
        <x:v>162</x:v>
      </x:c>
      <x:c r="D1744" s="5" t="s">
        <x:v>163</x:v>
      </x:c>
      <x:c r="E1744" s="5" t="s">
        <x:v>40</x:v>
      </x:c>
      <x:c r="F1744" s="5" t="s">
        <x:v>158</x:v>
      </x:c>
      <x:c r="G1744" s="5" t="s">
        <x:v>908</x:v>
      </x:c>
      <x:c r="H1744" s="5" t="s">
        <x:v>43</x:v>
      </x:c>
      <x:c r="I1744" s="5" t="s">
        <x:v>740</x:v>
      </x:c>
      <x:c r="J1744" s="5" t="s">
        <x:v>93</x:v>
      </x:c>
      <x:c r="K1744" s="5" t="s">
        <x:v>46</x:v>
      </x:c>
      <x:c r="L1744" s="5" t="s">
        <x:v>16</x:v>
      </x:c>
      <x:c r="M1744" s="5" t="s">
        <x:v>489</x:v>
      </x:c>
      <x:c r="N1744" s="6">
        <x:v>1</x:v>
      </x:c>
      <x:c r="O1744" s="7">
        <x:v>35.07</x:v>
      </x:c>
      <x:c r="P1744" s="8">
        <x:v>0</x:v>
      </x:c>
      <x:c r="Q1744" s="7">
        <x:v>20.469999999999999</x:v>
      </x:c>
      <x:c r="R1744" s="7">
        <x:v>35.07</x:v>
      </x:c>
      <x:c r="S1744" s="5" t="s">
        <x:v>49</x:v>
      </x:c>
      <x:c r="T1744" s="7">
        <x:v>121245.57000000001</x:v>
      </x:c>
      <x:c r="U1744" s="6"/>
      <x:c r="V1744" s="6"/>
      <x:c r="W1744" s="5" t="s">
        <x:v>50</x:v>
      </x:c>
      <x:c r="X1744" s="5" t="s">
        <x:v>70</x:v>
      </x:c>
    </x:row>
    <x:row r="1745">
      <x:c r="A1745" s="5" t="s">
        <x:v>3180</x:v>
      </x:c>
      <x:c r="B1745" s="5">
        <x:v>45341</x:v>
      </x:c>
      <x:c r="C1745" s="5" t="s">
        <x:v>156</x:v>
      </x:c>
      <x:c r="D1745" s="5" t="s">
        <x:v>157</x:v>
      </x:c>
      <x:c r="E1745" s="5" t="s">
        <x:v>55</x:v>
      </x:c>
      <x:c r="F1745" s="5" t="s">
        <x:v>158</x:v>
      </x:c>
      <x:c r="G1745" s="5" t="s">
        <x:v>1889</x:v>
      </x:c>
      <x:c r="H1745" s="5" t="s">
        <x:v>58</x:v>
      </x:c>
      <x:c r="I1745" s="5" t="s">
        <x:v>115</x:v>
      </x:c>
      <x:c r="J1745" s="5" t="s">
        <x:v>116</x:v>
      </x:c>
      <x:c r="K1745" s="5" t="s">
        <x:v>117</x:v>
      </x:c>
      <x:c r="L1745" s="5" t="s">
        <x:v>47</x:v>
      </x:c>
      <x:c r="M1745" s="5" t="s">
        <x:v>125</x:v>
      </x:c>
      <x:c r="N1745" s="6">
        <x:v>1</x:v>
      </x:c>
      <x:c r="O1745" s="7">
        <x:v>270.19</x:v>
      </x:c>
      <x:c r="P1745" s="8">
        <x:v>0</x:v>
      </x:c>
      <x:c r="Q1745" s="7">
        <x:v>205.13999999999999</x:v>
      </x:c>
      <x:c r="R1745" s="7">
        <x:v>270.19</x:v>
      </x:c>
      <x:c r="S1745" s="5" t="s">
        <x:v>49</x:v>
      </x:c>
      <x:c r="T1745" s="7">
        <x:v>68866.039999999994</x:v>
      </x:c>
      <x:c r="U1745" s="6"/>
      <x:c r="V1745" s="6"/>
      <x:c r="W1745" s="5" t="s">
        <x:v>50</x:v>
      </x:c>
      <x:c r="X1745" s="5" t="s">
        <x:v>80</x:v>
      </x:c>
    </x:row>
    <x:row r="1746">
      <x:c r="A1746" s="5" t="s">
        <x:v>3181</x:v>
      </x:c>
      <x:c r="B1746" s="5">
        <x:v>45648</x:v>
      </x:c>
      <x:c r="C1746" s="5" t="s">
        <x:v>88</x:v>
      </x:c>
      <x:c r="D1746" s="5" t="s">
        <x:v>89</x:v>
      </x:c>
      <x:c r="E1746" s="5" t="s">
        <x:v>90</x:v>
      </x:c>
      <x:c r="F1746" s="5" t="s">
        <x:v>56</x:v>
      </x:c>
      <x:c r="G1746" s="5" t="s">
        <x:v>3182</x:v>
      </x:c>
      <x:c r="H1746" s="5" t="s">
        <x:v>58</x:v>
      </x:c>
      <x:c r="I1746" s="5" t="s">
        <x:v>303</x:v>
      </x:c>
      <x:c r="J1746" s="5" t="s">
        <x:v>45</x:v>
      </x:c>
      <x:c r="K1746" s="5" t="s">
        <x:v>86</x:v>
      </x:c>
      <x:c r="L1746" s="5" t="s">
        <x:v>131</x:v>
      </x:c>
      <x:c r="M1746" s="5" t="s">
        <x:v>322</x:v>
      </x:c>
      <x:c r="N1746" s="6">
        <x:v>8</x:v>
      </x:c>
      <x:c r="O1746" s="7">
        <x:v>751.07000000000005</x:v>
      </x:c>
      <x:c r="P1746" s="8">
        <x:v>0</x:v>
      </x:c>
      <x:c r="Q1746" s="7">
        <x:v>423.88</x:v>
      </x:c>
      <x:c r="R1746" s="7">
        <x:v>6008.5600000000004</x:v>
      </x:c>
      <x:c r="S1746" s="5" t="s">
        <x:v>49</x:v>
      </x:c>
      <x:c r="T1746" s="7">
        <x:v>78026.389999999999</x:v>
      </x:c>
      <x:c r="U1746" s="6"/>
      <x:c r="V1746" s="6"/>
      <x:c r="W1746" s="5" t="s">
        <x:v>50</x:v>
      </x:c>
      <x:c r="X1746" s="5" t="s">
        <x:v>70</x:v>
      </x:c>
    </x:row>
    <x:row r="1747">
      <x:c r="A1747" s="5" t="s">
        <x:v>3183</x:v>
      </x:c>
      <x:c r="B1747" s="5">
        <x:v>45366</x:v>
      </x:c>
      <x:c r="C1747" s="5" t="s">
        <x:v>100</x:v>
      </x:c>
      <x:c r="D1747" s="5" t="s">
        <x:v>101</x:v>
      </x:c>
      <x:c r="E1747" s="5" t="s">
        <x:v>90</x:v>
      </x:c>
      <x:c r="F1747" s="5" t="s">
        <x:v>102</x:v>
      </x:c>
      <x:c r="G1747" s="5" t="s">
        <x:v>3184</x:v>
      </x:c>
      <x:c r="H1747" s="5" t="s">
        <x:v>58</x:v>
      </x:c>
      <x:c r="I1747" s="5" t="s">
        <x:v>1219</x:v>
      </x:c>
      <x:c r="J1747" s="5" t="s">
        <x:v>116</x:v>
      </x:c>
      <x:c r="K1747" s="5" t="s">
        <x:v>46</x:v>
      </x:c>
      <x:c r="L1747" s="5" t="s">
        <x:v>94</x:v>
      </x:c>
      <x:c r="M1747" s="5" t="s">
        <x:v>530</x:v>
      </x:c>
      <x:c r="N1747" s="6">
        <x:v>2</x:v>
      </x:c>
      <x:c r="O1747" s="7">
        <x:v>280.00999999999999</x:v>
      </x:c>
      <x:c r="P1747" s="8">
        <x:v>5.0000000000000003e-002</x:v>
      </x:c>
      <x:c r="Q1747" s="7">
        <x:v>194.61000000000001</x:v>
      </x:c>
      <x:c r="R1747" s="7">
        <x:v>532.01999999999998</x:v>
      </x:c>
      <x:c r="S1747" s="5" t="s">
        <x:v>49</x:v>
      </x:c>
      <x:c r="T1747" s="7">
        <x:v>65277.980000000003</x:v>
      </x:c>
      <x:c r="U1747" s="6"/>
      <x:c r="V1747" s="6"/>
      <x:c r="W1747" s="5" t="s">
        <x:v>50</x:v>
      </x:c>
      <x:c r="X1747" s="5" t="s">
        <x:v>51</x:v>
      </x:c>
    </x:row>
    <x:row r="1748">
      <x:c r="A1748" s="5" t="s">
        <x:v>3185</x:v>
      </x:c>
      <x:c r="B1748" s="5">
        <x:v>45961</x:v>
      </x:c>
      <x:c r="C1748" s="5" t="s">
        <x:v>108</x:v>
      </x:c>
      <x:c r="D1748" s="5" t="s">
        <x:v>109</x:v>
      </x:c>
      <x:c r="E1748" s="5" t="s">
        <x:v>90</x:v>
      </x:c>
      <x:c r="F1748" s="5" t="s">
        <x:v>102</x:v>
      </x:c>
      <x:c r="G1748" s="5" t="s">
        <x:v>838</x:v>
      </x:c>
      <x:c r="H1748" s="5" t="s">
        <x:v>78</x:v>
      </x:c>
      <x:c r="I1748" s="5" t="s">
        <x:v>611</x:v>
      </x:c>
      <x:c r="J1748" s="5" t="s">
        <x:v>93</x:v>
      </x:c>
      <x:c r="K1748" s="5" t="s">
        <x:v>86</x:v>
      </x:c>
      <x:c r="L1748" s="5" t="s">
        <x:v>16</x:v>
      </x:c>
      <x:c r="M1748" s="5" t="s">
        <x:v>75</x:v>
      </x:c>
      <x:c r="N1748" s="6">
        <x:v>1</x:v>
      </x:c>
      <x:c r="O1748" s="7">
        <x:v>37.719999999999999</x:v>
      </x:c>
      <x:c r="P1748" s="8">
        <x:v>0.20000000000000001</x:v>
      </x:c>
      <x:c r="Q1748" s="7">
        <x:v>28.460000000000001</x:v>
      </x:c>
      <x:c r="R1748" s="7">
        <x:v>30.18</x:v>
      </x:c>
      <x:c r="S1748" s="5" t="s">
        <x:v>49</x:v>
      </x:c>
      <x:c r="T1748" s="7">
        <x:v>161606.01000000001</x:v>
      </x:c>
      <x:c r="U1748" s="6"/>
      <x:c r="V1748" s="6"/>
      <x:c r="W1748" s="5" t="s">
        <x:v>50</x:v>
      </x:c>
      <x:c r="X1748" s="5" t="s">
        <x:v>51</x:v>
      </x:c>
    </x:row>
    <x:row r="1749">
      <x:c r="A1749" s="5" t="s">
        <x:v>3186</x:v>
      </x:c>
      <x:c r="B1749" s="5">
        <x:v>45665</x:v>
      </x:c>
      <x:c r="C1749" s="5" t="s">
        <x:v>127</x:v>
      </x:c>
      <x:c r="D1749" s="5" t="s">
        <x:v>128</x:v>
      </x:c>
      <x:c r="E1749" s="5" t="s">
        <x:v>55</x:v>
      </x:c>
      <x:c r="F1749" s="5" t="s">
        <x:v>41</x:v>
      </x:c>
      <x:c r="G1749" s="5" t="s">
        <x:v>3187</x:v>
      </x:c>
      <x:c r="H1749" s="5" t="s">
        <x:v>78</x:v>
      </x:c>
      <x:c r="I1749" s="5" t="s">
        <x:v>474</x:v>
      </x:c>
      <x:c r="J1749" s="5" t="s">
        <x:v>116</x:v>
      </x:c>
      <x:c r="K1749" s="5" t="s">
        <x:v>46</x:v>
      </x:c>
      <x:c r="L1749" s="5" t="s">
        <x:v>131</x:v>
      </x:c>
      <x:c r="M1749" s="5" t="s">
        <x:v>419</x:v>
      </x:c>
      <x:c r="N1749" s="6">
        <x:v>8</x:v>
      </x:c>
      <x:c r="O1749" s="7">
        <x:v>172.25</x:v>
      </x:c>
      <x:c r="P1749" s="8">
        <x:v>0</x:v>
      </x:c>
      <x:c r="Q1749" s="7">
        <x:v>87.260000000000005</x:v>
      </x:c>
      <x:c r="R1749" s="7">
        <x:v>1378</x:v>
      </x:c>
      <x:c r="S1749" s="5" t="s">
        <x:v>49</x:v>
      </x:c>
      <x:c r="T1749" s="7">
        <x:v>91772.940000000002</x:v>
      </x:c>
      <x:c r="U1749" s="6"/>
      <x:c r="V1749" s="6"/>
      <x:c r="W1749" s="5" t="s">
        <x:v>50</x:v>
      </x:c>
      <x:c r="X1749" s="5" t="s">
        <x:v>51</x:v>
      </x:c>
    </x:row>
    <x:row r="1750">
      <x:c r="A1750" s="5" t="s">
        <x:v>3188</x:v>
      </x:c>
      <x:c r="B1750" s="5">
        <x:v>46139</x:v>
      </x:c>
      <x:c r="C1750" s="5" t="s">
        <x:v>178</x:v>
      </x:c>
      <x:c r="D1750" s="5" t="s">
        <x:v>179</x:v>
      </x:c>
      <x:c r="E1750" s="5" t="s">
        <x:v>90</x:v>
      </x:c>
      <x:c r="F1750" s="5" t="s">
        <x:v>66</x:v>
      </x:c>
      <x:c r="G1750" s="5" t="s">
        <x:v>1246</x:v>
      </x:c>
      <x:c r="H1750" s="5" t="s">
        <x:v>58</x:v>
      </x:c>
      <x:c r="I1750" s="5" t="s">
        <x:v>797</x:v>
      </x:c>
      <x:c r="J1750" s="5" t="s">
        <x:v>93</x:v>
      </x:c>
      <x:c r="K1750" s="5" t="s">
        <x:v>117</x:v>
      </x:c>
      <x:c r="L1750" s="5" t="s">
        <x:v>94</x:v>
      </x:c>
      <x:c r="M1750" s="5" t="s">
        <x:v>189</x:v>
      </x:c>
      <x:c r="N1750" s="6">
        <x:v>1</x:v>
      </x:c>
      <x:c r="O1750" s="7">
        <x:v>37.479999999999997</x:v>
      </x:c>
      <x:c r="P1750" s="8">
        <x:v>5.0000000000000003e-002</x:v>
      </x:c>
      <x:c r="Q1750" s="7">
        <x:v>28.800000000000001</x:v>
      </x:c>
      <x:c r="R1750" s="7">
        <x:v>35.609999999999999</x:v>
      </x:c>
      <x:c r="S1750" s="5" t="s">
        <x:v>49</x:v>
      </x:c>
      <x:c r="T1750" s="7">
        <x:v>99266.259999999995</x:v>
      </x:c>
      <x:c r="U1750" s="6"/>
      <x:c r="V1750" s="6"/>
      <x:c r="W1750" s="5" t="s">
        <x:v>50</x:v>
      </x:c>
      <x:c r="X1750" s="5" t="s">
        <x:v>70</x:v>
      </x:c>
    </x:row>
    <x:row r="1751">
      <x:c r="A1751" s="5" t="s">
        <x:v>3189</x:v>
      </x:c>
      <x:c r="B1751" s="5">
        <x:v>45715</x:v>
      </x:c>
      <x:c r="C1751" s="5" t="s">
        <x:v>185</x:v>
      </x:c>
      <x:c r="D1751" s="5" t="s">
        <x:v>186</x:v>
      </x:c>
      <x:c r="E1751" s="5" t="s">
        <x:v>90</x:v>
      </x:c>
      <x:c r="F1751" s="5" t="s">
        <x:v>41</x:v>
      </x:c>
      <x:c r="G1751" s="5" t="s">
        <x:v>1745</x:v>
      </x:c>
      <x:c r="H1751" s="5" t="s">
        <x:v>78</x:v>
      </x:c>
      <x:c r="I1751" s="5" t="s">
        <x:v>232</x:v>
      </x:c>
      <x:c r="J1751" s="5" t="s">
        <x:v>93</x:v>
      </x:c>
      <x:c r="K1751" s="5" t="s">
        <x:v>61</x:v>
      </x:c>
      <x:c r="L1751" s="5" t="s">
        <x:v>16</x:v>
      </x:c>
      <x:c r="M1751" s="5" t="s">
        <x:v>125</x:v>
      </x:c>
      <x:c r="N1751" s="6">
        <x:v>5</x:v>
      </x:c>
      <x:c r="O1751" s="7">
        <x:v>37.259999999999998</x:v>
      </x:c>
      <x:c r="P1751" s="8">
        <x:v>0.25</x:v>
      </x:c>
      <x:c r="Q1751" s="7">
        <x:v>26.989999999999998</x:v>
      </x:c>
      <x:c r="R1751" s="7">
        <x:v>139.72999999999999</x:v>
      </x:c>
      <x:c r="S1751" s="5" t="s">
        <x:v>49</x:v>
      </x:c>
      <x:c r="T1751" s="7">
        <x:v>169210.56</x:v>
      </x:c>
      <x:c r="U1751" s="6"/>
      <x:c r="V1751" s="6"/>
      <x:c r="W1751" s="5" t="s">
        <x:v>50</x:v>
      </x:c>
      <x:c r="X1751" s="5" t="s">
        <x:v>97</x:v>
      </x:c>
    </x:row>
    <x:row r="1752">
      <x:c r="A1752" s="5" t="s">
        <x:v>3190</x:v>
      </x:c>
      <x:c r="B1752" s="5">
        <x:v>45849</x:v>
      </x:c>
      <x:c r="C1752" s="5" t="s">
        <x:v>82</x:v>
      </x:c>
      <x:c r="D1752" s="5" t="s">
        <x:v>83</x:v>
      </x:c>
      <x:c r="E1752" s="5" t="s">
        <x:v>40</x:v>
      </x:c>
      <x:c r="F1752" s="5" t="s">
        <x:v>56</x:v>
      </x:c>
      <x:c r="G1752" s="5" t="s">
        <x:v>1499</x:v>
      </x:c>
      <x:c r="H1752" s="5" t="s">
        <x:v>58</x:v>
      </x:c>
      <x:c r="I1752" s="5" t="s">
        <x:v>1505</x:v>
      </x:c>
      <x:c r="J1752" s="5" t="s">
        <x:v>60</x:v>
      </x:c>
      <x:c r="K1752" s="5" t="s">
        <x:v>86</x:v>
      </x:c>
      <x:c r="L1752" s="5" t="s">
        <x:v>94</x:v>
      </x:c>
      <x:c r="M1752" s="5" t="s">
        <x:v>170</x:v>
      </x:c>
      <x:c r="N1752" s="6">
        <x:v>3</x:v>
      </x:c>
      <x:c r="O1752" s="7">
        <x:v>191.84</x:v>
      </x:c>
      <x:c r="P1752" s="8">
        <x:v>0.20000000000000001</x:v>
      </x:c>
      <x:c r="Q1752" s="7">
        <x:v>157.96000000000001</x:v>
      </x:c>
      <x:c r="R1752" s="7">
        <x:v>460.42000000000002</x:v>
      </x:c>
      <x:c r="S1752" s="5" t="s">
        <x:v>49</x:v>
      </x:c>
      <x:c r="T1752" s="7">
        <x:v>98286.589999999997</x:v>
      </x:c>
      <x:c r="U1752" s="6"/>
      <x:c r="V1752" s="6"/>
      <x:c r="W1752" s="5" t="s">
        <x:v>50</x:v>
      </x:c>
      <x:c r="X1752" s="5" t="s">
        <x:v>97</x:v>
      </x:c>
    </x:row>
    <x:row r="1753">
      <x:c r="A1753" s="5" t="s">
        <x:v>3191</x:v>
      </x:c>
      <x:c r="B1753" s="5">
        <x:v>46191</x:v>
      </x:c>
      <x:c r="C1753" s="5" t="s">
        <x:v>53</x:v>
      </x:c>
      <x:c r="D1753" s="5" t="s">
        <x:v>54</x:v>
      </x:c>
      <x:c r="E1753" s="5" t="s">
        <x:v>55</x:v>
      </x:c>
      <x:c r="F1753" s="5" t="s">
        <x:v>56</x:v>
      </x:c>
      <x:c r="G1753" s="5" t="s">
        <x:v>610</x:v>
      </x:c>
      <x:c r="H1753" s="5" t="s">
        <x:v>78</x:v>
      </x:c>
      <x:c r="I1753" s="5" t="s">
        <x:v>514</x:v>
      </x:c>
      <x:c r="J1753" s="5" t="s">
        <x:v>116</x:v>
      </x:c>
      <x:c r="K1753" s="5" t="s">
        <x:v>46</x:v>
      </x:c>
      <x:c r="L1753" s="5" t="s">
        <x:v>16</x:v>
      </x:c>
      <x:c r="M1753" s="5" t="s">
        <x:v>442</x:v>
      </x:c>
      <x:c r="N1753" s="6">
        <x:v>1</x:v>
      </x:c>
      <x:c r="O1753" s="7">
        <x:v>233.61000000000001</x:v>
      </x:c>
      <x:c r="P1753" s="8">
        <x:v>0.10000000000000001</x:v>
      </x:c>
      <x:c r="Q1753" s="7">
        <x:v>137.99000000000001</x:v>
      </x:c>
      <x:c r="R1753" s="7">
        <x:v>210.25</x:v>
      </x:c>
      <x:c r="S1753" s="5" t="s">
        <x:v>49</x:v>
      </x:c>
      <x:c r="T1753" s="7">
        <x:v>149211.60000000001</x:v>
      </x:c>
      <x:c r="U1753" s="6"/>
      <x:c r="V1753" s="6"/>
      <x:c r="W1753" s="5" t="s">
        <x:v>50</x:v>
      </x:c>
      <x:c r="X1753" s="5" t="s">
        <x:v>51</x:v>
      </x:c>
    </x:row>
    <x:row r="1754">
      <x:c r="A1754" s="5" t="s">
        <x:v>3192</x:v>
      </x:c>
      <x:c r="B1754" s="5">
        <x:v>45546</x:v>
      </x:c>
      <x:c r="C1754" s="5" t="s">
        <x:v>162</x:v>
      </x:c>
      <x:c r="D1754" s="5" t="s">
        <x:v>163</x:v>
      </x:c>
      <x:c r="E1754" s="5" t="s">
        <x:v>40</x:v>
      </x:c>
      <x:c r="F1754" s="5" t="s">
        <x:v>158</x:v>
      </x:c>
      <x:c r="G1754" s="5" t="s">
        <x:v>3193</x:v>
      </x:c>
      <x:c r="H1754" s="5" t="s">
        <x:v>58</x:v>
      </x:c>
      <x:c r="I1754" s="5" t="s">
        <x:v>362</x:v>
      </x:c>
      <x:c r="J1754" s="5" t="s">
        <x:v>45</x:v>
      </x:c>
      <x:c r="K1754" s="5" t="s">
        <x:v>46</x:v>
      </x:c>
      <x:c r="L1754" s="5" t="s">
        <x:v>94</x:v>
      </x:c>
      <x:c r="M1754" s="5" t="s">
        <x:v>136</x:v>
      </x:c>
      <x:c r="N1754" s="6">
        <x:v>1</x:v>
      </x:c>
      <x:c r="O1754" s="7">
        <x:v>326.94</x:v>
      </x:c>
      <x:c r="P1754" s="8">
        <x:v>0</x:v>
      </x:c>
      <x:c r="Q1754" s="7">
        <x:v>258.26999999999998</x:v>
      </x:c>
      <x:c r="R1754" s="7">
        <x:v>326.94</x:v>
      </x:c>
      <x:c r="S1754" s="5" t="s">
        <x:v>49</x:v>
      </x:c>
      <x:c r="T1754" s="7">
        <x:v>71276.419999999998</x:v>
      </x:c>
      <x:c r="U1754" s="6"/>
      <x:c r="V1754" s="6"/>
      <x:c r="W1754" s="5" t="s">
        <x:v>50</x:v>
      </x:c>
      <x:c r="X1754" s="5" t="s">
        <x:v>97</x:v>
      </x:c>
    </x:row>
    <x:row r="1755">
      <x:c r="A1755" s="5" t="s">
        <x:v>3194</x:v>
      </x:c>
      <x:c r="B1755" s="5">
        <x:v>46054</x:v>
      </x:c>
      <x:c r="C1755" s="5" t="s">
        <x:v>138</x:v>
      </x:c>
      <x:c r="D1755" s="5" t="s">
        <x:v>139</x:v>
      </x:c>
      <x:c r="E1755" s="5" t="s">
        <x:v>90</x:v>
      </x:c>
      <x:c r="F1755" s="5" t="s">
        <x:v>41</x:v>
      </x:c>
      <x:c r="G1755" s="5" t="s">
        <x:v>1844</x:v>
      </x:c>
      <x:c r="H1755" s="5" t="s">
        <x:v>104</x:v>
      </x:c>
      <x:c r="I1755" s="5" t="s">
        <x:v>474</x:v>
      </x:c>
      <x:c r="J1755" s="5" t="s">
        <x:v>116</x:v>
      </x:c>
      <x:c r="K1755" s="5" t="s">
        <x:v>46</x:v>
      </x:c>
      <x:c r="L1755" s="5" t="s">
        <x:v>16</x:v>
      </x:c>
      <x:c r="M1755" s="5" t="s">
        <x:v>258</x:v>
      </x:c>
      <x:c r="N1755" s="6">
        <x:v>4</x:v>
      </x:c>
      <x:c r="O1755" s="7">
        <x:v>170.19999999999999</x:v>
      </x:c>
      <x:c r="P1755" s="8">
        <x:v>0.20000000000000001</x:v>
      </x:c>
      <x:c r="Q1755" s="7">
        <x:v>87.260000000000005</x:v>
      </x:c>
      <x:c r="R1755" s="7">
        <x:v>544.63999999999999</x:v>
      </x:c>
      <x:c r="S1755" s="5" t="s">
        <x:v>49</x:v>
      </x:c>
      <x:c r="T1755" s="7">
        <x:v>121225.56</x:v>
      </x:c>
      <x:c r="U1755" s="6"/>
      <x:c r="V1755" s="6"/>
      <x:c r="W1755" s="5" t="s">
        <x:v>50</x:v>
      </x:c>
      <x:c r="X1755" s="5" t="s">
        <x:v>51</x:v>
      </x:c>
    </x:row>
    <x:row r="1756">
      <x:c r="A1756" s="5" t="s">
        <x:v>3195</x:v>
      </x:c>
      <x:c r="B1756" s="5">
        <x:v>45775</x:v>
      </x:c>
      <x:c r="C1756" s="5" t="s">
        <x:v>194</x:v>
      </x:c>
      <x:c r="D1756" s="5" t="s">
        <x:v>195</x:v>
      </x:c>
      <x:c r="E1756" s="5" t="s">
        <x:v>90</x:v>
      </x:c>
      <x:c r="F1756" s="5" t="s">
        <x:v>158</x:v>
      </x:c>
      <x:c r="G1756" s="5" t="s">
        <x:v>3196</x:v>
      </x:c>
      <x:c r="H1756" s="5" t="s">
        <x:v>58</x:v>
      </x:c>
      <x:c r="I1756" s="5" t="s">
        <x:v>332</x:v>
      </x:c>
      <x:c r="J1756" s="5" t="s">
        <x:v>93</x:v>
      </x:c>
      <x:c r="K1756" s="5" t="s">
        <x:v>117</x:v>
      </x:c>
      <x:c r="L1756" s="5" t="s">
        <x:v>131</x:v>
      </x:c>
      <x:c r="M1756" s="5" t="s">
        <x:v>258</x:v>
      </x:c>
      <x:c r="N1756" s="6">
        <x:v>1</x:v>
      </x:c>
      <x:c r="O1756" s="7">
        <x:v>45.460000000000001</x:v>
      </x:c>
      <x:c r="P1756" s="8">
        <x:v>0.14999999999999999</x:v>
      </x:c>
      <x:c r="Q1756" s="7">
        <x:v>33.719999999999999</x:v>
      </x:c>
      <x:c r="R1756" s="7">
        <x:v>38.640000000000001</x:v>
      </x:c>
      <x:c r="S1756" s="5" t="s">
        <x:v>49</x:v>
      </x:c>
      <x:c r="T1756" s="7">
        <x:v>81980.309999999998</x:v>
      </x:c>
      <x:c r="U1756" s="6"/>
      <x:c r="V1756" s="6"/>
      <x:c r="W1756" s="5" t="s">
        <x:v>50</x:v>
      </x:c>
      <x:c r="X1756" s="5" t="s">
        <x:v>80</x:v>
      </x:c>
    </x:row>
    <x:row r="1757">
      <x:c r="A1757" s="5" t="s">
        <x:v>3197</x:v>
      </x:c>
      <x:c r="B1757" s="5">
        <x:v>45800</x:v>
      </x:c>
      <x:c r="C1757" s="5" t="s">
        <x:v>178</x:v>
      </x:c>
      <x:c r="D1757" s="5" t="s">
        <x:v>179</x:v>
      </x:c>
      <x:c r="E1757" s="5" t="s">
        <x:v>90</x:v>
      </x:c>
      <x:c r="F1757" s="5" t="s">
        <x:v>66</x:v>
      </x:c>
      <x:c r="G1757" s="5" t="s">
        <x:v>1063</x:v>
      </x:c>
      <x:c r="H1757" s="5" t="s">
        <x:v>104</x:v>
      </x:c>
      <x:c r="I1757" s="5" t="s">
        <x:v>1317</x:v>
      </x:c>
      <x:c r="J1757" s="5" t="s">
        <x:v>45</x:v>
      </x:c>
      <x:c r="K1757" s="5" t="s">
        <x:v>117</x:v>
      </x:c>
      <x:c r="L1757" s="5" t="s">
        <x:v>16</x:v>
      </x:c>
      <x:c r="M1757" s="5" t="s">
        <x:v>350</x:v>
      </x:c>
      <x:c r="N1757" s="6">
        <x:v>2</x:v>
      </x:c>
      <x:c r="O1757" s="7">
        <x:v>482.25</x:v>
      </x:c>
      <x:c r="P1757" s="8">
        <x:v>0</x:v>
      </x:c>
      <x:c r="Q1757" s="7">
        <x:v>283.66000000000003</x:v>
      </x:c>
      <x:c r="R1757" s="7">
        <x:v>964.5</x:v>
      </x:c>
      <x:c r="S1757" s="5" t="s">
        <x:v>49</x:v>
      </x:c>
      <x:c r="T1757" s="7">
        <x:v>197389.57999999999</x:v>
      </x:c>
      <x:c r="U1757" s="6"/>
      <x:c r="V1757" s="6"/>
      <x:c r="W1757" s="5" t="s">
        <x:v>50</x:v>
      </x:c>
      <x:c r="X1757" s="5" t="s">
        <x:v>97</x:v>
      </x:c>
    </x:row>
    <x:row r="1758">
      <x:c r="A1758" s="5" t="s">
        <x:v>3198</x:v>
      </x:c>
      <x:c r="B1758" s="5">
        <x:v>45425</x:v>
      </x:c>
      <x:c r="C1758" s="5" t="s">
        <x:v>216</x:v>
      </x:c>
      <x:c r="D1758" s="5" t="s">
        <x:v>217</x:v>
      </x:c>
      <x:c r="E1758" s="5" t="s">
        <x:v>40</x:v>
      </x:c>
      <x:c r="F1758" s="5" t="s">
        <x:v>102</x:v>
      </x:c>
      <x:c r="G1758" s="5" t="s">
        <x:v>3199</x:v>
      </x:c>
      <x:c r="H1758" s="5" t="s">
        <x:v>104</x:v>
      </x:c>
      <x:c r="I1758" s="5" t="s">
        <x:v>1317</x:v>
      </x:c>
      <x:c r="J1758" s="5" t="s">
        <x:v>45</x:v>
      </x:c>
      <x:c r="K1758" s="5" t="s">
        <x:v>117</x:v>
      </x:c>
      <x:c r="L1758" s="5" t="s">
        <x:v>16</x:v>
      </x:c>
      <x:c r="M1758" s="5" t="s">
        <x:v>483</x:v>
      </x:c>
      <x:c r="N1758" s="6">
        <x:v>0</x:v>
      </x:c>
      <x:c r="O1758" s="7">
        <x:v>489.54000000000002</x:v>
      </x:c>
      <x:c r="P1758" s="8">
        <x:v>0.25</x:v>
      </x:c>
      <x:c r="Q1758" s="7">
        <x:v>283.66000000000003</x:v>
      </x:c>
      <x:c r="R1758" s="7">
        <x:v>0</x:v>
      </x:c>
      <x:c r="S1758" s="5" t="s">
        <x:v>49</x:v>
      </x:c>
      <x:c r="T1758" s="7">
        <x:v>170500.35000000001</x:v>
      </x:c>
      <x:c r="U1758" s="6"/>
      <x:c r="V1758" s="6"/>
      <x:c r="W1758" s="5" t="s">
        <x:v>151</x:v>
      </x:c>
      <x:c r="X1758" s="5" t="s">
        <x:v>51</x:v>
      </x:c>
    </x:row>
    <x:row r="1759">
      <x:c r="A1759" s="5" t="s">
        <x:v>3200</x:v>
      </x:c>
      <x:c r="B1759" s="5">
        <x:v>45844</x:v>
      </x:c>
      <x:c r="C1759" s="5" t="s">
        <x:v>88</x:v>
      </x:c>
      <x:c r="D1759" s="5" t="s">
        <x:v>89</x:v>
      </x:c>
      <x:c r="E1759" s="5" t="s">
        <x:v>90</x:v>
      </x:c>
      <x:c r="F1759" s="5" t="s">
        <x:v>56</x:v>
      </x:c>
      <x:c r="G1759" s="5" t="s">
        <x:v>1248</x:v>
      </x:c>
      <x:c r="H1759" s="5" t="s">
        <x:v>43</x:v>
      </x:c>
      <x:c r="I1759" s="5" t="s">
        <x:v>338</x:v>
      </x:c>
      <x:c r="J1759" s="5" t="s">
        <x:v>60</x:v>
      </x:c>
      <x:c r="K1759" s="5" t="s">
        <x:v>61</x:v>
      </x:c>
      <x:c r="L1759" s="5" t="s">
        <x:v>131</x:v>
      </x:c>
      <x:c r="M1759" s="5" t="s">
        <x:v>530</x:v>
      </x:c>
      <x:c r="N1759" s="6">
        <x:v>1</x:v>
      </x:c>
      <x:c r="O1759" s="7">
        <x:v>257.75</x:v>
      </x:c>
      <x:c r="P1759" s="8">
        <x:v>0</x:v>
      </x:c>
      <x:c r="Q1759" s="7">
        <x:v>150.38999999999999</x:v>
      </x:c>
      <x:c r="R1759" s="7">
        <x:v>257.75</x:v>
      </x:c>
      <x:c r="S1759" s="5" t="s">
        <x:v>49</x:v>
      </x:c>
      <x:c r="T1759" s="7">
        <x:v>63917.040000000001</x:v>
      </x:c>
      <x:c r="U1759" s="6"/>
      <x:c r="V1759" s="6"/>
      <x:c r="W1759" s="5" t="s">
        <x:v>50</x:v>
      </x:c>
      <x:c r="X1759" s="5" t="s">
        <x:v>51</x:v>
      </x:c>
    </x:row>
    <x:row r="1760">
      <x:c r="A1760" s="5" t="s">
        <x:v>3201</x:v>
      </x:c>
      <x:c r="B1760" s="5">
        <x:v>45815</x:v>
      </x:c>
      <x:c r="C1760" s="5" t="s">
        <x:v>247</x:v>
      </x:c>
      <x:c r="D1760" s="5" t="s">
        <x:v>248</x:v>
      </x:c>
      <x:c r="E1760" s="5" t="s">
        <x:v>40</x:v>
      </x:c>
      <x:c r="F1760" s="5" t="s">
        <x:v>102</x:v>
      </x:c>
      <x:c r="G1760" s="5" t="s">
        <x:v>3202</x:v>
      </x:c>
      <x:c r="H1760" s="5" t="s">
        <x:v>43</x:v>
      </x:c>
      <x:c r="I1760" s="5" t="s">
        <x:v>235</x:v>
      </x:c>
      <x:c r="J1760" s="5" t="s">
        <x:v>116</x:v>
      </x:c>
      <x:c r="K1760" s="5" t="s">
        <x:v>117</x:v>
      </x:c>
      <x:c r="L1760" s="5" t="s">
        <x:v>3203</x:v>
      </x:c>
      <x:c r="M1760" s="5" t="s">
        <x:v>166</x:v>
      </x:c>
      <x:c r="N1760" s="6">
        <x:v>1</x:v>
      </x:c>
      <x:c r="O1760" s="7">
        <x:v>191.47</x:v>
      </x:c>
      <x:c r="P1760" s="8">
        <x:v>0</x:v>
      </x:c>
      <x:c r="Q1760" s="7">
        <x:v>100.5</x:v>
      </x:c>
      <x:c r="R1760" s="7">
        <x:v>191.47</x:v>
      </x:c>
      <x:c r="S1760" s="5" t="s">
        <x:v>49</x:v>
      </x:c>
      <x:c r="T1760" s="7">
        <x:v>81072.360000000001</x:v>
      </x:c>
      <x:c r="U1760" s="6"/>
      <x:c r="V1760" s="6"/>
      <x:c r="W1760" s="5" t="s">
        <x:v>50</x:v>
      </x:c>
      <x:c r="X1760" s="5" t="s">
        <x:v>70</x:v>
      </x:c>
    </x:row>
    <x:row r="1761">
      <x:c r="A1761" s="5" t="s">
        <x:v>3204</x:v>
      </x:c>
      <x:c r="B1761" s="5">
        <x:v>46091</x:v>
      </x:c>
      <x:c r="C1761" s="5" t="s">
        <x:v>340</x:v>
      </x:c>
      <x:c r="D1761" s="5" t="s">
        <x:v>341</x:v>
      </x:c>
      <x:c r="E1761" s="5" t="s">
        <x:v>55</x:v>
      </x:c>
      <x:c r="F1761" s="5" t="s">
        <x:v>66</x:v>
      </x:c>
      <x:c r="G1761" s="5" t="s">
        <x:v>1173</x:v>
      </x:c>
      <x:c r="H1761" s="5" t="s">
        <x:v>78</x:v>
      </x:c>
      <x:c r="I1761" s="5" t="s">
        <x:v>971</x:v>
      </x:c>
      <x:c r="J1761" s="5" t="s">
        <x:v>116</x:v>
      </x:c>
      <x:c r="K1761" s="5" t="s">
        <x:v>117</x:v>
      </x:c>
      <x:c r="L1761" s="5" t="s">
        <x:v>583</x:v>
      </x:c>
      <x:c r="M1761" s="5" t="s">
        <x:v>419</x:v>
      </x:c>
      <x:c r="N1761" s="6">
        <x:v>3</x:v>
      </x:c>
      <x:c r="O1761" s="7">
        <x:v>230.74000000000001</x:v>
      </x:c>
      <x:c r="P1761" s="8">
        <x:v>0.14999999999999999</x:v>
      </x:c>
      <x:c r="Q1761" s="7">
        <x:v>127.25</x:v>
      </x:c>
      <x:c r="R1761" s="7">
        <x:v>588.38999999999999</x:v>
      </x:c>
      <x:c r="S1761" s="5" t="s">
        <x:v>49</x:v>
      </x:c>
      <x:c r="T1761" s="7">
        <x:v>66832.550000000003</x:v>
      </x:c>
      <x:c r="U1761" s="6"/>
      <x:c r="V1761" s="6"/>
      <x:c r="W1761" s="5" t="s">
        <x:v>50</x:v>
      </x:c>
      <x:c r="X1761" s="5" t="s">
        <x:v>97</x:v>
      </x:c>
    </x:row>
    <x:row r="1762">
      <x:c r="A1762" s="5" t="s">
        <x:v>3205</x:v>
      </x:c>
      <x:c r="B1762" s="5">
        <x:v>45971</x:v>
      </x:c>
      <x:c r="C1762" s="5" t="s">
        <x:v>247</x:v>
      </x:c>
      <x:c r="D1762" s="5" t="s">
        <x:v>248</x:v>
      </x:c>
      <x:c r="E1762" s="5" t="s">
        <x:v>40</x:v>
      </x:c>
      <x:c r="F1762" s="5" t="s">
        <x:v>102</x:v>
      </x:c>
      <x:c r="G1762" s="5" t="s">
        <x:v>1273</x:v>
      </x:c>
      <x:c r="H1762" s="5" t="s">
        <x:v>43</x:v>
      </x:c>
      <x:c r="I1762" s="5" t="s">
        <x:v>458</x:v>
      </x:c>
      <x:c r="J1762" s="5" t="s">
        <x:v>74</x:v>
      </x:c>
      <x:c r="K1762" s="5" t="s">
        <x:v>61</x:v>
      </x:c>
      <x:c r="L1762" s="5" t="s">
        <x:v>16</x:v>
      </x:c>
      <x:c r="M1762" s="5" t="s">
        <x:v>376</x:v>
      </x:c>
      <x:c r="N1762" s="6">
        <x:v>0</x:v>
      </x:c>
      <x:c r="O1762" s="7">
        <x:v>81.099999999999994</x:v>
      </x:c>
      <x:c r="P1762" s="8">
        <x:v>0</x:v>
      </x:c>
      <x:c r="Q1762" s="7">
        <x:v>59.109999999999999</x:v>
      </x:c>
      <x:c r="R1762" s="7">
        <x:v>0</x:v>
      </x:c>
      <x:c r="S1762" s="5" t="s">
        <x:v>49</x:v>
      </x:c>
      <x:c r="T1762" s="7">
        <x:v>153823.32000000001</x:v>
      </x:c>
      <x:c r="U1762" s="6"/>
      <x:c r="V1762" s="6"/>
      <x:c r="W1762" s="5" t="s">
        <x:v>151</x:v>
      </x:c>
      <x:c r="X1762" s="5" t="s">
        <x:v>51</x:v>
      </x:c>
    </x:row>
    <x:row r="1763">
      <x:c r="A1763" s="5" t="s">
        <x:v>3206</x:v>
      </x:c>
      <x:c r="B1763" s="5">
        <x:v>45614</x:v>
      </x:c>
      <x:c r="C1763" s="5" t="s">
        <x:v>100</x:v>
      </x:c>
      <x:c r="D1763" s="5" t="s">
        <x:v>101</x:v>
      </x:c>
      <x:c r="E1763" s="5" t="s">
        <x:v>90</x:v>
      </x:c>
      <x:c r="F1763" s="5" t="s">
        <x:v>102</x:v>
      </x:c>
      <x:c r="G1763" s="5" t="s">
        <x:v>3207</x:v>
      </x:c>
      <x:c r="H1763" s="5" t="s">
        <x:v>104</x:v>
      </x:c>
      <x:c r="I1763" s="5" t="s">
        <x:v>141</x:v>
      </x:c>
      <x:c r="J1763" s="5" t="s">
        <x:v>60</x:v>
      </x:c>
      <x:c r="K1763" s="5" t="s">
        <x:v>86</x:v>
      </x:c>
      <x:c r="L1763" s="5" t="s">
        <x:v>16</x:v>
      </x:c>
      <x:c r="M1763" s="5" t="s">
        <x:v>189</x:v>
      </x:c>
      <x:c r="N1763" s="6">
        <x:v>2</x:v>
      </x:c>
      <x:c r="O1763" s="7">
        <x:v>304.91000000000003</x:v>
      </x:c>
      <x:c r="P1763" s="8">
        <x:v>0.10000000000000001</x:v>
      </x:c>
      <x:c r="Q1763" s="7">
        <x:v>203.69999999999999</x:v>
      </x:c>
      <x:c r="R1763" s="7">
        <x:v>548.84000000000003</x:v>
      </x:c>
      <x:c r="S1763" s="5" t="s">
        <x:v>49</x:v>
      </x:c>
      <x:c r="T1763" s="7">
        <x:v>163312.54000000001</x:v>
      </x:c>
      <x:c r="U1763" s="6"/>
      <x:c r="V1763" s="6"/>
      <x:c r="W1763" s="5" t="s">
        <x:v>50</x:v>
      </x:c>
      <x:c r="X1763" s="5" t="s">
        <x:v>70</x:v>
      </x:c>
    </x:row>
    <x:row r="1764">
      <x:c r="A1764" s="5" t="s">
        <x:v>3208</x:v>
      </x:c>
      <x:c r="B1764" s="5">
        <x:v>46151</x:v>
      </x:c>
      <x:c r="C1764" s="5" t="s">
        <x:v>138</x:v>
      </x:c>
      <x:c r="D1764" s="5" t="s">
        <x:v>139</x:v>
      </x:c>
      <x:c r="E1764" s="5" t="s">
        <x:v>90</x:v>
      </x:c>
      <x:c r="F1764" s="5" t="s">
        <x:v>41</x:v>
      </x:c>
      <x:c r="G1764" s="5" t="s">
        <x:v>3209</x:v>
      </x:c>
      <x:c r="H1764" s="5" t="s">
        <x:v>43</x:v>
      </x:c>
      <x:c r="I1764" s="5" t="s">
        <x:v>719</x:v>
      </x:c>
      <x:c r="J1764" s="5" t="s">
        <x:v>93</x:v>
      </x:c>
      <x:c r="K1764" s="5" t="s">
        <x:v>117</x:v>
      </x:c>
      <x:c r="L1764" s="5" t="s">
        <x:v>47</x:v>
      </x:c>
      <x:c r="M1764" s="5" t="s">
        <x:v>266</x:v>
      </x:c>
      <x:c r="N1764" s="6">
        <x:v>2</x:v>
      </x:c>
      <x:c r="O1764" s="7">
        <x:v>57.740000000000002</x:v>
      </x:c>
      <x:c r="P1764" s="8">
        <x:v>0.10000000000000001</x:v>
      </x:c>
      <x:c r="Q1764" s="7">
        <x:v>43.920000000000002</x:v>
      </x:c>
      <x:c r="R1764" s="7">
        <x:v>103.93000000000001</x:v>
      </x:c>
      <x:c r="S1764" s="5" t="s">
        <x:v>49</x:v>
      </x:c>
      <x:c r="T1764" s="7">
        <x:v>74853.860000000001</x:v>
      </x:c>
      <x:c r="U1764" s="6"/>
      <x:c r="V1764" s="6"/>
      <x:c r="W1764" s="5" t="s">
        <x:v>50</x:v>
      </x:c>
      <x:c r="X1764" s="5" t="s">
        <x:v>80</x:v>
      </x:c>
    </x:row>
    <x:row r="1765">
      <x:c r="A1765" s="5" t="s">
        <x:v>3210</x:v>
      </x:c>
      <x:c r="B1765" s="5">
        <x:v>45476</x:v>
      </x:c>
      <x:c r="C1765" s="5" t="s">
        <x:v>82</x:v>
      </x:c>
      <x:c r="D1765" s="5" t="s">
        <x:v>83</x:v>
      </x:c>
      <x:c r="E1765" s="5" t="s">
        <x:v>40</x:v>
      </x:c>
      <x:c r="F1765" s="5" t="s">
        <x:v>56</x:v>
      </x:c>
      <x:c r="G1765" s="5" t="s">
        <x:v>527</x:v>
      </x:c>
      <x:c r="H1765" s="5" t="s">
        <x:v>58</x:v>
      </x:c>
      <x:c r="I1765" s="5" t="s">
        <x:v>740</x:v>
      </x:c>
      <x:c r="J1765" s="5" t="s">
        <x:v>93</x:v>
      </x:c>
      <x:c r="K1765" s="5" t="s">
        <x:v>46</x:v>
      </x:c>
      <x:c r="L1765" s="5" t="s">
        <x:v>16</x:v>
      </x:c>
      <x:c r="M1765" s="5" t="s">
        <x:v>142</x:v>
      </x:c>
      <x:c r="N1765" s="6">
        <x:v>2</x:v>
      </x:c>
      <x:c r="O1765" s="7">
        <x:v>37.590000000000003</x:v>
      </x:c>
      <x:c r="P1765" s="8">
        <x:v>0.25</x:v>
      </x:c>
      <x:c r="Q1765" s="7">
        <x:v>20.469999999999999</x:v>
      </x:c>
      <x:c r="R1765" s="7">
        <x:v>56.390000000000001</x:v>
      </x:c>
      <x:c r="S1765" s="5" t="s">
        <x:v>49</x:v>
      </x:c>
      <x:c r="T1765" s="7">
        <x:v>136150.72</x:v>
      </x:c>
      <x:c r="U1765" s="6"/>
      <x:c r="V1765" s="6"/>
      <x:c r="W1765" s="5" t="s">
        <x:v>50</x:v>
      </x:c>
      <x:c r="X1765" s="5" t="s">
        <x:v>80</x:v>
      </x:c>
    </x:row>
    <x:row r="1766">
      <x:c r="A1766" s="5" t="s">
        <x:v>3211</x:v>
      </x:c>
      <x:c r="B1766" s="5">
        <x:v>46063</x:v>
      </x:c>
      <x:c r="C1766" s="5" t="s">
        <x:v>38</x:v>
      </x:c>
      <x:c r="D1766" s="5" t="s">
        <x:v>39</x:v>
      </x:c>
      <x:c r="E1766" s="5" t="s">
        <x:v>40</x:v>
      </x:c>
      <x:c r="F1766" s="5" t="s">
        <x:v>41</x:v>
      </x:c>
      <x:c r="G1766" s="5" t="s">
        <x:v>1903</x:v>
      </x:c>
      <x:c r="H1766" s="5" t="s">
        <x:v>104</x:v>
      </x:c>
      <x:c r="I1766" s="5" t="s">
        <x:v>257</x:v>
      </x:c>
      <x:c r="J1766" s="5" t="s">
        <x:v>74</x:v>
      </x:c>
      <x:c r="K1766" s="5" t="s">
        <x:v>86</x:v>
      </x:c>
      <x:c r="L1766" s="5" t="s">
        <x:v>16</x:v>
      </x:c>
      <x:c r="M1766" s="5" t="s">
        <x:v>483</x:v>
      </x:c>
      <x:c r="N1766" s="6">
        <x:v>1</x:v>
      </x:c>
      <x:c r="O1766" s="7">
        <x:v>93.390000000000001</x:v>
      </x:c>
      <x:c r="P1766" s="8">
        <x:v>0</x:v>
      </x:c>
      <x:c r="Q1766" s="7">
        <x:v>62.619999999999997</x:v>
      </x:c>
      <x:c r="R1766" s="7">
        <x:v>93.390000000000001</x:v>
      </x:c>
      <x:c r="S1766" s="5" t="s">
        <x:v>49</x:v>
      </x:c>
      <x:c r="T1766" s="7">
        <x:v>121225.56</x:v>
      </x:c>
      <x:c r="U1766" s="6"/>
      <x:c r="V1766" s="6"/>
      <x:c r="W1766" s="5" t="s">
        <x:v>50</x:v>
      </x:c>
      <x:c r="X1766" s="5" t="s">
        <x:v>51</x:v>
      </x:c>
    </x:row>
    <x:row r="1767">
      <x:c r="A1767" s="5" t="s">
        <x:v>3212</x:v>
      </x:c>
      <x:c r="B1767" s="5">
        <x:v>45898</x:v>
      </x:c>
      <x:c r="C1767" s="5" t="s">
        <x:v>64</x:v>
      </x:c>
      <x:c r="D1767" s="5" t="s">
        <x:v>65</x:v>
      </x:c>
      <x:c r="E1767" s="5" t="s">
        <x:v>40</x:v>
      </x:c>
      <x:c r="F1767" s="5" t="s">
        <x:v>66</x:v>
      </x:c>
      <x:c r="G1767" s="5" t="s">
        <x:v>1811</x:v>
      </x:c>
      <x:c r="H1767" s="5" t="s">
        <x:v>104</x:v>
      </x:c>
      <x:c r="I1767" s="5" t="s">
        <x:v>303</x:v>
      </x:c>
      <x:c r="J1767" s="5" t="s">
        <x:v>45</x:v>
      </x:c>
      <x:c r="K1767" s="5" t="s">
        <x:v>86</x:v>
      </x:c>
      <x:c r="L1767" s="5" t="s">
        <x:v>16</x:v>
      </x:c>
      <x:c r="M1767" s="5" t="s">
        <x:v>258</x:v>
      </x:c>
      <x:c r="N1767" s="6">
        <x:v>1</x:v>
      </x:c>
      <x:c r="O1767" s="7">
        <x:v>781.59000000000003</x:v>
      </x:c>
      <x:c r="P1767" s="8">
        <x:v>0.25</x:v>
      </x:c>
      <x:c r="Q1767" s="7">
        <x:v>423.88</x:v>
      </x:c>
      <x:c r="R1767" s="7">
        <x:v>586.19000000000005</x:v>
      </x:c>
      <x:c r="S1767" s="5" t="s">
        <x:v>49</x:v>
      </x:c>
      <x:c r="T1767" s="7">
        <x:v>154372.20000000001</x:v>
      </x:c>
      <x:c r="U1767" s="6">
        <x:v>97</x:v>
      </x:c>
      <x:c r="V1767" s="6">
        <x:v>17</x:v>
      </x:c>
      <x:c r="W1767" s="5" t="s">
        <x:v>50</x:v>
      </x:c>
      <x:c r="X1767" s="5" t="s">
        <x:v>97</x:v>
      </x:c>
    </x:row>
    <x:row r="1768">
      <x:c r="A1768" s="5" t="s">
        <x:v>3213</x:v>
      </x:c>
      <x:c r="B1768" s="5">
        <x:v>45963</x:v>
      </x:c>
      <x:c r="C1768" s="5" t="s">
        <x:v>216</x:v>
      </x:c>
      <x:c r="D1768" s="5" t="s">
        <x:v>217</x:v>
      </x:c>
      <x:c r="E1768" s="5" t="s">
        <x:v>40</x:v>
      </x:c>
      <x:c r="F1768" s="5" t="s">
        <x:v>102</x:v>
      </x:c>
      <x:c r="G1768" s="5" t="s">
        <x:v>3214</x:v>
      </x:c>
      <x:c r="H1768" s="5" t="s">
        <x:v>58</x:v>
      </x:c>
      <x:c r="I1768" s="5" t="s">
        <x:v>325</x:v>
      </x:c>
      <x:c r="J1768" s="5" t="s">
        <x:v>116</x:v>
      </x:c>
      <x:c r="K1768" s="5" t="s">
        <x:v>117</x:v>
      </x:c>
      <x:c r="L1768" s="5" t="s">
        <x:v>16</x:v>
      </x:c>
      <x:c r="M1768" s="5" t="s">
        <x:v>384</x:v>
      </x:c>
      <x:c r="N1768" s="6">
        <x:v>-5</x:v>
      </x:c>
      <x:c r="O1768" s="7">
        <x:v>265.38999999999999</x:v>
      </x:c>
      <x:c r="P1768" s="8">
        <x:v>0.14999999999999999</x:v>
      </x:c>
      <x:c r="Q1768" s="7">
        <x:v>166.78999999999999</x:v>
      </x:c>
      <x:c r="R1768" s="7">
        <x:v>-1127.9100000000001</x:v>
      </x:c>
      <x:c r="S1768" s="5" t="s">
        <x:v>49</x:v>
      </x:c>
      <x:c r="T1768" s="7">
        <x:v>153823.32000000001</x:v>
      </x:c>
      <x:c r="U1768" s="6"/>
      <x:c r="V1768" s="6"/>
      <x:c r="W1768" s="5" t="s">
        <x:v>96</x:v>
      </x:c>
      <x:c r="X1768" s="5" t="s">
        <x:v>70</x:v>
      </x:c>
    </x:row>
    <x:row r="1769">
      <x:c r="A1769" s="5" t="s">
        <x:v>3215</x:v>
      </x:c>
      <x:c r="B1769" s="5">
        <x:v>45616</x:v>
      </x:c>
      <x:c r="C1769" s="5" t="s">
        <x:v>194</x:v>
      </x:c>
      <x:c r="D1769" s="5" t="s">
        <x:v>195</x:v>
      </x:c>
      <x:c r="E1769" s="5" t="s">
        <x:v>90</x:v>
      </x:c>
      <x:c r="F1769" s="5" t="s">
        <x:v>158</x:v>
      </x:c>
      <x:c r="G1769" s="5" t="s">
        <x:v>3216</x:v>
      </x:c>
      <x:c r="H1769" s="5" t="s">
        <x:v>58</x:v>
      </x:c>
      <x:c r="I1769" s="5" t="s">
        <x:v>135</x:v>
      </x:c>
      <x:c r="J1769" s="5" t="s">
        <x:v>60</x:v>
      </x:c>
      <x:c r="K1769" s="5" t="s">
        <x:v>86</x:v>
      </x:c>
      <x:c r="L1769" s="5" t="s">
        <x:v>94</x:v>
      </x:c>
      <x:c r="M1769" s="5" t="s">
        <x:v>222</x:v>
      </x:c>
      <x:c r="N1769" s="6">
        <x:v>2</x:v>
      </x:c>
      <x:c r="O1769" s="7">
        <x:v>229.09999999999999</x:v>
      </x:c>
      <x:c r="P1769" s="8">
        <x:v>0.14999999999999999</x:v>
      </x:c>
      <x:c r="Q1769" s="7">
        <x:v>130.28</x:v>
      </x:c>
      <x:c r="R1769" s="7">
        <x:v>389.47000000000003</x:v>
      </x:c>
      <x:c r="S1769" s="5" t="s">
        <x:v>49</x:v>
      </x:c>
      <x:c r="T1769" s="7">
        <x:v>99275.580000000002</x:v>
      </x:c>
      <x:c r="U1769" s="6"/>
      <x:c r="V1769" s="6"/>
      <x:c r="W1769" s="5" t="s">
        <x:v>50</x:v>
      </x:c>
      <x:c r="X1769" s="5" t="s">
        <x:v>80</x:v>
      </x:c>
    </x:row>
    <x:row r="1770">
      <x:c r="A1770" s="5" t="s">
        <x:v>3217</x:v>
      </x:c>
      <x:c r="B1770" s="5">
        <x:v>45565</x:v>
      </x:c>
      <x:c r="C1770" s="5" t="s">
        <x:v>200</x:v>
      </x:c>
      <x:c r="D1770" s="5" t="s">
        <x:v>201</x:v>
      </x:c>
      <x:c r="E1770" s="5" t="s">
        <x:v>40</x:v>
      </x:c>
      <x:c r="F1770" s="5" t="s">
        <x:v>158</x:v>
      </x:c>
      <x:c r="G1770" s="5" t="s">
        <x:v>3218</x:v>
      </x:c>
      <x:c r="H1770" s="5" t="s">
        <x:v>58</x:v>
      </x:c>
      <x:c r="I1770" s="5" t="s">
        <x:v>92</x:v>
      </x:c>
      <x:c r="J1770" s="5" t="s">
        <x:v>93</x:v>
      </x:c>
      <x:c r="K1770" s="5" t="s">
        <x:v>46</x:v>
      </x:c>
      <x:c r="L1770" s="5" t="s">
        <x:v>47</x:v>
      </x:c>
      <x:c r="M1770" s="5" t="s">
        <x:v>125</x:v>
      </x:c>
      <x:c r="N1770" s="6">
        <x:v>1</x:v>
      </x:c>
      <x:c r="O1770" s="7">
        <x:v>31.469999999999999</x:v>
      </x:c>
      <x:c r="P1770" s="8">
        <x:v>0</x:v>
      </x:c>
      <x:c r="Q1770" s="7">
        <x:v>16.25</x:v>
      </x:c>
      <x:c r="R1770" s="7">
        <x:v>31.469999999999999</x:v>
      </x:c>
      <x:c r="S1770" s="5" t="s">
        <x:v>49</x:v>
      </x:c>
      <x:c r="T1770" s="7">
        <x:v>76937.800000000003</x:v>
      </x:c>
      <x:c r="U1770" s="6">
        <x:v>0</x:v>
      </x:c>
      <x:c r="V1770" s="6">
        <x:v>39</x:v>
      </x:c>
      <x:c r="W1770" s="5" t="s">
        <x:v>50</x:v>
      </x:c>
      <x:c r="X1770" s="5" t="s">
        <x:v>97</x:v>
      </x:c>
    </x:row>
    <x:row r="1771">
      <x:c r="A1771" s="5" t="s">
        <x:v>3219</x:v>
      </x:c>
      <x:c r="B1771" s="5">
        <x:v>45924</x:v>
      </x:c>
      <x:c r="C1771" s="5" t="s">
        <x:v>200</x:v>
      </x:c>
      <x:c r="D1771" s="5" t="s">
        <x:v>201</x:v>
      </x:c>
      <x:c r="E1771" s="5" t="s">
        <x:v>40</x:v>
      </x:c>
      <x:c r="F1771" s="5" t="s">
        <x:v>158</x:v>
      </x:c>
      <x:c r="G1771" s="5" t="s">
        <x:v>3220</x:v>
      </x:c>
      <x:c r="H1771" s="5" t="s">
        <x:v>104</x:v>
      </x:c>
      <x:c r="I1771" s="5" t="s">
        <x:v>392</x:v>
      </x:c>
      <x:c r="J1771" s="5" t="s">
        <x:v>74</x:v>
      </x:c>
      <x:c r="K1771" s="5" t="s">
        <x:v>86</x:v>
      </x:c>
      <x:c r="L1771" s="5" t="s">
        <x:v>16</x:v>
      </x:c>
      <x:c r="M1771" s="5" t="s">
        <x:v>414</x:v>
      </x:c>
      <x:c r="N1771" s="6">
        <x:v>1</x:v>
      </x:c>
      <x:c r="O1771" s="7">
        <x:v>37.840000000000003</x:v>
      </x:c>
      <x:c r="P1771" s="8">
        <x:v>0.10000000000000001</x:v>
      </x:c>
      <x:c r="Q1771" s="7">
        <x:v>20.899999999999999</x:v>
      </x:c>
      <x:c r="R1771" s="7">
        <x:v>34.060000000000002</x:v>
      </x:c>
      <x:c r="S1771" s="5" t="s">
        <x:v>49</x:v>
      </x:c>
      <x:c r="T1771" s="7">
        <x:v>194781.07999999999</x:v>
      </x:c>
      <x:c r="U1771" s="6"/>
      <x:c r="V1771" s="6"/>
      <x:c r="W1771" s="5" t="s">
        <x:v>50</x:v>
      </x:c>
      <x:c r="X1771" s="5" t="s">
        <x:v>51</x:v>
      </x:c>
    </x:row>
    <x:row r="1772">
      <x:c r="A1772" s="5" t="s">
        <x:v>3221</x:v>
      </x:c>
      <x:c r="B1772" s="5">
        <x:v>45414</x:v>
      </x:c>
      <x:c r="C1772" s="5" t="s">
        <x:v>108</x:v>
      </x:c>
      <x:c r="D1772" s="5" t="s">
        <x:v>109</x:v>
      </x:c>
      <x:c r="E1772" s="5" t="s">
        <x:v>90</x:v>
      </x:c>
      <x:c r="F1772" s="5" t="s">
        <x:v>102</x:v>
      </x:c>
      <x:c r="G1772" s="5" t="s">
        <x:v>3222</x:v>
      </x:c>
      <x:c r="H1772" s="5" t="s">
        <x:v>104</x:v>
      </x:c>
      <x:c r="I1772" s="5" t="s">
        <x:v>740</x:v>
      </x:c>
      <x:c r="J1772" s="5" t="s">
        <x:v>93</x:v>
      </x:c>
      <x:c r="K1772" s="5" t="s">
        <x:v>46</x:v>
      </x:c>
      <x:c r="L1772" s="5" t="s">
        <x:v>94</x:v>
      </x:c>
      <x:c r="M1772" s="5" t="s">
        <x:v>69</x:v>
      </x:c>
      <x:c r="N1772" s="6">
        <x:v>2</x:v>
      </x:c>
      <x:c r="O1772" s="7">
        <x:v>34.270000000000003</x:v>
      </x:c>
      <x:c r="P1772" s="8">
        <x:v>0.10000000000000001</x:v>
      </x:c>
      <x:c r="Q1772" s="7">
        <x:v>20.469999999999999</x:v>
      </x:c>
      <x:c r="R1772" s="7">
        <x:v>61.689999999999998</x:v>
      </x:c>
      <x:c r="S1772" s="5" t="s">
        <x:v>49</x:v>
      </x:c>
      <x:c r="T1772" s="7">
        <x:v>99855.539999999994</x:v>
      </x:c>
      <x:c r="U1772" s="6"/>
      <x:c r="V1772" s="6"/>
      <x:c r="W1772" s="5" t="s">
        <x:v>50</x:v>
      </x:c>
      <x:c r="X1772" s="5" t="s">
        <x:v>97</x:v>
      </x:c>
    </x:row>
    <x:row r="1773">
      <x:c r="A1773" s="5" t="s">
        <x:v>3223</x:v>
      </x:c>
      <x:c r="B1773" s="5">
        <x:v>45363</x:v>
      </x:c>
      <x:c r="C1773" s="5" t="s">
        <x:v>100</x:v>
      </x:c>
      <x:c r="D1773" s="5" t="s">
        <x:v>101</x:v>
      </x:c>
      <x:c r="E1773" s="5" t="s">
        <x:v>90</x:v>
      </x:c>
      <x:c r="F1773" s="5" t="s">
        <x:v>102</x:v>
      </x:c>
      <x:c r="G1773" s="5" t="s">
        <x:v>3224</x:v>
      </x:c>
      <x:c r="H1773" s="5" t="s">
        <x:v>78</x:v>
      </x:c>
      <x:c r="I1773" s="5" t="s">
        <x:v>525</x:v>
      </x:c>
      <x:c r="J1773" s="5" t="s">
        <x:v>93</x:v>
      </x:c>
      <x:c r="K1773" s="5" t="s">
        <x:v>46</x:v>
      </x:c>
      <x:c r="L1773" s="5" t="s">
        <x:v>16</x:v>
      </x:c>
      <x:c r="M1773" s="5" t="s">
        <x:v>530</x:v>
      </x:c>
      <x:c r="N1773" s="6">
        <x:v>1</x:v>
      </x:c>
      <x:c r="O1773" s="7">
        <x:v>34.229999999999997</x:v>
      </x:c>
      <x:c r="P1773" s="8">
        <x:v>0.20000000000000001</x:v>
      </x:c>
      <x:c r="Q1773" s="7">
        <x:v>22.07</x:v>
      </x:c>
      <x:c r="R1773" s="7">
        <x:v>27.379999999999999</x:v>
      </x:c>
      <x:c r="S1773" s="5" t="s">
        <x:v>49</x:v>
      </x:c>
      <x:c r="T1773" s="7">
        <x:v>151220.14999999999</x:v>
      </x:c>
      <x:c r="U1773" s="6"/>
      <x:c r="V1773" s="6"/>
      <x:c r="W1773" s="5" t="s">
        <x:v>50</x:v>
      </x:c>
      <x:c r="X1773" s="5" t="s">
        <x:v>80</x:v>
      </x:c>
    </x:row>
    <x:row r="1774">
      <x:c r="A1774" s="5" t="s">
        <x:v>3225</x:v>
      </x:c>
      <x:c r="B1774" s="5">
        <x:v>46074</x:v>
      </x:c>
      <x:c r="C1774" s="5" t="s">
        <x:v>247</x:v>
      </x:c>
      <x:c r="D1774" s="5" t="s">
        <x:v>248</x:v>
      </x:c>
      <x:c r="E1774" s="5" t="s">
        <x:v>40</x:v>
      </x:c>
      <x:c r="F1774" s="5" t="s">
        <x:v>102</x:v>
      </x:c>
      <x:c r="G1774" s="5" t="s">
        <x:v>3226</x:v>
      </x:c>
      <x:c r="H1774" s="5" t="s">
        <x:v>104</x:v>
      </x:c>
      <x:c r="I1774" s="5" t="s">
        <x:v>250</x:v>
      </x:c>
      <x:c r="J1774" s="5" t="s">
        <x:v>60</x:v>
      </x:c>
      <x:c r="K1774" s="5" t="s">
        <x:v>46</x:v>
      </x:c>
      <x:c r="L1774" s="5" t="s">
        <x:v>16</x:v>
      </x:c>
      <x:c r="M1774" s="5" t="s">
        <x:v>62</x:v>
      </x:c>
      <x:c r="N1774" s="6">
        <x:v>2</x:v>
      </x:c>
      <x:c r="O1774" s="7">
        <x:v>188.91</x:v>
      </x:c>
      <x:c r="P1774" s="8">
        <x:v>0.20000000000000001</x:v>
      </x:c>
      <x:c r="Q1774" s="7">
        <x:v>120.05</x:v>
      </x:c>
      <x:c r="R1774" s="7">
        <x:v>302.25999999999999</x:v>
      </x:c>
      <x:c r="S1774" s="5" t="s">
        <x:v>49</x:v>
      </x:c>
      <x:c r="T1774" s="7">
        <x:v>120492</x:v>
      </x:c>
      <x:c r="U1774" s="6">
        <x:v>60</x:v>
      </x:c>
      <x:c r="V1774" s="6">
        <x:v>41</x:v>
      </x:c>
      <x:c r="W1774" s="5" t="s">
        <x:v>50</x:v>
      </x:c>
      <x:c r="X1774" s="5" t="s">
        <x:v>51</x:v>
      </x:c>
    </x:row>
    <x:row r="1775">
      <x:c r="A1775" s="5" t="s">
        <x:v>3227</x:v>
      </x:c>
      <x:c r="B1775" s="5">
        <x:v>45854</x:v>
      </x:c>
      <x:c r="C1775" s="5" t="s">
        <x:v>178</x:v>
      </x:c>
      <x:c r="D1775" s="5" t="s">
        <x:v>179</x:v>
      </x:c>
      <x:c r="E1775" s="5" t="s">
        <x:v>90</x:v>
      </x:c>
      <x:c r="F1775" s="5" t="s">
        <x:v>66</x:v>
      </x:c>
      <x:c r="G1775" s="5" t="s">
        <x:v>3228</x:v>
      </x:c>
      <x:c r="H1775" s="5" t="s">
        <x:v>43</x:v>
      </x:c>
      <x:c r="I1775" s="5" t="s">
        <x:v>365</x:v>
      </x:c>
      <x:c r="J1775" s="5" t="s">
        <x:v>74</x:v>
      </x:c>
      <x:c r="K1775" s="5" t="s">
        <x:v>117</x:v>
      </x:c>
      <x:c r="L1775" s="5" t="s">
        <x:v>94</x:v>
      </x:c>
      <x:c r="M1775" s="5" t="s">
        <x:v>142</x:v>
      </x:c>
      <x:c r="N1775" s="6">
        <x:v>3</x:v>
      </x:c>
      <x:c r="O1775" s="7">
        <x:v>99.359999999999999</x:v>
      </x:c>
      <x:c r="P1775" s="8">
        <x:v>0</x:v>
      </x:c>
      <x:c r="Q1775" s="7">
        <x:v>50.859999999999999</x:v>
      </x:c>
      <x:c r="R1775" s="7">
        <x:v>298.07999999999998</x:v>
      </x:c>
      <x:c r="S1775" s="5" t="s">
        <x:v>49</x:v>
      </x:c>
      <x:c r="T1775" s="7">
        <x:v>101145.83</x:v>
      </x:c>
      <x:c r="U1775" s="6"/>
      <x:c r="V1775" s="6"/>
      <x:c r="W1775" s="5" t="s">
        <x:v>50</x:v>
      </x:c>
      <x:c r="X1775" s="5" t="s">
        <x:v>51</x:v>
      </x:c>
    </x:row>
    <x:row r="1776">
      <x:c r="A1776" s="5" t="s">
        <x:v>3229</x:v>
      </x:c>
      <x:c r="B1776" s="5">
        <x:v>45982</x:v>
      </x:c>
      <x:c r="C1776" s="5" t="s">
        <x:v>178</x:v>
      </x:c>
      <x:c r="D1776" s="5" t="s">
        <x:v>179</x:v>
      </x:c>
      <x:c r="E1776" s="5" t="s">
        <x:v>90</x:v>
      </x:c>
      <x:c r="F1776" s="5" t="s">
        <x:v>66</x:v>
      </x:c>
      <x:c r="G1776" s="5" t="s">
        <x:v>3230</x:v>
      </x:c>
      <x:c r="H1776" s="5" t="s">
        <x:v>58</x:v>
      </x:c>
      <x:c r="I1776" s="5" t="s">
        <x:v>648</x:v>
      </x:c>
      <x:c r="J1776" s="5" t="s">
        <x:v>93</x:v>
      </x:c>
      <x:c r="K1776" s="5" t="s">
        <x:v>61</x:v>
      </x:c>
      <x:c r="L1776" s="5" t="s">
        <x:v>16</x:v>
      </x:c>
      <x:c r="M1776" s="5" t="s">
        <x:v>414</x:v>
      </x:c>
      <x:c r="N1776" s="6">
        <x:v>1</x:v>
      </x:c>
      <x:c r="O1776" s="7">
        <x:v>41.990000000000002</x:v>
      </x:c>
      <x:c r="P1776" s="8">
        <x:v>0</x:v>
      </x:c>
      <x:c r="Q1776" s="7">
        <x:v>29.219999999999999</x:v>
      </x:c>
      <x:c r="R1776" s="7">
        <x:v>41.990000000000002</x:v>
      </x:c>
      <x:c r="S1776" s="5" t="s">
        <x:v>49</x:v>
      </x:c>
      <x:c r="T1776" s="7">
        <x:v>191492.26999999999</x:v>
      </x:c>
      <x:c r="U1776" s="6"/>
      <x:c r="V1776" s="6"/>
      <x:c r="W1776" s="5" t="s">
        <x:v>50</x:v>
      </x:c>
      <x:c r="X1776" s="5" t="s">
        <x:v>97</x:v>
      </x:c>
    </x:row>
    <x:row r="1777">
      <x:c r="A1777" s="5" t="s">
        <x:v>3231</x:v>
      </x:c>
      <x:c r="B1777" s="5">
        <x:v>46101</x:v>
      </x:c>
      <x:c r="C1777" s="5" t="s">
        <x:v>247</x:v>
      </x:c>
      <x:c r="D1777" s="5" t="s">
        <x:v>248</x:v>
      </x:c>
      <x:c r="E1777" s="5" t="s">
        <x:v>40</x:v>
      </x:c>
      <x:c r="F1777" s="5" t="s">
        <x:v>102</x:v>
      </x:c>
      <x:c r="G1777" s="5" t="s">
        <x:v>2545</x:v>
      </x:c>
      <x:c r="H1777" s="5" t="s">
        <x:v>58</x:v>
      </x:c>
      <x:c r="I1777" s="5" t="s">
        <x:v>482</x:v>
      </x:c>
      <x:c r="J1777" s="5" t="s">
        <x:v>60</x:v>
      </x:c>
      <x:c r="K1777" s="5" t="s">
        <x:v>86</x:v>
      </x:c>
      <x:c r="L1777" s="5" t="s">
        <x:v>16</x:v>
      </x:c>
      <x:c r="M1777" s="5" t="s">
        <x:v>125</x:v>
      </x:c>
      <x:c r="N1777" s="6">
        <x:v>2</x:v>
      </x:c>
      <x:c r="O1777" s="7">
        <x:v>205.22</x:v>
      </x:c>
      <x:c r="P1777" s="8">
        <x:v>0</x:v>
      </x:c>
      <x:c r="Q1777" s="7">
        <x:v>167.96000000000001</x:v>
      </x:c>
      <x:c r="R1777" s="7">
        <x:v>410.44</x:v>
      </x:c>
      <x:c r="S1777" s="5" t="s">
        <x:v>49</x:v>
      </x:c>
      <x:c r="T1777" s="7">
        <x:v>141560.28</x:v>
      </x:c>
      <x:c r="U1777" s="6"/>
      <x:c r="V1777" s="6"/>
      <x:c r="W1777" s="5" t="s">
        <x:v>50</x:v>
      </x:c>
      <x:c r="X1777" s="5" t="s">
        <x:v>80</x:v>
      </x:c>
    </x:row>
    <x:row r="1778">
      <x:c r="A1778" s="5" t="s">
        <x:v>3232</x:v>
      </x:c>
      <x:c r="B1778" s="5">
        <x:v>45745</x:v>
      </x:c>
      <x:c r="C1778" s="5" t="s">
        <x:v>340</x:v>
      </x:c>
      <x:c r="D1778" s="5" t="s">
        <x:v>341</x:v>
      </x:c>
      <x:c r="E1778" s="5" t="s">
        <x:v>55</x:v>
      </x:c>
      <x:c r="F1778" s="5" t="s">
        <x:v>66</x:v>
      </x:c>
      <x:c r="G1778" s="5" t="s">
        <x:v>621</x:v>
      </x:c>
      <x:c r="H1778" s="5" t="s">
        <x:v>78</x:v>
      </x:c>
      <x:c r="I1778" s="5" t="s">
        <x:v>111</x:v>
      </x:c>
      <x:c r="J1778" s="5" t="s">
        <x:v>74</x:v>
      </x:c>
      <x:c r="K1778" s="5" t="s">
        <x:v>86</x:v>
      </x:c>
      <x:c r="L1778" s="5" t="s">
        <x:v>16</x:v>
      </x:c>
      <x:c r="M1778" s="5" t="s">
        <x:v>222</x:v>
      </x:c>
      <x:c r="N1778" s="6">
        <x:v>-10</x:v>
      </x:c>
      <x:c r="O1778" s="7">
        <x:v>67.019999999999996</x:v>
      </x:c>
      <x:c r="P1778" s="8">
        <x:v>5.0000000000000003e-002</x:v>
      </x:c>
      <x:c r="Q1778" s="7">
        <x:v>46.899999999999999</x:v>
      </x:c>
      <x:c r="R1778" s="7">
        <x:v>-636.69000000000005</x:v>
      </x:c>
      <x:c r="S1778" s="5" t="s">
        <x:v>49</x:v>
      </x:c>
      <x:c r="T1778" s="7">
        <x:v>196115.37</x:v>
      </x:c>
      <x:c r="U1778" s="6"/>
      <x:c r="V1778" s="6"/>
      <x:c r="W1778" s="5" t="s">
        <x:v>96</x:v>
      </x:c>
      <x:c r="X1778" s="5" t="s">
        <x:v>51</x:v>
      </x:c>
    </x:row>
    <x:row r="1779">
      <x:c r="A1779" s="5" t="s">
        <x:v>3233</x:v>
      </x:c>
      <x:c r="B1779" s="5" t="s">
        <x:v>99</x:v>
      </x:c>
      <x:c r="C1779" s="5" t="s">
        <x:v>200</x:v>
      </x:c>
      <x:c r="D1779" s="5" t="s">
        <x:v>201</x:v>
      </x:c>
      <x:c r="E1779" s="5" t="s">
        <x:v>40</x:v>
      </x:c>
      <x:c r="F1779" s="5" t="s">
        <x:v>158</x:v>
      </x:c>
      <x:c r="G1779" s="5" t="s">
        <x:v>360</x:v>
      </x:c>
      <x:c r="H1779" s="5" t="s">
        <x:v>43</x:v>
      </x:c>
      <x:c r="I1779" s="5" t="s">
        <x:v>588</x:v>
      </x:c>
      <x:c r="J1779" s="5" t="s">
        <x:v>45</x:v>
      </x:c>
      <x:c r="K1779" s="5" t="s">
        <x:v>86</x:v>
      </x:c>
      <x:c r="L1779" s="5" t="s">
        <x:v>16</x:v>
      </x:c>
      <x:c r="M1779" s="5" t="s">
        <x:v>329</x:v>
      </x:c>
      <x:c r="N1779" s="6">
        <x:v>1</x:v>
      </x:c>
      <x:c r="O1779" s="7">
        <x:v>240.71000000000001</x:v>
      </x:c>
      <x:c r="P1779" s="8">
        <x:v>0.10000000000000001</x:v>
      </x:c>
      <x:c r="Q1779" s="7">
        <x:v>149.37</x:v>
      </x:c>
      <x:c r="R1779" s="7">
        <x:v>216.63999999999999</x:v>
      </x:c>
      <x:c r="S1779" s="5" t="s">
        <x:v>49</x:v>
      </x:c>
      <x:c r="T1779" s="7">
        <x:v>194781.07999999999</x:v>
      </x:c>
      <x:c r="U1779" s="6"/>
      <x:c r="V1779" s="6"/>
      <x:c r="W1779" s="5" t="s">
        <x:v>50</x:v>
      </x:c>
      <x:c r="X1779" s="5" t="s">
        <x:v>70</x:v>
      </x:c>
    </x:row>
    <x:row r="1780">
      <x:c r="A1780" s="5" t="s">
        <x:v>3234</x:v>
      </x:c>
      <x:c r="B1780" s="5">
        <x:v>45692</x:v>
      </x:c>
      <x:c r="C1780" s="5" t="s">
        <x:v>156</x:v>
      </x:c>
      <x:c r="D1780" s="5" t="s">
        <x:v>157</x:v>
      </x:c>
      <x:c r="E1780" s="5" t="s">
        <x:v>55</x:v>
      </x:c>
      <x:c r="F1780" s="5" t="s">
        <x:v>158</x:v>
      </x:c>
      <x:c r="G1780" s="5" t="s">
        <x:v>2565</x:v>
      </x:c>
      <x:c r="H1780" s="5" t="s">
        <x:v>43</x:v>
      </x:c>
      <x:c r="I1780" s="5" t="s">
        <x:v>1168</x:v>
      </x:c>
      <x:c r="J1780" s="5" t="s">
        <x:v>45</x:v>
      </x:c>
      <x:c r="K1780" s="5" t="s">
        <x:v>61</x:v>
      </x:c>
      <x:c r="L1780" s="5" t="s">
        <x:v>16</x:v>
      </x:c>
      <x:c r="M1780" s="5" t="s">
        <x:v>262</x:v>
      </x:c>
      <x:c r="N1780" s="6">
        <x:v>7</x:v>
      </x:c>
      <x:c r="O1780" s="7">
        <x:v>714.78999999999996</x:v>
      </x:c>
      <x:c r="P1780" s="8">
        <x:v>0.10000000000000001</x:v>
      </x:c>
      <x:c r="Q1780" s="7">
        <x:v>519.94000000000005</x:v>
      </x:c>
      <x:c r="R1780" s="7">
        <x:v>4503.1800000000003</x:v>
      </x:c>
      <x:c r="S1780" s="5" t="s">
        <x:v>49</x:v>
      </x:c>
      <x:c r="T1780" s="7">
        <x:v>196960.34</x:v>
      </x:c>
      <x:c r="U1780" s="6"/>
      <x:c r="V1780" s="6"/>
      <x:c r="W1780" s="5" t="s">
        <x:v>50</x:v>
      </x:c>
      <x:c r="X1780" s="5" t="s">
        <x:v>70</x:v>
      </x:c>
    </x:row>
    <x:row r="1781">
      <x:c r="A1781" s="5" t="s">
        <x:v>3235</x:v>
      </x:c>
      <x:c r="B1781" s="5">
        <x:v>45546</x:v>
      </x:c>
      <x:c r="C1781" s="5" t="s">
        <x:v>162</x:v>
      </x:c>
      <x:c r="D1781" s="5" t="s">
        <x:v>163</x:v>
      </x:c>
      <x:c r="E1781" s="5" t="s">
        <x:v>40</x:v>
      </x:c>
      <x:c r="F1781" s="5" t="s">
        <x:v>158</x:v>
      </x:c>
      <x:c r="G1781" s="5" t="s">
        <x:v>727</x:v>
      </x:c>
      <x:c r="H1781" s="5" t="s">
        <x:v>43</x:v>
      </x:c>
      <x:c r="I1781" s="5" t="s">
        <x:v>44</x:v>
      </x:c>
      <x:c r="J1781" s="5" t="s">
        <x:v>45</x:v>
      </x:c>
      <x:c r="K1781" s="5" t="s">
        <x:v>46</x:v>
      </x:c>
      <x:c r="L1781" s="5" t="s">
        <x:v>16</x:v>
      </x:c>
      <x:c r="M1781" s="5" t="s">
        <x:v>281</x:v>
      </x:c>
      <x:c r="N1781" s="6">
        <x:v>1</x:v>
      </x:c>
      <x:c r="O1781" s="7">
        <x:v>268.13</x:v>
      </x:c>
      <x:c r="P1781" s="8">
        <x:v>0.10000000000000001</x:v>
      </x:c>
      <x:c r="Q1781" s="7">
        <x:v>185.21000000000001</x:v>
      </x:c>
      <x:c r="R1781" s="7">
        <x:v>241.31999999999999</x:v>
      </x:c>
      <x:c r="S1781" s="5" t="s">
        <x:v>49</x:v>
      </x:c>
      <x:c r="T1781" s="7">
        <x:v>176169.51000000001</x:v>
      </x:c>
      <x:c r="U1781" s="6"/>
      <x:c r="V1781" s="6"/>
      <x:c r="W1781" s="5" t="s">
        <x:v>50</x:v>
      </x:c>
      <x:c r="X1781" s="5" t="s">
        <x:v>80</x:v>
      </x:c>
    </x:row>
    <x:row r="1782">
      <x:c r="A1782" s="5" t="s">
        <x:v>3236</x:v>
      </x:c>
      <x:c r="B1782" s="5">
        <x:v>45941</x:v>
      </x:c>
      <x:c r="C1782" s="5" t="s">
        <x:v>216</x:v>
      </x:c>
      <x:c r="D1782" s="5" t="s">
        <x:v>217</x:v>
      </x:c>
      <x:c r="E1782" s="5" t="s">
        <x:v>40</x:v>
      </x:c>
      <x:c r="F1782" s="5" t="s">
        <x:v>102</x:v>
      </x:c>
      <x:c r="G1782" s="5" t="s">
        <x:v>3237</x:v>
      </x:c>
      <x:c r="H1782" s="5" t="s">
        <x:v>104</x:v>
      </x:c>
      <x:c r="I1782" s="5" t="s">
        <x:v>130</x:v>
      </x:c>
      <x:c r="J1782" s="5" t="s">
        <x:v>74</x:v>
      </x:c>
      <x:c r="K1782" s="5" t="s">
        <x:v>61</x:v>
      </x:c>
      <x:c r="L1782" s="5" t="s">
        <x:v>16</x:v>
      </x:c>
      <x:c r="M1782" s="5" t="s">
        <x:v>275</x:v>
      </x:c>
      <x:c r="N1782" s="6">
        <x:v>-5</x:v>
      </x:c>
      <x:c r="O1782" s="7">
        <x:v>70.650000000000006</x:v>
      </x:c>
      <x:c r="P1782" s="8">
        <x:v>5.0000000000000003e-002</x:v>
      </x:c>
      <x:c r="Q1782" s="7">
        <x:v>35.640000000000001</x:v>
      </x:c>
      <x:c r="R1782" s="7">
        <x:v>-335.58999999999997</x:v>
      </x:c>
      <x:c r="S1782" s="5" t="s">
        <x:v>49</x:v>
      </x:c>
      <x:c r="T1782" s="7">
        <x:v>161606.01000000001</x:v>
      </x:c>
      <x:c r="U1782" s="6"/>
      <x:c r="V1782" s="6"/>
      <x:c r="W1782" s="5" t="s">
        <x:v>96</x:v>
      </x:c>
      <x:c r="X1782" s="5" t="s">
        <x:v>51</x:v>
      </x:c>
    </x:row>
    <x:row r="1783">
      <x:c r="A1783" s="5" t="s">
        <x:v>3238</x:v>
      </x:c>
      <x:c r="B1783" s="5">
        <x:v>45533</x:v>
      </x:c>
      <x:c r="C1783" s="5" t="s">
        <x:v>340</x:v>
      </x:c>
      <x:c r="D1783" s="5" t="s">
        <x:v>341</x:v>
      </x:c>
      <x:c r="E1783" s="5" t="s">
        <x:v>55</x:v>
      </x:c>
      <x:c r="F1783" s="5" t="s">
        <x:v>66</x:v>
      </x:c>
      <x:c r="G1783" s="5" t="s">
        <x:v>3239</x:v>
      </x:c>
      <x:c r="H1783" s="5" t="s">
        <x:v>43</x:v>
      </x:c>
      <x:c r="I1783" s="5" t="s">
        <x:v>545</x:v>
      </x:c>
      <x:c r="J1783" s="5" t="s">
        <x:v>45</x:v>
      </x:c>
      <x:c r="K1783" s="5" t="s">
        <x:v>46</x:v>
      </x:c>
      <x:c r="L1783" s="5" t="s">
        <x:v>16</x:v>
      </x:c>
      <x:c r="M1783" s="5" t="s">
        <x:v>112</x:v>
      </x:c>
      <x:c r="N1783" s="6">
        <x:v>2</x:v>
      </x:c>
      <x:c r="O1783" s="7">
        <x:v>564.45000000000005</x:v>
      </x:c>
      <x:c r="P1783" s="8">
        <x:v>0</x:v>
      </x:c>
      <x:c r="Q1783" s="7">
        <x:v>452.31</x:v>
      </x:c>
      <x:c r="R1783" s="7">
        <x:v>1128.9000000000001</x:v>
      </x:c>
      <x:c r="S1783" s="5" t="s">
        <x:v>49</x:v>
      </x:c>
      <x:c r="T1783" s="7">
        <x:v>150623.88</x:v>
      </x:c>
      <x:c r="U1783" s="6"/>
      <x:c r="V1783" s="6"/>
      <x:c r="W1783" s="5" t="s">
        <x:v>50</x:v>
      </x:c>
      <x:c r="X1783" s="5" t="s">
        <x:v>80</x:v>
      </x:c>
    </x:row>
    <x:row r="1784">
      <x:c r="A1784" s="5" t="s">
        <x:v>3240</x:v>
      </x:c>
      <x:c r="B1784" s="5">
        <x:v>45452</x:v>
      </x:c>
      <x:c r="C1784" s="5" t="s">
        <x:v>162</x:v>
      </x:c>
      <x:c r="D1784" s="5" t="s">
        <x:v>163</x:v>
      </x:c>
      <x:c r="E1784" s="5" t="s">
        <x:v>40</x:v>
      </x:c>
      <x:c r="F1784" s="5" t="s">
        <x:v>158</x:v>
      </x:c>
      <x:c r="G1784" s="5" t="s">
        <x:v>2276</x:v>
      </x:c>
      <x:c r="H1784" s="5" t="s">
        <x:v>43</x:v>
      </x:c>
      <x:c r="I1784" s="5" t="s">
        <x:v>400</x:v>
      </x:c>
      <x:c r="J1784" s="5" t="s">
        <x:v>93</x:v>
      </x:c>
      <x:c r="K1784" s="5" t="s">
        <x:v>61</x:v>
      </x:c>
      <x:c r="L1784" s="5" t="s">
        <x:v>47</x:v>
      </x:c>
      <x:c r="M1784" s="5" t="s">
        <x:v>118</x:v>
      </x:c>
      <x:c r="N1784" s="6">
        <x:v>1</x:v>
      </x:c>
      <x:c r="O1784" s="7">
        <x:v>28.210000000000001</x:v>
      </x:c>
      <x:c r="P1784" s="8">
        <x:v>0.14999999999999999</x:v>
      </x:c>
      <x:c r="Q1784" s="7">
        <x:v>16.07</x:v>
      </x:c>
      <x:c r="R1784" s="7">
        <x:v>23.98</x:v>
      </x:c>
      <x:c r="S1784" s="5" t="s">
        <x:v>49</x:v>
      </x:c>
      <x:c r="T1784" s="7">
        <x:v>65639.479999999996</x:v>
      </x:c>
      <x:c r="U1784" s="6"/>
      <x:c r="V1784" s="6"/>
      <x:c r="W1784" s="5" t="s">
        <x:v>50</x:v>
      </x:c>
      <x:c r="X1784" s="5" t="s">
        <x:v>80</x:v>
      </x:c>
    </x:row>
    <x:row r="1785">
      <x:c r="A1785" s="5" t="s">
        <x:v>3241</x:v>
      </x:c>
      <x:c r="B1785" s="5">
        <x:v>45823</x:v>
      </x:c>
      <x:c r="C1785" s="5" t="s">
        <x:v>127</x:v>
      </x:c>
      <x:c r="D1785" s="5" t="s">
        <x:v>128</x:v>
      </x:c>
      <x:c r="E1785" s="5" t="s">
        <x:v>55</x:v>
      </x:c>
      <x:c r="F1785" s="5" t="s">
        <x:v>41</x:v>
      </x:c>
      <x:c r="G1785" s="5" t="s">
        <x:v>2455</x:v>
      </x:c>
      <x:c r="H1785" s="5" t="s">
        <x:v>58</x:v>
      </x:c>
      <x:c r="I1785" s="5" t="s">
        <x:v>1718</x:v>
      </x:c>
      <x:c r="J1785" s="5" t="s">
        <x:v>45</x:v>
      </x:c>
      <x:c r="K1785" s="5" t="s">
        <x:v>61</x:v>
      </x:c>
      <x:c r="L1785" s="5" t="s">
        <x:v>16</x:v>
      </x:c>
      <x:c r="M1785" s="5" t="s">
        <x:v>236</x:v>
      </x:c>
      <x:c r="N1785" s="6">
        <x:v>1</x:v>
      </x:c>
      <x:c r="O1785" s="7">
        <x:v>342.23000000000002</x:v>
      </x:c>
      <x:c r="P1785" s="8">
        <x:v>0</x:v>
      </x:c>
      <x:c r="Q1785" s="7">
        <x:v>184.78</x:v>
      </x:c>
      <x:c r="R1785" s="7">
        <x:v>342.23000000000002</x:v>
      </x:c>
      <x:c r="S1785" s="5" t="s">
        <x:v>49</x:v>
      </x:c>
      <x:c r="T1785" s="7">
        <x:v>170776.26999999999</x:v>
      </x:c>
      <x:c r="U1785" s="6">
        <x:v>22</x:v>
      </x:c>
      <x:c r="V1785" s="6">
        <x:v>17</x:v>
      </x:c>
      <x:c r="W1785" s="5" t="s">
        <x:v>50</x:v>
      </x:c>
      <x:c r="X1785" s="5" t="s">
        <x:v>97</x:v>
      </x:c>
    </x:row>
    <x:row r="1786">
      <x:c r="A1786" s="5" t="s">
        <x:v>3242</x:v>
      </x:c>
      <x:c r="B1786" s="5">
        <x:v>45374</x:v>
      </x:c>
      <x:c r="C1786" s="5" t="s">
        <x:v>340</x:v>
      </x:c>
      <x:c r="D1786" s="5" t="s">
        <x:v>341</x:v>
      </x:c>
      <x:c r="E1786" s="5" t="s">
        <x:v>55</x:v>
      </x:c>
      <x:c r="F1786" s="5" t="s">
        <x:v>66</x:v>
      </x:c>
      <x:c r="G1786" s="5" t="s">
        <x:v>1550</x:v>
      </x:c>
      <x:c r="H1786" s="5" t="s">
        <x:v>78</x:v>
      </x:c>
      <x:c r="I1786" s="5" t="s">
        <x:v>808</x:v>
      </x:c>
      <x:c r="J1786" s="5" t="s">
        <x:v>116</x:v>
      </x:c>
      <x:c r="K1786" s="5" t="s">
        <x:v>117</x:v>
      </x:c>
      <x:c r="L1786" s="5" t="s">
        <x:v>16</x:v>
      </x:c>
      <x:c r="M1786" s="5" t="s">
        <x:v>112</x:v>
      </x:c>
      <x:c r="N1786" s="6">
        <x:v>3</x:v>
      </x:c>
      <x:c r="O1786" s="7">
        <x:v>131.15000000000001</x:v>
      </x:c>
      <x:c r="P1786" s="8">
        <x:v>5.0000000000000003e-002</x:v>
      </x:c>
      <x:c r="Q1786" s="7">
        <x:v>66.280000000000001</x:v>
      </x:c>
      <x:c r="R1786" s="7">
        <x:v>373.77999999999997</x:v>
      </x:c>
      <x:c r="S1786" s="5" t="s">
        <x:v>49</x:v>
      </x:c>
      <x:c r="T1786" s="7">
        <x:v>124959.46000000001</x:v>
      </x:c>
      <x:c r="U1786" s="6"/>
      <x:c r="V1786" s="6"/>
      <x:c r="W1786" s="5" t="s">
        <x:v>50</x:v>
      </x:c>
      <x:c r="X1786" s="5" t="s">
        <x:v>97</x:v>
      </x:c>
    </x:row>
    <x:row r="1787">
      <x:c r="A1787" s="5" t="s">
        <x:v>3243</x:v>
      </x:c>
      <x:c r="B1787" s="5">
        <x:v>45400</x:v>
      </x:c>
      <x:c r="C1787" s="5" t="s">
        <x:v>127</x:v>
      </x:c>
      <x:c r="D1787" s="5" t="s">
        <x:v>128</x:v>
      </x:c>
      <x:c r="E1787" s="5" t="s">
        <x:v>55</x:v>
      </x:c>
      <x:c r="F1787" s="5" t="s">
        <x:v>41</x:v>
      </x:c>
      <x:c r="G1787" s="5" t="s">
        <x:v>647</x:v>
      </x:c>
      <x:c r="H1787" s="5" t="s">
        <x:v>58</x:v>
      </x:c>
      <x:c r="I1787" s="5" t="s">
        <x:v>596</x:v>
      </x:c>
      <x:c r="J1787" s="5" t="s">
        <x:v>60</x:v>
      </x:c>
      <x:c r="K1787" s="5" t="s">
        <x:v>86</x:v>
      </x:c>
      <x:c r="L1787" s="5" t="s">
        <x:v>131</x:v>
      </x:c>
      <x:c r="M1787" s="5" t="s">
        <x:v>125</x:v>
      </x:c>
      <x:c r="N1787" s="6">
        <x:v>2</x:v>
      </x:c>
      <x:c r="O1787" s="7">
        <x:v>131.16999999999999</x:v>
      </x:c>
      <x:c r="P1787" s="8">
        <x:v>0.20000000000000001</x:v>
      </x:c>
      <x:c r="Q1787" s="7">
        <x:v>96.489999999999995</x:v>
      </x:c>
      <x:c r="R1787" s="7">
        <x:v>209.87</x:v>
      </x:c>
      <x:c r="S1787" s="5" t="s">
        <x:v>49</x:v>
      </x:c>
      <x:c r="T1787" s="7">
        <x:v>71814.25</x:v>
      </x:c>
      <x:c r="U1787" s="6"/>
      <x:c r="V1787" s="6"/>
      <x:c r="W1787" s="5" t="s">
        <x:v>50</x:v>
      </x:c>
      <x:c r="X1787" s="5" t="s">
        <x:v>51</x:v>
      </x:c>
    </x:row>
    <x:row r="1788">
      <x:c r="A1788" s="5" t="s">
        <x:v>3244</x:v>
      </x:c>
      <x:c r="B1788" s="5">
        <x:v>45958</x:v>
      </x:c>
      <x:c r="C1788" s="5" t="s">
        <x:v>138</x:v>
      </x:c>
      <x:c r="D1788" s="5" t="s">
        <x:v>139</x:v>
      </x:c>
      <x:c r="E1788" s="5" t="s">
        <x:v>90</x:v>
      </x:c>
      <x:c r="F1788" s="5" t="s">
        <x:v>41</x:v>
      </x:c>
      <x:c r="G1788" s="5" t="s">
        <x:v>159</x:v>
      </x:c>
      <x:c r="H1788" s="5" t="s">
        <x:v>104</x:v>
      </x:c>
      <x:c r="I1788" s="5" t="s">
        <x:v>303</x:v>
      </x:c>
      <x:c r="J1788" s="5" t="s">
        <x:v>45</x:v>
      </x:c>
      <x:c r="K1788" s="5" t="s">
        <x:v>86</x:v>
      </x:c>
      <x:c r="L1788" s="5" t="s">
        <x:v>94</x:v>
      </x:c>
      <x:c r="M1788" s="5" t="s">
        <x:v>154</x:v>
      </x:c>
      <x:c r="N1788" s="6">
        <x:v>1</x:v>
      </x:c>
      <x:c r="O1788" s="7">
        <x:v>690.94000000000005</x:v>
      </x:c>
      <x:c r="P1788" s="8">
        <x:v>0.14999999999999999</x:v>
      </x:c>
      <x:c r="Q1788" s="7">
        <x:v>423.88</x:v>
      </x:c>
      <x:c r="R1788" s="7">
        <x:v>587.29999999999995</x:v>
      </x:c>
      <x:c r="S1788" s="5" t="s">
        <x:v>49</x:v>
      </x:c>
      <x:c r="T1788" s="7">
        <x:v>95938.479999999996</x:v>
      </x:c>
      <x:c r="U1788" s="6"/>
      <x:c r="V1788" s="6"/>
      <x:c r="W1788" s="5" t="s">
        <x:v>50</x:v>
      </x:c>
      <x:c r="X1788" s="5" t="s">
        <x:v>80</x:v>
      </x:c>
    </x:row>
    <x:row r="1789">
      <x:c r="A1789" s="5" t="s">
        <x:v>3245</x:v>
      </x:c>
      <x:c r="B1789" s="5">
        <x:v>45486</x:v>
      </x:c>
      <x:c r="C1789" s="5" t="s">
        <x:v>162</x:v>
      </x:c>
      <x:c r="D1789" s="5" t="s">
        <x:v>163</x:v>
      </x:c>
      <x:c r="E1789" s="5" t="s">
        <x:v>40</x:v>
      </x:c>
      <x:c r="F1789" s="5" t="s">
        <x:v>158</x:v>
      </x:c>
      <x:c r="G1789" s="5" t="s">
        <x:v>3246</x:v>
      </x:c>
      <x:c r="H1789" s="5" t="s">
        <x:v>58</x:v>
      </x:c>
      <x:c r="I1789" s="5" t="s">
        <x:v>570</x:v>
      </x:c>
      <x:c r="J1789" s="5" t="s">
        <x:v>93</x:v>
      </x:c>
      <x:c r="K1789" s="5" t="s">
        <x:v>117</x:v>
      </x:c>
      <x:c r="L1789" s="5" t="s">
        <x:v>16</x:v>
      </x:c>
      <x:c r="M1789" s="5" t="s">
        <x:v>48</x:v>
      </x:c>
      <x:c r="N1789" s="6">
        <x:v>4</x:v>
      </x:c>
      <x:c r="O1789" s="7">
        <x:v>39.810000000000002</x:v>
      </x:c>
      <x:c r="P1789" s="8">
        <x:v>0.20000000000000001</x:v>
      </x:c>
      <x:c r="Q1789" s="7">
        <x:v>27.550000000000001</x:v>
      </x:c>
      <x:c r="R1789" s="7">
        <x:v>127.39</x:v>
      </x:c>
      <x:c r="S1789" s="5" t="s">
        <x:v>49</x:v>
      </x:c>
      <x:c r="T1789" s="7">
        <x:v>178635.19</x:v>
      </x:c>
      <x:c r="U1789" s="6"/>
      <x:c r="V1789" s="6"/>
      <x:c r="W1789" s="5" t="s">
        <x:v>50</x:v>
      </x:c>
      <x:c r="X1789" s="5" t="s">
        <x:v>80</x:v>
      </x:c>
    </x:row>
    <x:row r="1790">
      <x:c r="A1790" s="5" t="s">
        <x:v>3247</x:v>
      </x:c>
      <x:c r="B1790" s="5">
        <x:v>45330</x:v>
      </x:c>
      <x:c r="C1790" s="5" t="s">
        <x:v>127</x:v>
      </x:c>
      <x:c r="D1790" s="5" t="s">
        <x:v>128</x:v>
      </x:c>
      <x:c r="E1790" s="5" t="s">
        <x:v>55</x:v>
      </x:c>
      <x:c r="F1790" s="5" t="s">
        <x:v>41</x:v>
      </x:c>
      <x:c r="G1790" s="5" t="s">
        <x:v>3248</x:v>
      </x:c>
      <x:c r="H1790" s="5" t="s">
        <x:v>58</x:v>
      </x:c>
      <x:c r="I1790" s="5" t="s">
        <x:v>335</x:v>
      </x:c>
      <x:c r="J1790" s="5" t="s">
        <x:v>93</x:v>
      </x:c>
      <x:c r="K1790" s="5" t="s">
        <x:v>86</x:v>
      </x:c>
      <x:c r="L1790" s="5" t="s">
        <x:v>47</x:v>
      </x:c>
      <x:c r="M1790" s="5" t="s">
        <x:v>471</x:v>
      </x:c>
      <x:c r="N1790" s="6">
        <x:v>2</x:v>
      </x:c>
      <x:c r="O1790" s="7">
        <x:v>29.82</x:v>
      </x:c>
      <x:c r="P1790" s="8">
        <x:v>20</x:v>
      </x:c>
      <x:c r="Q1790" s="7">
        <x:v>20.899999999999999</x:v>
      </x:c>
      <x:c r="R1790" s="7">
        <x:v>47.710000000000001</x:v>
      </x:c>
      <x:c r="S1790" s="5" t="s">
        <x:v>49</x:v>
      </x:c>
      <x:c r="T1790" s="7">
        <x:v>69138.919999999998</x:v>
      </x:c>
      <x:c r="U1790" s="6"/>
      <x:c r="V1790" s="6"/>
      <x:c r="W1790" s="5" t="s">
        <x:v>50</x:v>
      </x:c>
      <x:c r="X1790" s="5" t="s">
        <x:v>97</x:v>
      </x:c>
    </x:row>
    <x:row r="1791">
      <x:c r="A1791" s="5" t="s">
        <x:v>3249</x:v>
      </x:c>
      <x:c r="B1791" s="5">
        <x:v>46191</x:v>
      </x:c>
      <x:c r="C1791" s="5" t="s">
        <x:v>178</x:v>
      </x:c>
      <x:c r="D1791" s="5" t="s">
        <x:v>179</x:v>
      </x:c>
      <x:c r="E1791" s="5" t="s">
        <x:v>90</x:v>
      </x:c>
      <x:c r="F1791" s="5" t="s">
        <x:v>66</x:v>
      </x:c>
      <x:c r="G1791" s="5" t="s">
        <x:v>2767</x:v>
      </x:c>
      <x:c r="H1791" s="5" t="s">
        <x:v>58</x:v>
      </x:c>
      <x:c r="I1791" s="5" t="s">
        <x:v>229</x:v>
      </x:c>
      <x:c r="J1791" s="5" t="s">
        <x:v>93</x:v>
      </x:c>
      <x:c r="K1791" s="5" t="s">
        <x:v>46</x:v>
      </x:c>
      <x:c r="L1791" s="5" t="s">
        <x:v>254</x:v>
      </x:c>
      <x:c r="M1791" s="5" t="s">
        <x:v>483</x:v>
      </x:c>
      <x:c r="N1791" s="6">
        <x:v>2</x:v>
      </x:c>
      <x:c r="O1791" s="7">
        <x:v>8.3499999999999996</x:v>
      </x:c>
      <x:c r="P1791" s="8">
        <x:v>0</x:v>
      </x:c>
      <x:c r="Q1791" s="7">
        <x:v>6.0700000000000003</x:v>
      </x:c>
      <x:c r="R1791" s="7">
        <x:v>2.3999999999999999</x:v>
      </x:c>
      <x:c r="S1791" s="5" t="s">
        <x:v>479</x:v>
      </x:c>
      <x:c r="T1791" s="7">
        <x:v>157901.54999999999</x:v>
      </x:c>
      <x:c r="U1791" s="6"/>
      <x:c r="V1791" s="6"/>
      <x:c r="W1791" s="5" t="s">
        <x:v>50</x:v>
      </x:c>
      <x:c r="X1791" s="5" t="s">
        <x:v>97</x:v>
      </x:c>
    </x:row>
    <x:row r="1792">
      <x:c r="A1792" s="5" t="s">
        <x:v>3250</x:v>
      </x:c>
      <x:c r="B1792" s="5">
        <x:v>45527</x:v>
      </x:c>
      <x:c r="C1792" s="5" t="s">
        <x:v>64</x:v>
      </x:c>
      <x:c r="D1792" s="5" t="s">
        <x:v>65</x:v>
      </x:c>
      <x:c r="E1792" s="5" t="s">
        <x:v>40</x:v>
      </x:c>
      <x:c r="F1792" s="5" t="s">
        <x:v>66</x:v>
      </x:c>
      <x:c r="G1792" s="5" t="s">
        <x:v>930</x:v>
      </x:c>
      <x:c r="H1792" s="5" t="s">
        <x:v>43</x:v>
      </x:c>
      <x:c r="I1792" s="5" t="s">
        <x:v>300</x:v>
      </x:c>
      <x:c r="J1792" s="5" t="s">
        <x:v>116</x:v>
      </x:c>
      <x:c r="K1792" s="5" t="s">
        <x:v>117</x:v>
      </x:c>
      <x:c r="L1792" s="5" t="s">
        <x:v>47</x:v>
      </x:c>
      <x:c r="M1792" s="5" t="s">
        <x:v>170</x:v>
      </x:c>
      <x:c r="N1792" s="6">
        <x:v>6</x:v>
      </x:c>
      <x:c r="O1792" s="7">
        <x:v>53.020000000000003</x:v>
      </x:c>
      <x:c r="P1792" s="8">
        <x:v>0</x:v>
      </x:c>
      <x:c r="Q1792" s="7">
        <x:v>28.359999999999999</x:v>
      </x:c>
      <x:c r="R1792" s="7">
        <x:v>318.12</x:v>
      </x:c>
      <x:c r="S1792" s="5" t="s">
        <x:v>49</x:v>
      </x:c>
      <x:c r="T1792" s="7">
        <x:v>93083.460000000006</x:v>
      </x:c>
      <x:c r="U1792" s="6"/>
      <x:c r="V1792" s="6"/>
      <x:c r="W1792" s="5" t="s">
        <x:v>50</x:v>
      </x:c>
      <x:c r="X1792" s="5" t="s">
        <x:v>80</x:v>
      </x:c>
    </x:row>
    <x:row r="1793">
      <x:c r="A1793" s="5" t="s">
        <x:v>3251</x:v>
      </x:c>
      <x:c r="B1793" s="5">
        <x:v>45773</x:v>
      </x:c>
      <x:c r="C1793" s="5" t="s">
        <x:v>156</x:v>
      </x:c>
      <x:c r="D1793" s="5" t="s">
        <x:v>157</x:v>
      </x:c>
      <x:c r="E1793" s="5" t="s">
        <x:v>55</x:v>
      </x:c>
      <x:c r="F1793" s="5" t="s">
        <x:v>158</x:v>
      </x:c>
      <x:c r="G1793" s="5" t="s">
        <x:v>2584</x:v>
      </x:c>
      <x:c r="H1793" s="5" t="s">
        <x:v>104</x:v>
      </x:c>
      <x:c r="I1793" s="5" t="s">
        <x:v>147</x:v>
      </x:c>
      <x:c r="J1793" s="5" t="s">
        <x:v>93</x:v>
      </x:c>
      <x:c r="K1793" s="5" t="s">
        <x:v>61</x:v>
      </x:c>
      <x:c r="L1793" s="5" t="s">
        <x:v>243</x:v>
      </x:c>
      <x:c r="M1793" s="5" t="s">
        <x:v>419</x:v>
      </x:c>
      <x:c r="N1793" s="6">
        <x:v>2</x:v>
      </x:c>
      <x:c r="O1793" s="7">
        <x:v>30.399999999999999</x:v>
      </x:c>
      <x:c r="P1793" s="8">
        <x:v>0.10000000000000001</x:v>
      </x:c>
      <x:c r="Q1793" s="7">
        <x:v>17.789999999999999</x:v>
      </x:c>
      <x:c r="R1793" s="7">
        <x:v>54.719999999999999</x:v>
      </x:c>
      <x:c r="S1793" s="5" t="s">
        <x:v>49</x:v>
      </x:c>
      <x:c r="T1793" s="7"/>
      <x:c r="U1793" s="6"/>
      <x:c r="V1793" s="6"/>
      <x:c r="W1793" s="5" t="s">
        <x:v>50</x:v>
      </x:c>
      <x:c r="X1793" s="5" t="s">
        <x:v>51</x:v>
      </x:c>
    </x:row>
    <x:row r="1794">
      <x:c r="A1794" s="5" t="s">
        <x:v>3252</x:v>
      </x:c>
      <x:c r="B1794" s="5">
        <x:v>45387</x:v>
      </x:c>
      <x:c r="C1794" s="5" t="s">
        <x:v>64</x:v>
      </x:c>
      <x:c r="D1794" s="5" t="s">
        <x:v>65</x:v>
      </x:c>
      <x:c r="E1794" s="5" t="s">
        <x:v>40</x:v>
      </x:c>
      <x:c r="F1794" s="5" t="s">
        <x:v>66</x:v>
      </x:c>
      <x:c r="G1794" s="5" t="s">
        <x:v>3253</x:v>
      </x:c>
      <x:c r="H1794" s="5" t="s">
        <x:v>43</x:v>
      </x:c>
      <x:c r="I1794" s="5" t="s">
        <x:v>207</x:v>
      </x:c>
      <x:c r="J1794" s="5" t="s">
        <x:v>60</x:v>
      </x:c>
      <x:c r="K1794" s="5" t="s">
        <x:v>86</x:v>
      </x:c>
      <x:c r="L1794" s="5" t="s">
        <x:v>94</x:v>
      </x:c>
      <x:c r="M1794" s="5" t="s">
        <x:v>112</x:v>
      </x:c>
      <x:c r="N1794" s="6">
        <x:v>1</x:v>
      </x:c>
      <x:c r="O1794" s="7">
        <x:v>238.38</x:v>
      </x:c>
      <x:c r="P1794" s="8">
        <x:v>0</x:v>
      </x:c>
      <x:c r="Q1794" s="7">
        <x:v>118.39</x:v>
      </x:c>
      <x:c r="R1794" s="7">
        <x:v>238.38</x:v>
      </x:c>
      <x:c r="S1794" s="5" t="s">
        <x:v>49</x:v>
      </x:c>
      <x:c r="T1794" s="7">
        <x:v>68532.440000000002</x:v>
      </x:c>
      <x:c r="U1794" s="6"/>
      <x:c r="V1794" s="6"/>
      <x:c r="W1794" s="5" t="s">
        <x:v>50</x:v>
      </x:c>
      <x:c r="X1794" s="5" t="s">
        <x:v>97</x:v>
      </x:c>
    </x:row>
    <x:row r="1795">
      <x:c r="A1795" s="5" t="s">
        <x:v>3254</x:v>
      </x:c>
      <x:c r="B1795" s="5">
        <x:v>46173</x:v>
      </x:c>
      <x:c r="C1795" s="5" t="s">
        <x:v>64</x:v>
      </x:c>
      <x:c r="D1795" s="5" t="s">
        <x:v>65</x:v>
      </x:c>
      <x:c r="E1795" s="5" t="s">
        <x:v>40</x:v>
      </x:c>
      <x:c r="F1795" s="5" t="s">
        <x:v>66</x:v>
      </x:c>
      <x:c r="G1795" s="5" t="s">
        <x:v>948</x:v>
      </x:c>
      <x:c r="H1795" s="5" t="s">
        <x:v>43</x:v>
      </x:c>
      <x:c r="I1795" s="5" t="s">
        <x:v>362</x:v>
      </x:c>
      <x:c r="J1795" s="5" t="s">
        <x:v>45</x:v>
      </x:c>
      <x:c r="K1795" s="5" t="s">
        <x:v>46</x:v>
      </x:c>
      <x:c r="L1795" s="5" t="s">
        <x:v>131</x:v>
      </x:c>
      <x:c r="M1795" s="5" t="s">
        <x:v>112</x:v>
      </x:c>
      <x:c r="N1795" s="6">
        <x:v>2</x:v>
      </x:c>
      <x:c r="O1795" s="7">
        <x:v>311.68000000000001</x:v>
      </x:c>
      <x:c r="P1795" s="8">
        <x:v>0.20000000000000001</x:v>
      </x:c>
      <x:c r="Q1795" s="7">
        <x:v>258.26999999999998</x:v>
      </x:c>
      <x:c r="R1795" s="7">
        <x:v>498.69</x:v>
      </x:c>
      <x:c r="S1795" s="5" t="s">
        <x:v>49</x:v>
      </x:c>
      <x:c r="T1795" s="7">
        <x:v>80179.839999999997</x:v>
      </x:c>
      <x:c r="U1795" s="6"/>
      <x:c r="V1795" s="6"/>
      <x:c r="W1795" s="5" t="s">
        <x:v>50</x:v>
      </x:c>
      <x:c r="X1795" s="5" t="s">
        <x:v>70</x:v>
      </x:c>
    </x:row>
    <x:row r="1796">
      <x:c r="A1796" s="5" t="s">
        <x:v>3255</x:v>
      </x:c>
      <x:c r="B1796" s="5">
        <x:v>45640</x:v>
      </x:c>
      <x:c r="C1796" s="5" t="s">
        <x:v>185</x:v>
      </x:c>
      <x:c r="D1796" s="5" t="s">
        <x:v>186</x:v>
      </x:c>
      <x:c r="E1796" s="5" t="s">
        <x:v>90</x:v>
      </x:c>
      <x:c r="F1796" s="5" t="s">
        <x:v>41</x:v>
      </x:c>
      <x:c r="G1796" s="5" t="s">
        <x:v>2513</x:v>
      </x:c>
      <x:c r="H1796" s="5" t="s">
        <x:v>104</x:v>
      </x:c>
      <x:c r="I1796" s="5" t="s">
        <x:v>313</x:v>
      </x:c>
      <x:c r="J1796" s="5" t="s">
        <x:v>60</x:v>
      </x:c>
      <x:c r="K1796" s="5" t="s">
        <x:v>61</x:v>
      </x:c>
      <x:c r="L1796" s="5" t="s">
        <x:v>47</x:v>
      </x:c>
      <x:c r="M1796" s="5" t="s">
        <x:v>136</x:v>
      </x:c>
      <x:c r="N1796" s="6">
        <x:v>1</x:v>
      </x:c>
      <x:c r="O1796" s="7">
        <x:v>149.25</x:v>
      </x:c>
      <x:c r="P1796" s="8">
        <x:v>0.25</x:v>
      </x:c>
      <x:c r="Q1796" s="7">
        <x:v>102.78</x:v>
      </x:c>
      <x:c r="R1796" s="7">
        <x:v>111.94</x:v>
      </x:c>
      <x:c r="S1796" s="5" t="s">
        <x:v>49</x:v>
      </x:c>
      <x:c r="T1796" s="7">
        <x:v>80822.990000000005</x:v>
      </x:c>
      <x:c r="U1796" s="6"/>
      <x:c r="V1796" s="6"/>
      <x:c r="W1796" s="5" t="s">
        <x:v>50</x:v>
      </x:c>
      <x:c r="X1796" s="5" t="s">
        <x:v>97</x:v>
      </x:c>
    </x:row>
    <x:row r="1797">
      <x:c r="A1797" s="5" t="s">
        <x:v>3256</x:v>
      </x:c>
      <x:c r="B1797" s="5">
        <x:v>45988</x:v>
      </x:c>
      <x:c r="C1797" s="5" t="s">
        <x:v>38</x:v>
      </x:c>
      <x:c r="D1797" s="5" t="s">
        <x:v>39</x:v>
      </x:c>
      <x:c r="E1797" s="5" t="s">
        <x:v>40</x:v>
      </x:c>
      <x:c r="F1797" s="5" t="s">
        <x:v>41</x:v>
      </x:c>
      <x:c r="G1797" s="5" t="s">
        <x:v>3002</x:v>
      </x:c>
      <x:c r="H1797" s="5" t="s">
        <x:v>104</x:v>
      </x:c>
      <x:c r="I1797" s="5" t="s">
        <x:v>1187</x:v>
      </x:c>
      <x:c r="J1797" s="5" t="s">
        <x:v>45</x:v>
      </x:c>
      <x:c r="K1797" s="5" t="s">
        <x:v>117</x:v>
      </x:c>
      <x:c r="L1797" s="5" t="s">
        <x:v>16</x:v>
      </x:c>
      <x:c r="M1797" s="5" t="s">
        <x:v>118</x:v>
      </x:c>
      <x:c r="N1797" s="6">
        <x:v>1</x:v>
      </x:c>
      <x:c r="O1797" s="7">
        <x:v>188.63</x:v>
      </x:c>
      <x:c r="P1797" s="8">
        <x:v>10</x:v>
      </x:c>
      <x:c r="Q1797" s="7">
        <x:v>123.81</x:v>
      </x:c>
      <x:c r="R1797" s="7">
        <x:v>169.77000000000001</x:v>
      </x:c>
      <x:c r="S1797" s="5" t="s">
        <x:v>49</x:v>
      </x:c>
      <x:c r="T1797" s="7">
        <x:v>184531.35999999999</x:v>
      </x:c>
      <x:c r="U1797" s="6"/>
      <x:c r="V1797" s="6"/>
      <x:c r="W1797" s="5" t="s">
        <x:v>50</x:v>
      </x:c>
      <x:c r="X1797" s="5" t="s">
        <x:v>70</x:v>
      </x:c>
    </x:row>
    <x:row r="1798">
      <x:c r="A1798" s="5" t="s">
        <x:v>3257</x:v>
      </x:c>
      <x:c r="B1798" s="5">
        <x:v>46011</x:v>
      </x:c>
      <x:c r="C1798" s="5" t="s">
        <x:v>185</x:v>
      </x:c>
      <x:c r="D1798" s="5" t="s">
        <x:v>186</x:v>
      </x:c>
      <x:c r="E1798" s="5" t="s">
        <x:v>90</x:v>
      </x:c>
      <x:c r="F1798" s="5" t="s">
        <x:v>41</x:v>
      </x:c>
      <x:c r="G1798" s="5" t="s">
        <x:v>3258</x:v>
      </x:c>
      <x:c r="H1798" s="5" t="s">
        <x:v>43</x:v>
      </x:c>
      <x:c r="I1798" s="5" t="s">
        <x:v>225</x:v>
      </x:c>
      <x:c r="J1798" s="5" t="s">
        <x:v>116</x:v>
      </x:c>
      <x:c r="K1798" s="5" t="s">
        <x:v>61</x:v>
      </x:c>
      <x:c r="L1798" s="5" t="s">
        <x:v>94</x:v>
      </x:c>
      <x:c r="M1798" s="5" t="s">
        <x:v>275</x:v>
      </x:c>
      <x:c r="N1798" s="6">
        <x:v>6</x:v>
      </x:c>
      <x:c r="O1798" s="7">
        <x:v>289.31999999999999</x:v>
      </x:c>
      <x:c r="P1798" s="8">
        <x:v>0.10000000000000001</x:v>
      </x:c>
      <x:c r="Q1798" s="7">
        <x:v>162.94999999999999</x:v>
      </x:c>
      <x:c r="R1798" s="7">
        <x:v>1562.3299999999999</x:v>
      </x:c>
      <x:c r="S1798" s="5" t="s">
        <x:v>49</x:v>
      </x:c>
      <x:c r="T1798" s="7">
        <x:v>76078.979999999996</x:v>
      </x:c>
      <x:c r="U1798" s="6"/>
      <x:c r="V1798" s="6"/>
      <x:c r="W1798" s="5" t="s">
        <x:v>50</x:v>
      </x:c>
      <x:c r="X1798" s="5" t="s">
        <x:v>51</x:v>
      </x:c>
    </x:row>
    <x:row r="1799">
      <x:c r="A1799" s="5" t="s">
        <x:v>3259</x:v>
      </x:c>
      <x:c r="B1799" s="5">
        <x:v>45848</x:v>
      </x:c>
      <x:c r="C1799" s="5" t="s">
        <x:v>38</x:v>
      </x:c>
      <x:c r="D1799" s="5" t="s">
        <x:v>39</x:v>
      </x:c>
      <x:c r="E1799" s="5" t="s">
        <x:v>40</x:v>
      </x:c>
      <x:c r="F1799" s="5" t="s">
        <x:v>41</x:v>
      </x:c>
      <x:c r="G1799" s="5" t="s">
        <x:v>2088</x:v>
      </x:c>
      <x:c r="H1799" s="5" t="s">
        <x:v>104</x:v>
      </x:c>
      <x:c r="I1799" s="5" t="s">
        <x:v>570</x:v>
      </x:c>
      <x:c r="J1799" s="5" t="s">
        <x:v>93</x:v>
      </x:c>
      <x:c r="K1799" s="5" t="s">
        <x:v>117</x:v>
      </x:c>
      <x:c r="L1799" s="5" t="s">
        <x:v>16</x:v>
      </x:c>
      <x:c r="M1799" s="5" t="s">
        <x:v>350</x:v>
      </x:c>
      <x:c r="N1799" s="6">
        <x:v>1</x:v>
      </x:c>
      <x:c r="O1799" s="7">
        <x:v>42.140000000000001</x:v>
      </x:c>
      <x:c r="P1799" s="8">
        <x:v>0.14999999999999999</x:v>
      </x:c>
      <x:c r="Q1799" s="7">
        <x:v>27.550000000000001</x:v>
      </x:c>
      <x:c r="R1799" s="7">
        <x:v>35.82</x:v>
      </x:c>
      <x:c r="S1799" s="5" t="s">
        <x:v>49</x:v>
      </x:c>
      <x:c r="T1799" s="7">
        <x:v>152036.54999999999</x:v>
      </x:c>
      <x:c r="U1799" s="6"/>
      <x:c r="V1799" s="6"/>
      <x:c r="W1799" s="5" t="s">
        <x:v>50</x:v>
      </x:c>
      <x:c r="X1799" s="5" t="s">
        <x:v>80</x:v>
      </x:c>
    </x:row>
    <x:row r="1800">
      <x:c r="A1800" s="5" t="s">
        <x:v>3260</x:v>
      </x:c>
      <x:c r="B1800" s="5">
        <x:v>45893</x:v>
      </x:c>
      <x:c r="C1800" s="5" t="s">
        <x:v>88</x:v>
      </x:c>
      <x:c r="D1800" s="5" t="s">
        <x:v>89</x:v>
      </x:c>
      <x:c r="E1800" s="5" t="s">
        <x:v>90</x:v>
      </x:c>
      <x:c r="F1800" s="5" t="s">
        <x:v>56</x:v>
      </x:c>
      <x:c r="G1800" s="5" t="s">
        <x:v>963</x:v>
      </x:c>
      <x:c r="H1800" s="5" t="s">
        <x:v>58</x:v>
      </x:c>
      <x:c r="I1800" s="5" t="s">
        <x:v>1065</x:v>
      </x:c>
      <x:c r="J1800" s="5" t="s">
        <x:v>93</x:v>
      </x:c>
      <x:c r="K1800" s="5" t="s">
        <x:v>86</x:v>
      </x:c>
      <x:c r="L1800" s="5" t="s">
        <x:v>16</x:v>
      </x:c>
      <x:c r="M1800" s="5" t="s">
        <x:v>166</x:v>
      </x:c>
      <x:c r="N1800" s="6">
        <x:v>1</x:v>
      </x:c>
      <x:c r="O1800" s="7">
        <x:v>41.280000000000001</x:v>
      </x:c>
      <x:c r="P1800" s="8">
        <x:v>0.25</x:v>
      </x:c>
      <x:c r="Q1800" s="7">
        <x:v>30.18</x:v>
      </x:c>
      <x:c r="R1800" s="7">
        <x:v>30.960000000000001</x:v>
      </x:c>
      <x:c r="S1800" s="5" t="s">
        <x:v>49</x:v>
      </x:c>
      <x:c r="T1800" s="7">
        <x:v>183497.98999999999</x:v>
      </x:c>
      <x:c r="U1800" s="6">
        <x:v>126</x:v>
      </x:c>
      <x:c r="V1800" s="6">
        <x:v>29</x:v>
      </x:c>
      <x:c r="W1800" s="5" t="s">
        <x:v>50</x:v>
      </x:c>
      <x:c r="X1800" s="5" t="s">
        <x:v>80</x:v>
      </x:c>
    </x:row>
    <x:row r="1801">
      <x:c r="A1801" s="5" t="s">
        <x:v>3261</x:v>
      </x:c>
      <x:c r="B1801" s="5">
        <x:v>45510</x:v>
      </x:c>
      <x:c r="C1801" s="5" t="s">
        <x:v>127</x:v>
      </x:c>
      <x:c r="D1801" s="5" t="s">
        <x:v>128</x:v>
      </x:c>
      <x:c r="E1801" s="5" t="s">
        <x:v>55</x:v>
      </x:c>
      <x:c r="F1801" s="5" t="s">
        <x:v>41</x:v>
      </x:c>
      <x:c r="G1801" s="5" t="s">
        <x:v>3262</x:v>
      </x:c>
      <x:c r="H1801" s="5" t="s">
        <x:v>58</x:v>
      </x:c>
      <x:c r="I1801" s="5" t="s">
        <x:v>387</x:v>
      </x:c>
      <x:c r="J1801" s="5" t="s">
        <x:v>93</x:v>
      </x:c>
      <x:c r="K1801" s="5" t="s">
        <x:v>117</x:v>
      </x:c>
      <x:c r="L1801" s="5" t="s">
        <x:v>16</x:v>
      </x:c>
      <x:c r="M1801" s="5" t="s">
        <x:v>69</x:v>
      </x:c>
      <x:c r="N1801" s="6">
        <x:v>6</x:v>
      </x:c>
      <x:c r="O1801" s="7">
        <x:v>48.609999999999999</x:v>
      </x:c>
      <x:c r="P1801" s="8">
        <x:v>5.0000000000000003e-002</x:v>
      </x:c>
      <x:c r="Q1801" s="7">
        <x:v>25.719999999999999</x:v>
      </x:c>
      <x:c r="R1801" s="7">
        <x:v>277.07999999999998</x:v>
      </x:c>
      <x:c r="S1801" s="5" t="s">
        <x:v>49</x:v>
      </x:c>
      <x:c r="T1801" s="7">
        <x:v>145056.25</x:v>
      </x:c>
      <x:c r="U1801" s="6"/>
      <x:c r="V1801" s="6"/>
      <x:c r="W1801" s="5" t="s">
        <x:v>50</x:v>
      </x:c>
      <x:c r="X1801" s="5" t="s">
        <x:v>80</x:v>
      </x:c>
    </x:row>
    <x:row r="1802">
      <x:c r="A1802" s="5" t="s">
        <x:v>3263</x:v>
      </x:c>
      <x:c r="B1802" s="5">
        <x:v>45785</x:v>
      </x:c>
      <x:c r="C1802" s="5" t="s">
        <x:v>88</x:v>
      </x:c>
      <x:c r="D1802" s="5" t="s">
        <x:v>89</x:v>
      </x:c>
      <x:c r="E1802" s="5" t="s">
        <x:v>90</x:v>
      </x:c>
      <x:c r="F1802" s="5" t="s">
        <x:v>56</x:v>
      </x:c>
      <x:c r="G1802" s="5" t="s">
        <x:v>1889</x:v>
      </x:c>
      <x:c r="H1802" s="5" t="s">
        <x:v>58</x:v>
      </x:c>
      <x:c r="I1802" s="5" t="s">
        <x:v>470</x:v>
      </x:c>
      <x:c r="J1802" s="5" t="s">
        <x:v>74</x:v>
      </x:c>
      <x:c r="K1802" s="5" t="s">
        <x:v>46</x:v>
      </x:c>
      <x:c r="L1802" s="5" t="s">
        <x:v>16</x:v>
      </x:c>
      <x:c r="M1802" s="5" t="s">
        <x:v>329</x:v>
      </x:c>
      <x:c r="N1802" s="6">
        <x:v>2</x:v>
      </x:c>
      <x:c r="O1802" s="7">
        <x:v>68.450000000000003</x:v>
      </x:c>
      <x:c r="P1802" s="8">
        <x:v>0.20000000000000001</x:v>
      </x:c>
      <x:c r="Q1802" s="7">
        <x:v>45.609999999999999</x:v>
      </x:c>
      <x:c r="R1802" s="7">
        <x:v>109.52</x:v>
      </x:c>
      <x:c r="S1802" s="5" t="s">
        <x:v>49</x:v>
      </x:c>
      <x:c r="T1802" s="7">
        <x:v>158789.85000000001</x:v>
      </x:c>
      <x:c r="U1802" s="6"/>
      <x:c r="V1802" s="6"/>
      <x:c r="W1802" s="5" t="s">
        <x:v>50</x:v>
      </x:c>
      <x:c r="X1802" s="5" t="s">
        <x:v>70</x:v>
      </x:c>
    </x:row>
    <x:row r="1803">
      <x:c r="A1803" s="5" t="s">
        <x:v>3264</x:v>
      </x:c>
      <x:c r="B1803" s="5">
        <x:v>46079</x:v>
      </x:c>
      <x:c r="C1803" s="5" t="s">
        <x:v>64</x:v>
      </x:c>
      <x:c r="D1803" s="5" t="s">
        <x:v>65</x:v>
      </x:c>
      <x:c r="E1803" s="5" t="s">
        <x:v>40</x:v>
      </x:c>
      <x:c r="F1803" s="5" t="s">
        <x:v>66</x:v>
      </x:c>
      <x:c r="G1803" s="5" t="s">
        <x:v>3265</x:v>
      </x:c>
      <x:c r="H1803" s="5" t="s">
        <x:v>58</x:v>
      </x:c>
      <x:c r="I1803" s="5" t="s">
        <x:v>719</x:v>
      </x:c>
      <x:c r="J1803" s="5" t="s">
        <x:v>93</x:v>
      </x:c>
      <x:c r="K1803" s="5" t="s">
        <x:v>117</x:v>
      </x:c>
      <x:c r="L1803" s="5" t="s">
        <x:v>16</x:v>
      </x:c>
      <x:c r="M1803" s="5" t="s">
        <x:v>142</x:v>
      </x:c>
      <x:c r="N1803" s="6">
        <x:v>1</x:v>
      </x:c>
      <x:c r="O1803" s="7">
        <x:v>56.079999999999998</x:v>
      </x:c>
      <x:c r="P1803" s="8">
        <x:v>0.20000000000000001</x:v>
      </x:c>
      <x:c r="Q1803" s="7">
        <x:v>43.920000000000002</x:v>
      </x:c>
      <x:c r="R1803" s="7">
        <x:v>44.859999999999999</x:v>
      </x:c>
      <x:c r="S1803" s="5" t="s">
        <x:v>49</x:v>
      </x:c>
      <x:c r="T1803" s="7">
        <x:v>142807.98000000001</x:v>
      </x:c>
      <x:c r="U1803" s="6"/>
      <x:c r="V1803" s="6"/>
      <x:c r="W1803" s="5" t="s">
        <x:v>50</x:v>
      </x:c>
      <x:c r="X1803" s="5" t="s">
        <x:v>51</x:v>
      </x:c>
    </x:row>
    <x:row r="1804">
      <x:c r="A1804" s="5" t="s">
        <x:v>3266</x:v>
      </x:c>
      <x:c r="B1804" s="5">
        <x:v>46036</x:v>
      </x:c>
      <x:c r="C1804" s="5" t="s">
        <x:v>185</x:v>
      </x:c>
      <x:c r="D1804" s="5" t="s">
        <x:v>186</x:v>
      </x:c>
      <x:c r="E1804" s="5" t="s">
        <x:v>90</x:v>
      </x:c>
      <x:c r="F1804" s="5" t="s">
        <x:v>41</x:v>
      </x:c>
      <x:c r="G1804" s="5" t="s">
        <x:v>3057</x:v>
      </x:c>
      <x:c r="H1804" s="5" t="s">
        <x:v>78</x:v>
      </x:c>
      <x:c r="I1804" s="5" t="s">
        <x:v>203</x:v>
      </x:c>
      <x:c r="J1804" s="5" t="s">
        <x:v>60</x:v>
      </x:c>
      <x:c r="K1804" s="5" t="s">
        <x:v>86</x:v>
      </x:c>
      <x:c r="L1804" s="5" t="s">
        <x:v>94</x:v>
      </x:c>
      <x:c r="M1804" s="5" t="s">
        <x:v>198</x:v>
      </x:c>
      <x:c r="N1804" s="6">
        <x:v>1</x:v>
      </x:c>
      <x:c r="O1804" s="7">
        <x:v>140.44</x:v>
      </x:c>
      <x:c r="P1804" s="8">
        <x:v>0.10000000000000001</x:v>
      </x:c>
      <x:c r="Q1804" s="7">
        <x:v>103.51000000000001</x:v>
      </x:c>
      <x:c r="R1804" s="7">
        <x:v>126.40000000000001</x:v>
      </x:c>
      <x:c r="S1804" s="5" t="s">
        <x:v>49</x:v>
      </x:c>
      <x:c r="T1804" s="7">
        <x:v>62106.139999999999</x:v>
      </x:c>
      <x:c r="U1804" s="6"/>
      <x:c r="V1804" s="6"/>
      <x:c r="W1804" s="5" t="s">
        <x:v>50</x:v>
      </x:c>
      <x:c r="X1804" s="5" t="s">
        <x:v>70</x:v>
      </x:c>
    </x:row>
    <x:row r="1805">
      <x:c r="A1805" s="5" t="s">
        <x:v>3267</x:v>
      </x:c>
      <x:c r="B1805" s="5">
        <x:v>45993</x:v>
      </x:c>
      <x:c r="C1805" s="5" t="s">
        <x:v>38</x:v>
      </x:c>
      <x:c r="D1805" s="5" t="s">
        <x:v>39</x:v>
      </x:c>
      <x:c r="E1805" s="5" t="s">
        <x:v>40</x:v>
      </x:c>
      <x:c r="F1805" s="5" t="s">
        <x:v>41</x:v>
      </x:c>
      <x:c r="G1805" s="5" t="s">
        <x:v>1554</x:v>
      </x:c>
      <x:c r="H1805" s="5" t="s">
        <x:v>78</x:v>
      </x:c>
      <x:c r="I1805" s="5"/>
      <x:c r="J1805" s="5"/>
      <x:c r="K1805" s="5"/>
      <x:c r="L1805" s="5" t="s">
        <x:v>47</x:v>
      </x:c>
      <x:c r="M1805" s="5" t="s">
        <x:v>384</x:v>
      </x:c>
      <x:c r="N1805" s="6">
        <x:v>-1</x:v>
      </x:c>
      <x:c r="O1805" s="7">
        <x:v>46.880000000000003</x:v>
      </x:c>
      <x:c r="P1805" s="8">
        <x:v>0.20000000000000001</x:v>
      </x:c>
      <x:c r="Q1805" s="7">
        <x:v>33.710000000000001</x:v>
      </x:c>
      <x:c r="R1805" s="7">
        <x:v>-37.5</x:v>
      </x:c>
      <x:c r="S1805" s="5" t="s">
        <x:v>49</x:v>
      </x:c>
      <x:c r="T1805" s="7">
        <x:v>99744.490000000005</x:v>
      </x:c>
      <x:c r="U1805" s="6"/>
      <x:c r="V1805" s="6"/>
      <x:c r="W1805" s="5" t="s">
        <x:v>96</x:v>
      </x:c>
      <x:c r="X1805" s="5" t="s">
        <x:v>70</x:v>
      </x:c>
    </x:row>
    <x:row r="1806">
      <x:c r="A1806" s="5" t="s">
        <x:v>3268</x:v>
      </x:c>
      <x:c r="B1806" s="5">
        <x:v>45602</x:v>
      </x:c>
      <x:c r="C1806" s="5" t="s">
        <x:v>144</x:v>
      </x:c>
      <x:c r="D1806" s="5" t="s">
        <x:v>145</x:v>
      </x:c>
      <x:c r="E1806" s="5" t="s">
        <x:v>55</x:v>
      </x:c>
      <x:c r="F1806" s="5" t="s">
        <x:v>66</x:v>
      </x:c>
      <x:c r="G1806" s="5" t="s">
        <x:v>3269</x:v>
      </x:c>
      <x:c r="H1806" s="5" t="s">
        <x:v>43</x:v>
      </x:c>
      <x:c r="I1806" s="5" t="s">
        <x:v>1065</x:v>
      </x:c>
      <x:c r="J1806" s="5" t="s">
        <x:v>93</x:v>
      </x:c>
      <x:c r="K1806" s="5" t="s">
        <x:v>86</x:v>
      </x:c>
      <x:c r="L1806" s="5" t="s">
        <x:v>16</x:v>
      </x:c>
      <x:c r="M1806" s="5" t="s">
        <x:v>211</x:v>
      </x:c>
      <x:c r="N1806" s="6">
        <x:v>1</x:v>
      </x:c>
      <x:c r="O1806" s="7">
        <x:v>37.579999999999998</x:v>
      </x:c>
      <x:c r="P1806" s="8">
        <x:v>0.14999999999999999</x:v>
      </x:c>
      <x:c r="Q1806" s="7">
        <x:v>30.18</x:v>
      </x:c>
      <x:c r="R1806" s="7">
        <x:v>31.940000000000001</x:v>
      </x:c>
      <x:c r="S1806" s="5" t="s">
        <x:v>49</x:v>
      </x:c>
      <x:c r="T1806" s="7">
        <x:v>129181.07000000001</x:v>
      </x:c>
      <x:c r="U1806" s="6"/>
      <x:c r="V1806" s="6"/>
      <x:c r="W1806" s="5" t="s">
        <x:v>50</x:v>
      </x:c>
      <x:c r="X1806" s="5" t="s">
        <x:v>97</x:v>
      </x:c>
    </x:row>
    <x:row r="1807">
      <x:c r="A1807" s="5" t="s">
        <x:v>3270</x:v>
      </x:c>
      <x:c r="B1807" s="5">
        <x:v>45444</x:v>
      </x:c>
      <x:c r="C1807" s="5" t="s">
        <x:v>283</x:v>
      </x:c>
      <x:c r="D1807" s="5" t="s">
        <x:v>284</x:v>
      </x:c>
      <x:c r="E1807" s="5" t="s">
        <x:v>55</x:v>
      </x:c>
      <x:c r="F1807" s="5" t="s">
        <x:v>56</x:v>
      </x:c>
      <x:c r="G1807" s="5" t="s">
        <x:v>3271</x:v>
      </x:c>
      <x:c r="H1807" s="5" t="s">
        <x:v>43</x:v>
      </x:c>
      <x:c r="I1807" s="5" t="s">
        <x:v>253</x:v>
      </x:c>
      <x:c r="J1807" s="5" t="s">
        <x:v>116</x:v>
      </x:c>
      <x:c r="K1807" s="5" t="s">
        <x:v>46</x:v>
      </x:c>
      <x:c r="L1807" s="5" t="s">
        <x:v>94</x:v>
      </x:c>
      <x:c r="M1807" s="5" t="s">
        <x:v>471</x:v>
      </x:c>
      <x:c r="N1807" s="6">
        <x:v>2</x:v>
      </x:c>
      <x:c r="O1807" s="7">
        <x:v>243.75999999999999</x:v>
      </x:c>
      <x:c r="P1807" s="8">
        <x:v>0</x:v>
      </x:c>
      <x:c r="Q1807" s="7">
        <x:v>123.59999999999999</x:v>
      </x:c>
      <x:c r="R1807" s="7">
        <x:v>487.51999999999998</x:v>
      </x:c>
      <x:c r="S1807" s="5" t="s">
        <x:v>49</x:v>
      </x:c>
      <x:c r="T1807" s="7">
        <x:v>79354.740000000005</x:v>
      </x:c>
      <x:c r="U1807" s="6"/>
      <x:c r="V1807" s="6"/>
      <x:c r="W1807" s="5" t="s">
        <x:v>50</x:v>
      </x:c>
      <x:c r="X1807" s="5" t="s">
        <x:v>70</x:v>
      </x:c>
    </x:row>
    <x:row r="1808">
      <x:c r="A1808" s="5" t="s">
        <x:v>3272</x:v>
      </x:c>
      <x:c r="B1808" s="5">
        <x:v>46000</x:v>
      </x:c>
      <x:c r="C1808" s="5" t="s">
        <x:v>156</x:v>
      </x:c>
      <x:c r="D1808" s="5" t="s">
        <x:v>157</x:v>
      </x:c>
      <x:c r="E1808" s="5" t="s">
        <x:v>55</x:v>
      </x:c>
      <x:c r="F1808" s="5" t="s">
        <x:v>158</x:v>
      </x:c>
      <x:c r="G1808" s="5" t="s">
        <x:v>3273</x:v>
      </x:c>
      <x:c r="H1808" s="5" t="s">
        <x:v>43</x:v>
      </x:c>
      <x:c r="I1808" s="5" t="s">
        <x:v>1044</x:v>
      </x:c>
      <x:c r="J1808" s="5" t="s">
        <x:v>45</x:v>
      </x:c>
      <x:c r="K1808" s="5" t="s">
        <x:v>117</x:v>
      </x:c>
      <x:c r="L1808" s="5" t="s">
        <x:v>47</x:v>
      </x:c>
      <x:c r="M1808" s="5" t="s">
        <x:v>376</x:v>
      </x:c>
      <x:c r="N1808" s="6">
        <x:v>6</x:v>
      </x:c>
      <x:c r="O1808" s="7">
        <x:v>624.97000000000003</x:v>
      </x:c>
      <x:c r="P1808" s="8">
        <x:v>0.10000000000000001</x:v>
      </x:c>
      <x:c r="Q1808" s="7">
        <x:v>436.52999999999997</x:v>
      </x:c>
      <x:c r="R1808" s="7">
        <x:v>3374.8400000000001</x:v>
      </x:c>
      <x:c r="S1808" s="5" t="s">
        <x:v>49</x:v>
      </x:c>
      <x:c r="T1808" s="7">
        <x:v>80209.410000000003</x:v>
      </x:c>
      <x:c r="U1808" s="6"/>
      <x:c r="V1808" s="6"/>
      <x:c r="W1808" s="5" t="s">
        <x:v>50</x:v>
      </x:c>
      <x:c r="X1808" s="5" t="s">
        <x:v>80</x:v>
      </x:c>
    </x:row>
    <x:row r="1809">
      <x:c r="A1809" s="5" t="s">
        <x:v>3274</x:v>
      </x:c>
      <x:c r="B1809" s="5">
        <x:v>46102</x:v>
      </x:c>
      <x:c r="C1809" s="5" t="s">
        <x:v>144</x:v>
      </x:c>
      <x:c r="D1809" s="5" t="s">
        <x:v>145</x:v>
      </x:c>
      <x:c r="E1809" s="5" t="s">
        <x:v>55</x:v>
      </x:c>
      <x:c r="F1809" s="5" t="s">
        <x:v>66</x:v>
      </x:c>
      <x:c r="G1809" s="5" t="s">
        <x:v>999</x:v>
      </x:c>
      <x:c r="H1809" s="5" t="s">
        <x:v>78</x:v>
      </x:c>
      <x:c r="I1809" s="5" t="s">
        <x:v>536</x:v>
      </x:c>
      <x:c r="J1809" s="5" t="s">
        <x:v>116</x:v>
      </x:c>
      <x:c r="K1809" s="5" t="s">
        <x:v>61</x:v>
      </x:c>
      <x:c r="L1809" s="5" t="s">
        <x:v>47</x:v>
      </x:c>
      <x:c r="M1809" s="5" t="s">
        <x:v>322</x:v>
      </x:c>
      <x:c r="N1809" s="6">
        <x:v>2</x:v>
      </x:c>
      <x:c r="O1809" s="7">
        <x:v>172.44999999999999</x:v>
      </x:c>
      <x:c r="P1809" s="8">
        <x:v>0.14999999999999999</x:v>
      </x:c>
      <x:c r="Q1809" s="7">
        <x:v>114.48</x:v>
      </x:c>
      <x:c r="R1809" s="7">
        <x:v>293.16000000000003</x:v>
      </x:c>
      <x:c r="S1809" s="5" t="s">
        <x:v>49</x:v>
      </x:c>
      <x:c r="T1809" s="7">
        <x:v>66832.550000000003</x:v>
      </x:c>
      <x:c r="U1809" s="6"/>
      <x:c r="V1809" s="6"/>
      <x:c r="W1809" s="5" t="s">
        <x:v>50</x:v>
      </x:c>
      <x:c r="X1809" s="5" t="s">
        <x:v>51</x:v>
      </x:c>
    </x:row>
    <x:row r="1810">
      <x:c r="A1810" s="5" t="s">
        <x:v>3275</x:v>
      </x:c>
      <x:c r="B1810" s="5">
        <x:v>45746</x:v>
      </x:c>
      <x:c r="C1810" s="5" t="s">
        <x:v>127</x:v>
      </x:c>
      <x:c r="D1810" s="5" t="s">
        <x:v>128</x:v>
      </x:c>
      <x:c r="E1810" s="5" t="s">
        <x:v>55</x:v>
      </x:c>
      <x:c r="F1810" s="5" t="s">
        <x:v>41</x:v>
      </x:c>
      <x:c r="G1810" s="5" t="s">
        <x:v>3276</x:v>
      </x:c>
      <x:c r="H1810" s="5" t="s">
        <x:v>78</x:v>
      </x:c>
      <x:c r="I1810" s="5" t="s">
        <x:v>115</x:v>
      </x:c>
      <x:c r="J1810" s="5" t="s">
        <x:v>116</x:v>
      </x:c>
      <x:c r="K1810" s="5" t="s">
        <x:v>117</x:v>
      </x:c>
      <x:c r="L1810" s="5" t="s">
        <x:v>16</x:v>
      </x:c>
      <x:c r="M1810" s="5" t="s">
        <x:v>62</x:v>
      </x:c>
      <x:c r="N1810" s="6">
        <x:v>0</x:v>
      </x:c>
      <x:c r="O1810" s="7">
        <x:v>267.60000000000002</x:v>
      </x:c>
      <x:c r="P1810" s="8">
        <x:v>0</x:v>
      </x:c>
      <x:c r="Q1810" s="7">
        <x:v>205.13999999999999</x:v>
      </x:c>
      <x:c r="R1810" s="7">
        <x:v>0</x:v>
      </x:c>
      <x:c r="S1810" s="5" t="s">
        <x:v>49</x:v>
      </x:c>
      <x:c r="T1810" s="7">
        <x:v>186917.48000000001</x:v>
      </x:c>
      <x:c r="U1810" s="6"/>
      <x:c r="V1810" s="6"/>
      <x:c r="W1810" s="5" t="s">
        <x:v>151</x:v>
      </x:c>
      <x:c r="X1810" s="5" t="s">
        <x:v>97</x:v>
      </x:c>
    </x:row>
    <x:row r="1811">
      <x:c r="A1811" s="5" t="s">
        <x:v>3277</x:v>
      </x:c>
      <x:c r="B1811" s="5">
        <x:v>45899</x:v>
      </x:c>
      <x:c r="C1811" s="5" t="s">
        <x:v>247</x:v>
      </x:c>
      <x:c r="D1811" s="5" t="s">
        <x:v>248</x:v>
      </x:c>
      <x:c r="E1811" s="5" t="s">
        <x:v>40</x:v>
      </x:c>
      <x:c r="F1811" s="5" t="s">
        <x:v>102</x:v>
      </x:c>
      <x:c r="G1811" s="5" t="s">
        <x:v>3278</x:v>
      </x:c>
      <x:c r="H1811" s="5" t="s">
        <x:v>43</x:v>
      </x:c>
      <x:c r="I1811" s="5" t="s">
        <x:v>121</x:v>
      </x:c>
      <x:c r="J1811" s="5" t="s">
        <x:v>93</x:v>
      </x:c>
      <x:c r="K1811" s="5" t="s">
        <x:v>46</x:v>
      </x:c>
      <x:c r="L1811" s="5" t="s">
        <x:v>16</x:v>
      </x:c>
      <x:c r="M1811" s="5" t="s">
        <x:v>75</x:v>
      </x:c>
      <x:c r="N1811" s="6">
        <x:v>4</x:v>
      </x:c>
      <x:c r="O1811" s="7">
        <x:v>24.960000000000001</x:v>
      </x:c>
      <x:c r="P1811" s="8">
        <x:v>0.10000000000000001</x:v>
      </x:c>
      <x:c r="Q1811" s="7">
        <x:v>18.82</x:v>
      </x:c>
      <x:c r="R1811" s="7">
        <x:v>89.859999999999999</x:v>
      </x:c>
      <x:c r="S1811" s="5" t="s">
        <x:v>49</x:v>
      </x:c>
      <x:c r="T1811" s="7">
        <x:v>182379.04999999999</x:v>
      </x:c>
      <x:c r="U1811" s="6"/>
      <x:c r="V1811" s="6"/>
      <x:c r="W1811" s="5" t="s">
        <x:v>50</x:v>
      </x:c>
      <x:c r="X1811" s="5" t="s">
        <x:v>97</x:v>
      </x:c>
    </x:row>
    <x:row r="1812">
      <x:c r="A1812" s="5" t="s">
        <x:v>3279</x:v>
      </x:c>
      <x:c r="B1812" s="5">
        <x:v>45964</x:v>
      </x:c>
      <x:c r="C1812" s="5" t="s">
        <x:v>144</x:v>
      </x:c>
      <x:c r="D1812" s="5" t="s">
        <x:v>145</x:v>
      </x:c>
      <x:c r="E1812" s="5" t="s">
        <x:v>55</x:v>
      </x:c>
      <x:c r="F1812" s="5" t="s">
        <x:v>66</x:v>
      </x:c>
      <x:c r="G1812" s="5" t="s">
        <x:v>3082</x:v>
      </x:c>
      <x:c r="H1812" s="5" t="s">
        <x:v>43</x:v>
      </x:c>
      <x:c r="I1812" s="5"/>
      <x:c r="J1812" s="5"/>
      <x:c r="K1812" s="5"/>
      <x:c r="L1812" s="5" t="s">
        <x:v>16</x:v>
      </x:c>
      <x:c r="M1812" s="5" t="s">
        <x:v>154</x:v>
      </x:c>
      <x:c r="N1812" s="6">
        <x:v>8</x:v>
      </x:c>
      <x:c r="O1812" s="7">
        <x:v>804.00999999999999</x:v>
      </x:c>
      <x:c r="P1812" s="8">
        <x:v>0.14999999999999999</x:v>
      </x:c>
      <x:c r="Q1812" s="7">
        <x:v>537.84000000000003</x:v>
      </x:c>
      <x:c r="R1812" s="7">
        <x:v>5467.2700000000004</x:v>
      </x:c>
      <x:c r="S1812" s="5" t="s">
        <x:v>49</x:v>
      </x:c>
      <x:c r="T1812" s="7">
        <x:v>191492.26999999999</x:v>
      </x:c>
      <x:c r="U1812" s="6"/>
      <x:c r="V1812" s="6"/>
      <x:c r="W1812" s="5" t="s">
        <x:v>50</x:v>
      </x:c>
      <x:c r="X1812" s="5" t="s">
        <x:v>70</x:v>
      </x:c>
    </x:row>
    <x:row r="1813">
      <x:c r="A1813" s="5" t="s">
        <x:v>3280</x:v>
      </x:c>
      <x:c r="B1813" s="5">
        <x:v>45575</x:v>
      </x:c>
      <x:c r="C1813" s="5" t="s">
        <x:v>82</x:v>
      </x:c>
      <x:c r="D1813" s="5" t="s">
        <x:v>83</x:v>
      </x:c>
      <x:c r="E1813" s="5" t="s">
        <x:v>40</x:v>
      </x:c>
      <x:c r="F1813" s="5" t="s">
        <x:v>56</x:v>
      </x:c>
      <x:c r="G1813" s="5" t="s">
        <x:v>802</x:v>
      </x:c>
      <x:c r="H1813" s="5" t="s">
        <x:v>104</x:v>
      </x:c>
      <x:c r="I1813" s="5" t="s">
        <x:v>1065</x:v>
      </x:c>
      <x:c r="J1813" s="5" t="s">
        <x:v>93</x:v>
      </x:c>
      <x:c r="K1813" s="5" t="s">
        <x:v>86</x:v>
      </x:c>
      <x:c r="L1813" s="5" t="s">
        <x:v>16</x:v>
      </x:c>
      <x:c r="M1813" s="5" t="s">
        <x:v>442</x:v>
      </x:c>
      <x:c r="N1813" s="6">
        <x:v>2</x:v>
      </x:c>
      <x:c r="O1813" s="7">
        <x:v>43.5</x:v>
      </x:c>
      <x:c r="P1813" s="8">
        <x:v>0.14999999999999999</x:v>
      </x:c>
      <x:c r="Q1813" s="7">
        <x:v>30.18</x:v>
      </x:c>
      <x:c r="R1813" s="7">
        <x:v>73.950000000000003</x:v>
      </x:c>
      <x:c r="S1813" s="5" t="s">
        <x:v>49</x:v>
      </x:c>
      <x:c r="T1813" s="7">
        <x:v>157359.17999999999</x:v>
      </x:c>
      <x:c r="U1813" s="6"/>
      <x:c r="V1813" s="6"/>
      <x:c r="W1813" s="5" t="s">
        <x:v>50</x:v>
      </x:c>
      <x:c r="X1813" s="5" t="s">
        <x:v>97</x:v>
      </x:c>
    </x:row>
    <x:row r="1814">
      <x:c r="A1814" s="5" t="s">
        <x:v>3281</x:v>
      </x:c>
      <x:c r="B1814" s="5">
        <x:v>45621</x:v>
      </x:c>
      <x:c r="C1814" s="5" t="s">
        <x:v>138</x:v>
      </x:c>
      <x:c r="D1814" s="5" t="s">
        <x:v>139</x:v>
      </x:c>
      <x:c r="E1814" s="5" t="s">
        <x:v>90</x:v>
      </x:c>
      <x:c r="F1814" s="5" t="s">
        <x:v>41</x:v>
      </x:c>
      <x:c r="G1814" s="5" t="s">
        <x:v>1931</x:v>
      </x:c>
      <x:c r="H1814" s="5" t="s">
        <x:v>104</x:v>
      </x:c>
      <x:c r="I1814" s="5" t="s">
        <x:v>1451</x:v>
      </x:c>
      <x:c r="J1814" s="5" t="s">
        <x:v>60</x:v>
      </x:c>
      <x:c r="K1814" s="5" t="s">
        <x:v>86</x:v>
      </x:c>
      <x:c r="L1814" s="5" t="s">
        <x:v>16</x:v>
      </x:c>
      <x:c r="M1814" s="5" t="s">
        <x:v>112</x:v>
      </x:c>
      <x:c r="N1814" s="6">
        <x:v>2</x:v>
      </x:c>
      <x:c r="O1814" s="7">
        <x:v>124.03</x:v>
      </x:c>
      <x:c r="P1814" s="8">
        <x:v>5.0000000000000003e-002</x:v>
      </x:c>
      <x:c r="Q1814" s="7">
        <x:v>89.379999999999995</x:v>
      </x:c>
      <x:c r="R1814" s="7">
        <x:v>235.66</x:v>
      </x:c>
      <x:c r="S1814" s="5" t="s">
        <x:v>49</x:v>
      </x:c>
      <x:c r="T1814" s="7">
        <x:v>134833.81</x:v>
      </x:c>
      <x:c r="U1814" s="6"/>
      <x:c r="V1814" s="6"/>
      <x:c r="W1814" s="5" t="s">
        <x:v>50</x:v>
      </x:c>
      <x:c r="X1814" s="5" t="s">
        <x:v>97</x:v>
      </x:c>
    </x:row>
    <x:row r="1815">
      <x:c r="A1815" s="5" t="s">
        <x:v>3282</x:v>
      </x:c>
      <x:c r="B1815" s="5">
        <x:v>45350</x:v>
      </x:c>
      <x:c r="C1815" s="5" t="s">
        <x:v>38</x:v>
      </x:c>
      <x:c r="D1815" s="5" t="s">
        <x:v>39</x:v>
      </x:c>
      <x:c r="E1815" s="5" t="s">
        <x:v>40</x:v>
      </x:c>
      <x:c r="F1815" s="5" t="s">
        <x:v>41</x:v>
      </x:c>
      <x:c r="G1815" s="5" t="s">
        <x:v>662</x:v>
      </x:c>
      <x:c r="H1815" s="5" t="s">
        <x:v>58</x:v>
      </x:c>
      <x:c r="I1815" s="5" t="s">
        <x:v>667</x:v>
      </x:c>
      <x:c r="J1815" s="5" t="s">
        <x:v>45</x:v>
      </x:c>
      <x:c r="K1815" s="5" t="s">
        <x:v>117</x:v>
      </x:c>
      <x:c r="L1815" s="5" t="s">
        <x:v>16</x:v>
      </x:c>
      <x:c r="M1815" s="5" t="s">
        <x:v>95</x:v>
      </x:c>
      <x:c r="N1815" s="6">
        <x:v>1</x:v>
      </x:c>
      <x:c r="O1815" s="7">
        <x:v>318.56999999999999</x:v>
      </x:c>
      <x:c r="P1815" s="8">
        <x:v>0.25</x:v>
      </x:c>
      <x:c r="Q1815" s="7">
        <x:v>237.46000000000001</x:v>
      </x:c>
      <x:c r="R1815" s="7">
        <x:v>238.93000000000001</x:v>
      </x:c>
      <x:c r="S1815" s="5" t="s">
        <x:v>49</x:v>
      </x:c>
      <x:c r="T1815" s="7">
        <x:v>150225.5</x:v>
      </x:c>
      <x:c r="U1815" s="6"/>
      <x:c r="V1815" s="6"/>
      <x:c r="W1815" s="5" t="s">
        <x:v>50</x:v>
      </x:c>
      <x:c r="X1815" s="5" t="s">
        <x:v>51</x:v>
      </x:c>
    </x:row>
    <x:row r="1816">
      <x:c r="A1816" s="5" t="s">
        <x:v>3283</x:v>
      </x:c>
      <x:c r="B1816" s="5">
        <x:v>45648</x:v>
      </x:c>
      <x:c r="C1816" s="5" t="s">
        <x:v>340</x:v>
      </x:c>
      <x:c r="D1816" s="5" t="s">
        <x:v>341</x:v>
      </x:c>
      <x:c r="E1816" s="5" t="s">
        <x:v>55</x:v>
      </x:c>
      <x:c r="F1816" s="5" t="s">
        <x:v>66</x:v>
      </x:c>
      <x:c r="G1816" s="5" t="s">
        <x:v>3284</x:v>
      </x:c>
      <x:c r="H1816" s="5" t="s">
        <x:v>58</x:v>
      </x:c>
      <x:c r="I1816" s="5" t="s">
        <x:v>665</x:v>
      </x:c>
      <x:c r="J1816" s="5" t="s">
        <x:v>116</x:v>
      </x:c>
      <x:c r="K1816" s="5" t="s">
        <x:v>117</x:v>
      </x:c>
      <x:c r="L1816" s="5" t="s">
        <x:v>16</x:v>
      </x:c>
      <x:c r="M1816" s="5" t="s">
        <x:v>489</x:v>
      </x:c>
      <x:c r="N1816" s="6">
        <x:v>0</x:v>
      </x:c>
      <x:c r="O1816" s="7">
        <x:v>209.41999999999999</x:v>
      </x:c>
      <x:c r="P1816" s="8">
        <x:v>0.14999999999999999</x:v>
      </x:c>
      <x:c r="Q1816" s="7">
        <x:v>150.55000000000001</x:v>
      </x:c>
      <x:c r="R1816" s="7">
        <x:v>0</x:v>
      </x:c>
      <x:c r="S1816" s="5" t="s">
        <x:v>49</x:v>
      </x:c>
      <x:c r="T1816" s="7">
        <x:v>138159.07000000001</x:v>
      </x:c>
      <x:c r="U1816" s="6"/>
      <x:c r="V1816" s="6"/>
      <x:c r="W1816" s="5" t="s">
        <x:v>151</x:v>
      </x:c>
      <x:c r="X1816" s="5" t="s">
        <x:v>80</x:v>
      </x:c>
    </x:row>
    <x:row r="1817">
      <x:c r="A1817" s="5" t="s">
        <x:v>3285</x:v>
      </x:c>
      <x:c r="B1817" s="5">
        <x:v>46019</x:v>
      </x:c>
      <x:c r="C1817" s="5" t="s">
        <x:v>185</x:v>
      </x:c>
      <x:c r="D1817" s="5" t="s">
        <x:v>186</x:v>
      </x:c>
      <x:c r="E1817" s="5" t="s">
        <x:v>90</x:v>
      </x:c>
      <x:c r="F1817" s="5" t="s">
        <x:v>41</x:v>
      </x:c>
      <x:c r="G1817" s="5" t="s">
        <x:v>3286</x:v>
      </x:c>
      <x:c r="H1817" s="5" t="s">
        <x:v>58</x:v>
      </x:c>
      <x:c r="I1817" s="5" t="s">
        <x:v>242</x:v>
      </x:c>
      <x:c r="J1817" s="5" t="s">
        <x:v>116</x:v>
      </x:c>
      <x:c r="K1817" s="5" t="s">
        <x:v>86</x:v>
      </x:c>
      <x:c r="L1817" s="5" t="s">
        <x:v>16</x:v>
      </x:c>
      <x:c r="M1817" s="5" t="s">
        <x:v>132</x:v>
      </x:c>
      <x:c r="N1817" s="6">
        <x:v>1</x:v>
      </x:c>
      <x:c r="O1817" s="7">
        <x:v>298.73000000000002</x:v>
      </x:c>
      <x:c r="P1817" s="8">
        <x:v>0.14999999999999999</x:v>
      </x:c>
      <x:c r="Q1817" s="7">
        <x:v>185.19999999999999</x:v>
      </x:c>
      <x:c r="R1817" s="7">
        <x:v>253.91999999999999</x:v>
      </x:c>
      <x:c r="S1817" s="5" t="s">
        <x:v>49</x:v>
      </x:c>
      <x:c r="T1817" s="7">
        <x:v>186467.25</x:v>
      </x:c>
      <x:c r="U1817" s="6"/>
      <x:c r="V1817" s="6"/>
      <x:c r="W1817" s="5" t="s">
        <x:v>50</x:v>
      </x:c>
      <x:c r="X1817" s="5" t="s">
        <x:v>51</x:v>
      </x:c>
    </x:row>
    <x:row r="1818">
      <x:c r="A1818" s="5" t="s">
        <x:v>3287</x:v>
      </x:c>
      <x:c r="B1818" s="5">
        <x:v>45663</x:v>
      </x:c>
      <x:c r="C1818" s="5" t="s">
        <x:v>108</x:v>
      </x:c>
      <x:c r="D1818" s="5" t="s">
        <x:v>109</x:v>
      </x:c>
      <x:c r="E1818" s="5" t="s">
        <x:v>90</x:v>
      </x:c>
      <x:c r="F1818" s="5" t="s">
        <x:v>102</x:v>
      </x:c>
      <x:c r="G1818" s="5" t="s">
        <x:v>423</x:v>
      </x:c>
      <x:c r="H1818" s="5" t="s">
        <x:v>43</x:v>
      </x:c>
      <x:c r="I1818" s="5" t="s">
        <x:v>955</x:v>
      </x:c>
      <x:c r="J1818" s="5" t="s">
        <x:v>60</x:v>
      </x:c>
      <x:c r="K1818" s="5" t="s">
        <x:v>61</x:v>
      </x:c>
      <x:c r="L1818" s="5" t="s">
        <x:v>131</x:v>
      </x:c>
      <x:c r="M1818" s="5" t="s">
        <x:v>414</x:v>
      </x:c>
      <x:c r="N1818" s="6">
        <x:v>1</x:v>
      </x:c>
      <x:c r="O1818" s="7">
        <x:v>233.81</x:v>
      </x:c>
      <x:c r="P1818" s="8">
        <x:v>0.20000000000000001</x:v>
      </x:c>
      <x:c r="Q1818" s="7">
        <x:v>117.61</x:v>
      </x:c>
      <x:c r="R1818" s="7">
        <x:v>187.05000000000001</x:v>
      </x:c>
      <x:c r="S1818" s="5" t="s">
        <x:v>49</x:v>
      </x:c>
      <x:c r="T1818" s="7">
        <x:v>60063.730000000003</x:v>
      </x:c>
      <x:c r="U1818" s="6"/>
      <x:c r="V1818" s="6"/>
      <x:c r="W1818" s="5" t="s">
        <x:v>50</x:v>
      </x:c>
      <x:c r="X1818" s="5" t="s">
        <x:v>51</x:v>
      </x:c>
    </x:row>
    <x:row r="1819">
      <x:c r="A1819" s="5" t="s">
        <x:v>3288</x:v>
      </x:c>
      <x:c r="B1819" s="5">
        <x:v>45449</x:v>
      </x:c>
      <x:c r="C1819" s="5" t="s">
        <x:v>53</x:v>
      </x:c>
      <x:c r="D1819" s="5" t="s">
        <x:v>54</x:v>
      </x:c>
      <x:c r="E1819" s="5" t="s">
        <x:v>55</x:v>
      </x:c>
      <x:c r="F1819" s="5" t="s">
        <x:v>56</x:v>
      </x:c>
      <x:c r="G1819" s="5" t="s">
        <x:v>2545</x:v>
      </x:c>
      <x:c r="H1819" s="5" t="s">
        <x:v>58</x:v>
      </x:c>
      <x:c r="I1819" s="5" t="s">
        <x:v>596</x:v>
      </x:c>
      <x:c r="J1819" s="5" t="s">
        <x:v>60</x:v>
      </x:c>
      <x:c r="K1819" s="5" t="s">
        <x:v>86</x:v>
      </x:c>
      <x:c r="L1819" s="5" t="s">
        <x:v>47</x:v>
      </x:c>
      <x:c r="M1819" s="5" t="s">
        <x:v>211</x:v>
      </x:c>
      <x:c r="N1819" s="6">
        <x:v>3</x:v>
      </x:c>
      <x:c r="O1819" s="7">
        <x:v>128.03999999999999</x:v>
      </x:c>
      <x:c r="P1819" s="8">
        <x:v>0.14999999999999999</x:v>
      </x:c>
      <x:c r="Q1819" s="7">
        <x:v>96.489999999999995</x:v>
      </x:c>
      <x:c r="R1819" s="7">
        <x:v>326.5</x:v>
      </x:c>
      <x:c r="S1819" s="5" t="s">
        <x:v>49</x:v>
      </x:c>
      <x:c r="T1819" s="7">
        <x:v>83524.580000000002</x:v>
      </x:c>
      <x:c r="U1819" s="6"/>
      <x:c r="V1819" s="6"/>
      <x:c r="W1819" s="5" t="s">
        <x:v>50</x:v>
      </x:c>
      <x:c r="X1819" s="5" t="s">
        <x:v>70</x:v>
      </x:c>
    </x:row>
    <x:row r="1820">
      <x:c r="A1820" s="5" t="s">
        <x:v>3289</x:v>
      </x:c>
      <x:c r="B1820" s="5">
        <x:v>45826</x:v>
      </x:c>
      <x:c r="C1820" s="5" t="s">
        <x:v>156</x:v>
      </x:c>
      <x:c r="D1820" s="5" t="s">
        <x:v>157</x:v>
      </x:c>
      <x:c r="E1820" s="5" t="s">
        <x:v>55</x:v>
      </x:c>
      <x:c r="F1820" s="5" t="s">
        <x:v>158</x:v>
      </x:c>
      <x:c r="G1820" s="5" t="s">
        <x:v>3290</x:v>
      </x:c>
      <x:c r="H1820" s="5" t="s">
        <x:v>58</x:v>
      </x:c>
      <x:c r="I1820" s="5" t="s">
        <x:v>819</x:v>
      </x:c>
      <x:c r="J1820" s="5" t="s">
        <x:v>93</x:v>
      </x:c>
      <x:c r="K1820" s="5" t="s">
        <x:v>61</x:v>
      </x:c>
      <x:c r="L1820" s="5" t="s">
        <x:v>16</x:v>
      </x:c>
      <x:c r="M1820" s="5" t="s">
        <x:v>198</x:v>
      </x:c>
      <x:c r="N1820" s="6">
        <x:v>1</x:v>
      </x:c>
      <x:c r="O1820" s="7">
        <x:v>27.100000000000001</x:v>
      </x:c>
      <x:c r="P1820" s="8">
        <x:v>0.10000000000000001</x:v>
      </x:c>
      <x:c r="Q1820" s="7">
        <x:v>20.370000000000001</x:v>
      </x:c>
      <x:c r="R1820" s="7">
        <x:v>24.390000000000001</x:v>
      </x:c>
      <x:c r="S1820" s="5" t="s">
        <x:v>49</x:v>
      </x:c>
      <x:c r="T1820" s="7">
        <x:v>182108.66</x:v>
      </x:c>
      <x:c r="U1820" s="6"/>
      <x:c r="V1820" s="6"/>
      <x:c r="W1820" s="5" t="s">
        <x:v>50</x:v>
      </x:c>
      <x:c r="X1820" s="5" t="s">
        <x:v>70</x:v>
      </x:c>
    </x:row>
    <x:row r="1821">
      <x:c r="A1821" s="5" t="s">
        <x:v>3291</x:v>
      </x:c>
      <x:c r="B1821" s="5">
        <x:v>45726</x:v>
      </x:c>
      <x:c r="C1821" s="5" t="s">
        <x:v>88</x:v>
      </x:c>
      <x:c r="D1821" s="5" t="s">
        <x:v>89</x:v>
      </x:c>
      <x:c r="E1821" s="5" t="s">
        <x:v>90</x:v>
      </x:c>
      <x:c r="F1821" s="5" t="s">
        <x:v>56</x:v>
      </x:c>
      <x:c r="G1821" s="5" t="s">
        <x:v>1096</x:v>
      </x:c>
      <x:c r="H1821" s="5" t="s">
        <x:v>104</x:v>
      </x:c>
      <x:c r="I1821" s="5" t="s">
        <x:v>372</x:v>
      </x:c>
      <x:c r="J1821" s="5" t="s">
        <x:v>116</x:v>
      </x:c>
      <x:c r="K1821" s="5" t="s">
        <x:v>46</x:v>
      </x:c>
      <x:c r="L1821" s="5" t="s">
        <x:v>16</x:v>
      </x:c>
      <x:c r="M1821" s="5" t="s">
        <x:v>442</x:v>
      </x:c>
      <x:c r="N1821" s="6">
        <x:v>2</x:v>
      </x:c>
      <x:c r="O1821" s="7">
        <x:v>361.01999999999998</x:v>
      </x:c>
      <x:c r="P1821" s="8">
        <x:v>0.10000000000000001</x:v>
      </x:c>
      <x:c r="Q1821" s="7">
        <x:v>226.47</x:v>
      </x:c>
      <x:c r="R1821" s="7">
        <x:v>649.84000000000003</x:v>
      </x:c>
      <x:c r="S1821" s="5" t="s">
        <x:v>49</x:v>
      </x:c>
      <x:c r="T1821" s="7">
        <x:v>162113.92999999999</x:v>
      </x:c>
      <x:c r="U1821" s="6"/>
      <x:c r="V1821" s="6"/>
      <x:c r="W1821" s="5" t="s">
        <x:v>50</x:v>
      </x:c>
      <x:c r="X1821" s="5" t="s">
        <x:v>97</x:v>
      </x:c>
    </x:row>
    <x:row r="1822">
      <x:c r="A1822" s="5" t="s">
        <x:v>3292</x:v>
      </x:c>
      <x:c r="B1822" s="5">
        <x:v>45964</x:v>
      </x:c>
      <x:c r="C1822" s="5" t="s">
        <x:v>194</x:v>
      </x:c>
      <x:c r="D1822" s="5" t="s">
        <x:v>195</x:v>
      </x:c>
      <x:c r="E1822" s="5" t="s">
        <x:v>90</x:v>
      </x:c>
      <x:c r="F1822" s="5" t="s">
        <x:v>158</x:v>
      </x:c>
      <x:c r="G1822" s="5" t="s">
        <x:v>2981</x:v>
      </x:c>
      <x:c r="H1822" s="5" t="s">
        <x:v>43</x:v>
      </x:c>
      <x:c r="I1822" s="5" t="s">
        <x:v>648</x:v>
      </x:c>
      <x:c r="J1822" s="5" t="s">
        <x:v>93</x:v>
      </x:c>
      <x:c r="K1822" s="5" t="s">
        <x:v>61</x:v>
      </x:c>
      <x:c r="L1822" s="5" t="s">
        <x:v>16</x:v>
      </x:c>
      <x:c r="M1822" s="5" t="s">
        <x:v>322</x:v>
      </x:c>
      <x:c r="N1822" s="6">
        <x:v>7</x:v>
      </x:c>
      <x:c r="O1822" s="7">
        <x:v>39.189999999999998</x:v>
      </x:c>
      <x:c r="P1822" s="8">
        <x:v>0.20000000000000001</x:v>
      </x:c>
      <x:c r="Q1822" s="7">
        <x:v>29.219999999999999</x:v>
      </x:c>
      <x:c r="R1822" s="7">
        <x:v>219.46000000000001</x:v>
      </x:c>
      <x:c r="S1822" s="5" t="s">
        <x:v>49</x:v>
      </x:c>
      <x:c r="T1822" s="7">
        <x:v>128542.39</x:v>
      </x:c>
      <x:c r="U1822" s="6"/>
      <x:c r="V1822" s="6"/>
      <x:c r="W1822" s="5" t="s">
        <x:v>50</x:v>
      </x:c>
      <x:c r="X1822" s="5" t="s">
        <x:v>80</x:v>
      </x:c>
    </x:row>
    <x:row r="1823">
      <x:c r="A1823" s="5" t="s">
        <x:v>3293</x:v>
      </x:c>
      <x:c r="B1823" s="5">
        <x:v>45988</x:v>
      </x:c>
      <x:c r="C1823" s="5" t="s">
        <x:v>216</x:v>
      </x:c>
      <x:c r="D1823" s="5" t="s">
        <x:v>217</x:v>
      </x:c>
      <x:c r="E1823" s="5" t="s">
        <x:v>40</x:v>
      </x:c>
      <x:c r="F1823" s="5" t="s">
        <x:v>102</x:v>
      </x:c>
      <x:c r="G1823" s="5" t="s">
        <x:v>3294</x:v>
      </x:c>
      <x:c r="H1823" s="5" t="s">
        <x:v>58</x:v>
      </x:c>
      <x:c r="I1823" s="5" t="s">
        <x:v>321</x:v>
      </x:c>
      <x:c r="J1823" s="5" t="s">
        <x:v>45</x:v>
      </x:c>
      <x:c r="K1823" s="5" t="s">
        <x:v>86</x:v>
      </x:c>
      <x:c r="L1823" s="5" t="s">
        <x:v>131</x:v>
      </x:c>
      <x:c r="M1823" s="5" t="s">
        <x:v>258</x:v>
      </x:c>
      <x:c r="N1823" s="6">
        <x:v>4</x:v>
      </x:c>
      <x:c r="O1823" s="7">
        <x:v>468.91000000000003</x:v>
      </x:c>
      <x:c r="P1823" s="8">
        <x:v>0</x:v>
      </x:c>
      <x:c r="Q1823" s="7">
        <x:v>241.94999999999999</x:v>
      </x:c>
      <x:c r="R1823" s="7">
        <x:v>1875.6400000000001</x:v>
      </x:c>
      <x:c r="S1823" s="5" t="s">
        <x:v>49</x:v>
      </x:c>
      <x:c r="T1823" s="7">
        <x:v>64985.529999999999</x:v>
      </x:c>
      <x:c r="U1823" s="6"/>
      <x:c r="V1823" s="6"/>
      <x:c r="W1823" s="5" t="s">
        <x:v>50</x:v>
      </x:c>
      <x:c r="X1823" s="5" t="s">
        <x:v>80</x:v>
      </x:c>
    </x:row>
    <x:row r="1824">
      <x:c r="A1824" s="5" t="s">
        <x:v>3295</x:v>
      </x:c>
      <x:c r="B1824" s="5">
        <x:v>45826</x:v>
      </x:c>
      <x:c r="C1824" s="5" t="s">
        <x:v>138</x:v>
      </x:c>
      <x:c r="D1824" s="5" t="s">
        <x:v>139</x:v>
      </x:c>
      <x:c r="E1824" s="5" t="s">
        <x:v>90</x:v>
      </x:c>
      <x:c r="F1824" s="5" t="s">
        <x:v>41</x:v>
      </x:c>
      <x:c r="G1824" s="5" t="s">
        <x:v>464</x:v>
      </x:c>
      <x:c r="H1824" s="5" t="s">
        <x:v>58</x:v>
      </x:c>
      <x:c r="I1824" s="5" t="s">
        <x:v>437</x:v>
      </x:c>
      <x:c r="J1824" s="5" t="s">
        <x:v>60</x:v>
      </x:c>
      <x:c r="K1824" s="5" t="s">
        <x:v>46</x:v>
      </x:c>
      <x:c r="L1824" s="5" t="s">
        <x:v>131</x:v>
      </x:c>
      <x:c r="M1824" s="5" t="s">
        <x:v>95</x:v>
      </x:c>
      <x:c r="N1824" s="6">
        <x:v>1</x:v>
      </x:c>
      <x:c r="O1824" s="7">
        <x:v>87.170000000000002</x:v>
      </x:c>
      <x:c r="P1824" s="8">
        <x:v>0.10000000000000001</x:v>
      </x:c>
      <x:c r="Q1824" s="7">
        <x:v>45.32</x:v>
      </x:c>
      <x:c r="R1824" s="7">
        <x:v>78.450000000000003</x:v>
      </x:c>
      <x:c r="S1824" s="5" t="s">
        <x:v>49</x:v>
      </x:c>
      <x:c r="T1824" s="7">
        <x:v>61704.370000000003</x:v>
      </x:c>
      <x:c r="U1824" s="6"/>
      <x:c r="V1824" s="6"/>
      <x:c r="W1824" s="5" t="s">
        <x:v>50</x:v>
      </x:c>
      <x:c r="X1824" s="5" t="s">
        <x:v>51</x:v>
      </x:c>
    </x:row>
    <x:row r="1825">
      <x:c r="A1825" s="5" t="s">
        <x:v>3296</x:v>
      </x:c>
      <x:c r="B1825" s="5">
        <x:v>45411</x:v>
      </x:c>
      <x:c r="C1825" s="5" t="s">
        <x:v>185</x:v>
      </x:c>
      <x:c r="D1825" s="5" t="s">
        <x:v>186</x:v>
      </x:c>
      <x:c r="E1825" s="5" t="s">
        <x:v>90</x:v>
      </x:c>
      <x:c r="F1825" s="5" t="s">
        <x:v>41</x:v>
      </x:c>
      <x:c r="G1825" s="5" t="s">
        <x:v>3297</x:v>
      </x:c>
      <x:c r="H1825" s="5" t="s">
        <x:v>78</x:v>
      </x:c>
      <x:c r="I1825" s="5" t="s">
        <x:v>575</x:v>
      </x:c>
      <x:c r="J1825" s="5" t="s">
        <x:v>74</x:v>
      </x:c>
      <x:c r="K1825" s="5" t="s">
        <x:v>46</x:v>
      </x:c>
      <x:c r="L1825" s="5" t="s">
        <x:v>16</x:v>
      </x:c>
      <x:c r="M1825" s="5" t="s">
        <x:v>262</x:v>
      </x:c>
      <x:c r="N1825" s="6">
        <x:v>1</x:v>
      </x:c>
      <x:c r="O1825" s="7">
        <x:v>71.010000000000005</x:v>
      </x:c>
      <x:c r="P1825" s="8">
        <x:v>0.20000000000000001</x:v>
      </x:c>
      <x:c r="Q1825" s="7">
        <x:v>41.68</x:v>
      </x:c>
      <x:c r="R1825" s="7">
        <x:v>56.810000000000002</x:v>
      </x:c>
      <x:c r="S1825" s="5" t="s">
        <x:v>49</x:v>
      </x:c>
      <x:c r="T1825" s="7">
        <x:v>137908.32000000001</x:v>
      </x:c>
      <x:c r="U1825" s="6"/>
      <x:c r="V1825" s="6"/>
      <x:c r="W1825" s="5" t="s">
        <x:v>50</x:v>
      </x:c>
      <x:c r="X1825" s="5" t="s">
        <x:v>97</x:v>
      </x:c>
    </x:row>
    <x:row r="1826">
      <x:c r="A1826" s="5" t="s">
        <x:v>3298</x:v>
      </x:c>
      <x:c r="B1826" s="5">
        <x:v>46154</x:v>
      </x:c>
      <x:c r="C1826" s="5" t="s">
        <x:v>340</x:v>
      </x:c>
      <x:c r="D1826" s="5" t="s">
        <x:v>341</x:v>
      </x:c>
      <x:c r="E1826" s="5" t="s">
        <x:v>55</x:v>
      </x:c>
      <x:c r="F1826" s="5" t="s">
        <x:v>66</x:v>
      </x:c>
      <x:c r="G1826" s="5" t="s">
        <x:v>2904</x:v>
      </x:c>
      <x:c r="H1826" s="5" t="s">
        <x:v>104</x:v>
      </x:c>
      <x:c r="I1826" s="5" t="s">
        <x:v>392</x:v>
      </x:c>
      <x:c r="J1826" s="5" t="s">
        <x:v>74</x:v>
      </x:c>
      <x:c r="K1826" s="5" t="s">
        <x:v>86</x:v>
      </x:c>
      <x:c r="L1826" s="5" t="s">
        <x:v>131</x:v>
      </x:c>
      <x:c r="M1826" s="5" t="s">
        <x:v>489</x:v>
      </x:c>
      <x:c r="N1826" s="6">
        <x:v>3</x:v>
      </x:c>
      <x:c r="O1826" s="7">
        <x:v>40.060000000000002</x:v>
      </x:c>
      <x:c r="P1826" s="8">
        <x:v>0</x:v>
      </x:c>
      <x:c r="Q1826" s="7">
        <x:v>20.899999999999999</x:v>
      </x:c>
      <x:c r="R1826" s="7">
        <x:v>120.18000000000001</x:v>
      </x:c>
      <x:c r="S1826" s="5" t="s">
        <x:v>49</x:v>
      </x:c>
      <x:c r="T1826" s="7">
        <x:v>80179.839999999997</x:v>
      </x:c>
      <x:c r="U1826" s="6"/>
      <x:c r="V1826" s="6"/>
      <x:c r="W1826" s="5" t="s">
        <x:v>50</x:v>
      </x:c>
      <x:c r="X1826" s="5" t="s">
        <x:v>80</x:v>
      </x:c>
    </x:row>
    <x:row r="1827">
      <x:c r="A1827" s="5" t="s">
        <x:v>3299</x:v>
      </x:c>
      <x:c r="B1827" s="5">
        <x:v>45974</x:v>
      </x:c>
      <x:c r="C1827" s="5" t="s">
        <x:v>178</x:v>
      </x:c>
      <x:c r="D1827" s="5" t="s">
        <x:v>179</x:v>
      </x:c>
      <x:c r="E1827" s="5" t="s">
        <x:v>90</x:v>
      </x:c>
      <x:c r="F1827" s="5" t="s">
        <x:v>66</x:v>
      </x:c>
      <x:c r="G1827" s="5" t="s">
        <x:v>2682</x:v>
      </x:c>
      <x:c r="H1827" s="5" t="s">
        <x:v>78</x:v>
      </x:c>
      <x:c r="I1827" s="5" t="s">
        <x:v>375</x:v>
      </x:c>
      <x:c r="J1827" s="5" t="s">
        <x:v>116</x:v>
      </x:c>
      <x:c r="K1827" s="5" t="s">
        <x:v>46</x:v>
      </x:c>
      <x:c r="L1827" s="5" t="s">
        <x:v>47</x:v>
      </x:c>
      <x:c r="M1827" s="5" t="s">
        <x:v>489</x:v>
      </x:c>
      <x:c r="N1827" s="6">
        <x:v>1</x:v>
      </x:c>
      <x:c r="O1827" s="7">
        <x:v>197.99000000000001</x:v>
      </x:c>
      <x:c r="P1827" s="8">
        <x:v>0</x:v>
      </x:c>
      <x:c r="Q1827" s="7">
        <x:v>122.58</x:v>
      </x:c>
      <x:c r="R1827" s="7">
        <x:v>197.99000000000001</x:v>
      </x:c>
      <x:c r="S1827" s="5" t="s">
        <x:v>49</x:v>
      </x:c>
      <x:c r="T1827" s="7">
        <x:v>91871.729999999996</x:v>
      </x:c>
      <x:c r="U1827" s="6"/>
      <x:c r="V1827" s="6"/>
      <x:c r="W1827" s="5" t="s">
        <x:v>50</x:v>
      </x:c>
      <x:c r="X1827" s="5" t="s">
        <x:v>51</x:v>
      </x:c>
    </x:row>
    <x:row r="1828">
      <x:c r="A1828" s="5" t="s">
        <x:v>3300</x:v>
      </x:c>
      <x:c r="B1828" s="5">
        <x:v>46164</x:v>
      </x:c>
      <x:c r="C1828" s="5" t="s">
        <x:v>162</x:v>
      </x:c>
      <x:c r="D1828" s="5" t="s">
        <x:v>163</x:v>
      </x:c>
      <x:c r="E1828" s="5" t="s">
        <x:v>40</x:v>
      </x:c>
      <x:c r="F1828" s="5" t="s">
        <x:v>158</x:v>
      </x:c>
      <x:c r="G1828" s="5" t="s">
        <x:v>3301</x:v>
      </x:c>
      <x:c r="H1828" s="5" t="s">
        <x:v>58</x:v>
      </x:c>
      <x:c r="I1828" s="5" t="s">
        <x:v>130</x:v>
      </x:c>
      <x:c r="J1828" s="5" t="s">
        <x:v>74</x:v>
      </x:c>
      <x:c r="K1828" s="5" t="s">
        <x:v>61</x:v>
      </x:c>
      <x:c r="L1828" s="5" t="s">
        <x:v>47</x:v>
      </x:c>
      <x:c r="M1828" s="5" t="s">
        <x:v>419</x:v>
      </x:c>
      <x:c r="N1828" s="6">
        <x:v>1</x:v>
      </x:c>
      <x:c r="O1828" s="7">
        <x:v>60.539999999999999</x:v>
      </x:c>
      <x:c r="P1828" s="8">
        <x:v>0</x:v>
      </x:c>
      <x:c r="Q1828" s="7">
        <x:v>35.640000000000001</x:v>
      </x:c>
      <x:c r="R1828" s="7">
        <x:v>60.539999999999999</x:v>
      </x:c>
      <x:c r="S1828" s="5" t="s">
        <x:v>49</x:v>
      </x:c>
      <x:c r="T1828" s="7">
        <x:v>65148.889999999999</x:v>
      </x:c>
      <x:c r="U1828" s="6"/>
      <x:c r="V1828" s="6"/>
      <x:c r="W1828" s="5" t="s">
        <x:v>50</x:v>
      </x:c>
      <x:c r="X1828" s="5" t="s">
        <x:v>70</x:v>
      </x:c>
    </x:row>
    <x:row r="1829">
      <x:c r="A1829" s="5" t="s">
        <x:v>3302</x:v>
      </x:c>
      <x:c r="B1829" s="5" t="s">
        <x:v>1334</x:v>
      </x:c>
      <x:c r="C1829" s="5" t="s">
        <x:v>64</x:v>
      </x:c>
      <x:c r="D1829" s="5" t="s">
        <x:v>65</x:v>
      </x:c>
      <x:c r="E1829" s="5" t="s">
        <x:v>40</x:v>
      </x:c>
      <x:c r="F1829" s="5" t="s">
        <x:v>66</x:v>
      </x:c>
      <x:c r="G1829" s="5" t="s">
        <x:v>1457</x:v>
      </x:c>
      <x:c r="H1829" s="5" t="s">
        <x:v>43</x:v>
      </x:c>
      <x:c r="I1829" s="5" t="s">
        <x:v>343</x:v>
      </x:c>
      <x:c r="J1829" s="5" t="s">
        <x:v>93</x:v>
      </x:c>
      <x:c r="K1829" s="5" t="s">
        <x:v>61</x:v>
      </x:c>
      <x:c r="L1829" s="5" t="s">
        <x:v>47</x:v>
      </x:c>
      <x:c r="M1829" s="5" t="s">
        <x:v>222</x:v>
      </x:c>
      <x:c r="N1829" s="6">
        <x:v>1</x:v>
      </x:c>
      <x:c r="O1829" s="7">
        <x:v>16.57</x:v>
      </x:c>
      <x:c r="P1829" s="8">
        <x:v>0</x:v>
      </x:c>
      <x:c r="Q1829" s="7">
        <x:v>10.119999999999999</x:v>
      </x:c>
      <x:c r="R1829" s="7">
        <x:v>16.57</x:v>
      </x:c>
      <x:c r="S1829" s="5" t="s">
        <x:v>49</x:v>
      </x:c>
      <x:c r="T1829" s="7"/>
      <x:c r="U1829" s="6"/>
      <x:c r="V1829" s="6"/>
      <x:c r="W1829" s="5" t="s">
        <x:v>50</x:v>
      </x:c>
      <x:c r="X1829" s="5" t="s">
        <x:v>51</x:v>
      </x:c>
    </x:row>
    <x:row r="1830">
      <x:c r="A1830" s="5" t="s">
        <x:v>3303</x:v>
      </x:c>
      <x:c r="B1830" s="5">
        <x:v>45317</x:v>
      </x:c>
      <x:c r="C1830" s="5" t="s">
        <x:v>156</x:v>
      </x:c>
      <x:c r="D1830" s="5" t="s">
        <x:v>157</x:v>
      </x:c>
      <x:c r="E1830" s="5" t="s">
        <x:v>55</x:v>
      </x:c>
      <x:c r="F1830" s="5" t="s">
        <x:v>158</x:v>
      </x:c>
      <x:c r="G1830" s="5" t="s">
        <x:v>1942</x:v>
      </x:c>
      <x:c r="H1830" s="5" t="s">
        <x:v>58</x:v>
      </x:c>
      <x:c r="I1830" s="5" t="s">
        <x:v>536</x:v>
      </x:c>
      <x:c r="J1830" s="5" t="s">
        <x:v>116</x:v>
      </x:c>
      <x:c r="K1830" s="5" t="s">
        <x:v>61</x:v>
      </x:c>
      <x:c r="L1830" s="5" t="s">
        <x:v>16</x:v>
      </x:c>
      <x:c r="M1830" s="5" t="s">
        <x:v>204</x:v>
      </x:c>
      <x:c r="N1830" s="6">
        <x:v>2</x:v>
      </x:c>
      <x:c r="O1830" s="7">
        <x:v>161.97999999999999</x:v>
      </x:c>
      <x:c r="P1830" s="8">
        <x:v>0.20000000000000001</x:v>
      </x:c>
      <x:c r="Q1830" s="7">
        <x:v>114.48</x:v>
      </x:c>
      <x:c r="R1830" s="7">
        <x:v>259.17000000000002</x:v>
      </x:c>
      <x:c r="S1830" s="5" t="s">
        <x:v>49</x:v>
      </x:c>
      <x:c r="T1830" s="7">
        <x:v>199118.41</x:v>
      </x:c>
      <x:c r="U1830" s="6"/>
      <x:c r="V1830" s="6"/>
      <x:c r="W1830" s="5" t="s">
        <x:v>50</x:v>
      </x:c>
      <x:c r="X1830" s="5" t="s">
        <x:v>80</x:v>
      </x:c>
    </x:row>
    <x:row r="1831">
      <x:c r="A1831" s="5" t="s">
        <x:v>3304</x:v>
      </x:c>
      <x:c r="B1831" s="5">
        <x:v>45642</x:v>
      </x:c>
      <x:c r="C1831" s="5" t="s">
        <x:v>144</x:v>
      </x:c>
      <x:c r="D1831" s="5" t="s">
        <x:v>145</x:v>
      </x:c>
      <x:c r="E1831" s="5" t="s">
        <x:v>55</x:v>
      </x:c>
      <x:c r="F1831" s="5" t="s">
        <x:v>66</x:v>
      </x:c>
      <x:c r="G1831" s="5" t="s">
        <x:v>708</x:v>
      </x:c>
      <x:c r="H1831" s="5" t="s">
        <x:v>58</x:v>
      </x:c>
      <x:c r="I1831" s="5" t="s">
        <x:v>474</x:v>
      </x:c>
      <x:c r="J1831" s="5" t="s">
        <x:v>116</x:v>
      </x:c>
      <x:c r="K1831" s="5" t="s">
        <x:v>46</x:v>
      </x:c>
      <x:c r="L1831" s="5" t="s">
        <x:v>16</x:v>
      </x:c>
      <x:c r="M1831" s="5" t="s">
        <x:v>236</x:v>
      </x:c>
      <x:c r="N1831" s="6">
        <x:v>1</x:v>
      </x:c>
      <x:c r="O1831" s="7">
        <x:v>177.90000000000001</x:v>
      </x:c>
      <x:c r="P1831" s="8">
        <x:v>0.10000000000000001</x:v>
      </x:c>
      <x:c r="Q1831" s="7">
        <x:v>87.260000000000005</x:v>
      </x:c>
      <x:c r="R1831" s="7">
        <x:v>160.11000000000001</x:v>
      </x:c>
      <x:c r="S1831" s="5" t="s">
        <x:v>49</x:v>
      </x:c>
      <x:c r="T1831" s="7">
        <x:v>138159.07000000001</x:v>
      </x:c>
      <x:c r="U1831" s="6"/>
      <x:c r="V1831" s="6"/>
      <x:c r="W1831" s="5" t="s">
        <x:v>50</x:v>
      </x:c>
      <x:c r="X1831" s="5" t="s">
        <x:v>51</x:v>
      </x:c>
    </x:row>
    <x:row r="1832">
      <x:c r="A1832" s="5" t="s">
        <x:v>3305</x:v>
      </x:c>
      <x:c r="B1832" s="5">
        <x:v>45456</x:v>
      </x:c>
      <x:c r="C1832" s="5" t="s">
        <x:v>127</x:v>
      </x:c>
      <x:c r="D1832" s="5" t="s">
        <x:v>128</x:v>
      </x:c>
      <x:c r="E1832" s="5" t="s">
        <x:v>55</x:v>
      </x:c>
      <x:c r="F1832" s="5" t="s">
        <x:v>41</x:v>
      </x:c>
      <x:c r="G1832" s="5" t="s">
        <x:v>3306</x:v>
      </x:c>
      <x:c r="H1832" s="5" t="s">
        <x:v>104</x:v>
      </x:c>
      <x:c r="I1832" s="5" t="s">
        <x:v>294</x:v>
      </x:c>
      <x:c r="J1832" s="5" t="s">
        <x:v>116</x:v>
      </x:c>
      <x:c r="K1832" s="5" t="s">
        <x:v>117</x:v>
      </x:c>
      <x:c r="L1832" s="5" t="s">
        <x:v>47</x:v>
      </x:c>
      <x:c r="M1832" s="5" t="s">
        <x:v>376</x:v>
      </x:c>
      <x:c r="N1832" s="6">
        <x:v>-1</x:v>
      </x:c>
      <x:c r="O1832" s="7">
        <x:v>302.86000000000001</x:v>
      </x:c>
      <x:c r="P1832" s="8">
        <x:v>0.10000000000000001</x:v>
      </x:c>
      <x:c r="Q1832" s="7">
        <x:v>154.37</x:v>
      </x:c>
      <x:c r="R1832" s="7">
        <x:v>-272.56999999999999</x:v>
      </x:c>
      <x:c r="S1832" s="5" t="s">
        <x:v>49</x:v>
      </x:c>
      <x:c r="T1832" s="7">
        <x:v>73494.229999999996</x:v>
      </x:c>
      <x:c r="U1832" s="6"/>
      <x:c r="V1832" s="6"/>
      <x:c r="W1832" s="5" t="s">
        <x:v>96</x:v>
      </x:c>
      <x:c r="X1832" s="5" t="s">
        <x:v>97</x:v>
      </x:c>
    </x:row>
    <x:row r="1833">
      <x:c r="A1833" s="5" t="s">
        <x:v>3307</x:v>
      </x:c>
      <x:c r="B1833" s="5">
        <x:v>46028</x:v>
      </x:c>
      <x:c r="C1833" s="5" t="s">
        <x:v>100</x:v>
      </x:c>
      <x:c r="D1833" s="5" t="s">
        <x:v>101</x:v>
      </x:c>
      <x:c r="E1833" s="5" t="s">
        <x:v>90</x:v>
      </x:c>
      <x:c r="F1833" s="5" t="s">
        <x:v>102</x:v>
      </x:c>
      <x:c r="G1833" s="5" t="s">
        <x:v>3308</x:v>
      </x:c>
      <x:c r="H1833" s="5" t="s">
        <x:v>43</x:v>
      </x:c>
      <x:c r="I1833" s="5" t="s">
        <x:v>674</x:v>
      </x:c>
      <x:c r="J1833" s="5" t="s">
        <x:v>45</x:v>
      </x:c>
      <x:c r="K1833" s="5" t="s">
        <x:v>61</x:v>
      </x:c>
      <x:c r="L1833" s="5" t="s">
        <x:v>47</x:v>
      </x:c>
      <x:c r="M1833" s="5" t="s">
        <x:v>442</x:v>
      </x:c>
      <x:c r="N1833" s="6">
        <x:v>-1</x:v>
      </x:c>
      <x:c r="O1833" s="7">
        <x:v>562.40999999999997</x:v>
      </x:c>
      <x:c r="P1833" s="8">
        <x:v>0</x:v>
      </x:c>
      <x:c r="Q1833" s="7">
        <x:v>285.98000000000002</x:v>
      </x:c>
      <x:c r="R1833" s="7">
        <x:v>-562.40999999999997</x:v>
      </x:c>
      <x:c r="S1833" s="5" t="s">
        <x:v>49</x:v>
      </x:c>
      <x:c r="T1833" s="7">
        <x:v>68311.490000000005</x:v>
      </x:c>
      <x:c r="U1833" s="6"/>
      <x:c r="V1833" s="6"/>
      <x:c r="W1833" s="5" t="s">
        <x:v>96</x:v>
      </x:c>
      <x:c r="X1833" s="5" t="s">
        <x:v>80</x:v>
      </x:c>
    </x:row>
    <x:row r="1834">
      <x:c r="A1834" s="5" t="s">
        <x:v>3309</x:v>
      </x:c>
      <x:c r="B1834" s="5">
        <x:v>46033</x:v>
      </x:c>
      <x:c r="C1834" s="5" t="s">
        <x:v>82</x:v>
      </x:c>
      <x:c r="D1834" s="5" t="s">
        <x:v>83</x:v>
      </x:c>
      <x:c r="E1834" s="5" t="s">
        <x:v>40</x:v>
      </x:c>
      <x:c r="F1834" s="5" t="s">
        <x:v>56</x:v>
      </x:c>
      <x:c r="G1834" s="5" t="s">
        <x:v>3310</x:v>
      </x:c>
      <x:c r="H1834" s="5" t="s">
        <x:v>78</x:v>
      </x:c>
      <x:c r="I1834" s="5" t="s">
        <x:v>1505</x:v>
      </x:c>
      <x:c r="J1834" s="5" t="s">
        <x:v>60</x:v>
      </x:c>
      <x:c r="K1834" s="5" t="s">
        <x:v>86</x:v>
      </x:c>
      <x:c r="L1834" s="5" t="s">
        <x:v>16</x:v>
      </x:c>
      <x:c r="M1834" s="5" t="s">
        <x:v>142</x:v>
      </x:c>
      <x:c r="N1834" s="6">
        <x:v>3</x:v>
      </x:c>
      <x:c r="O1834" s="7">
        <x:v>215.28999999999999</x:v>
      </x:c>
      <x:c r="P1834" s="8">
        <x:v>0.10000000000000001</x:v>
      </x:c>
      <x:c r="Q1834" s="7">
        <x:v>157.96000000000001</x:v>
      </x:c>
      <x:c r="R1834" s="7">
        <x:v>581.27999999999997</x:v>
      </x:c>
      <x:c r="S1834" s="5" t="s">
        <x:v>49</x:v>
      </x:c>
      <x:c r="T1834" s="7">
        <x:v>198070.01000000001</x:v>
      </x:c>
      <x:c r="U1834" s="6"/>
      <x:c r="V1834" s="6"/>
      <x:c r="W1834" s="5" t="s">
        <x:v>50</x:v>
      </x:c>
      <x:c r="X1834" s="5" t="s">
        <x:v>80</x:v>
      </x:c>
    </x:row>
    <x:row r="1835">
      <x:c r="A1835" s="5" t="s">
        <x:v>3311</x:v>
      </x:c>
      <x:c r="B1835" s="5">
        <x:v>45908</x:v>
      </x:c>
      <x:c r="C1835" s="5" t="s">
        <x:v>194</x:v>
      </x:c>
      <x:c r="D1835" s="5" t="s">
        <x:v>195</x:v>
      </x:c>
      <x:c r="E1835" s="5" t="s">
        <x:v>90</x:v>
      </x:c>
      <x:c r="F1835" s="5" t="s">
        <x:v>158</x:v>
      </x:c>
      <x:c r="G1835" s="5" t="s">
        <x:v>2574</x:v>
      </x:c>
      <x:c r="H1835" s="5" t="s">
        <x:v>78</x:v>
      </x:c>
      <x:c r="I1835" s="5" t="s">
        <x:v>379</x:v>
      </x:c>
      <x:c r="J1835" s="5" t="s">
        <x:v>116</x:v>
      </x:c>
      <x:c r="K1835" s="5" t="s">
        <x:v>61</x:v>
      </x:c>
      <x:c r="L1835" s="5" t="s">
        <x:v>131</x:v>
      </x:c>
      <x:c r="M1835" s="5" t="s">
        <x:v>424</x:v>
      </x:c>
      <x:c r="N1835" s="6">
        <x:v>1</x:v>
      </x:c>
      <x:c r="O1835" s="7">
        <x:v>171.41999999999999</x:v>
      </x:c>
      <x:c r="P1835" s="8">
        <x:v>0.20000000000000001</x:v>
      </x:c>
      <x:c r="Q1835" s="7">
        <x:v>140.91</x:v>
      </x:c>
      <x:c r="R1835" s="7">
        <x:v>137.13999999999999</x:v>
      </x:c>
      <x:c r="S1835" s="5" t="s">
        <x:v>49</x:v>
      </x:c>
      <x:c r="T1835" s="7">
        <x:v>61629.959999999999</x:v>
      </x:c>
      <x:c r="U1835" s="6"/>
      <x:c r="V1835" s="6"/>
      <x:c r="W1835" s="5" t="s">
        <x:v>50</x:v>
      </x:c>
      <x:c r="X1835" s="5" t="s">
        <x:v>97</x:v>
      </x:c>
    </x:row>
    <x:row r="1836">
      <x:c r="A1836" s="5" t="s">
        <x:v>3312</x:v>
      </x:c>
      <x:c r="B1836" s="5">
        <x:v>46104</x:v>
      </x:c>
      <x:c r="C1836" s="5" t="s">
        <x:v>162</x:v>
      </x:c>
      <x:c r="D1836" s="5" t="s">
        <x:v>163</x:v>
      </x:c>
      <x:c r="E1836" s="5" t="s">
        <x:v>40</x:v>
      </x:c>
      <x:c r="F1836" s="5" t="s">
        <x:v>158</x:v>
      </x:c>
      <x:c r="G1836" s="5" t="s">
        <x:v>2698</x:v>
      </x:c>
      <x:c r="H1836" s="5" t="s">
        <x:v>58</x:v>
      </x:c>
      <x:c r="I1836" s="5" t="s">
        <x:v>1718</x:v>
      </x:c>
      <x:c r="J1836" s="5" t="s">
        <x:v>45</x:v>
      </x:c>
      <x:c r="K1836" s="5" t="s">
        <x:v>61</x:v>
      </x:c>
      <x:c r="L1836" s="5" t="s">
        <x:v>16</x:v>
      </x:c>
      <x:c r="M1836" s="5" t="s">
        <x:v>483</x:v>
      </x:c>
      <x:c r="N1836" s="6">
        <x:v>2</x:v>
      </x:c>
      <x:c r="O1836" s="7">
        <x:v>332.12</x:v>
      </x:c>
      <x:c r="P1836" s="8">
        <x:v>0.25</x:v>
      </x:c>
      <x:c r="Q1836" s="7">
        <x:v>184.78</x:v>
      </x:c>
      <x:c r="R1836" s="7">
        <x:v>498.18000000000001</x:v>
      </x:c>
      <x:c r="S1836" s="5" t="s">
        <x:v>49</x:v>
      </x:c>
      <x:c r="T1836" s="7">
        <x:v>135673.51999999999</x:v>
      </x:c>
      <x:c r="U1836" s="6"/>
      <x:c r="V1836" s="6"/>
      <x:c r="W1836" s="5" t="s">
        <x:v>50</x:v>
      </x:c>
      <x:c r="X1836" s="5" t="s">
        <x:v>51</x:v>
      </x:c>
    </x:row>
    <x:row r="1837">
      <x:c r="A1837" s="5" t="s">
        <x:v>3313</x:v>
      </x:c>
      <x:c r="B1837" s="5">
        <x:v>45577</x:v>
      </x:c>
      <x:c r="C1837" s="5" t="s">
        <x:v>247</x:v>
      </x:c>
      <x:c r="D1837" s="5" t="s">
        <x:v>248</x:v>
      </x:c>
      <x:c r="E1837" s="5" t="s">
        <x:v>40</x:v>
      </x:c>
      <x:c r="F1837" s="5" t="s">
        <x:v>102</x:v>
      </x:c>
      <x:c r="G1837" s="5" t="s">
        <x:v>1165</x:v>
      </x:c>
      <x:c r="H1837" s="5" t="s">
        <x:v>104</x:v>
      </x:c>
      <x:c r="I1837" s="5" t="s">
        <x:v>482</x:v>
      </x:c>
      <x:c r="J1837" s="5" t="s">
        <x:v>60</x:v>
      </x:c>
      <x:c r="K1837" s="5" t="s">
        <x:v>86</x:v>
      </x:c>
      <x:c r="L1837" s="5" t="s">
        <x:v>47</x:v>
      </x:c>
      <x:c r="M1837" s="5" t="s">
        <x:v>166</x:v>
      </x:c>
      <x:c r="N1837" s="6">
        <x:v>1</x:v>
      </x:c>
      <x:c r="O1837" s="7">
        <x:v>210.47999999999999</x:v>
      </x:c>
      <x:c r="P1837" s="8">
        <x:v>0.10000000000000001</x:v>
      </x:c>
      <x:c r="Q1837" s="7">
        <x:v>167.96000000000001</x:v>
      </x:c>
      <x:c r="R1837" s="7">
        <x:v>189.43000000000001</x:v>
      </x:c>
      <x:c r="S1837" s="5" t="s">
        <x:v>49</x:v>
      </x:c>
      <x:c r="T1837" s="7">
        <x:v>68131.720000000001</x:v>
      </x:c>
      <x:c r="U1837" s="6"/>
      <x:c r="V1837" s="6"/>
      <x:c r="W1837" s="5" t="s">
        <x:v>50</x:v>
      </x:c>
      <x:c r="X1837" s="5" t="s">
        <x:v>51</x:v>
      </x:c>
    </x:row>
    <x:row r="1838">
      <x:c r="A1838" s="5" t="s">
        <x:v>3314</x:v>
      </x:c>
      <x:c r="B1838" s="5">
        <x:v>46161</x:v>
      </x:c>
      <x:c r="C1838" s="5" t="s">
        <x:v>185</x:v>
      </x:c>
      <x:c r="D1838" s="5" t="s">
        <x:v>186</x:v>
      </x:c>
      <x:c r="E1838" s="5" t="s">
        <x:v>90</x:v>
      </x:c>
      <x:c r="F1838" s="5" t="s">
        <x:v>41</x:v>
      </x:c>
      <x:c r="G1838" s="5" t="s">
        <x:v>3052</x:v>
      </x:c>
      <x:c r="H1838" s="5" t="s">
        <x:v>78</x:v>
      </x:c>
      <x:c r="I1838" s="5" t="s">
        <x:v>482</x:v>
      </x:c>
      <x:c r="J1838" s="5" t="s">
        <x:v>60</x:v>
      </x:c>
      <x:c r="K1838" s="5" t="s">
        <x:v>86</x:v>
      </x:c>
      <x:c r="L1838" s="5" t="s">
        <x:v>47</x:v>
      </x:c>
      <x:c r="M1838" s="5" t="s">
        <x:v>166</x:v>
      </x:c>
      <x:c r="N1838" s="6">
        <x:v>1</x:v>
      </x:c>
      <x:c r="O1838" s="7">
        <x:v>214.5</x:v>
      </x:c>
      <x:c r="P1838" s="8">
        <x:v>0.25</x:v>
      </x:c>
      <x:c r="Q1838" s="7">
        <x:v>167.96000000000001</x:v>
      </x:c>
      <x:c r="R1838" s="7">
        <x:v>160.88</x:v>
      </x:c>
      <x:c r="S1838" s="5" t="s">
        <x:v>49</x:v>
      </x:c>
      <x:c r="T1838" s="7">
        <x:v>74853.860000000001</x:v>
      </x:c>
      <x:c r="U1838" s="6"/>
      <x:c r="V1838" s="6"/>
      <x:c r="W1838" s="5" t="s">
        <x:v>50</x:v>
      </x:c>
      <x:c r="X1838" s="5" t="s">
        <x:v>80</x:v>
      </x:c>
    </x:row>
    <x:row r="1839">
      <x:c r="A1839" s="5" t="s">
        <x:v>3315</x:v>
      </x:c>
      <x:c r="B1839" s="5">
        <x:v>45409</x:v>
      </x:c>
      <x:c r="C1839" s="5" t="s">
        <x:v>247</x:v>
      </x:c>
      <x:c r="D1839" s="5" t="s">
        <x:v>248</x:v>
      </x:c>
      <x:c r="E1839" s="5" t="s">
        <x:v>40</x:v>
      </x:c>
      <x:c r="F1839" s="5" t="s">
        <x:v>102</x:v>
      </x:c>
      <x:c r="G1839" s="5" t="s">
        <x:v>2297</x:v>
      </x:c>
      <x:c r="H1839" s="5" t="s">
        <x:v>78</x:v>
      </x:c>
      <x:c r="I1839" s="5" t="s">
        <x:v>588</x:v>
      </x:c>
      <x:c r="J1839" s="5" t="s">
        <x:v>45</x:v>
      </x:c>
      <x:c r="K1839" s="5" t="s">
        <x:v>86</x:v>
      </x:c>
      <x:c r="L1839" s="5" t="s">
        <x:v>16</x:v>
      </x:c>
      <x:c r="M1839" s="5" t="s">
        <x:v>106</x:v>
      </x:c>
      <x:c r="N1839" s="6">
        <x:v>1</x:v>
      </x:c>
      <x:c r="O1839" s="7">
        <x:v>241.41999999999999</x:v>
      </x:c>
      <x:c r="P1839" s="8">
        <x:v>0.25</x:v>
      </x:c>
      <x:c r="Q1839" s="7">
        <x:v>149.37</x:v>
      </x:c>
      <x:c r="R1839" s="7">
        <x:v>181.06</x:v>
      </x:c>
      <x:c r="S1839" s="5" t="s">
        <x:v>49</x:v>
      </x:c>
      <x:c r="T1839" s="7">
        <x:v>127625.59</x:v>
      </x:c>
      <x:c r="U1839" s="6"/>
      <x:c r="V1839" s="6"/>
      <x:c r="W1839" s="5" t="s">
        <x:v>50</x:v>
      </x:c>
      <x:c r="X1839" s="5" t="s">
        <x:v>97</x:v>
      </x:c>
    </x:row>
    <x:row r="1840">
      <x:c r="A1840" s="5" t="s">
        <x:v>3316</x:v>
      </x:c>
      <x:c r="B1840" s="5">
        <x:v>45679</x:v>
      </x:c>
      <x:c r="C1840" s="5" t="s">
        <x:v>156</x:v>
      </x:c>
      <x:c r="D1840" s="5" t="s">
        <x:v>157</x:v>
      </x:c>
      <x:c r="E1840" s="5" t="s">
        <x:v>55</x:v>
      </x:c>
      <x:c r="F1840" s="5" t="s">
        <x:v>158</x:v>
      </x:c>
      <x:c r="G1840" s="5" t="s">
        <x:v>2856</x:v>
      </x:c>
      <x:c r="H1840" s="5" t="s">
        <x:v>78</x:v>
      </x:c>
      <x:c r="I1840" s="5" t="s">
        <x:v>272</x:v>
      </x:c>
      <x:c r="J1840" s="5" t="s">
        <x:v>93</x:v>
      </x:c>
      <x:c r="K1840" s="5" t="s">
        <x:v>61</x:v>
      </x:c>
      <x:c r="L1840" s="5" t="s">
        <x:v>16</x:v>
      </x:c>
      <x:c r="M1840" s="5" t="s">
        <x:v>414</x:v>
      </x:c>
      <x:c r="N1840" s="6">
        <x:v>1</x:v>
      </x:c>
      <x:c r="O1840" s="7">
        <x:v>46.530000000000001</x:v>
      </x:c>
      <x:c r="P1840" s="8">
        <x:v>0.20000000000000001</x:v>
      </x:c>
      <x:c r="Q1840" s="7">
        <x:v>33.710000000000001</x:v>
      </x:c>
      <x:c r="R1840" s="7">
        <x:v>37.219999999999999</x:v>
      </x:c>
      <x:c r="S1840" s="5" t="s">
        <x:v>49</x:v>
      </x:c>
      <x:c r="T1840" s="7">
        <x:v>178667.19</x:v>
      </x:c>
      <x:c r="U1840" s="6"/>
      <x:c r="V1840" s="6"/>
      <x:c r="W1840" s="5" t="s">
        <x:v>50</x:v>
      </x:c>
      <x:c r="X1840" s="5" t="s">
        <x:v>51</x:v>
      </x:c>
    </x:row>
    <x:row r="1841">
      <x:c r="A1841" s="5" t="s">
        <x:v>3317</x:v>
      </x:c>
      <x:c r="B1841" s="5">
        <x:v>45948</x:v>
      </x:c>
      <x:c r="C1841" s="5" t="s">
        <x:v>247</x:v>
      </x:c>
      <x:c r="D1841" s="5" t="s">
        <x:v>248</x:v>
      </x:c>
      <x:c r="E1841" s="5" t="s">
        <x:v>40</x:v>
      </x:c>
      <x:c r="F1841" s="5" t="s">
        <x:v>102</x:v>
      </x:c>
      <x:c r="G1841" s="5" t="s">
        <x:v>3318</x:v>
      </x:c>
      <x:c r="H1841" s="5" t="s">
        <x:v>43</x:v>
      </x:c>
      <x:c r="I1841" s="5" t="s">
        <x:v>855</x:v>
      </x:c>
      <x:c r="J1841" s="5" t="s">
        <x:v>116</x:v>
      </x:c>
      <x:c r="K1841" s="5" t="s">
        <x:v>46</x:v>
      </x:c>
      <x:c r="L1841" s="5" t="s">
        <x:v>47</x:v>
      </x:c>
      <x:c r="M1841" s="5" t="s">
        <x:v>329</x:v>
      </x:c>
      <x:c r="N1841" s="6">
        <x:v>1</x:v>
      </x:c>
      <x:c r="O1841" s="7">
        <x:v>72.230000000000004</x:v>
      </x:c>
      <x:c r="P1841" s="8">
        <x:v>0.10000000000000001</x:v>
      </x:c>
      <x:c r="Q1841" s="7">
        <x:v>50.420000000000002</x:v>
      </x:c>
      <x:c r="R1841" s="7">
        <x:v>65.010000000000005</x:v>
      </x:c>
      <x:c r="S1841" s="5" t="s">
        <x:v>49</x:v>
      </x:c>
      <x:c r="T1841" s="7">
        <x:v>81376.970000000001</x:v>
      </x:c>
      <x:c r="U1841" s="6"/>
      <x:c r="V1841" s="6"/>
      <x:c r="W1841" s="5" t="s">
        <x:v>50</x:v>
      </x:c>
      <x:c r="X1841" s="5" t="s">
        <x:v>51</x:v>
      </x:c>
    </x:row>
    <x:row r="1842">
      <x:c r="A1842" s="5" t="s">
        <x:v>3319</x:v>
      </x:c>
      <x:c r="B1842" s="5">
        <x:v>45617</x:v>
      </x:c>
      <x:c r="C1842" s="5" t="s">
        <x:v>53</x:v>
      </x:c>
      <x:c r="D1842" s="5" t="s">
        <x:v>54</x:v>
      </x:c>
      <x:c r="E1842" s="5" t="s">
        <x:v>55</x:v>
      </x:c>
      <x:c r="F1842" s="5" t="s">
        <x:v>56</x:v>
      </x:c>
      <x:c r="G1842" s="5" t="s">
        <x:v>3320</x:v>
      </x:c>
      <x:c r="H1842" s="5" t="s">
        <x:v>78</x:v>
      </x:c>
      <x:c r="I1842" s="5" t="s">
        <x:v>494</x:v>
      </x:c>
      <x:c r="J1842" s="5" t="s">
        <x:v>45</x:v>
      </x:c>
      <x:c r="K1842" s="5" t="s">
        <x:v>117</x:v>
      </x:c>
      <x:c r="L1842" s="5" t="s">
        <x:v>16</x:v>
      </x:c>
      <x:c r="M1842" s="5" t="s">
        <x:v>154</x:v>
      </x:c>
      <x:c r="N1842" s="6">
        <x:v>5</x:v>
      </x:c>
      <x:c r="O1842" s="7">
        <x:v>752.29999999999995</x:v>
      </x:c>
      <x:c r="P1842" s="8">
        <x:v>5.0000000000000003e-002</x:v>
      </x:c>
      <x:c r="Q1842" s="7">
        <x:v>417.19999999999999</x:v>
      </x:c>
      <x:c r="R1842" s="7">
        <x:v>3573.4200000000001</x:v>
      </x:c>
      <x:c r="S1842" s="5" t="s">
        <x:v>49</x:v>
      </x:c>
      <x:c r="T1842" s="7">
        <x:v>177999.67999999999</x:v>
      </x:c>
      <x:c r="U1842" s="6"/>
      <x:c r="V1842" s="6"/>
      <x:c r="W1842" s="5" t="s">
        <x:v>50</x:v>
      </x:c>
      <x:c r="X1842" s="5" t="s">
        <x:v>97</x:v>
      </x:c>
    </x:row>
    <x:row r="1843">
      <x:c r="A1843" s="5" t="s">
        <x:v>3321</x:v>
      </x:c>
      <x:c r="B1843" s="5">
        <x:v>46007</x:v>
      </x:c>
      <x:c r="C1843" s="5" t="s">
        <x:v>64</x:v>
      </x:c>
      <x:c r="D1843" s="5" t="s">
        <x:v>65</x:v>
      </x:c>
      <x:c r="E1843" s="5" t="s">
        <x:v>40</x:v>
      </x:c>
      <x:c r="F1843" s="5" t="s">
        <x:v>66</x:v>
      </x:c>
      <x:c r="G1843" s="5" t="s">
        <x:v>3322</x:v>
      </x:c>
      <x:c r="H1843" s="5" t="s">
        <x:v>58</x:v>
      </x:c>
      <x:c r="I1843" s="5" t="s">
        <x:v>375</x:v>
      </x:c>
      <x:c r="J1843" s="5" t="s">
        <x:v>116</x:v>
      </x:c>
      <x:c r="K1843" s="5" t="s">
        <x:v>46</x:v>
      </x:c>
      <x:c r="L1843" s="5" t="s">
        <x:v>16</x:v>
      </x:c>
      <x:c r="M1843" s="5" t="s">
        <x:v>530</x:v>
      </x:c>
      <x:c r="N1843" s="6">
        <x:v>1</x:v>
      </x:c>
      <x:c r="O1843" s="7">
        <x:v>193.46000000000001</x:v>
      </x:c>
      <x:c r="P1843" s="8">
        <x:v>0.14999999999999999</x:v>
      </x:c>
      <x:c r="Q1843" s="7">
        <x:v>122.58</x:v>
      </x:c>
      <x:c r="R1843" s="7">
        <x:v>164.44</x:v>
      </x:c>
      <x:c r="S1843" s="5" t="s">
        <x:v>49</x:v>
      </x:c>
      <x:c r="T1843" s="7">
        <x:v>139219.44</x:v>
      </x:c>
      <x:c r="U1843" s="6"/>
      <x:c r="V1843" s="6"/>
      <x:c r="W1843" s="5" t="s">
        <x:v>50</x:v>
      </x:c>
      <x:c r="X1843" s="5" t="s">
        <x:v>80</x:v>
      </x:c>
    </x:row>
    <x:row r="1844">
      <x:c r="A1844" s="5" t="s">
        <x:v>3323</x:v>
      </x:c>
      <x:c r="B1844" s="5">
        <x:v>45861</x:v>
      </x:c>
      <x:c r="C1844" s="5" t="s">
        <x:v>247</x:v>
      </x:c>
      <x:c r="D1844" s="5" t="s">
        <x:v>248</x:v>
      </x:c>
      <x:c r="E1844" s="5" t="s">
        <x:v>40</x:v>
      </x:c>
      <x:c r="F1844" s="5" t="s">
        <x:v>102</x:v>
      </x:c>
      <x:c r="G1844" s="5" t="s">
        <x:v>1200</x:v>
      </x:c>
      <x:c r="H1844" s="5" t="s">
        <x:v>43</x:v>
      </x:c>
      <x:c r="I1844" s="5" t="s">
        <x:v>619</x:v>
      </x:c>
      <x:c r="J1844" s="5" t="s">
        <x:v>116</x:v>
      </x:c>
      <x:c r="K1844" s="5" t="s">
        <x:v>117</x:v>
      </x:c>
      <x:c r="L1844" s="5" t="s">
        <x:v>94</x:v>
      </x:c>
      <x:c r="M1844" s="5" t="s">
        <x:v>424</x:v>
      </x:c>
      <x:c r="N1844" s="6">
        <x:v>-1</x:v>
      </x:c>
      <x:c r="O1844" s="7">
        <x:v>302.93000000000001</x:v>
      </x:c>
      <x:c r="P1844" s="8">
        <x:v>0.25</x:v>
      </x:c>
      <x:c r="Q1844" s="7">
        <x:v>211</x:v>
      </x:c>
      <x:c r="R1844" s="7">
        <x:v>-227.19999999999999</x:v>
      </x:c>
      <x:c r="S1844" s="5" t="s">
        <x:v>49</x:v>
      </x:c>
      <x:c r="T1844" s="7">
        <x:v>73730.509999999995</x:v>
      </x:c>
      <x:c r="U1844" s="6"/>
      <x:c r="V1844" s="6"/>
      <x:c r="W1844" s="5" t="s">
        <x:v>96</x:v>
      </x:c>
      <x:c r="X1844" s="5" t="s">
        <x:v>70</x:v>
      </x:c>
    </x:row>
    <x:row r="1845">
      <x:c r="A1845" s="5" t="s">
        <x:v>3324</x:v>
      </x:c>
      <x:c r="B1845" s="5">
        <x:v>46036</x:v>
      </x:c>
      <x:c r="C1845" s="5" t="s">
        <x:v>100</x:v>
      </x:c>
      <x:c r="D1845" s="5" t="s">
        <x:v>101</x:v>
      </x:c>
      <x:c r="E1845" s="5" t="s">
        <x:v>90</x:v>
      </x:c>
      <x:c r="F1845" s="5" t="s">
        <x:v>102</x:v>
      </x:c>
      <x:c r="G1845" s="5" t="s">
        <x:v>3325</x:v>
      </x:c>
      <x:c r="H1845" s="5" t="s">
        <x:v>43</x:v>
      </x:c>
      <x:c r="I1845" s="5" t="s">
        <x:v>183</x:v>
      </x:c>
      <x:c r="J1845" s="5" t="s">
        <x:v>74</x:v>
      </x:c>
      <x:c r="K1845" s="5" t="s">
        <x:v>117</x:v>
      </x:c>
      <x:c r="L1845" s="5" t="s">
        <x:v>47</x:v>
      </x:c>
      <x:c r="M1845" s="5" t="s">
        <x:v>376</x:v>
      </x:c>
      <x:c r="N1845" s="6">
        <x:v>1</x:v>
      </x:c>
      <x:c r="O1845" s="7">
        <x:v>90.329999999999998</x:v>
      </x:c>
      <x:c r="P1845" s="8">
        <x:v>5.0000000000000003e-002</x:v>
      </x:c>
      <x:c r="Q1845" s="7">
        <x:v>53.509999999999998</x:v>
      </x:c>
      <x:c r="R1845" s="7">
        <x:v>85.810000000000002</x:v>
      </x:c>
      <x:c r="S1845" s="5" t="s">
        <x:v>49</x:v>
      </x:c>
      <x:c r="T1845" s="7">
        <x:v>68311.490000000005</x:v>
      </x:c>
      <x:c r="U1845" s="6"/>
      <x:c r="V1845" s="6"/>
      <x:c r="W1845" s="5" t="s">
        <x:v>50</x:v>
      </x:c>
      <x:c r="X1845" s="5" t="s">
        <x:v>51</x:v>
      </x:c>
    </x:row>
    <x:row r="1846">
      <x:c r="A1846" s="5" t="s">
        <x:v>3326</x:v>
      </x:c>
      <x:c r="B1846" s="5">
        <x:v>45443</x:v>
      </x:c>
      <x:c r="C1846" s="5" t="s">
        <x:v>82</x:v>
      </x:c>
      <x:c r="D1846" s="5" t="s">
        <x:v>83</x:v>
      </x:c>
      <x:c r="E1846" s="5" t="s">
        <x:v>40</x:v>
      </x:c>
      <x:c r="F1846" s="5" t="s">
        <x:v>56</x:v>
      </x:c>
      <x:c r="G1846" s="5" t="s">
        <x:v>921</x:v>
      </x:c>
      <x:c r="H1846" s="5" t="s">
        <x:v>78</x:v>
      </x:c>
      <x:c r="I1846" s="5" t="s">
        <x:v>915</x:v>
      </x:c>
      <x:c r="J1846" s="5" t="s">
        <x:v>45</x:v>
      </x:c>
      <x:c r="K1846" s="5" t="s">
        <x:v>61</x:v>
      </x:c>
      <x:c r="L1846" s="5" t="s">
        <x:v>131</x:v>
      </x:c>
      <x:c r="M1846" s="5" t="s">
        <x:v>350</x:v>
      </x:c>
      <x:c r="N1846" s="6">
        <x:v>2</x:v>
      </x:c>
      <x:c r="O1846" s="7">
        <x:v>395.87</x:v>
      </x:c>
      <x:c r="P1846" s="8">
        <x:v>0.20000000000000001</x:v>
      </x:c>
      <x:c r="Q1846" s="7">
        <x:v>273.47000000000003</x:v>
      </x:c>
      <x:c r="R1846" s="7">
        <x:v>633.38999999999999</x:v>
      </x:c>
      <x:c r="S1846" s="5" t="s">
        <x:v>49</x:v>
      </x:c>
      <x:c r="T1846" s="7">
        <x:v>89037.039999999994</x:v>
      </x:c>
      <x:c r="U1846" s="6"/>
      <x:c r="V1846" s="6"/>
      <x:c r="W1846" s="5" t="s">
        <x:v>50</x:v>
      </x:c>
      <x:c r="X1846" s="5" t="s">
        <x:v>70</x:v>
      </x:c>
    </x:row>
    <x:row r="1847">
      <x:c r="A1847" s="5" t="s">
        <x:v>3327</x:v>
      </x:c>
      <x:c r="B1847" s="5">
        <x:v>45514</x:v>
      </x:c>
      <x:c r="C1847" s="5" t="s">
        <x:v>216</x:v>
      </x:c>
      <x:c r="D1847" s="5" t="s">
        <x:v>217</x:v>
      </x:c>
      <x:c r="E1847" s="5" t="s">
        <x:v>40</x:v>
      </x:c>
      <x:c r="F1847" s="5" t="s">
        <x:v>102</x:v>
      </x:c>
      <x:c r="G1847" s="5" t="s">
        <x:v>932</x:v>
      </x:c>
      <x:c r="H1847" s="5" t="s">
        <x:v>43</x:v>
      </x:c>
      <x:c r="I1847" s="5" t="s">
        <x:v>550</x:v>
      </x:c>
      <x:c r="J1847" s="5" t="s">
        <x:v>45</x:v>
      </x:c>
      <x:c r="K1847" s="5" t="s">
        <x:v>61</x:v>
      </x:c>
      <x:c r="L1847" s="5" t="s">
        <x:v>16</x:v>
      </x:c>
      <x:c r="M1847" s="5" t="s">
        <x:v>483</x:v>
      </x:c>
      <x:c r="N1847" s="6">
        <x:v>1</x:v>
      </x:c>
      <x:c r="O1847" s="7">
        <x:v>378.76999999999998</x:v>
      </x:c>
      <x:c r="P1847" s="8">
        <x:v>0.25</x:v>
      </x:c>
      <x:c r="Q1847" s="7">
        <x:v>240.44999999999999</x:v>
      </x:c>
      <x:c r="R1847" s="7">
        <x:v>284.07999999999998</x:v>
      </x:c>
      <x:c r="S1847" s="5" t="s">
        <x:v>49</x:v>
      </x:c>
      <x:c r="T1847" s="7">
        <x:v>171916.69</x:v>
      </x:c>
      <x:c r="U1847" s="6">
        <x:v>155</x:v>
      </x:c>
      <x:c r="V1847" s="6">
        <x:v>22</x:v>
      </x:c>
      <x:c r="W1847" s="5" t="s">
        <x:v>50</x:v>
      </x:c>
      <x:c r="X1847" s="5" t="s">
        <x:v>97</x:v>
      </x:c>
    </x:row>
    <x:row r="1848">
      <x:c r="A1848" s="5" t="s">
        <x:v>3328</x:v>
      </x:c>
      <x:c r="B1848" s="5">
        <x:v>46104</x:v>
      </x:c>
      <x:c r="C1848" s="5" t="s">
        <x:v>178</x:v>
      </x:c>
      <x:c r="D1848" s="5" t="s">
        <x:v>179</x:v>
      </x:c>
      <x:c r="E1848" s="5" t="s">
        <x:v>90</x:v>
      </x:c>
      <x:c r="F1848" s="5" t="s">
        <x:v>66</x:v>
      </x:c>
      <x:c r="G1848" s="5" t="s">
        <x:v>3329</x:v>
      </x:c>
      <x:c r="H1848" s="5" t="s">
        <x:v>104</x:v>
      </x:c>
      <x:c r="I1848" s="5" t="s">
        <x:v>365</x:v>
      </x:c>
      <x:c r="J1848" s="5" t="s">
        <x:v>74</x:v>
      </x:c>
      <x:c r="K1848" s="5" t="s">
        <x:v>117</x:v>
      </x:c>
      <x:c r="L1848" s="5" t="s">
        <x:v>16</x:v>
      </x:c>
      <x:c r="M1848" s="5" t="s">
        <x:v>222</x:v>
      </x:c>
      <x:c r="N1848" s="6">
        <x:v>2</x:v>
      </x:c>
      <x:c r="O1848" s="7">
        <x:v>99.269999999999996</x:v>
      </x:c>
      <x:c r="P1848" s="8">
        <x:v>0.25</x:v>
      </x:c>
      <x:c r="Q1848" s="7">
        <x:v>50.859999999999999</x:v>
      </x:c>
      <x:c r="R1848" s="7">
        <x:v>148.91</x:v>
      </x:c>
      <x:c r="S1848" s="5" t="s">
        <x:v>49</x:v>
      </x:c>
      <x:c r="T1848" s="7">
        <x:v>120898.23</x:v>
      </x:c>
      <x:c r="U1848" s="6"/>
      <x:c r="V1848" s="6"/>
      <x:c r="W1848" s="5" t="s">
        <x:v>50</x:v>
      </x:c>
      <x:c r="X1848" s="5" t="s">
        <x:v>51</x:v>
      </x:c>
    </x:row>
    <x:row r="1849">
      <x:c r="A1849" s="5" t="s">
        <x:v>3330</x:v>
      </x:c>
      <x:c r="B1849" s="5">
        <x:v>46115</x:v>
      </x:c>
      <x:c r="C1849" s="5" t="s">
        <x:v>247</x:v>
      </x:c>
      <x:c r="D1849" s="5" t="s">
        <x:v>248</x:v>
      </x:c>
      <x:c r="E1849" s="5" t="s">
        <x:v>40</x:v>
      </x:c>
      <x:c r="F1849" s="5" t="s">
        <x:v>102</x:v>
      </x:c>
      <x:c r="G1849" s="5" t="s">
        <x:v>3331</x:v>
      </x:c>
      <x:c r="H1849" s="5" t="s">
        <x:v>58</x:v>
      </x:c>
      <x:c r="I1849" s="5" t="s">
        <x:v>596</x:v>
      </x:c>
      <x:c r="J1849" s="5" t="s">
        <x:v>60</x:v>
      </x:c>
      <x:c r="K1849" s="5" t="s">
        <x:v>86</x:v>
      </x:c>
      <x:c r="L1849" s="5" t="s">
        <x:v>16</x:v>
      </x:c>
      <x:c r="M1849" s="5" t="s">
        <x:v>483</x:v>
      </x:c>
      <x:c r="N1849" s="6">
        <x:v>0</x:v>
      </x:c>
      <x:c r="O1849" s="7">
        <x:v>126</x:v>
      </x:c>
      <x:c r="P1849" s="8">
        <x:v>0.14999999999999999</x:v>
      </x:c>
      <x:c r="Q1849" s="7">
        <x:v>96.489999999999995</x:v>
      </x:c>
      <x:c r="R1849" s="7">
        <x:v>0</x:v>
      </x:c>
      <x:c r="S1849" s="5" t="s">
        <x:v>49</x:v>
      </x:c>
      <x:c r="T1849" s="7">
        <x:v>155230.10000000001</x:v>
      </x:c>
      <x:c r="U1849" s="6"/>
      <x:c r="V1849" s="6"/>
      <x:c r="W1849" s="5" t="s">
        <x:v>151</x:v>
      </x:c>
      <x:c r="X1849" s="5" t="s">
        <x:v>80</x:v>
      </x:c>
    </x:row>
    <x:row r="1850">
      <x:c r="A1850" s="5" t="s">
        <x:v>3332</x:v>
      </x:c>
      <x:c r="B1850" s="5">
        <x:v>45861</x:v>
      </x:c>
      <x:c r="C1850" s="5" t="s">
        <x:v>194</x:v>
      </x:c>
      <x:c r="D1850" s="5" t="s">
        <x:v>195</x:v>
      </x:c>
      <x:c r="E1850" s="5" t="s">
        <x:v>90</x:v>
      </x:c>
      <x:c r="F1850" s="5" t="s">
        <x:v>158</x:v>
      </x:c>
      <x:c r="G1850" s="5" t="s">
        <x:v>3118</x:v>
      </x:c>
      <x:c r="H1850" s="5" t="s">
        <x:v>78</x:v>
      </x:c>
      <x:c r="I1850" s="5" t="s">
        <x:v>564</x:v>
      </x:c>
      <x:c r="J1850" s="5" t="s">
        <x:v>116</x:v>
      </x:c>
      <x:c r="K1850" s="5" t="s">
        <x:v>117</x:v>
      </x:c>
      <x:c r="L1850" s="5" t="s">
        <x:v>47</x:v>
      </x:c>
      <x:c r="M1850" s="5" t="s">
        <x:v>118</x:v>
      </x:c>
      <x:c r="N1850" s="6">
        <x:v>0</x:v>
      </x:c>
      <x:c r="O1850" s="7">
        <x:v>148.38</x:v>
      </x:c>
      <x:c r="P1850" s="8">
        <x:v>0.10000000000000001</x:v>
      </x:c>
      <x:c r="Q1850" s="7">
        <x:v>90.079999999999998</x:v>
      </x:c>
      <x:c r="R1850" s="7">
        <x:v>0</x:v>
      </x:c>
      <x:c r="S1850" s="5" t="s">
        <x:v>49</x:v>
      </x:c>
      <x:c r="T1850" s="7">
        <x:v>60254.980000000003</x:v>
      </x:c>
      <x:c r="U1850" s="6"/>
      <x:c r="V1850" s="6"/>
      <x:c r="W1850" s="5" t="s">
        <x:v>151</x:v>
      </x:c>
      <x:c r="X1850" s="5" t="s">
        <x:v>80</x:v>
      </x:c>
    </x:row>
    <x:row r="1851">
      <x:c r="A1851" s="5" t="s">
        <x:v>3333</x:v>
      </x:c>
      <x:c r="B1851" s="5">
        <x:v>45436</x:v>
      </x:c>
      <x:c r="C1851" s="5" t="s">
        <x:v>283</x:v>
      </x:c>
      <x:c r="D1851" s="5" t="s">
        <x:v>284</x:v>
      </x:c>
      <x:c r="E1851" s="5" t="s">
        <x:v>55</x:v>
      </x:c>
      <x:c r="F1851" s="5" t="s">
        <x:v>56</x:v>
      </x:c>
      <x:c r="G1851" s="5" t="s">
        <x:v>3334</x:v>
      </x:c>
      <x:c r="H1851" s="5" t="s">
        <x:v>43</x:v>
      </x:c>
      <x:c r="I1851" s="5" t="s">
        <x:v>1490</x:v>
      </x:c>
      <x:c r="J1851" s="5" t="s">
        <x:v>45</x:v>
      </x:c>
      <x:c r="K1851" s="5" t="s">
        <x:v>86</x:v>
      </x:c>
      <x:c r="L1851" s="5" t="s">
        <x:v>47</x:v>
      </x:c>
      <x:c r="M1851" s="5" t="s">
        <x:v>419</x:v>
      </x:c>
      <x:c r="N1851" s="6">
        <x:v>1</x:v>
      </x:c>
      <x:c r="O1851" s="7">
        <x:v>374.81999999999999</x:v>
      </x:c>
      <x:c r="P1851" s="8">
        <x:v>5.0000000000000003e-002</x:v>
      </x:c>
      <x:c r="Q1851" s="7">
        <x:v>213.25</x:v>
      </x:c>
      <x:c r="R1851" s="7">
        <x:v>356.07999999999998</x:v>
      </x:c>
      <x:c r="S1851" s="5" t="s">
        <x:v>49</x:v>
      </x:c>
      <x:c r="T1851" s="7">
        <x:v>62509.040000000001</x:v>
      </x:c>
      <x:c r="U1851" s="6"/>
      <x:c r="V1851" s="6"/>
      <x:c r="W1851" s="5" t="s">
        <x:v>50</x:v>
      </x:c>
      <x:c r="X1851" s="5" t="s">
        <x:v>51</x:v>
      </x:c>
    </x:row>
    <x:row r="1852">
      <x:c r="A1852" s="5" t="s">
        <x:v>3335</x:v>
      </x:c>
      <x:c r="B1852" s="5">
        <x:v>46057</x:v>
      </x:c>
      <x:c r="C1852" s="5" t="s">
        <x:v>138</x:v>
      </x:c>
      <x:c r="D1852" s="5" t="s">
        <x:v>139</x:v>
      </x:c>
      <x:c r="E1852" s="5" t="s">
        <x:v>90</x:v>
      </x:c>
      <x:c r="F1852" s="5" t="s">
        <x:v>41</x:v>
      </x:c>
      <x:c r="G1852" s="5" t="s">
        <x:v>1809</x:v>
      </x:c>
      <x:c r="H1852" s="5" t="s">
        <x:v>104</x:v>
      </x:c>
      <x:c r="I1852" s="5" t="s">
        <x:v>413</x:v>
      </x:c>
      <x:c r="J1852" s="5" t="s">
        <x:v>116</x:v>
      </x:c>
      <x:c r="K1852" s="5" t="s">
        <x:v>46</x:v>
      </x:c>
      <x:c r="L1852" s="5" t="s">
        <x:v>16</x:v>
      </x:c>
      <x:c r="M1852" s="5" t="s">
        <x:v>48</x:v>
      </x:c>
      <x:c r="N1852" s="6">
        <x:v>1</x:v>
      </x:c>
      <x:c r="O1852" s="7">
        <x:v>259.49000000000001</x:v>
      </x:c>
      <x:c r="P1852" s="8">
        <x:v>0</x:v>
      </x:c>
      <x:c r="Q1852" s="7">
        <x:v>163.49000000000001</x:v>
      </x:c>
      <x:c r="R1852" s="7">
        <x:v>259.49000000000001</x:v>
      </x:c>
      <x:c r="S1852" s="5" t="s">
        <x:v>49</x:v>
      </x:c>
      <x:c r="T1852" s="7">
        <x:v>121225.56</x:v>
      </x:c>
      <x:c r="U1852" s="6"/>
      <x:c r="V1852" s="6"/>
      <x:c r="W1852" s="5" t="s">
        <x:v>50</x:v>
      </x:c>
      <x:c r="X1852" s="5" t="s">
        <x:v>51</x:v>
      </x:c>
    </x:row>
    <x:row r="1853">
      <x:c r="A1853" s="5" t="s">
        <x:v>3336</x:v>
      </x:c>
      <x:c r="B1853" s="5">
        <x:v>45620</x:v>
      </x:c>
      <x:c r="C1853" s="5" t="s">
        <x:v>108</x:v>
      </x:c>
      <x:c r="D1853" s="5" t="s">
        <x:v>109</x:v>
      </x:c>
      <x:c r="E1853" s="5" t="s">
        <x:v>90</x:v>
      </x:c>
      <x:c r="F1853" s="5" t="s">
        <x:v>2254</x:v>
      </x:c>
      <x:c r="G1853" s="5" t="s">
        <x:v>3337</x:v>
      </x:c>
      <x:c r="H1853" s="5" t="s">
        <x:v>58</x:v>
      </x:c>
      <x:c r="I1853" s="5" t="s">
        <x:v>703</x:v>
      </x:c>
      <x:c r="J1853" s="5" t="s">
        <x:v>93</x:v>
      </x:c>
      <x:c r="K1853" s="5" t="s">
        <x:v>117</x:v>
      </x:c>
      <x:c r="L1853" s="5" t="s">
        <x:v>16</x:v>
      </x:c>
      <x:c r="M1853" s="5" t="s">
        <x:v>118</x:v>
      </x:c>
      <x:c r="N1853" s="6">
        <x:v>1</x:v>
      </x:c>
      <x:c r="O1853" s="7">
        <x:v>43.18</x:v>
      </x:c>
      <x:c r="P1853" s="8">
        <x:v>0</x:v>
      </x:c>
      <x:c r="Q1853" s="7">
        <x:v>30.600000000000001</x:v>
      </x:c>
      <x:c r="R1853" s="7">
        <x:v>43.18</x:v>
      </x:c>
      <x:c r="S1853" s="5" t="s">
        <x:v>49</x:v>
      </x:c>
      <x:c r="T1853" s="7"/>
      <x:c r="U1853" s="6"/>
      <x:c r="V1853" s="6"/>
      <x:c r="W1853" s="5" t="s">
        <x:v>50</x:v>
      </x:c>
      <x:c r="X1853" s="5" t="s">
        <x:v>70</x:v>
      </x:c>
    </x:row>
    <x:row r="1854">
      <x:c r="A1854" s="5" t="s">
        <x:v>3338</x:v>
      </x:c>
      <x:c r="B1854" s="5">
        <x:v>45660</x:v>
      </x:c>
      <x:c r="C1854" s="5" t="s">
        <x:v>162</x:v>
      </x:c>
      <x:c r="D1854" s="5" t="s">
        <x:v>163</x:v>
      </x:c>
      <x:c r="E1854" s="5" t="s">
        <x:v>40</x:v>
      </x:c>
      <x:c r="F1854" s="5" t="s">
        <x:v>158</x:v>
      </x:c>
      <x:c r="G1854" s="5" t="s">
        <x:v>1296</x:v>
      </x:c>
      <x:c r="H1854" s="5" t="s">
        <x:v>78</x:v>
      </x:c>
      <x:c r="I1854" s="5" t="s">
        <x:v>616</x:v>
      </x:c>
      <x:c r="J1854" s="5" t="s">
        <x:v>74</x:v>
      </x:c>
      <x:c r="K1854" s="5" t="s">
        <x:v>61</x:v>
      </x:c>
      <x:c r="L1854" s="5" t="s">
        <x:v>94</x:v>
      </x:c>
      <x:c r="M1854" s="5" t="s">
        <x:v>329</x:v>
      </x:c>
      <x:c r="N1854" s="6">
        <x:v>-8</x:v>
      </x:c>
      <x:c r="O1854" s="7">
        <x:v>92.780000000000001</x:v>
      </x:c>
      <x:c r="P1854" s="8">
        <x:v>5</x:v>
      </x:c>
      <x:c r="Q1854" s="7">
        <x:v>64.439999999999998</x:v>
      </x:c>
      <x:c r="R1854" s="7">
        <x:v>-705.13</x:v>
      </x:c>
      <x:c r="S1854" s="5" t="s">
        <x:v>49</x:v>
      </x:c>
      <x:c r="T1854" s="7">
        <x:v>76324.899999999994</x:v>
      </x:c>
      <x:c r="U1854" s="6"/>
      <x:c r="V1854" s="6"/>
      <x:c r="W1854" s="5" t="s">
        <x:v>96</x:v>
      </x:c>
      <x:c r="X1854" s="5" t="s">
        <x:v>51</x:v>
      </x:c>
    </x:row>
    <x:row r="1855">
      <x:c r="A1855" s="5" t="s">
        <x:v>3339</x:v>
      </x:c>
      <x:c r="B1855" s="5">
        <x:v>45325</x:v>
      </x:c>
      <x:c r="C1855" s="5" t="s">
        <x:v>247</x:v>
      </x:c>
      <x:c r="D1855" s="5" t="s">
        <x:v>248</x:v>
      </x:c>
      <x:c r="E1855" s="5" t="s">
        <x:v>40</x:v>
      </x:c>
      <x:c r="F1855" s="5" t="s">
        <x:v>102</x:v>
      </x:c>
      <x:c r="G1855" s="5" t="s">
        <x:v>3340</x:v>
      </x:c>
      <x:c r="H1855" s="5" t="s">
        <x:v>43</x:v>
      </x:c>
      <x:c r="I1855" s="5" t="s">
        <x:v>706</x:v>
      </x:c>
      <x:c r="J1855" s="5" t="s">
        <x:v>45</x:v>
      </x:c>
      <x:c r="K1855" s="5" t="s">
        <x:v>117</x:v>
      </x:c>
      <x:c r="L1855" s="5" t="s">
        <x:v>16</x:v>
      </x:c>
      <x:c r="M1855" s="5" t="s">
        <x:v>275</x:v>
      </x:c>
      <x:c r="N1855" s="6">
        <x:v>-1</x:v>
      </x:c>
      <x:c r="O1855" s="7">
        <x:v>686.15999999999997</x:v>
      </x:c>
      <x:c r="P1855" s="8">
        <x:v>0</x:v>
      </x:c>
      <x:c r="Q1855" s="7">
        <x:v>426.80000000000001</x:v>
      </x:c>
      <x:c r="R1855" s="7">
        <x:v>-686.15999999999997</x:v>
      </x:c>
      <x:c r="S1855" s="5" t="s">
        <x:v>49</x:v>
      </x:c>
      <x:c r="T1855" s="7">
        <x:v>195044.23000000001</x:v>
      </x:c>
      <x:c r="U1855" s="6"/>
      <x:c r="V1855" s="6"/>
      <x:c r="W1855" s="5" t="s">
        <x:v>96</x:v>
      </x:c>
      <x:c r="X1855" s="5" t="s">
        <x:v>51</x:v>
      </x:c>
    </x:row>
    <x:row r="1856">
      <x:c r="A1856" s="5" t="s">
        <x:v>3341</x:v>
      </x:c>
      <x:c r="B1856" s="5">
        <x:v>46070</x:v>
      </x:c>
      <x:c r="C1856" s="5" t="s">
        <x:v>216</x:v>
      </x:c>
      <x:c r="D1856" s="5" t="s">
        <x:v>217</x:v>
      </x:c>
      <x:c r="E1856" s="5" t="s">
        <x:v>40</x:v>
      </x:c>
      <x:c r="F1856" s="5" t="s">
        <x:v>102</x:v>
      </x:c>
      <x:c r="G1856" s="5" t="s">
        <x:v>2282</x:v>
      </x:c>
      <x:c r="H1856" s="5" t="s">
        <x:v>78</x:v>
      </x:c>
      <x:c r="I1856" s="5" t="s">
        <x:v>1024</x:v>
      </x:c>
      <x:c r="J1856" s="5" t="s">
        <x:v>74</x:v>
      </x:c>
      <x:c r="K1856" s="5" t="s">
        <x:v>117</x:v>
      </x:c>
      <x:c r="L1856" s="5" t="s">
        <x:v>254</x:v>
      </x:c>
      <x:c r="M1856" s="5" t="s">
        <x:v>350</x:v>
      </x:c>
      <x:c r="N1856" s="6">
        <x:v>3</x:v>
      </x:c>
      <x:c r="O1856" s="7">
        <x:v>58.009999999999998</x:v>
      </x:c>
      <x:c r="P1856" s="8">
        <x:v>0</x:v>
      </x:c>
      <x:c r="Q1856" s="7">
        <x:v>37.18</x:v>
      </x:c>
      <x:c r="R1856" s="7">
        <x:v>174.03</x:v>
      </x:c>
      <x:c r="S1856" s="5" t="s">
        <x:v>49</x:v>
      </x:c>
      <x:c r="T1856" s="7">
        <x:v>92109.619999999995</x:v>
      </x:c>
      <x:c r="U1856" s="6"/>
      <x:c r="V1856" s="6"/>
      <x:c r="W1856" s="5" t="s">
        <x:v>50</x:v>
      </x:c>
      <x:c r="X1856" s="5" t="s">
        <x:v>51</x:v>
      </x:c>
    </x:row>
    <x:row r="1857">
      <x:c r="A1857" s="5" t="s">
        <x:v>3342</x:v>
      </x:c>
      <x:c r="B1857" s="5">
        <x:v>45708</x:v>
      </x:c>
      <x:c r="C1857" s="5" t="s">
        <x:v>340</x:v>
      </x:c>
      <x:c r="D1857" s="5" t="s">
        <x:v>341</x:v>
      </x:c>
      <x:c r="E1857" s="5" t="s">
        <x:v>55</x:v>
      </x:c>
      <x:c r="F1857" s="5" t="s">
        <x:v>66</x:v>
      </x:c>
      <x:c r="G1857" s="5" t="s">
        <x:v>1753</x:v>
      </x:c>
      <x:c r="H1857" s="5" t="s">
        <x:v>43</x:v>
      </x:c>
      <x:c r="I1857" s="5" t="s">
        <x:v>261</x:v>
      </x:c>
      <x:c r="J1857" s="5" t="s">
        <x:v>116</x:v>
      </x:c>
      <x:c r="K1857" s="5" t="s">
        <x:v>61</x:v>
      </x:c>
      <x:c r="L1857" s="5" t="s">
        <x:v>16</x:v>
      </x:c>
      <x:c r="M1857" s="5" t="s">
        <x:v>329</x:v>
      </x:c>
      <x:c r="N1857" s="6">
        <x:v>1</x:v>
      </x:c>
      <x:c r="O1857" s="7">
        <x:v>180.25</x:v>
      </x:c>
      <x:c r="P1857" s="8">
        <x:v>0</x:v>
      </x:c>
      <x:c r="Q1857" s="7">
        <x:v>98.629999999999995</x:v>
      </x:c>
      <x:c r="R1857" s="7">
        <x:v>180.25</x:v>
      </x:c>
      <x:c r="S1857" s="5" t="s">
        <x:v>49</x:v>
      </x:c>
      <x:c r="T1857" s="7">
        <x:v>182755.85000000001</x:v>
      </x:c>
      <x:c r="U1857" s="6">
        <x:v>0</x:v>
      </x:c>
      <x:c r="V1857" s="6">
        <x:v>15</x:v>
      </x:c>
      <x:c r="W1857" s="5" t="s">
        <x:v>50</x:v>
      </x:c>
      <x:c r="X1857" s="5" t="s">
        <x:v>97</x:v>
      </x:c>
    </x:row>
    <x:row r="1858">
      <x:c r="A1858" s="5" t="s">
        <x:v>3343</x:v>
      </x:c>
      <x:c r="B1858" s="5">
        <x:v>45546</x:v>
      </x:c>
      <x:c r="C1858" s="5" t="s">
        <x:v>156</x:v>
      </x:c>
      <x:c r="D1858" s="5" t="s">
        <x:v>157</x:v>
      </x:c>
      <x:c r="E1858" s="5" t="s">
        <x:v>55</x:v>
      </x:c>
      <x:c r="F1858" s="5" t="s">
        <x:v>158</x:v>
      </x:c>
      <x:c r="G1858" s="5" t="s">
        <x:v>3344</x:v>
      </x:c>
      <x:c r="H1858" s="5" t="s">
        <x:v>104</x:v>
      </x:c>
      <x:c r="I1858" s="5" t="s">
        <x:v>437</x:v>
      </x:c>
      <x:c r="J1858" s="5" t="s">
        <x:v>60</x:v>
      </x:c>
      <x:c r="K1858" s="5" t="s">
        <x:v>46</x:v>
      </x:c>
      <x:c r="L1858" s="5" t="s">
        <x:v>94</x:v>
      </x:c>
      <x:c r="M1858" s="5" t="s">
        <x:v>154</x:v>
      </x:c>
      <x:c r="N1858" s="6">
        <x:v>2</x:v>
      </x:c>
      <x:c r="O1858" s="7">
        <x:v>79.829999999999998</x:v>
      </x:c>
      <x:c r="P1858" s="8">
        <x:v>0.20000000000000001</x:v>
      </x:c>
      <x:c r="Q1858" s="7">
        <x:v>45.32</x:v>
      </x:c>
      <x:c r="R1858" s="7">
        <x:v>127.73</x:v>
      </x:c>
      <x:c r="S1858" s="5" t="s">
        <x:v>49</x:v>
      </x:c>
      <x:c r="T1858" s="7">
        <x:v>71276.419999999998</x:v>
      </x:c>
      <x:c r="U1858" s="6"/>
      <x:c r="V1858" s="6"/>
      <x:c r="W1858" s="5" t="s">
        <x:v>50</x:v>
      </x:c>
      <x:c r="X1858" s="5" t="s">
        <x:v>70</x:v>
      </x:c>
    </x:row>
    <x:row r="1859">
      <x:c r="A1859" s="5" t="s">
        <x:v>3345</x:v>
      </x:c>
      <x:c r="B1859" s="5">
        <x:v>45831</x:v>
      </x:c>
      <x:c r="C1859" s="5" t="s">
        <x:v>127</x:v>
      </x:c>
      <x:c r="D1859" s="5" t="s">
        <x:v>128</x:v>
      </x:c>
      <x:c r="E1859" s="5" t="s">
        <x:v>55</x:v>
      </x:c>
      <x:c r="F1859" s="5" t="s">
        <x:v>41</x:v>
      </x:c>
      <x:c r="G1859" s="5" t="s">
        <x:v>1715</x:v>
      </x:c>
      <x:c r="H1859" s="5" t="s">
        <x:v>104</x:v>
      </x:c>
      <x:c r="I1859" s="5" t="s">
        <x:v>803</x:v>
      </x:c>
      <x:c r="J1859" s="5" t="s">
        <x:v>74</x:v>
      </x:c>
      <x:c r="K1859" s="5" t="s">
        <x:v>86</x:v>
      </x:c>
      <x:c r="L1859" s="5" t="s">
        <x:v>16</x:v>
      </x:c>
      <x:c r="M1859" s="5" t="s">
        <x:v>222</x:v>
      </x:c>
      <x:c r="N1859" s="6">
        <x:v>1</x:v>
      </x:c>
      <x:c r="O1859" s="7">
        <x:v>95.689999999999998</x:v>
      </x:c>
      <x:c r="P1859" s="8">
        <x:v>0.20000000000000001</x:v>
      </x:c>
      <x:c r="Q1859" s="7">
        <x:v>53.409999999999997</x:v>
      </x:c>
      <x:c r="R1859" s="7">
        <x:v>76.549999999999997</x:v>
      </x:c>
      <x:c r="S1859" s="5" t="s">
        <x:v>49</x:v>
      </x:c>
      <x:c r="T1859" s="7">
        <x:v>170776.26999999999</x:v>
      </x:c>
      <x:c r="U1859" s="6"/>
      <x:c r="V1859" s="6"/>
      <x:c r="W1859" s="5" t="s">
        <x:v>50</x:v>
      </x:c>
      <x:c r="X1859" s="5" t="s">
        <x:v>80</x:v>
      </x:c>
    </x:row>
    <x:row r="1860">
      <x:c r="A1860" s="5" t="s">
        <x:v>3346</x:v>
      </x:c>
      <x:c r="B1860" s="5">
        <x:v>45532</x:v>
      </x:c>
      <x:c r="C1860" s="5" t="s">
        <x:v>216</x:v>
      </x:c>
      <x:c r="D1860" s="5" t="s">
        <x:v>217</x:v>
      </x:c>
      <x:c r="E1860" s="5" t="s">
        <x:v>40</x:v>
      </x:c>
      <x:c r="F1860" s="5" t="s">
        <x:v>102</x:v>
      </x:c>
      <x:c r="G1860" s="5" t="s">
        <x:v>3347</x:v>
      </x:c>
      <x:c r="H1860" s="5" t="s">
        <x:v>78</x:v>
      </x:c>
      <x:c r="I1860" s="5" t="s">
        <x:v>203</x:v>
      </x:c>
      <x:c r="J1860" s="5" t="s">
        <x:v>60</x:v>
      </x:c>
      <x:c r="K1860" s="5" t="s">
        <x:v>86</x:v>
      </x:c>
      <x:c r="L1860" s="5" t="s">
        <x:v>16</x:v>
      </x:c>
      <x:c r="M1860" s="5" t="s">
        <x:v>350</x:v>
      </x:c>
      <x:c r="N1860" s="6">
        <x:v>2</x:v>
      </x:c>
      <x:c r="O1860" s="7">
        <x:v>135.63</x:v>
      </x:c>
      <x:c r="P1860" s="8">
        <x:v>0.14999999999999999</x:v>
      </x:c>
      <x:c r="Q1860" s="7">
        <x:v>103.51000000000001</x:v>
      </x:c>
      <x:c r="R1860" s="7">
        <x:v>230.56999999999999</x:v>
      </x:c>
      <x:c r="S1860" s="5" t="s">
        <x:v>49</x:v>
      </x:c>
      <x:c r="T1860" s="7">
        <x:v>171916.69</x:v>
      </x:c>
      <x:c r="U1860" s="6"/>
      <x:c r="V1860" s="6"/>
      <x:c r="W1860" s="5" t="s">
        <x:v>50</x:v>
      </x:c>
      <x:c r="X1860" s="5" t="s">
        <x:v>70</x:v>
      </x:c>
    </x:row>
    <x:row r="1861">
      <x:c r="A1861" s="5" t="s">
        <x:v>3348</x:v>
      </x:c>
      <x:c r="B1861" s="5">
        <x:v>46066</x:v>
      </x:c>
      <x:c r="C1861" s="5" t="s">
        <x:v>88</x:v>
      </x:c>
      <x:c r="D1861" s="5" t="s">
        <x:v>89</x:v>
      </x:c>
      <x:c r="E1861" s="5" t="s">
        <x:v>90</x:v>
      </x:c>
      <x:c r="F1861" s="5" t="s">
        <x:v>56</x:v>
      </x:c>
      <x:c r="G1861" s="5" t="s">
        <x:v>1589</x:v>
      </x:c>
      <x:c r="H1861" s="5" t="s">
        <x:v>104</x:v>
      </x:c>
      <x:c r="I1861" s="5" t="s">
        <x:v>604</x:v>
      </x:c>
      <x:c r="J1861" s="5" t="s">
        <x:v>116</x:v>
      </x:c>
      <x:c r="K1861" s="5" t="s">
        <x:v>46</x:v>
      </x:c>
      <x:c r="L1861" s="5" t="s">
        <x:v>16</x:v>
      </x:c>
      <x:c r="M1861" s="5" t="s">
        <x:v>419</x:v>
      </x:c>
      <x:c r="N1861" s="6">
        <x:v>1</x:v>
      </x:c>
      <x:c r="O1861" s="7">
        <x:v>338.29000000000002</x:v>
      </x:c>
      <x:c r="P1861" s="8">
        <x:v>0</x:v>
      </x:c>
      <x:c r="Q1861" s="7">
        <x:v>195.84</x:v>
      </x:c>
      <x:c r="R1861" s="7">
        <x:v>338.29000000000002</x:v>
      </x:c>
      <x:c r="S1861" s="5" t="s">
        <x:v>49</x:v>
      </x:c>
      <x:c r="T1861" s="7">
        <x:v>135051.45000000001</x:v>
      </x:c>
      <x:c r="U1861" s="6">
        <x:v>53</x:v>
      </x:c>
      <x:c r="V1861" s="6">
        <x:v>12</x:v>
      </x:c>
      <x:c r="W1861" s="5" t="s">
        <x:v>50</x:v>
      </x:c>
      <x:c r="X1861" s="5" t="s">
        <x:v>51</x:v>
      </x:c>
    </x:row>
    <x:row r="1862">
      <x:c r="A1862" s="5" t="s">
        <x:v>3349</x:v>
      </x:c>
      <x:c r="B1862" s="5">
        <x:v>45664</x:v>
      </x:c>
      <x:c r="C1862" s="5" t="s">
        <x:v>38</x:v>
      </x:c>
      <x:c r="D1862" s="5" t="s">
        <x:v>39</x:v>
      </x:c>
      <x:c r="E1862" s="5" t="s">
        <x:v>40</x:v>
      </x:c>
      <x:c r="F1862" s="5" t="s">
        <x:v>41</x:v>
      </x:c>
      <x:c r="G1862" s="5" t="s">
        <x:v>3350</x:v>
      </x:c>
      <x:c r="H1862" s="5" t="s">
        <x:v>78</x:v>
      </x:c>
      <x:c r="I1862" s="5" t="s">
        <x:v>316</x:v>
      </x:c>
      <x:c r="J1862" s="5" t="s">
        <x:v>74</x:v>
      </x:c>
      <x:c r="K1862" s="5" t="s">
        <x:v>86</x:v>
      </x:c>
      <x:c r="L1862" s="5" t="s">
        <x:v>16</x:v>
      </x:c>
      <x:c r="M1862" s="5" t="s">
        <x:v>112</x:v>
      </x:c>
      <x:c r="N1862" s="6">
        <x:v>4</x:v>
      </x:c>
      <x:c r="O1862" s="7">
        <x:v>85.709999999999994</x:v>
      </x:c>
      <x:c r="P1862" s="8">
        <x:v>0.14999999999999999</x:v>
      </x:c>
      <x:c r="Q1862" s="7">
        <x:v>47.850000000000001</x:v>
      </x:c>
      <x:c r="R1862" s="7">
        <x:v>291.41000000000003</x:v>
      </x:c>
      <x:c r="S1862" s="5" t="s">
        <x:v>49</x:v>
      </x:c>
      <x:c r="T1862" s="7">
        <x:v>183743.88</x:v>
      </x:c>
      <x:c r="U1862" s="6"/>
      <x:c r="V1862" s="6"/>
      <x:c r="W1862" s="5" t="s">
        <x:v>50</x:v>
      </x:c>
      <x:c r="X1862" s="5" t="s">
        <x:v>70</x:v>
      </x:c>
    </x:row>
    <x:row r="1863">
      <x:c r="A1863" s="5" t="s">
        <x:v>3351</x:v>
      </x:c>
      <x:c r="B1863" s="5">
        <x:v>46146</x:v>
      </x:c>
      <x:c r="C1863" s="5" t="s">
        <x:v>194</x:v>
      </x:c>
      <x:c r="D1863" s="5" t="s">
        <x:v>195</x:v>
      </x:c>
      <x:c r="E1863" s="5" t="s">
        <x:v>90</x:v>
      </x:c>
      <x:c r="F1863" s="5" t="s">
        <x:v>158</x:v>
      </x:c>
      <x:c r="G1863" s="5" t="s">
        <x:v>42</x:v>
      </x:c>
      <x:c r="H1863" s="5" t="s">
        <x:v>43</x:v>
      </x:c>
      <x:c r="I1863" s="5" t="s">
        <x:v>1027</x:v>
      </x:c>
      <x:c r="J1863" s="5" t="s">
        <x:v>60</x:v>
      </x:c>
      <x:c r="K1863" s="5" t="s">
        <x:v>46</x:v>
      </x:c>
      <x:c r="L1863" s="5" t="s">
        <x:v>16</x:v>
      </x:c>
      <x:c r="M1863" s="5" t="s">
        <x:v>211</x:v>
      </x:c>
      <x:c r="N1863" s="6">
        <x:v>0</x:v>
      </x:c>
      <x:c r="O1863" s="7">
        <x:v>236.30000000000001</x:v>
      </x:c>
      <x:c r="P1863" s="8">
        <x:v>0.20000000000000001</x:v>
      </x:c>
      <x:c r="Q1863" s="7">
        <x:v>174.22999999999999</x:v>
      </x:c>
      <x:c r="R1863" s="7">
        <x:v>0</x:v>
      </x:c>
      <x:c r="S1863" s="5" t="s">
        <x:v>49</x:v>
      </x:c>
      <x:c r="T1863" s="7">
        <x:v>194671.92000000001</x:v>
      </x:c>
      <x:c r="U1863" s="6"/>
      <x:c r="V1863" s="6"/>
      <x:c r="W1863" s="5" t="s">
        <x:v>151</x:v>
      </x:c>
      <x:c r="X1863" s="5" t="s">
        <x:v>80</x:v>
      </x:c>
    </x:row>
    <x:row r="1864">
      <x:c r="A1864" s="5" t="s">
        <x:v>3352</x:v>
      </x:c>
      <x:c r="B1864" s="5">
        <x:v>45963</x:v>
      </x:c>
      <x:c r="C1864" s="5" t="s">
        <x:v>64</x:v>
      </x:c>
      <x:c r="D1864" s="5" t="s">
        <x:v>65</x:v>
      </x:c>
      <x:c r="E1864" s="5" t="s">
        <x:v>40</x:v>
      </x:c>
      <x:c r="F1864" s="5" t="s">
        <x:v>66</x:v>
      </x:c>
      <x:c r="G1864" s="5" t="s">
        <x:v>1121</x:v>
      </x:c>
      <x:c r="H1864" s="5" t="s">
        <x:v>58</x:v>
      </x:c>
      <x:c r="I1864" s="5" t="s">
        <x:v>160</x:v>
      </x:c>
      <x:c r="J1864" s="5" t="s">
        <x:v>60</x:v>
      </x:c>
      <x:c r="K1864" s="5" t="s">
        <x:v>117</x:v>
      </x:c>
      <x:c r="L1864" s="5" t="s">
        <x:v>16</x:v>
      </x:c>
      <x:c r="M1864" s="5" t="s">
        <x:v>170</x:v>
      </x:c>
      <x:c r="N1864" s="6">
        <x:v>1</x:v>
      </x:c>
      <x:c r="O1864" s="7">
        <x:v>237.34</x:v>
      </x:c>
      <x:c r="P1864" s="8">
        <x:v>0.14999999999999999</x:v>
      </x:c>
      <x:c r="Q1864" s="7">
        <x:v>154.81999999999999</x:v>
      </x:c>
      <x:c r="R1864" s="7">
        <x:v>201.74000000000001</x:v>
      </x:c>
      <x:c r="S1864" s="5" t="s">
        <x:v>49</x:v>
      </x:c>
      <x:c r="T1864" s="7">
        <x:v>191492.26999999999</x:v>
      </x:c>
      <x:c r="U1864" s="6"/>
      <x:c r="V1864" s="6"/>
      <x:c r="W1864" s="5" t="s">
        <x:v>50</x:v>
      </x:c>
      <x:c r="X1864" s="5" t="s">
        <x:v>80</x:v>
      </x:c>
    </x:row>
    <x:row r="1865">
      <x:c r="A1865" s="5" t="s">
        <x:v>3353</x:v>
      </x:c>
      <x:c r="B1865" s="5">
        <x:v>46045</x:v>
      </x:c>
      <x:c r="C1865" s="5" t="s">
        <x:v>53</x:v>
      </x:c>
      <x:c r="D1865" s="5" t="s">
        <x:v>54</x:v>
      </x:c>
      <x:c r="E1865" s="5" t="s">
        <x:v>55</x:v>
      </x:c>
      <x:c r="F1865" s="5" t="s">
        <x:v>56</x:v>
      </x:c>
      <x:c r="G1865" s="5" t="s">
        <x:v>3354</x:v>
      </x:c>
      <x:c r="H1865" s="5" t="s">
        <x:v>78</x:v>
      </x:c>
      <x:c r="I1865" s="5" t="s">
        <x:v>808</x:v>
      </x:c>
      <x:c r="J1865" s="5" t="s">
        <x:v>116</x:v>
      </x:c>
      <x:c r="K1865" s="5" t="s">
        <x:v>117</x:v>
      </x:c>
      <x:c r="L1865" s="5" t="s">
        <x:v>47</x:v>
      </x:c>
      <x:c r="M1865" s="5" t="s">
        <x:v>118</x:v>
      </x:c>
      <x:c r="N1865" s="6">
        <x:v>3</x:v>
      </x:c>
      <x:c r="O1865" s="7">
        <x:v>134.09</x:v>
      </x:c>
      <x:c r="P1865" s="8">
        <x:v>0.25</x:v>
      </x:c>
      <x:c r="Q1865" s="7">
        <x:v>66.280000000000001</x:v>
      </x:c>
      <x:c r="R1865" s="7">
        <x:v>301.69999999999999</x:v>
      </x:c>
      <x:c r="S1865" s="5" t="s">
        <x:v>49</x:v>
      </x:c>
      <x:c r="T1865" s="7">
        <x:v>75989.779999999999</x:v>
      </x:c>
      <x:c r="U1865" s="6"/>
      <x:c r="V1865" s="6"/>
      <x:c r="W1865" s="5" t="s">
        <x:v>50</x:v>
      </x:c>
      <x:c r="X1865" s="5" t="s">
        <x:v>70</x:v>
      </x:c>
    </x:row>
    <x:row r="1866">
      <x:c r="A1866" s="5" t="s">
        <x:v>3355</x:v>
      </x:c>
      <x:c r="B1866" s="5">
        <x:v>45696</x:v>
      </x:c>
      <x:c r="C1866" s="5" t="s">
        <x:v>340</x:v>
      </x:c>
      <x:c r="D1866" s="5" t="s">
        <x:v>341</x:v>
      </x:c>
      <x:c r="E1866" s="5" t="s">
        <x:v>55</x:v>
      </x:c>
      <x:c r="F1866" s="5" t="s">
        <x:v>66</x:v>
      </x:c>
      <x:c r="G1866" s="5" t="s">
        <x:v>2941</x:v>
      </x:c>
      <x:c r="H1866" s="5" t="s">
        <x:v>78</x:v>
      </x:c>
      <x:c r="I1866" s="5" t="s">
        <x:v>221</x:v>
      </x:c>
      <x:c r="J1866" s="5" t="s">
        <x:v>60</x:v>
      </x:c>
      <x:c r="K1866" s="5" t="s">
        <x:v>117</x:v>
      </x:c>
      <x:c r="L1866" s="5" t="s">
        <x:v>16</x:v>
      </x:c>
      <x:c r="M1866" s="5" t="s">
        <x:v>122</x:v>
      </x:c>
      <x:c r="N1866" s="6">
        <x:v>1</x:v>
      </x:c>
      <x:c r="O1866" s="7">
        <x:v>175.44999999999999</x:v>
      </x:c>
      <x:c r="P1866" s="8">
        <x:v>0.25</x:v>
      </x:c>
      <x:c r="Q1866" s="7">
        <x:v>108.97</x:v>
      </x:c>
      <x:c r="R1866" s="7">
        <x:v>131.59</x:v>
      </x:c>
      <x:c r="S1866" s="5" t="s">
        <x:v>49</x:v>
      </x:c>
      <x:c r="T1866" s="7">
        <x:v>182755.85000000001</x:v>
      </x:c>
      <x:c r="U1866" s="6"/>
      <x:c r="V1866" s="6"/>
      <x:c r="W1866" s="5" t="s">
        <x:v>50</x:v>
      </x:c>
      <x:c r="X1866" s="5" t="s">
        <x:v>51</x:v>
      </x:c>
    </x:row>
    <x:row r="1867">
      <x:c r="A1867" s="5" t="s">
        <x:v>3356</x:v>
      </x:c>
      <x:c r="B1867" s="5">
        <x:v>45553</x:v>
      </x:c>
      <x:c r="C1867" s="5" t="s">
        <x:v>216</x:v>
      </x:c>
      <x:c r="D1867" s="5" t="s">
        <x:v>217</x:v>
      </x:c>
      <x:c r="E1867" s="5" t="s">
        <x:v>40</x:v>
      </x:c>
      <x:c r="F1867" s="5" t="s">
        <x:v>102</x:v>
      </x:c>
      <x:c r="G1867" s="5" t="s">
        <x:v>3357</x:v>
      </x:c>
      <x:c r="H1867" s="5" t="s">
        <x:v>104</x:v>
      </x:c>
      <x:c r="I1867" s="5" t="s">
        <x:v>1044</x:v>
      </x:c>
      <x:c r="J1867" s="5" t="s">
        <x:v>45</x:v>
      </x:c>
      <x:c r="K1867" s="5" t="s">
        <x:v>117</x:v>
      </x:c>
      <x:c r="L1867" s="5" t="s">
        <x:v>16</x:v>
      </x:c>
      <x:c r="M1867" s="5" t="s">
        <x:v>236</x:v>
      </x:c>
      <x:c r="N1867" s="6">
        <x:v>3</x:v>
      </x:c>
      <x:c r="O1867" s="7">
        <x:v>637.04999999999995</x:v>
      </x:c>
      <x:c r="P1867" s="8">
        <x:v>0.25</x:v>
      </x:c>
      <x:c r="Q1867" s="7">
        <x:v>436.52999999999997</x:v>
      </x:c>
      <x:c r="R1867" s="7">
        <x:v>1433.3599999999999</x:v>
      </x:c>
      <x:c r="S1867" s="5" t="s">
        <x:v>49</x:v>
      </x:c>
      <x:c r="T1867" s="7">
        <x:v>179527.31</x:v>
      </x:c>
      <x:c r="U1867" s="6"/>
      <x:c r="V1867" s="6"/>
      <x:c r="W1867" s="5" t="s">
        <x:v>50</x:v>
      </x:c>
      <x:c r="X1867" s="5" t="s">
        <x:v>97</x:v>
      </x:c>
    </x:row>
    <x:row r="1868">
      <x:c r="A1868" s="5" t="s">
        <x:v>3358</x:v>
      </x:c>
      <x:c r="B1868" s="5">
        <x:v>45316</x:v>
      </x:c>
      <x:c r="C1868" s="5" t="s">
        <x:v>162</x:v>
      </x:c>
      <x:c r="D1868" s="5" t="s">
        <x:v>163</x:v>
      </x:c>
      <x:c r="E1868" s="5" t="s">
        <x:v>40</x:v>
      </x:c>
      <x:c r="F1868" s="5" t="s">
        <x:v>158</x:v>
      </x:c>
      <x:c r="G1868" s="5" t="s">
        <x:v>2761</x:v>
      </x:c>
      <x:c r="H1868" s="5" t="s">
        <x:v>78</x:v>
      </x:c>
      <x:c r="I1868" s="5" t="s">
        <x:v>578</x:v>
      </x:c>
      <x:c r="J1868" s="5" t="s">
        <x:v>116</x:v>
      </x:c>
      <x:c r="K1868" s="5" t="s">
        <x:v>86</x:v>
      </x:c>
      <x:c r="L1868" s="5" t="s">
        <x:v>131</x:v>
      </x:c>
      <x:c r="M1868" s="5" t="s">
        <x:v>384</x:v>
      </x:c>
      <x:c r="N1868" s="6">
        <x:v>1</x:v>
      </x:c>
      <x:c r="O1868" s="7">
        <x:v>116.72</x:v>
      </x:c>
      <x:c r="P1868" s="8">
        <x:v>0.25</x:v>
      </x:c>
      <x:c r="Q1868" s="7">
        <x:v>83.560000000000002</x:v>
      </x:c>
      <x:c r="R1868" s="7">
        <x:v>87.540000000000006</x:v>
      </x:c>
      <x:c r="S1868" s="5" t="s">
        <x:v>49</x:v>
      </x:c>
      <x:c r="T1868" s="7">
        <x:v>80700.940000000002</x:v>
      </x:c>
      <x:c r="U1868" s="6"/>
      <x:c r="V1868" s="6"/>
      <x:c r="W1868" s="5" t="s">
        <x:v>50</x:v>
      </x:c>
      <x:c r="X1868" s="5" t="s">
        <x:v>70</x:v>
      </x:c>
    </x:row>
    <x:row r="1869">
      <x:c r="A1869" s="5" t="s">
        <x:v>3359</x:v>
      </x:c>
      <x:c r="B1869" s="5">
        <x:v>45866</x:v>
      </x:c>
      <x:c r="C1869" s="5" t="s">
        <x:v>88</x:v>
      </x:c>
      <x:c r="D1869" s="5" t="s">
        <x:v>89</x:v>
      </x:c>
      <x:c r="E1869" s="5" t="s">
        <x:v>90</x:v>
      </x:c>
      <x:c r="F1869" s="5" t="s">
        <x:v>56</x:v>
      </x:c>
      <x:c r="G1869" s="5" t="s">
        <x:v>1475</x:v>
      </x:c>
      <x:c r="H1869" s="5" t="s">
        <x:v>78</x:v>
      </x:c>
      <x:c r="I1869" s="5" t="s">
        <x:v>601</x:v>
      </x:c>
      <x:c r="J1869" s="5" t="s">
        <x:v>116</x:v>
      </x:c>
      <x:c r="K1869" s="5" t="s">
        <x:v>61</x:v>
      </x:c>
      <x:c r="L1869" s="5" t="s">
        <x:v>16</x:v>
      </x:c>
      <x:c r="M1869" s="5" t="s">
        <x:v>384</x:v>
      </x:c>
      <x:c r="N1869" s="6">
        <x:v>1</x:v>
      </x:c>
      <x:c r="O1869" s="7">
        <x:v>218.81999999999999</x:v>
      </x:c>
      <x:c r="P1869" s="8">
        <x:v>0.25</x:v>
      </x:c>
      <x:c r="Q1869" s="7">
        <x:v>116.03</x:v>
      </x:c>
      <x:c r="R1869" s="7">
        <x:v>164.12</x:v>
      </x:c>
      <x:c r="S1869" s="5" t="s">
        <x:v>49</x:v>
      </x:c>
      <x:c r="T1869" s="7">
        <x:v>164465.29000000001</x:v>
      </x:c>
      <x:c r="U1869" s="6"/>
      <x:c r="V1869" s="6"/>
      <x:c r="W1869" s="5" t="s">
        <x:v>50</x:v>
      </x:c>
      <x:c r="X1869" s="5" t="s">
        <x:v>80</x:v>
      </x:c>
    </x:row>
    <x:row r="1870">
      <x:c r="A1870" s="5" t="s">
        <x:v>3360</x:v>
      </x:c>
      <x:c r="B1870" s="5">
        <x:v>45338</x:v>
      </x:c>
      <x:c r="C1870" s="5" t="s">
        <x:v>185</x:v>
      </x:c>
      <x:c r="D1870" s="5" t="s">
        <x:v>186</x:v>
      </x:c>
      <x:c r="E1870" s="5" t="s">
        <x:v>90</x:v>
      </x:c>
      <x:c r="F1870" s="5" t="s">
        <x:v>41</x:v>
      </x:c>
      <x:c r="G1870" s="5" t="s">
        <x:v>3361</x:v>
      </x:c>
      <x:c r="H1870" s="5" t="s">
        <x:v>58</x:v>
      </x:c>
      <x:c r="I1870" s="5" t="s">
        <x:v>169</x:v>
      </x:c>
      <x:c r="J1870" s="5" t="s">
        <x:v>74</x:v>
      </x:c>
      <x:c r="K1870" s="5" t="s">
        <x:v>46</x:v>
      </x:c>
      <x:c r="L1870" s="5" t="s">
        <x:v>16</x:v>
      </x:c>
      <x:c r="M1870" s="5" t="s">
        <x:v>281</x:v>
      </x:c>
      <x:c r="N1870" s="6">
        <x:v>5</x:v>
      </x:c>
      <x:c r="O1870" s="7">
        <x:v>53.829999999999998</x:v>
      </x:c>
      <x:c r="P1870" s="8">
        <x:v>0</x:v>
      </x:c>
      <x:c r="Q1870" s="7">
        <x:v>39.799999999999997</x:v>
      </x:c>
      <x:c r="R1870" s="7">
        <x:v>269.14999999999998</x:v>
      </x:c>
      <x:c r="S1870" s="5" t="s">
        <x:v>49</x:v>
      </x:c>
      <x:c r="T1870" s="7">
        <x:v>150225.5</x:v>
      </x:c>
      <x:c r="U1870" s="6"/>
      <x:c r="V1870" s="6"/>
      <x:c r="W1870" s="5" t="s">
        <x:v>50</x:v>
      </x:c>
      <x:c r="X1870" s="5" t="s">
        <x:v>70</x:v>
      </x:c>
    </x:row>
    <x:row r="1871">
      <x:c r="A1871" s="5" t="s">
        <x:v>3362</x:v>
      </x:c>
      <x:c r="B1871" s="5">
        <x:v>45836</x:v>
      </x:c>
      <x:c r="C1871" s="5" t="s">
        <x:v>162</x:v>
      </x:c>
      <x:c r="D1871" s="5" t="s">
        <x:v>163</x:v>
      </x:c>
      <x:c r="E1871" s="5" t="s">
        <x:v>40</x:v>
      </x:c>
      <x:c r="F1871" s="5" t="s">
        <x:v>158</x:v>
      </x:c>
      <x:c r="G1871" s="5" t="s">
        <x:v>2650</x:v>
      </x:c>
      <x:c r="H1871" s="5" t="s">
        <x:v>104</x:v>
      </x:c>
      <x:c r="I1871" s="5" t="s">
        <x:v>470</x:v>
      </x:c>
      <x:c r="J1871" s="5" t="s">
        <x:v>74</x:v>
      </x:c>
      <x:c r="K1871" s="5" t="s">
        <x:v>46</x:v>
      </x:c>
      <x:c r="L1871" s="5" t="s">
        <x:v>16</x:v>
      </x:c>
      <x:c r="M1871" s="5" t="s">
        <x:v>211</x:v>
      </x:c>
      <x:c r="N1871" s="6">
        <x:v>6</x:v>
      </x:c>
      <x:c r="O1871" s="7">
        <x:v>72.939999999999998</x:v>
      </x:c>
      <x:c r="P1871" s="8">
        <x:v>0.20000000000000001</x:v>
      </x:c>
      <x:c r="Q1871" s="7">
        <x:v>45.609999999999999</x:v>
      </x:c>
      <x:c r="R1871" s="7">
        <x:v>350.11000000000001</x:v>
      </x:c>
      <x:c r="S1871" s="5" t="s">
        <x:v>49</x:v>
      </x:c>
      <x:c r="T1871" s="7">
        <x:v>182108.66</x:v>
      </x:c>
      <x:c r="U1871" s="6"/>
      <x:c r="V1871" s="6"/>
      <x:c r="W1871" s="5" t="s">
        <x:v>50</x:v>
      </x:c>
      <x:c r="X1871" s="5" t="s">
        <x:v>70</x:v>
      </x:c>
    </x:row>
    <x:row r="1872">
      <x:c r="A1872" s="5" t="s">
        <x:v>3363</x:v>
      </x:c>
      <x:c r="B1872" s="5">
        <x:v>45565</x:v>
      </x:c>
      <x:c r="C1872" s="5" t="s">
        <x:v>138</x:v>
      </x:c>
      <x:c r="D1872" s="5" t="s">
        <x:v>139</x:v>
      </x:c>
      <x:c r="E1872" s="5" t="s">
        <x:v>90</x:v>
      </x:c>
      <x:c r="F1872" s="5" t="s">
        <x:v>41</x:v>
      </x:c>
      <x:c r="G1872" s="5" t="s">
        <x:v>2849</x:v>
      </x:c>
      <x:c r="H1872" s="5" t="s">
        <x:v>58</x:v>
      </x:c>
      <x:c r="I1872" s="5" t="s">
        <x:v>1044</x:v>
      </x:c>
      <x:c r="J1872" s="5" t="s">
        <x:v>45</x:v>
      </x:c>
      <x:c r="K1872" s="5" t="s">
        <x:v>117</x:v>
      </x:c>
      <x:c r="L1872" s="5" t="s">
        <x:v>16</x:v>
      </x:c>
      <x:c r="M1872" s="5" t="s">
        <x:v>384</x:v>
      </x:c>
      <x:c r="N1872" s="6">
        <x:v>2</x:v>
      </x:c>
      <x:c r="O1872" s="7">
        <x:v>612.16999999999996</x:v>
      </x:c>
      <x:c r="P1872" s="8">
        <x:v>0</x:v>
      </x:c>
      <x:c r="Q1872" s="7">
        <x:v>436.52999999999997</x:v>
      </x:c>
      <x:c r="R1872" s="7">
        <x:v>1224.3399999999999</x:v>
      </x:c>
      <x:c r="S1872" s="5" t="s">
        <x:v>49</x:v>
      </x:c>
      <x:c r="T1872" s="7">
        <x:v>148910.81</x:v>
      </x:c>
      <x:c r="U1872" s="6"/>
      <x:c r="V1872" s="6"/>
      <x:c r="W1872" s="5" t="s">
        <x:v>50</x:v>
      </x:c>
      <x:c r="X1872" s="5" t="s">
        <x:v>80</x:v>
      </x:c>
    </x:row>
    <x:row r="1873">
      <x:c r="A1873" s="5" t="s">
        <x:v>3364</x:v>
      </x:c>
      <x:c r="B1873" s="5">
        <x:v>45716</x:v>
      </x:c>
      <x:c r="C1873" s="5" t="s">
        <x:v>127</x:v>
      </x:c>
      <x:c r="D1873" s="5" t="s">
        <x:v>128</x:v>
      </x:c>
      <x:c r="E1873" s="5" t="s">
        <x:v>55</x:v>
      </x:c>
      <x:c r="F1873" s="5" t="s">
        <x:v>41</x:v>
      </x:c>
      <x:c r="G1873" s="5" t="s">
        <x:v>3365</x:v>
      </x:c>
      <x:c r="H1873" s="5" t="s">
        <x:v>43</x:v>
      </x:c>
      <x:c r="I1873" s="5" t="s">
        <x:v>575</x:v>
      </x:c>
      <x:c r="J1873" s="5" t="s">
        <x:v>74</x:v>
      </x:c>
      <x:c r="K1873" s="5" t="s">
        <x:v>46</x:v>
      </x:c>
      <x:c r="L1873" s="5" t="s">
        <x:v>16</x:v>
      </x:c>
      <x:c r="M1873" s="5" t="s">
        <x:v>198</x:v>
      </x:c>
      <x:c r="N1873" s="6">
        <x:v>2</x:v>
      </x:c>
      <x:c r="O1873" s="7">
        <x:v>70.359999999999999</x:v>
      </x:c>
      <x:c r="P1873" s="8">
        <x:v>0.25</x:v>
      </x:c>
      <x:c r="Q1873" s="7">
        <x:v>41.68</x:v>
      </x:c>
      <x:c r="R1873" s="7">
        <x:v>105.54000000000001</x:v>
      </x:c>
      <x:c r="S1873" s="5" t="s">
        <x:v>49</x:v>
      </x:c>
      <x:c r="T1873" s="7">
        <x:v>169210.56</x:v>
      </x:c>
      <x:c r="U1873" s="6"/>
      <x:c r="V1873" s="6"/>
      <x:c r="W1873" s="5" t="s">
        <x:v>50</x:v>
      </x:c>
      <x:c r="X1873" s="5" t="s">
        <x:v>51</x:v>
      </x:c>
    </x:row>
    <x:row r="1874">
      <x:c r="A1874" s="5" t="s">
        <x:v>3366</x:v>
      </x:c>
      <x:c r="B1874" s="5">
        <x:v>45738</x:v>
      </x:c>
      <x:c r="C1874" s="5" t="s">
        <x:v>64</x:v>
      </x:c>
      <x:c r="D1874" s="5" t="s">
        <x:v>65</x:v>
      </x:c>
      <x:c r="E1874" s="5" t="s">
        <x:v>40</x:v>
      </x:c>
      <x:c r="F1874" s="5" t="s">
        <x:v>66</x:v>
      </x:c>
      <x:c r="G1874" s="5" t="s">
        <x:v>1976</x:v>
      </x:c>
      <x:c r="H1874" s="5" t="s">
        <x:v>58</x:v>
      </x:c>
      <x:c r="I1874" s="5" t="s">
        <x:v>855</x:v>
      </x:c>
      <x:c r="J1874" s="5" t="s">
        <x:v>116</x:v>
      </x:c>
      <x:c r="K1874" s="5" t="s">
        <x:v>46</x:v>
      </x:c>
      <x:c r="L1874" s="5" t="s">
        <x:v>47</x:v>
      </x:c>
      <x:c r="M1874" s="5" t="s">
        <x:v>471</x:v>
      </x:c>
      <x:c r="N1874" s="6">
        <x:v>1</x:v>
      </x:c>
      <x:c r="O1874" s="7">
        <x:v>75.530000000000001</x:v>
      </x:c>
      <x:c r="P1874" s="8">
        <x:v>0</x:v>
      </x:c>
      <x:c r="Q1874" s="7">
        <x:v>50.420000000000002</x:v>
      </x:c>
      <x:c r="R1874" s="7">
        <x:v>75.530000000000001</x:v>
      </x:c>
      <x:c r="S1874" s="5" t="s">
        <x:v>49</x:v>
      </x:c>
      <x:c r="T1874" s="7">
        <x:v>76648.320000000007</x:v>
      </x:c>
      <x:c r="U1874" s="6"/>
      <x:c r="V1874" s="6"/>
      <x:c r="W1874" s="5" t="s">
        <x:v>50</x:v>
      </x:c>
      <x:c r="X1874" s="5" t="s">
        <x:v>80</x:v>
      </x:c>
    </x:row>
    <x:row r="1875">
      <x:c r="A1875" s="5" t="s">
        <x:v>3367</x:v>
      </x:c>
      <x:c r="B1875" s="5">
        <x:v>45365</x:v>
      </x:c>
      <x:c r="C1875" s="5" t="s">
        <x:v>138</x:v>
      </x:c>
      <x:c r="D1875" s="5" t="s">
        <x:v>139</x:v>
      </x:c>
      <x:c r="E1875" s="5" t="s">
        <x:v>90</x:v>
      </x:c>
      <x:c r="F1875" s="5" t="s">
        <x:v>41</x:v>
      </x:c>
      <x:c r="G1875" s="5" t="s">
        <x:v>1012</x:v>
      </x:c>
      <x:c r="H1875" s="5" t="s">
        <x:v>104</x:v>
      </x:c>
      <x:c r="I1875" s="5" t="s">
        <x:v>173</x:v>
      </x:c>
      <x:c r="J1875" s="5" t="s">
        <x:v>60</x:v>
      </x:c>
      <x:c r="K1875" s="5" t="s">
        <x:v>46</x:v>
      </x:c>
      <x:c r="L1875" s="5" t="s">
        <x:v>16</x:v>
      </x:c>
      <x:c r="M1875" s="5" t="s">
        <x:v>118</x:v>
      </x:c>
      <x:c r="N1875" s="6">
        <x:v>0</x:v>
      </x:c>
      <x:c r="O1875" s="7">
        <x:v>259.08999999999997</x:v>
      </x:c>
      <x:c r="P1875" s="8">
        <x:v>0.10000000000000001</x:v>
      </x:c>
      <x:c r="Q1875" s="7">
        <x:v>181.5</x:v>
      </x:c>
      <x:c r="R1875" s="7">
        <x:v>0</x:v>
      </x:c>
      <x:c r="S1875" s="5" t="s">
        <x:v>49</x:v>
      </x:c>
      <x:c r="T1875" s="7">
        <x:v>141279.41</x:v>
      </x:c>
      <x:c r="U1875" s="6"/>
      <x:c r="V1875" s="6"/>
      <x:c r="W1875" s="5" t="s">
        <x:v>151</x:v>
      </x:c>
      <x:c r="X1875" s="5" t="s">
        <x:v>97</x:v>
      </x:c>
    </x:row>
    <x:row r="1876">
      <x:c r="A1876" s="5" t="s">
        <x:v>3368</x:v>
      </x:c>
      <x:c r="B1876" s="5">
        <x:v>45477</x:v>
      </x:c>
      <x:c r="C1876" s="5" t="s">
        <x:v>127</x:v>
      </x:c>
      <x:c r="D1876" s="5" t="s">
        <x:v>128</x:v>
      </x:c>
      <x:c r="E1876" s="5" t="s">
        <x:v>55</x:v>
      </x:c>
      <x:c r="F1876" s="5" t="s">
        <x:v>41</x:v>
      </x:c>
      <x:c r="G1876" s="5" t="s">
        <x:v>989</x:v>
      </x:c>
      <x:c r="H1876" s="5" t="s">
        <x:v>43</x:v>
      </x:c>
      <x:c r="I1876" s="5" t="s">
        <x:v>130</x:v>
      </x:c>
      <x:c r="J1876" s="5" t="s">
        <x:v>74</x:v>
      </x:c>
      <x:c r="K1876" s="5" t="s">
        <x:v>61</x:v>
      </x:c>
      <x:c r="L1876" s="5" t="s">
        <x:v>47</x:v>
      </x:c>
      <x:c r="M1876" s="5" t="s">
        <x:v>125</x:v>
      </x:c>
      <x:c r="N1876" s="6">
        <x:v>1</x:v>
      </x:c>
      <x:c r="O1876" s="7">
        <x:v>63.07</x:v>
      </x:c>
      <x:c r="P1876" s="8">
        <x:v>0.20000000000000001</x:v>
      </x:c>
      <x:c r="Q1876" s="7">
        <x:v>35.640000000000001</x:v>
      </x:c>
      <x:c r="R1876" s="7">
        <x:v>50.460000000000001</x:v>
      </x:c>
      <x:c r="S1876" s="5" t="s">
        <x:v>49</x:v>
      </x:c>
      <x:c r="T1876" s="7">
        <x:v>78007.929999999993</x:v>
      </x:c>
      <x:c r="U1876" s="6"/>
      <x:c r="V1876" s="6"/>
      <x:c r="W1876" s="5" t="s">
        <x:v>50</x:v>
      </x:c>
      <x:c r="X1876" s="5" t="s">
        <x:v>51</x:v>
      </x:c>
    </x:row>
    <x:row r="1877">
      <x:c r="A1877" s="5" t="s">
        <x:v>3369</x:v>
      </x:c>
      <x:c r="B1877" s="5">
        <x:v>46099</x:v>
      </x:c>
      <x:c r="C1877" s="5" t="s">
        <x:v>178</x:v>
      </x:c>
      <x:c r="D1877" s="5" t="s">
        <x:v>179</x:v>
      </x:c>
      <x:c r="E1877" s="5" t="s">
        <x:v>90</x:v>
      </x:c>
      <x:c r="F1877" s="5" t="s">
        <x:v>1575</x:v>
      </x:c>
      <x:c r="G1877" s="5" t="s">
        <x:v>1170</x:v>
      </x:c>
      <x:c r="H1877" s="5" t="s">
        <x:v>43</x:v>
      </x:c>
      <x:c r="I1877" s="5" t="s">
        <x:v>68</x:v>
      </x:c>
      <x:c r="J1877" s="5" t="s">
        <x:v>45</x:v>
      </x:c>
      <x:c r="K1877" s="5" t="s">
        <x:v>46</x:v>
      </x:c>
      <x:c r="L1877" s="5" t="s">
        <x:v>16</x:v>
      </x:c>
      <x:c r="M1877" s="5" t="s">
        <x:v>322</x:v>
      </x:c>
      <x:c r="N1877" s="6">
        <x:v>2</x:v>
      </x:c>
      <x:c r="O1877" s="7">
        <x:v>707.15999999999997</x:v>
      </x:c>
      <x:c r="P1877" s="8">
        <x:v>0.20000000000000001</x:v>
      </x:c>
      <x:c r="Q1877" s="7">
        <x:v>537.84000000000003</x:v>
      </x:c>
      <x:c r="R1877" s="7">
        <x:v>1131.46</x:v>
      </x:c>
      <x:c r="S1877" s="5" t="s">
        <x:v>49</x:v>
      </x:c>
      <x:c r="T1877" s="7">
        <x:v>120898.23</x:v>
      </x:c>
      <x:c r="U1877" s="6"/>
      <x:c r="V1877" s="6"/>
      <x:c r="W1877" s="5" t="s">
        <x:v>50</x:v>
      </x:c>
      <x:c r="X1877" s="5" t="s">
        <x:v>51</x:v>
      </x:c>
    </x:row>
    <x:row r="1878">
      <x:c r="A1878" s="5" t="s">
        <x:v>3370</x:v>
      </x:c>
      <x:c r="B1878" s="5">
        <x:v>45642</x:v>
      </x:c>
      <x:c r="C1878" s="5" t="s">
        <x:v>127</x:v>
      </x:c>
      <x:c r="D1878" s="5" t="s">
        <x:v>128</x:v>
      </x:c>
      <x:c r="E1878" s="5" t="s">
        <x:v>55</x:v>
      </x:c>
      <x:c r="F1878" s="5" t="s">
        <x:v>41</x:v>
      </x:c>
      <x:c r="G1878" s="5" t="s">
        <x:v>2550</x:v>
      </x:c>
      <x:c r="H1878" s="5" t="s">
        <x:v>104</x:v>
      </x:c>
      <x:c r="I1878" s="5" t="s">
        <x:v>261</x:v>
      </x:c>
      <x:c r="J1878" s="5" t="s">
        <x:v>116</x:v>
      </x:c>
      <x:c r="K1878" s="5" t="s">
        <x:v>61</x:v>
      </x:c>
      <x:c r="L1878" s="5" t="s">
        <x:v>47</x:v>
      </x:c>
      <x:c r="M1878" s="5" t="s">
        <x:v>204</x:v>
      </x:c>
      <x:c r="N1878" s="6">
        <x:v>1</x:v>
      </x:c>
      <x:c r="O1878" s="7">
        <x:v>177.74000000000001</x:v>
      </x:c>
      <x:c r="P1878" s="8">
        <x:v>0.20000000000000001</x:v>
      </x:c>
      <x:c r="Q1878" s="7">
        <x:v>98.629999999999995</x:v>
      </x:c>
      <x:c r="R1878" s="7">
        <x:v>142.19</x:v>
      </x:c>
      <x:c r="S1878" s="5" t="s">
        <x:v>49</x:v>
      </x:c>
      <x:c r="T1878" s="7">
        <x:v>80822.990000000005</x:v>
      </x:c>
      <x:c r="U1878" s="6"/>
      <x:c r="V1878" s="6"/>
      <x:c r="W1878" s="5" t="s">
        <x:v>50</x:v>
      </x:c>
      <x:c r="X1878" s="5" t="s">
        <x:v>97</x:v>
      </x:c>
    </x:row>
    <x:row r="1879">
      <x:c r="A1879" s="5" t="s">
        <x:v>3371</x:v>
      </x:c>
      <x:c r="B1879" s="5">
        <x:v>45675</x:v>
      </x:c>
      <x:c r="C1879" s="5" t="s">
        <x:v>127</x:v>
      </x:c>
      <x:c r="D1879" s="5" t="s">
        <x:v>128</x:v>
      </x:c>
      <x:c r="E1879" s="5" t="s">
        <x:v>55</x:v>
      </x:c>
      <x:c r="F1879" s="5" t="s">
        <x:v>41</x:v>
      </x:c>
      <x:c r="G1879" s="5" t="s">
        <x:v>2188</x:v>
      </x:c>
      <x:c r="H1879" s="5" t="s">
        <x:v>78</x:v>
      </x:c>
      <x:c r="I1879" s="5" t="s">
        <x:v>59</x:v>
      </x:c>
      <x:c r="J1879" s="5" t="s">
        <x:v>60</x:v>
      </x:c>
      <x:c r="K1879" s="5" t="s">
        <x:v>61</x:v>
      </x:c>
      <x:c r="L1879" s="5" t="s">
        <x:v>16</x:v>
      </x:c>
      <x:c r="M1879" s="5" t="s">
        <x:v>329</x:v>
      </x:c>
      <x:c r="N1879" s="6">
        <x:v>0</x:v>
      </x:c>
      <x:c r="O1879" s="7">
        <x:v>119.93000000000001</x:v>
      </x:c>
      <x:c r="P1879" s="8">
        <x:v>0</x:v>
      </x:c>
      <x:c r="Q1879" s="7">
        <x:v>90.019999999999996</x:v>
      </x:c>
      <x:c r="R1879" s="7">
        <x:v>0</x:v>
      </x:c>
      <x:c r="S1879" s="5" t="s">
        <x:v>49</x:v>
      </x:c>
      <x:c r="T1879" s="7">
        <x:v>183743.88</x:v>
      </x:c>
      <x:c r="U1879" s="6"/>
      <x:c r="V1879" s="6"/>
      <x:c r="W1879" s="5" t="s">
        <x:v>151</x:v>
      </x:c>
      <x:c r="X1879" s="5" t="s">
        <x:v>70</x:v>
      </x:c>
    </x:row>
    <x:row r="1880">
      <x:c r="A1880" s="5" t="s">
        <x:v>3372</x:v>
      </x:c>
      <x:c r="B1880" s="5">
        <x:v>45513</x:v>
      </x:c>
      <x:c r="C1880" s="5" t="s">
        <x:v>38</x:v>
      </x:c>
      <x:c r="D1880" s="5" t="s">
        <x:v>39</x:v>
      </x:c>
      <x:c r="E1880" s="5" t="s">
        <x:v>40</x:v>
      </x:c>
      <x:c r="F1880" s="5" t="s">
        <x:v>41</x:v>
      </x:c>
      <x:c r="G1880" s="5" t="s">
        <x:v>134</x:v>
      </x:c>
      <x:c r="H1880" s="5" t="s">
        <x:v>104</x:v>
      </x:c>
      <x:c r="I1880" s="5" t="s">
        <x:v>611</x:v>
      </x:c>
      <x:c r="J1880" s="5" t="s">
        <x:v>93</x:v>
      </x:c>
      <x:c r="K1880" s="5" t="s">
        <x:v>86</x:v>
      </x:c>
      <x:c r="L1880" s="5" t="s">
        <x:v>16</x:v>
      </x:c>
      <x:c r="M1880" s="5" t="s">
        <x:v>483</x:v>
      </x:c>
      <x:c r="N1880" s="6">
        <x:v>1</x:v>
      </x:c>
      <x:c r="O1880" s="7">
        <x:v>35.649999999999999</x:v>
      </x:c>
      <x:c r="P1880" s="8">
        <x:v>0.10000000000000001</x:v>
      </x:c>
      <x:c r="Q1880" s="7">
        <x:v>28.460000000000001</x:v>
      </x:c>
      <x:c r="R1880" s="7">
        <x:v>32.090000000000003</x:v>
      </x:c>
      <x:c r="S1880" s="5" t="s">
        <x:v>49</x:v>
      </x:c>
      <x:c r="T1880" s="7">
        <x:v>145056.25</x:v>
      </x:c>
      <x:c r="U1880" s="6"/>
      <x:c r="V1880" s="6"/>
      <x:c r="W1880" s="5" t="s">
        <x:v>50</x:v>
      </x:c>
      <x:c r="X1880" s="5" t="s">
        <x:v>70</x:v>
      </x:c>
    </x:row>
    <x:row r="1881">
      <x:c r="A1881" s="5" t="s">
        <x:v>3373</x:v>
      </x:c>
      <x:c r="B1881" s="5">
        <x:v>46180</x:v>
      </x:c>
      <x:c r="C1881" s="5" t="s">
        <x:v>200</x:v>
      </x:c>
      <x:c r="D1881" s="5" t="s">
        <x:v>201</x:v>
      </x:c>
      <x:c r="E1881" s="5" t="s">
        <x:v>40</x:v>
      </x:c>
      <x:c r="F1881" s="5" t="s">
        <x:v>158</x:v>
      </x:c>
      <x:c r="G1881" s="5" t="s">
        <x:v>1157</x:v>
      </x:c>
      <x:c r="H1881" s="5" t="s">
        <x:v>43</x:v>
      </x:c>
      <x:c r="I1881" s="5" t="s">
        <x:v>210</x:v>
      </x:c>
      <x:c r="J1881" s="5" t="s">
        <x:v>116</x:v>
      </x:c>
      <x:c r="K1881" s="5" t="s">
        <x:v>61</x:v>
      </x:c>
      <x:c r="L1881" s="5" t="s">
        <x:v>16</x:v>
      </x:c>
      <x:c r="M1881" s="5" t="s">
        <x:v>258</x:v>
      </x:c>
      <x:c r="N1881" s="6">
        <x:v>2</x:v>
      </x:c>
      <x:c r="O1881" s="7">
        <x:v>425.93000000000001</x:v>
      </x:c>
      <x:c r="P1881" s="8">
        <x:v>0.20000000000000001</x:v>
      </x:c>
      <x:c r="Q1881" s="7">
        <x:v>229.88999999999999</x:v>
      </x:c>
      <x:c r="R1881" s="7">
        <x:v>681.49000000000001</x:v>
      </x:c>
      <x:c r="S1881" s="5" t="s">
        <x:v>49</x:v>
      </x:c>
      <x:c r="T1881" s="7">
        <x:v>125192.92999999999</x:v>
      </x:c>
      <x:c r="U1881" s="6"/>
      <x:c r="V1881" s="6"/>
      <x:c r="W1881" s="5" t="s">
        <x:v>50</x:v>
      </x:c>
      <x:c r="X1881" s="5" t="s">
        <x:v>97</x:v>
      </x:c>
    </x:row>
    <x:row r="1882">
      <x:c r="A1882" s="5" t="s">
        <x:v>3374</x:v>
      </x:c>
      <x:c r="B1882" s="5">
        <x:v>45985</x:v>
      </x:c>
      <x:c r="C1882" s="5" t="s">
        <x:v>138</x:v>
      </x:c>
      <x:c r="D1882" s="5" t="s">
        <x:v>139</x:v>
      </x:c>
      <x:c r="E1882" s="5" t="s">
        <x:v>90</x:v>
      </x:c>
      <x:c r="F1882" s="5" t="s">
        <x:v>41</x:v>
      </x:c>
      <x:c r="G1882" s="5" t="s">
        <x:v>3375</x:v>
      </x:c>
      <x:c r="H1882" s="5" t="s">
        <x:v>43</x:v>
      </x:c>
      <x:c r="I1882" s="5" t="s">
        <x:v>488</x:v>
      </x:c>
      <x:c r="J1882" s="5" t="s">
        <x:v>74</x:v>
      </x:c>
      <x:c r="K1882" s="5" t="s">
        <x:v>117</x:v>
      </x:c>
      <x:c r="L1882" s="5" t="s">
        <x:v>16</x:v>
      </x:c>
      <x:c r="M1882" s="5" t="s">
        <x:v>258</x:v>
      </x:c>
      <x:c r="N1882" s="6">
        <x:v>3</x:v>
      </x:c>
      <x:c r="O1882" s="7">
        <x:v>54.880000000000003</x:v>
      </x:c>
      <x:c r="P1882" s="8">
        <x:v>5.0000000000000003e-002</x:v>
      </x:c>
      <x:c r="Q1882" s="7">
        <x:v>27.350000000000001</x:v>
      </x:c>
      <x:c r="R1882" s="7">
        <x:v>156.41</x:v>
      </x:c>
      <x:c r="S1882" s="5" t="s">
        <x:v>49</x:v>
      </x:c>
      <x:c r="T1882" s="7">
        <x:v>184531.35999999999</x:v>
      </x:c>
      <x:c r="U1882" s="6"/>
      <x:c r="V1882" s="6"/>
      <x:c r="W1882" s="5" t="s">
        <x:v>50</x:v>
      </x:c>
      <x:c r="X1882" s="5" t="s">
        <x:v>97</x:v>
      </x:c>
    </x:row>
    <x:row r="1883">
      <x:c r="A1883" s="5" t="s">
        <x:v>3376</x:v>
      </x:c>
      <x:c r="B1883" s="5">
        <x:v>46097</x:v>
      </x:c>
      <x:c r="C1883" s="5" t="s">
        <x:v>340</x:v>
      </x:c>
      <x:c r="D1883" s="5" t="s">
        <x:v>341</x:v>
      </x:c>
      <x:c r="E1883" s="5" t="s">
        <x:v>55</x:v>
      </x:c>
      <x:c r="F1883" s="5" t="s">
        <x:v>66</x:v>
      </x:c>
      <x:c r="G1883" s="5" t="s">
        <x:v>3377</x:v>
      </x:c>
      <x:c r="H1883" s="5" t="s">
        <x:v>78</x:v>
      </x:c>
      <x:c r="I1883" s="5" t="s">
        <x:v>514</x:v>
      </x:c>
      <x:c r="J1883" s="5" t="s">
        <x:v>116</x:v>
      </x:c>
      <x:c r="K1883" s="5" t="s">
        <x:v>46</x:v>
      </x:c>
      <x:c r="L1883" s="5" t="s">
        <x:v>47</x:v>
      </x:c>
      <x:c r="M1883" s="5" t="s">
        <x:v>376</x:v>
      </x:c>
      <x:c r="N1883" s="6">
        <x:v>1</x:v>
      </x:c>
      <x:c r="O1883" s="7">
        <x:v>214.41</x:v>
      </x:c>
      <x:c r="P1883" s="8">
        <x:v>0.25</x:v>
      </x:c>
      <x:c r="Q1883" s="7">
        <x:v>137.99000000000001</x:v>
      </x:c>
      <x:c r="R1883" s="7">
        <x:v>160.81</x:v>
      </x:c>
      <x:c r="S1883" s="5" t="s">
        <x:v>49</x:v>
      </x:c>
      <x:c r="T1883" s="7">
        <x:v>66832.550000000003</x:v>
      </x:c>
      <x:c r="U1883" s="6"/>
      <x:c r="V1883" s="6"/>
      <x:c r="W1883" s="5" t="s">
        <x:v>50</x:v>
      </x:c>
      <x:c r="X1883" s="5" t="s">
        <x:v>51</x:v>
      </x:c>
    </x:row>
    <x:row r="1884">
      <x:c r="A1884" s="5" t="s">
        <x:v>3378</x:v>
      </x:c>
      <x:c r="B1884" s="5">
        <x:v>45386</x:v>
      </x:c>
      <x:c r="C1884" s="5" t="s">
        <x:v>138</x:v>
      </x:c>
      <x:c r="D1884" s="5" t="s">
        <x:v>139</x:v>
      </x:c>
      <x:c r="E1884" s="5" t="s">
        <x:v>90</x:v>
      </x:c>
      <x:c r="F1884" s="5" t="s">
        <x:v>41</x:v>
      </x:c>
      <x:c r="G1884" s="5" t="s">
        <x:v>1985</x:v>
      </x:c>
      <x:c r="H1884" s="5" t="s">
        <x:v>43</x:v>
      </x:c>
      <x:c r="I1884" s="5" t="s">
        <x:v>197</x:v>
      </x:c>
      <x:c r="J1884" s="5" t="s">
        <x:v>93</x:v>
      </x:c>
      <x:c r="K1884" s="5" t="s">
        <x:v>117</x:v>
      </x:c>
      <x:c r="L1884" s="5" t="s">
        <x:v>16</x:v>
      </x:c>
      <x:c r="M1884" s="5" t="s">
        <x:v>118</x:v>
      </x:c>
      <x:c r="N1884" s="6">
        <x:v>5</x:v>
      </x:c>
      <x:c r="O1884" s="7">
        <x:v>35.060000000000002</x:v>
      </x:c>
      <x:c r="P1884" s="8">
        <x:v>0.25</x:v>
      </x:c>
      <x:c r="Q1884" s="7">
        <x:v>18.5</x:v>
      </x:c>
      <x:c r="R1884" s="7">
        <x:v>131.47999999999999</x:v>
      </x:c>
      <x:c r="S1884" s="5" t="s">
        <x:v>49</x:v>
      </x:c>
      <x:c r="T1884" s="7">
        <x:v>137908.32000000001</x:v>
      </x:c>
      <x:c r="U1884" s="6"/>
      <x:c r="V1884" s="6"/>
      <x:c r="W1884" s="5" t="s">
        <x:v>50</x:v>
      </x:c>
      <x:c r="X1884" s="5" t="s">
        <x:v>51</x:v>
      </x:c>
    </x:row>
    <x:row r="1885">
      <x:c r="A1885" s="5" t="s">
        <x:v>3379</x:v>
      </x:c>
      <x:c r="B1885" s="5">
        <x:v>45506</x:v>
      </x:c>
      <x:c r="C1885" s="5" t="s">
        <x:v>185</x:v>
      </x:c>
      <x:c r="D1885" s="5" t="s">
        <x:v>186</x:v>
      </x:c>
      <x:c r="E1885" s="5" t="s">
        <x:v>90</x:v>
      </x:c>
      <x:c r="F1885" s="5" t="s">
        <x:v>41</x:v>
      </x:c>
      <x:c r="G1885" s="5" t="s">
        <x:v>1736</x:v>
      </x:c>
      <x:c r="H1885" s="5" t="s">
        <x:v>78</x:v>
      </x:c>
      <x:c r="I1885" s="5" t="s">
        <x:v>115</x:v>
      </x:c>
      <x:c r="J1885" s="5" t="s">
        <x:v>116</x:v>
      </x:c>
      <x:c r="K1885" s="5" t="s">
        <x:v>117</x:v>
      </x:c>
      <x:c r="L1885" s="5" t="s">
        <x:v>16</x:v>
      </x:c>
      <x:c r="M1885" s="5" t="s">
        <x:v>419</x:v>
      </x:c>
      <x:c r="N1885" s="6">
        <x:v>1</x:v>
      </x:c>
      <x:c r="O1885" s="7">
        <x:v>254.03</x:v>
      </x:c>
      <x:c r="P1885" s="8">
        <x:v>0.20000000000000001</x:v>
      </x:c>
      <x:c r="Q1885" s="7">
        <x:v>205.13999999999999</x:v>
      </x:c>
      <x:c r="R1885" s="7">
        <x:v>203.22</x:v>
      </x:c>
      <x:c r="S1885" s="5" t="s">
        <x:v>49</x:v>
      </x:c>
      <x:c r="T1885" s="7">
        <x:v>145056.25</x:v>
      </x:c>
      <x:c r="U1885" s="6"/>
      <x:c r="V1885" s="6"/>
      <x:c r="W1885" s="5" t="s">
        <x:v>50</x:v>
      </x:c>
      <x:c r="X1885" s="5" t="s">
        <x:v>80</x:v>
      </x:c>
    </x:row>
    <x:row r="1886">
      <x:c r="A1886" s="5" t="s">
        <x:v>3380</x:v>
      </x:c>
      <x:c r="B1886" s="5">
        <x:v>45341</x:v>
      </x:c>
      <x:c r="C1886" s="5" t="s">
        <x:v>108</x:v>
      </x:c>
      <x:c r="D1886" s="5" t="s">
        <x:v>109</x:v>
      </x:c>
      <x:c r="E1886" s="5" t="s">
        <x:v>90</x:v>
      </x:c>
      <x:c r="F1886" s="5" t="s">
        <x:v>102</x:v>
      </x:c>
      <x:c r="G1886" s="5" t="s">
        <x:v>3381</x:v>
      </x:c>
      <x:c r="H1886" s="5" t="s">
        <x:v>78</x:v>
      </x:c>
      <x:c r="I1886" s="5" t="s">
        <x:v>1024</x:v>
      </x:c>
      <x:c r="J1886" s="5" t="s">
        <x:v>74</x:v>
      </x:c>
      <x:c r="K1886" s="5" t="s">
        <x:v>117</x:v>
      </x:c>
      <x:c r="L1886" s="5" t="s">
        <x:v>16</x:v>
      </x:c>
      <x:c r="M1886" s="5" t="s">
        <x:v>530</x:v>
      </x:c>
      <x:c r="N1886" s="6">
        <x:v>2</x:v>
      </x:c>
      <x:c r="O1886" s="7">
        <x:v>61.700000000000003</x:v>
      </x:c>
      <x:c r="P1886" s="8">
        <x:v>0</x:v>
      </x:c>
      <x:c r="Q1886" s="7">
        <x:v>37.18</x:v>
      </x:c>
      <x:c r="R1886" s="7">
        <x:v>123.40000000000001</x:v>
      </x:c>
      <x:c r="S1886" s="5" t="s">
        <x:v>49</x:v>
      </x:c>
      <x:c r="T1886" s="7">
        <x:v>195044.23000000001</x:v>
      </x:c>
      <x:c r="U1886" s="6"/>
      <x:c r="V1886" s="6"/>
      <x:c r="W1886" s="5" t="s">
        <x:v>50</x:v>
      </x:c>
      <x:c r="X1886" s="5" t="s">
        <x:v>51</x:v>
      </x:c>
    </x:row>
    <x:row r="1887">
      <x:c r="A1887" s="5" t="s">
        <x:v>3382</x:v>
      </x:c>
      <x:c r="B1887" s="5">
        <x:v>45518</x:v>
      </x:c>
      <x:c r="C1887" s="5" t="s">
        <x:v>100</x:v>
      </x:c>
      <x:c r="D1887" s="5" t="s">
        <x:v>101</x:v>
      </x:c>
      <x:c r="E1887" s="5" t="s">
        <x:v>90</x:v>
      </x:c>
      <x:c r="F1887" s="5" t="s">
        <x:v>102</x:v>
      </x:c>
      <x:c r="G1887" s="5" t="s">
        <x:v>159</x:v>
      </x:c>
      <x:c r="H1887" s="5" t="s">
        <x:v>104</x:v>
      </x:c>
      <x:c r="I1887" s="5" t="s">
        <x:v>1490</x:v>
      </x:c>
      <x:c r="J1887" s="5" t="s">
        <x:v>45</x:v>
      </x:c>
      <x:c r="K1887" s="5" t="s">
        <x:v>86</x:v>
      </x:c>
      <x:c r="L1887" s="5" t="s">
        <x:v>47</x:v>
      </x:c>
      <x:c r="M1887" s="5" t="s">
        <x:v>322</x:v>
      </x:c>
      <x:c r="N1887" s="6">
        <x:v>1</x:v>
      </x:c>
      <x:c r="O1887" s="7">
        <x:v>381.51999999999998</x:v>
      </x:c>
      <x:c r="P1887" s="8">
        <x:v>0.10000000000000001</x:v>
      </x:c>
      <x:c r="Q1887" s="7">
        <x:v>213.25</x:v>
      </x:c>
      <x:c r="R1887" s="7">
        <x:v>343.37</x:v>
      </x:c>
      <x:c r="S1887" s="5" t="s">
        <x:v>49</x:v>
      </x:c>
      <x:c r="T1887" s="7">
        <x:v>87406.350000000006</x:v>
      </x:c>
      <x:c r="U1887" s="6"/>
      <x:c r="V1887" s="6"/>
      <x:c r="W1887" s="5" t="s">
        <x:v>50</x:v>
      </x:c>
      <x:c r="X1887" s="5" t="s">
        <x:v>80</x:v>
      </x:c>
    </x:row>
    <x:row r="1888">
      <x:c r="A1888" s="5" t="s">
        <x:v>3383</x:v>
      </x:c>
      <x:c r="B1888" s="5">
        <x:v>46062</x:v>
      </x:c>
      <x:c r="C1888" s="5" t="s">
        <x:v>216</x:v>
      </x:c>
      <x:c r="D1888" s="5" t="s">
        <x:v>217</x:v>
      </x:c>
      <x:c r="E1888" s="5" t="s">
        <x:v>40</x:v>
      </x:c>
      <x:c r="F1888" s="5" t="s">
        <x:v>102</x:v>
      </x:c>
      <x:c r="G1888" s="5" t="s">
        <x:v>1640</x:v>
      </x:c>
      <x:c r="H1888" s="5" t="s">
        <x:v>43</x:v>
      </x:c>
      <x:c r="I1888" s="5" t="s">
        <x:v>169</x:v>
      </x:c>
      <x:c r="J1888" s="5" t="s">
        <x:v>74</x:v>
      </x:c>
      <x:c r="K1888" s="5" t="s">
        <x:v>46</x:v>
      </x:c>
      <x:c r="L1888" s="5" t="s">
        <x:v>16</x:v>
      </x:c>
      <x:c r="M1888" s="5" t="s">
        <x:v>204</x:v>
      </x:c>
      <x:c r="N1888" s="6">
        <x:v>3</x:v>
      </x:c>
      <x:c r="O1888" s="7">
        <x:v>57.600000000000001</x:v>
      </x:c>
      <x:c r="P1888" s="8">
        <x:v>0.10000000000000001</x:v>
      </x:c>
      <x:c r="Q1888" s="7">
        <x:v>39.799999999999997</x:v>
      </x:c>
      <x:c r="R1888" s="7">
        <x:v>155.52000000000001</x:v>
      </x:c>
      <x:c r="S1888" s="5" t="s">
        <x:v>49</x:v>
      </x:c>
      <x:c r="T1888" s="7">
        <x:v>120492</x:v>
      </x:c>
      <x:c r="U1888" s="6"/>
      <x:c r="V1888" s="6"/>
      <x:c r="W1888" s="5" t="s">
        <x:v>50</x:v>
      </x:c>
      <x:c r="X1888" s="5" t="s">
        <x:v>80</x:v>
      </x:c>
    </x:row>
    <x:row r="1889">
      <x:c r="A1889" s="5" t="s">
        <x:v>3384</x:v>
      </x:c>
      <x:c r="B1889" s="5">
        <x:v>46092</x:v>
      </x:c>
      <x:c r="C1889" s="5" t="s">
        <x:v>247</x:v>
      </x:c>
      <x:c r="D1889" s="5" t="s">
        <x:v>248</x:v>
      </x:c>
      <x:c r="E1889" s="5" t="s">
        <x:v>40</x:v>
      </x:c>
      <x:c r="F1889" s="5" t="s">
        <x:v>102</x:v>
      </x:c>
      <x:c r="G1889" s="5" t="s">
        <x:v>3385</x:v>
      </x:c>
      <x:c r="H1889" s="5" t="s">
        <x:v>78</x:v>
      </x:c>
      <x:c r="I1889" s="5" t="s">
        <x:v>1505</x:v>
      </x:c>
      <x:c r="J1889" s="5" t="s">
        <x:v>60</x:v>
      </x:c>
      <x:c r="K1889" s="5" t="s">
        <x:v>86</x:v>
      </x:c>
      <x:c r="L1889" s="5" t="s">
        <x:v>16</x:v>
      </x:c>
      <x:c r="M1889" s="5" t="s">
        <x:v>69</x:v>
      </x:c>
      <x:c r="N1889" s="6">
        <x:v>7</x:v>
      </x:c>
      <x:c r="O1889" s="7">
        <x:v>198.72999999999999</x:v>
      </x:c>
      <x:c r="P1889" s="8">
        <x:v>0.20000000000000001</x:v>
      </x:c>
      <x:c r="Q1889" s="7">
        <x:v>157.96000000000001</x:v>
      </x:c>
      <x:c r="R1889" s="7">
        <x:v>1112.8900000000001</x:v>
      </x:c>
      <x:c r="S1889" s="5" t="s">
        <x:v>49</x:v>
      </x:c>
      <x:c r="T1889" s="7">
        <x:v>141560.28</x:v>
      </x:c>
      <x:c r="U1889" s="6"/>
      <x:c r="V1889" s="6"/>
      <x:c r="W1889" s="5" t="s">
        <x:v>50</x:v>
      </x:c>
      <x:c r="X1889" s="5" t="s">
        <x:v>80</x:v>
      </x:c>
    </x:row>
    <x:row r="1890">
      <x:c r="A1890" s="5" t="s">
        <x:v>3386</x:v>
      </x:c>
      <x:c r="B1890" s="5">
        <x:v>45524</x:v>
      </x:c>
      <x:c r="C1890" s="5" t="s">
        <x:v>127</x:v>
      </x:c>
      <x:c r="D1890" s="5" t="s">
        <x:v>128</x:v>
      </x:c>
      <x:c r="E1890" s="5" t="s">
        <x:v>55</x:v>
      </x:c>
      <x:c r="F1890" s="5" t="s">
        <x:v>1445</x:v>
      </x:c>
      <x:c r="G1890" s="5" t="s">
        <x:v>3387</x:v>
      </x:c>
      <x:c r="H1890" s="5" t="s">
        <x:v>58</x:v>
      </x:c>
      <x:c r="I1890" s="5" t="s">
        <x:v>387</x:v>
      </x:c>
      <x:c r="J1890" s="5" t="s">
        <x:v>93</x:v>
      </x:c>
      <x:c r="K1890" s="5" t="s">
        <x:v>117</x:v>
      </x:c>
      <x:c r="L1890" s="5" t="s">
        <x:v>131</x:v>
      </x:c>
      <x:c r="M1890" s="5" t="s">
        <x:v>471</x:v>
      </x:c>
      <x:c r="N1890" s="6">
        <x:v>5</x:v>
      </x:c>
      <x:c r="O1890" s="7">
        <x:v>46.439999999999998</x:v>
      </x:c>
      <x:c r="P1890" s="8">
        <x:v>0.10000000000000001</x:v>
      </x:c>
      <x:c r="Q1890" s="7">
        <x:v>25.719999999999999</x:v>
      </x:c>
      <x:c r="R1890" s="7">
        <x:v>208.97999999999999</x:v>
      </x:c>
      <x:c r="S1890" s="5" t="s">
        <x:v>49</x:v>
      </x:c>
      <x:c r="T1890" s="7">
        <x:v>93813.100000000006</x:v>
      </x:c>
      <x:c r="U1890" s="6"/>
      <x:c r="V1890" s="6"/>
      <x:c r="W1890" s="5" t="s">
        <x:v>50</x:v>
      </x:c>
      <x:c r="X1890" s="5" t="s">
        <x:v>70</x:v>
      </x:c>
    </x:row>
    <x:row r="1891">
      <x:c r="A1891" s="5" t="s">
        <x:v>3388</x:v>
      </x:c>
      <x:c r="B1891" s="5">
        <x:v>45665</x:v>
      </x:c>
      <x:c r="C1891" s="5" t="s">
        <x:v>53</x:v>
      </x:c>
      <x:c r="D1891" s="5" t="s">
        <x:v>54</x:v>
      </x:c>
      <x:c r="E1891" s="5" t="s">
        <x:v>55</x:v>
      </x:c>
      <x:c r="F1891" s="5" t="s">
        <x:v>56</x:v>
      </x:c>
      <x:c r="G1891" s="5" t="s">
        <x:v>3389</x:v>
      </x:c>
      <x:c r="H1891" s="5" t="s">
        <x:v>104</x:v>
      </x:c>
      <x:c r="I1891" s="5" t="s">
        <x:v>79</x:v>
      </x:c>
      <x:c r="J1891" s="5" t="s">
        <x:v>45</x:v>
      </x:c>
      <x:c r="K1891" s="5" t="s">
        <x:v>46</x:v>
      </x:c>
      <x:c r="L1891" s="5" t="s">
        <x:v>94</x:v>
      </x:c>
      <x:c r="M1891" s="5" t="s">
        <x:v>322</x:v>
      </x:c>
      <x:c r="N1891" s="6">
        <x:v>1</x:v>
      </x:c>
      <x:c r="O1891" s="7">
        <x:v>398.94</x:v>
      </x:c>
      <x:c r="P1891" s="8">
        <x:v>0</x:v>
      </x:c>
      <x:c r="Q1891" s="7">
        <x:v>226.56</x:v>
      </x:c>
      <x:c r="R1891" s="7">
        <x:v>398.94</x:v>
      </x:c>
      <x:c r="S1891" s="5" t="s">
        <x:v>49</x:v>
      </x:c>
      <x:c r="T1891" s="7">
        <x:v>100575.97</x:v>
      </x:c>
      <x:c r="U1891" s="6"/>
      <x:c r="V1891" s="6"/>
      <x:c r="W1891" s="5" t="s">
        <x:v>50</x:v>
      </x:c>
      <x:c r="X1891" s="5" t="s">
        <x:v>80</x:v>
      </x:c>
    </x:row>
    <x:row r="1892">
      <x:c r="A1892" s="5" t="s">
        <x:v>3390</x:v>
      </x:c>
      <x:c r="B1892" s="5">
        <x:v>46070</x:v>
      </x:c>
      <x:c r="C1892" s="5" t="s">
        <x:v>64</x:v>
      </x:c>
      <x:c r="D1892" s="5" t="s">
        <x:v>65</x:v>
      </x:c>
      <x:c r="E1892" s="5" t="s">
        <x:v>40</x:v>
      </x:c>
      <x:c r="F1892" s="5" t="s">
        <x:v>66</x:v>
      </x:c>
      <x:c r="G1892" s="5" t="s">
        <x:v>3391</x:v>
      </x:c>
      <x:c r="H1892" s="5" t="s">
        <x:v>104</x:v>
      </x:c>
      <x:c r="I1892" s="5" t="s">
        <x:v>176</x:v>
      </x:c>
      <x:c r="J1892" s="5" t="s">
        <x:v>93</x:v>
      </x:c>
      <x:c r="K1892" s="5" t="s">
        <x:v>86</x:v>
      </x:c>
      <x:c r="L1892" s="5" t="s">
        <x:v>16</x:v>
      </x:c>
      <x:c r="M1892" s="5" t="s">
        <x:v>112</x:v>
      </x:c>
      <x:c r="N1892" s="6">
        <x:v>1</x:v>
      </x:c>
      <x:c r="O1892" s="7">
        <x:v>34.590000000000003</x:v>
      </x:c>
      <x:c r="P1892" s="8">
        <x:v>0.20000000000000001</x:v>
      </x:c>
      <x:c r="Q1892" s="7">
        <x:v>18.460000000000001</x:v>
      </x:c>
      <x:c r="R1892" s="7">
        <x:v>27.670000000000002</x:v>
      </x:c>
      <x:c r="S1892" s="5" t="s">
        <x:v>49</x:v>
      </x:c>
      <x:c r="T1892" s="7">
        <x:v>142807.98000000001</x:v>
      </x:c>
      <x:c r="U1892" s="6"/>
      <x:c r="V1892" s="6"/>
      <x:c r="W1892" s="5" t="s">
        <x:v>50</x:v>
      </x:c>
      <x:c r="X1892" s="5" t="s">
        <x:v>80</x:v>
      </x:c>
    </x:row>
    <x:row r="1893">
      <x:c r="A1893" s="5" t="s">
        <x:v>3392</x:v>
      </x:c>
      <x:c r="B1893" s="5">
        <x:v>45403</x:v>
      </x:c>
      <x:c r="C1893" s="5" t="s">
        <x:v>53</x:v>
      </x:c>
      <x:c r="D1893" s="5" t="s">
        <x:v>54</x:v>
      </x:c>
      <x:c r="E1893" s="5" t="s">
        <x:v>55</x:v>
      </x:c>
      <x:c r="F1893" s="5" t="s">
        <x:v>56</x:v>
      </x:c>
      <x:c r="G1893" s="5" t="s">
        <x:v>3393</x:v>
      </x:c>
      <x:c r="H1893" s="5" t="s">
        <x:v>58</x:v>
      </x:c>
      <x:c r="I1893" s="5" t="s">
        <x:v>687</x:v>
      </x:c>
      <x:c r="J1893" s="5" t="s">
        <x:v>93</x:v>
      </x:c>
      <x:c r="K1893" s="5" t="s">
        <x:v>117</x:v>
      </x:c>
      <x:c r="L1893" s="5" t="s">
        <x:v>131</x:v>
      </x:c>
      <x:c r="M1893" s="5" t="s">
        <x:v>166</x:v>
      </x:c>
      <x:c r="N1893" s="6">
        <x:v>3</x:v>
      </x:c>
      <x:c r="O1893" s="7">
        <x:v>51.079999999999998</x:v>
      </x:c>
      <x:c r="P1893" s="8">
        <x:v>5.0000000000000003e-002</x:v>
      </x:c>
      <x:c r="Q1893" s="7">
        <x:v>36.490000000000002</x:v>
      </x:c>
      <x:c r="R1893" s="7">
        <x:v>145.58000000000001</x:v>
      </x:c>
      <x:c r="S1893" s="5" t="s">
        <x:v>49</x:v>
      </x:c>
      <x:c r="T1893" s="7">
        <x:v>63431.900000000001</x:v>
      </x:c>
      <x:c r="U1893" s="6"/>
      <x:c r="V1893" s="6"/>
      <x:c r="W1893" s="5" t="s">
        <x:v>50</x:v>
      </x:c>
      <x:c r="X1893" s="5" t="s">
        <x:v>70</x:v>
      </x:c>
    </x:row>
    <x:row r="1894">
      <x:c r="A1894" s="5" t="s">
        <x:v>3394</x:v>
      </x:c>
      <x:c r="B1894" s="5">
        <x:v>45952</x:v>
      </x:c>
      <x:c r="C1894" s="5" t="s">
        <x:v>185</x:v>
      </x:c>
      <x:c r="D1894" s="5" t="s">
        <x:v>186</x:v>
      </x:c>
      <x:c r="E1894" s="5" t="s">
        <x:v>90</x:v>
      </x:c>
      <x:c r="F1894" s="5" t="s">
        <x:v>41</x:v>
      </x:c>
      <x:c r="G1894" s="5" t="s">
        <x:v>2389</x:v>
      </x:c>
      <x:c r="H1894" s="5" t="s">
        <x:v>104</x:v>
      </x:c>
      <x:c r="I1894" s="5" t="s">
        <x:v>971</x:v>
      </x:c>
      <x:c r="J1894" s="5" t="s">
        <x:v>116</x:v>
      </x:c>
      <x:c r="K1894" s="5" t="s">
        <x:v>117</x:v>
      </x:c>
      <x:c r="L1894" s="5" t="s">
        <x:v>16</x:v>
      </x:c>
      <x:c r="M1894" s="5" t="s">
        <x:v>170</x:v>
      </x:c>
      <x:c r="N1894" s="6">
        <x:v>1</x:v>
      </x:c>
      <x:c r="O1894" s="7">
        <x:v>223.52000000000001</x:v>
      </x:c>
      <x:c r="P1894" s="8">
        <x:v>5.0000000000000003e-002</x:v>
      </x:c>
      <x:c r="Q1894" s="7">
        <x:v>127.25</x:v>
      </x:c>
      <x:c r="R1894" s="7">
        <x:v>212.34</x:v>
      </x:c>
      <x:c r="S1894" s="5" t="s">
        <x:v>49</x:v>
      </x:c>
      <x:c r="T1894" s="7">
        <x:v>126153.61</x:v>
      </x:c>
      <x:c r="U1894" s="6"/>
      <x:c r="V1894" s="6"/>
      <x:c r="W1894" s="5" t="s">
        <x:v>50</x:v>
      </x:c>
      <x:c r="X1894" s="5" t="s">
        <x:v>70</x:v>
      </x:c>
    </x:row>
    <x:row r="1895">
      <x:c r="A1895" s="5" t="s">
        <x:v>3395</x:v>
      </x:c>
      <x:c r="B1895" s="5">
        <x:v>45385</x:v>
      </x:c>
      <x:c r="C1895" s="5" t="s">
        <x:v>156</x:v>
      </x:c>
      <x:c r="D1895" s="5" t="s">
        <x:v>157</x:v>
      </x:c>
      <x:c r="E1895" s="5" t="s">
        <x:v>55</x:v>
      </x:c>
      <x:c r="F1895" s="5" t="s">
        <x:v>158</x:v>
      </x:c>
      <x:c r="G1895" s="5" t="s">
        <x:v>2849</x:v>
      </x:c>
      <x:c r="H1895" s="5" t="s">
        <x:v>58</x:v>
      </x:c>
      <x:c r="I1895" s="5" t="s">
        <x:v>272</x:v>
      </x:c>
      <x:c r="J1895" s="5" t="s">
        <x:v>93</x:v>
      </x:c>
      <x:c r="K1895" s="5" t="s">
        <x:v>61</x:v>
      </x:c>
      <x:c r="L1895" s="5" t="s">
        <x:v>16</x:v>
      </x:c>
      <x:c r="M1895" s="5" t="s">
        <x:v>322</x:v>
      </x:c>
      <x:c r="N1895" s="6">
        <x:v>1</x:v>
      </x:c>
      <x:c r="O1895" s="7">
        <x:v>51.75</x:v>
      </x:c>
      <x:c r="P1895" s="8">
        <x:v>0.14999999999999999</x:v>
      </x:c>
      <x:c r="Q1895" s="7">
        <x:v>33.710000000000001</x:v>
      </x:c>
      <x:c r="R1895" s="7">
        <x:v>43.990000000000002</x:v>
      </x:c>
      <x:c r="S1895" s="5" t="s">
        <x:v>49</x:v>
      </x:c>
      <x:c r="T1895" s="7">
        <x:v>189760.35000000001</x:v>
      </x:c>
      <x:c r="U1895" s="6"/>
      <x:c r="V1895" s="6"/>
      <x:c r="W1895" s="5" t="s">
        <x:v>50</x:v>
      </x:c>
      <x:c r="X1895" s="5" t="s">
        <x:v>70</x:v>
      </x:c>
    </x:row>
    <x:row r="1896">
      <x:c r="A1896" s="5" t="s">
        <x:v>3396</x:v>
      </x:c>
      <x:c r="B1896" s="5">
        <x:v>45909</x:v>
      </x:c>
      <x:c r="C1896" s="5" t="s">
        <x:v>194</x:v>
      </x:c>
      <x:c r="D1896" s="5" t="s">
        <x:v>195</x:v>
      </x:c>
      <x:c r="E1896" s="5" t="s">
        <x:v>90</x:v>
      </x:c>
      <x:c r="F1896" s="5" t="s">
        <x:v>158</x:v>
      </x:c>
      <x:c r="G1896" s="5" t="s">
        <x:v>698</x:v>
      </x:c>
      <x:c r="H1896" s="5" t="s">
        <x:v>58</x:v>
      </x:c>
      <x:c r="I1896" s="5" t="s">
        <x:v>346</x:v>
      </x:c>
      <x:c r="J1896" s="5" t="s">
        <x:v>60</x:v>
      </x:c>
      <x:c r="K1896" s="5" t="s">
        <x:v>117</x:v>
      </x:c>
      <x:c r="L1896" s="5" t="s">
        <x:v>47</x:v>
      </x:c>
      <x:c r="M1896" s="5" t="s">
        <x:v>118</x:v>
      </x:c>
      <x:c r="N1896" s="6">
        <x:v>2</x:v>
      </x:c>
      <x:c r="O1896" s="7">
        <x:v>126.81</x:v>
      </x:c>
      <x:c r="P1896" s="8">
        <x:v>0.10000000000000001</x:v>
      </x:c>
      <x:c r="Q1896" s="7">
        <x:v>65.200000000000003</x:v>
      </x:c>
      <x:c r="R1896" s="7">
        <x:v>228.25999999999999</x:v>
      </x:c>
      <x:c r="S1896" s="5" t="s">
        <x:v>49</x:v>
      </x:c>
      <x:c r="T1896" s="7">
        <x:v>70947.580000000002</x:v>
      </x:c>
      <x:c r="U1896" s="6"/>
      <x:c r="V1896" s="6"/>
      <x:c r="W1896" s="5" t="s">
        <x:v>50</x:v>
      </x:c>
      <x:c r="X1896" s="5" t="s">
        <x:v>97</x:v>
      </x:c>
    </x:row>
    <x:row r="1897">
      <x:c r="A1897" s="5" t="s">
        <x:v>3397</x:v>
      </x:c>
      <x:c r="B1897" s="5">
        <x:v>45734</x:v>
      </x:c>
      <x:c r="C1897" s="5" t="s">
        <x:v>194</x:v>
      </x:c>
      <x:c r="D1897" s="5" t="s">
        <x:v>195</x:v>
      </x:c>
      <x:c r="E1897" s="5" t="s">
        <x:v>90</x:v>
      </x:c>
      <x:c r="F1897" s="5" t="s">
        <x:v>158</x:v>
      </x:c>
      <x:c r="G1897" s="5" t="s">
        <x:v>1732</x:v>
      </x:c>
      <x:c r="H1897" s="5" t="s">
        <x:v>43</x:v>
      </x:c>
      <x:c r="I1897" s="5" t="s">
        <x:v>261</x:v>
      </x:c>
      <x:c r="J1897" s="5" t="s">
        <x:v>116</x:v>
      </x:c>
      <x:c r="K1897" s="5" t="s">
        <x:v>61</x:v>
      </x:c>
      <x:c r="L1897" s="5" t="s">
        <x:v>47</x:v>
      </x:c>
      <x:c r="M1897" s="5" t="s">
        <x:v>322</x:v>
      </x:c>
      <x:c r="N1897" s="6">
        <x:v>1</x:v>
      </x:c>
      <x:c r="O1897" s="7">
        <x:v>169.52000000000001</x:v>
      </x:c>
      <x:c r="P1897" s="8">
        <x:v>0.14999999999999999</x:v>
      </x:c>
      <x:c r="Q1897" s="7">
        <x:v>98.629999999999995</x:v>
      </x:c>
      <x:c r="R1897" s="7">
        <x:v>144.09</x:v>
      </x:c>
      <x:c r="S1897" s="5" t="s">
        <x:v>49</x:v>
      </x:c>
      <x:c r="T1897" s="7">
        <x:v>84388.509999999995</x:v>
      </x:c>
      <x:c r="U1897" s="6"/>
      <x:c r="V1897" s="6"/>
      <x:c r="W1897" s="5" t="s">
        <x:v>50</x:v>
      </x:c>
      <x:c r="X1897" s="5" t="s">
        <x:v>70</x:v>
      </x:c>
    </x:row>
    <x:row r="1898">
      <x:c r="A1898" s="5" t="s">
        <x:v>3398</x:v>
      </x:c>
      <x:c r="B1898" s="5">
        <x:v>45411</x:v>
      </x:c>
      <x:c r="C1898" s="5" t="s">
        <x:v>144</x:v>
      </x:c>
      <x:c r="D1898" s="5" t="s">
        <x:v>145</x:v>
      </x:c>
      <x:c r="E1898" s="5" t="s">
        <x:v>55</x:v>
      </x:c>
      <x:c r="F1898" s="5" t="s">
        <x:v>66</x:v>
      </x:c>
      <x:c r="G1898" s="5" t="s">
        <x:v>831</x:v>
      </x:c>
      <x:c r="H1898" s="5" t="s">
        <x:v>43</x:v>
      </x:c>
      <x:c r="I1898" s="5" t="s">
        <x:v>395</x:v>
      </x:c>
      <x:c r="J1898" s="5" t="s">
        <x:v>74</x:v>
      </x:c>
      <x:c r="K1898" s="5" t="s">
        <x:v>86</x:v>
      </x:c>
      <x:c r="L1898" s="5" t="s">
        <x:v>16</x:v>
      </x:c>
      <x:c r="M1898" s="5" t="s">
        <x:v>204</x:v>
      </x:c>
      <x:c r="N1898" s="6">
        <x:v>1</x:v>
      </x:c>
      <x:c r="O1898" s="7">
        <x:v>79.560000000000002</x:v>
      </x:c>
      <x:c r="P1898" s="8">
        <x:v>0.25</x:v>
      </x:c>
      <x:c r="Q1898" s="7">
        <x:v>37.950000000000003</x:v>
      </x:c>
      <x:c r="R1898" s="7">
        <x:v>59.670000000000002</x:v>
      </x:c>
      <x:c r="S1898" s="5" t="s">
        <x:v>49</x:v>
      </x:c>
      <x:c r="T1898" s="7">
        <x:v>193849.26000000001</x:v>
      </x:c>
      <x:c r="U1898" s="6"/>
      <x:c r="V1898" s="6"/>
      <x:c r="W1898" s="5" t="s">
        <x:v>50</x:v>
      </x:c>
      <x:c r="X1898" s="5" t="s">
        <x:v>51</x:v>
      </x:c>
    </x:row>
    <x:row r="1899">
      <x:c r="A1899" s="5" t="s">
        <x:v>3399</x:v>
      </x:c>
      <x:c r="B1899" s="5">
        <x:v>45847</x:v>
      </x:c>
      <x:c r="C1899" s="5" t="s">
        <x:v>340</x:v>
      </x:c>
      <x:c r="D1899" s="5" t="s">
        <x:v>341</x:v>
      </x:c>
      <x:c r="E1899" s="5" t="s">
        <x:v>55</x:v>
      </x:c>
      <x:c r="F1899" s="5" t="s">
        <x:v>66</x:v>
      </x:c>
      <x:c r="G1899" s="5" t="s">
        <x:v>664</x:v>
      </x:c>
      <x:c r="H1899" s="5" t="s">
        <x:v>43</x:v>
      </x:c>
      <x:c r="I1899" s="5" t="s">
        <x:v>44</x:v>
      </x:c>
      <x:c r="J1899" s="5" t="s">
        <x:v>45</x:v>
      </x:c>
      <x:c r="K1899" s="5" t="s">
        <x:v>46</x:v>
      </x:c>
      <x:c r="L1899" s="5" t="s">
        <x:v>94</x:v>
      </x:c>
      <x:c r="M1899" s="5" t="s">
        <x:v>281</x:v>
      </x:c>
      <x:c r="N1899" s="6">
        <x:v>1</x:v>
      </x:c>
      <x:c r="O1899" s="7">
        <x:v>275.81999999999999</x:v>
      </x:c>
      <x:c r="P1899" s="8">
        <x:v>0</x:v>
      </x:c>
      <x:c r="Q1899" s="7">
        <x:v>185.21000000000001</x:v>
      </x:c>
      <x:c r="R1899" s="7">
        <x:v>275.81999999999999</x:v>
      </x:c>
      <x:c r="S1899" s="5" t="s">
        <x:v>49</x:v>
      </x:c>
      <x:c r="T1899" s="7">
        <x:v>101145.83</x:v>
      </x:c>
      <x:c r="U1899" s="6"/>
      <x:c r="V1899" s="6"/>
      <x:c r="W1899" s="5" t="s">
        <x:v>50</x:v>
      </x:c>
      <x:c r="X1899" s="5" t="s">
        <x:v>80</x:v>
      </x:c>
    </x:row>
    <x:row r="1900">
      <x:c r="A1900" s="5" t="s">
        <x:v>3400</x:v>
      </x:c>
      <x:c r="B1900" s="5">
        <x:v>46023</x:v>
      </x:c>
      <x:c r="C1900" s="5" t="s">
        <x:v>200</x:v>
      </x:c>
      <x:c r="D1900" s="5" t="s">
        <x:v>201</x:v>
      </x:c>
      <x:c r="E1900" s="5" t="s">
        <x:v>40</x:v>
      </x:c>
      <x:c r="F1900" s="5" t="s">
        <x:v>227</x:v>
      </x:c>
      <x:c r="G1900" s="5" t="s">
        <x:v>3401</x:v>
      </x:c>
      <x:c r="H1900" s="5" t="s">
        <x:v>78</x:v>
      </x:c>
      <x:c r="I1900" s="5" t="s">
        <x:v>674</x:v>
      </x:c>
      <x:c r="J1900" s="5" t="s">
        <x:v>45</x:v>
      </x:c>
      <x:c r="K1900" s="5" t="s">
        <x:v>61</x:v>
      </x:c>
      <x:c r="L1900" s="5" t="s">
        <x:v>94</x:v>
      </x:c>
      <x:c r="M1900" s="5" t="s">
        <x:v>442</x:v>
      </x:c>
      <x:c r="N1900" s="6">
        <x:v>0</x:v>
      </x:c>
      <x:c r="O1900" s="7">
        <x:v>557.07000000000005</x:v>
      </x:c>
      <x:c r="P1900" s="8">
        <x:v>5.0000000000000003e-002</x:v>
      </x:c>
      <x:c r="Q1900" s="7">
        <x:v>285.98000000000002</x:v>
      </x:c>
      <x:c r="R1900" s="7">
        <x:v>0</x:v>
      </x:c>
      <x:c r="S1900" s="5" t="s">
        <x:v>49</x:v>
      </x:c>
      <x:c r="T1900" s="7">
        <x:v>73657.869999999995</x:v>
      </x:c>
      <x:c r="U1900" s="6"/>
      <x:c r="V1900" s="6"/>
      <x:c r="W1900" s="5" t="s">
        <x:v>151</x:v>
      </x:c>
      <x:c r="X1900" s="5" t="s">
        <x:v>51</x:v>
      </x:c>
    </x:row>
    <x:row r="1901">
      <x:c r="A1901" s="5" t="s">
        <x:v>3402</x:v>
      </x:c>
      <x:c r="B1901" s="5">
        <x:v>45545</x:v>
      </x:c>
      <x:c r="C1901" s="5" t="s">
        <x:v>185</x:v>
      </x:c>
      <x:c r="D1901" s="5" t="s">
        <x:v>186</x:v>
      </x:c>
      <x:c r="E1901" s="5" t="s">
        <x:v>90</x:v>
      </x:c>
      <x:c r="F1901" s="5" t="s">
        <x:v>41</x:v>
      </x:c>
      <x:c r="G1901" s="5" t="s">
        <x:v>3403</x:v>
      </x:c>
      <x:c r="H1901" s="5"/>
      <x:c r="I1901" s="5" t="s">
        <x:v>674</x:v>
      </x:c>
      <x:c r="J1901" s="5" t="s">
        <x:v>45</x:v>
      </x:c>
      <x:c r="K1901" s="5" t="s">
        <x:v>61</x:v>
      </x:c>
      <x:c r="L1901" s="5" t="s">
        <x:v>16</x:v>
      </x:c>
      <x:c r="M1901" s="5" t="s">
        <x:v>154</x:v>
      </x:c>
      <x:c r="N1901" s="6">
        <x:v>2</x:v>
      </x:c>
      <x:c r="O1901" s="7">
        <x:v>554.75</x:v>
      </x:c>
      <x:c r="P1901" s="8">
        <x:v>0.10000000000000001</x:v>
      </x:c>
      <x:c r="Q1901" s="7">
        <x:v>285.98000000000002</x:v>
      </x:c>
      <x:c r="R1901" s="7">
        <x:v>998.54999999999995</x:v>
      </x:c>
      <x:c r="S1901" s="5" t="s">
        <x:v>49</x:v>
      </x:c>
      <x:c r="T1901" s="7">
        <x:v>148910.81</x:v>
      </x:c>
      <x:c r="U1901" s="6"/>
      <x:c r="V1901" s="6"/>
      <x:c r="W1901" s="5" t="s">
        <x:v>50</x:v>
      </x:c>
      <x:c r="X1901" s="5" t="s">
        <x:v>80</x:v>
      </x:c>
    </x:row>
    <x:row r="1902">
      <x:c r="A1902" s="5" t="s">
        <x:v>3404</x:v>
      </x:c>
      <x:c r="B1902" s="5">
        <x:v>46054</x:v>
      </x:c>
      <x:c r="C1902" s="5" t="s">
        <x:v>144</x:v>
      </x:c>
      <x:c r="D1902" s="5" t="s">
        <x:v>145</x:v>
      </x:c>
      <x:c r="E1902" s="5" t="s">
        <x:v>55</x:v>
      </x:c>
      <x:c r="F1902" s="5" t="s">
        <x:v>66</x:v>
      </x:c>
      <x:c r="G1902" s="5" t="s">
        <x:v>3405</x:v>
      </x:c>
      <x:c r="H1902" s="5" t="s">
        <x:v>104</x:v>
      </x:c>
      <x:c r="I1902" s="5" t="s">
        <x:v>291</x:v>
      </x:c>
      <x:c r="J1902" s="5" t="s">
        <x:v>74</x:v>
      </x:c>
      <x:c r="K1902" s="5" t="s">
        <x:v>86</x:v>
      </x:c>
      <x:c r="L1902" s="5" t="s">
        <x:v>94</x:v>
      </x:c>
      <x:c r="M1902" s="5" t="s">
        <x:v>154</x:v>
      </x:c>
      <x:c r="N1902" s="6">
        <x:v>1</x:v>
      </x:c>
      <x:c r="O1902" s="7">
        <x:v>29.039999999999999</x:v>
      </x:c>
      <x:c r="P1902" s="8">
        <x:v>0.10000000000000001</x:v>
      </x:c>
      <x:c r="Q1902" s="7">
        <x:v>17.600000000000001</x:v>
      </x:c>
      <x:c r="R1902" s="7">
        <x:v>26.140000000000001</x:v>
      </x:c>
      <x:c r="S1902" s="5" t="s">
        <x:v>49</x:v>
      </x:c>
      <x:c r="T1902" s="7">
        <x:v>75405.059999999998</x:v>
      </x:c>
      <x:c r="U1902" s="6"/>
      <x:c r="V1902" s="6"/>
      <x:c r="W1902" s="5" t="s">
        <x:v>50</x:v>
      </x:c>
      <x:c r="X1902" s="5" t="s">
        <x:v>70</x:v>
      </x:c>
    </x:row>
    <x:row r="1903">
      <x:c r="A1903" s="5" t="s">
        <x:v>3406</x:v>
      </x:c>
      <x:c r="B1903" s="5">
        <x:v>45754</x:v>
      </x:c>
      <x:c r="C1903" s="5" t="s">
        <x:v>144</x:v>
      </x:c>
      <x:c r="D1903" s="5" t="s">
        <x:v>145</x:v>
      </x:c>
      <x:c r="E1903" s="5" t="s">
        <x:v>55</x:v>
      </x:c>
      <x:c r="F1903" s="5" t="s">
        <x:v>66</x:v>
      </x:c>
      <x:c r="G1903" s="5" t="s">
        <x:v>2411</x:v>
      </x:c>
      <x:c r="H1903" s="5" t="s">
        <x:v>43</x:v>
      </x:c>
      <x:c r="I1903" s="5" t="s">
        <x:v>257</x:v>
      </x:c>
      <x:c r="J1903" s="5" t="s">
        <x:v>74</x:v>
      </x:c>
      <x:c r="K1903" s="5" t="s">
        <x:v>86</x:v>
      </x:c>
      <x:c r="L1903" s="5" t="s">
        <x:v>16</x:v>
      </x:c>
      <x:c r="M1903" s="5" t="s">
        <x:v>322</x:v>
      </x:c>
      <x:c r="N1903" s="6">
        <x:v>1</x:v>
      </x:c>
      <x:c r="O1903" s="7">
        <x:v>94.569999999999993</x:v>
      </x:c>
      <x:c r="P1903" s="8">
        <x:v>0.20000000000000001</x:v>
      </x:c>
      <x:c r="Q1903" s="7">
        <x:v>62.619999999999997</x:v>
      </x:c>
      <x:c r="R1903" s="7">
        <x:v>75.659999999999997</x:v>
      </x:c>
      <x:c r="S1903" s="5" t="s">
        <x:v>49</x:v>
      </x:c>
      <x:c r="T1903" s="7">
        <x:v>201910.60000000001</x:v>
      </x:c>
      <x:c r="U1903" s="6"/>
      <x:c r="V1903" s="6"/>
      <x:c r="W1903" s="5" t="s">
        <x:v>50</x:v>
      </x:c>
      <x:c r="X1903" s="5" t="s">
        <x:v>80</x:v>
      </x:c>
    </x:row>
    <x:row r="1904">
      <x:c r="A1904" s="5" t="s">
        <x:v>3407</x:v>
      </x:c>
      <x:c r="B1904" s="5">
        <x:v>45507</x:v>
      </x:c>
      <x:c r="C1904" s="5" t="s">
        <x:v>216</x:v>
      </x:c>
      <x:c r="D1904" s="5" t="s">
        <x:v>217</x:v>
      </x:c>
      <x:c r="E1904" s="5" t="s">
        <x:v>40</x:v>
      </x:c>
      <x:c r="F1904" s="5" t="s">
        <x:v>102</x:v>
      </x:c>
      <x:c r="G1904" s="5" t="s">
        <x:v>1393</x:v>
      </x:c>
      <x:c r="H1904" s="5" t="s">
        <x:v>104</x:v>
      </x:c>
      <x:c r="I1904" s="5" t="s">
        <x:v>370</x:v>
      </x:c>
      <x:c r="J1904" s="5" t="s">
        <x:v>60</x:v>
      </x:c>
      <x:c r="K1904" s="5" t="s">
        <x:v>86</x:v>
      </x:c>
      <x:c r="L1904" s="5" t="s">
        <x:v>16</x:v>
      </x:c>
      <x:c r="M1904" s="5" t="s">
        <x:v>419</x:v>
      </x:c>
      <x:c r="N1904" s="6">
        <x:v>3</x:v>
      </x:c>
      <x:c r="O1904" s="7">
        <x:v>149.38</x:v>
      </x:c>
      <x:c r="P1904" s="8">
        <x:v>0.10000000000000001</x:v>
      </x:c>
      <x:c r="Q1904" s="7">
        <x:v>107.52</x:v>
      </x:c>
      <x:c r="R1904" s="7">
        <x:v>403.32999999999998</x:v>
      </x:c>
      <x:c r="S1904" s="5" t="s">
        <x:v>49</x:v>
      </x:c>
      <x:c r="T1904" s="7">
        <x:v>171916.69</x:v>
      </x:c>
      <x:c r="U1904" s="6">
        <x:v>205</x:v>
      </x:c>
      <x:c r="V1904" s="6">
        <x:v>16</x:v>
      </x:c>
      <x:c r="W1904" s="5" t="s">
        <x:v>50</x:v>
      </x:c>
      <x:c r="X1904" s="5" t="s">
        <x:v>97</x:v>
      </x:c>
    </x:row>
    <x:row r="1905">
      <x:c r="A1905" s="5" t="s">
        <x:v>3408</x:v>
      </x:c>
      <x:c r="B1905" s="5">
        <x:v>45892</x:v>
      </x:c>
      <x:c r="C1905" s="5" t="s">
        <x:v>162</x:v>
      </x:c>
      <x:c r="D1905" s="5" t="s">
        <x:v>163</x:v>
      </x:c>
      <x:c r="E1905" s="5" t="s">
        <x:v>40</x:v>
      </x:c>
      <x:c r="F1905" s="5" t="s">
        <x:v>158</x:v>
      </x:c>
      <x:c r="G1905" s="5" t="s">
        <x:v>2661</x:v>
      </x:c>
      <x:c r="H1905" s="5" t="s">
        <x:v>104</x:v>
      </x:c>
      <x:c r="I1905" s="5" t="s">
        <x:v>1065</x:v>
      </x:c>
      <x:c r="J1905" s="5" t="s">
        <x:v>93</x:v>
      </x:c>
      <x:c r="K1905" s="5" t="s">
        <x:v>86</x:v>
      </x:c>
      <x:c r="L1905" s="5" t="s">
        <x:v>16</x:v>
      </x:c>
      <x:c r="M1905" s="5" t="s">
        <x:v>154</x:v>
      </x:c>
      <x:c r="N1905" s="6">
        <x:v>1</x:v>
      </x:c>
      <x:c r="O1905" s="7">
        <x:v>39.219999999999999</x:v>
      </x:c>
      <x:c r="P1905" s="8">
        <x:v>0.25</x:v>
      </x:c>
      <x:c r="Q1905" s="7">
        <x:v>30.18</x:v>
      </x:c>
      <x:c r="R1905" s="7">
        <x:v>29.41</x:v>
      </x:c>
      <x:c r="S1905" s="5" t="s">
        <x:v>49</x:v>
      </x:c>
      <x:c r="T1905" s="7">
        <x:v>136743.72</x:v>
      </x:c>
      <x:c r="U1905" s="6"/>
      <x:c r="V1905" s="6"/>
      <x:c r="W1905" s="5" t="s">
        <x:v>50</x:v>
      </x:c>
      <x:c r="X1905" s="5" t="s">
        <x:v>70</x:v>
      </x:c>
    </x:row>
    <x:row r="1906">
      <x:c r="A1906" s="5" t="s">
        <x:v>3409</x:v>
      </x:c>
      <x:c r="B1906" s="5">
        <x:v>45922</x:v>
      </x:c>
      <x:c r="C1906" s="5" t="s">
        <x:v>162</x:v>
      </x:c>
      <x:c r="D1906" s="5" t="s">
        <x:v>163</x:v>
      </x:c>
      <x:c r="E1906" s="5" t="s">
        <x:v>40</x:v>
      </x:c>
      <x:c r="F1906" s="5" t="s">
        <x:v>158</x:v>
      </x:c>
      <x:c r="G1906" s="5" t="s">
        <x:v>2331</x:v>
      </x:c>
      <x:c r="H1906" s="5" t="s">
        <x:v>58</x:v>
      </x:c>
      <x:c r="I1906" s="5" t="s">
        <x:v>400</x:v>
      </x:c>
      <x:c r="J1906" s="5" t="s">
        <x:v>93</x:v>
      </x:c>
      <x:c r="K1906" s="5" t="s">
        <x:v>61</x:v>
      </x:c>
      <x:c r="L1906" s="5" t="s">
        <x:v>3203</x:v>
      </x:c>
      <x:c r="M1906" s="5" t="s">
        <x:v>258</x:v>
      </x:c>
      <x:c r="N1906" s="6">
        <x:v>1</x:v>
      </x:c>
      <x:c r="O1906" s="7">
        <x:v>30.280000000000001</x:v>
      </x:c>
      <x:c r="P1906" s="8">
        <x:v>0.25</x:v>
      </x:c>
      <x:c r="Q1906" s="7">
        <x:v>16.07</x:v>
      </x:c>
      <x:c r="R1906" s="7">
        <x:v>22.710000000000001</x:v>
      </x:c>
      <x:c r="S1906" s="5" t="s">
        <x:v>49</x:v>
      </x:c>
      <x:c r="T1906" s="7">
        <x:v>70778.440000000002</x:v>
      </x:c>
      <x:c r="U1906" s="6"/>
      <x:c r="V1906" s="6"/>
      <x:c r="W1906" s="5" t="s">
        <x:v>50</x:v>
      </x:c>
      <x:c r="X1906" s="5" t="s">
        <x:v>97</x:v>
      </x:c>
    </x:row>
    <x:row r="1907">
      <x:c r="A1907" s="5" t="s">
        <x:v>3410</x:v>
      </x:c>
      <x:c r="B1907" s="5">
        <x:v>46020</x:v>
      </x:c>
      <x:c r="C1907" s="5" t="s">
        <x:v>38</x:v>
      </x:c>
      <x:c r="D1907" s="5" t="s">
        <x:v>39</x:v>
      </x:c>
      <x:c r="E1907" s="5" t="s">
        <x:v>40</x:v>
      </x:c>
      <x:c r="F1907" s="5" t="s">
        <x:v>41</x:v>
      </x:c>
      <x:c r="G1907" s="5" t="s">
        <x:v>3411</x:v>
      </x:c>
      <x:c r="H1907" s="5" t="s">
        <x:v>43</x:v>
      </x:c>
      <x:c r="I1907" s="5" t="s">
        <x:v>520</x:v>
      </x:c>
      <x:c r="J1907" s="5" t="s">
        <x:v>116</x:v>
      </x:c>
      <x:c r="K1907" s="5" t="s">
        <x:v>117</x:v>
      </x:c>
      <x:c r="L1907" s="5" t="s">
        <x:v>16</x:v>
      </x:c>
      <x:c r="M1907" s="5" t="s">
        <x:v>166</x:v>
      </x:c>
      <x:c r="N1907" s="6">
        <x:v>2</x:v>
      </x:c>
      <x:c r="O1907" s="7">
        <x:v>290.19999999999999</x:v>
      </x:c>
      <x:c r="P1907" s="8">
        <x:v>0.10000000000000001</x:v>
      </x:c>
      <x:c r="Q1907" s="7">
        <x:v>161.09</x:v>
      </x:c>
      <x:c r="R1907" s="7">
        <x:v>522.36000000000001</x:v>
      </x:c>
      <x:c r="S1907" s="5" t="s">
        <x:v>49</x:v>
      </x:c>
      <x:c r="T1907" s="7">
        <x:v>186467.25</x:v>
      </x:c>
      <x:c r="U1907" s="6"/>
      <x:c r="V1907" s="6"/>
      <x:c r="W1907" s="5" t="s">
        <x:v>50</x:v>
      </x:c>
      <x:c r="X1907" s="5" t="s">
        <x:v>97</x:v>
      </x:c>
    </x:row>
    <x:row r="1908">
      <x:c r="A1908" s="5" t="s">
        <x:v>3412</x:v>
      </x:c>
      <x:c r="B1908" s="5">
        <x:v>45918</x:v>
      </x:c>
      <x:c r="C1908" s="5" t="s">
        <x:v>216</x:v>
      </x:c>
      <x:c r="D1908" s="5" t="s">
        <x:v>217</x:v>
      </x:c>
      <x:c r="E1908" s="5" t="s">
        <x:v>40</x:v>
      </x:c>
      <x:c r="F1908" s="5" t="s">
        <x:v>102</x:v>
      </x:c>
      <x:c r="G1908" s="5" t="s">
        <x:v>3413</x:v>
      </x:c>
      <x:c r="H1908" s="5" t="s">
        <x:v>58</x:v>
      </x:c>
      <x:c r="I1908" s="5" t="s">
        <x:v>250</x:v>
      </x:c>
      <x:c r="J1908" s="5" t="s">
        <x:v>60</x:v>
      </x:c>
      <x:c r="K1908" s="5" t="s">
        <x:v>46</x:v>
      </x:c>
      <x:c r="L1908" s="5" t="s">
        <x:v>16</x:v>
      </x:c>
      <x:c r="M1908" s="5" t="s">
        <x:v>442</x:v>
      </x:c>
      <x:c r="N1908" s="6">
        <x:v>1</x:v>
      </x:c>
      <x:c r="O1908" s="7">
        <x:v>213.62</x:v>
      </x:c>
      <x:c r="P1908" s="8">
        <x:v>5.0000000000000003e-002</x:v>
      </x:c>
      <x:c r="Q1908" s="7">
        <x:v>120.05</x:v>
      </x:c>
      <x:c r="R1908" s="7">
        <x:v>202.94</x:v>
      </x:c>
      <x:c r="S1908" s="5" t="s">
        <x:v>49</x:v>
      </x:c>
      <x:c r="T1908" s="7">
        <x:v>130275.56</x:v>
      </x:c>
      <x:c r="U1908" s="6">
        <x:v>164</x:v>
      </x:c>
      <x:c r="V1908" s="6">
        <x:v>26</x:v>
      </x:c>
      <x:c r="W1908" s="5" t="s">
        <x:v>50</x:v>
      </x:c>
      <x:c r="X1908" s="5" t="s">
        <x:v>80</x:v>
      </x:c>
    </x:row>
    <x:row r="1909">
      <x:c r="A1909" s="5" t="s">
        <x:v>3414</x:v>
      </x:c>
      <x:c r="B1909" s="5">
        <x:v>45564</x:v>
      </x:c>
      <x:c r="C1909" s="5" t="s">
        <x:v>178</x:v>
      </x:c>
      <x:c r="D1909" s="5" t="s">
        <x:v>179</x:v>
      </x:c>
      <x:c r="E1909" s="5" t="s">
        <x:v>90</x:v>
      </x:c>
      <x:c r="F1909" s="5" t="s">
        <x:v>66</x:v>
      </x:c>
      <x:c r="G1909" s="5" t="s">
        <x:v>559</x:v>
      </x:c>
      <x:c r="H1909" s="5" t="s">
        <x:v>78</x:v>
      </x:c>
      <x:c r="I1909" s="5" t="s">
        <x:v>365</x:v>
      </x:c>
      <x:c r="J1909" s="5" t="s">
        <x:v>74</x:v>
      </x:c>
      <x:c r="K1909" s="5" t="s">
        <x:v>117</x:v>
      </x:c>
      <x:c r="L1909" s="5" t="s">
        <x:v>47</x:v>
      </x:c>
      <x:c r="M1909" s="5" t="s">
        <x:v>136</x:v>
      </x:c>
      <x:c r="N1909" s="6">
        <x:v>-1</x:v>
      </x:c>
      <x:c r="O1909" s="7">
        <x:v>99.989999999999995</x:v>
      </x:c>
      <x:c r="P1909" s="8">
        <x:v>0.14999999999999999</x:v>
      </x:c>
      <x:c r="Q1909" s="7">
        <x:v>50.859999999999999</x:v>
      </x:c>
      <x:c r="R1909" s="7">
        <x:v>-84.989999999999995</x:v>
      </x:c>
      <x:c r="S1909" s="5" t="s">
        <x:v>49</x:v>
      </x:c>
      <x:c r="T1909" s="7">
        <x:v>75955.300000000003</x:v>
      </x:c>
      <x:c r="U1909" s="6"/>
      <x:c r="V1909" s="6"/>
      <x:c r="W1909" s="5" t="s">
        <x:v>96</x:v>
      </x:c>
      <x:c r="X1909" s="5" t="s">
        <x:v>80</x:v>
      </x:c>
    </x:row>
    <x:row r="1910">
      <x:c r="A1910" s="5" t="s">
        <x:v>3415</x:v>
      </x:c>
      <x:c r="B1910" s="5">
        <x:v>45624</x:v>
      </x:c>
      <x:c r="C1910" s="5" t="s">
        <x:v>88</x:v>
      </x:c>
      <x:c r="D1910" s="5" t="s">
        <x:v>89</x:v>
      </x:c>
      <x:c r="E1910" s="5" t="s">
        <x:v>90</x:v>
      </x:c>
      <x:c r="F1910" s="5" t="s">
        <x:v>56</x:v>
      </x:c>
      <x:c r="G1910" s="5" t="s">
        <x:v>3002</x:v>
      </x:c>
      <x:c r="H1910" s="5" t="s">
        <x:v>104</x:v>
      </x:c>
      <x:c r="I1910" s="5" t="s">
        <x:v>616</x:v>
      </x:c>
      <x:c r="J1910" s="5" t="s">
        <x:v>74</x:v>
      </x:c>
      <x:c r="K1910" s="5" t="s">
        <x:v>61</x:v>
      </x:c>
      <x:c r="L1910" s="5" t="s">
        <x:v>16</x:v>
      </x:c>
      <x:c r="M1910" s="5" t="s">
        <x:v>414</x:v>
      </x:c>
      <x:c r="N1910" s="6">
        <x:v>1</x:v>
      </x:c>
      <x:c r="O1910" s="7">
        <x:v>94.219999999999999</x:v>
      </x:c>
      <x:c r="P1910" s="8">
        <x:v>0</x:v>
      </x:c>
      <x:c r="Q1910" s="7">
        <x:v>64.439999999999998</x:v>
      </x:c>
      <x:c r="R1910" s="7">
        <x:v>94.219999999999999</x:v>
      </x:c>
      <x:c r="S1910" s="5" t="s">
        <x:v>49</x:v>
      </x:c>
      <x:c r="T1910" s="7">
        <x:v>177999.67999999999</x:v>
      </x:c>
      <x:c r="U1910" s="6"/>
      <x:c r="V1910" s="6"/>
      <x:c r="W1910" s="5" t="s">
        <x:v>50</x:v>
      </x:c>
      <x:c r="X1910" s="5" t="s">
        <x:v>97</x:v>
      </x:c>
    </x:row>
    <x:row r="1911">
      <x:c r="A1911" s="5" t="s">
        <x:v>3416</x:v>
      </x:c>
      <x:c r="B1911" s="5">
        <x:v>45560</x:v>
      </x:c>
      <x:c r="C1911" s="5" t="s">
        <x:v>178</x:v>
      </x:c>
      <x:c r="D1911" s="5" t="s">
        <x:v>179</x:v>
      </x:c>
      <x:c r="E1911" s="5" t="s">
        <x:v>90</x:v>
      </x:c>
      <x:c r="F1911" s="5" t="s">
        <x:v>66</x:v>
      </x:c>
      <x:c r="G1911" s="5" t="s">
        <x:v>3417</x:v>
      </x:c>
      <x:c r="H1911" s="5" t="s">
        <x:v>43</x:v>
      </x:c>
      <x:c r="I1911" s="5" t="s">
        <x:v>210</x:v>
      </x:c>
      <x:c r="J1911" s="5" t="s">
        <x:v>116</x:v>
      </x:c>
      <x:c r="K1911" s="5" t="s">
        <x:v>61</x:v>
      </x:c>
      <x:c r="L1911" s="5" t="s">
        <x:v>94</x:v>
      </x:c>
      <x:c r="M1911" s="5" t="s">
        <x:v>376</x:v>
      </x:c>
      <x:c r="N1911" s="6">
        <x:v>6</x:v>
      </x:c>
      <x:c r="O1911" s="7">
        <x:v>395.05000000000001</x:v>
      </x:c>
      <x:c r="P1911" s="8">
        <x:v>0.25</x:v>
      </x:c>
      <x:c r="Q1911" s="7">
        <x:v>229.88999999999999</x:v>
      </x:c>
      <x:c r="R1911" s="7">
        <x:v>1777.73</x:v>
      </x:c>
      <x:c r="S1911" s="5" t="s">
        <x:v>49</x:v>
      </x:c>
      <x:c r="T1911" s="7">
        <x:v>91454.100000000006</x:v>
      </x:c>
      <x:c r="U1911" s="6"/>
      <x:c r="V1911" s="6"/>
      <x:c r="W1911" s="5" t="s">
        <x:v>50</x:v>
      </x:c>
      <x:c r="X1911" s="5" t="s">
        <x:v>80</x:v>
      </x:c>
    </x:row>
    <x:row r="1912">
      <x:c r="A1912" s="5" t="s">
        <x:v>3418</x:v>
      </x:c>
      <x:c r="B1912" s="5">
        <x:v>45382</x:v>
      </x:c>
      <x:c r="C1912" s="5" t="s">
        <x:v>194</x:v>
      </x:c>
      <x:c r="D1912" s="5" t="s">
        <x:v>195</x:v>
      </x:c>
      <x:c r="E1912" s="5" t="s">
        <x:v>90</x:v>
      </x:c>
      <x:c r="F1912" s="5" t="s">
        <x:v>158</x:v>
      </x:c>
      <x:c r="G1912" s="5" t="s">
        <x:v>3419</x:v>
      </x:c>
      <x:c r="H1912" s="5" t="s">
        <x:v>43</x:v>
      </x:c>
      <x:c r="I1912" s="5" t="s">
        <x:v>253</x:v>
      </x:c>
      <x:c r="J1912" s="5" t="s">
        <x:v>116</x:v>
      </x:c>
      <x:c r="K1912" s="5" t="s">
        <x:v>46</x:v>
      </x:c>
      <x:c r="L1912" s="5" t="s">
        <x:v>16</x:v>
      </x:c>
      <x:c r="M1912" s="5" t="s">
        <x:v>122</x:v>
      </x:c>
      <x:c r="N1912" s="6">
        <x:v>2</x:v>
      </x:c>
      <x:c r="O1912" s="7">
        <x:v>251.63999999999999</x:v>
      </x:c>
      <x:c r="P1912" s="8">
        <x:v>0.10000000000000001</x:v>
      </x:c>
      <x:c r="Q1912" s="7">
        <x:v>123.59999999999999</x:v>
      </x:c>
      <x:c r="R1912" s="7">
        <x:v>452.94999999999999</x:v>
      </x:c>
      <x:c r="S1912" s="5" t="s">
        <x:v>49</x:v>
      </x:c>
      <x:c r="T1912" s="7">
        <x:v>146311.32000000001</x:v>
      </x:c>
      <x:c r="U1912" s="6"/>
      <x:c r="V1912" s="6"/>
      <x:c r="W1912" s="5" t="s">
        <x:v>50</x:v>
      </x:c>
      <x:c r="X1912" s="5" t="s">
        <x:v>80</x:v>
      </x:c>
    </x:row>
    <x:row r="1913">
      <x:c r="A1913" s="5" t="s">
        <x:v>3420</x:v>
      </x:c>
      <x:c r="B1913" s="5">
        <x:v>46049</x:v>
      </x:c>
      <x:c r="C1913" s="5" t="s">
        <x:v>64</x:v>
      </x:c>
      <x:c r="D1913" s="5" t="s">
        <x:v>65</x:v>
      </x:c>
      <x:c r="E1913" s="5" t="s">
        <x:v>40</x:v>
      </x:c>
      <x:c r="F1913" s="5" t="s">
        <x:v>66</x:v>
      </x:c>
      <x:c r="G1913" s="5" t="s">
        <x:v>2327</x:v>
      </x:c>
      <x:c r="H1913" s="5" t="s">
        <x:v>104</x:v>
      </x:c>
      <x:c r="I1913" s="5" t="s">
        <x:v>203</x:v>
      </x:c>
      <x:c r="J1913" s="5" t="s">
        <x:v>60</x:v>
      </x:c>
      <x:c r="K1913" s="5" t="s">
        <x:v>86</x:v>
      </x:c>
      <x:c r="L1913" s="5" t="s">
        <x:v>16</x:v>
      </x:c>
      <x:c r="M1913" s="5" t="s">
        <x:v>69</x:v>
      </x:c>
      <x:c r="N1913" s="6">
        <x:v>1</x:v>
      </x:c>
      <x:c r="O1913" s="7">
        <x:v>126.67</x:v>
      </x:c>
      <x:c r="P1913" s="8">
        <x:v>0.25</x:v>
      </x:c>
      <x:c r="Q1913" s="7">
        <x:v>103.51000000000001</x:v>
      </x:c>
      <x:c r="R1913" s="7">
        <x:v>95</x:v>
      </x:c>
      <x:c r="S1913" s="5" t="s">
        <x:v>49</x:v>
      </x:c>
      <x:c r="T1913" s="7">
        <x:v>164515.54999999999</x:v>
      </x:c>
      <x:c r="U1913" s="6"/>
      <x:c r="V1913" s="6"/>
      <x:c r="W1913" s="5" t="s">
        <x:v>50</x:v>
      </x:c>
      <x:c r="X1913" s="5" t="s">
        <x:v>97</x:v>
      </x:c>
    </x:row>
    <x:row r="1914">
      <x:c r="A1914" s="5" t="s">
        <x:v>3421</x:v>
      </x:c>
      <x:c r="B1914" s="5">
        <x:v>46075</x:v>
      </x:c>
      <x:c r="C1914" s="5" t="s">
        <x:v>88</x:v>
      </x:c>
      <x:c r="D1914" s="5" t="s">
        <x:v>89</x:v>
      </x:c>
      <x:c r="E1914" s="5" t="s">
        <x:v>90</x:v>
      </x:c>
      <x:c r="F1914" s="5" t="s">
        <x:v>56</x:v>
      </x:c>
      <x:c r="G1914" s="5" t="s">
        <x:v>1519</x:v>
      </x:c>
      <x:c r="H1914" s="5" t="s">
        <x:v>104</x:v>
      </x:c>
      <x:c r="I1914" s="5" t="s">
        <x:v>73</x:v>
      </x:c>
      <x:c r="J1914" s="5" t="s">
        <x:v>74</x:v>
      </x:c>
      <x:c r="K1914" s="5" t="s">
        <x:v>46</x:v>
      </x:c>
      <x:c r="L1914" s="5" t="s">
        <x:v>47</x:v>
      </x:c>
      <x:c r="M1914" s="5" t="s">
        <x:v>189</x:v>
      </x:c>
      <x:c r="N1914" s="6">
        <x:v>5</x:v>
      </x:c>
      <x:c r="O1914" s="7">
        <x:v>91.230000000000004</x:v>
      </x:c>
      <x:c r="P1914" s="8">
        <x:v>0.14999999999999999</x:v>
      </x:c>
      <x:c r="Q1914" s="7">
        <x:v>45.390000000000001</x:v>
      </x:c>
      <x:c r="R1914" s="7">
        <x:v>387.73000000000002</x:v>
      </x:c>
      <x:c r="S1914" s="5" t="s">
        <x:v>49</x:v>
      </x:c>
      <x:c r="T1914" s="7">
        <x:v>100961.33</x:v>
      </x:c>
      <x:c r="U1914" s="6"/>
      <x:c r="V1914" s="6"/>
      <x:c r="W1914" s="5" t="s">
        <x:v>50</x:v>
      </x:c>
      <x:c r="X1914" s="5" t="s">
        <x:v>80</x:v>
      </x:c>
    </x:row>
    <x:row r="1915">
      <x:c r="A1915" s="5" t="s">
        <x:v>3422</x:v>
      </x:c>
      <x:c r="B1915" s="5" t="s">
        <x:v>99</x:v>
      </x:c>
      <x:c r="C1915" s="5" t="s">
        <x:v>53</x:v>
      </x:c>
      <x:c r="D1915" s="5" t="s">
        <x:v>54</x:v>
      </x:c>
      <x:c r="E1915" s="5" t="s">
        <x:v>55</x:v>
      </x:c>
      <x:c r="F1915" s="5" t="s">
        <x:v>56</x:v>
      </x:c>
      <x:c r="G1915" s="5" t="s">
        <x:v>1548</x:v>
      </x:c>
      <x:c r="H1915" s="5" t="s">
        <x:v>104</x:v>
      </x:c>
      <x:c r="I1915" s="5" t="s">
        <x:v>706</x:v>
      </x:c>
      <x:c r="J1915" s="5" t="s">
        <x:v>45</x:v>
      </x:c>
      <x:c r="K1915" s="5" t="s">
        <x:v>117</x:v>
      </x:c>
      <x:c r="L1915" s="5" t="s">
        <x:v>16</x:v>
      </x:c>
      <x:c r="M1915" s="5" t="s">
        <x:v>236</x:v>
      </x:c>
      <x:c r="N1915" s="6">
        <x:v>1</x:v>
      </x:c>
      <x:c r="O1915" s="7">
        <x:v>630.98000000000002</x:v>
      </x:c>
      <x:c r="P1915" s="8">
        <x:v>5.0000000000000003e-002</x:v>
      </x:c>
      <x:c r="Q1915" s="7">
        <x:v>426.80000000000001</x:v>
      </x:c>
      <x:c r="R1915" s="7">
        <x:v>599.42999999999995</x:v>
      </x:c>
      <x:c r="S1915" s="5" t="s">
        <x:v>49</x:v>
      </x:c>
      <x:c r="T1915" s="7"/>
      <x:c r="U1915" s="6"/>
      <x:c r="V1915" s="6"/>
      <x:c r="W1915" s="5" t="s">
        <x:v>50</x:v>
      </x:c>
      <x:c r="X1915" s="5" t="s">
        <x:v>51</x:v>
      </x:c>
    </x:row>
    <x:row r="1916">
      <x:c r="A1916" s="5" t="s">
        <x:v>3423</x:v>
      </x:c>
      <x:c r="B1916" s="5">
        <x:v>45538</x:v>
      </x:c>
      <x:c r="C1916" s="5" t="s">
        <x:v>162</x:v>
      </x:c>
      <x:c r="D1916" s="5" t="s">
        <x:v>163</x:v>
      </x:c>
      <x:c r="E1916" s="5" t="s">
        <x:v>40</x:v>
      </x:c>
      <x:c r="F1916" s="5" t="s">
        <x:v>158</x:v>
      </x:c>
      <x:c r="G1916" s="5" t="s">
        <x:v>3424</x:v>
      </x:c>
      <x:c r="H1916" s="5" t="s">
        <x:v>78</x:v>
      </x:c>
      <x:c r="I1916" s="5" t="s">
        <x:v>706</x:v>
      </x:c>
      <x:c r="J1916" s="5" t="s">
        <x:v>45</x:v>
      </x:c>
      <x:c r="K1916" s="5" t="s">
        <x:v>117</x:v>
      </x:c>
      <x:c r="L1916" s="5" t="s">
        <x:v>16</x:v>
      </x:c>
      <x:c r="M1916" s="5" t="s">
        <x:v>281</x:v>
      </x:c>
      <x:c r="N1916" s="6">
        <x:v>1</x:v>
      </x:c>
      <x:c r="O1916" s="7">
        <x:v>616.63999999999999</x:v>
      </x:c>
      <x:c r="P1916" s="8">
        <x:v>0</x:v>
      </x:c>
      <x:c r="Q1916" s="7">
        <x:v>426.80000000000001</x:v>
      </x:c>
      <x:c r="R1916" s="7">
        <x:v>616.63999999999999</x:v>
      </x:c>
      <x:c r="S1916" s="5" t="s">
        <x:v>49</x:v>
      </x:c>
      <x:c r="T1916" s="7">
        <x:v>176169.51000000001</x:v>
      </x:c>
      <x:c r="U1916" s="6"/>
      <x:c r="V1916" s="6"/>
      <x:c r="W1916" s="5" t="s">
        <x:v>50</x:v>
      </x:c>
      <x:c r="X1916" s="5" t="s">
        <x:v>97</x:v>
      </x:c>
    </x:row>
    <x:row r="1917">
      <x:c r="A1917" s="5" t="s">
        <x:v>3425</x:v>
      </x:c>
      <x:c r="B1917" s="5">
        <x:v>45349</x:v>
      </x:c>
      <x:c r="C1917" s="5" t="s">
        <x:v>156</x:v>
      </x:c>
      <x:c r="D1917" s="5" t="s">
        <x:v>157</x:v>
      </x:c>
      <x:c r="E1917" s="5" t="s">
        <x:v>55</x:v>
      </x:c>
      <x:c r="F1917" s="5" t="s">
        <x:v>158</x:v>
      </x:c>
      <x:c r="G1917" s="5" t="s">
        <x:v>1846</x:v>
      </x:c>
      <x:c r="H1917" s="5" t="s">
        <x:v>78</x:v>
      </x:c>
      <x:c r="I1917" s="5" t="s">
        <x:v>894</x:v>
      </x:c>
      <x:c r="J1917" s="5" t="s">
        <x:v>45</x:v>
      </x:c>
      <x:c r="K1917" s="5" t="s">
        <x:v>46</x:v>
      </x:c>
      <x:c r="L1917" s="5" t="s">
        <x:v>16</x:v>
      </x:c>
      <x:c r="M1917" s="5" t="s">
        <x:v>222</x:v>
      </x:c>
      <x:c r="N1917" s="6">
        <x:v>1</x:v>
      </x:c>
      <x:c r="O1917" s="7">
        <x:v>375.80000000000001</x:v>
      </x:c>
      <x:c r="P1917" s="8">
        <x:v>0</x:v>
      </x:c>
      <x:c r="Q1917" s="7">
        <x:v>197.65000000000001</x:v>
      </x:c>
      <x:c r="R1917" s="7">
        <x:v>375.80000000000001</x:v>
      </x:c>
      <x:c r="S1917" s="5" t="s">
        <x:v>49</x:v>
      </x:c>
      <x:c r="T1917" s="7">
        <x:v>156754.04999999999</x:v>
      </x:c>
      <x:c r="U1917" s="6"/>
      <x:c r="V1917" s="6"/>
      <x:c r="W1917" s="5" t="s">
        <x:v>50</x:v>
      </x:c>
      <x:c r="X1917" s="5" t="s">
        <x:v>80</x:v>
      </x:c>
    </x:row>
    <x:row r="1918">
      <x:c r="A1918" s="5" t="s">
        <x:v>3426</x:v>
      </x:c>
      <x:c r="B1918" s="5">
        <x:v>46002</x:v>
      </x:c>
      <x:c r="C1918" s="5" t="s">
        <x:v>88</x:v>
      </x:c>
      <x:c r="D1918" s="5" t="s">
        <x:v>89</x:v>
      </x:c>
      <x:c r="E1918" s="5" t="s">
        <x:v>90</x:v>
      </x:c>
      <x:c r="F1918" s="5" t="s">
        <x:v>56</x:v>
      </x:c>
      <x:c r="G1918" s="5" t="s">
        <x:v>540</x:v>
      </x:c>
      <x:c r="H1918" s="5" t="s">
        <x:v>58</x:v>
      </x:c>
      <x:c r="I1918" s="5" t="s">
        <x:v>855</x:v>
      </x:c>
      <x:c r="J1918" s="5" t="s">
        <x:v>116</x:v>
      </x:c>
      <x:c r="K1918" s="5" t="s">
        <x:v>46</x:v>
      </x:c>
      <x:c r="L1918" s="5" t="s">
        <x:v>16</x:v>
      </x:c>
      <x:c r="M1918" s="5" t="s">
        <x:v>236</x:v>
      </x:c>
      <x:c r="N1918" s="6">
        <x:v>1</x:v>
      </x:c>
      <x:c r="O1918" s="7">
        <x:v>83.599999999999994</x:v>
      </x:c>
      <x:c r="P1918" s="8">
        <x:v>0</x:v>
      </x:c>
      <x:c r="Q1918" s="7">
        <x:v>50.420000000000002</x:v>
      </x:c>
      <x:c r="R1918" s="7">
        <x:v>83.599999999999994</x:v>
      </x:c>
      <x:c r="S1918" s="5" t="s">
        <x:v>49</x:v>
      </x:c>
      <x:c r="T1918" s="7">
        <x:v>186128.69</x:v>
      </x:c>
      <x:c r="U1918" s="6"/>
      <x:c r="V1918" s="6"/>
      <x:c r="W1918" s="5" t="s">
        <x:v>50</x:v>
      </x:c>
      <x:c r="X1918" s="5" t="s">
        <x:v>70</x:v>
      </x:c>
    </x:row>
    <x:row r="1919">
      <x:c r="A1919" s="5" t="s">
        <x:v>3427</x:v>
      </x:c>
      <x:c r="B1919" s="5">
        <x:v>46194</x:v>
      </x:c>
      <x:c r="C1919" s="5" t="s">
        <x:v>162</x:v>
      </x:c>
      <x:c r="D1919" s="5" t="s">
        <x:v>163</x:v>
      </x:c>
      <x:c r="E1919" s="5" t="s">
        <x:v>40</x:v>
      </x:c>
      <x:c r="F1919" s="5" t="s">
        <x:v>158</x:v>
      </x:c>
      <x:c r="G1919" s="5" t="s">
        <x:v>698</x:v>
      </x:c>
      <x:c r="H1919" s="5" t="s">
        <x:v>58</x:v>
      </x:c>
      <x:c r="I1919" s="5" t="s">
        <x:v>221</x:v>
      </x:c>
      <x:c r="J1919" s="5" t="s">
        <x:v>60</x:v>
      </x:c>
      <x:c r="K1919" s="5" t="s">
        <x:v>117</x:v>
      </x:c>
      <x:c r="L1919" s="5" t="s">
        <x:v>16</x:v>
      </x:c>
      <x:c r="M1919" s="5" t="s">
        <x:v>329</x:v>
      </x:c>
      <x:c r="N1919" s="6">
        <x:v>1</x:v>
      </x:c>
      <x:c r="O1919" s="7">
        <x:v>179.00999999999999</x:v>
      </x:c>
      <x:c r="P1919" s="8">
        <x:v>5.0000000000000003e-002</x:v>
      </x:c>
      <x:c r="Q1919" s="7">
        <x:v>108.97</x:v>
      </x:c>
      <x:c r="R1919" s="7">
        <x:v>170.06</x:v>
      </x:c>
      <x:c r="S1919" s="5" t="s">
        <x:v>49</x:v>
      </x:c>
      <x:c r="T1919" s="7">
        <x:v>125192.92999999999</x:v>
      </x:c>
      <x:c r="U1919" s="6"/>
      <x:c r="V1919" s="6"/>
      <x:c r="W1919" s="5" t="s">
        <x:v>50</x:v>
      </x:c>
      <x:c r="X1919" s="5" t="s">
        <x:v>80</x:v>
      </x:c>
    </x:row>
    <x:row r="1920">
      <x:c r="A1920" s="5" t="s">
        <x:v>3428</x:v>
      </x:c>
      <x:c r="B1920" s="5">
        <x:v>45815</x:v>
      </x:c>
      <x:c r="C1920" s="5" t="s">
        <x:v>82</x:v>
      </x:c>
      <x:c r="D1920" s="5" t="s">
        <x:v>83</x:v>
      </x:c>
      <x:c r="E1920" s="5" t="s">
        <x:v>40</x:v>
      </x:c>
      <x:c r="F1920" s="5" t="s">
        <x:v>56</x:v>
      </x:c>
      <x:c r="G1920" s="5" t="s">
        <x:v>1155</x:v>
      </x:c>
      <x:c r="H1920" s="5" t="s">
        <x:v>43</x:v>
      </x:c>
      <x:c r="I1920" s="5" t="s">
        <x:v>1065</x:v>
      </x:c>
      <x:c r="J1920" s="5" t="s">
        <x:v>93</x:v>
      </x:c>
      <x:c r="K1920" s="5" t="s">
        <x:v>86</x:v>
      </x:c>
      <x:c r="L1920" s="5" t="s">
        <x:v>16</x:v>
      </x:c>
      <x:c r="M1920" s="5" t="s">
        <x:v>471</x:v>
      </x:c>
      <x:c r="N1920" s="6">
        <x:v>1</x:v>
      </x:c>
      <x:c r="O1920" s="7">
        <x:v>40.850000000000001</x:v>
      </x:c>
      <x:c r="P1920" s="8">
        <x:v>0</x:v>
      </x:c>
      <x:c r="Q1920" s="7">
        <x:v>30.18</x:v>
      </x:c>
      <x:c r="R1920" s="7">
        <x:v>40.850000000000001</x:v>
      </x:c>
      <x:c r="S1920" s="5" t="s">
        <x:v>49</x:v>
      </x:c>
      <x:c r="T1920" s="7">
        <x:v>140660.13</x:v>
      </x:c>
      <x:c r="U1920" s="6"/>
      <x:c r="V1920" s="6"/>
      <x:c r="W1920" s="5" t="s">
        <x:v>50</x:v>
      </x:c>
      <x:c r="X1920" s="5" t="s">
        <x:v>51</x:v>
      </x:c>
    </x:row>
    <x:row r="1921">
      <x:c r="A1921" s="5" t="s">
        <x:v>3429</x:v>
      </x:c>
      <x:c r="B1921" s="5">
        <x:v>45544</x:v>
      </x:c>
      <x:c r="C1921" s="5" t="s">
        <x:v>53</x:v>
      </x:c>
      <x:c r="D1921" s="5" t="s">
        <x:v>54</x:v>
      </x:c>
      <x:c r="E1921" s="5" t="s">
        <x:v>55</x:v>
      </x:c>
      <x:c r="F1921" s="5" t="s">
        <x:v>56</x:v>
      </x:c>
      <x:c r="G1921" s="5" t="s">
        <x:v>938</x:v>
      </x:c>
      <x:c r="H1921" s="5" t="s">
        <x:v>58</x:v>
      </x:c>
      <x:c r="I1921" s="5" t="s">
        <x:v>514</x:v>
      </x:c>
      <x:c r="J1921" s="5" t="s">
        <x:v>116</x:v>
      </x:c>
      <x:c r="K1921" s="5" t="s">
        <x:v>46</x:v>
      </x:c>
      <x:c r="L1921" s="5" t="s">
        <x:v>16</x:v>
      </x:c>
      <x:c r="M1921" s="5" t="s">
        <x:v>489</x:v>
      </x:c>
      <x:c r="N1921" s="6">
        <x:v>-1</x:v>
      </x:c>
      <x:c r="O1921" s="7">
        <x:v>230.41</x:v>
      </x:c>
      <x:c r="P1921" s="8">
        <x:v>0</x:v>
      </x:c>
      <x:c r="Q1921" s="7">
        <x:v>137.99000000000001</x:v>
      </x:c>
      <x:c r="R1921" s="7">
        <x:v>-230.41</x:v>
      </x:c>
      <x:c r="S1921" s="5" t="s">
        <x:v>49</x:v>
      </x:c>
      <x:c r="T1921" s="7">
        <x:v>192079.57999999999</x:v>
      </x:c>
      <x:c r="U1921" s="6"/>
      <x:c r="V1921" s="6"/>
      <x:c r="W1921" s="5" t="s">
        <x:v>96</x:v>
      </x:c>
      <x:c r="X1921" s="5" t="s">
        <x:v>51</x:v>
      </x:c>
    </x:row>
    <x:row r="1922">
      <x:c r="A1922" s="5" t="s">
        <x:v>3430</x:v>
      </x:c>
      <x:c r="B1922" s="5">
        <x:v>46090</x:v>
      </x:c>
      <x:c r="C1922" s="5" t="s">
        <x:v>247</x:v>
      </x:c>
      <x:c r="D1922" s="5" t="s">
        <x:v>248</x:v>
      </x:c>
      <x:c r="E1922" s="5" t="s">
        <x:v>40</x:v>
      </x:c>
      <x:c r="F1922" s="5" t="s">
        <x:v>102</x:v>
      </x:c>
      <x:c r="G1922" s="5" t="s">
        <x:v>2168</x:v>
      </x:c>
      <x:c r="H1922" s="5" t="s">
        <x:v>78</x:v>
      </x:c>
      <x:c r="I1922" s="5" t="s">
        <x:v>372</x:v>
      </x:c>
      <x:c r="J1922" s="5" t="s">
        <x:v>116</x:v>
      </x:c>
      <x:c r="K1922" s="5" t="s">
        <x:v>46</x:v>
      </x:c>
      <x:c r="L1922" s="5" t="s">
        <x:v>16</x:v>
      </x:c>
      <x:c r="M1922" s="5" t="s">
        <x:v>118</x:v>
      </x:c>
      <x:c r="N1922" s="6">
        <x:v>1</x:v>
      </x:c>
      <x:c r="O1922" s="7">
        <x:v>351.56</x:v>
      </x:c>
      <x:c r="P1922" s="8">
        <x:v>5.0000000000000003e-002</x:v>
      </x:c>
      <x:c r="Q1922" s="7">
        <x:v>226.47</x:v>
      </x:c>
      <x:c r="R1922" s="7">
        <x:v>333.98000000000002</x:v>
      </x:c>
      <x:c r="S1922" s="5" t="s">
        <x:v>49</x:v>
      </x:c>
      <x:c r="T1922" s="7">
        <x:v>141560.28</x:v>
      </x:c>
      <x:c r="U1922" s="6"/>
      <x:c r="V1922" s="6"/>
      <x:c r="W1922" s="5" t="s">
        <x:v>50</x:v>
      </x:c>
      <x:c r="X1922" s="5" t="s">
        <x:v>97</x:v>
      </x:c>
    </x:row>
    <x:row r="1923">
      <x:c r="A1923" s="5" t="s">
        <x:v>3431</x:v>
      </x:c>
      <x:c r="B1923" s="5">
        <x:v>45953</x:v>
      </x:c>
      <x:c r="C1923" s="5" t="s">
        <x:v>144</x:v>
      </x:c>
      <x:c r="D1923" s="5" t="s">
        <x:v>145</x:v>
      </x:c>
      <x:c r="E1923" s="5" t="s">
        <x:v>55</x:v>
      </x:c>
      <x:c r="F1923" s="5" t="s">
        <x:v>66</x:v>
      </x:c>
      <x:c r="G1923" s="5" t="s">
        <x:v>2852</x:v>
      </x:c>
      <x:c r="H1923" s="5" t="s">
        <x:v>58</x:v>
      </x:c>
      <x:c r="I1923" s="5" t="s">
        <x:v>667</x:v>
      </x:c>
      <x:c r="J1923" s="5" t="s">
        <x:v>45</x:v>
      </x:c>
      <x:c r="K1923" s="5" t="s">
        <x:v>117</x:v>
      </x:c>
      <x:c r="L1923" s="5" t="s">
        <x:v>131</x:v>
      </x:c>
      <x:c r="M1923" s="5" t="s">
        <x:v>166</x:v>
      </x:c>
      <x:c r="N1923" s="6">
        <x:v>1</x:v>
      </x:c>
      <x:c r="O1923" s="7">
        <x:v>304.32999999999998</x:v>
      </x:c>
      <x:c r="P1923" s="8">
        <x:v>0.14999999999999999</x:v>
      </x:c>
      <x:c r="Q1923" s="7">
        <x:v>237.46000000000001</x:v>
      </x:c>
      <x:c r="R1923" s="7">
        <x:v>258.68000000000001</x:v>
      </x:c>
      <x:c r="S1923" s="5" t="s">
        <x:v>49</x:v>
      </x:c>
      <x:c r="T1923" s="7">
        <x:v>72631.220000000001</x:v>
      </x:c>
      <x:c r="U1923" s="6"/>
      <x:c r="V1923" s="6"/>
      <x:c r="W1923" s="5" t="s">
        <x:v>50</x:v>
      </x:c>
      <x:c r="X1923" s="5" t="s">
        <x:v>51</x:v>
      </x:c>
    </x:row>
    <x:row r="1924">
      <x:c r="A1924" s="5" t="s">
        <x:v>3432</x:v>
      </x:c>
      <x:c r="B1924" s="5">
        <x:v>45646</x:v>
      </x:c>
      <x:c r="C1924" s="5" t="s">
        <x:v>247</x:v>
      </x:c>
      <x:c r="D1924" s="5" t="s">
        <x:v>248</x:v>
      </x:c>
      <x:c r="E1924" s="5" t="s">
        <x:v>40</x:v>
      </x:c>
      <x:c r="F1924" s="5" t="s">
        <x:v>1828</x:v>
      </x:c>
      <x:c r="G1924" s="5" t="s">
        <x:v>1063</x:v>
      </x:c>
      <x:c r="H1924" s="5" t="s">
        <x:v>104</x:v>
      </x:c>
      <x:c r="I1924" s="5" t="s">
        <x:v>250</x:v>
      </x:c>
      <x:c r="J1924" s="5" t="s">
        <x:v>60</x:v>
      </x:c>
      <x:c r="K1924" s="5" t="s">
        <x:v>46</x:v>
      </x:c>
      <x:c r="L1924" s="5" t="s">
        <x:v>94</x:v>
      </x:c>
      <x:c r="M1924" s="5" t="s">
        <x:v>281</x:v>
      </x:c>
      <x:c r="N1924" s="6">
        <x:v>4</x:v>
      </x:c>
      <x:c r="O1924" s="7">
        <x:v>189.47999999999999</x:v>
      </x:c>
      <x:c r="P1924" s="8">
        <x:v>0.25</x:v>
      </x:c>
      <x:c r="Q1924" s="7">
        <x:v>120.05</x:v>
      </x:c>
      <x:c r="R1924" s="7">
        <x:v>568.44000000000005</x:v>
      </x:c>
      <x:c r="S1924" s="5" t="s">
        <x:v>49</x:v>
      </x:c>
      <x:c r="T1924" s="7">
        <x:v>100663.36</x:v>
      </x:c>
      <x:c r="U1924" s="6"/>
      <x:c r="V1924" s="6"/>
      <x:c r="W1924" s="5" t="s">
        <x:v>50</x:v>
      </x:c>
      <x:c r="X1924" s="5" t="s">
        <x:v>51</x:v>
      </x:c>
    </x:row>
    <x:row r="1925">
      <x:c r="A1925" s="5" t="s">
        <x:v>3433</x:v>
      </x:c>
      <x:c r="B1925" s="5">
        <x:v>45916</x:v>
      </x:c>
      <x:c r="C1925" s="5" t="s">
        <x:v>127</x:v>
      </x:c>
      <x:c r="D1925" s="5" t="s">
        <x:v>128</x:v>
      </x:c>
      <x:c r="E1925" s="5" t="s">
        <x:v>55</x:v>
      </x:c>
      <x:c r="F1925" s="5" t="s">
        <x:v>41</x:v>
      </x:c>
      <x:c r="G1925" s="5" t="s">
        <x:v>2607</x:v>
      </x:c>
      <x:c r="H1925" s="5" t="s">
        <x:v>78</x:v>
      </x:c>
      <x:c r="I1925" s="5" t="s">
        <x:v>520</x:v>
      </x:c>
      <x:c r="J1925" s="5" t="s">
        <x:v>116</x:v>
      </x:c>
      <x:c r="K1925" s="5" t="s">
        <x:v>117</x:v>
      </x:c>
      <x:c r="L1925" s="5" t="s">
        <x:v>16</x:v>
      </x:c>
      <x:c r="M1925" s="5" t="s">
        <x:v>211</x:v>
      </x:c>
      <x:c r="N1925" s="6">
        <x:v>1</x:v>
      </x:c>
      <x:c r="O1925" s="7">
        <x:v>267.56</x:v>
      </x:c>
      <x:c r="P1925" s="8">
        <x:v>0.20000000000000001</x:v>
      </x:c>
      <x:c r="Q1925" s="7">
        <x:v>161.09</x:v>
      </x:c>
      <x:c r="R1925" s="7">
        <x:v>214.05000000000001</x:v>
      </x:c>
      <x:c r="S1925" s="5" t="s">
        <x:v>49</x:v>
      </x:c>
      <x:c r="T1925" s="7">
        <x:v>142653.45999999999</x:v>
      </x:c>
      <x:c r="U1925" s="6"/>
      <x:c r="V1925" s="6"/>
      <x:c r="W1925" s="5" t="s">
        <x:v>50</x:v>
      </x:c>
      <x:c r="X1925" s="5" t="s">
        <x:v>80</x:v>
      </x:c>
    </x:row>
    <x:row r="1926">
      <x:c r="A1926" s="5" t="s">
        <x:v>3434</x:v>
      </x:c>
      <x:c r="B1926" s="5">
        <x:v>45852</x:v>
      </x:c>
      <x:c r="C1926" s="5" t="s">
        <x:v>88</x:v>
      </x:c>
      <x:c r="D1926" s="5" t="s">
        <x:v>89</x:v>
      </x:c>
      <x:c r="E1926" s="5" t="s">
        <x:v>90</x:v>
      </x:c>
      <x:c r="F1926" s="5" t="s">
        <x:v>56</x:v>
      </x:c>
      <x:c r="G1926" s="5" t="s">
        <x:v>3435</x:v>
      </x:c>
      <x:c r="H1926" s="5" t="s">
        <x:v>78</x:v>
      </x:c>
      <x:c r="I1926" s="5" t="s">
        <x:v>59</x:v>
      </x:c>
      <x:c r="J1926" s="5" t="s">
        <x:v>60</x:v>
      </x:c>
      <x:c r="K1926" s="5" t="s">
        <x:v>61</x:v>
      </x:c>
      <x:c r="L1926" s="5" t="s">
        <x:v>94</x:v>
      </x:c>
      <x:c r="M1926" s="5" t="s">
        <x:v>236</x:v>
      </x:c>
      <x:c r="N1926" s="6">
        <x:v>1</x:v>
      </x:c>
      <x:c r="O1926" s="7">
        <x:v>112.69</x:v>
      </x:c>
      <x:c r="P1926" s="8">
        <x:v>0.25</x:v>
      </x:c>
      <x:c r="Q1926" s="7">
        <x:v>90.019999999999996</x:v>
      </x:c>
      <x:c r="R1926" s="7">
        <x:v>84.519999999999996</x:v>
      </x:c>
      <x:c r="S1926" s="5" t="s">
        <x:v>49</x:v>
      </x:c>
      <x:c r="T1926" s="7">
        <x:v>98286.589999999997</x:v>
      </x:c>
      <x:c r="U1926" s="6"/>
      <x:c r="V1926" s="6"/>
      <x:c r="W1926" s="5" t="s">
        <x:v>50</x:v>
      </x:c>
      <x:c r="X1926" s="5" t="s">
        <x:v>97</x:v>
      </x:c>
    </x:row>
    <x:row r="1927">
      <x:c r="A1927" s="5" t="s">
        <x:v>3436</x:v>
      </x:c>
      <x:c r="B1927" s="5">
        <x:v>45483</x:v>
      </x:c>
      <x:c r="C1927" s="5" t="s">
        <x:v>38</x:v>
      </x:c>
      <x:c r="D1927" s="5" t="s">
        <x:v>39</x:v>
      </x:c>
      <x:c r="E1927" s="5" t="s">
        <x:v>40</x:v>
      </x:c>
      <x:c r="F1927" s="5" t="s">
        <x:v>41</x:v>
      </x:c>
      <x:c r="G1927" s="5" t="s">
        <x:v>3437</x:v>
      </x:c>
      <x:c r="H1927" s="5" t="s">
        <x:v>58</x:v>
      </x:c>
      <x:c r="I1927" s="5" t="s">
        <x:v>261</x:v>
      </x:c>
      <x:c r="J1927" s="5" t="s">
        <x:v>116</x:v>
      </x:c>
      <x:c r="K1927" s="5" t="s">
        <x:v>61</x:v>
      </x:c>
      <x:c r="L1927" s="5" t="s">
        <x:v>47</x:v>
      </x:c>
      <x:c r="M1927" s="5" t="s">
        <x:v>471</x:v>
      </x:c>
      <x:c r="N1927" s="6">
        <x:v>1</x:v>
      </x:c>
      <x:c r="O1927" s="7">
        <x:v>178.59</x:v>
      </x:c>
      <x:c r="P1927" s="8">
        <x:v>0.14999999999999999</x:v>
      </x:c>
      <x:c r="Q1927" s="7">
        <x:v>98.629999999999995</x:v>
      </x:c>
      <x:c r="R1927" s="7">
        <x:v>151.80000000000001</x:v>
      </x:c>
      <x:c r="S1927" s="5" t="s">
        <x:v>49</x:v>
      </x:c>
      <x:c r="T1927" s="7">
        <x:v>78007.929999999993</x:v>
      </x:c>
      <x:c r="U1927" s="6"/>
      <x:c r="V1927" s="6"/>
      <x:c r="W1927" s="5" t="s">
        <x:v>50</x:v>
      </x:c>
      <x:c r="X1927" s="5" t="s">
        <x:v>51</x:v>
      </x:c>
    </x:row>
    <x:row r="1928">
      <x:c r="A1928" s="5" t="s">
        <x:v>3438</x:v>
      </x:c>
      <x:c r="B1928" s="5">
        <x:v>45398</x:v>
      </x:c>
      <x:c r="C1928" s="5" t="s">
        <x:v>340</x:v>
      </x:c>
      <x:c r="D1928" s="5" t="s">
        <x:v>341</x:v>
      </x:c>
      <x:c r="E1928" s="5" t="s">
        <x:v>55</x:v>
      </x:c>
      <x:c r="F1928" s="5" t="s">
        <x:v>1575</x:v>
      </x:c>
      <x:c r="G1928" s="5" t="s">
        <x:v>2675</x:v>
      </x:c>
      <x:c r="H1928" s="5" t="s">
        <x:v>78</x:v>
      </x:c>
      <x:c r="I1928" s="5" t="s">
        <x:v>115</x:v>
      </x:c>
      <x:c r="J1928" s="5" t="s">
        <x:v>116</x:v>
      </x:c>
      <x:c r="K1928" s="5" t="s">
        <x:v>117</x:v>
      </x:c>
      <x:c r="L1928" s="5" t="s">
        <x:v>16</x:v>
      </x:c>
      <x:c r="M1928" s="5" t="s">
        <x:v>376</x:v>
      </x:c>
      <x:c r="N1928" s="6">
        <x:v>0</x:v>
      </x:c>
      <x:c r="O1928" s="7">
        <x:v>254.84</x:v>
      </x:c>
      <x:c r="P1928" s="8">
        <x:v>0.25</x:v>
      </x:c>
      <x:c r="Q1928" s="7">
        <x:v>205.13999999999999</x:v>
      </x:c>
      <x:c r="R1928" s="7">
        <x:v>0</x:v>
      </x:c>
      <x:c r="S1928" s="5" t="s">
        <x:v>49</x:v>
      </x:c>
      <x:c r="T1928" s="7">
        <x:v>193849.26000000001</x:v>
      </x:c>
      <x:c r="U1928" s="6">
        <x:v>88</x:v>
      </x:c>
      <x:c r="V1928" s="6">
        <x:v>42</x:v>
      </x:c>
      <x:c r="W1928" s="5" t="s">
        <x:v>151</x:v>
      </x:c>
      <x:c r="X1928" s="5" t="s">
        <x:v>51</x:v>
      </x:c>
    </x:row>
    <x:row r="1929">
      <x:c r="A1929" s="5" t="s">
        <x:v>3439</x:v>
      </x:c>
      <x:c r="B1929" s="5">
        <x:v>45803</x:v>
      </x:c>
      <x:c r="C1929" s="5" t="s">
        <x:v>283</x:v>
      </x:c>
      <x:c r="D1929" s="5" t="s">
        <x:v>284</x:v>
      </x:c>
      <x:c r="E1929" s="5" t="s">
        <x:v>55</x:v>
      </x:c>
      <x:c r="F1929" s="5" t="s">
        <x:v>56</x:v>
      </x:c>
      <x:c r="G1929" s="5" t="s">
        <x:v>3440</x:v>
      </x:c>
      <x:c r="H1929" s="5" t="s">
        <x:v>43</x:v>
      </x:c>
      <x:c r="I1929" s="5" t="s">
        <x:v>1718</x:v>
      </x:c>
      <x:c r="J1929" s="5" t="s">
        <x:v>45</x:v>
      </x:c>
      <x:c r="K1929" s="5" t="s">
        <x:v>61</x:v>
      </x:c>
      <x:c r="L1929" s="5" t="s">
        <x:v>47</x:v>
      </x:c>
      <x:c r="M1929" s="5" t="s">
        <x:v>69</x:v>
      </x:c>
      <x:c r="N1929" s="6">
        <x:v>1</x:v>
      </x:c>
      <x:c r="O1929" s="7">
        <x:v>356.41000000000003</x:v>
      </x:c>
      <x:c r="P1929" s="8">
        <x:v>0.20000000000000001</x:v>
      </x:c>
      <x:c r="Q1929" s="7">
        <x:v>184.78</x:v>
      </x:c>
      <x:c r="R1929" s="7">
        <x:v>285.13</x:v>
      </x:c>
      <x:c r="S1929" s="5" t="s">
        <x:v>49</x:v>
      </x:c>
      <x:c r="T1929" s="7">
        <x:v>96836.509999999995</x:v>
      </x:c>
      <x:c r="U1929" s="6"/>
      <x:c r="V1929" s="6"/>
      <x:c r="W1929" s="5" t="s">
        <x:v>50</x:v>
      </x:c>
      <x:c r="X1929" s="5" t="s">
        <x:v>51</x:v>
      </x:c>
    </x:row>
    <x:row r="1930">
      <x:c r="A1930" s="5" t="s">
        <x:v>3441</x:v>
      </x:c>
      <x:c r="B1930" s="5">
        <x:v>46036</x:v>
      </x:c>
      <x:c r="C1930" s="5" t="s">
        <x:v>178</x:v>
      </x:c>
      <x:c r="D1930" s="5" t="s">
        <x:v>179</x:v>
      </x:c>
      <x:c r="E1930" s="5" t="s">
        <x:v>90</x:v>
      </x:c>
      <x:c r="F1930" s="5" t="s">
        <x:v>66</x:v>
      </x:c>
      <x:c r="G1930" s="5" t="s">
        <x:v>3403</x:v>
      </x:c>
      <x:c r="H1930" s="5" t="s">
        <x:v>78</x:v>
      </x:c>
      <x:c r="I1930" s="5" t="s">
        <x:v>387</x:v>
      </x:c>
      <x:c r="J1930" s="5" t="s">
        <x:v>93</x:v>
      </x:c>
      <x:c r="K1930" s="5" t="s">
        <x:v>117</x:v>
      </x:c>
      <x:c r="L1930" s="5" t="s">
        <x:v>16</x:v>
      </x:c>
      <x:c r="M1930" s="5" t="s">
        <x:v>424</x:v>
      </x:c>
      <x:c r="N1930" s="6">
        <x:v>2</x:v>
      </x:c>
      <x:c r="O1930" s="7">
        <x:v>47.030000000000001</x:v>
      </x:c>
      <x:c r="P1930" s="8">
        <x:v>0</x:v>
      </x:c>
      <x:c r="Q1930" s="7">
        <x:v>25.719999999999999</x:v>
      </x:c>
      <x:c r="R1930" s="7">
        <x:v>94.060000000000002</x:v>
      </x:c>
      <x:c r="S1930" s="5" t="s">
        <x:v>49</x:v>
      </x:c>
      <x:c r="T1930" s="7">
        <x:v>164515.54999999999</x:v>
      </x:c>
      <x:c r="U1930" s="6"/>
      <x:c r="V1930" s="6"/>
      <x:c r="W1930" s="5" t="s">
        <x:v>50</x:v>
      </x:c>
      <x:c r="X1930" s="5" t="s">
        <x:v>51</x:v>
      </x:c>
    </x:row>
    <x:row r="1931">
      <x:c r="A1931" s="5" t="s">
        <x:v>3442</x:v>
      </x:c>
      <x:c r="B1931" s="5">
        <x:v>45494</x:v>
      </x:c>
      <x:c r="C1931" s="5" t="s">
        <x:v>194</x:v>
      </x:c>
      <x:c r="D1931" s="5" t="s">
        <x:v>195</x:v>
      </x:c>
      <x:c r="E1931" s="5" t="s">
        <x:v>90</x:v>
      </x:c>
      <x:c r="F1931" s="5" t="s">
        <x:v>158</x:v>
      </x:c>
      <x:c r="G1931" s="5" t="s">
        <x:v>1376</x:v>
      </x:c>
      <x:c r="H1931" s="5" t="s">
        <x:v>43</x:v>
      </x:c>
      <x:c r="I1931" s="5" t="s">
        <x:v>703</x:v>
      </x:c>
      <x:c r="J1931" s="5" t="s">
        <x:v>93</x:v>
      </x:c>
      <x:c r="K1931" s="5" t="s">
        <x:v>117</x:v>
      </x:c>
      <x:c r="L1931" s="5" t="s">
        <x:v>16</x:v>
      </x:c>
      <x:c r="M1931" s="5" t="s">
        <x:v>419</x:v>
      </x:c>
      <x:c r="N1931" s="6">
        <x:v>2</x:v>
      </x:c>
      <x:c r="O1931" s="7">
        <x:v>45.399999999999999</x:v>
      </x:c>
      <x:c r="P1931" s="8">
        <x:v>0.20000000000000001</x:v>
      </x:c>
      <x:c r="Q1931" s="7">
        <x:v>30.600000000000001</x:v>
      </x:c>
      <x:c r="R1931" s="7">
        <x:v>72.640000000000001</x:v>
      </x:c>
      <x:c r="S1931" s="5" t="s">
        <x:v>49</x:v>
      </x:c>
      <x:c r="T1931" s="7">
        <x:v>178635.19</x:v>
      </x:c>
      <x:c r="U1931" s="6"/>
      <x:c r="V1931" s="6"/>
      <x:c r="W1931" s="5" t="s">
        <x:v>50</x:v>
      </x:c>
      <x:c r="X1931" s="5" t="s">
        <x:v>70</x:v>
      </x:c>
    </x:row>
    <x:row r="1932">
      <x:c r="A1932" s="5" t="s">
        <x:v>3443</x:v>
      </x:c>
      <x:c r="B1932" s="5">
        <x:v>45451</x:v>
      </x:c>
      <x:c r="C1932" s="5" t="s">
        <x:v>108</x:v>
      </x:c>
      <x:c r="D1932" s="5" t="s">
        <x:v>109</x:v>
      </x:c>
      <x:c r="E1932" s="5" t="s">
        <x:v>90</x:v>
      </x:c>
      <x:c r="F1932" s="5" t="s">
        <x:v>102</x:v>
      </x:c>
      <x:c r="G1932" s="5" t="s">
        <x:v>187</x:v>
      </x:c>
      <x:c r="H1932" s="5" t="s">
        <x:v>78</x:v>
      </x:c>
      <x:c r="I1932" s="5" t="s">
        <x:v>648</x:v>
      </x:c>
      <x:c r="J1932" s="5" t="s">
        <x:v>93</x:v>
      </x:c>
      <x:c r="K1932" s="5" t="s">
        <x:v>61</x:v>
      </x:c>
      <x:c r="L1932" s="5" t="s">
        <x:v>16</x:v>
      </x:c>
      <x:c r="M1932" s="5" t="s">
        <x:v>142</x:v>
      </x:c>
      <x:c r="N1932" s="6">
        <x:v>3</x:v>
      </x:c>
      <x:c r="O1932" s="7">
        <x:v>41.210000000000001</x:v>
      </x:c>
      <x:c r="P1932" s="8">
        <x:v>0.20000000000000001</x:v>
      </x:c>
      <x:c r="Q1932" s="7">
        <x:v>29.219999999999999</x:v>
      </x:c>
      <x:c r="R1932" s="7">
        <x:v>98.900000000000006</x:v>
      </x:c>
      <x:c r="S1932" s="5" t="s">
        <x:v>49</x:v>
      </x:c>
      <x:c r="T1932" s="7">
        <x:v>165843.91</x:v>
      </x:c>
      <x:c r="U1932" s="6"/>
      <x:c r="V1932" s="6"/>
      <x:c r="W1932" s="5" t="s">
        <x:v>50</x:v>
      </x:c>
      <x:c r="X1932" s="5" t="s">
        <x:v>51</x:v>
      </x:c>
    </x:row>
    <x:row r="1933">
      <x:c r="A1933" s="5" t="s">
        <x:v>3444</x:v>
      </x:c>
      <x:c r="B1933" s="5">
        <x:v>46093</x:v>
      </x:c>
      <x:c r="C1933" s="5" t="s">
        <x:v>185</x:v>
      </x:c>
      <x:c r="D1933" s="5" t="s">
        <x:v>186</x:v>
      </x:c>
      <x:c r="E1933" s="5" t="s">
        <x:v>90</x:v>
      </x:c>
      <x:c r="F1933" s="5" t="s">
        <x:v>41</x:v>
      </x:c>
      <x:c r="G1933" s="5" t="s">
        <x:v>3445</x:v>
      </x:c>
      <x:c r="H1933" s="5" t="s">
        <x:v>43</x:v>
      </x:c>
      <x:c r="I1933" s="5" t="s">
        <x:v>545</x:v>
      </x:c>
      <x:c r="J1933" s="5" t="s">
        <x:v>45</x:v>
      </x:c>
      <x:c r="K1933" s="5" t="s">
        <x:v>46</x:v>
      </x:c>
      <x:c r="L1933" s="5" t="s">
        <x:v>94</x:v>
      </x:c>
      <x:c r="M1933" s="5" t="s">
        <x:v>281</x:v>
      </x:c>
      <x:c r="N1933" s="6">
        <x:v>3</x:v>
      </x:c>
      <x:c r="O1933" s="7">
        <x:v>608.21000000000004</x:v>
      </x:c>
      <x:c r="P1933" s="8">
        <x:v>0.14999999999999999</x:v>
      </x:c>
      <x:c r="Q1933" s="7">
        <x:v>452.31</x:v>
      </x:c>
      <x:c r="R1933" s="7">
        <x:v>1550.9400000000001</x:v>
      </x:c>
      <x:c r="S1933" s="5" t="s">
        <x:v>49</x:v>
      </x:c>
      <x:c r="T1933" s="7">
        <x:v>73796.009999999995</x:v>
      </x:c>
      <x:c r="U1933" s="6"/>
      <x:c r="V1933" s="6"/>
      <x:c r="W1933" s="5" t="s">
        <x:v>50</x:v>
      </x:c>
      <x:c r="X1933" s="5" t="s">
        <x:v>70</x:v>
      </x:c>
    </x:row>
    <x:row r="1934">
      <x:c r="A1934" s="5" t="s">
        <x:v>3446</x:v>
      </x:c>
      <x:c r="B1934" s="5">
        <x:v>45865</x:v>
      </x:c>
      <x:c r="C1934" s="5" t="s">
        <x:v>185</x:v>
      </x:c>
      <x:c r="D1934" s="5" t="s">
        <x:v>186</x:v>
      </x:c>
      <x:c r="E1934" s="5" t="s">
        <x:v>90</x:v>
      </x:c>
      <x:c r="F1934" s="5" t="s">
        <x:v>41</x:v>
      </x:c>
      <x:c r="G1934" s="5" t="s">
        <x:v>3447</x:v>
      </x:c>
      <x:c r="H1934" s="5" t="s">
        <x:v>104</x:v>
      </x:c>
      <x:c r="I1934" s="5" t="s">
        <x:v>1219</x:v>
      </x:c>
      <x:c r="J1934" s="5" t="s">
        <x:v>116</x:v>
      </x:c>
      <x:c r="K1934" s="5" t="s">
        <x:v>46</x:v>
      </x:c>
      <x:c r="L1934" s="5" t="s">
        <x:v>47</x:v>
      </x:c>
      <x:c r="M1934" s="5" t="s">
        <x:v>106</x:v>
      </x:c>
      <x:c r="N1934" s="6">
        <x:v>1</x:v>
      </x:c>
      <x:c r="O1934" s="7">
        <x:v>301.24000000000001</x:v>
      </x:c>
      <x:c r="P1934" s="8">
        <x:v>0.20000000000000001</x:v>
      </x:c>
      <x:c r="Q1934" s="7">
        <x:v>194.61000000000001</x:v>
      </x:c>
      <x:c r="R1934" s="7">
        <x:v>240.99000000000001</x:v>
      </x:c>
      <x:c r="S1934" s="5" t="s">
        <x:v>49</x:v>
      </x:c>
      <x:c r="T1934" s="7">
        <x:v>96748.720000000001</x:v>
      </x:c>
      <x:c r="U1934" s="6">
        <x:v>114</x:v>
      </x:c>
      <x:c r="V1934" s="6">
        <x:v>39</x:v>
      </x:c>
      <x:c r="W1934" s="5" t="s">
        <x:v>50</x:v>
      </x:c>
      <x:c r="X1934" s="5" t="s">
        <x:v>70</x:v>
      </x:c>
    </x:row>
    <x:row r="1935">
      <x:c r="A1935" s="5" t="s">
        <x:v>3448</x:v>
      </x:c>
      <x:c r="B1935" s="5">
        <x:v>45585</x:v>
      </x:c>
      <x:c r="C1935" s="5" t="s">
        <x:v>247</x:v>
      </x:c>
      <x:c r="D1935" s="5" t="s">
        <x:v>248</x:v>
      </x:c>
      <x:c r="E1935" s="5" t="s">
        <x:v>40</x:v>
      </x:c>
      <x:c r="F1935" s="5" t="s">
        <x:v>102</x:v>
      </x:c>
      <x:c r="G1935" s="5" t="s">
        <x:v>3449</x:v>
      </x:c>
      <x:c r="H1935" s="5" t="s">
        <x:v>104</x:v>
      </x:c>
      <x:c r="I1935" s="5" t="s">
        <x:v>147</x:v>
      </x:c>
      <x:c r="J1935" s="5" t="s">
        <x:v>93</x:v>
      </x:c>
      <x:c r="K1935" s="5" t="s">
        <x:v>61</x:v>
      </x:c>
      <x:c r="L1935" s="5" t="s">
        <x:v>16</x:v>
      </x:c>
      <x:c r="M1935" s="5" t="s">
        <x:v>483</x:v>
      </x:c>
      <x:c r="N1935" s="6">
        <x:v>1</x:v>
      </x:c>
      <x:c r="O1935" s="7">
        <x:v>26.719999999999999</x:v>
      </x:c>
      <x:c r="P1935" s="8">
        <x:v>0.25</x:v>
      </x:c>
      <x:c r="Q1935" s="7">
        <x:v>17.789999999999999</x:v>
      </x:c>
      <x:c r="R1935" s="7">
        <x:v>20.039999999999999</x:v>
      </x:c>
      <x:c r="S1935" s="5" t="s">
        <x:v>49</x:v>
      </x:c>
      <x:c r="T1935" s="7">
        <x:v>130620.69</x:v>
      </x:c>
      <x:c r="U1935" s="6"/>
      <x:c r="V1935" s="6"/>
      <x:c r="W1935" s="5" t="s">
        <x:v>50</x:v>
      </x:c>
      <x:c r="X1935" s="5" t="s">
        <x:v>80</x:v>
      </x:c>
    </x:row>
    <x:row r="1936">
      <x:c r="A1936" s="5" t="s">
        <x:v>3450</x:v>
      </x:c>
      <x:c r="B1936" s="5">
        <x:v>46141</x:v>
      </x:c>
      <x:c r="C1936" s="5" t="s">
        <x:v>108</x:v>
      </x:c>
      <x:c r="D1936" s="5" t="s">
        <x:v>109</x:v>
      </x:c>
      <x:c r="E1936" s="5" t="s">
        <x:v>90</x:v>
      </x:c>
      <x:c r="F1936" s="5" t="s">
        <x:v>102</x:v>
      </x:c>
      <x:c r="G1936" s="5" t="s">
        <x:v>1428</x:v>
      </x:c>
      <x:c r="H1936" s="5" t="s">
        <x:v>104</x:v>
      </x:c>
      <x:c r="I1936" s="5" t="s">
        <x:v>353</x:v>
      </x:c>
      <x:c r="J1936" s="5" t="s">
        <x:v>45</x:v>
      </x:c>
      <x:c r="K1936" s="5" t="s">
        <x:v>61</x:v>
      </x:c>
      <x:c r="L1936" s="5" t="s">
        <x:v>16</x:v>
      </x:c>
      <x:c r="M1936" s="5" t="s">
        <x:v>530</x:v>
      </x:c>
      <x:c r="N1936" s="6">
        <x:v>1</x:v>
      </x:c>
      <x:c r="O1936" s="7">
        <x:v>413.82999999999998</x:v>
      </x:c>
      <x:c r="P1936" s="8">
        <x:v>0.10000000000000001</x:v>
      </x:c>
      <x:c r="Q1936" s="7">
        <x:v>308.20999999999998</x:v>
      </x:c>
      <x:c r="R1936" s="7">
        <x:v>372.44999999999999</x:v>
      </x:c>
      <x:c r="S1936" s="5" t="s">
        <x:v>49</x:v>
      </x:c>
      <x:c r="T1936" s="7">
        <x:v>155230.10000000001</x:v>
      </x:c>
      <x:c r="U1936" s="6"/>
      <x:c r="V1936" s="6"/>
      <x:c r="W1936" s="5" t="s">
        <x:v>50</x:v>
      </x:c>
      <x:c r="X1936" s="5" t="s">
        <x:v>70</x:v>
      </x:c>
    </x:row>
    <x:row r="1937">
      <x:c r="A1937" s="5" t="s">
        <x:v>3451</x:v>
      </x:c>
      <x:c r="B1937" s="5">
        <x:v>45785</x:v>
      </x:c>
      <x:c r="C1937" s="5" t="s">
        <x:v>340</x:v>
      </x:c>
      <x:c r="D1937" s="5" t="s">
        <x:v>341</x:v>
      </x:c>
      <x:c r="E1937" s="5" t="s">
        <x:v>55</x:v>
      </x:c>
      <x:c r="F1937" s="5" t="s">
        <x:v>66</x:v>
      </x:c>
      <x:c r="G1937" s="5" t="s">
        <x:v>1933</x:v>
      </x:c>
      <x:c r="H1937" s="5" t="s">
        <x:v>58</x:v>
      </x:c>
      <x:c r="I1937" s="5" t="s">
        <x:v>616</x:v>
      </x:c>
      <x:c r="J1937" s="5" t="s">
        <x:v>74</x:v>
      </x:c>
      <x:c r="K1937" s="5" t="s">
        <x:v>61</x:v>
      </x:c>
      <x:c r="L1937" s="5" t="s">
        <x:v>94</x:v>
      </x:c>
      <x:c r="M1937" s="5" t="s">
        <x:v>489</x:v>
      </x:c>
      <x:c r="N1937" s="6">
        <x:v>6</x:v>
      </x:c>
      <x:c r="O1937" s="7">
        <x:v>89.390000000000001</x:v>
      </x:c>
      <x:c r="P1937" s="8">
        <x:v>0.14999999999999999</x:v>
      </x:c>
      <x:c r="Q1937" s="7">
        <x:v>64.439999999999998</x:v>
      </x:c>
      <x:c r="R1937" s="7">
        <x:v>455.88999999999999</x:v>
      </x:c>
      <x:c r="S1937" s="5" t="s">
        <x:v>49</x:v>
      </x:c>
      <x:c r="T1937" s="7">
        <x:v>91389.729999999996</x:v>
      </x:c>
      <x:c r="U1937" s="6"/>
      <x:c r="V1937" s="6"/>
      <x:c r="W1937" s="5" t="s">
        <x:v>50</x:v>
      </x:c>
      <x:c r="X1937" s="5" t="s">
        <x:v>80</x:v>
      </x:c>
    </x:row>
    <x:row r="1938">
      <x:c r="A1938" s="5" t="s">
        <x:v>3452</x:v>
      </x:c>
      <x:c r="B1938" s="5">
        <x:v>45545</x:v>
      </x:c>
      <x:c r="C1938" s="5" t="s">
        <x:v>185</x:v>
      </x:c>
      <x:c r="D1938" s="5" t="s">
        <x:v>186</x:v>
      </x:c>
      <x:c r="E1938" s="5" t="s">
        <x:v>90</x:v>
      </x:c>
      <x:c r="F1938" s="5" t="s">
        <x:v>41</x:v>
      </x:c>
      <x:c r="G1938" s="5" t="s">
        <x:v>487</x:v>
      </x:c>
      <x:c r="H1938" s="5" t="s">
        <x:v>58</x:v>
      </x:c>
      <x:c r="I1938" s="5" t="s">
        <x:v>437</x:v>
      </x:c>
      <x:c r="J1938" s="5" t="s">
        <x:v>60</x:v>
      </x:c>
      <x:c r="K1938" s="5" t="s">
        <x:v>46</x:v>
      </x:c>
      <x:c r="L1938" s="5" t="s">
        <x:v>16</x:v>
      </x:c>
      <x:c r="M1938" s="5" t="s">
        <x:v>236</x:v>
      </x:c>
      <x:c r="N1938" s="6">
        <x:v>1</x:v>
      </x:c>
      <x:c r="O1938" s="7">
        <x:v>84.530000000000001</x:v>
      </x:c>
      <x:c r="P1938" s="8">
        <x:v>0</x:v>
      </x:c>
      <x:c r="Q1938" s="7">
        <x:v>45.32</x:v>
      </x:c>
      <x:c r="R1938" s="7">
        <x:v>84.530000000000001</x:v>
      </x:c>
      <x:c r="S1938" s="5" t="s">
        <x:v>49</x:v>
      </x:c>
      <x:c r="T1938" s="7">
        <x:v>148910.81</x:v>
      </x:c>
      <x:c r="U1938" s="6"/>
      <x:c r="V1938" s="6"/>
      <x:c r="W1938" s="5" t="s">
        <x:v>50</x:v>
      </x:c>
      <x:c r="X1938" s="5" t="s">
        <x:v>51</x:v>
      </x:c>
    </x:row>
    <x:row r="1939">
      <x:c r="A1939" s="5" t="s">
        <x:v>3453</x:v>
      </x:c>
      <x:c r="B1939" s="5">
        <x:v>45445</x:v>
      </x:c>
      <x:c r="C1939" s="5" t="s">
        <x:v>144</x:v>
      </x:c>
      <x:c r="D1939" s="5" t="s">
        <x:v>145</x:v>
      </x:c>
      <x:c r="E1939" s="5" t="s">
        <x:v>55</x:v>
      </x:c>
      <x:c r="F1939" s="5" t="s">
        <x:v>66</x:v>
      </x:c>
      <x:c r="G1939" s="5" t="s">
        <x:v>3454</x:v>
      </x:c>
      <x:c r="H1939" s="5" t="s">
        <x:v>58</x:v>
      </x:c>
      <x:c r="I1939" s="5" t="s">
        <x:v>353</x:v>
      </x:c>
      <x:c r="J1939" s="5" t="s">
        <x:v>45</x:v>
      </x:c>
      <x:c r="K1939" s="5" t="s">
        <x:v>61</x:v>
      </x:c>
      <x:c r="L1939" s="5" t="s">
        <x:v>47</x:v>
      </x:c>
      <x:c r="M1939" s="5" t="s">
        <x:v>258</x:v>
      </x:c>
      <x:c r="N1939" s="6">
        <x:v>1</x:v>
      </x:c>
      <x:c r="O1939" s="7">
        <x:v>390.66000000000003</x:v>
      </x:c>
      <x:c r="P1939" s="8">
        <x:v>0.20000000000000001</x:v>
      </x:c>
      <x:c r="Q1939" s="7">
        <x:v>308.20999999999998</x:v>
      </x:c>
      <x:c r="R1939" s="7">
        <x:v>312.52999999999997</x:v>
      </x:c>
      <x:c r="S1939" s="5" t="s">
        <x:v>49</x:v>
      </x:c>
      <x:c r="T1939" s="7">
        <x:v>95790.860000000001</x:v>
      </x:c>
      <x:c r="U1939" s="6"/>
      <x:c r="V1939" s="6"/>
      <x:c r="W1939" s="5" t="s">
        <x:v>50</x:v>
      </x:c>
      <x:c r="X1939" s="5" t="s">
        <x:v>80</x:v>
      </x:c>
    </x:row>
    <x:row r="1940">
      <x:c r="A1940" s="5" t="s">
        <x:v>3455</x:v>
      </x:c>
      <x:c r="B1940" s="5">
        <x:v>45753</x:v>
      </x:c>
      <x:c r="C1940" s="5" t="s">
        <x:v>162</x:v>
      </x:c>
      <x:c r="D1940" s="5" t="s">
        <x:v>163</x:v>
      </x:c>
      <x:c r="E1940" s="5" t="s">
        <x:v>40</x:v>
      </x:c>
      <x:c r="F1940" s="5" t="s">
        <x:v>158</x:v>
      </x:c>
      <x:c r="G1940" s="5" t="s">
        <x:v>1282</x:v>
      </x:c>
      <x:c r="H1940" s="5" t="s">
        <x:v>58</x:v>
      </x:c>
      <x:c r="I1940" s="5" t="s">
        <x:v>332</x:v>
      </x:c>
      <x:c r="J1940" s="5" t="s">
        <x:v>93</x:v>
      </x:c>
      <x:c r="K1940" s="5" t="s">
        <x:v>117</x:v>
      </x:c>
      <x:c r="L1940" s="5" t="s">
        <x:v>243</x:v>
      </x:c>
      <x:c r="M1940" s="5" t="s">
        <x:v>136</x:v>
      </x:c>
      <x:c r="N1940" s="6">
        <x:v>0</x:v>
      </x:c>
      <x:c r="O1940" s="7">
        <x:v>43.600000000000001</x:v>
      </x:c>
      <x:c r="P1940" s="8">
        <x:v>0</x:v>
      </x:c>
      <x:c r="Q1940" s="7">
        <x:v>33.719999999999999</x:v>
      </x:c>
      <x:c r="R1940" s="7">
        <x:v>0</x:v>
      </x:c>
      <x:c r="S1940" s="5" t="s">
        <x:v>49</x:v>
      </x:c>
      <x:c r="T1940" s="7"/>
      <x:c r="U1940" s="6"/>
      <x:c r="V1940" s="6"/>
      <x:c r="W1940" s="5" t="s">
        <x:v>151</x:v>
      </x:c>
      <x:c r="X1940" s="5" t="s">
        <x:v>80</x:v>
      </x:c>
    </x:row>
    <x:row r="1941">
      <x:c r="A1941" s="5" t="s">
        <x:v>3456</x:v>
      </x:c>
      <x:c r="B1941" s="5">
        <x:v>45714</x:v>
      </x:c>
      <x:c r="C1941" s="5" t="s">
        <x:v>156</x:v>
      </x:c>
      <x:c r="D1941" s="5" t="s">
        <x:v>157</x:v>
      </x:c>
      <x:c r="E1941" s="5" t="s">
        <x:v>55</x:v>
      </x:c>
      <x:c r="F1941" s="5" t="s">
        <x:v>158</x:v>
      </x:c>
      <x:c r="G1941" s="5" t="s">
        <x:v>953</x:v>
      </x:c>
      <x:c r="H1941" s="5" t="s">
        <x:v>58</x:v>
      </x:c>
      <x:c r="I1941" s="5" t="s">
        <x:v>160</x:v>
      </x:c>
      <x:c r="J1941" s="5" t="s">
        <x:v>60</x:v>
      </x:c>
      <x:c r="K1941" s="5" t="s">
        <x:v>117</x:v>
      </x:c>
      <x:c r="L1941" s="5" t="s">
        <x:v>16</x:v>
      </x:c>
      <x:c r="M1941" s="5" t="s">
        <x:v>125</x:v>
      </x:c>
      <x:c r="N1941" s="6">
        <x:v>2</x:v>
      </x:c>
      <x:c r="O1941" s="7">
        <x:v>236.59999999999999</x:v>
      </x:c>
      <x:c r="P1941" s="8">
        <x:v>0</x:v>
      </x:c>
      <x:c r="Q1941" s="7">
        <x:v>154.81999999999999</x:v>
      </x:c>
      <x:c r="R1941" s="7">
        <x:v>473.19999999999999</x:v>
      </x:c>
      <x:c r="S1941" s="5" t="s">
        <x:v>49</x:v>
      </x:c>
      <x:c r="T1941" s="7">
        <x:v>196960.34</x:v>
      </x:c>
      <x:c r="U1941" s="6"/>
      <x:c r="V1941" s="6"/>
      <x:c r="W1941" s="5" t="s">
        <x:v>50</x:v>
      </x:c>
      <x:c r="X1941" s="5" t="s">
        <x:v>70</x:v>
      </x:c>
    </x:row>
    <x:row r="1942">
      <x:c r="A1942" s="5" t="s">
        <x:v>3457</x:v>
      </x:c>
      <x:c r="B1942" s="5">
        <x:v>45578</x:v>
      </x:c>
      <x:c r="C1942" s="5" t="s">
        <x:v>200</x:v>
      </x:c>
      <x:c r="D1942" s="5" t="s">
        <x:v>201</x:v>
      </x:c>
      <x:c r="E1942" s="5" t="s">
        <x:v>40</x:v>
      </x:c>
      <x:c r="F1942" s="5" t="s">
        <x:v>158</x:v>
      </x:c>
      <x:c r="G1942" s="5" t="s">
        <x:v>1233</x:v>
      </x:c>
      <x:c r="H1942" s="5" t="s">
        <x:v>43</x:v>
      </x:c>
      <x:c r="I1942" s="5" t="s">
        <x:v>458</x:v>
      </x:c>
      <x:c r="J1942" s="5" t="s">
        <x:v>74</x:v>
      </x:c>
      <x:c r="K1942" s="5" t="s">
        <x:v>61</x:v>
      </x:c>
      <x:c r="L1942" s="5" t="s">
        <x:v>131</x:v>
      </x:c>
      <x:c r="M1942" s="5" t="s">
        <x:v>166</x:v>
      </x:c>
      <x:c r="N1942" s="6">
        <x:v>1</x:v>
      </x:c>
      <x:c r="O1942" s="7">
        <x:v>83.700000000000003</x:v>
      </x:c>
      <x:c r="P1942" s="8">
        <x:v>0</x:v>
      </x:c>
      <x:c r="Q1942" s="7">
        <x:v>59.109999999999999</x:v>
      </x:c>
      <x:c r="R1942" s="7">
        <x:v>83.700000000000003</x:v>
      </x:c>
      <x:c r="S1942" s="5" t="s">
        <x:v>49</x:v>
      </x:c>
      <x:c r="T1942" s="7">
        <x:v>70330.029999999999</x:v>
      </x:c>
      <x:c r="U1942" s="6"/>
      <x:c r="V1942" s="6"/>
      <x:c r="W1942" s="5" t="s">
        <x:v>50</x:v>
      </x:c>
      <x:c r="X1942" s="5" t="s">
        <x:v>51</x:v>
      </x:c>
    </x:row>
    <x:row r="1943">
      <x:c r="A1943" s="5" t="s">
        <x:v>3458</x:v>
      </x:c>
      <x:c r="B1943" s="5">
        <x:v>45350</x:v>
      </x:c>
      <x:c r="C1943" s="5" t="s">
        <x:v>247</x:v>
      </x:c>
      <x:c r="D1943" s="5" t="s">
        <x:v>248</x:v>
      </x:c>
      <x:c r="E1943" s="5" t="s">
        <x:v>40</x:v>
      </x:c>
      <x:c r="F1943" s="5" t="s">
        <x:v>102</x:v>
      </x:c>
      <x:c r="G1943" s="5" t="s">
        <x:v>3459</x:v>
      </x:c>
      <x:c r="H1943" s="5" t="s">
        <x:v>104</x:v>
      </x:c>
      <x:c r="I1943" s="5" t="s">
        <x:v>261</x:v>
      </x:c>
      <x:c r="J1943" s="5" t="s">
        <x:v>116</x:v>
      </x:c>
      <x:c r="K1943" s="5" t="s">
        <x:v>61</x:v>
      </x:c>
      <x:c r="L1943" s="5" t="s">
        <x:v>94</x:v>
      </x:c>
      <x:c r="M1943" s="5" t="s">
        <x:v>489</x:v>
      </x:c>
      <x:c r="N1943" s="6">
        <x:v>7</x:v>
      </x:c>
      <x:c r="O1943" s="7">
        <x:v>166.49000000000001</x:v>
      </x:c>
      <x:c r="P1943" s="8">
        <x:v>0.25</x:v>
      </x:c>
      <x:c r="Q1943" s="7">
        <x:v>98.629999999999995</x:v>
      </x:c>
      <x:c r="R1943" s="7">
        <x:v>874.07000000000005</x:v>
      </x:c>
      <x:c r="S1943" s="5" t="s">
        <x:v>49</x:v>
      </x:c>
      <x:c r="T1943" s="7">
        <x:v>95011.929999999993</x:v>
      </x:c>
      <x:c r="U1943" s="6"/>
      <x:c r="V1943" s="6"/>
      <x:c r="W1943" s="5" t="s">
        <x:v>50</x:v>
      </x:c>
      <x:c r="X1943" s="5" t="s">
        <x:v>70</x:v>
      </x:c>
    </x:row>
    <x:row r="1944">
      <x:c r="A1944" s="5" t="s">
        <x:v>3460</x:v>
      </x:c>
      <x:c r="B1944" s="5">
        <x:v>45452</x:v>
      </x:c>
      <x:c r="C1944" s="5" t="s">
        <x:v>108</x:v>
      </x:c>
      <x:c r="D1944" s="5" t="s">
        <x:v>109</x:v>
      </x:c>
      <x:c r="E1944" s="5" t="s">
        <x:v>90</x:v>
      </x:c>
      <x:c r="F1944" s="5" t="s">
        <x:v>102</x:v>
      </x:c>
      <x:c r="G1944" s="5" t="s">
        <x:v>3461</x:v>
      </x:c>
      <x:c r="H1944" s="5" t="s">
        <x:v>78</x:v>
      </x:c>
      <x:c r="I1944" s="5" t="s">
        <x:v>150</x:v>
      </x:c>
      <x:c r="J1944" s="5" t="s">
        <x:v>60</x:v>
      </x:c>
      <x:c r="K1944" s="5" t="s">
        <x:v>46</x:v>
      </x:c>
      <x:c r="L1944" s="5" t="s">
        <x:v>16</x:v>
      </x:c>
      <x:c r="M1944" s="5" t="s">
        <x:v>48</x:v>
      </x:c>
      <x:c r="N1944" s="6">
        <x:v>7</x:v>
      </x:c>
      <x:c r="O1944" s="7">
        <x:v>253.59</x:v>
      </x:c>
      <x:c r="P1944" s="8">
        <x:v>5.0000000000000003e-002</x:v>
      </x:c>
      <x:c r="Q1944" s="7">
        <x:v>139.09999999999999</x:v>
      </x:c>
      <x:c r="R1944" s="7">
        <x:v>1686.3699999999999</x:v>
      </x:c>
      <x:c r="S1944" s="5" t="s">
        <x:v>49</x:v>
      </x:c>
      <x:c r="T1944" s="7">
        <x:v>165843.91</x:v>
      </x:c>
      <x:c r="U1944" s="6"/>
      <x:c r="V1944" s="6"/>
      <x:c r="W1944" s="5" t="s">
        <x:v>50</x:v>
      </x:c>
      <x:c r="X1944" s="5" t="s">
        <x:v>80</x:v>
      </x:c>
    </x:row>
    <x:row r="1945">
      <x:c r="A1945" s="5" t="s">
        <x:v>3462</x:v>
      </x:c>
      <x:c r="B1945" s="5">
        <x:v>46125</x:v>
      </x:c>
      <x:c r="C1945" s="5" t="s">
        <x:v>108</x:v>
      </x:c>
      <x:c r="D1945" s="5" t="s">
        <x:v>109</x:v>
      </x:c>
      <x:c r="E1945" s="5" t="s">
        <x:v>90</x:v>
      </x:c>
      <x:c r="F1945" s="5" t="s">
        <x:v>102</x:v>
      </x:c>
      <x:c r="G1945" s="5" t="s">
        <x:v>1544</x:v>
      </x:c>
      <x:c r="H1945" s="5" t="s">
        <x:v>104</x:v>
      </x:c>
      <x:c r="I1945" s="5" t="s">
        <x:v>408</x:v>
      </x:c>
      <x:c r="J1945" s="5" t="s">
        <x:v>116</x:v>
      </x:c>
      <x:c r="K1945" s="5" t="s">
        <x:v>46</x:v>
      </x:c>
      <x:c r="L1945" s="5" t="s">
        <x:v>16</x:v>
      </x:c>
      <x:c r="M1945" s="5" t="s">
        <x:v>376</x:v>
      </x:c>
      <x:c r="N1945" s="6">
        <x:v>1</x:v>
      </x:c>
      <x:c r="O1945" s="7">
        <x:v>267.11000000000001</x:v>
      </x:c>
      <x:c r="P1945" s="8">
        <x:v>0.25</x:v>
      </x:c>
      <x:c r="Q1945" s="7">
        <x:v>202.02000000000001</x:v>
      </x:c>
      <x:c r="R1945" s="7">
        <x:v>200.33000000000001</x:v>
      </x:c>
      <x:c r="S1945" s="5" t="s">
        <x:v>49</x:v>
      </x:c>
      <x:c r="T1945" s="7">
        <x:v>155230.10000000001</x:v>
      </x:c>
      <x:c r="U1945" s="6"/>
      <x:c r="V1945" s="6"/>
      <x:c r="W1945" s="5" t="s">
        <x:v>50</x:v>
      </x:c>
      <x:c r="X1945" s="5" t="s">
        <x:v>70</x:v>
      </x:c>
    </x:row>
    <x:row r="1946">
      <x:c r="A1946" s="5" t="s">
        <x:v>3463</x:v>
      </x:c>
      <x:c r="B1946" s="5">
        <x:v>45508</x:v>
      </x:c>
      <x:c r="C1946" s="5" t="s">
        <x:v>283</x:v>
      </x:c>
      <x:c r="D1946" s="5" t="s">
        <x:v>284</x:v>
      </x:c>
      <x:c r="E1946" s="5" t="s">
        <x:v>55</x:v>
      </x:c>
      <x:c r="F1946" s="5" t="s">
        <x:v>56</x:v>
      </x:c>
      <x:c r="G1946" s="5" t="s">
        <x:v>3224</x:v>
      </x:c>
      <x:c r="H1946" s="5" t="s">
        <x:v>78</x:v>
      </x:c>
      <x:c r="I1946" s="5" t="s">
        <x:v>488</x:v>
      </x:c>
      <x:c r="J1946" s="5" t="s">
        <x:v>74</x:v>
      </x:c>
      <x:c r="K1946" s="5" t="s">
        <x:v>117</x:v>
      </x:c>
      <x:c r="L1946" s="5" t="s">
        <x:v>16</x:v>
      </x:c>
      <x:c r="M1946" s="5" t="s">
        <x:v>204</x:v>
      </x:c>
      <x:c r="N1946" s="6">
        <x:v>5</x:v>
      </x:c>
      <x:c r="O1946" s="7">
        <x:v>52.350000000000001</x:v>
      </x:c>
      <x:c r="P1946" s="8">
        <x:v>5.0000000000000003e-002</x:v>
      </x:c>
      <x:c r="Q1946" s="7">
        <x:v>27.350000000000001</x:v>
      </x:c>
      <x:c r="R1946" s="7">
        <x:v>248.66</x:v>
      </x:c>
      <x:c r="S1946" s="5" t="s">
        <x:v>49</x:v>
      </x:c>
      <x:c r="T1946" s="7">
        <x:v>157719</x:v>
      </x:c>
      <x:c r="U1946" s="6"/>
      <x:c r="V1946" s="6"/>
      <x:c r="W1946" s="5" t="s">
        <x:v>50</x:v>
      </x:c>
      <x:c r="X1946" s="5" t="s">
        <x:v>51</x:v>
      </x:c>
    </x:row>
    <x:row r="1947">
      <x:c r="A1947" s="5" t="s">
        <x:v>3464</x:v>
      </x:c>
      <x:c r="B1947" s="5">
        <x:v>46152</x:v>
      </x:c>
      <x:c r="C1947" s="5" t="s">
        <x:v>185</x:v>
      </x:c>
      <x:c r="D1947" s="5" t="s">
        <x:v>186</x:v>
      </x:c>
      <x:c r="E1947" s="5" t="s">
        <x:v>90</x:v>
      </x:c>
      <x:c r="F1947" s="5" t="s">
        <x:v>41</x:v>
      </x:c>
      <x:c r="G1947" s="5" t="s">
        <x:v>2422</x:v>
      </x:c>
      <x:c r="H1947" s="5" t="s">
        <x:v>43</x:v>
      </x:c>
      <x:c r="I1947" s="5" t="s">
        <x:v>111</x:v>
      </x:c>
      <x:c r="J1947" s="5" t="s">
        <x:v>74</x:v>
      </x:c>
      <x:c r="K1947" s="5" t="s">
        <x:v>86</x:v>
      </x:c>
      <x:c r="L1947" s="5" t="s">
        <x:v>131</x:v>
      </x:c>
      <x:c r="M1947" s="5" t="s">
        <x:v>118</x:v>
      </x:c>
      <x:c r="N1947" s="6">
        <x:v>2</x:v>
      </x:c>
      <x:c r="O1947" s="7">
        <x:v>63.960000000000001</x:v>
      </x:c>
      <x:c r="P1947" s="8">
        <x:v>5.0000000000000003e-002</x:v>
      </x:c>
      <x:c r="Q1947" s="7">
        <x:v>46.899999999999999</x:v>
      </x:c>
      <x:c r="R1947" s="7">
        <x:v>121.52</x:v>
      </x:c>
      <x:c r="S1947" s="5" t="s">
        <x:v>49</x:v>
      </x:c>
      <x:c r="T1947" s="7">
        <x:v>64143.099999999999</x:v>
      </x:c>
      <x:c r="U1947" s="6"/>
      <x:c r="V1947" s="6"/>
      <x:c r="W1947" s="5" t="s">
        <x:v>50</x:v>
      </x:c>
      <x:c r="X1947" s="5" t="s">
        <x:v>97</x:v>
      </x:c>
    </x:row>
    <x:row r="1948">
      <x:c r="A1948" s="5" t="s">
        <x:v>3465</x:v>
      </x:c>
      <x:c r="B1948" s="5">
        <x:v>45628</x:v>
      </x:c>
      <x:c r="C1948" s="5" t="s">
        <x:v>64</x:v>
      </x:c>
      <x:c r="D1948" s="5" t="s">
        <x:v>65</x:v>
      </x:c>
      <x:c r="E1948" s="5" t="s">
        <x:v>40</x:v>
      </x:c>
      <x:c r="F1948" s="5" t="s">
        <x:v>66</x:v>
      </x:c>
      <x:c r="G1948" s="5" t="s">
        <x:v>1376</x:v>
      </x:c>
      <x:c r="H1948" s="5" t="s">
        <x:v>43</x:v>
      </x:c>
      <x:c r="I1948" s="5" t="s">
        <x:v>808</x:v>
      </x:c>
      <x:c r="J1948" s="5" t="s">
        <x:v>116</x:v>
      </x:c>
      <x:c r="K1948" s="5" t="s">
        <x:v>117</x:v>
      </x:c>
      <x:c r="L1948" s="5" t="s">
        <x:v>47</x:v>
      </x:c>
      <x:c r="M1948" s="5" t="s">
        <x:v>258</x:v>
      </x:c>
      <x:c r="N1948" s="6">
        <x:v>3</x:v>
      </x:c>
      <x:c r="O1948" s="7">
        <x:v>118.90000000000001</x:v>
      </x:c>
      <x:c r="P1948" s="8">
        <x:v>0.14999999999999999</x:v>
      </x:c>
      <x:c r="Q1948" s="7">
        <x:v>66.280000000000001</x:v>
      </x:c>
      <x:c r="R1948" s="7">
        <x:v>303.19</x:v>
      </x:c>
      <x:c r="S1948" s="5" t="s">
        <x:v>49</x:v>
      </x:c>
      <x:c r="T1948" s="7">
        <x:v>91949.580000000002</x:v>
      </x:c>
      <x:c r="U1948" s="6"/>
      <x:c r="V1948" s="6"/>
      <x:c r="W1948" s="5" t="s">
        <x:v>50</x:v>
      </x:c>
      <x:c r="X1948" s="5" t="s">
        <x:v>97</x:v>
      </x:c>
    </x:row>
    <x:row r="1949">
      <x:c r="A1949" s="5" t="s">
        <x:v>3466</x:v>
      </x:c>
      <x:c r="B1949" s="5">
        <x:v>45395</x:v>
      </x:c>
      <x:c r="C1949" s="5" t="s">
        <x:v>138</x:v>
      </x:c>
      <x:c r="D1949" s="5" t="s">
        <x:v>139</x:v>
      </x:c>
      <x:c r="E1949" s="5" t="s">
        <x:v>90</x:v>
      </x:c>
      <x:c r="F1949" s="5" t="s">
        <x:v>41</x:v>
      </x:c>
      <x:c r="G1949" s="5" t="s">
        <x:v>723</x:v>
      </x:c>
      <x:c r="H1949" s="5" t="s">
        <x:v>78</x:v>
      </x:c>
      <x:c r="I1949" s="5" t="s">
        <x:v>762</x:v>
      </x:c>
      <x:c r="J1949" s="5" t="s">
        <x:v>74</x:v>
      </x:c>
      <x:c r="K1949" s="5" t="s">
        <x:v>46</x:v>
      </x:c>
      <x:c r="L1949" s="5" t="s">
        <x:v>16</x:v>
      </x:c>
      <x:c r="M1949" s="5" t="s">
        <x:v>189</x:v>
      </x:c>
      <x:c r="N1949" s="6">
        <x:v>1</x:v>
      </x:c>
      <x:c r="O1949" s="7">
        <x:v>64.569999999999993</x:v>
      </x:c>
      <x:c r="P1949" s="8">
        <x:v>0.10000000000000001</x:v>
      </x:c>
      <x:c r="Q1949" s="7">
        <x:v>42.109999999999999</x:v>
      </x:c>
      <x:c r="R1949" s="7">
        <x:v>58.109999999999999</x:v>
      </x:c>
      <x:c r="S1949" s="5" t="s">
        <x:v>49</x:v>
      </x:c>
      <x:c r="T1949" s="7">
        <x:v>137908.32000000001</x:v>
      </x:c>
      <x:c r="U1949" s="6">
        <x:v>61</x:v>
      </x:c>
      <x:c r="V1949" s="6">
        <x:v>8</x:v>
      </x:c>
      <x:c r="W1949" s="5" t="s">
        <x:v>50</x:v>
      </x:c>
      <x:c r="X1949" s="5" t="s">
        <x:v>70</x:v>
      </x:c>
    </x:row>
    <x:row r="1950">
      <x:c r="A1950" s="5" t="s">
        <x:v>3467</x:v>
      </x:c>
      <x:c r="B1950" s="5">
        <x:v>45346</x:v>
      </x:c>
      <x:c r="C1950" s="5" t="s">
        <x:v>216</x:v>
      </x:c>
      <x:c r="D1950" s="5" t="s">
        <x:v>217</x:v>
      </x:c>
      <x:c r="E1950" s="5" t="s">
        <x:v>40</x:v>
      </x:c>
      <x:c r="F1950" s="5" t="s">
        <x:v>102</x:v>
      </x:c>
      <x:c r="G1950" s="5" t="s">
        <x:v>3246</x:v>
      </x:c>
      <x:c r="H1950" s="5" t="s">
        <x:v>58</x:v>
      </x:c>
      <x:c r="I1950" s="5" t="s">
        <x:v>517</x:v>
      </x:c>
      <x:c r="J1950" s="5" t="s">
        <x:v>60</x:v>
      </x:c>
      <x:c r="K1950" s="5" t="s">
        <x:v>117</x:v>
      </x:c>
      <x:c r="L1950" s="5" t="s">
        <x:v>16</x:v>
      </x:c>
      <x:c r="M1950" s="5" t="s">
        <x:v>211</x:v>
      </x:c>
      <x:c r="N1950" s="6">
        <x:v>4</x:v>
      </x:c>
      <x:c r="O1950" s="7">
        <x:v>57.340000000000003</x:v>
      </x:c>
      <x:c r="P1950" s="8">
        <x:v>0</x:v>
      </x:c>
      <x:c r="Q1950" s="7">
        <x:v>34.240000000000002</x:v>
      </x:c>
      <x:c r="R1950" s="7">
        <x:v>229.36000000000001</x:v>
      </x:c>
      <x:c r="S1950" s="5" t="s">
        <x:v>49</x:v>
      </x:c>
      <x:c r="T1950" s="7">
        <x:v>195044.23000000001</x:v>
      </x:c>
      <x:c r="U1950" s="6"/>
      <x:c r="V1950" s="6"/>
      <x:c r="W1950" s="5" t="s">
        <x:v>50</x:v>
      </x:c>
      <x:c r="X1950" s="5" t="s">
        <x:v>80</x:v>
      </x:c>
    </x:row>
    <x:row r="1951">
      <x:c r="A1951" s="5" t="s">
        <x:v>3468</x:v>
      </x:c>
      <x:c r="B1951" s="5">
        <x:v>45317</x:v>
      </x:c>
      <x:c r="C1951" s="5" t="s">
        <x:v>38</x:v>
      </x:c>
      <x:c r="D1951" s="5" t="s">
        <x:v>39</x:v>
      </x:c>
      <x:c r="E1951" s="5" t="s">
        <x:v>40</x:v>
      </x:c>
      <x:c r="F1951" s="5" t="s">
        <x:v>41</x:v>
      </x:c>
      <x:c r="G1951" s="5" t="s">
        <x:v>959</x:v>
      </x:c>
      <x:c r="H1951" s="5" t="s">
        <x:v>43</x:v>
      </x:c>
      <x:c r="I1951" s="5" t="s">
        <x:v>165</x:v>
      </x:c>
      <x:c r="J1951" s="5" t="s">
        <x:v>93</x:v>
      </x:c>
      <x:c r="K1951" s="5" t="s">
        <x:v>46</x:v>
      </x:c>
      <x:c r="L1951" s="5" t="s">
        <x:v>16</x:v>
      </x:c>
      <x:c r="M1951" s="5" t="s">
        <x:v>166</x:v>
      </x:c>
      <x:c r="N1951" s="6">
        <x:v>3</x:v>
      </x:c>
      <x:c r="O1951" s="7">
        <x:v>43.829999999999998</x:v>
      </x:c>
      <x:c r="P1951" s="8">
        <x:v>0.20000000000000001</x:v>
      </x:c>
      <x:c r="Q1951" s="7">
        <x:v>33.380000000000003</x:v>
      </x:c>
      <x:c r="R1951" s="7">
        <x:v>105.19</x:v>
      </x:c>
      <x:c r="S1951" s="5" t="s">
        <x:v>49</x:v>
      </x:c>
      <x:c r="T1951" s="7">
        <x:v>167379.12</x:v>
      </x:c>
      <x:c r="U1951" s="6"/>
      <x:c r="V1951" s="6"/>
      <x:c r="W1951" s="5" t="s">
        <x:v>50</x:v>
      </x:c>
      <x:c r="X1951" s="5" t="s">
        <x:v>80</x:v>
      </x:c>
    </x:row>
    <x:row r="1952">
      <x:c r="A1952" s="5" t="s">
        <x:v>3469</x:v>
      </x:c>
      <x:c r="B1952" s="5">
        <x:v>46010</x:v>
      </x:c>
      <x:c r="C1952" s="5" t="s">
        <x:v>100</x:v>
      </x:c>
      <x:c r="D1952" s="5" t="s">
        <x:v>101</x:v>
      </x:c>
      <x:c r="E1952" s="5" t="s">
        <x:v>90</x:v>
      </x:c>
      <x:c r="F1952" s="5" t="s">
        <x:v>102</x:v>
      </x:c>
      <x:c r="G1952" s="5" t="s">
        <x:v>912</x:v>
      </x:c>
      <x:c r="H1952" s="5" t="s">
        <x:v>43</x:v>
      </x:c>
      <x:c r="I1952" s="5" t="s">
        <x:v>135</x:v>
      </x:c>
      <x:c r="J1952" s="5" t="s">
        <x:v>60</x:v>
      </x:c>
      <x:c r="K1952" s="5" t="s">
        <x:v>86</x:v>
      </x:c>
      <x:c r="L1952" s="5" t="s">
        <x:v>131</x:v>
      </x:c>
      <x:c r="M1952" s="5" t="s">
        <x:v>322</x:v>
      </x:c>
      <x:c r="N1952" s="6">
        <x:v>-1</x:v>
      </x:c>
      <x:c r="O1952" s="7">
        <x:v>231.22</x:v>
      </x:c>
      <x:c r="P1952" s="8">
        <x:v>0.20000000000000001</x:v>
      </x:c>
      <x:c r="Q1952" s="7">
        <x:v>130.28</x:v>
      </x:c>
      <x:c r="R1952" s="7">
        <x:v>-184.97999999999999</x:v>
      </x:c>
      <x:c r="S1952" s="5" t="s">
        <x:v>49</x:v>
      </x:c>
      <x:c r="T1952" s="7">
        <x:v>83284.080000000002</x:v>
      </x:c>
      <x:c r="U1952" s="6">
        <x:v>57</x:v>
      </x:c>
      <x:c r="V1952" s="6">
        <x:v>20</x:v>
      </x:c>
      <x:c r="W1952" s="5" t="s">
        <x:v>96</x:v>
      </x:c>
      <x:c r="X1952" s="5" t="s">
        <x:v>51</x:v>
      </x:c>
    </x:row>
    <x:row r="1953">
      <x:c r="A1953" s="5" t="s">
        <x:v>3470</x:v>
      </x:c>
      <x:c r="B1953" s="5">
        <x:v>45292</x:v>
      </x:c>
      <x:c r="C1953" s="5" t="s">
        <x:v>53</x:v>
      </x:c>
      <x:c r="D1953" s="5" t="s">
        <x:v>54</x:v>
      </x:c>
      <x:c r="E1953" s="5" t="s">
        <x:v>55</x:v>
      </x:c>
      <x:c r="F1953" s="5" t="s">
        <x:v>56</x:v>
      </x:c>
      <x:c r="G1953" s="5" t="s">
        <x:v>2185</x:v>
      </x:c>
      <x:c r="H1953" s="5" t="s">
        <x:v>43</x:v>
      </x:c>
      <x:c r="I1953" s="5" t="s">
        <x:v>349</x:v>
      </x:c>
      <x:c r="J1953" s="5" t="s">
        <x:v>60</x:v>
      </x:c>
      <x:c r="K1953" s="5" t="s">
        <x:v>46</x:v>
      </x:c>
      <x:c r="L1953" s="5" t="s">
        <x:v>16</x:v>
      </x:c>
      <x:c r="M1953" s="5" t="s">
        <x:v>483</x:v>
      </x:c>
      <x:c r="N1953" s="6">
        <x:v>2</x:v>
      </x:c>
      <x:c r="O1953" s="7">
        <x:v>179.18000000000001</x:v>
      </x:c>
      <x:c r="P1953" s="8">
        <x:v>0.25</x:v>
      </x:c>
      <x:c r="Q1953" s="7">
        <x:v>136.47999999999999</x:v>
      </x:c>
      <x:c r="R1953" s="7">
        <x:v>268.76999999999998</x:v>
      </x:c>
      <x:c r="S1953" s="5" t="s">
        <x:v>49</x:v>
      </x:c>
      <x:c r="T1953" s="7">
        <x:v>201548.91</x:v>
      </x:c>
      <x:c r="U1953" s="6"/>
      <x:c r="V1953" s="6"/>
      <x:c r="W1953" s="5" t="s">
        <x:v>50</x:v>
      </x:c>
      <x:c r="X1953" s="5" t="s">
        <x:v>80</x:v>
      </x:c>
    </x:row>
    <x:row r="1954">
      <x:c r="A1954" s="5" t="s">
        <x:v>3471</x:v>
      </x:c>
      <x:c r="B1954" s="5">
        <x:v>45971</x:v>
      </x:c>
      <x:c r="C1954" s="5" t="s">
        <x:v>127</x:v>
      </x:c>
      <x:c r="D1954" s="5" t="s">
        <x:v>128</x:v>
      </x:c>
      <x:c r="E1954" s="5" t="s">
        <x:v>55</x:v>
      </x:c>
      <x:c r="F1954" s="5" t="s">
        <x:v>41</x:v>
      </x:c>
      <x:c r="G1954" s="5" t="s">
        <x:v>352</x:v>
      </x:c>
      <x:c r="H1954" s="5" t="s">
        <x:v>58</x:v>
      </x:c>
      <x:c r="I1954" s="5" t="s">
        <x:v>160</x:v>
      </x:c>
      <x:c r="J1954" s="5" t="s">
        <x:v>60</x:v>
      </x:c>
      <x:c r="K1954" s="5" t="s">
        <x:v>117</x:v>
      </x:c>
      <x:c r="L1954" s="5" t="s">
        <x:v>16</x:v>
      </x:c>
      <x:c r="M1954" s="5" t="s">
        <x:v>322</x:v>
      </x:c>
      <x:c r="N1954" s="6">
        <x:v>1</x:v>
      </x:c>
      <x:c r="O1954" s="7">
        <x:v>265.76999999999998</x:v>
      </x:c>
      <x:c r="P1954" s="8">
        <x:v>0.14999999999999999</x:v>
      </x:c>
      <x:c r="Q1954" s="7">
        <x:v>154.81999999999999</x:v>
      </x:c>
      <x:c r="R1954" s="7">
        <x:v>225.90000000000001</x:v>
      </x:c>
      <x:c r="S1954" s="5" t="s">
        <x:v>49</x:v>
      </x:c>
      <x:c r="T1954" s="7">
        <x:v>184531.35999999999</x:v>
      </x:c>
      <x:c r="U1954" s="6"/>
      <x:c r="V1954" s="6"/>
      <x:c r="W1954" s="5" t="s">
        <x:v>50</x:v>
      </x:c>
      <x:c r="X1954" s="5" t="s">
        <x:v>51</x:v>
      </x:c>
    </x:row>
    <x:row r="1955">
      <x:c r="A1955" s="5" t="s">
        <x:v>3472</x:v>
      </x:c>
      <x:c r="B1955" s="5">
        <x:v>45894</x:v>
      </x:c>
      <x:c r="C1955" s="5" t="s">
        <x:v>340</x:v>
      </x:c>
      <x:c r="D1955" s="5" t="s">
        <x:v>341</x:v>
      </x:c>
      <x:c r="E1955" s="5" t="s">
        <x:v>55</x:v>
      </x:c>
      <x:c r="F1955" s="5" t="s">
        <x:v>66</x:v>
      </x:c>
      <x:c r="G1955" s="5" t="s">
        <x:v>1659</x:v>
      </x:c>
      <x:c r="H1955" s="5" t="s">
        <x:v>78</x:v>
      </x:c>
      <x:c r="I1955" s="5" t="s">
        <x:v>192</x:v>
      </x:c>
      <x:c r="J1955" s="5" t="s">
        <x:v>93</x:v>
      </x:c>
      <x:c r="K1955" s="5" t="s">
        <x:v>61</x:v>
      </x:c>
      <x:c r="L1955" s="5" t="s">
        <x:v>16</x:v>
      </x:c>
      <x:c r="M1955" s="5" t="s">
        <x:v>414</x:v>
      </x:c>
      <x:c r="N1955" s="6">
        <x:v>1</x:v>
      </x:c>
      <x:c r="O1955" s="7">
        <x:v>17.98</x:v>
      </x:c>
      <x:c r="P1955" s="8">
        <x:v>0.10000000000000001</x:v>
      </x:c>
      <x:c r="Q1955" s="7">
        <x:v>11.76</x:v>
      </x:c>
      <x:c r="R1955" s="7">
        <x:v>16.18</x:v>
      </x:c>
      <x:c r="S1955" s="5" t="s">
        <x:v>49</x:v>
      </x:c>
      <x:c r="T1955" s="7">
        <x:v>154372.20000000001</x:v>
      </x:c>
      <x:c r="U1955" s="6"/>
      <x:c r="V1955" s="6"/>
      <x:c r="W1955" s="5" t="s">
        <x:v>50</x:v>
      </x:c>
      <x:c r="X1955" s="5" t="s">
        <x:v>97</x:v>
      </x:c>
    </x:row>
    <x:row r="1956">
      <x:c r="A1956" s="5" t="s">
        <x:v>3473</x:v>
      </x:c>
      <x:c r="B1956" s="5">
        <x:v>45511</x:v>
      </x:c>
      <x:c r="C1956" s="5" t="s">
        <x:v>100</x:v>
      </x:c>
      <x:c r="D1956" s="5" t="s">
        <x:v>101</x:v>
      </x:c>
      <x:c r="E1956" s="5" t="s">
        <x:v>90</x:v>
      </x:c>
      <x:c r="F1956" s="5" t="s">
        <x:v>102</x:v>
      </x:c>
      <x:c r="G1956" s="5" t="s">
        <x:v>421</x:v>
      </x:c>
      <x:c r="H1956" s="5" t="s">
        <x:v>58</x:v>
      </x:c>
      <x:c r="I1956" s="5" t="s">
        <x:v>1044</x:v>
      </x:c>
      <x:c r="J1956" s="5" t="s">
        <x:v>45</x:v>
      </x:c>
      <x:c r="K1956" s="5" t="s">
        <x:v>117</x:v>
      </x:c>
      <x:c r="L1956" s="5" t="s">
        <x:v>47</x:v>
      </x:c>
      <x:c r="M1956" s="5" t="s">
        <x:v>424</x:v>
      </x:c>
      <x:c r="N1956" s="6">
        <x:v>-1</x:v>
      </x:c>
      <x:c r="O1956" s="7">
        <x:v>599.52999999999997</x:v>
      </x:c>
      <x:c r="P1956" s="8">
        <x:v>0</x:v>
      </x:c>
      <x:c r="Q1956" s="7">
        <x:v>436.52999999999997</x:v>
      </x:c>
      <x:c r="R1956" s="7">
        <x:v>-599.52999999999997</x:v>
      </x:c>
      <x:c r="S1956" s="5" t="s">
        <x:v>49</x:v>
      </x:c>
      <x:c r="T1956" s="7">
        <x:v>87406.350000000006</x:v>
      </x:c>
      <x:c r="U1956" s="6"/>
      <x:c r="V1956" s="6"/>
      <x:c r="W1956" s="5" t="s">
        <x:v>96</x:v>
      </x:c>
      <x:c r="X1956" s="5" t="s">
        <x:v>70</x:v>
      </x:c>
    </x:row>
    <x:row r="1957">
      <x:c r="A1957" s="5" t="s">
        <x:v>3474</x:v>
      </x:c>
      <x:c r="B1957" s="5">
        <x:v>45556</x:v>
      </x:c>
      <x:c r="C1957" s="5" t="s">
        <x:v>178</x:v>
      </x:c>
      <x:c r="D1957" s="5" t="s">
        <x:v>179</x:v>
      </x:c>
      <x:c r="E1957" s="5" t="s">
        <x:v>90</x:v>
      </x:c>
      <x:c r="F1957" s="5" t="s">
        <x:v>66</x:v>
      </x:c>
      <x:c r="G1957" s="5" t="s">
        <x:v>3475</x:v>
      </x:c>
      <x:c r="H1957" s="5" t="s">
        <x:v>58</x:v>
      </x:c>
      <x:c r="I1957" s="5" t="s">
        <x:v>370</x:v>
      </x:c>
      <x:c r="J1957" s="5" t="s">
        <x:v>60</x:v>
      </x:c>
      <x:c r="K1957" s="5" t="s">
        <x:v>86</x:v>
      </x:c>
      <x:c r="L1957" s="5" t="s">
        <x:v>131</x:v>
      </x:c>
      <x:c r="M1957" s="5" t="s">
        <x:v>69</x:v>
      </x:c>
      <x:c r="N1957" s="6">
        <x:v>1</x:v>
      </x:c>
      <x:c r="O1957" s="7">
        <x:v>152.25999999999999</x:v>
      </x:c>
      <x:c r="P1957" s="8">
        <x:v>0.20000000000000001</x:v>
      </x:c>
      <x:c r="Q1957" s="7">
        <x:v>107.52</x:v>
      </x:c>
      <x:c r="R1957" s="7">
        <x:v>121.81</x:v>
      </x:c>
      <x:c r="S1957" s="5" t="s">
        <x:v>49</x:v>
      </x:c>
      <x:c r="T1957" s="7">
        <x:v>82329.059999999998</x:v>
      </x:c>
      <x:c r="U1957" s="6"/>
      <x:c r="V1957" s="6"/>
      <x:c r="W1957" s="5" t="s">
        <x:v>50</x:v>
      </x:c>
      <x:c r="X1957" s="5" t="s">
        <x:v>70</x:v>
      </x:c>
    </x:row>
    <x:row r="1958">
      <x:c r="A1958" s="5" t="s">
        <x:v>3476</x:v>
      </x:c>
      <x:c r="B1958" s="5">
        <x:v>45631</x:v>
      </x:c>
      <x:c r="C1958" s="5" t="s">
        <x:v>283</x:v>
      </x:c>
      <x:c r="D1958" s="5" t="s">
        <x:v>284</x:v>
      </x:c>
      <x:c r="E1958" s="5" t="s">
        <x:v>55</x:v>
      </x:c>
      <x:c r="F1958" s="5" t="s">
        <x:v>56</x:v>
      </x:c>
      <x:c r="G1958" s="5" t="s">
        <x:v>285</x:v>
      </x:c>
      <x:c r="H1958" s="5" t="s">
        <x:v>78</x:v>
      </x:c>
      <x:c r="I1958" s="5" t="s">
        <x:v>192</x:v>
      </x:c>
      <x:c r="J1958" s="5" t="s">
        <x:v>93</x:v>
      </x:c>
      <x:c r="K1958" s="5" t="s">
        <x:v>61</x:v>
      </x:c>
      <x:c r="L1958" s="5" t="s">
        <x:v>16</x:v>
      </x:c>
      <x:c r="M1958" s="5" t="s">
        <x:v>266</x:v>
      </x:c>
      <x:c r="N1958" s="6">
        <x:v>1</x:v>
      </x:c>
      <x:c r="O1958" s="7">
        <x:v>18.739999999999998</x:v>
      </x:c>
      <x:c r="P1958" s="8">
        <x:v>0</x:v>
      </x:c>
      <x:c r="Q1958" s="7">
        <x:v>11.76</x:v>
      </x:c>
      <x:c r="R1958" s="7">
        <x:v>18.739999999999998</x:v>
      </x:c>
      <x:c r="S1958" s="5" t="s">
        <x:v>49</x:v>
      </x:c>
      <x:c r="T1958" s="7">
        <x:v>183425.95000000001</x:v>
      </x:c>
      <x:c r="U1958" s="6"/>
      <x:c r="V1958" s="6"/>
      <x:c r="W1958" s="5" t="s">
        <x:v>50</x:v>
      </x:c>
      <x:c r="X1958" s="5" t="s">
        <x:v>51</x:v>
      </x:c>
    </x:row>
    <x:row r="1959">
      <x:c r="A1959" s="5" t="s">
        <x:v>3477</x:v>
      </x:c>
      <x:c r="B1959" s="5">
        <x:v>45344</x:v>
      </x:c>
      <x:c r="C1959" s="5" t="s">
        <x:v>108</x:v>
      </x:c>
      <x:c r="D1959" s="5" t="s">
        <x:v>109</x:v>
      </x:c>
      <x:c r="E1959" s="5" t="s">
        <x:v>90</x:v>
      </x:c>
      <x:c r="F1959" s="5" t="s">
        <x:v>102</x:v>
      </x:c>
      <x:c r="G1959" s="5" t="s">
        <x:v>1184</x:v>
      </x:c>
      <x:c r="H1959" s="5" t="s">
        <x:v>78</x:v>
      </x:c>
      <x:c r="I1959" s="5" t="s">
        <x:v>719</x:v>
      </x:c>
      <x:c r="J1959" s="5" t="s">
        <x:v>93</x:v>
      </x:c>
      <x:c r="K1959" s="5" t="s">
        <x:v>117</x:v>
      </x:c>
      <x:c r="L1959" s="5" t="s">
        <x:v>47</x:v>
      </x:c>
      <x:c r="M1959" s="5" t="s">
        <x:v>275</x:v>
      </x:c>
      <x:c r="N1959" s="6">
        <x:v>3</x:v>
      </x:c>
      <x:c r="O1959" s="7">
        <x:v>57.270000000000003</x:v>
      </x:c>
      <x:c r="P1959" s="8">
        <x:v>0.10000000000000001</x:v>
      </x:c>
      <x:c r="Q1959" s="7">
        <x:v>43.920000000000002</x:v>
      </x:c>
      <x:c r="R1959" s="7">
        <x:v>154.63</x:v>
      </x:c>
      <x:c r="S1959" s="5" t="s">
        <x:v>49</x:v>
      </x:c>
      <x:c r="T1959" s="7">
        <x:v>76614.139999999999</x:v>
      </x:c>
      <x:c r="U1959" s="6"/>
      <x:c r="V1959" s="6"/>
      <x:c r="W1959" s="5" t="s">
        <x:v>50</x:v>
      </x:c>
      <x:c r="X1959" s="5" t="s">
        <x:v>97</x:v>
      </x:c>
    </x:row>
    <x:row r="1960">
      <x:c r="A1960" s="5" t="s">
        <x:v>3478</x:v>
      </x:c>
      <x:c r="B1960" s="5">
        <x:v>46127</x:v>
      </x:c>
      <x:c r="C1960" s="5" t="s">
        <x:v>138</x:v>
      </x:c>
      <x:c r="D1960" s="5" t="s">
        <x:v>139</x:v>
      </x:c>
      <x:c r="E1960" s="5" t="s">
        <x:v>90</x:v>
      </x:c>
      <x:c r="F1960" s="5" t="s">
        <x:v>41</x:v>
      </x:c>
      <x:c r="G1960" s="5" t="s">
        <x:v>1218</x:v>
      </x:c>
      <x:c r="H1960" s="5" t="s">
        <x:v>43</x:v>
      </x:c>
      <x:c r="I1960" s="5" t="s">
        <x:v>588</x:v>
      </x:c>
      <x:c r="J1960" s="5" t="s">
        <x:v>45</x:v>
      </x:c>
      <x:c r="K1960" s="5" t="s">
        <x:v>86</x:v>
      </x:c>
      <x:c r="L1960" s="5" t="s">
        <x:v>47</x:v>
      </x:c>
      <x:c r="M1960" s="5" t="s">
        <x:v>275</x:v>
      </x:c>
      <x:c r="N1960" s="6">
        <x:v>2</x:v>
      </x:c>
      <x:c r="O1960" s="7">
        <x:v>259.74000000000001</x:v>
      </x:c>
      <x:c r="P1960" s="8">
        <x:v>0</x:v>
      </x:c>
      <x:c r="Q1960" s="7">
        <x:v>149.37</x:v>
      </x:c>
      <x:c r="R1960" s="7">
        <x:v>519.48000000000002</x:v>
      </x:c>
      <x:c r="S1960" s="5" t="s">
        <x:v>49</x:v>
      </x:c>
      <x:c r="T1960" s="7">
        <x:v>75256.539999999994</x:v>
      </x:c>
      <x:c r="U1960" s="6"/>
      <x:c r="V1960" s="6"/>
      <x:c r="W1960" s="5" t="s">
        <x:v>50</x:v>
      </x:c>
      <x:c r="X1960" s="5" t="s">
        <x:v>80</x:v>
      </x:c>
    </x:row>
    <x:row r="1961">
      <x:c r="A1961" s="5" t="s">
        <x:v>3479</x:v>
      </x:c>
      <x:c r="B1961" s="5">
        <x:v>46076</x:v>
      </x:c>
      <x:c r="C1961" s="5" t="s">
        <x:v>82</x:v>
      </x:c>
      <x:c r="D1961" s="5" t="s">
        <x:v>83</x:v>
      </x:c>
      <x:c r="E1961" s="5" t="s">
        <x:v>40</x:v>
      </x:c>
      <x:c r="F1961" s="5" t="s">
        <x:v>56</x:v>
      </x:c>
      <x:c r="G1961" s="5" t="s">
        <x:v>2638</x:v>
      </x:c>
      <x:c r="H1961" s="5" t="s">
        <x:v>104</x:v>
      </x:c>
      <x:c r="I1961" s="5" t="s">
        <x:v>887</x:v>
      </x:c>
      <x:c r="J1961" s="5" t="s">
        <x:v>74</x:v>
      </x:c>
      <x:c r="K1961" s="5" t="s">
        <x:v>86</x:v>
      </x:c>
      <x:c r="L1961" s="5" t="s">
        <x:v>16</x:v>
      </x:c>
      <x:c r="M1961" s="5" t="s">
        <x:v>48</x:v>
      </x:c>
      <x:c r="N1961" s="6">
        <x:v>3</x:v>
      </x:c>
      <x:c r="O1961" s="7">
        <x:v>89.870000000000005</x:v>
      </x:c>
      <x:c r="P1961" s="8">
        <x:v>5.0000000000000003e-002</x:v>
      </x:c>
      <x:c r="Q1961" s="7">
        <x:v>47.18</x:v>
      </x:c>
      <x:c r="R1961" s="7">
        <x:v>256.13</x:v>
      </x:c>
      <x:c r="S1961" s="5" t="s">
        <x:v>49</x:v>
      </x:c>
      <x:c r="T1961" s="7">
        <x:v>135051.45000000001</x:v>
      </x:c>
      <x:c r="U1961" s="6"/>
      <x:c r="V1961" s="6"/>
      <x:c r="W1961" s="5" t="s">
        <x:v>50</x:v>
      </x:c>
      <x:c r="X1961" s="5" t="s">
        <x:v>80</x:v>
      </x:c>
    </x:row>
    <x:row r="1962">
      <x:c r="A1962" s="5" t="s">
        <x:v>3480</x:v>
      </x:c>
      <x:c r="B1962" s="5">
        <x:v>45294</x:v>
      </x:c>
      <x:c r="C1962" s="5" t="s">
        <x:v>200</x:v>
      </x:c>
      <x:c r="D1962" s="5" t="s">
        <x:v>201</x:v>
      </x:c>
      <x:c r="E1962" s="5" t="s">
        <x:v>40</x:v>
      </x:c>
      <x:c r="F1962" s="5" t="s">
        <x:v>158</x:v>
      </x:c>
      <x:c r="G1962" s="5" t="s">
        <x:v>3481</x:v>
      </x:c>
      <x:c r="H1962" s="5" t="s">
        <x:v>43</x:v>
      </x:c>
      <x:c r="I1962" s="5" t="s">
        <x:v>740</x:v>
      </x:c>
      <x:c r="J1962" s="5" t="s">
        <x:v>93</x:v>
      </x:c>
      <x:c r="K1962" s="5" t="s">
        <x:v>46</x:v>
      </x:c>
      <x:c r="L1962" s="5" t="s">
        <x:v>94</x:v>
      </x:c>
      <x:c r="M1962" s="5" t="s">
        <x:v>136</x:v>
      </x:c>
      <x:c r="N1962" s="6">
        <x:v>4</x:v>
      </x:c>
      <x:c r="O1962" s="7">
        <x:v>33.460000000000001</x:v>
      </x:c>
      <x:c r="P1962" s="8">
        <x:v>5.0000000000000003e-002</x:v>
      </x:c>
      <x:c r="Q1962" s="7">
        <x:v>20.469999999999999</x:v>
      </x:c>
      <x:c r="R1962" s="7">
        <x:v>127.15000000000001</x:v>
      </x:c>
      <x:c r="S1962" s="5" t="s">
        <x:v>49</x:v>
      </x:c>
      <x:c r="T1962" s="7">
        <x:v>61451.879999999997</x:v>
      </x:c>
      <x:c r="U1962" s="6"/>
      <x:c r="V1962" s="6"/>
      <x:c r="W1962" s="5" t="s">
        <x:v>50</x:v>
      </x:c>
      <x:c r="X1962" s="5" t="s">
        <x:v>70</x:v>
      </x:c>
    </x:row>
    <x:row r="1963">
      <x:c r="A1963" s="5" t="s">
        <x:v>3482</x:v>
      </x:c>
      <x:c r="B1963" s="5">
        <x:v>46126</x:v>
      </x:c>
      <x:c r="C1963" s="5" t="s">
        <x:v>162</x:v>
      </x:c>
      <x:c r="D1963" s="5" t="s">
        <x:v>163</x:v>
      </x:c>
      <x:c r="E1963" s="5" t="s">
        <x:v>40</x:v>
      </x:c>
      <x:c r="F1963" s="5" t="s">
        <x:v>158</x:v>
      </x:c>
      <x:c r="G1963" s="5" t="s">
        <x:v>2188</x:v>
      </x:c>
      <x:c r="H1963" s="5" t="s">
        <x:v>78</x:v>
      </x:c>
      <x:c r="I1963" s="5" t="s">
        <x:v>92</x:v>
      </x:c>
      <x:c r="J1963" s="5" t="s">
        <x:v>93</x:v>
      </x:c>
      <x:c r="K1963" s="5" t="s">
        <x:v>46</x:v>
      </x:c>
      <x:c r="L1963" s="5" t="s">
        <x:v>16</x:v>
      </x:c>
      <x:c r="M1963" s="5" t="s">
        <x:v>442</x:v>
      </x:c>
      <x:c r="N1963" s="6">
        <x:v>2</x:v>
      </x:c>
      <x:c r="O1963" s="7">
        <x:v>30.219999999999999</x:v>
      </x:c>
      <x:c r="P1963" s="8">
        <x:v>0.10000000000000001</x:v>
      </x:c>
      <x:c r="Q1963" s="7">
        <x:v>16.25</x:v>
      </x:c>
      <x:c r="R1963" s="7">
        <x:v>54.399999999999999</x:v>
      </x:c>
      <x:c r="S1963" s="5" t="s">
        <x:v>49</x:v>
      </x:c>
      <x:c r="T1963" s="7">
        <x:v>193572.76999999999</x:v>
      </x:c>
      <x:c r="U1963" s="6"/>
      <x:c r="V1963" s="6"/>
      <x:c r="W1963" s="5" t="s">
        <x:v>50</x:v>
      </x:c>
      <x:c r="X1963" s="5" t="s">
        <x:v>97</x:v>
      </x:c>
    </x:row>
    <x:row r="1964">
      <x:c r="A1964" s="5" t="s">
        <x:v>3483</x:v>
      </x:c>
      <x:c r="B1964" s="5">
        <x:v>45753</x:v>
      </x:c>
      <x:c r="C1964" s="5" t="s">
        <x:v>247</x:v>
      </x:c>
      <x:c r="D1964" s="5" t="s">
        <x:v>248</x:v>
      </x:c>
      <x:c r="E1964" s="5" t="s">
        <x:v>40</x:v>
      </x:c>
      <x:c r="F1964" s="5" t="s">
        <x:v>102</x:v>
      </x:c>
      <x:c r="G1964" s="5" t="s">
        <x:v>3484</x:v>
      </x:c>
      <x:c r="H1964" s="5" t="s">
        <x:v>104</x:v>
      </x:c>
      <x:c r="I1964" s="5" t="s">
        <x:v>372</x:v>
      </x:c>
      <x:c r="J1964" s="5" t="s">
        <x:v>116</x:v>
      </x:c>
      <x:c r="K1964" s="5" t="s">
        <x:v>46</x:v>
      </x:c>
      <x:c r="L1964" s="5" t="s">
        <x:v>16</x:v>
      </x:c>
      <x:c r="M1964" s="5" t="s">
        <x:v>170</x:v>
      </x:c>
      <x:c r="N1964" s="6">
        <x:v>1</x:v>
      </x:c>
      <x:c r="O1964" s="7">
        <x:v>325.95999999999998</x:v>
      </x:c>
      <x:c r="P1964" s="8">
        <x:v>0</x:v>
      </x:c>
      <x:c r="Q1964" s="7">
        <x:v>226.47</x:v>
      </x:c>
      <x:c r="R1964" s="7">
        <x:v>325.95999999999998</x:v>
      </x:c>
      <x:c r="S1964" s="5" t="s">
        <x:v>49</x:v>
      </x:c>
      <x:c r="T1964" s="7">
        <x:v>165289.91</x:v>
      </x:c>
      <x:c r="U1964" s="6"/>
      <x:c r="V1964" s="6"/>
      <x:c r="W1964" s="5" t="s">
        <x:v>50</x:v>
      </x:c>
      <x:c r="X1964" s="5" t="s">
        <x:v>80</x:v>
      </x:c>
    </x:row>
    <x:row r="1965">
      <x:c r="A1965" s="5" t="s">
        <x:v>3485</x:v>
      </x:c>
      <x:c r="B1965" s="5">
        <x:v>45900</x:v>
      </x:c>
      <x:c r="C1965" s="5" t="s">
        <x:v>340</x:v>
      </x:c>
      <x:c r="D1965" s="5" t="s">
        <x:v>341</x:v>
      </x:c>
      <x:c r="E1965" s="5" t="s">
        <x:v>55</x:v>
      </x:c>
      <x:c r="F1965" s="5" t="s">
        <x:v>66</x:v>
      </x:c>
      <x:c r="G1965" s="5" t="s">
        <x:v>2785</x:v>
      </x:c>
      <x:c r="H1965" s="5" t="s">
        <x:v>104</x:v>
      </x:c>
      <x:c r="I1965" s="5" t="s">
        <x:v>619</x:v>
      </x:c>
      <x:c r="J1965" s="5" t="s">
        <x:v>116</x:v>
      </x:c>
      <x:c r="K1965" s="5" t="s">
        <x:v>117</x:v>
      </x:c>
      <x:c r="L1965" s="5" t="s">
        <x:v>47</x:v>
      </x:c>
      <x:c r="M1965" s="5" t="s">
        <x:v>419</x:v>
      </x:c>
      <x:c r="N1965" s="6">
        <x:v>6</x:v>
      </x:c>
      <x:c r="O1965" s="7">
        <x:v>319.13</x:v>
      </x:c>
      <x:c r="P1965" s="8">
        <x:v>0.10000000000000001</x:v>
      </x:c>
      <x:c r="Q1965" s="7">
        <x:v>211</x:v>
      </x:c>
      <x:c r="R1965" s="7">
        <x:v>1723.3</x:v>
      </x:c>
      <x:c r="S1965" s="5" t="s">
        <x:v>49</x:v>
      </x:c>
      <x:c r="T1965" s="7">
        <x:v>94834.169999999998</x:v>
      </x:c>
      <x:c r="U1965" s="6"/>
      <x:c r="V1965" s="6"/>
      <x:c r="W1965" s="5" t="s">
        <x:v>50</x:v>
      </x:c>
      <x:c r="X1965" s="5" t="s">
        <x:v>51</x:v>
      </x:c>
    </x:row>
    <x:row r="1966">
      <x:c r="A1966" s="5" t="s">
        <x:v>3486</x:v>
      </x:c>
      <x:c r="B1966" s="5">
        <x:v>45792</x:v>
      </x:c>
      <x:c r="C1966" s="5" t="s">
        <x:v>88</x:v>
      </x:c>
      <x:c r="D1966" s="5" t="s">
        <x:v>89</x:v>
      </x:c>
      <x:c r="E1966" s="5" t="s">
        <x:v>90</x:v>
      </x:c>
      <x:c r="F1966" s="5" t="s">
        <x:v>56</x:v>
      </x:c>
      <x:c r="G1966" s="5" t="s">
        <x:v>2871</x:v>
      </x:c>
      <x:c r="H1966" s="5" t="s">
        <x:v>78</x:v>
      </x:c>
      <x:c r="I1966" s="5" t="s">
        <x:v>121</x:v>
      </x:c>
      <x:c r="J1966" s="5" t="s">
        <x:v>93</x:v>
      </x:c>
      <x:c r="K1966" s="5" t="s">
        <x:v>46</x:v>
      </x:c>
      <x:c r="L1966" s="5" t="s">
        <x:v>16</x:v>
      </x:c>
      <x:c r="M1966" s="5" t="s">
        <x:v>132</x:v>
      </x:c>
      <x:c r="N1966" s="6">
        <x:v>7</x:v>
      </x:c>
      <x:c r="O1966" s="7">
        <x:v>24.120000000000001</x:v>
      </x:c>
      <x:c r="P1966" s="8">
        <x:v>0</x:v>
      </x:c>
      <x:c r="Q1966" s="7">
        <x:v>18.82</x:v>
      </x:c>
      <x:c r="R1966" s="7">
        <x:v>168.84</x:v>
      </x:c>
      <x:c r="S1966" s="5" t="s">
        <x:v>49</x:v>
      </x:c>
      <x:c r="T1966" s="7">
        <x:v>158789.85000000001</x:v>
      </x:c>
      <x:c r="U1966" s="6"/>
      <x:c r="V1966" s="6"/>
      <x:c r="W1966" s="5" t="s">
        <x:v>50</x:v>
      </x:c>
      <x:c r="X1966" s="5" t="s">
        <x:v>51</x:v>
      </x:c>
    </x:row>
    <x:row r="1967">
      <x:c r="A1967" s="5" t="s">
        <x:v>3487</x:v>
      </x:c>
      <x:c r="B1967" s="5">
        <x:v>45772</x:v>
      </x:c>
      <x:c r="C1967" s="5" t="s">
        <x:v>194</x:v>
      </x:c>
      <x:c r="D1967" s="5" t="s">
        <x:v>195</x:v>
      </x:c>
      <x:c r="E1967" s="5" t="s">
        <x:v>90</x:v>
      </x:c>
      <x:c r="F1967" s="5" t="s">
        <x:v>158</x:v>
      </x:c>
      <x:c r="G1967" s="5" t="s">
        <x:v>3454</x:v>
      </x:c>
      <x:c r="H1967" s="5" t="s">
        <x:v>58</x:v>
      </x:c>
      <x:c r="I1967" s="5" t="s">
        <x:v>933</x:v>
      </x:c>
      <x:c r="J1967" s="5" t="s">
        <x:v>116</x:v>
      </x:c>
      <x:c r="K1967" s="5" t="s">
        <x:v>117</x:v>
      </x:c>
      <x:c r="L1967" s="5" t="s">
        <x:v>16</x:v>
      </x:c>
      <x:c r="M1967" s="5" t="s">
        <x:v>154</x:v>
      </x:c>
      <x:c r="N1967" s="6">
        <x:v>2</x:v>
      </x:c>
      <x:c r="O1967" s="7">
        <x:v>276.88999999999999</x:v>
      </x:c>
      <x:c r="P1967" s="8">
        <x:v>0.14999999999999999</x:v>
      </x:c>
      <x:c r="Q1967" s="7">
        <x:v>218.34</x:v>
      </x:c>
      <x:c r="R1967" s="7">
        <x:v>470.70999999999998</x:v>
      </x:c>
      <x:c r="S1967" s="5" t="s">
        <x:v>49</x:v>
      </x:c>
      <x:c r="T1967" s="7">
        <x:v>159399.70999999999</x:v>
      </x:c>
      <x:c r="U1967" s="6"/>
      <x:c r="V1967" s="6"/>
      <x:c r="W1967" s="5" t="s">
        <x:v>50</x:v>
      </x:c>
      <x:c r="X1967" s="5" t="s">
        <x:v>80</x:v>
      </x:c>
    </x:row>
    <x:row r="1968">
      <x:c r="A1968" s="5" t="s">
        <x:v>3488</x:v>
      </x:c>
      <x:c r="B1968" s="5">
        <x:v>45572</x:v>
      </x:c>
      <x:c r="C1968" s="5" t="s">
        <x:v>38</x:v>
      </x:c>
      <x:c r="D1968" s="5" t="s">
        <x:v>39</x:v>
      </x:c>
      <x:c r="E1968" s="5" t="s">
        <x:v>40</x:v>
      </x:c>
      <x:c r="F1968" s="5" t="s">
        <x:v>41</x:v>
      </x:c>
      <x:c r="G1968" s="5" t="s">
        <x:v>1730</x:v>
      </x:c>
      <x:c r="H1968" s="5" t="s">
        <x:v>78</x:v>
      </x:c>
      <x:c r="I1968" s="5" t="s">
        <x:v>665</x:v>
      </x:c>
      <x:c r="J1968" s="5" t="s">
        <x:v>116</x:v>
      </x:c>
      <x:c r="K1968" s="5" t="s">
        <x:v>117</x:v>
      </x:c>
      <x:c r="L1968" s="5" t="s">
        <x:v>16</x:v>
      </x:c>
      <x:c r="M1968" s="5" t="s">
        <x:v>198</x:v>
      </x:c>
      <x:c r="N1968" s="6">
        <x:v>6</x:v>
      </x:c>
      <x:c r="O1968" s="7">
        <x:v>222.77000000000001</x:v>
      </x:c>
      <x:c r="P1968" s="8">
        <x:v>0.25</x:v>
      </x:c>
      <x:c r="Q1968" s="7">
        <x:v>150.55000000000001</x:v>
      </x:c>
      <x:c r="R1968" s="7">
        <x:v>1002.46</x:v>
      </x:c>
      <x:c r="S1968" s="5" t="s">
        <x:v>49</x:v>
      </x:c>
      <x:c r="T1968" s="7">
        <x:v>157112.51999999999</x:v>
      </x:c>
      <x:c r="U1968" s="6"/>
      <x:c r="V1968" s="6"/>
      <x:c r="W1968" s="5" t="s">
        <x:v>50</x:v>
      </x:c>
      <x:c r="X1968" s="5" t="s">
        <x:v>51</x:v>
      </x:c>
    </x:row>
    <x:row r="1969">
      <x:c r="A1969" s="5" t="s">
        <x:v>3489</x:v>
      </x:c>
      <x:c r="B1969" s="5">
        <x:v>45729</x:v>
      </x:c>
      <x:c r="C1969" s="5" t="s">
        <x:v>247</x:v>
      </x:c>
      <x:c r="D1969" s="5" t="s">
        <x:v>248</x:v>
      </x:c>
      <x:c r="E1969" s="5" t="s">
        <x:v>40</x:v>
      </x:c>
      <x:c r="F1969" s="5" t="s">
        <x:v>102</x:v>
      </x:c>
      <x:c r="G1969" s="5" t="s">
        <x:v>2881</x:v>
      </x:c>
      <x:c r="H1969" s="5" t="s">
        <x:v>104</x:v>
      </x:c>
      <x:c r="I1969" s="5" t="s">
        <x:v>1024</x:v>
      </x:c>
      <x:c r="J1969" s="5" t="s">
        <x:v>74</x:v>
      </x:c>
      <x:c r="K1969" s="5" t="s">
        <x:v>117</x:v>
      </x:c>
      <x:c r="L1969" s="5" t="s">
        <x:v>47</x:v>
      </x:c>
      <x:c r="M1969" s="5" t="s">
        <x:v>329</x:v>
      </x:c>
      <x:c r="N1969" s="6">
        <x:v>1</x:v>
      </x:c>
      <x:c r="O1969" s="7">
        <x:v>56.880000000000003</x:v>
      </x:c>
      <x:c r="P1969" s="8">
        <x:v>5.0000000000000003e-002</x:v>
      </x:c>
      <x:c r="Q1969" s="7">
        <x:v>37.18</x:v>
      </x:c>
      <x:c r="R1969" s="7">
        <x:v>54.039999999999999</x:v>
      </x:c>
      <x:c r="S1969" s="5" t="s">
        <x:v>49</x:v>
      </x:c>
      <x:c r="T1969" s="7">
        <x:v>82283.949999999997</x:v>
      </x:c>
      <x:c r="U1969" s="6"/>
      <x:c r="V1969" s="6"/>
      <x:c r="W1969" s="5" t="s">
        <x:v>50</x:v>
      </x:c>
      <x:c r="X1969" s="5" t="s">
        <x:v>51</x:v>
      </x:c>
    </x:row>
    <x:row r="1970">
      <x:c r="A1970" s="5" t="s">
        <x:v>3490</x:v>
      </x:c>
      <x:c r="B1970" s="5">
        <x:v>45990</x:v>
      </x:c>
      <x:c r="C1970" s="5" t="s">
        <x:v>88</x:v>
      </x:c>
      <x:c r="D1970" s="5" t="s">
        <x:v>89</x:v>
      </x:c>
      <x:c r="E1970" s="5" t="s">
        <x:v>90</x:v>
      </x:c>
      <x:c r="F1970" s="5" t="s">
        <x:v>56</x:v>
      </x:c>
      <x:c r="G1970" s="5" t="s">
        <x:v>1736</x:v>
      </x:c>
      <x:c r="H1970" s="5" t="s">
        <x:v>78</x:v>
      </x:c>
      <x:c r="I1970" s="5" t="s">
        <x:v>706</x:v>
      </x:c>
      <x:c r="J1970" s="5" t="s">
        <x:v>45</x:v>
      </x:c>
      <x:c r="K1970" s="5" t="s">
        <x:v>117</x:v>
      </x:c>
      <x:c r="L1970" s="5" t="s">
        <x:v>16</x:v>
      </x:c>
      <x:c r="M1970" s="5" t="s">
        <x:v>489</x:v>
      </x:c>
      <x:c r="N1970" s="6">
        <x:v>1</x:v>
      </x:c>
      <x:c r="O1970" s="7">
        <x:v>669.96000000000004</x:v>
      </x:c>
      <x:c r="P1970" s="8">
        <x:v>0</x:v>
      </x:c>
      <x:c r="Q1970" s="7">
        <x:v>426.80000000000001</x:v>
      </x:c>
      <x:c r="R1970" s="7">
        <x:v>669.96000000000004</x:v>
      </x:c>
      <x:c r="S1970" s="5" t="s">
        <x:v>49</x:v>
      </x:c>
      <x:c r="T1970" s="7">
        <x:v>167552.32999999999</x:v>
      </x:c>
      <x:c r="U1970" s="6"/>
      <x:c r="V1970" s="6"/>
      <x:c r="W1970" s="5" t="s">
        <x:v>50</x:v>
      </x:c>
      <x:c r="X1970" s="5" t="s">
        <x:v>97</x:v>
      </x:c>
    </x:row>
    <x:row r="1971">
      <x:c r="A1971" s="5" t="s">
        <x:v>3491</x:v>
      </x:c>
      <x:c r="B1971" s="5">
        <x:v>45454</x:v>
      </x:c>
      <x:c r="C1971" s="5" t="s">
        <x:v>100</x:v>
      </x:c>
      <x:c r="D1971" s="5" t="s">
        <x:v>101</x:v>
      </x:c>
      <x:c r="E1971" s="5" t="s">
        <x:v>90</x:v>
      </x:c>
      <x:c r="F1971" s="5" t="s">
        <x:v>102</x:v>
      </x:c>
      <x:c r="G1971" s="5" t="s">
        <x:v>3492</x:v>
      </x:c>
      <x:c r="H1971" s="5" t="s">
        <x:v>104</x:v>
      </x:c>
      <x:c r="I1971" s="5" t="s">
        <x:v>303</x:v>
      </x:c>
      <x:c r="J1971" s="5" t="s">
        <x:v>45</x:v>
      </x:c>
      <x:c r="K1971" s="5" t="s">
        <x:v>86</x:v>
      </x:c>
      <x:c r="L1971" s="5" t="s">
        <x:v>47</x:v>
      </x:c>
      <x:c r="M1971" s="5" t="s">
        <x:v>419</x:v>
      </x:c>
      <x:c r="N1971" s="6">
        <x:v>1</x:v>
      </x:c>
      <x:c r="O1971" s="7">
        <x:v>671.63999999999999</x:v>
      </x:c>
      <x:c r="P1971" s="8">
        <x:v>0</x:v>
      </x:c>
      <x:c r="Q1971" s="7">
        <x:v>423.88</x:v>
      </x:c>
      <x:c r="R1971" s="7">
        <x:v>671.63999999999999</x:v>
      </x:c>
      <x:c r="S1971" s="5" t="s">
        <x:v>49</x:v>
      </x:c>
      <x:c r="T1971" s="7">
        <x:v>66195.029999999999</x:v>
      </x:c>
      <x:c r="U1971" s="6"/>
      <x:c r="V1971" s="6"/>
      <x:c r="W1971" s="5" t="s">
        <x:v>50</x:v>
      </x:c>
      <x:c r="X1971" s="5" t="s">
        <x:v>70</x:v>
      </x:c>
    </x:row>
    <x:row r="1972">
      <x:c r="A1972" s="5" t="s">
        <x:v>3493</x:v>
      </x:c>
      <x:c r="B1972" s="5">
        <x:v>45805</x:v>
      </x:c>
      <x:c r="C1972" s="5" t="s">
        <x:v>53</x:v>
      </x:c>
      <x:c r="D1972" s="5" t="s">
        <x:v>54</x:v>
      </x:c>
      <x:c r="E1972" s="5" t="s">
        <x:v>55</x:v>
      </x:c>
      <x:c r="F1972" s="5" t="s">
        <x:v>56</x:v>
      </x:c>
      <x:c r="G1972" s="5" t="s">
        <x:v>1296</x:v>
      </x:c>
      <x:c r="H1972" s="5" t="s">
        <x:v>78</x:v>
      </x:c>
      <x:c r="I1972" s="5" t="s">
        <x:v>470</x:v>
      </x:c>
      <x:c r="J1972" s="5" t="s">
        <x:v>74</x:v>
      </x:c>
      <x:c r="K1972" s="5" t="s">
        <x:v>46</x:v>
      </x:c>
      <x:c r="L1972" s="5" t="s">
        <x:v>16</x:v>
      </x:c>
      <x:c r="M1972" s="5" t="s">
        <x:v>329</x:v>
      </x:c>
      <x:c r="N1972" s="6">
        <x:v>1</x:v>
      </x:c>
      <x:c r="O1972" s="7">
        <x:v>70.659999999999997</x:v>
      </x:c>
      <x:c r="P1972" s="8">
        <x:v>0.10000000000000001</x:v>
      </x:c>
      <x:c r="Q1972" s="7">
        <x:v>45.609999999999999</x:v>
      </x:c>
      <x:c r="R1972" s="7">
        <x:v>63.590000000000003</x:v>
      </x:c>
      <x:c r="S1972" s="5" t="s">
        <x:v>49</x:v>
      </x:c>
      <x:c r="T1972" s="7">
        <x:v>158789.85000000001</x:v>
      </x:c>
      <x:c r="U1972" s="6"/>
      <x:c r="V1972" s="6"/>
      <x:c r="W1972" s="5" t="s">
        <x:v>50</x:v>
      </x:c>
      <x:c r="X1972" s="5" t="s">
        <x:v>80</x:v>
      </x:c>
    </x:row>
    <x:row r="1973">
      <x:c r="A1973" s="5" t="s">
        <x:v>3494</x:v>
      </x:c>
      <x:c r="B1973" s="5">
        <x:v>46167</x:v>
      </x:c>
      <x:c r="C1973" s="5" t="s">
        <x:v>53</x:v>
      </x:c>
      <x:c r="D1973" s="5" t="s">
        <x:v>54</x:v>
      </x:c>
      <x:c r="E1973" s="5" t="s">
        <x:v>55</x:v>
      </x:c>
      <x:c r="F1973" s="5" t="s">
        <x:v>56</x:v>
      </x:c>
      <x:c r="G1973" s="5" t="s">
        <x:v>1277</x:v>
      </x:c>
      <x:c r="H1973" s="5" t="s">
        <x:v>78</x:v>
      </x:c>
      <x:c r="I1973" s="5" t="s">
        <x:v>261</x:v>
      </x:c>
      <x:c r="J1973" s="5" t="s">
        <x:v>116</x:v>
      </x:c>
      <x:c r="K1973" s="5" t="s">
        <x:v>61</x:v>
      </x:c>
      <x:c r="L1973" s="5" t="s">
        <x:v>16</x:v>
      </x:c>
      <x:c r="M1973" s="5" t="s">
        <x:v>329</x:v>
      </x:c>
      <x:c r="N1973" s="6">
        <x:v>-4</x:v>
      </x:c>
      <x:c r="O1973" s="7">
        <x:v>189.74000000000001</x:v>
      </x:c>
      <x:c r="P1973" s="8">
        <x:v>0</x:v>
      </x:c>
      <x:c r="Q1973" s="7">
        <x:v>98.629999999999995</x:v>
      </x:c>
      <x:c r="R1973" s="7">
        <x:v>-758.96000000000004</x:v>
      </x:c>
      <x:c r="S1973" s="5" t="s">
        <x:v>49</x:v>
      </x:c>
      <x:c r="T1973" s="7">
        <x:v>125016.58</x:v>
      </x:c>
      <x:c r="U1973" s="6"/>
      <x:c r="V1973" s="6"/>
      <x:c r="W1973" s="5" t="s">
        <x:v>96</x:v>
      </x:c>
      <x:c r="X1973" s="5" t="s">
        <x:v>97</x:v>
      </x:c>
    </x:row>
    <x:row r="1974">
      <x:c r="A1974" s="5" t="s">
        <x:v>3495</x:v>
      </x:c>
      <x:c r="B1974" s="5">
        <x:v>45759</x:v>
      </x:c>
      <x:c r="C1974" s="5" t="s">
        <x:v>100</x:v>
      </x:c>
      <x:c r="D1974" s="5" t="s">
        <x:v>101</x:v>
      </x:c>
      <x:c r="E1974" s="5" t="s">
        <x:v>90</x:v>
      </x:c>
      <x:c r="F1974" s="5" t="s">
        <x:v>102</x:v>
      </x:c>
      <x:c r="G1974" s="5" t="s">
        <x:v>3496</x:v>
      </x:c>
      <x:c r="H1974" s="5" t="s">
        <x:v>58</x:v>
      </x:c>
      <x:c r="I1974" s="5" t="s">
        <x:v>325</x:v>
      </x:c>
      <x:c r="J1974" s="5" t="s">
        <x:v>116</x:v>
      </x:c>
      <x:c r="K1974" s="5" t="s">
        <x:v>117</x:v>
      </x:c>
      <x:c r="L1974" s="5" t="s">
        <x:v>16</x:v>
      </x:c>
      <x:c r="M1974" s="5" t="s">
        <x:v>118</x:v>
      </x:c>
      <x:c r="N1974" s="6">
        <x:v>0</x:v>
      </x:c>
      <x:c r="O1974" s="7">
        <x:v>262.66000000000003</x:v>
      </x:c>
      <x:c r="P1974" s="8">
        <x:v>0</x:v>
      </x:c>
      <x:c r="Q1974" s="7">
        <x:v>166.78999999999999</x:v>
      </x:c>
      <x:c r="R1974" s="7">
        <x:v>0</x:v>
      </x:c>
      <x:c r="S1974" s="5" t="s">
        <x:v>49</x:v>
      </x:c>
      <x:c r="T1974" s="7">
        <x:v>165289.91</x:v>
      </x:c>
      <x:c r="U1974" s="6"/>
      <x:c r="V1974" s="6"/>
      <x:c r="W1974" s="5" t="s">
        <x:v>151</x:v>
      </x:c>
      <x:c r="X1974" s="5" t="s">
        <x:v>97</x:v>
      </x:c>
    </x:row>
    <x:row r="1975">
      <x:c r="A1975" s="5" t="s">
        <x:v>3497</x:v>
      </x:c>
      <x:c r="B1975" s="5">
        <x:v>45823</x:v>
      </x:c>
      <x:c r="C1975" s="5" t="s">
        <x:v>38</x:v>
      </x:c>
      <x:c r="D1975" s="5" t="s">
        <x:v>39</x:v>
      </x:c>
      <x:c r="E1975" s="5" t="s">
        <x:v>40</x:v>
      </x:c>
      <x:c r="F1975" s="5" t="s">
        <x:v>41</x:v>
      </x:c>
      <x:c r="G1975" s="5" t="s">
        <x:v>469</x:v>
      </x:c>
      <x:c r="H1975" s="5" t="s">
        <x:v>104</x:v>
      </x:c>
      <x:c r="I1975" s="5" t="s">
        <x:v>1008</x:v>
      </x:c>
      <x:c r="J1975" s="5" t="s">
        <x:v>116</x:v>
      </x:c>
      <x:c r="K1975" s="5" t="s">
        <x:v>46</x:v>
      </x:c>
      <x:c r="L1975" s="5" t="s">
        <x:v>16</x:v>
      </x:c>
      <x:c r="M1975" s="5" t="s">
        <x:v>275</x:v>
      </x:c>
      <x:c r="N1975" s="6">
        <x:v>1</x:v>
      </x:c>
      <x:c r="O1975" s="7">
        <x:v>280.54000000000002</x:v>
      </x:c>
      <x:c r="P1975" s="8">
        <x:v>0</x:v>
      </x:c>
      <x:c r="Q1975" s="7">
        <x:v>146.41999999999999</x:v>
      </x:c>
      <x:c r="R1975" s="7">
        <x:v>280.54000000000002</x:v>
      </x:c>
      <x:c r="S1975" s="5" t="s">
        <x:v>49</x:v>
      </x:c>
      <x:c r="T1975" s="7">
        <x:v>170776.26999999999</x:v>
      </x:c>
      <x:c r="U1975" s="6"/>
      <x:c r="V1975" s="6"/>
      <x:c r="W1975" s="5" t="s">
        <x:v>50</x:v>
      </x:c>
      <x:c r="X1975" s="5" t="s">
        <x:v>70</x:v>
      </x:c>
    </x:row>
    <x:row r="1976">
      <x:c r="A1976" s="5" t="s">
        <x:v>3498</x:v>
      </x:c>
      <x:c r="B1976" s="5">
        <x:v>45995</x:v>
      </x:c>
      <x:c r="C1976" s="5" t="s">
        <x:v>283</x:v>
      </x:c>
      <x:c r="D1976" s="5" t="s">
        <x:v>284</x:v>
      </x:c>
      <x:c r="E1976" s="5" t="s">
        <x:v>55</x:v>
      </x:c>
      <x:c r="F1976" s="5" t="s">
        <x:v>56</x:v>
      </x:c>
      <x:c r="G1976" s="5" t="s">
        <x:v>1863</x:v>
      </x:c>
      <x:c r="H1976" s="5" t="s">
        <x:v>43</x:v>
      </x:c>
      <x:c r="I1976" s="5" t="s">
        <x:v>316</x:v>
      </x:c>
      <x:c r="J1976" s="5" t="s">
        <x:v>74</x:v>
      </x:c>
      <x:c r="K1976" s="5" t="s">
        <x:v>86</x:v>
      </x:c>
      <x:c r="L1976" s="5" t="s">
        <x:v>16</x:v>
      </x:c>
      <x:c r="M1976" s="5" t="s">
        <x:v>204</x:v>
      </x:c>
      <x:c r="N1976" s="6">
        <x:v>1</x:v>
      </x:c>
      <x:c r="O1976" s="7">
        <x:v>86.010000000000005</x:v>
      </x:c>
      <x:c r="P1976" s="8">
        <x:v>0</x:v>
      </x:c>
      <x:c r="Q1976" s="7">
        <x:v>47.850000000000001</x:v>
      </x:c>
      <x:c r="R1976" s="7">
        <x:v>86.010000000000005</x:v>
      </x:c>
      <x:c r="S1976" s="5" t="s">
        <x:v>49</x:v>
      </x:c>
      <x:c r="T1976" s="7">
        <x:v>186128.69</x:v>
      </x:c>
      <x:c r="U1976" s="6"/>
      <x:c r="V1976" s="6"/>
      <x:c r="W1976" s="5" t="s">
        <x:v>50</x:v>
      </x:c>
      <x:c r="X1976" s="5" t="s">
        <x:v>70</x:v>
      </x:c>
    </x:row>
    <x:row r="1977">
      <x:c r="A1977" s="5" t="s">
        <x:v>3499</x:v>
      </x:c>
      <x:c r="B1977" s="5">
        <x:v>45402</x:v>
      </x:c>
      <x:c r="C1977" s="5" t="s">
        <x:v>216</x:v>
      </x:c>
      <x:c r="D1977" s="5" t="s">
        <x:v>217</x:v>
      </x:c>
      <x:c r="E1977" s="5" t="s">
        <x:v>40</x:v>
      </x:c>
      <x:c r="F1977" s="5" t="s">
        <x:v>102</x:v>
      </x:c>
      <x:c r="G1977" s="5" t="s">
        <x:v>3500</x:v>
      </x:c>
      <x:c r="H1977" s="5" t="s">
        <x:v>104</x:v>
      </x:c>
      <x:c r="I1977" s="5" t="s">
        <x:v>536</x:v>
      </x:c>
      <x:c r="J1977" s="5" t="s">
        <x:v>116</x:v>
      </x:c>
      <x:c r="K1977" s="5" t="s">
        <x:v>61</x:v>
      </x:c>
      <x:c r="L1977" s="5" t="s">
        <x:v>16</x:v>
      </x:c>
      <x:c r="M1977" s="5" t="s">
        <x:v>166</x:v>
      </x:c>
      <x:c r="N1977" s="6">
        <x:v>1</x:v>
      </x:c>
      <x:c r="O1977" s="7">
        <x:v>163.81999999999999</x:v>
      </x:c>
      <x:c r="P1977" s="8">
        <x:v>0.25</x:v>
      </x:c>
      <x:c r="Q1977" s="7">
        <x:v>114.48</x:v>
      </x:c>
      <x:c r="R1977" s="7">
        <x:v>122.86</x:v>
      </x:c>
      <x:c r="S1977" s="5" t="s">
        <x:v>49</x:v>
      </x:c>
      <x:c r="T1977" s="7">
        <x:v>127625.59</x:v>
      </x:c>
      <x:c r="U1977" s="6"/>
      <x:c r="V1977" s="6"/>
      <x:c r="W1977" s="5" t="s">
        <x:v>50</x:v>
      </x:c>
      <x:c r="X1977" s="5" t="s">
        <x:v>80</x:v>
      </x:c>
    </x:row>
    <x:row r="1978">
      <x:c r="A1978" s="5" t="s">
        <x:v>3501</x:v>
      </x:c>
      <x:c r="B1978" s="5">
        <x:v>45474</x:v>
      </x:c>
      <x:c r="C1978" s="5" t="s">
        <x:v>127</x:v>
      </x:c>
      <x:c r="D1978" s="5" t="s">
        <x:v>128</x:v>
      </x:c>
      <x:c r="E1978" s="5" t="s">
        <x:v>55</x:v>
      </x:c>
      <x:c r="F1978" s="5" t="s">
        <x:v>41</x:v>
      </x:c>
      <x:c r="G1978" s="5" t="s">
        <x:v>3502</x:v>
      </x:c>
      <x:c r="H1978" s="5" t="s">
        <x:v>58</x:v>
      </x:c>
      <x:c r="I1978" s="5" t="s">
        <x:v>601</x:v>
      </x:c>
      <x:c r="J1978" s="5" t="s">
        <x:v>116</x:v>
      </x:c>
      <x:c r="K1978" s="5" t="s">
        <x:v>61</x:v>
      </x:c>
      <x:c r="L1978" s="5" t="s">
        <x:v>47</x:v>
      </x:c>
      <x:c r="M1978" s="5" t="s">
        <x:v>329</x:v>
      </x:c>
      <x:c r="N1978" s="6">
        <x:v>1</x:v>
      </x:c>
      <x:c r="O1978" s="7">
        <x:v>214.62</x:v>
      </x:c>
      <x:c r="P1978" s="8">
        <x:v>0</x:v>
      </x:c>
      <x:c r="Q1978" s="7">
        <x:v>116.03</x:v>
      </x:c>
      <x:c r="R1978" s="7">
        <x:v>214.62</x:v>
      </x:c>
      <x:c r="S1978" s="5" t="s">
        <x:v>49</x:v>
      </x:c>
      <x:c r="T1978" s="7">
        <x:v>78007.929999999993</x:v>
      </x:c>
      <x:c r="U1978" s="6"/>
      <x:c r="V1978" s="6"/>
      <x:c r="W1978" s="5" t="s">
        <x:v>50</x:v>
      </x:c>
      <x:c r="X1978" s="5" t="s">
        <x:v>97</x:v>
      </x:c>
    </x:row>
    <x:row r="1979">
      <x:c r="A1979" s="5" t="s">
        <x:v>3503</x:v>
      </x:c>
      <x:c r="B1979" s="5">
        <x:v>45849</x:v>
      </x:c>
      <x:c r="C1979" s="5" t="s">
        <x:v>82</x:v>
      </x:c>
      <x:c r="D1979" s="5" t="s">
        <x:v>83</x:v>
      </x:c>
      <x:c r="E1979" s="5" t="s">
        <x:v>40</x:v>
      </x:c>
      <x:c r="F1979" s="5" t="s">
        <x:v>56</x:v>
      </x:c>
      <x:c r="G1979" s="5" t="s">
        <x:v>1663</x:v>
      </x:c>
      <x:c r="H1979" s="5" t="s">
        <x:v>104</x:v>
      </x:c>
      <x:c r="I1979" s="5" t="s">
        <x:v>933</x:v>
      </x:c>
      <x:c r="J1979" s="5" t="s">
        <x:v>116</x:v>
      </x:c>
      <x:c r="K1979" s="5" t="s">
        <x:v>117</x:v>
      </x:c>
      <x:c r="L1979" s="5" t="s">
        <x:v>16</x:v>
      </x:c>
      <x:c r="M1979" s="5" t="s">
        <x:v>95</x:v>
      </x:c>
      <x:c r="N1979" s="6">
        <x:v>3</x:v>
      </x:c>
      <x:c r="O1979" s="7">
        <x:v>296.26999999999998</x:v>
      </x:c>
      <x:c r="P1979" s="8">
        <x:v>0</x:v>
      </x:c>
      <x:c r="Q1979" s="7">
        <x:v>218.34</x:v>
      </x:c>
      <x:c r="R1979" s="7">
        <x:v>888.80999999999995</x:v>
      </x:c>
      <x:c r="S1979" s="5" t="s">
        <x:v>49</x:v>
      </x:c>
      <x:c r="T1979" s="7">
        <x:v>164465.29000000001</x:v>
      </x:c>
      <x:c r="U1979" s="6"/>
      <x:c r="V1979" s="6"/>
      <x:c r="W1979" s="5" t="s">
        <x:v>50</x:v>
      </x:c>
      <x:c r="X1979" s="5" t="s">
        <x:v>97</x:v>
      </x:c>
    </x:row>
    <x:row r="1980">
      <x:c r="A1980" s="5" t="s">
        <x:v>3504</x:v>
      </x:c>
      <x:c r="B1980" s="5">
        <x:v>46156</x:v>
      </x:c>
      <x:c r="C1980" s="5" t="s">
        <x:v>144</x:v>
      </x:c>
      <x:c r="D1980" s="5" t="s">
        <x:v>145</x:v>
      </x:c>
      <x:c r="E1980" s="5" t="s">
        <x:v>55</x:v>
      </x:c>
      <x:c r="F1980" s="5" t="s">
        <x:v>66</x:v>
      </x:c>
      <x:c r="G1980" s="5" t="s">
        <x:v>3505</x:v>
      </x:c>
      <x:c r="H1980" s="5" t="s">
        <x:v>58</x:v>
      </x:c>
      <x:c r="I1980" s="5" t="s">
        <x:v>328</x:v>
      </x:c>
      <x:c r="J1980" s="5" t="s">
        <x:v>116</x:v>
      </x:c>
      <x:c r="K1980" s="5" t="s">
        <x:v>46</x:v>
      </x:c>
      <x:c r="L1980" s="5" t="s">
        <x:v>94</x:v>
      </x:c>
      <x:c r="M1980" s="5" t="s">
        <x:v>204</x:v>
      </x:c>
      <x:c r="N1980" s="6">
        <x:v>1</x:v>
      </x:c>
      <x:c r="O1980" s="7">
        <x:v>164.94999999999999</x:v>
      </x:c>
      <x:c r="P1980" s="8">
        <x:v>0.10000000000000001</x:v>
      </x:c>
      <x:c r="Q1980" s="7">
        <x:v>106.98</x:v>
      </x:c>
      <x:c r="R1980" s="7">
        <x:v>148.44999999999999</x:v>
      </x:c>
      <x:c r="S1980" s="5" t="s">
        <x:v>49</x:v>
      </x:c>
      <x:c r="T1980" s="7">
        <x:v>69797.660000000003</x:v>
      </x:c>
      <x:c r="U1980" s="6"/>
      <x:c r="V1980" s="6"/>
      <x:c r="W1980" s="5" t="s">
        <x:v>50</x:v>
      </x:c>
      <x:c r="X1980" s="5" t="s">
        <x:v>80</x:v>
      </x:c>
    </x:row>
    <x:row r="1981">
      <x:c r="A1981" s="5" t="s">
        <x:v>3506</x:v>
      </x:c>
      <x:c r="B1981" s="5">
        <x:v>45346</x:v>
      </x:c>
      <x:c r="C1981" s="5" t="s">
        <x:v>216</x:v>
      </x:c>
      <x:c r="D1981" s="5" t="s">
        <x:v>217</x:v>
      </x:c>
      <x:c r="E1981" s="5" t="s">
        <x:v>40</x:v>
      </x:c>
      <x:c r="F1981" s="5" t="s">
        <x:v>102</x:v>
      </x:c>
      <x:c r="G1981" s="5" t="s">
        <x:v>1412</x:v>
      </x:c>
      <x:c r="H1981" s="5" t="s">
        <x:v>78</x:v>
      </x:c>
      <x:c r="I1981" s="5" t="s">
        <x:v>229</x:v>
      </x:c>
      <x:c r="J1981" s="5" t="s">
        <x:v>93</x:v>
      </x:c>
      <x:c r="K1981" s="5" t="s">
        <x:v>46</x:v>
      </x:c>
      <x:c r="L1981" s="5" t="s">
        <x:v>47</x:v>
      </x:c>
      <x:c r="M1981" s="5" t="s">
        <x:v>75</x:v>
      </x:c>
      <x:c r="N1981" s="6">
        <x:v>8</x:v>
      </x:c>
      <x:c r="O1981" s="7">
        <x:v>8.0399999999999991</x:v>
      </x:c>
      <x:c r="P1981" s="8">
        <x:v>0.10000000000000001</x:v>
      </x:c>
      <x:c r="Q1981" s="7">
        <x:v>6.0700000000000003</x:v>
      </x:c>
      <x:c r="R1981" s="7">
        <x:v>57.890000000000001</x:v>
      </x:c>
      <x:c r="S1981" s="5" t="s">
        <x:v>49</x:v>
      </x:c>
      <x:c r="T1981" s="7">
        <x:v>76614.139999999999</x:v>
      </x:c>
      <x:c r="U1981" s="6"/>
      <x:c r="V1981" s="6"/>
      <x:c r="W1981" s="5" t="s">
        <x:v>50</x:v>
      </x:c>
      <x:c r="X1981" s="5" t="s">
        <x:v>97</x:v>
      </x:c>
    </x:row>
    <x:row r="1982">
      <x:c r="A1982" s="5" t="s">
        <x:v>3507</x:v>
      </x:c>
      <x:c r="B1982" s="5">
        <x:v>45526</x:v>
      </x:c>
      <x:c r="C1982" s="5" t="s">
        <x:v>108</x:v>
      </x:c>
      <x:c r="D1982" s="5" t="s">
        <x:v>109</x:v>
      </x:c>
      <x:c r="E1982" s="5" t="s">
        <x:v>90</x:v>
      </x:c>
      <x:c r="F1982" s="5" t="s">
        <x:v>102</x:v>
      </x:c>
      <x:c r="G1982" s="5" t="s">
        <x:v>2130</x:v>
      </x:c>
      <x:c r="H1982" s="5" t="s">
        <x:v>58</x:v>
      </x:c>
      <x:c r="I1982" s="5" t="s">
        <x:v>808</x:v>
      </x:c>
      <x:c r="J1982" s="5" t="s">
        <x:v>116</x:v>
      </x:c>
      <x:c r="K1982" s="5" t="s">
        <x:v>117</x:v>
      </x:c>
      <x:c r="L1982" s="5" t="s">
        <x:v>16</x:v>
      </x:c>
      <x:c r="M1982" s="5" t="s">
        <x:v>483</x:v>
      </x:c>
      <x:c r="N1982" s="6">
        <x:v>1</x:v>
      </x:c>
      <x:c r="O1982" s="7">
        <x:v>128.56999999999999</x:v>
      </x:c>
      <x:c r="P1982" s="8">
        <x:v>0.14999999999999999</x:v>
      </x:c>
      <x:c r="Q1982" s="7">
        <x:v>66.280000000000001</x:v>
      </x:c>
      <x:c r="R1982" s="7">
        <x:v>109.28</x:v>
      </x:c>
      <x:c r="S1982" s="5" t="s">
        <x:v>49</x:v>
      </x:c>
      <x:c r="T1982" s="7">
        <x:v>171916.69</x:v>
      </x:c>
      <x:c r="U1982" s="6"/>
      <x:c r="V1982" s="6"/>
      <x:c r="W1982" s="5" t="s">
        <x:v>50</x:v>
      </x:c>
      <x:c r="X1982" s="5" t="s">
        <x:v>70</x:v>
      </x:c>
    </x:row>
    <x:row r="1983">
      <x:c r="A1983" s="5" t="s">
        <x:v>3508</x:v>
      </x:c>
      <x:c r="B1983" s="5">
        <x:v>45771</x:v>
      </x:c>
      <x:c r="C1983" s="5" t="s">
        <x:v>178</x:v>
      </x:c>
      <x:c r="D1983" s="5" t="s">
        <x:v>179</x:v>
      </x:c>
      <x:c r="E1983" s="5" t="s">
        <x:v>90</x:v>
      </x:c>
      <x:c r="F1983" s="5" t="s">
        <x:v>66</x:v>
      </x:c>
      <x:c r="G1983" s="5" t="s">
        <x:v>2757</x:v>
      </x:c>
      <x:c r="H1983" s="5" t="s">
        <x:v>78</x:v>
      </x:c>
      <x:c r="I1983" s="5" t="s">
        <x:v>591</x:v>
      </x:c>
      <x:c r="J1983" s="5" t="s">
        <x:v>116</x:v>
      </x:c>
      <x:c r="K1983" s="5" t="s">
        <x:v>117</x:v>
      </x:c>
      <x:c r="L1983" s="5" t="s">
        <x:v>16</x:v>
      </x:c>
      <x:c r="M1983" s="5" t="s">
        <x:v>198</x:v>
      </x:c>
      <x:c r="N1983" s="6">
        <x:v>1</x:v>
      </x:c>
      <x:c r="O1983" s="7">
        <x:v>278.55000000000001</x:v>
      </x:c>
      <x:c r="P1983" s="8">
        <x:v>5.0000000000000003e-002</x:v>
      </x:c>
      <x:c r="Q1983" s="7">
        <x:v>186.69</x:v>
      </x:c>
      <x:c r="R1983" s="7">
        <x:v>264.62</x:v>
      </x:c>
      <x:c r="S1983" s="5" t="s">
        <x:v>49</x:v>
      </x:c>
      <x:c r="T1983" s="7">
        <x:v>201910.60000000001</x:v>
      </x:c>
      <x:c r="U1983" s="6"/>
      <x:c r="V1983" s="6"/>
      <x:c r="W1983" s="5" t="s">
        <x:v>50</x:v>
      </x:c>
      <x:c r="X1983" s="5" t="s">
        <x:v>51</x:v>
      </x:c>
    </x:row>
    <x:row r="1984">
      <x:c r="A1984" s="5" t="s">
        <x:v>3509</x:v>
      </x:c>
      <x:c r="B1984" s="5">
        <x:v>46067</x:v>
      </x:c>
      <x:c r="C1984" s="5" t="s">
        <x:v>64</x:v>
      </x:c>
      <x:c r="D1984" s="5" t="s">
        <x:v>65</x:v>
      </x:c>
      <x:c r="E1984" s="5" t="s">
        <x:v>40</x:v>
      </x:c>
      <x:c r="F1984" s="5" t="s">
        <x:v>66</x:v>
      </x:c>
      <x:c r="G1984" s="5" t="s">
        <x:v>3510</x:v>
      </x:c>
      <x:c r="H1984" s="5" t="s">
        <x:v>104</x:v>
      </x:c>
      <x:c r="I1984" s="5" t="s">
        <x:v>413</x:v>
      </x:c>
      <x:c r="J1984" s="5" t="s">
        <x:v>116</x:v>
      </x:c>
      <x:c r="K1984" s="5" t="s">
        <x:v>46</x:v>
      </x:c>
      <x:c r="L1984" s="5" t="s">
        <x:v>16</x:v>
      </x:c>
      <x:c r="M1984" s="5" t="s">
        <x:v>189</x:v>
      </x:c>
      <x:c r="N1984" s="6">
        <x:v>1</x:v>
      </x:c>
      <x:c r="O1984" s="7">
        <x:v>276.66000000000003</x:v>
      </x:c>
      <x:c r="P1984" s="8">
        <x:v>0.20000000000000001</x:v>
      </x:c>
      <x:c r="Q1984" s="7">
        <x:v>163.49000000000001</x:v>
      </x:c>
      <x:c r="R1984" s="7">
        <x:v>221.33000000000001</x:v>
      </x:c>
      <x:c r="S1984" s="5" t="s">
        <x:v>49</x:v>
      </x:c>
      <x:c r="T1984" s="7">
        <x:v>142807.98000000001</x:v>
      </x:c>
      <x:c r="U1984" s="6"/>
      <x:c r="V1984" s="6"/>
      <x:c r="W1984" s="5" t="s">
        <x:v>50</x:v>
      </x:c>
      <x:c r="X1984" s="5" t="s">
        <x:v>70</x:v>
      </x:c>
    </x:row>
    <x:row r="1985">
      <x:c r="A1985" s="5" t="s">
        <x:v>3511</x:v>
      </x:c>
      <x:c r="B1985" s="5">
        <x:v>46187</x:v>
      </x:c>
      <x:c r="C1985" s="5" t="s">
        <x:v>247</x:v>
      </x:c>
      <x:c r="D1985" s="5" t="s">
        <x:v>248</x:v>
      </x:c>
      <x:c r="E1985" s="5" t="s">
        <x:v>40</x:v>
      </x:c>
      <x:c r="F1985" s="5" t="s">
        <x:v>102</x:v>
      </x:c>
      <x:c r="G1985" s="5" t="s">
        <x:v>859</x:v>
      </x:c>
      <x:c r="H1985" s="5" t="s">
        <x:v>43</x:v>
      </x:c>
      <x:c r="I1985" s="5" t="s">
        <x:v>294</x:v>
      </x:c>
      <x:c r="J1985" s="5" t="s">
        <x:v>116</x:v>
      </x:c>
      <x:c r="K1985" s="5" t="s">
        <x:v>117</x:v>
      </x:c>
      <x:c r="L1985" s="5" t="s">
        <x:v>16</x:v>
      </x:c>
      <x:c r="M1985" s="5" t="s">
        <x:v>483</x:v>
      </x:c>
      <x:c r="N1985" s="6">
        <x:v>5</x:v>
      </x:c>
      <x:c r="O1985" s="7">
        <x:v>297.37</x:v>
      </x:c>
      <x:c r="P1985" s="8">
        <x:v>0</x:v>
      </x:c>
      <x:c r="Q1985" s="7">
        <x:v>154.37</x:v>
      </x:c>
      <x:c r="R1985" s="7">
        <x:v>1486.8499999999999</x:v>
      </x:c>
      <x:c r="S1985" s="5" t="s">
        <x:v>49</x:v>
      </x:c>
      <x:c r="T1985" s="7">
        <x:v>158845.95000000001</x:v>
      </x:c>
      <x:c r="U1985" s="6"/>
      <x:c r="V1985" s="6"/>
      <x:c r="W1985" s="5" t="s">
        <x:v>50</x:v>
      </x:c>
      <x:c r="X1985" s="5" t="s">
        <x:v>51</x:v>
      </x:c>
    </x:row>
    <x:row r="1986">
      <x:c r="A1986" s="5" t="s">
        <x:v>3512</x:v>
      </x:c>
      <x:c r="B1986" s="5">
        <x:v>46057</x:v>
      </x:c>
      <x:c r="C1986" s="5" t="s">
        <x:v>88</x:v>
      </x:c>
      <x:c r="D1986" s="5" t="s">
        <x:v>89</x:v>
      </x:c>
      <x:c r="E1986" s="5" t="s">
        <x:v>90</x:v>
      </x:c>
      <x:c r="F1986" s="5" t="s">
        <x:v>56</x:v>
      </x:c>
      <x:c r="G1986" s="5" t="s">
        <x:v>3513</x:v>
      </x:c>
      <x:c r="H1986" s="5" t="s">
        <x:v>104</x:v>
      </x:c>
      <x:c r="I1986" s="5" t="s">
        <x:v>706</x:v>
      </x:c>
      <x:c r="J1986" s="5" t="s">
        <x:v>45</x:v>
      </x:c>
      <x:c r="K1986" s="5" t="s">
        <x:v>117</x:v>
      </x:c>
      <x:c r="L1986" s="5" t="s">
        <x:v>16</x:v>
      </x:c>
      <x:c r="M1986" s="5" t="s">
        <x:v>69</x:v>
      </x:c>
      <x:c r="N1986" s="6">
        <x:v>1</x:v>
      </x:c>
      <x:c r="O1986" s="7">
        <x:v>616.22000000000003</x:v>
      </x:c>
      <x:c r="P1986" s="8">
        <x:v>0</x:v>
      </x:c>
      <x:c r="Q1986" s="7">
        <x:v>426.80000000000001</x:v>
      </x:c>
      <x:c r="R1986" s="7">
        <x:v>616.22000000000003</x:v>
      </x:c>
      <x:c r="S1986" s="5" t="s">
        <x:v>49</x:v>
      </x:c>
      <x:c r="T1986" s="7">
        <x:v>135051.45000000001</x:v>
      </x:c>
      <x:c r="U1986" s="6"/>
      <x:c r="V1986" s="6"/>
      <x:c r="W1986" s="5" t="s">
        <x:v>50</x:v>
      </x:c>
      <x:c r="X1986" s="5" t="s">
        <x:v>51</x:v>
      </x:c>
    </x:row>
    <x:row r="1987">
      <x:c r="A1987" s="5" t="s">
        <x:v>3514</x:v>
      </x:c>
      <x:c r="B1987" s="5">
        <x:v>45998</x:v>
      </x:c>
      <x:c r="C1987" s="5" t="s">
        <x:v>82</x:v>
      </x:c>
      <x:c r="D1987" s="5" t="s">
        <x:v>83</x:v>
      </x:c>
      <x:c r="E1987" s="5" t="s">
        <x:v>40</x:v>
      </x:c>
      <x:c r="F1987" s="5" t="s">
        <x:v>56</x:v>
      </x:c>
      <x:c r="G1987" s="5" t="s">
        <x:v>386</x:v>
      </x:c>
      <x:c r="H1987" s="5" t="s">
        <x:v>104</x:v>
      </x:c>
      <x:c r="I1987" s="5" t="s">
        <x:v>242</x:v>
      </x:c>
      <x:c r="J1987" s="5" t="s">
        <x:v>116</x:v>
      </x:c>
      <x:c r="K1987" s="5" t="s">
        <x:v>86</x:v>
      </x:c>
      <x:c r="L1987" s="5" t="s">
        <x:v>94</x:v>
      </x:c>
      <x:c r="M1987" s="5" t="s">
        <x:v>95</x:v>
      </x:c>
      <x:c r="N1987" s="6">
        <x:v>1</x:v>
      </x:c>
      <x:c r="O1987" s="7">
        <x:v>297.38</x:v>
      </x:c>
      <x:c r="P1987" s="8">
        <x:v>0.10000000000000001</x:v>
      </x:c>
      <x:c r="Q1987" s="7">
        <x:v>185.19999999999999</x:v>
      </x:c>
      <x:c r="R1987" s="7">
        <x:v>267.63999999999999</x:v>
      </x:c>
      <x:c r="S1987" s="5" t="s">
        <x:v>49</x:v>
      </x:c>
      <x:c r="T1987" s="7">
        <x:v>73054.929999999993</x:v>
      </x:c>
      <x:c r="U1987" s="6"/>
      <x:c r="V1987" s="6"/>
      <x:c r="W1987" s="5" t="s">
        <x:v>50</x:v>
      </x:c>
      <x:c r="X1987" s="5" t="s">
        <x:v>51</x:v>
      </x:c>
    </x:row>
    <x:row r="1988">
      <x:c r="A1988" s="5" t="s">
        <x:v>3515</x:v>
      </x:c>
      <x:c r="B1988" s="5">
        <x:v>46028</x:v>
      </x:c>
      <x:c r="C1988" s="5" t="s">
        <x:v>127</x:v>
      </x:c>
      <x:c r="D1988" s="5" t="s">
        <x:v>128</x:v>
      </x:c>
      <x:c r="E1988" s="5" t="s">
        <x:v>55</x:v>
      </x:c>
      <x:c r="F1988" s="5" t="s">
        <x:v>41</x:v>
      </x:c>
      <x:c r="G1988" s="5" t="s">
        <x:v>3516</x:v>
      </x:c>
      <x:c r="H1988" s="5" t="s">
        <x:v>43</x:v>
      </x:c>
      <x:c r="I1988" s="5" t="s">
        <x:v>181</x:v>
      </x:c>
      <x:c r="J1988" s="5" t="s">
        <x:v>93</x:v>
      </x:c>
      <x:c r="K1988" s="5" t="s">
        <x:v>61</x:v>
      </x:c>
      <x:c r="L1988" s="5" t="s">
        <x:v>16</x:v>
      </x:c>
      <x:c r="M1988" s="5" t="s">
        <x:v>62</x:v>
      </x:c>
      <x:c r="N1988" s="6">
        <x:v>1</x:v>
      </x:c>
      <x:c r="O1988" s="7">
        <x:v>48.770000000000003</x:v>
      </x:c>
      <x:c r="P1988" s="8">
        <x:v>0.25</x:v>
      </x:c>
      <x:c r="Q1988" s="7">
        <x:v>31.379999999999999</x:v>
      </x:c>
      <x:c r="R1988" s="7">
        <x:v>36.579999999999998</x:v>
      </x:c>
      <x:c r="S1988" s="5" t="s">
        <x:v>49</x:v>
      </x:c>
      <x:c r="T1988" s="7">
        <x:v>165740.07999999999</x:v>
      </x:c>
      <x:c r="U1988" s="6"/>
      <x:c r="V1988" s="6"/>
      <x:c r="W1988" s="5" t="s">
        <x:v>50</x:v>
      </x:c>
      <x:c r="X1988" s="5" t="s">
        <x:v>70</x:v>
      </x:c>
    </x:row>
    <x:row r="1989">
      <x:c r="A1989" s="5" t="s">
        <x:v>3517</x:v>
      </x:c>
      <x:c r="B1989" s="5">
        <x:v>45987</x:v>
      </x:c>
      <x:c r="C1989" s="5" t="s">
        <x:v>185</x:v>
      </x:c>
      <x:c r="D1989" s="5" t="s">
        <x:v>186</x:v>
      </x:c>
      <x:c r="E1989" s="5" t="s">
        <x:v>90</x:v>
      </x:c>
      <x:c r="F1989" s="5" t="s">
        <x:v>41</x:v>
      </x:c>
      <x:c r="G1989" s="5" t="s">
        <x:v>721</x:v>
      </x:c>
      <x:c r="H1989" s="5" t="s">
        <x:v>43</x:v>
      </x:c>
      <x:c r="I1989" s="5" t="s">
        <x:v>85</x:v>
      </x:c>
      <x:c r="J1989" s="5" t="s">
        <x:v>45</x:v>
      </x:c>
      <x:c r="K1989" s="5" t="s">
        <x:v>86</x:v>
      </x:c>
      <x:c r="L1989" s="5" t="s">
        <x:v>47</x:v>
      </x:c>
      <x:c r="M1989" s="5" t="s">
        <x:v>95</x:v>
      </x:c>
      <x:c r="N1989" s="6">
        <x:v>4</x:v>
      </x:c>
      <x:c r="O1989" s="7">
        <x:v>374.25</x:v>
      </x:c>
      <x:c r="P1989" s="8">
        <x:v>0.20000000000000001</x:v>
      </x:c>
      <x:c r="Q1989" s="7">
        <x:v>269.92000000000002</x:v>
      </x:c>
      <x:c r="R1989" s="7">
        <x:v>1197.5999999999999</x:v>
      </x:c>
      <x:c r="S1989" s="5" t="s">
        <x:v>49</x:v>
      </x:c>
      <x:c r="T1989" s="7">
        <x:v>79999.580000000002</x:v>
      </x:c>
      <x:c r="U1989" s="6"/>
      <x:c r="V1989" s="6"/>
      <x:c r="W1989" s="5" t="s">
        <x:v>50</x:v>
      </x:c>
      <x:c r="X1989" s="5" t="s">
        <x:v>97</x:v>
      </x:c>
    </x:row>
    <x:row r="1990">
      <x:c r="A1990" s="5" t="s">
        <x:v>3518</x:v>
      </x:c>
      <x:c r="B1990" s="5">
        <x:v>45654</x:v>
      </x:c>
      <x:c r="C1990" s="5" t="s">
        <x:v>156</x:v>
      </x:c>
      <x:c r="D1990" s="5" t="s">
        <x:v>157</x:v>
      </x:c>
      <x:c r="E1990" s="5" t="s">
        <x:v>55</x:v>
      </x:c>
      <x:c r="F1990" s="5" t="s">
        <x:v>158</x:v>
      </x:c>
      <x:c r="G1990" s="5" t="s">
        <x:v>1901</x:v>
      </x:c>
      <x:c r="H1990" s="5" t="s">
        <x:v>104</x:v>
      </x:c>
      <x:c r="I1990" s="5" t="s">
        <x:v>1024</x:v>
      </x:c>
      <x:c r="J1990" s="5" t="s">
        <x:v>74</x:v>
      </x:c>
      <x:c r="K1990" s="5" t="s">
        <x:v>117</x:v>
      </x:c>
      <x:c r="L1990" s="5" t="s">
        <x:v>47</x:v>
      </x:c>
      <x:c r="M1990" s="5" t="s">
        <x:v>442</x:v>
      </x:c>
      <x:c r="N1990" s="6">
        <x:v>2</x:v>
      </x:c>
      <x:c r="O1990" s="7">
        <x:v>57.390000000000001</x:v>
      </x:c>
      <x:c r="P1990" s="8">
        <x:v>0</x:v>
      </x:c>
      <x:c r="Q1990" s="7">
        <x:v>37.18</x:v>
      </x:c>
      <x:c r="R1990" s="7">
        <x:v>114.78</x:v>
      </x:c>
      <x:c r="S1990" s="5" t="s">
        <x:v>49</x:v>
      </x:c>
      <x:c r="T1990" s="7">
        <x:v>74346.020000000004</x:v>
      </x:c>
      <x:c r="U1990" s="6"/>
      <x:c r="V1990" s="6"/>
      <x:c r="W1990" s="5" t="s">
        <x:v>50</x:v>
      </x:c>
      <x:c r="X1990" s="5" t="s">
        <x:v>51</x:v>
      </x:c>
    </x:row>
    <x:row r="1991">
      <x:c r="A1991" s="5" t="s">
        <x:v>3519</x:v>
      </x:c>
      <x:c r="B1991" s="5">
        <x:v>46003</x:v>
      </x:c>
      <x:c r="C1991" s="5" t="s">
        <x:v>156</x:v>
      </x:c>
      <x:c r="D1991" s="5" t="s">
        <x:v>157</x:v>
      </x:c>
      <x:c r="E1991" s="5" t="s">
        <x:v>55</x:v>
      </x:c>
      <x:c r="F1991" s="5" t="s">
        <x:v>158</x:v>
      </x:c>
      <x:c r="G1991" s="5" t="s">
        <x:v>2728</x:v>
      </x:c>
      <x:c r="H1991" s="5" t="s">
        <x:v>58</x:v>
      </x:c>
      <x:c r="I1991" s="5" t="s">
        <x:v>349</x:v>
      </x:c>
      <x:c r="J1991" s="5" t="s">
        <x:v>60</x:v>
      </x:c>
      <x:c r="K1991" s="5" t="s">
        <x:v>46</x:v>
      </x:c>
      <x:c r="L1991" s="5" t="s">
        <x:v>16</x:v>
      </x:c>
      <x:c r="M1991" s="5" t="s">
        <x:v>414</x:v>
      </x:c>
      <x:c r="N1991" s="6">
        <x:v>1</x:v>
      </x:c>
      <x:c r="O1991" s="7">
        <x:v>192.77000000000001</x:v>
      </x:c>
      <x:c r="P1991" s="8">
        <x:v>0</x:v>
      </x:c>
      <x:c r="Q1991" s="7">
        <x:v>136.47999999999999</x:v>
      </x:c>
      <x:c r="R1991" s="7">
        <x:v>192.77000000000001</x:v>
      </x:c>
      <x:c r="S1991" s="5" t="s">
        <x:v>49</x:v>
      </x:c>
      <x:c r="T1991" s="7">
        <x:v>175976.04999999999</x:v>
      </x:c>
      <x:c r="U1991" s="6"/>
      <x:c r="V1991" s="6"/>
      <x:c r="W1991" s="5" t="s">
        <x:v>50</x:v>
      </x:c>
      <x:c r="X1991" s="5" t="s">
        <x:v>70</x:v>
      </x:c>
    </x:row>
    <x:row r="1992">
      <x:c r="A1992" s="5" t="s">
        <x:v>3520</x:v>
      </x:c>
      <x:c r="B1992" s="5">
        <x:v>45542</x:v>
      </x:c>
      <x:c r="C1992" s="5" t="s">
        <x:v>283</x:v>
      </x:c>
      <x:c r="D1992" s="5" t="s">
        <x:v>284</x:v>
      </x:c>
      <x:c r="E1992" s="5" t="s">
        <x:v>55</x:v>
      </x:c>
      <x:c r="F1992" s="5" t="s">
        <x:v>56</x:v>
      </x:c>
      <x:c r="G1992" s="5" t="s">
        <x:v>2906</x:v>
      </x:c>
      <x:c r="H1992" s="5" t="s">
        <x:v>78</x:v>
      </x:c>
      <x:c r="I1992" s="5" t="s">
        <x:v>165</x:v>
      </x:c>
      <x:c r="J1992" s="5" t="s">
        <x:v>93</x:v>
      </x:c>
      <x:c r="K1992" s="5" t="s">
        <x:v>46</x:v>
      </x:c>
      <x:c r="L1992" s="5" t="s">
        <x:v>16</x:v>
      </x:c>
      <x:c r="M1992" s="5" t="s">
        <x:v>136</x:v>
      </x:c>
      <x:c r="N1992" s="6">
        <x:v>1</x:v>
      </x:c>
      <x:c r="O1992" s="7">
        <x:v>49.100000000000001</x:v>
      </x:c>
      <x:c r="P1992" s="8">
        <x:v>0.14999999999999999</x:v>
      </x:c>
      <x:c r="Q1992" s="7">
        <x:v>33.380000000000003</x:v>
      </x:c>
      <x:c r="R1992" s="7">
        <x:v>41.729999999999997</x:v>
      </x:c>
      <x:c r="S1992" s="5" t="s">
        <x:v>49</x:v>
      </x:c>
      <x:c r="T1992" s="7">
        <x:v>192079.57999999999</x:v>
      </x:c>
      <x:c r="U1992" s="6"/>
      <x:c r="V1992" s="6"/>
      <x:c r="W1992" s="5" t="s">
        <x:v>50</x:v>
      </x:c>
      <x:c r="X1992" s="5" t="s">
        <x:v>70</x:v>
      </x:c>
    </x:row>
    <x:row r="1993">
      <x:c r="A1993" s="5" t="s">
        <x:v>3521</x:v>
      </x:c>
      <x:c r="B1993" s="5">
        <x:v>45896</x:v>
      </x:c>
      <x:c r="C1993" s="5" t="s">
        <x:v>216</x:v>
      </x:c>
      <x:c r="D1993" s="5" t="s">
        <x:v>217</x:v>
      </x:c>
      <x:c r="E1993" s="5" t="s">
        <x:v>40</x:v>
      </x:c>
      <x:c r="F1993" s="5" t="s">
        <x:v>102</x:v>
      </x:c>
      <x:c r="G1993" s="5" t="s">
        <x:v>1969</x:v>
      </x:c>
      <x:c r="H1993" s="5" t="s">
        <x:v>104</x:v>
      </x:c>
      <x:c r="I1993" s="5" t="s">
        <x:v>135</x:v>
      </x:c>
      <x:c r="J1993" s="5" t="s">
        <x:v>60</x:v>
      </x:c>
      <x:c r="K1993" s="5" t="s">
        <x:v>86</x:v>
      </x:c>
      <x:c r="L1993" s="5" t="s">
        <x:v>16</x:v>
      </x:c>
      <x:c r="M1993" s="5" t="s">
        <x:v>442</x:v>
      </x:c>
      <x:c r="N1993" s="6">
        <x:v>1</x:v>
      </x:c>
      <x:c r="O1993" s="7">
        <x:v>245.94</x:v>
      </x:c>
      <x:c r="P1993" s="8">
        <x:v>0.20000000000000001</x:v>
      </x:c>
      <x:c r="Q1993" s="7">
        <x:v>130.28</x:v>
      </x:c>
      <x:c r="R1993" s="7">
        <x:v>196.75</x:v>
      </x:c>
      <x:c r="S1993" s="5" t="s">
        <x:v>49</x:v>
      </x:c>
      <x:c r="T1993" s="7">
        <x:v>182379.04999999999</x:v>
      </x:c>
      <x:c r="U1993" s="6"/>
      <x:c r="V1993" s="6"/>
      <x:c r="W1993" s="5" t="s">
        <x:v>50</x:v>
      </x:c>
      <x:c r="X1993" s="5" t="s">
        <x:v>70</x:v>
      </x:c>
    </x:row>
    <x:row r="1994">
      <x:c r="A1994" s="5" t="s">
        <x:v>3522</x:v>
      </x:c>
      <x:c r="B1994" s="5">
        <x:v>46103</x:v>
      </x:c>
      <x:c r="C1994" s="5" t="s">
        <x:v>100</x:v>
      </x:c>
      <x:c r="D1994" s="5" t="s">
        <x:v>101</x:v>
      </x:c>
      <x:c r="E1994" s="5" t="s">
        <x:v>90</x:v>
      </x:c>
      <x:c r="F1994" s="5" t="s">
        <x:v>102</x:v>
      </x:c>
      <x:c r="G1994" s="5" t="s">
        <x:v>3523</x:v>
      </x:c>
      <x:c r="H1994" s="5" t="s">
        <x:v>58</x:v>
      </x:c>
      <x:c r="I1994" s="5" t="s">
        <x:v>773</x:v>
      </x:c>
      <x:c r="J1994" s="5" t="s">
        <x:v>116</x:v>
      </x:c>
      <x:c r="K1994" s="5" t="s">
        <x:v>117</x:v>
      </x:c>
      <x:c r="L1994" s="5" t="s">
        <x:v>16</x:v>
      </x:c>
      <x:c r="M1994" s="5" t="s">
        <x:v>329</x:v>
      </x:c>
      <x:c r="N1994" s="6">
        <x:v>1</x:v>
      </x:c>
      <x:c r="O1994" s="7">
        <x:v>171.13999999999999</x:v>
      </x:c>
      <x:c r="P1994" s="8">
        <x:v>0.14999999999999999</x:v>
      </x:c>
      <x:c r="Q1994" s="7">
        <x:v>98.900000000000006</x:v>
      </x:c>
      <x:c r="R1994" s="7">
        <x:v>145.47</x:v>
      </x:c>
      <x:c r="S1994" s="5" t="s">
        <x:v>49</x:v>
      </x:c>
      <x:c r="T1994" s="7">
        <x:v>141560.28</x:v>
      </x:c>
      <x:c r="U1994" s="6"/>
      <x:c r="V1994" s="6"/>
      <x:c r="W1994" s="5" t="s">
        <x:v>50</x:v>
      </x:c>
      <x:c r="X1994" s="5" t="s">
        <x:v>97</x:v>
      </x:c>
    </x:row>
    <x:row r="1995">
      <x:c r="A1995" s="5" t="s">
        <x:v>3524</x:v>
      </x:c>
      <x:c r="B1995" s="5">
        <x:v>45664</x:v>
      </x:c>
      <x:c r="C1995" s="5" t="s">
        <x:v>216</x:v>
      </x:c>
      <x:c r="D1995" s="5" t="s">
        <x:v>217</x:v>
      </x:c>
      <x:c r="E1995" s="5" t="s">
        <x:v>40</x:v>
      </x:c>
      <x:c r="F1995" s="5" t="s">
        <x:v>102</x:v>
      </x:c>
      <x:c r="G1995" s="5" t="s">
        <x:v>1933</x:v>
      </x:c>
      <x:c r="H1995" s="5" t="s">
        <x:v>58</x:v>
      </x:c>
      <x:c r="I1995" s="5" t="s">
        <x:v>503</x:v>
      </x:c>
      <x:c r="J1995" s="5" t="s">
        <x:v>116</x:v>
      </x:c>
      <x:c r="K1995" s="5" t="s">
        <x:v>86</x:v>
      </x:c>
      <x:c r="L1995" s="5" t="s">
        <x:v>16</x:v>
      </x:c>
      <x:c r="M1995" s="5" t="s">
        <x:v>471</x:v>
      </x:c>
      <x:c r="N1995" s="6">
        <x:v>1</x:v>
      </x:c>
      <x:c r="O1995" s="7">
        <x:v>282.75</x:v>
      </x:c>
      <x:c r="P1995" s="8">
        <x:v>0.14999999999999999</x:v>
      </x:c>
      <x:c r="Q1995" s="7">
        <x:v>195.19999999999999</x:v>
      </x:c>
      <x:c r="R1995" s="7">
        <x:v>240.34</x:v>
      </x:c>
      <x:c r="S1995" s="5" t="s">
        <x:v>49</x:v>
      </x:c>
      <x:c r="T1995" s="7">
        <x:v>139765.57999999999</x:v>
      </x:c>
      <x:c r="U1995" s="6"/>
      <x:c r="V1995" s="6"/>
      <x:c r="W1995" s="5" t="s">
        <x:v>50</x:v>
      </x:c>
      <x:c r="X1995" s="5" t="s">
        <x:v>80</x:v>
      </x:c>
    </x:row>
    <x:row r="1996">
      <x:c r="A1996" s="5" t="s">
        <x:v>3525</x:v>
      </x:c>
      <x:c r="B1996" s="5">
        <x:v>45752</x:v>
      </x:c>
      <x:c r="C1996" s="5" t="s">
        <x:v>53</x:v>
      </x:c>
      <x:c r="D1996" s="5" t="s">
        <x:v>54</x:v>
      </x:c>
      <x:c r="E1996" s="5" t="s">
        <x:v>55</x:v>
      </x:c>
      <x:c r="F1996" s="5" t="s">
        <x:v>56</x:v>
      </x:c>
      <x:c r="G1996" s="5" t="s">
        <x:v>1204</x:v>
      </x:c>
      <x:c r="H1996" s="5" t="s">
        <x:v>43</x:v>
      </x:c>
      <x:c r="I1996" s="5" t="s">
        <x:v>73</x:v>
      </x:c>
      <x:c r="J1996" s="5" t="s">
        <x:v>74</x:v>
      </x:c>
      <x:c r="K1996" s="5" t="s">
        <x:v>46</x:v>
      </x:c>
      <x:c r="L1996" s="5" t="s">
        <x:v>47</x:v>
      </x:c>
      <x:c r="M1996" s="5" t="s">
        <x:v>483</x:v>
      </x:c>
      <x:c r="N1996" s="6">
        <x:v>1</x:v>
      </x:c>
      <x:c r="O1996" s="7">
        <x:v>88.379999999999995</x:v>
      </x:c>
      <x:c r="P1996" s="8">
        <x:v>0.20000000000000001</x:v>
      </x:c>
      <x:c r="Q1996" s="7">
        <x:v>45.390000000000001</x:v>
      </x:c>
      <x:c r="R1996" s="7">
        <x:v>70.700000000000003</x:v>
      </x:c>
      <x:c r="S1996" s="5" t="s">
        <x:v>49</x:v>
      </x:c>
      <x:c r="T1996" s="7">
        <x:v>74877.119999999995</x:v>
      </x:c>
      <x:c r="U1996" s="6"/>
      <x:c r="V1996" s="6"/>
      <x:c r="W1996" s="5" t="s">
        <x:v>50</x:v>
      </x:c>
      <x:c r="X1996" s="5" t="s">
        <x:v>70</x:v>
      </x:c>
    </x:row>
    <x:row r="1997">
      <x:c r="A1997" s="5" t="s">
        <x:v>3526</x:v>
      </x:c>
      <x:c r="B1997" s="5">
        <x:v>45909</x:v>
      </x:c>
      <x:c r="C1997" s="5" t="s">
        <x:v>64</x:v>
      </x:c>
      <x:c r="D1997" s="5" t="s">
        <x:v>65</x:v>
      </x:c>
      <x:c r="E1997" s="5" t="s">
        <x:v>40</x:v>
      </x:c>
      <x:c r="F1997" s="5" t="s">
        <x:v>66</x:v>
      </x:c>
      <x:c r="G1997" s="5" t="s">
        <x:v>3527</x:v>
      </x:c>
      <x:c r="H1997" s="5" t="s">
        <x:v>43</x:v>
      </x:c>
      <x:c r="I1997" s="5" t="s">
        <x:v>225</x:v>
      </x:c>
      <x:c r="J1997" s="5" t="s">
        <x:v>116</x:v>
      </x:c>
      <x:c r="K1997" s="5" t="s">
        <x:v>61</x:v>
      </x:c>
      <x:c r="L1997" s="5" t="s">
        <x:v>16</x:v>
      </x:c>
      <x:c r="M1997" s="5" t="s">
        <x:v>329</x:v>
      </x:c>
      <x:c r="N1997" s="6">
        <x:v>0</x:v>
      </x:c>
      <x:c r="O1997" s="7">
        <x:v>287.95999999999998</x:v>
      </x:c>
      <x:c r="P1997" s="8">
        <x:v>0.20000000000000001</x:v>
      </x:c>
      <x:c r="Q1997" s="7">
        <x:v>162.94999999999999</x:v>
      </x:c>
      <x:c r="R1997" s="7">
        <x:v>0</x:v>
      </x:c>
      <x:c r="S1997" s="5" t="s">
        <x:v>49</x:v>
      </x:c>
      <x:c r="T1997" s="7">
        <x:v>137527.72</x:v>
      </x:c>
      <x:c r="U1997" s="6"/>
      <x:c r="V1997" s="6"/>
      <x:c r="W1997" s="5" t="s">
        <x:v>151</x:v>
      </x:c>
      <x:c r="X1997" s="5" t="s">
        <x:v>97</x:v>
      </x:c>
    </x:row>
    <x:row r="1998">
      <x:c r="A1998" s="5" t="s">
        <x:v>3528</x:v>
      </x:c>
      <x:c r="B1998" s="5">
        <x:v>45814</x:v>
      </x:c>
      <x:c r="C1998" s="5" t="s">
        <x:v>144</x:v>
      </x:c>
      <x:c r="D1998" s="5" t="s">
        <x:v>145</x:v>
      </x:c>
      <x:c r="E1998" s="5" t="s">
        <x:v>55</x:v>
      </x:c>
      <x:c r="F1998" s="5" t="s">
        <x:v>66</x:v>
      </x:c>
      <x:c r="G1998" s="5" t="s">
        <x:v>389</x:v>
      </x:c>
      <x:c r="H1998" s="5" t="s">
        <x:v>78</x:v>
      </x:c>
      <x:c r="I1998" s="5" t="s">
        <x:v>229</x:v>
      </x:c>
      <x:c r="J1998" s="5" t="s">
        <x:v>93</x:v>
      </x:c>
      <x:c r="K1998" s="5" t="s">
        <x:v>46</x:v>
      </x:c>
      <x:c r="L1998" s="5" t="s">
        <x:v>94</x:v>
      </x:c>
      <x:c r="M1998" s="5" t="s">
        <x:v>136</x:v>
      </x:c>
      <x:c r="N1998" s="6">
        <x:v>3</x:v>
      </x:c>
      <x:c r="O1998" s="7">
        <x:v>7.79</x:v>
      </x:c>
      <x:c r="P1998" s="8">
        <x:v>0.10000000000000001</x:v>
      </x:c>
      <x:c r="Q1998" s="7">
        <x:v>6.0700000000000003</x:v>
      </x:c>
      <x:c r="R1998" s="7">
        <x:v>21.030000000000001</x:v>
      </x:c>
      <x:c r="S1998" s="5" t="s">
        <x:v>49</x:v>
      </x:c>
      <x:c r="T1998" s="7">
        <x:v>76162.179999999993</x:v>
      </x:c>
      <x:c r="U1998" s="6"/>
      <x:c r="V1998" s="6"/>
      <x:c r="W1998" s="5" t="s">
        <x:v>50</x:v>
      </x:c>
      <x:c r="X1998" s="5" t="s">
        <x:v>97</x:v>
      </x:c>
    </x:row>
    <x:row r="1999">
      <x:c r="A1999" s="5" t="s">
        <x:v>3529</x:v>
      </x:c>
      <x:c r="B1999" s="5">
        <x:v>45716</x:v>
      </x:c>
      <x:c r="C1999" s="5" t="s">
        <x:v>144</x:v>
      </x:c>
      <x:c r="D1999" s="5" t="s">
        <x:v>145</x:v>
      </x:c>
      <x:c r="E1999" s="5" t="s">
        <x:v>55</x:v>
      </x:c>
      <x:c r="F1999" s="5" t="s">
        <x:v>66</x:v>
      </x:c>
      <x:c r="G1999" s="5" t="s">
        <x:v>2430</x:v>
      </x:c>
      <x:c r="H1999" s="5" t="s">
        <x:v>58</x:v>
      </x:c>
      <x:c r="I1999" s="5" t="s">
        <x:v>321</x:v>
      </x:c>
      <x:c r="J1999" s="5" t="s">
        <x:v>45</x:v>
      </x:c>
      <x:c r="K1999" s="5" t="s">
        <x:v>86</x:v>
      </x:c>
      <x:c r="L1999" s="5" t="s">
        <x:v>16</x:v>
      </x:c>
      <x:c r="M1999" s="5" t="s">
        <x:v>106</x:v>
      </x:c>
      <x:c r="N1999" s="6">
        <x:v>-1</x:v>
      </x:c>
      <x:c r="O1999" s="7">
        <x:v>464.87</x:v>
      </x:c>
      <x:c r="P1999" s="8">
        <x:v>0.10000000000000001</x:v>
      </x:c>
      <x:c r="Q1999" s="7">
        <x:v>241.94999999999999</x:v>
      </x:c>
      <x:c r="R1999" s="7">
        <x:v>-418.38</x:v>
      </x:c>
      <x:c r="S1999" s="5" t="s">
        <x:v>49</x:v>
      </x:c>
      <x:c r="T1999" s="7">
        <x:v>182755.85000000001</x:v>
      </x:c>
      <x:c r="U1999" s="6"/>
      <x:c r="V1999" s="6"/>
      <x:c r="W1999" s="5" t="s">
        <x:v>96</x:v>
      </x:c>
      <x:c r="X1999" s="5" t="s">
        <x:v>80</x:v>
      </x:c>
    </x:row>
    <x:row r="2000">
      <x:c r="A2000" s="5" t="s">
        <x:v>3530</x:v>
      </x:c>
      <x:c r="B2000" s="5">
        <x:v>45445</x:v>
      </x:c>
      <x:c r="C2000" s="5" t="s">
        <x:v>138</x:v>
      </x:c>
      <x:c r="D2000" s="5" t="s">
        <x:v>139</x:v>
      </x:c>
      <x:c r="E2000" s="5" t="s">
        <x:v>90</x:v>
      </x:c>
      <x:c r="F2000" s="5" t="s">
        <x:v>41</x:v>
      </x:c>
      <x:c r="G2000" s="5" t="s">
        <x:v>3156</x:v>
      </x:c>
      <x:c r="H2000" s="5" t="s">
        <x:v>104</x:v>
      </x:c>
      <x:c r="I2000" s="5" t="s">
        <x:v>1168</x:v>
      </x:c>
      <x:c r="J2000" s="5" t="s">
        <x:v>45</x:v>
      </x:c>
      <x:c r="K2000" s="5" t="s">
        <x:v>61</x:v>
      </x:c>
      <x:c r="L2000" s="5" t="s">
        <x:v>16</x:v>
      </x:c>
      <x:c r="M2000" s="5" t="s">
        <x:v>142</x:v>
      </x:c>
      <x:c r="N2000" s="6">
        <x:v>4</x:v>
      </x:c>
      <x:c r="O2000" s="7">
        <x:v>677.35000000000002</x:v>
      </x:c>
      <x:c r="P2000" s="8">
        <x:v>0.10000000000000001</x:v>
      </x:c>
      <x:c r="Q2000" s="7">
        <x:v>519.94000000000005</x:v>
      </x:c>
      <x:c r="R2000" s="7">
        <x:v>2438.46</x:v>
      </x:c>
      <x:c r="S2000" s="5" t="s">
        <x:v>49</x:v>
      </x:c>
      <x:c r="T2000" s="7">
        <x:v>122298.7</x:v>
      </x:c>
      <x:c r="U2000" s="6"/>
      <x:c r="V2000" s="6"/>
      <x:c r="W2000" s="5" t="s">
        <x:v>50</x:v>
      </x:c>
      <x:c r="X2000" s="5" t="s">
        <x:v>70</x:v>
      </x:c>
    </x:row>
    <x:row r="2001">
      <x:c r="A2001" s="5" t="s">
        <x:v>3531</x:v>
      </x:c>
      <x:c r="B2001" s="5">
        <x:v>45789</x:v>
      </x:c>
      <x:c r="C2001" s="5" t="s">
        <x:v>247</x:v>
      </x:c>
      <x:c r="D2001" s="5" t="s">
        <x:v>248</x:v>
      </x:c>
      <x:c r="E2001" s="5" t="s">
        <x:v>40</x:v>
      </x:c>
      <x:c r="F2001" s="5" t="s">
        <x:v>102</x:v>
      </x:c>
      <x:c r="G2001" s="5" t="s">
        <x:v>2759</x:v>
      </x:c>
      <x:c r="H2001" s="5" t="s">
        <x:v>58</x:v>
      </x:c>
      <x:c r="I2001" s="5" t="s">
        <x:v>601</x:v>
      </x:c>
      <x:c r="J2001" s="5" t="s">
        <x:v>116</x:v>
      </x:c>
      <x:c r="K2001" s="5" t="s">
        <x:v>61</x:v>
      </x:c>
      <x:c r="L2001" s="5" t="s">
        <x:v>16</x:v>
      </x:c>
      <x:c r="M2001" s="5" t="s">
        <x:v>69</x:v>
      </x:c>
      <x:c r="N2001" s="6">
        <x:v>2</x:v>
      </x:c>
      <x:c r="O2001" s="7">
        <x:v>217.47</x:v>
      </x:c>
      <x:c r="P2001" s="8">
        <x:v>5.0000000000000003e-002</x:v>
      </x:c>
      <x:c r="Q2001" s="7">
        <x:v>116.03</x:v>
      </x:c>
      <x:c r="R2001" s="7">
        <x:v>413.19</x:v>
      </x:c>
      <x:c r="S2001" s="5" t="s">
        <x:v>49</x:v>
      </x:c>
      <x:c r="T2001" s="7">
        <x:v>176169.95999999999</x:v>
      </x:c>
      <x:c r="U2001" s="6"/>
      <x:c r="V2001" s="6"/>
      <x:c r="W2001" s="5" t="s">
        <x:v>50</x:v>
      </x:c>
      <x:c r="X2001" s="5" t="s">
        <x:v>97</x:v>
      </x:c>
    </x:row>
    <x:row r="2002">
      <x:c r="A2002" s="5" t="s">
        <x:v>3532</x:v>
      </x:c>
      <x:c r="B2002" s="5">
        <x:v>46060</x:v>
      </x:c>
      <x:c r="C2002" s="5" t="s">
        <x:v>200</x:v>
      </x:c>
      <x:c r="D2002" s="5" t="s">
        <x:v>201</x:v>
      </x:c>
      <x:c r="E2002" s="5" t="s">
        <x:v>40</x:v>
      </x:c>
      <x:c r="F2002" s="5" t="s">
        <x:v>158</x:v>
      </x:c>
      <x:c r="G2002" s="5" t="s">
        <x:v>2408</x:v>
      </x:c>
      <x:c r="H2002" s="5" t="s">
        <x:v>104</x:v>
      </x:c>
      <x:c r="I2002" s="5" t="s">
        <x:v>1008</x:v>
      </x:c>
      <x:c r="J2002" s="5" t="s">
        <x:v>116</x:v>
      </x:c>
      <x:c r="K2002" s="5" t="s">
        <x:v>46</x:v>
      </x:c>
      <x:c r="L2002" s="5" t="s">
        <x:v>16</x:v>
      </x:c>
      <x:c r="M2002" s="5" t="s">
        <x:v>236</x:v>
      </x:c>
      <x:c r="N2002" s="6">
        <x:v>2</x:v>
      </x:c>
      <x:c r="O2002" s="7">
        <x:v>320.31999999999999</x:v>
      </x:c>
      <x:c r="P2002" s="8">
        <x:v>0.25</x:v>
      </x:c>
      <x:c r="Q2002" s="7">
        <x:v>146.41999999999999</x:v>
      </x:c>
      <x:c r="R2002" s="7">
        <x:v>480.48000000000002</x:v>
      </x:c>
      <x:c r="S2002" s="5" t="s">
        <x:v>49</x:v>
      </x:c>
      <x:c r="T2002" s="7">
        <x:v>171964.13</x:v>
      </x:c>
      <x:c r="U2002" s="6"/>
      <x:c r="V2002" s="6"/>
      <x:c r="W2002" s="5" t="s">
        <x:v>50</x:v>
      </x:c>
      <x:c r="X2002" s="5" t="s">
        <x:v>97</x:v>
      </x:c>
    </x:row>
    <x:row r="2003">
      <x:c r="A2003" s="5" t="s">
        <x:v>3533</x:v>
      </x:c>
      <x:c r="B2003" s="5">
        <x:v>45640</x:v>
      </x:c>
      <x:c r="C2003" s="5" t="s">
        <x:v>200</x:v>
      </x:c>
      <x:c r="D2003" s="5" t="s">
        <x:v>201</x:v>
      </x:c>
      <x:c r="E2003" s="5" t="s">
        <x:v>40</x:v>
      </x:c>
      <x:c r="F2003" s="5" t="s">
        <x:v>158</x:v>
      </x:c>
      <x:c r="G2003" s="5" t="s">
        <x:v>983</x:v>
      </x:c>
      <x:c r="H2003" s="5" t="s">
        <x:v>78</x:v>
      </x:c>
      <x:c r="I2003" s="5" t="s">
        <x:v>405</x:v>
      </x:c>
      <x:c r="J2003" s="5" t="s">
        <x:v>60</x:v>
      </x:c>
      <x:c r="K2003" s="5" t="s">
        <x:v>61</x:v>
      </x:c>
      <x:c r="L2003" s="5" t="s">
        <x:v>47</x:v>
      </x:c>
      <x:c r="M2003" s="5" t="s">
        <x:v>132</x:v>
      </x:c>
      <x:c r="N2003" s="6">
        <x:v>1</x:v>
      </x:c>
      <x:c r="O2003" s="7">
        <x:v>127.70999999999999</x:v>
      </x:c>
      <x:c r="P2003" s="8">
        <x:v>0.14999999999999999</x:v>
      </x:c>
      <x:c r="Q2003" s="7">
        <x:v>75.150000000000006</x:v>
      </x:c>
      <x:c r="R2003" s="7">
        <x:v>108.55</x:v>
      </x:c>
      <x:c r="S2003" s="5" t="s">
        <x:v>49</x:v>
      </x:c>
      <x:c r="T2003" s="7">
        <x:v>74346.020000000004</x:v>
      </x:c>
      <x:c r="U2003" s="6"/>
      <x:c r="V2003" s="6"/>
      <x:c r="W2003" s="5" t="s">
        <x:v>50</x:v>
      </x:c>
      <x:c r="X2003" s="5" t="s">
        <x:v>70</x:v>
      </x:c>
    </x:row>
    <x:row r="2004">
      <x:c r="A2004" s="5" t="s">
        <x:v>3534</x:v>
      </x:c>
      <x:c r="B2004" s="5">
        <x:v>46167</x:v>
      </x:c>
      <x:c r="C2004" s="5" t="s">
        <x:v>127</x:v>
      </x:c>
      <x:c r="D2004" s="5" t="s">
        <x:v>128</x:v>
      </x:c>
      <x:c r="E2004" s="5" t="s">
        <x:v>55</x:v>
      </x:c>
      <x:c r="F2004" s="5" t="s">
        <x:v>41</x:v>
      </x:c>
      <x:c r="G2004" s="5" t="s">
        <x:v>1250</x:v>
      </x:c>
      <x:c r="H2004" s="5" t="s">
        <x:v>43</x:v>
      </x:c>
      <x:c r="I2004" s="5" t="s">
        <x:v>130</x:v>
      </x:c>
      <x:c r="J2004" s="5" t="s">
        <x:v>74</x:v>
      </x:c>
      <x:c r="K2004" s="5" t="s">
        <x:v>61</x:v>
      </x:c>
      <x:c r="L2004" s="5" t="s">
        <x:v>16</x:v>
      </x:c>
      <x:c r="M2004" s="5" t="s">
        <x:v>154</x:v>
      </x:c>
      <x:c r="N2004" s="6">
        <x:v>1</x:v>
      </x:c>
      <x:c r="O2004" s="7">
        <x:v>62.530000000000001</x:v>
      </x:c>
      <x:c r="P2004" s="8">
        <x:v>0.20000000000000001</x:v>
      </x:c>
      <x:c r="Q2004" s="7">
        <x:v>35.640000000000001</x:v>
      </x:c>
      <x:c r="R2004" s="7">
        <x:v>50.020000000000003</x:v>
      </x:c>
      <x:c r="S2004" s="5" t="s">
        <x:v>49</x:v>
      </x:c>
      <x:c r="T2004" s="7">
        <x:v>158572.73000000001</x:v>
      </x:c>
      <x:c r="U2004" s="6"/>
      <x:c r="V2004" s="6"/>
      <x:c r="W2004" s="5" t="s">
        <x:v>50</x:v>
      </x:c>
      <x:c r="X2004" s="5" t="s">
        <x:v>70</x:v>
      </x:c>
    </x:row>
    <x:row r="2005">
      <x:c r="A2005" s="5" t="s">
        <x:v>3535</x:v>
      </x:c>
      <x:c r="B2005" s="5">
        <x:v>45468</x:v>
      </x:c>
      <x:c r="C2005" s="5" t="s">
        <x:v>194</x:v>
      </x:c>
      <x:c r="D2005" s="5" t="s">
        <x:v>195</x:v>
      </x:c>
      <x:c r="E2005" s="5" t="s">
        <x:v>90</x:v>
      </x:c>
      <x:c r="F2005" s="5" t="s">
        <x:v>158</x:v>
      </x:c>
      <x:c r="G2005" s="5" t="s">
        <x:v>975</x:v>
      </x:c>
      <x:c r="H2005" s="5" t="s">
        <x:v>104</x:v>
      </x:c>
      <x:c r="I2005" s="5"/>
      <x:c r="J2005" s="5"/>
      <x:c r="K2005" s="5"/>
      <x:c r="L2005" s="5" t="s">
        <x:v>94</x:v>
      </x:c>
      <x:c r="M2005" s="5" t="s">
        <x:v>329</x:v>
      </x:c>
      <x:c r="N2005" s="6">
        <x:v>1</x:v>
      </x:c>
      <x:c r="O2005" s="7">
        <x:v>146.83000000000001</x:v>
      </x:c>
      <x:c r="P2005" s="8">
        <x:v>0</x:v>
      </x:c>
      <x:c r="Q2005" s="7">
        <x:v>90.079999999999998</x:v>
      </x:c>
      <x:c r="R2005" s="7">
        <x:v>146.83000000000001</x:v>
      </x:c>
      <x:c r="S2005" s="5" t="s">
        <x:v>49</x:v>
      </x:c>
      <x:c r="T2005" s="7">
        <x:v>90864.710000000006</x:v>
      </x:c>
      <x:c r="U2005" s="6"/>
      <x:c r="V2005" s="6"/>
      <x:c r="W2005" s="5" t="s">
        <x:v>50</x:v>
      </x:c>
      <x:c r="X2005" s="5" t="s">
        <x:v>97</x:v>
      </x:c>
    </x:row>
    <x:row r="2006">
      <x:c r="A2006" s="5" t="s">
        <x:v>3536</x:v>
      </x:c>
      <x:c r="B2006" s="5">
        <x:v>46099</x:v>
      </x:c>
      <x:c r="C2006" s="5" t="s">
        <x:v>283</x:v>
      </x:c>
      <x:c r="D2006" s="5" t="s">
        <x:v>284</x:v>
      </x:c>
      <x:c r="E2006" s="5" t="s">
        <x:v>55</x:v>
      </x:c>
      <x:c r="F2006" s="5" t="s">
        <x:v>56</x:v>
      </x:c>
      <x:c r="G2006" s="5" t="s">
        <x:v>779</x:v>
      </x:c>
      <x:c r="H2006" s="5" t="s">
        <x:v>104</x:v>
      </x:c>
      <x:c r="I2006" s="5" t="s">
        <x:v>616</x:v>
      </x:c>
      <x:c r="J2006" s="5" t="s">
        <x:v>74</x:v>
      </x:c>
      <x:c r="K2006" s="5" t="s">
        <x:v>61</x:v>
      </x:c>
      <x:c r="L2006" s="5" t="s">
        <x:v>94</x:v>
      </x:c>
      <x:c r="M2006" s="5" t="s">
        <x:v>322</x:v>
      </x:c>
      <x:c r="N2006" s="6">
        <x:v>2</x:v>
      </x:c>
      <x:c r="O2006" s="7">
        <x:v>95.310000000000002</x:v>
      </x:c>
      <x:c r="P2006" s="8">
        <x:v>0.25</x:v>
      </x:c>
      <x:c r="Q2006" s="7">
        <x:v>64.439999999999998</x:v>
      </x:c>
      <x:c r="R2006" s="7">
        <x:v>142.97</x:v>
      </x:c>
      <x:c r="S2006" s="5" t="s">
        <x:v>49</x:v>
      </x:c>
      <x:c r="T2006" s="7">
        <x:v>79982.660000000003</x:v>
      </x:c>
      <x:c r="U2006" s="6"/>
      <x:c r="V2006" s="6"/>
      <x:c r="W2006" s="5" t="s">
        <x:v>50</x:v>
      </x:c>
      <x:c r="X2006" s="5" t="s">
        <x:v>70</x:v>
      </x:c>
    </x:row>
    <x:row r="2007">
      <x:c r="A2007" s="5" t="s">
        <x:v>3537</x:v>
      </x:c>
      <x:c r="B2007" s="5">
        <x:v>45649</x:v>
      </x:c>
      <x:c r="C2007" s="5" t="s">
        <x:v>100</x:v>
      </x:c>
      <x:c r="D2007" s="5" t="s">
        <x:v>101</x:v>
      </x:c>
      <x:c r="E2007" s="5" t="s">
        <x:v>90</x:v>
      </x:c>
      <x:c r="F2007" s="5" t="s">
        <x:v>102</x:v>
      </x:c>
      <x:c r="G2007" s="5" t="s">
        <x:v>3538</x:v>
      </x:c>
      <x:c r="H2007" s="5" t="s">
        <x:v>43</x:v>
      </x:c>
      <x:c r="I2007" s="5" t="s">
        <x:v>803</x:v>
      </x:c>
      <x:c r="J2007" s="5" t="s">
        <x:v>74</x:v>
      </x:c>
      <x:c r="K2007" s="5" t="s">
        <x:v>86</x:v>
      </x:c>
      <x:c r="L2007" s="5" t="s">
        <x:v>16</x:v>
      </x:c>
      <x:c r="M2007" s="5" t="s">
        <x:v>166</x:v>
      </x:c>
      <x:c r="N2007" s="6">
        <x:v>1</x:v>
      </x:c>
      <x:c r="O2007" s="7">
        <x:v>95.469999999999999</x:v>
      </x:c>
      <x:c r="P2007" s="8">
        <x:v>0.14999999999999999</x:v>
      </x:c>
      <x:c r="Q2007" s="7">
        <x:v>53.409999999999997</x:v>
      </x:c>
      <x:c r="R2007" s="7">
        <x:v>81.150000000000006</x:v>
      </x:c>
      <x:c r="S2007" s="5" t="s">
        <x:v>49</x:v>
      </x:c>
      <x:c r="T2007" s="7">
        <x:v>187087.32000000001</x:v>
      </x:c>
      <x:c r="U2007" s="6"/>
      <x:c r="V2007" s="6"/>
      <x:c r="W2007" s="5" t="s">
        <x:v>50</x:v>
      </x:c>
      <x:c r="X2007" s="5" t="s">
        <x:v>51</x:v>
      </x:c>
    </x:row>
    <x:row r="2008">
      <x:c r="A2008" s="5" t="s">
        <x:v>3539</x:v>
      </x:c>
      <x:c r="B2008" s="5">
        <x:v>45847</x:v>
      </x:c>
      <x:c r="C2008" s="5" t="s">
        <x:v>200</x:v>
      </x:c>
      <x:c r="D2008" s="5" t="s">
        <x:v>201</x:v>
      </x:c>
      <x:c r="E2008" s="5" t="s">
        <x:v>40</x:v>
      </x:c>
      <x:c r="F2008" s="5" t="s">
        <x:v>158</x:v>
      </x:c>
      <x:c r="G2008" s="5" t="s">
        <x:v>1548</x:v>
      </x:c>
      <x:c r="H2008" s="5" t="s">
        <x:v>104</x:v>
      </x:c>
      <x:c r="I2008" s="5" t="s">
        <x:v>1317</x:v>
      </x:c>
      <x:c r="J2008" s="5" t="s">
        <x:v>45</x:v>
      </x:c>
      <x:c r="K2008" s="5" t="s">
        <x:v>117</x:v>
      </x:c>
      <x:c r="L2008" s="5" t="s">
        <x:v>16</x:v>
      </x:c>
      <x:c r="M2008" s="5" t="s">
        <x:v>419</x:v>
      </x:c>
      <x:c r="N2008" s="6">
        <x:v>1</x:v>
      </x:c>
      <x:c r="O2008" s="7">
        <x:v>490.48000000000002</x:v>
      </x:c>
      <x:c r="P2008" s="8">
        <x:v>0</x:v>
      </x:c>
      <x:c r="Q2008" s="7">
        <x:v>283.66000000000003</x:v>
      </x:c>
      <x:c r="R2008" s="7">
        <x:v>490.48000000000002</x:v>
      </x:c>
      <x:c r="S2008" s="5" t="s">
        <x:v>49</x:v>
      </x:c>
      <x:c r="T2008" s="7">
        <x:v>133641.06</x:v>
      </x:c>
      <x:c r="U2008" s="6"/>
      <x:c r="V2008" s="6"/>
      <x:c r="W2008" s="5" t="s">
        <x:v>50</x:v>
      </x:c>
      <x:c r="X2008" s="5" t="s">
        <x:v>51</x:v>
      </x:c>
    </x:row>
    <x:row r="2009">
      <x:c r="A2009" s="5" t="s">
        <x:v>3540</x:v>
      </x:c>
      <x:c r="B2009" s="5">
        <x:v>46084</x:v>
      </x:c>
      <x:c r="C2009" s="5" t="s">
        <x:v>138</x:v>
      </x:c>
      <x:c r="D2009" s="5" t="s">
        <x:v>139</x:v>
      </x:c>
      <x:c r="E2009" s="5" t="s">
        <x:v>90</x:v>
      </x:c>
      <x:c r="F2009" s="5" t="s">
        <x:v>41</x:v>
      </x:c>
      <x:c r="G2009" s="5" t="s">
        <x:v>914</x:v>
      </x:c>
      <x:c r="H2009" s="5" t="s">
        <x:v>58</x:v>
      </x:c>
      <x:c r="I2009" s="5" t="s">
        <x:v>706</x:v>
      </x:c>
      <x:c r="J2009" s="5" t="s">
        <x:v>45</x:v>
      </x:c>
      <x:c r="K2009" s="5" t="s">
        <x:v>117</x:v>
      </x:c>
      <x:c r="L2009" s="5" t="s">
        <x:v>16</x:v>
      </x:c>
      <x:c r="M2009" s="5" t="s">
        <x:v>166</x:v>
      </x:c>
      <x:c r="N2009" s="6">
        <x:v>2</x:v>
      </x:c>
      <x:c r="O2009" s="7">
        <x:v>618.29999999999995</x:v>
      </x:c>
      <x:c r="P2009" s="8">
        <x:v>0.14999999999999999</x:v>
      </x:c>
      <x:c r="Q2009" s="7">
        <x:v>426.80000000000001</x:v>
      </x:c>
      <x:c r="R2009" s="7">
        <x:v>1051.1099999999999</x:v>
      </x:c>
      <x:c r="S2009" s="5" t="s">
        <x:v>49</x:v>
      </x:c>
      <x:c r="T2009" s="7">
        <x:v>133271.44</x:v>
      </x:c>
      <x:c r="U2009" s="6"/>
      <x:c r="V2009" s="6"/>
      <x:c r="W2009" s="5" t="s">
        <x:v>50</x:v>
      </x:c>
      <x:c r="X2009" s="5" t="s">
        <x:v>80</x:v>
      </x:c>
    </x:row>
    <x:row r="2010">
      <x:c r="A2010" s="5" t="s">
        <x:v>3541</x:v>
      </x:c>
      <x:c r="B2010" s="5">
        <x:v>46082</x:v>
      </x:c>
      <x:c r="C2010" s="5" t="s">
        <x:v>162</x:v>
      </x:c>
      <x:c r="D2010" s="5" t="s">
        <x:v>163</x:v>
      </x:c>
      <x:c r="E2010" s="5" t="s">
        <x:v>40</x:v>
      </x:c>
      <x:c r="F2010" s="5" t="s">
        <x:v>158</x:v>
      </x:c>
      <x:c r="G2010" s="5" t="s">
        <x:v>1624</x:v>
      </x:c>
      <x:c r="H2010" s="5" t="s">
        <x:v>104</x:v>
      </x:c>
      <x:c r="I2010" s="5" t="s">
        <x:v>375</x:v>
      </x:c>
      <x:c r="J2010" s="5" t="s">
        <x:v>116</x:v>
      </x:c>
      <x:c r="K2010" s="5" t="s">
        <x:v>46</x:v>
      </x:c>
      <x:c r="L2010" s="5" t="s">
        <x:v>16</x:v>
      </x:c>
      <x:c r="M2010" s="5" t="s">
        <x:v>142</x:v>
      </x:c>
      <x:c r="N2010" s="6">
        <x:v>10</x:v>
      </x:c>
      <x:c r="O2010" s="7">
        <x:v>216.74000000000001</x:v>
      </x:c>
      <x:c r="P2010" s="8">
        <x:v>0</x:v>
      </x:c>
      <x:c r="Q2010" s="7">
        <x:v>122.58</x:v>
      </x:c>
      <x:c r="R2010" s="7">
        <x:v>2167.4000000000001</x:v>
      </x:c>
      <x:c r="S2010" s="5" t="s">
        <x:v>49</x:v>
      </x:c>
      <x:c r="T2010" s="7">
        <x:v>135673.51999999999</x:v>
      </x:c>
      <x:c r="U2010" s="6"/>
      <x:c r="V2010" s="6"/>
      <x:c r="W2010" s="5" t="s">
        <x:v>50</x:v>
      </x:c>
      <x:c r="X2010" s="5" t="s">
        <x:v>97</x:v>
      </x:c>
    </x:row>
    <x:row r="2011">
      <x:c r="A2011" s="5" t="s">
        <x:v>3542</x:v>
      </x:c>
      <x:c r="B2011" s="5">
        <x:v>46154</x:v>
      </x:c>
      <x:c r="C2011" s="5" t="s">
        <x:v>216</x:v>
      </x:c>
      <x:c r="D2011" s="5" t="s">
        <x:v>217</x:v>
      </x:c>
      <x:c r="E2011" s="5" t="s">
        <x:v>40</x:v>
      </x:c>
      <x:c r="F2011" s="5" t="s">
        <x:v>2254</x:v>
      </x:c>
      <x:c r="G2011" s="5" t="s">
        <x:v>2767</x:v>
      </x:c>
      <x:c r="H2011" s="5" t="s">
        <x:v>58</x:v>
      </x:c>
      <x:c r="I2011" s="5" t="s">
        <x:v>160</x:v>
      </x:c>
      <x:c r="J2011" s="5" t="s">
        <x:v>60</x:v>
      </x:c>
      <x:c r="K2011" s="5" t="s">
        <x:v>117</x:v>
      </x:c>
      <x:c r="L2011" s="5" t="s">
        <x:v>16</x:v>
      </x:c>
      <x:c r="M2011" s="5" t="s">
        <x:v>350</x:v>
      </x:c>
      <x:c r="N2011" s="6">
        <x:v>3</x:v>
      </x:c>
      <x:c r="O2011" s="7">
        <x:v>249.06</x:v>
      </x:c>
      <x:c r="P2011" s="8">
        <x:v>0.14999999999999999</x:v>
      </x:c>
      <x:c r="Q2011" s="7">
        <x:v>154.81999999999999</x:v>
      </x:c>
      <x:c r="R2011" s="7">
        <x:v>635.10000000000002</x:v>
      </x:c>
      <x:c r="S2011" s="5" t="s">
        <x:v>49</x:v>
      </x:c>
      <x:c r="T2011" s="7"/>
      <x:c r="U2011" s="6"/>
      <x:c r="V2011" s="6"/>
      <x:c r="W2011" s="5" t="s">
        <x:v>50</x:v>
      </x:c>
      <x:c r="X2011" s="5" t="s">
        <x:v>51</x:v>
      </x:c>
    </x:row>
    <x:row r="2012">
      <x:c r="A2012" s="5" t="s">
        <x:v>3543</x:v>
      </x:c>
      <x:c r="B2012" s="5">
        <x:v>45715</x:v>
      </x:c>
      <x:c r="C2012" s="5" t="s">
        <x:v>127</x:v>
      </x:c>
      <x:c r="D2012" s="5" t="s">
        <x:v>128</x:v>
      </x:c>
      <x:c r="E2012" s="5" t="s">
        <x:v>55</x:v>
      </x:c>
      <x:c r="F2012" s="5" t="s">
        <x:v>41</x:v>
      </x:c>
      <x:c r="G2012" s="5" t="s">
        <x:v>3544</x:v>
      </x:c>
      <x:c r="H2012" s="5" t="s">
        <x:v>43</x:v>
      </x:c>
      <x:c r="I2012" s="5" t="s">
        <x:v>591</x:v>
      </x:c>
      <x:c r="J2012" s="5" t="s">
        <x:v>116</x:v>
      </x:c>
      <x:c r="K2012" s="5" t="s">
        <x:v>117</x:v>
      </x:c>
      <x:c r="L2012" s="5" t="s">
        <x:v>47</x:v>
      </x:c>
      <x:c r="M2012" s="5" t="s">
        <x:v>106</x:v>
      </x:c>
      <x:c r="N2012" s="6">
        <x:v>1</x:v>
      </x:c>
      <x:c r="O2012" s="7">
        <x:v>252.53999999999999</x:v>
      </x:c>
      <x:c r="P2012" s="8">
        <x:v>0.25</x:v>
      </x:c>
      <x:c r="Q2012" s="7">
        <x:v>186.69</x:v>
      </x:c>
      <x:c r="R2012" s="7">
        <x:v>189.41</x:v>
      </x:c>
      <x:c r="S2012" s="5" t="s">
        <x:v>49</x:v>
      </x:c>
      <x:c r="T2012" s="7">
        <x:v>86253.490000000005</x:v>
      </x:c>
      <x:c r="U2012" s="6"/>
      <x:c r="V2012" s="6"/>
      <x:c r="W2012" s="5" t="s">
        <x:v>50</x:v>
      </x:c>
      <x:c r="X2012" s="5" t="s">
        <x:v>80</x:v>
      </x:c>
    </x:row>
    <x:row r="2013">
      <x:c r="A2013" s="5" t="s">
        <x:v>3545</x:v>
      </x:c>
      <x:c r="B2013" s="5" t="s">
        <x:v>99</x:v>
      </x:c>
      <x:c r="C2013" s="5" t="s">
        <x:v>108</x:v>
      </x:c>
      <x:c r="D2013" s="5" t="s">
        <x:v>109</x:v>
      </x:c>
      <x:c r="E2013" s="5" t="s">
        <x:v>90</x:v>
      </x:c>
      <x:c r="F2013" s="5" t="s">
        <x:v>1828</x:v>
      </x:c>
      <x:c r="G2013" s="5" t="s">
        <x:v>2114</x:v>
      </x:c>
      <x:c r="H2013" s="5" t="s">
        <x:v>78</x:v>
      </x:c>
      <x:c r="I2013" s="5" t="s">
        <x:v>933</x:v>
      </x:c>
      <x:c r="J2013" s="5" t="s">
        <x:v>116</x:v>
      </x:c>
      <x:c r="K2013" s="5" t="s">
        <x:v>117</x:v>
      </x:c>
      <x:c r="L2013" s="5" t="s">
        <x:v>16</x:v>
      </x:c>
      <x:c r="M2013" s="5" t="s">
        <x:v>424</x:v>
      </x:c>
      <x:c r="N2013" s="6">
        <x:v>5</x:v>
      </x:c>
      <x:c r="O2013" s="7">
        <x:v>277.63999999999999</x:v>
      </x:c>
      <x:c r="P2013" s="8">
        <x:v>5.0000000000000003e-002</x:v>
      </x:c>
      <x:c r="Q2013" s="7">
        <x:v>218.34</x:v>
      </x:c>
      <x:c r="R2013" s="7">
        <x:v>1318.79</x:v>
      </x:c>
      <x:c r="S2013" s="5" t="s">
        <x:v>49</x:v>
      </x:c>
      <x:c r="T2013" s="7">
        <x:v>180344.32000000001</x:v>
      </x:c>
      <x:c r="U2013" s="6"/>
      <x:c r="V2013" s="6"/>
      <x:c r="W2013" s="5" t="s">
        <x:v>50</x:v>
      </x:c>
      <x:c r="X2013" s="5" t="s">
        <x:v>80</x:v>
      </x:c>
    </x:row>
    <x:row r="2014">
      <x:c r="A2014" s="5" t="s">
        <x:v>3546</x:v>
      </x:c>
      <x:c r="B2014" s="5">
        <x:v>45480</x:v>
      </x:c>
      <x:c r="C2014" s="5" t="s">
        <x:v>340</x:v>
      </x:c>
      <x:c r="D2014" s="5" t="s">
        <x:v>341</x:v>
      </x:c>
      <x:c r="E2014" s="5" t="s">
        <x:v>55</x:v>
      </x:c>
      <x:c r="F2014" s="5" t="s">
        <x:v>66</x:v>
      </x:c>
      <x:c r="G2014" s="5" t="s">
        <x:v>447</x:v>
      </x:c>
      <x:c r="H2014" s="5" t="s">
        <x:v>78</x:v>
      </x:c>
      <x:c r="I2014" s="5" t="s">
        <x:v>44</x:v>
      </x:c>
      <x:c r="J2014" s="5" t="s">
        <x:v>45</x:v>
      </x:c>
      <x:c r="K2014" s="5" t="s">
        <x:v>46</x:v>
      </x:c>
      <x:c r="L2014" s="5" t="s">
        <x:v>47</x:v>
      </x:c>
      <x:c r="M2014" s="5" t="s">
        <x:v>266</x:v>
      </x:c>
      <x:c r="N2014" s="6">
        <x:v>1</x:v>
      </x:c>
      <x:c r="O2014" s="7">
        <x:v>294.80000000000001</x:v>
      </x:c>
      <x:c r="P2014" s="8">
        <x:v>5.0000000000000003e-002</x:v>
      </x:c>
      <x:c r="Q2014" s="7">
        <x:v>185.21000000000001</x:v>
      </x:c>
      <x:c r="R2014" s="7">
        <x:v>280.06</x:v>
      </x:c>
      <x:c r="S2014" s="5" t="s">
        <x:v>49</x:v>
      </x:c>
      <x:c r="T2014" s="7">
        <x:v>79499.25</x:v>
      </x:c>
      <x:c r="U2014" s="6"/>
      <x:c r="V2014" s="6"/>
      <x:c r="W2014" s="5" t="s">
        <x:v>50</x:v>
      </x:c>
      <x:c r="X2014" s="5" t="s">
        <x:v>80</x:v>
      </x:c>
    </x:row>
    <x:row r="2015">
      <x:c r="A2015" s="5" t="s">
        <x:v>3547</x:v>
      </x:c>
      <x:c r="B2015" s="5">
        <x:v>45403</x:v>
      </x:c>
      <x:c r="C2015" s="5" t="s">
        <x:v>216</x:v>
      </x:c>
      <x:c r="D2015" s="5" t="s">
        <x:v>217</x:v>
      </x:c>
      <x:c r="E2015" s="5" t="s">
        <x:v>40</x:v>
      </x:c>
      <x:c r="F2015" s="5" t="s">
        <x:v>102</x:v>
      </x:c>
      <x:c r="G2015" s="5" t="s">
        <x:v>3548</x:v>
      </x:c>
      <x:c r="H2015" s="5" t="s">
        <x:v>43</x:v>
      </x:c>
      <x:c r="I2015" s="5" t="s">
        <x:v>242</x:v>
      </x:c>
      <x:c r="J2015" s="5" t="s">
        <x:v>116</x:v>
      </x:c>
      <x:c r="K2015" s="5" t="s">
        <x:v>86</x:v>
      </x:c>
      <x:c r="L2015" s="5" t="s">
        <x:v>16</x:v>
      </x:c>
      <x:c r="M2015" s="5" t="s">
        <x:v>384</x:v>
      </x:c>
      <x:c r="N2015" s="6">
        <x:v>2</x:v>
      </x:c>
      <x:c r="O2015" s="7">
        <x:v>316.80000000000001</x:v>
      </x:c>
      <x:c r="P2015" s="8">
        <x:v>0</x:v>
      </x:c>
      <x:c r="Q2015" s="7">
        <x:v>185.19999999999999</x:v>
      </x:c>
      <x:c r="R2015" s="7">
        <x:v>633.60000000000002</x:v>
      </x:c>
      <x:c r="S2015" s="5" t="s">
        <x:v>49</x:v>
      </x:c>
      <x:c r="T2015" s="7">
        <x:v>127625.59</x:v>
      </x:c>
      <x:c r="U2015" s="6"/>
      <x:c r="V2015" s="6"/>
      <x:c r="W2015" s="5" t="s">
        <x:v>50</x:v>
      </x:c>
      <x:c r="X2015" s="5" t="s">
        <x:v>80</x:v>
      </x:c>
    </x:row>
    <x:row r="2016">
      <x:c r="A2016" s="5" t="s">
        <x:v>3549</x:v>
      </x:c>
      <x:c r="B2016" s="5">
        <x:v>45483</x:v>
      </x:c>
      <x:c r="C2016" s="5" t="s">
        <x:v>283</x:v>
      </x:c>
      <x:c r="D2016" s="5" t="s">
        <x:v>284</x:v>
      </x:c>
      <x:c r="E2016" s="5" t="s">
        <x:v>55</x:v>
      </x:c>
      <x:c r="F2016" s="5" t="s">
        <x:v>56</x:v>
      </x:c>
      <x:c r="G2016" s="5" t="s">
        <x:v>3405</x:v>
      </x:c>
      <x:c r="H2016" s="5" t="s">
        <x:v>104</x:v>
      </x:c>
      <x:c r="I2016" s="5" t="s">
        <x:v>1065</x:v>
      </x:c>
      <x:c r="J2016" s="5" t="s">
        <x:v>93</x:v>
      </x:c>
      <x:c r="K2016" s="5" t="s">
        <x:v>86</x:v>
      </x:c>
      <x:c r="L2016" s="5" t="s">
        <x:v>47</x:v>
      </x:c>
      <x:c r="M2016" s="5" t="s">
        <x:v>384</x:v>
      </x:c>
      <x:c r="N2016" s="6">
        <x:v>-1</x:v>
      </x:c>
      <x:c r="O2016" s="7">
        <x:v>43.009999999999998</x:v>
      </x:c>
      <x:c r="P2016" s="8">
        <x:v>0</x:v>
      </x:c>
      <x:c r="Q2016" s="7">
        <x:v>30.18</x:v>
      </x:c>
      <x:c r="R2016" s="7">
        <x:v>-43.009999999999998</x:v>
      </x:c>
      <x:c r="S2016" s="5" t="s">
        <x:v>49</x:v>
      </x:c>
      <x:c r="T2016" s="7">
        <x:v>84983.369999999995</x:v>
      </x:c>
      <x:c r="U2016" s="6"/>
      <x:c r="V2016" s="6"/>
      <x:c r="W2016" s="5" t="s">
        <x:v>96</x:v>
      </x:c>
      <x:c r="X2016" s="5" t="s">
        <x:v>97</x:v>
      </x:c>
    </x:row>
    <x:row r="2017">
      <x:c r="A2017" s="5" t="s">
        <x:v>3550</x:v>
      </x:c>
      <x:c r="B2017" s="5">
        <x:v>45327</x:v>
      </x:c>
      <x:c r="C2017" s="5" t="s">
        <x:v>283</x:v>
      </x:c>
      <x:c r="D2017" s="5" t="s">
        <x:v>284</x:v>
      </x:c>
      <x:c r="E2017" s="5" t="s">
        <x:v>55</x:v>
      </x:c>
      <x:c r="F2017" s="5" t="s">
        <x:v>56</x:v>
      </x:c>
      <x:c r="G2017" s="5" t="s">
        <x:v>1404</x:v>
      </x:c>
      <x:c r="H2017" s="5" t="s">
        <x:v>104</x:v>
      </x:c>
      <x:c r="I2017" s="5" t="s">
        <x:v>458</x:v>
      </x:c>
      <x:c r="J2017" s="5" t="s">
        <x:v>74</x:v>
      </x:c>
      <x:c r="K2017" s="5" t="s">
        <x:v>61</x:v>
      </x:c>
      <x:c r="L2017" s="5" t="s">
        <x:v>94</x:v>
      </x:c>
      <x:c r="M2017" s="5" t="s">
        <x:v>236</x:v>
      </x:c>
      <x:c r="N2017" s="6">
        <x:v>1</x:v>
      </x:c>
      <x:c r="O2017" s="7">
        <x:v>72.810000000000002</x:v>
      </x:c>
      <x:c r="P2017" s="8">
        <x:v>0.14999999999999999</x:v>
      </x:c>
      <x:c r="Q2017" s="7">
        <x:v>59.109999999999999</x:v>
      </x:c>
      <x:c r="R2017" s="7">
        <x:v>61.890000000000001</x:v>
      </x:c>
      <x:c r="S2017" s="5" t="s">
        <x:v>49</x:v>
      </x:c>
      <x:c r="T2017" s="7">
        <x:v>96375.300000000003</x:v>
      </x:c>
      <x:c r="U2017" s="6"/>
      <x:c r="V2017" s="6"/>
      <x:c r="W2017" s="5" t="s">
        <x:v>50</x:v>
      </x:c>
      <x:c r="X2017" s="5" t="s">
        <x:v>51</x:v>
      </x:c>
    </x:row>
    <x:row r="2018">
      <x:c r="A2018" s="5" t="s">
        <x:v>3551</x:v>
      </x:c>
      <x:c r="B2018" s="5">
        <x:v>45526</x:v>
      </x:c>
      <x:c r="C2018" s="5" t="s">
        <x:v>156</x:v>
      </x:c>
      <x:c r="D2018" s="5" t="s">
        <x:v>157</x:v>
      </x:c>
      <x:c r="E2018" s="5" t="s">
        <x:v>55</x:v>
      </x:c>
      <x:c r="F2018" s="5" t="s">
        <x:v>158</x:v>
      </x:c>
      <x:c r="G2018" s="5" t="s">
        <x:v>1715</x:v>
      </x:c>
      <x:c r="H2018" s="5" t="s">
        <x:v>104</x:v>
      </x:c>
      <x:c r="I2018" s="5" t="s">
        <x:v>797</x:v>
      </x:c>
      <x:c r="J2018" s="5" t="s">
        <x:v>93</x:v>
      </x:c>
      <x:c r="K2018" s="5" t="s">
        <x:v>117</x:v>
      </x:c>
      <x:c r="L2018" s="5" t="s">
        <x:v>16</x:v>
      </x:c>
      <x:c r="M2018" s="5" t="s">
        <x:v>48</x:v>
      </x:c>
      <x:c r="N2018" s="6">
        <x:v>2</x:v>
      </x:c>
      <x:c r="O2018" s="7">
        <x:v>42.789999999999999</x:v>
      </x:c>
      <x:c r="P2018" s="8">
        <x:v>0.14999999999999999</x:v>
      </x:c>
      <x:c r="Q2018" s="7">
        <x:v>28.800000000000001</x:v>
      </x:c>
      <x:c r="R2018" s="7">
        <x:v>72.739999999999995</x:v>
      </x:c>
      <x:c r="S2018" s="5" t="s">
        <x:v>49</x:v>
      </x:c>
      <x:c r="T2018" s="7">
        <x:v>154900.64999999999</x:v>
      </x:c>
      <x:c r="U2018" s="6"/>
      <x:c r="V2018" s="6"/>
      <x:c r="W2018" s="5" t="s">
        <x:v>50</x:v>
      </x:c>
      <x:c r="X2018" s="5" t="s">
        <x:v>70</x:v>
      </x:c>
    </x:row>
    <x:row r="2019">
      <x:c r="A2019" s="5" t="s">
        <x:v>3552</x:v>
      </x:c>
      <x:c r="B2019" s="5">
        <x:v>46086</x:v>
      </x:c>
      <x:c r="C2019" s="5" t="s">
        <x:v>38</x:v>
      </x:c>
      <x:c r="D2019" s="5" t="s">
        <x:v>39</x:v>
      </x:c>
      <x:c r="E2019" s="5" t="s">
        <x:v>40</x:v>
      </x:c>
      <x:c r="F2019" s="5" t="s">
        <x:v>41</x:v>
      </x:c>
      <x:c r="G2019" s="5" t="s">
        <x:v>1193</x:v>
      </x:c>
      <x:c r="H2019" s="5" t="s">
        <x:v>58</x:v>
      </x:c>
      <x:c r="I2019" s="5" t="s">
        <x:v>819</x:v>
      </x:c>
      <x:c r="J2019" s="5" t="s">
        <x:v>93</x:v>
      </x:c>
      <x:c r="K2019" s="5" t="s">
        <x:v>61</x:v>
      </x:c>
      <x:c r="L2019" s="5" t="s">
        <x:v>16</x:v>
      </x:c>
      <x:c r="M2019" s="5" t="s">
        <x:v>125</x:v>
      </x:c>
      <x:c r="N2019" s="6">
        <x:v>-1</x:v>
      </x:c>
      <x:c r="O2019" s="7">
        <x:v>27.52</x:v>
      </x:c>
      <x:c r="P2019" s="8">
        <x:v>0.10000000000000001</x:v>
      </x:c>
      <x:c r="Q2019" s="7">
        <x:v>20.370000000000001</x:v>
      </x:c>
      <x:c r="R2019" s="7">
        <x:v>-24.77</x:v>
      </x:c>
      <x:c r="S2019" s="5" t="s">
        <x:v>49</x:v>
      </x:c>
      <x:c r="T2019" s="7">
        <x:v>133271.44</x:v>
      </x:c>
      <x:c r="U2019" s="6"/>
      <x:c r="V2019" s="6"/>
      <x:c r="W2019" s="5" t="s">
        <x:v>96</x:v>
      </x:c>
      <x:c r="X2019" s="5" t="s">
        <x:v>70</x:v>
      </x:c>
    </x:row>
    <x:row r="2020">
      <x:c r="A2020" s="5" t="s">
        <x:v>3553</x:v>
      </x:c>
      <x:c r="B2020" s="5">
        <x:v>45302</x:v>
      </x:c>
      <x:c r="C2020" s="5" t="s">
        <x:v>100</x:v>
      </x:c>
      <x:c r="D2020" s="5" t="s">
        <x:v>101</x:v>
      </x:c>
      <x:c r="E2020" s="5" t="s">
        <x:v>90</x:v>
      </x:c>
      <x:c r="F2020" s="5" t="s">
        <x:v>102</x:v>
      </x:c>
      <x:c r="G2020" s="5" t="s">
        <x:v>2702</x:v>
      </x:c>
      <x:c r="H2020" s="5" t="s">
        <x:v>104</x:v>
      </x:c>
      <x:c r="I2020" s="5" t="s">
        <x:v>294</x:v>
      </x:c>
      <x:c r="J2020" s="5" t="s">
        <x:v>116</x:v>
      </x:c>
      <x:c r="K2020" s="5" t="s">
        <x:v>117</x:v>
      </x:c>
      <x:c r="L2020" s="5" t="s">
        <x:v>47</x:v>
      </x:c>
      <x:c r="M2020" s="5" t="s">
        <x:v>483</x:v>
      </x:c>
      <x:c r="N2020" s="6">
        <x:v>1</x:v>
      </x:c>
      <x:c r="O2020" s="7">
        <x:v>268.58999999999997</x:v>
      </x:c>
      <x:c r="P2020" s="8">
        <x:v>0.10000000000000001</x:v>
      </x:c>
      <x:c r="Q2020" s="7">
        <x:v>154.37</x:v>
      </x:c>
      <x:c r="R2020" s="7">
        <x:v>241.72999999999999</x:v>
      </x:c>
      <x:c r="S2020" s="5" t="s">
        <x:v>49</x:v>
      </x:c>
      <x:c r="T2020" s="7">
        <x:v>99631.729999999996</x:v>
      </x:c>
      <x:c r="U2020" s="6"/>
      <x:c r="V2020" s="6"/>
      <x:c r="W2020" s="5" t="s">
        <x:v>50</x:v>
      </x:c>
      <x:c r="X2020" s="5" t="s">
        <x:v>97</x:v>
      </x:c>
    </x:row>
    <x:row r="2021">
      <x:c r="A2021" s="5" t="s">
        <x:v>3554</x:v>
      </x:c>
      <x:c r="B2021" s="5">
        <x:v>45718</x:v>
      </x:c>
      <x:c r="C2021" s="5" t="s">
        <x:v>340</x:v>
      </x:c>
      <x:c r="D2021" s="5" t="s">
        <x:v>341</x:v>
      </x:c>
      <x:c r="E2021" s="5" t="s">
        <x:v>55</x:v>
      </x:c>
      <x:c r="F2021" s="5" t="s">
        <x:v>66</x:v>
      </x:c>
      <x:c r="G2021" s="5" t="s">
        <x:v>3555</x:v>
      </x:c>
      <x:c r="H2021" s="5" t="s">
        <x:v>104</x:v>
      </x:c>
      <x:c r="I2021" s="5" t="s">
        <x:v>375</x:v>
      </x:c>
      <x:c r="J2021" s="5" t="s">
        <x:v>116</x:v>
      </x:c>
      <x:c r="K2021" s="5" t="s">
        <x:v>46</x:v>
      </x:c>
      <x:c r="L2021" s="5" t="s">
        <x:v>131</x:v>
      </x:c>
      <x:c r="M2021" s="5" t="s">
        <x:v>48</x:v>
      </x:c>
      <x:c r="N2021" s="6">
        <x:v>-1</x:v>
      </x:c>
      <x:c r="O2021" s="7">
        <x:v>215.59</x:v>
      </x:c>
      <x:c r="P2021" s="8">
        <x:v>0.10000000000000001</x:v>
      </x:c>
      <x:c r="Q2021" s="7">
        <x:v>122.58</x:v>
      </x:c>
      <x:c r="R2021" s="7">
        <x:v>-194.03</x:v>
      </x:c>
      <x:c r="S2021" s="5" t="s">
        <x:v>49</x:v>
      </x:c>
      <x:c r="T2021" s="7">
        <x:v>83200.520000000004</x:v>
      </x:c>
      <x:c r="U2021" s="6"/>
      <x:c r="V2021" s="6"/>
      <x:c r="W2021" s="5" t="s">
        <x:v>96</x:v>
      </x:c>
      <x:c r="X2021" s="5" t="s">
        <x:v>97</x:v>
      </x:c>
    </x:row>
    <x:row r="2022">
      <x:c r="A2022" s="5" t="s">
        <x:v>3556</x:v>
      </x:c>
      <x:c r="B2022" s="5">
        <x:v>45519</x:v>
      </x:c>
      <x:c r="C2022" s="5" t="s">
        <x:v>88</x:v>
      </x:c>
      <x:c r="D2022" s="5" t="s">
        <x:v>89</x:v>
      </x:c>
      <x:c r="E2022" s="5" t="s">
        <x:v>90</x:v>
      </x:c>
      <x:c r="F2022" s="5" t="s">
        <x:v>56</x:v>
      </x:c>
      <x:c r="G2022" s="5" t="s">
        <x:v>1915</x:v>
      </x:c>
      <x:c r="H2022" s="5" t="s">
        <x:v>78</x:v>
      </x:c>
      <x:c r="I2022" s="5" t="s">
        <x:v>1027</x:v>
      </x:c>
      <x:c r="J2022" s="5" t="s">
        <x:v>60</x:v>
      </x:c>
      <x:c r="K2022" s="5" t="s">
        <x:v>46</x:v>
      </x:c>
      <x:c r="L2022" s="5" t="s">
        <x:v>16</x:v>
      </x:c>
      <x:c r="M2022" s="5" t="s">
        <x:v>530</x:v>
      </x:c>
      <x:c r="N2022" s="6">
        <x:v>0</x:v>
      </x:c>
      <x:c r="O2022" s="7">
        <x:v>214.81</x:v>
      </x:c>
      <x:c r="P2022" s="8">
        <x:v>0</x:v>
      </x:c>
      <x:c r="Q2022" s="7">
        <x:v>174.22999999999999</x:v>
      </x:c>
      <x:c r="R2022" s="7">
        <x:v>0</x:v>
      </x:c>
      <x:c r="S2022" s="5" t="s">
        <x:v>49</x:v>
      </x:c>
      <x:c r="T2022" s="7">
        <x:v>157719</x:v>
      </x:c>
      <x:c r="U2022" s="6"/>
      <x:c r="V2022" s="6"/>
      <x:c r="W2022" s="5" t="s">
        <x:v>151</x:v>
      </x:c>
      <x:c r="X2022" s="5" t="s">
        <x:v>80</x:v>
      </x:c>
    </x:row>
    <x:row r="2023">
      <x:c r="A2023" s="5" t="s">
        <x:v>3557</x:v>
      </x:c>
      <x:c r="B2023" s="5">
        <x:v>45405</x:v>
      </x:c>
      <x:c r="C2023" s="5" t="s">
        <x:v>64</x:v>
      </x:c>
      <x:c r="D2023" s="5" t="s">
        <x:v>65</x:v>
      </x:c>
      <x:c r="E2023" s="5" t="s">
        <x:v>40</x:v>
      </x:c>
      <x:c r="F2023" s="5" t="s">
        <x:v>66</x:v>
      </x:c>
      <x:c r="G2023" s="5" t="s">
        <x:v>3558</x:v>
      </x:c>
      <x:c r="H2023" s="5" t="s">
        <x:v>104</x:v>
      </x:c>
      <x:c r="I2023" s="5" t="s">
        <x:v>503</x:v>
      </x:c>
      <x:c r="J2023" s="5" t="s">
        <x:v>116</x:v>
      </x:c>
      <x:c r="K2023" s="5" t="s">
        <x:v>86</x:v>
      </x:c>
      <x:c r="L2023" s="5" t="s">
        <x:v>47</x:v>
      </x:c>
      <x:c r="M2023" s="5" t="s">
        <x:v>530</x:v>
      </x:c>
      <x:c r="N2023" s="6">
        <x:v>1</x:v>
      </x:c>
      <x:c r="O2023" s="7">
        <x:v>252.21000000000001</x:v>
      </x:c>
      <x:c r="P2023" s="8">
        <x:v>0.25</x:v>
      </x:c>
      <x:c r="Q2023" s="7">
        <x:v>195.19999999999999</x:v>
      </x:c>
      <x:c r="R2023" s="7">
        <x:v>189.16</x:v>
      </x:c>
      <x:c r="S2023" s="5" t="s">
        <x:v>49</x:v>
      </x:c>
      <x:c r="T2023" s="7">
        <x:v>99212.830000000002</x:v>
      </x:c>
      <x:c r="U2023" s="6">
        <x:v>129</x:v>
      </x:c>
      <x:c r="V2023" s="6">
        <x:v>18</x:v>
      </x:c>
      <x:c r="W2023" s="5" t="s">
        <x:v>50</x:v>
      </x:c>
      <x:c r="X2023" s="5" t="s">
        <x:v>70</x:v>
      </x:c>
    </x:row>
    <x:row r="2024">
      <x:c r="A2024" s="5" t="s">
        <x:v>3559</x:v>
      </x:c>
      <x:c r="B2024" s="5">
        <x:v>45671</x:v>
      </x:c>
      <x:c r="C2024" s="5" t="s">
        <x:v>108</x:v>
      </x:c>
      <x:c r="D2024" s="5" t="s">
        <x:v>109</x:v>
      </x:c>
      <x:c r="E2024" s="5" t="s">
        <x:v>90</x:v>
      </x:c>
      <x:c r="F2024" s="5" t="s">
        <x:v>102</x:v>
      </x:c>
      <x:c r="G2024" s="5" t="s">
        <x:v>2311</x:v>
      </x:c>
      <x:c r="H2024" s="5" t="s">
        <x:v>43</x:v>
      </x:c>
      <x:c r="I2024" s="5" t="s">
        <x:v>288</x:v>
      </x:c>
      <x:c r="J2024" s="5" t="s">
        <x:v>116</x:v>
      </x:c>
      <x:c r="K2024" s="5" t="s">
        <x:v>46</x:v>
      </x:c>
      <x:c r="L2024" s="5" t="s">
        <x:v>47</x:v>
      </x:c>
      <x:c r="M2024" s="5" t="s">
        <x:v>211</x:v>
      </x:c>
      <x:c r="N2024" s="6">
        <x:v>1</x:v>
      </x:c>
      <x:c r="O2024" s="7">
        <x:v>106.26000000000001</x:v>
      </x:c>
      <x:c r="P2024" s="8">
        <x:v>0.25</x:v>
      </x:c>
      <x:c r="Q2024" s="7">
        <x:v>77.019999999999996</x:v>
      </x:c>
      <x:c r="R2024" s="7">
        <x:v>79.700000000000003</x:v>
      </x:c>
      <x:c r="S2024" s="5" t="s">
        <x:v>49</x:v>
      </x:c>
      <x:c r="T2024" s="7">
        <x:v>70347.139999999999</x:v>
      </x:c>
      <x:c r="U2024" s="6"/>
      <x:c r="V2024" s="6"/>
      <x:c r="W2024" s="5" t="s">
        <x:v>50</x:v>
      </x:c>
      <x:c r="X2024" s="5" t="s">
        <x:v>51</x:v>
      </x:c>
    </x:row>
    <x:row r="2025">
      <x:c r="A2025" s="5" t="s">
        <x:v>3560</x:v>
      </x:c>
      <x:c r="B2025" s="5">
        <x:v>45569</x:v>
      </x:c>
      <x:c r="C2025" s="5" t="s">
        <x:v>200</x:v>
      </x:c>
      <x:c r="D2025" s="5" t="s">
        <x:v>201</x:v>
      </x:c>
      <x:c r="E2025" s="5" t="s">
        <x:v>40</x:v>
      </x:c>
      <x:c r="F2025" s="5" t="s">
        <x:v>158</x:v>
      </x:c>
      <x:c r="G2025" s="5" t="s">
        <x:v>476</x:v>
      </x:c>
      <x:c r="H2025" s="5" t="s">
        <x:v>104</x:v>
      </x:c>
      <x:c r="I2025" s="5" t="s">
        <x:v>648</x:v>
      </x:c>
      <x:c r="J2025" s="5" t="s">
        <x:v>93</x:v>
      </x:c>
      <x:c r="K2025" s="5" t="s">
        <x:v>61</x:v>
      </x:c>
      <x:c r="L2025" s="5" t="s">
        <x:v>16</x:v>
      </x:c>
      <x:c r="M2025" s="5" t="s">
        <x:v>170</x:v>
      </x:c>
      <x:c r="N2025" s="6">
        <x:v>6</x:v>
      </x:c>
      <x:c r="O2025" s="7">
        <x:v>41.020000000000003</x:v>
      </x:c>
      <x:c r="P2025" s="8">
        <x:v>0.14999999999999999</x:v>
      </x:c>
      <x:c r="Q2025" s="7">
        <x:v>29.219999999999999</x:v>
      </x:c>
      <x:c r="R2025" s="7">
        <x:v>209.19999999999999</x:v>
      </x:c>
      <x:c r="S2025" s="5" t="s">
        <x:v>49</x:v>
      </x:c>
      <x:c r="T2025" s="7">
        <x:v>146254.20999999999</x:v>
      </x:c>
      <x:c r="U2025" s="6">
        <x:v>33</x:v>
      </x:c>
      <x:c r="V2025" s="6">
        <x:v>24</x:v>
      </x:c>
      <x:c r="W2025" s="5" t="s">
        <x:v>50</x:v>
      </x:c>
      <x:c r="X2025" s="5" t="s">
        <x:v>80</x:v>
      </x:c>
    </x:row>
    <x:row r="2026">
      <x:c r="A2026" s="5" t="s">
        <x:v>3561</x:v>
      </x:c>
      <x:c r="B2026" s="5">
        <x:v>45707</x:v>
      </x:c>
      <x:c r="C2026" s="5" t="s">
        <x:v>38</x:v>
      </x:c>
      <x:c r="D2026" s="5" t="s">
        <x:v>39</x:v>
      </x:c>
      <x:c r="E2026" s="5" t="s">
        <x:v>40</x:v>
      </x:c>
      <x:c r="F2026" s="5" t="s">
        <x:v>41</x:v>
      </x:c>
      <x:c r="G2026" s="5" t="s">
        <x:v>1493</x:v>
      </x:c>
      <x:c r="H2026" s="5" t="s">
        <x:v>43</x:v>
      </x:c>
      <x:c r="I2026" s="5" t="s">
        <x:v>225</x:v>
      </x:c>
      <x:c r="J2026" s="5" t="s">
        <x:v>116</x:v>
      </x:c>
      <x:c r="K2026" s="5" t="s">
        <x:v>61</x:v>
      </x:c>
      <x:c r="L2026" s="5" t="s">
        <x:v>47</x:v>
      </x:c>
      <x:c r="M2026" s="5" t="s">
        <x:v>275</x:v>
      </x:c>
      <x:c r="N2026" s="6">
        <x:v>3</x:v>
      </x:c>
      <x:c r="O2026" s="7">
        <x:v>285.42000000000002</x:v>
      </x:c>
      <x:c r="P2026" s="8">
        <x:v>5.0000000000000003e-002</x:v>
      </x:c>
      <x:c r="Q2026" s="7">
        <x:v>162.94999999999999</x:v>
      </x:c>
      <x:c r="R2026" s="7">
        <x:v>813.45000000000005</x:v>
      </x:c>
      <x:c r="S2026" s="5" t="s">
        <x:v>49</x:v>
      </x:c>
      <x:c r="T2026" s="7">
        <x:v>86253.490000000005</x:v>
      </x:c>
      <x:c r="U2026" s="6"/>
      <x:c r="V2026" s="6"/>
      <x:c r="W2026" s="5" t="s">
        <x:v>50</x:v>
      </x:c>
      <x:c r="X2026" s="5" t="s">
        <x:v>51</x:v>
      </x:c>
    </x:row>
    <x:row r="2027">
      <x:c r="A2027" s="5" t="s">
        <x:v>3562</x:v>
      </x:c>
      <x:c r="B2027" s="5">
        <x:v>45432</x:v>
      </x:c>
      <x:c r="C2027" s="5" t="s">
        <x:v>127</x:v>
      </x:c>
      <x:c r="D2027" s="5" t="s">
        <x:v>128</x:v>
      </x:c>
      <x:c r="E2027" s="5" t="s">
        <x:v>55</x:v>
      </x:c>
      <x:c r="F2027" s="5" t="s">
        <x:v>41</x:v>
      </x:c>
      <x:c r="G2027" s="5" t="s">
        <x:v>3563</x:v>
      </x:c>
      <x:c r="H2027" s="5" t="s">
        <x:v>78</x:v>
      </x:c>
      <x:c r="I2027" s="5" t="s">
        <x:v>545</x:v>
      </x:c>
      <x:c r="J2027" s="5" t="s">
        <x:v>45</x:v>
      </x:c>
      <x:c r="K2027" s="5" t="s">
        <x:v>46</x:v>
      </x:c>
      <x:c r="L2027" s="5" t="s">
        <x:v>16</x:v>
      </x:c>
      <x:c r="M2027" s="5" t="s">
        <x:v>414</x:v>
      </x:c>
      <x:c r="N2027" s="6">
        <x:v>1</x:v>
      </x:c>
      <x:c r="O2027" s="7">
        <x:v>627.09000000000003</x:v>
      </x:c>
      <x:c r="P2027" s="8">
        <x:v>0.25</x:v>
      </x:c>
      <x:c r="Q2027" s="7">
        <x:v>452.31</x:v>
      </x:c>
      <x:c r="R2027" s="7">
        <x:v>470.31999999999999</x:v>
      </x:c>
      <x:c r="S2027" s="5" t="s">
        <x:v>49</x:v>
      </x:c>
      <x:c r="T2027" s="7">
        <x:v>136007.70000000001</x:v>
      </x:c>
      <x:c r="U2027" s="6"/>
      <x:c r="V2027" s="6"/>
      <x:c r="W2027" s="5" t="s">
        <x:v>50</x:v>
      </x:c>
      <x:c r="X2027" s="5" t="s">
        <x:v>97</x:v>
      </x:c>
    </x:row>
    <x:row r="2028">
      <x:c r="A2028" s="5" t="s">
        <x:v>3564</x:v>
      </x:c>
      <x:c r="B2028" s="5">
        <x:v>45889</x:v>
      </x:c>
      <x:c r="C2028" s="5" t="s">
        <x:v>340</x:v>
      </x:c>
      <x:c r="D2028" s="5" t="s">
        <x:v>341</x:v>
      </x:c>
      <x:c r="E2028" s="5" t="s">
        <x:v>55</x:v>
      </x:c>
      <x:c r="F2028" s="5" t="s">
        <x:v>66</x:v>
      </x:c>
      <x:c r="G2028" s="5" t="s">
        <x:v>691</x:v>
      </x:c>
      <x:c r="H2028" s="5" t="s">
        <x:v>58</x:v>
      </x:c>
      <x:c r="I2028" s="5" t="s">
        <x:v>665</x:v>
      </x:c>
      <x:c r="J2028" s="5" t="s">
        <x:v>116</x:v>
      </x:c>
      <x:c r="K2028" s="5" t="s">
        <x:v>117</x:v>
      </x:c>
      <x:c r="L2028" s="5" t="s">
        <x:v>16</x:v>
      </x:c>
      <x:c r="M2028" s="5" t="s">
        <x:v>262</x:v>
      </x:c>
      <x:c r="N2028" s="6">
        <x:v>7</x:v>
      </x:c>
      <x:c r="O2028" s="7">
        <x:v>239.12</x:v>
      </x:c>
      <x:c r="P2028" s="8">
        <x:v>0.10000000000000001</x:v>
      </x:c>
      <x:c r="Q2028" s="7">
        <x:v>150.55000000000001</x:v>
      </x:c>
      <x:c r="R2028" s="7">
        <x:v>1506.46</x:v>
      </x:c>
      <x:c r="S2028" s="5" t="s">
        <x:v>49</x:v>
      </x:c>
      <x:c r="T2028" s="7">
        <x:v>154372.20000000001</x:v>
      </x:c>
      <x:c r="U2028" s="6"/>
      <x:c r="V2028" s="6"/>
      <x:c r="W2028" s="5" t="s">
        <x:v>50</x:v>
      </x:c>
      <x:c r="X2028" s="5" t="s">
        <x:v>70</x:v>
      </x:c>
    </x:row>
    <x:row r="2029">
      <x:c r="A2029" s="5" t="s">
        <x:v>3565</x:v>
      </x:c>
      <x:c r="B2029" s="5">
        <x:v>45836</x:v>
      </x:c>
      <x:c r="C2029" s="5" t="s">
        <x:v>64</x:v>
      </x:c>
      <x:c r="D2029" s="5" t="s">
        <x:v>65</x:v>
      </x:c>
      <x:c r="E2029" s="5" t="s">
        <x:v>40</x:v>
      </x:c>
      <x:c r="F2029" s="5" t="s">
        <x:v>66</x:v>
      </x:c>
      <x:c r="G2029" s="5" t="s">
        <x:v>833</x:v>
      </x:c>
      <x:c r="H2029" s="5" t="s">
        <x:v>78</x:v>
      </x:c>
      <x:c r="I2029" s="5" t="s">
        <x:v>536</x:v>
      </x:c>
      <x:c r="J2029" s="5" t="s">
        <x:v>116</x:v>
      </x:c>
      <x:c r="K2029" s="5" t="s">
        <x:v>61</x:v>
      </x:c>
      <x:c r="L2029" s="5" t="s">
        <x:v>16</x:v>
      </x:c>
      <x:c r="M2029" s="5" t="s">
        <x:v>275</x:v>
      </x:c>
      <x:c r="N2029" s="6">
        <x:v>1</x:v>
      </x:c>
      <x:c r="O2029" s="7">
        <x:v>168.69999999999999</x:v>
      </x:c>
      <x:c r="P2029" s="8">
        <x:v>0.20000000000000001</x:v>
      </x:c>
      <x:c r="Q2029" s="7">
        <x:v>114.48</x:v>
      </x:c>
      <x:c r="R2029" s="7">
        <x:v>134.96000000000001</x:v>
      </x:c>
      <x:c r="S2029" s="5" t="s">
        <x:v>49</x:v>
      </x:c>
      <x:c r="T2029" s="7">
        <x:v>139371.69</x:v>
      </x:c>
      <x:c r="U2029" s="6"/>
      <x:c r="V2029" s="6"/>
      <x:c r="W2029" s="5" t="s">
        <x:v>50</x:v>
      </x:c>
      <x:c r="X2029" s="5" t="s">
        <x:v>70</x:v>
      </x:c>
    </x:row>
    <x:row r="2030">
      <x:c r="A2030" s="5" t="s">
        <x:v>3566</x:v>
      </x:c>
      <x:c r="B2030" s="5">
        <x:v>45450</x:v>
      </x:c>
      <x:c r="C2030" s="5" t="s">
        <x:v>247</x:v>
      </x:c>
      <x:c r="D2030" s="5" t="s">
        <x:v>248</x:v>
      </x:c>
      <x:c r="E2030" s="5" t="s">
        <x:v>40</x:v>
      </x:c>
      <x:c r="F2030" s="5" t="s">
        <x:v>102</x:v>
      </x:c>
      <x:c r="G2030" s="5" t="s">
        <x:v>2914</x:v>
      </x:c>
      <x:c r="H2030" s="5" t="s">
        <x:v>78</x:v>
      </x:c>
      <x:c r="I2030" s="5" t="s">
        <x:v>488</x:v>
      </x:c>
      <x:c r="J2030" s="5" t="s">
        <x:v>74</x:v>
      </x:c>
      <x:c r="K2030" s="5" t="s">
        <x:v>117</x:v>
      </x:c>
      <x:c r="L2030" s="5" t="s">
        <x:v>47</x:v>
      </x:c>
      <x:c r="M2030" s="5" t="s">
        <x:v>414</x:v>
      </x:c>
      <x:c r="N2030" s="6">
        <x:v>7</x:v>
      </x:c>
      <x:c r="O2030" s="7">
        <x:v>58.840000000000003</x:v>
      </x:c>
      <x:c r="P2030" s="8">
        <x:v>0</x:v>
      </x:c>
      <x:c r="Q2030" s="7">
        <x:v>27.350000000000001</x:v>
      </x:c>
      <x:c r="R2030" s="7">
        <x:v>411.88</x:v>
      </x:c>
      <x:c r="S2030" s="5" t="s">
        <x:v>49</x:v>
      </x:c>
      <x:c r="T2030" s="7">
        <x:v>66195.029999999999</x:v>
      </x:c>
      <x:c r="U2030" s="6"/>
      <x:c r="V2030" s="6"/>
      <x:c r="W2030" s="5" t="s">
        <x:v>50</x:v>
      </x:c>
      <x:c r="X2030" s="5" t="s">
        <x:v>97</x:v>
      </x:c>
    </x:row>
    <x:row r="2031">
      <x:c r="A2031" s="5" t="s">
        <x:v>3567</x:v>
      </x:c>
      <x:c r="B2031" s="5">
        <x:v>45725</x:v>
      </x:c>
      <x:c r="C2031" s="5" t="s">
        <x:v>216</x:v>
      </x:c>
      <x:c r="D2031" s="5" t="s">
        <x:v>217</x:v>
      </x:c>
      <x:c r="E2031" s="5" t="s">
        <x:v>40</x:v>
      </x:c>
      <x:c r="F2031" s="5" t="s">
        <x:v>102</x:v>
      </x:c>
      <x:c r="G2031" s="5" t="s">
        <x:v>2243</x:v>
      </x:c>
      <x:c r="H2031" s="5" t="s">
        <x:v>43</x:v>
      </x:c>
      <x:c r="I2031" s="5" t="s">
        <x:v>616</x:v>
      </x:c>
      <x:c r="J2031" s="5" t="s">
        <x:v>74</x:v>
      </x:c>
      <x:c r="K2031" s="5" t="s">
        <x:v>61</x:v>
      </x:c>
      <x:c r="L2031" s="5" t="s">
        <x:v>16</x:v>
      </x:c>
      <x:c r="M2031" s="5" t="s">
        <x:v>483</x:v>
      </x:c>
      <x:c r="N2031" s="6">
        <x:v>1</x:v>
      </x:c>
      <x:c r="O2031" s="7">
        <x:v>88.719999999999999</x:v>
      </x:c>
      <x:c r="P2031" s="8">
        <x:v>0.10000000000000001</x:v>
      </x:c>
      <x:c r="Q2031" s="7">
        <x:v>64.439999999999998</x:v>
      </x:c>
      <x:c r="R2031" s="7">
        <x:v>79.849999999999994</x:v>
      </x:c>
      <x:c r="S2031" s="5" t="s">
        <x:v>49</x:v>
      </x:c>
      <x:c r="T2031" s="7">
        <x:v>137192.04999999999</x:v>
      </x:c>
      <x:c r="U2031" s="6"/>
      <x:c r="V2031" s="6"/>
      <x:c r="W2031" s="5" t="s">
        <x:v>50</x:v>
      </x:c>
      <x:c r="X2031" s="5" t="s">
        <x:v>70</x:v>
      </x:c>
    </x:row>
    <x:row r="2032">
      <x:c r="A2032" s="5" t="s">
        <x:v>3568</x:v>
      </x:c>
      <x:c r="B2032" s="5">
        <x:v>46011</x:v>
      </x:c>
      <x:c r="C2032" s="5" t="s">
        <x:v>162</x:v>
      </x:c>
      <x:c r="D2032" s="5" t="s">
        <x:v>163</x:v>
      </x:c>
      <x:c r="E2032" s="5" t="s">
        <x:v>40</x:v>
      </x:c>
      <x:c r="F2032" s="5" t="s">
        <x:v>158</x:v>
      </x:c>
      <x:c r="G2032" s="5" t="s">
        <x:v>3569</x:v>
      </x:c>
      <x:c r="H2032" s="5" t="s">
        <x:v>58</x:v>
      </x:c>
      <x:c r="I2032" s="5" t="s">
        <x:v>619</x:v>
      </x:c>
      <x:c r="J2032" s="5" t="s">
        <x:v>116</x:v>
      </x:c>
      <x:c r="K2032" s="5" t="s">
        <x:v>117</x:v>
      </x:c>
      <x:c r="L2032" s="5" t="s">
        <x:v>16</x:v>
      </x:c>
      <x:c r="M2032" s="5" t="s">
        <x:v>350</x:v>
      </x:c>
      <x:c r="N2032" s="6">
        <x:v>1</x:v>
      </x:c>
      <x:c r="O2032" s="7">
        <x:v>325.57999999999998</x:v>
      </x:c>
      <x:c r="P2032" s="8">
        <x:v>0</x:v>
      </x:c>
      <x:c r="Q2032" s="7">
        <x:v>211</x:v>
      </x:c>
      <x:c r="R2032" s="7">
        <x:v>325.57999999999998</x:v>
      </x:c>
      <x:c r="S2032" s="5" t="s">
        <x:v>49</x:v>
      </x:c>
      <x:c r="T2032" s="7">
        <x:v>175976.04999999999</x:v>
      </x:c>
      <x:c r="U2032" s="6"/>
      <x:c r="V2032" s="6"/>
      <x:c r="W2032" s="5" t="s">
        <x:v>50</x:v>
      </x:c>
      <x:c r="X2032" s="5" t="s">
        <x:v>80</x:v>
      </x:c>
    </x:row>
    <x:row r="2033">
      <x:c r="A2033" s="5" t="s">
        <x:v>3570</x:v>
      </x:c>
      <x:c r="B2033" s="5">
        <x:v>45769</x:v>
      </x:c>
      <x:c r="C2033" s="5" t="s">
        <x:v>138</x:v>
      </x:c>
      <x:c r="D2033" s="5" t="s">
        <x:v>139</x:v>
      </x:c>
      <x:c r="E2033" s="5" t="s">
        <x:v>90</x:v>
      </x:c>
      <x:c r="F2033" s="5" t="s">
        <x:v>41</x:v>
      </x:c>
      <x:c r="G2033" s="5" t="s">
        <x:v>3385</x:v>
      </x:c>
      <x:c r="H2033" s="5" t="s">
        <x:v>78</x:v>
      </x:c>
      <x:c r="I2033" s="5" t="s">
        <x:v>773</x:v>
      </x:c>
      <x:c r="J2033" s="5" t="s">
        <x:v>116</x:v>
      </x:c>
      <x:c r="K2033" s="5" t="s">
        <x:v>117</x:v>
      </x:c>
      <x:c r="L2033" s="5" t="s">
        <x:v>16</x:v>
      </x:c>
      <x:c r="M2033" s="5" t="s">
        <x:v>198</x:v>
      </x:c>
      <x:c r="N2033" s="6">
        <x:v>1</x:v>
      </x:c>
      <x:c r="O2033" s="7">
        <x:v>156.24000000000001</x:v>
      </x:c>
      <x:c r="P2033" s="8">
        <x:v>0.25</x:v>
      </x:c>
      <x:c r="Q2033" s="7">
        <x:v>98.900000000000006</x:v>
      </x:c>
      <x:c r="R2033" s="7">
        <x:v>117.18000000000001</x:v>
      </x:c>
      <x:c r="S2033" s="5" t="s">
        <x:v>49</x:v>
      </x:c>
      <x:c r="T2033" s="7">
        <x:v>136612.60999999999</x:v>
      </x:c>
      <x:c r="U2033" s="6"/>
      <x:c r="V2033" s="6"/>
      <x:c r="W2033" s="5" t="s">
        <x:v>50</x:v>
      </x:c>
      <x:c r="X2033" s="5" t="s">
        <x:v>51</x:v>
      </x:c>
    </x:row>
    <x:row r="2034">
      <x:c r="A2034" s="5" t="s">
        <x:v>3571</x:v>
      </x:c>
      <x:c r="B2034" s="5">
        <x:v>46181</x:v>
      </x:c>
      <x:c r="C2034" s="5" t="s">
        <x:v>38</x:v>
      </x:c>
      <x:c r="D2034" s="5" t="s">
        <x:v>39</x:v>
      </x:c>
      <x:c r="E2034" s="5" t="s">
        <x:v>40</x:v>
      </x:c>
      <x:c r="F2034" s="5" t="s">
        <x:v>41</x:v>
      </x:c>
      <x:c r="G2034" s="5" t="s">
        <x:v>1173</x:v>
      </x:c>
      <x:c r="H2034" s="5" t="s">
        <x:v>78</x:v>
      </x:c>
      <x:c r="I2034" s="5" t="s">
        <x:v>239</x:v>
      </x:c>
      <x:c r="J2034" s="5" t="s">
        <x:v>116</x:v>
      </x:c>
      <x:c r="K2034" s="5" t="s">
        <x:v>46</x:v>
      </x:c>
      <x:c r="L2034" s="5" t="s">
        <x:v>16</x:v>
      </x:c>
      <x:c r="M2034" s="5" t="s">
        <x:v>166</x:v>
      </x:c>
      <x:c r="N2034" s="6">
        <x:v>1</x:v>
      </x:c>
      <x:c r="O2034" s="7">
        <x:v>279.23000000000002</x:v>
      </x:c>
      <x:c r="P2034" s="8">
        <x:v>5.0000000000000003e-002</x:v>
      </x:c>
      <x:c r="Q2034" s="7">
        <x:v>182.66</x:v>
      </x:c>
      <x:c r="R2034" s="7">
        <x:v>265.26999999999998</x:v>
      </x:c>
      <x:c r="S2034" s="5" t="s">
        <x:v>49</x:v>
      </x:c>
      <x:c r="T2034" s="7">
        <x:v>196953.20999999999</x:v>
      </x:c>
      <x:c r="U2034" s="6"/>
      <x:c r="V2034" s="6"/>
      <x:c r="W2034" s="5" t="s">
        <x:v>50</x:v>
      </x:c>
      <x:c r="X2034" s="5" t="s">
        <x:v>70</x:v>
      </x:c>
    </x:row>
    <x:row r="2035">
      <x:c r="A2035" s="5" t="s">
        <x:v>3572</x:v>
      </x:c>
      <x:c r="B2035" s="5">
        <x:v>45602</x:v>
      </x:c>
      <x:c r="C2035" s="5" t="s">
        <x:v>64</x:v>
      </x:c>
      <x:c r="D2035" s="5" t="s">
        <x:v>65</x:v>
      </x:c>
      <x:c r="E2035" s="5" t="s">
        <x:v>40</x:v>
      </x:c>
      <x:c r="F2035" s="5" t="s">
        <x:v>66</x:v>
      </x:c>
      <x:c r="G2035" s="5" t="s">
        <x:v>3573</x:v>
      </x:c>
      <x:c r="H2035" s="5" t="s">
        <x:v>58</x:v>
      </x:c>
      <x:c r="I2035" s="5" t="s">
        <x:v>719</x:v>
      </x:c>
      <x:c r="J2035" s="5" t="s">
        <x:v>93</x:v>
      </x:c>
      <x:c r="K2035" s="5" t="s">
        <x:v>117</x:v>
      </x:c>
      <x:c r="L2035" s="5" t="s">
        <x:v>16</x:v>
      </x:c>
      <x:c r="M2035" s="5" t="s">
        <x:v>75</x:v>
      </x:c>
      <x:c r="N2035" s="6">
        <x:v>1</x:v>
      </x:c>
      <x:c r="O2035" s="7">
        <x:v>61.520000000000003</x:v>
      </x:c>
      <x:c r="P2035" s="8">
        <x:v>0.20000000000000001</x:v>
      </x:c>
      <x:c r="Q2035" s="7">
        <x:v>43.920000000000002</x:v>
      </x:c>
      <x:c r="R2035" s="7">
        <x:v>49.219999999999999</x:v>
      </x:c>
      <x:c r="S2035" s="5" t="s">
        <x:v>49</x:v>
      </x:c>
      <x:c r="T2035" s="7">
        <x:v>129181.07000000001</x:v>
      </x:c>
      <x:c r="U2035" s="6">
        <x:v>3</x:v>
      </x:c>
      <x:c r="V2035" s="6">
        <x:v>13</x:v>
      </x:c>
      <x:c r="W2035" s="5" t="s">
        <x:v>50</x:v>
      </x:c>
      <x:c r="X2035" s="5" t="s">
        <x:v>97</x:v>
      </x:c>
    </x:row>
    <x:row r="2036">
      <x:c r="A2036" s="5" t="s">
        <x:v>3574</x:v>
      </x:c>
      <x:c r="B2036" s="5">
        <x:v>45843</x:v>
      </x:c>
      <x:c r="C2036" s="5" t="s">
        <x:v>100</x:v>
      </x:c>
      <x:c r="D2036" s="5" t="s">
        <x:v>101</x:v>
      </x:c>
      <x:c r="E2036" s="5" t="s">
        <x:v>90</x:v>
      </x:c>
      <x:c r="F2036" s="5" t="s">
        <x:v>102</x:v>
      </x:c>
      <x:c r="G2036" s="5" t="s">
        <x:v>1593</x:v>
      </x:c>
      <x:c r="H2036" s="5" t="s">
        <x:v>78</x:v>
      </x:c>
      <x:c r="I2036" s="5" t="s">
        <x:v>564</x:v>
      </x:c>
      <x:c r="J2036" s="5" t="s">
        <x:v>116</x:v>
      </x:c>
      <x:c r="K2036" s="5" t="s">
        <x:v>117</x:v>
      </x:c>
      <x:c r="L2036" s="5" t="s">
        <x:v>16</x:v>
      </x:c>
      <x:c r="M2036" s="5" t="s">
        <x:v>189</x:v>
      </x:c>
      <x:c r="N2036" s="6">
        <x:v>2</x:v>
      </x:c>
      <x:c r="O2036" s="7">
        <x:v>163.71000000000001</x:v>
      </x:c>
      <x:c r="P2036" s="8">
        <x:v>0.20000000000000001</x:v>
      </x:c>
      <x:c r="Q2036" s="7">
        <x:v>90.079999999999998</x:v>
      </x:c>
      <x:c r="R2036" s="7">
        <x:v>261.94</x:v>
      </x:c>
      <x:c r="S2036" s="5" t="s">
        <x:v>49</x:v>
      </x:c>
      <x:c r="T2036" s="7">
        <x:v>145961.87</x:v>
      </x:c>
      <x:c r="U2036" s="6"/>
      <x:c r="V2036" s="6"/>
      <x:c r="W2036" s="5" t="s">
        <x:v>50</x:v>
      </x:c>
      <x:c r="X2036" s="5" t="s">
        <x:v>80</x:v>
      </x:c>
    </x:row>
    <x:row r="2037">
      <x:c r="A2037" s="5" t="s">
        <x:v>3575</x:v>
      </x:c>
      <x:c r="B2037" s="5">
        <x:v>45653</x:v>
      </x:c>
      <x:c r="C2037" s="5" t="s">
        <x:v>100</x:v>
      </x:c>
      <x:c r="D2037" s="5" t="s">
        <x:v>101</x:v>
      </x:c>
      <x:c r="E2037" s="5" t="s">
        <x:v>90</x:v>
      </x:c>
      <x:c r="F2037" s="5" t="s">
        <x:v>102</x:v>
      </x:c>
      <x:c r="G2037" s="5" t="s">
        <x:v>3576</x:v>
      </x:c>
      <x:c r="H2037" s="5" t="s">
        <x:v>58</x:v>
      </x:c>
      <x:c r="I2037" s="5" t="s">
        <x:v>405</x:v>
      </x:c>
      <x:c r="J2037" s="5" t="s">
        <x:v>60</x:v>
      </x:c>
      <x:c r="K2037" s="5" t="s">
        <x:v>61</x:v>
      </x:c>
      <x:c r="L2037" s="5" t="s">
        <x:v>47</x:v>
      </x:c>
      <x:c r="M2037" s="5" t="s">
        <x:v>384</x:v>
      </x:c>
      <x:c r="N2037" s="6">
        <x:v>1</x:v>
      </x:c>
      <x:c r="O2037" s="7">
        <x:v>136.84999999999999</x:v>
      </x:c>
      <x:c r="P2037" s="8">
        <x:v>0.20000000000000001</x:v>
      </x:c>
      <x:c r="Q2037" s="7">
        <x:v>75.150000000000006</x:v>
      </x:c>
      <x:c r="R2037" s="7">
        <x:v>109.48</x:v>
      </x:c>
      <x:c r="S2037" s="5" t="s">
        <x:v>49</x:v>
      </x:c>
      <x:c r="T2037" s="7">
        <x:v>97167.279999999999</x:v>
      </x:c>
      <x:c r="U2037" s="6">
        <x:v>112</x:v>
      </x:c>
      <x:c r="V2037" s="6">
        <x:v>5</x:v>
      </x:c>
      <x:c r="W2037" s="5" t="s">
        <x:v>50</x:v>
      </x:c>
      <x:c r="X2037" s="5" t="s">
        <x:v>80</x:v>
      </x:c>
    </x:row>
    <x:row r="2038">
      <x:c r="A2038" s="5" t="s">
        <x:v>3577</x:v>
      </x:c>
      <x:c r="B2038" s="5">
        <x:v>45337</x:v>
      </x:c>
      <x:c r="C2038" s="5" t="s">
        <x:v>53</x:v>
      </x:c>
      <x:c r="D2038" s="5" t="s">
        <x:v>54</x:v>
      </x:c>
      <x:c r="E2038" s="5" t="s">
        <x:v>55</x:v>
      </x:c>
      <x:c r="F2038" s="5" t="s">
        <x:v>56</x:v>
      </x:c>
      <x:c r="G2038" s="5" t="s">
        <x:v>2937</x:v>
      </x:c>
      <x:c r="H2038" s="5" t="s">
        <x:v>78</x:v>
      </x:c>
      <x:c r="I2038" s="5" t="s">
        <x:v>272</x:v>
      </x:c>
      <x:c r="J2038" s="5" t="s">
        <x:v>93</x:v>
      </x:c>
      <x:c r="K2038" s="5" t="s">
        <x:v>61</x:v>
      </x:c>
      <x:c r="L2038" s="5" t="s">
        <x:v>94</x:v>
      </x:c>
      <x:c r="M2038" s="5" t="s">
        <x:v>112</x:v>
      </x:c>
      <x:c r="N2038" s="6">
        <x:v>1</x:v>
      </x:c>
      <x:c r="O2038" s="7">
        <x:v>45.200000000000003</x:v>
      </x:c>
      <x:c r="P2038" s="8">
        <x:v>0.20000000000000001</x:v>
      </x:c>
      <x:c r="Q2038" s="7">
        <x:v>33.710000000000001</x:v>
      </x:c>
      <x:c r="R2038" s="7">
        <x:v>36.159999999999997</x:v>
      </x:c>
      <x:c r="S2038" s="5" t="s">
        <x:v>49</x:v>
      </x:c>
      <x:c r="T2038" s="7">
        <x:v>96375.300000000003</x:v>
      </x:c>
      <x:c r="U2038" s="6"/>
      <x:c r="V2038" s="6"/>
      <x:c r="W2038" s="5" t="s">
        <x:v>50</x:v>
      </x:c>
      <x:c r="X2038" s="5" t="s">
        <x:v>70</x:v>
      </x:c>
    </x:row>
    <x:row r="2039">
      <x:c r="A2039" s="5" t="s">
        <x:v>3578</x:v>
      </x:c>
      <x:c r="B2039" s="5">
        <x:v>45642</x:v>
      </x:c>
      <x:c r="C2039" s="5" t="s">
        <x:v>88</x:v>
      </x:c>
      <x:c r="D2039" s="5" t="s">
        <x:v>89</x:v>
      </x:c>
      <x:c r="E2039" s="5" t="s">
        <x:v>90</x:v>
      </x:c>
      <x:c r="F2039" s="5" t="s">
        <x:v>56</x:v>
      </x:c>
      <x:c r="G2039" s="5" t="s">
        <x:v>1098</x:v>
      </x:c>
      <x:c r="H2039" s="5" t="s">
        <x:v>58</x:v>
      </x:c>
      <x:c r="I2039" s="5" t="s">
        <x:v>203</x:v>
      </x:c>
      <x:c r="J2039" s="5" t="s">
        <x:v>60</x:v>
      </x:c>
      <x:c r="K2039" s="5" t="s">
        <x:v>86</x:v>
      </x:c>
      <x:c r="L2039" s="5" t="s">
        <x:v>47</x:v>
      </x:c>
      <x:c r="M2039" s="5" t="s">
        <x:v>170</x:v>
      </x:c>
      <x:c r="N2039" s="6">
        <x:v>5</x:v>
      </x:c>
      <x:c r="O2039" s="7">
        <x:v>139.52000000000001</x:v>
      </x:c>
      <x:c r="P2039" s="8">
        <x:v>0</x:v>
      </x:c>
      <x:c r="Q2039" s="7">
        <x:v>103.51000000000001</x:v>
      </x:c>
      <x:c r="R2039" s="7">
        <x:v>697.60000000000002</x:v>
      </x:c>
      <x:c r="S2039" s="5" t="s">
        <x:v>49</x:v>
      </x:c>
      <x:c r="T2039" s="7">
        <x:v>96752.050000000003</x:v>
      </x:c>
      <x:c r="U2039" s="6"/>
      <x:c r="V2039" s="6"/>
      <x:c r="W2039" s="5" t="s">
        <x:v>50</x:v>
      </x:c>
      <x:c r="X2039" s="5" t="s">
        <x:v>51</x:v>
      </x:c>
    </x:row>
    <x:row r="2040">
      <x:c r="A2040" s="5" t="s">
        <x:v>3579</x:v>
      </x:c>
      <x:c r="B2040" s="5">
        <x:v>45903</x:v>
      </x:c>
      <x:c r="C2040" s="5" t="s">
        <x:v>127</x:v>
      </x:c>
      <x:c r="D2040" s="5" t="s">
        <x:v>128</x:v>
      </x:c>
      <x:c r="E2040" s="5" t="s">
        <x:v>55</x:v>
      </x:c>
      <x:c r="F2040" s="5" t="s">
        <x:v>41</x:v>
      </x:c>
      <x:c r="G2040" s="5" t="s">
        <x:v>3580</x:v>
      </x:c>
      <x:c r="H2040" s="5" t="s">
        <x:v>58</x:v>
      </x:c>
      <x:c r="I2040" s="5" t="s">
        <x:v>503</x:v>
      </x:c>
      <x:c r="J2040" s="5" t="s">
        <x:v>116</x:v>
      </x:c>
      <x:c r="K2040" s="5" t="s">
        <x:v>86</x:v>
      </x:c>
      <x:c r="L2040" s="5" t="s">
        <x:v>47</x:v>
      </x:c>
      <x:c r="M2040" s="5" t="s">
        <x:v>142</x:v>
      </x:c>
      <x:c r="N2040" s="6">
        <x:v>1</x:v>
      </x:c>
      <x:c r="O2040" s="7">
        <x:v>274.92000000000002</x:v>
      </x:c>
      <x:c r="P2040" s="8">
        <x:v>0.10000000000000001</x:v>
      </x:c>
      <x:c r="Q2040" s="7">
        <x:v>195.19999999999999</x:v>
      </x:c>
      <x:c r="R2040" s="7">
        <x:v>247.43000000000001</x:v>
      </x:c>
      <x:c r="S2040" s="5" t="s">
        <x:v>49</x:v>
      </x:c>
      <x:c r="T2040" s="7">
        <x:v>96483.710000000006</x:v>
      </x:c>
      <x:c r="U2040" s="6"/>
      <x:c r="V2040" s="6"/>
      <x:c r="W2040" s="5" t="s">
        <x:v>50</x:v>
      </x:c>
      <x:c r="X2040" s="5" t="s">
        <x:v>97</x:v>
      </x:c>
    </x:row>
    <x:row r="2041">
      <x:c r="A2041" s="5" t="s">
        <x:v>3581</x:v>
      </x:c>
      <x:c r="B2041" s="5">
        <x:v>45527</x:v>
      </x:c>
      <x:c r="C2041" s="5" t="s">
        <x:v>340</x:v>
      </x:c>
      <x:c r="D2041" s="5" t="s">
        <x:v>341</x:v>
      </x:c>
      <x:c r="E2041" s="5" t="s">
        <x:v>55</x:v>
      </x:c>
      <x:c r="F2041" s="5" t="s">
        <x:v>66</x:v>
      </x:c>
      <x:c r="G2041" s="5" t="s">
        <x:v>3582</x:v>
      </x:c>
      <x:c r="H2041" s="5" t="s">
        <x:v>78</x:v>
      </x:c>
      <x:c r="I2041" s="5" t="s">
        <x:v>1718</x:v>
      </x:c>
      <x:c r="J2041" s="5" t="s">
        <x:v>45</x:v>
      </x:c>
      <x:c r="K2041" s="5" t="s">
        <x:v>61</x:v>
      </x:c>
      <x:c r="L2041" s="5" t="s">
        <x:v>16</x:v>
      </x:c>
      <x:c r="M2041" s="5" t="s">
        <x:v>69</x:v>
      </x:c>
      <x:c r="N2041" s="6">
        <x:v>3</x:v>
      </x:c>
      <x:c r="O2041" s="7">
        <x:v>329.25999999999999</x:v>
      </x:c>
      <x:c r="P2041" s="8">
        <x:v>0.20000000000000001</x:v>
      </x:c>
      <x:c r="Q2041" s="7">
        <x:v>184.78</x:v>
      </x:c>
      <x:c r="R2041" s="7">
        <x:v>790.22000000000003</x:v>
      </x:c>
      <x:c r="S2041" s="5" t="s">
        <x:v>49</x:v>
      </x:c>
      <x:c r="T2041" s="7">
        <x:v>150623.88</x:v>
      </x:c>
      <x:c r="U2041" s="6"/>
      <x:c r="V2041" s="6"/>
      <x:c r="W2041" s="5" t="s">
        <x:v>50</x:v>
      </x:c>
      <x:c r="X2041" s="5" t="s">
        <x:v>51</x:v>
      </x:c>
    </x:row>
    <x:row r="2042">
      <x:c r="A2042" s="5" t="s">
        <x:v>3583</x:v>
      </x:c>
      <x:c r="B2042" s="5">
        <x:v>46040</x:v>
      </x:c>
      <x:c r="C2042" s="5" t="s">
        <x:v>88</x:v>
      </x:c>
      <x:c r="D2042" s="5" t="s">
        <x:v>89</x:v>
      </x:c>
      <x:c r="E2042" s="5" t="s">
        <x:v>90</x:v>
      </x:c>
      <x:c r="F2042" s="5" t="s">
        <x:v>56</x:v>
      </x:c>
      <x:c r="G2042" s="5" t="s">
        <x:v>3584</x:v>
      </x:c>
      <x:c r="H2042" s="5" t="s">
        <x:v>78</x:v>
      </x:c>
      <x:c r="I2042" s="5" t="s">
        <x:v>757</x:v>
      </x:c>
      <x:c r="J2042" s="5" t="s">
        <x:v>116</x:v>
      </x:c>
      <x:c r="K2042" s="5" t="s">
        <x:v>117</x:v>
      </x:c>
      <x:c r="L2042" s="5" t="s">
        <x:v>16</x:v>
      </x:c>
      <x:c r="M2042" s="5" t="s">
        <x:v>211</x:v>
      </x:c>
      <x:c r="N2042" s="6">
        <x:v>1</x:v>
      </x:c>
      <x:c r="O2042" s="7">
        <x:v>277.94999999999999</x:v>
      </x:c>
      <x:c r="P2042" s="8">
        <x:v>0.14999999999999999</x:v>
      </x:c>
      <x:c r="Q2042" s="7">
        <x:v>221.74000000000001</x:v>
      </x:c>
      <x:c r="R2042" s="7">
        <x:v>236.25999999999999</x:v>
      </x:c>
      <x:c r="S2042" s="5" t="s">
        <x:v>49</x:v>
      </x:c>
      <x:c r="T2042" s="7">
        <x:v>198070.01000000001</x:v>
      </x:c>
      <x:c r="U2042" s="6"/>
      <x:c r="V2042" s="6"/>
      <x:c r="W2042" s="5" t="s">
        <x:v>50</x:v>
      </x:c>
      <x:c r="X2042" s="5" t="s">
        <x:v>80</x:v>
      </x:c>
    </x:row>
    <x:row r="2043">
      <x:c r="A2043" s="5" t="s">
        <x:v>3585</x:v>
      </x:c>
      <x:c r="B2043" s="5">
        <x:v>46178</x:v>
      </x:c>
      <x:c r="C2043" s="5" t="s">
        <x:v>200</x:v>
      </x:c>
      <x:c r="D2043" s="5" t="s">
        <x:v>201</x:v>
      </x:c>
      <x:c r="E2043" s="5" t="s">
        <x:v>40</x:v>
      </x:c>
      <x:c r="F2043" s="5" t="s">
        <x:v>158</x:v>
      </x:c>
      <x:c r="G2043" s="5" t="s">
        <x:v>324</x:v>
      </x:c>
      <x:c r="H2043" s="5" t="s">
        <x:v>58</x:v>
      </x:c>
      <x:c r="I2043" s="5" t="s">
        <x:v>445</x:v>
      </x:c>
      <x:c r="J2043" s="5" t="s">
        <x:v>74</x:v>
      </x:c>
      <x:c r="K2043" s="5" t="s">
        <x:v>86</x:v>
      </x:c>
      <x:c r="L2043" s="5" t="s">
        <x:v>16</x:v>
      </x:c>
      <x:c r="M2043" s="5" t="s">
        <x:v>166</x:v>
      </x:c>
      <x:c r="N2043" s="6">
        <x:v>3</x:v>
      </x:c>
      <x:c r="O2043" s="7">
        <x:v>68.370000000000005</x:v>
      </x:c>
      <x:c r="P2043" s="8">
        <x:v>0.14999999999999999</x:v>
      </x:c>
      <x:c r="Q2043" s="7">
        <x:v>46.549999999999997</x:v>
      </x:c>
      <x:c r="R2043" s="7">
        <x:v>174.34</x:v>
      </x:c>
      <x:c r="S2043" s="5" t="s">
        <x:v>49</x:v>
      </x:c>
      <x:c r="T2043" s="7">
        <x:v>125192.92999999999</x:v>
      </x:c>
      <x:c r="U2043" s="6"/>
      <x:c r="V2043" s="6"/>
      <x:c r="W2043" s="5" t="s">
        <x:v>50</x:v>
      </x:c>
      <x:c r="X2043" s="5" t="s">
        <x:v>70</x:v>
      </x:c>
    </x:row>
    <x:row r="2044">
      <x:c r="A2044" s="5" t="s">
        <x:v>3586</x:v>
      </x:c>
      <x:c r="B2044" s="5">
        <x:v>45966</x:v>
      </x:c>
      <x:c r="C2044" s="5" t="s">
        <x:v>127</x:v>
      </x:c>
      <x:c r="D2044" s="5" t="s">
        <x:v>128</x:v>
      </x:c>
      <x:c r="E2044" s="5" t="s">
        <x:v>55</x:v>
      </x:c>
      <x:c r="F2044" s="5" t="s">
        <x:v>41</x:v>
      </x:c>
      <x:c r="G2044" s="5" t="s">
        <x:v>1759</x:v>
      </x:c>
      <x:c r="H2044" s="5" t="s">
        <x:v>104</x:v>
      </x:c>
      <x:c r="I2044" s="5" t="s">
        <x:v>115</x:v>
      </x:c>
      <x:c r="J2044" s="5" t="s">
        <x:v>116</x:v>
      </x:c>
      <x:c r="K2044" s="5" t="s">
        <x:v>117</x:v>
      </x:c>
      <x:c r="L2044" s="5" t="s">
        <x:v>16</x:v>
      </x:c>
      <x:c r="M2044" s="5" t="s">
        <x:v>471</x:v>
      </x:c>
      <x:c r="N2044" s="6">
        <x:v>3</x:v>
      </x:c>
      <x:c r="O2044" s="7">
        <x:v>273.48000000000002</x:v>
      </x:c>
      <x:c r="P2044" s="8">
        <x:v>0.25</x:v>
      </x:c>
      <x:c r="Q2044" s="7">
        <x:v>205.13999999999999</x:v>
      </x:c>
      <x:c r="R2044" s="7">
        <x:v>615.33000000000004</x:v>
      </x:c>
      <x:c r="S2044" s="5" t="s">
        <x:v>49</x:v>
      </x:c>
      <x:c r="T2044" s="7">
        <x:v>184531.35999999999</x:v>
      </x:c>
      <x:c r="U2044" s="6"/>
      <x:c r="V2044" s="6"/>
      <x:c r="W2044" s="5" t="s">
        <x:v>50</x:v>
      </x:c>
      <x:c r="X2044" s="5" t="s">
        <x:v>70</x:v>
      </x:c>
    </x:row>
    <x:row r="2045">
      <x:c r="A2045" s="5" t="s">
        <x:v>3587</x:v>
      </x:c>
      <x:c r="B2045" s="5">
        <x:v>46142</x:v>
      </x:c>
      <x:c r="C2045" s="5" t="s">
        <x:v>216</x:v>
      </x:c>
      <x:c r="D2045" s="5" t="s">
        <x:v>217</x:v>
      </x:c>
      <x:c r="E2045" s="5" t="s">
        <x:v>40</x:v>
      </x:c>
      <x:c r="F2045" s="5" t="s">
        <x:v>102</x:v>
      </x:c>
      <x:c r="G2045" s="5" t="s">
        <x:v>744</x:v>
      </x:c>
      <x:c r="H2045" s="5" t="s">
        <x:v>58</x:v>
      </x:c>
      <x:c r="I2045" s="5" t="s">
        <x:v>703</x:v>
      </x:c>
      <x:c r="J2045" s="5" t="s">
        <x:v>93</x:v>
      </x:c>
      <x:c r="K2045" s="5" t="s">
        <x:v>117</x:v>
      </x:c>
      <x:c r="L2045" s="5" t="s">
        <x:v>47</x:v>
      </x:c>
      <x:c r="M2045" s="5" t="s">
        <x:v>275</x:v>
      </x:c>
      <x:c r="N2045" s="6">
        <x:v>1</x:v>
      </x:c>
      <x:c r="O2045" s="7">
        <x:v>43.32</x:v>
      </x:c>
      <x:c r="P2045" s="8">
        <x:v>0.14999999999999999</x:v>
      </x:c>
      <x:c r="Q2045" s="7">
        <x:v>30.600000000000001</x:v>
      </x:c>
      <x:c r="R2045" s="7">
        <x:v>36.82</x:v>
      </x:c>
      <x:c r="S2045" s="5" t="s">
        <x:v>49</x:v>
      </x:c>
      <x:c r="T2045" s="7">
        <x:v>62593.370000000003</x:v>
      </x:c>
      <x:c r="U2045" s="6"/>
      <x:c r="V2045" s="6"/>
      <x:c r="W2045" s="5" t="s">
        <x:v>50</x:v>
      </x:c>
      <x:c r="X2045" s="5" t="s">
        <x:v>97</x:v>
      </x:c>
    </x:row>
    <x:row r="2046">
      <x:c r="A2046" s="5" t="s">
        <x:v>3588</x:v>
      </x:c>
      <x:c r="B2046" s="5">
        <x:v>46033</x:v>
      </x:c>
      <x:c r="C2046" s="5" t="s">
        <x:v>247</x:v>
      </x:c>
      <x:c r="D2046" s="5" t="s">
        <x:v>248</x:v>
      </x:c>
      <x:c r="E2046" s="5" t="s">
        <x:v>40</x:v>
      </x:c>
      <x:c r="F2046" s="5" t="s">
        <x:v>102</x:v>
      </x:c>
      <x:c r="G2046" s="5" t="s">
        <x:v>3589</x:v>
      </x:c>
      <x:c r="H2046" s="5" t="s">
        <x:v>104</x:v>
      </x:c>
      <x:c r="I2046" s="5" t="s">
        <x:v>494</x:v>
      </x:c>
      <x:c r="J2046" s="5" t="s">
        <x:v>45</x:v>
      </x:c>
      <x:c r="K2046" s="5" t="s">
        <x:v>117</x:v>
      </x:c>
      <x:c r="L2046" s="5" t="s">
        <x:v>16</x:v>
      </x:c>
      <x:c r="M2046" s="5" t="s">
        <x:v>132</x:v>
      </x:c>
      <x:c r="N2046" s="6">
        <x:v>1</x:v>
      </x:c>
      <x:c r="O2046" s="7">
        <x:v>689.48000000000002</x:v>
      </x:c>
      <x:c r="P2046" s="8">
        <x:v>0</x:v>
      </x:c>
      <x:c r="Q2046" s="7">
        <x:v>417.19999999999999</x:v>
      </x:c>
      <x:c r="R2046" s="7">
        <x:v>689.48000000000002</x:v>
      </x:c>
      <x:c r="S2046" s="5" t="s">
        <x:v>49</x:v>
      </x:c>
      <x:c r="T2046" s="7">
        <x:v>120628.66</x:v>
      </x:c>
      <x:c r="U2046" s="6"/>
      <x:c r="V2046" s="6"/>
      <x:c r="W2046" s="5" t="s">
        <x:v>50</x:v>
      </x:c>
      <x:c r="X2046" s="5" t="s">
        <x:v>80</x:v>
      </x:c>
    </x:row>
    <x:row r="2047">
      <x:c r="A2047" s="5" t="s">
        <x:v>3590</x:v>
      </x:c>
      <x:c r="B2047" s="5">
        <x:v>45894</x:v>
      </x:c>
      <x:c r="C2047" s="5" t="s">
        <x:v>38</x:v>
      </x:c>
      <x:c r="D2047" s="5" t="s">
        <x:v>39</x:v>
      </x:c>
      <x:c r="E2047" s="5" t="s">
        <x:v>40</x:v>
      </x:c>
      <x:c r="F2047" s="5" t="s">
        <x:v>41</x:v>
      </x:c>
      <x:c r="G2047" s="5" t="s">
        <x:v>3591</x:v>
      </x:c>
      <x:c r="H2047" s="5" t="s">
        <x:v>104</x:v>
      </x:c>
      <x:c r="I2047" s="5" t="s">
        <x:v>375</x:v>
      </x:c>
      <x:c r="J2047" s="5" t="s">
        <x:v>116</x:v>
      </x:c>
      <x:c r="K2047" s="5" t="s">
        <x:v>46</x:v>
      </x:c>
      <x:c r="L2047" s="5" t="s">
        <x:v>16</x:v>
      </x:c>
      <x:c r="M2047" s="5" t="s">
        <x:v>222</x:v>
      </x:c>
      <x:c r="N2047" s="6">
        <x:v>3</x:v>
      </x:c>
      <x:c r="O2047" s="7">
        <x:v>194.5</x:v>
      </x:c>
      <x:c r="P2047" s="8">
        <x:v>0</x:v>
      </x:c>
      <x:c r="Q2047" s="7">
        <x:v>122.58</x:v>
      </x:c>
      <x:c r="R2047" s="7">
        <x:v>583.5</x:v>
      </x:c>
      <x:c r="S2047" s="5" t="s">
        <x:v>49</x:v>
      </x:c>
      <x:c r="T2047" s="7">
        <x:v>140625.01000000001</x:v>
      </x:c>
      <x:c r="U2047" s="6"/>
      <x:c r="V2047" s="6"/>
      <x:c r="W2047" s="5" t="s">
        <x:v>50</x:v>
      </x:c>
      <x:c r="X2047" s="5" t="s">
        <x:v>80</x:v>
      </x:c>
    </x:row>
    <x:row r="2048">
      <x:c r="A2048" s="5" t="s">
        <x:v>3592</x:v>
      </x:c>
      <x:c r="B2048" s="5">
        <x:v>46041</x:v>
      </x:c>
      <x:c r="C2048" s="5" t="s">
        <x:v>194</x:v>
      </x:c>
      <x:c r="D2048" s="5" t="s">
        <x:v>195</x:v>
      </x:c>
      <x:c r="E2048" s="5" t="s">
        <x:v>90</x:v>
      </x:c>
      <x:c r="F2048" s="5" t="s">
        <x:v>158</x:v>
      </x:c>
      <x:c r="G2048" s="5" t="s">
        <x:v>1453</x:v>
      </x:c>
      <x:c r="H2048" s="5" t="s">
        <x:v>58</x:v>
      </x:c>
      <x:c r="I2048" s="5" t="s">
        <x:v>150</x:v>
      </x:c>
      <x:c r="J2048" s="5" t="s">
        <x:v>60</x:v>
      </x:c>
      <x:c r="K2048" s="5" t="s">
        <x:v>46</x:v>
      </x:c>
      <x:c r="L2048" s="5" t="s">
        <x:v>47</x:v>
      </x:c>
      <x:c r="M2048" s="5" t="s">
        <x:v>136</x:v>
      </x:c>
      <x:c r="N2048" s="6">
        <x:v>1</x:v>
      </x:c>
      <x:c r="O2048" s="7">
        <x:v>234.33000000000001</x:v>
      </x:c>
      <x:c r="P2048" s="8">
        <x:v>0</x:v>
      </x:c>
      <x:c r="Q2048" s="7">
        <x:v>139.09999999999999</x:v>
      </x:c>
      <x:c r="R2048" s="7">
        <x:v>234.33000000000001</x:v>
      </x:c>
      <x:c r="S2048" s="5" t="s">
        <x:v>49</x:v>
      </x:c>
      <x:c r="T2048" s="7">
        <x:v>92648.289999999994</x:v>
      </x:c>
      <x:c r="U2048" s="6"/>
      <x:c r="V2048" s="6"/>
      <x:c r="W2048" s="5" t="s">
        <x:v>50</x:v>
      </x:c>
      <x:c r="X2048" s="5" t="s">
        <x:v>80</x:v>
      </x:c>
    </x:row>
    <x:row r="2049">
      <x:c r="A2049" s="5" t="s">
        <x:v>3593</x:v>
      </x:c>
      <x:c r="B2049" s="5">
        <x:v>45893</x:v>
      </x:c>
      <x:c r="C2049" s="5" t="s">
        <x:v>64</x:v>
      </x:c>
      <x:c r="D2049" s="5" t="s">
        <x:v>65</x:v>
      </x:c>
      <x:c r="E2049" s="5" t="s">
        <x:v>40</x:v>
      </x:c>
      <x:c r="F2049" s="5" t="s">
        <x:v>66</x:v>
      </x:c>
      <x:c r="G2049" s="5" t="s">
        <x:v>716</x:v>
      </x:c>
      <x:c r="H2049" s="5" t="s">
        <x:v>78</x:v>
      </x:c>
      <x:c r="I2049" s="5" t="s">
        <x:v>482</x:v>
      </x:c>
      <x:c r="J2049" s="5" t="s">
        <x:v>60</x:v>
      </x:c>
      <x:c r="K2049" s="5" t="s">
        <x:v>86</x:v>
      </x:c>
      <x:c r="L2049" s="5" t="s">
        <x:v>16</x:v>
      </x:c>
      <x:c r="M2049" s="5" t="s">
        <x:v>136</x:v>
      </x:c>
      <x:c r="N2049" s="6">
        <x:v>6</x:v>
      </x:c>
      <x:c r="O2049" s="7">
        <x:v>239.05000000000001</x:v>
      </x:c>
      <x:c r="P2049" s="8">
        <x:v>0</x:v>
      </x:c>
      <x:c r="Q2049" s="7">
        <x:v>167.96000000000001</x:v>
      </x:c>
      <x:c r="R2049" s="7">
        <x:v>1434.3</x:v>
      </x:c>
      <x:c r="S2049" s="5" t="s">
        <x:v>49</x:v>
      </x:c>
      <x:c r="T2049" s="7">
        <x:v>154372.20000000001</x:v>
      </x:c>
      <x:c r="U2049" s="6"/>
      <x:c r="V2049" s="6"/>
      <x:c r="W2049" s="5" t="s">
        <x:v>50</x:v>
      </x:c>
      <x:c r="X2049" s="5" t="s">
        <x:v>97</x:v>
      </x:c>
    </x:row>
    <x:row r="2050">
      <x:c r="A2050" s="5" t="s">
        <x:v>3594</x:v>
      </x:c>
      <x:c r="B2050" s="5">
        <x:v>46154</x:v>
      </x:c>
      <x:c r="C2050" s="5" t="s">
        <x:v>88</x:v>
      </x:c>
      <x:c r="D2050" s="5" t="s">
        <x:v>89</x:v>
      </x:c>
      <x:c r="E2050" s="5" t="s">
        <x:v>90</x:v>
      </x:c>
      <x:c r="F2050" s="5" t="s">
        <x:v>56</x:v>
      </x:c>
      <x:c r="G2050" s="5" t="s">
        <x:v>981</x:v>
      </x:c>
      <x:c r="H2050" s="5" t="s">
        <x:v>104</x:v>
      </x:c>
      <x:c r="I2050" s="5" t="s">
        <x:v>229</x:v>
      </x:c>
      <x:c r="J2050" s="5" t="s">
        <x:v>93</x:v>
      </x:c>
      <x:c r="K2050" s="5" t="s">
        <x:v>46</x:v>
      </x:c>
      <x:c r="L2050" s="5" t="s">
        <x:v>16</x:v>
      </x:c>
      <x:c r="M2050" s="5" t="s">
        <x:v>258</x:v>
      </x:c>
      <x:c r="N2050" s="6">
        <x:v>1</x:v>
      </x:c>
      <x:c r="O2050" s="7">
        <x:v>7.7400000000000002</x:v>
      </x:c>
      <x:c r="P2050" s="8">
        <x:v>0</x:v>
      </x:c>
      <x:c r="Q2050" s="7">
        <x:v>6.0700000000000003</x:v>
      </x:c>
      <x:c r="R2050" s="7">
        <x:v>7.7400000000000002</x:v>
      </x:c>
      <x:c r="S2050" s="5" t="s">
        <x:v>49</x:v>
      </x:c>
      <x:c r="T2050" s="7">
        <x:v>125016.58</x:v>
      </x:c>
      <x:c r="U2050" s="6"/>
      <x:c r="V2050" s="6"/>
      <x:c r="W2050" s="5" t="s">
        <x:v>50</x:v>
      </x:c>
      <x:c r="X2050" s="5" t="s">
        <x:v>51</x:v>
      </x:c>
    </x:row>
    <x:row r="2051">
      <x:c r="A2051" s="5" t="s">
        <x:v>3595</x:v>
      </x:c>
      <x:c r="B2051" s="5">
        <x:v>46097</x:v>
      </x:c>
      <x:c r="C2051" s="5" t="s">
        <x:v>53</x:v>
      </x:c>
      <x:c r="D2051" s="5" t="s">
        <x:v>54</x:v>
      </x:c>
      <x:c r="E2051" s="5" t="s">
        <x:v>55</x:v>
      </x:c>
      <x:c r="F2051" s="5" t="s">
        <x:v>56</x:v>
      </x:c>
      <x:c r="G2051" s="5" t="s">
        <x:v>2714</x:v>
      </x:c>
      <x:c r="H2051" s="5" t="s">
        <x:v>78</x:v>
      </x:c>
      <x:c r="I2051" s="5" t="s">
        <x:v>288</x:v>
      </x:c>
      <x:c r="J2051" s="5" t="s">
        <x:v>116</x:v>
      </x:c>
      <x:c r="K2051" s="5" t="s">
        <x:v>46</x:v>
      </x:c>
      <x:c r="L2051" s="5" t="s">
        <x:v>16</x:v>
      </x:c>
      <x:c r="M2051" s="5" t="s">
        <x:v>132</x:v>
      </x:c>
      <x:c r="N2051" s="6">
        <x:v>2</x:v>
      </x:c>
      <x:c r="O2051" s="7">
        <x:v>100.59</x:v>
      </x:c>
      <x:c r="P2051" s="8">
        <x:v>0</x:v>
      </x:c>
      <x:c r="Q2051" s="7">
        <x:v>77.019999999999996</x:v>
      </x:c>
      <x:c r="R2051" s="7">
        <x:v>201.18000000000001</x:v>
      </x:c>
      <x:c r="S2051" s="5" t="s">
        <x:v>49</x:v>
      </x:c>
      <x:c r="T2051" s="7">
        <x:v>120795.64999999999</x:v>
      </x:c>
      <x:c r="U2051" s="6"/>
      <x:c r="V2051" s="6"/>
      <x:c r="W2051" s="5" t="s">
        <x:v>50</x:v>
      </x:c>
      <x:c r="X2051" s="5" t="s">
        <x:v>80</x:v>
      </x:c>
    </x:row>
    <x:row r="2052">
      <x:c r="A2052" s="5" t="s">
        <x:v>3596</x:v>
      </x:c>
      <x:c r="B2052" s="5">
        <x:v>46119</x:v>
      </x:c>
      <x:c r="C2052" s="5" t="s">
        <x:v>178</x:v>
      </x:c>
      <x:c r="D2052" s="5" t="s">
        <x:v>179</x:v>
      </x:c>
      <x:c r="E2052" s="5" t="s">
        <x:v>90</x:v>
      </x:c>
      <x:c r="F2052" s="5" t="s">
        <x:v>66</x:v>
      </x:c>
      <x:c r="G2052" s="5" t="s">
        <x:v>3597</x:v>
      </x:c>
      <x:c r="H2052" s="5" t="s">
        <x:v>104</x:v>
      </x:c>
      <x:c r="I2052" s="5" t="s">
        <x:v>665</x:v>
      </x:c>
      <x:c r="J2052" s="5" t="s">
        <x:v>116</x:v>
      </x:c>
      <x:c r="K2052" s="5" t="s">
        <x:v>117</x:v>
      </x:c>
      <x:c r="L2052" s="5" t="s">
        <x:v>94</x:v>
      </x:c>
      <x:c r="M2052" s="5" t="s">
        <x:v>211</x:v>
      </x:c>
      <x:c r="N2052" s="6">
        <x:v>1</x:v>
      </x:c>
      <x:c r="O2052" s="7">
        <x:v>229.18000000000001</x:v>
      </x:c>
      <x:c r="P2052" s="8">
        <x:v>5.0000000000000003e-002</x:v>
      </x:c>
      <x:c r="Q2052" s="7">
        <x:v>150.55000000000001</x:v>
      </x:c>
      <x:c r="R2052" s="7">
        <x:v>217.72</x:v>
      </x:c>
      <x:c r="S2052" s="5" t="s">
        <x:v>49</x:v>
      </x:c>
      <x:c r="T2052" s="7">
        <x:v>99266.259999999995</x:v>
      </x:c>
      <x:c r="U2052" s="6"/>
      <x:c r="V2052" s="6"/>
      <x:c r="W2052" s="5" t="s">
        <x:v>50</x:v>
      </x:c>
      <x:c r="X2052" s="5" t="s">
        <x:v>80</x:v>
      </x:c>
    </x:row>
    <x:row r="2053">
      <x:c r="A2053" s="5" t="s">
        <x:v>3598</x:v>
      </x:c>
      <x:c r="B2053" s="5">
        <x:v>45763</x:v>
      </x:c>
      <x:c r="C2053" s="5" t="s">
        <x:v>283</x:v>
      </x:c>
      <x:c r="D2053" s="5" t="s">
        <x:v>284</x:v>
      </x:c>
      <x:c r="E2053" s="5" t="s">
        <x:v>55</x:v>
      </x:c>
      <x:c r="F2053" s="5" t="s">
        <x:v>56</x:v>
      </x:c>
      <x:c r="G2053" s="5" t="s">
        <x:v>3599</x:v>
      </x:c>
      <x:c r="H2053" s="5" t="s">
        <x:v>43</x:v>
      </x:c>
      <x:c r="I2053" s="5" t="s">
        <x:v>596</x:v>
      </x:c>
      <x:c r="J2053" s="5" t="s">
        <x:v>60</x:v>
      </x:c>
      <x:c r="K2053" s="5" t="s">
        <x:v>86</x:v>
      </x:c>
      <x:c r="L2053" s="5" t="s">
        <x:v>47</x:v>
      </x:c>
      <x:c r="M2053" s="5" t="s">
        <x:v>419</x:v>
      </x:c>
      <x:c r="N2053" s="6">
        <x:v>2</x:v>
      </x:c>
      <x:c r="O2053" s="7">
        <x:v>132.59999999999999</x:v>
      </x:c>
      <x:c r="P2053" s="8">
        <x:v>0</x:v>
      </x:c>
      <x:c r="Q2053" s="7">
        <x:v>96.489999999999995</x:v>
      </x:c>
      <x:c r="R2053" s="7">
        <x:v>265.19999999999999</x:v>
      </x:c>
      <x:c r="S2053" s="5" t="s">
        <x:v>49</x:v>
      </x:c>
      <x:c r="T2053" s="7">
        <x:v>74877.119999999995</x:v>
      </x:c>
      <x:c r="U2053" s="6"/>
      <x:c r="V2053" s="6"/>
      <x:c r="W2053" s="5" t="s">
        <x:v>50</x:v>
      </x:c>
      <x:c r="X2053" s="5" t="s">
        <x:v>97</x:v>
      </x:c>
    </x:row>
    <x:row r="2054">
      <x:c r="A2054" s="5" t="s">
        <x:v>3600</x:v>
      </x:c>
      <x:c r="B2054" s="5">
        <x:v>46181</x:v>
      </x:c>
      <x:c r="C2054" s="5" t="s">
        <x:v>82</x:v>
      </x:c>
      <x:c r="D2054" s="5" t="s">
        <x:v>83</x:v>
      </x:c>
      <x:c r="E2054" s="5" t="s">
        <x:v>40</x:v>
      </x:c>
      <x:c r="F2054" s="5" t="s">
        <x:v>56</x:v>
      </x:c>
      <x:c r="G2054" s="5" t="s">
        <x:v>416</x:v>
      </x:c>
      <x:c r="H2054" s="5" t="s">
        <x:v>58</x:v>
      </x:c>
      <x:c r="I2054" s="5" t="s">
        <x:v>1490</x:v>
      </x:c>
      <x:c r="J2054" s="5" t="s">
        <x:v>45</x:v>
      </x:c>
      <x:c r="K2054" s="5" t="s">
        <x:v>86</x:v>
      </x:c>
      <x:c r="L2054" s="5" t="s">
        <x:v>16</x:v>
      </x:c>
      <x:c r="M2054" s="5" t="s">
        <x:v>122</x:v>
      </x:c>
      <x:c r="N2054" s="6">
        <x:v>2</x:v>
      </x:c>
      <x:c r="O2054" s="7">
        <x:v>370</x:v>
      </x:c>
      <x:c r="P2054" s="8">
        <x:v>0.14999999999999999</x:v>
      </x:c>
      <x:c r="Q2054" s="7">
        <x:v>213.25</x:v>
      </x:c>
      <x:c r="R2054" s="7">
        <x:v>629</x:v>
      </x:c>
      <x:c r="S2054" s="5" t="s">
        <x:v>49</x:v>
      </x:c>
      <x:c r="T2054" s="7">
        <x:v>149211.60000000001</x:v>
      </x:c>
      <x:c r="U2054" s="6"/>
      <x:c r="V2054" s="6"/>
      <x:c r="W2054" s="5" t="s">
        <x:v>50</x:v>
      </x:c>
      <x:c r="X2054" s="5" t="s">
        <x:v>51</x:v>
      </x:c>
    </x:row>
    <x:row r="2055">
      <x:c r="A2055" s="5" t="s">
        <x:v>3601</x:v>
      </x:c>
      <x:c r="B2055" s="5">
        <x:v>45396</x:v>
      </x:c>
      <x:c r="C2055" s="5" t="s">
        <x:v>38</x:v>
      </x:c>
      <x:c r="D2055" s="5" t="s">
        <x:v>39</x:v>
      </x:c>
      <x:c r="E2055" s="5" t="s">
        <x:v>40</x:v>
      </x:c>
      <x:c r="F2055" s="5" t="s">
        <x:v>41</x:v>
      </x:c>
      <x:c r="G2055" s="5" t="s">
        <x:v>3602</x:v>
      </x:c>
      <x:c r="H2055" s="5" t="s">
        <x:v>78</x:v>
      </x:c>
      <x:c r="I2055" s="5" t="s">
        <x:v>703</x:v>
      </x:c>
      <x:c r="J2055" s="5" t="s">
        <x:v>93</x:v>
      </x:c>
      <x:c r="K2055" s="5" t="s">
        <x:v>117</x:v>
      </x:c>
      <x:c r="L2055" s="5" t="s">
        <x:v>94</x:v>
      </x:c>
      <x:c r="M2055" s="5" t="s">
        <x:v>266</x:v>
      </x:c>
      <x:c r="N2055" s="6">
        <x:v>3</x:v>
      </x:c>
      <x:c r="O2055" s="7">
        <x:v>44.039999999999999</x:v>
      </x:c>
      <x:c r="P2055" s="8">
        <x:v>5.0000000000000003e-002</x:v>
      </x:c>
      <x:c r="Q2055" s="7">
        <x:v>30.600000000000001</x:v>
      </x:c>
      <x:c r="R2055" s="7">
        <x:v>125.51000000000001</x:v>
      </x:c>
      <x:c r="S2055" s="5" t="s">
        <x:v>49</x:v>
      </x:c>
      <x:c r="T2055" s="7">
        <x:v>86662.119999999995</x:v>
      </x:c>
      <x:c r="U2055" s="6"/>
      <x:c r="V2055" s="6"/>
      <x:c r="W2055" s="5" t="s">
        <x:v>50</x:v>
      </x:c>
      <x:c r="X2055" s="5" t="s">
        <x:v>70</x:v>
      </x:c>
    </x:row>
    <x:row r="2056">
      <x:c r="A2056" s="5" t="s">
        <x:v>3603</x:v>
      </x:c>
      <x:c r="B2056" s="5">
        <x:v>45506</x:v>
      </x:c>
      <x:c r="C2056" s="5" t="s">
        <x:v>53</x:v>
      </x:c>
      <x:c r="D2056" s="5" t="s">
        <x:v>54</x:v>
      </x:c>
      <x:c r="E2056" s="5" t="s">
        <x:v>55</x:v>
      </x:c>
      <x:c r="F2056" s="5" t="s">
        <x:v>56</x:v>
      </x:c>
      <x:c r="G2056" s="5" t="s">
        <x:v>3604</x:v>
      </x:c>
      <x:c r="H2056" s="5" t="s">
        <x:v>58</x:v>
      </x:c>
      <x:c r="I2056" s="5" t="s">
        <x:v>239</x:v>
      </x:c>
      <x:c r="J2056" s="5" t="s">
        <x:v>116</x:v>
      </x:c>
      <x:c r="K2056" s="5" t="s">
        <x:v>46</x:v>
      </x:c>
      <x:c r="L2056" s="5" t="s">
        <x:v>16</x:v>
      </x:c>
      <x:c r="M2056" s="5" t="s">
        <x:v>142</x:v>
      </x:c>
      <x:c r="N2056" s="6">
        <x:v>1</x:v>
      </x:c>
      <x:c r="O2056" s="7">
        <x:v>296.55000000000001</x:v>
      </x:c>
      <x:c r="P2056" s="8">
        <x:v>0.25</x:v>
      </x:c>
      <x:c r="Q2056" s="7">
        <x:v>182.66</x:v>
      </x:c>
      <x:c r="R2056" s="7">
        <x:v>222.41</x:v>
      </x:c>
      <x:c r="S2056" s="5" t="s">
        <x:v>49</x:v>
      </x:c>
      <x:c r="T2056" s="7">
        <x:v>157719</x:v>
      </x:c>
      <x:c r="U2056" s="6"/>
      <x:c r="V2056" s="6"/>
      <x:c r="W2056" s="5" t="s">
        <x:v>50</x:v>
      </x:c>
      <x:c r="X2056" s="5" t="s">
        <x:v>70</x:v>
      </x:c>
    </x:row>
    <x:row r="2057">
      <x:c r="A2057" s="5" t="s">
        <x:v>3605</x:v>
      </x:c>
      <x:c r="B2057" s="5">
        <x:v>45649</x:v>
      </x:c>
      <x:c r="C2057" s="5" t="s">
        <x:v>127</x:v>
      </x:c>
      <x:c r="D2057" s="5" t="s">
        <x:v>128</x:v>
      </x:c>
      <x:c r="E2057" s="5" t="s">
        <x:v>55</x:v>
      </x:c>
      <x:c r="F2057" s="5" t="s">
        <x:v>41</x:v>
      </x:c>
      <x:c r="G2057" s="5" t="s">
        <x:v>2948</x:v>
      </x:c>
      <x:c r="H2057" s="5" t="s">
        <x:v>104</x:v>
      </x:c>
      <x:c r="I2057" s="5" t="s">
        <x:v>150</x:v>
      </x:c>
      <x:c r="J2057" s="5" t="s">
        <x:v>60</x:v>
      </x:c>
      <x:c r="K2057" s="5" t="s">
        <x:v>46</x:v>
      </x:c>
      <x:c r="L2057" s="5" t="s">
        <x:v>16</x:v>
      </x:c>
      <x:c r="M2057" s="5" t="s">
        <x:v>281</x:v>
      </x:c>
      <x:c r="N2057" s="6">
        <x:v>3</x:v>
      </x:c>
      <x:c r="O2057" s="7">
        <x:v>245.91</x:v>
      </x:c>
      <x:c r="P2057" s="8">
        <x:v>0.25</x:v>
      </x:c>
      <x:c r="Q2057" s="7">
        <x:v>139.09999999999999</x:v>
      </x:c>
      <x:c r="R2057" s="7">
        <x:v>553.29999999999995</x:v>
      </x:c>
      <x:c r="S2057" s="5" t="s">
        <x:v>49</x:v>
      </x:c>
      <x:c r="T2057" s="7">
        <x:v>177737.64000000001</x:v>
      </x:c>
      <x:c r="U2057" s="6"/>
      <x:c r="V2057" s="6"/>
      <x:c r="W2057" s="5" t="s">
        <x:v>50</x:v>
      </x:c>
      <x:c r="X2057" s="5" t="s">
        <x:v>51</x:v>
      </x:c>
    </x:row>
    <x:row r="2058">
      <x:c r="A2058" s="5" t="s">
        <x:v>3606</x:v>
      </x:c>
      <x:c r="B2058" s="5">
        <x:v>45676</x:v>
      </x:c>
      <x:c r="C2058" s="5" t="s">
        <x:v>138</x:v>
      </x:c>
      <x:c r="D2058" s="5" t="s">
        <x:v>139</x:v>
      </x:c>
      <x:c r="E2058" s="5" t="s">
        <x:v>90</x:v>
      </x:c>
      <x:c r="F2058" s="5" t="s">
        <x:v>41</x:v>
      </x:c>
      <x:c r="G2058" s="5" t="s">
        <x:v>1663</x:v>
      </x:c>
      <x:c r="H2058" s="5" t="s">
        <x:v>104</x:v>
      </x:c>
      <x:c r="I2058" s="5" t="s">
        <x:v>365</x:v>
      </x:c>
      <x:c r="J2058" s="5" t="s">
        <x:v>74</x:v>
      </x:c>
      <x:c r="K2058" s="5" t="s">
        <x:v>117</x:v>
      </x:c>
      <x:c r="L2058" s="5" t="s">
        <x:v>16</x:v>
      </x:c>
      <x:c r="M2058" s="5" t="s">
        <x:v>189</x:v>
      </x:c>
      <x:c r="N2058" s="6">
        <x:v>1</x:v>
      </x:c>
      <x:c r="O2058" s="7">
        <x:v>96.340000000000003</x:v>
      </x:c>
      <x:c r="P2058" s="8">
        <x:v>0.10000000000000001</x:v>
      </x:c>
      <x:c r="Q2058" s="7">
        <x:v>50.859999999999999</x:v>
      </x:c>
      <x:c r="R2058" s="7">
        <x:v>86.709999999999994</x:v>
      </x:c>
      <x:c r="S2058" s="5" t="s">
        <x:v>49</x:v>
      </x:c>
      <x:c r="T2058" s="7">
        <x:v>183743.88</x:v>
      </x:c>
      <x:c r="U2058" s="6"/>
      <x:c r="V2058" s="6"/>
      <x:c r="W2058" s="5" t="s">
        <x:v>50</x:v>
      </x:c>
      <x:c r="X2058" s="5" t="s">
        <x:v>51</x:v>
      </x:c>
    </x:row>
    <x:row r="2059">
      <x:c r="A2059" s="5" t="s">
        <x:v>3607</x:v>
      </x:c>
      <x:c r="B2059" s="5">
        <x:v>45705</x:v>
      </x:c>
      <x:c r="C2059" s="5" t="s">
        <x:v>144</x:v>
      </x:c>
      <x:c r="D2059" s="5" t="s">
        <x:v>145</x:v>
      </x:c>
      <x:c r="E2059" s="5" t="s">
        <x:v>55</x:v>
      </x:c>
      <x:c r="F2059" s="5" t="s">
        <x:v>66</x:v>
      </x:c>
      <x:c r="G2059" s="5" t="s">
        <x:v>761</x:v>
      </x:c>
      <x:c r="H2059" s="5" t="s">
        <x:v>43</x:v>
      </x:c>
      <x:c r="I2059" s="5" t="s">
        <x:v>130</x:v>
      </x:c>
      <x:c r="J2059" s="5" t="s">
        <x:v>74</x:v>
      </x:c>
      <x:c r="K2059" s="5" t="s">
        <x:v>61</x:v>
      </x:c>
      <x:c r="L2059" s="5" t="s">
        <x:v>47</x:v>
      </x:c>
      <x:c r="M2059" s="5" t="s">
        <x:v>118</x:v>
      </x:c>
      <x:c r="N2059" s="6">
        <x:v>-1</x:v>
      </x:c>
      <x:c r="O2059" s="7">
        <x:v>61.240000000000002</x:v>
      </x:c>
      <x:c r="P2059" s="8">
        <x:v>0.20000000000000001</x:v>
      </x:c>
      <x:c r="Q2059" s="7">
        <x:v>35.640000000000001</x:v>
      </x:c>
      <x:c r="R2059" s="7">
        <x:v>-48.990000000000002</x:v>
      </x:c>
      <x:c r="S2059" s="5" t="s">
        <x:v>49</x:v>
      </x:c>
      <x:c r="T2059" s="7">
        <x:v>85979.320000000007</x:v>
      </x:c>
      <x:c r="U2059" s="6"/>
      <x:c r="V2059" s="6"/>
      <x:c r="W2059" s="5" t="s">
        <x:v>50</x:v>
      </x:c>
      <x:c r="X2059" s="5" t="s">
        <x:v>51</x:v>
      </x:c>
    </x:row>
    <x:row r="2060">
      <x:c r="A2060" s="5" t="s">
        <x:v>3608</x:v>
      </x:c>
      <x:c r="B2060" s="5">
        <x:v>46158</x:v>
      </x:c>
      <x:c r="C2060" s="5" t="s">
        <x:v>340</x:v>
      </x:c>
      <x:c r="D2060" s="5" t="s">
        <x:v>341</x:v>
      </x:c>
      <x:c r="E2060" s="5" t="s">
        <x:v>55</x:v>
      </x:c>
      <x:c r="F2060" s="5" t="s">
        <x:v>66</x:v>
      </x:c>
      <x:c r="G2060" s="5" t="s">
        <x:v>1306</x:v>
      </x:c>
      <x:c r="H2060" s="5" t="s">
        <x:v>43</x:v>
      </x:c>
      <x:c r="I2060" s="5" t="s">
        <x:v>141</x:v>
      </x:c>
      <x:c r="J2060" s="5" t="s">
        <x:v>60</x:v>
      </x:c>
      <x:c r="K2060" s="5" t="s">
        <x:v>86</x:v>
      </x:c>
      <x:c r="L2060" s="5" t="s">
        <x:v>16</x:v>
      </x:c>
      <x:c r="M2060" s="5" t="s">
        <x:v>281</x:v>
      </x:c>
      <x:c r="N2060" s="6">
        <x:v>3</x:v>
      </x:c>
      <x:c r="O2060" s="7">
        <x:v>304.41000000000003</x:v>
      </x:c>
      <x:c r="P2060" s="8">
        <x:v>0</x:v>
      </x:c>
      <x:c r="Q2060" s="7">
        <x:v>203.69999999999999</x:v>
      </x:c>
      <x:c r="R2060" s="7">
        <x:v>913.23000000000002</x:v>
      </x:c>
      <x:c r="S2060" s="5" t="s">
        <x:v>49</x:v>
      </x:c>
      <x:c r="T2060" s="7">
        <x:v>201880.76999999999</x:v>
      </x:c>
      <x:c r="U2060" s="6"/>
      <x:c r="V2060" s="6"/>
      <x:c r="W2060" s="5" t="s">
        <x:v>50</x:v>
      </x:c>
      <x:c r="X2060" s="5" t="s">
        <x:v>80</x:v>
      </x:c>
    </x:row>
    <x:row r="2061">
      <x:c r="A2061" s="5" t="s">
        <x:v>3609</x:v>
      </x:c>
      <x:c r="B2061" s="5">
        <x:v>45733</x:v>
      </x:c>
      <x:c r="C2061" s="5" t="s">
        <x:v>194</x:v>
      </x:c>
      <x:c r="D2061" s="5" t="s">
        <x:v>195</x:v>
      </x:c>
      <x:c r="E2061" s="5" t="s">
        <x:v>90</x:v>
      </x:c>
      <x:c r="F2061" s="5" t="s">
        <x:v>158</x:v>
      </x:c>
      <x:c r="G2061" s="5" t="s">
        <x:v>3610</x:v>
      </x:c>
      <x:c r="H2061" s="5" t="s">
        <x:v>104</x:v>
      </x:c>
      <x:c r="I2061" s="5" t="s">
        <x:v>740</x:v>
      </x:c>
      <x:c r="J2061" s="5" t="s">
        <x:v>93</x:v>
      </x:c>
      <x:c r="K2061" s="5" t="s">
        <x:v>46</x:v>
      </x:c>
      <x:c r="L2061" s="5" t="s">
        <x:v>16</x:v>
      </x:c>
      <x:c r="M2061" s="5" t="s">
        <x:v>489</x:v>
      </x:c>
      <x:c r="N2061" s="6">
        <x:v>1</x:v>
      </x:c>
      <x:c r="O2061" s="7">
        <x:v>36.880000000000003</x:v>
      </x:c>
      <x:c r="P2061" s="8">
        <x:v>0</x:v>
      </x:c>
      <x:c r="Q2061" s="7">
        <x:v>20.469999999999999</x:v>
      </x:c>
      <x:c r="R2061" s="7">
        <x:v>36.880000000000003</x:v>
      </x:c>
      <x:c r="S2061" s="5" t="s">
        <x:v>49</x:v>
      </x:c>
      <x:c r="T2061" s="7">
        <x:v>140659.29000000001</x:v>
      </x:c>
      <x:c r="U2061" s="6"/>
      <x:c r="V2061" s="6"/>
      <x:c r="W2061" s="5" t="s">
        <x:v>50</x:v>
      </x:c>
      <x:c r="X2061" s="5" t="s">
        <x:v>80</x:v>
      </x:c>
    </x:row>
    <x:row r="2062">
      <x:c r="A2062" s="5" t="s">
        <x:v>3611</x:v>
      </x:c>
      <x:c r="B2062" s="5">
        <x:v>45800</x:v>
      </x:c>
      <x:c r="C2062" s="5" t="s">
        <x:v>88</x:v>
      </x:c>
      <x:c r="D2062" s="5" t="s">
        <x:v>89</x:v>
      </x:c>
      <x:c r="E2062" s="5" t="s">
        <x:v>90</x:v>
      </x:c>
      <x:c r="F2062" s="5" t="s">
        <x:v>56</x:v>
      </x:c>
      <x:c r="G2062" s="5" t="s">
        <x:v>3022</x:v>
      </x:c>
      <x:c r="H2062" s="5" t="s">
        <x:v>104</x:v>
      </x:c>
      <x:c r="I2062" s="5" t="s">
        <x:v>85</x:v>
      </x:c>
      <x:c r="J2062" s="5" t="s">
        <x:v>45</x:v>
      </x:c>
      <x:c r="K2062" s="5" t="s">
        <x:v>86</x:v>
      </x:c>
      <x:c r="L2062" s="5" t="s">
        <x:v>94</x:v>
      </x:c>
      <x:c r="M2062" s="5" t="s">
        <x:v>384</x:v>
      </x:c>
      <x:c r="N2062" s="6">
        <x:v>2</x:v>
      </x:c>
      <x:c r="O2062" s="7">
        <x:v>430.5</x:v>
      </x:c>
      <x:c r="P2062" s="8">
        <x:v>5.0000000000000003e-002</x:v>
      </x:c>
      <x:c r="Q2062" s="7">
        <x:v>269.92000000000002</x:v>
      </x:c>
      <x:c r="R2062" s="7">
        <x:v>817.95000000000005</x:v>
      </x:c>
      <x:c r="S2062" s="5" t="s">
        <x:v>49</x:v>
      </x:c>
      <x:c r="T2062" s="7">
        <x:v>80865.399999999994</x:v>
      </x:c>
      <x:c r="U2062" s="6"/>
      <x:c r="V2062" s="6"/>
      <x:c r="W2062" s="5" t="s">
        <x:v>50</x:v>
      </x:c>
      <x:c r="X2062" s="5" t="s">
        <x:v>97</x:v>
      </x:c>
    </x:row>
    <x:row r="2063">
      <x:c r="A2063" s="5" t="s">
        <x:v>3612</x:v>
      </x:c>
      <x:c r="B2063" s="5">
        <x:v>46130</x:v>
      </x:c>
      <x:c r="C2063" s="5" t="s">
        <x:v>108</x:v>
      </x:c>
      <x:c r="D2063" s="5" t="s">
        <x:v>109</x:v>
      </x:c>
      <x:c r="E2063" s="5" t="s">
        <x:v>90</x:v>
      </x:c>
      <x:c r="F2063" s="5" t="s">
        <x:v>102</x:v>
      </x:c>
      <x:c r="G2063" s="5" t="s">
        <x:v>3613</x:v>
      </x:c>
      <x:c r="H2063" s="5" t="s">
        <x:v>58</x:v>
      </x:c>
      <x:c r="I2063" s="5" t="s">
        <x:v>665</x:v>
      </x:c>
      <x:c r="J2063" s="5" t="s">
        <x:v>116</x:v>
      </x:c>
      <x:c r="K2063" s="5" t="s">
        <x:v>117</x:v>
      </x:c>
      <x:c r="L2063" s="5" t="s">
        <x:v>16</x:v>
      </x:c>
      <x:c r="M2063" s="5" t="s">
        <x:v>424</x:v>
      </x:c>
      <x:c r="N2063" s="6">
        <x:v>1</x:v>
      </x:c>
      <x:c r="O2063" s="7">
        <x:v>231.31999999999999</x:v>
      </x:c>
      <x:c r="P2063" s="8">
        <x:v>0</x:v>
      </x:c>
      <x:c r="Q2063" s="7">
        <x:v>150.55000000000001</x:v>
      </x:c>
      <x:c r="R2063" s="7">
        <x:v>231.31999999999999</x:v>
      </x:c>
      <x:c r="S2063" s="5" t="s">
        <x:v>49</x:v>
      </x:c>
      <x:c r="T2063" s="7">
        <x:v>155230.10000000001</x:v>
      </x:c>
      <x:c r="U2063" s="6"/>
      <x:c r="V2063" s="6"/>
      <x:c r="W2063" s="5" t="s">
        <x:v>50</x:v>
      </x:c>
      <x:c r="X2063" s="5" t="s">
        <x:v>70</x:v>
      </x:c>
    </x:row>
    <x:row r="2064">
      <x:c r="A2064" s="5" t="s">
        <x:v>3614</x:v>
      </x:c>
      <x:c r="B2064" s="5">
        <x:v>45669</x:v>
      </x:c>
      <x:c r="C2064" s="5" t="s">
        <x:v>162</x:v>
      </x:c>
      <x:c r="D2064" s="5" t="s">
        <x:v>163</x:v>
      </x:c>
      <x:c r="E2064" s="5" t="s">
        <x:v>40</x:v>
      </x:c>
      <x:c r="F2064" s="5" t="s">
        <x:v>158</x:v>
      </x:c>
      <x:c r="G2064" s="5" t="s">
        <x:v>3377</x:v>
      </x:c>
      <x:c r="H2064" s="5" t="s">
        <x:v>78</x:v>
      </x:c>
      <x:c r="I2064" s="5" t="s">
        <x:v>588</x:v>
      </x:c>
      <x:c r="J2064" s="5" t="s">
        <x:v>45</x:v>
      </x:c>
      <x:c r="K2064" s="5" t="s">
        <x:v>86</x:v>
      </x:c>
      <x:c r="L2064" s="5" t="s">
        <x:v>94</x:v>
      </x:c>
      <x:c r="M2064" s="5" t="s">
        <x:v>211</x:v>
      </x:c>
      <x:c r="N2064" s="6">
        <x:v>2</x:v>
      </x:c>
      <x:c r="O2064" s="7">
        <x:v>241.96000000000001</x:v>
      </x:c>
      <x:c r="P2064" s="8">
        <x:v>5.0000000000000003e-002</x:v>
      </x:c>
      <x:c r="Q2064" s="7">
        <x:v>149.37</x:v>
      </x:c>
      <x:c r="R2064" s="7">
        <x:v>459.72000000000003</x:v>
      </x:c>
      <x:c r="S2064" s="5" t="s">
        <x:v>49</x:v>
      </x:c>
      <x:c r="T2064" s="7">
        <x:v>76324.899999999994</x:v>
      </x:c>
      <x:c r="U2064" s="6"/>
      <x:c r="V2064" s="6"/>
      <x:c r="W2064" s="5" t="s">
        <x:v>50</x:v>
      </x:c>
      <x:c r="X2064" s="5" t="s">
        <x:v>80</x:v>
      </x:c>
    </x:row>
    <x:row r="2065">
      <x:c r="A2065" s="5" t="s">
        <x:v>3615</x:v>
      </x:c>
      <x:c r="B2065" s="5">
        <x:v>45957</x:v>
      </x:c>
      <x:c r="C2065" s="5" t="s">
        <x:v>64</x:v>
      </x:c>
      <x:c r="D2065" s="5" t="s">
        <x:v>65</x:v>
      </x:c>
      <x:c r="E2065" s="5" t="s">
        <x:v>40</x:v>
      </x:c>
      <x:c r="F2065" s="5" t="s">
        <x:v>842</x:v>
      </x:c>
      <x:c r="G2065" s="5" t="s">
        <x:v>3616</x:v>
      </x:c>
      <x:c r="H2065" s="5" t="s">
        <x:v>43</x:v>
      </x:c>
      <x:c r="I2065" s="5" t="s">
        <x:v>894</x:v>
      </x:c>
      <x:c r="J2065" s="5" t="s">
        <x:v>45</x:v>
      </x:c>
      <x:c r="K2065" s="5" t="s">
        <x:v>46</x:v>
      </x:c>
      <x:c r="L2065" s="5" t="s">
        <x:v>94</x:v>
      </x:c>
      <x:c r="M2065" s="5" t="s">
        <x:v>154</x:v>
      </x:c>
      <x:c r="N2065" s="6">
        <x:v>0</x:v>
      </x:c>
      <x:c r="O2065" s="7">
        <x:v>333.04000000000002</x:v>
      </x:c>
      <x:c r="P2065" s="8">
        <x:v>0</x:v>
      </x:c>
      <x:c r="Q2065" s="7">
        <x:v>197.65000000000001</x:v>
      </x:c>
      <x:c r="R2065" s="7">
        <x:v>0</x:v>
      </x:c>
      <x:c r="S2065" s="5" t="s">
        <x:v>49</x:v>
      </x:c>
      <x:c r="T2065" s="7">
        <x:v>73196.669999999998</x:v>
      </x:c>
      <x:c r="U2065" s="6"/>
      <x:c r="V2065" s="6"/>
      <x:c r="W2065" s="5" t="s">
        <x:v>151</x:v>
      </x:c>
      <x:c r="X2065" s="5" t="s">
        <x:v>97</x:v>
      </x:c>
    </x:row>
    <x:row r="2066">
      <x:c r="A2066" s="5" t="s">
        <x:v>3617</x:v>
      </x:c>
      <x:c r="B2066" s="5">
        <x:v>45408</x:v>
      </x:c>
      <x:c r="C2066" s="5" t="s">
        <x:v>340</x:v>
      </x:c>
      <x:c r="D2066" s="5" t="s">
        <x:v>341</x:v>
      </x:c>
      <x:c r="E2066" s="5" t="s">
        <x:v>55</x:v>
      </x:c>
      <x:c r="F2066" s="5" t="s">
        <x:v>66</x:v>
      </x:c>
      <x:c r="G2066" s="5" t="s">
        <x:v>3618</x:v>
      </x:c>
      <x:c r="H2066" s="5" t="s">
        <x:v>78</x:v>
      </x:c>
      <x:c r="I2066" s="5" t="s">
        <x:v>328</x:v>
      </x:c>
      <x:c r="J2066" s="5" t="s">
        <x:v>116</x:v>
      </x:c>
      <x:c r="K2066" s="5" t="s">
        <x:v>46</x:v>
      </x:c>
      <x:c r="L2066" s="5" t="s">
        <x:v>16</x:v>
      </x:c>
      <x:c r="M2066" s="5" t="s">
        <x:v>258</x:v>
      </x:c>
      <x:c r="N2066" s="6">
        <x:v>1</x:v>
      </x:c>
      <x:c r="O2066" s="7">
        <x:v>152.5</x:v>
      </x:c>
      <x:c r="P2066" s="8">
        <x:v>0.20000000000000001</x:v>
      </x:c>
      <x:c r="Q2066" s="7">
        <x:v>106.98</x:v>
      </x:c>
      <x:c r="R2066" s="7">
        <x:v>122</x:v>
      </x:c>
      <x:c r="S2066" s="5" t="s">
        <x:v>49</x:v>
      </x:c>
      <x:c r="T2066" s="7">
        <x:v>193849.26000000001</x:v>
      </x:c>
      <x:c r="U2066" s="6"/>
      <x:c r="V2066" s="6"/>
      <x:c r="W2066" s="5" t="s">
        <x:v>50</x:v>
      </x:c>
      <x:c r="X2066" s="5" t="s">
        <x:v>80</x:v>
      </x:c>
    </x:row>
    <x:row r="2067">
      <x:c r="A2067" s="5" t="s">
        <x:v>3619</x:v>
      </x:c>
      <x:c r="B2067" s="5">
        <x:v>45447</x:v>
      </x:c>
      <x:c r="C2067" s="5" t="s">
        <x:v>100</x:v>
      </x:c>
      <x:c r="D2067" s="5" t="s">
        <x:v>101</x:v>
      </x:c>
      <x:c r="E2067" s="5" t="s">
        <x:v>90</x:v>
      </x:c>
      <x:c r="F2067" s="5" t="s">
        <x:v>102</x:v>
      </x:c>
      <x:c r="G2067" s="5" t="s">
        <x:v>1463</x:v>
      </x:c>
      <x:c r="H2067" s="5" t="s">
        <x:v>78</x:v>
      </x:c>
      <x:c r="I2067" s="5" t="s">
        <x:v>550</x:v>
      </x:c>
      <x:c r="J2067" s="5" t="s">
        <x:v>45</x:v>
      </x:c>
      <x:c r="K2067" s="5" t="s">
        <x:v>61</x:v>
      </x:c>
      <x:c r="L2067" s="5" t="s">
        <x:v>304</x:v>
      </x:c>
      <x:c r="M2067" s="5" t="s">
        <x:v>166</x:v>
      </x:c>
      <x:c r="N2067" s="6">
        <x:v>2</x:v>
      </x:c>
      <x:c r="O2067" s="7">
        <x:v>380.94999999999999</x:v>
      </x:c>
      <x:c r="P2067" s="8">
        <x:v>0.25</x:v>
      </x:c>
      <x:c r="Q2067" s="7">
        <x:v>240.44999999999999</x:v>
      </x:c>
      <x:c r="R2067" s="7">
        <x:v>571.41999999999996</x:v>
      </x:c>
      <x:c r="S2067" s="5" t="s">
        <x:v>49</x:v>
      </x:c>
      <x:c r="T2067" s="7">
        <x:v>66195.029999999999</x:v>
      </x:c>
      <x:c r="U2067" s="6">
        <x:v>218</x:v>
      </x:c>
      <x:c r="V2067" s="6">
        <x:v>24</x:v>
      </x:c>
      <x:c r="W2067" s="5" t="s">
        <x:v>50</x:v>
      </x:c>
      <x:c r="X2067" s="5" t="s">
        <x:v>70</x:v>
      </x:c>
    </x:row>
    <x:row r="2068">
      <x:c r="A2068" s="5" t="s">
        <x:v>3620</x:v>
      </x:c>
      <x:c r="B2068" s="5">
        <x:v>45680</x:v>
      </x:c>
      <x:c r="C2068" s="5" t="s">
        <x:v>162</x:v>
      </x:c>
      <x:c r="D2068" s="5" t="s">
        <x:v>163</x:v>
      </x:c>
      <x:c r="E2068" s="5" t="s">
        <x:v>40</x:v>
      </x:c>
      <x:c r="F2068" s="5" t="s">
        <x:v>158</x:v>
      </x:c>
      <x:c r="G2068" s="5" t="s">
        <x:v>3621</x:v>
      </x:c>
      <x:c r="H2068" s="5" t="s">
        <x:v>104</x:v>
      </x:c>
      <x:c r="I2068" s="5" t="s">
        <x:v>706</x:v>
      </x:c>
      <x:c r="J2068" s="5" t="s">
        <x:v>45</x:v>
      </x:c>
      <x:c r="K2068" s="5" t="s">
        <x:v>117</x:v>
      </x:c>
      <x:c r="L2068" s="5" t="s">
        <x:v>47</x:v>
      </x:c>
      <x:c r="M2068" s="5" t="s">
        <x:v>442</x:v>
      </x:c>
      <x:c r="N2068" s="6">
        <x:v>1</x:v>
      </x:c>
      <x:c r="O2068" s="7">
        <x:v>595.07000000000005</x:v>
      </x:c>
      <x:c r="P2068" s="8">
        <x:v>0.25</x:v>
      </x:c>
      <x:c r="Q2068" s="7">
        <x:v>426.80000000000001</x:v>
      </x:c>
      <x:c r="R2068" s="7">
        <x:v>446.30000000000001</x:v>
      </x:c>
      <x:c r="S2068" s="5" t="s">
        <x:v>49</x:v>
      </x:c>
      <x:c r="T2068" s="7">
        <x:v>73104.899999999994</x:v>
      </x:c>
      <x:c r="U2068" s="6"/>
      <x:c r="V2068" s="6"/>
      <x:c r="W2068" s="5" t="s">
        <x:v>50</x:v>
      </x:c>
      <x:c r="X2068" s="5" t="s">
        <x:v>70</x:v>
      </x:c>
    </x:row>
    <x:row r="2069">
      <x:c r="A2069" s="5" t="s">
        <x:v>3622</x:v>
      </x:c>
      <x:c r="B2069" s="5">
        <x:v>45843</x:v>
      </x:c>
      <x:c r="C2069" s="5" t="s">
        <x:v>144</x:v>
      </x:c>
      <x:c r="D2069" s="5" t="s">
        <x:v>145</x:v>
      </x:c>
      <x:c r="E2069" s="5" t="s">
        <x:v>55</x:v>
      </x:c>
      <x:c r="F2069" s="5" t="s">
        <x:v>66</x:v>
      </x:c>
      <x:c r="G2069" s="5" t="s">
        <x:v>2646</x:v>
      </x:c>
      <x:c r="H2069" s="5" t="s">
        <x:v>43</x:v>
      </x:c>
      <x:c r="I2069" s="5" t="s">
        <x:v>467</x:v>
      </x:c>
      <x:c r="J2069" s="5" t="s">
        <x:v>74</x:v>
      </x:c>
      <x:c r="K2069" s="5" t="s">
        <x:v>61</x:v>
      </x:c>
      <x:c r="L2069" s="5" t="s">
        <x:v>47</x:v>
      </x:c>
      <x:c r="M2069" s="5" t="s">
        <x:v>222</x:v>
      </x:c>
      <x:c r="N2069" s="6">
        <x:v>-1</x:v>
      </x:c>
      <x:c r="O2069" s="7">
        <x:v>83.569999999999993</x:v>
      </x:c>
      <x:c r="P2069" s="8">
        <x:v>0</x:v>
      </x:c>
      <x:c r="Q2069" s="7">
        <x:v>61.450000000000003</x:v>
      </x:c>
      <x:c r="R2069" s="7">
        <x:v>-83.569999999999993</x:v>
      </x:c>
      <x:c r="S2069" s="5" t="s">
        <x:v>49</x:v>
      </x:c>
      <x:c r="T2069" s="7">
        <x:v>64982.790000000001</x:v>
      </x:c>
      <x:c r="U2069" s="6"/>
      <x:c r="V2069" s="6"/>
      <x:c r="W2069" s="5" t="s">
        <x:v>96</x:v>
      </x:c>
      <x:c r="X2069" s="5" t="s">
        <x:v>80</x:v>
      </x:c>
    </x:row>
    <x:row r="2070">
      <x:c r="A2070" s="5" t="s">
        <x:v>3623</x:v>
      </x:c>
      <x:c r="B2070" s="5">
        <x:v>45753</x:v>
      </x:c>
      <x:c r="C2070" s="5" t="s">
        <x:v>138</x:v>
      </x:c>
      <x:c r="D2070" s="5" t="s">
        <x:v>139</x:v>
      </x:c>
      <x:c r="E2070" s="5" t="s">
        <x:v>90</x:v>
      </x:c>
      <x:c r="F2070" s="5" t="s">
        <x:v>41</x:v>
      </x:c>
      <x:c r="G2070" s="5" t="s">
        <x:v>3624</x:v>
      </x:c>
      <x:c r="H2070" s="5" t="s">
        <x:v>104</x:v>
      </x:c>
      <x:c r="I2070" s="5" t="s">
        <x:v>1109</x:v>
      </x:c>
      <x:c r="J2070" s="5" t="s">
        <x:v>93</x:v>
      </x:c>
      <x:c r="K2070" s="5" t="s">
        <x:v>61</x:v>
      </x:c>
      <x:c r="L2070" s="5" t="s">
        <x:v>16</x:v>
      </x:c>
      <x:c r="M2070" s="5" t="s">
        <x:v>118</x:v>
      </x:c>
      <x:c r="N2070" s="6">
        <x:v>1</x:v>
      </x:c>
      <x:c r="O2070" s="7">
        <x:v>28.809999999999999</x:v>
      </x:c>
      <x:c r="P2070" s="8">
        <x:v>0</x:v>
      </x:c>
      <x:c r="Q2070" s="7">
        <x:v>14.08</x:v>
      </x:c>
      <x:c r="R2070" s="7">
        <x:v>28.809999999999999</x:v>
      </x:c>
      <x:c r="S2070" s="5" t="s">
        <x:v>49</x:v>
      </x:c>
      <x:c r="T2070" s="7">
        <x:v>136612.60999999999</x:v>
      </x:c>
      <x:c r="U2070" s="6"/>
      <x:c r="V2070" s="6"/>
      <x:c r="W2070" s="5" t="s">
        <x:v>50</x:v>
      </x:c>
      <x:c r="X2070" s="5" t="s">
        <x:v>80</x:v>
      </x:c>
    </x:row>
    <x:row r="2071">
      <x:c r="A2071" s="5" t="s">
        <x:v>3625</x:v>
      </x:c>
      <x:c r="B2071" s="5">
        <x:v>45368</x:v>
      </x:c>
      <x:c r="C2071" s="5" t="s">
        <x:v>88</x:v>
      </x:c>
      <x:c r="D2071" s="5" t="s">
        <x:v>89</x:v>
      </x:c>
      <x:c r="E2071" s="5" t="s">
        <x:v>90</x:v>
      </x:c>
      <x:c r="F2071" s="5" t="s">
        <x:v>56</x:v>
      </x:c>
      <x:c r="G2071" s="5" t="s">
        <x:v>807</x:v>
      </x:c>
      <x:c r="H2071" s="5" t="s">
        <x:v>78</x:v>
      </x:c>
      <x:c r="I2071" s="5" t="s">
        <x:v>1505</x:v>
      </x:c>
      <x:c r="J2071" s="5" t="s">
        <x:v>60</x:v>
      </x:c>
      <x:c r="K2071" s="5" t="s">
        <x:v>86</x:v>
      </x:c>
      <x:c r="L2071" s="5" t="s">
        <x:v>16</x:v>
      </x:c>
      <x:c r="M2071" s="5" t="s">
        <x:v>236</x:v>
      </x:c>
      <x:c r="N2071" s="6">
        <x:v>1</x:v>
      </x:c>
      <x:c r="O2071" s="7">
        <x:v>217.16</x:v>
      </x:c>
      <x:c r="P2071" s="8">
        <x:v>0.25</x:v>
      </x:c>
      <x:c r="Q2071" s="7">
        <x:v>157.96000000000001</x:v>
      </x:c>
      <x:c r="R2071" s="7">
        <x:v>162.87</x:v>
      </x:c>
      <x:c r="S2071" s="5" t="s">
        <x:v>49</x:v>
      </x:c>
      <x:c r="T2071" s="7">
        <x:v>183066.56</x:v>
      </x:c>
      <x:c r="U2071" s="6">
        <x:v>140</x:v>
      </x:c>
      <x:c r="V2071" s="6">
        <x:v>27</x:v>
      </x:c>
      <x:c r="W2071" s="5" t="s">
        <x:v>50</x:v>
      </x:c>
      <x:c r="X2071" s="5" t="s">
        <x:v>51</x:v>
      </x:c>
    </x:row>
    <x:row r="2072">
      <x:c r="A2072" s="5" t="s">
        <x:v>3626</x:v>
      </x:c>
      <x:c r="B2072" s="5">
        <x:v>45559</x:v>
      </x:c>
      <x:c r="C2072" s="5" t="s">
        <x:v>100</x:v>
      </x:c>
      <x:c r="D2072" s="5" t="s">
        <x:v>101</x:v>
      </x:c>
      <x:c r="E2072" s="5" t="s">
        <x:v>90</x:v>
      </x:c>
      <x:c r="F2072" s="5" t="s">
        <x:v>102</x:v>
      </x:c>
      <x:c r="G2072" s="5" t="s">
        <x:v>1715</x:v>
      </x:c>
      <x:c r="H2072" s="5" t="s">
        <x:v>104</x:v>
      </x:c>
      <x:c r="I2072" s="5" t="s">
        <x:v>176</x:v>
      </x:c>
      <x:c r="J2072" s="5" t="s">
        <x:v>93</x:v>
      </x:c>
      <x:c r="K2072" s="5" t="s">
        <x:v>86</x:v>
      </x:c>
      <x:c r="L2072" s="5" t="s">
        <x:v>16</x:v>
      </x:c>
      <x:c r="M2072" s="5" t="s">
        <x:v>154</x:v>
      </x:c>
      <x:c r="N2072" s="6">
        <x:v>1</x:v>
      </x:c>
      <x:c r="O2072" s="7">
        <x:v>37.700000000000003</x:v>
      </x:c>
      <x:c r="P2072" s="8">
        <x:v>0</x:v>
      </x:c>
      <x:c r="Q2072" s="7">
        <x:v>18.460000000000001</x:v>
      </x:c>
      <x:c r="R2072" s="7">
        <x:v>37.700000000000003</x:v>
      </x:c>
      <x:c r="S2072" s="5" t="s">
        <x:v>49</x:v>
      </x:c>
      <x:c r="T2072" s="7">
        <x:v>179527.31</x:v>
      </x:c>
      <x:c r="U2072" s="6"/>
      <x:c r="V2072" s="6"/>
      <x:c r="W2072" s="5" t="s">
        <x:v>50</x:v>
      </x:c>
      <x:c r="X2072" s="5" t="s">
        <x:v>70</x:v>
      </x:c>
    </x:row>
    <x:row r="2073">
      <x:c r="A2073" s="5" t="s">
        <x:v>3627</x:v>
      </x:c>
      <x:c r="B2073" s="5">
        <x:v>45577</x:v>
      </x:c>
      <x:c r="C2073" s="5" t="s">
        <x:v>88</x:v>
      </x:c>
      <x:c r="D2073" s="5" t="s">
        <x:v>89</x:v>
      </x:c>
      <x:c r="E2073" s="5" t="s">
        <x:v>90</x:v>
      </x:c>
      <x:c r="F2073" s="5" t="s">
        <x:v>56</x:v>
      </x:c>
      <x:c r="G2073" s="5" t="s">
        <x:v>3628</x:v>
      </x:c>
      <x:c r="H2073" s="5" t="s">
        <x:v>58</x:v>
      </x:c>
      <x:c r="I2073" s="5" t="s">
        <x:v>121</x:v>
      </x:c>
      <x:c r="J2073" s="5" t="s">
        <x:v>93</x:v>
      </x:c>
      <x:c r="K2073" s="5" t="s">
        <x:v>46</x:v>
      </x:c>
      <x:c r="L2073" s="5" t="s">
        <x:v>16</x:v>
      </x:c>
      <x:c r="M2073" s="5" t="s">
        <x:v>189</x:v>
      </x:c>
      <x:c r="N2073" s="6">
        <x:v>0</x:v>
      </x:c>
      <x:c r="O2073" s="7">
        <x:v>24.780000000000001</x:v>
      </x:c>
      <x:c r="P2073" s="8">
        <x:v>0</x:v>
      </x:c>
      <x:c r="Q2073" s="7">
        <x:v>18.82</x:v>
      </x:c>
      <x:c r="R2073" s="7">
        <x:v>0</x:v>
      </x:c>
      <x:c r="S2073" s="5" t="s">
        <x:v>49</x:v>
      </x:c>
      <x:c r="T2073" s="7">
        <x:v>157359.17999999999</x:v>
      </x:c>
      <x:c r="U2073" s="6"/>
      <x:c r="V2073" s="6"/>
      <x:c r="W2073" s="5" t="s">
        <x:v>151</x:v>
      </x:c>
      <x:c r="X2073" s="5" t="s">
        <x:v>70</x:v>
      </x:c>
    </x:row>
    <x:row r="2074">
      <x:c r="A2074" s="5" t="s">
        <x:v>3629</x:v>
      </x:c>
      <x:c r="B2074" s="5">
        <x:v>45722</x:v>
      </x:c>
      <x:c r="C2074" s="5" t="s">
        <x:v>178</x:v>
      </x:c>
      <x:c r="D2074" s="5" t="s">
        <x:v>179</x:v>
      </x:c>
      <x:c r="E2074" s="5" t="s">
        <x:v>90</x:v>
      </x:c>
      <x:c r="F2074" s="5" t="s">
        <x:v>66</x:v>
      </x:c>
      <x:c r="G2074" s="5" t="s">
        <x:v>1745</x:v>
      </x:c>
      <x:c r="H2074" s="5" t="s">
        <x:v>78</x:v>
      </x:c>
      <x:c r="I2074" s="5" t="s">
        <x:v>482</x:v>
      </x:c>
      <x:c r="J2074" s="5" t="s">
        <x:v>60</x:v>
      </x:c>
      <x:c r="K2074" s="5" t="s">
        <x:v>86</x:v>
      </x:c>
      <x:c r="L2074" s="5" t="s">
        <x:v>16</x:v>
      </x:c>
      <x:c r="M2074" s="5" t="s">
        <x:v>198</x:v>
      </x:c>
      <x:c r="N2074" s="6">
        <x:v>5</x:v>
      </x:c>
      <x:c r="O2074" s="7">
        <x:v>226.75999999999999</x:v>
      </x:c>
      <x:c r="P2074" s="8">
        <x:v>0.14999999999999999</x:v>
      </x:c>
      <x:c r="Q2074" s="7">
        <x:v>167.96000000000001</x:v>
      </x:c>
      <x:c r="R2074" s="7">
        <x:v>963.73000000000002</x:v>
      </x:c>
      <x:c r="S2074" s="5" t="s">
        <x:v>49</x:v>
      </x:c>
      <x:c r="T2074" s="7">
        <x:v>196115.37</x:v>
      </x:c>
      <x:c r="U2074" s="6"/>
      <x:c r="V2074" s="6"/>
      <x:c r="W2074" s="5" t="s">
        <x:v>50</x:v>
      </x:c>
      <x:c r="X2074" s="5" t="s">
        <x:v>97</x:v>
      </x:c>
    </x:row>
    <x:row r="2075">
      <x:c r="A2075" s="5" t="s">
        <x:v>3630</x:v>
      </x:c>
      <x:c r="B2075" s="5">
        <x:v>46170</x:v>
      </x:c>
      <x:c r="C2075" s="5" t="s">
        <x:v>283</x:v>
      </x:c>
      <x:c r="D2075" s="5" t="s">
        <x:v>284</x:v>
      </x:c>
      <x:c r="E2075" s="5" t="s">
        <x:v>55</x:v>
      </x:c>
      <x:c r="F2075" s="5" t="s">
        <x:v>56</x:v>
      </x:c>
      <x:c r="G2075" s="5" t="s">
        <x:v>3631</x:v>
      </x:c>
      <x:c r="H2075" s="5" t="s">
        <x:v>78</x:v>
      </x:c>
      <x:c r="I2075" s="5" t="s">
        <x:v>207</x:v>
      </x:c>
      <x:c r="J2075" s="5" t="s">
        <x:v>60</x:v>
      </x:c>
      <x:c r="K2075" s="5" t="s">
        <x:v>86</x:v>
      </x:c>
      <x:c r="L2075" s="5" t="s">
        <x:v>47</x:v>
      </x:c>
      <x:c r="M2075" s="5" t="s">
        <x:v>266</x:v>
      </x:c>
      <x:c r="N2075" s="6">
        <x:v>1</x:v>
      </x:c>
      <x:c r="O2075" s="7">
        <x:v>218.08000000000001</x:v>
      </x:c>
      <x:c r="P2075" s="8">
        <x:v>0.25</x:v>
      </x:c>
      <x:c r="Q2075" s="7">
        <x:v>118.39</x:v>
      </x:c>
      <x:c r="R2075" s="7">
        <x:v>163.56</x:v>
      </x:c>
      <x:c r="S2075" s="5" t="s">
        <x:v>49</x:v>
      </x:c>
      <x:c r="T2075" s="7">
        <x:v>61129.260000000002</x:v>
      </x:c>
      <x:c r="U2075" s="6"/>
      <x:c r="V2075" s="6"/>
      <x:c r="W2075" s="5" t="s">
        <x:v>50</x:v>
      </x:c>
      <x:c r="X2075" s="5" t="s">
        <x:v>70</x:v>
      </x:c>
    </x:row>
    <x:row r="2076">
      <x:c r="A2076" s="5" t="s">
        <x:v>3632</x:v>
      </x:c>
      <x:c r="B2076" s="5">
        <x:v>45303</x:v>
      </x:c>
      <x:c r="C2076" s="5" t="s">
        <x:v>88</x:v>
      </x:c>
      <x:c r="D2076" s="5" t="s">
        <x:v>89</x:v>
      </x:c>
      <x:c r="E2076" s="5" t="s">
        <x:v>90</x:v>
      </x:c>
      <x:c r="F2076" s="5" t="s">
        <x:v>56</x:v>
      </x:c>
      <x:c r="G2076" s="5" t="s">
        <x:v>352</x:v>
      </x:c>
      <x:c r="H2076" s="5" t="s">
        <x:v>58</x:v>
      </x:c>
      <x:c r="I2076" s="5" t="s">
        <x:v>176</x:v>
      </x:c>
      <x:c r="J2076" s="5" t="s">
        <x:v>93</x:v>
      </x:c>
      <x:c r="K2076" s="5" t="s">
        <x:v>86</x:v>
      </x:c>
      <x:c r="L2076" s="5" t="s">
        <x:v>94</x:v>
      </x:c>
      <x:c r="M2076" s="5" t="s">
        <x:v>419</x:v>
      </x:c>
      <x:c r="N2076" s="6">
        <x:v>2</x:v>
      </x:c>
      <x:c r="O2076" s="7">
        <x:v>35.049999999999997</x:v>
      </x:c>
      <x:c r="P2076" s="8">
        <x:v>0</x:v>
      </x:c>
      <x:c r="Q2076" s="7">
        <x:v>18.460000000000001</x:v>
      </x:c>
      <x:c r="R2076" s="7">
        <x:v>70.099999999999994</x:v>
      </x:c>
      <x:c r="S2076" s="5" t="s">
        <x:v>49</x:v>
      </x:c>
      <x:c r="T2076" s="7">
        <x:v>61584.269999999997</x:v>
      </x:c>
      <x:c r="U2076" s="6"/>
      <x:c r="V2076" s="6"/>
      <x:c r="W2076" s="5" t="s">
        <x:v>50</x:v>
      </x:c>
      <x:c r="X2076" s="5" t="s">
        <x:v>51</x:v>
      </x:c>
    </x:row>
    <x:row r="2077">
      <x:c r="A2077" s="5" t="s">
        <x:v>3633</x:v>
      </x:c>
      <x:c r="B2077" s="5">
        <x:v>45335</x:v>
      </x:c>
      <x:c r="C2077" s="5" t="s">
        <x:v>82</x:v>
      </x:c>
      <x:c r="D2077" s="5" t="s">
        <x:v>83</x:v>
      </x:c>
      <x:c r="E2077" s="5" t="s">
        <x:v>40</x:v>
      </x:c>
      <x:c r="F2077" s="5" t="s">
        <x:v>56</x:v>
      </x:c>
      <x:c r="G2077" s="5" t="s">
        <x:v>1947</x:v>
      </x:c>
      <x:c r="H2077" s="5" t="s">
        <x:v>78</x:v>
      </x:c>
      <x:c r="I2077" s="5" t="s">
        <x:v>392</x:v>
      </x:c>
      <x:c r="J2077" s="5" t="s">
        <x:v>74</x:v>
      </x:c>
      <x:c r="K2077" s="5" t="s">
        <x:v>86</x:v>
      </x:c>
      <x:c r="L2077" s="5" t="s">
        <x:v>16</x:v>
      </x:c>
      <x:c r="M2077" s="5" t="s">
        <x:v>62</x:v>
      </x:c>
      <x:c r="N2077" s="6">
        <x:v>4</x:v>
      </x:c>
      <x:c r="O2077" s="7">
        <x:v>39.619999999999997</x:v>
      </x:c>
      <x:c r="P2077" s="8">
        <x:v>0.20000000000000001</x:v>
      </x:c>
      <x:c r="Q2077" s="7">
        <x:v>20.899999999999999</x:v>
      </x:c>
      <x:c r="R2077" s="7">
        <x:v>126.78</x:v>
      </x:c>
      <x:c r="S2077" s="5" t="s">
        <x:v>49</x:v>
      </x:c>
      <x:c r="T2077" s="7">
        <x:v>141901.59</x:v>
      </x:c>
      <x:c r="U2077" s="6"/>
      <x:c r="V2077" s="6"/>
      <x:c r="W2077" s="5" t="s">
        <x:v>50</x:v>
      </x:c>
      <x:c r="X2077" s="5" t="s">
        <x:v>80</x:v>
      </x:c>
    </x:row>
    <x:row r="2078">
      <x:c r="A2078" s="5" t="s">
        <x:v>3634</x:v>
      </x:c>
      <x:c r="B2078" s="5">
        <x:v>46008</x:v>
      </x:c>
      <x:c r="C2078" s="5" t="s">
        <x:v>127</x:v>
      </x:c>
      <x:c r="D2078" s="5" t="s">
        <x:v>128</x:v>
      </x:c>
      <x:c r="E2078" s="5" t="s">
        <x:v>55</x:v>
      </x:c>
      <x:c r="F2078" s="5" t="s">
        <x:v>41</x:v>
      </x:c>
      <x:c r="G2078" s="5" t="s">
        <x:v>1231</x:v>
      </x:c>
      <x:c r="H2078" s="5" t="s">
        <x:v>78</x:v>
      </x:c>
      <x:c r="I2078" s="5" t="s">
        <x:v>294</x:v>
      </x:c>
      <x:c r="J2078" s="5" t="s">
        <x:v>116</x:v>
      </x:c>
      <x:c r="K2078" s="5" t="s">
        <x:v>117</x:v>
      </x:c>
      <x:c r="L2078" s="5" t="s">
        <x:v>94</x:v>
      </x:c>
      <x:c r="M2078" s="5" t="s">
        <x:v>222</x:v>
      </x:c>
      <x:c r="N2078" s="6">
        <x:v>1</x:v>
      </x:c>
      <x:c r="O2078" s="7">
        <x:v>306.57999999999998</x:v>
      </x:c>
      <x:c r="P2078" s="8">
        <x:v>0.25</x:v>
      </x:c>
      <x:c r="Q2078" s="7">
        <x:v>154.37</x:v>
      </x:c>
      <x:c r="R2078" s="7">
        <x:v>229.94</x:v>
      </x:c>
      <x:c r="S2078" s="5" t="s">
        <x:v>49</x:v>
      </x:c>
      <x:c r="T2078" s="7">
        <x:v>76078.979999999996</x:v>
      </x:c>
      <x:c r="U2078" s="6"/>
      <x:c r="V2078" s="6"/>
      <x:c r="W2078" s="5" t="s">
        <x:v>50</x:v>
      </x:c>
      <x:c r="X2078" s="5" t="s">
        <x:v>80</x:v>
      </x:c>
    </x:row>
    <x:row r="2079">
      <x:c r="A2079" s="5" t="s">
        <x:v>3635</x:v>
      </x:c>
      <x:c r="B2079" s="5">
        <x:v>45607</x:v>
      </x:c>
      <x:c r="C2079" s="5" t="s">
        <x:v>178</x:v>
      </x:c>
      <x:c r="D2079" s="5" t="s">
        <x:v>179</x:v>
      </x:c>
      <x:c r="E2079" s="5" t="s">
        <x:v>90</x:v>
      </x:c>
      <x:c r="F2079" s="5" t="s">
        <x:v>66</x:v>
      </x:c>
      <x:c r="G2079" s="5" t="s">
        <x:v>1144</x:v>
      </x:c>
      <x:c r="H2079" s="5" t="s">
        <x:v>58</x:v>
      </x:c>
      <x:c r="I2079" s="5" t="s">
        <x:v>392</x:v>
      </x:c>
      <x:c r="J2079" s="5" t="s">
        <x:v>74</x:v>
      </x:c>
      <x:c r="K2079" s="5" t="s">
        <x:v>86</x:v>
      </x:c>
      <x:c r="L2079" s="5" t="s">
        <x:v>47</x:v>
      </x:c>
      <x:c r="M2079" s="5" t="s">
        <x:v>384</x:v>
      </x:c>
      <x:c r="N2079" s="6">
        <x:v>1</x:v>
      </x:c>
      <x:c r="O2079" s="7">
        <x:v>41.619999999999997</x:v>
      </x:c>
      <x:c r="P2079" s="8">
        <x:v>0.25</x:v>
      </x:c>
      <x:c r="Q2079" s="7">
        <x:v>20.899999999999999</x:v>
      </x:c>
      <x:c r="R2079" s="7">
        <x:v>31.210000000000001</x:v>
      </x:c>
      <x:c r="S2079" s="5" t="s">
        <x:v>49</x:v>
      </x:c>
      <x:c r="T2079" s="7">
        <x:v>96017.009999999995</x:v>
      </x:c>
      <x:c r="U2079" s="6"/>
      <x:c r="V2079" s="6"/>
      <x:c r="W2079" s="5" t="s">
        <x:v>50</x:v>
      </x:c>
      <x:c r="X2079" s="5" t="s">
        <x:v>51</x:v>
      </x:c>
    </x:row>
    <x:row r="2080">
      <x:c r="A2080" s="5" t="s">
        <x:v>3636</x:v>
      </x:c>
      <x:c r="B2080" s="5">
        <x:v>45549</x:v>
      </x:c>
      <x:c r="C2080" s="5" t="s">
        <x:v>38</x:v>
      </x:c>
      <x:c r="D2080" s="5" t="s">
        <x:v>39</x:v>
      </x:c>
      <x:c r="E2080" s="5" t="s">
        <x:v>40</x:v>
      </x:c>
      <x:c r="F2080" s="5" t="s">
        <x:v>41</x:v>
      </x:c>
      <x:c r="G2080" s="5" t="s">
        <x:v>2593</x:v>
      </x:c>
      <x:c r="H2080" s="5" t="s">
        <x:v>104</x:v>
      </x:c>
      <x:c r="I2080" s="5" t="s">
        <x:v>321</x:v>
      </x:c>
      <x:c r="J2080" s="5" t="s">
        <x:v>45</x:v>
      </x:c>
      <x:c r="K2080" s="5" t="s">
        <x:v>86</x:v>
      </x:c>
      <x:c r="L2080" s="5" t="s">
        <x:v>94</x:v>
      </x:c>
      <x:c r="M2080" s="5" t="s">
        <x:v>198</x:v>
      </x:c>
      <x:c r="N2080" s="6">
        <x:v>1</x:v>
      </x:c>
      <x:c r="O2080" s="7">
        <x:v>460.95999999999998</x:v>
      </x:c>
      <x:c r="P2080" s="8">
        <x:v>0.20000000000000001</x:v>
      </x:c>
      <x:c r="Q2080" s="7">
        <x:v>241.94999999999999</x:v>
      </x:c>
      <x:c r="R2080" s="7">
        <x:v>368.76999999999998</x:v>
      </x:c>
      <x:c r="S2080" s="5" t="s">
        <x:v>49</x:v>
      </x:c>
      <x:c r="T2080" s="7">
        <x:v>84834.350000000006</x:v>
      </x:c>
      <x:c r="U2080" s="6"/>
      <x:c r="V2080" s="6"/>
      <x:c r="W2080" s="5" t="s">
        <x:v>50</x:v>
      </x:c>
      <x:c r="X2080" s="5" t="s">
        <x:v>80</x:v>
      </x:c>
    </x:row>
    <x:row r="2081">
      <x:c r="A2081" s="5" t="s">
        <x:v>3637</x:v>
      </x:c>
      <x:c r="B2081" s="5">
        <x:v>45872</x:v>
      </x:c>
      <x:c r="C2081" s="5" t="s">
        <x:v>88</x:v>
      </x:c>
      <x:c r="D2081" s="5" t="s">
        <x:v>89</x:v>
      </x:c>
      <x:c r="E2081" s="5" t="s">
        <x:v>90</x:v>
      </x:c>
      <x:c r="F2081" s="5" t="s">
        <x:v>56</x:v>
      </x:c>
      <x:c r="G2081" s="5" t="s">
        <x:v>423</x:v>
      </x:c>
      <x:c r="H2081" s="5" t="s">
        <x:v>43</x:v>
      </x:c>
      <x:c r="I2081" s="5" t="s">
        <x:v>207</x:v>
      </x:c>
      <x:c r="J2081" s="5" t="s">
        <x:v>60</x:v>
      </x:c>
      <x:c r="K2081" s="5" t="s">
        <x:v>86</x:v>
      </x:c>
      <x:c r="L2081" s="5" t="s">
        <x:v>94</x:v>
      </x:c>
      <x:c r="M2081" s="5" t="s">
        <x:v>350</x:v>
      </x:c>
      <x:c r="N2081" s="6">
        <x:v>1</x:v>
      </x:c>
      <x:c r="O2081" s="7">
        <x:v>226</x:v>
      </x:c>
      <x:c r="P2081" s="8">
        <x:v>0.25</x:v>
      </x:c>
      <x:c r="Q2081" s="7">
        <x:v>118.39</x:v>
      </x:c>
      <x:c r="R2081" s="7">
        <x:v>169.5</x:v>
      </x:c>
      <x:c r="S2081" s="5" t="s">
        <x:v>49</x:v>
      </x:c>
      <x:c r="T2081" s="7">
        <x:v>76669.070000000007</x:v>
      </x:c>
      <x:c r="U2081" s="6"/>
      <x:c r="V2081" s="6"/>
      <x:c r="W2081" s="5" t="s">
        <x:v>50</x:v>
      </x:c>
      <x:c r="X2081" s="5" t="s">
        <x:v>80</x:v>
      </x:c>
    </x:row>
    <x:row r="2082">
      <x:c r="A2082" s="5" t="s">
        <x:v>3638</x:v>
      </x:c>
      <x:c r="B2082" s="5">
        <x:v>46092</x:v>
      </x:c>
      <x:c r="C2082" s="5" t="s">
        <x:v>53</x:v>
      </x:c>
      <x:c r="D2082" s="5" t="s">
        <x:v>54</x:v>
      </x:c>
      <x:c r="E2082" s="5" t="s">
        <x:v>55</x:v>
      </x:c>
      <x:c r="F2082" s="5" t="s">
        <x:v>56</x:v>
      </x:c>
      <x:c r="G2082" s="5" t="s">
        <x:v>3639</x:v>
      </x:c>
      <x:c r="H2082" s="5" t="s">
        <x:v>43</x:v>
      </x:c>
      <x:c r="I2082" s="5" t="s">
        <x:v>313</x:v>
      </x:c>
      <x:c r="J2082" s="5" t="s">
        <x:v>60</x:v>
      </x:c>
      <x:c r="K2082" s="5" t="s">
        <x:v>61</x:v>
      </x:c>
      <x:c r="L2082" s="5" t="s">
        <x:v>16</x:v>
      </x:c>
      <x:c r="M2082" s="5" t="s">
        <x:v>471</x:v>
      </x:c>
      <x:c r="N2082" s="6">
        <x:v>1</x:v>
      </x:c>
      <x:c r="O2082" s="7">
        <x:v>129.06</x:v>
      </x:c>
      <x:c r="P2082" s="8">
        <x:v>0.14999999999999999</x:v>
      </x:c>
      <x:c r="Q2082" s="7">
        <x:v>102.78</x:v>
      </x:c>
      <x:c r="R2082" s="7">
        <x:v>109.7</x:v>
      </x:c>
      <x:c r="S2082" s="5" t="s">
        <x:v>49</x:v>
      </x:c>
      <x:c r="T2082" s="7">
        <x:v>120795.64999999999</x:v>
      </x:c>
      <x:c r="U2082" s="6"/>
      <x:c r="V2082" s="6"/>
      <x:c r="W2082" s="5" t="s">
        <x:v>50</x:v>
      </x:c>
      <x:c r="X2082" s="5" t="s">
        <x:v>51</x:v>
      </x:c>
    </x:row>
    <x:row r="2083">
      <x:c r="A2083" s="5" t="s">
        <x:v>3640</x:v>
      </x:c>
      <x:c r="B2083" s="5">
        <x:v>45776</x:v>
      </x:c>
      <x:c r="C2083" s="5" t="s">
        <x:v>194</x:v>
      </x:c>
      <x:c r="D2083" s="5" t="s">
        <x:v>195</x:v>
      </x:c>
      <x:c r="E2083" s="5" t="s">
        <x:v>90</x:v>
      </x:c>
      <x:c r="F2083" s="5" t="s">
        <x:v>158</x:v>
      </x:c>
      <x:c r="G2083" s="5" t="s">
        <x:v>524</x:v>
      </x:c>
      <x:c r="H2083" s="5" t="s">
        <x:v>43</x:v>
      </x:c>
      <x:c r="I2083" s="5" t="s">
        <x:v>328</x:v>
      </x:c>
      <x:c r="J2083" s="5" t="s">
        <x:v>116</x:v>
      </x:c>
      <x:c r="K2083" s="5" t="s">
        <x:v>46</x:v>
      </x:c>
      <x:c r="L2083" s="5" t="s">
        <x:v>16</x:v>
      </x:c>
      <x:c r="M2083" s="5" t="s">
        <x:v>189</x:v>
      </x:c>
      <x:c r="N2083" s="6">
        <x:v>1</x:v>
      </x:c>
      <x:c r="O2083" s="7">
        <x:v>156.78</x:v>
      </x:c>
      <x:c r="P2083" s="8">
        <x:v>0.14999999999999999</x:v>
      </x:c>
      <x:c r="Q2083" s="7">
        <x:v>106.98</x:v>
      </x:c>
      <x:c r="R2083" s="7">
        <x:v>133.25999999999999</x:v>
      </x:c>
      <x:c r="S2083" s="5" t="s">
        <x:v>49</x:v>
      </x:c>
      <x:c r="T2083" s="7">
        <x:v>159399.70999999999</x:v>
      </x:c>
      <x:c r="U2083" s="6">
        <x:v>123</x:v>
      </x:c>
      <x:c r="V2083" s="6">
        <x:v>7</x:v>
      </x:c>
      <x:c r="W2083" s="5" t="s">
        <x:v>50</x:v>
      </x:c>
      <x:c r="X2083" s="5" t="s">
        <x:v>97</x:v>
      </x:c>
    </x:row>
    <x:row r="2084">
      <x:c r="A2084" s="5" t="s">
        <x:v>3641</x:v>
      </x:c>
      <x:c r="B2084" s="5">
        <x:v>45937</x:v>
      </x:c>
      <x:c r="C2084" s="5" t="s">
        <x:v>156</x:v>
      </x:c>
      <x:c r="D2084" s="5" t="s">
        <x:v>157</x:v>
      </x:c>
      <x:c r="E2084" s="5" t="s">
        <x:v>55</x:v>
      </x:c>
      <x:c r="F2084" s="5" t="s">
        <x:v>158</x:v>
      </x:c>
      <x:c r="G2084" s="5" t="s">
        <x:v>3642</x:v>
      </x:c>
      <x:c r="H2084" s="5" t="s">
        <x:v>43</x:v>
      </x:c>
      <x:c r="I2084" s="5" t="s">
        <x:v>297</x:v>
      </x:c>
      <x:c r="J2084" s="5" t="s">
        <x:v>45</x:v>
      </x:c>
      <x:c r="K2084" s="5" t="s">
        <x:v>46</x:v>
      </x:c>
      <x:c r="L2084" s="5" t="s">
        <x:v>16</x:v>
      </x:c>
      <x:c r="M2084" s="5" t="s">
        <x:v>384</x:v>
      </x:c>
      <x:c r="N2084" s="6">
        <x:v>1</x:v>
      </x:c>
      <x:c r="O2084" s="7">
        <x:v>189.74000000000001</x:v>
      </x:c>
      <x:c r="P2084" s="8">
        <x:v>5.0000000000000003e-002</x:v>
      </x:c>
      <x:c r="Q2084" s="7">
        <x:v>115.70999999999999</x:v>
      </x:c>
      <x:c r="R2084" s="7">
        <x:v>180.25</x:v>
      </x:c>
      <x:c r="S2084" s="5" t="s">
        <x:v>49</x:v>
      </x:c>
      <x:c r="T2084" s="7">
        <x:v>166027.73000000001</x:v>
      </x:c>
      <x:c r="U2084" s="6"/>
      <x:c r="V2084" s="6"/>
      <x:c r="W2084" s="5" t="s">
        <x:v>50</x:v>
      </x:c>
      <x:c r="X2084" s="5" t="s">
        <x:v>97</x:v>
      </x:c>
    </x:row>
    <x:row r="2085">
      <x:c r="A2085" s="5" t="s">
        <x:v>3643</x:v>
      </x:c>
      <x:c r="B2085" s="5">
        <x:v>45813</x:v>
      </x:c>
      <x:c r="C2085" s="5" t="s">
        <x:v>38</x:v>
      </x:c>
      <x:c r="D2085" s="5" t="s">
        <x:v>39</x:v>
      </x:c>
      <x:c r="E2085" s="5" t="s">
        <x:v>40</x:v>
      </x:c>
      <x:c r="F2085" s="5" t="s">
        <x:v>41</x:v>
      </x:c>
      <x:c r="G2085" s="5" t="s">
        <x:v>407</x:v>
      </x:c>
      <x:c r="H2085" s="5" t="s">
        <x:v>78</x:v>
      </x:c>
      <x:c r="I2085" s="5" t="s">
        <x:v>294</x:v>
      </x:c>
      <x:c r="J2085" s="5" t="s">
        <x:v>116</x:v>
      </x:c>
      <x:c r="K2085" s="5" t="s">
        <x:v>117</x:v>
      </x:c>
      <x:c r="L2085" s="5" t="s">
        <x:v>94</x:v>
      </x:c>
      <x:c r="M2085" s="5" t="s">
        <x:v>281</x:v>
      </x:c>
      <x:c r="N2085" s="6">
        <x:v>1</x:v>
      </x:c>
      <x:c r="O2085" s="7">
        <x:v>271.12</x:v>
      </x:c>
      <x:c r="P2085" s="8">
        <x:v>5.0000000000000003e-002</x:v>
      </x:c>
      <x:c r="Q2085" s="7">
        <x:v>154.37</x:v>
      </x:c>
      <x:c r="R2085" s="7">
        <x:v>257.56</x:v>
      </x:c>
      <x:c r="S2085" s="5" t="s">
        <x:v>49</x:v>
      </x:c>
      <x:c r="T2085" s="7">
        <x:v>66741.529999999999</x:v>
      </x:c>
      <x:c r="U2085" s="6"/>
      <x:c r="V2085" s="6"/>
      <x:c r="W2085" s="5" t="s">
        <x:v>50</x:v>
      </x:c>
      <x:c r="X2085" s="5" t="s">
        <x:v>51</x:v>
      </x:c>
    </x:row>
    <x:row r="2086">
      <x:c r="A2086" s="5" t="s">
        <x:v>3644</x:v>
      </x:c>
      <x:c r="B2086" s="5">
        <x:v>45604</x:v>
      </x:c>
      <x:c r="C2086" s="5" t="s">
        <x:v>178</x:v>
      </x:c>
      <x:c r="D2086" s="5" t="s">
        <x:v>179</x:v>
      </x:c>
      <x:c r="E2086" s="5" t="s">
        <x:v>90</x:v>
      </x:c>
      <x:c r="F2086" s="5" t="s">
        <x:v>66</x:v>
      </x:c>
      <x:c r="G2086" s="5" t="s">
        <x:v>2360</x:v>
      </x:c>
      <x:c r="H2086" s="5" t="s">
        <x:v>104</x:v>
      </x:c>
      <x:c r="I2086" s="5" t="s">
        <x:v>488</x:v>
      </x:c>
      <x:c r="J2086" s="5" t="s">
        <x:v>74</x:v>
      </x:c>
      <x:c r="K2086" s="5" t="s">
        <x:v>117</x:v>
      </x:c>
      <x:c r="L2086" s="5" t="s">
        <x:v>47</x:v>
      </x:c>
      <x:c r="M2086" s="5" t="s">
        <x:v>189</x:v>
      </x:c>
      <x:c r="N2086" s="6">
        <x:v>1</x:v>
      </x:c>
      <x:c r="O2086" s="7">
        <x:v>59.439999999999998</x:v>
      </x:c>
      <x:c r="P2086" s="8">
        <x:v>0</x:v>
      </x:c>
      <x:c r="Q2086" s="7">
        <x:v>27.350000000000001</x:v>
      </x:c>
      <x:c r="R2086" s="7">
        <x:v>59.439999999999998</x:v>
      </x:c>
      <x:c r="S2086" s="5" t="s">
        <x:v>49</x:v>
      </x:c>
      <x:c r="T2086" s="7">
        <x:v>96017.009999999995</x:v>
      </x:c>
      <x:c r="U2086" s="6"/>
      <x:c r="V2086" s="6"/>
      <x:c r="W2086" s="5" t="s">
        <x:v>50</x:v>
      </x:c>
      <x:c r="X2086" s="5" t="s">
        <x:v>51</x:v>
      </x:c>
    </x:row>
    <x:row r="2087">
      <x:c r="A2087" s="5" t="s">
        <x:v>3645</x:v>
      </x:c>
      <x:c r="B2087" s="5">
        <x:v>45985</x:v>
      </x:c>
      <x:c r="C2087" s="5" t="s">
        <x:v>200</x:v>
      </x:c>
      <x:c r="D2087" s="5" t="s">
        <x:v>201</x:v>
      </x:c>
      <x:c r="E2087" s="5" t="s">
        <x:v>40</x:v>
      </x:c>
      <x:c r="F2087" s="5" t="s">
        <x:v>158</x:v>
      </x:c>
      <x:c r="G2087" s="5" t="s">
        <x:v>3646</x:v>
      </x:c>
      <x:c r="H2087" s="5" t="s">
        <x:v>43</x:v>
      </x:c>
      <x:c r="I2087" s="5" t="s">
        <x:v>229</x:v>
      </x:c>
      <x:c r="J2087" s="5" t="s">
        <x:v>93</x:v>
      </x:c>
      <x:c r="K2087" s="5" t="s">
        <x:v>46</x:v>
      </x:c>
      <x:c r="L2087" s="5" t="s">
        <x:v>16</x:v>
      </x:c>
      <x:c r="M2087" s="5" t="s">
        <x:v>142</x:v>
      </x:c>
      <x:c r="N2087" s="6">
        <x:v>2</x:v>
      </x:c>
      <x:c r="O2087" s="7">
        <x:v>8.3399999999999999</x:v>
      </x:c>
      <x:c r="P2087" s="8">
        <x:v>0.25</x:v>
      </x:c>
      <x:c r="Q2087" s="7">
        <x:v>6.0700000000000003</x:v>
      </x:c>
      <x:c r="R2087" s="7">
        <x:v>12.51</x:v>
      </x:c>
      <x:c r="S2087" s="5" t="s">
        <x:v>49</x:v>
      </x:c>
      <x:c r="T2087" s="7">
        <x:v>128542.39</x:v>
      </x:c>
      <x:c r="U2087" s="6"/>
      <x:c r="V2087" s="6"/>
      <x:c r="W2087" s="5" t="s">
        <x:v>50</x:v>
      </x:c>
      <x:c r="X2087" s="5" t="s">
        <x:v>80</x:v>
      </x:c>
    </x:row>
    <x:row r="2088">
      <x:c r="A2088" s="5" t="s">
        <x:v>3647</x:v>
      </x:c>
      <x:c r="B2088" s="5">
        <x:v>45934</x:v>
      </x:c>
      <x:c r="C2088" s="5" t="s">
        <x:v>88</x:v>
      </x:c>
      <x:c r="D2088" s="5" t="s">
        <x:v>89</x:v>
      </x:c>
      <x:c r="E2088" s="5" t="s">
        <x:v>90</x:v>
      </x:c>
      <x:c r="F2088" s="5" t="s">
        <x:v>56</x:v>
      </x:c>
      <x:c r="G2088" s="5" t="s">
        <x:v>3648</x:v>
      </x:c>
      <x:c r="H2088" s="5" t="s">
        <x:v>104</x:v>
      </x:c>
      <x:c r="I2088" s="5" t="s">
        <x:v>294</x:v>
      </x:c>
      <x:c r="J2088" s="5" t="s">
        <x:v>116</x:v>
      </x:c>
      <x:c r="K2088" s="5" t="s">
        <x:v>117</x:v>
      </x:c>
      <x:c r="L2088" s="5" t="s">
        <x:v>16</x:v>
      </x:c>
      <x:c r="M2088" s="5" t="s">
        <x:v>384</x:v>
      </x:c>
      <x:c r="N2088" s="6">
        <x:v>2</x:v>
      </x:c>
      <x:c r="O2088" s="7">
        <x:v>301.19999999999999</x:v>
      </x:c>
      <x:c r="P2088" s="8">
        <x:v>0</x:v>
      </x:c>
      <x:c r="Q2088" s="7">
        <x:v>154.37</x:v>
      </x:c>
      <x:c r="R2088" s="7">
        <x:v>602.39999999999998</x:v>
      </x:c>
      <x:c r="S2088" s="5" t="s">
        <x:v>49</x:v>
      </x:c>
      <x:c r="T2088" s="7">
        <x:v>153232.59</x:v>
      </x:c>
      <x:c r="U2088" s="6"/>
      <x:c r="V2088" s="6"/>
      <x:c r="W2088" s="5" t="s">
        <x:v>50</x:v>
      </x:c>
      <x:c r="X2088" s="5" t="s">
        <x:v>80</x:v>
      </x:c>
    </x:row>
    <x:row r="2089">
      <x:c r="A2089" s="5" t="s">
        <x:v>3649</x:v>
      </x:c>
      <x:c r="B2089" s="5">
        <x:v>45341</x:v>
      </x:c>
      <x:c r="C2089" s="5" t="s">
        <x:v>38</x:v>
      </x:c>
      <x:c r="D2089" s="5" t="s">
        <x:v>39</x:v>
      </x:c>
      <x:c r="E2089" s="5" t="s">
        <x:v>40</x:v>
      </x:c>
      <x:c r="F2089" s="5" t="s">
        <x:v>41</x:v>
      </x:c>
      <x:c r="G2089" s="5" t="s">
        <x:v>3650</x:v>
      </x:c>
      <x:c r="H2089" s="5" t="s">
        <x:v>43</x:v>
      </x:c>
      <x:c r="I2089" s="5" t="s">
        <x:v>325</x:v>
      </x:c>
      <x:c r="J2089" s="5" t="s">
        <x:v>116</x:v>
      </x:c>
      <x:c r="K2089" s="5" t="s">
        <x:v>117</x:v>
      </x:c>
      <x:c r="L2089" s="5" t="s">
        <x:v>16</x:v>
      </x:c>
      <x:c r="M2089" s="5" t="s">
        <x:v>530</x:v>
      </x:c>
      <x:c r="N2089" s="6">
        <x:v>3</x:v>
      </x:c>
      <x:c r="O2089" s="7">
        <x:v>263.05000000000001</x:v>
      </x:c>
      <x:c r="P2089" s="8">
        <x:v>0.10000000000000001</x:v>
      </x:c>
      <x:c r="Q2089" s="7">
        <x:v>166.78999999999999</x:v>
      </x:c>
      <x:c r="R2089" s="7">
        <x:v>710.24000000000001</x:v>
      </x:c>
      <x:c r="S2089" s="5" t="s">
        <x:v>49</x:v>
      </x:c>
      <x:c r="T2089" s="7">
        <x:v>150225.5</x:v>
      </x:c>
      <x:c r="U2089" s="6"/>
      <x:c r="V2089" s="6"/>
      <x:c r="W2089" s="5" t="s">
        <x:v>50</x:v>
      </x:c>
      <x:c r="X2089" s="5" t="s">
        <x:v>51</x:v>
      </x:c>
    </x:row>
    <x:row r="2090">
      <x:c r="A2090" s="5" t="s">
        <x:v>3651</x:v>
      </x:c>
      <x:c r="B2090" s="5">
        <x:v>45975</x:v>
      </x:c>
      <x:c r="C2090" s="5" t="s">
        <x:v>108</x:v>
      </x:c>
      <x:c r="D2090" s="5" t="s">
        <x:v>109</x:v>
      </x:c>
      <x:c r="E2090" s="5" t="s">
        <x:v>90</x:v>
      </x:c>
      <x:c r="F2090" s="5" t="s">
        <x:v>102</x:v>
      </x:c>
      <x:c r="G2090" s="5" t="s">
        <x:v>1144</x:v>
      </x:c>
      <x:c r="H2090" s="5" t="s">
        <x:v>58</x:v>
      </x:c>
      <x:c r="I2090" s="5" t="s">
        <x:v>372</x:v>
      </x:c>
      <x:c r="J2090" s="5" t="s">
        <x:v>116</x:v>
      </x:c>
      <x:c r="K2090" s="5" t="s">
        <x:v>46</x:v>
      </x:c>
      <x:c r="L2090" s="5" t="s">
        <x:v>16</x:v>
      </x:c>
      <x:c r="M2090" s="5" t="s">
        <x:v>125</x:v>
      </x:c>
      <x:c r="N2090" s="6">
        <x:v>0</x:v>
      </x:c>
      <x:c r="O2090" s="7">
        <x:v>366.38</x:v>
      </x:c>
      <x:c r="P2090" s="8">
        <x:v>0</x:v>
      </x:c>
      <x:c r="Q2090" s="7">
        <x:v>226.47</x:v>
      </x:c>
      <x:c r="R2090" s="7">
        <x:v>0</x:v>
      </x:c>
      <x:c r="S2090" s="5" t="s">
        <x:v>49</x:v>
      </x:c>
      <x:c r="T2090" s="7">
        <x:v>153823.32000000001</x:v>
      </x:c>
      <x:c r="U2090" s="6"/>
      <x:c r="V2090" s="6"/>
      <x:c r="W2090" s="5" t="s">
        <x:v>151</x:v>
      </x:c>
      <x:c r="X2090" s="5" t="s">
        <x:v>51</x:v>
      </x:c>
    </x:row>
    <x:row r="2091">
      <x:c r="A2091" s="5" t="s">
        <x:v>3652</x:v>
      </x:c>
      <x:c r="B2091" s="5">
        <x:v>45377</x:v>
      </x:c>
      <x:c r="C2091" s="5" t="s">
        <x:v>38</x:v>
      </x:c>
      <x:c r="D2091" s="5" t="s">
        <x:v>39</x:v>
      </x:c>
      <x:c r="E2091" s="5" t="s">
        <x:v>40</x:v>
      </x:c>
      <x:c r="F2091" s="5" t="s">
        <x:v>41</x:v>
      </x:c>
      <x:c r="G2091" s="5" t="s">
        <x:v>2420</x:v>
      </x:c>
      <x:c r="H2091" s="5" t="s">
        <x:v>43</x:v>
      </x:c>
      <x:c r="I2091" s="5" t="s">
        <x:v>514</x:v>
      </x:c>
      <x:c r="J2091" s="5" t="s">
        <x:v>116</x:v>
      </x:c>
      <x:c r="K2091" s="5" t="s">
        <x:v>46</x:v>
      </x:c>
      <x:c r="L2091" s="5" t="s">
        <x:v>16</x:v>
      </x:c>
      <x:c r="M2091" s="5" t="s">
        <x:v>95</x:v>
      </x:c>
      <x:c r="N2091" s="6">
        <x:v>1</x:v>
      </x:c>
      <x:c r="O2091" s="7">
        <x:v>214.09999999999999</x:v>
      </x:c>
      <x:c r="P2091" s="8">
        <x:v>0.25</x:v>
      </x:c>
      <x:c r="Q2091" s="7">
        <x:v>137.99000000000001</x:v>
      </x:c>
      <x:c r="R2091" s="7">
        <x:v>160.56999999999999</x:v>
      </x:c>
      <x:c r="S2091" s="5" t="s">
        <x:v>49</x:v>
      </x:c>
      <x:c r="T2091" s="7">
        <x:v>141279.41</x:v>
      </x:c>
      <x:c r="U2091" s="6"/>
      <x:c r="V2091" s="6"/>
      <x:c r="W2091" s="5" t="s">
        <x:v>50</x:v>
      </x:c>
      <x:c r="X2091" s="5" t="s">
        <x:v>80</x:v>
      </x:c>
    </x:row>
    <x:row r="2092">
      <x:c r="A2092" s="5" t="s">
        <x:v>3653</x:v>
      </x:c>
      <x:c r="B2092" s="5">
        <x:v>45351</x:v>
      </x:c>
      <x:c r="C2092" s="5" t="s">
        <x:v>185</x:v>
      </x:c>
      <x:c r="D2092" s="5" t="s">
        <x:v>186</x:v>
      </x:c>
      <x:c r="E2092" s="5" t="s">
        <x:v>90</x:v>
      </x:c>
      <x:c r="F2092" s="5" t="s">
        <x:v>41</x:v>
      </x:c>
      <x:c r="G2092" s="5" t="s">
        <x:v>3654</x:v>
      </x:c>
      <x:c r="H2092" s="5" t="s">
        <x:v>58</x:v>
      </x:c>
      <x:c r="I2092" s="5" t="s">
        <x:v>141</x:v>
      </x:c>
      <x:c r="J2092" s="5" t="s">
        <x:v>60</x:v>
      </x:c>
      <x:c r="K2092" s="5" t="s">
        <x:v>86</x:v>
      </x:c>
      <x:c r="L2092" s="5" t="s">
        <x:v>16</x:v>
      </x:c>
      <x:c r="M2092" s="5" t="s">
        <x:v>122</x:v>
      </x:c>
      <x:c r="N2092" s="6">
        <x:v>1</x:v>
      </x:c>
      <x:c r="O2092" s="7">
        <x:v>343.86000000000001</x:v>
      </x:c>
      <x:c r="P2092" s="8">
        <x:v>0</x:v>
      </x:c>
      <x:c r="Q2092" s="7">
        <x:v>203.69999999999999</x:v>
      </x:c>
      <x:c r="R2092" s="7">
        <x:v>343.86000000000001</x:v>
      </x:c>
      <x:c r="S2092" s="5" t="s">
        <x:v>49</x:v>
      </x:c>
      <x:c r="T2092" s="7">
        <x:v>150225.5</x:v>
      </x:c>
      <x:c r="U2092" s="6"/>
      <x:c r="V2092" s="6"/>
      <x:c r="W2092" s="5" t="s">
        <x:v>50</x:v>
      </x:c>
      <x:c r="X2092" s="5" t="s">
        <x:v>70</x:v>
      </x:c>
    </x:row>
    <x:row r="2093">
      <x:c r="A2093" s="5" t="s">
        <x:v>3655</x:v>
      </x:c>
      <x:c r="B2093" s="5">
        <x:v>46043</x:v>
      </x:c>
      <x:c r="C2093" s="5" t="s">
        <x:v>216</x:v>
      </x:c>
      <x:c r="D2093" s="5" t="s">
        <x:v>217</x:v>
      </x:c>
      <x:c r="E2093" s="5" t="s">
        <x:v>40</x:v>
      </x:c>
      <x:c r="F2093" s="5" t="s">
        <x:v>102</x:v>
      </x:c>
      <x:c r="G2093" s="5" t="s">
        <x:v>3656</x:v>
      </x:c>
      <x:c r="H2093" s="5" t="s">
        <x:v>58</x:v>
      </x:c>
      <x:c r="I2093" s="5" t="s">
        <x:v>604</x:v>
      </x:c>
      <x:c r="J2093" s="5" t="s">
        <x:v>116</x:v>
      </x:c>
      <x:c r="K2093" s="5" t="s">
        <x:v>46</x:v>
      </x:c>
      <x:c r="L2093" s="5" t="s">
        <x:v>16</x:v>
      </x:c>
      <x:c r="M2093" s="5" t="s">
        <x:v>384</x:v>
      </x:c>
      <x:c r="N2093" s="6">
        <x:v>2</x:v>
      </x:c>
      <x:c r="O2093" s="7">
        <x:v>346.17000000000002</x:v>
      </x:c>
      <x:c r="P2093" s="8">
        <x:v>0.14999999999999999</x:v>
      </x:c>
      <x:c r="Q2093" s="7">
        <x:v>195.84</x:v>
      </x:c>
      <x:c r="R2093" s="7">
        <x:v>588.49000000000001</x:v>
      </x:c>
      <x:c r="S2093" s="5" t="s">
        <x:v>49</x:v>
      </x:c>
      <x:c r="T2093" s="7">
        <x:v>120628.66</x:v>
      </x:c>
      <x:c r="U2093" s="6"/>
      <x:c r="V2093" s="6"/>
      <x:c r="W2093" s="5" t="s">
        <x:v>50</x:v>
      </x:c>
      <x:c r="X2093" s="5" t="s">
        <x:v>51</x:v>
      </x:c>
    </x:row>
    <x:row r="2094">
      <x:c r="A2094" s="5" t="s">
        <x:v>3657</x:v>
      </x:c>
      <x:c r="B2094" s="5">
        <x:v>46010</x:v>
      </x:c>
      <x:c r="C2094" s="5" t="s">
        <x:v>138</x:v>
      </x:c>
      <x:c r="D2094" s="5" t="s">
        <x:v>139</x:v>
      </x:c>
      <x:c r="E2094" s="5" t="s">
        <x:v>90</x:v>
      </x:c>
      <x:c r="F2094" s="5" t="s">
        <x:v>41</x:v>
      </x:c>
      <x:c r="G2094" s="5" t="s">
        <x:v>312</x:v>
      </x:c>
      <x:c r="H2094" s="5" t="s">
        <x:v>58</x:v>
      </x:c>
      <x:c r="I2094" s="5" t="s">
        <x:v>894</x:v>
      </x:c>
      <x:c r="J2094" s="5" t="s">
        <x:v>45</x:v>
      </x:c>
      <x:c r="K2094" s="5" t="s">
        <x:v>46</x:v>
      </x:c>
      <x:c r="L2094" s="5" t="s">
        <x:v>47</x:v>
      </x:c>
      <x:c r="M2094" s="5" t="s">
        <x:v>275</x:v>
      </x:c>
      <x:c r="N2094" s="6">
        <x:v>1</x:v>
      </x:c>
      <x:c r="O2094" s="7">
        <x:v>371.04000000000002</x:v>
      </x:c>
      <x:c r="P2094" s="8">
        <x:v>0.20000000000000001</x:v>
      </x:c>
      <x:c r="Q2094" s="7">
        <x:v>197.65000000000001</x:v>
      </x:c>
      <x:c r="R2094" s="7">
        <x:v>296.82999999999998</x:v>
      </x:c>
      <x:c r="S2094" s="5" t="s">
        <x:v>49</x:v>
      </x:c>
      <x:c r="T2094" s="7">
        <x:v>99744.490000000005</x:v>
      </x:c>
      <x:c r="U2094" s="6"/>
      <x:c r="V2094" s="6"/>
      <x:c r="W2094" s="5" t="s">
        <x:v>50</x:v>
      </x:c>
      <x:c r="X2094" s="5" t="s">
        <x:v>97</x:v>
      </x:c>
    </x:row>
    <x:row r="2095">
      <x:c r="A2095" s="5" t="s">
        <x:v>3658</x:v>
      </x:c>
      <x:c r="B2095" s="5">
        <x:v>45964</x:v>
      </x:c>
      <x:c r="C2095" s="5" t="s">
        <x:v>127</x:v>
      </x:c>
      <x:c r="D2095" s="5" t="s">
        <x:v>128</x:v>
      </x:c>
      <x:c r="E2095" s="5" t="s">
        <x:v>55</x:v>
      </x:c>
      <x:c r="F2095" s="5" t="s">
        <x:v>41</x:v>
      </x:c>
      <x:c r="G2095" s="5" t="s">
        <x:v>2245</x:v>
      </x:c>
      <x:c r="H2095" s="5" t="s">
        <x:v>104</x:v>
      </x:c>
      <x:c r="I2095" s="5" t="s">
        <x:v>346</x:v>
      </x:c>
      <x:c r="J2095" s="5" t="s">
        <x:v>60</x:v>
      </x:c>
      <x:c r="K2095" s="5" t="s">
        <x:v>117</x:v>
      </x:c>
      <x:c r="L2095" s="5" t="s">
        <x:v>16</x:v>
      </x:c>
      <x:c r="M2095" s="5" t="s">
        <x:v>95</x:v>
      </x:c>
      <x:c r="N2095" s="6">
        <x:v>3</x:v>
      </x:c>
      <x:c r="O2095" s="7">
        <x:v>136.34999999999999</x:v>
      </x:c>
      <x:c r="P2095" s="8">
        <x:v>0</x:v>
      </x:c>
      <x:c r="Q2095" s="7">
        <x:v>65.200000000000003</x:v>
      </x:c>
      <x:c r="R2095" s="7">
        <x:v>409.05000000000001</x:v>
      </x:c>
      <x:c r="S2095" s="5" t="s">
        <x:v>49</x:v>
      </x:c>
      <x:c r="T2095" s="7">
        <x:v>184531.35999999999</x:v>
      </x:c>
      <x:c r="U2095" s="6"/>
      <x:c r="V2095" s="6"/>
      <x:c r="W2095" s="5" t="s">
        <x:v>50</x:v>
      </x:c>
      <x:c r="X2095" s="5" t="s">
        <x:v>51</x:v>
      </x:c>
    </x:row>
    <x:row r="2096">
      <x:c r="A2096" s="5" t="s">
        <x:v>3659</x:v>
      </x:c>
      <x:c r="B2096" s="5">
        <x:v>46087</x:v>
      </x:c>
      <x:c r="C2096" s="5" t="s">
        <x:v>82</x:v>
      </x:c>
      <x:c r="D2096" s="5" t="s">
        <x:v>83</x:v>
      </x:c>
      <x:c r="E2096" s="5" t="s">
        <x:v>40</x:v>
      </x:c>
      <x:c r="F2096" s="5" t="s">
        <x:v>56</x:v>
      </x:c>
      <x:c r="G2096" s="5" t="s">
        <x:v>2181</x:v>
      </x:c>
      <x:c r="H2096" s="5" t="s">
        <x:v>78</x:v>
      </x:c>
      <x:c r="I2096" s="5" t="s">
        <x:v>321</x:v>
      </x:c>
      <x:c r="J2096" s="5" t="s">
        <x:v>45</x:v>
      </x:c>
      <x:c r="K2096" s="5" t="s">
        <x:v>86</x:v>
      </x:c>
      <x:c r="L2096" s="5" t="s">
        <x:v>16</x:v>
      </x:c>
      <x:c r="M2096" s="5" t="s">
        <x:v>424</x:v>
      </x:c>
      <x:c r="N2096" s="6">
        <x:v>3</x:v>
      </x:c>
      <x:c r="O2096" s="7">
        <x:v>450.73000000000002</x:v>
      </x:c>
      <x:c r="P2096" s="8">
        <x:v>0</x:v>
      </x:c>
      <x:c r="Q2096" s="7">
        <x:v>241.94999999999999</x:v>
      </x:c>
      <x:c r="R2096" s="7">
        <x:v>1352.1900000000001</x:v>
      </x:c>
      <x:c r="S2096" s="5" t="s">
        <x:v>49</x:v>
      </x:c>
      <x:c r="T2096" s="7">
        <x:v>120795.64999999999</x:v>
      </x:c>
      <x:c r="U2096" s="6"/>
      <x:c r="V2096" s="6"/>
      <x:c r="W2096" s="5" t="s">
        <x:v>50</x:v>
      </x:c>
      <x:c r="X2096" s="5" t="s">
        <x:v>70</x:v>
      </x:c>
    </x:row>
    <x:row r="2097">
      <x:c r="A2097" s="5" t="s">
        <x:v>3660</x:v>
      </x:c>
      <x:c r="B2097" s="5">
        <x:v>45567</x:v>
      </x:c>
      <x:c r="C2097" s="5" t="s">
        <x:v>108</x:v>
      </x:c>
      <x:c r="D2097" s="5" t="s">
        <x:v>109</x:v>
      </x:c>
      <x:c r="E2097" s="5" t="s">
        <x:v>90</x:v>
      </x:c>
      <x:c r="F2097" s="5" t="s">
        <x:v>1828</x:v>
      </x:c>
      <x:c r="G2097" s="5" t="s">
        <x:v>3661</x:v>
      </x:c>
      <x:c r="H2097" s="5" t="s">
        <x:v>78</x:v>
      </x:c>
      <x:c r="I2097" s="5" t="s">
        <x:v>915</x:v>
      </x:c>
      <x:c r="J2097" s="5" t="s">
        <x:v>45</x:v>
      </x:c>
      <x:c r="K2097" s="5" t="s">
        <x:v>61</x:v>
      </x:c>
      <x:c r="L2097" s="5" t="s">
        <x:v>16</x:v>
      </x:c>
      <x:c r="M2097" s="5" t="s">
        <x:v>136</x:v>
      </x:c>
      <x:c r="N2097" s="6">
        <x:v>-3</x:v>
      </x:c>
      <x:c r="O2097" s="7">
        <x:v>413.25</x:v>
      </x:c>
      <x:c r="P2097" s="8">
        <x:v>0.10000000000000001</x:v>
      </x:c>
      <x:c r="Q2097" s="7">
        <x:v>273.47000000000003</x:v>
      </x:c>
      <x:c r="R2097" s="7">
        <x:v>-1115.78</x:v>
      </x:c>
      <x:c r="S2097" s="5" t="s">
        <x:v>49</x:v>
      </x:c>
      <x:c r="T2097" s="7">
        <x:v>130620.69</x:v>
      </x:c>
      <x:c r="U2097" s="6">
        <x:v>11</x:v>
      </x:c>
      <x:c r="V2097" s="6">
        <x:v>34</x:v>
      </x:c>
      <x:c r="W2097" s="5" t="s">
        <x:v>96</x:v>
      </x:c>
      <x:c r="X2097" s="5" t="s">
        <x:v>80</x:v>
      </x:c>
    </x:row>
    <x:row r="2098">
      <x:c r="A2098" s="5" t="s">
        <x:v>3662</x:v>
      </x:c>
      <x:c r="B2098" s="5">
        <x:v>45935</x:v>
      </x:c>
      <x:c r="C2098" s="5" t="s">
        <x:v>138</x:v>
      </x:c>
      <x:c r="D2098" s="5" t="s">
        <x:v>139</x:v>
      </x:c>
      <x:c r="E2098" s="5" t="s">
        <x:v>90</x:v>
      </x:c>
      <x:c r="F2098" s="5" t="s">
        <x:v>41</x:v>
      </x:c>
      <x:c r="G2098" s="5" t="s">
        <x:v>755</x:v>
      </x:c>
      <x:c r="H2098" s="5" t="s">
        <x:v>104</x:v>
      </x:c>
      <x:c r="I2098" s="5" t="s">
        <x:v>379</x:v>
      </x:c>
      <x:c r="J2098" s="5" t="s">
        <x:v>116</x:v>
      </x:c>
      <x:c r="K2098" s="5" t="s">
        <x:v>61</x:v>
      </x:c>
      <x:c r="L2098" s="5" t="s">
        <x:v>16</x:v>
      </x:c>
      <x:c r="M2098" s="5" t="s">
        <x:v>166</x:v>
      </x:c>
      <x:c r="N2098" s="6">
        <x:v>1</x:v>
      </x:c>
      <x:c r="O2098" s="7">
        <x:v>194.59999999999999</x:v>
      </x:c>
      <x:c r="P2098" s="8">
        <x:v>0.10000000000000001</x:v>
      </x:c>
      <x:c r="Q2098" s="7">
        <x:v>140.91</x:v>
      </x:c>
      <x:c r="R2098" s="7">
        <x:v>175.13999999999999</x:v>
      </x:c>
      <x:c r="S2098" s="5" t="s">
        <x:v>49</x:v>
      </x:c>
      <x:c r="T2098" s="7">
        <x:v>126153.61</x:v>
      </x:c>
      <x:c r="U2098" s="6"/>
      <x:c r="V2098" s="6"/>
      <x:c r="W2098" s="5" t="s">
        <x:v>50</x:v>
      </x:c>
      <x:c r="X2098" s="5" t="s">
        <x:v>70</x:v>
      </x:c>
    </x:row>
    <x:row r="2099">
      <x:c r="A2099" s="5" t="s">
        <x:v>3663</x:v>
      </x:c>
      <x:c r="B2099" s="5" t="s">
        <x:v>99</x:v>
      </x:c>
      <x:c r="C2099" s="5" t="s">
        <x:v>138</x:v>
      </x:c>
      <x:c r="D2099" s="5" t="s">
        <x:v>139</x:v>
      </x:c>
      <x:c r="E2099" s="5" t="s">
        <x:v>90</x:v>
      </x:c>
      <x:c r="F2099" s="5" t="s">
        <x:v>41</x:v>
      </x:c>
      <x:c r="G2099" s="5" t="s">
        <x:v>3664</x:v>
      </x:c>
      <x:c r="H2099" s="5" t="s">
        <x:v>43</x:v>
      </x:c>
      <x:c r="I2099" s="5" t="s">
        <x:v>325</x:v>
      </x:c>
      <x:c r="J2099" s="5" t="s">
        <x:v>116</x:v>
      </x:c>
      <x:c r="K2099" s="5" t="s">
        <x:v>117</x:v>
      </x:c>
      <x:c r="L2099" s="5" t="s">
        <x:v>16</x:v>
      </x:c>
      <x:c r="M2099" s="5" t="s">
        <x:v>204</x:v>
      </x:c>
      <x:c r="N2099" s="6">
        <x:v>-1</x:v>
      </x:c>
      <x:c r="O2099" s="7">
        <x:v>291.39999999999998</x:v>
      </x:c>
      <x:c r="P2099" s="8">
        <x:v>5.0000000000000003e-002</x:v>
      </x:c>
      <x:c r="Q2099" s="7">
        <x:v>166.78999999999999</x:v>
      </x:c>
      <x:c r="R2099" s="7">
        <x:v>-276.82999999999998</x:v>
      </x:c>
      <x:c r="S2099" s="5" t="s">
        <x:v>49</x:v>
      </x:c>
      <x:c r="T2099" s="7"/>
      <x:c r="U2099" s="6"/>
      <x:c r="V2099" s="6"/>
      <x:c r="W2099" s="5" t="s">
        <x:v>96</x:v>
      </x:c>
      <x:c r="X2099" s="5" t="s">
        <x:v>97</x:v>
      </x:c>
    </x:row>
    <x:row r="2100">
      <x:c r="A2100" s="5" t="s">
        <x:v>3665</x:v>
      </x:c>
      <x:c r="B2100" s="5">
        <x:v>45352</x:v>
      </x:c>
      <x:c r="C2100" s="5" t="s">
        <x:v>100</x:v>
      </x:c>
      <x:c r="D2100" s="5" t="s">
        <x:v>101</x:v>
      </x:c>
      <x:c r="E2100" s="5" t="s">
        <x:v>90</x:v>
      </x:c>
      <x:c r="F2100" s="5" t="s">
        <x:v>102</x:v>
      </x:c>
      <x:c r="G2100" s="5" t="s">
        <x:v>3666</x:v>
      </x:c>
      <x:c r="H2100" s="5" t="s">
        <x:v>104</x:v>
      </x:c>
      <x:c r="I2100" s="5" t="s">
        <x:v>405</x:v>
      </x:c>
      <x:c r="J2100" s="5" t="s">
        <x:v>60</x:v>
      </x:c>
      <x:c r="K2100" s="5" t="s">
        <x:v>61</x:v>
      </x:c>
      <x:c r="L2100" s="5" t="s">
        <x:v>94</x:v>
      </x:c>
      <x:c r="M2100" s="5" t="s">
        <x:v>142</x:v>
      </x:c>
      <x:c r="N2100" s="6">
        <x:v>1</x:v>
      </x:c>
      <x:c r="O2100" s="7">
        <x:v>140.50999999999999</x:v>
      </x:c>
      <x:c r="P2100" s="8">
        <x:v>0.20000000000000001</x:v>
      </x:c>
      <x:c r="Q2100" s="7">
        <x:v>75.150000000000006</x:v>
      </x:c>
      <x:c r="R2100" s="7">
        <x:v>112.41</x:v>
      </x:c>
      <x:c r="S2100" s="5" t="s">
        <x:v>49</x:v>
      </x:c>
      <x:c r="T2100" s="7">
        <x:v>65277.980000000003</x:v>
      </x:c>
      <x:c r="U2100" s="6"/>
      <x:c r="V2100" s="6"/>
      <x:c r="W2100" s="5" t="s">
        <x:v>50</x:v>
      </x:c>
      <x:c r="X2100" s="5" t="s">
        <x:v>80</x:v>
      </x:c>
    </x:row>
    <x:row r="2101">
      <x:c r="A2101" s="5" t="s">
        <x:v>3667</x:v>
      </x:c>
      <x:c r="B2101" s="5">
        <x:v>45548</x:v>
      </x:c>
      <x:c r="C2101" s="5" t="s">
        <x:v>138</x:v>
      </x:c>
      <x:c r="D2101" s="5" t="s">
        <x:v>139</x:v>
      </x:c>
      <x:c r="E2101" s="5" t="s">
        <x:v>90</x:v>
      </x:c>
      <x:c r="F2101" s="5" t="s">
        <x:v>41</x:v>
      </x:c>
      <x:c r="G2101" s="5" t="s">
        <x:v>3668</x:v>
      </x:c>
      <x:c r="H2101" s="5" t="s">
        <x:v>78</x:v>
      </x:c>
      <x:c r="I2101" s="5" t="s">
        <x:v>325</x:v>
      </x:c>
      <x:c r="J2101" s="5" t="s">
        <x:v>116</x:v>
      </x:c>
      <x:c r="K2101" s="5" t="s">
        <x:v>117</x:v>
      </x:c>
      <x:c r="L2101" s="5" t="s">
        <x:v>47</x:v>
      </x:c>
      <x:c r="M2101" s="5" t="s">
        <x:v>281</x:v>
      </x:c>
      <x:c r="N2101" s="6">
        <x:v>1</x:v>
      </x:c>
      <x:c r="O2101" s="7">
        <x:v>256.18000000000001</x:v>
      </x:c>
      <x:c r="P2101" s="8">
        <x:v>0.25</x:v>
      </x:c>
      <x:c r="Q2101" s="7">
        <x:v>166.78999999999999</x:v>
      </x:c>
      <x:c r="R2101" s="7">
        <x:v>192.13</x:v>
      </x:c>
      <x:c r="S2101" s="5" t="s">
        <x:v>49</x:v>
      </x:c>
      <x:c r="T2101" s="7">
        <x:v>70296.020000000004</x:v>
      </x:c>
      <x:c r="U2101" s="6"/>
      <x:c r="V2101" s="6"/>
      <x:c r="W2101" s="5" t="s">
        <x:v>50</x:v>
      </x:c>
      <x:c r="X2101" s="5" t="s">
        <x:v>51</x:v>
      </x:c>
    </x:row>
    <x:row r="2102">
      <x:c r="A2102" s="5" t="s">
        <x:v>3669</x:v>
      </x:c>
      <x:c r="B2102" s="5">
        <x:v>45401</x:v>
      </x:c>
      <x:c r="C2102" s="5" t="s">
        <x:v>185</x:v>
      </x:c>
      <x:c r="D2102" s="5" t="s">
        <x:v>186</x:v>
      </x:c>
      <x:c r="E2102" s="5" t="s">
        <x:v>90</x:v>
      </x:c>
      <x:c r="F2102" s="5" t="s">
        <x:v>41</x:v>
      </x:c>
      <x:c r="G2102" s="5" t="s">
        <x:v>1901</x:v>
      </x:c>
      <x:c r="H2102" s="5" t="s">
        <x:v>104</x:v>
      </x:c>
      <x:c r="I2102" s="5" t="s">
        <x:v>762</x:v>
      </x:c>
      <x:c r="J2102" s="5" t="s">
        <x:v>74</x:v>
      </x:c>
      <x:c r="K2102" s="5" t="s">
        <x:v>46</x:v>
      </x:c>
      <x:c r="L2102" s="5" t="s">
        <x:v>131</x:v>
      </x:c>
      <x:c r="M2102" s="5" t="s">
        <x:v>414</x:v>
      </x:c>
      <x:c r="N2102" s="6">
        <x:v>1</x:v>
      </x:c>
      <x:c r="O2102" s="7">
        <x:v>60.659999999999997</x:v>
      </x:c>
      <x:c r="P2102" s="8">
        <x:v>0</x:v>
      </x:c>
      <x:c r="Q2102" s="7">
        <x:v>42.109999999999999</x:v>
      </x:c>
      <x:c r="R2102" s="7">
        <x:v>60.659999999999997</x:v>
      </x:c>
      <x:c r="S2102" s="5" t="s">
        <x:v>49</x:v>
      </x:c>
      <x:c r="T2102" s="7">
        <x:v>71814.25</x:v>
      </x:c>
      <x:c r="U2102" s="6"/>
      <x:c r="V2102" s="6"/>
      <x:c r="W2102" s="5" t="s">
        <x:v>50</x:v>
      </x:c>
      <x:c r="X2102" s="5" t="s">
        <x:v>51</x:v>
      </x:c>
    </x:row>
    <x:row r="2103">
      <x:c r="A2103" s="5" t="s">
        <x:v>3670</x:v>
      </x:c>
      <x:c r="B2103" s="5">
        <x:v>45881</x:v>
      </x:c>
      <x:c r="C2103" s="5" t="s">
        <x:v>82</x:v>
      </x:c>
      <x:c r="D2103" s="5" t="s">
        <x:v>83</x:v>
      </x:c>
      <x:c r="E2103" s="5" t="s">
        <x:v>40</x:v>
      </x:c>
      <x:c r="F2103" s="5" t="s">
        <x:v>56</x:v>
      </x:c>
      <x:c r="G2103" s="5" t="s">
        <x:v>274</x:v>
      </x:c>
      <x:c r="H2103" s="5" t="s">
        <x:v>43</x:v>
      </x:c>
      <x:c r="I2103" s="5" t="s">
        <x:v>1044</x:v>
      </x:c>
      <x:c r="J2103" s="5" t="s">
        <x:v>45</x:v>
      </x:c>
      <x:c r="K2103" s="5" t="s">
        <x:v>117</x:v>
      </x:c>
      <x:c r="L2103" s="5" t="s">
        <x:v>16</x:v>
      </x:c>
      <x:c r="M2103" s="5" t="s">
        <x:v>204</x:v>
      </x:c>
      <x:c r="N2103" s="6">
        <x:v>2</x:v>
      </x:c>
      <x:c r="O2103" s="7">
        <x:v>569.98000000000002</x:v>
      </x:c>
      <x:c r="P2103" s="8">
        <x:v>5.0000000000000003e-002</x:v>
      </x:c>
      <x:c r="Q2103" s="7">
        <x:v>436.52999999999997</x:v>
      </x:c>
      <x:c r="R2103" s="7">
        <x:v>1082.96</x:v>
      </x:c>
      <x:c r="S2103" s="5" t="s">
        <x:v>49</x:v>
      </x:c>
      <x:c r="T2103" s="7">
        <x:v>183497.98999999999</x:v>
      </x:c>
      <x:c r="U2103" s="6"/>
      <x:c r="V2103" s="6"/>
      <x:c r="W2103" s="5" t="s">
        <x:v>50</x:v>
      </x:c>
      <x:c r="X2103" s="5" t="s">
        <x:v>80</x:v>
      </x:c>
    </x:row>
    <x:row r="2104">
      <x:c r="A2104" s="5" t="s">
        <x:v>3671</x:v>
      </x:c>
      <x:c r="B2104" s="5">
        <x:v>45467</x:v>
      </x:c>
      <x:c r="C2104" s="5" t="s">
        <x:v>138</x:v>
      </x:c>
      <x:c r="D2104" s="5" t="s">
        <x:v>139</x:v>
      </x:c>
      <x:c r="E2104" s="5" t="s">
        <x:v>90</x:v>
      </x:c>
      <x:c r="F2104" s="5" t="s">
        <x:v>41</x:v>
      </x:c>
      <x:c r="G2104" s="5" t="s">
        <x:v>2764</x:v>
      </x:c>
      <x:c r="H2104" s="5" t="s">
        <x:v>78</x:v>
      </x:c>
      <x:c r="I2104" s="5" t="s">
        <x:v>520</x:v>
      </x:c>
      <x:c r="J2104" s="5" t="s">
        <x:v>116</x:v>
      </x:c>
      <x:c r="K2104" s="5" t="s">
        <x:v>117</x:v>
      </x:c>
      <x:c r="L2104" s="5" t="s">
        <x:v>16</x:v>
      </x:c>
      <x:c r="M2104" s="5" t="s">
        <x:v>424</x:v>
      </x:c>
      <x:c r="N2104" s="6">
        <x:v>1</x:v>
      </x:c>
      <x:c r="O2104" s="7">
        <x:v>294.5</x:v>
      </x:c>
      <x:c r="P2104" s="8">
        <x:v>5.0000000000000003e-002</x:v>
      </x:c>
      <x:c r="Q2104" s="7">
        <x:v>161.09</x:v>
      </x:c>
      <x:c r="R2104" s="7">
        <x:v>279.76999999999998</x:v>
      </x:c>
      <x:c r="S2104" s="5" t="s">
        <x:v>49</x:v>
      </x:c>
      <x:c r="T2104" s="7">
        <x:v>122298.7</x:v>
      </x:c>
      <x:c r="U2104" s="6"/>
      <x:c r="V2104" s="6"/>
      <x:c r="W2104" s="5" t="s">
        <x:v>50</x:v>
      </x:c>
      <x:c r="X2104" s="5" t="s">
        <x:v>80</x:v>
      </x:c>
    </x:row>
    <x:row r="2105">
      <x:c r="A2105" s="5" t="s">
        <x:v>3672</x:v>
      </x:c>
      <x:c r="B2105" s="5">
        <x:v>46055</x:v>
      </x:c>
      <x:c r="C2105" s="5" t="s">
        <x:v>247</x:v>
      </x:c>
      <x:c r="D2105" s="5" t="s">
        <x:v>248</x:v>
      </x:c>
      <x:c r="E2105" s="5" t="s">
        <x:v>40</x:v>
      </x:c>
      <x:c r="F2105" s="5" t="s">
        <x:v>102</x:v>
      </x:c>
      <x:c r="G2105" s="5" t="s">
        <x:v>378</x:v>
      </x:c>
      <x:c r="H2105" s="5" t="s">
        <x:v>78</x:v>
      </x:c>
      <x:c r="I2105" s="5" t="s">
        <x:v>1187</x:v>
      </x:c>
      <x:c r="J2105" s="5" t="s">
        <x:v>45</x:v>
      </x:c>
      <x:c r="K2105" s="5" t="s">
        <x:v>117</x:v>
      </x:c>
      <x:c r="L2105" s="5" t="s">
        <x:v>16</x:v>
      </x:c>
      <x:c r="M2105" s="5" t="s">
        <x:v>329</x:v>
      </x:c>
      <x:c r="N2105" s="6">
        <x:v>5</x:v>
      </x:c>
      <x:c r="O2105" s="7">
        <x:v>175.59999999999999</x:v>
      </x:c>
      <x:c r="P2105" s="8">
        <x:v>0</x:v>
      </x:c>
      <x:c r="Q2105" s="7">
        <x:v>123.81</x:v>
      </x:c>
      <x:c r="R2105" s="7">
        <x:v>878</x:v>
      </x:c>
      <x:c r="S2105" s="5" t="s">
        <x:v>49</x:v>
      </x:c>
      <x:c r="T2105" s="7">
        <x:v>120492</x:v>
      </x:c>
      <x:c r="U2105" s="6"/>
      <x:c r="V2105" s="6"/>
      <x:c r="W2105" s="5" t="s">
        <x:v>50</x:v>
      </x:c>
      <x:c r="X2105" s="5" t="s">
        <x:v>80</x:v>
      </x:c>
    </x:row>
    <x:row r="2106">
      <x:c r="A2106" s="5" t="s">
        <x:v>3673</x:v>
      </x:c>
      <x:c r="B2106" s="5">
        <x:v>45976</x:v>
      </x:c>
      <x:c r="C2106" s="5" t="s">
        <x:v>247</x:v>
      </x:c>
      <x:c r="D2106" s="5" t="s">
        <x:v>248</x:v>
      </x:c>
      <x:c r="E2106" s="5" t="s">
        <x:v>40</x:v>
      </x:c>
      <x:c r="F2106" s="5" t="s">
        <x:v>102</x:v>
      </x:c>
      <x:c r="G2106" s="5" t="s">
        <x:v>2912</x:v>
      </x:c>
      <x:c r="H2106" s="5" t="s">
        <x:v>43</x:v>
      </x:c>
      <x:c r="I2106" s="5" t="s">
        <x:v>674</x:v>
      </x:c>
      <x:c r="J2106" s="5" t="s">
        <x:v>45</x:v>
      </x:c>
      <x:c r="K2106" s="5" t="s">
        <x:v>61</x:v>
      </x:c>
      <x:c r="L2106" s="5" t="s">
        <x:v>16</x:v>
      </x:c>
      <x:c r="M2106" s="5" t="s">
        <x:v>275</x:v>
      </x:c>
      <x:c r="N2106" s="6">
        <x:v>2</x:v>
      </x:c>
      <x:c r="O2106" s="7">
        <x:v>532.16999999999996</x:v>
      </x:c>
      <x:c r="P2106" s="8">
        <x:v>0.20000000000000001</x:v>
      </x:c>
      <x:c r="Q2106" s="7">
        <x:v>285.98000000000002</x:v>
      </x:c>
      <x:c r="R2106" s="7">
        <x:v>851.47000000000003</x:v>
      </x:c>
      <x:c r="S2106" s="5" t="s">
        <x:v>49</x:v>
      </x:c>
      <x:c r="T2106" s="7">
        <x:v>153823.32000000001</x:v>
      </x:c>
      <x:c r="U2106" s="6"/>
      <x:c r="V2106" s="6"/>
      <x:c r="W2106" s="5" t="s">
        <x:v>50</x:v>
      </x:c>
      <x:c r="X2106" s="5" t="s">
        <x:v>80</x:v>
      </x:c>
    </x:row>
    <x:row r="2107">
      <x:c r="A2107" s="5" t="s">
        <x:v>3674</x:v>
      </x:c>
      <x:c r="B2107" s="5">
        <x:v>45938</x:v>
      </x:c>
      <x:c r="C2107" s="5" t="s">
        <x:v>38</x:v>
      </x:c>
      <x:c r="D2107" s="5" t="s">
        <x:v>39</x:v>
      </x:c>
      <x:c r="E2107" s="5" t="s">
        <x:v>40</x:v>
      </x:c>
      <x:c r="F2107" s="5" t="s">
        <x:v>41</x:v>
      </x:c>
      <x:c r="G2107" s="5" t="s">
        <x:v>3675</x:v>
      </x:c>
      <x:c r="H2107" s="5" t="s">
        <x:v>104</x:v>
      </x:c>
      <x:c r="I2107" s="5" t="s">
        <x:v>181</x:v>
      </x:c>
      <x:c r="J2107" s="5" t="s">
        <x:v>93</x:v>
      </x:c>
      <x:c r="K2107" s="5" t="s">
        <x:v>61</x:v>
      </x:c>
      <x:c r="L2107" s="5" t="s">
        <x:v>131</x:v>
      </x:c>
      <x:c r="M2107" s="5" t="s">
        <x:v>132</x:v>
      </x:c>
      <x:c r="N2107" s="6">
        <x:v>1</x:v>
      </x:c>
      <x:c r="O2107" s="7">
        <x:v>50.369999999999997</x:v>
      </x:c>
      <x:c r="P2107" s="8">
        <x:v>5.0000000000000003e-002</x:v>
      </x:c>
      <x:c r="Q2107" s="7">
        <x:v>31.379999999999999</x:v>
      </x:c>
      <x:c r="R2107" s="7">
        <x:v>47.850000000000001</x:v>
      </x:c>
      <x:c r="S2107" s="5" t="s">
        <x:v>49</x:v>
      </x:c>
      <x:c r="T2107" s="7">
        <x:v>76621.880000000005</x:v>
      </x:c>
      <x:c r="U2107" s="6"/>
      <x:c r="V2107" s="6"/>
      <x:c r="W2107" s="5" t="s">
        <x:v>50</x:v>
      </x:c>
      <x:c r="X2107" s="5" t="s">
        <x:v>70</x:v>
      </x:c>
    </x:row>
    <x:row r="2108">
      <x:c r="A2108" s="5" t="s">
        <x:v>3676</x:v>
      </x:c>
      <x:c r="B2108" s="5">
        <x:v>45990</x:v>
      </x:c>
      <x:c r="C2108" s="5" t="s">
        <x:v>38</x:v>
      </x:c>
      <x:c r="D2108" s="5" t="s">
        <x:v>39</x:v>
      </x:c>
      <x:c r="E2108" s="5" t="s">
        <x:v>40</x:v>
      </x:c>
      <x:c r="F2108" s="5" t="s">
        <x:v>41</x:v>
      </x:c>
      <x:c r="G2108" s="5" t="s">
        <x:v>3677</x:v>
      </x:c>
      <x:c r="H2108" s="5" t="s">
        <x:v>78</x:v>
      </x:c>
      <x:c r="I2108" s="5" t="s">
        <x:v>836</x:v>
      </x:c>
      <x:c r="J2108" s="5" t="s">
        <x:v>45</x:v>
      </x:c>
      <x:c r="K2108" s="5" t="s">
        <x:v>46</x:v>
      </x:c>
      <x:c r="L2108" s="5" t="s">
        <x:v>16</x:v>
      </x:c>
      <x:c r="M2108" s="5" t="s">
        <x:v>69</x:v>
      </x:c>
      <x:c r="N2108" s="6">
        <x:v>1</x:v>
      </x:c>
      <x:c r="O2108" s="7">
        <x:v>243.09</x:v>
      </x:c>
      <x:c r="P2108" s="8">
        <x:v>0</x:v>
      </x:c>
      <x:c r="Q2108" s="7">
        <x:v>123.70999999999999</x:v>
      </x:c>
      <x:c r="R2108" s="7">
        <x:v>243.09</x:v>
      </x:c>
      <x:c r="S2108" s="5" t="s">
        <x:v>49</x:v>
      </x:c>
      <x:c r="T2108" s="7">
        <x:v>184531.35999999999</x:v>
      </x:c>
      <x:c r="U2108" s="6"/>
      <x:c r="V2108" s="6"/>
      <x:c r="W2108" s="5" t="s">
        <x:v>50</x:v>
      </x:c>
      <x:c r="X2108" s="5" t="s">
        <x:v>51</x:v>
      </x:c>
    </x:row>
    <x:row r="2109">
      <x:c r="A2109" s="5" t="s">
        <x:v>3678</x:v>
      </x:c>
      <x:c r="B2109" s="5">
        <x:v>45559</x:v>
      </x:c>
      <x:c r="C2109" s="5" t="s">
        <x:v>53</x:v>
      </x:c>
      <x:c r="D2109" s="5" t="s">
        <x:v>54</x:v>
      </x:c>
      <x:c r="E2109" s="5" t="s">
        <x:v>55</x:v>
      </x:c>
      <x:c r="F2109" s="5" t="s">
        <x:v>56</x:v>
      </x:c>
      <x:c r="G2109" s="5" t="s">
        <x:v>3679</x:v>
      </x:c>
      <x:c r="H2109" s="5" t="s">
        <x:v>58</x:v>
      </x:c>
      <x:c r="I2109" s="5" t="s">
        <x:v>207</x:v>
      </x:c>
      <x:c r="J2109" s="5" t="s">
        <x:v>60</x:v>
      </x:c>
      <x:c r="K2109" s="5" t="s">
        <x:v>86</x:v>
      </x:c>
      <x:c r="L2109" s="5" t="s">
        <x:v>16</x:v>
      </x:c>
      <x:c r="M2109" s="5" t="s">
        <x:v>530</x:v>
      </x:c>
      <x:c r="N2109" s="6">
        <x:v>1</x:v>
      </x:c>
      <x:c r="O2109" s="7">
        <x:v>214.88</x:v>
      </x:c>
      <x:c r="P2109" s="8">
        <x:v>0</x:v>
      </x:c>
      <x:c r="Q2109" s="7">
        <x:v>118.39</x:v>
      </x:c>
      <x:c r="R2109" s="7">
        <x:v>214.88</x:v>
      </x:c>
      <x:c r="S2109" s="5" t="s">
        <x:v>49</x:v>
      </x:c>
      <x:c r="T2109" s="7">
        <x:v>192079.57999999999</x:v>
      </x:c>
      <x:c r="U2109" s="6"/>
      <x:c r="V2109" s="6"/>
      <x:c r="W2109" s="5" t="s">
        <x:v>50</x:v>
      </x:c>
      <x:c r="X2109" s="5" t="s">
        <x:v>51</x:v>
      </x:c>
    </x:row>
    <x:row r="2110">
      <x:c r="A2110" s="5" t="s">
        <x:v>3680</x:v>
      </x:c>
      <x:c r="B2110" s="5">
        <x:v>45963</x:v>
      </x:c>
      <x:c r="C2110" s="5" t="s">
        <x:v>162</x:v>
      </x:c>
      <x:c r="D2110" s="5" t="s">
        <x:v>163</x:v>
      </x:c>
      <x:c r="E2110" s="5" t="s">
        <x:v>40</x:v>
      </x:c>
      <x:c r="F2110" s="5" t="s">
        <x:v>158</x:v>
      </x:c>
      <x:c r="G2110" s="5" t="s">
        <x:v>2183</x:v>
      </x:c>
      <x:c r="H2110" s="5" t="s">
        <x:v>104</x:v>
      </x:c>
      <x:c r="I2110" s="5" t="s">
        <x:v>400</x:v>
      </x:c>
      <x:c r="J2110" s="5" t="s">
        <x:v>93</x:v>
      </x:c>
      <x:c r="K2110" s="5" t="s">
        <x:v>61</x:v>
      </x:c>
      <x:c r="L2110" s="5" t="s">
        <x:v>16</x:v>
      </x:c>
      <x:c r="M2110" s="5" t="s">
        <x:v>189</x:v>
      </x:c>
      <x:c r="N2110" s="6">
        <x:v>2</x:v>
      </x:c>
      <x:c r="O2110" s="7">
        <x:v>26.710000000000001</x:v>
      </x:c>
      <x:c r="P2110" s="8">
        <x:v>5.0000000000000003e-002</x:v>
      </x:c>
      <x:c r="Q2110" s="7">
        <x:v>16.07</x:v>
      </x:c>
      <x:c r="R2110" s="7">
        <x:v>50.75</x:v>
      </x:c>
      <x:c r="S2110" s="5" t="s">
        <x:v>49</x:v>
      </x:c>
      <x:c r="T2110" s="7">
        <x:v>128542.39</x:v>
      </x:c>
      <x:c r="U2110" s="6"/>
      <x:c r="V2110" s="6"/>
      <x:c r="W2110" s="5" t="s">
        <x:v>50</x:v>
      </x:c>
      <x:c r="X2110" s="5" t="s">
        <x:v>97</x:v>
      </x:c>
    </x:row>
    <x:row r="2111">
      <x:c r="A2111" s="5" t="s">
        <x:v>3681</x:v>
      </x:c>
      <x:c r="B2111" s="5">
        <x:v>45363</x:v>
      </x:c>
      <x:c r="C2111" s="5" t="s">
        <x:v>247</x:v>
      </x:c>
      <x:c r="D2111" s="5" t="s">
        <x:v>248</x:v>
      </x:c>
      <x:c r="E2111" s="5" t="s">
        <x:v>40</x:v>
      </x:c>
      <x:c r="F2111" s="5" t="s">
        <x:v>102</x:v>
      </x:c>
      <x:c r="G2111" s="5" t="s">
        <x:v>3682</x:v>
      </x:c>
      <x:c r="H2111" s="5" t="s">
        <x:v>58</x:v>
      </x:c>
      <x:c r="I2111" s="5" t="s">
        <x:v>674</x:v>
      </x:c>
      <x:c r="J2111" s="5" t="s">
        <x:v>45</x:v>
      </x:c>
      <x:c r="K2111" s="5" t="s">
        <x:v>61</x:v>
      </x:c>
      <x:c r="L2111" s="5" t="s">
        <x:v>47</x:v>
      </x:c>
      <x:c r="M2111" s="5" t="s">
        <x:v>281</x:v>
      </x:c>
      <x:c r="N2111" s="6">
        <x:v>1</x:v>
      </x:c>
      <x:c r="O2111" s="7">
        <x:v>551.11000000000001</x:v>
      </x:c>
      <x:c r="P2111" s="8">
        <x:v>0</x:v>
      </x:c>
      <x:c r="Q2111" s="7">
        <x:v>285.98000000000002</x:v>
      </x:c>
      <x:c r="R2111" s="7">
        <x:v>551.11000000000001</x:v>
      </x:c>
      <x:c r="S2111" s="5" t="s">
        <x:v>49</x:v>
      </x:c>
      <x:c r="T2111" s="7">
        <x:v>73749.850000000006</x:v>
      </x:c>
      <x:c r="U2111" s="6"/>
      <x:c r="V2111" s="6"/>
      <x:c r="W2111" s="5" t="s">
        <x:v>50</x:v>
      </x:c>
      <x:c r="X2111" s="5" t="s">
        <x:v>97</x:v>
      </x:c>
    </x:row>
    <x:row r="2112">
      <x:c r="A2112" s="5" t="s">
        <x:v>3683</x:v>
      </x:c>
      <x:c r="B2112" s="5">
        <x:v>45792</x:v>
      </x:c>
      <x:c r="C2112" s="5" t="s">
        <x:v>194</x:v>
      </x:c>
      <x:c r="D2112" s="5" t="s">
        <x:v>195</x:v>
      </x:c>
      <x:c r="E2112" s="5" t="s">
        <x:v>90</x:v>
      </x:c>
      <x:c r="F2112" s="5" t="s">
        <x:v>158</x:v>
      </x:c>
      <x:c r="G2112" s="5" t="s">
        <x:v>3684</x:v>
      </x:c>
      <x:c r="H2112" s="5" t="s">
        <x:v>78</x:v>
      </x:c>
      <x:c r="I2112" s="5" t="s">
        <x:v>575</x:v>
      </x:c>
      <x:c r="J2112" s="5" t="s">
        <x:v>74</x:v>
      </x:c>
      <x:c r="K2112" s="5" t="s">
        <x:v>46</x:v>
      </x:c>
      <x:c r="L2112" s="5" t="s">
        <x:v>16</x:v>
      </x:c>
      <x:c r="M2112" s="5" t="s">
        <x:v>442</x:v>
      </x:c>
      <x:c r="N2112" s="6">
        <x:v>6</x:v>
      </x:c>
      <x:c r="O2112" s="7">
        <x:v>70.269999999999996</x:v>
      </x:c>
      <x:c r="P2112" s="8">
        <x:v>0.14999999999999999</x:v>
      </x:c>
      <x:c r="Q2112" s="7">
        <x:v>41.68</x:v>
      </x:c>
      <x:c r="R2112" s="7">
        <x:v>358.38</x:v>
      </x:c>
      <x:c r="S2112" s="5" t="s">
        <x:v>49</x:v>
      </x:c>
      <x:c r="T2112" s="7">
        <x:v>121245.57000000001</x:v>
      </x:c>
      <x:c r="U2112" s="6"/>
      <x:c r="V2112" s="6"/>
      <x:c r="W2112" s="5" t="s">
        <x:v>50</x:v>
      </x:c>
      <x:c r="X2112" s="5" t="s">
        <x:v>97</x:v>
      </x:c>
    </x:row>
    <x:row r="2113">
      <x:c r="A2113" s="5" t="s">
        <x:v>3685</x:v>
      </x:c>
      <x:c r="B2113" s="5">
        <x:v>45714</x:v>
      </x:c>
      <x:c r="C2113" s="5" t="s">
        <x:v>64</x:v>
      </x:c>
      <x:c r="D2113" s="5" t="s">
        <x:v>65</x:v>
      </x:c>
      <x:c r="E2113" s="5" t="s">
        <x:v>40</x:v>
      </x:c>
      <x:c r="F2113" s="5" t="s">
        <x:v>66</x:v>
      </x:c>
      <x:c r="G2113" s="5" t="s">
        <x:v>3686</x:v>
      </x:c>
      <x:c r="H2113" s="5" t="s">
        <x:v>58</x:v>
      </x:c>
      <x:c r="I2113" s="5" t="s">
        <x:v>229</x:v>
      </x:c>
      <x:c r="J2113" s="5" t="s">
        <x:v>93</x:v>
      </x:c>
      <x:c r="K2113" s="5" t="s">
        <x:v>46</x:v>
      </x:c>
      <x:c r="L2113" s="5" t="s">
        <x:v>16</x:v>
      </x:c>
      <x:c r="M2113" s="5" t="s">
        <x:v>419</x:v>
      </x:c>
      <x:c r="N2113" s="6">
        <x:v>1</x:v>
      </x:c>
      <x:c r="O2113" s="7">
        <x:v>8.0999999999999996</x:v>
      </x:c>
      <x:c r="P2113" s="8">
        <x:v>0</x:v>
      </x:c>
      <x:c r="Q2113" s="7">
        <x:v>6.0700000000000003</x:v>
      </x:c>
      <x:c r="R2113" s="7">
        <x:v>1.1599999999999999</x:v>
      </x:c>
      <x:c r="S2113" s="5" t="s">
        <x:v>479</x:v>
      </x:c>
      <x:c r="T2113" s="7">
        <x:v>182755.85000000001</x:v>
      </x:c>
      <x:c r="U2113" s="6"/>
      <x:c r="V2113" s="6"/>
      <x:c r="W2113" s="5" t="s">
        <x:v>50</x:v>
      </x:c>
      <x:c r="X2113" s="5" t="s">
        <x:v>97</x:v>
      </x:c>
    </x:row>
    <x:row r="2114">
      <x:c r="A2114" s="5" t="s">
        <x:v>3687</x:v>
      </x:c>
      <x:c r="B2114" s="5">
        <x:v>45573</x:v>
      </x:c>
      <x:c r="C2114" s="5" t="s">
        <x:v>38</x:v>
      </x:c>
      <x:c r="D2114" s="5" t="s">
        <x:v>39</x:v>
      </x:c>
      <x:c r="E2114" s="5" t="s">
        <x:v>40</x:v>
      </x:c>
      <x:c r="F2114" s="5" t="s">
        <x:v>41</x:v>
      </x:c>
      <x:c r="G2114" s="5" t="s">
        <x:v>3688</x:v>
      </x:c>
      <x:c r="H2114" s="5" t="s">
        <x:v>104</x:v>
      </x:c>
      <x:c r="I2114" s="5" t="s">
        <x:v>346</x:v>
      </x:c>
      <x:c r="J2114" s="5" t="s">
        <x:v>60</x:v>
      </x:c>
      <x:c r="K2114" s="5" t="s">
        <x:v>117</x:v>
      </x:c>
      <x:c r="L2114" s="5" t="s">
        <x:v>47</x:v>
      </x:c>
      <x:c r="M2114" s="5" t="s">
        <x:v>112</x:v>
      </x:c>
      <x:c r="N2114" s="6">
        <x:v>1</x:v>
      </x:c>
      <x:c r="O2114" s="7">
        <x:v>144.71000000000001</x:v>
      </x:c>
      <x:c r="P2114" s="8">
        <x:v>0</x:v>
      </x:c>
      <x:c r="Q2114" s="7">
        <x:v>65.200000000000003</x:v>
      </x:c>
      <x:c r="R2114" s="7">
        <x:v>144.71000000000001</x:v>
      </x:c>
      <x:c r="S2114" s="5" t="s">
        <x:v>49</x:v>
      </x:c>
      <x:c r="T2114" s="7">
        <x:v>84745.729999999996</x:v>
      </x:c>
      <x:c r="U2114" s="6"/>
      <x:c r="V2114" s="6"/>
      <x:c r="W2114" s="5" t="s">
        <x:v>50</x:v>
      </x:c>
      <x:c r="X2114" s="5" t="s">
        <x:v>97</x:v>
      </x:c>
    </x:row>
    <x:row r="2115">
      <x:c r="A2115" s="5" t="s">
        <x:v>3689</x:v>
      </x:c>
      <x:c r="B2115" s="5">
        <x:v>45959</x:v>
      </x:c>
      <x:c r="C2115" s="5" t="s">
        <x:v>216</x:v>
      </x:c>
      <x:c r="D2115" s="5" t="s">
        <x:v>217</x:v>
      </x:c>
      <x:c r="E2115" s="5" t="s">
        <x:v>40</x:v>
      </x:c>
      <x:c r="F2115" s="5" t="s">
        <x:v>102</x:v>
      </x:c>
      <x:c r="G2115" s="5" t="s">
        <x:v>2501</x:v>
      </x:c>
      <x:c r="H2115" s="5" t="s">
        <x:v>78</x:v>
      </x:c>
      <x:c r="I2115" s="5" t="s">
        <x:v>335</x:v>
      </x:c>
      <x:c r="J2115" s="5" t="s">
        <x:v>93</x:v>
      </x:c>
      <x:c r="K2115" s="5" t="s">
        <x:v>86</x:v>
      </x:c>
      <x:c r="L2115" s="5" t="s">
        <x:v>16</x:v>
      </x:c>
      <x:c r="M2115" s="5" t="s">
        <x:v>419</x:v>
      </x:c>
      <x:c r="N2115" s="6">
        <x:v>1</x:v>
      </x:c>
      <x:c r="O2115" s="7">
        <x:v>30.879999999999999</x:v>
      </x:c>
      <x:c r="P2115" s="8">
        <x:v>0</x:v>
      </x:c>
      <x:c r="Q2115" s="7">
        <x:v>20.899999999999999</x:v>
      </x:c>
      <x:c r="R2115" s="7">
        <x:v>30.879999999999999</x:v>
      </x:c>
      <x:c r="S2115" s="5" t="s">
        <x:v>49</x:v>
      </x:c>
      <x:c r="T2115" s="7">
        <x:v>161606.01000000001</x:v>
      </x:c>
      <x:c r="U2115" s="6"/>
      <x:c r="V2115" s="6"/>
      <x:c r="W2115" s="5" t="s">
        <x:v>50</x:v>
      </x:c>
      <x:c r="X2115" s="5" t="s">
        <x:v>97</x:v>
      </x:c>
    </x:row>
    <x:row r="2116">
      <x:c r="A2116" s="5" t="s">
        <x:v>3690</x:v>
      </x:c>
      <x:c r="B2116" s="5">
        <x:v>45846</x:v>
      </x:c>
      <x:c r="C2116" s="5" t="s">
        <x:v>194</x:v>
      </x:c>
      <x:c r="D2116" s="5" t="s">
        <x:v>195</x:v>
      </x:c>
      <x:c r="E2116" s="5" t="s">
        <x:v>90</x:v>
      </x:c>
      <x:c r="F2116" s="5" t="s">
        <x:v>158</x:v>
      </x:c>
      <x:c r="G2116" s="5" t="s">
        <x:v>3691</x:v>
      </x:c>
      <x:c r="H2116" s="5" t="s">
        <x:v>104</x:v>
      </x:c>
      <x:c r="I2116" s="5" t="s">
        <x:v>894</x:v>
      </x:c>
      <x:c r="J2116" s="5" t="s">
        <x:v>45</x:v>
      </x:c>
      <x:c r="K2116" s="5" t="s">
        <x:v>46</x:v>
      </x:c>
      <x:c r="L2116" s="5" t="s">
        <x:v>16</x:v>
      </x:c>
      <x:c r="M2116" s="5" t="s">
        <x:v>136</x:v>
      </x:c>
      <x:c r="N2116" s="6">
        <x:v>0</x:v>
      </x:c>
      <x:c r="O2116" s="7">
        <x:v>378.00999999999999</x:v>
      </x:c>
      <x:c r="P2116" s="8">
        <x:v>0.20000000000000001</x:v>
      </x:c>
      <x:c r="Q2116" s="7">
        <x:v>197.65000000000001</x:v>
      </x:c>
      <x:c r="R2116" s="7">
        <x:v>0</x:v>
      </x:c>
      <x:c r="S2116" s="5" t="s">
        <x:v>49</x:v>
      </x:c>
      <x:c r="T2116" s="7">
        <x:v>133641.06</x:v>
      </x:c>
      <x:c r="U2116" s="6"/>
      <x:c r="V2116" s="6"/>
      <x:c r="W2116" s="5" t="s">
        <x:v>151</x:v>
      </x:c>
      <x:c r="X2116" s="5" t="s">
        <x:v>80</x:v>
      </x:c>
    </x:row>
    <x:row r="2117">
      <x:c r="A2117" s="5" t="s">
        <x:v>3692</x:v>
      </x:c>
      <x:c r="B2117" s="5">
        <x:v>45802</x:v>
      </x:c>
      <x:c r="C2117" s="5" t="s">
        <x:v>178</x:v>
      </x:c>
      <x:c r="D2117" s="5" t="s">
        <x:v>179</x:v>
      </x:c>
      <x:c r="E2117" s="5" t="s">
        <x:v>90</x:v>
      </x:c>
      <x:c r="F2117" s="5" t="s">
        <x:v>66</x:v>
      </x:c>
      <x:c r="G2117" s="5" t="s">
        <x:v>3693</x:v>
      </x:c>
      <x:c r="H2117" s="5" t="s">
        <x:v>58</x:v>
      </x:c>
      <x:c r="I2117" s="5" t="s">
        <x:v>221</x:v>
      </x:c>
      <x:c r="J2117" s="5" t="s">
        <x:v>60</x:v>
      </x:c>
      <x:c r="K2117" s="5" t="s">
        <x:v>117</x:v>
      </x:c>
      <x:c r="L2117" s="5" t="s">
        <x:v>254</x:v>
      </x:c>
      <x:c r="M2117" s="5" t="s">
        <x:v>170</x:v>
      </x:c>
      <x:c r="N2117" s="6">
        <x:v>5</x:v>
      </x:c>
      <x:c r="O2117" s="7">
        <x:v>163.31</x:v>
      </x:c>
      <x:c r="P2117" s="8">
        <x:v>0.20000000000000001</x:v>
      </x:c>
      <x:c r="Q2117" s="7">
        <x:v>108.97</x:v>
      </x:c>
      <x:c r="R2117" s="7">
        <x:v>653.24000000000001</x:v>
      </x:c>
      <x:c r="S2117" s="5" t="s">
        <x:v>49</x:v>
      </x:c>
      <x:c r="T2117" s="7">
        <x:v>197389.57999999999</x:v>
      </x:c>
      <x:c r="U2117" s="6"/>
      <x:c r="V2117" s="6"/>
      <x:c r="W2117" s="5" t="s">
        <x:v>50</x:v>
      </x:c>
      <x:c r="X2117" s="5" t="s">
        <x:v>97</x:v>
      </x:c>
    </x:row>
    <x:row r="2118">
      <x:c r="A2118" s="5" t="s">
        <x:v>3694</x:v>
      </x:c>
      <x:c r="B2118" s="5">
        <x:v>45972</x:v>
      </x:c>
      <x:c r="C2118" s="5" t="s">
        <x:v>178</x:v>
      </x:c>
      <x:c r="D2118" s="5" t="s">
        <x:v>179</x:v>
      </x:c>
      <x:c r="E2118" s="5" t="s">
        <x:v>90</x:v>
      </x:c>
      <x:c r="F2118" s="5" t="s">
        <x:v>66</x:v>
      </x:c>
      <x:c r="G2118" s="5" t="s">
        <x:v>2712</x:v>
      </x:c>
      <x:c r="H2118" s="5" t="s">
        <x:v>78</x:v>
      </x:c>
      <x:c r="I2118" s="5" t="s">
        <x:v>111</x:v>
      </x:c>
      <x:c r="J2118" s="5" t="s">
        <x:v>74</x:v>
      </x:c>
      <x:c r="K2118" s="5" t="s">
        <x:v>86</x:v>
      </x:c>
      <x:c r="L2118" s="5" t="s">
        <x:v>16</x:v>
      </x:c>
      <x:c r="M2118" s="5" t="s">
        <x:v>166</x:v>
      </x:c>
      <x:c r="N2118" s="6">
        <x:v>1</x:v>
      </x:c>
      <x:c r="O2118" s="7">
        <x:v>68.290000000000006</x:v>
      </x:c>
      <x:c r="P2118" s="8">
        <x:v>0.20000000000000001</x:v>
      </x:c>
      <x:c r="Q2118" s="7">
        <x:v>46.899999999999999</x:v>
      </x:c>
      <x:c r="R2118" s="7">
        <x:v>54.630000000000003</x:v>
      </x:c>
      <x:c r="S2118" s="5" t="s">
        <x:v>49</x:v>
      </x:c>
      <x:c r="T2118" s="7">
        <x:v>191492.26999999999</x:v>
      </x:c>
      <x:c r="U2118" s="6"/>
      <x:c r="V2118" s="6"/>
      <x:c r="W2118" s="5" t="s">
        <x:v>50</x:v>
      </x:c>
      <x:c r="X2118" s="5" t="s">
        <x:v>97</x:v>
      </x:c>
    </x:row>
    <x:row r="2119">
      <x:c r="A2119" s="5" t="s">
        <x:v>3695</x:v>
      </x:c>
      <x:c r="B2119" s="5">
        <x:v>46152</x:v>
      </x:c>
      <x:c r="C2119" s="5" t="s">
        <x:v>340</x:v>
      </x:c>
      <x:c r="D2119" s="5" t="s">
        <x:v>341</x:v>
      </x:c>
      <x:c r="E2119" s="5" t="s">
        <x:v>55</x:v>
      </x:c>
      <x:c r="F2119" s="5" t="s">
        <x:v>66</x:v>
      </x:c>
      <x:c r="G2119" s="5" t="s">
        <x:v>3696</x:v>
      </x:c>
      <x:c r="H2119" s="5" t="s">
        <x:v>58</x:v>
      </x:c>
      <x:c r="I2119" s="5"/>
      <x:c r="J2119" s="5"/>
      <x:c r="K2119" s="5"/>
      <x:c r="L2119" s="5" t="s">
        <x:v>94</x:v>
      </x:c>
      <x:c r="M2119" s="5" t="s">
        <x:v>350</x:v>
      </x:c>
      <x:c r="N2119" s="6">
        <x:v>0</x:v>
      </x:c>
      <x:c r="O2119" s="7">
        <x:v>47.200000000000003</x:v>
      </x:c>
      <x:c r="P2119" s="8">
        <x:v>5.0000000000000003e-002</x:v>
      </x:c>
      <x:c r="Q2119" s="7">
        <x:v>31.379999999999999</x:v>
      </x:c>
      <x:c r="R2119" s="7">
        <x:v>0</x:v>
      </x:c>
      <x:c r="S2119" s="5" t="s">
        <x:v>49</x:v>
      </x:c>
      <x:c r="T2119" s="7">
        <x:v>69797.660000000003</x:v>
      </x:c>
      <x:c r="U2119" s="6"/>
      <x:c r="V2119" s="6"/>
      <x:c r="W2119" s="5" t="s">
        <x:v>151</x:v>
      </x:c>
      <x:c r="X2119" s="5" t="s">
        <x:v>97</x:v>
      </x:c>
    </x:row>
    <x:row r="2120">
      <x:c r="A2120" s="5" t="s">
        <x:v>3697</x:v>
      </x:c>
      <x:c r="B2120" s="5">
        <x:v>45494</x:v>
      </x:c>
      <x:c r="C2120" s="5" t="s">
        <x:v>162</x:v>
      </x:c>
      <x:c r="D2120" s="5" t="s">
        <x:v>163</x:v>
      </x:c>
      <x:c r="E2120" s="5" t="s">
        <x:v>40</x:v>
      </x:c>
      <x:c r="F2120" s="5" t="s">
        <x:v>158</x:v>
      </x:c>
      <x:c r="G2120" s="5" t="s">
        <x:v>1708</x:v>
      </x:c>
      <x:c r="H2120" s="5" t="s">
        <x:v>104</x:v>
      </x:c>
      <x:c r="I2120" s="5" t="s">
        <x:v>353</x:v>
      </x:c>
      <x:c r="J2120" s="5" t="s">
        <x:v>45</x:v>
      </x:c>
      <x:c r="K2120" s="5" t="s">
        <x:v>61</x:v>
      </x:c>
      <x:c r="L2120" s="5" t="s">
        <x:v>131</x:v>
      </x:c>
      <x:c r="M2120" s="5" t="s">
        <x:v>106</x:v>
      </x:c>
      <x:c r="N2120" s="6">
        <x:v>3</x:v>
      </x:c>
      <x:c r="O2120" s="7">
        <x:v>414.44</x:v>
      </x:c>
      <x:c r="P2120" s="8">
        <x:v>0.14999999999999999</x:v>
      </x:c>
      <x:c r="Q2120" s="7">
        <x:v>308.20999999999998</x:v>
      </x:c>
      <x:c r="R2120" s="7">
        <x:v>1056.8199999999999</x:v>
      </x:c>
      <x:c r="S2120" s="5" t="s">
        <x:v>49</x:v>
      </x:c>
      <x:c r="T2120" s="7">
        <x:v>99659.860000000001</x:v>
      </x:c>
      <x:c r="U2120" s="6"/>
      <x:c r="V2120" s="6"/>
      <x:c r="W2120" s="5" t="s">
        <x:v>50</x:v>
      </x:c>
      <x:c r="X2120" s="5" t="s">
        <x:v>70</x:v>
      </x:c>
    </x:row>
    <x:row r="2121">
      <x:c r="A2121" s="5" t="s">
        <x:v>3698</x:v>
      </x:c>
      <x:c r="B2121" s="5">
        <x:v>46193</x:v>
      </x:c>
      <x:c r="C2121" s="5" t="s">
        <x:v>108</x:v>
      </x:c>
      <x:c r="D2121" s="5" t="s">
        <x:v>109</x:v>
      </x:c>
      <x:c r="E2121" s="5" t="s">
        <x:v>90</x:v>
      </x:c>
      <x:c r="F2121" s="5" t="s">
        <x:v>102</x:v>
      </x:c>
      <x:c r="G2121" s="5" t="s">
        <x:v>3699</x:v>
      </x:c>
      <x:c r="H2121" s="5" t="s">
        <x:v>58</x:v>
      </x:c>
      <x:c r="I2121" s="5" t="s">
        <x:v>387</x:v>
      </x:c>
      <x:c r="J2121" s="5" t="s">
        <x:v>93</x:v>
      </x:c>
      <x:c r="K2121" s="5" t="s">
        <x:v>117</x:v>
      </x:c>
      <x:c r="L2121" s="5" t="s">
        <x:v>131</x:v>
      </x:c>
      <x:c r="M2121" s="5" t="s">
        <x:v>132</x:v>
      </x:c>
      <x:c r="N2121" s="6">
        <x:v>1</x:v>
      </x:c>
      <x:c r="O2121" s="7">
        <x:v>48.240000000000002</x:v>
      </x:c>
      <x:c r="P2121" s="8">
        <x:v>0.20000000000000001</x:v>
      </x:c>
      <x:c r="Q2121" s="7">
        <x:v>25.719999999999999</x:v>
      </x:c>
      <x:c r="R2121" s="7">
        <x:v>38.590000000000003</x:v>
      </x:c>
      <x:c r="S2121" s="5" t="s">
        <x:v>49</x:v>
      </x:c>
      <x:c r="T2121" s="7">
        <x:v>81110.229999999996</x:v>
      </x:c>
      <x:c r="U2121" s="6"/>
      <x:c r="V2121" s="6"/>
      <x:c r="W2121" s="5" t="s">
        <x:v>50</x:v>
      </x:c>
      <x:c r="X2121" s="5" t="s">
        <x:v>70</x:v>
      </x:c>
    </x:row>
    <x:row r="2122">
      <x:c r="A2122" s="5" t="s">
        <x:v>3700</x:v>
      </x:c>
      <x:c r="B2122" s="5">
        <x:v>45776</x:v>
      </x:c>
      <x:c r="C2122" s="5" t="s">
        <x:v>162</x:v>
      </x:c>
      <x:c r="D2122" s="5" t="s">
        <x:v>163</x:v>
      </x:c>
      <x:c r="E2122" s="5" t="s">
        <x:v>40</x:v>
      </x:c>
      <x:c r="F2122" s="5" t="s">
        <x:v>158</x:v>
      </x:c>
      <x:c r="G2122" s="5" t="s">
        <x:v>3701</x:v>
      </x:c>
      <x:c r="H2122" s="5" t="s">
        <x:v>43</x:v>
      </x:c>
      <x:c r="I2122" s="5" t="s">
        <x:v>392</x:v>
      </x:c>
      <x:c r="J2122" s="5" t="s">
        <x:v>74</x:v>
      </x:c>
      <x:c r="K2122" s="5" t="s">
        <x:v>86</x:v>
      </x:c>
      <x:c r="L2122" s="5" t="s">
        <x:v>16</x:v>
      </x:c>
      <x:c r="M2122" s="5" t="s">
        <x:v>350</x:v>
      </x:c>
      <x:c r="N2122" s="6">
        <x:v>1</x:v>
      </x:c>
      <x:c r="O2122" s="7">
        <x:v>43.390000000000001</x:v>
      </x:c>
      <x:c r="P2122" s="8">
        <x:v>0</x:v>
      </x:c>
      <x:c r="Q2122" s="7">
        <x:v>20.899999999999999</x:v>
      </x:c>
      <x:c r="R2122" s="7">
        <x:v>43.390000000000001</x:v>
      </x:c>
      <x:c r="S2122" s="5" t="s">
        <x:v>49</x:v>
      </x:c>
      <x:c r="T2122" s="7">
        <x:v>159399.70999999999</x:v>
      </x:c>
      <x:c r="U2122" s="6"/>
      <x:c r="V2122" s="6"/>
      <x:c r="W2122" s="5" t="s">
        <x:v>50</x:v>
      </x:c>
      <x:c r="X2122" s="5" t="s">
        <x:v>80</x:v>
      </x:c>
    </x:row>
    <x:row r="2123">
      <x:c r="A2123" s="5" t="s">
        <x:v>3702</x:v>
      </x:c>
      <x:c r="B2123" s="5">
        <x:v>45386</x:v>
      </x:c>
      <x:c r="C2123" s="5" t="s">
        <x:v>194</x:v>
      </x:c>
      <x:c r="D2123" s="5" t="s">
        <x:v>195</x:v>
      </x:c>
      <x:c r="E2123" s="5" t="s">
        <x:v>90</x:v>
      </x:c>
      <x:c r="F2123" s="5" t="s">
        <x:v>158</x:v>
      </x:c>
      <x:c r="G2123" s="5" t="s">
        <x:v>977</x:v>
      </x:c>
      <x:c r="H2123" s="5" t="s">
        <x:v>58</x:v>
      </x:c>
      <x:c r="I2123" s="5" t="s">
        <x:v>181</x:v>
      </x:c>
      <x:c r="J2123" s="5" t="s">
        <x:v>93</x:v>
      </x:c>
      <x:c r="K2123" s="5" t="s">
        <x:v>61</x:v>
      </x:c>
      <x:c r="L2123" s="5" t="s">
        <x:v>47</x:v>
      </x:c>
      <x:c r="M2123" s="5" t="s">
        <x:v>211</x:v>
      </x:c>
      <x:c r="N2123" s="6">
        <x:v>1</x:v>
      </x:c>
      <x:c r="O2123" s="7">
        <x:v>47.130000000000003</x:v>
      </x:c>
      <x:c r="P2123" s="8">
        <x:v>0</x:v>
      </x:c>
      <x:c r="Q2123" s="7">
        <x:v>31.379999999999999</x:v>
      </x:c>
      <x:c r="R2123" s="7">
        <x:v>47.130000000000003</x:v>
      </x:c>
      <x:c r="S2123" s="5" t="s">
        <x:v>49</x:v>
      </x:c>
      <x:c r="T2123" s="7">
        <x:v>85963.660000000003</x:v>
      </x:c>
      <x:c r="U2123" s="6"/>
      <x:c r="V2123" s="6"/>
      <x:c r="W2123" s="5" t="s">
        <x:v>50</x:v>
      </x:c>
      <x:c r="X2123" s="5" t="s">
        <x:v>80</x:v>
      </x:c>
    </x:row>
    <x:row r="2124">
      <x:c r="A2124" s="5" t="s">
        <x:v>3703</x:v>
      </x:c>
      <x:c r="B2124" s="5">
        <x:v>45448</x:v>
      </x:c>
      <x:c r="C2124" s="5" t="s">
        <x:v>185</x:v>
      </x:c>
      <x:c r="D2124" s="5" t="s">
        <x:v>186</x:v>
      </x:c>
      <x:c r="E2124" s="5" t="s">
        <x:v>90</x:v>
      </x:c>
      <x:c r="F2124" s="5" t="s">
        <x:v>41</x:v>
      </x:c>
      <x:c r="G2124" s="5" t="s">
        <x:v>1046</x:v>
      </x:c>
      <x:c r="H2124" s="5" t="s">
        <x:v>43</x:v>
      </x:c>
      <x:c r="I2124" s="5" t="s">
        <x:v>836</x:v>
      </x:c>
      <x:c r="J2124" s="5" t="s">
        <x:v>45</x:v>
      </x:c>
      <x:c r="K2124" s="5" t="s">
        <x:v>46</x:v>
      </x:c>
      <x:c r="L2124" s="5" t="s">
        <x:v>16</x:v>
      </x:c>
      <x:c r="M2124" s="5" t="s">
        <x:v>471</x:v>
      </x:c>
      <x:c r="N2124" s="6">
        <x:v>1</x:v>
      </x:c>
      <x:c r="O2124" s="7">
        <x:v>239.80000000000001</x:v>
      </x:c>
      <x:c r="P2124" s="8">
        <x:v>0.25</x:v>
      </x:c>
      <x:c r="Q2124" s="7">
        <x:v>123.70999999999999</x:v>
      </x:c>
      <x:c r="R2124" s="7">
        <x:v>179.84999999999999</x:v>
      </x:c>
      <x:c r="S2124" s="5" t="s">
        <x:v>49</x:v>
      </x:c>
      <x:c r="T2124" s="7">
        <x:v>122298.7</x:v>
      </x:c>
      <x:c r="U2124" s="6"/>
      <x:c r="V2124" s="6"/>
      <x:c r="W2124" s="5" t="s">
        <x:v>50</x:v>
      </x:c>
      <x:c r="X2124" s="5" t="s">
        <x:v>51</x:v>
      </x:c>
    </x:row>
    <x:row r="2125">
      <x:c r="A2125" s="5" t="s">
        <x:v>3704</x:v>
      </x:c>
      <x:c r="B2125" s="5">
        <x:v>46010</x:v>
      </x:c>
      <x:c r="C2125" s="5" t="s">
        <x:v>185</x:v>
      </x:c>
      <x:c r="D2125" s="5" t="s">
        <x:v>186</x:v>
      </x:c>
      <x:c r="E2125" s="5" t="s">
        <x:v>90</x:v>
      </x:c>
      <x:c r="F2125" s="5" t="s">
        <x:v>41</x:v>
      </x:c>
      <x:c r="G2125" s="5" t="s">
        <x:v>3496</x:v>
      </x:c>
      <x:c r="H2125" s="5" t="s">
        <x:v>58</x:v>
      </x:c>
      <x:c r="I2125" s="5" t="s">
        <x:v>413</x:v>
      </x:c>
      <x:c r="J2125" s="5" t="s">
        <x:v>116</x:v>
      </x:c>
      <x:c r="K2125" s="5" t="s">
        <x:v>46</x:v>
      </x:c>
      <x:c r="L2125" s="5" t="s">
        <x:v>16</x:v>
      </x:c>
      <x:c r="M2125" s="5" t="s">
        <x:v>211</x:v>
      </x:c>
      <x:c r="N2125" s="6">
        <x:v>1</x:v>
      </x:c>
      <x:c r="O2125" s="7">
        <x:v>294.22000000000003</x:v>
      </x:c>
      <x:c r="P2125" s="8">
        <x:v>0.10000000000000001</x:v>
      </x:c>
      <x:c r="Q2125" s="7">
        <x:v>163.49000000000001</x:v>
      </x:c>
      <x:c r="R2125" s="7">
        <x:v>264.80000000000001</x:v>
      </x:c>
      <x:c r="S2125" s="5" t="s">
        <x:v>49</x:v>
      </x:c>
      <x:c r="T2125" s="7">
        <x:v>186467.25</x:v>
      </x:c>
      <x:c r="U2125" s="6"/>
      <x:c r="V2125" s="6"/>
      <x:c r="W2125" s="5" t="s">
        <x:v>50</x:v>
      </x:c>
      <x:c r="X2125" s="5" t="s">
        <x:v>51</x:v>
      </x:c>
    </x:row>
    <x:row r="2126">
      <x:c r="A2126" s="5" t="s">
        <x:v>3705</x:v>
      </x:c>
      <x:c r="B2126" s="5">
        <x:v>45694</x:v>
      </x:c>
      <x:c r="C2126" s="5" t="s">
        <x:v>283</x:v>
      </x:c>
      <x:c r="D2126" s="5" t="s">
        <x:v>284</x:v>
      </x:c>
      <x:c r="E2126" s="5" t="s">
        <x:v>55</x:v>
      </x:c>
      <x:c r="F2126" s="5" t="s">
        <x:v>56</x:v>
      </x:c>
      <x:c r="G2126" s="5" t="s">
        <x:v>879</x:v>
      </x:c>
      <x:c r="H2126" s="5" t="s">
        <x:v>104</x:v>
      </x:c>
      <x:c r="I2126" s="5" t="s">
        <x:v>269</x:v>
      </x:c>
      <x:c r="J2126" s="5" t="s">
        <x:v>93</x:v>
      </x:c>
      <x:c r="K2126" s="5" t="s">
        <x:v>117</x:v>
      </x:c>
      <x:c r="L2126" s="5" t="s">
        <x:v>47</x:v>
      </x:c>
      <x:c r="M2126" s="5" t="s">
        <x:v>414</x:v>
      </x:c>
      <x:c r="N2126" s="6">
        <x:v>1</x:v>
      </x:c>
      <x:c r="O2126" s="7">
        <x:v>62.850000000000001</x:v>
      </x:c>
      <x:c r="P2126" s="8">
        <x:v>0.10000000000000001</x:v>
      </x:c>
      <x:c r="Q2126" s="7">
        <x:v>43.630000000000003</x:v>
      </x:c>
      <x:c r="R2126" s="7">
        <x:v>56.57</x:v>
      </x:c>
      <x:c r="S2126" s="5" t="s">
        <x:v>49</x:v>
      </x:c>
      <x:c r="T2126" s="7">
        <x:v>84128.789999999994</x:v>
      </x:c>
      <x:c r="U2126" s="6"/>
      <x:c r="V2126" s="6"/>
      <x:c r="W2126" s="5" t="s">
        <x:v>50</x:v>
      </x:c>
      <x:c r="X2126" s="5" t="s">
        <x:v>51</x:v>
      </x:c>
    </x:row>
    <x:row r="2127">
      <x:c r="A2127" s="5" t="s">
        <x:v>3706</x:v>
      </x:c>
      <x:c r="B2127" s="5">
        <x:v>45476</x:v>
      </x:c>
      <x:c r="C2127" s="5" t="s">
        <x:v>185</x:v>
      </x:c>
      <x:c r="D2127" s="5" t="s">
        <x:v>186</x:v>
      </x:c>
      <x:c r="E2127" s="5" t="s">
        <x:v>90</x:v>
      </x:c>
      <x:c r="F2127" s="5" t="s">
        <x:v>41</x:v>
      </x:c>
      <x:c r="G2127" s="5" t="s">
        <x:v>733</x:v>
      </x:c>
      <x:c r="H2127" s="5" t="s">
        <x:v>43</x:v>
      </x:c>
      <x:c r="I2127" s="5" t="s">
        <x:v>706</x:v>
      </x:c>
      <x:c r="J2127" s="5" t="s">
        <x:v>45</x:v>
      </x:c>
      <x:c r="K2127" s="5" t="s">
        <x:v>117</x:v>
      </x:c>
      <x:c r="L2127" s="5" t="s">
        <x:v>94</x:v>
      </x:c>
      <x:c r="M2127" s="5" t="s">
        <x:v>69</x:v>
      </x:c>
      <x:c r="N2127" s="6">
        <x:v>1</x:v>
      </x:c>
      <x:c r="O2127" s="7">
        <x:v>611.00999999999999</x:v>
      </x:c>
      <x:c r="P2127" s="8">
        <x:v>0.20000000000000001</x:v>
      </x:c>
      <x:c r="Q2127" s="7">
        <x:v>426.80000000000001</x:v>
      </x:c>
      <x:c r="R2127" s="7">
        <x:v>488.81</x:v>
      </x:c>
      <x:c r="S2127" s="5" t="s">
        <x:v>49</x:v>
      </x:c>
      <x:c r="T2127" s="7">
        <x:v>101244.42999999999</x:v>
      </x:c>
      <x:c r="U2127" s="6"/>
      <x:c r="V2127" s="6"/>
      <x:c r="W2127" s="5" t="s">
        <x:v>50</x:v>
      </x:c>
      <x:c r="X2127" s="5" t="s">
        <x:v>51</x:v>
      </x:c>
    </x:row>
    <x:row r="2128">
      <x:c r="A2128" s="5" t="s">
        <x:v>3707</x:v>
      </x:c>
      <x:c r="B2128" s="5">
        <x:v>45892</x:v>
      </x:c>
      <x:c r="C2128" s="5" t="s">
        <x:v>53</x:v>
      </x:c>
      <x:c r="D2128" s="5" t="s">
        <x:v>54</x:v>
      </x:c>
      <x:c r="E2128" s="5" t="s">
        <x:v>55</x:v>
      </x:c>
      <x:c r="F2128" s="5" t="s">
        <x:v>56</x:v>
      </x:c>
      <x:c r="G2128" s="5" t="s">
        <x:v>2369</x:v>
      </x:c>
      <x:c r="H2128" s="5" t="s">
        <x:v>104</x:v>
      </x:c>
      <x:c r="I2128" s="5" t="s">
        <x:v>601</x:v>
      </x:c>
      <x:c r="J2128" s="5" t="s">
        <x:v>116</x:v>
      </x:c>
      <x:c r="K2128" s="5" t="s">
        <x:v>61</x:v>
      </x:c>
      <x:c r="L2128" s="5" t="s">
        <x:v>16</x:v>
      </x:c>
      <x:c r="M2128" s="5" t="s">
        <x:v>118</x:v>
      </x:c>
      <x:c r="N2128" s="6">
        <x:v>1</x:v>
      </x:c>
      <x:c r="O2128" s="7">
        <x:v>215.19999999999999</x:v>
      </x:c>
      <x:c r="P2128" s="8">
        <x:v>0</x:v>
      </x:c>
      <x:c r="Q2128" s="7">
        <x:v>116.03</x:v>
      </x:c>
      <x:c r="R2128" s="7">
        <x:v>215.19999999999999</x:v>
      </x:c>
      <x:c r="S2128" s="5" t="s">
        <x:v>49</x:v>
      </x:c>
      <x:c r="T2128" s="7">
        <x:v>183497.98999999999</x:v>
      </x:c>
      <x:c r="U2128" s="6"/>
      <x:c r="V2128" s="6"/>
      <x:c r="W2128" s="5" t="s">
        <x:v>50</x:v>
      </x:c>
      <x:c r="X2128" s="5" t="s">
        <x:v>70</x:v>
      </x:c>
    </x:row>
    <x:row r="2129">
      <x:c r="A2129" s="5" t="s">
        <x:v>3708</x:v>
      </x:c>
      <x:c r="B2129" s="5">
        <x:v>45605</x:v>
      </x:c>
      <x:c r="C2129" s="5" t="s">
        <x:v>247</x:v>
      </x:c>
      <x:c r="D2129" s="5" t="s">
        <x:v>248</x:v>
      </x:c>
      <x:c r="E2129" s="5" t="s">
        <x:v>40</x:v>
      </x:c>
      <x:c r="F2129" s="5" t="s">
        <x:v>102</x:v>
      </x:c>
      <x:c r="G2129" s="5" t="s">
        <x:v>3709</x:v>
      </x:c>
      <x:c r="H2129" s="5" t="s">
        <x:v>78</x:v>
      </x:c>
      <x:c r="I2129" s="5" t="s">
        <x:v>92</x:v>
      </x:c>
      <x:c r="J2129" s="5" t="s">
        <x:v>93</x:v>
      </x:c>
      <x:c r="K2129" s="5" t="s">
        <x:v>46</x:v>
      </x:c>
      <x:c r="L2129" s="5" t="s">
        <x:v>47</x:v>
      </x:c>
      <x:c r="M2129" s="5" t="s">
        <x:v>189</x:v>
      </x:c>
      <x:c r="N2129" s="6">
        <x:v>1</x:v>
      </x:c>
      <x:c r="O2129" s="7">
        <x:v>34.060000000000002</x:v>
      </x:c>
      <x:c r="P2129" s="8">
        <x:v>0.14999999999999999</x:v>
      </x:c>
      <x:c r="Q2129" s="7">
        <x:v>16.25</x:v>
      </x:c>
      <x:c r="R2129" s="7">
        <x:v>28.949999999999999</x:v>
      </x:c>
      <x:c r="S2129" s="5" t="s">
        <x:v>49</x:v>
      </x:c>
      <x:c r="T2129" s="7">
        <x:v>70991.460000000006</x:v>
      </x:c>
      <x:c r="U2129" s="6"/>
      <x:c r="V2129" s="6"/>
      <x:c r="W2129" s="5" t="s">
        <x:v>50</x:v>
      </x:c>
      <x:c r="X2129" s="5" t="s">
        <x:v>80</x:v>
      </x:c>
    </x:row>
    <x:row r="2130">
      <x:c r="A2130" s="5" t="s">
        <x:v>3710</x:v>
      </x:c>
      <x:c r="B2130" s="5">
        <x:v>45718</x:v>
      </x:c>
      <x:c r="C2130" s="5" t="s">
        <x:v>88</x:v>
      </x:c>
      <x:c r="D2130" s="5" t="s">
        <x:v>89</x:v>
      </x:c>
      <x:c r="E2130" s="5" t="s">
        <x:v>90</x:v>
      </x:c>
      <x:c r="F2130" s="5" t="s">
        <x:v>56</x:v>
      </x:c>
      <x:c r="G2130" s="5" t="s">
        <x:v>191</x:v>
      </x:c>
      <x:c r="H2130" s="5" t="s">
        <x:v>43</x:v>
      </x:c>
      <x:c r="I2130" s="5" t="s">
        <x:v>1109</x:v>
      </x:c>
      <x:c r="J2130" s="5" t="s">
        <x:v>93</x:v>
      </x:c>
      <x:c r="K2130" s="5" t="s">
        <x:v>61</x:v>
      </x:c>
      <x:c r="L2130" s="5" t="s">
        <x:v>94</x:v>
      </x:c>
      <x:c r="M2130" s="5" t="s">
        <x:v>471</x:v>
      </x:c>
      <x:c r="N2130" s="6">
        <x:v>2</x:v>
      </x:c>
      <x:c r="O2130" s="7">
        <x:v>29.780000000000001</x:v>
      </x:c>
      <x:c r="P2130" s="8">
        <x:v>0.25</x:v>
      </x:c>
      <x:c r="Q2130" s="7">
        <x:v>14.08</x:v>
      </x:c>
      <x:c r="R2130" s="7">
        <x:v>44.670000000000002</x:v>
      </x:c>
      <x:c r="S2130" s="5" t="s">
        <x:v>49</x:v>
      </x:c>
      <x:c r="T2130" s="7">
        <x:v>95083.5</x:v>
      </x:c>
      <x:c r="U2130" s="6"/>
      <x:c r="V2130" s="6"/>
      <x:c r="W2130" s="5" t="s">
        <x:v>50</x:v>
      </x:c>
      <x:c r="X2130" s="5" t="s">
        <x:v>70</x:v>
      </x:c>
    </x:row>
    <x:row r="2131">
      <x:c r="A2131" s="5" t="s">
        <x:v>3711</x:v>
      </x:c>
      <x:c r="B2131" s="5">
        <x:v>45518</x:v>
      </x:c>
      <x:c r="C2131" s="5" t="s">
        <x:v>185</x:v>
      </x:c>
      <x:c r="D2131" s="5" t="s">
        <x:v>186</x:v>
      </x:c>
      <x:c r="E2131" s="5" t="s">
        <x:v>90</x:v>
      </x:c>
      <x:c r="F2131" s="5" t="s">
        <x:v>41</x:v>
      </x:c>
      <x:c r="G2131" s="5" t="s">
        <x:v>2295</x:v>
      </x:c>
      <x:c r="H2131" s="5" t="s">
        <x:v>78</x:v>
      </x:c>
      <x:c r="I2131" s="5" t="s">
        <x:v>1044</x:v>
      </x:c>
      <x:c r="J2131" s="5" t="s">
        <x:v>45</x:v>
      </x:c>
      <x:c r="K2131" s="5" t="s">
        <x:v>117</x:v>
      </x:c>
      <x:c r="L2131" s="5" t="s">
        <x:v>94</x:v>
      </x:c>
      <x:c r="M2131" s="5" t="s">
        <x:v>69</x:v>
      </x:c>
      <x:c r="N2131" s="6">
        <x:v>1</x:v>
      </x:c>
      <x:c r="O2131" s="7">
        <x:v>611.14999999999998</x:v>
      </x:c>
      <x:c r="P2131" s="8">
        <x:v>0.20000000000000001</x:v>
      </x:c>
      <x:c r="Q2131" s="7">
        <x:v>436.52999999999997</x:v>
      </x:c>
      <x:c r="R2131" s="7">
        <x:v>488.92000000000002</x:v>
      </x:c>
      <x:c r="S2131" s="5" t="s">
        <x:v>49</x:v>
      </x:c>
      <x:c r="T2131" s="7">
        <x:v>81043.220000000001</x:v>
      </x:c>
      <x:c r="U2131" s="6"/>
      <x:c r="V2131" s="6"/>
      <x:c r="W2131" s="5" t="s">
        <x:v>50</x:v>
      </x:c>
      <x:c r="X2131" s="5" t="s">
        <x:v>80</x:v>
      </x:c>
    </x:row>
    <x:row r="2132">
      <x:c r="A2132" s="5" t="s">
        <x:v>3712</x:v>
      </x:c>
      <x:c r="B2132" s="5">
        <x:v>46007</x:v>
      </x:c>
      <x:c r="C2132" s="5" t="s">
        <x:v>127</x:v>
      </x:c>
      <x:c r="D2132" s="5" t="s">
        <x:v>128</x:v>
      </x:c>
      <x:c r="E2132" s="5" t="s">
        <x:v>55</x:v>
      </x:c>
      <x:c r="F2132" s="5" t="s">
        <x:v>41</x:v>
      </x:c>
      <x:c r="G2132" s="5" t="s">
        <x:v>2130</x:v>
      </x:c>
      <x:c r="H2132" s="5" t="s">
        <x:v>58</x:v>
      </x:c>
      <x:c r="I2132" s="5" t="s">
        <x:v>370</x:v>
      </x:c>
      <x:c r="J2132" s="5" t="s">
        <x:v>60</x:v>
      </x:c>
      <x:c r="K2132" s="5" t="s">
        <x:v>86</x:v>
      </x:c>
      <x:c r="L2132" s="5" t="s">
        <x:v>16</x:v>
      </x:c>
      <x:c r="M2132" s="5" t="s">
        <x:v>211</x:v>
      </x:c>
      <x:c r="N2132" s="6">
        <x:v>1</x:v>
      </x:c>
      <x:c r="O2132" s="7">
        <x:v>150.78999999999999</x:v>
      </x:c>
      <x:c r="P2132" s="8">
        <x:v>0</x:v>
      </x:c>
      <x:c r="Q2132" s="7">
        <x:v>107.52</x:v>
      </x:c>
      <x:c r="R2132" s="7">
        <x:v>150.78999999999999</x:v>
      </x:c>
      <x:c r="S2132" s="5" t="s">
        <x:v>49</x:v>
      </x:c>
      <x:c r="T2132" s="7">
        <x:v>186467.25</x:v>
      </x:c>
      <x:c r="U2132" s="6"/>
      <x:c r="V2132" s="6"/>
      <x:c r="W2132" s="5" t="s">
        <x:v>50</x:v>
      </x:c>
      <x:c r="X2132" s="5" t="s">
        <x:v>70</x:v>
      </x:c>
    </x:row>
    <x:row r="2133">
      <x:c r="A2133" s="5" t="s">
        <x:v>3713</x:v>
      </x:c>
      <x:c r="B2133" s="5">
        <x:v>45313</x:v>
      </x:c>
      <x:c r="C2133" s="5" t="s">
        <x:v>162</x:v>
      </x:c>
      <x:c r="D2133" s="5" t="s">
        <x:v>163</x:v>
      </x:c>
      <x:c r="E2133" s="5" t="s">
        <x:v>40</x:v>
      </x:c>
      <x:c r="F2133" s="5" t="s">
        <x:v>158</x:v>
      </x:c>
      <x:c r="G2133" s="5" t="s">
        <x:v>2056</x:v>
      </x:c>
      <x:c r="H2133" s="5" t="s">
        <x:v>78</x:v>
      </x:c>
      <x:c r="I2133" s="5" t="s">
        <x:v>261</x:v>
      </x:c>
      <x:c r="J2133" s="5" t="s">
        <x:v>116</x:v>
      </x:c>
      <x:c r="K2133" s="5" t="s">
        <x:v>61</x:v>
      </x:c>
      <x:c r="L2133" s="5" t="s">
        <x:v>16</x:v>
      </x:c>
      <x:c r="M2133" s="5" t="s">
        <x:v>198</x:v>
      </x:c>
      <x:c r="N2133" s="6">
        <x:v>1</x:v>
      </x:c>
      <x:c r="O2133" s="7">
        <x:v>192.84</x:v>
      </x:c>
      <x:c r="P2133" s="8">
        <x:v>0.10000000000000001</x:v>
      </x:c>
      <x:c r="Q2133" s="7">
        <x:v>98.629999999999995</x:v>
      </x:c>
      <x:c r="R2133" s="7">
        <x:v>173.56</x:v>
      </x:c>
      <x:c r="S2133" s="5" t="s">
        <x:v>49</x:v>
      </x:c>
      <x:c r="T2133" s="7">
        <x:v>199118.41</x:v>
      </x:c>
      <x:c r="U2133" s="6"/>
      <x:c r="V2133" s="6"/>
      <x:c r="W2133" s="5" t="s">
        <x:v>50</x:v>
      </x:c>
      <x:c r="X2133" s="5" t="s">
        <x:v>97</x:v>
      </x:c>
    </x:row>
    <x:row r="2134">
      <x:c r="A2134" s="5" t="s">
        <x:v>3714</x:v>
      </x:c>
      <x:c r="B2134" s="5">
        <x:v>45912</x:v>
      </x:c>
      <x:c r="C2134" s="5" t="s">
        <x:v>247</x:v>
      </x:c>
      <x:c r="D2134" s="5" t="s">
        <x:v>248</x:v>
      </x:c>
      <x:c r="E2134" s="5" t="s">
        <x:v>40</x:v>
      </x:c>
      <x:c r="F2134" s="5" t="s">
        <x:v>102</x:v>
      </x:c>
      <x:c r="G2134" s="5" t="s">
        <x:v>3715</x:v>
      </x:c>
      <x:c r="H2134" s="5" t="s">
        <x:v>104</x:v>
      </x:c>
      <x:c r="I2134" s="5" t="s">
        <x:v>183</x:v>
      </x:c>
      <x:c r="J2134" s="5" t="s">
        <x:v>74</x:v>
      </x:c>
      <x:c r="K2134" s="5" t="s">
        <x:v>117</x:v>
      </x:c>
      <x:c r="L2134" s="5" t="s">
        <x:v>16</x:v>
      </x:c>
      <x:c r="M2134" s="5" t="s">
        <x:v>424</x:v>
      </x:c>
      <x:c r="N2134" s="6">
        <x:v>7</x:v>
      </x:c>
      <x:c r="O2134" s="7">
        <x:v>91.930000000000007</x:v>
      </x:c>
      <x:c r="P2134" s="8">
        <x:v>0.25</x:v>
      </x:c>
      <x:c r="Q2134" s="7">
        <x:v>53.509999999999998</x:v>
      </x:c>
      <x:c r="R2134" s="7">
        <x:v>482.63</x:v>
      </x:c>
      <x:c r="S2134" s="5" t="s">
        <x:v>49</x:v>
      </x:c>
      <x:c r="T2134" s="7">
        <x:v>130275.56</x:v>
      </x:c>
      <x:c r="U2134" s="6">
        <x:v>114</x:v>
      </x:c>
      <x:c r="V2134" s="6">
        <x:v>15</x:v>
      </x:c>
      <x:c r="W2134" s="5" t="s">
        <x:v>50</x:v>
      </x:c>
      <x:c r="X2134" s="5" t="s">
        <x:v>97</x:v>
      </x:c>
    </x:row>
    <x:row r="2135">
      <x:c r="A2135" s="5" t="s">
        <x:v>3716</x:v>
      </x:c>
      <x:c r="B2135" s="5">
        <x:v>45380</x:v>
      </x:c>
      <x:c r="C2135" s="5" t="s">
        <x:v>53</x:v>
      </x:c>
      <x:c r="D2135" s="5" t="s">
        <x:v>54</x:v>
      </x:c>
      <x:c r="E2135" s="5" t="s">
        <x:v>55</x:v>
      </x:c>
      <x:c r="F2135" s="5" t="s">
        <x:v>56</x:v>
      </x:c>
      <x:c r="G2135" s="5" t="s">
        <x:v>3717</x:v>
      </x:c>
      <x:c r="H2135" s="5" t="s">
        <x:v>58</x:v>
      </x:c>
      <x:c r="I2135" s="5" t="s">
        <x:v>242</x:v>
      </x:c>
      <x:c r="J2135" s="5" t="s">
        <x:v>116</x:v>
      </x:c>
      <x:c r="K2135" s="5" t="s">
        <x:v>86</x:v>
      </x:c>
      <x:c r="L2135" s="5" t="s">
        <x:v>131</x:v>
      </x:c>
      <x:c r="M2135" s="5" t="s">
        <x:v>222</x:v>
      </x:c>
      <x:c r="N2135" s="6">
        <x:v>1</x:v>
      </x:c>
      <x:c r="O2135" s="7">
        <x:v>320.25999999999999</x:v>
      </x:c>
      <x:c r="P2135" s="8">
        <x:v>0</x:v>
      </x:c>
      <x:c r="Q2135" s="7">
        <x:v>185.19999999999999</x:v>
      </x:c>
      <x:c r="R2135" s="7">
        <x:v>320.25999999999999</x:v>
      </x:c>
      <x:c r="S2135" s="5" t="s">
        <x:v>49</x:v>
      </x:c>
      <x:c r="T2135" s="7">
        <x:v>67709.570000000007</x:v>
      </x:c>
      <x:c r="U2135" s="6"/>
      <x:c r="V2135" s="6"/>
      <x:c r="W2135" s="5" t="s">
        <x:v>50</x:v>
      </x:c>
      <x:c r="X2135" s="5" t="s">
        <x:v>97</x:v>
      </x:c>
    </x:row>
    <x:row r="2136">
      <x:c r="A2136" s="5" t="s">
        <x:v>3718</x:v>
      </x:c>
      <x:c r="B2136" s="5">
        <x:v>45786</x:v>
      </x:c>
      <x:c r="C2136" s="5" t="s">
        <x:v>127</x:v>
      </x:c>
      <x:c r="D2136" s="5" t="s">
        <x:v>128</x:v>
      </x:c>
      <x:c r="E2136" s="5" t="s">
        <x:v>55</x:v>
      </x:c>
      <x:c r="F2136" s="5" t="s">
        <x:v>41</x:v>
      </x:c>
      <x:c r="G2136" s="5" t="s">
        <x:v>3719</x:v>
      </x:c>
      <x:c r="H2136" s="5" t="s">
        <x:v>104</x:v>
      </x:c>
      <x:c r="I2136" s="5" t="s">
        <x:v>59</x:v>
      </x:c>
      <x:c r="J2136" s="5" t="s">
        <x:v>60</x:v>
      </x:c>
      <x:c r="K2136" s="5" t="s">
        <x:v>61</x:v>
      </x:c>
      <x:c r="L2136" s="5" t="s">
        <x:v>16</x:v>
      </x:c>
      <x:c r="M2136" s="5" t="s">
        <x:v>376</x:v>
      </x:c>
      <x:c r="N2136" s="6">
        <x:v>1</x:v>
      </x:c>
      <x:c r="O2136" s="7">
        <x:v>123.84</x:v>
      </x:c>
      <x:c r="P2136" s="8">
        <x:v>5.0000000000000003e-002</x:v>
      </x:c>
      <x:c r="Q2136" s="7">
        <x:v>90.019999999999996</x:v>
      </x:c>
      <x:c r="R2136" s="7">
        <x:v>117.65000000000001</x:v>
      </x:c>
      <x:c r="S2136" s="5" t="s">
        <x:v>49</x:v>
      </x:c>
      <x:c r="T2136" s="7">
        <x:v>150140.76000000001</x:v>
      </x:c>
      <x:c r="U2136" s="6">
        <x:v>87</x:v>
      </x:c>
      <x:c r="V2136" s="6">
        <x:v>29</x:v>
      </x:c>
      <x:c r="W2136" s="5" t="s">
        <x:v>50</x:v>
      </x:c>
      <x:c r="X2136" s="5" t="s">
        <x:v>51</x:v>
      </x:c>
    </x:row>
    <x:row r="2137">
      <x:c r="A2137" s="5" t="s">
        <x:v>3720</x:v>
      </x:c>
      <x:c r="B2137" s="5">
        <x:v>45773</x:v>
      </x:c>
      <x:c r="C2137" s="5" t="s">
        <x:v>38</x:v>
      </x:c>
      <x:c r="D2137" s="5" t="s">
        <x:v>39</x:v>
      </x:c>
      <x:c r="E2137" s="5" t="s">
        <x:v>40</x:v>
      </x:c>
      <x:c r="F2137" s="5" t="s">
        <x:v>41</x:v>
      </x:c>
      <x:c r="G2137" s="5" t="s">
        <x:v>2557</x:v>
      </x:c>
      <x:c r="H2137" s="5" t="s">
        <x:v>58</x:v>
      </x:c>
      <x:c r="I2137" s="5" t="s">
        <x:v>894</x:v>
      </x:c>
      <x:c r="J2137" s="5" t="s">
        <x:v>45</x:v>
      </x:c>
      <x:c r="K2137" s="5" t="s">
        <x:v>46</x:v>
      </x:c>
      <x:c r="L2137" s="5" t="s">
        <x:v>16</x:v>
      </x:c>
      <x:c r="M2137" s="5" t="s">
        <x:v>122</x:v>
      </x:c>
      <x:c r="N2137" s="6">
        <x:v>2</x:v>
      </x:c>
      <x:c r="O2137" s="7">
        <x:v>340.44999999999999</x:v>
      </x:c>
      <x:c r="P2137" s="8">
        <x:v>5.0000000000000003e-002</x:v>
      </x:c>
      <x:c r="Q2137" s="7">
        <x:v>197.65000000000001</x:v>
      </x:c>
      <x:c r="R2137" s="7">
        <x:v>646.85000000000002</x:v>
      </x:c>
      <x:c r="S2137" s="5" t="s">
        <x:v>49</x:v>
      </x:c>
      <x:c r="T2137" s="7">
        <x:v>136612.60999999999</x:v>
      </x:c>
      <x:c r="U2137" s="6"/>
      <x:c r="V2137" s="6"/>
      <x:c r="W2137" s="5" t="s">
        <x:v>50</x:v>
      </x:c>
      <x:c r="X2137" s="5" t="s">
        <x:v>97</x:v>
      </x:c>
    </x:row>
    <x:row r="2138">
      <x:c r="A2138" s="5" t="s">
        <x:v>3721</x:v>
      </x:c>
      <x:c r="B2138" s="5">
        <x:v>45861</x:v>
      </x:c>
      <x:c r="C2138" s="5" t="s">
        <x:v>53</x:v>
      </x:c>
      <x:c r="D2138" s="5" t="s">
        <x:v>54</x:v>
      </x:c>
      <x:c r="E2138" s="5" t="s">
        <x:v>55</x:v>
      </x:c>
      <x:c r="F2138" s="5" t="s">
        <x:v>56</x:v>
      </x:c>
      <x:c r="G2138" s="5" t="s">
        <x:v>686</x:v>
      </x:c>
      <x:c r="H2138" s="5" t="s">
        <x:v>43</x:v>
      </x:c>
      <x:c r="I2138" s="5" t="s">
        <x:v>272</x:v>
      </x:c>
      <x:c r="J2138" s="5" t="s">
        <x:v>93</x:v>
      </x:c>
      <x:c r="K2138" s="5" t="s">
        <x:v>61</x:v>
      </x:c>
      <x:c r="L2138" s="5" t="s">
        <x:v>47</x:v>
      </x:c>
      <x:c r="M2138" s="5" t="s">
        <x:v>322</x:v>
      </x:c>
      <x:c r="N2138" s="6">
        <x:v>0</x:v>
      </x:c>
      <x:c r="O2138" s="7">
        <x:v>46.229999999999997</x:v>
      </x:c>
      <x:c r="P2138" s="8">
        <x:v>0</x:v>
      </x:c>
      <x:c r="Q2138" s="7">
        <x:v>33.710000000000001</x:v>
      </x:c>
      <x:c r="R2138" s="7">
        <x:v>0</x:v>
      </x:c>
      <x:c r="S2138" s="5" t="s">
        <x:v>49</x:v>
      </x:c>
      <x:c r="T2138" s="7">
        <x:v>99060.309999999998</x:v>
      </x:c>
      <x:c r="U2138" s="6"/>
      <x:c r="V2138" s="6"/>
      <x:c r="W2138" s="5" t="s">
        <x:v>151</x:v>
      </x:c>
      <x:c r="X2138" s="5" t="s">
        <x:v>51</x:v>
      </x:c>
    </x:row>
    <x:row r="2139">
      <x:c r="A2139" s="5" t="s">
        <x:v>3722</x:v>
      </x:c>
      <x:c r="B2139" s="5">
        <x:v>45983</x:v>
      </x:c>
      <x:c r="C2139" s="5" t="s">
        <x:v>247</x:v>
      </x:c>
      <x:c r="D2139" s="5" t="s">
        <x:v>248</x:v>
      </x:c>
      <x:c r="E2139" s="5" t="s">
        <x:v>40</x:v>
      </x:c>
      <x:c r="F2139" s="5" t="s">
        <x:v>102</x:v>
      </x:c>
      <x:c r="G2139" s="5" t="s">
        <x:v>2757</x:v>
      </x:c>
      <x:c r="H2139" s="5" t="s">
        <x:v>78</x:v>
      </x:c>
      <x:c r="I2139" s="5" t="s">
        <x:v>242</x:v>
      </x:c>
      <x:c r="J2139" s="5" t="s">
        <x:v>116</x:v>
      </x:c>
      <x:c r="K2139" s="5" t="s">
        <x:v>86</x:v>
      </x:c>
      <x:c r="L2139" s="5" t="s">
        <x:v>47</x:v>
      </x:c>
      <x:c r="M2139" s="5" t="s">
        <x:v>266</x:v>
      </x:c>
      <x:c r="N2139" s="6">
        <x:v>1</x:v>
      </x:c>
      <x:c r="O2139" s="7">
        <x:v>282.51999999999998</x:v>
      </x:c>
      <x:c r="P2139" s="8">
        <x:v>5.0000000000000003e-002</x:v>
      </x:c>
      <x:c r="Q2139" s="7">
        <x:v>185.19999999999999</x:v>
      </x:c>
      <x:c r="R2139" s="7">
        <x:v>268.38999999999999</x:v>
      </x:c>
      <x:c r="S2139" s="5" t="s">
        <x:v>49</x:v>
      </x:c>
      <x:c r="T2139" s="7">
        <x:v>67543.389999999999</x:v>
      </x:c>
      <x:c r="U2139" s="6"/>
      <x:c r="V2139" s="6"/>
      <x:c r="W2139" s="5" t="s">
        <x:v>50</x:v>
      </x:c>
      <x:c r="X2139" s="5" t="s">
        <x:v>51</x:v>
      </x:c>
    </x:row>
    <x:row r="2140">
      <x:c r="A2140" s="5" t="s">
        <x:v>3723</x:v>
      </x:c>
      <x:c r="B2140" s="5">
        <x:v>45899</x:v>
      </x:c>
      <x:c r="C2140" s="5" t="s">
        <x:v>200</x:v>
      </x:c>
      <x:c r="D2140" s="5" t="s">
        <x:v>201</x:v>
      </x:c>
      <x:c r="E2140" s="5" t="s">
        <x:v>40</x:v>
      </x:c>
      <x:c r="F2140" s="5" t="s">
        <x:v>158</x:v>
      </x:c>
      <x:c r="G2140" s="5" t="s">
        <x:v>1106</x:v>
      </x:c>
      <x:c r="H2140" s="5" t="s">
        <x:v>43</x:v>
      </x:c>
      <x:c r="I2140" s="5" t="s">
        <x:v>176</x:v>
      </x:c>
      <x:c r="J2140" s="5" t="s">
        <x:v>93</x:v>
      </x:c>
      <x:c r="K2140" s="5" t="s">
        <x:v>86</x:v>
      </x:c>
      <x:c r="L2140" s="5" t="s">
        <x:v>94</x:v>
      </x:c>
      <x:c r="M2140" s="5" t="s">
        <x:v>329</x:v>
      </x:c>
      <x:c r="N2140" s="6">
        <x:v>1</x:v>
      </x:c>
      <x:c r="O2140" s="7">
        <x:v>38.869999999999997</x:v>
      </x:c>
      <x:c r="P2140" s="8">
        <x:v>0</x:v>
      </x:c>
      <x:c r="Q2140" s="7">
        <x:v>18.460000000000001</x:v>
      </x:c>
      <x:c r="R2140" s="7">
        <x:v>38.869999999999997</x:v>
      </x:c>
      <x:c r="S2140" s="5" t="s">
        <x:v>49</x:v>
      </x:c>
      <x:c r="T2140" s="7">
        <x:v>101089.99000000001</x:v>
      </x:c>
      <x:c r="U2140" s="6"/>
      <x:c r="V2140" s="6"/>
      <x:c r="W2140" s="5" t="s">
        <x:v>50</x:v>
      </x:c>
      <x:c r="X2140" s="5" t="s">
        <x:v>97</x:v>
      </x:c>
    </x:row>
    <x:row r="2141">
      <x:c r="A2141" s="5" t="s">
        <x:v>3724</x:v>
      </x:c>
      <x:c r="B2141" s="5">
        <x:v>45364</x:v>
      </x:c>
      <x:c r="C2141" s="5" t="s">
        <x:v>216</x:v>
      </x:c>
      <x:c r="D2141" s="5" t="s">
        <x:v>217</x:v>
      </x:c>
      <x:c r="E2141" s="5" t="s">
        <x:v>40</x:v>
      </x:c>
      <x:c r="F2141" s="5" t="s">
        <x:v>102</x:v>
      </x:c>
      <x:c r="G2141" s="5" t="s">
        <x:v>3584</x:v>
      </x:c>
      <x:c r="H2141" s="5" t="s">
        <x:v>78</x:v>
      </x:c>
      <x:c r="I2141" s="5" t="s">
        <x:v>1109</x:v>
      </x:c>
      <x:c r="J2141" s="5" t="s">
        <x:v>93</x:v>
      </x:c>
      <x:c r="K2141" s="5" t="s">
        <x:v>61</x:v>
      </x:c>
      <x:c r="L2141" s="5" t="s">
        <x:v>16</x:v>
      </x:c>
      <x:c r="M2141" s="5" t="s">
        <x:v>414</x:v>
      </x:c>
      <x:c r="N2141" s="6">
        <x:v>1</x:v>
      </x:c>
      <x:c r="O2141" s="7">
        <x:v>30.289999999999999</x:v>
      </x:c>
      <x:c r="P2141" s="8">
        <x:v>5.0000000000000003e-002</x:v>
      </x:c>
      <x:c r="Q2141" s="7">
        <x:v>14.08</x:v>
      </x:c>
      <x:c r="R2141" s="7">
        <x:v>28.780000000000001</x:v>
      </x:c>
      <x:c r="S2141" s="5" t="s">
        <x:v>49</x:v>
      </x:c>
      <x:c r="T2141" s="7">
        <x:v>151220.14999999999</x:v>
      </x:c>
      <x:c r="U2141" s="6"/>
      <x:c r="V2141" s="6"/>
      <x:c r="W2141" s="5" t="s">
        <x:v>50</x:v>
      </x:c>
      <x:c r="X2141" s="5" t="s">
        <x:v>97</x:v>
      </x:c>
    </x:row>
    <x:row r="2142">
      <x:c r="A2142" s="5" t="s">
        <x:v>3725</x:v>
      </x:c>
      <x:c r="B2142" s="5">
        <x:v>46027</x:v>
      </x:c>
      <x:c r="C2142" s="5" t="s">
        <x:v>100</x:v>
      </x:c>
      <x:c r="D2142" s="5" t="s">
        <x:v>101</x:v>
      </x:c>
      <x:c r="E2142" s="5" t="s">
        <x:v>90</x:v>
      </x:c>
      <x:c r="F2142" s="5" t="s">
        <x:v>102</x:v>
      </x:c>
      <x:c r="G2142" s="5" t="s">
        <x:v>3132</x:v>
      </x:c>
      <x:c r="H2142" s="5" t="s">
        <x:v>58</x:v>
      </x:c>
      <x:c r="I2142" s="5" t="s">
        <x:v>811</x:v>
      </x:c>
      <x:c r="J2142" s="5" t="s">
        <x:v>74</x:v>
      </x:c>
      <x:c r="K2142" s="5" t="s">
        <x:v>61</x:v>
      </x:c>
      <x:c r="L2142" s="5" t="s">
        <x:v>16</x:v>
      </x:c>
      <x:c r="M2142" s="5" t="s">
        <x:v>350</x:v>
      </x:c>
      <x:c r="N2142" s="6">
        <x:v>3</x:v>
      </x:c>
      <x:c r="O2142" s="7">
        <x:v>96.489999999999995</x:v>
      </x:c>
      <x:c r="P2142" s="8">
        <x:v>0</x:v>
      </x:c>
      <x:c r="Q2142" s="7">
        <x:v>50.490000000000002</x:v>
      </x:c>
      <x:c r="R2142" s="7">
        <x:v>289.47000000000003</x:v>
      </x:c>
      <x:c r="S2142" s="5" t="s">
        <x:v>49</x:v>
      </x:c>
      <x:c r="T2142" s="7">
        <x:v>120628.66</x:v>
      </x:c>
      <x:c r="U2142" s="6"/>
      <x:c r="V2142" s="6"/>
      <x:c r="W2142" s="5" t="s">
        <x:v>50</x:v>
      </x:c>
      <x:c r="X2142" s="5" t="s">
        <x:v>97</x:v>
      </x:c>
    </x:row>
    <x:row r="2143">
      <x:c r="A2143" s="5" t="s">
        <x:v>3726</x:v>
      </x:c>
      <x:c r="B2143" s="5">
        <x:v>45384</x:v>
      </x:c>
      <x:c r="C2143" s="5" t="s">
        <x:v>127</x:v>
      </x:c>
      <x:c r="D2143" s="5" t="s">
        <x:v>128</x:v>
      </x:c>
      <x:c r="E2143" s="5" t="s">
        <x:v>55</x:v>
      </x:c>
      <x:c r="F2143" s="5" t="s">
        <x:v>41</x:v>
      </x:c>
      <x:c r="G2143" s="5" t="s">
        <x:v>885</x:v>
      </x:c>
      <x:c r="H2143" s="5" t="s">
        <x:v>58</x:v>
      </x:c>
      <x:c r="I2143" s="5" t="s">
        <x:v>203</x:v>
      </x:c>
      <x:c r="J2143" s="5" t="s">
        <x:v>60</x:v>
      </x:c>
      <x:c r="K2143" s="5" t="s">
        <x:v>86</x:v>
      </x:c>
      <x:c r="L2143" s="5" t="s">
        <x:v>16</x:v>
      </x:c>
      <x:c r="M2143" s="5" t="s">
        <x:v>189</x:v>
      </x:c>
      <x:c r="N2143" s="6">
        <x:v>5</x:v>
      </x:c>
      <x:c r="O2143" s="7">
        <x:v>147.41999999999999</x:v>
      </x:c>
      <x:c r="P2143" s="8">
        <x:v>0</x:v>
      </x:c>
      <x:c r="Q2143" s="7">
        <x:v>103.51000000000001</x:v>
      </x:c>
      <x:c r="R2143" s="7">
        <x:v>737.10000000000002</x:v>
      </x:c>
      <x:c r="S2143" s="5" t="s">
        <x:v>49</x:v>
      </x:c>
      <x:c r="T2143" s="7">
        <x:v>137908.32000000001</x:v>
      </x:c>
      <x:c r="U2143" s="6"/>
      <x:c r="V2143" s="6"/>
      <x:c r="W2143" s="5" t="s">
        <x:v>50</x:v>
      </x:c>
      <x:c r="X2143" s="5" t="s">
        <x:v>97</x:v>
      </x:c>
    </x:row>
    <x:row r="2144">
      <x:c r="A2144" s="5" t="s">
        <x:v>3727</x:v>
      </x:c>
      <x:c r="B2144" s="5">
        <x:v>45567</x:v>
      </x:c>
      <x:c r="C2144" s="5" t="s">
        <x:v>200</x:v>
      </x:c>
      <x:c r="D2144" s="5" t="s">
        <x:v>201</x:v>
      </x:c>
      <x:c r="E2144" s="5" t="s">
        <x:v>40</x:v>
      </x:c>
      <x:c r="F2144" s="5" t="s">
        <x:v>158</x:v>
      </x:c>
      <x:c r="G2144" s="5" t="s">
        <x:v>968</x:v>
      </x:c>
      <x:c r="H2144" s="5" t="s">
        <x:v>58</x:v>
      </x:c>
      <x:c r="I2144" s="5" t="s">
        <x:v>316</x:v>
      </x:c>
      <x:c r="J2144" s="5" t="s">
        <x:v>74</x:v>
      </x:c>
      <x:c r="K2144" s="5" t="s">
        <x:v>86</x:v>
      </x:c>
      <x:c r="L2144" s="5" t="s">
        <x:v>16</x:v>
      </x:c>
      <x:c r="M2144" s="5" t="s">
        <x:v>424</x:v>
      </x:c>
      <x:c r="N2144" s="6">
        <x:v>1</x:v>
      </x:c>
      <x:c r="O2144" s="7">
        <x:v>85.620000000000005</x:v>
      </x:c>
      <x:c r="P2144" s="8">
        <x:v>0.14999999999999999</x:v>
      </x:c>
      <x:c r="Q2144" s="7">
        <x:v>47.850000000000001</x:v>
      </x:c>
      <x:c r="R2144" s="7">
        <x:v>72.780000000000001</x:v>
      </x:c>
      <x:c r="S2144" s="5" t="s">
        <x:v>49</x:v>
      </x:c>
      <x:c r="T2144" s="7">
        <x:v>146254.20999999999</x:v>
      </x:c>
      <x:c r="U2144" s="6"/>
      <x:c r="V2144" s="6"/>
      <x:c r="W2144" s="5" t="s">
        <x:v>50</x:v>
      </x:c>
      <x:c r="X2144" s="5" t="s">
        <x:v>80</x:v>
      </x:c>
    </x:row>
    <x:row r="2145">
      <x:c r="A2145" s="5" t="s">
        <x:v>3728</x:v>
      </x:c>
      <x:c r="B2145" s="5">
        <x:v>46108</x:v>
      </x:c>
      <x:c r="C2145" s="5" t="s">
        <x:v>162</x:v>
      </x:c>
      <x:c r="D2145" s="5" t="s">
        <x:v>163</x:v>
      </x:c>
      <x:c r="E2145" s="5" t="s">
        <x:v>40</x:v>
      </x:c>
      <x:c r="F2145" s="5" t="s">
        <x:v>158</x:v>
      </x:c>
      <x:c r="G2145" s="5" t="s">
        <x:v>2306</x:v>
      </x:c>
      <x:c r="H2145" s="5" t="s">
        <x:v>78</x:v>
      </x:c>
      <x:c r="I2145" s="5" t="s">
        <x:v>509</x:v>
      </x:c>
      <x:c r="J2145" s="5" t="s">
        <x:v>45</x:v>
      </x:c>
      <x:c r="K2145" s="5" t="s">
        <x:v>61</x:v>
      </x:c>
      <x:c r="L2145" s="5" t="s">
        <x:v>16</x:v>
      </x:c>
      <x:c r="M2145" s="5" t="s">
        <x:v>69</x:v>
      </x:c>
      <x:c r="N2145" s="6">
        <x:v>2</x:v>
      </x:c>
      <x:c r="O2145" s="7">
        <x:v>755.77999999999997</x:v>
      </x:c>
      <x:c r="P2145" s="8">
        <x:v>0</x:v>
      </x:c>
      <x:c r="Q2145" s="7">
        <x:v>337.99000000000001</x:v>
      </x:c>
      <x:c r="R2145" s="7">
        <x:v>1511.5599999999999</x:v>
      </x:c>
      <x:c r="S2145" s="5" t="s">
        <x:v>49</x:v>
      </x:c>
      <x:c r="T2145" s="7">
        <x:v>135673.51999999999</x:v>
      </x:c>
      <x:c r="U2145" s="6"/>
      <x:c r="V2145" s="6"/>
      <x:c r="W2145" s="5" t="s">
        <x:v>50</x:v>
      </x:c>
      <x:c r="X2145" s="5" t="s">
        <x:v>80</x:v>
      </x:c>
    </x:row>
    <x:row r="2146">
      <x:c r="A2146" s="5" t="s">
        <x:v>3729</x:v>
      </x:c>
      <x:c r="B2146" s="5">
        <x:v>46121</x:v>
      </x:c>
      <x:c r="C2146" s="5" t="s">
        <x:v>38</x:v>
      </x:c>
      <x:c r="D2146" s="5" t="s">
        <x:v>39</x:v>
      </x:c>
      <x:c r="E2146" s="5" t="s">
        <x:v>40</x:v>
      </x:c>
      <x:c r="F2146" s="5" t="s">
        <x:v>41</x:v>
      </x:c>
      <x:c r="G2146" s="5" t="s">
        <x:v>3730</x:v>
      </x:c>
      <x:c r="H2146" s="5" t="s">
        <x:v>58</x:v>
      </x:c>
      <x:c r="I2146" s="5" t="s">
        <x:v>372</x:v>
      </x:c>
      <x:c r="J2146" s="5" t="s">
        <x:v>116</x:v>
      </x:c>
      <x:c r="K2146" s="5" t="s">
        <x:v>46</x:v>
      </x:c>
      <x:c r="L2146" s="5" t="s">
        <x:v>131</x:v>
      </x:c>
      <x:c r="M2146" s="5" t="s">
        <x:v>125</x:v>
      </x:c>
      <x:c r="N2146" s="6">
        <x:v>1</x:v>
      </x:c>
      <x:c r="O2146" s="7">
        <x:v>325.06</x:v>
      </x:c>
      <x:c r="P2146" s="8">
        <x:v>5.0000000000000003e-002</x:v>
      </x:c>
      <x:c r="Q2146" s="7">
        <x:v>226.47</x:v>
      </x:c>
      <x:c r="R2146" s="7">
        <x:v>308.81</x:v>
      </x:c>
      <x:c r="S2146" s="5" t="s">
        <x:v>49</x:v>
      </x:c>
      <x:c r="T2146" s="7">
        <x:v>78180.610000000001</x:v>
      </x:c>
      <x:c r="U2146" s="6"/>
      <x:c r="V2146" s="6"/>
      <x:c r="W2146" s="5" t="s">
        <x:v>50</x:v>
      </x:c>
      <x:c r="X2146" s="5" t="s">
        <x:v>80</x:v>
      </x:c>
    </x:row>
    <x:row r="2147">
      <x:c r="A2147" s="5" t="s">
        <x:v>3731</x:v>
      </x:c>
      <x:c r="B2147" s="5">
        <x:v>45731</x:v>
      </x:c>
      <x:c r="C2147" s="5" t="s">
        <x:v>247</x:v>
      </x:c>
      <x:c r="D2147" s="5" t="s">
        <x:v>248</x:v>
      </x:c>
      <x:c r="E2147" s="5" t="s">
        <x:v>40</x:v>
      </x:c>
      <x:c r="F2147" s="5" t="s">
        <x:v>102</x:v>
      </x:c>
      <x:c r="G2147" s="5" t="s">
        <x:v>2630</x:v>
      </x:c>
      <x:c r="H2147" s="5" t="s">
        <x:v>104</x:v>
      </x:c>
      <x:c r="I2147" s="5" t="s">
        <x:v>1008</x:v>
      </x:c>
      <x:c r="J2147" s="5" t="s">
        <x:v>116</x:v>
      </x:c>
      <x:c r="K2147" s="5" t="s">
        <x:v>46</x:v>
      </x:c>
      <x:c r="L2147" s="5" t="s">
        <x:v>16</x:v>
      </x:c>
      <x:c r="M2147" s="5" t="s">
        <x:v>62</x:v>
      </x:c>
      <x:c r="N2147" s="6">
        <x:v>-2</x:v>
      </x:c>
      <x:c r="O2147" s="7">
        <x:v>281.75999999999999</x:v>
      </x:c>
      <x:c r="P2147" s="8">
        <x:v>0.14999999999999999</x:v>
      </x:c>
      <x:c r="Q2147" s="7">
        <x:v>146.41999999999999</x:v>
      </x:c>
      <x:c r="R2147" s="7">
        <x:v>-478.99000000000001</x:v>
      </x:c>
      <x:c r="S2147" s="5" t="s">
        <x:v>49</x:v>
      </x:c>
      <x:c r="T2147" s="7">
        <x:v>137192.04999999999</x:v>
      </x:c>
      <x:c r="U2147" s="6"/>
      <x:c r="V2147" s="6"/>
      <x:c r="W2147" s="5" t="s">
        <x:v>96</x:v>
      </x:c>
      <x:c r="X2147" s="5" t="s">
        <x:v>51</x:v>
      </x:c>
    </x:row>
    <x:row r="2148">
      <x:c r="A2148" s="5" t="s">
        <x:v>3732</x:v>
      </x:c>
      <x:c r="B2148" s="5">
        <x:v>46027</x:v>
      </x:c>
      <x:c r="C2148" s="5" t="s">
        <x:v>162</x:v>
      </x:c>
      <x:c r="D2148" s="5" t="s">
        <x:v>163</x:v>
      </x:c>
      <x:c r="E2148" s="5" t="s">
        <x:v>40</x:v>
      </x:c>
      <x:c r="F2148" s="5" t="s">
        <x:v>158</x:v>
      </x:c>
      <x:c r="G2148" s="5" t="s">
        <x:v>1507</x:v>
      </x:c>
      <x:c r="H2148" s="5" t="s">
        <x:v>43</x:v>
      </x:c>
      <x:c r="I2148" s="5" t="s">
        <x:v>800</x:v>
      </x:c>
      <x:c r="J2148" s="5" t="s">
        <x:v>74</x:v>
      </x:c>
      <x:c r="K2148" s="5" t="s">
        <x:v>61</x:v>
      </x:c>
      <x:c r="L2148" s="5" t="s">
        <x:v>47</x:v>
      </x:c>
      <x:c r="M2148" s="5" t="s">
        <x:v>142</x:v>
      </x:c>
      <x:c r="N2148" s="6">
        <x:v>1</x:v>
      </x:c>
      <x:c r="O2148" s="7">
        <x:v>55.530000000000001</x:v>
      </x:c>
      <x:c r="P2148" s="8">
        <x:v>0.20000000000000001</x:v>
      </x:c>
      <x:c r="Q2148" s="7">
        <x:v>29.489999999999998</x:v>
      </x:c>
      <x:c r="R2148" s="7">
        <x:v>44.420000000000002</x:v>
      </x:c>
      <x:c r="S2148" s="5" t="s">
        <x:v>49</x:v>
      </x:c>
      <x:c r="T2148" s="7">
        <x:v>92648.289999999994</x:v>
      </x:c>
      <x:c r="U2148" s="6"/>
      <x:c r="V2148" s="6"/>
      <x:c r="W2148" s="5" t="s">
        <x:v>50</x:v>
      </x:c>
      <x:c r="X2148" s="5" t="s">
        <x:v>97</x:v>
      </x:c>
    </x:row>
    <x:row r="2149">
      <x:c r="A2149" s="5" t="s">
        <x:v>3733</x:v>
      </x:c>
      <x:c r="B2149" s="5">
        <x:v>45776</x:v>
      </x:c>
      <x:c r="C2149" s="5" t="s">
        <x:v>138</x:v>
      </x:c>
      <x:c r="D2149" s="5" t="s">
        <x:v>139</x:v>
      </x:c>
      <x:c r="E2149" s="5" t="s">
        <x:v>90</x:v>
      </x:c>
      <x:c r="F2149" s="5" t="s">
        <x:v>41</x:v>
      </x:c>
      <x:c r="G2149" s="5" t="s">
        <x:v>3006</x:v>
      </x:c>
      <x:c r="H2149" s="5" t="s">
        <x:v>104</x:v>
      </x:c>
      <x:c r="I2149" s="5" t="s">
        <x:v>545</x:v>
      </x:c>
      <x:c r="J2149" s="5" t="s">
        <x:v>45</x:v>
      </x:c>
      <x:c r="K2149" s="5" t="s">
        <x:v>46</x:v>
      </x:c>
      <x:c r="L2149" s="5" t="s">
        <x:v>16</x:v>
      </x:c>
      <x:c r="M2149" s="5" t="s">
        <x:v>258</x:v>
      </x:c>
      <x:c r="N2149" s="6">
        <x:v>0</x:v>
      </x:c>
      <x:c r="O2149" s="7">
        <x:v>630.89999999999998</x:v>
      </x:c>
      <x:c r="P2149" s="8">
        <x:v>0</x:v>
      </x:c>
      <x:c r="Q2149" s="7">
        <x:v>452.31</x:v>
      </x:c>
      <x:c r="R2149" s="7">
        <x:v>0</x:v>
      </x:c>
      <x:c r="S2149" s="5" t="s">
        <x:v>49</x:v>
      </x:c>
      <x:c r="T2149" s="7">
        <x:v>136612.60999999999</x:v>
      </x:c>
      <x:c r="U2149" s="6"/>
      <x:c r="V2149" s="6"/>
      <x:c r="W2149" s="5" t="s">
        <x:v>151</x:v>
      </x:c>
      <x:c r="X2149" s="5" t="s">
        <x:v>80</x:v>
      </x:c>
    </x:row>
    <x:row r="2150">
      <x:c r="A2150" s="5" t="s">
        <x:v>3734</x:v>
      </x:c>
      <x:c r="B2150" s="5">
        <x:v>46072</x:v>
      </x:c>
      <x:c r="C2150" s="5" t="s">
        <x:v>127</x:v>
      </x:c>
      <x:c r="D2150" s="5" t="s">
        <x:v>128</x:v>
      </x:c>
      <x:c r="E2150" s="5" t="s">
        <x:v>55</x:v>
      </x:c>
      <x:c r="F2150" s="5" t="s">
        <x:v>41</x:v>
      </x:c>
      <x:c r="G2150" s="5" t="s">
        <x:v>3484</x:v>
      </x:c>
      <x:c r="H2150" s="5" t="s">
        <x:v>104</x:v>
      </x:c>
      <x:c r="I2150" s="5" t="s">
        <x:v>1317</x:v>
      </x:c>
      <x:c r="J2150" s="5" t="s">
        <x:v>45</x:v>
      </x:c>
      <x:c r="K2150" s="5" t="s">
        <x:v>117</x:v>
      </x:c>
      <x:c r="L2150" s="5" t="s">
        <x:v>131</x:v>
      </x:c>
      <x:c r="M2150" s="5" t="s">
        <x:v>424</x:v>
      </x:c>
      <x:c r="N2150" s="6">
        <x:v>6</x:v>
      </x:c>
      <x:c r="O2150" s="7">
        <x:v>478.97000000000003</x:v>
      </x:c>
      <x:c r="P2150" s="8">
        <x:v>0</x:v>
      </x:c>
      <x:c r="Q2150" s="7">
        <x:v>283.66000000000003</x:v>
      </x:c>
      <x:c r="R2150" s="7">
        <x:v>2873.8200000000002</x:v>
      </x:c>
      <x:c r="S2150" s="5" t="s">
        <x:v>49</x:v>
      </x:c>
      <x:c r="T2150" s="7">
        <x:v>90737.320000000007</x:v>
      </x:c>
      <x:c r="U2150" s="6"/>
      <x:c r="V2150" s="6"/>
      <x:c r="W2150" s="5" t="s">
        <x:v>50</x:v>
      </x:c>
      <x:c r="X2150" s="5" t="s">
        <x:v>51</x:v>
      </x:c>
    </x:row>
    <x:row r="2151">
      <x:c r="A2151" s="5" t="s">
        <x:v>3735</x:v>
      </x:c>
      <x:c r="B2151" s="5">
        <x:v>46051</x:v>
      </x:c>
      <x:c r="C2151" s="5" t="s">
        <x:v>194</x:v>
      </x:c>
      <x:c r="D2151" s="5" t="s">
        <x:v>195</x:v>
      </x:c>
      <x:c r="E2151" s="5" t="s">
        <x:v>90</x:v>
      </x:c>
      <x:c r="F2151" s="5" t="s">
        <x:v>158</x:v>
      </x:c>
      <x:c r="G2151" s="5" t="s">
        <x:v>1408</x:v>
      </x:c>
      <x:c r="H2151" s="5" t="s">
        <x:v>78</x:v>
      </x:c>
      <x:c r="I2151" s="5" t="s">
        <x:v>470</x:v>
      </x:c>
      <x:c r="J2151" s="5" t="s">
        <x:v>74</x:v>
      </x:c>
      <x:c r="K2151" s="5" t="s">
        <x:v>46</x:v>
      </x:c>
      <x:c r="L2151" s="5" t="s">
        <x:v>47</x:v>
      </x:c>
      <x:c r="M2151" s="5" t="s">
        <x:v>424</x:v>
      </x:c>
      <x:c r="N2151" s="6">
        <x:v>1</x:v>
      </x:c>
      <x:c r="O2151" s="7">
        <x:v>70.060000000000002</x:v>
      </x:c>
      <x:c r="P2151" s="8">
        <x:v>0.14999999999999999</x:v>
      </x:c>
      <x:c r="Q2151" s="7">
        <x:v>45.609999999999999</x:v>
      </x:c>
      <x:c r="R2151" s="7">
        <x:v>59.549999999999997</x:v>
      </x:c>
      <x:c r="S2151" s="5" t="s">
        <x:v>49</x:v>
      </x:c>
      <x:c r="T2151" s="7">
        <x:v>92648.289999999994</x:v>
      </x:c>
      <x:c r="U2151" s="6"/>
      <x:c r="V2151" s="6"/>
      <x:c r="W2151" s="5" t="s">
        <x:v>50</x:v>
      </x:c>
      <x:c r="X2151" s="5" t="s">
        <x:v>80</x:v>
      </x:c>
    </x:row>
    <x:row r="2152">
      <x:c r="A2152" s="5" t="s">
        <x:v>3736</x:v>
      </x:c>
      <x:c r="B2152" s="5">
        <x:v>45601</x:v>
      </x:c>
      <x:c r="C2152" s="5" t="s">
        <x:v>216</x:v>
      </x:c>
      <x:c r="D2152" s="5" t="s">
        <x:v>217</x:v>
      </x:c>
      <x:c r="E2152" s="5" t="s">
        <x:v>40</x:v>
      </x:c>
      <x:c r="F2152" s="5" t="s">
        <x:v>102</x:v>
      </x:c>
      <x:c r="G2152" s="5" t="s">
        <x:v>3737</x:v>
      </x:c>
      <x:c r="H2152" s="5" t="s">
        <x:v>58</x:v>
      </x:c>
      <x:c r="I2152" s="5" t="s">
        <x:v>819</x:v>
      </x:c>
      <x:c r="J2152" s="5" t="s">
        <x:v>93</x:v>
      </x:c>
      <x:c r="K2152" s="5" t="s">
        <x:v>61</x:v>
      </x:c>
      <x:c r="L2152" s="5" t="s">
        <x:v>47</x:v>
      </x:c>
      <x:c r="M2152" s="5" t="s">
        <x:v>384</x:v>
      </x:c>
      <x:c r="N2152" s="6">
        <x:v>5</x:v>
      </x:c>
      <x:c r="O2152" s="7">
        <x:v>29.350000000000001</x:v>
      </x:c>
      <x:c r="P2152" s="8">
        <x:v>0.20000000000000001</x:v>
      </x:c>
      <x:c r="Q2152" s="7">
        <x:v>20.370000000000001</x:v>
      </x:c>
      <x:c r="R2152" s="7">
        <x:v>117.40000000000001</x:v>
      </x:c>
      <x:c r="S2152" s="5" t="s">
        <x:v>49</x:v>
      </x:c>
      <x:c r="T2152" s="7">
        <x:v>70991.460000000006</x:v>
      </x:c>
      <x:c r="U2152" s="6"/>
      <x:c r="V2152" s="6"/>
      <x:c r="W2152" s="5" t="s">
        <x:v>50</x:v>
      </x:c>
      <x:c r="X2152" s="5" t="s">
        <x:v>70</x:v>
      </x:c>
    </x:row>
    <x:row r="2153">
      <x:c r="A2153" s="5" t="s">
        <x:v>3738</x:v>
      </x:c>
      <x:c r="B2153" s="5">
        <x:v>45826</x:v>
      </x:c>
      <x:c r="C2153" s="5" t="s">
        <x:v>100</x:v>
      </x:c>
      <x:c r="D2153" s="5" t="s">
        <x:v>101</x:v>
      </x:c>
      <x:c r="E2153" s="5" t="s">
        <x:v>90</x:v>
      </x:c>
      <x:c r="F2153" s="5" t="s">
        <x:v>102</x:v>
      </x:c>
      <x:c r="G2153" s="5" t="s">
        <x:v>3739</x:v>
      </x:c>
      <x:c r="H2153" s="5" t="s">
        <x:v>78</x:v>
      </x:c>
      <x:c r="I2153" s="5" t="s">
        <x:v>564</x:v>
      </x:c>
      <x:c r="J2153" s="5" t="s">
        <x:v>116</x:v>
      </x:c>
      <x:c r="K2153" s="5" t="s">
        <x:v>117</x:v>
      </x:c>
      <x:c r="L2153" s="5" t="s">
        <x:v>16</x:v>
      </x:c>
      <x:c r="M2153" s="5" t="s">
        <x:v>48</x:v>
      </x:c>
      <x:c r="N2153" s="6">
        <x:v>4</x:v>
      </x:c>
      <x:c r="O2153" s="7">
        <x:v>157.84</x:v>
      </x:c>
      <x:c r="P2153" s="8">
        <x:v>5.0000000000000003e-002</x:v>
      </x:c>
      <x:c r="Q2153" s="7">
        <x:v>90.079999999999998</x:v>
      </x:c>
      <x:c r="R2153" s="7">
        <x:v>599.78999999999996</x:v>
      </x:c>
      <x:c r="S2153" s="5" t="s">
        <x:v>49</x:v>
      </x:c>
      <x:c r="T2153" s="7">
        <x:v>174898.82999999999</x:v>
      </x:c>
      <x:c r="U2153" s="6"/>
      <x:c r="V2153" s="6"/>
      <x:c r="W2153" s="5" t="s">
        <x:v>50</x:v>
      </x:c>
      <x:c r="X2153" s="5" t="s">
        <x:v>51</x:v>
      </x:c>
    </x:row>
    <x:row r="2154">
      <x:c r="A2154" s="5" t="s">
        <x:v>3740</x:v>
      </x:c>
      <x:c r="B2154" s="5">
        <x:v>45532</x:v>
      </x:c>
      <x:c r="C2154" s="5" t="s">
        <x:v>53</x:v>
      </x:c>
      <x:c r="D2154" s="5" t="s">
        <x:v>54</x:v>
      </x:c>
      <x:c r="E2154" s="5" t="s">
        <x:v>55</x:v>
      </x:c>
      <x:c r="F2154" s="5" t="s">
        <x:v>56</x:v>
      </x:c>
      <x:c r="G2154" s="5" t="s">
        <x:v>1691</x:v>
      </x:c>
      <x:c r="H2154" s="5" t="s">
        <x:v>58</x:v>
      </x:c>
      <x:c r="I2154" s="5" t="s">
        <x:v>894</x:v>
      </x:c>
      <x:c r="J2154" s="5" t="s">
        <x:v>45</x:v>
      </x:c>
      <x:c r="K2154" s="5" t="s">
        <x:v>46</x:v>
      </x:c>
      <x:c r="L2154" s="5" t="s">
        <x:v>94</x:v>
      </x:c>
      <x:c r="M2154" s="5" t="s">
        <x:v>75</x:v>
      </x:c>
      <x:c r="N2154" s="6">
        <x:v>4</x:v>
      </x:c>
      <x:c r="O2154" s="7">
        <x:v>340.50999999999999</x:v>
      </x:c>
      <x:c r="P2154" s="8">
        <x:v>0.25</x:v>
      </x:c>
      <x:c r="Q2154" s="7">
        <x:v>197.65000000000001</x:v>
      </x:c>
      <x:c r="R2154" s="7">
        <x:v>1021.53</x:v>
      </x:c>
      <x:c r="S2154" s="5" t="s">
        <x:v>49</x:v>
      </x:c>
      <x:c r="T2154" s="7">
        <x:v>80584.520000000004</x:v>
      </x:c>
      <x:c r="U2154" s="6"/>
      <x:c r="V2154" s="6"/>
      <x:c r="W2154" s="5" t="s">
        <x:v>50</x:v>
      </x:c>
      <x:c r="X2154" s="5" t="s">
        <x:v>80</x:v>
      </x:c>
    </x:row>
    <x:row r="2155">
      <x:c r="A2155" s="5" t="s">
        <x:v>3741</x:v>
      </x:c>
      <x:c r="B2155" s="5">
        <x:v>45649</x:v>
      </x:c>
      <x:c r="C2155" s="5" t="s">
        <x:v>156</x:v>
      </x:c>
      <x:c r="D2155" s="5" t="s">
        <x:v>157</x:v>
      </x:c>
      <x:c r="E2155" s="5" t="s">
        <x:v>55</x:v>
      </x:c>
      <x:c r="F2155" s="5" t="s">
        <x:v>158</x:v>
      </x:c>
      <x:c r="G2155" s="5" t="s">
        <x:v>2231</x:v>
      </x:c>
      <x:c r="H2155" s="5" t="s">
        <x:v>43</x:v>
      </x:c>
      <x:c r="I2155" s="5" t="s">
        <x:v>346</x:v>
      </x:c>
      <x:c r="J2155" s="5" t="s">
        <x:v>60</x:v>
      </x:c>
      <x:c r="K2155" s="5" t="s">
        <x:v>117</x:v>
      </x:c>
      <x:c r="L2155" s="5" t="s">
        <x:v>16</x:v>
      </x:c>
      <x:c r="M2155" s="5" t="s">
        <x:v>48</x:v>
      </x:c>
      <x:c r="N2155" s="6">
        <x:v>1</x:v>
      </x:c>
      <x:c r="O2155" s="7">
        <x:v>133.49000000000001</x:v>
      </x:c>
      <x:c r="P2155" s="8">
        <x:v>0</x:v>
      </x:c>
      <x:c r="Q2155" s="7">
        <x:v>65.200000000000003</x:v>
      </x:c>
      <x:c r="R2155" s="7">
        <x:v>133.49000000000001</x:v>
      </x:c>
      <x:c r="S2155" s="5" t="s">
        <x:v>49</x:v>
      </x:c>
      <x:c r="T2155" s="7">
        <x:v>188024.64000000001</x:v>
      </x:c>
      <x:c r="U2155" s="6"/>
      <x:c r="V2155" s="6"/>
      <x:c r="W2155" s="5" t="s">
        <x:v>50</x:v>
      </x:c>
      <x:c r="X2155" s="5" t="s">
        <x:v>97</x:v>
      </x:c>
    </x:row>
    <x:row r="2156">
      <x:c r="A2156" s="5" t="s">
        <x:v>3742</x:v>
      </x:c>
      <x:c r="B2156" s="5">
        <x:v>45386</x:v>
      </x:c>
      <x:c r="C2156" s="5" t="s">
        <x:v>144</x:v>
      </x:c>
      <x:c r="D2156" s="5" t="s">
        <x:v>145</x:v>
      </x:c>
      <x:c r="E2156" s="5" t="s">
        <x:v>55</x:v>
      </x:c>
      <x:c r="F2156" s="5" t="s">
        <x:v>66</x:v>
      </x:c>
      <x:c r="G2156" s="5" t="s">
        <x:v>2268</x:v>
      </x:c>
      <x:c r="H2156" s="5" t="s">
        <x:v>78</x:v>
      </x:c>
      <x:c r="I2156" s="5" t="s">
        <x:v>73</x:v>
      </x:c>
      <x:c r="J2156" s="5" t="s">
        <x:v>74</x:v>
      </x:c>
      <x:c r="K2156" s="5" t="s">
        <x:v>46</x:v>
      </x:c>
      <x:c r="L2156" s="5" t="s">
        <x:v>94</x:v>
      </x:c>
      <x:c r="M2156" s="5" t="s">
        <x:v>266</x:v>
      </x:c>
      <x:c r="N2156" s="6">
        <x:v>1</x:v>
      </x:c>
      <x:c r="O2156" s="7">
        <x:v>85.260000000000005</x:v>
      </x:c>
      <x:c r="P2156" s="8">
        <x:v>0</x:v>
      </x:c>
      <x:c r="Q2156" s="7">
        <x:v>45.390000000000001</x:v>
      </x:c>
      <x:c r="R2156" s="7">
        <x:v>85.260000000000005</x:v>
      </x:c>
      <x:c r="S2156" s="5" t="s">
        <x:v>49</x:v>
      </x:c>
      <x:c r="T2156" s="7">
        <x:v>68532.440000000002</x:v>
      </x:c>
      <x:c r="U2156" s="6"/>
      <x:c r="V2156" s="6"/>
      <x:c r="W2156" s="5" t="s">
        <x:v>50</x:v>
      </x:c>
      <x:c r="X2156" s="5" t="s">
        <x:v>80</x:v>
      </x:c>
    </x:row>
    <x:row r="2157">
      <x:c r="A2157" s="5" t="s">
        <x:v>3743</x:v>
      </x:c>
      <x:c r="B2157" s="5">
        <x:v>45543</x:v>
      </x:c>
      <x:c r="C2157" s="5" t="s">
        <x:v>185</x:v>
      </x:c>
      <x:c r="D2157" s="5" t="s">
        <x:v>186</x:v>
      </x:c>
      <x:c r="E2157" s="5" t="s">
        <x:v>90</x:v>
      </x:c>
      <x:c r="F2157" s="5" t="s">
        <x:v>41</x:v>
      </x:c>
      <x:c r="G2157" s="5" t="s">
        <x:v>3717</x:v>
      </x:c>
      <x:c r="H2157" s="5" t="s">
        <x:v>58</x:v>
      </x:c>
      <x:c r="I2157" s="5" t="s">
        <x:v>915</x:v>
      </x:c>
      <x:c r="J2157" s="5" t="s">
        <x:v>45</x:v>
      </x:c>
      <x:c r="K2157" s="5" t="s">
        <x:v>61</x:v>
      </x:c>
      <x:c r="L2157" s="5" t="s">
        <x:v>16</x:v>
      </x:c>
      <x:c r="M2157" s="5" t="s">
        <x:v>262</x:v>
      </x:c>
      <x:c r="N2157" s="6">
        <x:v>1</x:v>
      </x:c>
      <x:c r="O2157" s="7">
        <x:v>443.81999999999999</x:v>
      </x:c>
      <x:c r="P2157" s="8">
        <x:v>15</x:v>
      </x:c>
      <x:c r="Q2157" s="7">
        <x:v>273.47000000000003</x:v>
      </x:c>
      <x:c r="R2157" s="7">
        <x:v>377.25</x:v>
      </x:c>
      <x:c r="S2157" s="5" t="s">
        <x:v>49</x:v>
      </x:c>
      <x:c r="T2157" s="7">
        <x:v>148910.81</x:v>
      </x:c>
      <x:c r="U2157" s="6"/>
      <x:c r="V2157" s="6"/>
      <x:c r="W2157" s="5" t="s">
        <x:v>50</x:v>
      </x:c>
      <x:c r="X2157" s="5" t="s">
        <x:v>70</x:v>
      </x:c>
    </x:row>
    <x:row r="2158">
      <x:c r="A2158" s="5" t="s">
        <x:v>3744</x:v>
      </x:c>
      <x:c r="B2158" s="5">
        <x:v>45825</x:v>
      </x:c>
      <x:c r="C2158" s="5" t="s">
        <x:v>247</x:v>
      </x:c>
      <x:c r="D2158" s="5" t="s">
        <x:v>248</x:v>
      </x:c>
      <x:c r="E2158" s="5" t="s">
        <x:v>40</x:v>
      </x:c>
      <x:c r="F2158" s="5" t="s">
        <x:v>102</x:v>
      </x:c>
      <x:c r="G2158" s="5" t="s">
        <x:v>2844</x:v>
      </x:c>
      <x:c r="H2158" s="5" t="s">
        <x:v>104</x:v>
      </x:c>
      <x:c r="I2158" s="5" t="s">
        <x:v>604</x:v>
      </x:c>
      <x:c r="J2158" s="5" t="s">
        <x:v>116</x:v>
      </x:c>
      <x:c r="K2158" s="5" t="s">
        <x:v>46</x:v>
      </x:c>
      <x:c r="L2158" s="5" t="s">
        <x:v>16</x:v>
      </x:c>
      <x:c r="M2158" s="5" t="s">
        <x:v>75</x:v>
      </x:c>
      <x:c r="N2158" s="6">
        <x:v>3</x:v>
      </x:c>
      <x:c r="O2158" s="7">
        <x:v>311.72000000000003</x:v>
      </x:c>
      <x:c r="P2158" s="8">
        <x:v>0</x:v>
      </x:c>
      <x:c r="Q2158" s="7">
        <x:v>195.84</x:v>
      </x:c>
      <x:c r="R2158" s="7">
        <x:v>935.15999999999997</x:v>
      </x:c>
      <x:c r="S2158" s="5" t="s">
        <x:v>49</x:v>
      </x:c>
      <x:c r="T2158" s="7">
        <x:v>174898.82999999999</x:v>
      </x:c>
      <x:c r="U2158" s="6"/>
      <x:c r="V2158" s="6"/>
      <x:c r="W2158" s="5" t="s">
        <x:v>50</x:v>
      </x:c>
      <x:c r="X2158" s="5" t="s">
        <x:v>51</x:v>
      </x:c>
    </x:row>
    <x:row r="2159">
      <x:c r="A2159" s="5" t="s">
        <x:v>3745</x:v>
      </x:c>
      <x:c r="B2159" s="5">
        <x:v>45976</x:v>
      </x:c>
      <x:c r="C2159" s="5" t="s">
        <x:v>156</x:v>
      </x:c>
      <x:c r="D2159" s="5" t="s">
        <x:v>157</x:v>
      </x:c>
      <x:c r="E2159" s="5" t="s">
        <x:v>55</x:v>
      </x:c>
      <x:c r="F2159" s="5" t="s">
        <x:v>158</x:v>
      </x:c>
      <x:c r="G2159" s="5" t="s">
        <x:v>2043</x:v>
      </x:c>
      <x:c r="H2159" s="5" t="s">
        <x:v>58</x:v>
      </x:c>
      <x:c r="I2159" s="5" t="s">
        <x:v>1451</x:v>
      </x:c>
      <x:c r="J2159" s="5" t="s">
        <x:v>60</x:v>
      </x:c>
      <x:c r="K2159" s="5" t="s">
        <x:v>86</x:v>
      </x:c>
      <x:c r="L2159" s="5" t="s">
        <x:v>16</x:v>
      </x:c>
      <x:c r="M2159" s="5" t="s">
        <x:v>62</x:v>
      </x:c>
      <x:c r="N2159" s="6">
        <x:v>1</x:v>
      </x:c>
      <x:c r="O2159" s="7">
        <x:v>132.68000000000001</x:v>
      </x:c>
      <x:c r="P2159" s="8">
        <x:v>0.10000000000000001</x:v>
      </x:c>
      <x:c r="Q2159" s="7">
        <x:v>89.379999999999995</x:v>
      </x:c>
      <x:c r="R2159" s="7">
        <x:v>119.41</x:v>
      </x:c>
      <x:c r="S2159" s="5" t="s">
        <x:v>49</x:v>
      </x:c>
      <x:c r="T2159" s="7">
        <x:v>128542.39</x:v>
      </x:c>
      <x:c r="U2159" s="6"/>
      <x:c r="V2159" s="6"/>
      <x:c r="W2159" s="5" t="s">
        <x:v>50</x:v>
      </x:c>
      <x:c r="X2159" s="5" t="s">
        <x:v>70</x:v>
      </x:c>
    </x:row>
    <x:row r="2160">
      <x:c r="A2160" s="5" t="s">
        <x:v>3746</x:v>
      </x:c>
      <x:c r="B2160" s="5">
        <x:v>45701</x:v>
      </x:c>
      <x:c r="C2160" s="5" t="s">
        <x:v>247</x:v>
      </x:c>
      <x:c r="D2160" s="5" t="s">
        <x:v>248</x:v>
      </x:c>
      <x:c r="E2160" s="5" t="s">
        <x:v>40</x:v>
      </x:c>
      <x:c r="F2160" s="5" t="s">
        <x:v>102</x:v>
      </x:c>
      <x:c r="G2160" s="5" t="s">
        <x:v>1952</x:v>
      </x:c>
      <x:c r="H2160" s="5" t="s">
        <x:v>43</x:v>
      </x:c>
      <x:c r="I2160" s="5" t="s">
        <x:v>257</x:v>
      </x:c>
      <x:c r="J2160" s="5" t="s">
        <x:v>74</x:v>
      </x:c>
      <x:c r="K2160" s="5" t="s">
        <x:v>86</x:v>
      </x:c>
      <x:c r="L2160" s="5" t="s">
        <x:v>16</x:v>
      </x:c>
      <x:c r="M2160" s="5" t="s">
        <x:v>483</x:v>
      </x:c>
      <x:c r="N2160" s="6">
        <x:v>1</x:v>
      </x:c>
      <x:c r="O2160" s="7">
        <x:v>94.730000000000004</x:v>
      </x:c>
      <x:c r="P2160" s="8">
        <x:v>0.20000000000000001</x:v>
      </x:c>
      <x:c r="Q2160" s="7">
        <x:v>62.619999999999997</x:v>
      </x:c>
      <x:c r="R2160" s="7">
        <x:v>75.780000000000001</x:v>
      </x:c>
      <x:c r="S2160" s="5" t="s">
        <x:v>49</x:v>
      </x:c>
      <x:c r="T2160" s="7">
        <x:v>180344.32000000001</x:v>
      </x:c>
      <x:c r="U2160" s="6"/>
      <x:c r="V2160" s="6"/>
      <x:c r="W2160" s="5" t="s">
        <x:v>50</x:v>
      </x:c>
      <x:c r="X2160" s="5" t="s">
        <x:v>51</x:v>
      </x:c>
    </x:row>
    <x:row r="2161">
      <x:c r="A2161" s="5" t="s">
        <x:v>3747</x:v>
      </x:c>
      <x:c r="B2161" s="5">
        <x:v>45879</x:v>
      </x:c>
      <x:c r="C2161" s="5" t="s">
        <x:v>247</x:v>
      </x:c>
      <x:c r="D2161" s="5" t="s">
        <x:v>248</x:v>
      </x:c>
      <x:c r="E2161" s="5" t="s">
        <x:v>40</x:v>
      </x:c>
      <x:c r="F2161" s="5" t="s">
        <x:v>102</x:v>
      </x:c>
      <x:c r="G2161" s="5" t="s">
        <x:v>2371</x:v>
      </x:c>
      <x:c r="H2161" s="5" t="s">
        <x:v>78</x:v>
      </x:c>
      <x:c r="I2161" s="5" t="s">
        <x:v>85</x:v>
      </x:c>
      <x:c r="J2161" s="5" t="s">
        <x:v>45</x:v>
      </x:c>
      <x:c r="K2161" s="5" t="s">
        <x:v>86</x:v>
      </x:c>
      <x:c r="L2161" s="5" t="s">
        <x:v>16</x:v>
      </x:c>
      <x:c r="M2161" s="5" t="s">
        <x:v>471</x:v>
      </x:c>
      <x:c r="N2161" s="6">
        <x:v>1</x:v>
      </x:c>
      <x:c r="O2161" s="7">
        <x:v>398.63999999999999</x:v>
      </x:c>
      <x:c r="P2161" s="8">
        <x:v>0</x:v>
      </x:c>
      <x:c r="Q2161" s="7">
        <x:v>269.92000000000002</x:v>
      </x:c>
      <x:c r="R2161" s="7">
        <x:v>398.63999999999999</x:v>
      </x:c>
      <x:c r="S2161" s="5" t="s">
        <x:v>49</x:v>
      </x:c>
      <x:c r="T2161" s="7">
        <x:v>182379.04999999999</x:v>
      </x:c>
      <x:c r="U2161" s="6"/>
      <x:c r="V2161" s="6"/>
      <x:c r="W2161" s="5" t="s">
        <x:v>50</x:v>
      </x:c>
      <x:c r="X2161" s="5" t="s">
        <x:v>80</x:v>
      </x:c>
    </x:row>
    <x:row r="2162">
      <x:c r="A2162" s="5" t="s">
        <x:v>3748</x:v>
      </x:c>
      <x:c r="B2162" s="5">
        <x:v>45762</x:v>
      </x:c>
      <x:c r="C2162" s="5" t="s">
        <x:v>82</x:v>
      </x:c>
      <x:c r="D2162" s="5" t="s">
        <x:v>83</x:v>
      </x:c>
      <x:c r="E2162" s="5" t="s">
        <x:v>40</x:v>
      </x:c>
      <x:c r="F2162" s="5" t="s">
        <x:v>56</x:v>
      </x:c>
      <x:c r="G2162" s="5" t="s">
        <x:v>3749</x:v>
      </x:c>
      <x:c r="H2162" s="5" t="s">
        <x:v>58</x:v>
      </x:c>
      <x:c r="I2162" s="5" t="s">
        <x:v>321</x:v>
      </x:c>
      <x:c r="J2162" s="5" t="s">
        <x:v>45</x:v>
      </x:c>
      <x:c r="K2162" s="5" t="s">
        <x:v>86</x:v>
      </x:c>
      <x:c r="L2162" s="5" t="s">
        <x:v>16</x:v>
      </x:c>
      <x:c r="M2162" s="5" t="s">
        <x:v>198</x:v>
      </x:c>
      <x:c r="N2162" s="6">
        <x:v>2</x:v>
      </x:c>
      <x:c r="O2162" s="7">
        <x:v>448.39999999999998</x:v>
      </x:c>
      <x:c r="P2162" s="8">
        <x:v>0</x:v>
      </x:c>
      <x:c r="Q2162" s="7">
        <x:v>241.94999999999999</x:v>
      </x:c>
      <x:c r="R2162" s="7">
        <x:v>896.79999999999995</x:v>
      </x:c>
      <x:c r="S2162" s="5" t="s">
        <x:v>49</x:v>
      </x:c>
      <x:c r="T2162" s="7">
        <x:v>141815.48999999999</x:v>
      </x:c>
      <x:c r="U2162" s="6"/>
      <x:c r="V2162" s="6"/>
      <x:c r="W2162" s="5" t="s">
        <x:v>50</x:v>
      </x:c>
      <x:c r="X2162" s="5" t="s">
        <x:v>97</x:v>
      </x:c>
    </x:row>
    <x:row r="2163">
      <x:c r="A2163" s="5" t="s">
        <x:v>3750</x:v>
      </x:c>
      <x:c r="B2163" s="5">
        <x:v>46014</x:v>
      </x:c>
      <x:c r="C2163" s="5" t="s">
        <x:v>88</x:v>
      </x:c>
      <x:c r="D2163" s="5" t="s">
        <x:v>89</x:v>
      </x:c>
      <x:c r="E2163" s="5" t="s">
        <x:v>90</x:v>
      </x:c>
      <x:c r="F2163" s="5" t="s">
        <x:v>56</x:v>
      </x:c>
      <x:c r="G2163" s="5" t="s">
        <x:v>234</x:v>
      </x:c>
      <x:c r="H2163" s="5" t="s">
        <x:v>78</x:v>
      </x:c>
      <x:c r="I2163" s="5" t="s">
        <x:v>819</x:v>
      </x:c>
      <x:c r="J2163" s="5" t="s">
        <x:v>93</x:v>
      </x:c>
      <x:c r="K2163" s="5" t="s">
        <x:v>61</x:v>
      </x:c>
      <x:c r="L2163" s="5" t="s">
        <x:v>47</x:v>
      </x:c>
      <x:c r="M2163" s="5" t="s">
        <x:v>132</x:v>
      </x:c>
      <x:c r="N2163" s="6">
        <x:v>-4</x:v>
      </x:c>
      <x:c r="O2163" s="7">
        <x:v>26.489999999999998</x:v>
      </x:c>
      <x:c r="P2163" s="8">
        <x:v>0.20000000000000001</x:v>
      </x:c>
      <x:c r="Q2163" s="7">
        <x:v>20.370000000000001</x:v>
      </x:c>
      <x:c r="R2163" s="7">
        <x:v>-84.769999999999996</x:v>
      </x:c>
      <x:c r="S2163" s="5" t="s">
        <x:v>49</x:v>
      </x:c>
      <x:c r="T2163" s="7">
        <x:v>95123.789999999994</x:v>
      </x:c>
      <x:c r="U2163" s="6"/>
      <x:c r="V2163" s="6"/>
      <x:c r="W2163" s="5" t="s">
        <x:v>96</x:v>
      </x:c>
      <x:c r="X2163" s="5" t="s">
        <x:v>80</x:v>
      </x:c>
    </x:row>
    <x:row r="2164">
      <x:c r="A2164" s="5" t="s">
        <x:v>3751</x:v>
      </x:c>
      <x:c r="B2164" s="5">
        <x:v>46017</x:v>
      </x:c>
      <x:c r="C2164" s="5" t="s">
        <x:v>283</x:v>
      </x:c>
      <x:c r="D2164" s="5" t="s">
        <x:v>284</x:v>
      </x:c>
      <x:c r="E2164" s="5" t="s">
        <x:v>55</x:v>
      </x:c>
      <x:c r="F2164" s="5" t="s">
        <x:v>56</x:v>
      </x:c>
      <x:c r="G2164" s="5" t="s">
        <x:v>3159</x:v>
      </x:c>
      <x:c r="H2164" s="5" t="s">
        <x:v>78</x:v>
      </x:c>
      <x:c r="I2164" s="5" t="s">
        <x:v>800</x:v>
      </x:c>
      <x:c r="J2164" s="5" t="s">
        <x:v>74</x:v>
      </x:c>
      <x:c r="K2164" s="5" t="s">
        <x:v>61</x:v>
      </x:c>
      <x:c r="L2164" s="5" t="s">
        <x:v>16</x:v>
      </x:c>
      <x:c r="M2164" s="5" t="s">
        <x:v>69</x:v>
      </x:c>
      <x:c r="N2164" s="6">
        <x:v>1</x:v>
      </x:c>
      <x:c r="O2164" s="7">
        <x:v>63.310000000000002</x:v>
      </x:c>
      <x:c r="P2164" s="8">
        <x:v>0</x:v>
      </x:c>
      <x:c r="Q2164" s="7">
        <x:v>29.489999999999998</x:v>
      </x:c>
      <x:c r="R2164" s="7">
        <x:v>63.310000000000002</x:v>
      </x:c>
      <x:c r="S2164" s="5" t="s">
        <x:v>49</x:v>
      </x:c>
      <x:c r="T2164" s="7">
        <x:v>186128.69</x:v>
      </x:c>
      <x:c r="U2164" s="6"/>
      <x:c r="V2164" s="6"/>
      <x:c r="W2164" s="5" t="s">
        <x:v>50</x:v>
      </x:c>
      <x:c r="X2164" s="5" t="s">
        <x:v>70</x:v>
      </x:c>
    </x:row>
    <x:row r="2165">
      <x:c r="A2165" s="5" t="s">
        <x:v>3752</x:v>
      </x:c>
      <x:c r="B2165" s="5">
        <x:v>46135</x:v>
      </x:c>
      <x:c r="C2165" s="5" t="s">
        <x:v>340</x:v>
      </x:c>
      <x:c r="D2165" s="5" t="s">
        <x:v>341</x:v>
      </x:c>
      <x:c r="E2165" s="5" t="s">
        <x:v>55</x:v>
      </x:c>
      <x:c r="F2165" s="5" t="s">
        <x:v>66</x:v>
      </x:c>
      <x:c r="G2165" s="5" t="s">
        <x:v>3753</x:v>
      </x:c>
      <x:c r="H2165" s="5" t="s">
        <x:v>78</x:v>
      </x:c>
      <x:c r="I2165" s="5" t="s">
        <x:v>1140</x:v>
      </x:c>
      <x:c r="J2165" s="5" t="s">
        <x:v>45</x:v>
      </x:c>
      <x:c r="K2165" s="5" t="s">
        <x:v>61</x:v>
      </x:c>
      <x:c r="L2165" s="5" t="s">
        <x:v>47</x:v>
      </x:c>
      <x:c r="M2165" s="5" t="s">
        <x:v>204</x:v>
      </x:c>
      <x:c r="N2165" s="6">
        <x:v>1</x:v>
      </x:c>
      <x:c r="O2165" s="7">
        <x:v>601.03999999999996</x:v>
      </x:c>
      <x:c r="P2165" s="8">
        <x:v>0.25</x:v>
      </x:c>
      <x:c r="Q2165" s="7">
        <x:v>294.06</x:v>
      </x:c>
      <x:c r="R2165" s="7">
        <x:v>450.77999999999997</x:v>
      </x:c>
      <x:c r="S2165" s="5" t="s">
        <x:v>49</x:v>
      </x:c>
      <x:c r="T2165" s="7">
        <x:v>76545.059999999998</x:v>
      </x:c>
      <x:c r="U2165" s="6"/>
      <x:c r="V2165" s="6"/>
      <x:c r="W2165" s="5" t="s">
        <x:v>50</x:v>
      </x:c>
      <x:c r="X2165" s="5" t="s">
        <x:v>70</x:v>
      </x:c>
    </x:row>
    <x:row r="2166">
      <x:c r="A2166" s="5" t="s">
        <x:v>3754</x:v>
      </x:c>
      <x:c r="B2166" s="5">
        <x:v>46042</x:v>
      </x:c>
      <x:c r="C2166" s="5" t="s">
        <x:v>100</x:v>
      </x:c>
      <x:c r="D2166" s="5" t="s">
        <x:v>101</x:v>
      </x:c>
      <x:c r="E2166" s="5" t="s">
        <x:v>90</x:v>
      </x:c>
      <x:c r="F2166" s="5" t="s">
        <x:v>102</x:v>
      </x:c>
      <x:c r="G2166" s="5" t="s">
        <x:v>1649</x:v>
      </x:c>
      <x:c r="H2166" s="5" t="s">
        <x:v>78</x:v>
      </x:c>
      <x:c r="I2166" s="5" t="s">
        <x:v>405</x:v>
      </x:c>
      <x:c r="J2166" s="5" t="s">
        <x:v>60</x:v>
      </x:c>
      <x:c r="K2166" s="5" t="s">
        <x:v>61</x:v>
      </x:c>
      <x:c r="L2166" s="5" t="s">
        <x:v>94</x:v>
      </x:c>
      <x:c r="M2166" s="5" t="s">
        <x:v>142</x:v>
      </x:c>
      <x:c r="N2166" s="6">
        <x:v>5</x:v>
      </x:c>
      <x:c r="O2166" s="7">
        <x:v>132.50999999999999</x:v>
      </x:c>
      <x:c r="P2166" s="8">
        <x:v>0.25</x:v>
      </x:c>
      <x:c r="Q2166" s="7">
        <x:v>75.150000000000006</x:v>
      </x:c>
      <x:c r="R2166" s="7">
        <x:v>496.91000000000003</x:v>
      </x:c>
      <x:c r="S2166" s="5" t="s">
        <x:v>49</x:v>
      </x:c>
      <x:c r="T2166" s="7">
        <x:v>91350.639999999999</x:v>
      </x:c>
      <x:c r="U2166" s="6"/>
      <x:c r="V2166" s="6"/>
      <x:c r="W2166" s="5" t="s">
        <x:v>50</x:v>
      </x:c>
      <x:c r="X2166" s="5" t="s">
        <x:v>70</x:v>
      </x:c>
    </x:row>
    <x:row r="2167">
      <x:c r="A2167" s="5" t="s">
        <x:v>3755</x:v>
      </x:c>
      <x:c r="B2167" s="5">
        <x:v>46153</x:v>
      </x:c>
      <x:c r="C2167" s="5" t="s">
        <x:v>283</x:v>
      </x:c>
      <x:c r="D2167" s="5" t="s">
        <x:v>284</x:v>
      </x:c>
      <x:c r="E2167" s="5" t="s">
        <x:v>55</x:v>
      </x:c>
      <x:c r="F2167" s="5" t="s">
        <x:v>56</x:v>
      </x:c>
      <x:c r="G2167" s="5" t="s">
        <x:v>3756</x:v>
      </x:c>
      <x:c r="H2167" s="5" t="s">
        <x:v>58</x:v>
      </x:c>
      <x:c r="I2167" s="5" t="s">
        <x:v>92</x:v>
      </x:c>
      <x:c r="J2167" s="5" t="s">
        <x:v>93</x:v>
      </x:c>
      <x:c r="K2167" s="5" t="s">
        <x:v>46</x:v>
      </x:c>
      <x:c r="L2167" s="5" t="s">
        <x:v>47</x:v>
      </x:c>
      <x:c r="M2167" s="5" t="s">
        <x:v>236</x:v>
      </x:c>
      <x:c r="N2167" s="6">
        <x:v>-2</x:v>
      </x:c>
      <x:c r="O2167" s="7">
        <x:v>33.409999999999997</x:v>
      </x:c>
      <x:c r="P2167" s="8">
        <x:v>0</x:v>
      </x:c>
      <x:c r="Q2167" s="7">
        <x:v>16.25</x:v>
      </x:c>
      <x:c r="R2167" s="7">
        <x:v>-66.819999999999993</x:v>
      </x:c>
      <x:c r="S2167" s="5" t="s">
        <x:v>49</x:v>
      </x:c>
      <x:c r="T2167" s="7">
        <x:v>61129.260000000002</x:v>
      </x:c>
      <x:c r="U2167" s="6"/>
      <x:c r="V2167" s="6"/>
      <x:c r="W2167" s="5" t="s">
        <x:v>96</x:v>
      </x:c>
      <x:c r="X2167" s="5" t="s">
        <x:v>97</x:v>
      </x:c>
    </x:row>
    <x:row r="2168">
      <x:c r="A2168" s="5" t="s">
        <x:v>3757</x:v>
      </x:c>
      <x:c r="B2168" s="5">
        <x:v>45416</x:v>
      </x:c>
      <x:c r="C2168" s="5" t="s">
        <x:v>138</x:v>
      </x:c>
      <x:c r="D2168" s="5" t="s">
        <x:v>139</x:v>
      </x:c>
      <x:c r="E2168" s="5" t="s">
        <x:v>90</x:v>
      </x:c>
      <x:c r="F2168" s="5" t="s">
        <x:v>41</x:v>
      </x:c>
      <x:c r="G2168" s="5" t="s">
        <x:v>2441</x:v>
      </x:c>
      <x:c r="H2168" s="5" t="s">
        <x:v>78</x:v>
      </x:c>
      <x:c r="I2168" s="5" t="s">
        <x:v>665</x:v>
      </x:c>
      <x:c r="J2168" s="5" t="s">
        <x:v>116</x:v>
      </x:c>
      <x:c r="K2168" s="5" t="s">
        <x:v>117</x:v>
      </x:c>
      <x:c r="L2168" s="5" t="s">
        <x:v>47</x:v>
      </x:c>
      <x:c r="M2168" s="5" t="s">
        <x:v>322</x:v>
      </x:c>
      <x:c r="N2168" s="6">
        <x:v>4</x:v>
      </x:c>
      <x:c r="O2168" s="7">
        <x:v>230.94999999999999</x:v>
      </x:c>
      <x:c r="P2168" s="8">
        <x:v>0</x:v>
      </x:c>
      <x:c r="Q2168" s="7">
        <x:v>150.55000000000001</x:v>
      </x:c>
      <x:c r="R2168" s="7">
        <x:v>923.79999999999995</x:v>
      </x:c>
      <x:c r="S2168" s="5" t="s">
        <x:v>49</x:v>
      </x:c>
      <x:c r="T2168" s="7">
        <x:v>72179.600000000006</x:v>
      </x:c>
      <x:c r="U2168" s="6"/>
      <x:c r="V2168" s="6"/>
      <x:c r="W2168" s="5" t="s">
        <x:v>50</x:v>
      </x:c>
      <x:c r="X2168" s="5" t="s">
        <x:v>80</x:v>
      </x:c>
    </x:row>
    <x:row r="2169">
      <x:c r="A2169" s="5" t="s">
        <x:v>3758</x:v>
      </x:c>
      <x:c r="B2169" s="5">
        <x:v>45350</x:v>
      </x:c>
      <x:c r="C2169" s="5" t="s">
        <x:v>200</x:v>
      </x:c>
      <x:c r="D2169" s="5" t="s">
        <x:v>201</x:v>
      </x:c>
      <x:c r="E2169" s="5" t="s">
        <x:v>40</x:v>
      </x:c>
      <x:c r="F2169" s="5" t="s">
        <x:v>158</x:v>
      </x:c>
      <x:c r="G2169" s="5" t="s">
        <x:v>3401</x:v>
      </x:c>
      <x:c r="H2169" s="5" t="s">
        <x:v>78</x:v>
      </x:c>
      <x:c r="I2169" s="5" t="s">
        <x:v>1451</x:v>
      </x:c>
      <x:c r="J2169" s="5" t="s">
        <x:v>60</x:v>
      </x:c>
      <x:c r="K2169" s="5" t="s">
        <x:v>86</x:v>
      </x:c>
      <x:c r="L2169" s="5" t="s">
        <x:v>47</x:v>
      </x:c>
      <x:c r="M2169" s="5" t="s">
        <x:v>350</x:v>
      </x:c>
      <x:c r="N2169" s="6">
        <x:v>2</x:v>
      </x:c>
      <x:c r="O2169" s="7">
        <x:v>133.22</x:v>
      </x:c>
      <x:c r="P2169" s="8">
        <x:v>0</x:v>
      </x:c>
      <x:c r="Q2169" s="7">
        <x:v>89.379999999999995</x:v>
      </x:c>
      <x:c r="R2169" s="7">
        <x:v>266.44</x:v>
      </x:c>
      <x:c r="S2169" s="5" t="s">
        <x:v>49</x:v>
      </x:c>
      <x:c r="T2169" s="7">
        <x:v>68866.039999999994</x:v>
      </x:c>
      <x:c r="U2169" s="6"/>
      <x:c r="V2169" s="6"/>
      <x:c r="W2169" s="5" t="s">
        <x:v>50</x:v>
      </x:c>
      <x:c r="X2169" s="5" t="s">
        <x:v>80</x:v>
      </x:c>
    </x:row>
    <x:row r="2170">
      <x:c r="A2170" s="5" t="s">
        <x:v>3759</x:v>
      </x:c>
      <x:c r="B2170" s="5">
        <x:v>46038</x:v>
      </x:c>
      <x:c r="C2170" s="5" t="s">
        <x:v>162</x:v>
      </x:c>
      <x:c r="D2170" s="5" t="s">
        <x:v>163</x:v>
      </x:c>
      <x:c r="E2170" s="5" t="s">
        <x:v>40</x:v>
      </x:c>
      <x:c r="F2170" s="5" t="s">
        <x:v>158</x:v>
      </x:c>
      <x:c r="G2170" s="5" t="s">
        <x:v>334</x:v>
      </x:c>
      <x:c r="H2170" s="5" t="s">
        <x:v>78</x:v>
      </x:c>
      <x:c r="I2170" s="5" t="s">
        <x:v>1765</x:v>
      </x:c>
      <x:c r="J2170" s="5" t="s">
        <x:v>60</x:v>
      </x:c>
      <x:c r="K2170" s="5" t="s">
        <x:v>61</x:v>
      </x:c>
      <x:c r="L2170" s="5" t="s">
        <x:v>16</x:v>
      </x:c>
      <x:c r="M2170" s="5" t="s">
        <x:v>275</x:v>
      </x:c>
      <x:c r="N2170" s="6">
        <x:v>2</x:v>
      </x:c>
      <x:c r="O2170" s="7">
        <x:v>37.700000000000003</x:v>
      </x:c>
      <x:c r="P2170" s="8">
        <x:v>5.0000000000000003e-002</x:v>
      </x:c>
      <x:c r="Q2170" s="7">
        <x:v>28.84</x:v>
      </x:c>
      <x:c r="R2170" s="7">
        <x:v>71.629999999999995</x:v>
      </x:c>
      <x:c r="S2170" s="5" t="s">
        <x:v>49</x:v>
      </x:c>
      <x:c r="T2170" s="7">
        <x:v>173590.59</x:v>
      </x:c>
      <x:c r="U2170" s="6"/>
      <x:c r="V2170" s="6"/>
      <x:c r="W2170" s="5" t="s">
        <x:v>50</x:v>
      </x:c>
      <x:c r="X2170" s="5" t="s">
        <x:v>70</x:v>
      </x:c>
    </x:row>
    <x:row r="2171">
      <x:c r="A2171" s="5" t="s">
        <x:v>3760</x:v>
      </x:c>
      <x:c r="B2171" s="5">
        <x:v>45944</x:v>
      </x:c>
      <x:c r="C2171" s="5" t="s">
        <x:v>53</x:v>
      </x:c>
      <x:c r="D2171" s="5" t="s">
        <x:v>54</x:v>
      </x:c>
      <x:c r="E2171" s="5" t="s">
        <x:v>55</x:v>
      </x:c>
      <x:c r="F2171" s="5" t="s">
        <x:v>56</x:v>
      </x:c>
      <x:c r="G2171" s="5" t="s">
        <x:v>1730</x:v>
      </x:c>
      <x:c r="H2171" s="5" t="s">
        <x:v>78</x:v>
      </x:c>
      <x:c r="I2171" s="5" t="s">
        <x:v>955</x:v>
      </x:c>
      <x:c r="J2171" s="5" t="s">
        <x:v>60</x:v>
      </x:c>
      <x:c r="K2171" s="5" t="s">
        <x:v>61</x:v>
      </x:c>
      <x:c r="L2171" s="5" t="s">
        <x:v>16</x:v>
      </x:c>
      <x:c r="M2171" s="5" t="s">
        <x:v>414</x:v>
      </x:c>
      <x:c r="N2171" s="6">
        <x:v>1</x:v>
      </x:c>
      <x:c r="O2171" s="7">
        <x:v>241.11000000000001</x:v>
      </x:c>
      <x:c r="P2171" s="8">
        <x:v>0.25</x:v>
      </x:c>
      <x:c r="Q2171" s="7">
        <x:v>117.61</x:v>
      </x:c>
      <x:c r="R2171" s="7">
        <x:v>180.83000000000001</x:v>
      </x:c>
      <x:c r="S2171" s="5" t="s">
        <x:v>49</x:v>
      </x:c>
      <x:c r="T2171" s="7">
        <x:v>153232.59</x:v>
      </x:c>
      <x:c r="U2171" s="6"/>
      <x:c r="V2171" s="6"/>
      <x:c r="W2171" s="5" t="s">
        <x:v>50</x:v>
      </x:c>
      <x:c r="X2171" s="5" t="s">
        <x:v>97</x:v>
      </x:c>
    </x:row>
    <x:row r="2172">
      <x:c r="A2172" s="5" t="s">
        <x:v>3761</x:v>
      </x:c>
      <x:c r="B2172" s="5">
        <x:v>45693</x:v>
      </x:c>
      <x:c r="C2172" s="5" t="s">
        <x:v>156</x:v>
      </x:c>
      <x:c r="D2172" s="5" t="s">
        <x:v>157</x:v>
      </x:c>
      <x:c r="E2172" s="5" t="s">
        <x:v>55</x:v>
      </x:c>
      <x:c r="F2172" s="5" t="s">
        <x:v>158</x:v>
      </x:c>
      <x:c r="G2172" s="5" t="s">
        <x:v>1129</x:v>
      </x:c>
      <x:c r="H2172" s="5" t="s">
        <x:v>58</x:v>
      </x:c>
      <x:c r="I2172" s="5" t="s">
        <x:v>92</x:v>
      </x:c>
      <x:c r="J2172" s="5" t="s">
        <x:v>93</x:v>
      </x:c>
      <x:c r="K2172" s="5" t="s">
        <x:v>46</x:v>
      </x:c>
      <x:c r="L2172" s="5" t="s">
        <x:v>47</x:v>
      </x:c>
      <x:c r="M2172" s="5" t="s">
        <x:v>483</x:v>
      </x:c>
      <x:c r="N2172" s="6">
        <x:v>1</x:v>
      </x:c>
      <x:c r="O2172" s="7">
        <x:v>33.689999999999998</x:v>
      </x:c>
      <x:c r="P2172" s="8">
        <x:v>0</x:v>
      </x:c>
      <x:c r="Q2172" s="7">
        <x:v>16.25</x:v>
      </x:c>
      <x:c r="R2172" s="7">
        <x:v>33.689999999999998</x:v>
      </x:c>
      <x:c r="S2172" s="5" t="s">
        <x:v>49</x:v>
      </x:c>
      <x:c r="T2172" s="7">
        <x:v>67879.919999999998</x:v>
      </x:c>
      <x:c r="U2172" s="6"/>
      <x:c r="V2172" s="6"/>
      <x:c r="W2172" s="5" t="s">
        <x:v>50</x:v>
      </x:c>
      <x:c r="X2172" s="5" t="s">
        <x:v>70</x:v>
      </x:c>
    </x:row>
    <x:row r="2173">
      <x:c r="A2173" s="5" t="s">
        <x:v>3762</x:v>
      </x:c>
      <x:c r="B2173" s="5">
        <x:v>46084</x:v>
      </x:c>
      <x:c r="C2173" s="5" t="s">
        <x:v>88</x:v>
      </x:c>
      <x:c r="D2173" s="5" t="s">
        <x:v>89</x:v>
      </x:c>
      <x:c r="E2173" s="5" t="s">
        <x:v>90</x:v>
      </x:c>
      <x:c r="F2173" s="5" t="s">
        <x:v>56</x:v>
      </x:c>
      <x:c r="G2173" s="5" t="s">
        <x:v>3763</x:v>
      </x:c>
      <x:c r="H2173" s="5" t="s">
        <x:v>104</x:v>
      </x:c>
      <x:c r="I2173" s="5" t="s">
        <x:v>92</x:v>
      </x:c>
      <x:c r="J2173" s="5" t="s">
        <x:v>93</x:v>
      </x:c>
      <x:c r="K2173" s="5" t="s">
        <x:v>46</x:v>
      </x:c>
      <x:c r="L2173" s="5" t="s">
        <x:v>16</x:v>
      </x:c>
      <x:c r="M2173" s="5" t="s">
        <x:v>322</x:v>
      </x:c>
      <x:c r="N2173" s="6">
        <x:v>-14</x:v>
      </x:c>
      <x:c r="O2173" s="7">
        <x:v>32.149999999999999</x:v>
      </x:c>
      <x:c r="P2173" s="8">
        <x:v>0</x:v>
      </x:c>
      <x:c r="Q2173" s="7">
        <x:v>16.25</x:v>
      </x:c>
      <x:c r="R2173" s="7">
        <x:v>-450.10000000000002</x:v>
      </x:c>
      <x:c r="S2173" s="5" t="s">
        <x:v>49</x:v>
      </x:c>
      <x:c r="T2173" s="7">
        <x:v>120795.64999999999</x:v>
      </x:c>
      <x:c r="U2173" s="6"/>
      <x:c r="V2173" s="6"/>
      <x:c r="W2173" s="5" t="s">
        <x:v>96</x:v>
      </x:c>
      <x:c r="X2173" s="5" t="s">
        <x:v>80</x:v>
      </x:c>
    </x:row>
    <x:row r="2174">
      <x:c r="A2174" s="5" t="s">
        <x:v>3764</x:v>
      </x:c>
      <x:c r="B2174" s="5">
        <x:v>46122</x:v>
      </x:c>
      <x:c r="C2174" s="5" t="s">
        <x:v>178</x:v>
      </x:c>
      <x:c r="D2174" s="5" t="s">
        <x:v>179</x:v>
      </x:c>
      <x:c r="E2174" s="5" t="s">
        <x:v>90</x:v>
      </x:c>
      <x:c r="F2174" s="5" t="s">
        <x:v>66</x:v>
      </x:c>
      <x:c r="G2174" s="5" t="s">
        <x:v>2630</x:v>
      </x:c>
      <x:c r="H2174" s="5" t="s">
        <x:v>104</x:v>
      </x:c>
      <x:c r="I2174" s="5" t="s">
        <x:v>288</x:v>
      </x:c>
      <x:c r="J2174" s="5" t="s">
        <x:v>116</x:v>
      </x:c>
      <x:c r="K2174" s="5" t="s">
        <x:v>46</x:v>
      </x:c>
      <x:c r="L2174" s="5" t="s">
        <x:v>94</x:v>
      </x:c>
      <x:c r="M2174" s="5" t="s">
        <x:v>69</x:v>
      </x:c>
      <x:c r="N2174" s="6">
        <x:v>2</x:v>
      </x:c>
      <x:c r="O2174" s="7">
        <x:v>107.48</x:v>
      </x:c>
      <x:c r="P2174" s="8">
        <x:v>0.20000000000000001</x:v>
      </x:c>
      <x:c r="Q2174" s="7">
        <x:v>77.019999999999996</x:v>
      </x:c>
      <x:c r="R2174" s="7">
        <x:v>171.97</x:v>
      </x:c>
      <x:c r="S2174" s="5" t="s">
        <x:v>49</x:v>
      </x:c>
      <x:c r="T2174" s="7">
        <x:v>99266.259999999995</x:v>
      </x:c>
      <x:c r="U2174" s="6"/>
      <x:c r="V2174" s="6"/>
      <x:c r="W2174" s="5" t="s">
        <x:v>50</x:v>
      </x:c>
      <x:c r="X2174" s="5" t="s">
        <x:v>51</x:v>
      </x:c>
    </x:row>
    <x:row r="2175">
      <x:c r="A2175" s="5" t="s">
        <x:v>3765</x:v>
      </x:c>
      <x:c r="B2175" s="5">
        <x:v>45857</x:v>
      </x:c>
      <x:c r="C2175" s="5" t="s">
        <x:v>283</x:v>
      </x:c>
      <x:c r="D2175" s="5" t="s">
        <x:v>284</x:v>
      </x:c>
      <x:c r="E2175" s="5" t="s">
        <x:v>55</x:v>
      </x:c>
      <x:c r="F2175" s="5" t="s">
        <x:v>56</x:v>
      </x:c>
      <x:c r="G2175" s="5" t="s">
        <x:v>3766</x:v>
      </x:c>
      <x:c r="H2175" s="5" t="s">
        <x:v>43</x:v>
      </x:c>
      <x:c r="I2175" s="5" t="s">
        <x:v>525</x:v>
      </x:c>
      <x:c r="J2175" s="5" t="s">
        <x:v>93</x:v>
      </x:c>
      <x:c r="K2175" s="5" t="s">
        <x:v>46</x:v>
      </x:c>
      <x:c r="L2175" s="5" t="s">
        <x:v>16</x:v>
      </x:c>
      <x:c r="M2175" s="5" t="s">
        <x:v>95</x:v>
      </x:c>
      <x:c r="N2175" s="6">
        <x:v>1</x:v>
      </x:c>
      <x:c r="O2175" s="7">
        <x:v>29.260000000000002</x:v>
      </x:c>
      <x:c r="P2175" s="8">
        <x:v>0.25</x:v>
      </x:c>
      <x:c r="Q2175" s="7">
        <x:v>22.07</x:v>
      </x:c>
      <x:c r="R2175" s="7">
        <x:v>21.949999999999999</x:v>
      </x:c>
      <x:c r="S2175" s="5" t="s">
        <x:v>49</x:v>
      </x:c>
      <x:c r="T2175" s="7">
        <x:v>164465.29000000001</x:v>
      </x:c>
      <x:c r="U2175" s="6">
        <x:v>0</x:v>
      </x:c>
      <x:c r="V2175" s="6">
        <x:v>15</x:v>
      </x:c>
      <x:c r="W2175" s="5" t="s">
        <x:v>50</x:v>
      </x:c>
      <x:c r="X2175" s="5" t="s">
        <x:v>80</x:v>
      </x:c>
    </x:row>
    <x:row r="2176">
      <x:c r="A2176" s="5" t="s">
        <x:v>3767</x:v>
      </x:c>
      <x:c r="B2176" s="5">
        <x:v>46007</x:v>
      </x:c>
      <x:c r="C2176" s="5" t="s">
        <x:v>178</x:v>
      </x:c>
      <x:c r="D2176" s="5" t="s">
        <x:v>179</x:v>
      </x:c>
      <x:c r="E2176" s="5" t="s">
        <x:v>90</x:v>
      </x:c>
      <x:c r="F2176" s="5" t="s">
        <x:v>66</x:v>
      </x:c>
      <x:c r="G2176" s="5" t="s">
        <x:v>3768</x:v>
      </x:c>
      <x:c r="H2176" s="5" t="s">
        <x:v>58</x:v>
      </x:c>
      <x:c r="I2176" s="5" t="s">
        <x:v>687</x:v>
      </x:c>
      <x:c r="J2176" s="5" t="s">
        <x:v>93</x:v>
      </x:c>
      <x:c r="K2176" s="5" t="s">
        <x:v>117</x:v>
      </x:c>
      <x:c r="L2176" s="5" t="s">
        <x:v>16</x:v>
      </x:c>
      <x:c r="M2176" s="5" t="s">
        <x:v>166</x:v>
      </x:c>
      <x:c r="N2176" s="6">
        <x:v>1</x:v>
      </x:c>
      <x:c r="O2176" s="7">
        <x:v>50.520000000000003</x:v>
      </x:c>
      <x:c r="P2176" s="8">
        <x:v>0</x:v>
      </x:c>
      <x:c r="Q2176" s="7">
        <x:v>36.490000000000002</x:v>
      </x:c>
      <x:c r="R2176" s="7">
        <x:v>50.520000000000003</x:v>
      </x:c>
      <x:c r="S2176" s="5" t="s">
        <x:v>49</x:v>
      </x:c>
      <x:c r="T2176" s="7">
        <x:v>139219.44</x:v>
      </x:c>
      <x:c r="U2176" s="6"/>
      <x:c r="V2176" s="6"/>
      <x:c r="W2176" s="5" t="s">
        <x:v>50</x:v>
      </x:c>
      <x:c r="X2176" s="5" t="s">
        <x:v>97</x:v>
      </x:c>
    </x:row>
    <x:row r="2177">
      <x:c r="A2177" s="5" t="s">
        <x:v>3769</x:v>
      </x:c>
      <x:c r="B2177" s="5">
        <x:v>45792</x:v>
      </x:c>
      <x:c r="C2177" s="5" t="s">
        <x:v>156</x:v>
      </x:c>
      <x:c r="D2177" s="5" t="s">
        <x:v>157</x:v>
      </x:c>
      <x:c r="E2177" s="5" t="s">
        <x:v>55</x:v>
      </x:c>
      <x:c r="F2177" s="5" t="s">
        <x:v>158</x:v>
      </x:c>
      <x:c r="G2177" s="5" t="s">
        <x:v>1899</x:v>
      </x:c>
      <x:c r="H2177" s="5" t="s">
        <x:v>58</x:v>
      </x:c>
      <x:c r="I2177" s="5" t="s">
        <x:v>239</x:v>
      </x:c>
      <x:c r="J2177" s="5" t="s">
        <x:v>116</x:v>
      </x:c>
      <x:c r="K2177" s="5" t="s">
        <x:v>46</x:v>
      </x:c>
      <x:c r="L2177" s="5" t="s">
        <x:v>16</x:v>
      </x:c>
      <x:c r="M2177" s="5" t="s">
        <x:v>275</x:v>
      </x:c>
      <x:c r="N2177" s="6">
        <x:v>2</x:v>
      </x:c>
      <x:c r="O2177" s="7">
        <x:v>286.12</x:v>
      </x:c>
      <x:c r="P2177" s="8">
        <x:v>5.0000000000000003e-002</x:v>
      </x:c>
      <x:c r="Q2177" s="7">
        <x:v>182.66</x:v>
      </x:c>
      <x:c r="R2177" s="7">
        <x:v>543.63</x:v>
      </x:c>
      <x:c r="S2177" s="5" t="s">
        <x:v>49</x:v>
      </x:c>
      <x:c r="T2177" s="7">
        <x:v>121245.57000000001</x:v>
      </x:c>
      <x:c r="U2177" s="6"/>
      <x:c r="V2177" s="6"/>
      <x:c r="W2177" s="5" t="s">
        <x:v>50</x:v>
      </x:c>
      <x:c r="X2177" s="5" t="s">
        <x:v>51</x:v>
      </x:c>
    </x:row>
    <x:row r="2178">
      <x:c r="A2178" s="5" t="s">
        <x:v>3770</x:v>
      </x:c>
      <x:c r="B2178" s="5">
        <x:v>46194</x:v>
      </x:c>
      <x:c r="C2178" s="5" t="s">
        <x:v>178</x:v>
      </x:c>
      <x:c r="D2178" s="5" t="s">
        <x:v>179</x:v>
      </x:c>
      <x:c r="E2178" s="5" t="s">
        <x:v>90</x:v>
      </x:c>
      <x:c r="F2178" s="5" t="s">
        <x:v>66</x:v>
      </x:c>
      <x:c r="G2178" s="5" t="s">
        <x:v>3589</x:v>
      </x:c>
      <x:c r="H2178" s="5" t="s">
        <x:v>104</x:v>
      </x:c>
      <x:c r="I2178" s="5" t="s">
        <x:v>253</x:v>
      </x:c>
      <x:c r="J2178" s="5" t="s">
        <x:v>116</x:v>
      </x:c>
      <x:c r="K2178" s="5" t="s">
        <x:v>46</x:v>
      </x:c>
      <x:c r="L2178" s="5" t="s">
        <x:v>94</x:v>
      </x:c>
      <x:c r="M2178" s="5" t="s">
        <x:v>198</x:v>
      </x:c>
      <x:c r="N2178" s="6">
        <x:v>-1</x:v>
      </x:c>
      <x:c r="O2178" s="7">
        <x:v>249.03999999999999</x:v>
      </x:c>
      <x:c r="P2178" s="8">
        <x:v>0.25</x:v>
      </x:c>
      <x:c r="Q2178" s="7">
        <x:v>123.59999999999999</x:v>
      </x:c>
      <x:c r="R2178" s="7">
        <x:v>-186.78</x:v>
      </x:c>
      <x:c r="S2178" s="5" t="s">
        <x:v>49</x:v>
      </x:c>
      <x:c r="T2178" s="7">
        <x:v>93323.320000000007</x:v>
      </x:c>
      <x:c r="U2178" s="6"/>
      <x:c r="V2178" s="6"/>
      <x:c r="W2178" s="5" t="s">
        <x:v>96</x:v>
      </x:c>
      <x:c r="X2178" s="5" t="s">
        <x:v>97</x:v>
      </x:c>
    </x:row>
    <x:row r="2179">
      <x:c r="A2179" s="5" t="s">
        <x:v>3771</x:v>
      </x:c>
      <x:c r="B2179" s="5">
        <x:v>45361</x:v>
      </x:c>
      <x:c r="C2179" s="5" t="s">
        <x:v>185</x:v>
      </x:c>
      <x:c r="D2179" s="5" t="s">
        <x:v>186</x:v>
      </x:c>
      <x:c r="E2179" s="5" t="s">
        <x:v>90</x:v>
      </x:c>
      <x:c r="F2179" s="5" t="s">
        <x:v>41</x:v>
      </x:c>
      <x:c r="G2179" s="5" t="s">
        <x:v>3269</x:v>
      </x:c>
      <x:c r="H2179" s="5" t="s">
        <x:v>43</x:v>
      </x:c>
      <x:c r="I2179" s="5" t="s">
        <x:v>482</x:v>
      </x:c>
      <x:c r="J2179" s="5" t="s">
        <x:v>60</x:v>
      </x:c>
      <x:c r="K2179" s="5" t="s">
        <x:v>86</x:v>
      </x:c>
      <x:c r="L2179" s="5" t="s">
        <x:v>47</x:v>
      </x:c>
      <x:c r="M2179" s="5" t="s">
        <x:v>142</x:v>
      </x:c>
      <x:c r="N2179" s="6">
        <x:v>3</x:v>
      </x:c>
      <x:c r="O2179" s="7">
        <x:v>233.13</x:v>
      </x:c>
      <x:c r="P2179" s="8">
        <x:v>5.0000000000000003e-002</x:v>
      </x:c>
      <x:c r="Q2179" s="7">
        <x:v>167.96000000000001</x:v>
      </x:c>
      <x:c r="R2179" s="7">
        <x:v>664.41999999999996</x:v>
      </x:c>
      <x:c r="S2179" s="5" t="s">
        <x:v>49</x:v>
      </x:c>
      <x:c r="T2179" s="7">
        <x:v>63018.639999999999</x:v>
      </x:c>
      <x:c r="U2179" s="6"/>
      <x:c r="V2179" s="6"/>
      <x:c r="W2179" s="5" t="s">
        <x:v>50</x:v>
      </x:c>
      <x:c r="X2179" s="5" t="s">
        <x:v>80</x:v>
      </x:c>
    </x:row>
    <x:row r="2180">
      <x:c r="A2180" s="5" t="s">
        <x:v>3772</x:v>
      </x:c>
      <x:c r="B2180" s="5">
        <x:v>46121</x:v>
      </x:c>
      <x:c r="C2180" s="5" t="s">
        <x:v>194</x:v>
      </x:c>
      <x:c r="D2180" s="5" t="s">
        <x:v>195</x:v>
      </x:c>
      <x:c r="E2180" s="5" t="s">
        <x:v>90</x:v>
      </x:c>
      <x:c r="F2180" s="5" t="s">
        <x:v>158</x:v>
      </x:c>
      <x:c r="G2180" s="5" t="s">
        <x:v>1271</x:v>
      </x:c>
      <x:c r="H2180" s="5" t="s">
        <x:v>104</x:v>
      </x:c>
      <x:c r="I2180" s="5" t="s">
        <x:v>474</x:v>
      </x:c>
      <x:c r="J2180" s="5" t="s">
        <x:v>116</x:v>
      </x:c>
      <x:c r="K2180" s="5" t="s">
        <x:v>46</x:v>
      </x:c>
      <x:c r="L2180" s="5" t="s">
        <x:v>16</x:v>
      </x:c>
      <x:c r="M2180" s="5" t="s">
        <x:v>154</x:v>
      </x:c>
      <x:c r="N2180" s="6">
        <x:v>5</x:v>
      </x:c>
      <x:c r="O2180" s="7">
        <x:v>174.47999999999999</x:v>
      </x:c>
      <x:c r="P2180" s="8">
        <x:v>5.0000000000000003e-002</x:v>
      </x:c>
      <x:c r="Q2180" s="7">
        <x:v>87.260000000000005</x:v>
      </x:c>
      <x:c r="R2180" s="7">
        <x:v>828.77999999999997</x:v>
      </x:c>
      <x:c r="S2180" s="5" t="s">
        <x:v>49</x:v>
      </x:c>
      <x:c r="T2180" s="7">
        <x:v>193572.76999999999</x:v>
      </x:c>
      <x:c r="U2180" s="6"/>
      <x:c r="V2180" s="6"/>
      <x:c r="W2180" s="5" t="s">
        <x:v>50</x:v>
      </x:c>
      <x:c r="X2180" s="5" t="s">
        <x:v>51</x:v>
      </x:c>
    </x:row>
    <x:row r="2181">
      <x:c r="A2181" s="5" t="s">
        <x:v>3773</x:v>
      </x:c>
      <x:c r="B2181" s="5">
        <x:v>45830</x:v>
      </x:c>
      <x:c r="C2181" s="5" t="s">
        <x:v>283</x:v>
      </x:c>
      <x:c r="D2181" s="5" t="s">
        <x:v>284</x:v>
      </x:c>
      <x:c r="E2181" s="5" t="s">
        <x:v>55</x:v>
      </x:c>
      <x:c r="F2181" s="5" t="s">
        <x:v>56</x:v>
      </x:c>
      <x:c r="G2181" s="5" t="s">
        <x:v>3682</x:v>
      </x:c>
      <x:c r="H2181" s="5" t="s">
        <x:v>58</x:v>
      </x:c>
      <x:c r="I2181" s="5" t="s">
        <x:v>232</x:v>
      </x:c>
      <x:c r="J2181" s="5" t="s">
        <x:v>93</x:v>
      </x:c>
      <x:c r="K2181" s="5" t="s">
        <x:v>61</x:v>
      </x:c>
      <x:c r="L2181" s="5" t="s">
        <x:v>94</x:v>
      </x:c>
      <x:c r="M2181" s="5" t="s">
        <x:v>236</x:v>
      </x:c>
      <x:c r="N2181" s="6">
        <x:v>1</x:v>
      </x:c>
      <x:c r="O2181" s="7">
        <x:v>41.380000000000003</x:v>
      </x:c>
      <x:c r="P2181" s="8">
        <x:v>0.25</x:v>
      </x:c>
      <x:c r="Q2181" s="7">
        <x:v>26.989999999999998</x:v>
      </x:c>
      <x:c r="R2181" s="7">
        <x:v>31.039999999999999</x:v>
      </x:c>
      <x:c r="S2181" s="5" t="s">
        <x:v>49</x:v>
      </x:c>
      <x:c r="T2181" s="7">
        <x:v>100257.28999999999</x:v>
      </x:c>
      <x:c r="U2181" s="6"/>
      <x:c r="V2181" s="6"/>
      <x:c r="W2181" s="5" t="s">
        <x:v>50</x:v>
      </x:c>
      <x:c r="X2181" s="5" t="s">
        <x:v>80</x:v>
      </x:c>
    </x:row>
    <x:row r="2182">
      <x:c r="A2182" s="5" t="s">
        <x:v>3774</x:v>
      </x:c>
      <x:c r="B2182" s="5">
        <x:v>45419</x:v>
      </x:c>
      <x:c r="C2182" s="5" t="s">
        <x:v>162</x:v>
      </x:c>
      <x:c r="D2182" s="5" t="s">
        <x:v>163</x:v>
      </x:c>
      <x:c r="E2182" s="5" t="s">
        <x:v>40</x:v>
      </x:c>
      <x:c r="F2182" s="5" t="s">
        <x:v>158</x:v>
      </x:c>
      <x:c r="G2182" s="5" t="s">
        <x:v>3775</x:v>
      </x:c>
      <x:c r="H2182" s="5" t="s">
        <x:v>43</x:v>
      </x:c>
      <x:c r="I2182" s="5" t="s">
        <x:v>141</x:v>
      </x:c>
      <x:c r="J2182" s="5" t="s">
        <x:v>60</x:v>
      </x:c>
      <x:c r="K2182" s="5" t="s">
        <x:v>86</x:v>
      </x:c>
      <x:c r="L2182" s="5" t="s">
        <x:v>16</x:v>
      </x:c>
      <x:c r="M2182" s="5" t="s">
        <x:v>384</x:v>
      </x:c>
      <x:c r="N2182" s="6">
        <x:v>-4</x:v>
      </x:c>
      <x:c r="O2182" s="7">
        <x:v>299.12</x:v>
      </x:c>
      <x:c r="P2182" s="8">
        <x:v>0.25</x:v>
      </x:c>
      <x:c r="Q2182" s="7">
        <x:v>203.69999999999999</x:v>
      </x:c>
      <x:c r="R2182" s="7">
        <x:v>-897.36000000000001</x:v>
      </x:c>
      <x:c r="S2182" s="5" t="s">
        <x:v>49</x:v>
      </x:c>
      <x:c r="T2182" s="7">
        <x:v>160418.35999999999</x:v>
      </x:c>
      <x:c r="U2182" s="6"/>
      <x:c r="V2182" s="6"/>
      <x:c r="W2182" s="5" t="s">
        <x:v>96</x:v>
      </x:c>
      <x:c r="X2182" s="5" t="s">
        <x:v>97</x:v>
      </x:c>
    </x:row>
    <x:row r="2183">
      <x:c r="A2183" s="5" t="s">
        <x:v>3776</x:v>
      </x:c>
      <x:c r="B2183" s="5">
        <x:v>45789</x:v>
      </x:c>
      <x:c r="C2183" s="5" t="s">
        <x:v>283</x:v>
      </x:c>
      <x:c r="D2183" s="5" t="s">
        <x:v>284</x:v>
      </x:c>
      <x:c r="E2183" s="5" t="s">
        <x:v>55</x:v>
      </x:c>
      <x:c r="F2183" s="5" t="s">
        <x:v>56</x:v>
      </x:c>
      <x:c r="G2183" s="5" t="s">
        <x:v>3777</x:v>
      </x:c>
      <x:c r="H2183" s="5" t="s">
        <x:v>78</x:v>
      </x:c>
      <x:c r="I2183" s="5" t="s">
        <x:v>933</x:v>
      </x:c>
      <x:c r="J2183" s="5" t="s">
        <x:v>116</x:v>
      </x:c>
      <x:c r="K2183" s="5" t="s">
        <x:v>117</x:v>
      </x:c>
      <x:c r="L2183" s="5" t="s">
        <x:v>47</x:v>
      </x:c>
      <x:c r="M2183" s="5" t="s">
        <x:v>166</x:v>
      </x:c>
      <x:c r="N2183" s="6">
        <x:v>12</x:v>
      </x:c>
      <x:c r="O2183" s="7">
        <x:v>271.06999999999999</x:v>
      </x:c>
      <x:c r="P2183" s="8">
        <x:v>0.25</x:v>
      </x:c>
      <x:c r="Q2183" s="7">
        <x:v>218.34</x:v>
      </x:c>
      <x:c r="R2183" s="7">
        <x:v>2439.6300000000001</x:v>
      </x:c>
      <x:c r="S2183" s="5" t="s">
        <x:v>49</x:v>
      </x:c>
      <x:c r="T2183" s="7">
        <x:v>96836.509999999995</x:v>
      </x:c>
      <x:c r="U2183" s="6"/>
      <x:c r="V2183" s="6"/>
      <x:c r="W2183" s="5" t="s">
        <x:v>50</x:v>
      </x:c>
      <x:c r="X2183" s="5" t="s">
        <x:v>97</x:v>
      </x:c>
    </x:row>
    <x:row r="2184">
      <x:c r="A2184" s="5" t="s">
        <x:v>3778</x:v>
      </x:c>
      <x:c r="B2184" s="5">
        <x:v>45724</x:v>
      </x:c>
      <x:c r="C2184" s="5" t="s">
        <x:v>247</x:v>
      </x:c>
      <x:c r="D2184" s="5" t="s">
        <x:v>248</x:v>
      </x:c>
      <x:c r="E2184" s="5" t="s">
        <x:v>40</x:v>
      </x:c>
      <x:c r="F2184" s="5" t="s">
        <x:v>102</x:v>
      </x:c>
      <x:c r="G2184" s="5" t="s">
        <x:v>3516</x:v>
      </x:c>
      <x:c r="H2184" s="5" t="s">
        <x:v>43</x:v>
      </x:c>
      <x:c r="I2184" s="5" t="s">
        <x:v>176</x:v>
      </x:c>
      <x:c r="J2184" s="5" t="s">
        <x:v>93</x:v>
      </x:c>
      <x:c r="K2184" s="5" t="s">
        <x:v>86</x:v>
      </x:c>
      <x:c r="L2184" s="5" t="s">
        <x:v>16</x:v>
      </x:c>
      <x:c r="M2184" s="5" t="s">
        <x:v>62</x:v>
      </x:c>
      <x:c r="N2184" s="6">
        <x:v>1</x:v>
      </x:c>
      <x:c r="O2184" s="7">
        <x:v>35.25</x:v>
      </x:c>
      <x:c r="P2184" s="8">
        <x:v>0.14999999999999999</x:v>
      </x:c>
      <x:c r="Q2184" s="7">
        <x:v>18.460000000000001</x:v>
      </x:c>
      <x:c r="R2184" s="7">
        <x:v>29.960000000000001</x:v>
      </x:c>
      <x:c r="S2184" s="5" t="s">
        <x:v>49</x:v>
      </x:c>
      <x:c r="T2184" s="7">
        <x:v>137192.04999999999</x:v>
      </x:c>
      <x:c r="U2184" s="6"/>
      <x:c r="V2184" s="6"/>
      <x:c r="W2184" s="5" t="s">
        <x:v>50</x:v>
      </x:c>
      <x:c r="X2184" s="5" t="s">
        <x:v>97</x:v>
      </x:c>
    </x:row>
    <x:row r="2185">
      <x:c r="A2185" s="5" t="s">
        <x:v>3779</x:v>
      </x:c>
      <x:c r="B2185" s="5">
        <x:v>45563</x:v>
      </x:c>
      <x:c r="C2185" s="5" t="s">
        <x:v>138</x:v>
      </x:c>
      <x:c r="D2185" s="5" t="s">
        <x:v>139</x:v>
      </x:c>
      <x:c r="E2185" s="5" t="s">
        <x:v>90</x:v>
      </x:c>
      <x:c r="F2185" s="5" t="s">
        <x:v>41</x:v>
      </x:c>
      <x:c r="G2185" s="5" t="s">
        <x:v>3271</x:v>
      </x:c>
      <x:c r="H2185" s="5" t="s">
        <x:v>43</x:v>
      </x:c>
      <x:c r="I2185" s="5" t="s">
        <x:v>395</x:v>
      </x:c>
      <x:c r="J2185" s="5" t="s">
        <x:v>74</x:v>
      </x:c>
      <x:c r="K2185" s="5" t="s">
        <x:v>86</x:v>
      </x:c>
      <x:c r="L2185" s="5" t="s">
        <x:v>94</x:v>
      </x:c>
      <x:c r="M2185" s="5" t="s">
        <x:v>166</x:v>
      </x:c>
      <x:c r="N2185" s="6">
        <x:v>1</x:v>
      </x:c>
      <x:c r="O2185" s="7">
        <x:v>75.719999999999999</x:v>
      </x:c>
      <x:c r="P2185" s="8">
        <x:v>0.25</x:v>
      </x:c>
      <x:c r="Q2185" s="7">
        <x:v>37.950000000000003</x:v>
      </x:c>
      <x:c r="R2185" s="7">
        <x:v>56.789999999999999</x:v>
      </x:c>
      <x:c r="S2185" s="5" t="s">
        <x:v>49</x:v>
      </x:c>
      <x:c r="T2185" s="7">
        <x:v>84834.350000000006</x:v>
      </x:c>
      <x:c r="U2185" s="6"/>
      <x:c r="V2185" s="6"/>
      <x:c r="W2185" s="5" t="s">
        <x:v>50</x:v>
      </x:c>
      <x:c r="X2185" s="5" t="s">
        <x:v>51</x:v>
      </x:c>
    </x:row>
    <x:row r="2186">
      <x:c r="A2186" s="5" t="s">
        <x:v>3780</x:v>
      </x:c>
      <x:c r="B2186" s="5">
        <x:v>45773</x:v>
      </x:c>
      <x:c r="C2186" s="5" t="s">
        <x:v>156</x:v>
      </x:c>
      <x:c r="D2186" s="5" t="s">
        <x:v>157</x:v>
      </x:c>
      <x:c r="E2186" s="5" t="s">
        <x:v>55</x:v>
      </x:c>
      <x:c r="F2186" s="5" t="s">
        <x:v>158</x:v>
      </x:c>
      <x:c r="G2186" s="5" t="s">
        <x:v>3078</x:v>
      </x:c>
      <x:c r="H2186" s="5" t="s">
        <x:v>43</x:v>
      </x:c>
      <x:c r="I2186" s="5" t="s">
        <x:v>169</x:v>
      </x:c>
      <x:c r="J2186" s="5" t="s">
        <x:v>74</x:v>
      </x:c>
      <x:c r="K2186" s="5" t="s">
        <x:v>46</x:v>
      </x:c>
      <x:c r="L2186" s="5" t="s">
        <x:v>47</x:v>
      </x:c>
      <x:c r="M2186" s="5" t="s">
        <x:v>142</x:v>
      </x:c>
      <x:c r="N2186" s="6">
        <x:v>1</x:v>
      </x:c>
      <x:c r="O2186" s="7">
        <x:v>56.57</x:v>
      </x:c>
      <x:c r="P2186" s="8">
        <x:v>0</x:v>
      </x:c>
      <x:c r="Q2186" s="7">
        <x:v>39.799999999999997</x:v>
      </x:c>
      <x:c r="R2186" s="7">
        <x:v>56.57</x:v>
      </x:c>
      <x:c r="S2186" s="5" t="s">
        <x:v>49</x:v>
      </x:c>
      <x:c r="T2186" s="7">
        <x:v>86012.199999999997</x:v>
      </x:c>
      <x:c r="U2186" s="6"/>
      <x:c r="V2186" s="6"/>
      <x:c r="W2186" s="5" t="s">
        <x:v>50</x:v>
      </x:c>
      <x:c r="X2186" s="5" t="s">
        <x:v>51</x:v>
      </x:c>
    </x:row>
    <x:row r="2187">
      <x:c r="A2187" s="5" t="s">
        <x:v>3781</x:v>
      </x:c>
      <x:c r="B2187" s="5">
        <x:v>45503</x:v>
      </x:c>
      <x:c r="C2187" s="5" t="s">
        <x:v>185</x:v>
      </x:c>
      <x:c r="D2187" s="5" t="s">
        <x:v>186</x:v>
      </x:c>
      <x:c r="E2187" s="5" t="s">
        <x:v>90</x:v>
      </x:c>
      <x:c r="F2187" s="5" t="s">
        <x:v>41</x:v>
      </x:c>
      <x:c r="G2187" s="5" t="s">
        <x:v>67</x:v>
      </x:c>
      <x:c r="H2187" s="5" t="s">
        <x:v>43</x:v>
      </x:c>
      <x:c r="I2187" s="5" t="s">
        <x:v>242</x:v>
      </x:c>
      <x:c r="J2187" s="5" t="s">
        <x:v>116</x:v>
      </x:c>
      <x:c r="K2187" s="5" t="s">
        <x:v>86</x:v>
      </x:c>
      <x:c r="L2187" s="5" t="s">
        <x:v>16</x:v>
      </x:c>
      <x:c r="M2187" s="5" t="s">
        <x:v>350</x:v>
      </x:c>
      <x:c r="N2187" s="6">
        <x:v>3</x:v>
      </x:c>
      <x:c r="O2187" s="7">
        <x:v>295.94</x:v>
      </x:c>
      <x:c r="P2187" s="8">
        <x:v>0.10000000000000001</x:v>
      </x:c>
      <x:c r="Q2187" s="7">
        <x:v>185.19999999999999</x:v>
      </x:c>
      <x:c r="R2187" s="7">
        <x:v>799.03999999999996</x:v>
      </x:c>
      <x:c r="S2187" s="5" t="s">
        <x:v>49</x:v>
      </x:c>
      <x:c r="T2187" s="7">
        <x:v>194425.35999999999</x:v>
      </x:c>
      <x:c r="U2187" s="6"/>
      <x:c r="V2187" s="6"/>
      <x:c r="W2187" s="5" t="s">
        <x:v>50</x:v>
      </x:c>
      <x:c r="X2187" s="5" t="s">
        <x:v>51</x:v>
      </x:c>
    </x:row>
    <x:row r="2188">
      <x:c r="A2188" s="5" t="s">
        <x:v>3782</x:v>
      </x:c>
      <x:c r="B2188" s="5">
        <x:v>46030</x:v>
      </x:c>
      <x:c r="C2188" s="5" t="s">
        <x:v>100</x:v>
      </x:c>
      <x:c r="D2188" s="5" t="s">
        <x:v>101</x:v>
      </x:c>
      <x:c r="E2188" s="5" t="s">
        <x:v>90</x:v>
      </x:c>
      <x:c r="F2188" s="5" t="s">
        <x:v>102</x:v>
      </x:c>
      <x:c r="G2188" s="5" t="s">
        <x:v>3783</x:v>
      </x:c>
      <x:c r="H2188" s="5" t="s">
        <x:v>78</x:v>
      </x:c>
      <x:c r="I2188" s="5" t="s">
        <x:v>147</x:v>
      </x:c>
      <x:c r="J2188" s="5" t="s">
        <x:v>93</x:v>
      </x:c>
      <x:c r="K2188" s="5" t="s">
        <x:v>61</x:v>
      </x:c>
      <x:c r="L2188" s="5" t="s">
        <x:v>47</x:v>
      </x:c>
      <x:c r="M2188" s="5" t="s">
        <x:v>222</x:v>
      </x:c>
      <x:c r="N2188" s="6">
        <x:v>3</x:v>
      </x:c>
      <x:c r="O2188" s="7">
        <x:v>27.449999999999999</x:v>
      </x:c>
      <x:c r="P2188" s="8">
        <x:v>0.10000000000000001</x:v>
      </x:c>
      <x:c r="Q2188" s="7">
        <x:v>17.789999999999999</x:v>
      </x:c>
      <x:c r="R2188" s="7">
        <x:v>74.109999999999999</x:v>
      </x:c>
      <x:c r="S2188" s="5" t="s">
        <x:v>49</x:v>
      </x:c>
      <x:c r="T2188" s="7">
        <x:v>68311.490000000005</x:v>
      </x:c>
      <x:c r="U2188" s="6"/>
      <x:c r="V2188" s="6"/>
      <x:c r="W2188" s="5" t="s">
        <x:v>50</x:v>
      </x:c>
      <x:c r="X2188" s="5" t="s">
        <x:v>51</x:v>
      </x:c>
    </x:row>
    <x:row r="2189">
      <x:c r="A2189" s="5" t="s">
        <x:v>3784</x:v>
      </x:c>
      <x:c r="B2189" s="5">
        <x:v>46079</x:v>
      </x:c>
      <x:c r="C2189" s="5" t="s">
        <x:v>108</x:v>
      </x:c>
      <x:c r="D2189" s="5" t="s">
        <x:v>109</x:v>
      </x:c>
      <x:c r="E2189" s="5" t="s">
        <x:v>90</x:v>
      </x:c>
      <x:c r="F2189" s="5" t="s">
        <x:v>102</x:v>
      </x:c>
      <x:c r="G2189" s="5" t="s">
        <x:v>3785</x:v>
      </x:c>
      <x:c r="H2189" s="5" t="s">
        <x:v>78</x:v>
      </x:c>
      <x:c r="I2189" s="5" t="s">
        <x:v>207</x:v>
      </x:c>
      <x:c r="J2189" s="5" t="s">
        <x:v>60</x:v>
      </x:c>
      <x:c r="K2189" s="5" t="s">
        <x:v>86</x:v>
      </x:c>
      <x:c r="L2189" s="5" t="s">
        <x:v>16</x:v>
      </x:c>
      <x:c r="M2189" s="5" t="s">
        <x:v>132</x:v>
      </x:c>
      <x:c r="N2189" s="6">
        <x:v>1</x:v>
      </x:c>
      <x:c r="O2189" s="7">
        <x:v>241.12</x:v>
      </x:c>
      <x:c r="P2189" s="8">
        <x:v>0.10000000000000001</x:v>
      </x:c>
      <x:c r="Q2189" s="7">
        <x:v>118.39</x:v>
      </x:c>
      <x:c r="R2189" s="7">
        <x:v>217.00999999999999</x:v>
      </x:c>
      <x:c r="S2189" s="5" t="s">
        <x:v>49</x:v>
      </x:c>
      <x:c r="T2189" s="7">
        <x:v>120492</x:v>
      </x:c>
      <x:c r="U2189" s="6"/>
      <x:c r="V2189" s="6"/>
      <x:c r="W2189" s="5" t="s">
        <x:v>50</x:v>
      </x:c>
      <x:c r="X2189" s="5" t="s">
        <x:v>97</x:v>
      </x:c>
    </x:row>
    <x:row r="2190">
      <x:c r="A2190" s="5" t="s">
        <x:v>3786</x:v>
      </x:c>
      <x:c r="B2190" s="5">
        <x:v>45985</x:v>
      </x:c>
      <x:c r="C2190" s="5" t="s">
        <x:v>340</x:v>
      </x:c>
      <x:c r="D2190" s="5" t="s">
        <x:v>341</x:v>
      </x:c>
      <x:c r="E2190" s="5" t="s">
        <x:v>55</x:v>
      </x:c>
      <x:c r="F2190" s="5" t="s">
        <x:v>66</x:v>
      </x:c>
      <x:c r="G2190" s="5" t="s">
        <x:v>1422</x:v>
      </x:c>
      <x:c r="H2190" s="5" t="s">
        <x:v>78</x:v>
      </x:c>
      <x:c r="I2190" s="5" t="s">
        <x:v>229</x:v>
      </x:c>
      <x:c r="J2190" s="5" t="s">
        <x:v>93</x:v>
      </x:c>
      <x:c r="K2190" s="5" t="s">
        <x:v>46</x:v>
      </x:c>
      <x:c r="L2190" s="5" t="s">
        <x:v>94</x:v>
      </x:c>
      <x:c r="M2190" s="5" t="s">
        <x:v>166</x:v>
      </x:c>
      <x:c r="N2190" s="6">
        <x:v>2</x:v>
      </x:c>
      <x:c r="O2190" s="7">
        <x:v>8.3100000000000005</x:v>
      </x:c>
      <x:c r="P2190" s="8">
        <x:v>5.0000000000000003e-002</x:v>
      </x:c>
      <x:c r="Q2190" s="7">
        <x:v>6.0700000000000003</x:v>
      </x:c>
      <x:c r="R2190" s="7">
        <x:v>15.789999999999999</x:v>
      </x:c>
      <x:c r="S2190" s="5" t="s">
        <x:v>49</x:v>
      </x:c>
      <x:c r="T2190" s="7">
        <x:v>84729.210000000006</x:v>
      </x:c>
      <x:c r="U2190" s="6"/>
      <x:c r="V2190" s="6"/>
      <x:c r="W2190" s="5" t="s">
        <x:v>50</x:v>
      </x:c>
      <x:c r="X2190" s="5" t="s">
        <x:v>97</x:v>
      </x:c>
    </x:row>
    <x:row r="2191">
      <x:c r="A2191" s="5" t="s">
        <x:v>3787</x:v>
      </x:c>
      <x:c r="B2191" s="5">
        <x:v>46147</x:v>
      </x:c>
      <x:c r="C2191" s="5" t="s">
        <x:v>82</x:v>
      </x:c>
      <x:c r="D2191" s="5" t="s">
        <x:v>83</x:v>
      </x:c>
      <x:c r="E2191" s="5" t="s">
        <x:v>40</x:v>
      </x:c>
      <x:c r="F2191" s="5" t="s">
        <x:v>56</x:v>
      </x:c>
      <x:c r="G2191" s="5" t="s">
        <x:v>673</x:v>
      </x:c>
      <x:c r="H2191" s="5" t="s">
        <x:v>43</x:v>
      </x:c>
      <x:c r="I2191" s="5" t="s">
        <x:v>494</x:v>
      </x:c>
      <x:c r="J2191" s="5" t="s">
        <x:v>45</x:v>
      </x:c>
      <x:c r="K2191" s="5" t="s">
        <x:v>117</x:v>
      </x:c>
      <x:c r="L2191" s="5" t="s">
        <x:v>16</x:v>
      </x:c>
      <x:c r="M2191" s="5" t="s">
        <x:v>236</x:v>
      </x:c>
      <x:c r="N2191" s="6">
        <x:v>4</x:v>
      </x:c>
      <x:c r="O2191" s="7">
        <x:v>701.51999999999998</x:v>
      </x:c>
      <x:c r="P2191" s="8">
        <x:v>5.0000000000000003e-002</x:v>
      </x:c>
      <x:c r="Q2191" s="7">
        <x:v>417.19999999999999</x:v>
      </x:c>
      <x:c r="R2191" s="7">
        <x:v>2665.7800000000002</x:v>
      </x:c>
      <x:c r="S2191" s="5" t="s">
        <x:v>49</x:v>
      </x:c>
      <x:c r="T2191" s="7">
        <x:v>125016.58</x:v>
      </x:c>
      <x:c r="U2191" s="6"/>
      <x:c r="V2191" s="6"/>
      <x:c r="W2191" s="5" t="s">
        <x:v>50</x:v>
      </x:c>
      <x:c r="X2191" s="5" t="s">
        <x:v>70</x:v>
      </x:c>
    </x:row>
    <x:row r="2192">
      <x:c r="A2192" s="5" t="s">
        <x:v>3788</x:v>
      </x:c>
      <x:c r="B2192" s="5">
        <x:v>45936</x:v>
      </x:c>
      <x:c r="C2192" s="5" t="s">
        <x:v>53</x:v>
      </x:c>
      <x:c r="D2192" s="5" t="s">
        <x:v>54</x:v>
      </x:c>
      <x:c r="E2192" s="5" t="s">
        <x:v>55</x:v>
      </x:c>
      <x:c r="F2192" s="5" t="s">
        <x:v>56</x:v>
      </x:c>
      <x:c r="G2192" s="5" t="s">
        <x:v>3789</x:v>
      </x:c>
      <x:c r="H2192" s="5" t="s">
        <x:v>104</x:v>
      </x:c>
      <x:c r="I2192" s="5" t="s">
        <x:v>392</x:v>
      </x:c>
      <x:c r="J2192" s="5" t="s">
        <x:v>74</x:v>
      </x:c>
      <x:c r="K2192" s="5" t="s">
        <x:v>86</x:v>
      </x:c>
      <x:c r="L2192" s="5" t="s">
        <x:v>16</x:v>
      </x:c>
      <x:c r="M2192" s="5" t="s">
        <x:v>236</x:v>
      </x:c>
      <x:c r="N2192" s="6">
        <x:v>1</x:v>
      </x:c>
      <x:c r="O2192" s="7">
        <x:v>37.32</x:v>
      </x:c>
      <x:c r="P2192" s="8">
        <x:v>5.0000000000000003e-002</x:v>
      </x:c>
      <x:c r="Q2192" s="7">
        <x:v>20.899999999999999</x:v>
      </x:c>
      <x:c r="R2192" s="7">
        <x:v>35.450000000000003</x:v>
      </x:c>
      <x:c r="S2192" s="5" t="s">
        <x:v>49</x:v>
      </x:c>
      <x:c r="T2192" s="7">
        <x:v>153232.59</x:v>
      </x:c>
      <x:c r="U2192" s="6"/>
      <x:c r="V2192" s="6"/>
      <x:c r="W2192" s="5" t="s">
        <x:v>50</x:v>
      </x:c>
      <x:c r="X2192" s="5" t="s">
        <x:v>51</x:v>
      </x:c>
    </x:row>
    <x:row r="2193">
      <x:c r="A2193" s="5" t="s">
        <x:v>3790</x:v>
      </x:c>
      <x:c r="B2193" s="5">
        <x:v>45406</x:v>
      </x:c>
      <x:c r="C2193" s="5" t="s">
        <x:v>340</x:v>
      </x:c>
      <x:c r="D2193" s="5" t="s">
        <x:v>341</x:v>
      </x:c>
      <x:c r="E2193" s="5" t="s">
        <x:v>55</x:v>
      </x:c>
      <x:c r="F2193" s="5" t="s">
        <x:v>66</x:v>
      </x:c>
      <x:c r="G2193" s="5" t="s">
        <x:v>2682</x:v>
      </x:c>
      <x:c r="H2193" s="5" t="s">
        <x:v>78</x:v>
      </x:c>
      <x:c r="I2193" s="5" t="s">
        <x:v>740</x:v>
      </x:c>
      <x:c r="J2193" s="5" t="s">
        <x:v>93</x:v>
      </x:c>
      <x:c r="K2193" s="5" t="s">
        <x:v>46</x:v>
      </x:c>
      <x:c r="L2193" s="5" t="s">
        <x:v>47</x:v>
      </x:c>
      <x:c r="M2193" s="5" t="s">
        <x:v>384</x:v>
      </x:c>
      <x:c r="N2193" s="6">
        <x:v>1</x:v>
      </x:c>
      <x:c r="O2193" s="7">
        <x:v>36.93</x:v>
      </x:c>
      <x:c r="P2193" s="8">
        <x:v>0</x:v>
      </x:c>
      <x:c r="Q2193" s="7">
        <x:v>20.469999999999999</x:v>
      </x:c>
      <x:c r="R2193" s="7">
        <x:v>36.93</x:v>
      </x:c>
      <x:c r="S2193" s="5" t="s">
        <x:v>49</x:v>
      </x:c>
      <x:c r="T2193" s="7">
        <x:v>99212.830000000002</x:v>
      </x:c>
      <x:c r="U2193" s="6"/>
      <x:c r="V2193" s="6"/>
      <x:c r="W2193" s="5" t="s">
        <x:v>50</x:v>
      </x:c>
      <x:c r="X2193" s="5" t="s">
        <x:v>51</x:v>
      </x:c>
    </x:row>
    <x:row r="2194">
      <x:c r="A2194" s="5" t="s">
        <x:v>3791</x:v>
      </x:c>
      <x:c r="B2194" s="5">
        <x:v>46053</x:v>
      </x:c>
      <x:c r="C2194" s="5" t="s">
        <x:v>64</x:v>
      </x:c>
      <x:c r="D2194" s="5" t="s">
        <x:v>65</x:v>
      </x:c>
      <x:c r="E2194" s="5" t="s">
        <x:v>40</x:v>
      </x:c>
      <x:c r="F2194" s="5" t="s">
        <x:v>66</x:v>
      </x:c>
      <x:c r="G2194" s="5" t="s">
        <x:v>1700</x:v>
      </x:c>
      <x:c r="H2194" s="5" t="s">
        <x:v>58</x:v>
      </x:c>
      <x:c r="I2194" s="5" t="s">
        <x:v>115</x:v>
      </x:c>
      <x:c r="J2194" s="5" t="s">
        <x:v>116</x:v>
      </x:c>
      <x:c r="K2194" s="5" t="s">
        <x:v>117</x:v>
      </x:c>
      <x:c r="L2194" s="5" t="s">
        <x:v>16</x:v>
      </x:c>
      <x:c r="M2194" s="5" t="s">
        <x:v>170</x:v>
      </x:c>
      <x:c r="N2194" s="6">
        <x:v>1</x:v>
      </x:c>
      <x:c r="O2194" s="7">
        <x:v>272.80000000000001</x:v>
      </x:c>
      <x:c r="P2194" s="8">
        <x:v>5.0000000000000003e-002</x:v>
      </x:c>
      <x:c r="Q2194" s="7">
        <x:v>205.13999999999999</x:v>
      </x:c>
      <x:c r="R2194" s="7">
        <x:v>259.16000000000003</x:v>
      </x:c>
      <x:c r="S2194" s="5" t="s">
        <x:v>49</x:v>
      </x:c>
      <x:c r="T2194" s="7">
        <x:v>164515.54999999999</x:v>
      </x:c>
      <x:c r="U2194" s="6"/>
      <x:c r="V2194" s="6"/>
      <x:c r="W2194" s="5" t="s">
        <x:v>50</x:v>
      </x:c>
      <x:c r="X2194" s="5" t="s">
        <x:v>51</x:v>
      </x:c>
    </x:row>
    <x:row r="2195">
      <x:c r="A2195" s="5" t="s">
        <x:v>3792</x:v>
      </x:c>
      <x:c r="B2195" s="5">
        <x:v>45532</x:v>
      </x:c>
      <x:c r="C2195" s="5" t="s">
        <x:v>185</x:v>
      </x:c>
      <x:c r="D2195" s="5" t="s">
        <x:v>186</x:v>
      </x:c>
      <x:c r="E2195" s="5" t="s">
        <x:v>90</x:v>
      </x:c>
      <x:c r="F2195" s="5" t="s">
        <x:v>41</x:v>
      </x:c>
      <x:c r="G2195" s="5" t="s">
        <x:v>2262</x:v>
      </x:c>
      <x:c r="H2195" s="5" t="s">
        <x:v>78</x:v>
      </x:c>
      <x:c r="I2195" s="5" t="s">
        <x:v>687</x:v>
      </x:c>
      <x:c r="J2195" s="5" t="s">
        <x:v>93</x:v>
      </x:c>
      <x:c r="K2195" s="5" t="s">
        <x:v>117</x:v>
      </x:c>
      <x:c r="L2195" s="5" t="s">
        <x:v>16</x:v>
      </x:c>
      <x:c r="M2195" s="5" t="s">
        <x:v>281</x:v>
      </x:c>
      <x:c r="N2195" s="6">
        <x:v>1</x:v>
      </x:c>
      <x:c r="O2195" s="7">
        <x:v>51.920000000000002</x:v>
      </x:c>
      <x:c r="P2195" s="8">
        <x:v>0.10000000000000001</x:v>
      </x:c>
      <x:c r="Q2195" s="7">
        <x:v>36.490000000000002</x:v>
      </x:c>
      <x:c r="R2195" s="7">
        <x:v>46.729999999999997</x:v>
      </x:c>
      <x:c r="S2195" s="5" t="s">
        <x:v>49</x:v>
      </x:c>
      <x:c r="T2195" s="7">
        <x:v>145056.25</x:v>
      </x:c>
      <x:c r="U2195" s="6"/>
      <x:c r="V2195" s="6"/>
      <x:c r="W2195" s="5" t="s">
        <x:v>50</x:v>
      </x:c>
      <x:c r="X2195" s="5" t="s">
        <x:v>70</x:v>
      </x:c>
    </x:row>
    <x:row r="2196">
      <x:c r="A2196" s="5" t="s">
        <x:v>3793</x:v>
      </x:c>
      <x:c r="B2196" s="5">
        <x:v>46038</x:v>
      </x:c>
      <x:c r="C2196" s="5" t="s">
        <x:v>162</x:v>
      </x:c>
      <x:c r="D2196" s="5" t="s">
        <x:v>163</x:v>
      </x:c>
      <x:c r="E2196" s="5" t="s">
        <x:v>40</x:v>
      </x:c>
      <x:c r="F2196" s="5" t="s">
        <x:v>158</x:v>
      </x:c>
      <x:c r="G2196" s="5" t="s">
        <x:v>3682</x:v>
      </x:c>
      <x:c r="H2196" s="5" t="s">
        <x:v>58</x:v>
      </x:c>
      <x:c r="I2196" s="5" t="s">
        <x:v>181</x:v>
      </x:c>
      <x:c r="J2196" s="5" t="s">
        <x:v>93</x:v>
      </x:c>
      <x:c r="K2196" s="5" t="s">
        <x:v>61</x:v>
      </x:c>
      <x:c r="L2196" s="5" t="s">
        <x:v>16</x:v>
      </x:c>
      <x:c r="M2196" s="5" t="s">
        <x:v>376</x:v>
      </x:c>
      <x:c r="N2196" s="6">
        <x:v>1</x:v>
      </x:c>
      <x:c r="O2196" s="7">
        <x:v>48.759999999999998</x:v>
      </x:c>
      <x:c r="P2196" s="8">
        <x:v>0.10000000000000001</x:v>
      </x:c>
      <x:c r="Q2196" s="7">
        <x:v>31.379999999999999</x:v>
      </x:c>
      <x:c r="R2196" s="7">
        <x:v>43.880000000000003</x:v>
      </x:c>
      <x:c r="S2196" s="5" t="s">
        <x:v>49</x:v>
      </x:c>
      <x:c r="T2196" s="7">
        <x:v>173590.59</x:v>
      </x:c>
      <x:c r="U2196" s="6"/>
      <x:c r="V2196" s="6"/>
      <x:c r="W2196" s="5" t="s">
        <x:v>50</x:v>
      </x:c>
      <x:c r="X2196" s="5" t="s">
        <x:v>80</x:v>
      </x:c>
    </x:row>
    <x:row r="2197">
      <x:c r="A2197" s="5" t="s">
        <x:v>3794</x:v>
      </x:c>
      <x:c r="B2197" s="5">
        <x:v>45688</x:v>
      </x:c>
      <x:c r="C2197" s="5" t="s">
        <x:v>127</x:v>
      </x:c>
      <x:c r="D2197" s="5" t="s">
        <x:v>128</x:v>
      </x:c>
      <x:c r="E2197" s="5" t="s">
        <x:v>55</x:v>
      </x:c>
      <x:c r="F2197" s="5" t="s">
        <x:v>41</x:v>
      </x:c>
      <x:c r="G2197" s="5" t="s">
        <x:v>430</x:v>
      </x:c>
      <x:c r="H2197" s="5" t="s">
        <x:v>58</x:v>
      </x:c>
      <x:c r="I2197" s="5" t="s">
        <x:v>591</x:v>
      </x:c>
      <x:c r="J2197" s="5" t="s">
        <x:v>116</x:v>
      </x:c>
      <x:c r="K2197" s="5" t="s">
        <x:v>117</x:v>
      </x:c>
      <x:c r="L2197" s="5" t="s">
        <x:v>16</x:v>
      </x:c>
      <x:c r="M2197" s="5" t="s">
        <x:v>198</x:v>
      </x:c>
      <x:c r="N2197" s="6">
        <x:v>1</x:v>
      </x:c>
      <x:c r="O2197" s="7">
        <x:v>266.05000000000001</x:v>
      </x:c>
      <x:c r="P2197" s="8">
        <x:v>0.14999999999999999</x:v>
      </x:c>
      <x:c r="Q2197" s="7">
        <x:v>186.69</x:v>
      </x:c>
      <x:c r="R2197" s="7">
        <x:v>226.13999999999999</x:v>
      </x:c>
      <x:c r="S2197" s="5" t="s">
        <x:v>49</x:v>
      </x:c>
      <x:c r="T2197" s="7">
        <x:v>183743.88</x:v>
      </x:c>
      <x:c r="U2197" s="6">
        <x:v>112</x:v>
      </x:c>
      <x:c r="V2197" s="6">
        <x:v>33</x:v>
      </x:c>
      <x:c r="W2197" s="5" t="s">
        <x:v>50</x:v>
      </x:c>
      <x:c r="X2197" s="5" t="s">
        <x:v>97</x:v>
      </x:c>
    </x:row>
    <x:row r="2198">
      <x:c r="A2198" s="5" t="s">
        <x:v>3795</x:v>
      </x:c>
      <x:c r="B2198" s="5">
        <x:v>45728</x:v>
      </x:c>
      <x:c r="C2198" s="5" t="s">
        <x:v>127</x:v>
      </x:c>
      <x:c r="D2198" s="5" t="s">
        <x:v>128</x:v>
      </x:c>
      <x:c r="E2198" s="5" t="s">
        <x:v>55</x:v>
      </x:c>
      <x:c r="F2198" s="5" t="s">
        <x:v>41</x:v>
      </x:c>
      <x:c r="G2198" s="5" t="s">
        <x:v>2408</x:v>
      </x:c>
      <x:c r="H2198" s="5" t="s">
        <x:v>104</x:v>
      </x:c>
      <x:c r="I2198" s="5" t="s">
        <x:v>300</x:v>
      </x:c>
      <x:c r="J2198" s="5" t="s">
        <x:v>116</x:v>
      </x:c>
      <x:c r="K2198" s="5" t="s">
        <x:v>117</x:v>
      </x:c>
      <x:c r="L2198" s="5" t="s">
        <x:v>16</x:v>
      </x:c>
      <x:c r="M2198" s="5" t="s">
        <x:v>136</x:v>
      </x:c>
      <x:c r="N2198" s="6">
        <x:v>1</x:v>
      </x:c>
      <x:c r="O2198" s="7">
        <x:v>51.509999999999998</x:v>
      </x:c>
      <x:c r="P2198" s="8">
        <x:v>0</x:v>
      </x:c>
      <x:c r="Q2198" s="7">
        <x:v>28.359999999999999</x:v>
      </x:c>
      <x:c r="R2198" s="7">
        <x:v>51.509999999999998</x:v>
      </x:c>
      <x:c r="S2198" s="5" t="s">
        <x:v>49</x:v>
      </x:c>
      <x:c r="T2198" s="7">
        <x:v>186917.48000000001</x:v>
      </x:c>
      <x:c r="U2198" s="6"/>
      <x:c r="V2198" s="6"/>
      <x:c r="W2198" s="5" t="s">
        <x:v>50</x:v>
      </x:c>
      <x:c r="X2198" s="5" t="s">
        <x:v>80</x:v>
      </x:c>
    </x:row>
    <x:row r="2199">
      <x:c r="A2199" s="5" t="s">
        <x:v>3796</x:v>
      </x:c>
      <x:c r="B2199" s="5">
        <x:v>46050</x:v>
      </x:c>
      <x:c r="C2199" s="5" t="s">
        <x:v>247</x:v>
      </x:c>
      <x:c r="D2199" s="5" t="s">
        <x:v>248</x:v>
      </x:c>
      <x:c r="E2199" s="5" t="s">
        <x:v>40</x:v>
      </x:c>
      <x:c r="F2199" s="5" t="s">
        <x:v>102</x:v>
      </x:c>
      <x:c r="G2199" s="5" t="s">
        <x:v>3797</x:v>
      </x:c>
      <x:c r="H2199" s="5" t="s">
        <x:v>43</x:v>
      </x:c>
      <x:c r="I2199" s="5" t="s">
        <x:v>596</x:v>
      </x:c>
      <x:c r="J2199" s="5" t="s">
        <x:v>60</x:v>
      </x:c>
      <x:c r="K2199" s="5" t="s">
        <x:v>86</x:v>
      </x:c>
      <x:c r="L2199" s="5" t="s">
        <x:v>16</x:v>
      </x:c>
      <x:c r="M2199" s="5" t="s">
        <x:v>204</x:v>
      </x:c>
      <x:c r="N2199" s="6">
        <x:v>-3</x:v>
      </x:c>
      <x:c r="O2199" s="7">
        <x:v>121.39</x:v>
      </x:c>
      <x:c r="P2199" s="8">
        <x:v>0.25</x:v>
      </x:c>
      <x:c r="Q2199" s="7">
        <x:v>96.489999999999995</x:v>
      </x:c>
      <x:c r="R2199" s="7">
        <x:v>-273.13</x:v>
      </x:c>
      <x:c r="S2199" s="5" t="s">
        <x:v>49</x:v>
      </x:c>
      <x:c r="T2199" s="7">
        <x:v>120628.66</x:v>
      </x:c>
      <x:c r="U2199" s="6"/>
      <x:c r="V2199" s="6"/>
      <x:c r="W2199" s="5" t="s">
        <x:v>96</x:v>
      </x:c>
      <x:c r="X2199" s="5" t="s">
        <x:v>80</x:v>
      </x:c>
    </x:row>
    <x:row r="2200">
      <x:c r="A2200" s="5" t="s">
        <x:v>3798</x:v>
      </x:c>
      <x:c r="B2200" s="5">
        <x:v>45394</x:v>
      </x:c>
      <x:c r="C2200" s="5" t="s">
        <x:v>144</x:v>
      </x:c>
      <x:c r="D2200" s="5" t="s">
        <x:v>145</x:v>
      </x:c>
      <x:c r="E2200" s="5" t="s">
        <x:v>55</x:v>
      </x:c>
      <x:c r="F2200" s="5" t="s">
        <x:v>66</x:v>
      </x:c>
      <x:c r="G2200" s="5" t="s">
        <x:v>696</x:v>
      </x:c>
      <x:c r="H2200" s="5" t="s">
        <x:v>58</x:v>
      </x:c>
      <x:c r="I2200" s="5" t="s">
        <x:v>514</x:v>
      </x:c>
      <x:c r="J2200" s="5" t="s">
        <x:v>116</x:v>
      </x:c>
      <x:c r="K2200" s="5" t="s">
        <x:v>46</x:v>
      </x:c>
      <x:c r="L2200" s="5" t="s">
        <x:v>16</x:v>
      </x:c>
      <x:c r="M2200" s="5" t="s">
        <x:v>62</x:v>
      </x:c>
      <x:c r="N2200" s="6">
        <x:v>3</x:v>
      </x:c>
      <x:c r="O2200" s="7">
        <x:v>238.75</x:v>
      </x:c>
      <x:c r="P2200" s="8">
        <x:v>0.20000000000000001</x:v>
      </x:c>
      <x:c r="Q2200" s="7">
        <x:v>137.99000000000001</x:v>
      </x:c>
      <x:c r="R2200" s="7">
        <x:v>573</x:v>
      </x:c>
      <x:c r="S2200" s="5" t="s">
        <x:v>49</x:v>
      </x:c>
      <x:c r="T2200" s="7">
        <x:v>193849.26000000001</x:v>
      </x:c>
      <x:c r="U2200" s="6"/>
      <x:c r="V2200" s="6"/>
      <x:c r="W2200" s="5" t="s">
        <x:v>50</x:v>
      </x:c>
      <x:c r="X2200" s="5" t="s">
        <x:v>70</x:v>
      </x:c>
    </x:row>
    <x:row r="2201">
      <x:c r="A2201" s="5" t="s">
        <x:v>3799</x:v>
      </x:c>
      <x:c r="B2201" s="5">
        <x:v>45666</x:v>
      </x:c>
      <x:c r="C2201" s="5" t="s">
        <x:v>340</x:v>
      </x:c>
      <x:c r="D2201" s="5" t="s">
        <x:v>341</x:v>
      </x:c>
      <x:c r="E2201" s="5" t="s">
        <x:v>55</x:v>
      </x:c>
      <x:c r="F2201" s="5" t="s">
        <x:v>66</x:v>
      </x:c>
      <x:c r="G2201" s="5" t="s">
        <x:v>3239</x:v>
      </x:c>
      <x:c r="H2201" s="5"/>
      <x:c r="I2201" s="5" t="s">
        <x:v>458</x:v>
      </x:c>
      <x:c r="J2201" s="5" t="s">
        <x:v>74</x:v>
      </x:c>
      <x:c r="K2201" s="5" t="s">
        <x:v>61</x:v>
      </x:c>
      <x:c r="L2201" s="5" t="s">
        <x:v>131</x:v>
      </x:c>
      <x:c r="M2201" s="5" t="s">
        <x:v>258</x:v>
      </x:c>
      <x:c r="N2201" s="6">
        <x:v>0</x:v>
      </x:c>
      <x:c r="O2201" s="7">
        <x:v>79.489999999999995</x:v>
      </x:c>
      <x:c r="P2201" s="8">
        <x:v>0.25</x:v>
      </x:c>
      <x:c r="Q2201" s="7">
        <x:v>59.109999999999999</x:v>
      </x:c>
      <x:c r="R2201" s="7">
        <x:v>0</x:v>
      </x:c>
      <x:c r="S2201" s="5" t="s">
        <x:v>49</x:v>
      </x:c>
      <x:c r="T2201" s="7">
        <x:v>79336.660000000003</x:v>
      </x:c>
      <x:c r="U2201" s="6"/>
      <x:c r="V2201" s="6"/>
      <x:c r="W2201" s="5" t="s">
        <x:v>151</x:v>
      </x:c>
      <x:c r="X2201" s="5" t="s">
        <x:v>80</x:v>
      </x:c>
    </x:row>
    <x:row r="2202">
      <x:c r="A2202" s="5" t="s">
        <x:v>3800</x:v>
      </x:c>
      <x:c r="B2202" s="5">
        <x:v>45428</x:v>
      </x:c>
      <x:c r="C2202" s="5" t="s">
        <x:v>144</x:v>
      </x:c>
      <x:c r="D2202" s="5" t="s">
        <x:v>145</x:v>
      </x:c>
      <x:c r="E2202" s="5" t="s">
        <x:v>55</x:v>
      </x:c>
      <x:c r="F2202" s="5" t="s">
        <x:v>842</x:v>
      </x:c>
      <x:c r="G2202" s="5" t="s">
        <x:v>3801</x:v>
      </x:c>
      <x:c r="H2202" s="5" t="s">
        <x:v>78</x:v>
      </x:c>
      <x:c r="I2202" s="5" t="s">
        <x:v>667</x:v>
      </x:c>
      <x:c r="J2202" s="5" t="s">
        <x:v>45</x:v>
      </x:c>
      <x:c r="K2202" s="5" t="s">
        <x:v>117</x:v>
      </x:c>
      <x:c r="L2202" s="5" t="s">
        <x:v>16</x:v>
      </x:c>
      <x:c r="M2202" s="5" t="s">
        <x:v>118</x:v>
      </x:c>
      <x:c r="N2202" s="6">
        <x:v>1</x:v>
      </x:c>
      <x:c r="O2202" s="7">
        <x:v>290.56999999999999</x:v>
      </x:c>
      <x:c r="P2202" s="8">
        <x:v>0.14999999999999999</x:v>
      </x:c>
      <x:c r="Q2202" s="7">
        <x:v>237.46000000000001</x:v>
      </x:c>
      <x:c r="R2202" s="7">
        <x:v>246.97999999999999</x:v>
      </x:c>
      <x:c r="S2202" s="5" t="s">
        <x:v>49</x:v>
      </x:c>
      <x:c r="T2202" s="7">
        <x:v>191983.01999999999</x:v>
      </x:c>
      <x:c r="U2202" s="6"/>
      <x:c r="V2202" s="6"/>
      <x:c r="W2202" s="5" t="s">
        <x:v>50</x:v>
      </x:c>
      <x:c r="X2202" s="5" t="s">
        <x:v>80</x:v>
      </x:c>
    </x:row>
    <x:row r="2203">
      <x:c r="A2203" s="5" t="s">
        <x:v>3802</x:v>
      </x:c>
      <x:c r="B2203" s="5">
        <x:v>45699</x:v>
      </x:c>
      <x:c r="C2203" s="5" t="s">
        <x:v>247</x:v>
      </x:c>
      <x:c r="D2203" s="5" t="s">
        <x:v>248</x:v>
      </x:c>
      <x:c r="E2203" s="5" t="s">
        <x:v>40</x:v>
      </x:c>
      <x:c r="F2203" s="5" t="s">
        <x:v>102</x:v>
      </x:c>
      <x:c r="G2203" s="5" t="s">
        <x:v>252</x:v>
      </x:c>
      <x:c r="H2203" s="5" t="s">
        <x:v>104</x:v>
      </x:c>
      <x:c r="I2203" s="5" t="s">
        <x:v>971</x:v>
      </x:c>
      <x:c r="J2203" s="5" t="s">
        <x:v>116</x:v>
      </x:c>
      <x:c r="K2203" s="5" t="s">
        <x:v>117</x:v>
      </x:c>
      <x:c r="L2203" s="5" t="s">
        <x:v>16</x:v>
      </x:c>
      <x:c r="M2203" s="5" t="s">
        <x:v>118</x:v>
      </x:c>
      <x:c r="N2203" s="6">
        <x:v>1</x:v>
      </x:c>
      <x:c r="O2203" s="7">
        <x:v>241.66999999999999</x:v>
      </x:c>
      <x:c r="P2203" s="8">
        <x:v>0.10000000000000001</x:v>
      </x:c>
      <x:c r="Q2203" s="7">
        <x:v>127.25</x:v>
      </x:c>
      <x:c r="R2203" s="7">
        <x:v>217.5</x:v>
      </x:c>
      <x:c r="S2203" s="5" t="s">
        <x:v>49</x:v>
      </x:c>
      <x:c r="T2203" s="7">
        <x:v>180344.32000000001</x:v>
      </x:c>
      <x:c r="U2203" s="6"/>
      <x:c r="V2203" s="6"/>
      <x:c r="W2203" s="5" t="s">
        <x:v>50</x:v>
      </x:c>
      <x:c r="X2203" s="5" t="s">
        <x:v>51</x:v>
      </x:c>
    </x:row>
    <x:row r="2204">
      <x:c r="A2204" s="5" t="s">
        <x:v>3803</x:v>
      </x:c>
      <x:c r="B2204" s="5">
        <x:v>46203</x:v>
      </x:c>
      <x:c r="C2204" s="5" t="s">
        <x:v>194</x:v>
      </x:c>
      <x:c r="D2204" s="5" t="s">
        <x:v>195</x:v>
      </x:c>
      <x:c r="E2204" s="5" t="s">
        <x:v>90</x:v>
      </x:c>
      <x:c r="F2204" s="5" t="s">
        <x:v>158</x:v>
      </x:c>
      <x:c r="G2204" s="5" t="s">
        <x:v>977</x:v>
      </x:c>
      <x:c r="H2204" s="5" t="s">
        <x:v>58</x:v>
      </x:c>
      <x:c r="I2204" s="5" t="s">
        <x:v>221</x:v>
      </x:c>
      <x:c r="J2204" s="5" t="s">
        <x:v>60</x:v>
      </x:c>
      <x:c r="K2204" s="5" t="s">
        <x:v>117</x:v>
      </x:c>
      <x:c r="L2204" s="5" t="s">
        <x:v>94</x:v>
      </x:c>
      <x:c r="M2204" s="5" t="s">
        <x:v>442</x:v>
      </x:c>
      <x:c r="N2204" s="6">
        <x:v>9</x:v>
      </x:c>
      <x:c r="O2204" s="7">
        <x:v>174</x:v>
      </x:c>
      <x:c r="P2204" s="8">
        <x:v>0.20000000000000001</x:v>
      </x:c>
      <x:c r="Q2204" s="7">
        <x:v>108.97</x:v>
      </x:c>
      <x:c r="R2204" s="7">
        <x:v>1252.8</x:v>
      </x:c>
      <x:c r="S2204" s="5" t="s">
        <x:v>49</x:v>
      </x:c>
      <x:c r="T2204" s="7">
        <x:v>92574.830000000002</x:v>
      </x:c>
      <x:c r="U2204" s="6"/>
      <x:c r="V2204" s="6"/>
      <x:c r="W2204" s="5" t="s">
        <x:v>50</x:v>
      </x:c>
      <x:c r="X2204" s="5" t="s">
        <x:v>51</x:v>
      </x:c>
    </x:row>
    <x:row r="2205">
      <x:c r="A2205" s="5" t="s">
        <x:v>3804</x:v>
      </x:c>
      <x:c r="B2205" s="5">
        <x:v>46024</x:v>
      </x:c>
      <x:c r="C2205" s="5" t="s">
        <x:v>108</x:v>
      </x:c>
      <x:c r="D2205" s="5" t="s">
        <x:v>109</x:v>
      </x:c>
      <x:c r="E2205" s="5" t="s">
        <x:v>90</x:v>
      </x:c>
      <x:c r="F2205" s="5" t="s">
        <x:v>102</x:v>
      </x:c>
      <x:c r="G2205" s="5" t="s">
        <x:v>3805</x:v>
      </x:c>
      <x:c r="H2205" s="5" t="s">
        <x:v>104</x:v>
      </x:c>
      <x:c r="I2205" s="5" t="s">
        <x:v>272</x:v>
      </x:c>
      <x:c r="J2205" s="5" t="s">
        <x:v>93</x:v>
      </x:c>
      <x:c r="K2205" s="5" t="s">
        <x:v>61</x:v>
      </x:c>
      <x:c r="L2205" s="5" t="s">
        <x:v>47</x:v>
      </x:c>
      <x:c r="M2205" s="5" t="s">
        <x:v>262</x:v>
      </x:c>
      <x:c r="N2205" s="6">
        <x:v>2</x:v>
      </x:c>
      <x:c r="O2205" s="7">
        <x:v>513.60000000000002</x:v>
      </x:c>
      <x:c r="P2205" s="8">
        <x:v>0</x:v>
      </x:c>
      <x:c r="Q2205" s="7">
        <x:v>33.710000000000001</x:v>
      </x:c>
      <x:c r="R2205" s="7">
        <x:v>102.72</x:v>
      </x:c>
      <x:c r="S2205" s="5" t="s">
        <x:v>49</x:v>
      </x:c>
      <x:c r="T2205" s="7">
        <x:v>68311.490000000005</x:v>
      </x:c>
      <x:c r="U2205" s="6"/>
      <x:c r="V2205" s="6"/>
      <x:c r="W2205" s="5" t="s">
        <x:v>50</x:v>
      </x:c>
      <x:c r="X2205" s="5" t="s">
        <x:v>97</x:v>
      </x:c>
    </x:row>
    <x:row r="2206">
      <x:c r="A2206" s="5" t="s">
        <x:v>3806</x:v>
      </x:c>
      <x:c r="B2206" s="5">
        <x:v>45687</x:v>
      </x:c>
      <x:c r="C2206" s="5" t="s">
        <x:v>194</x:v>
      </x:c>
      <x:c r="D2206" s="5" t="s">
        <x:v>195</x:v>
      </x:c>
      <x:c r="E2206" s="5" t="s">
        <x:v>90</x:v>
      </x:c>
      <x:c r="F2206" s="5" t="s">
        <x:v>158</x:v>
      </x:c>
      <x:c r="G2206" s="5" t="s">
        <x:v>3610</x:v>
      </x:c>
      <x:c r="H2206" s="5" t="s">
        <x:v>104</x:v>
      </x:c>
      <x:c r="I2206" s="5" t="s">
        <x:v>855</x:v>
      </x:c>
      <x:c r="J2206" s="5" t="s">
        <x:v>116</x:v>
      </x:c>
      <x:c r="K2206" s="5" t="s">
        <x:v>46</x:v>
      </x:c>
      <x:c r="L2206" s="5" t="s">
        <x:v>47</x:v>
      </x:c>
      <x:c r="M2206" s="5" t="s">
        <x:v>266</x:v>
      </x:c>
      <x:c r="N2206" s="6">
        <x:v>1</x:v>
      </x:c>
      <x:c r="O2206" s="7">
        <x:v>80.700000000000003</x:v>
      </x:c>
      <x:c r="P2206" s="8">
        <x:v>0.10000000000000001</x:v>
      </x:c>
      <x:c r="Q2206" s="7">
        <x:v>50.420000000000002</x:v>
      </x:c>
      <x:c r="R2206" s="7">
        <x:v>72.629999999999995</x:v>
      </x:c>
      <x:c r="S2206" s="5" t="s">
        <x:v>49</x:v>
      </x:c>
      <x:c r="T2206" s="7">
        <x:v>73104.899999999994</x:v>
      </x:c>
      <x:c r="U2206" s="6"/>
      <x:c r="V2206" s="6"/>
      <x:c r="W2206" s="5" t="s">
        <x:v>50</x:v>
      </x:c>
      <x:c r="X2206" s="5" t="s">
        <x:v>51</x:v>
      </x:c>
    </x:row>
    <x:row r="2207">
      <x:c r="A2207" s="5" t="s">
        <x:v>3807</x:v>
      </x:c>
      <x:c r="B2207" s="5">
        <x:v>45502</x:v>
      </x:c>
      <x:c r="C2207" s="5" t="s">
        <x:v>283</x:v>
      </x:c>
      <x:c r="D2207" s="5" t="s">
        <x:v>284</x:v>
      </x:c>
      <x:c r="E2207" s="5" t="s">
        <x:v>55</x:v>
      </x:c>
      <x:c r="F2207" s="5" t="s">
        <x:v>56</x:v>
      </x:c>
      <x:c r="G2207" s="5" t="s">
        <x:v>727</x:v>
      </x:c>
      <x:c r="H2207" s="5" t="s">
        <x:v>43</x:v>
      </x:c>
      <x:c r="I2207" s="5" t="s">
        <x:v>353</x:v>
      </x:c>
      <x:c r="J2207" s="5" t="s">
        <x:v>45</x:v>
      </x:c>
      <x:c r="K2207" s="5" t="s">
        <x:v>61</x:v>
      </x:c>
      <x:c r="L2207" s="5" t="s">
        <x:v>16</x:v>
      </x:c>
      <x:c r="M2207" s="5" t="s">
        <x:v>69</x:v>
      </x:c>
      <x:c r="N2207" s="6">
        <x:v>1</x:v>
      </x:c>
      <x:c r="O2207" s="7">
        <x:v>392.43000000000001</x:v>
      </x:c>
      <x:c r="P2207" s="8">
        <x:v>0</x:v>
      </x:c>
      <x:c r="Q2207" s="7">
        <x:v>308.20999999999998</x:v>
      </x:c>
      <x:c r="R2207" s="7">
        <x:v>392.43000000000001</x:v>
      </x:c>
      <x:c r="S2207" s="5" t="s">
        <x:v>49</x:v>
      </x:c>
      <x:c r="T2207" s="7">
        <x:v>136150.72</x:v>
      </x:c>
      <x:c r="U2207" s="6"/>
      <x:c r="V2207" s="6"/>
      <x:c r="W2207" s="5" t="s">
        <x:v>50</x:v>
      </x:c>
      <x:c r="X2207" s="5" t="s">
        <x:v>80</x:v>
      </x:c>
    </x:row>
    <x:row r="2208">
      <x:c r="A2208" s="5" t="s">
        <x:v>3808</x:v>
      </x:c>
      <x:c r="B2208" s="5">
        <x:v>45800</x:v>
      </x:c>
      <x:c r="C2208" s="5" t="s">
        <x:v>178</x:v>
      </x:c>
      <x:c r="D2208" s="5" t="s">
        <x:v>179</x:v>
      </x:c>
      <x:c r="E2208" s="5" t="s">
        <x:v>90</x:v>
      </x:c>
      <x:c r="F2208" s="5" t="s">
        <x:v>66</x:v>
      </x:c>
      <x:c r="G2208" s="5" t="s">
        <x:v>1282</x:v>
      </x:c>
      <x:c r="H2208" s="5" t="s">
        <x:v>58</x:v>
      </x:c>
      <x:c r="I2208" s="5" t="s">
        <x:v>105</x:v>
      </x:c>
      <x:c r="J2208" s="5" t="s">
        <x:v>74</x:v>
      </x:c>
      <x:c r="K2208" s="5" t="s">
        <x:v>86</x:v>
      </x:c>
      <x:c r="L2208" s="5" t="s">
        <x:v>47</x:v>
      </x:c>
      <x:c r="M2208" s="5" t="s">
        <x:v>132</x:v>
      </x:c>
      <x:c r="N2208" s="6">
        <x:v>1</x:v>
      </x:c>
      <x:c r="O2208" s="7">
        <x:v>77.790000000000006</x:v>
      </x:c>
      <x:c r="P2208" s="8">
        <x:v>0.14999999999999999</x:v>
      </x:c>
      <x:c r="Q2208" s="7">
        <x:v>56.020000000000003</x:v>
      </x:c>
      <x:c r="R2208" s="7">
        <x:v>66.120000000000005</x:v>
      </x:c>
      <x:c r="S2208" s="5" t="s">
        <x:v>49</x:v>
      </x:c>
      <x:c r="T2208" s="7">
        <x:v>99453.089999999997</x:v>
      </x:c>
      <x:c r="U2208" s="6"/>
      <x:c r="V2208" s="6"/>
      <x:c r="W2208" s="5" t="s">
        <x:v>50</x:v>
      </x:c>
      <x:c r="X2208" s="5" t="s">
        <x:v>80</x:v>
      </x:c>
    </x:row>
    <x:row r="2209">
      <x:c r="A2209" s="5" t="s">
        <x:v>3809</x:v>
      </x:c>
      <x:c r="B2209" s="5">
        <x:v>46066</x:v>
      </x:c>
      <x:c r="C2209" s="5" t="s">
        <x:v>194</x:v>
      </x:c>
      <x:c r="D2209" s="5" t="s">
        <x:v>195</x:v>
      </x:c>
      <x:c r="E2209" s="5" t="s">
        <x:v>90</x:v>
      </x:c>
      <x:c r="F2209" s="5" t="s">
        <x:v>158</x:v>
      </x:c>
      <x:c r="G2209" s="5" t="s">
        <x:v>2060</x:v>
      </x:c>
      <x:c r="H2209" s="5" t="s">
        <x:v>58</x:v>
      </x:c>
      <x:c r="I2209" s="5" t="s">
        <x:v>482</x:v>
      </x:c>
      <x:c r="J2209" s="5" t="s">
        <x:v>60</x:v>
      </x:c>
      <x:c r="K2209" s="5" t="s">
        <x:v>86</x:v>
      </x:c>
      <x:c r="L2209" s="5" t="s">
        <x:v>16</x:v>
      </x:c>
      <x:c r="M2209" s="5" t="s">
        <x:v>204</x:v>
      </x:c>
      <x:c r="N2209" s="6">
        <x:v>2</x:v>
      </x:c>
      <x:c r="O2209" s="7">
        <x:v>238.96000000000001</x:v>
      </x:c>
      <x:c r="P2209" s="8">
        <x:v>0.25</x:v>
      </x:c>
      <x:c r="Q2209" s="7">
        <x:v>167.96000000000001</x:v>
      </x:c>
      <x:c r="R2209" s="7">
        <x:v>358.44</x:v>
      </x:c>
      <x:c r="S2209" s="5" t="s">
        <x:v>49</x:v>
      </x:c>
      <x:c r="T2209" s="7">
        <x:v>171964.13</x:v>
      </x:c>
      <x:c r="U2209" s="6">
        <x:v>44</x:v>
      </x:c>
      <x:c r="V2209" s="6">
        <x:v>10</x:v>
      </x:c>
      <x:c r="W2209" s="5" t="s">
        <x:v>50</x:v>
      </x:c>
      <x:c r="X2209" s="5" t="s">
        <x:v>70</x:v>
      </x:c>
    </x:row>
    <x:row r="2210">
      <x:c r="A2210" s="5" t="s">
        <x:v>3810</x:v>
      </x:c>
      <x:c r="B2210" s="5">
        <x:v>45515</x:v>
      </x:c>
      <x:c r="C2210" s="5" t="s">
        <x:v>138</x:v>
      </x:c>
      <x:c r="D2210" s="5" t="s">
        <x:v>139</x:v>
      </x:c>
      <x:c r="E2210" s="5" t="s">
        <x:v>90</x:v>
      </x:c>
      <x:c r="F2210" s="5" t="s">
        <x:v>41</x:v>
      </x:c>
      <x:c r="G2210" s="5" t="s">
        <x:v>977</x:v>
      </x:c>
      <x:c r="H2210" s="5" t="s">
        <x:v>58</x:v>
      </x:c>
      <x:c r="I2210" s="5" t="s">
        <x:v>365</x:v>
      </x:c>
      <x:c r="J2210" s="5" t="s">
        <x:v>74</x:v>
      </x:c>
      <x:c r="K2210" s="5" t="s">
        <x:v>117</x:v>
      </x:c>
      <x:c r="L2210" s="5" t="s">
        <x:v>16</x:v>
      </x:c>
      <x:c r="M2210" s="5" t="s">
        <x:v>118</x:v>
      </x:c>
      <x:c r="N2210" s="6">
        <x:v>1</x:v>
      </x:c>
      <x:c r="O2210" s="7">
        <x:v>100.7</x:v>
      </x:c>
      <x:c r="P2210" s="8">
        <x:v>5.0000000000000003e-002</x:v>
      </x:c>
      <x:c r="Q2210" s="7">
        <x:v>50.859999999999999</x:v>
      </x:c>
      <x:c r="R2210" s="7">
        <x:v>95.659999999999997</x:v>
      </x:c>
      <x:c r="S2210" s="5" t="s">
        <x:v>49</x:v>
      </x:c>
      <x:c r="T2210" s="7">
        <x:v>145056.25</x:v>
      </x:c>
      <x:c r="U2210" s="6"/>
      <x:c r="V2210" s="6"/>
      <x:c r="W2210" s="5" t="s">
        <x:v>50</x:v>
      </x:c>
      <x:c r="X2210" s="5" t="s">
        <x:v>97</x:v>
      </x:c>
    </x:row>
    <x:row r="2211">
      <x:c r="A2211" s="5" t="s">
        <x:v>3811</x:v>
      </x:c>
      <x:c r="B2211" s="5">
        <x:v>45759</x:v>
      </x:c>
      <x:c r="C2211" s="5" t="s">
        <x:v>38</x:v>
      </x:c>
      <x:c r="D2211" s="5" t="s">
        <x:v>39</x:v>
      </x:c>
      <x:c r="E2211" s="5" t="s">
        <x:v>40</x:v>
      </x:c>
      <x:c r="F2211" s="5" t="s">
        <x:v>41</x:v>
      </x:c>
      <x:c r="G2211" s="5" t="s">
        <x:v>2286</x:v>
      </x:c>
      <x:c r="H2211" s="5" t="s">
        <x:v>104</x:v>
      </x:c>
      <x:c r="I2211" s="5" t="s">
        <x:v>1027</x:v>
      </x:c>
      <x:c r="J2211" s="5" t="s">
        <x:v>60</x:v>
      </x:c>
      <x:c r="K2211" s="5" t="s">
        <x:v>46</x:v>
      </x:c>
      <x:c r="L2211" s="5" t="s">
        <x:v>94</x:v>
      </x:c>
      <x:c r="M2211" s="5" t="s">
        <x:v>489</x:v>
      </x:c>
      <x:c r="N2211" s="6">
        <x:v>1</x:v>
      </x:c>
      <x:c r="O2211" s="7">
        <x:v>241.81</x:v>
      </x:c>
      <x:c r="P2211" s="8">
        <x:v>0</x:v>
      </x:c>
      <x:c r="Q2211" s="7">
        <x:v>174.22999999999999</x:v>
      </x:c>
      <x:c r="R2211" s="7">
        <x:v>241.81</x:v>
      </x:c>
      <x:c r="S2211" s="5" t="s">
        <x:v>49</x:v>
      </x:c>
      <x:c r="T2211" s="7">
        <x:v>72462.300000000003</x:v>
      </x:c>
      <x:c r="U2211" s="6"/>
      <x:c r="V2211" s="6"/>
      <x:c r="W2211" s="5" t="s">
        <x:v>50</x:v>
      </x:c>
      <x:c r="X2211" s="5" t="s">
        <x:v>80</x:v>
      </x:c>
    </x:row>
    <x:row r="2212">
      <x:c r="A2212" s="5" t="s">
        <x:v>3812</x:v>
      </x:c>
      <x:c r="B2212" s="5">
        <x:v>46119</x:v>
      </x:c>
      <x:c r="C2212" s="5" t="s">
        <x:v>144</x:v>
      </x:c>
      <x:c r="D2212" s="5" t="s">
        <x:v>145</x:v>
      </x:c>
      <x:c r="E2212" s="5" t="s">
        <x:v>55</x:v>
      </x:c>
      <x:c r="F2212" s="5" t="s">
        <x:v>66</x:v>
      </x:c>
      <x:c r="G2212" s="5" t="s">
        <x:v>2386</x:v>
      </x:c>
      <x:c r="H2212" s="5" t="s">
        <x:v>58</x:v>
      </x:c>
      <x:c r="I2212" s="5" t="s">
        <x:v>875</x:v>
      </x:c>
      <x:c r="J2212" s="5" t="s">
        <x:v>74</x:v>
      </x:c>
      <x:c r="K2212" s="5" t="s">
        <x:v>46</x:v>
      </x:c>
      <x:c r="L2212" s="5" t="s">
        <x:v>94</x:v>
      </x:c>
      <x:c r="M2212" s="5" t="s">
        <x:v>329</x:v>
      </x:c>
      <x:c r="N2212" s="6">
        <x:v>1</x:v>
      </x:c>
      <x:c r="O2212" s="7">
        <x:v>63.07</x:v>
      </x:c>
      <x:c r="P2212" s="8">
        <x:v>0</x:v>
      </x:c>
      <x:c r="Q2212" s="7">
        <x:v>43.259999999999998</x:v>
      </x:c>
      <x:c r="R2212" s="7">
        <x:v>63.07</x:v>
      </x:c>
      <x:c r="S2212" s="5" t="s">
        <x:v>49</x:v>
      </x:c>
      <x:c r="T2212" s="7">
        <x:v>99266.259999999995</x:v>
      </x:c>
      <x:c r="U2212" s="6"/>
      <x:c r="V2212" s="6"/>
      <x:c r="W2212" s="5" t="s">
        <x:v>50</x:v>
      </x:c>
      <x:c r="X2212" s="5" t="s">
        <x:v>80</x:v>
      </x:c>
    </x:row>
    <x:row r="2213">
      <x:c r="A2213" s="5" t="s">
        <x:v>3813</x:v>
      </x:c>
      <x:c r="B2213" s="5">
        <x:v>45366</x:v>
      </x:c>
      <x:c r="C2213" s="5" t="s">
        <x:v>283</x:v>
      </x:c>
      <x:c r="D2213" s="5" t="s">
        <x:v>284</x:v>
      </x:c>
      <x:c r="E2213" s="5" t="s">
        <x:v>55</x:v>
      </x:c>
      <x:c r="F2213" s="5" t="s">
        <x:v>56</x:v>
      </x:c>
      <x:c r="G2213" s="5" t="s">
        <x:v>3814</x:v>
      </x:c>
      <x:c r="H2213" s="5" t="s">
        <x:v>58</x:v>
      </x:c>
      <x:c r="I2213" s="5" t="s">
        <x:v>687</x:v>
      </x:c>
      <x:c r="J2213" s="5" t="s">
        <x:v>93</x:v>
      </x:c>
      <x:c r="K2213" s="5" t="s">
        <x:v>117</x:v>
      </x:c>
      <x:c r="L2213" s="5" t="s">
        <x:v>94</x:v>
      </x:c>
      <x:c r="M2213" s="5" t="s">
        <x:v>198</x:v>
      </x:c>
      <x:c r="N2213" s="6">
        <x:v>0</x:v>
      </x:c>
      <x:c r="O2213" s="7">
        <x:v>50.630000000000003</x:v>
      </x:c>
      <x:c r="P2213" s="8">
        <x:v>0</x:v>
      </x:c>
      <x:c r="Q2213" s="7">
        <x:v>36.490000000000002</x:v>
      </x:c>
      <x:c r="R2213" s="7">
        <x:v>0</x:v>
      </x:c>
      <x:c r="S2213" s="5" t="s">
        <x:v>49</x:v>
      </x:c>
      <x:c r="T2213" s="7">
        <x:v>74335.330000000002</x:v>
      </x:c>
      <x:c r="U2213" s="6"/>
      <x:c r="V2213" s="6"/>
      <x:c r="W2213" s="5" t="s">
        <x:v>151</x:v>
      </x:c>
      <x:c r="X2213" s="5" t="s">
        <x:v>70</x:v>
      </x:c>
    </x:row>
    <x:row r="2214">
      <x:c r="A2214" s="5" t="s">
        <x:v>3815</x:v>
      </x:c>
      <x:c r="B2214" s="5">
        <x:v>45665</x:v>
      </x:c>
      <x:c r="C2214" s="5" t="s">
        <x:v>200</x:v>
      </x:c>
      <x:c r="D2214" s="5" t="s">
        <x:v>201</x:v>
      </x:c>
      <x:c r="E2214" s="5" t="s">
        <x:v>40</x:v>
      </x:c>
      <x:c r="F2214" s="5" t="s">
        <x:v>158</x:v>
      </x:c>
      <x:c r="G2214" s="5" t="s">
        <x:v>1713</x:v>
      </x:c>
      <x:c r="H2214" s="5" t="s">
        <x:v>43</x:v>
      </x:c>
      <x:c r="I2214" s="5" t="s">
        <x:v>545</x:v>
      </x:c>
      <x:c r="J2214" s="5" t="s">
        <x:v>45</x:v>
      </x:c>
      <x:c r="K2214" s="5" t="s">
        <x:v>46</x:v>
      </x:c>
      <x:c r="L2214" s="5" t="s">
        <x:v>16</x:v>
      </x:c>
      <x:c r="M2214" s="5" t="s">
        <x:v>125</x:v>
      </x:c>
      <x:c r="N2214" s="6">
        <x:v>2</x:v>
      </x:c>
      <x:c r="O2214" s="7">
        <x:v>625.17999999999995</x:v>
      </x:c>
      <x:c r="P2214" s="8">
        <x:v>0</x:v>
      </x:c>
      <x:c r="Q2214" s="7">
        <x:v>452.31</x:v>
      </x:c>
      <x:c r="R2214" s="7">
        <x:v>1250.3599999999999</x:v>
      </x:c>
      <x:c r="S2214" s="5" t="s">
        <x:v>49</x:v>
      </x:c>
      <x:c r="T2214" s="7">
        <x:v>178667.19</x:v>
      </x:c>
      <x:c r="U2214" s="6"/>
      <x:c r="V2214" s="6"/>
      <x:c r="W2214" s="5" t="s">
        <x:v>50</x:v>
      </x:c>
      <x:c r="X2214" s="5" t="s">
        <x:v>97</x:v>
      </x:c>
    </x:row>
    <x:row r="2215">
      <x:c r="A2215" s="5" t="s">
        <x:v>3816</x:v>
      </x:c>
      <x:c r="B2215" s="5">
        <x:v>45598</x:v>
      </x:c>
      <x:c r="C2215" s="5" t="s">
        <x:v>88</x:v>
      </x:c>
      <x:c r="D2215" s="5" t="s">
        <x:v>89</x:v>
      </x:c>
      <x:c r="E2215" s="5" t="s">
        <x:v>90</x:v>
      </x:c>
      <x:c r="F2215" s="5" t="s">
        <x:v>56</x:v>
      </x:c>
      <x:c r="G2215" s="5" t="s">
        <x:v>2222</x:v>
      </x:c>
      <x:c r="H2215" s="5" t="s">
        <x:v>104</x:v>
      </x:c>
      <x:c r="I2215" s="5" t="s">
        <x:v>564</x:v>
      </x:c>
      <x:c r="J2215" s="5" t="s">
        <x:v>116</x:v>
      </x:c>
      <x:c r="K2215" s="5" t="s">
        <x:v>117</x:v>
      </x:c>
      <x:c r="L2215" s="5" t="s">
        <x:v>16</x:v>
      </x:c>
      <x:c r="M2215" s="5" t="s">
        <x:v>275</x:v>
      </x:c>
      <x:c r="N2215" s="6">
        <x:v>4</x:v>
      </x:c>
      <x:c r="O2215" s="7">
        <x:v>165.59</x:v>
      </x:c>
      <x:c r="P2215" s="8">
        <x:v>0.20000000000000001</x:v>
      </x:c>
      <x:c r="Q2215" s="7">
        <x:v>90.079999999999998</x:v>
      </x:c>
      <x:c r="R2215" s="7">
        <x:v>529.88999999999999</x:v>
      </x:c>
      <x:c r="S2215" s="5" t="s">
        <x:v>49</x:v>
      </x:c>
      <x:c r="T2215" s="7">
        <x:v>177999.67999999999</x:v>
      </x:c>
      <x:c r="U2215" s="6">
        <x:v>0</x:v>
      </x:c>
      <x:c r="V2215" s="6">
        <x:v>19</x:v>
      </x:c>
      <x:c r="W2215" s="5" t="s">
        <x:v>50</x:v>
      </x:c>
      <x:c r="X2215" s="5" t="s">
        <x:v>97</x:v>
      </x:c>
    </x:row>
    <x:row r="2216">
      <x:c r="A2216" s="5" t="s">
        <x:v>3817</x:v>
      </x:c>
      <x:c r="B2216" s="5">
        <x:v>46124</x:v>
      </x:c>
      <x:c r="C2216" s="5" t="s">
        <x:v>162</x:v>
      </x:c>
      <x:c r="D2216" s="5" t="s">
        <x:v>163</x:v>
      </x:c>
      <x:c r="E2216" s="5" t="s">
        <x:v>40</x:v>
      </x:c>
      <x:c r="F2216" s="5" t="s">
        <x:v>158</x:v>
      </x:c>
      <x:c r="G2216" s="5" t="s">
        <x:v>2245</x:v>
      </x:c>
      <x:c r="H2216" s="5" t="s">
        <x:v>104</x:v>
      </x:c>
      <x:c r="I2216" s="5" t="s">
        <x:v>288</x:v>
      </x:c>
      <x:c r="J2216" s="5" t="s">
        <x:v>116</x:v>
      </x:c>
      <x:c r="K2216" s="5" t="s">
        <x:v>46</x:v>
      </x:c>
      <x:c r="L2216" s="5" t="s">
        <x:v>16</x:v>
      </x:c>
      <x:c r="M2216" s="5" t="s">
        <x:v>384</x:v>
      </x:c>
      <x:c r="N2216" s="6">
        <x:v>1</x:v>
      </x:c>
      <x:c r="O2216" s="7">
        <x:v>101.88</x:v>
      </x:c>
      <x:c r="P2216" s="8">
        <x:v>0</x:v>
      </x:c>
      <x:c r="Q2216" s="7">
        <x:v>77.019999999999996</x:v>
      </x:c>
      <x:c r="R2216" s="7">
        <x:v>101.88</x:v>
      </x:c>
      <x:c r="S2216" s="5" t="s">
        <x:v>49</x:v>
      </x:c>
      <x:c r="T2216" s="7">
        <x:v>193572.76999999999</x:v>
      </x:c>
      <x:c r="U2216" s="6"/>
      <x:c r="V2216" s="6"/>
      <x:c r="W2216" s="5" t="s">
        <x:v>50</x:v>
      </x:c>
      <x:c r="X2216" s="5" t="s">
        <x:v>70</x:v>
      </x:c>
    </x:row>
    <x:row r="2217">
      <x:c r="A2217" s="5" t="s">
        <x:v>3818</x:v>
      </x:c>
      <x:c r="B2217" s="5">
        <x:v>46092</x:v>
      </x:c>
      <x:c r="C2217" s="5" t="s">
        <x:v>88</x:v>
      </x:c>
      <x:c r="D2217" s="5" t="s">
        <x:v>89</x:v>
      </x:c>
      <x:c r="E2217" s="5" t="s">
        <x:v>90</x:v>
      </x:c>
      <x:c r="F2217" s="5" t="s">
        <x:v>56</x:v>
      </x:c>
      <x:c r="G2217" s="5" t="s">
        <x:v>2574</x:v>
      </x:c>
      <x:c r="H2217" s="5" t="s">
        <x:v>78</x:v>
      </x:c>
      <x:c r="I2217" s="5" t="s">
        <x:v>221</x:v>
      </x:c>
      <x:c r="J2217" s="5" t="s">
        <x:v>60</x:v>
      </x:c>
      <x:c r="K2217" s="5" t="s">
        <x:v>117</x:v>
      </x:c>
      <x:c r="L2217" s="5" t="s">
        <x:v>47</x:v>
      </x:c>
      <x:c r="M2217" s="5" t="s">
        <x:v>329</x:v>
      </x:c>
      <x:c r="N2217" s="6">
        <x:v>1</x:v>
      </x:c>
      <x:c r="O2217" s="7">
        <x:v>167.38999999999999</x:v>
      </x:c>
      <x:c r="P2217" s="8">
        <x:v>5.0000000000000003e-002</x:v>
      </x:c>
      <x:c r="Q2217" s="7">
        <x:v>108.97</x:v>
      </x:c>
      <x:c r="R2217" s="7">
        <x:v>159.02000000000001</x:v>
      </x:c>
      <x:c r="S2217" s="5" t="s">
        <x:v>49</x:v>
      </x:c>
      <x:c r="T2217" s="7">
        <x:v>71261.809999999998</x:v>
      </x:c>
      <x:c r="U2217" s="6"/>
      <x:c r="V2217" s="6"/>
      <x:c r="W2217" s="5" t="s">
        <x:v>50</x:v>
      </x:c>
      <x:c r="X2217" s="5" t="s">
        <x:v>80</x:v>
      </x:c>
    </x:row>
    <x:row r="2218">
      <x:c r="A2218" s="5" t="s">
        <x:v>3819</x:v>
      </x:c>
      <x:c r="B2218" s="5">
        <x:v>45937</x:v>
      </x:c>
      <x:c r="C2218" s="5" t="s">
        <x:v>283</x:v>
      </x:c>
      <x:c r="D2218" s="5" t="s">
        <x:v>284</x:v>
      </x:c>
      <x:c r="E2218" s="5" t="s">
        <x:v>55</x:v>
      </x:c>
      <x:c r="F2218" s="5" t="s">
        <x:v>56</x:v>
      </x:c>
      <x:c r="G2218" s="5" t="s">
        <x:v>1282</x:v>
      </x:c>
      <x:c r="H2218" s="5" t="s">
        <x:v>58</x:v>
      </x:c>
      <x:c r="I2218" s="5" t="s">
        <x:v>458</x:v>
      </x:c>
      <x:c r="J2218" s="5" t="s">
        <x:v>74</x:v>
      </x:c>
      <x:c r="K2218" s="5" t="s">
        <x:v>61</x:v>
      </x:c>
      <x:c r="L2218" s="5" t="s">
        <x:v>16</x:v>
      </x:c>
      <x:c r="M2218" s="5" t="s">
        <x:v>166</x:v>
      </x:c>
      <x:c r="N2218" s="6">
        <x:v>1</x:v>
      </x:c>
      <x:c r="O2218" s="7">
        <x:v>84.900000000000006</x:v>
      </x:c>
      <x:c r="P2218" s="8">
        <x:v>0.14999999999999999</x:v>
      </x:c>
      <x:c r="Q2218" s="7">
        <x:v>59.109999999999999</x:v>
      </x:c>
      <x:c r="R2218" s="7">
        <x:v>72.170000000000002</x:v>
      </x:c>
      <x:c r="S2218" s="5" t="s">
        <x:v>49</x:v>
      </x:c>
      <x:c r="T2218" s="7">
        <x:v>153232.59</x:v>
      </x:c>
      <x:c r="U2218" s="6"/>
      <x:c r="V2218" s="6"/>
      <x:c r="W2218" s="5" t="s">
        <x:v>50</x:v>
      </x:c>
      <x:c r="X2218" s="5" t="s">
        <x:v>80</x:v>
      </x:c>
    </x:row>
    <x:row r="2219">
      <x:c r="A2219" s="5" t="s">
        <x:v>3820</x:v>
      </x:c>
      <x:c r="B2219" s="5">
        <x:v>45764</x:v>
      </x:c>
      <x:c r="C2219" s="5" t="s">
        <x:v>38</x:v>
      </x:c>
      <x:c r="D2219" s="5" t="s">
        <x:v>39</x:v>
      </x:c>
      <x:c r="E2219" s="5" t="s">
        <x:v>40</x:v>
      </x:c>
      <x:c r="F2219" s="5" t="s">
        <x:v>41</x:v>
      </x:c>
      <x:c r="G2219" s="5" t="s">
        <x:v>2757</x:v>
      </x:c>
      <x:c r="H2219" s="5" t="s">
        <x:v>78</x:v>
      </x:c>
      <x:c r="I2219" s="5" t="s">
        <x:v>291</x:v>
      </x:c>
      <x:c r="J2219" s="5" t="s">
        <x:v>74</x:v>
      </x:c>
      <x:c r="K2219" s="5" t="s">
        <x:v>86</x:v>
      </x:c>
      <x:c r="L2219" s="5" t="s">
        <x:v>131</x:v>
      </x:c>
      <x:c r="M2219" s="5" t="s">
        <x:v>376</x:v>
      </x:c>
      <x:c r="N2219" s="6">
        <x:v>1</x:v>
      </x:c>
      <x:c r="O2219" s="7">
        <x:v>30.190000000000001</x:v>
      </x:c>
      <x:c r="P2219" s="8">
        <x:v>0.20000000000000001</x:v>
      </x:c>
      <x:c r="Q2219" s="7">
        <x:v>17.600000000000001</x:v>
      </x:c>
      <x:c r="R2219" s="7">
        <x:v>24.149999999999999</x:v>
      </x:c>
      <x:c r="S2219" s="5" t="s">
        <x:v>49</x:v>
      </x:c>
      <x:c r="T2219" s="7">
        <x:v>90863.25</x:v>
      </x:c>
      <x:c r="U2219" s="6"/>
      <x:c r="V2219" s="6"/>
      <x:c r="W2219" s="5" t="s">
        <x:v>50</x:v>
      </x:c>
      <x:c r="X2219" s="5" t="s">
        <x:v>70</x:v>
      </x:c>
    </x:row>
    <x:row r="2220">
      <x:c r="A2220" s="5" t="s">
        <x:v>3821</x:v>
      </x:c>
      <x:c r="B2220" s="5">
        <x:v>45441</x:v>
      </x:c>
      <x:c r="C2220" s="5" t="s">
        <x:v>194</x:v>
      </x:c>
      <x:c r="D2220" s="5" t="s">
        <x:v>195</x:v>
      </x:c>
      <x:c r="E2220" s="5" t="s">
        <x:v>90</x:v>
      </x:c>
      <x:c r="F2220" s="5" t="s">
        <x:v>158</x:v>
      </x:c>
      <x:c r="G2220" s="5" t="s">
        <x:v>1511</x:v>
      </x:c>
      <x:c r="H2220" s="5" t="s">
        <x:v>43</x:v>
      </x:c>
      <x:c r="I2220" s="5" t="s">
        <x:v>488</x:v>
      </x:c>
      <x:c r="J2220" s="5" t="s">
        <x:v>74</x:v>
      </x:c>
      <x:c r="K2220" s="5" t="s">
        <x:v>117</x:v>
      </x:c>
      <x:c r="L2220" s="5" t="s">
        <x:v>16</x:v>
      </x:c>
      <x:c r="M2220" s="5" t="s">
        <x:v>424</x:v>
      </x:c>
      <x:c r="N2220" s="6">
        <x:v>2</x:v>
      </x:c>
      <x:c r="O2220" s="7">
        <x:v>53.829999999999998</x:v>
      </x:c>
      <x:c r="P2220" s="8">
        <x:v>5.0000000000000003e-002</x:v>
      </x:c>
      <x:c r="Q2220" s="7">
        <x:v>27.350000000000001</x:v>
      </x:c>
      <x:c r="R2220" s="7">
        <x:v>102.28</x:v>
      </x:c>
      <x:c r="S2220" s="5" t="s">
        <x:v>49</x:v>
      </x:c>
      <x:c r="T2220" s="7">
        <x:v>160418.35999999999</x:v>
      </x:c>
      <x:c r="U2220" s="6"/>
      <x:c r="V2220" s="6"/>
      <x:c r="W2220" s="5" t="s">
        <x:v>50</x:v>
      </x:c>
      <x:c r="X2220" s="5" t="s">
        <x:v>97</x:v>
      </x:c>
    </x:row>
    <x:row r="2221">
      <x:c r="A2221" s="5" t="s">
        <x:v>3822</x:v>
      </x:c>
      <x:c r="B2221" s="5">
        <x:v>45700</x:v>
      </x:c>
      <x:c r="C2221" s="5" t="s">
        <x:v>88</x:v>
      </x:c>
      <x:c r="D2221" s="5" t="s">
        <x:v>89</x:v>
      </x:c>
      <x:c r="E2221" s="5" t="s">
        <x:v>90</x:v>
      </x:c>
      <x:c r="F2221" s="5" t="s">
        <x:v>56</x:v>
      </x:c>
      <x:c r="G2221" s="5" t="s">
        <x:v>287</x:v>
      </x:c>
      <x:c r="H2221" s="5" t="s">
        <x:v>104</x:v>
      </x:c>
      <x:c r="I2221" s="5" t="s">
        <x:v>332</x:v>
      </x:c>
      <x:c r="J2221" s="5" t="s">
        <x:v>93</x:v>
      </x:c>
      <x:c r="K2221" s="5" t="s">
        <x:v>117</x:v>
      </x:c>
      <x:c r="L2221" s="5" t="s">
        <x:v>16</x:v>
      </x:c>
      <x:c r="M2221" s="5" t="s">
        <x:v>266</x:v>
      </x:c>
      <x:c r="N2221" s="6">
        <x:v>1</x:v>
      </x:c>
      <x:c r="O2221" s="7">
        <x:v>47.689999999999998</x:v>
      </x:c>
      <x:c r="P2221" s="8">
        <x:v>5.0000000000000003e-002</x:v>
      </x:c>
      <x:c r="Q2221" s="7">
        <x:v>33.719999999999999</x:v>
      </x:c>
      <x:c r="R2221" s="7">
        <x:v>45.310000000000002</x:v>
      </x:c>
      <x:c r="S2221" s="5" t="s">
        <x:v>49</x:v>
      </x:c>
      <x:c r="T2221" s="7">
        <x:v>174033.03</x:v>
      </x:c>
      <x:c r="U2221" s="6"/>
      <x:c r="V2221" s="6"/>
      <x:c r="W2221" s="5" t="s">
        <x:v>50</x:v>
      </x:c>
      <x:c r="X2221" s="5" t="s">
        <x:v>70</x:v>
      </x:c>
    </x:row>
    <x:row r="2222">
      <x:c r="A2222" s="5" t="s">
        <x:v>3823</x:v>
      </x:c>
      <x:c r="B2222" s="5">
        <x:v>45668</x:v>
      </x:c>
      <x:c r="C2222" s="5" t="s">
        <x:v>82</x:v>
      </x:c>
      <x:c r="D2222" s="5" t="s">
        <x:v>83</x:v>
      </x:c>
      <x:c r="E2222" s="5" t="s">
        <x:v>40</x:v>
      </x:c>
      <x:c r="F2222" s="5" t="s">
        <x:v>56</x:v>
      </x:c>
      <x:c r="G2222" s="5" t="s">
        <x:v>2295</x:v>
      </x:c>
      <x:c r="H2222" s="5" t="s">
        <x:v>78</x:v>
      </x:c>
      <x:c r="I2222" s="5" t="s">
        <x:v>395</x:v>
      </x:c>
      <x:c r="J2222" s="5" t="s">
        <x:v>74</x:v>
      </x:c>
      <x:c r="K2222" s="5" t="s">
        <x:v>86</x:v>
      </x:c>
      <x:c r="L2222" s="5" t="s">
        <x:v>16</x:v>
      </x:c>
      <x:c r="M2222" s="5" t="s">
        <x:v>350</x:v>
      </x:c>
      <x:c r="N2222" s="6">
        <x:v>1</x:v>
      </x:c>
      <x:c r="O2222" s="7">
        <x:v>72.200000000000003</x:v>
      </x:c>
      <x:c r="P2222" s="8">
        <x:v>5.0000000000000003e-002</x:v>
      </x:c>
      <x:c r="Q2222" s="7">
        <x:v>37.950000000000003</x:v>
      </x:c>
      <x:c r="R2222" s="7">
        <x:v>68.590000000000003</x:v>
      </x:c>
      <x:c r="S2222" s="5" t="s">
        <x:v>49</x:v>
      </x:c>
      <x:c r="T2222" s="7">
        <x:v>137158.26999999999</x:v>
      </x:c>
      <x:c r="U2222" s="6"/>
      <x:c r="V2222" s="6"/>
      <x:c r="W2222" s="5" t="s">
        <x:v>50</x:v>
      </x:c>
      <x:c r="X2222" s="5" t="s">
        <x:v>97</x:v>
      </x:c>
    </x:row>
    <x:row r="2223">
      <x:c r="A2223" s="5" t="s">
        <x:v>3824</x:v>
      </x:c>
      <x:c r="B2223" s="5">
        <x:v>46023</x:v>
      </x:c>
      <x:c r="C2223" s="5" t="s">
        <x:v>194</x:v>
      </x:c>
      <x:c r="D2223" s="5" t="s">
        <x:v>195</x:v>
      </x:c>
      <x:c r="E2223" s="5" t="s">
        <x:v>90</x:v>
      </x:c>
      <x:c r="F2223" s="5" t="s">
        <x:v>158</x:v>
      </x:c>
      <x:c r="G2223" s="5" t="s">
        <x:v>2943</x:v>
      </x:c>
      <x:c r="H2223" s="5" t="s">
        <x:v>58</x:v>
      </x:c>
      <x:c r="I2223" s="5" t="s">
        <x:v>353</x:v>
      </x:c>
      <x:c r="J2223" s="5" t="s">
        <x:v>45</x:v>
      </x:c>
      <x:c r="K2223" s="5" t="s">
        <x:v>61</x:v>
      </x:c>
      <x:c r="L2223" s="5" t="s">
        <x:v>16</x:v>
      </x:c>
      <x:c r="M2223" s="5" t="s">
        <x:v>166</x:v>
      </x:c>
      <x:c r="N2223" s="6">
        <x:v>1</x:v>
      </x:c>
      <x:c r="O2223" s="7">
        <x:v>383.20999999999998</x:v>
      </x:c>
      <x:c r="P2223" s="8">
        <x:v>0.10000000000000001</x:v>
      </x:c>
      <x:c r="Q2223" s="7">
        <x:v>308.20999999999998</x:v>
      </x:c>
      <x:c r="R2223" s="7">
        <x:v>344.88999999999999</x:v>
      </x:c>
      <x:c r="S2223" s="5" t="s">
        <x:v>49</x:v>
      </x:c>
      <x:c r="T2223" s="7">
        <x:v>173590.59</x:v>
      </x:c>
      <x:c r="U2223" s="6"/>
      <x:c r="V2223" s="6"/>
      <x:c r="W2223" s="5" t="s">
        <x:v>50</x:v>
      </x:c>
      <x:c r="X2223" s="5" t="s">
        <x:v>80</x:v>
      </x:c>
    </x:row>
    <x:row r="2224">
      <x:c r="A2224" s="5" t="s">
        <x:v>3825</x:v>
      </x:c>
      <x:c r="B2224" s="5">
        <x:v>45543</x:v>
      </x:c>
      <x:c r="C2224" s="5" t="s">
        <x:v>216</x:v>
      </x:c>
      <x:c r="D2224" s="5" t="s">
        <x:v>217</x:v>
      </x:c>
      <x:c r="E2224" s="5" t="s">
        <x:v>40</x:v>
      </x:c>
      <x:c r="F2224" s="5" t="s">
        <x:v>102</x:v>
      </x:c>
      <x:c r="G2224" s="5" t="s">
        <x:v>3826</x:v>
      </x:c>
      <x:c r="H2224" s="5" t="s">
        <x:v>58</x:v>
      </x:c>
      <x:c r="I2224" s="5" t="s">
        <x:v>604</x:v>
      </x:c>
      <x:c r="J2224" s="5" t="s">
        <x:v>116</x:v>
      </x:c>
      <x:c r="K2224" s="5" t="s">
        <x:v>46</x:v>
      </x:c>
      <x:c r="L2224" s="5" t="s">
        <x:v>16</x:v>
      </x:c>
      <x:c r="M2224" s="5" t="s">
        <x:v>262</x:v>
      </x:c>
      <x:c r="N2224" s="6">
        <x:v>1</x:v>
      </x:c>
      <x:c r="O2224" s="7">
        <x:v>305.67000000000002</x:v>
      </x:c>
      <x:c r="P2224" s="8">
        <x:v>0.10000000000000001</x:v>
      </x:c>
      <x:c r="Q2224" s="7">
        <x:v>195.84</x:v>
      </x:c>
      <x:c r="R2224" s="7">
        <x:v>275.10000000000002</x:v>
      </x:c>
      <x:c r="S2224" s="5" t="s">
        <x:v>49</x:v>
      </x:c>
      <x:c r="T2224" s="7">
        <x:v>179527.31</x:v>
      </x:c>
      <x:c r="U2224" s="6"/>
      <x:c r="V2224" s="6"/>
      <x:c r="W2224" s="5" t="s">
        <x:v>50</x:v>
      </x:c>
      <x:c r="X2224" s="5" t="s">
        <x:v>97</x:v>
      </x:c>
    </x:row>
    <x:row r="2225">
      <x:c r="A2225" s="5" t="s">
        <x:v>3827</x:v>
      </x:c>
      <x:c r="B2225" s="5">
        <x:v>46026</x:v>
      </x:c>
      <x:c r="C2225" s="5" t="s">
        <x:v>88</x:v>
      </x:c>
      <x:c r="D2225" s="5" t="s">
        <x:v>89</x:v>
      </x:c>
      <x:c r="E2225" s="5" t="s">
        <x:v>90</x:v>
      </x:c>
      <x:c r="F2225" s="5" t="s">
        <x:v>56</x:v>
      </x:c>
      <x:c r="G2225" s="5" t="s">
        <x:v>2018</x:v>
      </x:c>
      <x:c r="H2225" s="5" t="s">
        <x:v>78</x:v>
      </x:c>
      <x:c r="I2225" s="5" t="s">
        <x:v>288</x:v>
      </x:c>
      <x:c r="J2225" s="5" t="s">
        <x:v>116</x:v>
      </x:c>
      <x:c r="K2225" s="5" t="s">
        <x:v>46</x:v>
      </x:c>
      <x:c r="L2225" s="5" t="s">
        <x:v>16</x:v>
      </x:c>
      <x:c r="M2225" s="5" t="s">
        <x:v>166</x:v>
      </x:c>
      <x:c r="N2225" s="6">
        <x:v>3</x:v>
      </x:c>
      <x:c r="O2225" s="7">
        <x:v>100.59</x:v>
      </x:c>
      <x:c r="P2225" s="8">
        <x:v>0.20000000000000001</x:v>
      </x:c>
      <x:c r="Q2225" s="7">
        <x:v>77.019999999999996</x:v>
      </x:c>
      <x:c r="R2225" s="7">
        <x:v>241.41999999999999</x:v>
      </x:c>
      <x:c r="S2225" s="5" t="s">
        <x:v>49</x:v>
      </x:c>
      <x:c r="T2225" s="7">
        <x:v>198070.01000000001</x:v>
      </x:c>
      <x:c r="U2225" s="6"/>
      <x:c r="V2225" s="6"/>
      <x:c r="W2225" s="5" t="s">
        <x:v>50</x:v>
      </x:c>
      <x:c r="X2225" s="5" t="s">
        <x:v>97</x:v>
      </x:c>
    </x:row>
    <x:row r="2226">
      <x:c r="A2226" s="5" t="s">
        <x:v>3828</x:v>
      </x:c>
      <x:c r="B2226" s="5">
        <x:v>45833</x:v>
      </x:c>
      <x:c r="C2226" s="5" t="s">
        <x:v>138</x:v>
      </x:c>
      <x:c r="D2226" s="5" t="s">
        <x:v>139</x:v>
      </x:c>
      <x:c r="E2226" s="5" t="s">
        <x:v>90</x:v>
      </x:c>
      <x:c r="F2226" s="5" t="s">
        <x:v>41</x:v>
      </x:c>
      <x:c r="G2226" s="5" t="s">
        <x:v>3829</x:v>
      </x:c>
      <x:c r="H2226" s="5" t="s">
        <x:v>78</x:v>
      </x:c>
      <x:c r="I2226" s="5" t="s">
        <x:v>773</x:v>
      </x:c>
      <x:c r="J2226" s="5" t="s">
        <x:v>116</x:v>
      </x:c>
      <x:c r="K2226" s="5" t="s">
        <x:v>117</x:v>
      </x:c>
      <x:c r="L2226" s="5" t="s">
        <x:v>16</x:v>
      </x:c>
      <x:c r="M2226" s="5" t="s">
        <x:v>442</x:v>
      </x:c>
      <x:c r="N2226" s="6">
        <x:v>2</x:v>
      </x:c>
      <x:c r="O2226" s="7">
        <x:v>164.59</x:v>
      </x:c>
      <x:c r="P2226" s="8">
        <x:v>0</x:v>
      </x:c>
      <x:c r="Q2226" s="7">
        <x:v>98.900000000000006</x:v>
      </x:c>
      <x:c r="R2226" s="7">
        <x:v>329.18000000000001</x:v>
      </x:c>
      <x:c r="S2226" s="5" t="s">
        <x:v>49</x:v>
      </x:c>
      <x:c r="T2226" s="7">
        <x:v>170776.26999999999</x:v>
      </x:c>
      <x:c r="U2226" s="6"/>
      <x:c r="V2226" s="6"/>
      <x:c r="W2226" s="5" t="s">
        <x:v>50</x:v>
      </x:c>
      <x:c r="X2226" s="5" t="s">
        <x:v>70</x:v>
      </x:c>
    </x:row>
    <x:row r="2227">
      <x:c r="A2227" s="5" t="s">
        <x:v>3830</x:v>
      </x:c>
      <x:c r="B2227" s="5">
        <x:v>45738</x:v>
      </x:c>
      <x:c r="C2227" s="5" t="s">
        <x:v>88</x:v>
      </x:c>
      <x:c r="D2227" s="5" t="s">
        <x:v>89</x:v>
      </x:c>
      <x:c r="E2227" s="5" t="s">
        <x:v>90</x:v>
      </x:c>
      <x:c r="F2227" s="5" t="s">
        <x:v>56</x:v>
      </x:c>
      <x:c r="G2227" s="5" t="s">
        <x:v>3831</x:v>
      </x:c>
      <x:c r="H2227" s="5" t="s">
        <x:v>78</x:v>
      </x:c>
      <x:c r="I2227" s="5" t="s">
        <x:v>338</x:v>
      </x:c>
      <x:c r="J2227" s="5" t="s">
        <x:v>60</x:v>
      </x:c>
      <x:c r="K2227" s="5" t="s">
        <x:v>61</x:v>
      </x:c>
      <x:c r="L2227" s="5" t="s">
        <x:v>47</x:v>
      </x:c>
      <x:c r="M2227" s="5" t="s">
        <x:v>106</x:v>
      </x:c>
      <x:c r="N2227" s="6">
        <x:v>6</x:v>
      </x:c>
      <x:c r="O2227" s="7">
        <x:v>264.88</x:v>
      </x:c>
      <x:c r="P2227" s="8">
        <x:v>0</x:v>
      </x:c>
      <x:c r="Q2227" s="7">
        <x:v>150.38999999999999</x:v>
      </x:c>
      <x:c r="R2227" s="7">
        <x:v>1589.28</x:v>
      </x:c>
      <x:c r="S2227" s="5" t="s">
        <x:v>49</x:v>
      </x:c>
      <x:c r="T2227" s="7">
        <x:v>66699.899999999994</x:v>
      </x:c>
      <x:c r="U2227" s="6"/>
      <x:c r="V2227" s="6"/>
      <x:c r="W2227" s="5" t="s">
        <x:v>50</x:v>
      </x:c>
      <x:c r="X2227" s="5" t="s">
        <x:v>80</x:v>
      </x:c>
    </x:row>
    <x:row r="2228">
      <x:c r="A2228" s="5" t="s">
        <x:v>3832</x:v>
      </x:c>
      <x:c r="B2228" s="5">
        <x:v>45359</x:v>
      </x:c>
      <x:c r="C2228" s="5" t="s">
        <x:v>216</x:v>
      </x:c>
      <x:c r="D2228" s="5" t="s">
        <x:v>217</x:v>
      </x:c>
      <x:c r="E2228" s="5" t="s">
        <x:v>40</x:v>
      </x:c>
      <x:c r="F2228" s="5" t="s">
        <x:v>102</x:v>
      </x:c>
      <x:c r="G2228" s="5" t="s">
        <x:v>3833</x:v>
      </x:c>
      <x:c r="H2228" s="5" t="s">
        <x:v>58</x:v>
      </x:c>
      <x:c r="I2228" s="5" t="s">
        <x:v>235</x:v>
      </x:c>
      <x:c r="J2228" s="5" t="s">
        <x:v>116</x:v>
      </x:c>
      <x:c r="K2228" s="5" t="s">
        <x:v>117</x:v>
      </x:c>
      <x:c r="L2228" s="5" t="s">
        <x:v>47</x:v>
      </x:c>
      <x:c r="M2228" s="5" t="s">
        <x:v>414</x:v>
      </x:c>
      <x:c r="N2228" s="6">
        <x:v>1</x:v>
      </x:c>
      <x:c r="O2228" s="7">
        <x:v>204.65000000000001</x:v>
      </x:c>
      <x:c r="P2228" s="8">
        <x:v>0.14999999999999999</x:v>
      </x:c>
      <x:c r="Q2228" s="7">
        <x:v>100.5</x:v>
      </x:c>
      <x:c r="R2228" s="7">
        <x:v>173.94999999999999</x:v>
      </x:c>
      <x:c r="S2228" s="5" t="s">
        <x:v>49</x:v>
      </x:c>
      <x:c r="T2228" s="7">
        <x:v>73749.850000000006</x:v>
      </x:c>
      <x:c r="U2228" s="6"/>
      <x:c r="V2228" s="6"/>
      <x:c r="W2228" s="5" t="s">
        <x:v>50</x:v>
      </x:c>
      <x:c r="X2228" s="5" t="s">
        <x:v>97</x:v>
      </x:c>
    </x:row>
    <x:row r="2229">
      <x:c r="A2229" s="5" t="s">
        <x:v>3834</x:v>
      </x:c>
      <x:c r="B2229" s="5">
        <x:v>46074</x:v>
      </x:c>
      <x:c r="C2229" s="5" t="s">
        <x:v>144</x:v>
      </x:c>
      <x:c r="D2229" s="5" t="s">
        <x:v>145</x:v>
      </x:c>
      <x:c r="E2229" s="5" t="s">
        <x:v>55</x:v>
      </x:c>
      <x:c r="F2229" s="5" t="s">
        <x:v>66</x:v>
      </x:c>
      <x:c r="G2229" s="5" t="s">
        <x:v>1779</x:v>
      </x:c>
      <x:c r="H2229" s="5" t="s">
        <x:v>58</x:v>
      </x:c>
      <x:c r="I2229" s="5" t="s">
        <x:v>545</x:v>
      </x:c>
      <x:c r="J2229" s="5" t="s">
        <x:v>45</x:v>
      </x:c>
      <x:c r="K2229" s="5" t="s">
        <x:v>46</x:v>
      </x:c>
      <x:c r="L2229" s="5" t="s">
        <x:v>47</x:v>
      </x:c>
      <x:c r="M2229" s="5" t="s">
        <x:v>489</x:v>
      </x:c>
      <x:c r="N2229" s="6">
        <x:v>-2</x:v>
      </x:c>
      <x:c r="O2229" s="7">
        <x:v>605.11000000000001</x:v>
      </x:c>
      <x:c r="P2229" s="8">
        <x:v>0.20000000000000001</x:v>
      </x:c>
      <x:c r="Q2229" s="7">
        <x:v>452.31</x:v>
      </x:c>
      <x:c r="R2229" s="7">
        <x:v>-968.17999999999995</x:v>
      </x:c>
      <x:c r="S2229" s="5" t="s">
        <x:v>49</x:v>
      </x:c>
      <x:c r="T2229" s="7">
        <x:v>96029.360000000001</x:v>
      </x:c>
      <x:c r="U2229" s="6"/>
      <x:c r="V2229" s="6"/>
      <x:c r="W2229" s="5" t="s">
        <x:v>96</x:v>
      </x:c>
      <x:c r="X2229" s="5" t="s">
        <x:v>51</x:v>
      </x:c>
    </x:row>
    <x:row r="2230">
      <x:c r="A2230" s="5" t="s">
        <x:v>3835</x:v>
      </x:c>
      <x:c r="B2230" s="5">
        <x:v>45942</x:v>
      </x:c>
      <x:c r="C2230" s="5" t="s">
        <x:v>88</x:v>
      </x:c>
      <x:c r="D2230" s="5" t="s">
        <x:v>89</x:v>
      </x:c>
      <x:c r="E2230" s="5" t="s">
        <x:v>90</x:v>
      </x:c>
      <x:c r="F2230" s="5" t="s">
        <x:v>56</x:v>
      </x:c>
      <x:c r="G2230" s="5" t="s">
        <x:v>77</x:v>
      </x:c>
      <x:c r="H2230" s="5" t="s">
        <x:v>78</x:v>
      </x:c>
      <x:c r="I2230" s="5" t="s">
        <x:v>79</x:v>
      </x:c>
      <x:c r="J2230" s="5" t="s">
        <x:v>45</x:v>
      </x:c>
      <x:c r="K2230" s="5" t="s">
        <x:v>46</x:v>
      </x:c>
      <x:c r="L2230" s="5" t="s">
        <x:v>16</x:v>
      </x:c>
      <x:c r="M2230" s="5" t="s">
        <x:v>189</x:v>
      </x:c>
      <x:c r="N2230" s="6">
        <x:v>8</x:v>
      </x:c>
      <x:c r="O2230" s="7">
        <x:v>425.48000000000002</x:v>
      </x:c>
      <x:c r="P2230" s="8">
        <x:v>0.25</x:v>
      </x:c>
      <x:c r="Q2230" s="7">
        <x:v>226.56</x:v>
      </x:c>
      <x:c r="R2230" s="7">
        <x:v>2552.8800000000001</x:v>
      </x:c>
      <x:c r="S2230" s="5" t="s">
        <x:v>49</x:v>
      </x:c>
      <x:c r="T2230" s="7">
        <x:v>153232.59</x:v>
      </x:c>
      <x:c r="U2230" s="6"/>
      <x:c r="V2230" s="6"/>
      <x:c r="W2230" s="5" t="s">
        <x:v>50</x:v>
      </x:c>
      <x:c r="X2230" s="5" t="s">
        <x:v>80</x:v>
      </x:c>
    </x:row>
    <x:row r="2231">
      <x:c r="A2231" s="5" t="s">
        <x:v>3836</x:v>
      </x:c>
      <x:c r="B2231" s="5">
        <x:v>45477</x:v>
      </x:c>
      <x:c r="C2231" s="5" t="s">
        <x:v>88</x:v>
      </x:c>
      <x:c r="D2231" s="5" t="s">
        <x:v>89</x:v>
      </x:c>
      <x:c r="E2231" s="5" t="s">
        <x:v>90</x:v>
      </x:c>
      <x:c r="F2231" s="5" t="s">
        <x:v>56</x:v>
      </x:c>
      <x:c r="G2231" s="5" t="s">
        <x:v>3837</x:v>
      </x:c>
      <x:c r="H2231" s="5" t="s">
        <x:v>58</x:v>
      </x:c>
      <x:c r="I2231" s="5" t="s">
        <x:v>482</x:v>
      </x:c>
      <x:c r="J2231" s="5" t="s">
        <x:v>60</x:v>
      </x:c>
      <x:c r="K2231" s="5" t="s">
        <x:v>86</x:v>
      </x:c>
      <x:c r="L2231" s="5" t="s">
        <x:v>16</x:v>
      </x:c>
      <x:c r="M2231" s="5" t="s">
        <x:v>142</x:v>
      </x:c>
      <x:c r="N2231" s="6">
        <x:v>3</x:v>
      </x:c>
      <x:c r="O2231" s="7">
        <x:v>204.96000000000001</x:v>
      </x:c>
      <x:c r="P2231" s="8">
        <x:v>0.14999999999999999</x:v>
      </x:c>
      <x:c r="Q2231" s="7">
        <x:v>167.96000000000001</x:v>
      </x:c>
      <x:c r="R2231" s="7">
        <x:v>522.64999999999998</x:v>
      </x:c>
      <x:c r="S2231" s="5" t="s">
        <x:v>49</x:v>
      </x:c>
      <x:c r="T2231" s="7">
        <x:v>136150.72</x:v>
      </x:c>
      <x:c r="U2231" s="6"/>
      <x:c r="V2231" s="6"/>
      <x:c r="W2231" s="5" t="s">
        <x:v>50</x:v>
      </x:c>
      <x:c r="X2231" s="5" t="s">
        <x:v>70</x:v>
      </x:c>
    </x:row>
    <x:row r="2232">
      <x:c r="A2232" s="5" t="s">
        <x:v>3838</x:v>
      </x:c>
      <x:c r="B2232" s="5">
        <x:v>45515</x:v>
      </x:c>
      <x:c r="C2232" s="5" t="s">
        <x:v>144</x:v>
      </x:c>
      <x:c r="D2232" s="5" t="s">
        <x:v>145</x:v>
      </x:c>
      <x:c r="E2232" s="5" t="s">
        <x:v>55</x:v>
      </x:c>
      <x:c r="F2232" s="5" t="s">
        <x:v>66</x:v>
      </x:c>
      <x:c r="G2232" s="5" t="s">
        <x:v>2716</x:v>
      </x:c>
      <x:c r="H2232" s="5" t="s">
        <x:v>78</x:v>
      </x:c>
      <x:c r="I2232" s="5" t="s">
        <x:v>297</x:v>
      </x:c>
      <x:c r="J2232" s="5" t="s">
        <x:v>45</x:v>
      </x:c>
      <x:c r="K2232" s="5" t="s">
        <x:v>46</x:v>
      </x:c>
      <x:c r="L2232" s="5" t="s">
        <x:v>16</x:v>
      </x:c>
      <x:c r="M2232" s="5" t="s">
        <x:v>329</x:v>
      </x:c>
      <x:c r="N2232" s="6">
        <x:v>-5</x:v>
      </x:c>
      <x:c r="O2232" s="7">
        <x:v>188.05000000000001</x:v>
      </x:c>
      <x:c r="P2232" s="8">
        <x:v>0.14999999999999999</x:v>
      </x:c>
      <x:c r="Q2232" s="7">
        <x:v>115.70999999999999</x:v>
      </x:c>
      <x:c r="R2232" s="7">
        <x:v>-799.21000000000004</x:v>
      </x:c>
      <x:c r="S2232" s="5" t="s">
        <x:v>49</x:v>
      </x:c>
      <x:c r="T2232" s="7">
        <x:v>150623.88</x:v>
      </x:c>
      <x:c r="U2232" s="6"/>
      <x:c r="V2232" s="6"/>
      <x:c r="W2232" s="5" t="s">
        <x:v>96</x:v>
      </x:c>
      <x:c r="X2232" s="5" t="s">
        <x:v>80</x:v>
      </x:c>
    </x:row>
    <x:row r="2233">
      <x:c r="A2233" s="5" t="s">
        <x:v>3839</x:v>
      </x:c>
      <x:c r="B2233" s="5">
        <x:v>45636</x:v>
      </x:c>
      <x:c r="C2233" s="5" t="s">
        <x:v>127</x:v>
      </x:c>
      <x:c r="D2233" s="5" t="s">
        <x:v>128</x:v>
      </x:c>
      <x:c r="E2233" s="5" t="s">
        <x:v>55</x:v>
      </x:c>
      <x:c r="F2233" s="5" t="s">
        <x:v>41</x:v>
      </x:c>
      <x:c r="G2233" s="5" t="s">
        <x:v>2994</x:v>
      </x:c>
      <x:c r="H2233" s="5" t="s">
        <x:v>104</x:v>
      </x:c>
      <x:c r="I2233" s="5" t="s">
        <x:v>467</x:v>
      </x:c>
      <x:c r="J2233" s="5" t="s">
        <x:v>74</x:v>
      </x:c>
      <x:c r="K2233" s="5" t="s">
        <x:v>61</x:v>
      </x:c>
      <x:c r="L2233" s="5" t="s">
        <x:v>16</x:v>
      </x:c>
      <x:c r="M2233" s="5" t="s">
        <x:v>376</x:v>
      </x:c>
      <x:c r="N2233" s="6">
        <x:v>4</x:v>
      </x:c>
      <x:c r="O2233" s="7">
        <x:v>92.049999999999997</x:v>
      </x:c>
      <x:c r="P2233" s="8">
        <x:v>0.25</x:v>
      </x:c>
      <x:c r="Q2233" s="7">
        <x:v>61.450000000000003</x:v>
      </x:c>
      <x:c r="R2233" s="7">
        <x:v>276.14999999999998</x:v>
      </x:c>
      <x:c r="S2233" s="5" t="s">
        <x:v>49</x:v>
      </x:c>
      <x:c r="T2233" s="7">
        <x:v>177737.64000000001</x:v>
      </x:c>
      <x:c r="U2233" s="6"/>
      <x:c r="V2233" s="6"/>
      <x:c r="W2233" s="5" t="s">
        <x:v>50</x:v>
      </x:c>
      <x:c r="X2233" s="5" t="s">
        <x:v>51</x:v>
      </x:c>
    </x:row>
    <x:row r="2234">
      <x:c r="A2234" s="5" t="s">
        <x:v>3840</x:v>
      </x:c>
      <x:c r="B2234" s="5">
        <x:v>45790</x:v>
      </x:c>
      <x:c r="C2234" s="5" t="s">
        <x:v>144</x:v>
      </x:c>
      <x:c r="D2234" s="5" t="s">
        <x:v>145</x:v>
      </x:c>
      <x:c r="E2234" s="5" t="s">
        <x:v>55</x:v>
      </x:c>
      <x:c r="F2234" s="5" t="s">
        <x:v>66</x:v>
      </x:c>
      <x:c r="G2234" s="5" t="s">
        <x:v>3841</x:v>
      </x:c>
      <x:c r="H2234" s="5" t="s">
        <x:v>58</x:v>
      </x:c>
      <x:c r="I2234" s="5" t="s">
        <x:v>665</x:v>
      </x:c>
      <x:c r="J2234" s="5" t="s">
        <x:v>116</x:v>
      </x:c>
      <x:c r="K2234" s="5" t="s">
        <x:v>117</x:v>
      </x:c>
      <x:c r="L2234" s="5" t="s">
        <x:v>16</x:v>
      </x:c>
      <x:c r="M2234" s="5" t="s">
        <x:v>530</x:v>
      </x:c>
      <x:c r="N2234" s="6">
        <x:v>3</x:v>
      </x:c>
      <x:c r="O2234" s="7">
        <x:v>209.31999999999999</x:v>
      </x:c>
      <x:c r="P2234" s="8">
        <x:v>0.20000000000000001</x:v>
      </x:c>
      <x:c r="Q2234" s="7">
        <x:v>150.55000000000001</x:v>
      </x:c>
      <x:c r="R2234" s="7">
        <x:v>502.37</x:v>
      </x:c>
      <x:c r="S2234" s="5" t="s">
        <x:v>49</x:v>
      </x:c>
      <x:c r="T2234" s="7">
        <x:v>197389.57999999999</x:v>
      </x:c>
      <x:c r="U2234" s="6">
        <x:v>42</x:v>
      </x:c>
      <x:c r="V2234" s="6">
        <x:v>31</x:v>
      </x:c>
      <x:c r="W2234" s="5" t="s">
        <x:v>50</x:v>
      </x:c>
      <x:c r="X2234" s="5" t="s">
        <x:v>51</x:v>
      </x:c>
    </x:row>
    <x:row r="2235">
      <x:c r="A2235" s="5" t="s">
        <x:v>3842</x:v>
      </x:c>
      <x:c r="B2235" s="5">
        <x:v>45549</x:v>
      </x:c>
      <x:c r="C2235" s="5" t="s">
        <x:v>340</x:v>
      </x:c>
      <x:c r="D2235" s="5" t="s">
        <x:v>341</x:v>
      </x:c>
      <x:c r="E2235" s="5" t="s">
        <x:v>55</x:v>
      </x:c>
      <x:c r="F2235" s="5" t="s">
        <x:v>66</x:v>
      </x:c>
      <x:c r="G2235" s="5" t="s">
        <x:v>3843</x:v>
      </x:c>
      <x:c r="H2235" s="5" t="s">
        <x:v>78</x:v>
      </x:c>
      <x:c r="I2235" s="5" t="s">
        <x:v>687</x:v>
      </x:c>
      <x:c r="J2235" s="5" t="s">
        <x:v>93</x:v>
      </x:c>
      <x:c r="K2235" s="5" t="s">
        <x:v>117</x:v>
      </x:c>
      <x:c r="L2235" s="5" t="s">
        <x:v>16</x:v>
      </x:c>
      <x:c r="M2235" s="5" t="s">
        <x:v>170</x:v>
      </x:c>
      <x:c r="N2235" s="6">
        <x:v>1</x:v>
      </x:c>
      <x:c r="O2235" s="7">
        <x:v>48.700000000000003</x:v>
      </x:c>
      <x:c r="P2235" s="8">
        <x:v>0.20000000000000001</x:v>
      </x:c>
      <x:c r="Q2235" s="7">
        <x:v>36.490000000000002</x:v>
      </x:c>
      <x:c r="R2235" s="7">
        <x:v>38.960000000000001</x:v>
      </x:c>
      <x:c r="S2235" s="5" t="s">
        <x:v>49</x:v>
      </x:c>
      <x:c r="T2235" s="7">
        <x:v>131308.42999999999</x:v>
      </x:c>
      <x:c r="U2235" s="6"/>
      <x:c r="V2235" s="6"/>
      <x:c r="W2235" s="5" t="s">
        <x:v>50</x:v>
      </x:c>
      <x:c r="X2235" s="5" t="s">
        <x:v>80</x:v>
      </x:c>
    </x:row>
    <x:row r="2236">
      <x:c r="A2236" s="5" t="s">
        <x:v>3844</x:v>
      </x:c>
      <x:c r="B2236" s="5">
        <x:v>45425</x:v>
      </x:c>
      <x:c r="C2236" s="5" t="s">
        <x:v>283</x:v>
      </x:c>
      <x:c r="D2236" s="5" t="s">
        <x:v>284</x:v>
      </x:c>
      <x:c r="E2236" s="5" t="s">
        <x:v>55</x:v>
      </x:c>
      <x:c r="F2236" s="5" t="s">
        <x:v>56</x:v>
      </x:c>
      <x:c r="G2236" s="5" t="s">
        <x:v>1399</x:v>
      </x:c>
      <x:c r="H2236" s="5" t="s">
        <x:v>43</x:v>
      </x:c>
      <x:c r="I2236" s="5" t="s">
        <x:v>232</x:v>
      </x:c>
      <x:c r="J2236" s="5" t="s">
        <x:v>93</x:v>
      </x:c>
      <x:c r="K2236" s="5" t="s">
        <x:v>61</x:v>
      </x:c>
      <x:c r="L2236" s="5" t="s">
        <x:v>16</x:v>
      </x:c>
      <x:c r="M2236" s="5" t="s">
        <x:v>471</x:v>
      </x:c>
      <x:c r="N2236" s="6">
        <x:v>1</x:v>
      </x:c>
      <x:c r="O2236" s="7">
        <x:v>38.810000000000002</x:v>
      </x:c>
      <x:c r="P2236" s="8">
        <x:v>0.10000000000000001</x:v>
      </x:c>
      <x:c r="Q2236" s="7">
        <x:v>26.989999999999998</x:v>
      </x:c>
      <x:c r="R2236" s="7">
        <x:v>34.93</x:v>
      </x:c>
      <x:c r="S2236" s="5" t="s">
        <x:v>49</x:v>
      </x:c>
      <x:c r="T2236" s="7">
        <x:v>158173.98000000001</x:v>
      </x:c>
      <x:c r="U2236" s="6"/>
      <x:c r="V2236" s="6"/>
      <x:c r="W2236" s="5" t="s">
        <x:v>50</x:v>
      </x:c>
      <x:c r="X2236" s="5" t="s">
        <x:v>70</x:v>
      </x:c>
    </x:row>
    <x:row r="2237">
      <x:c r="A2237" s="5" t="s">
        <x:v>3845</x:v>
      </x:c>
      <x:c r="B2237" s="5">
        <x:v>46050</x:v>
      </x:c>
      <x:c r="C2237" s="5" t="s">
        <x:v>38</x:v>
      </x:c>
      <x:c r="D2237" s="5" t="s">
        <x:v>39</x:v>
      </x:c>
      <x:c r="E2237" s="5" t="s">
        <x:v>40</x:v>
      </x:c>
      <x:c r="F2237" s="5" t="s">
        <x:v>41</x:v>
      </x:c>
      <x:c r="G2237" s="5" t="s">
        <x:v>3846</x:v>
      </x:c>
      <x:c r="H2237" s="5" t="s">
        <x:v>78</x:v>
      </x:c>
      <x:c r="I2237" s="5" t="s">
        <x:v>616</x:v>
      </x:c>
      <x:c r="J2237" s="5" t="s">
        <x:v>74</x:v>
      </x:c>
      <x:c r="K2237" s="5" t="s">
        <x:v>61</x:v>
      </x:c>
      <x:c r="L2237" s="5" t="s">
        <x:v>47</x:v>
      </x:c>
      <x:c r="M2237" s="5" t="s">
        <x:v>62</x:v>
      </x:c>
      <x:c r="N2237" s="6">
        <x:v>2</x:v>
      </x:c>
      <x:c r="O2237" s="7">
        <x:v>90.75</x:v>
      </x:c>
      <x:c r="P2237" s="8">
        <x:v>0.20000000000000001</x:v>
      </x:c>
      <x:c r="Q2237" s="7">
        <x:v>64.439999999999998</x:v>
      </x:c>
      <x:c r="R2237" s="7">
        <x:v>145.19999999999999</x:v>
      </x:c>
      <x:c r="S2237" s="5" t="s">
        <x:v>49</x:v>
      </x:c>
      <x:c r="T2237" s="7">
        <x:v>72197.460000000006</x:v>
      </x:c>
      <x:c r="U2237" s="6"/>
      <x:c r="V2237" s="6"/>
      <x:c r="W2237" s="5" t="s">
        <x:v>50</x:v>
      </x:c>
      <x:c r="X2237" s="5" t="s">
        <x:v>97</x:v>
      </x:c>
    </x:row>
    <x:row r="2238">
      <x:c r="A2238" s="5" t="s">
        <x:v>3847</x:v>
      </x:c>
      <x:c r="B2238" s="5">
        <x:v>45711</x:v>
      </x:c>
      <x:c r="C2238" s="5" t="s">
        <x:v>108</x:v>
      </x:c>
      <x:c r="D2238" s="5" t="s">
        <x:v>109</x:v>
      </x:c>
      <x:c r="E2238" s="5" t="s">
        <x:v>90</x:v>
      </x:c>
      <x:c r="F2238" s="5" t="s">
        <x:v>102</x:v>
      </x:c>
      <x:c r="G2238" s="5" t="s">
        <x:v>1070</x:v>
      </x:c>
      <x:c r="H2238" s="5" t="s">
        <x:v>78</x:v>
      </x:c>
      <x:c r="I2238" s="5" t="s">
        <x:v>272</x:v>
      </x:c>
      <x:c r="J2238" s="5" t="s">
        <x:v>93</x:v>
      </x:c>
      <x:c r="K2238" s="5" t="s">
        <x:v>61</x:v>
      </x:c>
      <x:c r="L2238" s="5" t="s">
        <x:v>47</x:v>
      </x:c>
      <x:c r="M2238" s="5" t="s">
        <x:v>222</x:v>
      </x:c>
      <x:c r="N2238" s="6">
        <x:v>1</x:v>
      </x:c>
      <x:c r="O2238" s="7">
        <x:v>48.229999999999997</x:v>
      </x:c>
      <x:c r="P2238" s="8">
        <x:v>0</x:v>
      </x:c>
      <x:c r="Q2238" s="7">
        <x:v>33.710000000000001</x:v>
      </x:c>
      <x:c r="R2238" s="7">
        <x:v>48.229999999999997</x:v>
      </x:c>
      <x:c r="S2238" s="5" t="s">
        <x:v>49</x:v>
      </x:c>
      <x:c r="T2238" s="7">
        <x:v>98768.160000000003</x:v>
      </x:c>
      <x:c r="U2238" s="6"/>
      <x:c r="V2238" s="6"/>
      <x:c r="W2238" s="5" t="s">
        <x:v>50</x:v>
      </x:c>
      <x:c r="X2238" s="5" t="s">
        <x:v>51</x:v>
      </x:c>
    </x:row>
    <x:row r="2239">
      <x:c r="A2239" s="5" t="s">
        <x:v>3848</x:v>
      </x:c>
      <x:c r="B2239" s="5">
        <x:v>45966</x:v>
      </x:c>
      <x:c r="C2239" s="5" t="s">
        <x:v>88</x:v>
      </x:c>
      <x:c r="D2239" s="5" t="s">
        <x:v>89</x:v>
      </x:c>
      <x:c r="E2239" s="5" t="s">
        <x:v>90</x:v>
      </x:c>
      <x:c r="F2239" s="5" t="s">
        <x:v>56</x:v>
      </x:c>
      <x:c r="G2239" s="5" t="s">
        <x:v>1362</x:v>
      </x:c>
      <x:c r="H2239" s="5" t="s">
        <x:v>43</x:v>
      </x:c>
      <x:c r="I2239" s="5" t="s">
        <x:v>59</x:v>
      </x:c>
      <x:c r="J2239" s="5" t="s">
        <x:v>60</x:v>
      </x:c>
      <x:c r="K2239" s="5" t="s">
        <x:v>61</x:v>
      </x:c>
      <x:c r="L2239" s="5" t="s">
        <x:v>243</x:v>
      </x:c>
      <x:c r="M2239" s="5" t="s">
        <x:v>125</x:v>
      </x:c>
      <x:c r="N2239" s="6">
        <x:v>1</x:v>
      </x:c>
      <x:c r="O2239" s="7">
        <x:v>116.47</x:v>
      </x:c>
      <x:c r="P2239" s="8">
        <x:v>0.25</x:v>
      </x:c>
      <x:c r="Q2239" s="7">
        <x:v>90.019999999999996</x:v>
      </x:c>
      <x:c r="R2239" s="7">
        <x:v>87.349999999999994</x:v>
      </x:c>
      <x:c r="S2239" s="5" t="s">
        <x:v>49</x:v>
      </x:c>
      <x:c r="T2239" s="7"/>
      <x:c r="U2239" s="6"/>
      <x:c r="V2239" s="6"/>
      <x:c r="W2239" s="5" t="s">
        <x:v>50</x:v>
      </x:c>
      <x:c r="X2239" s="5" t="s">
        <x:v>80</x:v>
      </x:c>
    </x:row>
    <x:row r="2240">
      <x:c r="A2240" s="5" t="s">
        <x:v>3849</x:v>
      </x:c>
      <x:c r="B2240" s="5">
        <x:v>45910</x:v>
      </x:c>
      <x:c r="C2240" s="5" t="s">
        <x:v>178</x:v>
      </x:c>
      <x:c r="D2240" s="5" t="s">
        <x:v>179</x:v>
      </x:c>
      <x:c r="E2240" s="5" t="s">
        <x:v>90</x:v>
      </x:c>
      <x:c r="F2240" s="5" t="s">
        <x:v>66</x:v>
      </x:c>
      <x:c r="G2240" s="5" t="s">
        <x:v>1782</x:v>
      </x:c>
      <x:c r="H2240" s="5" t="s">
        <x:v>58</x:v>
      </x:c>
      <x:c r="I2240" s="5" t="s">
        <x:v>604</x:v>
      </x:c>
      <x:c r="J2240" s="5" t="s">
        <x:v>116</x:v>
      </x:c>
      <x:c r="K2240" s="5" t="s">
        <x:v>46</x:v>
      </x:c>
      <x:c r="L2240" s="5" t="s">
        <x:v>16</x:v>
      </x:c>
      <x:c r="M2240" s="5" t="s">
        <x:v>142</x:v>
      </x:c>
      <x:c r="N2240" s="6">
        <x:v>2</x:v>
      </x:c>
      <x:c r="O2240" s="7">
        <x:v>340.99000000000001</x:v>
      </x:c>
      <x:c r="P2240" s="8">
        <x:v>5.0000000000000003e-002</x:v>
      </x:c>
      <x:c r="Q2240" s="7">
        <x:v>195.84</x:v>
      </x:c>
      <x:c r="R2240" s="7">
        <x:v>647.88</x:v>
      </x:c>
      <x:c r="S2240" s="5" t="s">
        <x:v>49</x:v>
      </x:c>
      <x:c r="T2240" s="7">
        <x:v>137527.72</x:v>
      </x:c>
      <x:c r="U2240" s="6"/>
      <x:c r="V2240" s="6"/>
      <x:c r="W2240" s="5" t="s">
        <x:v>50</x:v>
      </x:c>
      <x:c r="X2240" s="5" t="s">
        <x:v>80</x:v>
      </x:c>
    </x:row>
    <x:row r="2241">
      <x:c r="A2241" s="5" t="s">
        <x:v>3850</x:v>
      </x:c>
      <x:c r="B2241" s="5">
        <x:v>46047</x:v>
      </x:c>
      <x:c r="C2241" s="5" t="s">
        <x:v>53</x:v>
      </x:c>
      <x:c r="D2241" s="5" t="s">
        <x:v>54</x:v>
      </x:c>
      <x:c r="E2241" s="5" t="s">
        <x:v>55</x:v>
      </x:c>
      <x:c r="F2241" s="5" t="s">
        <x:v>56</x:v>
      </x:c>
      <x:c r="G2241" s="5" t="s">
        <x:v>2482</x:v>
      </x:c>
      <x:c r="H2241" s="5" t="s">
        <x:v>78</x:v>
      </x:c>
      <x:c r="I2241" s="5" t="s">
        <x:v>1065</x:v>
      </x:c>
      <x:c r="J2241" s="5" t="s">
        <x:v>93</x:v>
      </x:c>
      <x:c r="K2241" s="5" t="s">
        <x:v>86</x:v>
      </x:c>
      <x:c r="L2241" s="5" t="s">
        <x:v>16</x:v>
      </x:c>
      <x:c r="M2241" s="5" t="s">
        <x:v>322</x:v>
      </x:c>
      <x:c r="N2241" s="6">
        <x:v>4</x:v>
      </x:c>
      <x:c r="O2241" s="7">
        <x:v>42.109999999999999</x:v>
      </x:c>
      <x:c r="P2241" s="8">
        <x:v>0</x:v>
      </x:c>
      <x:c r="Q2241" s="7">
        <x:v>30.18</x:v>
      </x:c>
      <x:c r="R2241" s="7">
        <x:v>168.44</x:v>
      </x:c>
      <x:c r="S2241" s="5" t="s">
        <x:v>49</x:v>
      </x:c>
      <x:c r="T2241" s="7">
        <x:v>198070.01000000001</x:v>
      </x:c>
      <x:c r="U2241" s="6"/>
      <x:c r="V2241" s="6"/>
      <x:c r="W2241" s="5" t="s">
        <x:v>50</x:v>
      </x:c>
      <x:c r="X2241" s="5" t="s">
        <x:v>80</x:v>
      </x:c>
    </x:row>
    <x:row r="2242">
      <x:c r="A2242" s="5" t="s">
        <x:v>3851</x:v>
      </x:c>
      <x:c r="B2242" s="5">
        <x:v>45782</x:v>
      </x:c>
      <x:c r="C2242" s="5" t="s">
        <x:v>156</x:v>
      </x:c>
      <x:c r="D2242" s="5" t="s">
        <x:v>157</x:v>
      </x:c>
      <x:c r="E2242" s="5" t="s">
        <x:v>55</x:v>
      </x:c>
      <x:c r="F2242" s="5" t="s">
        <x:v>158</x:v>
      </x:c>
      <x:c r="G2242" s="5" t="s">
        <x:v>3852</x:v>
      </x:c>
      <x:c r="H2242" s="5" t="s">
        <x:v>104</x:v>
      </x:c>
      <x:c r="I2242" s="5" t="s">
        <x:v>797</x:v>
      </x:c>
      <x:c r="J2242" s="5" t="s">
        <x:v>93</x:v>
      </x:c>
      <x:c r="K2242" s="5" t="s">
        <x:v>117</x:v>
      </x:c>
      <x:c r="L2242" s="5" t="s">
        <x:v>94</x:v>
      </x:c>
      <x:c r="M2242" s="5" t="s">
        <x:v>189</x:v>
      </x:c>
      <x:c r="N2242" s="6">
        <x:v>1</x:v>
      </x:c>
      <x:c r="O2242" s="7">
        <x:v>40.240000000000002</x:v>
      </x:c>
      <x:c r="P2242" s="8">
        <x:v>5.0000000000000003e-002</x:v>
      </x:c>
      <x:c r="Q2242" s="7">
        <x:v>28.800000000000001</x:v>
      </x:c>
      <x:c r="R2242" s="7">
        <x:v>38.229999999999997</x:v>
      </x:c>
      <x:c r="S2242" s="5" t="s">
        <x:v>49</x:v>
      </x:c>
      <x:c r="T2242" s="7">
        <x:v>63866.360000000001</x:v>
      </x:c>
      <x:c r="U2242" s="6"/>
      <x:c r="V2242" s="6"/>
      <x:c r="W2242" s="5" t="s">
        <x:v>50</x:v>
      </x:c>
      <x:c r="X2242" s="5" t="s">
        <x:v>97</x:v>
      </x:c>
    </x:row>
    <x:row r="2243">
      <x:c r="A2243" s="5" t="s">
        <x:v>3853</x:v>
      </x:c>
      <x:c r="B2243" s="5">
        <x:v>45641</x:v>
      </x:c>
      <x:c r="C2243" s="5" t="s">
        <x:v>340</x:v>
      </x:c>
      <x:c r="D2243" s="5" t="s">
        <x:v>341</x:v>
      </x:c>
      <x:c r="E2243" s="5" t="s">
        <x:v>55</x:v>
      </x:c>
      <x:c r="F2243" s="5" t="s">
        <x:v>66</x:v>
      </x:c>
      <x:c r="G2243" s="5" t="s">
        <x:v>557</x:v>
      </x:c>
      <x:c r="H2243" s="5" t="s">
        <x:v>104</x:v>
      </x:c>
      <x:c r="I2243" s="5" t="s">
        <x:v>509</x:v>
      </x:c>
      <x:c r="J2243" s="5" t="s">
        <x:v>45</x:v>
      </x:c>
      <x:c r="K2243" s="5" t="s">
        <x:v>61</x:v>
      </x:c>
      <x:c r="L2243" s="5" t="s">
        <x:v>16</x:v>
      </x:c>
      <x:c r="M2243" s="5" t="s">
        <x:v>258</x:v>
      </x:c>
      <x:c r="N2243" s="6">
        <x:v>1</x:v>
      </x:c>
      <x:c r="O2243" s="7">
        <x:v>690.16999999999996</x:v>
      </x:c>
      <x:c r="P2243" s="8">
        <x:v>5.0000000000000003e-002</x:v>
      </x:c>
      <x:c r="Q2243" s="7">
        <x:v>337.99000000000001</x:v>
      </x:c>
      <x:c r="R2243" s="7">
        <x:v>655.65999999999997</x:v>
      </x:c>
      <x:c r="S2243" s="5" t="s">
        <x:v>49</x:v>
      </x:c>
      <x:c r="T2243" s="7">
        <x:v>138159.07000000001</x:v>
      </x:c>
      <x:c r="U2243" s="6"/>
      <x:c r="V2243" s="6"/>
      <x:c r="W2243" s="5" t="s">
        <x:v>50</x:v>
      </x:c>
      <x:c r="X2243" s="5" t="s">
        <x:v>97</x:v>
      </x:c>
    </x:row>
    <x:row r="2244">
      <x:c r="A2244" s="5" t="s">
        <x:v>3854</x:v>
      </x:c>
      <x:c r="B2244" s="5">
        <x:v>45734</x:v>
      </x:c>
      <x:c r="C2244" s="5" t="s">
        <x:v>64</x:v>
      </x:c>
      <x:c r="D2244" s="5" t="s">
        <x:v>65</x:v>
      </x:c>
      <x:c r="E2244" s="5" t="s">
        <x:v>40</x:v>
      </x:c>
      <x:c r="F2244" s="5" t="s">
        <x:v>66</x:v>
      </x:c>
      <x:c r="G2244" s="5" t="s">
        <x:v>280</x:v>
      </x:c>
      <x:c r="H2244" s="5" t="s">
        <x:v>43</x:v>
      </x:c>
      <x:c r="I2244" s="5" t="s">
        <x:v>79</x:v>
      </x:c>
      <x:c r="J2244" s="5" t="s">
        <x:v>45</x:v>
      </x:c>
      <x:c r="K2244" s="5" t="s">
        <x:v>46</x:v>
      </x:c>
      <x:c r="L2244" s="5" t="s">
        <x:v>16</x:v>
      </x:c>
      <x:c r="M2244" s="5" t="s">
        <x:v>69</x:v>
      </x:c>
      <x:c r="N2244" s="6">
        <x:v>-1</x:v>
      </x:c>
      <x:c r="O2244" s="7">
        <x:v>441.43000000000001</x:v>
      </x:c>
      <x:c r="P2244" s="8">
        <x:v>5.0000000000000003e-002</x:v>
      </x:c>
      <x:c r="Q2244" s="7">
        <x:v>226.56</x:v>
      </x:c>
      <x:c r="R2244" s="7">
        <x:v>-419.36000000000001</x:v>
      </x:c>
      <x:c r="S2244" s="5" t="s">
        <x:v>49</x:v>
      </x:c>
      <x:c r="T2244" s="7">
        <x:v>196115.37</x:v>
      </x:c>
      <x:c r="U2244" s="6"/>
      <x:c r="V2244" s="6"/>
      <x:c r="W2244" s="5" t="s">
        <x:v>96</x:v>
      </x:c>
      <x:c r="X2244" s="5" t="s">
        <x:v>51</x:v>
      </x:c>
    </x:row>
    <x:row r="2245">
      <x:c r="A2245" s="5" t="s">
        <x:v>3855</x:v>
      </x:c>
      <x:c r="B2245" s="5">
        <x:v>45542</x:v>
      </x:c>
      <x:c r="C2245" s="5" t="s">
        <x:v>156</x:v>
      </x:c>
      <x:c r="D2245" s="5" t="s">
        <x:v>157</x:v>
      </x:c>
      <x:c r="E2245" s="5" t="s">
        <x:v>55</x:v>
      </x:c>
      <x:c r="F2245" s="5" t="s">
        <x:v>158</x:v>
      </x:c>
      <x:c r="G2245" s="5" t="s">
        <x:v>3856</x:v>
      </x:c>
      <x:c r="H2245" s="5" t="s">
        <x:v>58</x:v>
      </x:c>
      <x:c r="I2245" s="5" t="s">
        <x:v>183</x:v>
      </x:c>
      <x:c r="J2245" s="5" t="s">
        <x:v>74</x:v>
      </x:c>
      <x:c r="K2245" s="5" t="s">
        <x:v>117</x:v>
      </x:c>
      <x:c r="L2245" s="5" t="s">
        <x:v>94</x:v>
      </x:c>
      <x:c r="M2245" s="5" t="s">
        <x:v>414</x:v>
      </x:c>
      <x:c r="N2245" s="6">
        <x:v>1</x:v>
      </x:c>
      <x:c r="O2245" s="7">
        <x:v>88.469999999999999</x:v>
      </x:c>
      <x:c r="P2245" s="8">
        <x:v>0.14999999999999999</x:v>
      </x:c>
      <x:c r="Q2245" s="7">
        <x:v>53.509999999999998</x:v>
      </x:c>
      <x:c r="R2245" s="7">
        <x:v>75.200000000000003</x:v>
      </x:c>
      <x:c r="S2245" s="5" t="s">
        <x:v>49</x:v>
      </x:c>
      <x:c r="T2245" s="7">
        <x:v>71276.419999999998</x:v>
      </x:c>
      <x:c r="U2245" s="6"/>
      <x:c r="V2245" s="6"/>
      <x:c r="W2245" s="5" t="s">
        <x:v>50</x:v>
      </x:c>
      <x:c r="X2245" s="5" t="s">
        <x:v>51</x:v>
      </x:c>
    </x:row>
    <x:row r="2246">
      <x:c r="A2246" s="5" t="s">
        <x:v>3857</x:v>
      </x:c>
      <x:c r="B2246" s="5">
        <x:v>46102</x:v>
      </x:c>
      <x:c r="C2246" s="5" t="s">
        <x:v>100</x:v>
      </x:c>
      <x:c r="D2246" s="5" t="s">
        <x:v>101</x:v>
      </x:c>
      <x:c r="E2246" s="5" t="s">
        <x:v>90</x:v>
      </x:c>
      <x:c r="F2246" s="5" t="s">
        <x:v>102</x:v>
      </x:c>
      <x:c r="G2246" s="5" t="s">
        <x:v>3858</x:v>
      </x:c>
      <x:c r="H2246" s="5" t="s">
        <x:v>58</x:v>
      </x:c>
      <x:c r="I2246" s="5" t="s">
        <x:v>257</x:v>
      </x:c>
      <x:c r="J2246" s="5" t="s">
        <x:v>74</x:v>
      </x:c>
      <x:c r="K2246" s="5" t="s">
        <x:v>86</x:v>
      </x:c>
      <x:c r="L2246" s="5" t="s">
        <x:v>47</x:v>
      </x:c>
      <x:c r="M2246" s="5" t="s">
        <x:v>122</x:v>
      </x:c>
      <x:c r="N2246" s="6">
        <x:v>-1</x:v>
      </x:c>
      <x:c r="O2246" s="7">
        <x:v>97.079999999999998</x:v>
      </x:c>
      <x:c r="P2246" s="8">
        <x:v>0.14999999999999999</x:v>
      </x:c>
      <x:c r="Q2246" s="7">
        <x:v>62.619999999999997</x:v>
      </x:c>
      <x:c r="R2246" s="7">
        <x:v>-82.519999999999996</x:v>
      </x:c>
      <x:c r="S2246" s="5" t="s">
        <x:v>49</x:v>
      </x:c>
      <x:c r="T2246" s="7">
        <x:v>83166.119999999995</x:v>
      </x:c>
      <x:c r="U2246" s="6"/>
      <x:c r="V2246" s="6"/>
      <x:c r="W2246" s="5" t="s">
        <x:v>96</x:v>
      </x:c>
      <x:c r="X2246" s="5" t="s">
        <x:v>51</x:v>
      </x:c>
    </x:row>
    <x:row r="2247">
      <x:c r="A2247" s="5" t="s">
        <x:v>3859</x:v>
      </x:c>
      <x:c r="B2247" s="5">
        <x:v>45493</x:v>
      </x:c>
      <x:c r="C2247" s="5" t="s">
        <x:v>194</x:v>
      </x:c>
      <x:c r="D2247" s="5" t="s">
        <x:v>195</x:v>
      </x:c>
      <x:c r="E2247" s="5" t="s">
        <x:v>90</x:v>
      </x:c>
      <x:c r="F2247" s="5" t="s">
        <x:v>158</x:v>
      </x:c>
      <x:c r="G2247" s="5" t="s">
        <x:v>2206</x:v>
      </x:c>
      <x:c r="H2247" s="5" t="s">
        <x:v>43</x:v>
      </x:c>
      <x:c r="I2247" s="5" t="s">
        <x:v>933</x:v>
      </x:c>
      <x:c r="J2247" s="5" t="s">
        <x:v>116</x:v>
      </x:c>
      <x:c r="K2247" s="5" t="s">
        <x:v>117</x:v>
      </x:c>
      <x:c r="L2247" s="5" t="s">
        <x:v>47</x:v>
      </x:c>
      <x:c r="M2247" s="5" t="s">
        <x:v>350</x:v>
      </x:c>
      <x:c r="N2247" s="6">
        <x:v>5</x:v>
      </x:c>
      <x:c r="O2247" s="7">
        <x:v>298.13</x:v>
      </x:c>
      <x:c r="P2247" s="8">
        <x:v>0.10000000000000001</x:v>
      </x:c>
      <x:c r="Q2247" s="7">
        <x:v>218.34</x:v>
      </x:c>
      <x:c r="R2247" s="7">
        <x:v>1341.5899999999999</x:v>
      </x:c>
      <x:c r="S2247" s="5" t="s">
        <x:v>49</x:v>
      </x:c>
      <x:c r="T2247" s="7">
        <x:v>73184.179999999993</x:v>
      </x:c>
      <x:c r="U2247" s="6"/>
      <x:c r="V2247" s="6"/>
      <x:c r="W2247" s="5" t="s">
        <x:v>50</x:v>
      </x:c>
      <x:c r="X2247" s="5" t="s">
        <x:v>51</x:v>
      </x:c>
    </x:row>
    <x:row r="2248">
      <x:c r="A2248" s="5" t="s">
        <x:v>3860</x:v>
      </x:c>
      <x:c r="B2248" s="5">
        <x:v>45851</x:v>
      </x:c>
      <x:c r="C2248" s="5" t="s">
        <x:v>283</x:v>
      </x:c>
      <x:c r="D2248" s="5" t="s">
        <x:v>284</x:v>
      </x:c>
      <x:c r="E2248" s="5" t="s">
        <x:v>55</x:v>
      </x:c>
      <x:c r="F2248" s="5" t="s">
        <x:v>56</x:v>
      </x:c>
      <x:c r="G2248" s="5" t="s">
        <x:v>1933</x:v>
      </x:c>
      <x:c r="H2248" s="5" t="s">
        <x:v>58</x:v>
      </x:c>
      <x:c r="I2248" s="5" t="s">
        <x:v>325</x:v>
      </x:c>
      <x:c r="J2248" s="5" t="s">
        <x:v>116</x:v>
      </x:c>
      <x:c r="K2248" s="5" t="s">
        <x:v>117</x:v>
      </x:c>
      <x:c r="L2248" s="5" t="s">
        <x:v>131</x:v>
      </x:c>
      <x:c r="M2248" s="5" t="s">
        <x:v>266</x:v>
      </x:c>
      <x:c r="N2248" s="6">
        <x:v>1</x:v>
      </x:c>
      <x:c r="O2248" s="7">
        <x:v>266.62</x:v>
      </x:c>
      <x:c r="P2248" s="8">
        <x:v>0</x:v>
      </x:c>
      <x:c r="Q2248" s="7">
        <x:v>166.78999999999999</x:v>
      </x:c>
      <x:c r="R2248" s="7">
        <x:v>266.62</x:v>
      </x:c>
      <x:c r="S2248" s="5" t="s">
        <x:v>49</x:v>
      </x:c>
      <x:c r="T2248" s="7">
        <x:v>63917.040000000001</x:v>
      </x:c>
      <x:c r="U2248" s="6"/>
      <x:c r="V2248" s="6"/>
      <x:c r="W2248" s="5" t="s">
        <x:v>50</x:v>
      </x:c>
      <x:c r="X2248" s="5" t="s">
        <x:v>70</x:v>
      </x:c>
    </x:row>
    <x:row r="2249">
      <x:c r="A2249" s="5" t="s">
        <x:v>3861</x:v>
      </x:c>
      <x:c r="B2249" s="5">
        <x:v>46188</x:v>
      </x:c>
      <x:c r="C2249" s="5" t="s">
        <x:v>283</x:v>
      </x:c>
      <x:c r="D2249" s="5" t="s">
        <x:v>284</x:v>
      </x:c>
      <x:c r="E2249" s="5" t="s">
        <x:v>55</x:v>
      </x:c>
      <x:c r="F2249" s="5" t="s">
        <x:v>56</x:v>
      </x:c>
      <x:c r="G2249" s="5" t="s">
        <x:v>2297</x:v>
      </x:c>
      <x:c r="H2249" s="5" t="s">
        <x:v>78</x:v>
      </x:c>
      <x:c r="I2249" s="5" t="s">
        <x:v>596</x:v>
      </x:c>
      <x:c r="J2249" s="5" t="s">
        <x:v>60</x:v>
      </x:c>
      <x:c r="K2249" s="5" t="s">
        <x:v>86</x:v>
      </x:c>
      <x:c r="L2249" s="5" t="s">
        <x:v>16</x:v>
      </x:c>
      <x:c r="M2249" s="5" t="s">
        <x:v>483</x:v>
      </x:c>
      <x:c r="N2249" s="6">
        <x:v>1</x:v>
      </x:c>
      <x:c r="O2249" s="7">
        <x:v>125.70999999999999</x:v>
      </x:c>
      <x:c r="P2249" s="8">
        <x:v>0.10000000000000001</x:v>
      </x:c>
      <x:c r="Q2249" s="7">
        <x:v>96.489999999999995</x:v>
      </x:c>
      <x:c r="R2249" s="7">
        <x:v>113.14</x:v>
      </x:c>
      <x:c r="S2249" s="5" t="s">
        <x:v>49</x:v>
      </x:c>
      <x:c r="T2249" s="7">
        <x:v>149211.60000000001</x:v>
      </x:c>
      <x:c r="U2249" s="6"/>
      <x:c r="V2249" s="6"/>
      <x:c r="W2249" s="5" t="s">
        <x:v>50</x:v>
      </x:c>
      <x:c r="X2249" s="5" t="s">
        <x:v>80</x:v>
      </x:c>
    </x:row>
    <x:row r="2250">
      <x:c r="A2250" s="5" t="s">
        <x:v>3862</x:v>
      </x:c>
      <x:c r="B2250" s="5">
        <x:v>46184</x:v>
      </x:c>
      <x:c r="C2250" s="5" t="s">
        <x:v>156</x:v>
      </x:c>
      <x:c r="D2250" s="5" t="s">
        <x:v>157</x:v>
      </x:c>
      <x:c r="E2250" s="5" t="s">
        <x:v>55</x:v>
      </x:c>
      <x:c r="F2250" s="5" t="s">
        <x:v>158</x:v>
      </x:c>
      <x:c r="G2250" s="5" t="s">
        <x:v>761</x:v>
      </x:c>
      <x:c r="H2250" s="5" t="s">
        <x:v>43</x:v>
      </x:c>
      <x:c r="I2250" s="5" t="s">
        <x:v>210</x:v>
      </x:c>
      <x:c r="J2250" s="5" t="s">
        <x:v>116</x:v>
      </x:c>
      <x:c r="K2250" s="5" t="s">
        <x:v>61</x:v>
      </x:c>
      <x:c r="L2250" s="5" t="s">
        <x:v>131</x:v>
      </x:c>
      <x:c r="M2250" s="5" t="s">
        <x:v>275</x:v>
      </x:c>
      <x:c r="N2250" s="6">
        <x:v>1</x:v>
      </x:c>
      <x:c r="O2250" s="7">
        <x:v>408.94999999999999</x:v>
      </x:c>
      <x:c r="P2250" s="8">
        <x:v>0</x:v>
      </x:c>
      <x:c r="Q2250" s="7">
        <x:v>229.88999999999999</x:v>
      </x:c>
      <x:c r="R2250" s="7">
        <x:v>408.94999999999999</x:v>
      </x:c>
      <x:c r="S2250" s="5" t="s">
        <x:v>49</x:v>
      </x:c>
      <x:c r="T2250" s="7">
        <x:v>74147.639999999999</x:v>
      </x:c>
      <x:c r="U2250" s="6"/>
      <x:c r="V2250" s="6"/>
      <x:c r="W2250" s="5" t="s">
        <x:v>50</x:v>
      </x:c>
      <x:c r="X2250" s="5" t="s">
        <x:v>70</x:v>
      </x:c>
    </x:row>
    <x:row r="2251">
      <x:c r="A2251" s="5" t="s">
        <x:v>3863</x:v>
      </x:c>
      <x:c r="B2251" s="5">
        <x:v>45437</x:v>
      </x:c>
      <x:c r="C2251" s="5" t="s">
        <x:v>82</x:v>
      </x:c>
      <x:c r="D2251" s="5" t="s">
        <x:v>83</x:v>
      </x:c>
      <x:c r="E2251" s="5" t="s">
        <x:v>40</x:v>
      </x:c>
      <x:c r="F2251" s="5" t="s">
        <x:v>56</x:v>
      </x:c>
      <x:c r="G2251" s="5" t="s">
        <x:v>3864</x:v>
      </x:c>
      <x:c r="H2251" s="5" t="s">
        <x:v>58</x:v>
      </x:c>
      <x:c r="I2251" s="5" t="s">
        <x:v>588</x:v>
      </x:c>
      <x:c r="J2251" s="5" t="s">
        <x:v>45</x:v>
      </x:c>
      <x:c r="K2251" s="5" t="s">
        <x:v>86</x:v>
      </x:c>
      <x:c r="L2251" s="5" t="s">
        <x:v>16</x:v>
      </x:c>
      <x:c r="M2251" s="5" t="s">
        <x:v>376</x:v>
      </x:c>
      <x:c r="N2251" s="6">
        <x:v>1</x:v>
      </x:c>
      <x:c r="O2251" s="7">
        <x:v>250.00999999999999</x:v>
      </x:c>
      <x:c r="P2251" s="8">
        <x:v>0.14999999999999999</x:v>
      </x:c>
      <x:c r="Q2251" s="7">
        <x:v>149.37</x:v>
      </x:c>
      <x:c r="R2251" s="7">
        <x:v>212.50999999999999</x:v>
      </x:c>
      <x:c r="S2251" s="5" t="s">
        <x:v>49</x:v>
      </x:c>
      <x:c r="T2251" s="7">
        <x:v>158173.98000000001</x:v>
      </x:c>
      <x:c r="U2251" s="6"/>
      <x:c r="V2251" s="6"/>
      <x:c r="W2251" s="5" t="s">
        <x:v>50</x:v>
      </x:c>
      <x:c r="X2251" s="5" t="s">
        <x:v>97</x:v>
      </x:c>
    </x:row>
    <x:row r="2252">
      <x:c r="A2252" s="5" t="s">
        <x:v>3865</x:v>
      </x:c>
      <x:c r="B2252" s="5">
        <x:v>46139</x:v>
      </x:c>
      <x:c r="C2252" s="5" t="s">
        <x:v>38</x:v>
      </x:c>
      <x:c r="D2252" s="5" t="s">
        <x:v>39</x:v>
      </x:c>
      <x:c r="E2252" s="5" t="s">
        <x:v>40</x:v>
      </x:c>
      <x:c r="F2252" s="5" t="s">
        <x:v>41</x:v>
      </x:c>
      <x:c r="G2252" s="5" t="s">
        <x:v>312</x:v>
      </x:c>
      <x:c r="H2252" s="5" t="s">
        <x:v>58</x:v>
      </x:c>
      <x:c r="I2252" s="5" t="s">
        <x:v>564</x:v>
      </x:c>
      <x:c r="J2252" s="5" t="s">
        <x:v>116</x:v>
      </x:c>
      <x:c r="K2252" s="5" t="s">
        <x:v>117</x:v>
      </x:c>
      <x:c r="L2252" s="5" t="s">
        <x:v>94</x:v>
      </x:c>
      <x:c r="M2252" s="5" t="s">
        <x:v>419</x:v>
      </x:c>
      <x:c r="N2252" s="6">
        <x:v>3</x:v>
      </x:c>
      <x:c r="O2252" s="7">
        <x:v>165.49000000000001</x:v>
      </x:c>
      <x:c r="P2252" s="8">
        <x:v>0</x:v>
      </x:c>
      <x:c r="Q2252" s="7">
        <x:v>90.079999999999998</x:v>
      </x:c>
      <x:c r="R2252" s="7">
        <x:v>496.47000000000003</x:v>
      </x:c>
      <x:c r="S2252" s="5" t="s">
        <x:v>49</x:v>
      </x:c>
      <x:c r="T2252" s="7">
        <x:v>89996.360000000001</x:v>
      </x:c>
      <x:c r="U2252" s="6"/>
      <x:c r="V2252" s="6"/>
      <x:c r="W2252" s="5" t="s">
        <x:v>50</x:v>
      </x:c>
      <x:c r="X2252" s="5" t="s">
        <x:v>97</x:v>
      </x:c>
    </x:row>
    <x:row r="2253">
      <x:c r="A2253" s="5" t="s">
        <x:v>3866</x:v>
      </x:c>
      <x:c r="B2253" s="5">
        <x:v>45643</x:v>
      </x:c>
      <x:c r="C2253" s="5" t="s">
        <x:v>144</x:v>
      </x:c>
      <x:c r="D2253" s="5" t="s">
        <x:v>145</x:v>
      </x:c>
      <x:c r="E2253" s="5" t="s">
        <x:v>55</x:v>
      </x:c>
      <x:c r="F2253" s="5" t="s">
        <x:v>66</x:v>
      </x:c>
      <x:c r="G2253" s="5" t="s">
        <x:v>2810</x:v>
      </x:c>
      <x:c r="H2253" s="5" t="s">
        <x:v>43</x:v>
      </x:c>
      <x:c r="I2253" s="5" t="s">
        <x:v>550</x:v>
      </x:c>
      <x:c r="J2253" s="5" t="s">
        <x:v>45</x:v>
      </x:c>
      <x:c r="K2253" s="5" t="s">
        <x:v>61</x:v>
      </x:c>
      <x:c r="L2253" s="5" t="s">
        <x:v>16</x:v>
      </x:c>
      <x:c r="M2253" s="5" t="s">
        <x:v>204</x:v>
      </x:c>
      <x:c r="N2253" s="6">
        <x:v>1</x:v>
      </x:c>
      <x:c r="O2253" s="7">
        <x:v>386.38</x:v>
      </x:c>
      <x:c r="P2253" s="8">
        <x:v>0</x:v>
      </x:c>
      <x:c r="Q2253" s="7">
        <x:v>240.44999999999999</x:v>
      </x:c>
      <x:c r="R2253" s="7">
        <x:v>386.38</x:v>
      </x:c>
      <x:c r="S2253" s="5" t="s">
        <x:v>49</x:v>
      </x:c>
      <x:c r="T2253" s="7">
        <x:v>138159.07000000001</x:v>
      </x:c>
      <x:c r="U2253" s="6"/>
      <x:c r="V2253" s="6"/>
      <x:c r="W2253" s="5" t="s">
        <x:v>50</x:v>
      </x:c>
      <x:c r="X2253" s="5" t="s">
        <x:v>80</x:v>
      </x:c>
    </x:row>
    <x:row r="2254">
      <x:c r="A2254" s="5" t="s">
        <x:v>3867</x:v>
      </x:c>
      <x:c r="B2254" s="5">
        <x:v>46052</x:v>
      </x:c>
      <x:c r="C2254" s="5" t="s">
        <x:v>38</x:v>
      </x:c>
      <x:c r="D2254" s="5" t="s">
        <x:v>39</x:v>
      </x:c>
      <x:c r="E2254" s="5" t="s">
        <x:v>40</x:v>
      </x:c>
      <x:c r="F2254" s="5" t="s">
        <x:v>41</x:v>
      </x:c>
      <x:c r="G2254" s="5" t="s">
        <x:v>3868</x:v>
      </x:c>
      <x:c r="H2254" s="5" t="s">
        <x:v>78</x:v>
      </x:c>
      <x:c r="I2254" s="5" t="s">
        <x:v>169</x:v>
      </x:c>
      <x:c r="J2254" s="5" t="s">
        <x:v>74</x:v>
      </x:c>
      <x:c r="K2254" s="5" t="s">
        <x:v>46</x:v>
      </x:c>
      <x:c r="L2254" s="5" t="s">
        <x:v>131</x:v>
      </x:c>
      <x:c r="M2254" s="5" t="s">
        <x:v>222</x:v>
      </x:c>
      <x:c r="N2254" s="6">
        <x:v>11</x:v>
      </x:c>
      <x:c r="O2254" s="7">
        <x:v>59.979999999999997</x:v>
      </x:c>
      <x:c r="P2254" s="8">
        <x:v>0.25</x:v>
      </x:c>
      <x:c r="Q2254" s="7">
        <x:v>39.799999999999997</x:v>
      </x:c>
      <x:c r="R2254" s="7">
        <x:v>494.82999999999998</x:v>
      </x:c>
      <x:c r="S2254" s="5" t="s">
        <x:v>49</x:v>
      </x:c>
      <x:c r="T2254" s="7">
        <x:v>66309.479999999996</x:v>
      </x:c>
      <x:c r="U2254" s="6"/>
      <x:c r="V2254" s="6"/>
      <x:c r="W2254" s="5" t="s">
        <x:v>50</x:v>
      </x:c>
      <x:c r="X2254" s="5" t="s">
        <x:v>51</x:v>
      </x:c>
    </x:row>
    <x:row r="2255">
      <x:c r="A2255" s="5" t="s">
        <x:v>3869</x:v>
      </x:c>
      <x:c r="B2255" s="5">
        <x:v>45530</x:v>
      </x:c>
      <x:c r="C2255" s="5" t="s">
        <x:v>340</x:v>
      </x:c>
      <x:c r="D2255" s="5" t="s">
        <x:v>341</x:v>
      </x:c>
      <x:c r="E2255" s="5" t="s">
        <x:v>55</x:v>
      </x:c>
      <x:c r="F2255" s="5" t="s">
        <x:v>66</x:v>
      </x:c>
      <x:c r="G2255" s="5" t="s">
        <x:v>3766</x:v>
      </x:c>
      <x:c r="H2255" s="5" t="s">
        <x:v>43</x:v>
      </x:c>
      <x:c r="I2255" s="5" t="s">
        <x:v>740</x:v>
      </x:c>
      <x:c r="J2255" s="5" t="s">
        <x:v>93</x:v>
      </x:c>
      <x:c r="K2255" s="5" t="s">
        <x:v>46</x:v>
      </x:c>
      <x:c r="L2255" s="5" t="s">
        <x:v>94</x:v>
      </x:c>
      <x:c r="M2255" s="5" t="s">
        <x:v>236</x:v>
      </x:c>
      <x:c r="N2255" s="6">
        <x:v>5</x:v>
      </x:c>
      <x:c r="O2255" s="7">
        <x:v>36.359999999999999</x:v>
      </x:c>
      <x:c r="P2255" s="8">
        <x:v>0</x:v>
      </x:c>
      <x:c r="Q2255" s="7">
        <x:v>20.469999999999999</x:v>
      </x:c>
      <x:c r="R2255" s="7">
        <x:v>181.80000000000001</x:v>
      </x:c>
      <x:c r="S2255" s="5" t="s">
        <x:v>49</x:v>
      </x:c>
      <x:c r="T2255" s="7">
        <x:v>67394.5</x:v>
      </x:c>
      <x:c r="U2255" s="6"/>
      <x:c r="V2255" s="6"/>
      <x:c r="W2255" s="5" t="s">
        <x:v>50</x:v>
      </x:c>
      <x:c r="X2255" s="5" t="s">
        <x:v>51</x:v>
      </x:c>
    </x:row>
    <x:row r="2256">
      <x:c r="A2256" s="5" t="s">
        <x:v>3870</x:v>
      </x:c>
      <x:c r="B2256" s="5">
        <x:v>45976</x:v>
      </x:c>
      <x:c r="C2256" s="5" t="s">
        <x:v>88</x:v>
      </x:c>
      <x:c r="D2256" s="5" t="s">
        <x:v>89</x:v>
      </x:c>
      <x:c r="E2256" s="5" t="s">
        <x:v>90</x:v>
      </x:c>
      <x:c r="F2256" s="5" t="s">
        <x:v>56</x:v>
      </x:c>
      <x:c r="G2256" s="5" t="s">
        <x:v>1463</x:v>
      </x:c>
      <x:c r="H2256" s="5" t="s">
        <x:v>78</x:v>
      </x:c>
      <x:c r="I2256" s="5" t="s">
        <x:v>933</x:v>
      </x:c>
      <x:c r="J2256" s="5" t="s">
        <x:v>116</x:v>
      </x:c>
      <x:c r="K2256" s="5" t="s">
        <x:v>117</x:v>
      </x:c>
      <x:c r="L2256" s="5" t="s">
        <x:v>131</x:v>
      </x:c>
      <x:c r="M2256" s="5" t="s">
        <x:v>189</x:v>
      </x:c>
      <x:c r="N2256" s="6">
        <x:v>1</x:v>
      </x:c>
      <x:c r="O2256" s="7">
        <x:v>272.56</x:v>
      </x:c>
      <x:c r="P2256" s="8">
        <x:v>0.10000000000000001</x:v>
      </x:c>
      <x:c r="Q2256" s="7">
        <x:v>218.34</x:v>
      </x:c>
      <x:c r="R2256" s="7">
        <x:v>245.30000000000001</x:v>
      </x:c>
      <x:c r="S2256" s="5" t="s">
        <x:v>49</x:v>
      </x:c>
      <x:c r="T2256" s="7">
        <x:v>95261.889999999999</x:v>
      </x:c>
      <x:c r="U2256" s="6"/>
      <x:c r="V2256" s="6"/>
      <x:c r="W2256" s="5" t="s">
        <x:v>50</x:v>
      </x:c>
      <x:c r="X2256" s="5" t="s">
        <x:v>51</x:v>
      </x:c>
    </x:row>
    <x:row r="2257">
      <x:c r="A2257" s="5" t="s">
        <x:v>3871</x:v>
      </x:c>
      <x:c r="B2257" s="5">
        <x:v>45494</x:v>
      </x:c>
      <x:c r="C2257" s="5" t="s">
        <x:v>247</x:v>
      </x:c>
      <x:c r="D2257" s="5" t="s">
        <x:v>248</x:v>
      </x:c>
      <x:c r="E2257" s="5" t="s">
        <x:v>40</x:v>
      </x:c>
      <x:c r="F2257" s="5" t="s">
        <x:v>102</x:v>
      </x:c>
      <x:c r="G2257" s="5" t="s">
        <x:v>3872</x:v>
      </x:c>
      <x:c r="H2257" s="5" t="s">
        <x:v>43</x:v>
      </x:c>
      <x:c r="I2257" s="5" t="s">
        <x:v>235</x:v>
      </x:c>
      <x:c r="J2257" s="5" t="s">
        <x:v>116</x:v>
      </x:c>
      <x:c r="K2257" s="5" t="s">
        <x:v>117</x:v>
      </x:c>
      <x:c r="L2257" s="5" t="s">
        <x:v>16</x:v>
      </x:c>
      <x:c r="M2257" s="5" t="s">
        <x:v>106</x:v>
      </x:c>
      <x:c r="N2257" s="6">
        <x:v>1</x:v>
      </x:c>
      <x:c r="O2257" s="7">
        <x:v>191.81</x:v>
      </x:c>
      <x:c r="P2257" s="8">
        <x:v>5.0000000000000003e-002</x:v>
      </x:c>
      <x:c r="Q2257" s="7">
        <x:v>100.5</x:v>
      </x:c>
      <x:c r="R2257" s="7">
        <x:v>182.22</x:v>
      </x:c>
      <x:c r="S2257" s="5" t="s">
        <x:v>49</x:v>
      </x:c>
      <x:c r="T2257" s="7">
        <x:v>121762.23</x:v>
      </x:c>
      <x:c r="U2257" s="6"/>
      <x:c r="V2257" s="6"/>
      <x:c r="W2257" s="5" t="s">
        <x:v>50</x:v>
      </x:c>
      <x:c r="X2257" s="5" t="s">
        <x:v>97</x:v>
      </x:c>
    </x:row>
    <x:row r="2258">
      <x:c r="A2258" s="5" t="s">
        <x:v>3873</x:v>
      </x:c>
      <x:c r="B2258" s="5">
        <x:v>45674</x:v>
      </x:c>
      <x:c r="C2258" s="5" t="s">
        <x:v>162</x:v>
      </x:c>
      <x:c r="D2258" s="5" t="s">
        <x:v>163</x:v>
      </x:c>
      <x:c r="E2258" s="5" t="s">
        <x:v>40</x:v>
      </x:c>
      <x:c r="F2258" s="5" t="s">
        <x:v>158</x:v>
      </x:c>
      <x:c r="G2258" s="5" t="s">
        <x:v>3874</x:v>
      </x:c>
      <x:c r="H2258" s="5" t="s">
        <x:v>58</x:v>
      </x:c>
      <x:c r="I2258" s="5" t="s">
        <x:v>536</x:v>
      </x:c>
      <x:c r="J2258" s="5" t="s">
        <x:v>116</x:v>
      </x:c>
      <x:c r="K2258" s="5" t="s">
        <x:v>61</x:v>
      </x:c>
      <x:c r="L2258" s="5" t="s">
        <x:v>94</x:v>
      </x:c>
      <x:c r="M2258" s="5" t="s">
        <x:v>48</x:v>
      </x:c>
      <x:c r="N2258" s="6">
        <x:v>2</x:v>
      </x:c>
      <x:c r="O2258" s="7">
        <x:v>179.80000000000001</x:v>
      </x:c>
      <x:c r="P2258" s="8">
        <x:v>0.25</x:v>
      </x:c>
      <x:c r="Q2258" s="7">
        <x:v>114.48</x:v>
      </x:c>
      <x:c r="R2258" s="7">
        <x:v>269.69999999999999</x:v>
      </x:c>
      <x:c r="S2258" s="5" t="s">
        <x:v>49</x:v>
      </x:c>
      <x:c r="T2258" s="7">
        <x:v>76324.899999999994</x:v>
      </x:c>
      <x:c r="U2258" s="6"/>
      <x:c r="V2258" s="6"/>
      <x:c r="W2258" s="5" t="s">
        <x:v>50</x:v>
      </x:c>
      <x:c r="X2258" s="5" t="s">
        <x:v>80</x:v>
      </x:c>
    </x:row>
    <x:row r="2259">
      <x:c r="A2259" s="5" t="s">
        <x:v>3875</x:v>
      </x:c>
      <x:c r="B2259" s="5">
        <x:v>45665</x:v>
      </x:c>
      <x:c r="C2259" s="5" t="s">
        <x:v>100</x:v>
      </x:c>
      <x:c r="D2259" s="5" t="s">
        <x:v>101</x:v>
      </x:c>
      <x:c r="E2259" s="5" t="s">
        <x:v>90</x:v>
      </x:c>
      <x:c r="F2259" s="5" t="s">
        <x:v>102</x:v>
      </x:c>
      <x:c r="G2259" s="5" t="s">
        <x:v>2043</x:v>
      </x:c>
      <x:c r="H2259" s="5" t="s">
        <x:v>58</x:v>
      </x:c>
      <x:c r="I2259" s="5" t="s">
        <x:v>588</x:v>
      </x:c>
      <x:c r="J2259" s="5" t="s">
        <x:v>45</x:v>
      </x:c>
      <x:c r="K2259" s="5" t="s">
        <x:v>86</x:v>
      </x:c>
      <x:c r="L2259" s="5" t="s">
        <x:v>47</x:v>
      </x:c>
      <x:c r="M2259" s="5" t="s">
        <x:v>198</x:v>
      </x:c>
      <x:c r="N2259" s="6">
        <x:v>2</x:v>
      </x:c>
      <x:c r="O2259" s="7">
        <x:v>250.22999999999999</x:v>
      </x:c>
      <x:c r="P2259" s="8">
        <x:v>0.14999999999999999</x:v>
      </x:c>
      <x:c r="Q2259" s="7">
        <x:v>149.37</x:v>
      </x:c>
      <x:c r="R2259" s="7">
        <x:v>425.38999999999999</x:v>
      </x:c>
      <x:c r="S2259" s="5" t="s">
        <x:v>49</x:v>
      </x:c>
      <x:c r="T2259" s="7">
        <x:v>70347.139999999999</x:v>
      </x:c>
      <x:c r="U2259" s="6"/>
      <x:c r="V2259" s="6"/>
      <x:c r="W2259" s="5" t="s">
        <x:v>50</x:v>
      </x:c>
      <x:c r="X2259" s="5" t="s">
        <x:v>70</x:v>
      </x:c>
    </x:row>
    <x:row r="2260">
      <x:c r="A2260" s="5" t="s">
        <x:v>3876</x:v>
      </x:c>
      <x:c r="B2260" s="5">
        <x:v>45303</x:v>
      </x:c>
      <x:c r="C2260" s="5" t="s">
        <x:v>100</x:v>
      </x:c>
      <x:c r="D2260" s="5" t="s">
        <x:v>101</x:v>
      </x:c>
      <x:c r="E2260" s="5" t="s">
        <x:v>90</x:v>
      </x:c>
      <x:c r="F2260" s="5" t="s">
        <x:v>102</x:v>
      </x:c>
      <x:c r="G2260" s="5" t="s">
        <x:v>716</x:v>
      </x:c>
      <x:c r="H2260" s="5" t="s">
        <x:v>78</x:v>
      </x:c>
      <x:c r="I2260" s="5" t="s">
        <x:v>819</x:v>
      </x:c>
      <x:c r="J2260" s="5" t="s">
        <x:v>93</x:v>
      </x:c>
      <x:c r="K2260" s="5" t="s">
        <x:v>61</x:v>
      </x:c>
      <x:c r="L2260" s="5" t="s">
        <x:v>47</x:v>
      </x:c>
      <x:c r="M2260" s="5" t="s">
        <x:v>198</x:v>
      </x:c>
      <x:c r="N2260" s="6">
        <x:v>1</x:v>
      </x:c>
      <x:c r="O2260" s="7">
        <x:v>27.469999999999999</x:v>
      </x:c>
      <x:c r="P2260" s="8">
        <x:v>0</x:v>
      </x:c>
      <x:c r="Q2260" s="7">
        <x:v>20.370000000000001</x:v>
      </x:c>
      <x:c r="R2260" s="7">
        <x:v>27.469999999999999</x:v>
      </x:c>
      <x:c r="S2260" s="5" t="s">
        <x:v>49</x:v>
      </x:c>
      <x:c r="T2260" s="7">
        <x:v>99631.729999999996</x:v>
      </x:c>
      <x:c r="U2260" s="6">
        <x:v>24</x:v>
      </x:c>
      <x:c r="V2260" s="6">
        <x:v>13</x:v>
      </x:c>
      <x:c r="W2260" s="5" t="s">
        <x:v>50</x:v>
      </x:c>
      <x:c r="X2260" s="5" t="s">
        <x:v>80</x:v>
      </x:c>
    </x:row>
    <x:row r="2261">
      <x:c r="A2261" s="5" t="s">
        <x:v>3877</x:v>
      </x:c>
      <x:c r="B2261" s="5">
        <x:v>45567</x:v>
      </x:c>
      <x:c r="C2261" s="5" t="s">
        <x:v>194</x:v>
      </x:c>
      <x:c r="D2261" s="5" t="s">
        <x:v>195</x:v>
      </x:c>
      <x:c r="E2261" s="5" t="s">
        <x:v>90</x:v>
      </x:c>
      <x:c r="F2261" s="5" t="s">
        <x:v>158</x:v>
      </x:c>
      <x:c r="G2261" s="5" t="s">
        <x:v>3878</x:v>
      </x:c>
      <x:c r="H2261" s="5" t="s">
        <x:v>43</x:v>
      </x:c>
      <x:c r="I2261" s="5" t="s">
        <x:v>591</x:v>
      </x:c>
      <x:c r="J2261" s="5" t="s">
        <x:v>116</x:v>
      </x:c>
      <x:c r="K2261" s="5" t="s">
        <x:v>117</x:v>
      </x:c>
      <x:c r="L2261" s="5" t="s">
        <x:v>47</x:v>
      </x:c>
      <x:c r="M2261" s="5" t="s">
        <x:v>266</x:v>
      </x:c>
      <x:c r="N2261" s="6">
        <x:v>3</x:v>
      </x:c>
      <x:c r="O2261" s="7">
        <x:v>253.38</x:v>
      </x:c>
      <x:c r="P2261" s="8">
        <x:v>0</x:v>
      </x:c>
      <x:c r="Q2261" s="7">
        <x:v>186.69</x:v>
      </x:c>
      <x:c r="R2261" s="7">
        <x:v>760.13999999999999</x:v>
      </x:c>
      <x:c r="S2261" s="5" t="s">
        <x:v>49</x:v>
      </x:c>
      <x:c r="T2261" s="7">
        <x:v>87482.589999999997</x:v>
      </x:c>
      <x:c r="U2261" s="6"/>
      <x:c r="V2261" s="6"/>
      <x:c r="W2261" s="5" t="s">
        <x:v>50</x:v>
      </x:c>
      <x:c r="X2261" s="5" t="s">
        <x:v>80</x:v>
      </x:c>
    </x:row>
    <x:row r="2262">
      <x:c r="A2262" s="5" t="s">
        <x:v>3879</x:v>
      </x:c>
      <x:c r="B2262" s="5">
        <x:v>46158</x:v>
      </x:c>
      <x:c r="C2262" s="5" t="s">
        <x:v>53</x:v>
      </x:c>
      <x:c r="D2262" s="5" t="s">
        <x:v>54</x:v>
      </x:c>
      <x:c r="E2262" s="5" t="s">
        <x:v>55</x:v>
      </x:c>
      <x:c r="F2262" s="5" t="s">
        <x:v>56</x:v>
      </x:c>
      <x:c r="G2262" s="5" t="s">
        <x:v>3880</x:v>
      </x:c>
      <x:c r="H2262" s="5" t="s">
        <x:v>43</x:v>
      </x:c>
      <x:c r="I2262" s="5" t="s">
        <x:v>192</x:v>
      </x:c>
      <x:c r="J2262" s="5" t="s">
        <x:v>93</x:v>
      </x:c>
      <x:c r="K2262" s="5" t="s">
        <x:v>61</x:v>
      </x:c>
      <x:c r="L2262" s="5" t="s">
        <x:v>16</x:v>
      </x:c>
      <x:c r="M2262" s="5" t="s">
        <x:v>376</x:v>
      </x:c>
      <x:c r="N2262" s="6">
        <x:v>1</x:v>
      </x:c>
      <x:c r="O2262" s="7">
        <x:v>17.52</x:v>
      </x:c>
      <x:c r="P2262" s="8">
        <x:v>0</x:v>
      </x:c>
      <x:c r="Q2262" s="7">
        <x:v>11.76</x:v>
      </x:c>
      <x:c r="R2262" s="7">
        <x:v>17.52</x:v>
      </x:c>
      <x:c r="S2262" s="5" t="s">
        <x:v>49</x:v>
      </x:c>
      <x:c r="T2262" s="7">
        <x:v>125016.58</x:v>
      </x:c>
      <x:c r="U2262" s="6"/>
      <x:c r="V2262" s="6"/>
      <x:c r="W2262" s="5" t="s">
        <x:v>50</x:v>
      </x:c>
      <x:c r="X2262" s="5" t="s">
        <x:v>97</x:v>
      </x:c>
    </x:row>
    <x:row r="2263">
      <x:c r="A2263" s="5" t="s">
        <x:v>3881</x:v>
      </x:c>
      <x:c r="B2263" s="5">
        <x:v>46160</x:v>
      </x:c>
      <x:c r="C2263" s="5" t="s">
        <x:v>216</x:v>
      </x:c>
      <x:c r="D2263" s="5" t="s">
        <x:v>217</x:v>
      </x:c>
      <x:c r="E2263" s="5" t="s">
        <x:v>40</x:v>
      </x:c>
      <x:c r="F2263" s="5" t="s">
        <x:v>102</x:v>
      </x:c>
      <x:c r="G2263" s="5" t="s">
        <x:v>2188</x:v>
      </x:c>
      <x:c r="H2263" s="5" t="s">
        <x:v>78</x:v>
      </x:c>
      <x:c r="I2263" s="5" t="s">
        <x:v>536</x:v>
      </x:c>
      <x:c r="J2263" s="5" t="s">
        <x:v>116</x:v>
      </x:c>
      <x:c r="K2263" s="5" t="s">
        <x:v>61</x:v>
      </x:c>
      <x:c r="L2263" s="5" t="s">
        <x:v>131</x:v>
      </x:c>
      <x:c r="M2263" s="5" t="s">
        <x:v>471</x:v>
      </x:c>
      <x:c r="N2263" s="6">
        <x:v>-1</x:v>
      </x:c>
      <x:c r="O2263" s="7">
        <x:v>163.91</x:v>
      </x:c>
      <x:c r="P2263" s="8">
        <x:v>0.20000000000000001</x:v>
      </x:c>
      <x:c r="Q2263" s="7">
        <x:v>114.48</x:v>
      </x:c>
      <x:c r="R2263" s="7">
        <x:v>-131.13</x:v>
      </x:c>
      <x:c r="S2263" s="5" t="s">
        <x:v>49</x:v>
      </x:c>
      <x:c r="T2263" s="7">
        <x:v>77810.399999999994</x:v>
      </x:c>
      <x:c r="U2263" s="6"/>
      <x:c r="V2263" s="6"/>
      <x:c r="W2263" s="5" t="s">
        <x:v>96</x:v>
      </x:c>
      <x:c r="X2263" s="5" t="s">
        <x:v>80</x:v>
      </x:c>
    </x:row>
    <x:row r="2264">
      <x:c r="A2264" s="5" t="s">
        <x:v>3882</x:v>
      </x:c>
      <x:c r="B2264" s="5">
        <x:v>45370</x:v>
      </x:c>
      <x:c r="C2264" s="5" t="s">
        <x:v>127</x:v>
      </x:c>
      <x:c r="D2264" s="5" t="s">
        <x:v>128</x:v>
      </x:c>
      <x:c r="E2264" s="5" t="s">
        <x:v>55</x:v>
      </x:c>
      <x:c r="F2264" s="5" t="s">
        <x:v>41</x:v>
      </x:c>
      <x:c r="G2264" s="5" t="s">
        <x:v>1406</x:v>
      </x:c>
      <x:c r="H2264" s="5" t="s">
        <x:v>43</x:v>
      </x:c>
      <x:c r="I2264" s="5" t="s">
        <x:v>288</x:v>
      </x:c>
      <x:c r="J2264" s="5" t="s">
        <x:v>116</x:v>
      </x:c>
      <x:c r="K2264" s="5" t="s">
        <x:v>46</x:v>
      </x:c>
      <x:c r="L2264" s="5" t="s">
        <x:v>16</x:v>
      </x:c>
      <x:c r="M2264" s="5" t="s">
        <x:v>136</x:v>
      </x:c>
      <x:c r="N2264" s="6">
        <x:v>1</x:v>
      </x:c>
      <x:c r="O2264" s="7">
        <x:v>110.66</x:v>
      </x:c>
      <x:c r="P2264" s="8">
        <x:v>0</x:v>
      </x:c>
      <x:c r="Q2264" s="7">
        <x:v>77.019999999999996</x:v>
      </x:c>
      <x:c r="R2264" s="7">
        <x:v>110.66</x:v>
      </x:c>
      <x:c r="S2264" s="5" t="s">
        <x:v>49</x:v>
      </x:c>
      <x:c r="T2264" s="7">
        <x:v>141279.41</x:v>
      </x:c>
      <x:c r="U2264" s="6"/>
      <x:c r="V2264" s="6"/>
      <x:c r="W2264" s="5" t="s">
        <x:v>50</x:v>
      </x:c>
      <x:c r="X2264" s="5" t="s">
        <x:v>80</x:v>
      </x:c>
    </x:row>
    <x:row r="2265">
      <x:c r="A2265" s="5" t="s">
        <x:v>3883</x:v>
      </x:c>
      <x:c r="B2265" s="5">
        <x:v>45871</x:v>
      </x:c>
      <x:c r="C2265" s="5" t="s">
        <x:v>64</x:v>
      </x:c>
      <x:c r="D2265" s="5" t="s">
        <x:v>65</x:v>
      </x:c>
      <x:c r="E2265" s="5" t="s">
        <x:v>40</x:v>
      </x:c>
      <x:c r="F2265" s="5" t="s">
        <x:v>66</x:v>
      </x:c>
      <x:c r="G2265" s="5" t="s">
        <x:v>3884</x:v>
      </x:c>
      <x:c r="H2265" s="5" t="s">
        <x:v>78</x:v>
      </x:c>
      <x:c r="I2265" s="5" t="s">
        <x:v>192</x:v>
      </x:c>
      <x:c r="J2265" s="5" t="s">
        <x:v>93</x:v>
      </x:c>
      <x:c r="K2265" s="5" t="s">
        <x:v>61</x:v>
      </x:c>
      <x:c r="L2265" s="5" t="s">
        <x:v>131</x:v>
      </x:c>
      <x:c r="M2265" s="5" t="s">
        <x:v>69</x:v>
      </x:c>
      <x:c r="N2265" s="6">
        <x:v>1</x:v>
      </x:c>
      <x:c r="O2265" s="7">
        <x:v>18.100000000000001</x:v>
      </x:c>
      <x:c r="P2265" s="8">
        <x:v>0.20000000000000001</x:v>
      </x:c>
      <x:c r="Q2265" s="7">
        <x:v>11.76</x:v>
      </x:c>
      <x:c r="R2265" s="7">
        <x:v>14.48</x:v>
      </x:c>
      <x:c r="S2265" s="5" t="s">
        <x:v>49</x:v>
      </x:c>
      <x:c r="T2265" s="7">
        <x:v>88787.119999999995</x:v>
      </x:c>
      <x:c r="U2265" s="6"/>
      <x:c r="V2265" s="6"/>
      <x:c r="W2265" s="5" t="s">
        <x:v>50</x:v>
      </x:c>
      <x:c r="X2265" s="5" t="s">
        <x:v>80</x:v>
      </x:c>
    </x:row>
    <x:row r="2266">
      <x:c r="A2266" s="5" t="s">
        <x:v>3885</x:v>
      </x:c>
      <x:c r="B2266" s="5">
        <x:v>45742</x:v>
      </x:c>
      <x:c r="C2266" s="5" t="s">
        <x:v>162</x:v>
      </x:c>
      <x:c r="D2266" s="5" t="s">
        <x:v>163</x:v>
      </x:c>
      <x:c r="E2266" s="5" t="s">
        <x:v>40</x:v>
      </x:c>
      <x:c r="F2266" s="5" t="s">
        <x:v>158</x:v>
      </x:c>
      <x:c r="G2266" s="5" t="s">
        <x:v>3886</x:v>
      </x:c>
      <x:c r="H2266" s="5" t="s">
        <x:v>78</x:v>
      </x:c>
      <x:c r="I2266" s="5" t="s">
        <x:v>1490</x:v>
      </x:c>
      <x:c r="J2266" s="5" t="s">
        <x:v>45</x:v>
      </x:c>
      <x:c r="K2266" s="5" t="s">
        <x:v>86</x:v>
      </x:c>
      <x:c r="L2266" s="5" t="s">
        <x:v>94</x:v>
      </x:c>
      <x:c r="M2266" s="5" t="s">
        <x:v>204</x:v>
      </x:c>
      <x:c r="N2266" s="6">
        <x:v>2</x:v>
      </x:c>
      <x:c r="O2266" s="7">
        <x:v>376.47000000000003</x:v>
      </x:c>
      <x:c r="P2266" s="8">
        <x:v>20</x:v>
      </x:c>
      <x:c r="Q2266" s="7">
        <x:v>213.25</x:v>
      </x:c>
      <x:c r="R2266" s="7">
        <x:v>602.35000000000002</x:v>
      </x:c>
      <x:c r="S2266" s="5" t="s">
        <x:v>49</x:v>
      </x:c>
      <x:c r="T2266" s="7">
        <x:v>75605.509999999995</x:v>
      </x:c>
      <x:c r="U2266" s="6"/>
      <x:c r="V2266" s="6"/>
      <x:c r="W2266" s="5" t="s">
        <x:v>50</x:v>
      </x:c>
      <x:c r="X2266" s="5" t="s">
        <x:v>70</x:v>
      </x:c>
    </x:row>
    <x:row r="2267">
      <x:c r="A2267" s="5" t="s">
        <x:v>3887</x:v>
      </x:c>
      <x:c r="B2267" s="5">
        <x:v>46072</x:v>
      </x:c>
      <x:c r="C2267" s="5" t="s">
        <x:v>185</x:v>
      </x:c>
      <x:c r="D2267" s="5" t="s">
        <x:v>186</x:v>
      </x:c>
      <x:c r="E2267" s="5" t="s">
        <x:v>90</x:v>
      </x:c>
      <x:c r="F2267" s="5" t="s">
        <x:v>41</x:v>
      </x:c>
      <x:c r="G2267" s="5" t="s">
        <x:v>3888</x:v>
      </x:c>
      <x:c r="H2267" s="5" t="s">
        <x:v>78</x:v>
      </x:c>
      <x:c r="I2267" s="5" t="s">
        <x:v>192</x:v>
      </x:c>
      <x:c r="J2267" s="5" t="s">
        <x:v>93</x:v>
      </x:c>
      <x:c r="K2267" s="5" t="s">
        <x:v>61</x:v>
      </x:c>
      <x:c r="L2267" s="5" t="s">
        <x:v>16</x:v>
      </x:c>
      <x:c r="M2267" s="5" t="s">
        <x:v>204</x:v>
      </x:c>
      <x:c r="N2267" s="6">
        <x:v>0</x:v>
      </x:c>
      <x:c r="O2267" s="7">
        <x:v>19.620000000000001</x:v>
      </x:c>
      <x:c r="P2267" s="8">
        <x:v>0.14999999999999999</x:v>
      </x:c>
      <x:c r="Q2267" s="7">
        <x:v>11.76</x:v>
      </x:c>
      <x:c r="R2267" s="7">
        <x:v>0</x:v>
      </x:c>
      <x:c r="S2267" s="5" t="s">
        <x:v>49</x:v>
      </x:c>
      <x:c r="T2267" s="7">
        <x:v>121225.56</x:v>
      </x:c>
      <x:c r="U2267" s="6"/>
      <x:c r="V2267" s="6"/>
      <x:c r="W2267" s="5" t="s">
        <x:v>151</x:v>
      </x:c>
      <x:c r="X2267" s="5" t="s">
        <x:v>70</x:v>
      </x:c>
    </x:row>
    <x:row r="2268">
      <x:c r="A2268" s="5" t="s">
        <x:v>3889</x:v>
      </x:c>
      <x:c r="B2268" s="5">
        <x:v>45301</x:v>
      </x:c>
      <x:c r="C2268" s="5" t="s">
        <x:v>108</x:v>
      </x:c>
      <x:c r="D2268" s="5" t="s">
        <x:v>109</x:v>
      </x:c>
      <x:c r="E2268" s="5" t="s">
        <x:v>90</x:v>
      </x:c>
      <x:c r="F2268" s="5" t="s">
        <x:v>102</x:v>
      </x:c>
      <x:c r="G2268" s="5" t="s">
        <x:v>348</x:v>
      </x:c>
      <x:c r="H2268" s="5" t="s">
        <x:v>104</x:v>
      </x:c>
      <x:c r="I2268" s="5" t="s">
        <x:v>740</x:v>
      </x:c>
      <x:c r="J2268" s="5" t="s">
        <x:v>93</x:v>
      </x:c>
      <x:c r="K2268" s="5" t="s">
        <x:v>46</x:v>
      </x:c>
      <x:c r="L2268" s="5" t="s">
        <x:v>47</x:v>
      </x:c>
      <x:c r="M2268" s="5" t="s">
        <x:v>166</x:v>
      </x:c>
      <x:c r="N2268" s="6">
        <x:v>1</x:v>
      </x:c>
      <x:c r="O2268" s="7">
        <x:v>37.240000000000002</x:v>
      </x:c>
      <x:c r="P2268" s="8">
        <x:v>0</x:v>
      </x:c>
      <x:c r="Q2268" s="7">
        <x:v>20.469999999999999</x:v>
      </x:c>
      <x:c r="R2268" s="7">
        <x:v>37.240000000000002</x:v>
      </x:c>
      <x:c r="S2268" s="5" t="s">
        <x:v>49</x:v>
      </x:c>
      <x:c r="T2268" s="7">
        <x:v>99631.729999999996</x:v>
      </x:c>
      <x:c r="U2268" s="6"/>
      <x:c r="V2268" s="6"/>
      <x:c r="W2268" s="5" t="s">
        <x:v>50</x:v>
      </x:c>
      <x:c r="X2268" s="5" t="s">
        <x:v>51</x:v>
      </x:c>
    </x:row>
    <x:row r="2269">
      <x:c r="A2269" s="5" t="s">
        <x:v>3890</x:v>
      </x:c>
      <x:c r="B2269" s="5">
        <x:v>45960</x:v>
      </x:c>
      <x:c r="C2269" s="5" t="s">
        <x:v>216</x:v>
      </x:c>
      <x:c r="D2269" s="5" t="s">
        <x:v>217</x:v>
      </x:c>
      <x:c r="E2269" s="5" t="s">
        <x:v>40</x:v>
      </x:c>
      <x:c r="F2269" s="5" t="s">
        <x:v>102</x:v>
      </x:c>
      <x:c r="G2269" s="5" t="s">
        <x:v>3891</x:v>
      </x:c>
      <x:c r="H2269" s="5" t="s">
        <x:v>58</x:v>
      </x:c>
      <x:c r="I2269" s="5" t="s">
        <x:v>545</x:v>
      </x:c>
      <x:c r="J2269" s="5" t="s">
        <x:v>45</x:v>
      </x:c>
      <x:c r="K2269" s="5" t="s">
        <x:v>46</x:v>
      </x:c>
      <x:c r="L2269" s="5" t="s">
        <x:v>16</x:v>
      </x:c>
      <x:c r="M2269" s="5" t="s">
        <x:v>154</x:v>
      </x:c>
      <x:c r="N2269" s="6">
        <x:v>-1</x:v>
      </x:c>
      <x:c r="O2269" s="7">
        <x:v>619.22000000000003</x:v>
      </x:c>
      <x:c r="P2269" s="8">
        <x:v>5.0000000000000003e-002</x:v>
      </x:c>
      <x:c r="Q2269" s="7">
        <x:v>452.31</x:v>
      </x:c>
      <x:c r="R2269" s="7">
        <x:v>-588.25999999999999</x:v>
      </x:c>
      <x:c r="S2269" s="5" t="s">
        <x:v>49</x:v>
      </x:c>
      <x:c r="T2269" s="7">
        <x:v>161606.01000000001</x:v>
      </x:c>
      <x:c r="U2269" s="6"/>
      <x:c r="V2269" s="6"/>
      <x:c r="W2269" s="5" t="s">
        <x:v>96</x:v>
      </x:c>
      <x:c r="X2269" s="5" t="s">
        <x:v>70</x:v>
      </x:c>
    </x:row>
    <x:row r="2270">
      <x:c r="A2270" s="5" t="s">
        <x:v>3892</x:v>
      </x:c>
      <x:c r="B2270" s="5">
        <x:v>46074</x:v>
      </x:c>
      <x:c r="C2270" s="5" t="s">
        <x:v>200</x:v>
      </x:c>
      <x:c r="D2270" s="5" t="s">
        <x:v>201</x:v>
      </x:c>
      <x:c r="E2270" s="5" t="s">
        <x:v>40</x:v>
      </x:c>
      <x:c r="F2270" s="5" t="s">
        <x:v>158</x:v>
      </x:c>
      <x:c r="G2270" s="5" t="s">
        <x:v>3893</x:v>
      </x:c>
      <x:c r="H2270" s="5" t="s">
        <x:v>78</x:v>
      </x:c>
      <x:c r="I2270" s="5" t="s">
        <x:v>437</x:v>
      </x:c>
      <x:c r="J2270" s="5" t="s">
        <x:v>60</x:v>
      </x:c>
      <x:c r="K2270" s="5" t="s">
        <x:v>46</x:v>
      </x:c>
      <x:c r="L2270" s="5" t="s">
        <x:v>47</x:v>
      </x:c>
      <x:c r="M2270" s="5" t="s">
        <x:v>322</x:v>
      </x:c>
      <x:c r="N2270" s="6">
        <x:v>1</x:v>
      </x:c>
      <x:c r="O2270" s="7">
        <x:v>78.349999999999994</x:v>
      </x:c>
      <x:c r="P2270" s="8">
        <x:v>0.20000000000000001</x:v>
      </x:c>
      <x:c r="Q2270" s="7">
        <x:v>45.32</x:v>
      </x:c>
      <x:c r="R2270" s="7">
        <x:v>62.68</x:v>
      </x:c>
      <x:c r="S2270" s="5" t="s">
        <x:v>49</x:v>
      </x:c>
      <x:c r="T2270" s="7">
        <x:v>63929.110000000001</x:v>
      </x:c>
      <x:c r="U2270" s="6"/>
      <x:c r="V2270" s="6"/>
      <x:c r="W2270" s="5" t="s">
        <x:v>50</x:v>
      </x:c>
      <x:c r="X2270" s="5" t="s">
        <x:v>80</x:v>
      </x:c>
    </x:row>
    <x:row r="2271">
      <x:c r="A2271" s="5" t="s">
        <x:v>3894</x:v>
      </x:c>
      <x:c r="B2271" s="5">
        <x:v>45389</x:v>
      </x:c>
      <x:c r="C2271" s="5" t="s">
        <x:v>82</x:v>
      </x:c>
      <x:c r="D2271" s="5" t="s">
        <x:v>83</x:v>
      </x:c>
      <x:c r="E2271" s="5" t="s">
        <x:v>40</x:v>
      </x:c>
      <x:c r="F2271" s="5" t="s">
        <x:v>56</x:v>
      </x:c>
      <x:c r="G2271" s="5" t="s">
        <x:v>3895</x:v>
      </x:c>
      <x:c r="H2271" s="5" t="s">
        <x:v>104</x:v>
      </x:c>
      <x:c r="I2271" s="5" t="s">
        <x:v>604</x:v>
      </x:c>
      <x:c r="J2271" s="5" t="s">
        <x:v>116</x:v>
      </x:c>
      <x:c r="K2271" s="5" t="s">
        <x:v>46</x:v>
      </x:c>
      <x:c r="L2271" s="5" t="s">
        <x:v>16</x:v>
      </x:c>
      <x:c r="M2271" s="5" t="s">
        <x:v>112</x:v>
      </x:c>
      <x:c r="N2271" s="6">
        <x:v>1</x:v>
      </x:c>
      <x:c r="O2271" s="7">
        <x:v>331.16000000000003</x:v>
      </x:c>
      <x:c r="P2271" s="8">
        <x:v>0</x:v>
      </x:c>
      <x:c r="Q2271" s="7">
        <x:v>195.84</x:v>
      </x:c>
      <x:c r="R2271" s="7">
        <x:v>331.16000000000003</x:v>
      </x:c>
      <x:c r="S2271" s="5" t="s">
        <x:v>49</x:v>
      </x:c>
      <x:c r="T2271" s="7">
        <x:v>142518.87</x:v>
      </x:c>
      <x:c r="U2271" s="6"/>
      <x:c r="V2271" s="6"/>
      <x:c r="W2271" s="5" t="s">
        <x:v>50</x:v>
      </x:c>
      <x:c r="X2271" s="5" t="s">
        <x:v>80</x:v>
      </x:c>
    </x:row>
    <x:row r="2272">
      <x:c r="A2272" s="5" t="s">
        <x:v>3896</x:v>
      </x:c>
      <x:c r="B2272" s="5">
        <x:v>45771</x:v>
      </x:c>
      <x:c r="C2272" s="5" t="s">
        <x:v>283</x:v>
      </x:c>
      <x:c r="D2272" s="5" t="s">
        <x:v>284</x:v>
      </x:c>
      <x:c r="E2272" s="5" t="s">
        <x:v>55</x:v>
      </x:c>
      <x:c r="F2272" s="5" t="s">
        <x:v>56</x:v>
      </x:c>
      <x:c r="G2272" s="5" t="s">
        <x:v>3897</x:v>
      </x:c>
      <x:c r="H2272" s="5" t="s">
        <x:v>58</x:v>
      </x:c>
      <x:c r="I2272" s="5" t="s">
        <x:v>1024</x:v>
      </x:c>
      <x:c r="J2272" s="5" t="s">
        <x:v>74</x:v>
      </x:c>
      <x:c r="K2272" s="5" t="s">
        <x:v>117</x:v>
      </x:c>
      <x:c r="L2272" s="5" t="s">
        <x:v>94</x:v>
      </x:c>
      <x:c r="M2272" s="5" t="s">
        <x:v>125</x:v>
      </x:c>
      <x:c r="N2272" s="6">
        <x:v>1</x:v>
      </x:c>
      <x:c r="O2272" s="7">
        <x:v>57.310000000000002</x:v>
      </x:c>
      <x:c r="P2272" s="8">
        <x:v>0</x:v>
      </x:c>
      <x:c r="Q2272" s="7">
        <x:v>37.18</x:v>
      </x:c>
      <x:c r="R2272" s="7">
        <x:v>57.310000000000002</x:v>
      </x:c>
      <x:c r="S2272" s="5" t="s">
        <x:v>49</x:v>
      </x:c>
      <x:c r="T2272" s="7">
        <x:v>90076.059999999998</x:v>
      </x:c>
      <x:c r="U2272" s="6"/>
      <x:c r="V2272" s="6"/>
      <x:c r="W2272" s="5" t="s">
        <x:v>50</x:v>
      </x:c>
      <x:c r="X2272" s="5" t="s">
        <x:v>70</x:v>
      </x:c>
    </x:row>
    <x:row r="2273">
      <x:c r="A2273" s="5" t="s">
        <x:v>3898</x:v>
      </x:c>
      <x:c r="B2273" s="5">
        <x:v>45339</x:v>
      </x:c>
      <x:c r="C2273" s="5" t="s">
        <x:v>216</x:v>
      </x:c>
      <x:c r="D2273" s="5" t="s">
        <x:v>217</x:v>
      </x:c>
      <x:c r="E2273" s="5" t="s">
        <x:v>40</x:v>
      </x:c>
      <x:c r="F2273" s="5" t="s">
        <x:v>102</x:v>
      </x:c>
      <x:c r="G2273" s="5" t="s">
        <x:v>3569</x:v>
      </x:c>
      <x:c r="H2273" s="5" t="s">
        <x:v>58</x:v>
      </x:c>
      <x:c r="I2273" s="5" t="s">
        <x:v>147</x:v>
      </x:c>
      <x:c r="J2273" s="5" t="s">
        <x:v>93</x:v>
      </x:c>
      <x:c r="K2273" s="5" t="s">
        <x:v>61</x:v>
      </x:c>
      <x:c r="L2273" s="5" t="s">
        <x:v>16</x:v>
      </x:c>
      <x:c r="M2273" s="5" t="s">
        <x:v>275</x:v>
      </x:c>
      <x:c r="N2273" s="6">
        <x:v>-2</x:v>
      </x:c>
      <x:c r="O2273" s="7">
        <x:v>26.399999999999999</x:v>
      </x:c>
      <x:c r="P2273" s="8">
        <x:v>0.14999999999999999</x:v>
      </x:c>
      <x:c r="Q2273" s="7">
        <x:v>17.789999999999999</x:v>
      </x:c>
      <x:c r="R2273" s="7">
        <x:v>-44.880000000000003</x:v>
      </x:c>
      <x:c r="S2273" s="5" t="s">
        <x:v>49</x:v>
      </x:c>
      <x:c r="T2273" s="7">
        <x:v>195044.23000000001</x:v>
      </x:c>
      <x:c r="U2273" s="6"/>
      <x:c r="V2273" s="6"/>
      <x:c r="W2273" s="5" t="s">
        <x:v>96</x:v>
      </x:c>
      <x:c r="X2273" s="5" t="s">
        <x:v>80</x:v>
      </x:c>
    </x:row>
    <x:row r="2274">
      <x:c r="A2274" s="5" t="s">
        <x:v>3899</x:v>
      </x:c>
      <x:c r="B2274" s="5">
        <x:v>45863</x:v>
      </x:c>
      <x:c r="C2274" s="5" t="s">
        <x:v>247</x:v>
      </x:c>
      <x:c r="D2274" s="5" t="s">
        <x:v>248</x:v>
      </x:c>
      <x:c r="E2274" s="5" t="s">
        <x:v>40</x:v>
      </x:c>
      <x:c r="F2274" s="5" t="s">
        <x:v>102</x:v>
      </x:c>
      <x:c r="G2274" s="5" t="s">
        <x:v>2757</x:v>
      </x:c>
      <x:c r="H2274" s="5" t="s">
        <x:v>78</x:v>
      </x:c>
      <x:c r="I2274" s="5" t="s">
        <x:v>265</x:v>
      </x:c>
      <x:c r="J2274" s="5" t="s">
        <x:v>45</x:v>
      </x:c>
      <x:c r="K2274" s="5" t="s">
        <x:v>86</x:v>
      </x:c>
      <x:c r="L2274" s="5" t="s">
        <x:v>47</x:v>
      </x:c>
      <x:c r="M2274" s="5" t="s">
        <x:v>329</x:v>
      </x:c>
      <x:c r="N2274" s="6">
        <x:v>1</x:v>
      </x:c>
      <x:c r="O2274" s="7">
        <x:v>144.66</x:v>
      </x:c>
      <x:c r="P2274" s="8">
        <x:v>0.25</x:v>
      </x:c>
      <x:c r="Q2274" s="7">
        <x:v>75.129999999999995</x:v>
      </x:c>
      <x:c r="R2274" s="7">
        <x:v>108.5</x:v>
      </x:c>
      <x:c r="S2274" s="5" t="s">
        <x:v>49</x:v>
      </x:c>
      <x:c r="T2274" s="7">
        <x:v>68536.440000000002</x:v>
      </x:c>
      <x:c r="U2274" s="6"/>
      <x:c r="V2274" s="6"/>
      <x:c r="W2274" s="5" t="s">
        <x:v>50</x:v>
      </x:c>
      <x:c r="X2274" s="5" t="s">
        <x:v>97</x:v>
      </x:c>
    </x:row>
    <x:row r="2275">
      <x:c r="A2275" s="5" t="s">
        <x:v>3900</x:v>
      </x:c>
      <x:c r="B2275" s="5">
        <x:v>45961</x:v>
      </x:c>
      <x:c r="C2275" s="5" t="s">
        <x:v>138</x:v>
      </x:c>
      <x:c r="D2275" s="5" t="s">
        <x:v>139</x:v>
      </x:c>
      <x:c r="E2275" s="5" t="s">
        <x:v>90</x:v>
      </x:c>
      <x:c r="F2275" s="5" t="s">
        <x:v>41</x:v>
      </x:c>
      <x:c r="G2275" s="5" t="s">
        <x:v>1806</x:v>
      </x:c>
      <x:c r="H2275" s="5" t="s">
        <x:v>43</x:v>
      </x:c>
      <x:c r="I2275" s="5" t="s">
        <x:v>291</x:v>
      </x:c>
      <x:c r="J2275" s="5" t="s">
        <x:v>74</x:v>
      </x:c>
      <x:c r="K2275" s="5" t="s">
        <x:v>86</x:v>
      </x:c>
      <x:c r="L2275" s="5" t="s">
        <x:v>16</x:v>
      </x:c>
      <x:c r="M2275" s="5" t="s">
        <x:v>122</x:v>
      </x:c>
      <x:c r="N2275" s="6">
        <x:v>1</x:v>
      </x:c>
      <x:c r="O2275" s="7">
        <x:v>32.549999999999997</x:v>
      </x:c>
      <x:c r="P2275" s="8">
        <x:v>0</x:v>
      </x:c>
      <x:c r="Q2275" s="7">
        <x:v>17.600000000000001</x:v>
      </x:c>
      <x:c r="R2275" s="7">
        <x:v>32.549999999999997</x:v>
      </x:c>
      <x:c r="S2275" s="5" t="s">
        <x:v>49</x:v>
      </x:c>
      <x:c r="T2275" s="7">
        <x:v>126153.61</x:v>
      </x:c>
      <x:c r="U2275" s="6"/>
      <x:c r="V2275" s="6"/>
      <x:c r="W2275" s="5" t="s">
        <x:v>50</x:v>
      </x:c>
      <x:c r="X2275" s="5" t="s">
        <x:v>51</x:v>
      </x:c>
    </x:row>
    <x:row r="2276">
      <x:c r="A2276" s="5" t="s">
        <x:v>3901</x:v>
      </x:c>
      <x:c r="B2276" s="5">
        <x:v>46082</x:v>
      </x:c>
      <x:c r="C2276" s="5" t="s">
        <x:v>162</x:v>
      </x:c>
      <x:c r="D2276" s="5" t="s">
        <x:v>163</x:v>
      </x:c>
      <x:c r="E2276" s="5" t="s">
        <x:v>40</x:v>
      </x:c>
      <x:c r="F2276" s="5" t="s">
        <x:v>158</x:v>
      </x:c>
      <x:c r="G2276" s="5" t="s">
        <x:v>1371</x:v>
      </x:c>
      <x:c r="H2276" s="5" t="s">
        <x:v>78</x:v>
      </x:c>
      <x:c r="I2276" s="5" t="s">
        <x:v>265</x:v>
      </x:c>
      <x:c r="J2276" s="5" t="s">
        <x:v>45</x:v>
      </x:c>
      <x:c r="K2276" s="5" t="s">
        <x:v>86</x:v>
      </x:c>
      <x:c r="L2276" s="5" t="s">
        <x:v>94</x:v>
      </x:c>
      <x:c r="M2276" s="5" t="s">
        <x:v>275</x:v>
      </x:c>
      <x:c r="N2276" s="6">
        <x:v>8</x:v>
      </x:c>
      <x:c r="O2276" s="7">
        <x:v>139.50999999999999</x:v>
      </x:c>
      <x:c r="P2276" s="8">
        <x:v>0</x:v>
      </x:c>
      <x:c r="Q2276" s="7">
        <x:v>75.129999999999995</x:v>
      </x:c>
      <x:c r="R2276" s="7">
        <x:v>1116.0799999999999</x:v>
      </x:c>
      <x:c r="S2276" s="5" t="s">
        <x:v>49</x:v>
      </x:c>
      <x:c r="T2276" s="7">
        <x:v>99817.529999999999</x:v>
      </x:c>
      <x:c r="U2276" s="6"/>
      <x:c r="V2276" s="6"/>
      <x:c r="W2276" s="5" t="s">
        <x:v>50</x:v>
      </x:c>
      <x:c r="X2276" s="5" t="s">
        <x:v>51</x:v>
      </x:c>
    </x:row>
    <x:row r="2277">
      <x:c r="A2277" s="5" t="s">
        <x:v>3902</x:v>
      </x:c>
      <x:c r="B2277" s="5">
        <x:v>45516</x:v>
      </x:c>
      <x:c r="C2277" s="5" t="s">
        <x:v>247</x:v>
      </x:c>
      <x:c r="D2277" s="5" t="s">
        <x:v>248</x:v>
      </x:c>
      <x:c r="E2277" s="5" t="s">
        <x:v>40</x:v>
      </x:c>
      <x:c r="F2277" s="5" t="s">
        <x:v>102</x:v>
      </x:c>
      <x:c r="G2277" s="5" t="s">
        <x:v>3903</x:v>
      </x:c>
      <x:c r="H2277" s="5" t="s">
        <x:v>78</x:v>
      </x:c>
      <x:c r="I2277" s="5" t="s">
        <x:v>706</x:v>
      </x:c>
      <x:c r="J2277" s="5" t="s">
        <x:v>45</x:v>
      </x:c>
      <x:c r="K2277" s="5" t="s">
        <x:v>117</x:v>
      </x:c>
      <x:c r="L2277" s="5" t="s">
        <x:v>16</x:v>
      </x:c>
      <x:c r="M2277" s="5" t="s">
        <x:v>266</x:v>
      </x:c>
      <x:c r="N2277" s="6">
        <x:v>1</x:v>
      </x:c>
      <x:c r="O2277" s="7">
        <x:v>653.57000000000005</x:v>
      </x:c>
      <x:c r="P2277" s="8">
        <x:v>0</x:v>
      </x:c>
      <x:c r="Q2277" s="7">
        <x:v>426.80000000000001</x:v>
      </x:c>
      <x:c r="R2277" s="7">
        <x:v>653.57000000000005</x:v>
      </x:c>
      <x:c r="S2277" s="5" t="s">
        <x:v>49</x:v>
      </x:c>
      <x:c r="T2277" s="7">
        <x:v>171916.69</x:v>
      </x:c>
      <x:c r="U2277" s="6"/>
      <x:c r="V2277" s="6"/>
      <x:c r="W2277" s="5" t="s">
        <x:v>50</x:v>
      </x:c>
      <x:c r="X2277" s="5" t="s">
        <x:v>97</x:v>
      </x:c>
    </x:row>
    <x:row r="2278">
      <x:c r="A2278" s="5" t="s">
        <x:v>3904</x:v>
      </x:c>
      <x:c r="B2278" s="5">
        <x:v>45396</x:v>
      </x:c>
      <x:c r="C2278" s="5" t="s">
        <x:v>127</x:v>
      </x:c>
      <x:c r="D2278" s="5" t="s">
        <x:v>128</x:v>
      </x:c>
      <x:c r="E2278" s="5" t="s">
        <x:v>55</x:v>
      </x:c>
      <x:c r="F2278" s="5" t="s">
        <x:v>41</x:v>
      </x:c>
      <x:c r="G2278" s="5" t="s">
        <x:v>3905</x:v>
      </x:c>
      <x:c r="H2278" s="5" t="s">
        <x:v>78</x:v>
      </x:c>
      <x:c r="I2278" s="5" t="s">
        <x:v>261</x:v>
      </x:c>
      <x:c r="J2278" s="5" t="s">
        <x:v>116</x:v>
      </x:c>
      <x:c r="K2278" s="5" t="s">
        <x:v>61</x:v>
      </x:c>
      <x:c r="L2278" s="5" t="s">
        <x:v>583</x:v>
      </x:c>
      <x:c r="M2278" s="5" t="s">
        <x:v>125</x:v>
      </x:c>
      <x:c r="N2278" s="6">
        <x:v>1</x:v>
      </x:c>
      <x:c r="O2278" s="7">
        <x:v>188.06999999999999</x:v>
      </x:c>
      <x:c r="P2278" s="8">
        <x:v>0.25</x:v>
      </x:c>
      <x:c r="Q2278" s="7">
        <x:v>98.629999999999995</x:v>
      </x:c>
      <x:c r="R2278" s="7">
        <x:v>141.05000000000001</x:v>
      </x:c>
      <x:c r="S2278" s="5" t="s">
        <x:v>49</x:v>
      </x:c>
      <x:c r="T2278" s="7">
        <x:v>94764.809999999998</x:v>
      </x:c>
      <x:c r="U2278" s="6">
        <x:v>0</x:v>
      </x:c>
      <x:c r="V2278" s="6">
        <x:v>19</x:v>
      </x:c>
      <x:c r="W2278" s="5" t="s">
        <x:v>50</x:v>
      </x:c>
      <x:c r="X2278" s="5" t="s">
        <x:v>51</x:v>
      </x:c>
    </x:row>
    <x:row r="2279">
      <x:c r="A2279" s="5" t="s">
        <x:v>3906</x:v>
      </x:c>
      <x:c r="B2279" s="5">
        <x:v>45796</x:v>
      </x:c>
      <x:c r="C2279" s="5" t="s">
        <x:v>178</x:v>
      </x:c>
      <x:c r="D2279" s="5" t="s">
        <x:v>179</x:v>
      </x:c>
      <x:c r="E2279" s="5" t="s">
        <x:v>90</x:v>
      </x:c>
      <x:c r="F2279" s="5" t="s">
        <x:v>66</x:v>
      </x:c>
      <x:c r="G2279" s="5" t="s">
        <x:v>3897</x:v>
      </x:c>
      <x:c r="H2279" s="5" t="s">
        <x:v>58</x:v>
      </x:c>
      <x:c r="I2279" s="5" t="s">
        <x:v>836</x:v>
      </x:c>
      <x:c r="J2279" s="5" t="s">
        <x:v>45</x:v>
      </x:c>
      <x:c r="K2279" s="5" t="s">
        <x:v>46</x:v>
      </x:c>
      <x:c r="L2279" s="5" t="s">
        <x:v>94</x:v>
      </x:c>
      <x:c r="M2279" s="5" t="s">
        <x:v>258</x:v>
      </x:c>
      <x:c r="N2279" s="6">
        <x:v>1</x:v>
      </x:c>
      <x:c r="O2279" s="7">
        <x:v>238.55000000000001</x:v>
      </x:c>
      <x:c r="P2279" s="8">
        <x:v>5.0000000000000003e-002</x:v>
      </x:c>
      <x:c r="Q2279" s="7">
        <x:v>123.70999999999999</x:v>
      </x:c>
      <x:c r="R2279" s="7">
        <x:v>226.62</x:v>
      </x:c>
      <x:c r="S2279" s="5" t="s">
        <x:v>49</x:v>
      </x:c>
      <x:c r="T2279" s="7">
        <x:v>91389.729999999996</x:v>
      </x:c>
      <x:c r="U2279" s="6"/>
      <x:c r="V2279" s="6"/>
      <x:c r="W2279" s="5" t="s">
        <x:v>50</x:v>
      </x:c>
      <x:c r="X2279" s="5" t="s">
        <x:v>97</x:v>
      </x:c>
    </x:row>
    <x:row r="2280">
      <x:c r="A2280" s="5" t="s">
        <x:v>3907</x:v>
      </x:c>
      <x:c r="B2280" s="5">
        <x:v>45470</x:v>
      </x:c>
      <x:c r="C2280" s="5" t="s">
        <x:v>162</x:v>
      </x:c>
      <x:c r="D2280" s="5" t="s">
        <x:v>163</x:v>
      </x:c>
      <x:c r="E2280" s="5" t="s">
        <x:v>40</x:v>
      </x:c>
      <x:c r="F2280" s="5" t="s">
        <x:v>158</x:v>
      </x:c>
      <x:c r="G2280" s="5" t="s">
        <x:v>3057</x:v>
      </x:c>
      <x:c r="H2280" s="5" t="s">
        <x:v>78</x:v>
      </x:c>
      <x:c r="I2280" s="5" t="s">
        <x:v>687</x:v>
      </x:c>
      <x:c r="J2280" s="5" t="s">
        <x:v>93</x:v>
      </x:c>
      <x:c r="K2280" s="5" t="s">
        <x:v>117</x:v>
      </x:c>
      <x:c r="L2280" s="5" t="s">
        <x:v>47</x:v>
      </x:c>
      <x:c r="M2280" s="5" t="s">
        <x:v>106</x:v>
      </x:c>
      <x:c r="N2280" s="6">
        <x:v>1</x:v>
      </x:c>
      <x:c r="O2280" s="7">
        <x:v>52.82</x:v>
      </x:c>
      <x:c r="P2280" s="8">
        <x:v>0.20000000000000001</x:v>
      </x:c>
      <x:c r="Q2280" s="7">
        <x:v>36.490000000000002</x:v>
      </x:c>
      <x:c r="R2280" s="7">
        <x:v>42.259999999999998</x:v>
      </x:c>
      <x:c r="S2280" s="5" t="s">
        <x:v>49</x:v>
      </x:c>
      <x:c r="T2280" s="7">
        <x:v>65639.479999999996</x:v>
      </x:c>
      <x:c r="U2280" s="6"/>
      <x:c r="V2280" s="6"/>
      <x:c r="W2280" s="5" t="s">
        <x:v>50</x:v>
      </x:c>
      <x:c r="X2280" s="5" t="s">
        <x:v>80</x:v>
      </x:c>
    </x:row>
    <x:row r="2281">
      <x:c r="A2281" s="5" t="s">
        <x:v>3908</x:v>
      </x:c>
      <x:c r="B2281" s="5">
        <x:v>45538</x:v>
      </x:c>
      <x:c r="C2281" s="5" t="s">
        <x:v>340</x:v>
      </x:c>
      <x:c r="D2281" s="5" t="s">
        <x:v>341</x:v>
      </x:c>
      <x:c r="E2281" s="5" t="s">
        <x:v>55</x:v>
      </x:c>
      <x:c r="F2281" s="5" t="s">
        <x:v>66</x:v>
      </x:c>
      <x:c r="G2281" s="5" t="s">
        <x:v>2775</x:v>
      </x:c>
      <x:c r="H2281" s="5" t="s">
        <x:v>58</x:v>
      </x:c>
      <x:c r="I2281" s="5" t="s">
        <x:v>933</x:v>
      </x:c>
      <x:c r="J2281" s="5" t="s">
        <x:v>116</x:v>
      </x:c>
      <x:c r="K2281" s="5" t="s">
        <x:v>117</x:v>
      </x:c>
      <x:c r="L2281" s="5" t="s">
        <x:v>16</x:v>
      </x:c>
      <x:c r="M2281" s="5" t="s">
        <x:v>125</x:v>
      </x:c>
      <x:c r="N2281" s="6">
        <x:v>1</x:v>
      </x:c>
      <x:c r="O2281" s="7">
        <x:v>308.52999999999997</x:v>
      </x:c>
      <x:c r="P2281" s="8">
        <x:v>0.25</x:v>
      </x:c>
      <x:c r="Q2281" s="7">
        <x:v>218.34</x:v>
      </x:c>
      <x:c r="R2281" s="7">
        <x:v>231.40000000000001</x:v>
      </x:c>
      <x:c r="S2281" s="5" t="s">
        <x:v>49</x:v>
      </x:c>
      <x:c r="T2281" s="7">
        <x:v>131308.42999999999</x:v>
      </x:c>
      <x:c r="U2281" s="6"/>
      <x:c r="V2281" s="6"/>
      <x:c r="W2281" s="5" t="s">
        <x:v>50</x:v>
      </x:c>
      <x:c r="X2281" s="5" t="s">
        <x:v>80</x:v>
      </x:c>
    </x:row>
    <x:row r="2282">
      <x:c r="A2282" s="5" t="s">
        <x:v>3909</x:v>
      </x:c>
      <x:c r="B2282" s="5">
        <x:v>45745</x:v>
      </x:c>
      <x:c r="C2282" s="5" t="s">
        <x:v>53</x:v>
      </x:c>
      <x:c r="D2282" s="5" t="s">
        <x:v>54</x:v>
      </x:c>
      <x:c r="E2282" s="5" t="s">
        <x:v>55</x:v>
      </x:c>
      <x:c r="F2282" s="5" t="s">
        <x:v>56</x:v>
      </x:c>
      <x:c r="G2282" s="5" t="s">
        <x:v>3510</x:v>
      </x:c>
      <x:c r="H2282" s="5" t="s">
        <x:v>104</x:v>
      </x:c>
      <x:c r="I2282" s="5" t="s">
        <x:v>160</x:v>
      </x:c>
      <x:c r="J2282" s="5" t="s">
        <x:v>60</x:v>
      </x:c>
      <x:c r="K2282" s="5" t="s">
        <x:v>117</x:v>
      </x:c>
      <x:c r="L2282" s="5" t="s">
        <x:v>16</x:v>
      </x:c>
      <x:c r="M2282" s="5" t="s">
        <x:v>122</x:v>
      </x:c>
      <x:c r="N2282" s="6">
        <x:v>5</x:v>
      </x:c>
      <x:c r="O2282" s="7">
        <x:v>237.36000000000001</x:v>
      </x:c>
      <x:c r="P2282" s="8">
        <x:v>0</x:v>
      </x:c>
      <x:c r="Q2282" s="7">
        <x:v>154.81999999999999</x:v>
      </x:c>
      <x:c r="R2282" s="7">
        <x:v>1186.8</x:v>
      </x:c>
      <x:c r="S2282" s="5" t="s">
        <x:v>49</x:v>
      </x:c>
      <x:c r="T2282" s="7">
        <x:v>162113.92999999999</x:v>
      </x:c>
      <x:c r="U2282" s="6"/>
      <x:c r="V2282" s="6"/>
      <x:c r="W2282" s="5" t="s">
        <x:v>50</x:v>
      </x:c>
      <x:c r="X2282" s="5" t="s">
        <x:v>80</x:v>
      </x:c>
    </x:row>
    <x:row r="2283">
      <x:c r="A2283" s="5" t="s">
        <x:v>3910</x:v>
      </x:c>
      <x:c r="B2283" s="5">
        <x:v>45643</x:v>
      </x:c>
      <x:c r="C2283" s="5" t="s">
        <x:v>194</x:v>
      </x:c>
      <x:c r="D2283" s="5" t="s">
        <x:v>195</x:v>
      </x:c>
      <x:c r="E2283" s="5" t="s">
        <x:v>90</x:v>
      </x:c>
      <x:c r="F2283" s="5" t="s">
        <x:v>158</x:v>
      </x:c>
      <x:c r="G2283" s="5" t="s">
        <x:v>885</x:v>
      </x:c>
      <x:c r="H2283" s="5" t="s">
        <x:v>58</x:v>
      </x:c>
      <x:c r="I2283" s="5" t="s">
        <x:v>1094</x:v>
      </x:c>
      <x:c r="J2283" s="5" t="s">
        <x:v>116</x:v>
      </x:c>
      <x:c r="K2283" s="5" t="s">
        <x:v>61</x:v>
      </x:c>
      <x:c r="L2283" s="5" t="s">
        <x:v>94</x:v>
      </x:c>
      <x:c r="M2283" s="5" t="s">
        <x:v>329</x:v>
      </x:c>
      <x:c r="N2283" s="6">
        <x:v>1</x:v>
      </x:c>
      <x:c r="O2283" s="7">
        <x:v>153.08000000000001</x:v>
      </x:c>
      <x:c r="P2283" s="8">
        <x:v>20</x:v>
      </x:c>
      <x:c r="Q2283" s="7">
        <x:v>92.340000000000003</x:v>
      </x:c>
      <x:c r="R2283" s="7">
        <x:v>122.45999999999999</x:v>
      </x:c>
      <x:c r="S2283" s="5" t="s">
        <x:v>49</x:v>
      </x:c>
      <x:c r="T2283" s="7">
        <x:v>65168.830000000002</x:v>
      </x:c>
      <x:c r="U2283" s="6"/>
      <x:c r="V2283" s="6"/>
      <x:c r="W2283" s="5" t="s">
        <x:v>50</x:v>
      </x:c>
      <x:c r="X2283" s="5" t="s">
        <x:v>80</x:v>
      </x:c>
    </x:row>
    <x:row r="2284">
      <x:c r="A2284" s="5" t="s">
        <x:v>3911</x:v>
      </x:c>
      <x:c r="B2284" s="5">
        <x:v>45641</x:v>
      </x:c>
      <x:c r="C2284" s="5" t="s">
        <x:v>194</x:v>
      </x:c>
      <x:c r="D2284" s="5" t="s">
        <x:v>195</x:v>
      </x:c>
      <x:c r="E2284" s="5" t="s">
        <x:v>90</x:v>
      </x:c>
      <x:c r="F2284" s="5" t="s">
        <x:v>158</x:v>
      </x:c>
      <x:c r="G2284" s="5" t="s">
        <x:v>625</x:v>
      </x:c>
      <x:c r="H2284" s="5" t="s">
        <x:v>58</x:v>
      </x:c>
      <x:c r="I2284" s="5" t="s">
        <x:v>165</x:v>
      </x:c>
      <x:c r="J2284" s="5" t="s">
        <x:v>93</x:v>
      </x:c>
      <x:c r="K2284" s="5" t="s">
        <x:v>46</x:v>
      </x:c>
      <x:c r="L2284" s="5" t="s">
        <x:v>47</x:v>
      </x:c>
      <x:c r="M2284" s="5" t="s">
        <x:v>384</x:v>
      </x:c>
      <x:c r="N2284" s="6">
        <x:v>1</x:v>
      </x:c>
      <x:c r="O2284" s="7">
        <x:v>45.009999999999998</x:v>
      </x:c>
      <x:c r="P2284" s="8">
        <x:v>0.14999999999999999</x:v>
      </x:c>
      <x:c r="Q2284" s="7">
        <x:v>33.380000000000003</x:v>
      </x:c>
      <x:c r="R2284" s="7">
        <x:v>38.259999999999998</x:v>
      </x:c>
      <x:c r="S2284" s="5" t="s">
        <x:v>49</x:v>
      </x:c>
      <x:c r="T2284" s="7">
        <x:v>74346.020000000004</x:v>
      </x:c>
      <x:c r="U2284" s="6"/>
      <x:c r="V2284" s="6"/>
      <x:c r="W2284" s="5" t="s">
        <x:v>50</x:v>
      </x:c>
      <x:c r="X2284" s="5" t="s">
        <x:v>80</x:v>
      </x:c>
    </x:row>
    <x:row r="2285">
      <x:c r="A2285" s="5" t="s">
        <x:v>3912</x:v>
      </x:c>
      <x:c r="B2285" s="5">
        <x:v>45893</x:v>
      </x:c>
      <x:c r="C2285" s="5" t="s">
        <x:v>108</x:v>
      </x:c>
      <x:c r="D2285" s="5" t="s">
        <x:v>109</x:v>
      </x:c>
      <x:c r="E2285" s="5" t="s">
        <x:v>90</x:v>
      </x:c>
      <x:c r="F2285" s="5" t="s">
        <x:v>102</x:v>
      </x:c>
      <x:c r="G2285" s="5" t="s">
        <x:v>600</x:v>
      </x:c>
      <x:c r="H2285" s="5" t="s">
        <x:v>58</x:v>
      </x:c>
      <x:c r="I2285" s="5" t="s">
        <x:v>648</x:v>
      </x:c>
      <x:c r="J2285" s="5" t="s">
        <x:v>93</x:v>
      </x:c>
      <x:c r="K2285" s="5" t="s">
        <x:v>61</x:v>
      </x:c>
      <x:c r="L2285" s="5" t="s">
        <x:v>16</x:v>
      </x:c>
      <x:c r="M2285" s="5" t="s">
        <x:v>489</x:v>
      </x:c>
      <x:c r="N2285" s="6">
        <x:v>1</x:v>
      </x:c>
      <x:c r="O2285" s="7">
        <x:v>38.310000000000002</x:v>
      </x:c>
      <x:c r="P2285" s="8">
        <x:v>0.20000000000000001</x:v>
      </x:c>
      <x:c r="Q2285" s="7">
        <x:v>29.219999999999999</x:v>
      </x:c>
      <x:c r="R2285" s="7">
        <x:v>30.649999999999999</x:v>
      </x:c>
      <x:c r="S2285" s="5" t="s">
        <x:v>49</x:v>
      </x:c>
      <x:c r="T2285" s="7">
        <x:v>182379.04999999999</x:v>
      </x:c>
      <x:c r="U2285" s="6"/>
      <x:c r="V2285" s="6"/>
      <x:c r="W2285" s="5" t="s">
        <x:v>50</x:v>
      </x:c>
      <x:c r="X2285" s="5" t="s">
        <x:v>97</x:v>
      </x:c>
    </x:row>
    <x:row r="2286">
      <x:c r="A2286" s="5" t="s">
        <x:v>3913</x:v>
      </x:c>
      <x:c r="B2286" s="5">
        <x:v>45899</x:v>
      </x:c>
      <x:c r="C2286" s="5" t="s">
        <x:v>200</x:v>
      </x:c>
      <x:c r="D2286" s="5" t="s">
        <x:v>201</x:v>
      </x:c>
      <x:c r="E2286" s="5" t="s">
        <x:v>40</x:v>
      </x:c>
      <x:c r="F2286" s="5" t="s">
        <x:v>158</x:v>
      </x:c>
      <x:c r="G2286" s="5" t="s">
        <x:v>3116</x:v>
      </x:c>
      <x:c r="H2286" s="5" t="s">
        <x:v>104</x:v>
      </x:c>
      <x:c r="I2286" s="5" t="s">
        <x:v>173</x:v>
      </x:c>
      <x:c r="J2286" s="5" t="s">
        <x:v>60</x:v>
      </x:c>
      <x:c r="K2286" s="5" t="s">
        <x:v>46</x:v>
      </x:c>
      <x:c r="L2286" s="5" t="s">
        <x:v>47</x:v>
      </x:c>
      <x:c r="M2286" s="5" t="s">
        <x:v>262</x:v>
      </x:c>
      <x:c r="N2286" s="6">
        <x:v>-1</x:v>
      </x:c>
      <x:c r="O2286" s="7">
        <x:v>273.10000000000002</x:v>
      </x:c>
      <x:c r="P2286" s="8">
        <x:v>0.25</x:v>
      </x:c>
      <x:c r="Q2286" s="7">
        <x:v>181.5</x:v>
      </x:c>
      <x:c r="R2286" s="7">
        <x:v>-204.83000000000001</x:v>
      </x:c>
      <x:c r="S2286" s="5" t="s">
        <x:v>49</x:v>
      </x:c>
      <x:c r="T2286" s="7">
        <x:v>66587.179999999993</x:v>
      </x:c>
      <x:c r="U2286" s="6"/>
      <x:c r="V2286" s="6"/>
      <x:c r="W2286" s="5" t="s">
        <x:v>96</x:v>
      </x:c>
      <x:c r="X2286" s="5" t="s">
        <x:v>97</x:v>
      </x:c>
    </x:row>
    <x:row r="2287">
      <x:c r="A2287" s="5" t="s">
        <x:v>3914</x:v>
      </x:c>
      <x:c r="B2287" s="5">
        <x:v>46166</x:v>
      </x:c>
      <x:c r="C2287" s="5" t="s">
        <x:v>38</x:v>
      </x:c>
      <x:c r="D2287" s="5" t="s">
        <x:v>39</x:v>
      </x:c>
      <x:c r="E2287" s="5" t="s">
        <x:v>40</x:v>
      </x:c>
      <x:c r="F2287" s="5" t="s">
        <x:v>848</x:v>
      </x:c>
      <x:c r="G2287" s="5" t="s">
        <x:v>2496</x:v>
      </x:c>
      <x:c r="H2287" s="5" t="s">
        <x:v>104</x:v>
      </x:c>
      <x:c r="I2287" s="5" t="s">
        <x:v>188</x:v>
      </x:c>
      <x:c r="J2287" s="5" t="s">
        <x:v>45</x:v>
      </x:c>
      <x:c r="K2287" s="5" t="s">
        <x:v>61</x:v>
      </x:c>
      <x:c r="L2287" s="5" t="s">
        <x:v>16</x:v>
      </x:c>
      <x:c r="M2287" s="5" t="s">
        <x:v>69</x:v>
      </x:c>
      <x:c r="N2287" s="6">
        <x:v>1</x:v>
      </x:c>
      <x:c r="O2287" s="7">
        <x:v>339.02999999999997</x:v>
      </x:c>
      <x:c r="P2287" s="8">
        <x:v>0.25</x:v>
      </x:c>
      <x:c r="Q2287" s="7">
        <x:v>170.34</x:v>
      </x:c>
      <x:c r="R2287" s="7">
        <x:v>254.27000000000001</x:v>
      </x:c>
      <x:c r="S2287" s="5" t="s">
        <x:v>49</x:v>
      </x:c>
      <x:c r="T2287" s="7">
        <x:v>158572.73000000001</x:v>
      </x:c>
      <x:c r="U2287" s="6"/>
      <x:c r="V2287" s="6"/>
      <x:c r="W2287" s="5" t="s">
        <x:v>50</x:v>
      </x:c>
      <x:c r="X2287" s="5" t="s">
        <x:v>97</x:v>
      </x:c>
    </x:row>
    <x:row r="2288">
      <x:c r="A2288" s="5" t="s">
        <x:v>3915</x:v>
      </x:c>
      <x:c r="B2288" s="5">
        <x:v>46096</x:v>
      </x:c>
      <x:c r="C2288" s="5" t="s">
        <x:v>340</x:v>
      </x:c>
      <x:c r="D2288" s="5" t="s">
        <x:v>341</x:v>
      </x:c>
      <x:c r="E2288" s="5" t="s">
        <x:v>55</x:v>
      </x:c>
      <x:c r="F2288" s="5" t="s">
        <x:v>66</x:v>
      </x:c>
      <x:c r="G2288" s="5" t="s">
        <x:v>3916</x:v>
      </x:c>
      <x:c r="H2288" s="5" t="s">
        <x:v>104</x:v>
      </x:c>
      <x:c r="I2288" s="5" t="s">
        <x:v>338</x:v>
      </x:c>
      <x:c r="J2288" s="5" t="s">
        <x:v>60</x:v>
      </x:c>
      <x:c r="K2288" s="5" t="s">
        <x:v>61</x:v>
      </x:c>
      <x:c r="L2288" s="5" t="s">
        <x:v>47</x:v>
      </x:c>
      <x:c r="M2288" s="5" t="s">
        <x:v>125</x:v>
      </x:c>
      <x:c r="N2288" s="6">
        <x:v>1</x:v>
      </x:c>
      <x:c r="O2288" s="7">
        <x:v>251.03999999999999</x:v>
      </x:c>
      <x:c r="P2288" s="8">
        <x:v>0.20000000000000001</x:v>
      </x:c>
      <x:c r="Q2288" s="7">
        <x:v>150.38999999999999</x:v>
      </x:c>
      <x:c r="R2288" s="7">
        <x:v>200.83000000000001</x:v>
      </x:c>
      <x:c r="S2288" s="5" t="s">
        <x:v>49</x:v>
      </x:c>
      <x:c r="T2288" s="7">
        <x:v>66832.550000000003</x:v>
      </x:c>
      <x:c r="U2288" s="6"/>
      <x:c r="V2288" s="6"/>
      <x:c r="W2288" s="5" t="s">
        <x:v>50</x:v>
      </x:c>
      <x:c r="X2288" s="5" t="s">
        <x:v>51</x:v>
      </x:c>
    </x:row>
    <x:row r="2289">
      <x:c r="A2289" s="5" t="s">
        <x:v>3917</x:v>
      </x:c>
      <x:c r="B2289" s="5">
        <x:v>45571</x:v>
      </x:c>
      <x:c r="C2289" s="5" t="s">
        <x:v>216</x:v>
      </x:c>
      <x:c r="D2289" s="5" t="s">
        <x:v>217</x:v>
      </x:c>
      <x:c r="E2289" s="5" t="s">
        <x:v>40</x:v>
      </x:c>
      <x:c r="F2289" s="5" t="s">
        <x:v>102</x:v>
      </x:c>
      <x:c r="G2289" s="5" t="s">
        <x:v>3918</x:v>
      </x:c>
      <x:c r="H2289" s="5" t="s">
        <x:v>104</x:v>
      </x:c>
      <x:c r="I2289" s="5" t="s">
        <x:v>811</x:v>
      </x:c>
      <x:c r="J2289" s="5" t="s">
        <x:v>74</x:v>
      </x:c>
      <x:c r="K2289" s="5" t="s">
        <x:v>61</x:v>
      </x:c>
      <x:c r="L2289" s="5" t="s">
        <x:v>16</x:v>
      </x:c>
      <x:c r="M2289" s="5" t="s">
        <x:v>376</x:v>
      </x:c>
      <x:c r="N2289" s="6">
        <x:v>6</x:v>
      </x:c>
      <x:c r="O2289" s="7">
        <x:v>89.040000000000006</x:v>
      </x:c>
      <x:c r="P2289" s="8">
        <x:v>0.14999999999999999</x:v>
      </x:c>
      <x:c r="Q2289" s="7">
        <x:v>50.490000000000002</x:v>
      </x:c>
      <x:c r="R2289" s="7">
        <x:v>454.10000000000002</x:v>
      </x:c>
      <x:c r="S2289" s="5" t="s">
        <x:v>49</x:v>
      </x:c>
      <x:c r="T2289" s="7">
        <x:v>130620.69</x:v>
      </x:c>
      <x:c r="U2289" s="6"/>
      <x:c r="V2289" s="6"/>
      <x:c r="W2289" s="5" t="s">
        <x:v>50</x:v>
      </x:c>
      <x:c r="X2289" s="5" t="s">
        <x:v>80</x:v>
      </x:c>
    </x:row>
    <x:row r="2290">
      <x:c r="A2290" s="5" t="s">
        <x:v>3919</x:v>
      </x:c>
      <x:c r="B2290" s="5">
        <x:v>45683</x:v>
      </x:c>
      <x:c r="C2290" s="5" t="s">
        <x:v>64</x:v>
      </x:c>
      <x:c r="D2290" s="5" t="s">
        <x:v>65</x:v>
      </x:c>
      <x:c r="E2290" s="5" t="s">
        <x:v>40</x:v>
      </x:c>
      <x:c r="F2290" s="5" t="s">
        <x:v>66</x:v>
      </x:c>
      <x:c r="G2290" s="5" t="s">
        <x:v>2413</x:v>
      </x:c>
      <x:c r="H2290" s="5" t="s">
        <x:v>104</x:v>
      </x:c>
      <x:c r="I2290" s="5" t="s">
        <x:v>467</x:v>
      </x:c>
      <x:c r="J2290" s="5" t="s">
        <x:v>74</x:v>
      </x:c>
      <x:c r="K2290" s="5" t="s">
        <x:v>61</x:v>
      </x:c>
      <x:c r="L2290" s="5" t="s">
        <x:v>47</x:v>
      </x:c>
      <x:c r="M2290" s="5" t="s">
        <x:v>136</x:v>
      </x:c>
      <x:c r="N2290" s="6">
        <x:v>6</x:v>
      </x:c>
      <x:c r="O2290" s="7">
        <x:v>86.390000000000001</x:v>
      </x:c>
      <x:c r="P2290" s="8">
        <x:v>0.10000000000000001</x:v>
      </x:c>
      <x:c r="Q2290" s="7">
        <x:v>61.450000000000003</x:v>
      </x:c>
      <x:c r="R2290" s="7">
        <x:v>466.50999999999999</x:v>
      </x:c>
      <x:c r="S2290" s="5" t="s">
        <x:v>49</x:v>
      </x:c>
      <x:c r="T2290" s="7">
        <x:v>81106</x:v>
      </x:c>
      <x:c r="U2290" s="6"/>
      <x:c r="V2290" s="6"/>
      <x:c r="W2290" s="5" t="s">
        <x:v>50</x:v>
      </x:c>
      <x:c r="X2290" s="5" t="s">
        <x:v>70</x:v>
      </x:c>
    </x:row>
    <x:row r="2291">
      <x:c r="A2291" s="5" t="s">
        <x:v>3920</x:v>
      </x:c>
      <x:c r="B2291" s="5">
        <x:v>45312</x:v>
      </x:c>
      <x:c r="C2291" s="5" t="s">
        <x:v>216</x:v>
      </x:c>
      <x:c r="D2291" s="5" t="s">
        <x:v>217</x:v>
      </x:c>
      <x:c r="E2291" s="5" t="s">
        <x:v>40</x:v>
      </x:c>
      <x:c r="F2291" s="5" t="s">
        <x:v>102</x:v>
      </x:c>
      <x:c r="G2291" s="5" t="s">
        <x:v>3218</x:v>
      </x:c>
      <x:c r="H2291" s="5" t="s">
        <x:v>58</x:v>
      </x:c>
      <x:c r="I2291" s="5" t="s">
        <x:v>203</x:v>
      </x:c>
      <x:c r="J2291" s="5" t="s">
        <x:v>60</x:v>
      </x:c>
      <x:c r="K2291" s="5" t="s">
        <x:v>86</x:v>
      </x:c>
      <x:c r="L2291" s="5" t="s">
        <x:v>16</x:v>
      </x:c>
      <x:c r="M2291" s="5" t="s">
        <x:v>95</x:v>
      </x:c>
      <x:c r="N2291" s="6">
        <x:v>1</x:v>
      </x:c>
      <x:c r="O2291" s="7">
        <x:v>130.53</x:v>
      </x:c>
      <x:c r="P2291" s="8">
        <x:v>0</x:v>
      </x:c>
      <x:c r="Q2291" s="7">
        <x:v>103.51000000000001</x:v>
      </x:c>
      <x:c r="R2291" s="7">
        <x:v>130.53</x:v>
      </x:c>
      <x:c r="S2291" s="5" t="s">
        <x:v>49</x:v>
      </x:c>
      <x:c r="T2291" s="7">
        <x:v>156712.53</x:v>
      </x:c>
      <x:c r="U2291" s="6"/>
      <x:c r="V2291" s="6"/>
      <x:c r="W2291" s="5" t="s">
        <x:v>50</x:v>
      </x:c>
      <x:c r="X2291" s="5" t="s">
        <x:v>51</x:v>
      </x:c>
    </x:row>
    <x:row r="2292">
      <x:c r="A2292" s="5" t="s">
        <x:v>3921</x:v>
      </x:c>
      <x:c r="B2292" s="5">
        <x:v>45569</x:v>
      </x:c>
      <x:c r="C2292" s="5" t="s">
        <x:v>194</x:v>
      </x:c>
      <x:c r="D2292" s="5" t="s">
        <x:v>195</x:v>
      </x:c>
      <x:c r="E2292" s="5" t="s">
        <x:v>90</x:v>
      </x:c>
      <x:c r="F2292" s="5" t="s">
        <x:v>158</x:v>
      </x:c>
      <x:c r="G2292" s="5" t="s">
        <x:v>1568</x:v>
      </x:c>
      <x:c r="H2292" s="5" t="s">
        <x:v>43</x:v>
      </x:c>
      <x:c r="I2292" s="5" t="s">
        <x:v>445</x:v>
      </x:c>
      <x:c r="J2292" s="5" t="s">
        <x:v>74</x:v>
      </x:c>
      <x:c r="K2292" s="5" t="s">
        <x:v>86</x:v>
      </x:c>
      <x:c r="L2292" s="5" t="s">
        <x:v>16</x:v>
      </x:c>
      <x:c r="M2292" s="5" t="s">
        <x:v>132</x:v>
      </x:c>
      <x:c r="N2292" s="6">
        <x:v>1</x:v>
      </x:c>
      <x:c r="O2292" s="7">
        <x:v>72.859999999999999</x:v>
      </x:c>
      <x:c r="P2292" s="8">
        <x:v>0.25</x:v>
      </x:c>
      <x:c r="Q2292" s="7">
        <x:v>46.549999999999997</x:v>
      </x:c>
      <x:c r="R2292" s="7">
        <x:v>54.640000000000001</x:v>
      </x:c>
      <x:c r="S2292" s="5" t="s">
        <x:v>49</x:v>
      </x:c>
      <x:c r="T2292" s="7">
        <x:v>146254.20999999999</x:v>
      </x:c>
      <x:c r="U2292" s="6">
        <x:v>154</x:v>
      </x:c>
      <x:c r="V2292" s="6">
        <x:v>5</x:v>
      </x:c>
      <x:c r="W2292" s="5" t="s">
        <x:v>50</x:v>
      </x:c>
      <x:c r="X2292" s="5" t="s">
        <x:v>97</x:v>
      </x:c>
    </x:row>
    <x:row r="2293">
      <x:c r="A2293" s="5" t="s">
        <x:v>3922</x:v>
      </x:c>
      <x:c r="B2293" s="5">
        <x:v>46054</x:v>
      </x:c>
      <x:c r="C2293" s="5" t="s">
        <x:v>127</x:v>
      </x:c>
      <x:c r="D2293" s="5" t="s">
        <x:v>128</x:v>
      </x:c>
      <x:c r="E2293" s="5" t="s">
        <x:v>55</x:v>
      </x:c>
      <x:c r="F2293" s="5" t="s">
        <x:v>41</x:v>
      </x:c>
      <x:c r="G2293" s="5" t="s">
        <x:v>2910</x:v>
      </x:c>
      <x:c r="H2293" s="5" t="s">
        <x:v>78</x:v>
      </x:c>
      <x:c r="I2293" s="5" t="s">
        <x:v>773</x:v>
      </x:c>
      <x:c r="J2293" s="5" t="s">
        <x:v>116</x:v>
      </x:c>
      <x:c r="K2293" s="5" t="s">
        <x:v>117</x:v>
      </x:c>
      <x:c r="L2293" s="5" t="s">
        <x:v>16</x:v>
      </x:c>
      <x:c r="M2293" s="5" t="s">
        <x:v>122</x:v>
      </x:c>
      <x:c r="N2293" s="6">
        <x:v>1</x:v>
      </x:c>
      <x:c r="O2293" s="7">
        <x:v>160.72</x:v>
      </x:c>
      <x:c r="P2293" s="8">
        <x:v>0</x:v>
      </x:c>
      <x:c r="Q2293" s="7">
        <x:v>98.900000000000006</x:v>
      </x:c>
      <x:c r="R2293" s="7">
        <x:v>160.72</x:v>
      </x:c>
      <x:c r="S2293" s="5" t="s">
        <x:v>49</x:v>
      </x:c>
      <x:c r="T2293" s="7">
        <x:v>121225.56</x:v>
      </x:c>
      <x:c r="U2293" s="6"/>
      <x:c r="V2293" s="6"/>
      <x:c r="W2293" s="5" t="s">
        <x:v>50</x:v>
      </x:c>
      <x:c r="X2293" s="5" t="s">
        <x:v>97</x:v>
      </x:c>
    </x:row>
    <x:row r="2294">
      <x:c r="A2294" s="5" t="s">
        <x:v>3923</x:v>
      </x:c>
      <x:c r="B2294" s="5">
        <x:v>45861</x:v>
      </x:c>
      <x:c r="C2294" s="5" t="s">
        <x:v>162</x:v>
      </x:c>
      <x:c r="D2294" s="5" t="s">
        <x:v>163</x:v>
      </x:c>
      <x:c r="E2294" s="5" t="s">
        <x:v>40</x:v>
      </x:c>
      <x:c r="F2294" s="5" t="s">
        <x:v>158</x:v>
      </x:c>
      <x:c r="G2294" s="5" t="s">
        <x:v>871</x:v>
      </x:c>
      <x:c r="H2294" s="5" t="s">
        <x:v>78</x:v>
      </x:c>
      <x:c r="I2294" s="5" t="s">
        <x:v>121</x:v>
      </x:c>
      <x:c r="J2294" s="5" t="s">
        <x:v>93</x:v>
      </x:c>
      <x:c r="K2294" s="5" t="s">
        <x:v>46</x:v>
      </x:c>
      <x:c r="L2294" s="5" t="s">
        <x:v>16</x:v>
      </x:c>
      <x:c r="M2294" s="5" t="s">
        <x:v>236</x:v>
      </x:c>
      <x:c r="N2294" s="6">
        <x:v>1</x:v>
      </x:c>
      <x:c r="O2294" s="7">
        <x:v>25.390000000000001</x:v>
      </x:c>
      <x:c r="P2294" s="8">
        <x:v>0.25</x:v>
      </x:c>
      <x:c r="Q2294" s="7">
        <x:v>18.82</x:v>
      </x:c>
      <x:c r="R2294" s="7">
        <x:v>19.039999999999999</x:v>
      </x:c>
      <x:c r="S2294" s="5" t="s">
        <x:v>49</x:v>
      </x:c>
      <x:c r="T2294" s="7">
        <x:v>133641.06</x:v>
      </x:c>
      <x:c r="U2294" s="6"/>
      <x:c r="V2294" s="6"/>
      <x:c r="W2294" s="5" t="s">
        <x:v>50</x:v>
      </x:c>
      <x:c r="X2294" s="5" t="s">
        <x:v>70</x:v>
      </x:c>
    </x:row>
    <x:row r="2295">
      <x:c r="A2295" s="5" t="s">
        <x:v>3924</x:v>
      </x:c>
      <x:c r="B2295" s="5">
        <x:v>45462</x:v>
      </x:c>
      <x:c r="C2295" s="5" t="s">
        <x:v>138</x:v>
      </x:c>
      <x:c r="D2295" s="5" t="s">
        <x:v>139</x:v>
      </x:c>
      <x:c r="E2295" s="5" t="s">
        <x:v>90</x:v>
      </x:c>
      <x:c r="F2295" s="5" t="s">
        <x:v>41</x:v>
      </x:c>
      <x:c r="G2295" s="5" t="s">
        <x:v>1743</x:v>
      </x:c>
      <x:c r="H2295" s="5" t="s">
        <x:v>43</x:v>
      </x:c>
      <x:c r="I2295" s="5" t="s">
        <x:v>811</x:v>
      </x:c>
      <x:c r="J2295" s="5" t="s">
        <x:v>74</x:v>
      </x:c>
      <x:c r="K2295" s="5" t="s">
        <x:v>61</x:v>
      </x:c>
      <x:c r="L2295" s="5" t="s">
        <x:v>16</x:v>
      </x:c>
      <x:c r="M2295" s="5" t="s">
        <x:v>154</x:v>
      </x:c>
      <x:c r="N2295" s="6">
        <x:v>6</x:v>
      </x:c>
      <x:c r="O2295" s="7">
        <x:v>91.930000000000007</x:v>
      </x:c>
      <x:c r="P2295" s="8">
        <x:v>0</x:v>
      </x:c>
      <x:c r="Q2295" s="7">
        <x:v>50.490000000000002</x:v>
      </x:c>
      <x:c r="R2295" s="7">
        <x:v>551.58000000000004</x:v>
      </x:c>
      <x:c r="S2295" s="5" t="s">
        <x:v>49</x:v>
      </x:c>
      <x:c r="T2295" s="7">
        <x:v>122298.7</x:v>
      </x:c>
      <x:c r="U2295" s="6"/>
      <x:c r="V2295" s="6"/>
      <x:c r="W2295" s="5" t="s">
        <x:v>50</x:v>
      </x:c>
      <x:c r="X2295" s="5" t="s">
        <x:v>51</x:v>
      </x:c>
    </x:row>
    <x:row r="2296">
      <x:c r="A2296" s="5" t="s">
        <x:v>3925</x:v>
      </x:c>
      <x:c r="B2296" s="5">
        <x:v>45604</x:v>
      </x:c>
      <x:c r="C2296" s="5" t="s">
        <x:v>100</x:v>
      </x:c>
      <x:c r="D2296" s="5" t="s">
        <x:v>101</x:v>
      </x:c>
      <x:c r="E2296" s="5" t="s">
        <x:v>90</x:v>
      </x:c>
      <x:c r="F2296" s="5" t="s">
        <x:v>102</x:v>
      </x:c>
      <x:c r="G2296" s="5" t="s">
        <x:v>3926</x:v>
      </x:c>
      <x:c r="H2296" s="5" t="s">
        <x:v>43</x:v>
      </x:c>
      <x:c r="I2296" s="5" t="s">
        <x:v>349</x:v>
      </x:c>
      <x:c r="J2296" s="5" t="s">
        <x:v>60</x:v>
      </x:c>
      <x:c r="K2296" s="5" t="s">
        <x:v>46</x:v>
      </x:c>
      <x:c r="L2296" s="5" t="s">
        <x:v>94</x:v>
      </x:c>
      <x:c r="M2296" s="5" t="s">
        <x:v>384</x:v>
      </x:c>
      <x:c r="N2296" s="6">
        <x:v>1</x:v>
      </x:c>
      <x:c r="O2296" s="7">
        <x:v>192.99000000000001</x:v>
      </x:c>
      <x:c r="P2296" s="8">
        <x:v>0</x:v>
      </x:c>
      <x:c r="Q2296" s="7">
        <x:v>136.47999999999999</x:v>
      </x:c>
      <x:c r="R2296" s="7">
        <x:v>192.99000000000001</x:v>
      </x:c>
      <x:c r="S2296" s="5" t="s">
        <x:v>49</x:v>
      </x:c>
      <x:c r="T2296" s="7">
        <x:v>97976.020000000004</x:v>
      </x:c>
      <x:c r="U2296" s="6"/>
      <x:c r="V2296" s="6"/>
      <x:c r="W2296" s="5" t="s">
        <x:v>50</x:v>
      </x:c>
      <x:c r="X2296" s="5" t="s">
        <x:v>97</x:v>
      </x:c>
    </x:row>
    <x:row r="2297">
      <x:c r="A2297" s="5" t="s">
        <x:v>3927</x:v>
      </x:c>
      <x:c r="B2297" s="5">
        <x:v>45326</x:v>
      </x:c>
      <x:c r="C2297" s="5" t="s">
        <x:v>64</x:v>
      </x:c>
      <x:c r="D2297" s="5" t="s">
        <x:v>65</x:v>
      </x:c>
      <x:c r="E2297" s="5" t="s">
        <x:v>40</x:v>
      </x:c>
      <x:c r="F2297" s="5" t="s">
        <x:v>66</x:v>
      </x:c>
      <x:c r="G2297" s="5" t="s">
        <x:v>2638</x:v>
      </x:c>
      <x:c r="H2297" s="5" t="s">
        <x:v>104</x:v>
      </x:c>
      <x:c r="I2297" s="5" t="s">
        <x:v>332</x:v>
      </x:c>
      <x:c r="J2297" s="5" t="s">
        <x:v>93</x:v>
      </x:c>
      <x:c r="K2297" s="5" t="s">
        <x:v>117</x:v>
      </x:c>
      <x:c r="L2297" s="5" t="s">
        <x:v>94</x:v>
      </x:c>
      <x:c r="M2297" s="5" t="s">
        <x:v>236</x:v>
      </x:c>
      <x:c r="N2297" s="6">
        <x:v>1</x:v>
      </x:c>
      <x:c r="O2297" s="7">
        <x:v>45.990000000000002</x:v>
      </x:c>
      <x:c r="P2297" s="8">
        <x:v>0</x:v>
      </x:c>
      <x:c r="Q2297" s="7">
        <x:v>33.719999999999999</x:v>
      </x:c>
      <x:c r="R2297" s="7">
        <x:v>45.990000000000002</x:v>
      </x:c>
      <x:c r="S2297" s="5" t="s">
        <x:v>49</x:v>
      </x:c>
      <x:c r="T2297" s="7">
        <x:v>62208.82</x:v>
      </x:c>
      <x:c r="U2297" s="6"/>
      <x:c r="V2297" s="6"/>
      <x:c r="W2297" s="5" t="s">
        <x:v>50</x:v>
      </x:c>
      <x:c r="X2297" s="5" t="s">
        <x:v>97</x:v>
      </x:c>
    </x:row>
    <x:row r="2298">
      <x:c r="A2298" s="5" t="s">
        <x:v>3928</x:v>
      </x:c>
      <x:c r="B2298" s="5">
        <x:v>45546</x:v>
      </x:c>
      <x:c r="C2298" s="5" t="s">
        <x:v>156</x:v>
      </x:c>
      <x:c r="D2298" s="5" t="s">
        <x:v>157</x:v>
      </x:c>
      <x:c r="E2298" s="5" t="s">
        <x:v>55</x:v>
      </x:c>
      <x:c r="F2298" s="5" t="s">
        <x:v>158</x:v>
      </x:c>
      <x:c r="G2298" s="5" t="s">
        <x:v>3929</x:v>
      </x:c>
      <x:c r="H2298" s="5" t="s">
        <x:v>104</x:v>
      </x:c>
      <x:c r="I2298" s="5" t="s">
        <x:v>192</x:v>
      </x:c>
      <x:c r="J2298" s="5" t="s">
        <x:v>93</x:v>
      </x:c>
      <x:c r="K2298" s="5" t="s">
        <x:v>61</x:v>
      </x:c>
      <x:c r="L2298" s="5" t="s">
        <x:v>47</x:v>
      </x:c>
      <x:c r="M2298" s="5" t="s">
        <x:v>530</x:v>
      </x:c>
      <x:c r="N2298" s="6">
        <x:v>6</x:v>
      </x:c>
      <x:c r="O2298" s="7">
        <x:v>19.079999999999998</x:v>
      </x:c>
      <x:c r="P2298" s="8">
        <x:v>0.14999999999999999</x:v>
      </x:c>
      <x:c r="Q2298" s="7">
        <x:v>11.76</x:v>
      </x:c>
      <x:c r="R2298" s="7">
        <x:v>97.310000000000002</x:v>
      </x:c>
      <x:c r="S2298" s="5" t="s">
        <x:v>49</x:v>
      </x:c>
      <x:c r="T2298" s="7">
        <x:v>76937.800000000003</x:v>
      </x:c>
      <x:c r="U2298" s="6"/>
      <x:c r="V2298" s="6"/>
      <x:c r="W2298" s="5" t="s">
        <x:v>50</x:v>
      </x:c>
      <x:c r="X2298" s="5" t="s">
        <x:v>97</x:v>
      </x:c>
    </x:row>
    <x:row r="2299">
      <x:c r="A2299" s="5" t="s">
        <x:v>3930</x:v>
      </x:c>
      <x:c r="B2299" s="5">
        <x:v>45888</x:v>
      </x:c>
      <x:c r="C2299" s="5" t="s">
        <x:v>247</x:v>
      </x:c>
      <x:c r="D2299" s="5" t="s">
        <x:v>248</x:v>
      </x:c>
      <x:c r="E2299" s="5" t="s">
        <x:v>40</x:v>
      </x:c>
      <x:c r="F2299" s="5" t="s">
        <x:v>102</x:v>
      </x:c>
      <x:c r="G2299" s="5" t="s">
        <x:v>57</x:v>
      </x:c>
      <x:c r="H2299" s="5" t="s">
        <x:v>58</x:v>
      </x:c>
      <x:c r="I2299" s="5" t="s">
        <x:v>265</x:v>
      </x:c>
      <x:c r="J2299" s="5" t="s">
        <x:v>45</x:v>
      </x:c>
      <x:c r="K2299" s="5" t="s">
        <x:v>86</x:v>
      </x:c>
      <x:c r="L2299" s="5" t="s">
        <x:v>16</x:v>
      </x:c>
      <x:c r="M2299" s="5" t="s">
        <x:v>189</x:v>
      </x:c>
      <x:c r="N2299" s="6">
        <x:v>1</x:v>
      </x:c>
      <x:c r="O2299" s="7">
        <x:v>156.06999999999999</x:v>
      </x:c>
      <x:c r="P2299" s="8">
        <x:v>0.14999999999999999</x:v>
      </x:c>
      <x:c r="Q2299" s="7">
        <x:v>75.129999999999995</x:v>
      </x:c>
      <x:c r="R2299" s="7">
        <x:v>132.66</x:v>
      </x:c>
      <x:c r="S2299" s="5" t="s">
        <x:v>49</x:v>
      </x:c>
      <x:c r="T2299" s="7">
        <x:v>182379.04999999999</x:v>
      </x:c>
      <x:c r="U2299" s="6"/>
      <x:c r="V2299" s="6"/>
      <x:c r="W2299" s="5" t="s">
        <x:v>50</x:v>
      </x:c>
      <x:c r="X2299" s="5" t="s">
        <x:v>51</x:v>
      </x:c>
    </x:row>
    <x:row r="2300">
      <x:c r="A2300" s="5" t="s">
        <x:v>3931</x:v>
      </x:c>
      <x:c r="B2300" s="5">
        <x:v>46124</x:v>
      </x:c>
      <x:c r="C2300" s="5" t="s">
        <x:v>178</x:v>
      </x:c>
      <x:c r="D2300" s="5" t="s">
        <x:v>179</x:v>
      </x:c>
      <x:c r="E2300" s="5" t="s">
        <x:v>90</x:v>
      </x:c>
      <x:c r="F2300" s="5" t="s">
        <x:v>66</x:v>
      </x:c>
      <x:c r="G2300" s="5" t="s">
        <x:v>999</x:v>
      </x:c>
      <x:c r="H2300" s="5" t="s">
        <x:v>78</x:v>
      </x:c>
      <x:c r="I2300" s="5" t="s">
        <x:v>719</x:v>
      </x:c>
      <x:c r="J2300" s="5" t="s">
        <x:v>93</x:v>
      </x:c>
      <x:c r="K2300" s="5" t="s">
        <x:v>117</x:v>
      </x:c>
      <x:c r="L2300" s="5" t="s">
        <x:v>16</x:v>
      </x:c>
      <x:c r="M2300" s="5" t="s">
        <x:v>112</x:v>
      </x:c>
      <x:c r="N2300" s="6">
        <x:v>1</x:v>
      </x:c>
      <x:c r="O2300" s="7">
        <x:v>58.649999999999999</x:v>
      </x:c>
      <x:c r="P2300" s="8">
        <x:v>0</x:v>
      </x:c>
      <x:c r="Q2300" s="7">
        <x:v>43.920000000000002</x:v>
      </x:c>
      <x:c r="R2300" s="7">
        <x:v>58.649999999999999</x:v>
      </x:c>
      <x:c r="S2300" s="5" t="s">
        <x:v>49</x:v>
      </x:c>
      <x:c r="T2300" s="7">
        <x:v>167891.14000000001</x:v>
      </x:c>
      <x:c r="U2300" s="6"/>
      <x:c r="V2300" s="6"/>
      <x:c r="W2300" s="5" t="s">
        <x:v>50</x:v>
      </x:c>
      <x:c r="X2300" s="5" t="s">
        <x:v>51</x:v>
      </x:c>
    </x:row>
    <x:row r="2301">
      <x:c r="A2301" s="5" t="s">
        <x:v>3932</x:v>
      </x:c>
      <x:c r="B2301" s="5">
        <x:v>46017</x:v>
      </x:c>
      <x:c r="C2301" s="5" t="s">
        <x:v>53</x:v>
      </x:c>
      <x:c r="D2301" s="5" t="s">
        <x:v>54</x:v>
      </x:c>
      <x:c r="E2301" s="5" t="s">
        <x:v>55</x:v>
      </x:c>
      <x:c r="F2301" s="5" t="s">
        <x:v>56</x:v>
      </x:c>
      <x:c r="G2301" s="5" t="s">
        <x:v>2873</x:v>
      </x:c>
      <x:c r="H2301" s="5" t="s">
        <x:v>104</x:v>
      </x:c>
      <x:c r="I2301" s="5" t="s">
        <x:v>933</x:v>
      </x:c>
      <x:c r="J2301" s="5" t="s">
        <x:v>116</x:v>
      </x:c>
      <x:c r="K2301" s="5" t="s">
        <x:v>117</x:v>
      </x:c>
      <x:c r="L2301" s="5" t="s">
        <x:v>16</x:v>
      </x:c>
      <x:c r="M2301" s="5" t="s">
        <x:v>489</x:v>
      </x:c>
      <x:c r="N2301" s="6">
        <x:v>2</x:v>
      </x:c>
      <x:c r="O2301" s="7">
        <x:v>301.01999999999998</x:v>
      </x:c>
      <x:c r="P2301" s="8">
        <x:v>0.25</x:v>
      </x:c>
      <x:c r="Q2301" s="7">
        <x:v>218.34</x:v>
      </x:c>
      <x:c r="R2301" s="7">
        <x:v>451.52999999999997</x:v>
      </x:c>
      <x:c r="S2301" s="5" t="s">
        <x:v>49</x:v>
      </x:c>
      <x:c r="T2301" s="7">
        <x:v>186128.69</x:v>
      </x:c>
      <x:c r="U2301" s="6"/>
      <x:c r="V2301" s="6"/>
      <x:c r="W2301" s="5" t="s">
        <x:v>50</x:v>
      </x:c>
      <x:c r="X2301" s="5" t="s">
        <x:v>97</x:v>
      </x:c>
    </x:row>
    <x:row r="2302">
      <x:c r="A2302" s="5" t="s">
        <x:v>3933</x:v>
      </x:c>
      <x:c r="B2302" s="5">
        <x:v>46012</x:v>
      </x:c>
      <x:c r="C2302" s="5" t="s">
        <x:v>82</x:v>
      </x:c>
      <x:c r="D2302" s="5" t="s">
        <x:v>83</x:v>
      </x:c>
      <x:c r="E2302" s="5" t="s">
        <x:v>40</x:v>
      </x:c>
      <x:c r="F2302" s="5" t="s">
        <x:v>56</x:v>
      </x:c>
      <x:c r="G2302" s="5" t="s">
        <x:v>308</x:v>
      </x:c>
      <x:c r="H2302" s="5" t="s">
        <x:v>78</x:v>
      </x:c>
      <x:c r="I2302" s="5" t="s">
        <x:v>229</x:v>
      </x:c>
      <x:c r="J2302" s="5" t="s">
        <x:v>93</x:v>
      </x:c>
      <x:c r="K2302" s="5" t="s">
        <x:v>46</x:v>
      </x:c>
      <x:c r="L2302" s="5" t="s">
        <x:v>47</x:v>
      </x:c>
      <x:c r="M2302" s="5" t="s">
        <x:v>266</x:v>
      </x:c>
      <x:c r="N2302" s="6">
        <x:v>-11</x:v>
      </x:c>
      <x:c r="O2302" s="7">
        <x:v>8.5999999999999996</x:v>
      </x:c>
      <x:c r="P2302" s="8">
        <x:v>5.0000000000000003e-002</x:v>
      </x:c>
      <x:c r="Q2302" s="7">
        <x:v>6.0700000000000003</x:v>
      </x:c>
      <x:c r="R2302" s="7">
        <x:v>-89.870000000000005</x:v>
      </x:c>
      <x:c r="S2302" s="5" t="s">
        <x:v>49</x:v>
      </x:c>
      <x:c r="T2302" s="7">
        <x:v>95123.789999999994</x:v>
      </x:c>
      <x:c r="U2302" s="6">
        <x:v>59</x:v>
      </x:c>
      <x:c r="V2302" s="6">
        <x:v>26</x:v>
      </x:c>
      <x:c r="W2302" s="5" t="s">
        <x:v>96</x:v>
      </x:c>
      <x:c r="X2302" s="5" t="s">
        <x:v>97</x:v>
      </x:c>
    </x:row>
    <x:row r="2303">
      <x:c r="A2303" s="5" t="s">
        <x:v>3934</x:v>
      </x:c>
      <x:c r="B2303" s="5">
        <x:v>45878</x:v>
      </x:c>
      <x:c r="C2303" s="5" t="s">
        <x:v>138</x:v>
      </x:c>
      <x:c r="D2303" s="5" t="s">
        <x:v>139</x:v>
      </x:c>
      <x:c r="E2303" s="5" t="s">
        <x:v>90</x:v>
      </x:c>
      <x:c r="F2303" s="5" t="s">
        <x:v>41</x:v>
      </x:c>
      <x:c r="G2303" s="5" t="s">
        <x:v>3118</x:v>
      </x:c>
      <x:c r="H2303" s="5" t="s">
        <x:v>78</x:v>
      </x:c>
      <x:c r="I2303" s="5" t="s">
        <x:v>887</x:v>
      </x:c>
      <x:c r="J2303" s="5" t="s">
        <x:v>74</x:v>
      </x:c>
      <x:c r="K2303" s="5" t="s">
        <x:v>86</x:v>
      </x:c>
      <x:c r="L2303" s="5" t="s">
        <x:v>16</x:v>
      </x:c>
      <x:c r="M2303" s="5" t="s">
        <x:v>329</x:v>
      </x:c>
      <x:c r="N2303" s="6">
        <x:v>1</x:v>
      </x:c>
      <x:c r="O2303" s="7">
        <x:v>83.340000000000003</x:v>
      </x:c>
      <x:c r="P2303" s="8">
        <x:v>0.20000000000000001</x:v>
      </x:c>
      <x:c r="Q2303" s="7">
        <x:v>47.18</x:v>
      </x:c>
      <x:c r="R2303" s="7">
        <x:v>66.670000000000002</x:v>
      </x:c>
      <x:c r="S2303" s="5" t="s">
        <x:v>49</x:v>
      </x:c>
      <x:c r="T2303" s="7">
        <x:v>140625.01000000001</x:v>
      </x:c>
      <x:c r="U2303" s="6"/>
      <x:c r="V2303" s="6"/>
      <x:c r="W2303" s="5" t="s">
        <x:v>50</x:v>
      </x:c>
      <x:c r="X2303" s="5" t="s">
        <x:v>51</x:v>
      </x:c>
    </x:row>
    <x:row r="2304">
      <x:c r="A2304" s="5" t="s">
        <x:v>3935</x:v>
      </x:c>
      <x:c r="B2304" s="5">
        <x:v>45599</x:v>
      </x:c>
      <x:c r="C2304" s="5" t="s">
        <x:v>38</x:v>
      </x:c>
      <x:c r="D2304" s="5" t="s">
        <x:v>39</x:v>
      </x:c>
      <x:c r="E2304" s="5" t="s">
        <x:v>40</x:v>
      </x:c>
      <x:c r="F2304" s="5" t="s">
        <x:v>41</x:v>
      </x:c>
      <x:c r="G2304" s="5" t="s">
        <x:v>1050</x:v>
      </x:c>
      <x:c r="H2304" s="5" t="s">
        <x:v>78</x:v>
      </x:c>
      <x:c r="I2304" s="5" t="s">
        <x:v>291</x:v>
      </x:c>
      <x:c r="J2304" s="5" t="s">
        <x:v>74</x:v>
      </x:c>
      <x:c r="K2304" s="5" t="s">
        <x:v>86</x:v>
      </x:c>
      <x:c r="L2304" s="5" t="s">
        <x:v>16</x:v>
      </x:c>
      <x:c r="M2304" s="5" t="s">
        <x:v>322</x:v>
      </x:c>
      <x:c r="N2304" s="6">
        <x:v>1</x:v>
      </x:c>
      <x:c r="O2304" s="7">
        <x:v>30.379999999999999</x:v>
      </x:c>
      <x:c r="P2304" s="8">
        <x:v>5.0000000000000003e-002</x:v>
      </x:c>
      <x:c r="Q2304" s="7">
        <x:v>17.600000000000001</x:v>
      </x:c>
      <x:c r="R2304" s="7">
        <x:v>28.859999999999999</x:v>
      </x:c>
      <x:c r="S2304" s="5" t="s">
        <x:v>49</x:v>
      </x:c>
      <x:c r="T2304" s="7">
        <x:v>134833.81</x:v>
      </x:c>
      <x:c r="U2304" s="6"/>
      <x:c r="V2304" s="6"/>
      <x:c r="W2304" s="5" t="s">
        <x:v>50</x:v>
      </x:c>
      <x:c r="X2304" s="5" t="s">
        <x:v>97</x:v>
      </x:c>
    </x:row>
    <x:row r="2305">
      <x:c r="A2305" s="5" t="s">
        <x:v>3936</x:v>
      </x:c>
      <x:c r="B2305" s="5">
        <x:v>45674</x:v>
      </x:c>
      <x:c r="C2305" s="5" t="s">
        <x:v>247</x:v>
      </x:c>
      <x:c r="D2305" s="5" t="s">
        <x:v>248</x:v>
      </x:c>
      <x:c r="E2305" s="5" t="s">
        <x:v>40</x:v>
      </x:c>
      <x:c r="F2305" s="5" t="s">
        <x:v>102</x:v>
      </x:c>
      <x:c r="G2305" s="5" t="s">
        <x:v>3937</x:v>
      </x:c>
      <x:c r="H2305" s="5" t="s">
        <x:v>58</x:v>
      </x:c>
      <x:c r="I2305" s="5" t="s">
        <x:v>335</x:v>
      </x:c>
      <x:c r="J2305" s="5" t="s">
        <x:v>93</x:v>
      </x:c>
      <x:c r="K2305" s="5" t="s">
        <x:v>86</x:v>
      </x:c>
      <x:c r="L2305" s="5" t="s">
        <x:v>131</x:v>
      </x:c>
      <x:c r="M2305" s="5" t="s">
        <x:v>154</x:v>
      </x:c>
      <x:c r="N2305" s="6">
        <x:v>1</x:v>
      </x:c>
      <x:c r="O2305" s="7">
        <x:v>30.100000000000001</x:v>
      </x:c>
      <x:c r="P2305" s="8">
        <x:v>5.0000000000000003e-002</x:v>
      </x:c>
      <x:c r="Q2305" s="7">
        <x:v>20.899999999999999</x:v>
      </x:c>
      <x:c r="R2305" s="7">
        <x:v>28.59</x:v>
      </x:c>
      <x:c r="S2305" s="5" t="s">
        <x:v>49</x:v>
      </x:c>
      <x:c r="T2305" s="7">
        <x:v>60063.730000000003</x:v>
      </x:c>
      <x:c r="U2305" s="6">
        <x:v>78</x:v>
      </x:c>
      <x:c r="V2305" s="6">
        <x:v>18</x:v>
      </x:c>
      <x:c r="W2305" s="5" t="s">
        <x:v>50</x:v>
      </x:c>
      <x:c r="X2305" s="5" t="s">
        <x:v>80</x:v>
      </x:c>
    </x:row>
    <x:row r="2306">
      <x:c r="A2306" s="5" t="s">
        <x:v>3938</x:v>
      </x:c>
      <x:c r="B2306" s="5">
        <x:v>45556</x:v>
      </x:c>
      <x:c r="C2306" s="5" t="s">
        <x:v>82</x:v>
      </x:c>
      <x:c r="D2306" s="5" t="s">
        <x:v>83</x:v>
      </x:c>
      <x:c r="E2306" s="5" t="s">
        <x:v>40</x:v>
      </x:c>
      <x:c r="F2306" s="5" t="s">
        <x:v>56</x:v>
      </x:c>
      <x:c r="G2306" s="5" t="s">
        <x:v>3220</x:v>
      </x:c>
      <x:c r="H2306" s="5" t="s">
        <x:v>104</x:v>
      </x:c>
      <x:c r="I2306" s="5" t="s">
        <x:v>147</x:v>
      </x:c>
      <x:c r="J2306" s="5" t="s">
        <x:v>93</x:v>
      </x:c>
      <x:c r="K2306" s="5" t="s">
        <x:v>61</x:v>
      </x:c>
      <x:c r="L2306" s="5" t="s">
        <x:v>47</x:v>
      </x:c>
      <x:c r="M2306" s="5" t="s">
        <x:v>419</x:v>
      </x:c>
      <x:c r="N2306" s="6">
        <x:v>3</x:v>
      </x:c>
      <x:c r="O2306" s="7">
        <x:v>27.859999999999999</x:v>
      </x:c>
      <x:c r="P2306" s="8">
        <x:v>0.20000000000000001</x:v>
      </x:c>
      <x:c r="Q2306" s="7">
        <x:v>17.789999999999999</x:v>
      </x:c>
      <x:c r="R2306" s="7">
        <x:v>66.859999999999999</x:v>
      </x:c>
      <x:c r="S2306" s="5" t="s">
        <x:v>49</x:v>
      </x:c>
      <x:c r="T2306" s="7">
        <x:v>81543.669999999998</x:v>
      </x:c>
      <x:c r="U2306" s="6"/>
      <x:c r="V2306" s="6"/>
      <x:c r="W2306" s="5" t="s">
        <x:v>50</x:v>
      </x:c>
      <x:c r="X2306" s="5" t="s">
        <x:v>80</x:v>
      </x:c>
    </x:row>
    <x:row r="2307">
      <x:c r="A2307" s="5" t="s">
        <x:v>3939</x:v>
      </x:c>
      <x:c r="B2307" s="5">
        <x:v>45584</x:v>
      </x:c>
      <x:c r="C2307" s="5" t="s">
        <x:v>127</x:v>
      </x:c>
      <x:c r="D2307" s="5" t="s">
        <x:v>128</x:v>
      </x:c>
      <x:c r="E2307" s="5" t="s">
        <x:v>55</x:v>
      </x:c>
      <x:c r="F2307" s="5" t="s">
        <x:v>41</x:v>
      </x:c>
      <x:c r="G2307" s="5" t="s">
        <x:v>367</x:v>
      </x:c>
      <x:c r="H2307" s="5" t="s">
        <x:v>78</x:v>
      </x:c>
      <x:c r="I2307" s="5" t="s">
        <x:v>297</x:v>
      </x:c>
      <x:c r="J2307" s="5" t="s">
        <x:v>45</x:v>
      </x:c>
      <x:c r="K2307" s="5" t="s">
        <x:v>46</x:v>
      </x:c>
      <x:c r="L2307" s="5" t="s">
        <x:v>47</x:v>
      </x:c>
      <x:c r="M2307" s="5" t="s">
        <x:v>322</x:v>
      </x:c>
      <x:c r="N2307" s="6">
        <x:v>1</x:v>
      </x:c>
      <x:c r="O2307" s="7">
        <x:v>195.16999999999999</x:v>
      </x:c>
      <x:c r="P2307" s="8">
        <x:v>0.10000000000000001</x:v>
      </x:c>
      <x:c r="Q2307" s="7">
        <x:v>115.70999999999999</x:v>
      </x:c>
      <x:c r="R2307" s="7">
        <x:v>175.65000000000001</x:v>
      </x:c>
      <x:c r="S2307" s="5" t="s">
        <x:v>49</x:v>
      </x:c>
      <x:c r="T2307" s="7">
        <x:v>84745.729999999996</x:v>
      </x:c>
      <x:c r="U2307" s="6"/>
      <x:c r="V2307" s="6"/>
      <x:c r="W2307" s="5" t="s">
        <x:v>50</x:v>
      </x:c>
      <x:c r="X2307" s="5" t="s">
        <x:v>97</x:v>
      </x:c>
    </x:row>
    <x:row r="2308">
      <x:c r="A2308" s="5" t="s">
        <x:v>3940</x:v>
      </x:c>
      <x:c r="B2308" s="5">
        <x:v>45535</x:v>
      </x:c>
      <x:c r="C2308" s="5" t="s">
        <x:v>127</x:v>
      </x:c>
      <x:c r="D2308" s="5" t="s">
        <x:v>128</x:v>
      </x:c>
      <x:c r="E2308" s="5" t="s">
        <x:v>55</x:v>
      </x:c>
      <x:c r="F2308" s="5" t="s">
        <x:v>41</x:v>
      </x:c>
      <x:c r="G2308" s="5" t="s">
        <x:v>1246</x:v>
      </x:c>
      <x:c r="H2308" s="5" t="s">
        <x:v>58</x:v>
      </x:c>
      <x:c r="I2308" s="5" t="s">
        <x:v>321</x:v>
      </x:c>
      <x:c r="J2308" s="5" t="s">
        <x:v>45</x:v>
      </x:c>
      <x:c r="K2308" s="5" t="s">
        <x:v>86</x:v>
      </x:c>
      <x:c r="L2308" s="5" t="s">
        <x:v>16</x:v>
      </x:c>
      <x:c r="M2308" s="5" t="s">
        <x:v>258</x:v>
      </x:c>
      <x:c r="N2308" s="6">
        <x:v>1</x:v>
      </x:c>
      <x:c r="O2308" s="7">
        <x:v>463.99000000000001</x:v>
      </x:c>
      <x:c r="P2308" s="8">
        <x:v>0</x:v>
      </x:c>
      <x:c r="Q2308" s="7">
        <x:v>241.94999999999999</x:v>
      </x:c>
      <x:c r="R2308" s="7">
        <x:v>463.99000000000001</x:v>
      </x:c>
      <x:c r="S2308" s="5" t="s">
        <x:v>49</x:v>
      </x:c>
      <x:c r="T2308" s="7">
        <x:v>145056.25</x:v>
      </x:c>
      <x:c r="U2308" s="6"/>
      <x:c r="V2308" s="6"/>
      <x:c r="W2308" s="5" t="s">
        <x:v>50</x:v>
      </x:c>
      <x:c r="X2308" s="5" t="s">
        <x:v>97</x:v>
      </x:c>
    </x:row>
    <x:row r="2309">
      <x:c r="A2309" s="5" t="s">
        <x:v>3941</x:v>
      </x:c>
      <x:c r="B2309" s="5">
        <x:v>45700</x:v>
      </x:c>
      <x:c r="C2309" s="5" t="s">
        <x:v>247</x:v>
      </x:c>
      <x:c r="D2309" s="5" t="s">
        <x:v>248</x:v>
      </x:c>
      <x:c r="E2309" s="5" t="s">
        <x:v>40</x:v>
      </x:c>
      <x:c r="F2309" s="5" t="s">
        <x:v>102</x:v>
      </x:c>
      <x:c r="G2309" s="5" t="s">
        <x:v>2343</x:v>
      </x:c>
      <x:c r="H2309" s="5" t="s">
        <x:v>43</x:v>
      </x:c>
      <x:c r="I2309" s="5" t="s">
        <x:v>160</x:v>
      </x:c>
      <x:c r="J2309" s="5" t="s">
        <x:v>60</x:v>
      </x:c>
      <x:c r="K2309" s="5" t="s">
        <x:v>117</x:v>
      </x:c>
      <x:c r="L2309" s="5" t="s">
        <x:v>47</x:v>
      </x:c>
      <x:c r="M2309" s="5" t="s">
        <x:v>258</x:v>
      </x:c>
      <x:c r="N2309" s="6">
        <x:v>2</x:v>
      </x:c>
      <x:c r="O2309" s="7">
        <x:v>254.94999999999999</x:v>
      </x:c>
      <x:c r="P2309" s="8">
        <x:v>0.20000000000000001</x:v>
      </x:c>
      <x:c r="Q2309" s="7">
        <x:v>154.81999999999999</x:v>
      </x:c>
      <x:c r="R2309" s="7">
        <x:v>407.92000000000002</x:v>
      </x:c>
      <x:c r="S2309" s="5" t="s">
        <x:v>49</x:v>
      </x:c>
      <x:c r="T2309" s="7">
        <x:v>98768.160000000003</x:v>
      </x:c>
      <x:c r="U2309" s="6"/>
      <x:c r="V2309" s="6"/>
      <x:c r="W2309" s="5" t="s">
        <x:v>50</x:v>
      </x:c>
      <x:c r="X2309" s="5" t="s">
        <x:v>70</x:v>
      </x:c>
    </x:row>
    <x:row r="2310">
      <x:c r="A2310" s="5" t="s">
        <x:v>3942</x:v>
      </x:c>
      <x:c r="B2310" s="5">
        <x:v>45909</x:v>
      </x:c>
      <x:c r="C2310" s="5" t="s">
        <x:v>88</x:v>
      </x:c>
      <x:c r="D2310" s="5" t="s">
        <x:v>89</x:v>
      </x:c>
      <x:c r="E2310" s="5" t="s">
        <x:v>90</x:v>
      </x:c>
      <x:c r="F2310" s="5" t="s">
        <x:v>3171</x:v>
      </x:c>
      <x:c r="G2310" s="5" t="s">
        <x:v>3943</x:v>
      </x:c>
      <x:c r="H2310" s="5" t="s">
        <x:v>78</x:v>
      </x:c>
      <x:c r="I2310" s="5" t="s">
        <x:v>235</x:v>
      </x:c>
      <x:c r="J2310" s="5" t="s">
        <x:v>116</x:v>
      </x:c>
      <x:c r="K2310" s="5" t="s">
        <x:v>117</x:v>
      </x:c>
      <x:c r="L2310" s="5" t="s">
        <x:v>94</x:v>
      </x:c>
      <x:c r="M2310" s="5" t="s">
        <x:v>211</x:v>
      </x:c>
      <x:c r="N2310" s="6">
        <x:v>2</x:v>
      </x:c>
      <x:c r="O2310" s="7">
        <x:v>190.03999999999999</x:v>
      </x:c>
      <x:c r="P2310" s="8">
        <x:v>0</x:v>
      </x:c>
      <x:c r="Q2310" s="7">
        <x:v>100.5</x:v>
      </x:c>
      <x:c r="R2310" s="7">
        <x:v>380.07999999999998</x:v>
      </x:c>
      <x:c r="S2310" s="5" t="s">
        <x:v>49</x:v>
      </x:c>
      <x:c r="T2310" s="7"/>
      <x:c r="U2310" s="6"/>
      <x:c r="V2310" s="6"/>
      <x:c r="W2310" s="5" t="s">
        <x:v>50</x:v>
      </x:c>
      <x:c r="X2310" s="5" t="s">
        <x:v>97</x:v>
      </x:c>
    </x:row>
    <x:row r="2311">
      <x:c r="A2311" s="5" t="s">
        <x:v>3944</x:v>
      </x:c>
      <x:c r="B2311" s="5">
        <x:v>46007</x:v>
      </x:c>
      <x:c r="C2311" s="5" t="s">
        <x:v>200</x:v>
      </x:c>
      <x:c r="D2311" s="5" t="s">
        <x:v>201</x:v>
      </x:c>
      <x:c r="E2311" s="5" t="s">
        <x:v>40</x:v>
      </x:c>
      <x:c r="F2311" s="5" t="s">
        <x:v>158</x:v>
      </x:c>
      <x:c r="G2311" s="5" t="s">
        <x:v>1493</x:v>
      </x:c>
      <x:c r="H2311" s="5" t="s">
        <x:v>43</x:v>
      </x:c>
      <x:c r="I2311" s="5" t="s">
        <x:v>150</x:v>
      </x:c>
      <x:c r="J2311" s="5" t="s">
        <x:v>60</x:v>
      </x:c>
      <x:c r="K2311" s="5" t="s">
        <x:v>46</x:v>
      </x:c>
      <x:c r="L2311" s="5" t="s">
        <x:v>94</x:v>
      </x:c>
      <x:c r="M2311" s="5" t="s">
        <x:v>106</x:v>
      </x:c>
      <x:c r="N2311" s="6">
        <x:v>-1</x:v>
      </x:c>
      <x:c r="O2311" s="7">
        <x:v>219.75999999999999</x:v>
      </x:c>
      <x:c r="P2311" s="8">
        <x:v>0.14999999999999999</x:v>
      </x:c>
      <x:c r="Q2311" s="7">
        <x:v>139.09999999999999</x:v>
      </x:c>
      <x:c r="R2311" s="7">
        <x:v>-186.80000000000001</x:v>
      </x:c>
      <x:c r="S2311" s="5" t="s">
        <x:v>49</x:v>
      </x:c>
      <x:c r="T2311" s="7">
        <x:v>75409.860000000001</x:v>
      </x:c>
      <x:c r="U2311" s="6"/>
      <x:c r="V2311" s="6"/>
      <x:c r="W2311" s="5" t="s">
        <x:v>50</x:v>
      </x:c>
      <x:c r="X2311" s="5" t="s">
        <x:v>97</x:v>
      </x:c>
    </x:row>
    <x:row r="2312">
      <x:c r="A2312" s="5" t="s">
        <x:v>3945</x:v>
      </x:c>
      <x:c r="B2312" s="5">
        <x:v>45666</x:v>
      </x:c>
      <x:c r="C2312" s="5" t="s">
        <x:v>216</x:v>
      </x:c>
      <x:c r="D2312" s="5" t="s">
        <x:v>217</x:v>
      </x:c>
      <x:c r="E2312" s="5" t="s">
        <x:v>40</x:v>
      </x:c>
      <x:c r="F2312" s="5" t="s">
        <x:v>102</x:v>
      </x:c>
      <x:c r="G2312" s="5" t="s">
        <x:v>3797</x:v>
      </x:c>
      <x:c r="H2312" s="5" t="s">
        <x:v>43</x:v>
      </x:c>
      <x:c r="I2312" s="5" t="s">
        <x:v>261</x:v>
      </x:c>
      <x:c r="J2312" s="5" t="s">
        <x:v>116</x:v>
      </x:c>
      <x:c r="K2312" s="5" t="s">
        <x:v>61</x:v>
      </x:c>
      <x:c r="L2312" s="5" t="s">
        <x:v>131</x:v>
      </x:c>
      <x:c r="M2312" s="5" t="s">
        <x:v>414</x:v>
      </x:c>
      <x:c r="N2312" s="6">
        <x:v>1</x:v>
      </x:c>
      <x:c r="O2312" s="7">
        <x:v>183.03999999999999</x:v>
      </x:c>
      <x:c r="P2312" s="8">
        <x:v>5.0000000000000003e-002</x:v>
      </x:c>
      <x:c r="Q2312" s="7">
        <x:v>98.629999999999995</x:v>
      </x:c>
      <x:c r="R2312" s="7">
        <x:v>173.88999999999999</x:v>
      </x:c>
      <x:c r="S2312" s="5" t="s">
        <x:v>49</x:v>
      </x:c>
      <x:c r="T2312" s="7">
        <x:v>60063.730000000003</x:v>
      </x:c>
      <x:c r="U2312" s="6"/>
      <x:c r="V2312" s="6"/>
      <x:c r="W2312" s="5" t="s">
        <x:v>50</x:v>
      </x:c>
      <x:c r="X2312" s="5" t="s">
        <x:v>70</x:v>
      </x:c>
    </x:row>
    <x:row r="2313">
      <x:c r="A2313" s="5" t="s">
        <x:v>3946</x:v>
      </x:c>
      <x:c r="B2313" s="5">
        <x:v>45848</x:v>
      </x:c>
      <x:c r="C2313" s="5" t="s">
        <x:v>283</x:v>
      </x:c>
      <x:c r="D2313" s="5" t="s">
        <x:v>284</x:v>
      </x:c>
      <x:c r="E2313" s="5" t="s">
        <x:v>55</x:v>
      </x:c>
      <x:c r="F2313" s="5" t="s">
        <x:v>56</x:v>
      </x:c>
      <x:c r="G2313" s="5" t="s">
        <x:v>3880</x:v>
      </x:c>
      <x:c r="H2313" s="5" t="s">
        <x:v>43</x:v>
      </x:c>
      <x:c r="I2313" s="5" t="s">
        <x:v>197</x:v>
      </x:c>
      <x:c r="J2313" s="5" t="s">
        <x:v>93</x:v>
      </x:c>
      <x:c r="K2313" s="5" t="s">
        <x:v>117</x:v>
      </x:c>
      <x:c r="L2313" s="5" t="s">
        <x:v>16</x:v>
      </x:c>
      <x:c r="M2313" s="5" t="s">
        <x:v>118</x:v>
      </x:c>
      <x:c r="N2313" s="6">
        <x:v>1</x:v>
      </x:c>
      <x:c r="O2313" s="7">
        <x:v>32.609999999999999</x:v>
      </x:c>
      <x:c r="P2313" s="8">
        <x:v>0</x:v>
      </x:c>
      <x:c r="Q2313" s="7">
        <x:v>18.5</x:v>
      </x:c>
      <x:c r="R2313" s="7">
        <x:v>32.609999999999999</x:v>
      </x:c>
      <x:c r="S2313" s="5" t="s">
        <x:v>49</x:v>
      </x:c>
      <x:c r="T2313" s="7">
        <x:v>164465.29000000001</x:v>
      </x:c>
      <x:c r="U2313" s="6"/>
      <x:c r="V2313" s="6"/>
      <x:c r="W2313" s="5" t="s">
        <x:v>50</x:v>
      </x:c>
      <x:c r="X2313" s="5" t="s">
        <x:v>80</x:v>
      </x:c>
    </x:row>
    <x:row r="2314">
      <x:c r="A2314" s="5" t="s">
        <x:v>3947</x:v>
      </x:c>
      <x:c r="B2314" s="5">
        <x:v>45771</x:v>
      </x:c>
      <x:c r="C2314" s="5" t="s">
        <x:v>194</x:v>
      </x:c>
      <x:c r="D2314" s="5" t="s">
        <x:v>195</x:v>
      </x:c>
      <x:c r="E2314" s="5" t="s">
        <x:v>90</x:v>
      </x:c>
      <x:c r="F2314" s="5" t="s">
        <x:v>158</x:v>
      </x:c>
      <x:c r="G2314" s="5" t="s">
        <x:v>3948</x:v>
      </x:c>
      <x:c r="H2314" s="5" t="s">
        <x:v>78</x:v>
      </x:c>
      <x:c r="I2314" s="5" t="s">
        <x:v>1490</x:v>
      </x:c>
      <x:c r="J2314" s="5" t="s">
        <x:v>45</x:v>
      </x:c>
      <x:c r="K2314" s="5" t="s">
        <x:v>86</x:v>
      </x:c>
      <x:c r="L2314" s="5" t="s">
        <x:v>16</x:v>
      </x:c>
      <x:c r="M2314" s="5" t="s">
        <x:v>258</x:v>
      </x:c>
      <x:c r="N2314" s="6">
        <x:v>1</x:v>
      </x:c>
      <x:c r="O2314" s="7">
        <x:v>424.5</x:v>
      </x:c>
      <x:c r="P2314" s="8">
        <x:v>0.10000000000000001</x:v>
      </x:c>
      <x:c r="Q2314" s="7">
        <x:v>213.25</x:v>
      </x:c>
      <x:c r="R2314" s="7">
        <x:v>382.05000000000001</x:v>
      </x:c>
      <x:c r="S2314" s="5" t="s">
        <x:v>49</x:v>
      </x:c>
      <x:c r="T2314" s="7">
        <x:v>159399.70999999999</x:v>
      </x:c>
      <x:c r="U2314" s="6"/>
      <x:c r="V2314" s="6"/>
      <x:c r="W2314" s="5" t="s">
        <x:v>50</x:v>
      </x:c>
      <x:c r="X2314" s="5" t="s">
        <x:v>80</x:v>
      </x:c>
    </x:row>
    <x:row r="2315">
      <x:c r="A2315" s="5" t="s">
        <x:v>3949</x:v>
      </x:c>
      <x:c r="B2315" s="5">
        <x:v>45529</x:v>
      </x:c>
      <x:c r="C2315" s="5" t="s">
        <x:v>283</x:v>
      </x:c>
      <x:c r="D2315" s="5" t="s">
        <x:v>284</x:v>
      </x:c>
      <x:c r="E2315" s="5" t="s">
        <x:v>55</x:v>
      </x:c>
      <x:c r="F2315" s="5" t="s">
        <x:v>456</x:v>
      </x:c>
      <x:c r="G2315" s="5" t="s">
        <x:v>1519</x:v>
      </x:c>
      <x:c r="H2315" s="5" t="s">
        <x:v>104</x:v>
      </x:c>
      <x:c r="I2315" s="5" t="s">
        <x:v>1187</x:v>
      </x:c>
      <x:c r="J2315" s="5" t="s">
        <x:v>45</x:v>
      </x:c>
      <x:c r="K2315" s="5" t="s">
        <x:v>117</x:v>
      </x:c>
      <x:c r="L2315" s="5" t="s">
        <x:v>94</x:v>
      </x:c>
      <x:c r="M2315" s="5" t="s">
        <x:v>530</x:v>
      </x:c>
      <x:c r="N2315" s="6">
        <x:v>3</x:v>
      </x:c>
      <x:c r="O2315" s="7">
        <x:v>170.84</x:v>
      </x:c>
      <x:c r="P2315" s="8">
        <x:v>0.10000000000000001</x:v>
      </x:c>
      <x:c r="Q2315" s="7">
        <x:v>123.81</x:v>
      </x:c>
      <x:c r="R2315" s="7">
        <x:v>461.26999999999998</x:v>
      </x:c>
      <x:c r="S2315" s="5" t="s">
        <x:v>49</x:v>
      </x:c>
      <x:c r="T2315" s="7"/>
      <x:c r="U2315" s="6"/>
      <x:c r="V2315" s="6"/>
      <x:c r="W2315" s="5" t="s">
        <x:v>50</x:v>
      </x:c>
      <x:c r="X2315" s="5" t="s">
        <x:v>97</x:v>
      </x:c>
    </x:row>
    <x:row r="2316">
      <x:c r="A2316" s="5" t="s">
        <x:v>3950</x:v>
      </x:c>
      <x:c r="B2316" s="5">
        <x:v>45303</x:v>
      </x:c>
      <x:c r="C2316" s="5" t="s">
        <x:v>144</x:v>
      </x:c>
      <x:c r="D2316" s="5" t="s">
        <x:v>145</x:v>
      </x:c>
      <x:c r="E2316" s="5" t="s">
        <x:v>55</x:v>
      </x:c>
      <x:c r="F2316" s="5" t="s">
        <x:v>66</x:v>
      </x:c>
      <x:c r="G2316" s="5" t="s">
        <x:v>2311</x:v>
      </x:c>
      <x:c r="H2316" s="5" t="s">
        <x:v>43</x:v>
      </x:c>
      <x:c r="I2316" s="5" t="s">
        <x:v>1451</x:v>
      </x:c>
      <x:c r="J2316" s="5" t="s">
        <x:v>60</x:v>
      </x:c>
      <x:c r="K2316" s="5" t="s">
        <x:v>86</x:v>
      </x:c>
      <x:c r="L2316" s="5" t="s">
        <x:v>16</x:v>
      </x:c>
      <x:c r="M2316" s="5" t="s">
        <x:v>414</x:v>
      </x:c>
      <x:c r="N2316" s="6">
        <x:v>2</x:v>
      </x:c>
      <x:c r="O2316" s="7">
        <x:v>139.66999999999999</x:v>
      </x:c>
      <x:c r="P2316" s="8">
        <x:v>0</x:v>
      </x:c>
      <x:c r="Q2316" s="7">
        <x:v>89.379999999999995</x:v>
      </x:c>
      <x:c r="R2316" s="7">
        <x:v>279.33999999999997</x:v>
      </x:c>
      <x:c r="S2316" s="5" t="s">
        <x:v>49</x:v>
      </x:c>
      <x:c r="T2316" s="7">
        <x:v>181706.75</x:v>
      </x:c>
      <x:c r="U2316" s="6"/>
      <x:c r="V2316" s="6"/>
      <x:c r="W2316" s="5" t="s">
        <x:v>50</x:v>
      </x:c>
      <x:c r="X2316" s="5" t="s">
        <x:v>80</x:v>
      </x:c>
    </x:row>
    <x:row r="2317">
      <x:c r="A2317" s="5" t="s">
        <x:v>3951</x:v>
      </x:c>
      <x:c r="B2317" s="5">
        <x:v>45727</x:v>
      </x:c>
      <x:c r="C2317" s="5" t="s">
        <x:v>178</x:v>
      </x:c>
      <x:c r="D2317" s="5" t="s">
        <x:v>179</x:v>
      </x:c>
      <x:c r="E2317" s="5" t="s">
        <x:v>90</x:v>
      </x:c>
      <x:c r="F2317" s="5" t="s">
        <x:v>66</x:v>
      </x:c>
      <x:c r="G2317" s="5" t="s">
        <x:v>3886</x:v>
      </x:c>
      <x:c r="H2317" s="5" t="s">
        <x:v>78</x:v>
      </x:c>
      <x:c r="I2317" s="5" t="s">
        <x:v>458</x:v>
      </x:c>
      <x:c r="J2317" s="5" t="s">
        <x:v>74</x:v>
      </x:c>
      <x:c r="K2317" s="5" t="s">
        <x:v>61</x:v>
      </x:c>
      <x:c r="L2317" s="5" t="s">
        <x:v>94</x:v>
      </x:c>
      <x:c r="M2317" s="5" t="s">
        <x:v>442</x:v>
      </x:c>
      <x:c r="N2317" s="6">
        <x:v>2</x:v>
      </x:c>
      <x:c r="O2317" s="7">
        <x:v>72.739999999999995</x:v>
      </x:c>
      <x:c r="P2317" s="8">
        <x:v>0.14999999999999999</x:v>
      </x:c>
      <x:c r="Q2317" s="7">
        <x:v>59.109999999999999</x:v>
      </x:c>
      <x:c r="R2317" s="7">
        <x:v>123.66</x:v>
      </x:c>
      <x:c r="S2317" s="5" t="s">
        <x:v>49</x:v>
      </x:c>
      <x:c r="T2317" s="7">
        <x:v>81882.529999999999</x:v>
      </x:c>
      <x:c r="U2317" s="6"/>
      <x:c r="V2317" s="6"/>
      <x:c r="W2317" s="5" t="s">
        <x:v>50</x:v>
      </x:c>
      <x:c r="X2317" s="5" t="s">
        <x:v>70</x:v>
      </x:c>
    </x:row>
    <x:row r="2318">
      <x:c r="A2318" s="5" t="s">
        <x:v>3952</x:v>
      </x:c>
      <x:c r="B2318" s="5">
        <x:v>45368</x:v>
      </x:c>
      <x:c r="C2318" s="5" t="s">
        <x:v>247</x:v>
      </x:c>
      <x:c r="D2318" s="5" t="s">
        <x:v>248</x:v>
      </x:c>
      <x:c r="E2318" s="5" t="s">
        <x:v>40</x:v>
      </x:c>
      <x:c r="F2318" s="5" t="s">
        <x:v>102</x:v>
      </x:c>
      <x:c r="G2318" s="5" t="s">
        <x:v>3953</x:v>
      </x:c>
      <x:c r="H2318" s="5" t="s">
        <x:v>58</x:v>
      </x:c>
      <x:c r="I2318" s="5" t="s">
        <x:v>762</x:v>
      </x:c>
      <x:c r="J2318" s="5" t="s">
        <x:v>74</x:v>
      </x:c>
      <x:c r="K2318" s="5" t="s">
        <x:v>46</x:v>
      </x:c>
      <x:c r="L2318" s="5" t="s">
        <x:v>47</x:v>
      </x:c>
      <x:c r="M2318" s="5" t="s">
        <x:v>112</x:v>
      </x:c>
      <x:c r="N2318" s="6">
        <x:v>2</x:v>
      </x:c>
      <x:c r="O2318" s="7">
        <x:v>64.5</x:v>
      </x:c>
      <x:c r="P2318" s="8">
        <x:v>0.25</x:v>
      </x:c>
      <x:c r="Q2318" s="7">
        <x:v>42.109999999999999</x:v>
      </x:c>
      <x:c r="R2318" s="7">
        <x:v>96.75</x:v>
      </x:c>
      <x:c r="S2318" s="5" t="s">
        <x:v>49</x:v>
      </x:c>
      <x:c r="T2318" s="7">
        <x:v>73749.850000000006</x:v>
      </x:c>
      <x:c r="U2318" s="6">
        <x:v>132</x:v>
      </x:c>
      <x:c r="V2318" s="6">
        <x:v>43</x:v>
      </x:c>
      <x:c r="W2318" s="5" t="s">
        <x:v>50</x:v>
      </x:c>
      <x:c r="X2318" s="5" t="s">
        <x:v>70</x:v>
      </x:c>
    </x:row>
    <x:row r="2319">
      <x:c r="A2319" s="5" t="s">
        <x:v>3954</x:v>
      </x:c>
      <x:c r="B2319" s="5">
        <x:v>45768</x:v>
      </x:c>
      <x:c r="C2319" s="5" t="s">
        <x:v>194</x:v>
      </x:c>
      <x:c r="D2319" s="5" t="s">
        <x:v>195</x:v>
      </x:c>
      <x:c r="E2319" s="5" t="s">
        <x:v>90</x:v>
      </x:c>
      <x:c r="F2319" s="5" t="s">
        <x:v>158</x:v>
      </x:c>
      <x:c r="G2319" s="5" t="s">
        <x:v>2513</x:v>
      </x:c>
      <x:c r="H2319" s="5" t="s">
        <x:v>104</x:v>
      </x:c>
      <x:c r="I2319" s="5" t="s">
        <x:v>356</x:v>
      </x:c>
      <x:c r="J2319" s="5" t="s">
        <x:v>116</x:v>
      </x:c>
      <x:c r="K2319" s="5" t="s">
        <x:v>46</x:v>
      </x:c>
      <x:c r="L2319" s="5" t="s">
        <x:v>16</x:v>
      </x:c>
      <x:c r="M2319" s="5" t="s">
        <x:v>329</x:v>
      </x:c>
      <x:c r="N2319" s="6">
        <x:v>1</x:v>
      </x:c>
      <x:c r="O2319" s="7">
        <x:v>208.11000000000001</x:v>
      </x:c>
      <x:c r="P2319" s="8">
        <x:v>0.20000000000000001</x:v>
      </x:c>
      <x:c r="Q2319" s="7">
        <x:v>134.59999999999999</x:v>
      </x:c>
      <x:c r="R2319" s="7">
        <x:v>166.49000000000001</x:v>
      </x:c>
      <x:c r="S2319" s="5" t="s">
        <x:v>49</x:v>
      </x:c>
      <x:c r="T2319" s="7">
        <x:v>159399.70999999999</x:v>
      </x:c>
      <x:c r="U2319" s="6"/>
      <x:c r="V2319" s="6"/>
      <x:c r="W2319" s="5" t="s">
        <x:v>50</x:v>
      </x:c>
      <x:c r="X2319" s="5" t="s">
        <x:v>51</x:v>
      </x:c>
    </x:row>
    <x:row r="2320">
      <x:c r="A2320" s="5" t="s">
        <x:v>3955</x:v>
      </x:c>
      <x:c r="B2320" s="5">
        <x:v>45931</x:v>
      </x:c>
      <x:c r="C2320" s="5" t="s">
        <x:v>100</x:v>
      </x:c>
      <x:c r="D2320" s="5" t="s">
        <x:v>101</x:v>
      </x:c>
      <x:c r="E2320" s="5" t="s">
        <x:v>90</x:v>
      </x:c>
      <x:c r="F2320" s="5" t="s">
        <x:v>102</x:v>
      </x:c>
      <x:c r="G2320" s="5" t="s">
        <x:v>1740</x:v>
      </x:c>
      <x:c r="H2320" s="5" t="s">
        <x:v>58</x:v>
      </x:c>
      <x:c r="I2320" s="5"/>
      <x:c r="J2320" s="5"/>
      <x:c r="K2320" s="5"/>
      <x:c r="L2320" s="5" t="s">
        <x:v>131</x:v>
      </x:c>
      <x:c r="M2320" s="5" t="s">
        <x:v>530</x:v>
      </x:c>
      <x:c r="N2320" s="6">
        <x:v>3</x:v>
      </x:c>
      <x:c r="O2320" s="7">
        <x:v>80.75</x:v>
      </x:c>
      <x:c r="P2320" s="8">
        <x:v>0</x:v>
      </x:c>
      <x:c r="Q2320" s="7">
        <x:v>59.109999999999999</x:v>
      </x:c>
      <x:c r="R2320" s="7">
        <x:v>242.25</x:v>
      </x:c>
      <x:c r="S2320" s="5" t="s">
        <x:v>49</x:v>
      </x:c>
      <x:c r="T2320" s="7">
        <x:v>62446.309999999998</x:v>
      </x:c>
      <x:c r="U2320" s="6"/>
      <x:c r="V2320" s="6"/>
      <x:c r="W2320" s="5" t="s">
        <x:v>50</x:v>
      </x:c>
      <x:c r="X2320" s="5" t="s">
        <x:v>51</x:v>
      </x:c>
    </x:row>
    <x:row r="2321">
      <x:c r="A2321" s="5" t="s">
        <x:v>3956</x:v>
      </x:c>
      <x:c r="B2321" s="5">
        <x:v>45445</x:v>
      </x:c>
      <x:c r="C2321" s="5" t="s">
        <x:v>178</x:v>
      </x:c>
      <x:c r="D2321" s="5" t="s">
        <x:v>179</x:v>
      </x:c>
      <x:c r="E2321" s="5" t="s">
        <x:v>90</x:v>
      </x:c>
      <x:c r="F2321" s="5" t="s">
        <x:v>66</x:v>
      </x:c>
      <x:c r="G2321" s="5" t="s">
        <x:v>337</x:v>
      </x:c>
      <x:c r="H2321" s="5" t="s">
        <x:v>58</x:v>
      </x:c>
      <x:c r="I2321" s="5" t="s">
        <x:v>514</x:v>
      </x:c>
      <x:c r="J2321" s="5" t="s">
        <x:v>116</x:v>
      </x:c>
      <x:c r="K2321" s="5" t="s">
        <x:v>46</x:v>
      </x:c>
      <x:c r="L2321" s="5" t="s">
        <x:v>47</x:v>
      </x:c>
      <x:c r="M2321" s="5" t="s">
        <x:v>69</x:v>
      </x:c>
      <x:c r="N2321" s="6">
        <x:v>2</x:v>
      </x:c>
      <x:c r="O2321" s="7">
        <x:v>222.28</x:v>
      </x:c>
      <x:c r="P2321" s="8">
        <x:v>0</x:v>
      </x:c>
      <x:c r="Q2321" s="7">
        <x:v>137.99000000000001</x:v>
      </x:c>
      <x:c r="R2321" s="7">
        <x:v>444.56</x:v>
      </x:c>
      <x:c r="S2321" s="5" t="s">
        <x:v>49</x:v>
      </x:c>
      <x:c r="T2321" s="7">
        <x:v>95790.860000000001</x:v>
      </x:c>
      <x:c r="U2321" s="6"/>
      <x:c r="V2321" s="6"/>
      <x:c r="W2321" s="5" t="s">
        <x:v>50</x:v>
      </x:c>
      <x:c r="X2321" s="5" t="s">
        <x:v>70</x:v>
      </x:c>
    </x:row>
    <x:row r="2322">
      <x:c r="A2322" s="5" t="s">
        <x:v>3957</x:v>
      </x:c>
      <x:c r="B2322" s="5">
        <x:v>45952</x:v>
      </x:c>
      <x:c r="C2322" s="5" t="s">
        <x:v>108</x:v>
      </x:c>
      <x:c r="D2322" s="5" t="s">
        <x:v>109</x:v>
      </x:c>
      <x:c r="E2322" s="5" t="s">
        <x:v>90</x:v>
      </x:c>
      <x:c r="F2322" s="5" t="s">
        <x:v>102</x:v>
      </x:c>
      <x:c r="G2322" s="5" t="s">
        <x:v>1607</x:v>
      </x:c>
      <x:c r="H2322" s="5" t="s">
        <x:v>43</x:v>
      </x:c>
      <x:c r="I2322" s="5" t="s">
        <x:v>353</x:v>
      </x:c>
      <x:c r="J2322" s="5" t="s">
        <x:v>45</x:v>
      </x:c>
      <x:c r="K2322" s="5" t="s">
        <x:v>61</x:v>
      </x:c>
      <x:c r="L2322" s="5" t="s">
        <x:v>47</x:v>
      </x:c>
      <x:c r="M2322" s="5" t="s">
        <x:v>154</x:v>
      </x:c>
      <x:c r="N2322" s="6">
        <x:v>1</x:v>
      </x:c>
      <x:c r="O2322" s="7">
        <x:v>431.58999999999997</x:v>
      </x:c>
      <x:c r="P2322" s="8">
        <x:v>0.10000000000000001</x:v>
      </x:c>
      <x:c r="Q2322" s="7">
        <x:v>308.20999999999998</x:v>
      </x:c>
      <x:c r="R2322" s="7">
        <x:v>388.43000000000001</x:v>
      </x:c>
      <x:c r="S2322" s="5" t="s">
        <x:v>49</x:v>
      </x:c>
      <x:c r="T2322" s="7">
        <x:v>81376.970000000001</x:v>
      </x:c>
      <x:c r="U2322" s="6"/>
      <x:c r="V2322" s="6"/>
      <x:c r="W2322" s="5" t="s">
        <x:v>50</x:v>
      </x:c>
      <x:c r="X2322" s="5" t="s">
        <x:v>97</x:v>
      </x:c>
    </x:row>
    <x:row r="2323">
      <x:c r="A2323" s="5" t="s">
        <x:v>3958</x:v>
      </x:c>
      <x:c r="B2323" s="5" t="s">
        <x:v>99</x:v>
      </x:c>
      <x:c r="C2323" s="5" t="s">
        <x:v>53</x:v>
      </x:c>
      <x:c r="D2323" s="5" t="s">
        <x:v>54</x:v>
      </x:c>
      <x:c r="E2323" s="5" t="s">
        <x:v>55</x:v>
      </x:c>
      <x:c r="F2323" s="5" t="s">
        <x:v>56</x:v>
      </x:c>
      <x:c r="G2323" s="5" t="s">
        <x:v>3959</x:v>
      </x:c>
      <x:c r="H2323" s="5" t="s">
        <x:v>58</x:v>
      </x:c>
      <x:c r="I2323" s="5" t="s">
        <x:v>313</x:v>
      </x:c>
      <x:c r="J2323" s="5" t="s">
        <x:v>60</x:v>
      </x:c>
      <x:c r="K2323" s="5" t="s">
        <x:v>61</x:v>
      </x:c>
      <x:c r="L2323" s="5" t="s">
        <x:v>131</x:v>
      </x:c>
      <x:c r="M2323" s="5" t="s">
        <x:v>166</x:v>
      </x:c>
      <x:c r="N2323" s="6">
        <x:v>1</x:v>
      </x:c>
      <x:c r="O2323" s="7">
        <x:v>140.25</x:v>
      </x:c>
      <x:c r="P2323" s="8">
        <x:v>5.0000000000000003e-002</x:v>
      </x:c>
      <x:c r="Q2323" s="7">
        <x:v>102.78</x:v>
      </x:c>
      <x:c r="R2323" s="7">
        <x:v>133.24000000000001</x:v>
      </x:c>
      <x:c r="S2323" s="5" t="s">
        <x:v>49</x:v>
      </x:c>
      <x:c r="T2323" s="7">
        <x:v>67709.570000000007</x:v>
      </x:c>
      <x:c r="U2323" s="6"/>
      <x:c r="V2323" s="6"/>
      <x:c r="W2323" s="5" t="s">
        <x:v>50</x:v>
      </x:c>
      <x:c r="X2323" s="5" t="s">
        <x:v>97</x:v>
      </x:c>
    </x:row>
    <x:row r="2324">
      <x:c r="A2324" s="5" t="s">
        <x:v>3960</x:v>
      </x:c>
      <x:c r="B2324" s="5">
        <x:v>46028</x:v>
      </x:c>
      <x:c r="C2324" s="5" t="s">
        <x:v>144</x:v>
      </x:c>
      <x:c r="D2324" s="5" t="s">
        <x:v>145</x:v>
      </x:c>
      <x:c r="E2324" s="5" t="s">
        <x:v>55</x:v>
      </x:c>
      <x:c r="F2324" s="5" t="s">
        <x:v>66</x:v>
      </x:c>
      <x:c r="G2324" s="5" t="s">
        <x:v>2958</x:v>
      </x:c>
      <x:c r="H2324" s="5" t="s">
        <x:v>58</x:v>
      </x:c>
      <x:c r="I2324" s="5" t="s">
        <x:v>210</x:v>
      </x:c>
      <x:c r="J2324" s="5" t="s">
        <x:v>116</x:v>
      </x:c>
      <x:c r="K2324" s="5" t="s">
        <x:v>61</x:v>
      </x:c>
      <x:c r="L2324" s="5" t="s">
        <x:v>47</x:v>
      </x:c>
      <x:c r="M2324" s="5" t="s">
        <x:v>275</x:v>
      </x:c>
      <x:c r="N2324" s="6">
        <x:v>2</x:v>
      </x:c>
      <x:c r="O2324" s="7">
        <x:v>416.25</x:v>
      </x:c>
      <x:c r="P2324" s="8">
        <x:v>0.20000000000000001</x:v>
      </x:c>
      <x:c r="Q2324" s="7">
        <x:v>229.88999999999999</x:v>
      </x:c>
      <x:c r="R2324" s="7">
        <x:v>666</x:v>
      </x:c>
      <x:c r="S2324" s="5" t="s">
        <x:v>49</x:v>
      </x:c>
      <x:c r="T2324" s="7">
        <x:v>95946.080000000002</x:v>
      </x:c>
      <x:c r="U2324" s="6">
        <x:v>78</x:v>
      </x:c>
      <x:c r="V2324" s="6">
        <x:v>12</x:v>
      </x:c>
      <x:c r="W2324" s="5" t="s">
        <x:v>50</x:v>
      </x:c>
      <x:c r="X2324" s="5" t="s">
        <x:v>80</x:v>
      </x:c>
    </x:row>
    <x:row r="2325">
      <x:c r="A2325" s="5" t="s">
        <x:v>3961</x:v>
      </x:c>
      <x:c r="B2325" s="5">
        <x:v>45827</x:v>
      </x:c>
      <x:c r="C2325" s="5" t="s">
        <x:v>185</x:v>
      </x:c>
      <x:c r="D2325" s="5" t="s">
        <x:v>186</x:v>
      </x:c>
      <x:c r="E2325" s="5" t="s">
        <x:v>90</x:v>
      </x:c>
      <x:c r="F2325" s="5" t="s">
        <x:v>41</x:v>
      </x:c>
      <x:c r="G2325" s="5" t="s">
        <x:v>3331</x:v>
      </x:c>
      <x:c r="H2325" s="5" t="s">
        <x:v>58</x:v>
      </x:c>
      <x:c r="I2325" s="5" t="s">
        <x:v>808</x:v>
      </x:c>
      <x:c r="J2325" s="5" t="s">
        <x:v>116</x:v>
      </x:c>
      <x:c r="K2325" s="5" t="s">
        <x:v>117</x:v>
      </x:c>
      <x:c r="L2325" s="5" t="s">
        <x:v>94</x:v>
      </x:c>
      <x:c r="M2325" s="5" t="s">
        <x:v>266</x:v>
      </x:c>
      <x:c r="N2325" s="6">
        <x:v>1</x:v>
      </x:c>
      <x:c r="O2325" s="7">
        <x:v>117.41</x:v>
      </x:c>
      <x:c r="P2325" s="8">
        <x:v>0.20000000000000001</x:v>
      </x:c>
      <x:c r="Q2325" s="7">
        <x:v>66.280000000000001</x:v>
      </x:c>
      <x:c r="R2325" s="7">
        <x:v>93.930000000000007</x:v>
      </x:c>
      <x:c r="S2325" s="5" t="s">
        <x:v>49</x:v>
      </x:c>
      <x:c r="T2325" s="7">
        <x:v>66741.529999999999</x:v>
      </x:c>
      <x:c r="U2325" s="6"/>
      <x:c r="V2325" s="6"/>
      <x:c r="W2325" s="5" t="s">
        <x:v>50</x:v>
      </x:c>
      <x:c r="X2325" s="5" t="s">
        <x:v>70</x:v>
      </x:c>
    </x:row>
    <x:row r="2326">
      <x:c r="A2326" s="5" t="s">
        <x:v>3962</x:v>
      </x:c>
      <x:c r="B2326" s="5">
        <x:v>45465</x:v>
      </x:c>
      <x:c r="C2326" s="5" t="s">
        <x:v>53</x:v>
      </x:c>
      <x:c r="D2326" s="5" t="s">
        <x:v>54</x:v>
      </x:c>
      <x:c r="E2326" s="5" t="s">
        <x:v>55</x:v>
      </x:c>
      <x:c r="F2326" s="5" t="s">
        <x:v>56</x:v>
      </x:c>
      <x:c r="G2326" s="5" t="s">
        <x:v>452</x:v>
      </x:c>
      <x:c r="H2326" s="5" t="s">
        <x:v>78</x:v>
      </x:c>
      <x:c r="I2326" s="5" t="s">
        <x:v>665</x:v>
      </x:c>
      <x:c r="J2326" s="5" t="s">
        <x:v>116</x:v>
      </x:c>
      <x:c r="K2326" s="5" t="s">
        <x:v>117</x:v>
      </x:c>
      <x:c r="L2326" s="5" t="s">
        <x:v>131</x:v>
      </x:c>
      <x:c r="M2326" s="5" t="s">
        <x:v>376</x:v>
      </x:c>
      <x:c r="N2326" s="6">
        <x:v>0</x:v>
      </x:c>
      <x:c r="O2326" s="7">
        <x:v>228.09</x:v>
      </x:c>
      <x:c r="P2326" s="8">
        <x:v>0</x:v>
      </x:c>
      <x:c r="Q2326" s="7">
        <x:v>150.55000000000001</x:v>
      </x:c>
      <x:c r="R2326" s="7">
        <x:v>0</x:v>
      </x:c>
      <x:c r="S2326" s="5" t="s">
        <x:v>49</x:v>
      </x:c>
      <x:c r="T2326" s="7">
        <x:v>62956.620000000003</x:v>
      </x:c>
      <x:c r="U2326" s="6"/>
      <x:c r="V2326" s="6"/>
      <x:c r="W2326" s="5" t="s">
        <x:v>151</x:v>
      </x:c>
      <x:c r="X2326" s="5" t="s">
        <x:v>51</x:v>
      </x:c>
    </x:row>
    <x:row r="2327">
      <x:c r="A2327" s="5" t="s">
        <x:v>3963</x:v>
      </x:c>
      <x:c r="B2327" s="5">
        <x:v>46067</x:v>
      </x:c>
      <x:c r="C2327" s="5" t="s">
        <x:v>64</x:v>
      </x:c>
      <x:c r="D2327" s="5" t="s">
        <x:v>65</x:v>
      </x:c>
      <x:c r="E2327" s="5" t="s">
        <x:v>40</x:v>
      </x:c>
      <x:c r="F2327" s="5" t="s">
        <x:v>66</x:v>
      </x:c>
      <x:c r="G2327" s="5" t="s">
        <x:v>989</x:v>
      </x:c>
      <x:c r="H2327" s="5" t="s">
        <x:v>43</x:v>
      </x:c>
      <x:c r="I2327" s="5" t="s">
        <x:v>1317</x:v>
      </x:c>
      <x:c r="J2327" s="5" t="s">
        <x:v>45</x:v>
      </x:c>
      <x:c r="K2327" s="5" t="s">
        <x:v>117</x:v>
      </x:c>
      <x:c r="L2327" s="5" t="s">
        <x:v>94</x:v>
      </x:c>
      <x:c r="M2327" s="5" t="s">
        <x:v>154</x:v>
      </x:c>
      <x:c r="N2327" s="6">
        <x:v>1</x:v>
      </x:c>
      <x:c r="O2327" s="7">
        <x:v>489.75</x:v>
      </x:c>
      <x:c r="P2327" s="8">
        <x:v>0</x:v>
      </x:c>
      <x:c r="Q2327" s="7">
        <x:v>283.66000000000003</x:v>
      </x:c>
      <x:c r="R2327" s="7">
        <x:v>489.75</x:v>
      </x:c>
      <x:c r="S2327" s="5" t="s">
        <x:v>49</x:v>
      </x:c>
      <x:c r="T2327" s="7">
        <x:v>75405.059999999998</x:v>
      </x:c>
      <x:c r="U2327" s="6"/>
      <x:c r="V2327" s="6"/>
      <x:c r="W2327" s="5" t="s">
        <x:v>50</x:v>
      </x:c>
      <x:c r="X2327" s="5" t="s">
        <x:v>51</x:v>
      </x:c>
    </x:row>
    <x:row r="2328">
      <x:c r="A2328" s="5" t="s">
        <x:v>3964</x:v>
      </x:c>
      <x:c r="B2328" s="5">
        <x:v>46072</x:v>
      </x:c>
      <x:c r="C2328" s="5" t="s">
        <x:v>127</x:v>
      </x:c>
      <x:c r="D2328" s="5" t="s">
        <x:v>128</x:v>
      </x:c>
      <x:c r="E2328" s="5" t="s">
        <x:v>55</x:v>
      </x:c>
      <x:c r="F2328" s="5" t="s">
        <x:v>41</x:v>
      </x:c>
      <x:c r="G2328" s="5" t="s">
        <x:v>72</x:v>
      </x:c>
      <x:c r="H2328" s="5" t="s">
        <x:v>43</x:v>
      </x:c>
      <x:c r="I2328" s="5" t="s">
        <x:v>232</x:v>
      </x:c>
      <x:c r="J2328" s="5" t="s">
        <x:v>93</x:v>
      </x:c>
      <x:c r="K2328" s="5" t="s">
        <x:v>61</x:v>
      </x:c>
      <x:c r="L2328" s="5" t="s">
        <x:v>16</x:v>
      </x:c>
      <x:c r="M2328" s="5" t="s">
        <x:v>170</x:v>
      </x:c>
      <x:c r="N2328" s="6">
        <x:v>1</x:v>
      </x:c>
      <x:c r="O2328" s="7">
        <x:v>41.149999999999999</x:v>
      </x:c>
      <x:c r="P2328" s="8">
        <x:v>0.20000000000000001</x:v>
      </x:c>
      <x:c r="Q2328" s="7">
        <x:v>26.989999999999998</x:v>
      </x:c>
      <x:c r="R2328" s="7">
        <x:v>32.920000000000002</x:v>
      </x:c>
      <x:c r="S2328" s="5" t="s">
        <x:v>49</x:v>
      </x:c>
      <x:c r="T2328" s="7">
        <x:v>121225.56</x:v>
      </x:c>
      <x:c r="U2328" s="6"/>
      <x:c r="V2328" s="6"/>
      <x:c r="W2328" s="5" t="s">
        <x:v>50</x:v>
      </x:c>
      <x:c r="X2328" s="5" t="s">
        <x:v>80</x:v>
      </x:c>
    </x:row>
    <x:row r="2329">
      <x:c r="A2329" s="5" t="s">
        <x:v>3965</x:v>
      </x:c>
      <x:c r="B2329" s="5">
        <x:v>46014</x:v>
      </x:c>
      <x:c r="C2329" s="5" t="s">
        <x:v>200</x:v>
      </x:c>
      <x:c r="D2329" s="5" t="s">
        <x:v>201</x:v>
      </x:c>
      <x:c r="E2329" s="5" t="s">
        <x:v>40</x:v>
      </x:c>
      <x:c r="F2329" s="5" t="s">
        <x:v>158</x:v>
      </x:c>
      <x:c r="G2329" s="5" t="s">
        <x:v>1052</x:v>
      </x:c>
      <x:c r="H2329" s="5" t="s">
        <x:v>43</x:v>
      </x:c>
      <x:c r="I2329" s="5" t="s">
        <x:v>667</x:v>
      </x:c>
      <x:c r="J2329" s="5" t="s">
        <x:v>45</x:v>
      </x:c>
      <x:c r="K2329" s="5" t="s">
        <x:v>117</x:v>
      </x:c>
      <x:c r="L2329" s="5" t="s">
        <x:v>47</x:v>
      </x:c>
      <x:c r="M2329" s="5" t="s">
        <x:v>125</x:v>
      </x:c>
      <x:c r="N2329" s="6">
        <x:v>2</x:v>
      </x:c>
      <x:c r="O2329" s="7">
        <x:v>307.80000000000001</x:v>
      </x:c>
      <x:c r="P2329" s="8">
        <x:v>0</x:v>
      </x:c>
      <x:c r="Q2329" s="7">
        <x:v>237.46000000000001</x:v>
      </x:c>
      <x:c r="R2329" s="7">
        <x:v>615.60000000000002</x:v>
      </x:c>
      <x:c r="S2329" s="5" t="s">
        <x:v>49</x:v>
      </x:c>
      <x:c r="T2329" s="7">
        <x:v>80209.410000000003</x:v>
      </x:c>
      <x:c r="U2329" s="6"/>
      <x:c r="V2329" s="6"/>
      <x:c r="W2329" s="5" t="s">
        <x:v>50</x:v>
      </x:c>
      <x:c r="X2329" s="5" t="s">
        <x:v>51</x:v>
      </x:c>
    </x:row>
    <x:row r="2330">
      <x:c r="A2330" s="5" t="s">
        <x:v>3966</x:v>
      </x:c>
      <x:c r="B2330" s="5">
        <x:v>45690</x:v>
      </x:c>
      <x:c r="C2330" s="5" t="s">
        <x:v>178</x:v>
      </x:c>
      <x:c r="D2330" s="5" t="s">
        <x:v>179</x:v>
      </x:c>
      <x:c r="E2330" s="5" t="s">
        <x:v>90</x:v>
      </x:c>
      <x:c r="F2330" s="5" t="s">
        <x:v>66</x:v>
      </x:c>
      <x:c r="G2330" s="5" t="s">
        <x:v>3967</x:v>
      </x:c>
      <x:c r="H2330" s="5" t="s">
        <x:v>43</x:v>
      </x:c>
      <x:c r="I2330" s="5" t="s">
        <x:v>313</x:v>
      </x:c>
      <x:c r="J2330" s="5" t="s">
        <x:v>60</x:v>
      </x:c>
      <x:c r="K2330" s="5" t="s">
        <x:v>61</x:v>
      </x:c>
      <x:c r="L2330" s="5" t="s">
        <x:v>16</x:v>
      </x:c>
      <x:c r="M2330" s="5" t="s">
        <x:v>419</x:v>
      </x:c>
      <x:c r="N2330" s="6">
        <x:v>3</x:v>
      </x:c>
      <x:c r="O2330" s="7">
        <x:v>140.44999999999999</x:v>
      </x:c>
      <x:c r="P2330" s="8">
        <x:v>5.0000000000000003e-002</x:v>
      </x:c>
      <x:c r="Q2330" s="7">
        <x:v>102.78</x:v>
      </x:c>
      <x:c r="R2330" s="7">
        <x:v>400.27999999999997</x:v>
      </x:c>
      <x:c r="S2330" s="5" t="s">
        <x:v>49</x:v>
      </x:c>
      <x:c r="T2330" s="7">
        <x:v>182755.85000000001</x:v>
      </x:c>
      <x:c r="U2330" s="6"/>
      <x:c r="V2330" s="6"/>
      <x:c r="W2330" s="5" t="s">
        <x:v>50</x:v>
      </x:c>
      <x:c r="X2330" s="5" t="s">
        <x:v>80</x:v>
      </x:c>
    </x:row>
    <x:row r="2331">
      <x:c r="A2331" s="5" t="s">
        <x:v>3968</x:v>
      </x:c>
      <x:c r="B2331" s="5">
        <x:v>45981</x:v>
      </x:c>
      <x:c r="C2331" s="5" t="s">
        <x:v>144</x:v>
      </x:c>
      <x:c r="D2331" s="5" t="s">
        <x:v>145</x:v>
      </x:c>
      <x:c r="E2331" s="5" t="s">
        <x:v>55</x:v>
      </x:c>
      <x:c r="F2331" s="5" t="s">
        <x:v>66</x:v>
      </x:c>
      <x:c r="G2331" s="5" t="s">
        <x:v>2420</x:v>
      </x:c>
      <x:c r="H2331" s="5" t="s">
        <x:v>43</x:v>
      </x:c>
      <x:c r="I2331" s="5" t="s">
        <x:v>773</x:v>
      </x:c>
      <x:c r="J2331" s="5" t="s">
        <x:v>116</x:v>
      </x:c>
      <x:c r="K2331" s="5" t="s">
        <x:v>117</x:v>
      </x:c>
      <x:c r="L2331" s="5" t="s">
        <x:v>47</x:v>
      </x:c>
      <x:c r="M2331" s="5" t="s">
        <x:v>189</x:v>
      </x:c>
      <x:c r="N2331" s="6">
        <x:v>1</x:v>
      </x:c>
      <x:c r="O2331" s="7">
        <x:v>166.16999999999999</x:v>
      </x:c>
      <x:c r="P2331" s="8">
        <x:v>0.14999999999999999</x:v>
      </x:c>
      <x:c r="Q2331" s="7">
        <x:v>98.900000000000006</x:v>
      </x:c>
      <x:c r="R2331" s="7">
        <x:v>141.24000000000001</x:v>
      </x:c>
      <x:c r="S2331" s="5" t="s">
        <x:v>49</x:v>
      </x:c>
      <x:c r="T2331" s="7">
        <x:v>91871.729999999996</x:v>
      </x:c>
      <x:c r="U2331" s="6">
        <x:v>111</x:v>
      </x:c>
      <x:c r="V2331" s="6">
        <x:v>42</x:v>
      </x:c>
      <x:c r="W2331" s="5" t="s">
        <x:v>50</x:v>
      </x:c>
      <x:c r="X2331" s="5" t="s">
        <x:v>70</x:v>
      </x:c>
    </x:row>
    <x:row r="2332">
      <x:c r="A2332" s="5" t="s">
        <x:v>3969</x:v>
      </x:c>
      <x:c r="B2332" s="5">
        <x:v>45809</x:v>
      </x:c>
      <x:c r="C2332" s="5" t="s">
        <x:v>216</x:v>
      </x:c>
      <x:c r="D2332" s="5" t="s">
        <x:v>217</x:v>
      </x:c>
      <x:c r="E2332" s="5" t="s">
        <x:v>40</x:v>
      </x:c>
      <x:c r="F2332" s="5" t="s">
        <x:v>102</x:v>
      </x:c>
      <x:c r="G2332" s="5" t="s">
        <x:v>120</x:v>
      </x:c>
      <x:c r="H2332" s="5" t="s">
        <x:v>104</x:v>
      </x:c>
      <x:c r="I2332" s="5" t="s">
        <x:v>1168</x:v>
      </x:c>
      <x:c r="J2332" s="5" t="s">
        <x:v>45</x:v>
      </x:c>
      <x:c r="K2332" s="5" t="s">
        <x:v>61</x:v>
      </x:c>
      <x:c r="L2332" s="5" t="s">
        <x:v>16</x:v>
      </x:c>
      <x:c r="M2332" s="5" t="s">
        <x:v>281</x:v>
      </x:c>
      <x:c r="N2332" s="6">
        <x:v>2</x:v>
      </x:c>
      <x:c r="O2332" s="7">
        <x:v>688.15999999999997</x:v>
      </x:c>
      <x:c r="P2332" s="8">
        <x:v>0.14999999999999999</x:v>
      </x:c>
      <x:c r="Q2332" s="7">
        <x:v>519.94000000000005</x:v>
      </x:c>
      <x:c r="R2332" s="7">
        <x:v>1169.8699999999999</x:v>
      </x:c>
      <x:c r="S2332" s="5" t="s">
        <x:v>49</x:v>
      </x:c>
      <x:c r="T2332" s="7">
        <x:v>174898.82999999999</x:v>
      </x:c>
      <x:c r="U2332" s="6"/>
      <x:c r="V2332" s="6"/>
      <x:c r="W2332" s="5" t="s">
        <x:v>50</x:v>
      </x:c>
      <x:c r="X2332" s="5" t="s">
        <x:v>51</x:v>
      </x:c>
    </x:row>
    <x:row r="2333">
      <x:c r="A2333" s="5" t="s">
        <x:v>3970</x:v>
      </x:c>
      <x:c r="B2333" s="5">
        <x:v>45527</x:v>
      </x:c>
      <x:c r="C2333" s="5" t="s">
        <x:v>108</x:v>
      </x:c>
      <x:c r="D2333" s="5" t="s">
        <x:v>109</x:v>
      </x:c>
      <x:c r="E2333" s="5" t="s">
        <x:v>90</x:v>
      </x:c>
      <x:c r="F2333" s="5" t="s">
        <x:v>102</x:v>
      </x:c>
      <x:c r="G2333" s="5" t="s">
        <x:v>3971</x:v>
      </x:c>
      <x:c r="H2333" s="5" t="s">
        <x:v>58</x:v>
      </x:c>
      <x:c r="I2333" s="5" t="s">
        <x:v>665</x:v>
      </x:c>
      <x:c r="J2333" s="5" t="s">
        <x:v>116</x:v>
      </x:c>
      <x:c r="K2333" s="5" t="s">
        <x:v>117</x:v>
      </x:c>
      <x:c r="L2333" s="5" t="s">
        <x:v>16</x:v>
      </x:c>
      <x:c r="M2333" s="5" t="s">
        <x:v>170</x:v>
      </x:c>
      <x:c r="N2333" s="6">
        <x:v>3</x:v>
      </x:c>
      <x:c r="O2333" s="7">
        <x:v>225.13</x:v>
      </x:c>
      <x:c r="P2333" s="8">
        <x:v>0</x:v>
      </x:c>
      <x:c r="Q2333" s="7">
        <x:v>150.55000000000001</x:v>
      </x:c>
      <x:c r="R2333" s="7">
        <x:v>675.38999999999999</x:v>
      </x:c>
      <x:c r="S2333" s="5" t="s">
        <x:v>49</x:v>
      </x:c>
      <x:c r="T2333" s="7">
        <x:v>171916.69</x:v>
      </x:c>
      <x:c r="U2333" s="6"/>
      <x:c r="V2333" s="6"/>
      <x:c r="W2333" s="5" t="s">
        <x:v>50</x:v>
      </x:c>
      <x:c r="X2333" s="5" t="s">
        <x:v>51</x:v>
      </x:c>
    </x:row>
    <x:row r="2334">
      <x:c r="A2334" s="5" t="s">
        <x:v>3972</x:v>
      </x:c>
      <x:c r="B2334" s="5">
        <x:v>45413</x:v>
      </x:c>
      <x:c r="C2334" s="5" t="s">
        <x:v>144</x:v>
      </x:c>
      <x:c r="D2334" s="5" t="s">
        <x:v>145</x:v>
      </x:c>
      <x:c r="E2334" s="5" t="s">
        <x:v>55</x:v>
      </x:c>
      <x:c r="F2334" s="5" t="s">
        <x:v>66</x:v>
      </x:c>
      <x:c r="G2334" s="5" t="s">
        <x:v>3973</x:v>
      </x:c>
      <x:c r="H2334" s="5" t="s">
        <x:v>43</x:v>
      </x:c>
      <x:c r="I2334" s="5" t="s">
        <x:v>229</x:v>
      </x:c>
      <x:c r="J2334" s="5" t="s">
        <x:v>93</x:v>
      </x:c>
      <x:c r="K2334" s="5" t="s">
        <x:v>46</x:v>
      </x:c>
      <x:c r="L2334" s="5" t="s">
        <x:v>16</x:v>
      </x:c>
      <x:c r="M2334" s="5" t="s">
        <x:v>266</x:v>
      </x:c>
      <x:c r="N2334" s="6">
        <x:v>0</x:v>
      </x:c>
      <x:c r="O2334" s="7">
        <x:v>8.5700000000000003</x:v>
      </x:c>
      <x:c r="P2334" s="8">
        <x:v>0.25</x:v>
      </x:c>
      <x:c r="Q2334" s="7">
        <x:v>6.0700000000000003</x:v>
      </x:c>
      <x:c r="R2334" s="7">
        <x:v>0</x:v>
      </x:c>
      <x:c r="S2334" s="5" t="s">
        <x:v>49</x:v>
      </x:c>
      <x:c r="T2334" s="7">
        <x:v>191983.01999999999</x:v>
      </x:c>
      <x:c r="U2334" s="6"/>
      <x:c r="V2334" s="6"/>
      <x:c r="W2334" s="5" t="s">
        <x:v>151</x:v>
      </x:c>
      <x:c r="X2334" s="5" t="s">
        <x:v>51</x:v>
      </x:c>
    </x:row>
    <x:row r="2335">
      <x:c r="A2335" s="5" t="s">
        <x:v>3974</x:v>
      </x:c>
      <x:c r="B2335" s="5">
        <x:v>45337</x:v>
      </x:c>
      <x:c r="C2335" s="5" t="s">
        <x:v>178</x:v>
      </x:c>
      <x:c r="D2335" s="5" t="s">
        <x:v>179</x:v>
      </x:c>
      <x:c r="E2335" s="5" t="s">
        <x:v>90</x:v>
      </x:c>
      <x:c r="F2335" s="5" t="s">
        <x:v>66</x:v>
      </x:c>
      <x:c r="G2335" s="5" t="s">
        <x:v>3646</x:v>
      </x:c>
      <x:c r="H2335" s="5" t="s">
        <x:v>43</x:v>
      </x:c>
      <x:c r="I2335" s="5" t="s">
        <x:v>59</x:v>
      </x:c>
      <x:c r="J2335" s="5" t="s">
        <x:v>60</x:v>
      </x:c>
      <x:c r="K2335" s="5" t="s">
        <x:v>61</x:v>
      </x:c>
      <x:c r="L2335" s="5" t="s">
        <x:v>16</x:v>
      </x:c>
      <x:c r="M2335" s="5" t="s">
        <x:v>204</x:v>
      </x:c>
      <x:c r="N2335" s="6">
        <x:v>1</x:v>
      </x:c>
      <x:c r="O2335" s="7">
        <x:v>115.81999999999999</x:v>
      </x:c>
      <x:c r="P2335" s="8">
        <x:v>0</x:v>
      </x:c>
      <x:c r="Q2335" s="7">
        <x:v>90.019999999999996</x:v>
      </x:c>
      <x:c r="R2335" s="7">
        <x:v>115.81999999999999</x:v>
      </x:c>
      <x:c r="S2335" s="5" t="s">
        <x:v>49</x:v>
      </x:c>
      <x:c r="T2335" s="7">
        <x:v>143948.82000000001</x:v>
      </x:c>
      <x:c r="U2335" s="6"/>
      <x:c r="V2335" s="6"/>
      <x:c r="W2335" s="5" t="s">
        <x:v>50</x:v>
      </x:c>
      <x:c r="X2335" s="5" t="s">
        <x:v>80</x:v>
      </x:c>
    </x:row>
    <x:row r="2336">
      <x:c r="A2336" s="5" t="s">
        <x:v>3975</x:v>
      </x:c>
      <x:c r="B2336" s="5">
        <x:v>45552</x:v>
      </x:c>
      <x:c r="C2336" s="5" t="s">
        <x:v>216</x:v>
      </x:c>
      <x:c r="D2336" s="5" t="s">
        <x:v>217</x:v>
      </x:c>
      <x:c r="E2336" s="5" t="s">
        <x:v>40</x:v>
      </x:c>
      <x:c r="F2336" s="5" t="s">
        <x:v>102</x:v>
      </x:c>
      <x:c r="G2336" s="5" t="s">
        <x:v>3976</x:v>
      </x:c>
      <x:c r="H2336" s="5" t="s">
        <x:v>58</x:v>
      </x:c>
      <x:c r="I2336" s="5" t="s">
        <x:v>325</x:v>
      </x:c>
      <x:c r="J2336" s="5" t="s">
        <x:v>116</x:v>
      </x:c>
      <x:c r="K2336" s="5" t="s">
        <x:v>117</x:v>
      </x:c>
      <x:c r="L2336" s="5" t="s">
        <x:v>131</x:v>
      </x:c>
      <x:c r="M2336" s="5" t="s">
        <x:v>329</x:v>
      </x:c>
      <x:c r="N2336" s="6">
        <x:v>0</x:v>
      </x:c>
      <x:c r="O2336" s="7">
        <x:v>273.75</x:v>
      </x:c>
      <x:c r="P2336" s="8">
        <x:v>0</x:v>
      </x:c>
      <x:c r="Q2336" s="7">
        <x:v>166.78999999999999</x:v>
      </x:c>
      <x:c r="R2336" s="7">
        <x:v>0</x:v>
      </x:c>
      <x:c r="S2336" s="5" t="s">
        <x:v>49</x:v>
      </x:c>
      <x:c r="T2336" s="7">
        <x:v>94735.119999999995</x:v>
      </x:c>
      <x:c r="U2336" s="6"/>
      <x:c r="V2336" s="6"/>
      <x:c r="W2336" s="5" t="s">
        <x:v>151</x:v>
      </x:c>
      <x:c r="X2336" s="5" t="s">
        <x:v>51</x:v>
      </x:c>
    </x:row>
    <x:row r="2337">
      <x:c r="A2337" s="5" t="s">
        <x:v>3977</x:v>
      </x:c>
      <x:c r="B2337" s="5">
        <x:v>45776</x:v>
      </x:c>
      <x:c r="C2337" s="5" t="s">
        <x:v>178</x:v>
      </x:c>
      <x:c r="D2337" s="5" t="s">
        <x:v>179</x:v>
      </x:c>
      <x:c r="E2337" s="5" t="s">
        <x:v>90</x:v>
      </x:c>
      <x:c r="F2337" s="5" t="s">
        <x:v>66</x:v>
      </x:c>
      <x:c r="G2337" s="5" t="s">
        <x:v>2199</x:v>
      </x:c>
      <x:c r="H2337" s="5" t="s">
        <x:v>78</x:v>
      </x:c>
      <x:c r="I2337" s="5" t="s">
        <x:v>207</x:v>
      </x:c>
      <x:c r="J2337" s="5" t="s">
        <x:v>60</x:v>
      </x:c>
      <x:c r="K2337" s="5" t="s">
        <x:v>86</x:v>
      </x:c>
      <x:c r="L2337" s="5" t="s">
        <x:v>131</x:v>
      </x:c>
      <x:c r="M2337" s="5" t="s">
        <x:v>424</x:v>
      </x:c>
      <x:c r="N2337" s="6">
        <x:v>1</x:v>
      </x:c>
      <x:c r="O2337" s="7">
        <x:v>227.08000000000001</x:v>
      </x:c>
      <x:c r="P2337" s="8">
        <x:v>0.10000000000000001</x:v>
      </x:c>
      <x:c r="Q2337" s="7">
        <x:v>118.39</x:v>
      </x:c>
      <x:c r="R2337" s="7">
        <x:v>204.37</x:v>
      </x:c>
      <x:c r="S2337" s="5" t="s">
        <x:v>49</x:v>
      </x:c>
      <x:c r="T2337" s="7">
        <x:v>76253.149999999994</x:v>
      </x:c>
      <x:c r="U2337" s="6"/>
      <x:c r="V2337" s="6"/>
      <x:c r="W2337" s="5" t="s">
        <x:v>50</x:v>
      </x:c>
      <x:c r="X2337" s="5" t="s">
        <x:v>97</x:v>
      </x:c>
    </x:row>
    <x:row r="2338">
      <x:c r="A2338" s="5" t="s">
        <x:v>3978</x:v>
      </x:c>
      <x:c r="B2338" s="5">
        <x:v>45812</x:v>
      </x:c>
      <x:c r="C2338" s="5" t="s">
        <x:v>156</x:v>
      </x:c>
      <x:c r="D2338" s="5" t="s">
        <x:v>157</x:v>
      </x:c>
      <x:c r="E2338" s="5" t="s">
        <x:v>55</x:v>
      </x:c>
      <x:c r="F2338" s="5" t="s">
        <x:v>158</x:v>
      </x:c>
      <x:c r="G2338" s="5" t="s">
        <x:v>67</x:v>
      </x:c>
      <x:c r="H2338" s="5" t="s">
        <x:v>43</x:v>
      </x:c>
      <x:c r="I2338" s="5" t="s">
        <x:v>365</x:v>
      </x:c>
      <x:c r="J2338" s="5" t="s">
        <x:v>74</x:v>
      </x:c>
      <x:c r="K2338" s="5" t="s">
        <x:v>117</x:v>
      </x:c>
      <x:c r="L2338" s="5" t="s">
        <x:v>16</x:v>
      </x:c>
      <x:c r="M2338" s="5" t="s">
        <x:v>329</x:v>
      </x:c>
      <x:c r="N2338" s="6">
        <x:v>1</x:v>
      </x:c>
      <x:c r="O2338" s="7">
        <x:v>90.510000000000005</x:v>
      </x:c>
      <x:c r="P2338" s="8">
        <x:v>0.10000000000000001</x:v>
      </x:c>
      <x:c r="Q2338" s="7">
        <x:v>50.859999999999999</x:v>
      </x:c>
      <x:c r="R2338" s="7">
        <x:v>81.459999999999994</x:v>
      </x:c>
      <x:c r="S2338" s="5" t="s">
        <x:v>49</x:v>
      </x:c>
      <x:c r="T2338" s="7">
        <x:v>182108.66</x:v>
      </x:c>
      <x:c r="U2338" s="6"/>
      <x:c r="V2338" s="6"/>
      <x:c r="W2338" s="5" t="s">
        <x:v>50</x:v>
      </x:c>
      <x:c r="X2338" s="5" t="s">
        <x:v>97</x:v>
      </x:c>
    </x:row>
    <x:row r="2339">
      <x:c r="A2339" s="5" t="s">
        <x:v>3979</x:v>
      </x:c>
      <x:c r="B2339" s="5">
        <x:v>45855</x:v>
      </x:c>
      <x:c r="C2339" s="5" t="s">
        <x:v>88</x:v>
      </x:c>
      <x:c r="D2339" s="5" t="s">
        <x:v>89</x:v>
      </x:c>
      <x:c r="E2339" s="5" t="s">
        <x:v>90</x:v>
      </x:c>
      <x:c r="F2339" s="5" t="s">
        <x:v>56</x:v>
      </x:c>
      <x:c r="G2339" s="5" t="s">
        <x:v>1873</x:v>
      </x:c>
      <x:c r="H2339" s="5" t="s">
        <x:v>104</x:v>
      </x:c>
      <x:c r="I2339" s="5" t="s">
        <x:v>356</x:v>
      </x:c>
      <x:c r="J2339" s="5" t="s">
        <x:v>116</x:v>
      </x:c>
      <x:c r="K2339" s="5" t="s">
        <x:v>46</x:v>
      </x:c>
      <x:c r="L2339" s="5" t="s">
        <x:v>16</x:v>
      </x:c>
      <x:c r="M2339" s="5" t="s">
        <x:v>266</x:v>
      </x:c>
      <x:c r="N2339" s="6">
        <x:v>1</x:v>
      </x:c>
      <x:c r="O2339" s="7">
        <x:v>208.05000000000001</x:v>
      </x:c>
      <x:c r="P2339" s="8">
        <x:v>5.0000000000000003e-002</x:v>
      </x:c>
      <x:c r="Q2339" s="7">
        <x:v>134.59999999999999</x:v>
      </x:c>
      <x:c r="R2339" s="7">
        <x:v>197.65000000000001</x:v>
      </x:c>
      <x:c r="S2339" s="5" t="s">
        <x:v>49</x:v>
      </x:c>
      <x:c r="T2339" s="7">
        <x:v>164465.29000000001</x:v>
      </x:c>
      <x:c r="U2339" s="6"/>
      <x:c r="V2339" s="6"/>
      <x:c r="W2339" s="5" t="s">
        <x:v>50</x:v>
      </x:c>
      <x:c r="X2339" s="5" t="s">
        <x:v>80</x:v>
      </x:c>
    </x:row>
    <x:row r="2340">
      <x:c r="A2340" s="5" t="s">
        <x:v>3980</x:v>
      </x:c>
      <x:c r="B2340" s="5">
        <x:v>45338</x:v>
      </x:c>
      <x:c r="C2340" s="5" t="s">
        <x:v>156</x:v>
      </x:c>
      <x:c r="D2340" s="5" t="s">
        <x:v>157</x:v>
      </x:c>
      <x:c r="E2340" s="5" t="s">
        <x:v>55</x:v>
      </x:c>
      <x:c r="F2340" s="5" t="s">
        <x:v>158</x:v>
      </x:c>
      <x:c r="G2340" s="5" t="s">
        <x:v>3981</x:v>
      </x:c>
      <x:c r="H2340" s="5" t="s">
        <x:v>104</x:v>
      </x:c>
      <x:c r="I2340" s="5" t="s">
        <x:v>261</x:v>
      </x:c>
      <x:c r="J2340" s="5" t="s">
        <x:v>116</x:v>
      </x:c>
      <x:c r="K2340" s="5" t="s">
        <x:v>61</x:v>
      </x:c>
      <x:c r="L2340" s="5" t="s">
        <x:v>16</x:v>
      </x:c>
      <x:c r="M2340" s="5" t="s">
        <x:v>118</x:v>
      </x:c>
      <x:c r="N2340" s="6">
        <x:v>2</x:v>
      </x:c>
      <x:c r="O2340" s="7">
        <x:v>187.31999999999999</x:v>
      </x:c>
      <x:c r="P2340" s="8">
        <x:v>5.0000000000000003e-002</x:v>
      </x:c>
      <x:c r="Q2340" s="7">
        <x:v>98.629999999999995</x:v>
      </x:c>
      <x:c r="R2340" s="7">
        <x:v>355.91000000000003</x:v>
      </x:c>
      <x:c r="S2340" s="5" t="s">
        <x:v>49</x:v>
      </x:c>
      <x:c r="T2340" s="7">
        <x:v>156754.04999999999</x:v>
      </x:c>
      <x:c r="U2340" s="6"/>
      <x:c r="V2340" s="6"/>
      <x:c r="W2340" s="5" t="s">
        <x:v>50</x:v>
      </x:c>
      <x:c r="X2340" s="5" t="s">
        <x:v>70</x:v>
      </x:c>
    </x:row>
    <x:row r="2341">
      <x:c r="A2341" s="5" t="s">
        <x:v>3982</x:v>
      </x:c>
      <x:c r="B2341" s="5">
        <x:v>45840</x:v>
      </x:c>
      <x:c r="C2341" s="5" t="s">
        <x:v>88</x:v>
      </x:c>
      <x:c r="D2341" s="5" t="s">
        <x:v>89</x:v>
      </x:c>
      <x:c r="E2341" s="5" t="s">
        <x:v>90</x:v>
      </x:c>
      <x:c r="F2341" s="5" t="s">
        <x:v>56</x:v>
      </x:c>
      <x:c r="G2341" s="5" t="s">
        <x:v>3271</x:v>
      </x:c>
      <x:c r="H2341" s="5" t="s">
        <x:v>43</x:v>
      </x:c>
      <x:c r="I2341" s="5" t="s">
        <x:v>338</x:v>
      </x:c>
      <x:c r="J2341" s="5" t="s">
        <x:v>60</x:v>
      </x:c>
      <x:c r="K2341" s="5" t="s">
        <x:v>61</x:v>
      </x:c>
      <x:c r="L2341" s="5" t="s">
        <x:v>16</x:v>
      </x:c>
      <x:c r="M2341" s="5" t="s">
        <x:v>414</x:v>
      </x:c>
      <x:c r="N2341" s="6">
        <x:v>-1</x:v>
      </x:c>
      <x:c r="O2341" s="7">
        <x:v>282.39999999999998</x:v>
      </x:c>
      <x:c r="P2341" s="8">
        <x:v>5.0000000000000003e-002</x:v>
      </x:c>
      <x:c r="Q2341" s="7">
        <x:v>150.38999999999999</x:v>
      </x:c>
      <x:c r="R2341" s="7">
        <x:v>-268.27999999999997</x:v>
      </x:c>
      <x:c r="S2341" s="5" t="s">
        <x:v>49</x:v>
      </x:c>
      <x:c r="T2341" s="7">
        <x:v>164465.29000000001</x:v>
      </x:c>
      <x:c r="U2341" s="6"/>
      <x:c r="V2341" s="6"/>
      <x:c r="W2341" s="5" t="s">
        <x:v>96</x:v>
      </x:c>
      <x:c r="X2341" s="5" t="s">
        <x:v>70</x:v>
      </x:c>
    </x:row>
    <x:row r="2342">
      <x:c r="A2342" s="5" t="s">
        <x:v>3983</x:v>
      </x:c>
      <x:c r="B2342" s="5">
        <x:v>45644</x:v>
      </x:c>
      <x:c r="C2342" s="5" t="s">
        <x:v>200</x:v>
      </x:c>
      <x:c r="D2342" s="5" t="s">
        <x:v>201</x:v>
      </x:c>
      <x:c r="E2342" s="5" t="s">
        <x:v>40</x:v>
      </x:c>
      <x:c r="F2342" s="5" t="s">
        <x:v>158</x:v>
      </x:c>
      <x:c r="G2342" s="5" t="s">
        <x:v>2149</x:v>
      </x:c>
      <x:c r="H2342" s="5" t="s">
        <x:v>104</x:v>
      </x:c>
      <x:c r="I2342" s="5" t="s">
        <x:v>169</x:v>
      </x:c>
      <x:c r="J2342" s="5" t="s">
        <x:v>74</x:v>
      </x:c>
      <x:c r="K2342" s="5" t="s">
        <x:v>46</x:v>
      </x:c>
      <x:c r="L2342" s="5" t="s">
        <x:v>94</x:v>
      </x:c>
      <x:c r="M2342" s="5" t="s">
        <x:v>322</x:v>
      </x:c>
      <x:c r="N2342" s="6">
        <x:v>1</x:v>
      </x:c>
      <x:c r="O2342" s="7">
        <x:v>56.240000000000002</x:v>
      </x:c>
      <x:c r="P2342" s="8">
        <x:v>5.0000000000000003e-002</x:v>
      </x:c>
      <x:c r="Q2342" s="7">
        <x:v>39.799999999999997</x:v>
      </x:c>
      <x:c r="R2342" s="7">
        <x:v>53.43</x:v>
      </x:c>
      <x:c r="S2342" s="5" t="s">
        <x:v>49</x:v>
      </x:c>
      <x:c r="T2342" s="7">
        <x:v>65168.830000000002</x:v>
      </x:c>
      <x:c r="U2342" s="6"/>
      <x:c r="V2342" s="6"/>
      <x:c r="W2342" s="5" t="s">
        <x:v>50</x:v>
      </x:c>
      <x:c r="X2342" s="5" t="s">
        <x:v>51</x:v>
      </x:c>
    </x:row>
    <x:row r="2343">
      <x:c r="A2343" s="5" t="s">
        <x:v>3984</x:v>
      </x:c>
      <x:c r="B2343" s="5">
        <x:v>45925</x:v>
      </x:c>
      <x:c r="C2343" s="5" t="s">
        <x:v>247</x:v>
      </x:c>
      <x:c r="D2343" s="5" t="s">
        <x:v>248</x:v>
      </x:c>
      <x:c r="E2343" s="5" t="s">
        <x:v>40</x:v>
      </x:c>
      <x:c r="F2343" s="5" t="s">
        <x:v>102</x:v>
      </x:c>
      <x:c r="G2343" s="5" t="s">
        <x:v>857</x:v>
      </x:c>
      <x:c r="H2343" s="5" t="s">
        <x:v>104</x:v>
      </x:c>
      <x:c r="I2343" s="5" t="s">
        <x:v>470</x:v>
      </x:c>
      <x:c r="J2343" s="5" t="s">
        <x:v>74</x:v>
      </x:c>
      <x:c r="K2343" s="5" t="s">
        <x:v>46</x:v>
      </x:c>
      <x:c r="L2343" s="5" t="s">
        <x:v>47</x:v>
      </x:c>
      <x:c r="M2343" s="5" t="s">
        <x:v>322</x:v>
      </x:c>
      <x:c r="N2343" s="6">
        <x:v>1</x:v>
      </x:c>
      <x:c r="O2343" s="7">
        <x:v>66.719999999999999</x:v>
      </x:c>
      <x:c r="P2343" s="8">
        <x:v>5.0000000000000003e-002</x:v>
      </x:c>
      <x:c r="Q2343" s="7">
        <x:v>45.609999999999999</x:v>
      </x:c>
      <x:c r="R2343" s="7">
        <x:v>63.380000000000003</x:v>
      </x:c>
      <x:c r="S2343" s="5" t="s">
        <x:v>49</x:v>
      </x:c>
      <x:c r="T2343" s="7">
        <x:v>66249.360000000001</x:v>
      </x:c>
      <x:c r="U2343" s="6"/>
      <x:c r="V2343" s="6"/>
      <x:c r="W2343" s="5" t="s">
        <x:v>50</x:v>
      </x:c>
      <x:c r="X2343" s="5" t="s">
        <x:v>51</x:v>
      </x:c>
    </x:row>
    <x:row r="2344">
      <x:c r="A2344" s="5" t="s">
        <x:v>3985</x:v>
      </x:c>
      <x:c r="B2344" s="5">
        <x:v>46199</x:v>
      </x:c>
      <x:c r="C2344" s="5" t="s">
        <x:v>38</x:v>
      </x:c>
      <x:c r="D2344" s="5" t="s">
        <x:v>39</x:v>
      </x:c>
      <x:c r="E2344" s="5" t="s">
        <x:v>40</x:v>
      </x:c>
      <x:c r="F2344" s="5" t="s">
        <x:v>41</x:v>
      </x:c>
      <x:c r="G2344" s="5" t="s">
        <x:v>2369</x:v>
      </x:c>
      <x:c r="H2344" s="5" t="s">
        <x:v>104</x:v>
      </x:c>
      <x:c r="I2344" s="5" t="s">
        <x:v>73</x:v>
      </x:c>
      <x:c r="J2344" s="5" t="s">
        <x:v>74</x:v>
      </x:c>
      <x:c r="K2344" s="5" t="s">
        <x:v>46</x:v>
      </x:c>
      <x:c r="L2344" s="5" t="s">
        <x:v>94</x:v>
      </x:c>
      <x:c r="M2344" s="5" t="s">
        <x:v>122</x:v>
      </x:c>
      <x:c r="N2344" s="6">
        <x:v>4</x:v>
      </x:c>
      <x:c r="O2344" s="7">
        <x:v>89.700000000000003</x:v>
      </x:c>
      <x:c r="P2344" s="8">
        <x:v>5.0000000000000003e-002</x:v>
      </x:c>
      <x:c r="Q2344" s="7">
        <x:v>45.390000000000001</x:v>
      </x:c>
      <x:c r="R2344" s="7">
        <x:v>340.86000000000001</x:v>
      </x:c>
      <x:c r="S2344" s="5" t="s">
        <x:v>49</x:v>
      </x:c>
      <x:c r="T2344" s="7">
        <x:v>90051.279999999999</x:v>
      </x:c>
      <x:c r="U2344" s="6"/>
      <x:c r="V2344" s="6"/>
      <x:c r="W2344" s="5" t="s">
        <x:v>50</x:v>
      </x:c>
      <x:c r="X2344" s="5" t="s">
        <x:v>97</x:v>
      </x:c>
    </x:row>
    <x:row r="2345">
      <x:c r="A2345" s="5" t="s">
        <x:v>3986</x:v>
      </x:c>
      <x:c r="B2345" s="5">
        <x:v>46192</x:v>
      </x:c>
      <x:c r="C2345" s="5" t="s">
        <x:v>82</x:v>
      </x:c>
      <x:c r="D2345" s="5" t="s">
        <x:v>83</x:v>
      </x:c>
      <x:c r="E2345" s="5" t="s">
        <x:v>40</x:v>
      </x:c>
      <x:c r="F2345" s="5" t="s">
        <x:v>56</x:v>
      </x:c>
      <x:c r="G2345" s="5" t="s">
        <x:v>3987</x:v>
      </x:c>
      <x:c r="H2345" s="5" t="s">
        <x:v>43</x:v>
      </x:c>
      <x:c r="I2345" s="5" t="s">
        <x:v>797</x:v>
      </x:c>
      <x:c r="J2345" s="5" t="s">
        <x:v>93</x:v>
      </x:c>
      <x:c r="K2345" s="5" t="s">
        <x:v>117</x:v>
      </x:c>
      <x:c r="L2345" s="5" t="s">
        <x:v>16</x:v>
      </x:c>
      <x:c r="M2345" s="5" t="s">
        <x:v>170</x:v>
      </x:c>
      <x:c r="N2345" s="6">
        <x:v>5</x:v>
      </x:c>
      <x:c r="O2345" s="7">
        <x:v>38.93</x:v>
      </x:c>
      <x:c r="P2345" s="8">
        <x:v>0</x:v>
      </x:c>
      <x:c r="Q2345" s="7">
        <x:v>28.800000000000001</x:v>
      </x:c>
      <x:c r="R2345" s="7">
        <x:v>194.65000000000001</x:v>
      </x:c>
      <x:c r="S2345" s="5" t="s">
        <x:v>49</x:v>
      </x:c>
      <x:c r="T2345" s="7">
        <x:v>149211.60000000001</x:v>
      </x:c>
      <x:c r="U2345" s="6"/>
      <x:c r="V2345" s="6"/>
      <x:c r="W2345" s="5" t="s">
        <x:v>50</x:v>
      </x:c>
      <x:c r="X2345" s="5" t="s">
        <x:v>80</x:v>
      </x:c>
    </x:row>
    <x:row r="2346">
      <x:c r="A2346" s="5" t="s">
        <x:v>3988</x:v>
      </x:c>
      <x:c r="B2346" s="5">
        <x:v>45942</x:v>
      </x:c>
      <x:c r="C2346" s="5" t="s">
        <x:v>108</x:v>
      </x:c>
      <x:c r="D2346" s="5" t="s">
        <x:v>109</x:v>
      </x:c>
      <x:c r="E2346" s="5" t="s">
        <x:v>90</x:v>
      </x:c>
      <x:c r="F2346" s="5" t="s">
        <x:v>102</x:v>
      </x:c>
      <x:c r="G2346" s="5" t="s">
        <x:v>348</x:v>
      </x:c>
      <x:c r="H2346" s="5" t="s">
        <x:v>104</x:v>
      </x:c>
      <x:c r="I2346" s="5" t="s">
        <x:v>121</x:v>
      </x:c>
      <x:c r="J2346" s="5" t="s">
        <x:v>93</x:v>
      </x:c>
      <x:c r="K2346" s="5" t="s">
        <x:v>46</x:v>
      </x:c>
      <x:c r="L2346" s="5" t="s">
        <x:v>47</x:v>
      </x:c>
      <x:c r="M2346" s="5" t="s">
        <x:v>530</x:v>
      </x:c>
      <x:c r="N2346" s="6">
        <x:v>1</x:v>
      </x:c>
      <x:c r="O2346" s="7">
        <x:v>23.710000000000001</x:v>
      </x:c>
      <x:c r="P2346" s="8">
        <x:v>0.20000000000000001</x:v>
      </x:c>
      <x:c r="Q2346" s="7">
        <x:v>18.82</x:v>
      </x:c>
      <x:c r="R2346" s="7">
        <x:v>18.969999999999999</x:v>
      </x:c>
      <x:c r="S2346" s="5" t="s">
        <x:v>49</x:v>
      </x:c>
      <x:c r="T2346" s="7">
        <x:v>81376.970000000001</x:v>
      </x:c>
      <x:c r="U2346" s="6"/>
      <x:c r="V2346" s="6"/>
      <x:c r="W2346" s="5" t="s">
        <x:v>50</x:v>
      </x:c>
      <x:c r="X2346" s="5" t="s">
        <x:v>51</x:v>
      </x:c>
    </x:row>
    <x:row r="2347">
      <x:c r="A2347" s="5" t="s">
        <x:v>3989</x:v>
      </x:c>
      <x:c r="B2347" s="5">
        <x:v>46161</x:v>
      </x:c>
      <x:c r="C2347" s="5" t="s">
        <x:v>82</x:v>
      </x:c>
      <x:c r="D2347" s="5" t="s">
        <x:v>83</x:v>
      </x:c>
      <x:c r="E2347" s="5" t="s">
        <x:v>40</x:v>
      </x:c>
      <x:c r="F2347" s="5" t="s">
        <x:v>56</x:v>
      </x:c>
      <x:c r="G2347" s="5" t="s">
        <x:v>3120</x:v>
      </x:c>
      <x:c r="H2347" s="5" t="s">
        <x:v>43</x:v>
      </x:c>
      <x:c r="I2347" s="5" t="s">
        <x:v>808</x:v>
      </x:c>
      <x:c r="J2347" s="5" t="s">
        <x:v>116</x:v>
      </x:c>
      <x:c r="K2347" s="5" t="s">
        <x:v>117</x:v>
      </x:c>
      <x:c r="L2347" s="5" t="s">
        <x:v>47</x:v>
      </x:c>
      <x:c r="M2347" s="5" t="s">
        <x:v>530</x:v>
      </x:c>
      <x:c r="N2347" s="6">
        <x:v>-1</x:v>
      </x:c>
      <x:c r="O2347" s="7">
        <x:v>128.09</x:v>
      </x:c>
      <x:c r="P2347" s="8">
        <x:v>0</x:v>
      </x:c>
      <x:c r="Q2347" s="7">
        <x:v>66.280000000000001</x:v>
      </x:c>
      <x:c r="R2347" s="7">
        <x:v>-128.09</x:v>
      </x:c>
      <x:c r="S2347" s="5" t="s">
        <x:v>49</x:v>
      </x:c>
      <x:c r="T2347" s="7">
        <x:v>61129.260000000002</x:v>
      </x:c>
      <x:c r="U2347" s="6"/>
      <x:c r="V2347" s="6"/>
      <x:c r="W2347" s="5" t="s">
        <x:v>96</x:v>
      </x:c>
      <x:c r="X2347" s="5" t="s">
        <x:v>51</x:v>
      </x:c>
    </x:row>
    <x:row r="2348">
      <x:c r="A2348" s="5" t="s">
        <x:v>3990</x:v>
      </x:c>
      <x:c r="B2348" s="5">
        <x:v>45338</x:v>
      </x:c>
      <x:c r="C2348" s="5" t="s">
        <x:v>53</x:v>
      </x:c>
      <x:c r="D2348" s="5" t="s">
        <x:v>54</x:v>
      </x:c>
      <x:c r="E2348" s="5" t="s">
        <x:v>55</x:v>
      </x:c>
      <x:c r="F2348" s="5" t="s">
        <x:v>56</x:v>
      </x:c>
      <x:c r="G2348" s="5" t="s">
        <x:v>1401</x:v>
      </x:c>
      <x:c r="H2348" s="5" t="s">
        <x:v>78</x:v>
      </x:c>
      <x:c r="I2348" s="5" t="s">
        <x:v>467</x:v>
      </x:c>
      <x:c r="J2348" s="5" t="s">
        <x:v>74</x:v>
      </x:c>
      <x:c r="K2348" s="5" t="s">
        <x:v>61</x:v>
      </x:c>
      <x:c r="L2348" s="5" t="s">
        <x:v>16</x:v>
      </x:c>
      <x:c r="M2348" s="5" t="s">
        <x:v>136</x:v>
      </x:c>
      <x:c r="N2348" s="6">
        <x:v>6</x:v>
      </x:c>
      <x:c r="O2348" s="7">
        <x:v>80.090000000000003</x:v>
      </x:c>
      <x:c r="P2348" s="8">
        <x:v>0</x:v>
      </x:c>
      <x:c r="Q2348" s="7">
        <x:v>61.450000000000003</x:v>
      </x:c>
      <x:c r="R2348" s="7">
        <x:v>480.54000000000002</x:v>
      </x:c>
      <x:c r="S2348" s="5" t="s">
        <x:v>49</x:v>
      </x:c>
      <x:c r="T2348" s="7">
        <x:v>141901.59</x:v>
      </x:c>
      <x:c r="U2348" s="6"/>
      <x:c r="V2348" s="6"/>
      <x:c r="W2348" s="5" t="s">
        <x:v>50</x:v>
      </x:c>
      <x:c r="X2348" s="5" t="s">
        <x:v>80</x:v>
      </x:c>
    </x:row>
    <x:row r="2349">
      <x:c r="A2349" s="5" t="s">
        <x:v>3991</x:v>
      </x:c>
      <x:c r="B2349" s="5">
        <x:v>45408</x:v>
      </x:c>
      <x:c r="C2349" s="5" t="s">
        <x:v>340</x:v>
      </x:c>
      <x:c r="D2349" s="5" t="s">
        <x:v>341</x:v>
      </x:c>
      <x:c r="E2349" s="5" t="s">
        <x:v>55</x:v>
      </x:c>
      <x:c r="F2349" s="5" t="s">
        <x:v>66</x:v>
      </x:c>
      <x:c r="G2349" s="5" t="s">
        <x:v>3078</x:v>
      </x:c>
      <x:c r="H2349" s="5" t="s">
        <x:v>43</x:v>
      </x:c>
      <x:c r="I2349" s="5" t="s">
        <x:v>800</x:v>
      </x:c>
      <x:c r="J2349" s="5" t="s">
        <x:v>74</x:v>
      </x:c>
      <x:c r="K2349" s="5" t="s">
        <x:v>61</x:v>
      </x:c>
      <x:c r="L2349" s="5" t="s">
        <x:v>16</x:v>
      </x:c>
      <x:c r="M2349" s="5" t="s">
        <x:v>189</x:v>
      </x:c>
      <x:c r="N2349" s="6">
        <x:v>1</x:v>
      </x:c>
      <x:c r="O2349" s="7">
        <x:v>61.700000000000003</x:v>
      </x:c>
      <x:c r="P2349" s="8">
        <x:v>5.0000000000000003e-002</x:v>
      </x:c>
      <x:c r="Q2349" s="7">
        <x:v>29.489999999999998</x:v>
      </x:c>
      <x:c r="R2349" s="7">
        <x:v>58.619999999999997</x:v>
      </x:c>
      <x:c r="S2349" s="5" t="s">
        <x:v>49</x:v>
      </x:c>
      <x:c r="T2349" s="7">
        <x:v>193849.26000000001</x:v>
      </x:c>
      <x:c r="U2349" s="6"/>
      <x:c r="V2349" s="6"/>
      <x:c r="W2349" s="5" t="s">
        <x:v>50</x:v>
      </x:c>
      <x:c r="X2349" s="5" t="s">
        <x:v>51</x:v>
      </x:c>
    </x:row>
    <x:row r="2350">
      <x:c r="A2350" s="5" t="s">
        <x:v>3992</x:v>
      </x:c>
      <x:c r="B2350" s="5">
        <x:v>45706</x:v>
      </x:c>
      <x:c r="C2350" s="5" t="s">
        <x:v>38</x:v>
      </x:c>
      <x:c r="D2350" s="5" t="s">
        <x:v>39</x:v>
      </x:c>
      <x:c r="E2350" s="5" t="s">
        <x:v>40</x:v>
      </x:c>
      <x:c r="F2350" s="5" t="s">
        <x:v>41</x:v>
      </x:c>
      <x:c r="G2350" s="5" t="s">
        <x:v>568</x:v>
      </x:c>
      <x:c r="H2350" s="5" t="s">
        <x:v>58</x:v>
      </x:c>
      <x:c r="I2350" s="5" t="s">
        <x:v>111</x:v>
      </x:c>
      <x:c r="J2350" s="5" t="s">
        <x:v>74</x:v>
      </x:c>
      <x:c r="K2350" s="5" t="s">
        <x:v>86</x:v>
      </x:c>
      <x:c r="L2350" s="5" t="s">
        <x:v>16</x:v>
      </x:c>
      <x:c r="M2350" s="5" t="s">
        <x:v>189</x:v>
      </x:c>
      <x:c r="N2350" s="6">
        <x:v>1</x:v>
      </x:c>
      <x:c r="O2350" s="7">
        <x:v>65.159999999999997</x:v>
      </x:c>
      <x:c r="P2350" s="8">
        <x:v>0.10000000000000001</x:v>
      </x:c>
      <x:c r="Q2350" s="7">
        <x:v>46.899999999999999</x:v>
      </x:c>
      <x:c r="R2350" s="7">
        <x:v>58.640000000000001</x:v>
      </x:c>
      <x:c r="S2350" s="5" t="s">
        <x:v>49</x:v>
      </x:c>
      <x:c r="T2350" s="7">
        <x:v>169210.56</x:v>
      </x:c>
      <x:c r="U2350" s="6"/>
      <x:c r="V2350" s="6"/>
      <x:c r="W2350" s="5" t="s">
        <x:v>50</x:v>
      </x:c>
      <x:c r="X2350" s="5" t="s">
        <x:v>51</x:v>
      </x:c>
    </x:row>
    <x:row r="2351">
      <x:c r="A2351" s="5" t="s">
        <x:v>3993</x:v>
      </x:c>
      <x:c r="B2351" s="5">
        <x:v>46058</x:v>
      </x:c>
      <x:c r="C2351" s="5" t="s">
        <x:v>82</x:v>
      </x:c>
      <x:c r="D2351" s="5" t="s">
        <x:v>83</x:v>
      </x:c>
      <x:c r="E2351" s="5" t="s">
        <x:v>40</x:v>
      </x:c>
      <x:c r="F2351" s="5" t="s">
        <x:v>56</x:v>
      </x:c>
      <x:c r="G2351" s="5" t="s">
        <x:v>1060</x:v>
      </x:c>
      <x:c r="H2351" s="5" t="s">
        <x:v>78</x:v>
      </x:c>
      <x:c r="I2351" s="5" t="s">
        <x:v>165</x:v>
      </x:c>
      <x:c r="J2351" s="5" t="s">
        <x:v>93</x:v>
      </x:c>
      <x:c r="K2351" s="5" t="s">
        <x:v>46</x:v>
      </x:c>
      <x:c r="L2351" s="5" t="s">
        <x:v>16</x:v>
      </x:c>
      <x:c r="M2351" s="5" t="s">
        <x:v>62</x:v>
      </x:c>
      <x:c r="N2351" s="6">
        <x:v>1</x:v>
      </x:c>
      <x:c r="O2351" s="7">
        <x:v>44.579999999999998</x:v>
      </x:c>
      <x:c r="P2351" s="8">
        <x:v>0</x:v>
      </x:c>
      <x:c r="Q2351" s="7">
        <x:v>33.380000000000003</x:v>
      </x:c>
      <x:c r="R2351" s="7">
        <x:v>44.579999999999998</x:v>
      </x:c>
      <x:c r="S2351" s="5" t="s">
        <x:v>49</x:v>
      </x:c>
      <x:c r="T2351" s="7">
        <x:v>135051.45000000001</x:v>
      </x:c>
      <x:c r="U2351" s="6"/>
      <x:c r="V2351" s="6"/>
      <x:c r="W2351" s="5" t="s">
        <x:v>50</x:v>
      </x:c>
      <x:c r="X2351" s="5" t="s">
        <x:v>80</x:v>
      </x:c>
    </x:row>
    <x:row r="2352">
      <x:c r="A2352" s="5" t="s">
        <x:v>3994</x:v>
      </x:c>
      <x:c r="B2352" s="5">
        <x:v>45561</x:v>
      </x:c>
      <x:c r="C2352" s="5" t="s">
        <x:v>340</x:v>
      </x:c>
      <x:c r="D2352" s="5" t="s">
        <x:v>341</x:v>
      </x:c>
      <x:c r="E2352" s="5" t="s">
        <x:v>55</x:v>
      </x:c>
      <x:c r="F2352" s="5" t="s">
        <x:v>66</x:v>
      </x:c>
      <x:c r="G2352" s="5" t="s">
        <x:v>730</x:v>
      </x:c>
      <x:c r="H2352" s="5" t="s">
        <x:v>43</x:v>
      </x:c>
      <x:c r="I2352" s="5" t="s">
        <x:v>165</x:v>
      </x:c>
      <x:c r="J2352" s="5" t="s">
        <x:v>93</x:v>
      </x:c>
      <x:c r="K2352" s="5" t="s">
        <x:v>46</x:v>
      </x:c>
      <x:c r="L2352" s="5" t="s">
        <x:v>16</x:v>
      </x:c>
      <x:c r="M2352" s="5" t="s">
        <x:v>204</x:v>
      </x:c>
      <x:c r="N2352" s="6">
        <x:v>1</x:v>
      </x:c>
      <x:c r="O2352" s="7">
        <x:v>48.729999999999997</x:v>
      </x:c>
      <x:c r="P2352" s="8">
        <x:v>0.25</x:v>
      </x:c>
      <x:c r="Q2352" s="7">
        <x:v>33.380000000000003</x:v>
      </x:c>
      <x:c r="R2352" s="7">
        <x:v>36.549999999999997</x:v>
      </x:c>
      <x:c r="S2352" s="5" t="s">
        <x:v>49</x:v>
      </x:c>
      <x:c r="T2352" s="7">
        <x:v>131308.42999999999</x:v>
      </x:c>
      <x:c r="U2352" s="6"/>
      <x:c r="V2352" s="6"/>
      <x:c r="W2352" s="5" t="s">
        <x:v>50</x:v>
      </x:c>
      <x:c r="X2352" s="5" t="s">
        <x:v>51</x:v>
      </x:c>
    </x:row>
    <x:row r="2353">
      <x:c r="A2353" s="5" t="s">
        <x:v>3995</x:v>
      </x:c>
      <x:c r="B2353" s="5">
        <x:v>46009</x:v>
      </x:c>
      <x:c r="C2353" s="5" t="s">
        <x:v>156</x:v>
      </x:c>
      <x:c r="D2353" s="5" t="s">
        <x:v>157</x:v>
      </x:c>
      <x:c r="E2353" s="5" t="s">
        <x:v>55</x:v>
      </x:c>
      <x:c r="F2353" s="5" t="s">
        <x:v>158</x:v>
      </x:c>
      <x:c r="G2353" s="5" t="s">
        <x:v>3996</x:v>
      </x:c>
      <x:c r="H2353" s="5" t="s">
        <x:v>58</x:v>
      </x:c>
      <x:c r="I2353" s="5" t="s">
        <x:v>328</x:v>
      </x:c>
      <x:c r="J2353" s="5" t="s">
        <x:v>116</x:v>
      </x:c>
      <x:c r="K2353" s="5" t="s">
        <x:v>46</x:v>
      </x:c>
      <x:c r="L2353" s="5" t="s">
        <x:v>131</x:v>
      </x:c>
      <x:c r="M2353" s="5" t="s">
        <x:v>204</x:v>
      </x:c>
      <x:c r="N2353" s="6">
        <x:v>2</x:v>
      </x:c>
      <x:c r="O2353" s="7">
        <x:v>165.03999999999999</x:v>
      </x:c>
      <x:c r="P2353" s="8">
        <x:v>0.14999999999999999</x:v>
      </x:c>
      <x:c r="Q2353" s="7">
        <x:v>106.98</x:v>
      </x:c>
      <x:c r="R2353" s="7">
        <x:v>280.56999999999999</x:v>
      </x:c>
      <x:c r="S2353" s="5" t="s">
        <x:v>49</x:v>
      </x:c>
      <x:c r="T2353" s="7">
        <x:v>98647.460000000006</x:v>
      </x:c>
      <x:c r="U2353" s="6"/>
      <x:c r="V2353" s="6"/>
      <x:c r="W2353" s="5" t="s">
        <x:v>50</x:v>
      </x:c>
      <x:c r="X2353" s="5" t="s">
        <x:v>97</x:v>
      </x:c>
    </x:row>
    <x:row r="2354">
      <x:c r="A2354" s="5" t="s">
        <x:v>3997</x:v>
      </x:c>
      <x:c r="B2354" s="5">
        <x:v>46014</x:v>
      </x:c>
      <x:c r="C2354" s="5" t="s">
        <x:v>64</x:v>
      </x:c>
      <x:c r="D2354" s="5" t="s">
        <x:v>65</x:v>
      </x:c>
      <x:c r="E2354" s="5" t="s">
        <x:v>40</x:v>
      </x:c>
      <x:c r="F2354" s="5" t="s">
        <x:v>66</x:v>
      </x:c>
      <x:c r="G2354" s="5" t="s">
        <x:v>3998</x:v>
      </x:c>
      <x:c r="H2354" s="5" t="s">
        <x:v>43</x:v>
      </x:c>
      <x:c r="I2354" s="5" t="s">
        <x:v>1317</x:v>
      </x:c>
      <x:c r="J2354" s="5" t="s">
        <x:v>45</x:v>
      </x:c>
      <x:c r="K2354" s="5" t="s">
        <x:v>117</x:v>
      </x:c>
      <x:c r="L2354" s="5" t="s">
        <x:v>16</x:v>
      </x:c>
      <x:c r="M2354" s="5" t="s">
        <x:v>48</x:v>
      </x:c>
      <x:c r="N2354" s="6">
        <x:v>1</x:v>
      </x:c>
      <x:c r="O2354" s="7">
        <x:v>511</x:v>
      </x:c>
      <x:c r="P2354" s="8">
        <x:v>0</x:v>
      </x:c>
      <x:c r="Q2354" s="7">
        <x:v>283.66000000000003</x:v>
      </x:c>
      <x:c r="R2354" s="7">
        <x:v>511</x:v>
      </x:c>
      <x:c r="S2354" s="5" t="s">
        <x:v>49</x:v>
      </x:c>
      <x:c r="T2354" s="7">
        <x:v>139219.44</x:v>
      </x:c>
      <x:c r="U2354" s="6"/>
      <x:c r="V2354" s="6"/>
      <x:c r="W2354" s="5" t="s">
        <x:v>50</x:v>
      </x:c>
      <x:c r="X2354" s="5" t="s">
        <x:v>97</x:v>
      </x:c>
    </x:row>
    <x:row r="2355">
      <x:c r="A2355" s="5" t="s">
        <x:v>3999</x:v>
      </x:c>
      <x:c r="B2355" s="5">
        <x:v>46138</x:v>
      </x:c>
      <x:c r="C2355" s="5" t="s">
        <x:v>127</x:v>
      </x:c>
      <x:c r="D2355" s="5" t="s">
        <x:v>128</x:v>
      </x:c>
      <x:c r="E2355" s="5" t="s">
        <x:v>55</x:v>
      </x:c>
      <x:c r="F2355" s="5" t="s">
        <x:v>41</x:v>
      </x:c>
      <x:c r="G2355" s="5" t="s">
        <x:v>1450</x:v>
      </x:c>
      <x:c r="H2355" s="5" t="s">
        <x:v>78</x:v>
      </x:c>
      <x:c r="I2355" s="5" t="s">
        <x:v>611</x:v>
      </x:c>
      <x:c r="J2355" s="5" t="s">
        <x:v>93</x:v>
      </x:c>
      <x:c r="K2355" s="5" t="s">
        <x:v>86</x:v>
      </x:c>
      <x:c r="L2355" s="5" t="s">
        <x:v>47</x:v>
      </x:c>
      <x:c r="M2355" s="5" t="s">
        <x:v>189</x:v>
      </x:c>
      <x:c r="N2355" s="6">
        <x:v>1</x:v>
      </x:c>
      <x:c r="O2355" s="7">
        <x:v>39.229999999999997</x:v>
      </x:c>
      <x:c r="P2355" s="8">
        <x:v>0.20000000000000001</x:v>
      </x:c>
      <x:c r="Q2355" s="7">
        <x:v>28.460000000000001</x:v>
      </x:c>
      <x:c r="R2355" s="7">
        <x:v>31.379999999999999</x:v>
      </x:c>
      <x:c r="S2355" s="5" t="s">
        <x:v>49</x:v>
      </x:c>
      <x:c r="T2355" s="7">
        <x:v>75256.539999999994</x:v>
      </x:c>
      <x:c r="U2355" s="6"/>
      <x:c r="V2355" s="6"/>
      <x:c r="W2355" s="5" t="s">
        <x:v>50</x:v>
      </x:c>
      <x:c r="X2355" s="5" t="s">
        <x:v>51</x:v>
      </x:c>
    </x:row>
    <x:row r="2356">
      <x:c r="A2356" s="5" t="s">
        <x:v>4000</x:v>
      </x:c>
      <x:c r="B2356" s="5">
        <x:v>45995</x:v>
      </x:c>
      <x:c r="C2356" s="5" t="s">
        <x:v>340</x:v>
      </x:c>
      <x:c r="D2356" s="5" t="s">
        <x:v>341</x:v>
      </x:c>
      <x:c r="E2356" s="5" t="s">
        <x:v>55</x:v>
      </x:c>
      <x:c r="F2356" s="5" t="s">
        <x:v>66</x:v>
      </x:c>
      <x:c r="G2356" s="5" t="s">
        <x:v>1020</x:v>
      </x:c>
      <x:c r="H2356" s="5" t="s">
        <x:v>78</x:v>
      </x:c>
      <x:c r="I2356" s="5" t="s">
        <x:v>169</x:v>
      </x:c>
      <x:c r="J2356" s="5" t="s">
        <x:v>74</x:v>
      </x:c>
      <x:c r="K2356" s="5" t="s">
        <x:v>46</x:v>
      </x:c>
      <x:c r="L2356" s="5" t="s">
        <x:v>94</x:v>
      </x:c>
      <x:c r="M2356" s="5" t="s">
        <x:v>166</x:v>
      </x:c>
      <x:c r="N2356" s="6">
        <x:v>1</x:v>
      </x:c>
      <x:c r="O2356" s="7">
        <x:v>60.009999999999998</x:v>
      </x:c>
      <x:c r="P2356" s="8">
        <x:v>0.25</x:v>
      </x:c>
      <x:c r="Q2356" s="7">
        <x:v>39.799999999999997</x:v>
      </x:c>
      <x:c r="R2356" s="7">
        <x:v>45.009999999999998</x:v>
      </x:c>
      <x:c r="S2356" s="5" t="s">
        <x:v>49</x:v>
      </x:c>
      <x:c r="T2356" s="7">
        <x:v>85082.619999999995</x:v>
      </x:c>
      <x:c r="U2356" s="6"/>
      <x:c r="V2356" s="6"/>
      <x:c r="W2356" s="5" t="s">
        <x:v>50</x:v>
      </x:c>
      <x:c r="X2356" s="5" t="s">
        <x:v>97</x:v>
      </x:c>
    </x:row>
    <x:row r="2357">
      <x:c r="A2357" s="5" t="s">
        <x:v>4001</x:v>
      </x:c>
      <x:c r="B2357" s="5">
        <x:v>46138</x:v>
      </x:c>
      <x:c r="C2357" s="5" t="s">
        <x:v>108</x:v>
      </x:c>
      <x:c r="D2357" s="5" t="s">
        <x:v>109</x:v>
      </x:c>
      <x:c r="E2357" s="5" t="s">
        <x:v>90</x:v>
      </x:c>
      <x:c r="F2357" s="5" t="s">
        <x:v>102</x:v>
      </x:c>
      <x:c r="G2357" s="5" t="s">
        <x:v>439</x:v>
      </x:c>
      <x:c r="H2357" s="5" t="s">
        <x:v>104</x:v>
      </x:c>
      <x:c r="I2357" s="5" t="s">
        <x:v>1505</x:v>
      </x:c>
      <x:c r="J2357" s="5" t="s">
        <x:v>60</x:v>
      </x:c>
      <x:c r="K2357" s="5" t="s">
        <x:v>86</x:v>
      </x:c>
      <x:c r="L2357" s="5" t="s">
        <x:v>131</x:v>
      </x:c>
      <x:c r="M2357" s="5" t="s">
        <x:v>170</x:v>
      </x:c>
      <x:c r="N2357" s="6">
        <x:v>2</x:v>
      </x:c>
      <x:c r="O2357" s="7">
        <x:v>219.06999999999999</x:v>
      </x:c>
      <x:c r="P2357" s="8">
        <x:v>0</x:v>
      </x:c>
      <x:c r="Q2357" s="7">
        <x:v>157.96000000000001</x:v>
      </x:c>
      <x:c r="R2357" s="7">
        <x:v>438.13999999999999</x:v>
      </x:c>
      <x:c r="S2357" s="5" t="s">
        <x:v>49</x:v>
      </x:c>
      <x:c r="T2357" s="7">
        <x:v>68545.589999999997</x:v>
      </x:c>
      <x:c r="U2357" s="6">
        <x:v>163</x:v>
      </x:c>
      <x:c r="V2357" s="6">
        <x:v>45</x:v>
      </x:c>
      <x:c r="W2357" s="5" t="s">
        <x:v>50</x:v>
      </x:c>
      <x:c r="X2357" s="5" t="s">
        <x:v>80</x:v>
      </x:c>
    </x:row>
    <x:row r="2358">
      <x:c r="A2358" s="5" t="s">
        <x:v>4002</x:v>
      </x:c>
      <x:c r="B2358" s="5">
        <x:v>46046</x:v>
      </x:c>
      <x:c r="C2358" s="5" t="s">
        <x:v>82</x:v>
      </x:c>
      <x:c r="D2358" s="5" t="s">
        <x:v>83</x:v>
      </x:c>
      <x:c r="E2358" s="5" t="s">
        <x:v>40</x:v>
      </x:c>
      <x:c r="F2358" s="5" t="s">
        <x:v>56</x:v>
      </x:c>
      <x:c r="G2358" s="5" t="s">
        <x:v>4003</x:v>
      </x:c>
      <x:c r="H2358" s="5" t="s">
        <x:v>104</x:v>
      </x:c>
      <x:c r="I2358" s="5" t="s">
        <x:v>349</x:v>
      </x:c>
      <x:c r="J2358" s="5" t="s">
        <x:v>60</x:v>
      </x:c>
      <x:c r="K2358" s="5" t="s">
        <x:v>46</x:v>
      </x:c>
      <x:c r="L2358" s="5" t="s">
        <x:v>47</x:v>
      </x:c>
      <x:c r="M2358" s="5" t="s">
        <x:v>376</x:v>
      </x:c>
      <x:c r="N2358" s="6">
        <x:v>1</x:v>
      </x:c>
      <x:c r="O2358" s="7">
        <x:v>199.37</x:v>
      </x:c>
      <x:c r="P2358" s="8">
        <x:v>0.14999999999999999</x:v>
      </x:c>
      <x:c r="Q2358" s="7">
        <x:v>136.47999999999999</x:v>
      </x:c>
      <x:c r="R2358" s="7">
        <x:v>169.46000000000001</x:v>
      </x:c>
      <x:c r="S2358" s="5" t="s">
        <x:v>49</x:v>
      </x:c>
      <x:c r="T2358" s="7">
        <x:v>75989.779999999999</x:v>
      </x:c>
      <x:c r="U2358" s="6"/>
      <x:c r="V2358" s="6"/>
      <x:c r="W2358" s="5" t="s">
        <x:v>50</x:v>
      </x:c>
      <x:c r="X2358" s="5" t="s">
        <x:v>80</x:v>
      </x:c>
    </x:row>
    <x:row r="2359">
      <x:c r="A2359" s="5" t="s">
        <x:v>4004</x:v>
      </x:c>
      <x:c r="B2359" s="5">
        <x:v>46000</x:v>
      </x:c>
      <x:c r="C2359" s="5" t="s">
        <x:v>38</x:v>
      </x:c>
      <x:c r="D2359" s="5" t="s">
        <x:v>39</x:v>
      </x:c>
      <x:c r="E2359" s="5" t="s">
        <x:v>40</x:v>
      </x:c>
      <x:c r="F2359" s="5" t="s">
        <x:v>41</x:v>
      </x:c>
      <x:c r="G2359" s="5" t="s">
        <x:v>535</x:v>
      </x:c>
      <x:c r="H2359" s="5" t="s">
        <x:v>78</x:v>
      </x:c>
      <x:c r="I2359" s="5" t="s">
        <x:v>611</x:v>
      </x:c>
      <x:c r="J2359" s="5" t="s">
        <x:v>93</x:v>
      </x:c>
      <x:c r="K2359" s="5" t="s">
        <x:v>86</x:v>
      </x:c>
      <x:c r="L2359" s="5" t="s">
        <x:v>16</x:v>
      </x:c>
      <x:c r="M2359" s="5" t="s">
        <x:v>530</x:v>
      </x:c>
      <x:c r="N2359" s="6">
        <x:v>2</x:v>
      </x:c>
      <x:c r="O2359" s="7">
        <x:v>37.18</x:v>
      </x:c>
      <x:c r="P2359" s="8">
        <x:v>0.10000000000000001</x:v>
      </x:c>
      <x:c r="Q2359" s="7">
        <x:v>28.460000000000001</x:v>
      </x:c>
      <x:c r="R2359" s="7">
        <x:v>66.920000000000002</x:v>
      </x:c>
      <x:c r="S2359" s="5" t="s">
        <x:v>49</x:v>
      </x:c>
      <x:c r="T2359" s="7">
        <x:v>186467.25</x:v>
      </x:c>
      <x:c r="U2359" s="6"/>
      <x:c r="V2359" s="6"/>
      <x:c r="W2359" s="5" t="s">
        <x:v>50</x:v>
      </x:c>
      <x:c r="X2359" s="5" t="s">
        <x:v>80</x:v>
      </x:c>
    </x:row>
    <x:row r="2360">
      <x:c r="A2360" s="5" t="s">
        <x:v>4005</x:v>
      </x:c>
      <x:c r="B2360" s="5">
        <x:v>45378</x:v>
      </x:c>
      <x:c r="C2360" s="5" t="s">
        <x:v>88</x:v>
      </x:c>
      <x:c r="D2360" s="5" t="s">
        <x:v>89</x:v>
      </x:c>
      <x:c r="E2360" s="5" t="s">
        <x:v>90</x:v>
      </x:c>
      <x:c r="F2360" s="5" t="s">
        <x:v>56</x:v>
      </x:c>
      <x:c r="G2360" s="5" t="s">
        <x:v>1653</x:v>
      </x:c>
      <x:c r="H2360" s="5" t="s">
        <x:v>78</x:v>
      </x:c>
      <x:c r="I2360" s="5" t="s">
        <x:v>575</x:v>
      </x:c>
      <x:c r="J2360" s="5" t="s">
        <x:v>74</x:v>
      </x:c>
      <x:c r="K2360" s="5" t="s">
        <x:v>46</x:v>
      </x:c>
      <x:c r="L2360" s="5" t="s">
        <x:v>16</x:v>
      </x:c>
      <x:c r="M2360" s="5" t="s">
        <x:v>442</x:v>
      </x:c>
      <x:c r="N2360" s="6">
        <x:v>1</x:v>
      </x:c>
      <x:c r="O2360" s="7">
        <x:v>67.329999999999998</x:v>
      </x:c>
      <x:c r="P2360" s="8">
        <x:v>0</x:v>
      </x:c>
      <x:c r="Q2360" s="7">
        <x:v>41.68</x:v>
      </x:c>
      <x:c r="R2360" s="7">
        <x:v>67.329999999999998</x:v>
      </x:c>
      <x:c r="S2360" s="5" t="s">
        <x:v>49</x:v>
      </x:c>
      <x:c r="T2360" s="7">
        <x:v>183066.56</x:v>
      </x:c>
      <x:c r="U2360" s="6"/>
      <x:c r="V2360" s="6"/>
      <x:c r="W2360" s="5" t="s">
        <x:v>50</x:v>
      </x:c>
      <x:c r="X2360" s="5" t="s">
        <x:v>80</x:v>
      </x:c>
    </x:row>
    <x:row r="2361">
      <x:c r="A2361" s="5" t="s">
        <x:v>4006</x:v>
      </x:c>
      <x:c r="B2361" s="5">
        <x:v>45815</x:v>
      </x:c>
      <x:c r="C2361" s="5" t="s">
        <x:v>53</x:v>
      </x:c>
      <x:c r="D2361" s="5" t="s">
        <x:v>54</x:v>
      </x:c>
      <x:c r="E2361" s="5" t="s">
        <x:v>55</x:v>
      </x:c>
      <x:c r="F2361" s="5" t="s">
        <x:v>56</x:v>
      </x:c>
      <x:c r="G2361" s="5" t="s">
        <x:v>1819</x:v>
      </x:c>
      <x:c r="H2361" s="5" t="s">
        <x:v>104</x:v>
      </x:c>
      <x:c r="I2361" s="5" t="s">
        <x:v>503</x:v>
      </x:c>
      <x:c r="J2361" s="5" t="s">
        <x:v>116</x:v>
      </x:c>
      <x:c r="K2361" s="5" t="s">
        <x:v>86</x:v>
      </x:c>
      <x:c r="L2361" s="5" t="s">
        <x:v>94</x:v>
      </x:c>
      <x:c r="M2361" s="5" t="s">
        <x:v>419</x:v>
      </x:c>
      <x:c r="N2361" s="6">
        <x:v>-1</x:v>
      </x:c>
      <x:c r="O2361" s="7">
        <x:v>282.57999999999998</x:v>
      </x:c>
      <x:c r="P2361" s="8">
        <x:v>0</x:v>
      </x:c>
      <x:c r="Q2361" s="7">
        <x:v>195.19999999999999</x:v>
      </x:c>
      <x:c r="R2361" s="7">
        <x:v>-282.57999999999998</x:v>
      </x:c>
      <x:c r="S2361" s="5" t="s">
        <x:v>49</x:v>
      </x:c>
      <x:c r="T2361" s="7">
        <x:v>100257.28999999999</x:v>
      </x:c>
      <x:c r="U2361" s="6"/>
      <x:c r="V2361" s="6"/>
      <x:c r="W2361" s="5" t="s">
        <x:v>96</x:v>
      </x:c>
      <x:c r="X2361" s="5" t="s">
        <x:v>97</x:v>
      </x:c>
    </x:row>
    <x:row r="2362">
      <x:c r="A2362" s="5" t="s">
        <x:v>4007</x:v>
      </x:c>
      <x:c r="B2362" s="5">
        <x:v>45561</x:v>
      </x:c>
      <x:c r="C2362" s="5" t="s">
        <x:v>283</x:v>
      </x:c>
      <x:c r="D2362" s="5" t="s">
        <x:v>284</x:v>
      </x:c>
      <x:c r="E2362" s="5" t="s">
        <x:v>55</x:v>
      </x:c>
      <x:c r="F2362" s="5" t="s">
        <x:v>56</x:v>
      </x:c>
      <x:c r="G2362" s="5" t="s">
        <x:v>1316</x:v>
      </x:c>
      <x:c r="H2362" s="5" t="s">
        <x:v>104</x:v>
      </x:c>
      <x:c r="I2362" s="5" t="s">
        <x:v>1044</x:v>
      </x:c>
      <x:c r="J2362" s="5" t="s">
        <x:v>45</x:v>
      </x:c>
      <x:c r="K2362" s="5" t="s">
        <x:v>117</x:v>
      </x:c>
      <x:c r="L2362" s="5" t="s">
        <x:v>16</x:v>
      </x:c>
      <x:c r="M2362" s="5" t="s">
        <x:v>419</x:v>
      </x:c>
      <x:c r="N2362" s="6">
        <x:v>-1</x:v>
      </x:c>
      <x:c r="O2362" s="7">
        <x:v>589.50999999999999</x:v>
      </x:c>
      <x:c r="P2362" s="8">
        <x:v>0</x:v>
      </x:c>
      <x:c r="Q2362" s="7">
        <x:v>436.52999999999997</x:v>
      </x:c>
      <x:c r="R2362" s="7">
        <x:v>-589.50999999999999</x:v>
      </x:c>
      <x:c r="S2362" s="5" t="s">
        <x:v>49</x:v>
      </x:c>
      <x:c r="T2362" s="7">
        <x:v>192079.57999999999</x:v>
      </x:c>
      <x:c r="U2362" s="6"/>
      <x:c r="V2362" s="6"/>
      <x:c r="W2362" s="5" t="s">
        <x:v>96</x:v>
      </x:c>
      <x:c r="X2362" s="5" t="s">
        <x:v>80</x:v>
      </x:c>
    </x:row>
    <x:row r="2363">
      <x:c r="A2363" s="5" t="s">
        <x:v>4008</x:v>
      </x:c>
      <x:c r="B2363" s="5">
        <x:v>45435</x:v>
      </x:c>
      <x:c r="C2363" s="5" t="s">
        <x:v>247</x:v>
      </x:c>
      <x:c r="D2363" s="5" t="s">
        <x:v>248</x:v>
      </x:c>
      <x:c r="E2363" s="5" t="s">
        <x:v>40</x:v>
      </x:c>
      <x:c r="F2363" s="5" t="s">
        <x:v>102</x:v>
      </x:c>
      <x:c r="G2363" s="5" t="s">
        <x:v>4009</x:v>
      </x:c>
      <x:c r="H2363" s="5" t="s">
        <x:v>104</x:v>
      </x:c>
      <x:c r="I2363" s="5" t="s">
        <x:v>192</x:v>
      </x:c>
      <x:c r="J2363" s="5" t="s">
        <x:v>93</x:v>
      </x:c>
      <x:c r="K2363" s="5" t="s">
        <x:v>61</x:v>
      </x:c>
      <x:c r="L2363" s="5" t="s">
        <x:v>47</x:v>
      </x:c>
      <x:c r="M2363" s="5" t="s">
        <x:v>376</x:v>
      </x:c>
      <x:c r="N2363" s="6">
        <x:v>2</x:v>
      </x:c>
      <x:c r="O2363" s="7">
        <x:v>19.469999999999999</x:v>
      </x:c>
      <x:c r="P2363" s="8">
        <x:v>0</x:v>
      </x:c>
      <x:c r="Q2363" s="7">
        <x:v>11.76</x:v>
      </x:c>
      <x:c r="R2363" s="7">
        <x:v>38.939999999999998</x:v>
      </x:c>
      <x:c r="S2363" s="5" t="s">
        <x:v>49</x:v>
      </x:c>
      <x:c r="T2363" s="7">
        <x:v>62224.489999999998</x:v>
      </x:c>
      <x:c r="U2363" s="6"/>
      <x:c r="V2363" s="6"/>
      <x:c r="W2363" s="5" t="s">
        <x:v>50</x:v>
      </x:c>
      <x:c r="X2363" s="5" t="s">
        <x:v>97</x:v>
      </x:c>
    </x:row>
    <x:row r="2364">
      <x:c r="A2364" s="5" t="s">
        <x:v>4010</x:v>
      </x:c>
      <x:c r="B2364" s="5">
        <x:v>45347</x:v>
      </x:c>
      <x:c r="C2364" s="5" t="s">
        <x:v>144</x:v>
      </x:c>
      <x:c r="D2364" s="5" t="s">
        <x:v>145</x:v>
      </x:c>
      <x:c r="E2364" s="5" t="s">
        <x:v>55</x:v>
      </x:c>
      <x:c r="F2364" s="5" t="s">
        <x:v>66</x:v>
      </x:c>
      <x:c r="G2364" s="5" t="s">
        <x:v>1896</x:v>
      </x:c>
      <x:c r="H2364" s="5" t="s">
        <x:v>104</x:v>
      </x:c>
      <x:c r="I2364" s="5" t="s">
        <x:v>265</x:v>
      </x:c>
      <x:c r="J2364" s="5" t="s">
        <x:v>45</x:v>
      </x:c>
      <x:c r="K2364" s="5" t="s">
        <x:v>86</x:v>
      </x:c>
      <x:c r="L2364" s="5" t="s">
        <x:v>16</x:v>
      </x:c>
      <x:c r="M2364" s="5" t="s">
        <x:v>48</x:v>
      </x:c>
      <x:c r="N2364" s="6">
        <x:v>5</x:v>
      </x:c>
      <x:c r="O2364" s="7">
        <x:v>149.11000000000001</x:v>
      </x:c>
      <x:c r="P2364" s="8">
        <x:v>0.10000000000000001</x:v>
      </x:c>
      <x:c r="Q2364" s="7">
        <x:v>75.129999999999995</x:v>
      </x:c>
      <x:c r="R2364" s="7">
        <x:v>671</x:v>
      </x:c>
      <x:c r="S2364" s="5" t="s">
        <x:v>49</x:v>
      </x:c>
      <x:c r="T2364" s="7">
        <x:v>143948.82000000001</x:v>
      </x:c>
      <x:c r="U2364" s="6"/>
      <x:c r="V2364" s="6"/>
      <x:c r="W2364" s="5" t="s">
        <x:v>50</x:v>
      </x:c>
      <x:c r="X2364" s="5" t="s">
        <x:v>97</x:v>
      </x:c>
    </x:row>
    <x:row r="2365">
      <x:c r="A2365" s="5" t="s">
        <x:v>4011</x:v>
      </x:c>
      <x:c r="B2365" s="5">
        <x:v>46071</x:v>
      </x:c>
      <x:c r="C2365" s="5" t="s">
        <x:v>162</x:v>
      </x:c>
      <x:c r="D2365" s="5" t="s">
        <x:v>163</x:v>
      </x:c>
      <x:c r="E2365" s="5" t="s">
        <x:v>40</x:v>
      </x:c>
      <x:c r="F2365" s="5" t="s">
        <x:v>158</x:v>
      </x:c>
      <x:c r="G2365" s="5" t="s">
        <x:v>1240</x:v>
      </x:c>
      <x:c r="H2365" s="5" t="s">
        <x:v>58</x:v>
      </x:c>
      <x:c r="I2365" s="5" t="s">
        <x:v>1490</x:v>
      </x:c>
      <x:c r="J2365" s="5" t="s">
        <x:v>45</x:v>
      </x:c>
      <x:c r="K2365" s="5" t="s">
        <x:v>86</x:v>
      </x:c>
      <x:c r="L2365" s="5" t="s">
        <x:v>47</x:v>
      </x:c>
      <x:c r="M2365" s="5" t="s">
        <x:v>483</x:v>
      </x:c>
      <x:c r="N2365" s="6">
        <x:v>1</x:v>
      </x:c>
      <x:c r="O2365" s="7">
        <x:v>419.13</x:v>
      </x:c>
      <x:c r="P2365" s="8">
        <x:v>0.10000000000000001</x:v>
      </x:c>
      <x:c r="Q2365" s="7">
        <x:v>213.25</x:v>
      </x:c>
      <x:c r="R2365" s="7">
        <x:v>377.22000000000003</x:v>
      </x:c>
      <x:c r="S2365" s="5" t="s">
        <x:v>49</x:v>
      </x:c>
      <x:c r="T2365" s="7">
        <x:v>63929.110000000001</x:v>
      </x:c>
      <x:c r="U2365" s="6"/>
      <x:c r="V2365" s="6"/>
      <x:c r="W2365" s="5" t="s">
        <x:v>50</x:v>
      </x:c>
      <x:c r="X2365" s="5" t="s">
        <x:v>70</x:v>
      </x:c>
    </x:row>
    <x:row r="2366">
      <x:c r="A2366" s="5" t="s">
        <x:v>4012</x:v>
      </x:c>
      <x:c r="B2366" s="5">
        <x:v>45847</x:v>
      </x:c>
      <x:c r="C2366" s="5" t="s">
        <x:v>194</x:v>
      </x:c>
      <x:c r="D2366" s="5" t="s">
        <x:v>195</x:v>
      </x:c>
      <x:c r="E2366" s="5" t="s">
        <x:v>90</x:v>
      </x:c>
      <x:c r="F2366" s="5" t="s">
        <x:v>158</x:v>
      </x:c>
      <x:c r="G2366" s="5" t="s">
        <x:v>4013</x:v>
      </x:c>
      <x:c r="H2366" s="5" t="s">
        <x:v>43</x:v>
      </x:c>
      <x:c r="I2366" s="5" t="s">
        <x:v>375</x:v>
      </x:c>
      <x:c r="J2366" s="5" t="s">
        <x:v>116</x:v>
      </x:c>
      <x:c r="K2366" s="5" t="s">
        <x:v>46</x:v>
      </x:c>
      <x:c r="L2366" s="5" t="s">
        <x:v>47</x:v>
      </x:c>
      <x:c r="M2366" s="5" t="s">
        <x:v>170</x:v>
      </x:c>
      <x:c r="N2366" s="6">
        <x:v>5</x:v>
      </x:c>
      <x:c r="O2366" s="7">
        <x:v>209.27000000000001</x:v>
      </x:c>
      <x:c r="P2366" s="8">
        <x:v>0.25</x:v>
      </x:c>
      <x:c r="Q2366" s="7">
        <x:v>122.58</x:v>
      </x:c>
      <x:c r="R2366" s="7">
        <x:v>784.75999999999999</x:v>
      </x:c>
      <x:c r="S2366" s="5" t="s">
        <x:v>49</x:v>
      </x:c>
      <x:c r="T2366" s="7">
        <x:v>60254.980000000003</x:v>
      </x:c>
      <x:c r="U2366" s="6"/>
      <x:c r="V2366" s="6"/>
      <x:c r="W2366" s="5" t="s">
        <x:v>50</x:v>
      </x:c>
      <x:c r="X2366" s="5" t="s">
        <x:v>51</x:v>
      </x:c>
    </x:row>
    <x:row r="2367">
      <x:c r="A2367" s="5" t="s">
        <x:v>4014</x:v>
      </x:c>
      <x:c r="B2367" s="5">
        <x:v>45990</x:v>
      </x:c>
      <x:c r="C2367" s="5" t="s">
        <x:v>185</x:v>
      </x:c>
      <x:c r="D2367" s="5" t="s">
        <x:v>186</x:v>
      </x:c>
      <x:c r="E2367" s="5" t="s">
        <x:v>90</x:v>
      </x:c>
      <x:c r="F2367" s="5" t="s">
        <x:v>41</x:v>
      </x:c>
      <x:c r="G2367" s="5" t="s">
        <x:v>3162</x:v>
      </x:c>
      <x:c r="H2367" s="5" t="s">
        <x:v>78</x:v>
      </x:c>
      <x:c r="I2367" s="5" t="s">
        <x:v>971</x:v>
      </x:c>
      <x:c r="J2367" s="5" t="s">
        <x:v>116</x:v>
      </x:c>
      <x:c r="K2367" s="5" t="s">
        <x:v>117</x:v>
      </x:c>
      <x:c r="L2367" s="5" t="s">
        <x:v>47</x:v>
      </x:c>
      <x:c r="M2367" s="5" t="s">
        <x:v>170</x:v>
      </x:c>
      <x:c r="N2367" s="6">
        <x:v>1</x:v>
      </x:c>
      <x:c r="O2367" s="7">
        <x:v>231.61000000000001</x:v>
      </x:c>
      <x:c r="P2367" s="8">
        <x:v>0</x:v>
      </x:c>
      <x:c r="Q2367" s="7">
        <x:v>127.25</x:v>
      </x:c>
      <x:c r="R2367" s="7">
        <x:v>231.61000000000001</x:v>
      </x:c>
      <x:c r="S2367" s="5" t="s">
        <x:v>49</x:v>
      </x:c>
      <x:c r="T2367" s="7">
        <x:v>79999.580000000002</x:v>
      </x:c>
      <x:c r="U2367" s="6">
        <x:v>128</x:v>
      </x:c>
      <x:c r="V2367" s="6">
        <x:v>17</x:v>
      </x:c>
      <x:c r="W2367" s="5" t="s">
        <x:v>50</x:v>
      </x:c>
      <x:c r="X2367" s="5" t="s">
        <x:v>51</x:v>
      </x:c>
    </x:row>
    <x:row r="2368">
      <x:c r="A2368" s="5" t="s">
        <x:v>4015</x:v>
      </x:c>
      <x:c r="B2368" s="5">
        <x:v>45916</x:v>
      </x:c>
      <x:c r="C2368" s="5" t="s">
        <x:v>82</x:v>
      </x:c>
      <x:c r="D2368" s="5" t="s">
        <x:v>83</x:v>
      </x:c>
      <x:c r="E2368" s="5" t="s">
        <x:v>40</x:v>
      </x:c>
      <x:c r="F2368" s="5" t="s">
        <x:v>56</x:v>
      </x:c>
      <x:c r="G2368" s="5" t="s">
        <x:v>4016</x:v>
      </x:c>
      <x:c r="H2368" s="5" t="s">
        <x:v>104</x:v>
      </x:c>
      <x:c r="I2368" s="5" t="s">
        <x:v>955</x:v>
      </x:c>
      <x:c r="J2368" s="5" t="s">
        <x:v>60</x:v>
      </x:c>
      <x:c r="K2368" s="5" t="s">
        <x:v>61</x:v>
      </x:c>
      <x:c r="L2368" s="5" t="s">
        <x:v>47</x:v>
      </x:c>
      <x:c r="M2368" s="5" t="s">
        <x:v>281</x:v>
      </x:c>
      <x:c r="N2368" s="6">
        <x:v>1</x:v>
      </x:c>
      <x:c r="O2368" s="7">
        <x:v>219.66999999999999</x:v>
      </x:c>
      <x:c r="P2368" s="8">
        <x:v>0</x:v>
      </x:c>
      <x:c r="Q2368" s="7">
        <x:v>117.61</x:v>
      </x:c>
      <x:c r="R2368" s="7">
        <x:v>219.66999999999999</x:v>
      </x:c>
      <x:c r="S2368" s="5" t="s">
        <x:v>49</x:v>
      </x:c>
      <x:c r="T2368" s="7">
        <x:v>65507.150000000001</x:v>
      </x:c>
      <x:c r="U2368" s="6"/>
      <x:c r="V2368" s="6"/>
      <x:c r="W2368" s="5" t="s">
        <x:v>50</x:v>
      </x:c>
      <x:c r="X2368" s="5" t="s">
        <x:v>97</x:v>
      </x:c>
    </x:row>
    <x:row r="2369">
      <x:c r="A2369" s="5" t="s">
        <x:v>4017</x:v>
      </x:c>
      <x:c r="B2369" s="5">
        <x:v>45779</x:v>
      </x:c>
      <x:c r="C2369" s="5" t="s">
        <x:v>38</x:v>
      </x:c>
      <x:c r="D2369" s="5" t="s">
        <x:v>39</x:v>
      </x:c>
      <x:c r="E2369" s="5" t="s">
        <x:v>40</x:v>
      </x:c>
      <x:c r="F2369" s="5" t="s">
        <x:v>41</x:v>
      </x:c>
      <x:c r="G2369" s="5" t="s">
        <x:v>3104</x:v>
      </x:c>
      <x:c r="H2369" s="5" t="s">
        <x:v>104</x:v>
      </x:c>
      <x:c r="I2369" s="5" t="s">
        <x:v>356</x:v>
      </x:c>
      <x:c r="J2369" s="5" t="s">
        <x:v>116</x:v>
      </x:c>
      <x:c r="K2369" s="5" t="s">
        <x:v>46</x:v>
      </x:c>
      <x:c r="L2369" s="5" t="s">
        <x:v>131</x:v>
      </x:c>
      <x:c r="M2369" s="5" t="s">
        <x:v>125</x:v>
      </x:c>
      <x:c r="N2369" s="6">
        <x:v>1</x:v>
      </x:c>
      <x:c r="O2369" s="7">
        <x:v>205.84999999999999</x:v>
      </x:c>
      <x:c r="P2369" s="8">
        <x:v>5.0000000000000003e-002</x:v>
      </x:c>
      <x:c r="Q2369" s="7">
        <x:v>134.59999999999999</x:v>
      </x:c>
      <x:c r="R2369" s="7">
        <x:v>195.56</x:v>
      </x:c>
      <x:c r="S2369" s="5" t="s">
        <x:v>49</x:v>
      </x:c>
      <x:c r="T2369" s="7">
        <x:v>64877.239999999998</x:v>
      </x:c>
      <x:c r="U2369" s="6"/>
      <x:c r="V2369" s="6"/>
      <x:c r="W2369" s="5" t="s">
        <x:v>50</x:v>
      </x:c>
      <x:c r="X2369" s="5" t="s">
        <x:v>97</x:v>
      </x:c>
    </x:row>
    <x:row r="2370">
      <x:c r="A2370" s="5" t="s">
        <x:v>4018</x:v>
      </x:c>
      <x:c r="B2370" s="5">
        <x:v>45797</x:v>
      </x:c>
      <x:c r="C2370" s="5" t="s">
        <x:v>283</x:v>
      </x:c>
      <x:c r="D2370" s="5" t="s">
        <x:v>284</x:v>
      </x:c>
      <x:c r="E2370" s="5" t="s">
        <x:v>55</x:v>
      </x:c>
      <x:c r="F2370" s="5" t="s">
        <x:v>56</x:v>
      </x:c>
      <x:c r="G2370" s="5" t="s">
        <x:v>1038</x:v>
      </x:c>
      <x:c r="H2370" s="5" t="s">
        <x:v>104</x:v>
      </x:c>
      <x:c r="I2370" s="5" t="s">
        <x:v>933</x:v>
      </x:c>
      <x:c r="J2370" s="5" t="s">
        <x:v>116</x:v>
      </x:c>
      <x:c r="K2370" s="5" t="s">
        <x:v>117</x:v>
      </x:c>
      <x:c r="L2370" s="5" t="s">
        <x:v>16</x:v>
      </x:c>
      <x:c r="M2370" s="5" t="s">
        <x:v>471</x:v>
      </x:c>
      <x:c r="N2370" s="6">
        <x:v>3</x:v>
      </x:c>
      <x:c r="O2370" s="7">
        <x:v>290.25999999999999</x:v>
      </x:c>
      <x:c r="P2370" s="8">
        <x:v>0</x:v>
      </x:c>
      <x:c r="Q2370" s="7">
        <x:v>218.34</x:v>
      </x:c>
      <x:c r="R2370" s="7">
        <x:v>870.77999999999997</x:v>
      </x:c>
      <x:c r="S2370" s="5" t="s">
        <x:v>49</x:v>
      </x:c>
      <x:c r="T2370" s="7">
        <x:v>158789.85000000001</x:v>
      </x:c>
      <x:c r="U2370" s="6"/>
      <x:c r="V2370" s="6"/>
      <x:c r="W2370" s="5" t="s">
        <x:v>50</x:v>
      </x:c>
      <x:c r="X2370" s="5" t="s">
        <x:v>80</x:v>
      </x:c>
    </x:row>
    <x:row r="2371">
      <x:c r="A2371" s="5" t="s">
        <x:v>4019</x:v>
      </x:c>
      <x:c r="B2371" s="5">
        <x:v>45604</x:v>
      </x:c>
      <x:c r="C2371" s="5" t="s">
        <x:v>156</x:v>
      </x:c>
      <x:c r="D2371" s="5" t="s">
        <x:v>157</x:v>
      </x:c>
      <x:c r="E2371" s="5" t="s">
        <x:v>55</x:v>
      </x:c>
      <x:c r="F2371" s="5" t="s">
        <x:v>158</x:v>
      </x:c>
      <x:c r="G2371" s="5" t="s">
        <x:v>2033</x:v>
      </x:c>
      <x:c r="H2371" s="5" t="s">
        <x:v>58</x:v>
      </x:c>
      <x:c r="I2371" s="5" t="s">
        <x:v>115</x:v>
      </x:c>
      <x:c r="J2371" s="5" t="s">
        <x:v>116</x:v>
      </x:c>
      <x:c r="K2371" s="5" t="s">
        <x:v>117</x:v>
      </x:c>
      <x:c r="L2371" s="5" t="s">
        <x:v>16</x:v>
      </x:c>
      <x:c r="M2371" s="5" t="s">
        <x:v>136</x:v>
      </x:c>
      <x:c r="N2371" s="6">
        <x:v>2</x:v>
      </x:c>
      <x:c r="O2371" s="7">
        <x:v>276.43000000000001</x:v>
      </x:c>
      <x:c r="P2371" s="8">
        <x:v>0</x:v>
      </x:c>
      <x:c r="Q2371" s="7">
        <x:v>205.13999999999999</x:v>
      </x:c>
      <x:c r="R2371" s="7">
        <x:v>552.86000000000001</x:v>
      </x:c>
      <x:c r="S2371" s="5" t="s">
        <x:v>49</x:v>
      </x:c>
      <x:c r="T2371" s="7">
        <x:v>158882.59</x:v>
      </x:c>
      <x:c r="U2371" s="6"/>
      <x:c r="V2371" s="6"/>
      <x:c r="W2371" s="5" t="s">
        <x:v>50</x:v>
      </x:c>
      <x:c r="X2371" s="5" t="s">
        <x:v>97</x:v>
      </x:c>
    </x:row>
    <x:row r="2372">
      <x:c r="A2372" s="5" t="s">
        <x:v>4020</x:v>
      </x:c>
      <x:c r="B2372" s="5">
        <x:v>45937</x:v>
      </x:c>
      <x:c r="C2372" s="5" t="s">
        <x:v>178</x:v>
      </x:c>
      <x:c r="D2372" s="5" t="s">
        <x:v>179</x:v>
      </x:c>
      <x:c r="E2372" s="5" t="s">
        <x:v>90</x:v>
      </x:c>
      <x:c r="F2372" s="5" t="s">
        <x:v>66</x:v>
      </x:c>
      <x:c r="G2372" s="5" t="s">
        <x:v>2406</x:v>
      </x:c>
      <x:c r="H2372" s="5" t="s">
        <x:v>43</x:v>
      </x:c>
      <x:c r="I2372" s="5" t="s">
        <x:v>239</x:v>
      </x:c>
      <x:c r="J2372" s="5" t="s">
        <x:v>116</x:v>
      </x:c>
      <x:c r="K2372" s="5" t="s">
        <x:v>46</x:v>
      </x:c>
      <x:c r="L2372" s="5" t="s">
        <x:v>47</x:v>
      </x:c>
      <x:c r="M2372" s="5" t="s">
        <x:v>489</x:v>
      </x:c>
      <x:c r="N2372" s="6">
        <x:v>3</x:v>
      </x:c>
      <x:c r="O2372" s="7">
        <x:v>274.24000000000001</x:v>
      </x:c>
      <x:c r="P2372" s="8">
        <x:v>0.14999999999999999</x:v>
      </x:c>
      <x:c r="Q2372" s="7">
        <x:v>182.66</x:v>
      </x:c>
      <x:c r="R2372" s="7">
        <x:v>699.30999999999995</x:v>
      </x:c>
      <x:c r="S2372" s="5" t="s">
        <x:v>49</x:v>
      </x:c>
      <x:c r="T2372" s="7">
        <x:v>91730.309999999998</x:v>
      </x:c>
      <x:c r="U2372" s="6"/>
      <x:c r="V2372" s="6"/>
      <x:c r="W2372" s="5" t="s">
        <x:v>50</x:v>
      </x:c>
      <x:c r="X2372" s="5" t="s">
        <x:v>51</x:v>
      </x:c>
    </x:row>
    <x:row r="2373">
      <x:c r="A2373" s="5" t="s">
        <x:v>4021</x:v>
      </x:c>
      <x:c r="B2373" s="5">
        <x:v>45824</x:v>
      </x:c>
      <x:c r="C2373" s="5" t="s">
        <x:v>216</x:v>
      </x:c>
      <x:c r="D2373" s="5" t="s">
        <x:v>217</x:v>
      </x:c>
      <x:c r="E2373" s="5" t="s">
        <x:v>40</x:v>
      </x:c>
      <x:c r="F2373" s="5" t="s">
        <x:v>102</x:v>
      </x:c>
      <x:c r="G2373" s="5" t="s">
        <x:v>4022</x:v>
      </x:c>
      <x:c r="H2373" s="5" t="s">
        <x:v>43</x:v>
      </x:c>
      <x:c r="I2373" s="5" t="s">
        <x:v>1219</x:v>
      </x:c>
      <x:c r="J2373" s="5" t="s">
        <x:v>116</x:v>
      </x:c>
      <x:c r="K2373" s="5" t="s">
        <x:v>46</x:v>
      </x:c>
      <x:c r="L2373" s="5" t="s">
        <x:v>47</x:v>
      </x:c>
      <x:c r="M2373" s="5" t="s">
        <x:v>118</x:v>
      </x:c>
      <x:c r="N2373" s="6">
        <x:v>-1</x:v>
      </x:c>
      <x:c r="O2373" s="7">
        <x:v>268.45999999999998</x:v>
      </x:c>
      <x:c r="P2373" s="8">
        <x:v>0.14999999999999999</x:v>
      </x:c>
      <x:c r="Q2373" s="7">
        <x:v>194.61000000000001</x:v>
      </x:c>
      <x:c r="R2373" s="7">
        <x:v>-228.19</x:v>
      </x:c>
      <x:c r="S2373" s="5" t="s">
        <x:v>49</x:v>
      </x:c>
      <x:c r="T2373" s="7">
        <x:v>94441.449999999997</x:v>
      </x:c>
      <x:c r="U2373" s="6">
        <x:v>32</x:v>
      </x:c>
      <x:c r="V2373" s="6">
        <x:v>43</x:v>
      </x:c>
      <x:c r="W2373" s="5" t="s">
        <x:v>96</x:v>
      </x:c>
      <x:c r="X2373" s="5" t="s">
        <x:v>70</x:v>
      </x:c>
    </x:row>
    <x:row r="2374">
      <x:c r="A2374" s="5" t="s">
        <x:v>4023</x:v>
      </x:c>
      <x:c r="B2374" s="5">
        <x:v>45313</x:v>
      </x:c>
      <x:c r="C2374" s="5" t="s">
        <x:v>100</x:v>
      </x:c>
      <x:c r="D2374" s="5" t="s">
        <x:v>101</x:v>
      </x:c>
      <x:c r="E2374" s="5" t="s">
        <x:v>90</x:v>
      </x:c>
      <x:c r="F2374" s="5" t="s">
        <x:v>102</x:v>
      </x:c>
      <x:c r="G2374" s="5" t="s">
        <x:v>3403</x:v>
      </x:c>
      <x:c r="H2374" s="5" t="s">
        <x:v>78</x:v>
      </x:c>
      <x:c r="I2374" s="5" t="s">
        <x:v>372</x:v>
      </x:c>
      <x:c r="J2374" s="5" t="s">
        <x:v>116</x:v>
      </x:c>
      <x:c r="K2374" s="5" t="s">
        <x:v>46</x:v>
      </x:c>
      <x:c r="L2374" s="5" t="s">
        <x:v>16</x:v>
      </x:c>
      <x:c r="M2374" s="5" t="s">
        <x:v>471</x:v>
      </x:c>
      <x:c r="N2374" s="6">
        <x:v>1</x:v>
      </x:c>
      <x:c r="O2374" s="7">
        <x:v>363.61000000000001</x:v>
      </x:c>
      <x:c r="P2374" s="8">
        <x:v>0.20000000000000001</x:v>
      </x:c>
      <x:c r="Q2374" s="7">
        <x:v>226.47</x:v>
      </x:c>
      <x:c r="R2374" s="7">
        <x:v>290.88999999999999</x:v>
      </x:c>
      <x:c r="S2374" s="5" t="s">
        <x:v>49</x:v>
      </x:c>
      <x:c r="T2374" s="7">
        <x:v>156712.53</x:v>
      </x:c>
      <x:c r="U2374" s="6"/>
      <x:c r="V2374" s="6"/>
      <x:c r="W2374" s="5" t="s">
        <x:v>50</x:v>
      </x:c>
      <x:c r="X2374" s="5" t="s">
        <x:v>80</x:v>
      </x:c>
    </x:row>
    <x:row r="2375">
      <x:c r="A2375" s="5" t="s">
        <x:v>4024</x:v>
      </x:c>
      <x:c r="B2375" s="5">
        <x:v>45932</x:v>
      </x:c>
      <x:c r="C2375" s="5" t="s">
        <x:v>216</x:v>
      </x:c>
      <x:c r="D2375" s="5" t="s">
        <x:v>217</x:v>
      </x:c>
      <x:c r="E2375" s="5" t="s">
        <x:v>40</x:v>
      </x:c>
      <x:c r="F2375" s="5" t="s">
        <x:v>102</x:v>
      </x:c>
      <x:c r="G2375" s="5" t="s">
        <x:v>4025</x:v>
      </x:c>
      <x:c r="H2375" s="5" t="s">
        <x:v>58</x:v>
      </x:c>
      <x:c r="I2375" s="5" t="s">
        <x:v>303</x:v>
      </x:c>
      <x:c r="J2375" s="5" t="s">
        <x:v>45</x:v>
      </x:c>
      <x:c r="K2375" s="5" t="s">
        <x:v>86</x:v>
      </x:c>
      <x:c r="L2375" s="5" t="s">
        <x:v>16</x:v>
      </x:c>
      <x:c r="M2375" s="5" t="s">
        <x:v>236</x:v>
      </x:c>
      <x:c r="N2375" s="6">
        <x:v>2</x:v>
      </x:c>
      <x:c r="O2375" s="7">
        <x:v>686.85000000000002</x:v>
      </x:c>
      <x:c r="P2375" s="8">
        <x:v>5.0000000000000003e-002</x:v>
      </x:c>
      <x:c r="Q2375" s="7">
        <x:v>423.88</x:v>
      </x:c>
      <x:c r="R2375" s="7">
        <x:v>1305.01</x:v>
      </x:c>
      <x:c r="S2375" s="5" t="s">
        <x:v>49</x:v>
      </x:c>
      <x:c r="T2375" s="7">
        <x:v>161606.01000000001</x:v>
      </x:c>
      <x:c r="U2375" s="6"/>
      <x:c r="V2375" s="6"/>
      <x:c r="W2375" s="5" t="s">
        <x:v>50</x:v>
      </x:c>
      <x:c r="X2375" s="5" t="s">
        <x:v>70</x:v>
      </x:c>
    </x:row>
    <x:row r="2376">
      <x:c r="A2376" s="5" t="s">
        <x:v>4026</x:v>
      </x:c>
      <x:c r="B2376" s="5">
        <x:v>45309</x:v>
      </x:c>
      <x:c r="C2376" s="5" t="s">
        <x:v>108</x:v>
      </x:c>
      <x:c r="D2376" s="5" t="s">
        <x:v>109</x:v>
      </x:c>
      <x:c r="E2376" s="5" t="s">
        <x:v>90</x:v>
      </x:c>
      <x:c r="F2376" s="5" t="s">
        <x:v>102</x:v>
      </x:c>
      <x:c r="G2376" s="5" t="s">
        <x:v>2779</x:v>
      </x:c>
      <x:c r="H2376" s="5" t="s">
        <x:v>58</x:v>
      </x:c>
      <x:c r="I2376" s="5" t="s">
        <x:v>604</x:v>
      </x:c>
      <x:c r="J2376" s="5" t="s">
        <x:v>116</x:v>
      </x:c>
      <x:c r="K2376" s="5" t="s">
        <x:v>46</x:v>
      </x:c>
      <x:c r="L2376" s="5" t="s">
        <x:v>16</x:v>
      </x:c>
      <x:c r="M2376" s="5" t="s">
        <x:v>75</x:v>
      </x:c>
      <x:c r="N2376" s="6">
        <x:v>1</x:v>
      </x:c>
      <x:c r="O2376" s="7">
        <x:v>343.75999999999999</x:v>
      </x:c>
      <x:c r="P2376" s="8">
        <x:v>0.14999999999999999</x:v>
      </x:c>
      <x:c r="Q2376" s="7">
        <x:v>195.84</x:v>
      </x:c>
      <x:c r="R2376" s="7">
        <x:v>292.19999999999999</x:v>
      </x:c>
      <x:c r="S2376" s="5" t="s">
        <x:v>49</x:v>
      </x:c>
      <x:c r="T2376" s="7">
        <x:v>156712.53</x:v>
      </x:c>
      <x:c r="U2376" s="6"/>
      <x:c r="V2376" s="6"/>
      <x:c r="W2376" s="5" t="s">
        <x:v>50</x:v>
      </x:c>
      <x:c r="X2376" s="5" t="s">
        <x:v>97</x:v>
      </x:c>
    </x:row>
    <x:row r="2377">
      <x:c r="A2377" s="5" t="s">
        <x:v>4027</x:v>
      </x:c>
      <x:c r="B2377" s="5">
        <x:v>45962</x:v>
      </x:c>
      <x:c r="C2377" s="5" t="s">
        <x:v>127</x:v>
      </x:c>
      <x:c r="D2377" s="5" t="s">
        <x:v>128</x:v>
      </x:c>
      <x:c r="E2377" s="5" t="s">
        <x:v>55</x:v>
      </x:c>
      <x:c r="F2377" s="5" t="s">
        <x:v>41</x:v>
      </x:c>
      <x:c r="G2377" s="5" t="s">
        <x:v>418</x:v>
      </x:c>
      <x:c r="H2377" s="5" t="s">
        <x:v>43</x:v>
      </x:c>
      <x:c r="I2377" s="5" t="s">
        <x:v>370</x:v>
      </x:c>
      <x:c r="J2377" s="5" t="s">
        <x:v>60</x:v>
      </x:c>
      <x:c r="K2377" s="5" t="s">
        <x:v>86</x:v>
      </x:c>
      <x:c r="L2377" s="5" t="s">
        <x:v>16</x:v>
      </x:c>
      <x:c r="M2377" s="5" t="s">
        <x:v>266</x:v>
      </x:c>
      <x:c r="N2377" s="6">
        <x:v>3</x:v>
      </x:c>
      <x:c r="O2377" s="7">
        <x:v>158.21000000000001</x:v>
      </x:c>
      <x:c r="P2377" s="8">
        <x:v>0</x:v>
      </x:c>
      <x:c r="Q2377" s="7">
        <x:v>107.52</x:v>
      </x:c>
      <x:c r="R2377" s="7">
        <x:v>4746.3000000000002</x:v>
      </x:c>
      <x:c r="S2377" s="5" t="s">
        <x:v>49</x:v>
      </x:c>
      <x:c r="T2377" s="7">
        <x:v>184531.35999999999</x:v>
      </x:c>
      <x:c r="U2377" s="6"/>
      <x:c r="V2377" s="6"/>
      <x:c r="W2377" s="5" t="s">
        <x:v>50</x:v>
      </x:c>
      <x:c r="X2377" s="5" t="s">
        <x:v>97</x:v>
      </x:c>
    </x:row>
    <x:row r="2378">
      <x:c r="A2378" s="5" t="s">
        <x:v>4028</x:v>
      </x:c>
      <x:c r="B2378" s="5">
        <x:v>45818</x:v>
      </x:c>
      <x:c r="C2378" s="5" t="s">
        <x:v>194</x:v>
      </x:c>
      <x:c r="D2378" s="5" t="s">
        <x:v>195</x:v>
      </x:c>
      <x:c r="E2378" s="5" t="s">
        <x:v>90</x:v>
      </x:c>
      <x:c r="F2378" s="5" t="s">
        <x:v>158</x:v>
      </x:c>
      <x:c r="G2378" s="5" t="s">
        <x:v>1119</x:v>
      </x:c>
      <x:c r="H2378" s="5" t="s">
        <x:v>78</x:v>
      </x:c>
      <x:c r="I2378" s="5" t="s">
        <x:v>488</x:v>
      </x:c>
      <x:c r="J2378" s="5" t="s">
        <x:v>74</x:v>
      </x:c>
      <x:c r="K2378" s="5" t="s">
        <x:v>117</x:v>
      </x:c>
      <x:c r="L2378" s="5" t="s">
        <x:v>94</x:v>
      </x:c>
      <x:c r="M2378" s="5" t="s">
        <x:v>166</x:v>
      </x:c>
      <x:c r="N2378" s="6">
        <x:v>1</x:v>
      </x:c>
      <x:c r="O2378" s="7">
        <x:v>56.479999999999997</x:v>
      </x:c>
      <x:c r="P2378" s="8">
        <x:v>0</x:v>
      </x:c>
      <x:c r="Q2378" s="7">
        <x:v>27.350000000000001</x:v>
      </x:c>
      <x:c r="R2378" s="7">
        <x:v>56.479999999999997</x:v>
      </x:c>
      <x:c r="S2378" s="5" t="s">
        <x:v>49</x:v>
      </x:c>
      <x:c r="T2378" s="7">
        <x:v>77488.580000000002</x:v>
      </x:c>
      <x:c r="U2378" s="6"/>
      <x:c r="V2378" s="6"/>
      <x:c r="W2378" s="5" t="s">
        <x:v>50</x:v>
      </x:c>
      <x:c r="X2378" s="5" t="s">
        <x:v>70</x:v>
      </x:c>
    </x:row>
    <x:row r="2379">
      <x:c r="A2379" s="5" t="s">
        <x:v>4029</x:v>
      </x:c>
      <x:c r="B2379" s="5">
        <x:v>45765</x:v>
      </x:c>
      <x:c r="C2379" s="5" t="s">
        <x:v>64</x:v>
      </x:c>
      <x:c r="D2379" s="5" t="s">
        <x:v>65</x:v>
      </x:c>
      <x:c r="E2379" s="5" t="s">
        <x:v>40</x:v>
      </x:c>
      <x:c r="F2379" s="5" t="s">
        <x:v>66</x:v>
      </x:c>
      <x:c r="G2379" s="5" t="s">
        <x:v>744</x:v>
      </x:c>
      <x:c r="H2379" s="5" t="s">
        <x:v>58</x:v>
      </x:c>
      <x:c r="I2379" s="5" t="s">
        <x:v>346</x:v>
      </x:c>
      <x:c r="J2379" s="5" t="s">
        <x:v>60</x:v>
      </x:c>
      <x:c r="K2379" s="5" t="s">
        <x:v>117</x:v>
      </x:c>
      <x:c r="L2379" s="5" t="s">
        <x:v>94</x:v>
      </x:c>
      <x:c r="M2379" s="5" t="s">
        <x:v>62</x:v>
      </x:c>
      <x:c r="N2379" s="6">
        <x:v>1</x:v>
      </x:c>
      <x:c r="O2379" s="7">
        <x:v>134.5</x:v>
      </x:c>
      <x:c r="P2379" s="8">
        <x:v>0.25</x:v>
      </x:c>
      <x:c r="Q2379" s="7">
        <x:v>65.200000000000003</x:v>
      </x:c>
      <x:c r="R2379" s="7">
        <x:v>100.88</x:v>
      </x:c>
      <x:c r="S2379" s="5" t="s">
        <x:v>49</x:v>
      </x:c>
      <x:c r="T2379" s="7">
        <x:v>74760.229999999996</x:v>
      </x:c>
      <x:c r="U2379" s="6"/>
      <x:c r="V2379" s="6"/>
      <x:c r="W2379" s="5" t="s">
        <x:v>50</x:v>
      </x:c>
      <x:c r="X2379" s="5" t="s">
        <x:v>97</x:v>
      </x:c>
    </x:row>
    <x:row r="2380">
      <x:c r="A2380" s="5" t="s">
        <x:v>4030</x:v>
      </x:c>
      <x:c r="B2380" s="5">
        <x:v>45824</x:v>
      </x:c>
      <x:c r="C2380" s="5" t="s">
        <x:v>247</x:v>
      </x:c>
      <x:c r="D2380" s="5" t="s">
        <x:v>248</x:v>
      </x:c>
      <x:c r="E2380" s="5" t="s">
        <x:v>40</x:v>
      </x:c>
      <x:c r="F2380" s="5" t="s">
        <x:v>102</x:v>
      </x:c>
      <x:c r="G2380" s="5" t="s">
        <x:v>3294</x:v>
      </x:c>
      <x:c r="H2380" s="5" t="s">
        <x:v>58</x:v>
      </x:c>
      <x:c r="I2380" s="5" t="s">
        <x:v>648</x:v>
      </x:c>
      <x:c r="J2380" s="5" t="s">
        <x:v>93</x:v>
      </x:c>
      <x:c r="K2380" s="5" t="s">
        <x:v>61</x:v>
      </x:c>
      <x:c r="L2380" s="5" t="s">
        <x:v>16</x:v>
      </x:c>
      <x:c r="M2380" s="5" t="s">
        <x:v>118</x:v>
      </x:c>
      <x:c r="N2380" s="6">
        <x:v>1</x:v>
      </x:c>
      <x:c r="O2380" s="7">
        <x:v>42.189999999999998</x:v>
      </x:c>
      <x:c r="P2380" s="8">
        <x:v>0.10000000000000001</x:v>
      </x:c>
      <x:c r="Q2380" s="7">
        <x:v>29.219999999999999</x:v>
      </x:c>
      <x:c r="R2380" s="7">
        <x:v>37.969999999999999</x:v>
      </x:c>
      <x:c r="S2380" s="5" t="s">
        <x:v>49</x:v>
      </x:c>
      <x:c r="T2380" s="7">
        <x:v>174898.82999999999</x:v>
      </x:c>
      <x:c r="U2380" s="6"/>
      <x:c r="V2380" s="6"/>
      <x:c r="W2380" s="5" t="s">
        <x:v>50</x:v>
      </x:c>
      <x:c r="X2380" s="5" t="s">
        <x:v>51</x:v>
      </x:c>
    </x:row>
    <x:row r="2381">
      <x:c r="A2381" s="5" t="s">
        <x:v>4031</x:v>
      </x:c>
      <x:c r="B2381" s="5">
        <x:v>45409</x:v>
      </x:c>
      <x:c r="C2381" s="5" t="s">
        <x:v>283</x:v>
      </x:c>
      <x:c r="D2381" s="5" t="s">
        <x:v>284</x:v>
      </x:c>
      <x:c r="E2381" s="5" t="s">
        <x:v>55</x:v>
      </x:c>
      <x:c r="F2381" s="5" t="s">
        <x:v>56</x:v>
      </x:c>
      <x:c r="G2381" s="5" t="s">
        <x:v>3481</x:v>
      </x:c>
      <x:c r="H2381" s="5" t="s">
        <x:v>43</x:v>
      </x:c>
      <x:c r="I2381" s="5" t="s">
        <x:v>797</x:v>
      </x:c>
      <x:c r="J2381" s="5" t="s">
        <x:v>93</x:v>
      </x:c>
      <x:c r="K2381" s="5" t="s">
        <x:v>117</x:v>
      </x:c>
      <x:c r="L2381" s="5" t="s">
        <x:v>47</x:v>
      </x:c>
      <x:c r="M2381" s="5" t="s">
        <x:v>166</x:v>
      </x:c>
      <x:c r="N2381" s="6">
        <x:v>3</x:v>
      </x:c>
      <x:c r="O2381" s="7">
        <x:v>39.270000000000003</x:v>
      </x:c>
      <x:c r="P2381" s="8">
        <x:v>5.0000000000000003e-002</x:v>
      </x:c>
      <x:c r="Q2381" s="7">
        <x:v>28.800000000000001</x:v>
      </x:c>
      <x:c r="R2381" s="7">
        <x:v>111.92</x:v>
      </x:c>
      <x:c r="S2381" s="5" t="s">
        <x:v>49</x:v>
      </x:c>
      <x:c r="T2381" s="7">
        <x:v>93723.979999999996</x:v>
      </x:c>
      <x:c r="U2381" s="6"/>
      <x:c r="V2381" s="6"/>
      <x:c r="W2381" s="5" t="s">
        <x:v>50</x:v>
      </x:c>
      <x:c r="X2381" s="5" t="s">
        <x:v>80</x:v>
      </x:c>
    </x:row>
    <x:row r="2382">
      <x:c r="A2382" s="5" t="s">
        <x:v>4032</x:v>
      </x:c>
      <x:c r="B2382" s="5">
        <x:v>46193</x:v>
      </x:c>
      <x:c r="C2382" s="5" t="s">
        <x:v>100</x:v>
      </x:c>
      <x:c r="D2382" s="5" t="s">
        <x:v>101</x:v>
      </x:c>
      <x:c r="E2382" s="5" t="s">
        <x:v>90</x:v>
      </x:c>
      <x:c r="F2382" s="5" t="s">
        <x:v>102</x:v>
      </x:c>
      <x:c r="G2382" s="5" t="s">
        <x:v>1999</x:v>
      </x:c>
      <x:c r="H2382" s="5" t="s">
        <x:v>104</x:v>
      </x:c>
      <x:c r="I2382" s="5" t="s">
        <x:v>343</x:v>
      </x:c>
      <x:c r="J2382" s="5" t="s">
        <x:v>93</x:v>
      </x:c>
      <x:c r="K2382" s="5" t="s">
        <x:v>61</x:v>
      </x:c>
      <x:c r="L2382" s="5" t="s">
        <x:v>47</x:v>
      </x:c>
      <x:c r="M2382" s="5" t="s">
        <x:v>125</x:v>
      </x:c>
      <x:c r="N2382" s="6">
        <x:v>2</x:v>
      </x:c>
      <x:c r="O2382" s="7">
        <x:v>17.800000000000001</x:v>
      </x:c>
      <x:c r="P2382" s="8">
        <x:v>0</x:v>
      </x:c>
      <x:c r="Q2382" s="7">
        <x:v>10.119999999999999</x:v>
      </x:c>
      <x:c r="R2382" s="7">
        <x:v>35.600000000000001</x:v>
      </x:c>
      <x:c r="S2382" s="5" t="s">
        <x:v>49</x:v>
      </x:c>
      <x:c r="T2382" s="7">
        <x:v>100518.58</x:v>
      </x:c>
      <x:c r="U2382" s="6"/>
      <x:c r="V2382" s="6"/>
      <x:c r="W2382" s="5" t="s">
        <x:v>50</x:v>
      </x:c>
      <x:c r="X2382" s="5" t="s">
        <x:v>80</x:v>
      </x:c>
    </x:row>
    <x:row r="2383">
      <x:c r="A2383" s="5" t="s">
        <x:v>4033</x:v>
      </x:c>
      <x:c r="B2383" s="5">
        <x:v>45789</x:v>
      </x:c>
      <x:c r="C2383" s="5" t="s">
        <x:v>138</x:v>
      </x:c>
      <x:c r="D2383" s="5" t="s">
        <x:v>139</x:v>
      </x:c>
      <x:c r="E2383" s="5" t="s">
        <x:v>90</x:v>
      </x:c>
      <x:c r="F2383" s="5" t="s">
        <x:v>41</x:v>
      </x:c>
      <x:c r="G2383" s="5" t="s">
        <x:v>950</x:v>
      </x:c>
      <x:c r="H2383" s="5" t="s">
        <x:v>78</x:v>
      </x:c>
      <x:c r="I2383" s="5" t="s">
        <x:v>297</x:v>
      </x:c>
      <x:c r="J2383" s="5" t="s">
        <x:v>45</x:v>
      </x:c>
      <x:c r="K2383" s="5" t="s">
        <x:v>46</x:v>
      </x:c>
      <x:c r="L2383" s="5" t="s">
        <x:v>16</x:v>
      </x:c>
      <x:c r="M2383" s="5" t="s">
        <x:v>222</x:v>
      </x:c>
      <x:c r="N2383" s="6">
        <x:v>3</x:v>
      </x:c>
      <x:c r="O2383" s="7">
        <x:v>196.13999999999999</x:v>
      </x:c>
      <x:c r="P2383" s="8">
        <x:v>0.20000000000000001</x:v>
      </x:c>
      <x:c r="Q2383" s="7">
        <x:v>115.70999999999999</x:v>
      </x:c>
      <x:c r="R2383" s="7">
        <x:v>470.74000000000001</x:v>
      </x:c>
      <x:c r="S2383" s="5" t="s">
        <x:v>49</x:v>
      </x:c>
      <x:c r="T2383" s="7">
        <x:v>150140.76000000001</x:v>
      </x:c>
      <x:c r="U2383" s="6"/>
      <x:c r="V2383" s="6"/>
      <x:c r="W2383" s="5" t="s">
        <x:v>50</x:v>
      </x:c>
      <x:c r="X2383" s="5" t="s">
        <x:v>97</x:v>
      </x:c>
    </x:row>
    <x:row r="2384">
      <x:c r="A2384" s="5" t="s">
        <x:v>4034</x:v>
      </x:c>
      <x:c r="B2384" s="5">
        <x:v>45583</x:v>
      </x:c>
      <x:c r="C2384" s="5" t="s">
        <x:v>185</x:v>
      </x:c>
      <x:c r="D2384" s="5" t="s">
        <x:v>186</x:v>
      </x:c>
      <x:c r="E2384" s="5" t="s">
        <x:v>90</x:v>
      </x:c>
      <x:c r="F2384" s="5" t="s">
        <x:v>41</x:v>
      </x:c>
      <x:c r="G2384" s="5" t="s">
        <x:v>1981</x:v>
      </x:c>
      <x:c r="H2384" s="5" t="s">
        <x:v>58</x:v>
      </x:c>
      <x:c r="I2384" s="5" t="s">
        <x:v>596</x:v>
      </x:c>
      <x:c r="J2384" s="5" t="s">
        <x:v>60</x:v>
      </x:c>
      <x:c r="K2384" s="5" t="s">
        <x:v>86</x:v>
      </x:c>
      <x:c r="L2384" s="5" t="s">
        <x:v>16</x:v>
      </x:c>
      <x:c r="M2384" s="5" t="s">
        <x:v>118</x:v>
      </x:c>
      <x:c r="N2384" s="6">
        <x:v>1</x:v>
      </x:c>
      <x:c r="O2384" s="7">
        <x:v>125.25</x:v>
      </x:c>
      <x:c r="P2384" s="8">
        <x:v>5.0000000000000003e-002</x:v>
      </x:c>
      <x:c r="Q2384" s="7">
        <x:v>96.489999999999995</x:v>
      </x:c>
      <x:c r="R2384" s="7">
        <x:v>118.98999999999999</x:v>
      </x:c>
      <x:c r="S2384" s="5" t="s">
        <x:v>49</x:v>
      </x:c>
      <x:c r="T2384" s="7">
        <x:v>157112.51999999999</x:v>
      </x:c>
      <x:c r="U2384" s="6"/>
      <x:c r="V2384" s="6"/>
      <x:c r="W2384" s="5" t="s">
        <x:v>50</x:v>
      </x:c>
      <x:c r="X2384" s="5" t="s">
        <x:v>80</x:v>
      </x:c>
    </x:row>
    <x:row r="2385">
      <x:c r="A2385" s="5" t="s">
        <x:v>4035</x:v>
      </x:c>
      <x:c r="B2385" s="5">
        <x:v>46091</x:v>
      </x:c>
      <x:c r="C2385" s="5" t="s">
        <x:v>88</x:v>
      </x:c>
      <x:c r="D2385" s="5" t="s">
        <x:v>89</x:v>
      </x:c>
      <x:c r="E2385" s="5" t="s">
        <x:v>90</x:v>
      </x:c>
      <x:c r="F2385" s="5" t="s">
        <x:v>56</x:v>
      </x:c>
      <x:c r="G2385" s="5" t="s">
        <x:v>4036</x:v>
      </x:c>
      <x:c r="H2385" s="5" t="s">
        <x:v>78</x:v>
      </x:c>
      <x:c r="I2385" s="5" t="s">
        <x:v>188</x:v>
      </x:c>
      <x:c r="J2385" s="5" t="s">
        <x:v>45</x:v>
      </x:c>
      <x:c r="K2385" s="5" t="s">
        <x:v>61</x:v>
      </x:c>
      <x:c r="L2385" s="5" t="s">
        <x:v>16</x:v>
      </x:c>
      <x:c r="M2385" s="5" t="s">
        <x:v>442</x:v>
      </x:c>
      <x:c r="N2385" s="6">
        <x:v>-1</x:v>
      </x:c>
      <x:c r="O2385" s="7">
        <x:v>354.86000000000001</x:v>
      </x:c>
      <x:c r="P2385" s="8">
        <x:v>0</x:v>
      </x:c>
      <x:c r="Q2385" s="7">
        <x:v>170.34</x:v>
      </x:c>
      <x:c r="R2385" s="7">
        <x:v>-354.86000000000001</x:v>
      </x:c>
      <x:c r="S2385" s="5" t="s">
        <x:v>49</x:v>
      </x:c>
      <x:c r="T2385" s="7">
        <x:v>120795.64999999999</x:v>
      </x:c>
      <x:c r="U2385" s="6"/>
      <x:c r="V2385" s="6"/>
      <x:c r="W2385" s="5" t="s">
        <x:v>96</x:v>
      </x:c>
      <x:c r="X2385" s="5" t="s">
        <x:v>70</x:v>
      </x:c>
    </x:row>
    <x:row r="2386">
      <x:c r="A2386" s="5" t="s">
        <x:v>4037</x:v>
      </x:c>
      <x:c r="B2386" s="5">
        <x:v>45354</x:v>
      </x:c>
      <x:c r="C2386" s="5" t="s">
        <x:v>178</x:v>
      </x:c>
      <x:c r="D2386" s="5" t="s">
        <x:v>179</x:v>
      </x:c>
      <x:c r="E2386" s="5" t="s">
        <x:v>90</x:v>
      </x:c>
      <x:c r="F2386" s="5" t="s">
        <x:v>66</x:v>
      </x:c>
      <x:c r="G2386" s="5" t="s">
        <x:v>1642</x:v>
      </x:c>
      <x:c r="H2386" s="5" t="s">
        <x:v>78</x:v>
      </x:c>
      <x:c r="I2386" s="5" t="s">
        <x:v>550</x:v>
      </x:c>
      <x:c r="J2386" s="5" t="s">
        <x:v>45</x:v>
      </x:c>
      <x:c r="K2386" s="5" t="s">
        <x:v>61</x:v>
      </x:c>
      <x:c r="L2386" s="5" t="s">
        <x:v>16</x:v>
      </x:c>
      <x:c r="M2386" s="5" t="s">
        <x:v>483</x:v>
      </x:c>
      <x:c r="N2386" s="6">
        <x:v>3</x:v>
      </x:c>
      <x:c r="O2386" s="7">
        <x:v>407.62</x:v>
      </x:c>
      <x:c r="P2386" s="8">
        <x:v>0.25</x:v>
      </x:c>
      <x:c r="Q2386" s="7">
        <x:v>240.44999999999999</x:v>
      </x:c>
      <x:c r="R2386" s="7">
        <x:v>917.13999999999999</x:v>
      </x:c>
      <x:c r="S2386" s="5" t="s">
        <x:v>49</x:v>
      </x:c>
      <x:c r="T2386" s="7">
        <x:v>124959.46000000001</x:v>
      </x:c>
      <x:c r="U2386" s="6"/>
      <x:c r="V2386" s="6"/>
      <x:c r="W2386" s="5" t="s">
        <x:v>50</x:v>
      </x:c>
      <x:c r="X2386" s="5" t="s">
        <x:v>70</x:v>
      </x:c>
    </x:row>
    <x:row r="2387">
      <x:c r="A2387" s="5" t="s">
        <x:v>4038</x:v>
      </x:c>
      <x:c r="B2387" s="5">
        <x:v>45736</x:v>
      </x:c>
      <x:c r="C2387" s="5" t="s">
        <x:v>82</x:v>
      </x:c>
      <x:c r="D2387" s="5" t="s">
        <x:v>83</x:v>
      </x:c>
      <x:c r="E2387" s="5" t="s">
        <x:v>40</x:v>
      </x:c>
      <x:c r="F2387" s="5" t="s">
        <x:v>56</x:v>
      </x:c>
      <x:c r="G2387" s="5" t="s">
        <x:v>3393</x:v>
      </x:c>
      <x:c r="H2387" s="5" t="s">
        <x:v>58</x:v>
      </x:c>
      <x:c r="I2387" s="5" t="s">
        <x:v>467</x:v>
      </x:c>
      <x:c r="J2387" s="5" t="s">
        <x:v>74</x:v>
      </x:c>
      <x:c r="K2387" s="5" t="s">
        <x:v>61</x:v>
      </x:c>
      <x:c r="L2387" s="5" t="s">
        <x:v>47</x:v>
      </x:c>
      <x:c r="M2387" s="5" t="s">
        <x:v>424</x:v>
      </x:c>
      <x:c r="N2387" s="6">
        <x:v>1</x:v>
      </x:c>
      <x:c r="O2387" s="7">
        <x:v>83.150000000000006</x:v>
      </x:c>
      <x:c r="P2387" s="8">
        <x:v>5.0000000000000003e-002</x:v>
      </x:c>
      <x:c r="Q2387" s="7">
        <x:v>61.450000000000003</x:v>
      </x:c>
      <x:c r="R2387" s="7">
        <x:v>78.989999999999995</x:v>
      </x:c>
      <x:c r="S2387" s="5" t="s">
        <x:v>49</x:v>
      </x:c>
      <x:c r="T2387" s="7">
        <x:v>66699.899999999994</x:v>
      </x:c>
      <x:c r="U2387" s="6"/>
      <x:c r="V2387" s="6"/>
      <x:c r="W2387" s="5" t="s">
        <x:v>50</x:v>
      </x:c>
      <x:c r="X2387" s="5" t="s">
        <x:v>97</x:v>
      </x:c>
    </x:row>
    <x:row r="2388">
      <x:c r="A2388" s="5" t="s">
        <x:v>4039</x:v>
      </x:c>
      <x:c r="B2388" s="5">
        <x:v>45750</x:v>
      </x:c>
      <x:c r="C2388" s="5" t="s">
        <x:v>38</x:v>
      </x:c>
      <x:c r="D2388" s="5" t="s">
        <x:v>39</x:v>
      </x:c>
      <x:c r="E2388" s="5" t="s">
        <x:v>40</x:v>
      </x:c>
      <x:c r="F2388" s="5" t="s">
        <x:v>41</x:v>
      </x:c>
      <x:c r="G2388" s="5" t="s">
        <x:v>608</x:v>
      </x:c>
      <x:c r="H2388" s="5" t="s">
        <x:v>43</x:v>
      </x:c>
      <x:c r="I2388" s="5" t="s">
        <x:v>445</x:v>
      </x:c>
      <x:c r="J2388" s="5" t="s">
        <x:v>74</x:v>
      </x:c>
      <x:c r="K2388" s="5" t="s">
        <x:v>86</x:v>
      </x:c>
      <x:c r="L2388" s="5" t="s">
        <x:v>94</x:v>
      </x:c>
      <x:c r="M2388" s="5" t="s">
        <x:v>211</x:v>
      </x:c>
      <x:c r="N2388" s="6">
        <x:v>1</x:v>
      </x:c>
      <x:c r="O2388" s="7">
        <x:v>77.209999999999994</x:v>
      </x:c>
      <x:c r="P2388" s="8">
        <x:v>0.25</x:v>
      </x:c>
      <x:c r="Q2388" s="7">
        <x:v>46.549999999999997</x:v>
      </x:c>
      <x:c r="R2388" s="7">
        <x:v>57.909999999999997</x:v>
      </x:c>
      <x:c r="S2388" s="5" t="s">
        <x:v>49</x:v>
      </x:c>
      <x:c r="T2388" s="7">
        <x:v>72462.300000000003</x:v>
      </x:c>
      <x:c r="U2388" s="6"/>
      <x:c r="V2388" s="6"/>
      <x:c r="W2388" s="5" t="s">
        <x:v>50</x:v>
      </x:c>
      <x:c r="X2388" s="5" t="s">
        <x:v>97</x:v>
      </x:c>
    </x:row>
    <x:row r="2389">
      <x:c r="A2389" s="5" t="s">
        <x:v>4040</x:v>
      </x:c>
      <x:c r="B2389" s="5">
        <x:v>46001</x:v>
      </x:c>
      <x:c r="C2389" s="5" t="s">
        <x:v>200</x:v>
      </x:c>
      <x:c r="D2389" s="5" t="s">
        <x:v>201</x:v>
      </x:c>
      <x:c r="E2389" s="5" t="s">
        <x:v>40</x:v>
      </x:c>
      <x:c r="F2389" s="5" t="s">
        <x:v>158</x:v>
      </x:c>
      <x:c r="G2389" s="5" t="s">
        <x:v>1933</x:v>
      </x:c>
      <x:c r="H2389" s="5" t="s">
        <x:v>58</x:v>
      </x:c>
      <x:c r="I2389" s="5" t="s">
        <x:v>1140</x:v>
      </x:c>
      <x:c r="J2389" s="5" t="s">
        <x:v>45</x:v>
      </x:c>
      <x:c r="K2389" s="5" t="s">
        <x:v>61</x:v>
      </x:c>
      <x:c r="L2389" s="5" t="s">
        <x:v>16</x:v>
      </x:c>
      <x:c r="M2389" s="5" t="s">
        <x:v>154</x:v>
      </x:c>
      <x:c r="N2389" s="6">
        <x:v>2</x:v>
      </x:c>
      <x:c r="O2389" s="7">
        <x:v>627.17999999999995</x:v>
      </x:c>
      <x:c r="P2389" s="8">
        <x:v>0.10000000000000001</x:v>
      </x:c>
      <x:c r="Q2389" s="7">
        <x:v>294.06</x:v>
      </x:c>
      <x:c r="R2389" s="7">
        <x:v>1128.9200000000001</x:v>
      </x:c>
      <x:c r="S2389" s="5" t="s">
        <x:v>49</x:v>
      </x:c>
      <x:c r="T2389" s="7">
        <x:v>175976.04999999999</x:v>
      </x:c>
      <x:c r="U2389" s="6"/>
      <x:c r="V2389" s="6"/>
      <x:c r="W2389" s="5" t="s">
        <x:v>50</x:v>
      </x:c>
      <x:c r="X2389" s="5" t="s">
        <x:v>70</x:v>
      </x:c>
    </x:row>
    <x:row r="2390">
      <x:c r="A2390" s="5" t="s">
        <x:v>4041</x:v>
      </x:c>
      <x:c r="B2390" s="5">
        <x:v>45326</x:v>
      </x:c>
      <x:c r="C2390" s="5" t="s">
        <x:v>100</x:v>
      </x:c>
      <x:c r="D2390" s="5" t="s">
        <x:v>101</x:v>
      </x:c>
      <x:c r="E2390" s="5" t="s">
        <x:v>90</x:v>
      </x:c>
      <x:c r="F2390" s="5" t="s">
        <x:v>102</x:v>
      </x:c>
      <x:c r="G2390" s="5" t="s">
        <x:v>1368</x:v>
      </x:c>
      <x:c r="H2390" s="5" t="s">
        <x:v>58</x:v>
      </x:c>
      <x:c r="I2390" s="5" t="s">
        <x:v>272</x:v>
      </x:c>
      <x:c r="J2390" s="5" t="s">
        <x:v>93</x:v>
      </x:c>
      <x:c r="K2390" s="5" t="s">
        <x:v>61</x:v>
      </x:c>
      <x:c r="L2390" s="5" t="s">
        <x:v>16</x:v>
      </x:c>
      <x:c r="M2390" s="5" t="s">
        <x:v>48</x:v>
      </x:c>
      <x:c r="N2390" s="6">
        <x:v>1</x:v>
      </x:c>
      <x:c r="O2390" s="7">
        <x:v>47.530000000000001</x:v>
      </x:c>
      <x:c r="P2390" s="8">
        <x:v>0</x:v>
      </x:c>
      <x:c r="Q2390" s="7">
        <x:v>33.710000000000001</x:v>
      </x:c>
      <x:c r="R2390" s="7">
        <x:v>47.530000000000001</x:v>
      </x:c>
      <x:c r="S2390" s="5" t="s">
        <x:v>49</x:v>
      </x:c>
      <x:c r="T2390" s="7">
        <x:v>195044.23000000001</x:v>
      </x:c>
      <x:c r="U2390" s="6"/>
      <x:c r="V2390" s="6"/>
      <x:c r="W2390" s="5" t="s">
        <x:v>50</x:v>
      </x:c>
      <x:c r="X2390" s="5" t="s">
        <x:v>80</x:v>
      </x:c>
    </x:row>
    <x:row r="2391">
      <x:c r="A2391" s="5" t="s">
        <x:v>4042</x:v>
      </x:c>
      <x:c r="B2391" s="5">
        <x:v>46203</x:v>
      </x:c>
      <x:c r="C2391" s="5" t="s">
        <x:v>340</x:v>
      </x:c>
      <x:c r="D2391" s="5" t="s">
        <x:v>341</x:v>
      </x:c>
      <x:c r="E2391" s="5" t="s">
        <x:v>55</x:v>
      </x:c>
      <x:c r="F2391" s="5" t="s">
        <x:v>66</x:v>
      </x:c>
      <x:c r="G2391" s="5" t="s">
        <x:v>4043</x:v>
      </x:c>
      <x:c r="H2391" s="5" t="s">
        <x:v>58</x:v>
      </x:c>
      <x:c r="I2391" s="5" t="s">
        <x:v>536</x:v>
      </x:c>
      <x:c r="J2391" s="5" t="s">
        <x:v>116</x:v>
      </x:c>
      <x:c r="K2391" s="5" t="s">
        <x:v>61</x:v>
      </x:c>
      <x:c r="L2391" s="5" t="s">
        <x:v>16</x:v>
      </x:c>
      <x:c r="M2391" s="5" t="s">
        <x:v>384</x:v>
      </x:c>
      <x:c r="N2391" s="6">
        <x:v>-1</x:v>
      </x:c>
      <x:c r="O2391" s="7">
        <x:v>153.61000000000001</x:v>
      </x:c>
      <x:c r="P2391" s="8">
        <x:v>5.0000000000000003e-002</x:v>
      </x:c>
      <x:c r="Q2391" s="7">
        <x:v>114.48</x:v>
      </x:c>
      <x:c r="R2391" s="7">
        <x:v>-145.93000000000001</x:v>
      </x:c>
      <x:c r="S2391" s="5" t="s">
        <x:v>49</x:v>
      </x:c>
      <x:c r="T2391" s="7">
        <x:v>157901.54999999999</x:v>
      </x:c>
      <x:c r="U2391" s="6"/>
      <x:c r="V2391" s="6"/>
      <x:c r="W2391" s="5" t="s">
        <x:v>96</x:v>
      </x:c>
      <x:c r="X2391" s="5" t="s">
        <x:v>80</x:v>
      </x:c>
    </x:row>
    <x:row r="2392">
      <x:c r="A2392" s="5" t="s">
        <x:v>4044</x:v>
      </x:c>
      <x:c r="B2392" s="5">
        <x:v>46099</x:v>
      </x:c>
      <x:c r="C2392" s="5" t="s">
        <x:v>194</x:v>
      </x:c>
      <x:c r="D2392" s="5" t="s">
        <x:v>195</x:v>
      </x:c>
      <x:c r="E2392" s="5" t="s">
        <x:v>90</x:v>
      </x:c>
      <x:c r="F2392" s="5" t="s">
        <x:v>158</x:v>
      </x:c>
      <x:c r="G2392" s="5" t="s">
        <x:v>606</x:v>
      </x:c>
      <x:c r="H2392" s="5" t="s">
        <x:v>43</x:v>
      </x:c>
      <x:c r="I2392" s="5" t="s">
        <x:v>578</x:v>
      </x:c>
      <x:c r="J2392" s="5" t="s">
        <x:v>116</x:v>
      </x:c>
      <x:c r="K2392" s="5" t="s">
        <x:v>86</x:v>
      </x:c>
      <x:c r="L2392" s="5" t="s">
        <x:v>131</x:v>
      </x:c>
      <x:c r="M2392" s="5" t="s">
        <x:v>48</x:v>
      </x:c>
      <x:c r="N2392" s="6">
        <x:v>3</x:v>
      </x:c>
      <x:c r="O2392" s="7">
        <x:v>114.89</x:v>
      </x:c>
      <x:c r="P2392" s="8">
        <x:v>0.20000000000000001</x:v>
      </x:c>
      <x:c r="Q2392" s="7">
        <x:v>83.560000000000002</x:v>
      </x:c>
      <x:c r="R2392" s="7">
        <x:v>275.74000000000001</x:v>
      </x:c>
      <x:c r="S2392" s="5" t="s">
        <x:v>49</x:v>
      </x:c>
      <x:c r="T2392" s="7">
        <x:v>71003.179999999993</x:v>
      </x:c>
      <x:c r="U2392" s="6">
        <x:v>35</x:v>
      </x:c>
      <x:c r="V2392" s="6">
        <x:v>19</x:v>
      </x:c>
      <x:c r="W2392" s="5" t="s">
        <x:v>50</x:v>
      </x:c>
      <x:c r="X2392" s="5" t="s">
        <x:v>51</x:v>
      </x:c>
    </x:row>
    <x:row r="2393">
      <x:c r="A2393" s="5" t="s">
        <x:v>4045</x:v>
      </x:c>
      <x:c r="B2393" s="5">
        <x:v>45890</x:v>
      </x:c>
      <x:c r="C2393" s="5" t="s">
        <x:v>53</x:v>
      </x:c>
      <x:c r="D2393" s="5" t="s">
        <x:v>54</x:v>
      </x:c>
      <x:c r="E2393" s="5" t="s">
        <x:v>55</x:v>
      </x:c>
      <x:c r="F2393" s="5" t="s">
        <x:v>56</x:v>
      </x:c>
      <x:c r="G2393" s="5" t="s">
        <x:v>374</x:v>
      </x:c>
      <x:c r="H2393" s="5" t="s">
        <x:v>104</x:v>
      </x:c>
      <x:c r="I2393" s="5" t="s">
        <x:v>121</x:v>
      </x:c>
      <x:c r="J2393" s="5" t="s">
        <x:v>93</x:v>
      </x:c>
      <x:c r="K2393" s="5" t="s">
        <x:v>46</x:v>
      </x:c>
      <x:c r="L2393" s="5" t="s">
        <x:v>16</x:v>
      </x:c>
      <x:c r="M2393" s="5" t="s">
        <x:v>471</x:v>
      </x:c>
      <x:c r="N2393" s="6">
        <x:v>1</x:v>
      </x:c>
      <x:c r="O2393" s="7">
        <x:v>22.25</x:v>
      </x:c>
      <x:c r="P2393" s="8">
        <x:v>0.10000000000000001</x:v>
      </x:c>
      <x:c r="Q2393" s="7">
        <x:v>18.82</x:v>
      </x:c>
      <x:c r="R2393" s="7">
        <x:v>20.030000000000001</x:v>
      </x:c>
      <x:c r="S2393" s="5" t="s">
        <x:v>49</x:v>
      </x:c>
      <x:c r="T2393" s="7">
        <x:v>183497.98999999999</x:v>
      </x:c>
      <x:c r="U2393" s="6"/>
      <x:c r="V2393" s="6"/>
      <x:c r="W2393" s="5" t="s">
        <x:v>50</x:v>
      </x:c>
      <x:c r="X2393" s="5" t="s">
        <x:v>80</x:v>
      </x:c>
    </x:row>
    <x:row r="2394">
      <x:c r="A2394" s="5" t="s">
        <x:v>4046</x:v>
      </x:c>
      <x:c r="B2394" s="5">
        <x:v>45782</x:v>
      </x:c>
      <x:c r="C2394" s="5" t="s">
        <x:v>127</x:v>
      </x:c>
      <x:c r="D2394" s="5" t="s">
        <x:v>128</x:v>
      </x:c>
      <x:c r="E2394" s="5" t="s">
        <x:v>55</x:v>
      </x:c>
      <x:c r="F2394" s="5" t="s">
        <x:v>41</x:v>
      </x:c>
      <x:c r="G2394" s="5" t="s">
        <x:v>4047</x:v>
      </x:c>
      <x:c r="H2394" s="5" t="s">
        <x:v>43</x:v>
      </x:c>
      <x:c r="I2394" s="5" t="s">
        <x:v>288</x:v>
      </x:c>
      <x:c r="J2394" s="5" t="s">
        <x:v>116</x:v>
      </x:c>
      <x:c r="K2394" s="5" t="s">
        <x:v>46</x:v>
      </x:c>
      <x:c r="L2394" s="5" t="s">
        <x:v>16</x:v>
      </x:c>
      <x:c r="M2394" s="5" t="s">
        <x:v>142</x:v>
      </x:c>
      <x:c r="N2394" s="6">
        <x:v>-1</x:v>
      </x:c>
      <x:c r="O2394" s="7">
        <x:v>109.90000000000001</x:v>
      </x:c>
      <x:c r="P2394" s="8">
        <x:v>0</x:v>
      </x:c>
      <x:c r="Q2394" s="7">
        <x:v>77.019999999999996</x:v>
      </x:c>
      <x:c r="R2394" s="7">
        <x:v>-109.90000000000001</x:v>
      </x:c>
      <x:c r="S2394" s="5" t="s">
        <x:v>49</x:v>
      </x:c>
      <x:c r="T2394" s="7">
        <x:v>150140.76000000001</x:v>
      </x:c>
      <x:c r="U2394" s="6"/>
      <x:c r="V2394" s="6"/>
      <x:c r="W2394" s="5" t="s">
        <x:v>96</x:v>
      </x:c>
      <x:c r="X2394" s="5" t="s">
        <x:v>70</x:v>
      </x:c>
    </x:row>
    <x:row r="2395">
      <x:c r="A2395" s="5" t="s">
        <x:v>4048</x:v>
      </x:c>
      <x:c r="B2395" s="5">
        <x:v>46124</x:v>
      </x:c>
      <x:c r="C2395" s="5" t="s">
        <x:v>178</x:v>
      </x:c>
      <x:c r="D2395" s="5" t="s">
        <x:v>179</x:v>
      </x:c>
      <x:c r="E2395" s="5" t="s">
        <x:v>90</x:v>
      </x:c>
      <x:c r="F2395" s="5" t="s">
        <x:v>66</x:v>
      </x:c>
      <x:c r="G2395" s="5" t="s">
        <x:v>4049</x:v>
      </x:c>
      <x:c r="H2395" s="5" t="s">
        <x:v>104</x:v>
      </x:c>
      <x:c r="I2395" s="5" t="s">
        <x:v>665</x:v>
      </x:c>
      <x:c r="J2395" s="5" t="s">
        <x:v>116</x:v>
      </x:c>
      <x:c r="K2395" s="5" t="s">
        <x:v>117</x:v>
      </x:c>
      <x:c r="L2395" s="5" t="s">
        <x:v>243</x:v>
      </x:c>
      <x:c r="M2395" s="5" t="s">
        <x:v>204</x:v>
      </x:c>
      <x:c r="N2395" s="6">
        <x:v>8</x:v>
      </x:c>
      <x:c r="O2395" s="7">
        <x:v>217.90000000000001</x:v>
      </x:c>
      <x:c r="P2395" s="8">
        <x:v>0.14999999999999999</x:v>
      </x:c>
      <x:c r="Q2395" s="7">
        <x:v>150.55000000000001</x:v>
      </x:c>
      <x:c r="R2395" s="7">
        <x:v>1481.72</x:v>
      </x:c>
      <x:c r="S2395" s="5" t="s">
        <x:v>49</x:v>
      </x:c>
      <x:c r="T2395" s="7"/>
      <x:c r="U2395" s="6"/>
      <x:c r="V2395" s="6"/>
      <x:c r="W2395" s="5" t="s">
        <x:v>50</x:v>
      </x:c>
      <x:c r="X2395" s="5" t="s">
        <x:v>80</x:v>
      </x:c>
    </x:row>
    <x:row r="2396">
      <x:c r="A2396" s="5" t="s">
        <x:v>4050</x:v>
      </x:c>
      <x:c r="B2396" s="5">
        <x:v>45309</x:v>
      </x:c>
      <x:c r="C2396" s="5" t="s">
        <x:v>283</x:v>
      </x:c>
      <x:c r="D2396" s="5" t="s">
        <x:v>284</x:v>
      </x:c>
      <x:c r="E2396" s="5" t="s">
        <x:v>55</x:v>
      </x:c>
      <x:c r="F2396" s="5" t="s">
        <x:v>56</x:v>
      </x:c>
      <x:c r="G2396" s="5" t="s">
        <x:v>220</x:v>
      </x:c>
      <x:c r="H2396" s="5" t="s">
        <x:v>58</x:v>
      </x:c>
      <x:c r="I2396" s="5" t="s">
        <x:v>370</x:v>
      </x:c>
      <x:c r="J2396" s="5" t="s">
        <x:v>60</x:v>
      </x:c>
      <x:c r="K2396" s="5" t="s">
        <x:v>86</x:v>
      </x:c>
      <x:c r="L2396" s="5" t="s">
        <x:v>16</x:v>
      </x:c>
      <x:c r="M2396" s="5" t="s">
        <x:v>106</x:v>
      </x:c>
      <x:c r="N2396" s="6">
        <x:v>1</x:v>
      </x:c>
      <x:c r="O2396" s="7">
        <x:v>151.13</x:v>
      </x:c>
      <x:c r="P2396" s="8">
        <x:v>0.20000000000000001</x:v>
      </x:c>
      <x:c r="Q2396" s="7">
        <x:v>107.52</x:v>
      </x:c>
      <x:c r="R2396" s="7">
        <x:v>120.90000000000001</x:v>
      </x:c>
      <x:c r="S2396" s="5" t="s">
        <x:v>49</x:v>
      </x:c>
      <x:c r="T2396" s="7">
        <x:v>201548.91</x:v>
      </x:c>
      <x:c r="U2396" s="6"/>
      <x:c r="V2396" s="6"/>
      <x:c r="W2396" s="5" t="s">
        <x:v>50</x:v>
      </x:c>
      <x:c r="X2396" s="5" t="s">
        <x:v>51</x:v>
      </x:c>
    </x:row>
    <x:row r="2397">
      <x:c r="A2397" s="5" t="s">
        <x:v>4051</x:v>
      </x:c>
      <x:c r="B2397" s="5">
        <x:v>46013</x:v>
      </x:c>
      <x:c r="C2397" s="5" t="s">
        <x:v>216</x:v>
      </x:c>
      <x:c r="D2397" s="5" t="s">
        <x:v>217</x:v>
      </x:c>
      <x:c r="E2397" s="5" t="s">
        <x:v>40</x:v>
      </x:c>
      <x:c r="F2397" s="5" t="s">
        <x:v>102</x:v>
      </x:c>
      <x:c r="G2397" s="5" t="s">
        <x:v>1436</x:v>
      </x:c>
      <x:c r="H2397" s="5" t="s">
        <x:v>78</x:v>
      </x:c>
      <x:c r="I2397" s="5" t="s">
        <x:v>356</x:v>
      </x:c>
      <x:c r="J2397" s="5" t="s">
        <x:v>116</x:v>
      </x:c>
      <x:c r="K2397" s="5" t="s">
        <x:v>46</x:v>
      </x:c>
      <x:c r="L2397" s="5" t="s">
        <x:v>131</x:v>
      </x:c>
      <x:c r="M2397" s="5" t="s">
        <x:v>154</x:v>
      </x:c>
      <x:c r="N2397" s="6">
        <x:v>1</x:v>
      </x:c>
      <x:c r="O2397" s="7">
        <x:v>209.97</x:v>
      </x:c>
      <x:c r="P2397" s="8">
        <x:v>0</x:v>
      </x:c>
      <x:c r="Q2397" s="7">
        <x:v>134.59999999999999</x:v>
      </x:c>
      <x:c r="R2397" s="7">
        <x:v>209.97</x:v>
      </x:c>
      <x:c r="S2397" s="5" t="s">
        <x:v>49</x:v>
      </x:c>
      <x:c r="T2397" s="7">
        <x:v>83284.080000000002</x:v>
      </x:c>
      <x:c r="U2397" s="6"/>
      <x:c r="V2397" s="6"/>
      <x:c r="W2397" s="5" t="s">
        <x:v>50</x:v>
      </x:c>
      <x:c r="X2397" s="5" t="s">
        <x:v>70</x:v>
      </x:c>
    </x:row>
    <x:row r="2398">
      <x:c r="A2398" s="5" t="s">
        <x:v>4052</x:v>
      </x:c>
      <x:c r="B2398" s="5">
        <x:v>45402</x:v>
      </x:c>
      <x:c r="C2398" s="5" t="s">
        <x:v>162</x:v>
      </x:c>
      <x:c r="D2398" s="5" t="s">
        <x:v>163</x:v>
      </x:c>
      <x:c r="E2398" s="5" t="s">
        <x:v>40</x:v>
      </x:c>
      <x:c r="F2398" s="5" t="s">
        <x:v>158</x:v>
      </x:c>
      <x:c r="G2398" s="5" t="s">
        <x:v>3584</x:v>
      </x:c>
      <x:c r="H2398" s="5" t="s">
        <x:v>78</x:v>
      </x:c>
      <x:c r="I2398" s="5" t="s">
        <x:v>188</x:v>
      </x:c>
      <x:c r="J2398" s="5" t="s">
        <x:v>45</x:v>
      </x:c>
      <x:c r="K2398" s="5" t="s">
        <x:v>61</x:v>
      </x:c>
      <x:c r="L2398" s="5" t="s">
        <x:v>16</x:v>
      </x:c>
      <x:c r="M2398" s="5" t="s">
        <x:v>132</x:v>
      </x:c>
      <x:c r="N2398" s="6">
        <x:v>5</x:v>
      </x:c>
      <x:c r="O2398" s="7">
        <x:v>334.11000000000001</x:v>
      </x:c>
      <x:c r="P2398" s="8">
        <x:v>0.20000000000000001</x:v>
      </x:c>
      <x:c r="Q2398" s="7">
        <x:v>170.34</x:v>
      </x:c>
      <x:c r="R2398" s="7">
        <x:v>1336.4400000000001</x:v>
      </x:c>
      <x:c r="S2398" s="5" t="s">
        <x:v>49</x:v>
      </x:c>
      <x:c r="T2398" s="7">
        <x:v>189760.35000000001</x:v>
      </x:c>
      <x:c r="U2398" s="6"/>
      <x:c r="V2398" s="6"/>
      <x:c r="W2398" s="5" t="s">
        <x:v>50</x:v>
      </x:c>
      <x:c r="X2398" s="5" t="s">
        <x:v>70</x:v>
      </x:c>
    </x:row>
    <x:row r="2399">
      <x:c r="A2399" s="5" t="s">
        <x:v>4053</x:v>
      </x:c>
      <x:c r="B2399" s="5">
        <x:v>45756</x:v>
      </x:c>
      <x:c r="C2399" s="5" t="s">
        <x:v>82</x:v>
      </x:c>
      <x:c r="D2399" s="5" t="s">
        <x:v>83</x:v>
      </x:c>
      <x:c r="E2399" s="5" t="s">
        <x:v>40</x:v>
      </x:c>
      <x:c r="F2399" s="5" t="s">
        <x:v>56</x:v>
      </x:c>
      <x:c r="G2399" s="5" t="s">
        <x:v>1087</x:v>
      </x:c>
      <x:c r="H2399" s="5" t="s">
        <x:v>58</x:v>
      </x:c>
      <x:c r="I2399" s="5" t="s">
        <x:v>797</x:v>
      </x:c>
      <x:c r="J2399" s="5" t="s">
        <x:v>93</x:v>
      </x:c>
      <x:c r="K2399" s="5" t="s">
        <x:v>117</x:v>
      </x:c>
      <x:c r="L2399" s="5" t="s">
        <x:v>94</x:v>
      </x:c>
      <x:c r="M2399" s="5" t="s">
        <x:v>211</x:v>
      </x:c>
      <x:c r="N2399" s="6">
        <x:v>0</x:v>
      </x:c>
      <x:c r="O2399" s="7">
        <x:v>38.210000000000001</x:v>
      </x:c>
      <x:c r="P2399" s="8">
        <x:v>5.0000000000000003e-002</x:v>
      </x:c>
      <x:c r="Q2399" s="7">
        <x:v>28.800000000000001</x:v>
      </x:c>
      <x:c r="R2399" s="7">
        <x:v>0</x:v>
      </x:c>
      <x:c r="S2399" s="5" t="s">
        <x:v>49</x:v>
      </x:c>
      <x:c r="T2399" s="7">
        <x:v>90076.059999999998</x:v>
      </x:c>
      <x:c r="U2399" s="6"/>
      <x:c r="V2399" s="6"/>
      <x:c r="W2399" s="5" t="s">
        <x:v>151</x:v>
      </x:c>
      <x:c r="X2399" s="5" t="s">
        <x:v>80</x:v>
      </x:c>
    </x:row>
    <x:row r="2400">
      <x:c r="A2400" s="5" t="s">
        <x:v>4054</x:v>
      </x:c>
      <x:c r="B2400" s="5">
        <x:v>45296</x:v>
      </x:c>
      <x:c r="C2400" s="5" t="s">
        <x:v>64</x:v>
      </x:c>
      <x:c r="D2400" s="5" t="s">
        <x:v>65</x:v>
      </x:c>
      <x:c r="E2400" s="5" t="s">
        <x:v>40</x:v>
      </x:c>
      <x:c r="F2400" s="5" t="s">
        <x:v>66</x:v>
      </x:c>
      <x:c r="G2400" s="5" t="s">
        <x:v>3403</x:v>
      </x:c>
      <x:c r="H2400" s="5" t="s">
        <x:v>78</x:v>
      </x:c>
      <x:c r="I2400" s="5" t="s">
        <x:v>147</x:v>
      </x:c>
      <x:c r="J2400" s="5" t="s">
        <x:v>93</x:v>
      </x:c>
      <x:c r="K2400" s="5" t="s">
        <x:v>61</x:v>
      </x:c>
      <x:c r="L2400" s="5" t="s">
        <x:v>94</x:v>
      </x:c>
      <x:c r="M2400" s="5" t="s">
        <x:v>424</x:v>
      </x:c>
      <x:c r="N2400" s="6">
        <x:v>5</x:v>
      </x:c>
      <x:c r="O2400" s="7">
        <x:v>27.93</x:v>
      </x:c>
      <x:c r="P2400" s="8">
        <x:v>25</x:v>
      </x:c>
      <x:c r="Q2400" s="7">
        <x:v>17.789999999999999</x:v>
      </x:c>
      <x:c r="R2400" s="7">
        <x:v>104.73999999999999</x:v>
      </x:c>
      <x:c r="S2400" s="5" t="s">
        <x:v>49</x:v>
      </x:c>
      <x:c r="T2400" s="7">
        <x:v>91518.190000000002</x:v>
      </x:c>
      <x:c r="U2400" s="6"/>
      <x:c r="V2400" s="6"/>
      <x:c r="W2400" s="5" t="s">
        <x:v>50</x:v>
      </x:c>
      <x:c r="X2400" s="5" t="s">
        <x:v>80</x:v>
      </x:c>
    </x:row>
    <x:row r="2401">
      <x:c r="A2401" s="5" t="s">
        <x:v>4055</x:v>
      </x:c>
      <x:c r="B2401" s="5">
        <x:v>45992</x:v>
      </x:c>
      <x:c r="C2401" s="5" t="s">
        <x:v>162</x:v>
      </x:c>
      <x:c r="D2401" s="5" t="s">
        <x:v>163</x:v>
      </x:c>
      <x:c r="E2401" s="5" t="s">
        <x:v>40</x:v>
      </x:c>
      <x:c r="F2401" s="5" t="s">
        <x:v>158</x:v>
      </x:c>
      <x:c r="G2401" s="5" t="s">
        <x:v>1503</x:v>
      </x:c>
      <x:c r="H2401" s="5" t="s">
        <x:v>78</x:v>
      </x:c>
      <x:c r="I2401" s="5"/>
      <x:c r="J2401" s="5"/>
      <x:c r="K2401" s="5"/>
      <x:c r="L2401" s="5" t="s">
        <x:v>16</x:v>
      </x:c>
      <x:c r="M2401" s="5" t="s">
        <x:v>132</x:v>
      </x:c>
      <x:c r="N2401" s="6">
        <x:v>1</x:v>
      </x:c>
      <x:c r="O2401" s="7">
        <x:v>198.62</x:v>
      </x:c>
      <x:c r="P2401" s="8">
        <x:v>0</x:v>
      </x:c>
      <x:c r="Q2401" s="7">
        <x:v>100.5</x:v>
      </x:c>
      <x:c r="R2401" s="7">
        <x:v>198.62</x:v>
      </x:c>
      <x:c r="S2401" s="5" t="s">
        <x:v>49</x:v>
      </x:c>
      <x:c r="T2401" s="7">
        <x:v>175976.04999999999</x:v>
      </x:c>
      <x:c r="U2401" s="6"/>
      <x:c r="V2401" s="6"/>
      <x:c r="W2401" s="5" t="s">
        <x:v>50</x:v>
      </x:c>
      <x:c r="X2401" s="5" t="s">
        <x:v>97</x:v>
      </x:c>
    </x:row>
    <x:row r="2402">
      <x:c r="A2402" s="5" t="s">
        <x:v>4056</x:v>
      </x:c>
      <x:c r="B2402" s="5">
        <x:v>45710</x:v>
      </x:c>
      <x:c r="C2402" s="5" t="s">
        <x:v>340</x:v>
      </x:c>
      <x:c r="D2402" s="5" t="s">
        <x:v>341</x:v>
      </x:c>
      <x:c r="E2402" s="5" t="s">
        <x:v>55</x:v>
      </x:c>
      <x:c r="F2402" s="5" t="s">
        <x:v>66</x:v>
      </x:c>
      <x:c r="G2402" s="5" t="s">
        <x:v>4057</x:v>
      </x:c>
      <x:c r="H2402" s="5" t="s">
        <x:v>78</x:v>
      </x:c>
      <x:c r="I2402" s="5" t="s">
        <x:v>321</x:v>
      </x:c>
      <x:c r="J2402" s="5" t="s">
        <x:v>45</x:v>
      </x:c>
      <x:c r="K2402" s="5" t="s">
        <x:v>86</x:v>
      </x:c>
      <x:c r="L2402" s="5" t="s">
        <x:v>16</x:v>
      </x:c>
      <x:c r="M2402" s="5" t="s">
        <x:v>142</x:v>
      </x:c>
      <x:c r="N2402" s="6">
        <x:v>2</x:v>
      </x:c>
      <x:c r="O2402" s="7">
        <x:v>418.19</x:v>
      </x:c>
      <x:c r="P2402" s="8">
        <x:v>0.10000000000000001</x:v>
      </x:c>
      <x:c r="Q2402" s="7">
        <x:v>241.94999999999999</x:v>
      </x:c>
      <x:c r="R2402" s="7">
        <x:v>752.74000000000001</x:v>
      </x:c>
      <x:c r="S2402" s="5" t="s">
        <x:v>49</x:v>
      </x:c>
      <x:c r="T2402" s="7">
        <x:v>182755.85000000001</x:v>
      </x:c>
      <x:c r="U2402" s="6"/>
      <x:c r="V2402" s="6"/>
      <x:c r="W2402" s="5" t="s">
        <x:v>50</x:v>
      </x:c>
      <x:c r="X2402" s="5" t="s">
        <x:v>80</x:v>
      </x:c>
    </x:row>
    <x:row r="2403">
      <x:c r="A2403" s="5" t="s">
        <x:v>4058</x:v>
      </x:c>
      <x:c r="B2403" s="5">
        <x:v>45956</x:v>
      </x:c>
      <x:c r="C2403" s="5" t="s">
        <x:v>194</x:v>
      </x:c>
      <x:c r="D2403" s="5" t="s">
        <x:v>195</x:v>
      </x:c>
      <x:c r="E2403" s="5" t="s">
        <x:v>90</x:v>
      </x:c>
      <x:c r="F2403" s="5" t="s">
        <x:v>158</x:v>
      </x:c>
      <x:c r="G2403" s="5" t="s">
        <x:v>557</x:v>
      </x:c>
      <x:c r="H2403" s="5" t="s">
        <x:v>104</x:v>
      </x:c>
      <x:c r="I2403" s="5" t="s">
        <x:v>591</x:v>
      </x:c>
      <x:c r="J2403" s="5" t="s">
        <x:v>116</x:v>
      </x:c>
      <x:c r="K2403" s="5" t="s">
        <x:v>117</x:v>
      </x:c>
      <x:c r="L2403" s="5" t="s">
        <x:v>16</x:v>
      </x:c>
      <x:c r="M2403" s="5" t="s">
        <x:v>112</x:v>
      </x:c>
      <x:c r="N2403" s="6">
        <x:v>1</x:v>
      </x:c>
      <x:c r="O2403" s="7">
        <x:v>283.25999999999999</x:v>
      </x:c>
      <x:c r="P2403" s="8">
        <x:v>0.20000000000000001</x:v>
      </x:c>
      <x:c r="Q2403" s="7">
        <x:v>186.69</x:v>
      </x:c>
      <x:c r="R2403" s="7">
        <x:v>226.61000000000001</x:v>
      </x:c>
      <x:c r="S2403" s="5" t="s">
        <x:v>49</x:v>
      </x:c>
      <x:c r="T2403" s="7">
        <x:v>166027.73000000001</x:v>
      </x:c>
      <x:c r="U2403" s="6"/>
      <x:c r="V2403" s="6"/>
      <x:c r="W2403" s="5" t="s">
        <x:v>50</x:v>
      </x:c>
      <x:c r="X2403" s="5" t="s">
        <x:v>80</x:v>
      </x:c>
    </x:row>
    <x:row r="2404">
      <x:c r="A2404" s="5" t="s">
        <x:v>4059</x:v>
      </x:c>
      <x:c r="B2404" s="5">
        <x:v>45347</x:v>
      </x:c>
      <x:c r="C2404" s="5" t="s">
        <x:v>194</x:v>
      </x:c>
      <x:c r="D2404" s="5" t="s">
        <x:v>195</x:v>
      </x:c>
      <x:c r="E2404" s="5" t="s">
        <x:v>90</x:v>
      </x:c>
      <x:c r="F2404" s="5" t="s">
        <x:v>158</x:v>
      </x:c>
      <x:c r="G2404" s="5" t="s">
        <x:v>768</x:v>
      </x:c>
      <x:c r="H2404" s="5" t="s">
        <x:v>104</x:v>
      </x:c>
      <x:c r="I2404" s="5" t="s">
        <x:v>474</x:v>
      </x:c>
      <x:c r="J2404" s="5" t="s">
        <x:v>116</x:v>
      </x:c>
      <x:c r="K2404" s="5" t="s">
        <x:v>46</x:v>
      </x:c>
      <x:c r="L2404" s="5" t="s">
        <x:v>16</x:v>
      </x:c>
      <x:c r="M2404" s="5" t="s">
        <x:v>62</x:v>
      </x:c>
      <x:c r="N2404" s="6">
        <x:v>2</x:v>
      </x:c>
      <x:c r="O2404" s="7">
        <x:v>174.78</x:v>
      </x:c>
      <x:c r="P2404" s="8">
        <x:v>0.20000000000000001</x:v>
      </x:c>
      <x:c r="Q2404" s="7">
        <x:v>87.260000000000005</x:v>
      </x:c>
      <x:c r="R2404" s="7">
        <x:v>279.64999999999998</x:v>
      </x:c>
      <x:c r="S2404" s="5" t="s">
        <x:v>49</x:v>
      </x:c>
      <x:c r="T2404" s="7">
        <x:v>156754.04999999999</x:v>
      </x:c>
      <x:c r="U2404" s="6"/>
      <x:c r="V2404" s="6"/>
      <x:c r="W2404" s="5" t="s">
        <x:v>50</x:v>
      </x:c>
      <x:c r="X2404" s="5" t="s">
        <x:v>70</x:v>
      </x:c>
    </x:row>
    <x:row r="2405">
      <x:c r="A2405" s="5" t="s">
        <x:v>4060</x:v>
      </x:c>
      <x:c r="B2405" s="5">
        <x:v>46075</x:v>
      </x:c>
      <x:c r="C2405" s="5" t="s">
        <x:v>53</x:v>
      </x:c>
      <x:c r="D2405" s="5" t="s">
        <x:v>54</x:v>
      </x:c>
      <x:c r="E2405" s="5" t="s">
        <x:v>55</x:v>
      </x:c>
      <x:c r="F2405" s="5" t="s">
        <x:v>56</x:v>
      </x:c>
      <x:c r="G2405" s="5" t="s">
        <x:v>3239</x:v>
      </x:c>
      <x:c r="H2405" s="5" t="s">
        <x:v>43</x:v>
      </x:c>
      <x:c r="I2405" s="5" t="s">
        <x:v>225</x:v>
      </x:c>
      <x:c r="J2405" s="5" t="s">
        <x:v>116</x:v>
      </x:c>
      <x:c r="K2405" s="5" t="s">
        <x:v>61</x:v>
      </x:c>
      <x:c r="L2405" s="5" t="s">
        <x:v>131</x:v>
      </x:c>
      <x:c r="M2405" s="5" t="s">
        <x:v>69</x:v>
      </x:c>
      <x:c r="N2405" s="6">
        <x:v>1</x:v>
      </x:c>
      <x:c r="O2405" s="7">
        <x:v>293.77999999999997</x:v>
      </x:c>
      <x:c r="P2405" s="8">
        <x:v>0.10000000000000001</x:v>
      </x:c>
      <x:c r="Q2405" s="7">
        <x:v>162.94999999999999</x:v>
      </x:c>
      <x:c r="R2405" s="7">
        <x:v>264.39999999999998</x:v>
      </x:c>
      <x:c r="S2405" s="5" t="s">
        <x:v>49</x:v>
      </x:c>
      <x:c r="T2405" s="7">
        <x:v>95748.639999999999</x:v>
      </x:c>
      <x:c r="U2405" s="6">
        <x:v>122</x:v>
      </x:c>
      <x:c r="V2405" s="6">
        <x:v>5</x:v>
      </x:c>
      <x:c r="W2405" s="5" t="s">
        <x:v>50</x:v>
      </x:c>
      <x:c r="X2405" s="5" t="s">
        <x:v>80</x:v>
      </x:c>
    </x:row>
    <x:row r="2406">
      <x:c r="A2406" s="5" t="s">
        <x:v>4061</x:v>
      </x:c>
      <x:c r="B2406" s="5">
        <x:v>45895</x:v>
      </x:c>
      <x:c r="C2406" s="5" t="s">
        <x:v>138</x:v>
      </x:c>
      <x:c r="D2406" s="5" t="s">
        <x:v>139</x:v>
      </x:c>
      <x:c r="E2406" s="5" t="s">
        <x:v>90</x:v>
      </x:c>
      <x:c r="F2406" s="5" t="s">
        <x:v>41</x:v>
      </x:c>
      <x:c r="G2406" s="5" t="s">
        <x:v>4062</x:v>
      </x:c>
      <x:c r="H2406" s="5" t="s">
        <x:v>43</x:v>
      </x:c>
      <x:c r="I2406" s="5" t="s">
        <x:v>338</x:v>
      </x:c>
      <x:c r="J2406" s="5" t="s">
        <x:v>60</x:v>
      </x:c>
      <x:c r="K2406" s="5" t="s">
        <x:v>61</x:v>
      </x:c>
      <x:c r="L2406" s="5" t="s">
        <x:v>47</x:v>
      </x:c>
      <x:c r="M2406" s="5" t="s">
        <x:v>136</x:v>
      </x:c>
      <x:c r="N2406" s="6">
        <x:v>1</x:v>
      </x:c>
      <x:c r="O2406" s="7">
        <x:v>262.43000000000001</x:v>
      </x:c>
      <x:c r="P2406" s="8">
        <x:v>0</x:v>
      </x:c>
      <x:c r="Q2406" s="7">
        <x:v>150.38999999999999</x:v>
      </x:c>
      <x:c r="R2406" s="7">
        <x:v>262.43000000000001</x:v>
      </x:c>
      <x:c r="S2406" s="5" t="s">
        <x:v>49</x:v>
      </x:c>
      <x:c r="T2406" s="7">
        <x:v>69208.869999999995</x:v>
      </x:c>
      <x:c r="U2406" s="6"/>
      <x:c r="V2406" s="6"/>
      <x:c r="W2406" s="5" t="s">
        <x:v>50</x:v>
      </x:c>
      <x:c r="X2406" s="5" t="s">
        <x:v>51</x:v>
      </x:c>
    </x:row>
    <x:row r="2407">
      <x:c r="A2407" s="5" t="s">
        <x:v>4063</x:v>
      </x:c>
      <x:c r="B2407" s="5">
        <x:v>45854</x:v>
      </x:c>
      <x:c r="C2407" s="5" t="s">
        <x:v>38</x:v>
      </x:c>
      <x:c r="D2407" s="5" t="s">
        <x:v>39</x:v>
      </x:c>
      <x:c r="E2407" s="5" t="s">
        <x:v>40</x:v>
      </x:c>
      <x:c r="F2407" s="5" t="s">
        <x:v>41</x:v>
      </x:c>
      <x:c r="G2407" s="5" t="s">
        <x:v>3516</x:v>
      </x:c>
      <x:c r="H2407" s="5" t="s">
        <x:v>43</x:v>
      </x:c>
      <x:c r="I2407" s="5" t="s">
        <x:v>757</x:v>
      </x:c>
      <x:c r="J2407" s="5" t="s">
        <x:v>116</x:v>
      </x:c>
      <x:c r="K2407" s="5" t="s">
        <x:v>117</x:v>
      </x:c>
      <x:c r="L2407" s="5" t="s">
        <x:v>254</x:v>
      </x:c>
      <x:c r="M2407" s="5" t="s">
        <x:v>142</x:v>
      </x:c>
      <x:c r="N2407" s="6">
        <x:v>1</x:v>
      </x:c>
      <x:c r="O2407" s="7">
        <x:v>279.87</x:v>
      </x:c>
      <x:c r="P2407" s="8">
        <x:v>0</x:v>
      </x:c>
      <x:c r="Q2407" s="7">
        <x:v>221.74000000000001</x:v>
      </x:c>
      <x:c r="R2407" s="7">
        <x:v>279.87</x:v>
      </x:c>
      <x:c r="S2407" s="5" t="s">
        <x:v>49</x:v>
      </x:c>
      <x:c r="T2407" s="7">
        <x:v>152036.54999999999</x:v>
      </x:c>
      <x:c r="U2407" s="6"/>
      <x:c r="V2407" s="6"/>
      <x:c r="W2407" s="5" t="s">
        <x:v>50</x:v>
      </x:c>
      <x:c r="X2407" s="5" t="s">
        <x:v>80</x:v>
      </x:c>
    </x:row>
    <x:row r="2408">
      <x:c r="A2408" s="5" t="s">
        <x:v>4064</x:v>
      </x:c>
      <x:c r="B2408" s="5">
        <x:v>45672</x:v>
      </x:c>
      <x:c r="C2408" s="5" t="s">
        <x:v>138</x:v>
      </x:c>
      <x:c r="D2408" s="5" t="s">
        <x:v>139</x:v>
      </x:c>
      <x:c r="E2408" s="5" t="s">
        <x:v>90</x:v>
      </x:c>
      <x:c r="F2408" s="5" t="s">
        <x:v>41</x:v>
      </x:c>
      <x:c r="G2408" s="5" t="s">
        <x:v>2686</x:v>
      </x:c>
      <x:c r="H2408" s="5" t="s">
        <x:v>58</x:v>
      </x:c>
      <x:c r="I2408" s="5" t="s">
        <x:v>1065</x:v>
      </x:c>
      <x:c r="J2408" s="5" t="s">
        <x:v>93</x:v>
      </x:c>
      <x:c r="K2408" s="5" t="s">
        <x:v>86</x:v>
      </x:c>
      <x:c r="L2408" s="5" t="s">
        <x:v>94</x:v>
      </x:c>
      <x:c r="M2408" s="5" t="s">
        <x:v>112</x:v>
      </x:c>
      <x:c r="N2408" s="6">
        <x:v>-6</x:v>
      </x:c>
      <x:c r="O2408" s="7">
        <x:v>38.159999999999997</x:v>
      </x:c>
      <x:c r="P2408" s="8">
        <x:v>0</x:v>
      </x:c>
      <x:c r="Q2408" s="7">
        <x:v>30.18</x:v>
      </x:c>
      <x:c r="R2408" s="7">
        <x:v>-228.96000000000001</x:v>
      </x:c>
      <x:c r="S2408" s="5" t="s">
        <x:v>49</x:v>
      </x:c>
      <x:c r="T2408" s="7">
        <x:v>101108.39</x:v>
      </x:c>
      <x:c r="U2408" s="6"/>
      <x:c r="V2408" s="6"/>
      <x:c r="W2408" s="5" t="s">
        <x:v>96</x:v>
      </x:c>
      <x:c r="X2408" s="5" t="s">
        <x:v>70</x:v>
      </x:c>
    </x:row>
    <x:row r="2409">
      <x:c r="A2409" s="5" t="s">
        <x:v>4065</x:v>
      </x:c>
      <x:c r="B2409" s="5">
        <x:v>46091</x:v>
      </x:c>
      <x:c r="C2409" s="5" t="s">
        <x:v>100</x:v>
      </x:c>
      <x:c r="D2409" s="5" t="s">
        <x:v>101</x:v>
      </x:c>
      <x:c r="E2409" s="5" t="s">
        <x:v>90</x:v>
      </x:c>
      <x:c r="F2409" s="5" t="s">
        <x:v>102</x:v>
      </x:c>
      <x:c r="G2409" s="5" t="s">
        <x:v>4066</x:v>
      </x:c>
      <x:c r="H2409" s="5" t="s">
        <x:v>78</x:v>
      </x:c>
      <x:c r="I2409" s="5" t="s">
        <x:v>392</x:v>
      </x:c>
      <x:c r="J2409" s="5" t="s">
        <x:v>74</x:v>
      </x:c>
      <x:c r="K2409" s="5" t="s">
        <x:v>86</x:v>
      </x:c>
      <x:c r="L2409" s="5" t="s">
        <x:v>16</x:v>
      </x:c>
      <x:c r="M2409" s="5" t="s">
        <x:v>489</x:v>
      </x:c>
      <x:c r="N2409" s="6">
        <x:v>2</x:v>
      </x:c>
      <x:c r="O2409" s="7">
        <x:v>37.850000000000001</x:v>
      </x:c>
      <x:c r="P2409" s="8">
        <x:v>0</x:v>
      </x:c>
      <x:c r="Q2409" s="7">
        <x:v>20.899999999999999</x:v>
      </x:c>
      <x:c r="R2409" s="7">
        <x:v>75.700000000000003</x:v>
      </x:c>
      <x:c r="S2409" s="5" t="s">
        <x:v>49</x:v>
      </x:c>
      <x:c r="T2409" s="7">
        <x:v>141560.28</x:v>
      </x:c>
      <x:c r="U2409" s="6"/>
      <x:c r="V2409" s="6"/>
      <x:c r="W2409" s="5" t="s">
        <x:v>50</x:v>
      </x:c>
      <x:c r="X2409" s="5" t="s">
        <x:v>51</x:v>
      </x:c>
    </x:row>
    <x:row r="2410">
      <x:c r="A2410" s="5" t="s">
        <x:v>4067</x:v>
      </x:c>
      <x:c r="B2410" s="5">
        <x:v>45382</x:v>
      </x:c>
      <x:c r="C2410" s="5" t="s">
        <x:v>283</x:v>
      </x:c>
      <x:c r="D2410" s="5" t="s">
        <x:v>284</x:v>
      </x:c>
      <x:c r="E2410" s="5" t="s">
        <x:v>55</x:v>
      </x:c>
      <x:c r="F2410" s="5" t="s">
        <x:v>56</x:v>
      </x:c>
      <x:c r="G2410" s="5" t="s">
        <x:v>4068</x:v>
      </x:c>
      <x:c r="H2410" s="5" t="s">
        <x:v>104</x:v>
      </x:c>
      <x:c r="I2410" s="5" t="s">
        <x:v>372</x:v>
      </x:c>
      <x:c r="J2410" s="5" t="s">
        <x:v>116</x:v>
      </x:c>
      <x:c r="K2410" s="5" t="s">
        <x:v>46</x:v>
      </x:c>
      <x:c r="L2410" s="5" t="s">
        <x:v>47</x:v>
      </x:c>
      <x:c r="M2410" s="5" t="s">
        <x:v>376</x:v>
      </x:c>
      <x:c r="N2410" s="6">
        <x:v>1</x:v>
      </x:c>
      <x:c r="O2410" s="7">
        <x:v>356.54000000000002</x:v>
      </x:c>
      <x:c r="P2410" s="8">
        <x:v>0</x:v>
      </x:c>
      <x:c r="Q2410" s="7">
        <x:v>226.47</x:v>
      </x:c>
      <x:c r="R2410" s="7">
        <x:v>356.54000000000002</x:v>
      </x:c>
      <x:c r="S2410" s="5" t="s">
        <x:v>49</x:v>
      </x:c>
      <x:c r="T2410" s="7">
        <x:v>70341.589999999997</x:v>
      </x:c>
      <x:c r="U2410" s="6"/>
      <x:c r="V2410" s="6"/>
      <x:c r="W2410" s="5" t="s">
        <x:v>50</x:v>
      </x:c>
      <x:c r="X2410" s="5" t="s">
        <x:v>51</x:v>
      </x:c>
    </x:row>
    <x:row r="2411">
      <x:c r="A2411" s="5" t="s">
        <x:v>4069</x:v>
      </x:c>
      <x:c r="B2411" s="5">
        <x:v>46068</x:v>
      </x:c>
      <x:c r="C2411" s="5" t="s">
        <x:v>64</x:v>
      </x:c>
      <x:c r="D2411" s="5" t="s">
        <x:v>65</x:v>
      </x:c>
      <x:c r="E2411" s="5" t="s">
        <x:v>40</x:v>
      </x:c>
      <x:c r="F2411" s="5" t="s">
        <x:v>66</x:v>
      </x:c>
      <x:c r="G2411" s="5" t="s">
        <x:v>4070</x:v>
      </x:c>
      <x:c r="H2411" s="5" t="s">
        <x:v>43</x:v>
      </x:c>
      <x:c r="I2411" s="5" t="s">
        <x:v>147</x:v>
      </x:c>
      <x:c r="J2411" s="5" t="s">
        <x:v>93</x:v>
      </x:c>
      <x:c r="K2411" s="5" t="s">
        <x:v>61</x:v>
      </x:c>
      <x:c r="L2411" s="5" t="s">
        <x:v>94</x:v>
      </x:c>
      <x:c r="M2411" s="5" t="s">
        <x:v>258</x:v>
      </x:c>
      <x:c r="N2411" s="6">
        <x:v>1</x:v>
      </x:c>
      <x:c r="O2411" s="7">
        <x:v>29.449999999999999</x:v>
      </x:c>
      <x:c r="P2411" s="8">
        <x:v>0.14999999999999999</x:v>
      </x:c>
      <x:c r="Q2411" s="7">
        <x:v>17.789999999999999</x:v>
      </x:c>
      <x:c r="R2411" s="7">
        <x:v>25.030000000000001</x:v>
      </x:c>
      <x:c r="S2411" s="5" t="s">
        <x:v>49</x:v>
      </x:c>
      <x:c r="T2411" s="7">
        <x:v>75405.059999999998</x:v>
      </x:c>
      <x:c r="U2411" s="6"/>
      <x:c r="V2411" s="6"/>
      <x:c r="W2411" s="5" t="s">
        <x:v>50</x:v>
      </x:c>
      <x:c r="X2411" s="5" t="s">
        <x:v>97</x:v>
      </x:c>
    </x:row>
    <x:row r="2412">
      <x:c r="A2412" s="5" t="s">
        <x:v>4071</x:v>
      </x:c>
      <x:c r="B2412" s="5">
        <x:v>46010</x:v>
      </x:c>
      <x:c r="C2412" s="5" t="s">
        <x:v>247</x:v>
      </x:c>
      <x:c r="D2412" s="5" t="s">
        <x:v>248</x:v>
      </x:c>
      <x:c r="E2412" s="5" t="s">
        <x:v>40</x:v>
      </x:c>
      <x:c r="F2412" s="5" t="s">
        <x:v>102</x:v>
      </x:c>
      <x:c r="G2412" s="5" t="s">
        <x:v>1759</x:v>
      </x:c>
      <x:c r="H2412" s="5" t="s">
        <x:v>104</x:v>
      </x:c>
      <x:c r="I2412" s="5" t="s">
        <x:v>1317</x:v>
      </x:c>
      <x:c r="J2412" s="5" t="s">
        <x:v>45</x:v>
      </x:c>
      <x:c r="K2412" s="5" t="s">
        <x:v>117</x:v>
      </x:c>
      <x:c r="L2412" s="5" t="s">
        <x:v>94</x:v>
      </x:c>
      <x:c r="M2412" s="5" t="s">
        <x:v>530</x:v>
      </x:c>
      <x:c r="N2412" s="6">
        <x:v>2</x:v>
      </x:c>
      <x:c r="O2412" s="7">
        <x:v>461.63</x:v>
      </x:c>
      <x:c r="P2412" s="8">
        <x:v>0.10000000000000001</x:v>
      </x:c>
      <x:c r="Q2412" s="7">
        <x:v>283.66000000000003</x:v>
      </x:c>
      <x:c r="R2412" s="7">
        <x:v>830.92999999999995</x:v>
      </x:c>
      <x:c r="S2412" s="5" t="s">
        <x:v>49</x:v>
      </x:c>
      <x:c r="T2412" s="7">
        <x:v>90423.600000000006</x:v>
      </x:c>
      <x:c r="U2412" s="6"/>
      <x:c r="V2412" s="6"/>
      <x:c r="W2412" s="5" t="s">
        <x:v>50</x:v>
      </x:c>
      <x:c r="X2412" s="5" t="s">
        <x:v>70</x:v>
      </x:c>
    </x:row>
    <x:row r="2413">
      <x:c r="A2413" s="5" t="s">
        <x:v>4072</x:v>
      </x:c>
      <x:c r="B2413" s="5">
        <x:v>45451</x:v>
      </x:c>
      <x:c r="C2413" s="5" t="s">
        <x:v>82</x:v>
      </x:c>
      <x:c r="D2413" s="5" t="s">
        <x:v>83</x:v>
      </x:c>
      <x:c r="E2413" s="5" t="s">
        <x:v>40</x:v>
      </x:c>
      <x:c r="F2413" s="5" t="s">
        <x:v>56</x:v>
      </x:c>
      <x:c r="G2413" s="5" t="s">
        <x:v>4073</x:v>
      </x:c>
      <x:c r="H2413" s="5" t="s">
        <x:v>104</x:v>
      </x:c>
      <x:c r="I2413" s="5" t="s">
        <x:v>648</x:v>
      </x:c>
      <x:c r="J2413" s="5" t="s">
        <x:v>93</x:v>
      </x:c>
      <x:c r="K2413" s="5" t="s">
        <x:v>61</x:v>
      </x:c>
      <x:c r="L2413" s="5" t="s">
        <x:v>16</x:v>
      </x:c>
      <x:c r="M2413" s="5" t="s">
        <x:v>204</x:v>
      </x:c>
      <x:c r="N2413" s="6">
        <x:v>1</x:v>
      </x:c>
      <x:c r="O2413" s="7">
        <x:v>39.409999999999997</x:v>
      </x:c>
      <x:c r="P2413" s="8">
        <x:v>5.0000000000000003e-002</x:v>
      </x:c>
      <x:c r="Q2413" s="7">
        <x:v>29.219999999999999</x:v>
      </x:c>
      <x:c r="R2413" s="7">
        <x:v>37.439999999999998</x:v>
      </x:c>
      <x:c r="S2413" s="5" t="s">
        <x:v>49</x:v>
      </x:c>
      <x:c r="T2413" s="7">
        <x:v>148321.88</x:v>
      </x:c>
      <x:c r="U2413" s="6"/>
      <x:c r="V2413" s="6"/>
      <x:c r="W2413" s="5" t="s">
        <x:v>50</x:v>
      </x:c>
      <x:c r="X2413" s="5" t="s">
        <x:v>51</x:v>
      </x:c>
    </x:row>
    <x:row r="2414">
      <x:c r="A2414" s="5" t="s">
        <x:v>4074</x:v>
      </x:c>
      <x:c r="B2414" s="5">
        <x:v>46083</x:v>
      </x:c>
      <x:c r="C2414" s="5" t="s">
        <x:v>82</x:v>
      </x:c>
      <x:c r="D2414" s="5" t="s">
        <x:v>83</x:v>
      </x:c>
      <x:c r="E2414" s="5" t="s">
        <x:v>40</x:v>
      </x:c>
      <x:c r="F2414" s="5" t="s">
        <x:v>56</x:v>
      </x:c>
      <x:c r="G2414" s="5" t="s">
        <x:v>4075</x:v>
      </x:c>
      <x:c r="H2414" s="5" t="s">
        <x:v>43</x:v>
      </x:c>
      <x:c r="I2414" s="5" t="s">
        <x:v>1027</x:v>
      </x:c>
      <x:c r="J2414" s="5" t="s">
        <x:v>60</x:v>
      </x:c>
      <x:c r="K2414" s="5" t="s">
        <x:v>46</x:v>
      </x:c>
      <x:c r="L2414" s="5" t="s">
        <x:v>16</x:v>
      </x:c>
      <x:c r="M2414" s="5" t="s">
        <x:v>530</x:v>
      </x:c>
      <x:c r="N2414" s="6">
        <x:v>-1</x:v>
      </x:c>
      <x:c r="O2414" s="7">
        <x:v>242.69999999999999</x:v>
      </x:c>
      <x:c r="P2414" s="8">
        <x:v>0</x:v>
      </x:c>
      <x:c r="Q2414" s="7">
        <x:v>174.22999999999999</x:v>
      </x:c>
      <x:c r="R2414" s="7">
        <x:v>-242.69999999999999</x:v>
      </x:c>
      <x:c r="S2414" s="5" t="s">
        <x:v>49</x:v>
      </x:c>
      <x:c r="T2414" s="7">
        <x:v>120795.64999999999</x:v>
      </x:c>
      <x:c r="U2414" s="6"/>
      <x:c r="V2414" s="6"/>
      <x:c r="W2414" s="5" t="s">
        <x:v>96</x:v>
      </x:c>
      <x:c r="X2414" s="5" t="s">
        <x:v>70</x:v>
      </x:c>
    </x:row>
    <x:row r="2415">
      <x:c r="A2415" s="5" t="s">
        <x:v>4076</x:v>
      </x:c>
      <x:c r="B2415" s="5">
        <x:v>45403</x:v>
      </x:c>
      <x:c r="C2415" s="5" t="s">
        <x:v>340</x:v>
      </x:c>
      <x:c r="D2415" s="5" t="s">
        <x:v>341</x:v>
      </x:c>
      <x:c r="E2415" s="5" t="s">
        <x:v>55</x:v>
      </x:c>
      <x:c r="F2415" s="5" t="s">
        <x:v>66</x:v>
      </x:c>
      <x:c r="G2415" s="5" t="s">
        <x:v>1519</x:v>
      </x:c>
      <x:c r="H2415" s="5" t="s">
        <x:v>104</x:v>
      </x:c>
      <x:c r="I2415" s="5" t="s">
        <x:v>332</x:v>
      </x:c>
      <x:c r="J2415" s="5" t="s">
        <x:v>93</x:v>
      </x:c>
      <x:c r="K2415" s="5" t="s">
        <x:v>117</x:v>
      </x:c>
      <x:c r="L2415" s="5" t="s">
        <x:v>16</x:v>
      </x:c>
      <x:c r="M2415" s="5" t="s">
        <x:v>384</x:v>
      </x:c>
      <x:c r="N2415" s="6">
        <x:v>2</x:v>
      </x:c>
      <x:c r="O2415" s="7">
        <x:v>42.75</x:v>
      </x:c>
      <x:c r="P2415" s="8">
        <x:v>0</x:v>
      </x:c>
      <x:c r="Q2415" s="7">
        <x:v>33.719999999999999</x:v>
      </x:c>
      <x:c r="R2415" s="7">
        <x:v>85.5</x:v>
      </x:c>
      <x:c r="S2415" s="5" t="s">
        <x:v>49</x:v>
      </x:c>
      <x:c r="T2415" s="7">
        <x:v>193849.26000000001</x:v>
      </x:c>
      <x:c r="U2415" s="6"/>
      <x:c r="V2415" s="6"/>
      <x:c r="W2415" s="5" t="s">
        <x:v>50</x:v>
      </x:c>
      <x:c r="X2415" s="5" t="s">
        <x:v>80</x:v>
      </x:c>
    </x:row>
    <x:row r="2416">
      <x:c r="A2416" s="5" t="s">
        <x:v>4077</x:v>
      </x:c>
      <x:c r="B2416" s="5">
        <x:v>46058</x:v>
      </x:c>
      <x:c r="C2416" s="5" t="s">
        <x:v>127</x:v>
      </x:c>
      <x:c r="D2416" s="5" t="s">
        <x:v>128</x:v>
      </x:c>
      <x:c r="E2416" s="5" t="s">
        <x:v>55</x:v>
      </x:c>
      <x:c r="F2416" s="5" t="s">
        <x:v>41</x:v>
      </x:c>
      <x:c r="G2416" s="5" t="s">
        <x:v>4078</x:v>
      </x:c>
      <x:c r="H2416" s="5" t="s">
        <x:v>58</x:v>
      </x:c>
      <x:c r="I2416" s="5" t="s">
        <x:v>235</x:v>
      </x:c>
      <x:c r="J2416" s="5" t="s">
        <x:v>116</x:v>
      </x:c>
      <x:c r="K2416" s="5" t="s">
        <x:v>117</x:v>
      </x:c>
      <x:c r="L2416" s="5" t="s">
        <x:v>16</x:v>
      </x:c>
      <x:c r="M2416" s="5" t="s">
        <x:v>95</x:v>
      </x:c>
      <x:c r="N2416" s="6">
        <x:v>1</x:v>
      </x:c>
      <x:c r="O2416" s="7">
        <x:v>187.93000000000001</x:v>
      </x:c>
      <x:c r="P2416" s="8">
        <x:v>5.0000000000000003e-002</x:v>
      </x:c>
      <x:c r="Q2416" s="7">
        <x:v>100.5</x:v>
      </x:c>
      <x:c r="R2416" s="7">
        <x:v>178.53</x:v>
      </x:c>
      <x:c r="S2416" s="5" t="s">
        <x:v>49</x:v>
      </x:c>
      <x:c r="T2416" s="7">
        <x:v>121225.56</x:v>
      </x:c>
      <x:c r="U2416" s="6"/>
      <x:c r="V2416" s="6"/>
      <x:c r="W2416" s="5" t="s">
        <x:v>50</x:v>
      </x:c>
      <x:c r="X2416" s="5" t="s">
        <x:v>70</x:v>
      </x:c>
    </x:row>
    <x:row r="2417">
      <x:c r="A2417" s="5" t="s">
        <x:v>4079</x:v>
      </x:c>
      <x:c r="B2417" s="5">
        <x:v>46006</x:v>
      </x:c>
      <x:c r="C2417" s="5" t="s">
        <x:v>247</x:v>
      </x:c>
      <x:c r="D2417" s="5" t="s">
        <x:v>248</x:v>
      </x:c>
      <x:c r="E2417" s="5" t="s">
        <x:v>40</x:v>
      </x:c>
      <x:c r="F2417" s="5" t="s">
        <x:v>102</x:v>
      </x:c>
      <x:c r="G2417" s="5" t="s">
        <x:v>4080</x:v>
      </x:c>
      <x:c r="H2417" s="5" t="s">
        <x:v>78</x:v>
      </x:c>
      <x:c r="I2417" s="5" t="s">
        <x:v>1187</x:v>
      </x:c>
      <x:c r="J2417" s="5" t="s">
        <x:v>45</x:v>
      </x:c>
      <x:c r="K2417" s="5" t="s">
        <x:v>117</x:v>
      </x:c>
      <x:c r="L2417" s="5" t="s">
        <x:v>47</x:v>
      </x:c>
      <x:c r="M2417" s="5" t="s">
        <x:v>48</x:v>
      </x:c>
      <x:c r="N2417" s="6">
        <x:v>2</x:v>
      </x:c>
      <x:c r="O2417" s="7">
        <x:v>193.44</x:v>
      </x:c>
      <x:c r="P2417" s="8">
        <x:v>0.10000000000000001</x:v>
      </x:c>
      <x:c r="Q2417" s="7">
        <x:v>123.81</x:v>
      </x:c>
      <x:c r="R2417" s="7">
        <x:v>348.19</x:v>
      </x:c>
      <x:c r="S2417" s="5" t="s">
        <x:v>49</x:v>
      </x:c>
      <x:c r="T2417" s="7">
        <x:v>60270.099999999999</x:v>
      </x:c>
      <x:c r="U2417" s="6"/>
      <x:c r="V2417" s="6"/>
      <x:c r="W2417" s="5" t="s">
        <x:v>50</x:v>
      </x:c>
      <x:c r="X2417" s="5" t="s">
        <x:v>97</x:v>
      </x:c>
    </x:row>
    <x:row r="2418">
      <x:c r="A2418" s="5" t="s">
        <x:v>4081</x:v>
      </x:c>
      <x:c r="B2418" s="5">
        <x:v>45817</x:v>
      </x:c>
      <x:c r="C2418" s="5" t="s">
        <x:v>38</x:v>
      </x:c>
      <x:c r="D2418" s="5" t="s">
        <x:v>39</x:v>
      </x:c>
      <x:c r="E2418" s="5" t="s">
        <x:v>40</x:v>
      </x:c>
      <x:c r="F2418" s="5" t="s">
        <x:v>41</x:v>
      </x:c>
      <x:c r="G2418" s="5" t="s">
        <x:v>4082</x:v>
      </x:c>
      <x:c r="H2418" s="5" t="s">
        <x:v>58</x:v>
      </x:c>
      <x:c r="I2418" s="5" t="s">
        <x:v>395</x:v>
      </x:c>
      <x:c r="J2418" s="5" t="s">
        <x:v>74</x:v>
      </x:c>
      <x:c r="K2418" s="5" t="s">
        <x:v>86</x:v>
      </x:c>
      <x:c r="L2418" s="5" t="s">
        <x:v>47</x:v>
      </x:c>
      <x:c r="M2418" s="5" t="s">
        <x:v>281</x:v>
      </x:c>
      <x:c r="N2418" s="6">
        <x:v>1</x:v>
      </x:c>
      <x:c r="O2418" s="7">
        <x:v>74.150000000000006</x:v>
      </x:c>
      <x:c r="P2418" s="8">
        <x:v>0</x:v>
      </x:c>
      <x:c r="Q2418" s="7">
        <x:v>37.950000000000003</x:v>
      </x:c>
      <x:c r="R2418" s="7">
        <x:v>74.150000000000006</x:v>
      </x:c>
      <x:c r="S2418" s="5" t="s">
        <x:v>49</x:v>
      </x:c>
      <x:c r="T2418" s="7">
        <x:v>84523.210000000006</x:v>
      </x:c>
      <x:c r="U2418" s="6"/>
      <x:c r="V2418" s="6"/>
      <x:c r="W2418" s="5" t="s">
        <x:v>50</x:v>
      </x:c>
      <x:c r="X2418" s="5" t="s">
        <x:v>80</x:v>
      </x:c>
    </x:row>
    <x:row r="2419">
      <x:c r="A2419" s="5" t="s">
        <x:v>4083</x:v>
      </x:c>
      <x:c r="B2419" s="5">
        <x:v>45795</x:v>
      </x:c>
      <x:c r="C2419" s="5" t="s">
        <x:v>156</x:v>
      </x:c>
      <x:c r="D2419" s="5" t="s">
        <x:v>157</x:v>
      </x:c>
      <x:c r="E2419" s="5" t="s">
        <x:v>55</x:v>
      </x:c>
      <x:c r="F2419" s="5" t="s">
        <x:v>158</x:v>
      </x:c>
      <x:c r="G2419" s="5" t="s">
        <x:v>1012</x:v>
      </x:c>
      <x:c r="H2419" s="5" t="s">
        <x:v>104</x:v>
      </x:c>
      <x:c r="I2419" s="5" t="s">
        <x:v>1168</x:v>
      </x:c>
      <x:c r="J2419" s="5" t="s">
        <x:v>45</x:v>
      </x:c>
      <x:c r="K2419" s="5" t="s">
        <x:v>61</x:v>
      </x:c>
      <x:c r="L2419" s="5" t="s">
        <x:v>16</x:v>
      </x:c>
      <x:c r="M2419" s="5" t="s">
        <x:v>118</x:v>
      </x:c>
      <x:c r="N2419" s="6">
        <x:v>1</x:v>
      </x:c>
      <x:c r="O2419" s="7">
        <x:v>724</x:v>
      </x:c>
      <x:c r="P2419" s="8">
        <x:v>0.14999999999999999</x:v>
      </x:c>
      <x:c r="Q2419" s="7">
        <x:v>519.94000000000005</x:v>
      </x:c>
      <x:c r="R2419" s="7">
        <x:v>615.39999999999998</x:v>
      </x:c>
      <x:c r="S2419" s="5" t="s">
        <x:v>49</x:v>
      </x:c>
      <x:c r="T2419" s="7">
        <x:v>121245.57000000001</x:v>
      </x:c>
      <x:c r="U2419" s="6"/>
      <x:c r="V2419" s="6"/>
      <x:c r="W2419" s="5" t="s">
        <x:v>50</x:v>
      </x:c>
      <x:c r="X2419" s="5" t="s">
        <x:v>80</x:v>
      </x:c>
    </x:row>
    <x:row r="2420">
      <x:c r="A2420" s="5" t="s">
        <x:v>4084</x:v>
      </x:c>
      <x:c r="B2420" s="5">
        <x:v>45704</x:v>
      </x:c>
      <x:c r="C2420" s="5" t="s">
        <x:v>162</x:v>
      </x:c>
      <x:c r="D2420" s="5" t="s">
        <x:v>163</x:v>
      </x:c>
      <x:c r="E2420" s="5" t="s">
        <x:v>40</x:v>
      </x:c>
      <x:c r="F2420" s="5" t="s">
        <x:v>158</x:v>
      </x:c>
      <x:c r="G2420" s="5" t="s">
        <x:v>3584</x:v>
      </x:c>
      <x:c r="H2420" s="5" t="s">
        <x:v>78</x:v>
      </x:c>
      <x:c r="I2420" s="5" t="s">
        <x:v>719</x:v>
      </x:c>
      <x:c r="J2420" s="5" t="s">
        <x:v>93</x:v>
      </x:c>
      <x:c r="K2420" s="5" t="s">
        <x:v>117</x:v>
      </x:c>
      <x:c r="L2420" s="5" t="s">
        <x:v>47</x:v>
      </x:c>
      <x:c r="M2420" s="5" t="s">
        <x:v>132</x:v>
      </x:c>
      <x:c r="N2420" s="6">
        <x:v>-1</x:v>
      </x:c>
      <x:c r="O2420" s="7">
        <x:v>60.789999999999999</x:v>
      </x:c>
      <x:c r="P2420" s="8">
        <x:v>0</x:v>
      </x:c>
      <x:c r="Q2420" s="7">
        <x:v>43.920000000000002</x:v>
      </x:c>
      <x:c r="R2420" s="7">
        <x:v>-60.789999999999999</x:v>
      </x:c>
      <x:c r="S2420" s="5" t="s">
        <x:v>49</x:v>
      </x:c>
      <x:c r="T2420" s="7">
        <x:v>67879.919999999998</x:v>
      </x:c>
      <x:c r="U2420" s="6"/>
      <x:c r="V2420" s="6"/>
      <x:c r="W2420" s="5" t="s">
        <x:v>96</x:v>
      </x:c>
      <x:c r="X2420" s="5" t="s">
        <x:v>70</x:v>
      </x:c>
    </x:row>
    <x:row r="2421">
      <x:c r="A2421" s="5" t="s">
        <x:v>4085</x:v>
      </x:c>
      <x:c r="B2421" s="5">
        <x:v>45870</x:v>
      </x:c>
      <x:c r="C2421" s="5" t="s">
        <x:v>53</x:v>
      </x:c>
      <x:c r="D2421" s="5" t="s">
        <x:v>54</x:v>
      </x:c>
      <x:c r="E2421" s="5" t="s">
        <x:v>55</x:v>
      </x:c>
      <x:c r="F2421" s="5" t="s">
        <x:v>56</x:v>
      </x:c>
      <x:c r="G2421" s="5" t="s">
        <x:v>4086</x:v>
      </x:c>
      <x:c r="H2421" s="5" t="s">
        <x:v>78</x:v>
      </x:c>
      <x:c r="I2421" s="5" t="s">
        <x:v>1187</x:v>
      </x:c>
      <x:c r="J2421" s="5" t="s">
        <x:v>45</x:v>
      </x:c>
      <x:c r="K2421" s="5" t="s">
        <x:v>117</x:v>
      </x:c>
      <x:c r="L2421" s="5" t="s">
        <x:v>16</x:v>
      </x:c>
      <x:c r="M2421" s="5" t="s">
        <x:v>329</x:v>
      </x:c>
      <x:c r="N2421" s="6">
        <x:v>1</x:v>
      </x:c>
      <x:c r="O2421" s="7">
        <x:v>199.30000000000001</x:v>
      </x:c>
      <x:c r="P2421" s="8">
        <x:v>0.25</x:v>
      </x:c>
      <x:c r="Q2421" s="7">
        <x:v>123.81</x:v>
      </x:c>
      <x:c r="R2421" s="7">
        <x:v>149.47999999999999</x:v>
      </x:c>
      <x:c r="S2421" s="5" t="s">
        <x:v>49</x:v>
      </x:c>
      <x:c r="T2421" s="7">
        <x:v>183497.98999999999</x:v>
      </x:c>
      <x:c r="U2421" s="6"/>
      <x:c r="V2421" s="6"/>
      <x:c r="W2421" s="5" t="s">
        <x:v>50</x:v>
      </x:c>
      <x:c r="X2421" s="5" t="s">
        <x:v>51</x:v>
      </x:c>
    </x:row>
    <x:row r="2422">
      <x:c r="A2422" s="5" t="s">
        <x:v>4087</x:v>
      </x:c>
      <x:c r="B2422" s="5">
        <x:v>45330</x:v>
      </x:c>
      <x:c r="C2422" s="5" t="s">
        <x:v>100</x:v>
      </x:c>
      <x:c r="D2422" s="5" t="s">
        <x:v>101</x:v>
      </x:c>
      <x:c r="E2422" s="5" t="s">
        <x:v>90</x:v>
      </x:c>
      <x:c r="F2422" s="5" t="s">
        <x:v>102</x:v>
      </x:c>
      <x:c r="G2422" s="5" t="s">
        <x:v>3589</x:v>
      </x:c>
      <x:c r="H2422" s="5" t="s">
        <x:v>104</x:v>
      </x:c>
      <x:c r="I2422" s="5" t="s">
        <x:v>570</x:v>
      </x:c>
      <x:c r="J2422" s="5" t="s">
        <x:v>93</x:v>
      </x:c>
      <x:c r="K2422" s="5" t="s">
        <x:v>117</x:v>
      </x:c>
      <x:c r="L2422" s="5" t="s">
        <x:v>94</x:v>
      </x:c>
      <x:c r="M2422" s="5" t="s">
        <x:v>266</x:v>
      </x:c>
      <x:c r="N2422" s="6">
        <x:v>-3</x:v>
      </x:c>
      <x:c r="O2422" s="7">
        <x:v>37.240000000000002</x:v>
      </x:c>
      <x:c r="P2422" s="8">
        <x:v>0.10000000000000001</x:v>
      </x:c>
      <x:c r="Q2422" s="7">
        <x:v>27.550000000000001</x:v>
      </x:c>
      <x:c r="R2422" s="7">
        <x:v>-100.55</x:v>
      </x:c>
      <x:c r="S2422" s="5" t="s">
        <x:v>49</x:v>
      </x:c>
      <x:c r="T2422" s="7">
        <x:v>95011.929999999993</x:v>
      </x:c>
      <x:c r="U2422" s="6"/>
      <x:c r="V2422" s="6"/>
      <x:c r="W2422" s="5" t="s">
        <x:v>96</x:v>
      </x:c>
      <x:c r="X2422" s="5" t="s">
        <x:v>80</x:v>
      </x:c>
    </x:row>
    <x:row r="2423">
      <x:c r="A2423" s="5" t="s">
        <x:v>4088</x:v>
      </x:c>
      <x:c r="B2423" s="5">
        <x:v>46125</x:v>
      </x:c>
      <x:c r="C2423" s="5" t="s">
        <x:v>88</x:v>
      </x:c>
      <x:c r="D2423" s="5" t="s">
        <x:v>89</x:v>
      </x:c>
      <x:c r="E2423" s="5" t="s">
        <x:v>90</x:v>
      </x:c>
      <x:c r="F2423" s="5" t="s">
        <x:v>56</x:v>
      </x:c>
      <x:c r="G2423" s="5" t="s">
        <x:v>1269</x:v>
      </x:c>
      <x:c r="H2423" s="5" t="s">
        <x:v>78</x:v>
      </x:c>
      <x:c r="I2423" s="5" t="s">
        <x:v>343</x:v>
      </x:c>
      <x:c r="J2423" s="5" t="s">
        <x:v>93</x:v>
      </x:c>
      <x:c r="K2423" s="5" t="s">
        <x:v>61</x:v>
      </x:c>
      <x:c r="L2423" s="5" t="s">
        <x:v>16</x:v>
      </x:c>
      <x:c r="M2423" s="5" t="s">
        <x:v>69</x:v>
      </x:c>
      <x:c r="N2423" s="6">
        <x:v>2</x:v>
      </x:c>
      <x:c r="O2423" s="7">
        <x:v>15.6</x:v>
      </x:c>
      <x:c r="P2423" s="8">
        <x:v>0</x:v>
      </x:c>
      <x:c r="Q2423" s="7">
        <x:v>10.119999999999999</x:v>
      </x:c>
      <x:c r="R2423" s="7">
        <x:v>31.199999999999999</x:v>
      </x:c>
      <x:c r="S2423" s="5" t="s">
        <x:v>49</x:v>
      </x:c>
      <x:c r="T2423" s="7">
        <x:v>149277.95000000001</x:v>
      </x:c>
      <x:c r="U2423" s="6"/>
      <x:c r="V2423" s="6"/>
      <x:c r="W2423" s="5" t="s">
        <x:v>50</x:v>
      </x:c>
      <x:c r="X2423" s="5" t="s">
        <x:v>51</x:v>
      </x:c>
    </x:row>
    <x:row r="2424">
      <x:c r="A2424" s="5" t="s">
        <x:v>4089</x:v>
      </x:c>
      <x:c r="B2424" s="5">
        <x:v>46187</x:v>
      </x:c>
      <x:c r="C2424" s="5" t="s">
        <x:v>200</x:v>
      </x:c>
      <x:c r="D2424" s="5" t="s">
        <x:v>201</x:v>
      </x:c>
      <x:c r="E2424" s="5" t="s">
        <x:v>40</x:v>
      </x:c>
      <x:c r="F2424" s="5" t="s">
        <x:v>158</x:v>
      </x:c>
      <x:c r="G2424" s="5" t="s">
        <x:v>4090</x:v>
      </x:c>
      <x:c r="H2424" s="5" t="s">
        <x:v>78</x:v>
      </x:c>
      <x:c r="I2424" s="5" t="s">
        <x:v>335</x:v>
      </x:c>
      <x:c r="J2424" s="5" t="s">
        <x:v>93</x:v>
      </x:c>
      <x:c r="K2424" s="5" t="s">
        <x:v>86</x:v>
      </x:c>
      <x:c r="L2424" s="5" t="s">
        <x:v>131</x:v>
      </x:c>
      <x:c r="M2424" s="5" t="s">
        <x:v>112</x:v>
      </x:c>
      <x:c r="N2424" s="6">
        <x:v>1</x:v>
      </x:c>
      <x:c r="O2424" s="7">
        <x:v>31.870000000000001</x:v>
      </x:c>
      <x:c r="P2424" s="8">
        <x:v>0.25</x:v>
      </x:c>
      <x:c r="Q2424" s="7">
        <x:v>20.899999999999999</x:v>
      </x:c>
      <x:c r="R2424" s="7">
        <x:v>23.899999999999999</x:v>
      </x:c>
      <x:c r="S2424" s="5" t="s">
        <x:v>49</x:v>
      </x:c>
      <x:c r="T2424" s="7">
        <x:v>74147.639999999999</x:v>
      </x:c>
      <x:c r="U2424" s="6"/>
      <x:c r="V2424" s="6"/>
      <x:c r="W2424" s="5" t="s">
        <x:v>50</x:v>
      </x:c>
      <x:c r="X2424" s="5" t="s">
        <x:v>70</x:v>
      </x:c>
    </x:row>
    <x:row r="2425">
      <x:c r="A2425" s="5" t="s">
        <x:v>4091</x:v>
      </x:c>
      <x:c r="B2425" s="5">
        <x:v>46031</x:v>
      </x:c>
      <x:c r="C2425" s="5" t="s">
        <x:v>82</x:v>
      </x:c>
      <x:c r="D2425" s="5" t="s">
        <x:v>83</x:v>
      </x:c>
      <x:c r="E2425" s="5" t="s">
        <x:v>40</x:v>
      </x:c>
      <x:c r="F2425" s="5" t="s">
        <x:v>56</x:v>
      </x:c>
      <x:c r="G2425" s="5" t="s">
        <x:v>285</x:v>
      </x:c>
      <x:c r="H2425" s="5" t="s">
        <x:v>78</x:v>
      </x:c>
      <x:c r="I2425" s="5" t="s">
        <x:v>44</x:v>
      </x:c>
      <x:c r="J2425" s="5" t="s">
        <x:v>45</x:v>
      </x:c>
      <x:c r="K2425" s="5" t="s">
        <x:v>46</x:v>
      </x:c>
      <x:c r="L2425" s="5" t="s">
        <x:v>16</x:v>
      </x:c>
      <x:c r="M2425" s="5" t="s">
        <x:v>62</x:v>
      </x:c>
      <x:c r="N2425" s="6">
        <x:v>4</x:v>
      </x:c>
      <x:c r="O2425" s="7">
        <x:v>267.88</x:v>
      </x:c>
      <x:c r="P2425" s="8">
        <x:v>5.0000000000000003e-002</x:v>
      </x:c>
      <x:c r="Q2425" s="7">
        <x:v>185.21000000000001</x:v>
      </x:c>
      <x:c r="R2425" s="7">
        <x:v>1017.9400000000001</x:v>
      </x:c>
      <x:c r="S2425" s="5" t="s">
        <x:v>49</x:v>
      </x:c>
      <x:c r="T2425" s="7">
        <x:v>198070.01000000001</x:v>
      </x:c>
      <x:c r="U2425" s="6"/>
      <x:c r="V2425" s="6"/>
      <x:c r="W2425" s="5" t="s">
        <x:v>50</x:v>
      </x:c>
      <x:c r="X2425" s="5" t="s">
        <x:v>97</x:v>
      </x:c>
    </x:row>
    <x:row r="2426">
      <x:c r="A2426" s="5" t="s">
        <x:v>4092</x:v>
      </x:c>
      <x:c r="B2426" s="5">
        <x:v>45418</x:v>
      </x:c>
      <x:c r="C2426" s="5" t="s">
        <x:v>108</x:v>
      </x:c>
      <x:c r="D2426" s="5" t="s">
        <x:v>109</x:v>
      </x:c>
      <x:c r="E2426" s="5" t="s">
        <x:v>90</x:v>
      </x:c>
      <x:c r="F2426" s="5" t="s">
        <x:v>102</x:v>
      </x:c>
      <x:c r="G2426" s="5" t="s">
        <x:v>4093</x:v>
      </x:c>
      <x:c r="H2426" s="5" t="s">
        <x:v>58</x:v>
      </x:c>
      <x:c r="I2426" s="5" t="s">
        <x:v>570</x:v>
      </x:c>
      <x:c r="J2426" s="5" t="s">
        <x:v>93</x:v>
      </x:c>
      <x:c r="K2426" s="5" t="s">
        <x:v>117</x:v>
      </x:c>
      <x:c r="L2426" s="5" t="s">
        <x:v>131</x:v>
      </x:c>
      <x:c r="M2426" s="5" t="s">
        <x:v>376</x:v>
      </x:c>
      <x:c r="N2426" s="6">
        <x:v>1</x:v>
      </x:c>
      <x:c r="O2426" s="7">
        <x:v>40.030000000000001</x:v>
      </x:c>
      <x:c r="P2426" s="8">
        <x:v>0.20000000000000001</x:v>
      </x:c>
      <x:c r="Q2426" s="7">
        <x:v>27.550000000000001</x:v>
      </x:c>
      <x:c r="R2426" s="7">
        <x:v>32.020000000000003</x:v>
      </x:c>
      <x:c r="S2426" s="5" t="s">
        <x:v>49</x:v>
      </x:c>
      <x:c r="T2426" s="7">
        <x:v>89006.5</x:v>
      </x:c>
      <x:c r="U2426" s="6">
        <x:v>187</x:v>
      </x:c>
      <x:c r="V2426" s="6">
        <x:v>12</x:v>
      </x:c>
      <x:c r="W2426" s="5" t="s">
        <x:v>50</x:v>
      </x:c>
      <x:c r="X2426" s="5" t="s">
        <x:v>70</x:v>
      </x:c>
    </x:row>
    <x:row r="2427">
      <x:c r="A2427" s="5" t="s">
        <x:v>4094</x:v>
      </x:c>
      <x:c r="B2427" s="5">
        <x:v>46170</x:v>
      </x:c>
      <x:c r="C2427" s="5" t="s">
        <x:v>185</x:v>
      </x:c>
      <x:c r="D2427" s="5" t="s">
        <x:v>186</x:v>
      </x:c>
      <x:c r="E2427" s="5" t="s">
        <x:v>90</x:v>
      </x:c>
      <x:c r="F2427" s="5" t="s">
        <x:v>41</x:v>
      </x:c>
      <x:c r="G2427" s="5" t="s">
        <x:v>355</x:v>
      </x:c>
      <x:c r="H2427" s="5" t="s">
        <x:v>58</x:v>
      </x:c>
      <x:c r="I2427" s="5" t="s">
        <x:v>356</x:v>
      </x:c>
      <x:c r="J2427" s="5" t="s">
        <x:v>116</x:v>
      </x:c>
      <x:c r="K2427" s="5" t="s">
        <x:v>46</x:v>
      </x:c>
      <x:c r="L2427" s="5" t="s">
        <x:v>16</x:v>
      </x:c>
      <x:c r="M2427" s="5" t="s">
        <x:v>442</x:v>
      </x:c>
      <x:c r="N2427" s="6">
        <x:v>3</x:v>
      </x:c>
      <x:c r="O2427" s="7">
        <x:v>190.24000000000001</x:v>
      </x:c>
      <x:c r="P2427" s="8">
        <x:v>0</x:v>
      </x:c>
      <x:c r="Q2427" s="7">
        <x:v>134.59999999999999</x:v>
      </x:c>
      <x:c r="R2427" s="7">
        <x:v>570.72000000000003</x:v>
      </x:c>
      <x:c r="S2427" s="5" t="s">
        <x:v>49</x:v>
      </x:c>
      <x:c r="T2427" s="7">
        <x:v>158572.73000000001</x:v>
      </x:c>
      <x:c r="U2427" s="6"/>
      <x:c r="V2427" s="6"/>
      <x:c r="W2427" s="5" t="s">
        <x:v>50</x:v>
      </x:c>
      <x:c r="X2427" s="5" t="s">
        <x:v>97</x:v>
      </x:c>
    </x:row>
    <x:row r="2428">
      <x:c r="A2428" s="5" t="s">
        <x:v>4095</x:v>
      </x:c>
      <x:c r="B2428" s="5">
        <x:v>45726</x:v>
      </x:c>
      <x:c r="C2428" s="5" t="s">
        <x:v>194</x:v>
      </x:c>
      <x:c r="D2428" s="5" t="s">
        <x:v>195</x:v>
      </x:c>
      <x:c r="E2428" s="5" t="s">
        <x:v>90</x:v>
      </x:c>
      <x:c r="F2428" s="5" t="s">
        <x:v>158</x:v>
      </x:c>
      <x:c r="G2428" s="5" t="s">
        <x:v>1256</x:v>
      </x:c>
      <x:c r="H2428" s="5" t="s">
        <x:v>58</x:v>
      </x:c>
      <x:c r="I2428" s="5" t="s">
        <x:v>797</x:v>
      </x:c>
      <x:c r="J2428" s="5" t="s">
        <x:v>93</x:v>
      </x:c>
      <x:c r="K2428" s="5" t="s">
        <x:v>117</x:v>
      </x:c>
      <x:c r="L2428" s="5" t="s">
        <x:v>16</x:v>
      </x:c>
      <x:c r="M2428" s="5" t="s">
        <x:v>204</x:v>
      </x:c>
      <x:c r="N2428" s="6">
        <x:v>5</x:v>
      </x:c>
      <x:c r="O2428" s="7">
        <x:v>38.520000000000003</x:v>
      </x:c>
      <x:c r="P2428" s="8">
        <x:v>0.14999999999999999</x:v>
      </x:c>
      <x:c r="Q2428" s="7">
        <x:v>28.800000000000001</x:v>
      </x:c>
      <x:c r="R2428" s="7">
        <x:v>163.71000000000001</x:v>
      </x:c>
      <x:c r="S2428" s="5" t="s">
        <x:v>49</x:v>
      </x:c>
      <x:c r="T2428" s="7">
        <x:v>140659.29000000001</x:v>
      </x:c>
      <x:c r="U2428" s="6"/>
      <x:c r="V2428" s="6"/>
      <x:c r="W2428" s="5" t="s">
        <x:v>50</x:v>
      </x:c>
      <x:c r="X2428" s="5" t="s">
        <x:v>51</x:v>
      </x:c>
    </x:row>
    <x:row r="2429">
      <x:c r="A2429" s="5" t="s">
        <x:v>4096</x:v>
      </x:c>
      <x:c r="B2429" s="5">
        <x:v>46063</x:v>
      </x:c>
      <x:c r="C2429" s="5" t="s">
        <x:v>127</x:v>
      </x:c>
      <x:c r="D2429" s="5" t="s">
        <x:v>128</x:v>
      </x:c>
      <x:c r="E2429" s="5" t="s">
        <x:v>55</x:v>
      </x:c>
      <x:c r="F2429" s="5" t="s">
        <x:v>41</x:v>
      </x:c>
      <x:c r="G2429" s="5" t="s">
        <x:v>1052</x:v>
      </x:c>
      <x:c r="H2429" s="5" t="s">
        <x:v>43</x:v>
      </x:c>
      <x:c r="I2429" s="5" t="s">
        <x:v>1219</x:v>
      </x:c>
      <x:c r="J2429" s="5" t="s">
        <x:v>116</x:v>
      </x:c>
      <x:c r="K2429" s="5" t="s">
        <x:v>46</x:v>
      </x:c>
      <x:c r="L2429" s="5" t="s">
        <x:v>16</x:v>
      </x:c>
      <x:c r="M2429" s="5" t="s">
        <x:v>471</x:v>
      </x:c>
      <x:c r="N2429" s="6">
        <x:v>1</x:v>
      </x:c>
      <x:c r="O2429" s="7">
        <x:v>304.68000000000001</x:v>
      </x:c>
      <x:c r="P2429" s="8">
        <x:v>5.0000000000000003e-002</x:v>
      </x:c>
      <x:c r="Q2429" s="7">
        <x:v>194.61000000000001</x:v>
      </x:c>
      <x:c r="R2429" s="7">
        <x:v>289.44999999999999</x:v>
      </x:c>
      <x:c r="S2429" s="5" t="s">
        <x:v>49</x:v>
      </x:c>
      <x:c r="T2429" s="7">
        <x:v>121225.56</x:v>
      </x:c>
      <x:c r="U2429" s="6"/>
      <x:c r="V2429" s="6"/>
      <x:c r="W2429" s="5" t="s">
        <x:v>50</x:v>
      </x:c>
      <x:c r="X2429" s="5" t="s">
        <x:v>70</x:v>
      </x:c>
    </x:row>
    <x:row r="2430">
      <x:c r="A2430" s="5" t="s">
        <x:v>4097</x:v>
      </x:c>
      <x:c r="B2430" s="5">
        <x:v>46011</x:v>
      </x:c>
      <x:c r="C2430" s="5" t="s">
        <x:v>178</x:v>
      </x:c>
      <x:c r="D2430" s="5" t="s">
        <x:v>179</x:v>
      </x:c>
      <x:c r="E2430" s="5" t="s">
        <x:v>90</x:v>
      </x:c>
      <x:c r="F2430" s="5" t="s">
        <x:v>66</x:v>
      </x:c>
      <x:c r="G2430" s="5" t="s">
        <x:v>4062</x:v>
      </x:c>
      <x:c r="H2430" s="5" t="s">
        <x:v>43</x:v>
      </x:c>
      <x:c r="I2430" s="5" t="s">
        <x:v>1065</x:v>
      </x:c>
      <x:c r="J2430" s="5" t="s">
        <x:v>93</x:v>
      </x:c>
      <x:c r="K2430" s="5" t="s">
        <x:v>86</x:v>
      </x:c>
      <x:c r="L2430" s="5" t="s">
        <x:v>16</x:v>
      </x:c>
      <x:c r="M2430" s="5" t="s">
        <x:v>154</x:v>
      </x:c>
      <x:c r="N2430" s="6">
        <x:v>4</x:v>
      </x:c>
      <x:c r="O2430" s="7">
        <x:v>41.969999999999999</x:v>
      </x:c>
      <x:c r="P2430" s="8">
        <x:v>5.0000000000000003e-002</x:v>
      </x:c>
      <x:c r="Q2430" s="7">
        <x:v>30.18</x:v>
      </x:c>
      <x:c r="R2430" s="7">
        <x:v>159.49000000000001</x:v>
      </x:c>
      <x:c r="S2430" s="5" t="s">
        <x:v>49</x:v>
      </x:c>
      <x:c r="T2430" s="7">
        <x:v>139219.44</x:v>
      </x:c>
      <x:c r="U2430" s="6"/>
      <x:c r="V2430" s="6"/>
      <x:c r="W2430" s="5" t="s">
        <x:v>50</x:v>
      </x:c>
      <x:c r="X2430" s="5" t="s">
        <x:v>80</x:v>
      </x:c>
    </x:row>
    <x:row r="2431">
      <x:c r="A2431" s="5" t="s">
        <x:v>4098</x:v>
      </x:c>
      <x:c r="B2431" s="5">
        <x:v>45970</x:v>
      </x:c>
      <x:c r="C2431" s="5" t="s">
        <x:v>138</x:v>
      </x:c>
      <x:c r="D2431" s="5" t="s">
        <x:v>139</x:v>
      </x:c>
      <x:c r="E2431" s="5" t="s">
        <x:v>90</x:v>
      </x:c>
      <x:c r="F2431" s="5" t="s">
        <x:v>41</x:v>
      </x:c>
      <x:c r="G2431" s="5" t="s">
        <x:v>1259</x:v>
      </x:c>
      <x:c r="H2431" s="5" t="s">
        <x:v>58</x:v>
      </x:c>
      <x:c r="I2431" s="5" t="s">
        <x:v>176</x:v>
      </x:c>
      <x:c r="J2431" s="5" t="s">
        <x:v>93</x:v>
      </x:c>
      <x:c r="K2431" s="5" t="s">
        <x:v>86</x:v>
      </x:c>
      <x:c r="L2431" s="5" t="s">
        <x:v>47</x:v>
      </x:c>
      <x:c r="M2431" s="5" t="s">
        <x:v>106</x:v>
      </x:c>
      <x:c r="N2431" s="6">
        <x:v>1</x:v>
      </x:c>
      <x:c r="O2431" s="7">
        <x:v>37.509999999999998</x:v>
      </x:c>
      <x:c r="P2431" s="8">
        <x:v>0</x:v>
      </x:c>
      <x:c r="Q2431" s="7">
        <x:v>18.460000000000001</x:v>
      </x:c>
      <x:c r="R2431" s="7">
        <x:v>37.509999999999998</x:v>
      </x:c>
      <x:c r="S2431" s="5" t="s">
        <x:v>49</x:v>
      </x:c>
      <x:c r="T2431" s="7">
        <x:v>79999.580000000002</x:v>
      </x:c>
      <x:c r="U2431" s="6"/>
      <x:c r="V2431" s="6"/>
      <x:c r="W2431" s="5" t="s">
        <x:v>50</x:v>
      </x:c>
      <x:c r="X2431" s="5" t="s">
        <x:v>80</x:v>
      </x:c>
    </x:row>
    <x:row r="2432">
      <x:c r="A2432" s="5" t="s">
        <x:v>4099</x:v>
      </x:c>
      <x:c r="B2432" s="5">
        <x:v>45502</x:v>
      </x:c>
      <x:c r="C2432" s="5" t="s">
        <x:v>64</x:v>
      </x:c>
      <x:c r="D2432" s="5" t="s">
        <x:v>65</x:v>
      </x:c>
      <x:c r="E2432" s="5" t="s">
        <x:v>40</x:v>
      </x:c>
      <x:c r="F2432" s="5" t="s">
        <x:v>66</x:v>
      </x:c>
      <x:c r="G2432" s="5" t="s">
        <x:v>779</x:v>
      </x:c>
      <x:c r="H2432" s="5" t="s">
        <x:v>104</x:v>
      </x:c>
      <x:c r="I2432" s="5" t="s">
        <x:v>437</x:v>
      </x:c>
      <x:c r="J2432" s="5" t="s">
        <x:v>60</x:v>
      </x:c>
      <x:c r="K2432" s="5" t="s">
        <x:v>46</x:v>
      </x:c>
      <x:c r="L2432" s="5" t="s">
        <x:v>47</x:v>
      </x:c>
      <x:c r="M2432" s="5" t="s">
        <x:v>384</x:v>
      </x:c>
      <x:c r="N2432" s="6">
        <x:v>1</x:v>
      </x:c>
      <x:c r="O2432" s="7">
        <x:v>79.590000000000003</x:v>
      </x:c>
      <x:c r="P2432" s="8">
        <x:v>0</x:v>
      </x:c>
      <x:c r="Q2432" s="7">
        <x:v>45.32</x:v>
      </x:c>
      <x:c r="R2432" s="7">
        <x:v>79.590000000000003</x:v>
      </x:c>
      <x:c r="S2432" s="5" t="s">
        <x:v>49</x:v>
      </x:c>
      <x:c r="T2432" s="7">
        <x:v>79499.25</x:v>
      </x:c>
      <x:c r="U2432" s="6"/>
      <x:c r="V2432" s="6"/>
      <x:c r="W2432" s="5" t="s">
        <x:v>50</x:v>
      </x:c>
      <x:c r="X2432" s="5" t="s">
        <x:v>51</x:v>
      </x:c>
    </x:row>
    <x:row r="2433">
      <x:c r="A2433" s="5" t="s">
        <x:v>4100</x:v>
      </x:c>
      <x:c r="B2433" s="5">
        <x:v>45405</x:v>
      </x:c>
      <x:c r="C2433" s="5" t="s">
        <x:v>200</x:v>
      </x:c>
      <x:c r="D2433" s="5" t="s">
        <x:v>201</x:v>
      </x:c>
      <x:c r="E2433" s="5" t="s">
        <x:v>40</x:v>
      </x:c>
      <x:c r="F2433" s="5" t="s">
        <x:v>158</x:v>
      </x:c>
      <x:c r="G2433" s="5" t="s">
        <x:v>3829</x:v>
      </x:c>
      <x:c r="H2433" s="5" t="s">
        <x:v>78</x:v>
      </x:c>
      <x:c r="I2433" s="5" t="s">
        <x:v>1044</x:v>
      </x:c>
      <x:c r="J2433" s="5" t="s">
        <x:v>45</x:v>
      </x:c>
      <x:c r="K2433" s="5" t="s">
        <x:v>117</x:v>
      </x:c>
      <x:c r="L2433" s="5" t="s">
        <x:v>16</x:v>
      </x:c>
      <x:c r="M2433" s="5" t="s">
        <x:v>106</x:v>
      </x:c>
      <x:c r="N2433" s="6">
        <x:v>-1</x:v>
      </x:c>
      <x:c r="O2433" s="7">
        <x:v>599.38999999999999</x:v>
      </x:c>
      <x:c r="P2433" s="8">
        <x:v>0</x:v>
      </x:c>
      <x:c r="Q2433" s="7">
        <x:v>436.52999999999997</x:v>
      </x:c>
      <x:c r="R2433" s="7">
        <x:v>-599.38999999999999</x:v>
      </x:c>
      <x:c r="S2433" s="5" t="s">
        <x:v>49</x:v>
      </x:c>
      <x:c r="T2433" s="7">
        <x:v>189760.35000000001</x:v>
      </x:c>
      <x:c r="U2433" s="6"/>
      <x:c r="V2433" s="6"/>
      <x:c r="W2433" s="5" t="s">
        <x:v>96</x:v>
      </x:c>
      <x:c r="X2433" s="5" t="s">
        <x:v>80</x:v>
      </x:c>
    </x:row>
    <x:row r="2434">
      <x:c r="A2434" s="5" t="s">
        <x:v>4101</x:v>
      </x:c>
      <x:c r="B2434" s="5">
        <x:v>46055</x:v>
      </x:c>
      <x:c r="C2434" s="5" t="s">
        <x:v>162</x:v>
      </x:c>
      <x:c r="D2434" s="5" t="s">
        <x:v>163</x:v>
      </x:c>
      <x:c r="E2434" s="5" t="s">
        <x:v>40</x:v>
      </x:c>
      <x:c r="F2434" s="5" t="s">
        <x:v>158</x:v>
      </x:c>
      <x:c r="G2434" s="5" t="s">
        <x:v>4102</x:v>
      </x:c>
      <x:c r="H2434" s="5" t="s">
        <x:v>104</x:v>
      </x:c>
      <x:c r="I2434" s="5" t="s">
        <x:v>105</x:v>
      </x:c>
      <x:c r="J2434" s="5" t="s">
        <x:v>74</x:v>
      </x:c>
      <x:c r="K2434" s="5" t="s">
        <x:v>86</x:v>
      </x:c>
      <x:c r="L2434" s="5" t="s">
        <x:v>47</x:v>
      </x:c>
      <x:c r="M2434" s="5" t="s">
        <x:v>189</x:v>
      </x:c>
      <x:c r="N2434" s="6">
        <x:v>1</x:v>
      </x:c>
      <x:c r="O2434" s="7">
        <x:v>80.090000000000003</x:v>
      </x:c>
      <x:c r="P2434" s="8">
        <x:v>0.14999999999999999</x:v>
      </x:c>
      <x:c r="Q2434" s="7">
        <x:v>56.020000000000003</x:v>
      </x:c>
      <x:c r="R2434" s="7">
        <x:v>68.079999999999998</x:v>
      </x:c>
      <x:c r="S2434" s="5" t="s">
        <x:v>49</x:v>
      </x:c>
      <x:c r="T2434" s="7">
        <x:v>63929.110000000001</x:v>
      </x:c>
      <x:c r="U2434" s="6"/>
      <x:c r="V2434" s="6"/>
      <x:c r="W2434" s="5" t="s">
        <x:v>50</x:v>
      </x:c>
      <x:c r="X2434" s="5" t="s">
        <x:v>97</x:v>
      </x:c>
    </x:row>
    <x:row r="2435">
      <x:c r="A2435" s="5" t="s">
        <x:v>4103</x:v>
      </x:c>
      <x:c r="B2435" s="5">
        <x:v>46105</x:v>
      </x:c>
      <x:c r="C2435" s="5" t="s">
        <x:v>138</x:v>
      </x:c>
      <x:c r="D2435" s="5" t="s">
        <x:v>139</x:v>
      </x:c>
      <x:c r="E2435" s="5" t="s">
        <x:v>90</x:v>
      </x:c>
      <x:c r="F2435" s="5" t="s">
        <x:v>41</x:v>
      </x:c>
      <x:c r="G2435" s="5" t="s">
        <x:v>1362</x:v>
      </x:c>
      <x:c r="H2435" s="5" t="s">
        <x:v>43</x:v>
      </x:c>
      <x:c r="I2435" s="5" t="s">
        <x:v>261</x:v>
      </x:c>
      <x:c r="J2435" s="5" t="s">
        <x:v>116</x:v>
      </x:c>
      <x:c r="K2435" s="5" t="s">
        <x:v>61</x:v>
      </x:c>
      <x:c r="L2435" s="5" t="s">
        <x:v>131</x:v>
      </x:c>
      <x:c r="M2435" s="5" t="s">
        <x:v>376</x:v>
      </x:c>
      <x:c r="N2435" s="6">
        <x:v>1</x:v>
      </x:c>
      <x:c r="O2435" s="7">
        <x:v>169.37</x:v>
      </x:c>
      <x:c r="P2435" s="8">
        <x:v>0.10000000000000001</x:v>
      </x:c>
      <x:c r="Q2435" s="7">
        <x:v>98.629999999999995</x:v>
      </x:c>
      <x:c r="R2435" s="7">
        <x:v>152.43000000000001</x:v>
      </x:c>
      <x:c r="S2435" s="5" t="s">
        <x:v>49</x:v>
      </x:c>
      <x:c r="T2435" s="7">
        <x:v>83201.929999999993</x:v>
      </x:c>
      <x:c r="U2435" s="6"/>
      <x:c r="V2435" s="6"/>
      <x:c r="W2435" s="5" t="s">
        <x:v>50</x:v>
      </x:c>
      <x:c r="X2435" s="5" t="s">
        <x:v>97</x:v>
      </x:c>
    </x:row>
    <x:row r="2436">
      <x:c r="A2436" s="5" t="s">
        <x:v>4104</x:v>
      </x:c>
      <x:c r="B2436" s="5">
        <x:v>45310</x:v>
      </x:c>
      <x:c r="C2436" s="5" t="s">
        <x:v>64</x:v>
      </x:c>
      <x:c r="D2436" s="5" t="s">
        <x:v>65</x:v>
      </x:c>
      <x:c r="E2436" s="5" t="s">
        <x:v>40</x:v>
      </x:c>
      <x:c r="F2436" s="5" t="s">
        <x:v>842</x:v>
      </x:c>
      <x:c r="G2436" s="5" t="s">
        <x:v>1971</x:v>
      </x:c>
      <x:c r="H2436" s="5" t="s">
        <x:v>43</x:v>
      </x:c>
      <x:c r="I2436" s="5" t="s">
        <x:v>147</x:v>
      </x:c>
      <x:c r="J2436" s="5" t="s">
        <x:v>93</x:v>
      </x:c>
      <x:c r="K2436" s="5" t="s">
        <x:v>61</x:v>
      </x:c>
      <x:c r="L2436" s="5" t="s">
        <x:v>94</x:v>
      </x:c>
      <x:c r="M2436" s="5" t="s">
        <x:v>483</x:v>
      </x:c>
      <x:c r="N2436" s="6">
        <x:v>1</x:v>
      </x:c>
      <x:c r="O2436" s="7">
        <x:v>30.149999999999999</x:v>
      </x:c>
      <x:c r="P2436" s="8">
        <x:v>0.10000000000000001</x:v>
      </x:c>
      <x:c r="Q2436" s="7">
        <x:v>17.789999999999999</x:v>
      </x:c>
      <x:c r="R2436" s="7">
        <x:v>27.129999999999999</x:v>
      </x:c>
      <x:c r="S2436" s="5" t="s">
        <x:v>49</x:v>
      </x:c>
      <x:c r="T2436" s="7">
        <x:v>91518.190000000002</x:v>
      </x:c>
      <x:c r="U2436" s="6"/>
      <x:c r="V2436" s="6"/>
      <x:c r="W2436" s="5" t="s">
        <x:v>50</x:v>
      </x:c>
      <x:c r="X2436" s="5" t="s">
        <x:v>80</x:v>
      </x:c>
    </x:row>
    <x:row r="2437">
      <x:c r="A2437" s="5" t="s">
        <x:v>4105</x:v>
      </x:c>
      <x:c r="B2437" s="5">
        <x:v>45914</x:v>
      </x:c>
      <x:c r="C2437" s="5" t="s">
        <x:v>185</x:v>
      </x:c>
      <x:c r="D2437" s="5" t="s">
        <x:v>186</x:v>
      </x:c>
      <x:c r="E2437" s="5" t="s">
        <x:v>90</x:v>
      </x:c>
      <x:c r="F2437" s="5" t="s">
        <x:v>41</x:v>
      </x:c>
      <x:c r="G2437" s="5" t="s">
        <x:v>1629</x:v>
      </x:c>
      <x:c r="H2437" s="5" t="s">
        <x:v>58</x:v>
      </x:c>
      <x:c r="I2437" s="5" t="s">
        <x:v>176</x:v>
      </x:c>
      <x:c r="J2437" s="5" t="s">
        <x:v>93</x:v>
      </x:c>
      <x:c r="K2437" s="5" t="s">
        <x:v>86</x:v>
      </x:c>
      <x:c r="L2437" s="5" t="s">
        <x:v>47</x:v>
      </x:c>
      <x:c r="M2437" s="5" t="s">
        <x:v>69</x:v>
      </x:c>
      <x:c r="N2437" s="6">
        <x:v>6</x:v>
      </x:c>
      <x:c r="O2437" s="7">
        <x:v>35.420000000000002</x:v>
      </x:c>
      <x:c r="P2437" s="8">
        <x:v>0</x:v>
      </x:c>
      <x:c r="Q2437" s="7">
        <x:v>18.460000000000001</x:v>
      </x:c>
      <x:c r="R2437" s="7">
        <x:v>212.52000000000001</x:v>
      </x:c>
      <x:c r="S2437" s="5" t="s">
        <x:v>49</x:v>
      </x:c>
      <x:c r="T2437" s="7">
        <x:v>96483.710000000006</x:v>
      </x:c>
      <x:c r="U2437" s="6"/>
      <x:c r="V2437" s="6"/>
      <x:c r="W2437" s="5" t="s">
        <x:v>50</x:v>
      </x:c>
      <x:c r="X2437" s="5" t="s">
        <x:v>70</x:v>
      </x:c>
    </x:row>
    <x:row r="2438">
      <x:c r="A2438" s="5" t="s">
        <x:v>4106</x:v>
      </x:c>
      <x:c r="B2438" s="5">
        <x:v>45763</x:v>
      </x:c>
      <x:c r="C2438" s="5" t="s">
        <x:v>38</x:v>
      </x:c>
      <x:c r="D2438" s="5" t="s">
        <x:v>39</x:v>
      </x:c>
      <x:c r="E2438" s="5" t="s">
        <x:v>40</x:v>
      </x:c>
      <x:c r="F2438" s="5" t="s">
        <x:v>41</x:v>
      </x:c>
      <x:c r="G2438" s="5" t="s">
        <x:v>1150</x:v>
      </x:c>
      <x:c r="H2438" s="5" t="s">
        <x:v>43</x:v>
      </x:c>
      <x:c r="I2438" s="5" t="s">
        <x:v>604</x:v>
      </x:c>
      <x:c r="J2438" s="5" t="s">
        <x:v>116</x:v>
      </x:c>
      <x:c r="K2438" s="5" t="s">
        <x:v>46</x:v>
      </x:c>
      <x:c r="L2438" s="5" t="s">
        <x:v>47</x:v>
      </x:c>
      <x:c r="M2438" s="5" t="s">
        <x:v>75</x:v>
      </x:c>
      <x:c r="N2438" s="6">
        <x:v>1</x:v>
      </x:c>
      <x:c r="O2438" s="7">
        <x:v>327.86000000000001</x:v>
      </x:c>
      <x:c r="P2438" s="8">
        <x:v>0</x:v>
      </x:c>
      <x:c r="Q2438" s="7">
        <x:v>195.84</x:v>
      </x:c>
      <x:c r="R2438" s="7">
        <x:v>327.86000000000001</x:v>
      </x:c>
      <x:c r="S2438" s="5" t="s">
        <x:v>49</x:v>
      </x:c>
      <x:c r="T2438" s="7">
        <x:v>100926.48</x:v>
      </x:c>
      <x:c r="U2438" s="6"/>
      <x:c r="V2438" s="6"/>
      <x:c r="W2438" s="5" t="s">
        <x:v>50</x:v>
      </x:c>
      <x:c r="X2438" s="5" t="s">
        <x:v>80</x:v>
      </x:c>
    </x:row>
    <x:row r="2439">
      <x:c r="A2439" s="5" t="s">
        <x:v>4107</x:v>
      </x:c>
      <x:c r="B2439" s="5">
        <x:v>45295</x:v>
      </x:c>
      <x:c r="C2439" s="5" t="s">
        <x:v>100</x:v>
      </x:c>
      <x:c r="D2439" s="5" t="s">
        <x:v>101</x:v>
      </x:c>
      <x:c r="E2439" s="5" t="s">
        <x:v>90</x:v>
      </x:c>
      <x:c r="F2439" s="5" t="s">
        <x:v>102</x:v>
      </x:c>
      <x:c r="G2439" s="5" t="s">
        <x:v>3616</x:v>
      </x:c>
      <x:c r="H2439" s="5" t="s">
        <x:v>43</x:v>
      </x:c>
      <x:c r="I2439" s="5" t="s">
        <x:v>855</x:v>
      </x:c>
      <x:c r="J2439" s="5" t="s">
        <x:v>116</x:v>
      </x:c>
      <x:c r="K2439" s="5" t="s">
        <x:v>46</x:v>
      </x:c>
      <x:c r="L2439" s="5" t="s">
        <x:v>47</x:v>
      </x:c>
      <x:c r="M2439" s="5" t="s">
        <x:v>170</x:v>
      </x:c>
      <x:c r="N2439" s="6">
        <x:v>1</x:v>
      </x:c>
      <x:c r="O2439" s="7">
        <x:v>75.680000000000007</x:v>
      </x:c>
      <x:c r="P2439" s="8">
        <x:v>0</x:v>
      </x:c>
      <x:c r="Q2439" s="7">
        <x:v>50.420000000000002</x:v>
      </x:c>
      <x:c r="R2439" s="7">
        <x:v>75.680000000000007</x:v>
      </x:c>
      <x:c r="S2439" s="5" t="s">
        <x:v>49</x:v>
      </x:c>
      <x:c r="T2439" s="7">
        <x:v>99631.729999999996</x:v>
      </x:c>
      <x:c r="U2439" s="6"/>
      <x:c r="V2439" s="6"/>
      <x:c r="W2439" s="5" t="s">
        <x:v>50</x:v>
      </x:c>
      <x:c r="X2439" s="5" t="s">
        <x:v>51</x:v>
      </x:c>
    </x:row>
    <x:row r="2440">
      <x:c r="A2440" s="5" t="s">
        <x:v>4108</x:v>
      </x:c>
      <x:c r="B2440" s="5">
        <x:v>45635</x:v>
      </x:c>
      <x:c r="C2440" s="5" t="s">
        <x:v>340</x:v>
      </x:c>
      <x:c r="D2440" s="5" t="s">
        <x:v>341</x:v>
      </x:c>
      <x:c r="E2440" s="5" t="s">
        <x:v>55</x:v>
      </x:c>
      <x:c r="F2440" s="5" t="s">
        <x:v>66</x:v>
      </x:c>
      <x:c r="G2440" s="5" t="s">
        <x:v>3085</x:v>
      </x:c>
      <x:c r="H2440" s="5" t="s">
        <x:v>78</x:v>
      </x:c>
      <x:c r="I2440" s="5" t="s">
        <x:v>604</x:v>
      </x:c>
      <x:c r="J2440" s="5" t="s">
        <x:v>116</x:v>
      </x:c>
      <x:c r="K2440" s="5" t="s">
        <x:v>46</x:v>
      </x:c>
      <x:c r="L2440" s="5" t="s">
        <x:v>47</x:v>
      </x:c>
      <x:c r="M2440" s="5" t="s">
        <x:v>48</x:v>
      </x:c>
      <x:c r="N2440" s="6">
        <x:v>0</x:v>
      </x:c>
      <x:c r="O2440" s="7">
        <x:v>328.93000000000001</x:v>
      </x:c>
      <x:c r="P2440" s="8">
        <x:v>0</x:v>
      </x:c>
      <x:c r="Q2440" s="7">
        <x:v>195.84</x:v>
      </x:c>
      <x:c r="R2440" s="7">
        <x:v>0</x:v>
      </x:c>
      <x:c r="S2440" s="5" t="s">
        <x:v>49</x:v>
      </x:c>
      <x:c r="T2440" s="7">
        <x:v>91949.580000000002</x:v>
      </x:c>
      <x:c r="U2440" s="6"/>
      <x:c r="V2440" s="6"/>
      <x:c r="W2440" s="5" t="s">
        <x:v>151</x:v>
      </x:c>
      <x:c r="X2440" s="5" t="s">
        <x:v>97</x:v>
      </x:c>
    </x:row>
    <x:row r="2441">
      <x:c r="A2441" s="5" t="s">
        <x:v>4109</x:v>
      </x:c>
      <x:c r="B2441" s="5">
        <x:v>46068</x:v>
      </x:c>
      <x:c r="C2441" s="5" t="s">
        <x:v>194</x:v>
      </x:c>
      <x:c r="D2441" s="5" t="s">
        <x:v>195</x:v>
      </x:c>
      <x:c r="E2441" s="5" t="s">
        <x:v>90</x:v>
      </x:c>
      <x:c r="F2441" s="5" t="s">
        <x:v>158</x:v>
      </x:c>
      <x:c r="G2441" s="5" t="s">
        <x:v>1459</x:v>
      </x:c>
      <x:c r="H2441" s="5" t="s">
        <x:v>58</x:v>
      </x:c>
      <x:c r="I2441" s="5" t="s">
        <x:v>596</x:v>
      </x:c>
      <x:c r="J2441" s="5" t="s">
        <x:v>60</x:v>
      </x:c>
      <x:c r="K2441" s="5" t="s">
        <x:v>86</x:v>
      </x:c>
      <x:c r="L2441" s="5" t="s">
        <x:v>47</x:v>
      </x:c>
      <x:c r="M2441" s="5" t="s">
        <x:v>132</x:v>
      </x:c>
      <x:c r="N2441" s="6">
        <x:v>3</x:v>
      </x:c>
      <x:c r="O2441" s="7">
        <x:v>136.38999999999999</x:v>
      </x:c>
      <x:c r="P2441" s="8">
        <x:v>0.20000000000000001</x:v>
      </x:c>
      <x:c r="Q2441" s="7">
        <x:v>96.489999999999995</x:v>
      </x:c>
      <x:c r="R2441" s="7">
        <x:v>327.33999999999997</x:v>
      </x:c>
      <x:c r="S2441" s="5" t="s">
        <x:v>49</x:v>
      </x:c>
      <x:c r="T2441" s="7">
        <x:v>63929.110000000001</x:v>
      </x:c>
      <x:c r="U2441" s="6"/>
      <x:c r="V2441" s="6"/>
      <x:c r="W2441" s="5" t="s">
        <x:v>50</x:v>
      </x:c>
      <x:c r="X2441" s="5" t="s">
        <x:v>80</x:v>
      </x:c>
    </x:row>
    <x:row r="2442">
      <x:c r="A2442" s="5" t="s">
        <x:v>4110</x:v>
      </x:c>
      <x:c r="B2442" s="5">
        <x:v>45982</x:v>
      </x:c>
      <x:c r="C2442" s="5" t="s">
        <x:v>38</x:v>
      </x:c>
      <x:c r="D2442" s="5" t="s">
        <x:v>39</x:v>
      </x:c>
      <x:c r="E2442" s="5" t="s">
        <x:v>40</x:v>
      </x:c>
      <x:c r="F2442" s="5" t="s">
        <x:v>41</x:v>
      </x:c>
      <x:c r="G2442" s="5" t="s">
        <x:v>2214</x:v>
      </x:c>
      <x:c r="H2442" s="5" t="s">
        <x:v>78</x:v>
      </x:c>
      <x:c r="I2442" s="5" t="s">
        <x:v>105</x:v>
      </x:c>
      <x:c r="J2442" s="5" t="s">
        <x:v>74</x:v>
      </x:c>
      <x:c r="K2442" s="5" t="s">
        <x:v>86</x:v>
      </x:c>
      <x:c r="L2442" s="5" t="s">
        <x:v>94</x:v>
      </x:c>
      <x:c r="M2442" s="5" t="s">
        <x:v>204</x:v>
      </x:c>
      <x:c r="N2442" s="6">
        <x:v>2</x:v>
      </x:c>
      <x:c r="O2442" s="7">
        <x:v>83.849999999999994</x:v>
      </x:c>
      <x:c r="P2442" s="8">
        <x:v>0</x:v>
      </x:c>
      <x:c r="Q2442" s="7">
        <x:v>56.020000000000003</x:v>
      </x:c>
      <x:c r="R2442" s="7">
        <x:v>167.69999999999999</x:v>
      </x:c>
      <x:c r="S2442" s="5" t="s">
        <x:v>49</x:v>
      </x:c>
      <x:c r="T2442" s="7">
        <x:v>73189.039999999994</x:v>
      </x:c>
      <x:c r="U2442" s="6">
        <x:v>62</x:v>
      </x:c>
      <x:c r="V2442" s="6">
        <x:v>18</x:v>
      </x:c>
      <x:c r="W2442" s="5" t="s">
        <x:v>50</x:v>
      </x:c>
      <x:c r="X2442" s="5" t="s">
        <x:v>80</x:v>
      </x:c>
    </x:row>
    <x:row r="2443">
      <x:c r="A2443" s="5" t="s">
        <x:v>4111</x:v>
      </x:c>
      <x:c r="B2443" s="5">
        <x:v>45863</x:v>
      </x:c>
      <x:c r="C2443" s="5" t="s">
        <x:v>53</x:v>
      </x:c>
      <x:c r="D2443" s="5" t="s">
        <x:v>54</x:v>
      </x:c>
      <x:c r="E2443" s="5" t="s">
        <x:v>55</x:v>
      </x:c>
      <x:c r="F2443" s="5" t="s">
        <x:v>56</x:v>
      </x:c>
      <x:c r="G2443" s="5" t="s">
        <x:v>1983</x:v>
      </x:c>
      <x:c r="H2443" s="5" t="s">
        <x:v>104</x:v>
      </x:c>
      <x:c r="I2443" s="5" t="s">
        <x:v>176</x:v>
      </x:c>
      <x:c r="J2443" s="5" t="s">
        <x:v>93</x:v>
      </x:c>
      <x:c r="K2443" s="5" t="s">
        <x:v>86</x:v>
      </x:c>
      <x:c r="L2443" s="5" t="s">
        <x:v>16</x:v>
      </x:c>
      <x:c r="M2443" s="5" t="s">
        <x:v>471</x:v>
      </x:c>
      <x:c r="N2443" s="6">
        <x:v>1</x:v>
      </x:c>
      <x:c r="O2443" s="7">
        <x:v>34.770000000000003</x:v>
      </x:c>
      <x:c r="P2443" s="8">
        <x:v>0.10000000000000001</x:v>
      </x:c>
      <x:c r="Q2443" s="7">
        <x:v>18.460000000000001</x:v>
      </x:c>
      <x:c r="R2443" s="7">
        <x:v>31.289999999999999</x:v>
      </x:c>
      <x:c r="S2443" s="5" t="s">
        <x:v>49</x:v>
      </x:c>
      <x:c r="T2443" s="7">
        <x:v>164465.29000000001</x:v>
      </x:c>
      <x:c r="U2443" s="6"/>
      <x:c r="V2443" s="6"/>
      <x:c r="W2443" s="5" t="s">
        <x:v>50</x:v>
      </x:c>
      <x:c r="X2443" s="5" t="s">
        <x:v>51</x:v>
      </x:c>
    </x:row>
    <x:row r="2444">
      <x:c r="A2444" s="5" t="s">
        <x:v>4112</x:v>
      </x:c>
      <x:c r="B2444" s="5">
        <x:v>45841</x:v>
      </x:c>
      <x:c r="C2444" s="5" t="s">
        <x:v>82</x:v>
      </x:c>
      <x:c r="D2444" s="5" t="s">
        <x:v>83</x:v>
      </x:c>
      <x:c r="E2444" s="5" t="s">
        <x:v>40</x:v>
      </x:c>
      <x:c r="F2444" s="5" t="s">
        <x:v>56</x:v>
      </x:c>
      <x:c r="G2444" s="5" t="s">
        <x:v>3664</x:v>
      </x:c>
      <x:c r="H2444" s="5" t="s">
        <x:v>43</x:v>
      </x:c>
      <x:c r="I2444" s="5" t="s">
        <x:v>335</x:v>
      </x:c>
      <x:c r="J2444" s="5" t="s">
        <x:v>93</x:v>
      </x:c>
      <x:c r="K2444" s="5" t="s">
        <x:v>86</x:v>
      </x:c>
      <x:c r="L2444" s="5" t="s">
        <x:v>16</x:v>
      </x:c>
      <x:c r="M2444" s="5" t="s">
        <x:v>329</x:v>
      </x:c>
      <x:c r="N2444" s="6">
        <x:v>-1</x:v>
      </x:c>
      <x:c r="O2444" s="7">
        <x:v>28.629999999999999</x:v>
      </x:c>
      <x:c r="P2444" s="8">
        <x:v>0.10000000000000001</x:v>
      </x:c>
      <x:c r="Q2444" s="7">
        <x:v>20.899999999999999</x:v>
      </x:c>
      <x:c r="R2444" s="7">
        <x:v>-25.77</x:v>
      </x:c>
      <x:c r="S2444" s="5" t="s">
        <x:v>49</x:v>
      </x:c>
      <x:c r="T2444" s="7">
        <x:v>164465.29000000001</x:v>
      </x:c>
      <x:c r="U2444" s="6"/>
      <x:c r="V2444" s="6"/>
      <x:c r="W2444" s="5" t="s">
        <x:v>96</x:v>
      </x:c>
      <x:c r="X2444" s="5" t="s">
        <x:v>70</x:v>
      </x:c>
    </x:row>
    <x:row r="2445">
      <x:c r="A2445" s="5" t="s">
        <x:v>4113</x:v>
      </x:c>
      <x:c r="B2445" s="5">
        <x:v>45940</x:v>
      </x:c>
      <x:c r="C2445" s="5" t="s">
        <x:v>108</x:v>
      </x:c>
      <x:c r="D2445" s="5" t="s">
        <x:v>109</x:v>
      </x:c>
      <x:c r="E2445" s="5" t="s">
        <x:v>90</x:v>
      </x:c>
      <x:c r="F2445" s="5" t="s">
        <x:v>102</x:v>
      </x:c>
      <x:c r="G2445" s="5" t="s">
        <x:v>4114</x:v>
      </x:c>
      <x:c r="H2445" s="5" t="s">
        <x:v>58</x:v>
      </x:c>
      <x:c r="I2445" s="5" t="s">
        <x:v>111</x:v>
      </x:c>
      <x:c r="J2445" s="5" t="s">
        <x:v>74</x:v>
      </x:c>
      <x:c r="K2445" s="5" t="s">
        <x:v>86</x:v>
      </x:c>
      <x:c r="L2445" s="5" t="s">
        <x:v>94</x:v>
      </x:c>
      <x:c r="M2445" s="5" t="s">
        <x:v>281</x:v>
      </x:c>
      <x:c r="N2445" s="6">
        <x:v>2</x:v>
      </x:c>
      <x:c r="O2445" s="7">
        <x:v>64.060000000000002</x:v>
      </x:c>
      <x:c r="P2445" s="8">
        <x:v>0.20000000000000001</x:v>
      </x:c>
      <x:c r="Q2445" s="7">
        <x:v>46.899999999999999</x:v>
      </x:c>
      <x:c r="R2445" s="7">
        <x:v>102.5</x:v>
      </x:c>
      <x:c r="S2445" s="5" t="s">
        <x:v>49</x:v>
      </x:c>
      <x:c r="T2445" s="7">
        <x:v>90215.690000000002</x:v>
      </x:c>
      <x:c r="U2445" s="6"/>
      <x:c r="V2445" s="6"/>
      <x:c r="W2445" s="5" t="s">
        <x:v>50</x:v>
      </x:c>
      <x:c r="X2445" s="5" t="s">
        <x:v>51</x:v>
      </x:c>
    </x:row>
    <x:row r="2446">
      <x:c r="A2446" s="5" t="s">
        <x:v>4115</x:v>
      </x:c>
      <x:c r="B2446" s="5">
        <x:v>46044</x:v>
      </x:c>
      <x:c r="C2446" s="5" t="s">
        <x:v>82</x:v>
      </x:c>
      <x:c r="D2446" s="5" t="s">
        <x:v>83</x:v>
      </x:c>
      <x:c r="E2446" s="5" t="s">
        <x:v>40</x:v>
      </x:c>
      <x:c r="F2446" s="5" t="s">
        <x:v>56</x:v>
      </x:c>
      <x:c r="G2446" s="5" t="s">
        <x:v>1439</x:v>
      </x:c>
      <x:c r="H2446" s="5" t="s">
        <x:v>78</x:v>
      </x:c>
      <x:c r="I2446" s="5" t="s">
        <x:v>395</x:v>
      </x:c>
      <x:c r="J2446" s="5" t="s">
        <x:v>74</x:v>
      </x:c>
      <x:c r="K2446" s="5" t="s">
        <x:v>86</x:v>
      </x:c>
      <x:c r="L2446" s="5" t="s">
        <x:v>94</x:v>
      </x:c>
      <x:c r="M2446" s="5" t="s">
        <x:v>62</x:v>
      </x:c>
      <x:c r="N2446" s="6">
        <x:v>1</x:v>
      </x:c>
      <x:c r="O2446" s="7">
        <x:v>77.019999999999996</x:v>
      </x:c>
      <x:c r="P2446" s="8">
        <x:v>0.25</x:v>
      </x:c>
      <x:c r="Q2446" s="7">
        <x:v>37.950000000000003</x:v>
      </x:c>
      <x:c r="R2446" s="7">
        <x:v>8.3000000000000007</x:v>
      </x:c>
      <x:c r="S2446" s="5" t="s">
        <x:v>479</x:v>
      </x:c>
      <x:c r="T2446" s="7">
        <x:v>97040.899999999994</x:v>
      </x:c>
      <x:c r="U2446" s="6">
        <x:v>0</x:v>
      </x:c>
      <x:c r="V2446" s="6">
        <x:v>7</x:v>
      </x:c>
      <x:c r="W2446" s="5" t="s">
        <x:v>50</x:v>
      </x:c>
      <x:c r="X2446" s="5" t="s">
        <x:v>51</x:v>
      </x:c>
    </x:row>
    <x:row r="2447">
      <x:c r="A2447" s="5" t="s">
        <x:v>4116</x:v>
      </x:c>
      <x:c r="B2447" s="5">
        <x:v>45911</x:v>
      </x:c>
      <x:c r="C2447" s="5" t="s">
        <x:v>144</x:v>
      </x:c>
      <x:c r="D2447" s="5" t="s">
        <x:v>145</x:v>
      </x:c>
      <x:c r="E2447" s="5" t="s">
        <x:v>55</x:v>
      </x:c>
      <x:c r="F2447" s="5" t="s">
        <x:v>66</x:v>
      </x:c>
      <x:c r="G2447" s="5" t="s">
        <x:v>4117</x:v>
      </x:c>
      <x:c r="H2447" s="5" t="s">
        <x:v>58</x:v>
      </x:c>
      <x:c r="I2447" s="5" t="s">
        <x:v>210</x:v>
      </x:c>
      <x:c r="J2447" s="5" t="s">
        <x:v>116</x:v>
      </x:c>
      <x:c r="K2447" s="5" t="s">
        <x:v>61</x:v>
      </x:c>
      <x:c r="L2447" s="5" t="s">
        <x:v>94</x:v>
      </x:c>
      <x:c r="M2447" s="5" t="s">
        <x:v>211</x:v>
      </x:c>
      <x:c r="N2447" s="6">
        <x:v>-3</x:v>
      </x:c>
      <x:c r="O2447" s="7">
        <x:v>393.68000000000001</x:v>
      </x:c>
      <x:c r="P2447" s="8">
        <x:v>0.10000000000000001</x:v>
      </x:c>
      <x:c r="Q2447" s="7">
        <x:v>229.88999999999999</x:v>
      </x:c>
      <x:c r="R2447" s="7">
        <x:v>-1062.9400000000001</x:v>
      </x:c>
      <x:c r="S2447" s="5" t="s">
        <x:v>49</x:v>
      </x:c>
      <x:c r="T2447" s="7">
        <x:v>60458.129999999997</x:v>
      </x:c>
      <x:c r="U2447" s="6"/>
      <x:c r="V2447" s="6"/>
      <x:c r="W2447" s="5" t="s">
        <x:v>96</x:v>
      </x:c>
      <x:c r="X2447" s="5" t="s">
        <x:v>80</x:v>
      </x:c>
    </x:row>
    <x:row r="2448">
      <x:c r="A2448" s="5" t="s">
        <x:v>4118</x:v>
      </x:c>
      <x:c r="B2448" s="5">
        <x:v>46057</x:v>
      </x:c>
      <x:c r="C2448" s="5" t="s">
        <x:v>88</x:v>
      </x:c>
      <x:c r="D2448" s="5" t="s">
        <x:v>89</x:v>
      </x:c>
      <x:c r="E2448" s="5" t="s">
        <x:v>90</x:v>
      </x:c>
      <x:c r="F2448" s="5" t="s">
        <x:v>56</x:v>
      </x:c>
      <x:c r="G2448" s="5" t="s">
        <x:v>3440</x:v>
      </x:c>
      <x:c r="H2448" s="5" t="s">
        <x:v>43</x:v>
      </x:c>
      <x:c r="I2448" s="5" t="s">
        <x:v>819</x:v>
      </x:c>
      <x:c r="J2448" s="5" t="s">
        <x:v>93</x:v>
      </x:c>
      <x:c r="K2448" s="5" t="s">
        <x:v>61</x:v>
      </x:c>
      <x:c r="L2448" s="5" t="s">
        <x:v>16</x:v>
      </x:c>
      <x:c r="M2448" s="5" t="s">
        <x:v>142</x:v>
      </x:c>
      <x:c r="N2448" s="6">
        <x:v>1</x:v>
      </x:c>
      <x:c r="O2448" s="7">
        <x:v>29.600000000000001</x:v>
      </x:c>
      <x:c r="P2448" s="8">
        <x:v>0.20000000000000001</x:v>
      </x:c>
      <x:c r="Q2448" s="7">
        <x:v>20.370000000000001</x:v>
      </x:c>
      <x:c r="R2448" s="7">
        <x:v>23.68</x:v>
      </x:c>
      <x:c r="S2448" s="5" t="s">
        <x:v>49</x:v>
      </x:c>
      <x:c r="T2448" s="7">
        <x:v>135051.45000000001</x:v>
      </x:c>
      <x:c r="U2448" s="6"/>
      <x:c r="V2448" s="6"/>
      <x:c r="W2448" s="5" t="s">
        <x:v>50</x:v>
      </x:c>
      <x:c r="X2448" s="5" t="s">
        <x:v>80</x:v>
      </x:c>
    </x:row>
    <x:row r="2449">
      <x:c r="A2449" s="5" t="s">
        <x:v>4119</x:v>
      </x:c>
      <x:c r="B2449" s="5">
        <x:v>45305</x:v>
      </x:c>
      <x:c r="C2449" s="5" t="s">
        <x:v>194</x:v>
      </x:c>
      <x:c r="D2449" s="5" t="s">
        <x:v>195</x:v>
      </x:c>
      <x:c r="E2449" s="5" t="s">
        <x:v>90</x:v>
      </x:c>
      <x:c r="F2449" s="5" t="s">
        <x:v>158</x:v>
      </x:c>
      <x:c r="G2449" s="5" t="s">
        <x:v>2777</x:v>
      </x:c>
      <x:c r="H2449" s="5" t="s">
        <x:v>43</x:v>
      </x:c>
      <x:c r="I2449" s="5" t="s">
        <x:v>1109</x:v>
      </x:c>
      <x:c r="J2449" s="5" t="s">
        <x:v>93</x:v>
      </x:c>
      <x:c r="K2449" s="5" t="s">
        <x:v>61</x:v>
      </x:c>
      <x:c r="L2449" s="5" t="s">
        <x:v>16</x:v>
      </x:c>
      <x:c r="M2449" s="5" t="s">
        <x:v>424</x:v>
      </x:c>
      <x:c r="N2449" s="6">
        <x:v>0</x:v>
      </x:c>
      <x:c r="O2449" s="7">
        <x:v>28.289999999999999</x:v>
      </x:c>
      <x:c r="P2449" s="8">
        <x:v>0.25</x:v>
      </x:c>
      <x:c r="Q2449" s="7">
        <x:v>14.08</x:v>
      </x:c>
      <x:c r="R2449" s="7">
        <x:v>0</x:v>
      </x:c>
      <x:c r="S2449" s="5" t="s">
        <x:v>49</x:v>
      </x:c>
      <x:c r="T2449" s="7">
        <x:v>199118.41</x:v>
      </x:c>
      <x:c r="U2449" s="6"/>
      <x:c r="V2449" s="6"/>
      <x:c r="W2449" s="5" t="s">
        <x:v>151</x:v>
      </x:c>
      <x:c r="X2449" s="5" t="s">
        <x:v>70</x:v>
      </x:c>
    </x:row>
    <x:row r="2450">
      <x:c r="A2450" s="5" t="s">
        <x:v>4120</x:v>
      </x:c>
      <x:c r="B2450" s="5">
        <x:v>45457</x:v>
      </x:c>
      <x:c r="C2450" s="5" t="s">
        <x:v>340</x:v>
      </x:c>
      <x:c r="D2450" s="5" t="s">
        <x:v>341</x:v>
      </x:c>
      <x:c r="E2450" s="5" t="s">
        <x:v>55</x:v>
      </x:c>
      <x:c r="F2450" s="5" t="s">
        <x:v>66</x:v>
      </x:c>
      <x:c r="G2450" s="5" t="s">
        <x:v>3417</x:v>
      </x:c>
      <x:c r="H2450" s="5" t="s">
        <x:v>43</x:v>
      </x:c>
      <x:c r="I2450" s="5" t="s">
        <x:v>933</x:v>
      </x:c>
      <x:c r="J2450" s="5" t="s">
        <x:v>116</x:v>
      </x:c>
      <x:c r="K2450" s="5" t="s">
        <x:v>117</x:v>
      </x:c>
      <x:c r="L2450" s="5" t="s">
        <x:v>47</x:v>
      </x:c>
      <x:c r="M2450" s="5" t="s">
        <x:v>275</x:v>
      </x:c>
      <x:c r="N2450" s="6">
        <x:v>1</x:v>
      </x:c>
      <x:c r="O2450" s="7">
        <x:v>293.16000000000003</x:v>
      </x:c>
      <x:c r="P2450" s="8">
        <x:v>0.20000000000000001</x:v>
      </x:c>
      <x:c r="Q2450" s="7">
        <x:v>218.34</x:v>
      </x:c>
      <x:c r="R2450" s="7">
        <x:v>234.53</x:v>
      </x:c>
      <x:c r="S2450" s="5" t="s">
        <x:v>49</x:v>
      </x:c>
      <x:c r="T2450" s="7">
        <x:v>95790.860000000001</x:v>
      </x:c>
      <x:c r="U2450" s="6"/>
      <x:c r="V2450" s="6"/>
      <x:c r="W2450" s="5" t="s">
        <x:v>50</x:v>
      </x:c>
      <x:c r="X2450" s="5" t="s">
        <x:v>51</x:v>
      </x:c>
    </x:row>
    <x:row r="2451">
      <x:c r="A2451" s="5" t="s">
        <x:v>4121</x:v>
      </x:c>
      <x:c r="B2451" s="5">
        <x:v>46137</x:v>
      </x:c>
      <x:c r="C2451" s="5" t="s">
        <x:v>127</x:v>
      </x:c>
      <x:c r="D2451" s="5" t="s">
        <x:v>128</x:v>
      </x:c>
      <x:c r="E2451" s="5" t="s">
        <x:v>55</x:v>
      </x:c>
      <x:c r="F2451" s="5" t="s">
        <x:v>41</x:v>
      </x:c>
      <x:c r="G2451" s="5" t="s">
        <x:v>4122</x:v>
      </x:c>
      <x:c r="H2451" s="5" t="s">
        <x:v>58</x:v>
      </x:c>
      <x:c r="I2451" s="5" t="s">
        <x:v>253</x:v>
      </x:c>
      <x:c r="J2451" s="5" t="s">
        <x:v>116</x:v>
      </x:c>
      <x:c r="K2451" s="5" t="s">
        <x:v>46</x:v>
      </x:c>
      <x:c r="L2451" s="5" t="s">
        <x:v>16</x:v>
      </x:c>
      <x:c r="M2451" s="5" t="s">
        <x:v>281</x:v>
      </x:c>
      <x:c r="N2451" s="6">
        <x:v>5</x:v>
      </x:c>
      <x:c r="O2451" s="7">
        <x:v>239.78999999999999</x:v>
      </x:c>
      <x:c r="P2451" s="8">
        <x:v>0</x:v>
      </x:c>
      <x:c r="Q2451" s="7">
        <x:v>123.59999999999999</x:v>
      </x:c>
      <x:c r="R2451" s="7">
        <x:v>1198.95</x:v>
      </x:c>
      <x:c r="S2451" s="5" t="s">
        <x:v>49</x:v>
      </x:c>
      <x:c r="T2451" s="7">
        <x:v>174619.63</x:v>
      </x:c>
      <x:c r="U2451" s="6"/>
      <x:c r="V2451" s="6"/>
      <x:c r="W2451" s="5" t="s">
        <x:v>50</x:v>
      </x:c>
      <x:c r="X2451" s="5" t="s">
        <x:v>97</x:v>
      </x:c>
    </x:row>
    <x:row r="2452">
      <x:c r="A2452" s="5" t="s">
        <x:v>4123</x:v>
      </x:c>
      <x:c r="B2452" s="5">
        <x:v>45678</x:v>
      </x:c>
      <x:c r="C2452" s="5" t="s">
        <x:v>200</x:v>
      </x:c>
      <x:c r="D2452" s="5" t="s">
        <x:v>201</x:v>
      </x:c>
      <x:c r="E2452" s="5" t="s">
        <x:v>40</x:v>
      </x:c>
      <x:c r="F2452" s="5" t="s">
        <x:v>158</x:v>
      </x:c>
      <x:c r="G2452" s="5" t="s">
        <x:v>238</x:v>
      </x:c>
      <x:c r="H2452" s="5" t="s">
        <x:v>104</x:v>
      </x:c>
      <x:c r="I2452" s="5" t="s">
        <x:v>687</x:v>
      </x:c>
      <x:c r="J2452" s="5" t="s">
        <x:v>93</x:v>
      </x:c>
      <x:c r="K2452" s="5" t="s">
        <x:v>117</x:v>
      </x:c>
      <x:c r="L2452" s="5" t="s">
        <x:v>16</x:v>
      </x:c>
      <x:c r="M2452" s="5" t="s">
        <x:v>376</x:v>
      </x:c>
      <x:c r="N2452" s="6">
        <x:v>4</x:v>
      </x:c>
      <x:c r="O2452" s="7">
        <x:v>48.159999999999997</x:v>
      </x:c>
      <x:c r="P2452" s="8">
        <x:v>0</x:v>
      </x:c>
      <x:c r="Q2452" s="7">
        <x:v>36.490000000000002</x:v>
      </x:c>
      <x:c r="R2452" s="7">
        <x:v>192.63999999999999</x:v>
      </x:c>
      <x:c r="S2452" s="5" t="s">
        <x:v>49</x:v>
      </x:c>
      <x:c r="T2452" s="7">
        <x:v>178667.19</x:v>
      </x:c>
      <x:c r="U2452" s="6"/>
      <x:c r="V2452" s="6"/>
      <x:c r="W2452" s="5" t="s">
        <x:v>50</x:v>
      </x:c>
      <x:c r="X2452" s="5" t="s">
        <x:v>51</x:v>
      </x:c>
    </x:row>
    <x:row r="2453">
      <x:c r="A2453" s="5" t="s">
        <x:v>4124</x:v>
      </x:c>
      <x:c r="B2453" s="5">
        <x:v>46125</x:v>
      </x:c>
      <x:c r="C2453" s="5" t="s">
        <x:v>340</x:v>
      </x:c>
      <x:c r="D2453" s="5" t="s">
        <x:v>341</x:v>
      </x:c>
      <x:c r="E2453" s="5" t="s">
        <x:v>55</x:v>
      </x:c>
      <x:c r="F2453" s="5" t="s">
        <x:v>66</x:v>
      </x:c>
      <x:c r="G2453" s="5" t="s">
        <x:v>2060</x:v>
      </x:c>
      <x:c r="H2453" s="5" t="s">
        <x:v>58</x:v>
      </x:c>
      <x:c r="I2453" s="5" t="s">
        <x:v>509</x:v>
      </x:c>
      <x:c r="J2453" s="5" t="s">
        <x:v>45</x:v>
      </x:c>
      <x:c r="K2453" s="5" t="s">
        <x:v>61</x:v>
      </x:c>
      <x:c r="L2453" s="5" t="s">
        <x:v>16</x:v>
      </x:c>
      <x:c r="M2453" s="5" t="s">
        <x:v>154</x:v>
      </x:c>
      <x:c r="N2453" s="6">
        <x:v>1</x:v>
      </x:c>
      <x:c r="O2453" s="7">
        <x:v>655.37</x:v>
      </x:c>
      <x:c r="P2453" s="8">
        <x:v>0.14999999999999999</x:v>
      </x:c>
      <x:c r="Q2453" s="7">
        <x:v>337.99000000000001</x:v>
      </x:c>
      <x:c r="R2453" s="7">
        <x:v>557.05999999999995</x:v>
      </x:c>
      <x:c r="S2453" s="5" t="s">
        <x:v>49</x:v>
      </x:c>
      <x:c r="T2453" s="7">
        <x:v>167891.14000000001</x:v>
      </x:c>
      <x:c r="U2453" s="6"/>
      <x:c r="V2453" s="6"/>
      <x:c r="W2453" s="5" t="s">
        <x:v>50</x:v>
      </x:c>
      <x:c r="X2453" s="5" t="s">
        <x:v>51</x:v>
      </x:c>
    </x:row>
    <x:row r="2454">
      <x:c r="A2454" s="5" t="s">
        <x:v>4125</x:v>
      </x:c>
      <x:c r="B2454" s="5">
        <x:v>45977</x:v>
      </x:c>
      <x:c r="C2454" s="5" t="s">
        <x:v>88</x:v>
      </x:c>
      <x:c r="D2454" s="5" t="s">
        <x:v>89</x:v>
      </x:c>
      <x:c r="E2454" s="5" t="s">
        <x:v>90</x:v>
      </x:c>
      <x:c r="F2454" s="5" t="s">
        <x:v>56</x:v>
      </x:c>
      <x:c r="G2454" s="5" t="s">
        <x:v>4126</x:v>
      </x:c>
      <x:c r="H2454" s="5" t="s">
        <x:v>78</x:v>
      </x:c>
      <x:c r="I2454" s="5" t="s">
        <x:v>437</x:v>
      </x:c>
      <x:c r="J2454" s="5" t="s">
        <x:v>60</x:v>
      </x:c>
      <x:c r="K2454" s="5" t="s">
        <x:v>46</x:v>
      </x:c>
      <x:c r="L2454" s="5" t="s">
        <x:v>16</x:v>
      </x:c>
      <x:c r="M2454" s="5" t="s">
        <x:v>189</x:v>
      </x:c>
      <x:c r="N2454" s="6">
        <x:v>2</x:v>
      </x:c>
      <x:c r="O2454" s="7">
        <x:v>82.040000000000006</x:v>
      </x:c>
      <x:c r="P2454" s="8">
        <x:v>0.14999999999999999</x:v>
      </x:c>
      <x:c r="Q2454" s="7">
        <x:v>45.32</x:v>
      </x:c>
      <x:c r="R2454" s="7">
        <x:v>139.47</x:v>
      </x:c>
      <x:c r="S2454" s="5" t="s">
        <x:v>49</x:v>
      </x:c>
      <x:c r="T2454" s="7">
        <x:v>167552.32999999999</x:v>
      </x:c>
      <x:c r="U2454" s="6"/>
      <x:c r="V2454" s="6"/>
      <x:c r="W2454" s="5" t="s">
        <x:v>50</x:v>
      </x:c>
      <x:c r="X2454" s="5" t="s">
        <x:v>70</x:v>
      </x:c>
    </x:row>
    <x:row r="2455">
      <x:c r="A2455" s="5" t="s">
        <x:v>4127</x:v>
      </x:c>
      <x:c r="B2455" s="5">
        <x:v>45694</x:v>
      </x:c>
      <x:c r="C2455" s="5" t="s">
        <x:v>138</x:v>
      </x:c>
      <x:c r="D2455" s="5" t="s">
        <x:v>139</x:v>
      </x:c>
      <x:c r="E2455" s="5" t="s">
        <x:v>90</x:v>
      </x:c>
      <x:c r="F2455" s="5" t="s">
        <x:v>41</x:v>
      </x:c>
      <x:c r="G2455" s="5" t="s">
        <x:v>1815</x:v>
      </x:c>
      <x:c r="H2455" s="5" t="s">
        <x:v>104</x:v>
      </x:c>
      <x:c r="I2455" s="5" t="s">
        <x:v>488</x:v>
      </x:c>
      <x:c r="J2455" s="5" t="s">
        <x:v>74</x:v>
      </x:c>
      <x:c r="K2455" s="5" t="s">
        <x:v>117</x:v>
      </x:c>
      <x:c r="L2455" s="5" t="s">
        <x:v>131</x:v>
      </x:c>
      <x:c r="M2455" s="5" t="s">
        <x:v>489</x:v>
      </x:c>
      <x:c r="N2455" s="6">
        <x:v>1</x:v>
      </x:c>
      <x:c r="O2455" s="7">
        <x:v>54.75</x:v>
      </x:c>
      <x:c r="P2455" s="8">
        <x:v>0</x:v>
      </x:c>
      <x:c r="Q2455" s="7">
        <x:v>27.350000000000001</x:v>
      </x:c>
      <x:c r="R2455" s="7">
        <x:v>54.75</x:v>
      </x:c>
      <x:c r="S2455" s="5" t="s">
        <x:v>49</x:v>
      </x:c>
      <x:c r="T2455" s="7">
        <x:v>92050.990000000005</x:v>
      </x:c>
      <x:c r="U2455" s="6"/>
      <x:c r="V2455" s="6"/>
      <x:c r="W2455" s="5" t="s">
        <x:v>50</x:v>
      </x:c>
      <x:c r="X2455" s="5" t="s">
        <x:v>70</x:v>
      </x:c>
    </x:row>
    <x:row r="2456">
      <x:c r="A2456" s="5" t="s">
        <x:v>4128</x:v>
      </x:c>
      <x:c r="B2456" s="5">
        <x:v>45961</x:v>
      </x:c>
      <x:c r="C2456" s="5" t="s">
        <x:v>216</x:v>
      </x:c>
      <x:c r="D2456" s="5" t="s">
        <x:v>217</x:v>
      </x:c>
      <x:c r="E2456" s="5" t="s">
        <x:v>40</x:v>
      </x:c>
      <x:c r="F2456" s="5" t="s">
        <x:v>102</x:v>
      </x:c>
      <x:c r="G2456" s="5" t="s">
        <x:v>2859</x:v>
      </x:c>
      <x:c r="H2456" s="5" t="s">
        <x:v>58</x:v>
      </x:c>
      <x:c r="I2456" s="5" t="s">
        <x:v>395</x:v>
      </x:c>
      <x:c r="J2456" s="5" t="s">
        <x:v>74</x:v>
      </x:c>
      <x:c r="K2456" s="5" t="s">
        <x:v>86</x:v>
      </x:c>
      <x:c r="L2456" s="5" t="s">
        <x:v>16</x:v>
      </x:c>
      <x:c r="M2456" s="5" t="s">
        <x:v>211</x:v>
      </x:c>
      <x:c r="N2456" s="6">
        <x:v>1</x:v>
      </x:c>
      <x:c r="O2456" s="7">
        <x:v>75.010000000000005</x:v>
      </x:c>
      <x:c r="P2456" s="8">
        <x:v>0.14999999999999999</x:v>
      </x:c>
      <x:c r="Q2456" s="7">
        <x:v>37.950000000000003</x:v>
      </x:c>
      <x:c r="R2456" s="7">
        <x:v>63.759999999999998</x:v>
      </x:c>
      <x:c r="S2456" s="5" t="s">
        <x:v>49</x:v>
      </x:c>
      <x:c r="T2456" s="7">
        <x:v>161606.01000000001</x:v>
      </x:c>
      <x:c r="U2456" s="6"/>
      <x:c r="V2456" s="6"/>
      <x:c r="W2456" s="5" t="s">
        <x:v>50</x:v>
      </x:c>
      <x:c r="X2456" s="5" t="s">
        <x:v>51</x:v>
      </x:c>
    </x:row>
    <x:row r="2457">
      <x:c r="A2457" s="5" t="s">
        <x:v>4129</x:v>
      </x:c>
      <x:c r="B2457" s="5">
        <x:v>45800</x:v>
      </x:c>
      <x:c r="C2457" s="5" t="s">
        <x:v>185</x:v>
      </x:c>
      <x:c r="D2457" s="5" t="s">
        <x:v>186</x:v>
      </x:c>
      <x:c r="E2457" s="5" t="s">
        <x:v>90</x:v>
      </x:c>
      <x:c r="F2457" s="5" t="s">
        <x:v>41</x:v>
      </x:c>
      <x:c r="G2457" s="5" t="s">
        <x:v>2139</x:v>
      </x:c>
      <x:c r="H2457" s="5" t="s">
        <x:v>58</x:v>
      </x:c>
      <x:c r="I2457" s="5" t="s">
        <x:v>261</x:v>
      </x:c>
      <x:c r="J2457" s="5" t="s">
        <x:v>116</x:v>
      </x:c>
      <x:c r="K2457" s="5" t="s">
        <x:v>61</x:v>
      </x:c>
      <x:c r="L2457" s="5" t="s">
        <x:v>131</x:v>
      </x:c>
      <x:c r="M2457" s="5" t="s">
        <x:v>112</x:v>
      </x:c>
      <x:c r="N2457" s="6">
        <x:v>2</x:v>
      </x:c>
      <x:c r="O2457" s="7">
        <x:v>189.56999999999999</x:v>
      </x:c>
      <x:c r="P2457" s="8">
        <x:v>0.20000000000000001</x:v>
      </x:c>
      <x:c r="Q2457" s="7">
        <x:v>98.629999999999995</x:v>
      </x:c>
      <x:c r="R2457" s="7">
        <x:v>303.31</x:v>
      </x:c>
      <x:c r="S2457" s="5" t="s">
        <x:v>49</x:v>
      </x:c>
      <x:c r="T2457" s="7">
        <x:v>64877.239999999998</x:v>
      </x:c>
      <x:c r="U2457" s="6"/>
      <x:c r="V2457" s="6"/>
      <x:c r="W2457" s="5" t="s">
        <x:v>50</x:v>
      </x:c>
      <x:c r="X2457" s="5" t="s">
        <x:v>70</x:v>
      </x:c>
    </x:row>
    <x:row r="2458">
      <x:c r="A2458" s="5" t="s">
        <x:v>4130</x:v>
      </x:c>
      <x:c r="B2458" s="5">
        <x:v>45975</x:v>
      </x:c>
      <x:c r="C2458" s="5" t="s">
        <x:v>185</x:v>
      </x:c>
      <x:c r="D2458" s="5" t="s">
        <x:v>186</x:v>
      </x:c>
      <x:c r="E2458" s="5" t="s">
        <x:v>90</x:v>
      </x:c>
      <x:c r="F2458" s="5" t="s">
        <x:v>41</x:v>
      </x:c>
      <x:c r="G2458" s="5" t="s">
        <x:v>4131</x:v>
      </x:c>
      <x:c r="H2458" s="5" t="s">
        <x:v>58</x:v>
      </x:c>
      <x:c r="I2458" s="5" t="s">
        <x:v>288</x:v>
      </x:c>
      <x:c r="J2458" s="5" t="s">
        <x:v>116</x:v>
      </x:c>
      <x:c r="K2458" s="5" t="s">
        <x:v>46</x:v>
      </x:c>
      <x:c r="L2458" s="5" t="s">
        <x:v>47</x:v>
      </x:c>
      <x:c r="M2458" s="5" t="s">
        <x:v>384</x:v>
      </x:c>
      <x:c r="N2458" s="6">
        <x:v>2</x:v>
      </x:c>
      <x:c r="O2458" s="7">
        <x:v>109.23999999999999</x:v>
      </x:c>
      <x:c r="P2458" s="8">
        <x:v>5.0000000000000003e-002</x:v>
      </x:c>
      <x:c r="Q2458" s="7">
        <x:v>77.019999999999996</x:v>
      </x:c>
      <x:c r="R2458" s="7">
        <x:v>207.56</x:v>
      </x:c>
      <x:c r="S2458" s="5" t="s">
        <x:v>49</x:v>
      </x:c>
      <x:c r="T2458" s="7">
        <x:v>79999.580000000002</x:v>
      </x:c>
      <x:c r="U2458" s="6"/>
      <x:c r="V2458" s="6"/>
      <x:c r="W2458" s="5" t="s">
        <x:v>50</x:v>
      </x:c>
      <x:c r="X2458" s="5" t="s">
        <x:v>97</x:v>
      </x:c>
    </x:row>
    <x:row r="2459">
      <x:c r="A2459" s="5" t="s">
        <x:v>4132</x:v>
      </x:c>
      <x:c r="B2459" s="5">
        <x:v>45398</x:v>
      </x:c>
      <x:c r="C2459" s="5" t="s">
        <x:v>194</x:v>
      </x:c>
      <x:c r="D2459" s="5" t="s">
        <x:v>195</x:v>
      </x:c>
      <x:c r="E2459" s="5" t="s">
        <x:v>90</x:v>
      </x:c>
      <x:c r="F2459" s="5" t="s">
        <x:v>158</x:v>
      </x:c>
      <x:c r="G2459" s="5" t="s">
        <x:v>3648</x:v>
      </x:c>
      <x:c r="H2459" s="5" t="s">
        <x:v>104</x:v>
      </x:c>
      <x:c r="I2459" s="5" t="s">
        <x:v>300</x:v>
      </x:c>
      <x:c r="J2459" s="5" t="s">
        <x:v>116</x:v>
      </x:c>
      <x:c r="K2459" s="5" t="s">
        <x:v>117</x:v>
      </x:c>
      <x:c r="L2459" s="5" t="s">
        <x:v>94</x:v>
      </x:c>
      <x:c r="M2459" s="5" t="s">
        <x:v>170</x:v>
      </x:c>
      <x:c r="N2459" s="6">
        <x:v>1</x:v>
      </x:c>
      <x:c r="O2459" s="7">
        <x:v>50.719999999999999</x:v>
      </x:c>
      <x:c r="P2459" s="8">
        <x:v>0.14999999999999999</x:v>
      </x:c>
      <x:c r="Q2459" s="7">
        <x:v>28.359999999999999</x:v>
      </x:c>
      <x:c r="R2459" s="7">
        <x:v>43.109999999999999</x:v>
      </x:c>
      <x:c r="S2459" s="5" t="s">
        <x:v>49</x:v>
      </x:c>
      <x:c r="T2459" s="7">
        <x:v>91229.289999999994</x:v>
      </x:c>
      <x:c r="U2459" s="6"/>
      <x:c r="V2459" s="6"/>
      <x:c r="W2459" s="5" t="s">
        <x:v>50</x:v>
      </x:c>
      <x:c r="X2459" s="5" t="s">
        <x:v>70</x:v>
      </x:c>
    </x:row>
    <x:row r="2460">
      <x:c r="A2460" s="5" t="s">
        <x:v>4133</x:v>
      </x:c>
      <x:c r="B2460" s="5">
        <x:v>46100</x:v>
      </x:c>
      <x:c r="C2460" s="5" t="s">
        <x:v>247</x:v>
      </x:c>
      <x:c r="D2460" s="5" t="s">
        <x:v>248</x:v>
      </x:c>
      <x:c r="E2460" s="5" t="s">
        <x:v>40</x:v>
      </x:c>
      <x:c r="F2460" s="5" t="s">
        <x:v>102</x:v>
      </x:c>
      <x:c r="G2460" s="5" t="s">
        <x:v>2018</x:v>
      </x:c>
      <x:c r="H2460" s="5" t="s">
        <x:v>78</x:v>
      </x:c>
      <x:c r="I2460" s="5" t="s">
        <x:v>207</x:v>
      </x:c>
      <x:c r="J2460" s="5" t="s">
        <x:v>60</x:v>
      </x:c>
      <x:c r="K2460" s="5" t="s">
        <x:v>86</x:v>
      </x:c>
      <x:c r="L2460" s="5" t="s">
        <x:v>16</x:v>
      </x:c>
      <x:c r="M2460" s="5" t="s">
        <x:v>75</x:v>
      </x:c>
      <x:c r="N2460" s="6">
        <x:v>1</x:v>
      </x:c>
      <x:c r="O2460" s="7">
        <x:v>217.25999999999999</x:v>
      </x:c>
      <x:c r="P2460" s="8">
        <x:v>0.20000000000000001</x:v>
      </x:c>
      <x:c r="Q2460" s="7">
        <x:v>118.39</x:v>
      </x:c>
      <x:c r="R2460" s="7">
        <x:v>173.81</x:v>
      </x:c>
      <x:c r="S2460" s="5" t="s">
        <x:v>49</x:v>
      </x:c>
      <x:c r="T2460" s="7">
        <x:v>141560.28</x:v>
      </x:c>
      <x:c r="U2460" s="6"/>
      <x:c r="V2460" s="6"/>
      <x:c r="W2460" s="5" t="s">
        <x:v>50</x:v>
      </x:c>
      <x:c r="X2460" s="5" t="s">
        <x:v>70</x:v>
      </x:c>
    </x:row>
    <x:row r="2461">
      <x:c r="A2461" s="5" t="s">
        <x:v>4134</x:v>
      </x:c>
      <x:c r="B2461" s="5">
        <x:v>46183</x:v>
      </x:c>
      <x:c r="C2461" s="5" t="s">
        <x:v>38</x:v>
      </x:c>
      <x:c r="D2461" s="5" t="s">
        <x:v>39</x:v>
      </x:c>
      <x:c r="E2461" s="5" t="s">
        <x:v>40</x:v>
      </x:c>
      <x:c r="F2461" s="5" t="s">
        <x:v>41</x:v>
      </x:c>
      <x:c r="G2461" s="5" t="s">
        <x:v>3273</x:v>
      </x:c>
      <x:c r="H2461" s="5" t="s">
        <x:v>43</x:v>
      </x:c>
      <x:c r="I2461" s="5" t="s">
        <x:v>272</x:v>
      </x:c>
      <x:c r="J2461" s="5" t="s">
        <x:v>93</x:v>
      </x:c>
      <x:c r="K2461" s="5" t="s">
        <x:v>61</x:v>
      </x:c>
      <x:c r="L2461" s="5" t="s">
        <x:v>47</x:v>
      </x:c>
      <x:c r="M2461" s="5" t="s">
        <x:v>384</x:v>
      </x:c>
      <x:c r="N2461" s="6">
        <x:v>1</x:v>
      </x:c>
      <x:c r="O2461" s="7">
        <x:v>51.299999999999997</x:v>
      </x:c>
      <x:c r="P2461" s="8">
        <x:v>5.0000000000000003e-002</x:v>
      </x:c>
      <x:c r="Q2461" s="7">
        <x:v>33.710000000000001</x:v>
      </x:c>
      <x:c r="R2461" s="7">
        <x:v>48.729999999999997</x:v>
      </x:c>
      <x:c r="S2461" s="5" t="s">
        <x:v>49</x:v>
      </x:c>
      <x:c r="T2461" s="7">
        <x:v>78537.509999999995</x:v>
      </x:c>
      <x:c r="U2461" s="6"/>
      <x:c r="V2461" s="6"/>
      <x:c r="W2461" s="5" t="s">
        <x:v>50</x:v>
      </x:c>
      <x:c r="X2461" s="5" t="s">
        <x:v>70</x:v>
      </x:c>
    </x:row>
    <x:row r="2462">
      <x:c r="A2462" s="5" t="s">
        <x:v>4135</x:v>
      </x:c>
      <x:c r="B2462" s="5">
        <x:v>45668</x:v>
      </x:c>
      <x:c r="C2462" s="5" t="s">
        <x:v>138</x:v>
      </x:c>
      <x:c r="D2462" s="5" t="s">
        <x:v>139</x:v>
      </x:c>
      <x:c r="E2462" s="5" t="s">
        <x:v>90</x:v>
      </x:c>
      <x:c r="F2462" s="5" t="s">
        <x:v>41</x:v>
      </x:c>
      <x:c r="G2462" s="5" t="s">
        <x:v>4136</x:v>
      </x:c>
      <x:c r="H2462" s="5" t="s">
        <x:v>78</x:v>
      </x:c>
      <x:c r="I2462" s="5" t="s">
        <x:v>169</x:v>
      </x:c>
      <x:c r="J2462" s="5" t="s">
        <x:v>74</x:v>
      </x:c>
      <x:c r="K2462" s="5" t="s">
        <x:v>46</x:v>
      </x:c>
      <x:c r="L2462" s="5" t="s">
        <x:v>47</x:v>
      </x:c>
      <x:c r="M2462" s="5" t="s">
        <x:v>189</x:v>
      </x:c>
      <x:c r="N2462" s="6">
        <x:v>7</x:v>
      </x:c>
      <x:c r="O2462" s="7">
        <x:v>54.799999999999997</x:v>
      </x:c>
      <x:c r="P2462" s="8">
        <x:v>5.0000000000000003e-002</x:v>
      </x:c>
      <x:c r="Q2462" s="7">
        <x:v>39.799999999999997</x:v>
      </x:c>
      <x:c r="R2462" s="7">
        <x:v>364.42000000000002</x:v>
      </x:c>
      <x:c r="S2462" s="5" t="s">
        <x:v>49</x:v>
      </x:c>
      <x:c r="T2462" s="7">
        <x:v>96933.240000000005</x:v>
      </x:c>
      <x:c r="U2462" s="6"/>
      <x:c r="V2462" s="6"/>
      <x:c r="W2462" s="5" t="s">
        <x:v>50</x:v>
      </x:c>
      <x:c r="X2462" s="5" t="s">
        <x:v>97</x:v>
      </x:c>
    </x:row>
    <x:row r="2463">
      <x:c r="A2463" s="5" t="s">
        <x:v>4137</x:v>
      </x:c>
      <x:c r="B2463" s="5">
        <x:v>45378</x:v>
      </x:c>
      <x:c r="C2463" s="5" t="s">
        <x:v>38</x:v>
      </x:c>
      <x:c r="D2463" s="5" t="s">
        <x:v>39</x:v>
      </x:c>
      <x:c r="E2463" s="5" t="s">
        <x:v>40</x:v>
      </x:c>
      <x:c r="F2463" s="5" t="s">
        <x:v>41</x:v>
      </x:c>
      <x:c r="G2463" s="5" t="s">
        <x:v>478</x:v>
      </x:c>
      <x:c r="H2463" s="5" t="s">
        <x:v>104</x:v>
      </x:c>
      <x:c r="I2463" s="5" t="s">
        <x:v>408</x:v>
      </x:c>
      <x:c r="J2463" s="5" t="s">
        <x:v>116</x:v>
      </x:c>
      <x:c r="K2463" s="5" t="s">
        <x:v>46</x:v>
      </x:c>
      <x:c r="L2463" s="5" t="s">
        <x:v>16</x:v>
      </x:c>
      <x:c r="M2463" s="5" t="s">
        <x:v>258</x:v>
      </x:c>
      <x:c r="N2463" s="6">
        <x:v>1</x:v>
      </x:c>
      <x:c r="O2463" s="7">
        <x:v>277.05000000000001</x:v>
      </x:c>
      <x:c r="P2463" s="8">
        <x:v>0</x:v>
      </x:c>
      <x:c r="Q2463" s="7">
        <x:v>202.02000000000001</x:v>
      </x:c>
      <x:c r="R2463" s="7">
        <x:v>277.05000000000001</x:v>
      </x:c>
      <x:c r="S2463" s="5" t="s">
        <x:v>49</x:v>
      </x:c>
      <x:c r="T2463" s="7">
        <x:v>141279.41</x:v>
      </x:c>
      <x:c r="U2463" s="6"/>
      <x:c r="V2463" s="6"/>
      <x:c r="W2463" s="5" t="s">
        <x:v>50</x:v>
      </x:c>
      <x:c r="X2463" s="5" t="s">
        <x:v>51</x:v>
      </x:c>
    </x:row>
    <x:row r="2464">
      <x:c r="A2464" s="5" t="s">
        <x:v>4138</x:v>
      </x:c>
      <x:c r="B2464" s="5">
        <x:v>45567</x:v>
      </x:c>
      <x:c r="C2464" s="5" t="s">
        <x:v>283</x:v>
      </x:c>
      <x:c r="D2464" s="5" t="s">
        <x:v>284</x:v>
      </x:c>
      <x:c r="E2464" s="5" t="s">
        <x:v>55</x:v>
      </x:c>
      <x:c r="F2464" s="5" t="s">
        <x:v>56</x:v>
      </x:c>
      <x:c r="G2464" s="5" t="s">
        <x:v>1070</x:v>
      </x:c>
      <x:c r="H2464" s="5" t="s">
        <x:v>78</x:v>
      </x:c>
      <x:c r="I2464" s="5" t="s">
        <x:v>819</x:v>
      </x:c>
      <x:c r="J2464" s="5" t="s">
        <x:v>93</x:v>
      </x:c>
      <x:c r="K2464" s="5" t="s">
        <x:v>61</x:v>
      </x:c>
      <x:c r="L2464" s="5" t="s">
        <x:v>16</x:v>
      </x:c>
      <x:c r="M2464" s="5" t="s">
        <x:v>69</x:v>
      </x:c>
      <x:c r="N2464" s="6">
        <x:v>1</x:v>
      </x:c>
      <x:c r="O2464" s="7">
        <x:v>29.120000000000001</x:v>
      </x:c>
      <x:c r="P2464" s="8">
        <x:v>0.25</x:v>
      </x:c>
      <x:c r="Q2464" s="7">
        <x:v>20.370000000000001</x:v>
      </x:c>
      <x:c r="R2464" s="7">
        <x:v>21.84</x:v>
      </x:c>
      <x:c r="S2464" s="5" t="s">
        <x:v>49</x:v>
      </x:c>
      <x:c r="T2464" s="7">
        <x:v>157359.17999999999</x:v>
      </x:c>
      <x:c r="U2464" s="6"/>
      <x:c r="V2464" s="6"/>
      <x:c r="W2464" s="5" t="s">
        <x:v>50</x:v>
      </x:c>
      <x:c r="X2464" s="5" t="s">
        <x:v>97</x:v>
      </x:c>
    </x:row>
    <x:row r="2465">
      <x:c r="A2465" s="5" t="s">
        <x:v>4139</x:v>
      </x:c>
      <x:c r="B2465" s="5">
        <x:v>46158</x:v>
      </x:c>
      <x:c r="C2465" s="5" t="s">
        <x:v>283</x:v>
      </x:c>
      <x:c r="D2465" s="5" t="s">
        <x:v>284</x:v>
      </x:c>
      <x:c r="E2465" s="5" t="s">
        <x:v>55</x:v>
      </x:c>
      <x:c r="F2465" s="5" t="s">
        <x:v>56</x:v>
      </x:c>
      <x:c r="G2465" s="5" t="s">
        <x:v>4136</x:v>
      </x:c>
      <x:c r="H2465" s="5" t="s">
        <x:v>78</x:v>
      </x:c>
      <x:c r="I2465" s="5" t="s">
        <x:v>1044</x:v>
      </x:c>
      <x:c r="J2465" s="5" t="s">
        <x:v>45</x:v>
      </x:c>
      <x:c r="K2465" s="5" t="s">
        <x:v>117</x:v>
      </x:c>
      <x:c r="L2465" s="5" t="s">
        <x:v>16</x:v>
      </x:c>
      <x:c r="M2465" s="5" t="s">
        <x:v>384</x:v>
      </x:c>
      <x:c r="N2465" s="6">
        <x:v>1</x:v>
      </x:c>
      <x:c r="O2465" s="7">
        <x:v>615.62</x:v>
      </x:c>
      <x:c r="P2465" s="8">
        <x:v>0.10000000000000001</x:v>
      </x:c>
      <x:c r="Q2465" s="7">
        <x:v>436.52999999999997</x:v>
      </x:c>
      <x:c r="R2465" s="7">
        <x:v>554.05999999999995</x:v>
      </x:c>
      <x:c r="S2465" s="5" t="s">
        <x:v>49</x:v>
      </x:c>
      <x:c r="T2465" s="7">
        <x:v>125016.58</x:v>
      </x:c>
      <x:c r="U2465" s="6"/>
      <x:c r="V2465" s="6"/>
      <x:c r="W2465" s="5" t="s">
        <x:v>50</x:v>
      </x:c>
      <x:c r="X2465" s="5" t="s">
        <x:v>70</x:v>
      </x:c>
    </x:row>
    <x:row r="2466">
      <x:c r="A2466" s="5" t="s">
        <x:v>4140</x:v>
      </x:c>
      <x:c r="B2466" s="5">
        <x:v>45519</x:v>
      </x:c>
      <x:c r="C2466" s="5" t="s">
        <x:v>38</x:v>
      </x:c>
      <x:c r="D2466" s="5" t="s">
        <x:v>39</x:v>
      </x:c>
      <x:c r="E2466" s="5" t="s">
        <x:v>40</x:v>
      </x:c>
      <x:c r="F2466" s="5" t="s">
        <x:v>41</x:v>
      </x:c>
      <x:c r="G2466" s="5" t="s">
        <x:v>869</x:v>
      </x:c>
      <x:c r="H2466" s="5" t="s">
        <x:v>104</x:v>
      </x:c>
      <x:c r="I2466" s="5" t="s">
        <x:v>235</x:v>
      </x:c>
      <x:c r="J2466" s="5" t="s">
        <x:v>116</x:v>
      </x:c>
      <x:c r="K2466" s="5" t="s">
        <x:v>117</x:v>
      </x:c>
      <x:c r="L2466" s="5" t="s">
        <x:v>94</x:v>
      </x:c>
      <x:c r="M2466" s="5" t="s">
        <x:v>222</x:v>
      </x:c>
      <x:c r="N2466" s="6">
        <x:v>2</x:v>
      </x:c>
      <x:c r="O2466" s="7">
        <x:v>183</x:v>
      </x:c>
      <x:c r="P2466" s="8">
        <x:v>0.20000000000000001</x:v>
      </x:c>
      <x:c r="Q2466" s="7">
        <x:v>100.5</x:v>
      </x:c>
      <x:c r="R2466" s="7">
        <x:v>292.80000000000001</x:v>
      </x:c>
      <x:c r="S2466" s="5" t="s">
        <x:v>49</x:v>
      </x:c>
      <x:c r="T2466" s="7">
        <x:v>81043.220000000001</x:v>
      </x:c>
      <x:c r="U2466" s="6"/>
      <x:c r="V2466" s="6"/>
      <x:c r="W2466" s="5" t="s">
        <x:v>50</x:v>
      </x:c>
      <x:c r="X2466" s="5" t="s">
        <x:v>51</x:v>
      </x:c>
    </x:row>
    <x:row r="2467">
      <x:c r="A2467" s="5" t="s">
        <x:v>4141</x:v>
      </x:c>
      <x:c r="B2467" s="5">
        <x:v>46197</x:v>
      </x:c>
      <x:c r="C2467" s="5" t="s">
        <x:v>138</x:v>
      </x:c>
      <x:c r="D2467" s="5" t="s">
        <x:v>139</x:v>
      </x:c>
      <x:c r="E2467" s="5" t="s">
        <x:v>90</x:v>
      </x:c>
      <x:c r="F2467" s="5" t="s">
        <x:v>41</x:v>
      </x:c>
      <x:c r="G2467" s="5" t="s">
        <x:v>4142</x:v>
      </x:c>
      <x:c r="H2467" s="5" t="s">
        <x:v>104</x:v>
      </x:c>
      <x:c r="I2467" s="5" t="s">
        <x:v>773</x:v>
      </x:c>
      <x:c r="J2467" s="5" t="s">
        <x:v>116</x:v>
      </x:c>
      <x:c r="K2467" s="5" t="s">
        <x:v>117</x:v>
      </x:c>
      <x:c r="L2467" s="5" t="s">
        <x:v>94</x:v>
      </x:c>
      <x:c r="M2467" s="5" t="s">
        <x:v>275</x:v>
      </x:c>
      <x:c r="N2467" s="6">
        <x:v>6</x:v>
      </x:c>
      <x:c r="O2467" s="7">
        <x:v>165.75999999999999</x:v>
      </x:c>
      <x:c r="P2467" s="8">
        <x:v>0.10000000000000001</x:v>
      </x:c>
      <x:c r="Q2467" s="7">
        <x:v>98.900000000000006</x:v>
      </x:c>
      <x:c r="R2467" s="7">
        <x:v>895.10000000000002</x:v>
      </x:c>
      <x:c r="S2467" s="5" t="s">
        <x:v>49</x:v>
      </x:c>
      <x:c r="T2467" s="7">
        <x:v>90051.279999999999</x:v>
      </x:c>
      <x:c r="U2467" s="6"/>
      <x:c r="V2467" s="6"/>
      <x:c r="W2467" s="5" t="s">
        <x:v>50</x:v>
      </x:c>
      <x:c r="X2467" s="5" t="s">
        <x:v>97</x:v>
      </x:c>
    </x:row>
    <x:row r="2468">
      <x:c r="A2468" s="5" t="s">
        <x:v>4143</x:v>
      </x:c>
      <x:c r="B2468" s="5">
        <x:v>45591</x:v>
      </x:c>
      <x:c r="C2468" s="5" t="s">
        <x:v>108</x:v>
      </x:c>
      <x:c r="D2468" s="5" t="s">
        <x:v>109</x:v>
      </x:c>
      <x:c r="E2468" s="5" t="s">
        <x:v>90</x:v>
      </x:c>
      <x:c r="F2468" s="5" t="s">
        <x:v>102</x:v>
      </x:c>
      <x:c r="G2468" s="5" t="s">
        <x:v>524</x:v>
      </x:c>
      <x:c r="H2468" s="5" t="s">
        <x:v>43</x:v>
      </x:c>
      <x:c r="I2468" s="5" t="s">
        <x:v>875</x:v>
      </x:c>
      <x:c r="J2468" s="5" t="s">
        <x:v>74</x:v>
      </x:c>
      <x:c r="K2468" s="5" t="s">
        <x:v>46</x:v>
      </x:c>
      <x:c r="L2468" s="5" t="s">
        <x:v>94</x:v>
      </x:c>
      <x:c r="M2468" s="5" t="s">
        <x:v>489</x:v>
      </x:c>
      <x:c r="N2468" s="6">
        <x:v>1</x:v>
      </x:c>
      <x:c r="O2468" s="7">
        <x:v>69.879999999999995</x:v>
      </x:c>
      <x:c r="P2468" s="8">
        <x:v>5.0000000000000003e-002</x:v>
      </x:c>
      <x:c r="Q2468" s="7">
        <x:v>43.259999999999998</x:v>
      </x:c>
      <x:c r="R2468" s="7">
        <x:v>66.390000000000001</x:v>
      </x:c>
      <x:c r="S2468" s="5" t="s">
        <x:v>49</x:v>
      </x:c>
      <x:c r="T2468" s="7">
        <x:v>77786.929999999993</x:v>
      </x:c>
      <x:c r="U2468" s="6"/>
      <x:c r="V2468" s="6"/>
      <x:c r="W2468" s="5" t="s">
        <x:v>50</x:v>
      </x:c>
      <x:c r="X2468" s="5" t="s">
        <x:v>70</x:v>
      </x:c>
    </x:row>
    <x:row r="2469">
      <x:c r="A2469" s="5" t="s">
        <x:v>4144</x:v>
      </x:c>
      <x:c r="B2469" s="5">
        <x:v>45532</x:v>
      </x:c>
      <x:c r="C2469" s="5" t="s">
        <x:v>100</x:v>
      </x:c>
      <x:c r="D2469" s="5" t="s">
        <x:v>101</x:v>
      </x:c>
      <x:c r="E2469" s="5" t="s">
        <x:v>90</x:v>
      </x:c>
      <x:c r="F2469" s="5" t="s">
        <x:v>102</x:v>
      </x:c>
      <x:c r="G2469" s="5" t="s">
        <x:v>3693</x:v>
      </x:c>
      <x:c r="H2469" s="5" t="s">
        <x:v>58</x:v>
      </x:c>
      <x:c r="I2469" s="5" t="s">
        <x:v>395</x:v>
      </x:c>
      <x:c r="J2469" s="5" t="s">
        <x:v>74</x:v>
      </x:c>
      <x:c r="K2469" s="5" t="s">
        <x:v>86</x:v>
      </x:c>
      <x:c r="L2469" s="5" t="s">
        <x:v>131</x:v>
      </x:c>
      <x:c r="M2469" s="5" t="s">
        <x:v>154</x:v>
      </x:c>
      <x:c r="N2469" s="6">
        <x:v>2</x:v>
      </x:c>
      <x:c r="O2469" s="7">
        <x:v>72.489999999999995</x:v>
      </x:c>
      <x:c r="P2469" s="8">
        <x:v>0.25</x:v>
      </x:c>
      <x:c r="Q2469" s="7">
        <x:v>37.950000000000003</x:v>
      </x:c>
      <x:c r="R2469" s="7">
        <x:v>108.73</x:v>
      </x:c>
      <x:c r="S2469" s="5" t="s">
        <x:v>49</x:v>
      </x:c>
      <x:c r="T2469" s="7">
        <x:v>90417.050000000003</x:v>
      </x:c>
      <x:c r="U2469" s="6"/>
      <x:c r="V2469" s="6"/>
      <x:c r="W2469" s="5" t="s">
        <x:v>50</x:v>
      </x:c>
      <x:c r="X2469" s="5" t="s">
        <x:v>80</x:v>
      </x:c>
    </x:row>
    <x:row r="2470">
      <x:c r="A2470" s="5" t="s">
        <x:v>4145</x:v>
      </x:c>
      <x:c r="B2470" s="5">
        <x:v>45931</x:v>
      </x:c>
      <x:c r="C2470" s="5" t="s">
        <x:v>178</x:v>
      </x:c>
      <x:c r="D2470" s="5" t="s">
        <x:v>179</x:v>
      </x:c>
      <x:c r="E2470" s="5" t="s">
        <x:v>90</x:v>
      </x:c>
      <x:c r="F2470" s="5" t="s">
        <x:v>66</x:v>
      </x:c>
      <x:c r="G2470" s="5" t="s">
        <x:v>302</x:v>
      </x:c>
      <x:c r="H2470" s="5" t="s">
        <x:v>43</x:v>
      </x:c>
      <x:c r="I2470" s="5" t="s">
        <x:v>955</x:v>
      </x:c>
      <x:c r="J2470" s="5" t="s">
        <x:v>60</x:v>
      </x:c>
      <x:c r="K2470" s="5" t="s">
        <x:v>61</x:v>
      </x:c>
      <x:c r="L2470" s="5" t="s">
        <x:v>94</x:v>
      </x:c>
      <x:c r="M2470" s="5" t="s">
        <x:v>424</x:v>
      </x:c>
      <x:c r="N2470" s="6">
        <x:v>1</x:v>
      </x:c>
      <x:c r="O2470" s="7">
        <x:v>248.11000000000001</x:v>
      </x:c>
      <x:c r="P2470" s="8">
        <x:v>0</x:v>
      </x:c>
      <x:c r="Q2470" s="7">
        <x:v>117.61</x:v>
      </x:c>
      <x:c r="R2470" s="7">
        <x:v>248.11000000000001</x:v>
      </x:c>
      <x:c r="S2470" s="5" t="s">
        <x:v>49</x:v>
      </x:c>
      <x:c r="T2470" s="7">
        <x:v>73196.669999999998</x:v>
      </x:c>
      <x:c r="U2470" s="6"/>
      <x:c r="V2470" s="6"/>
      <x:c r="W2470" s="5" t="s">
        <x:v>50</x:v>
      </x:c>
      <x:c r="X2470" s="5" t="s">
        <x:v>70</x:v>
      </x:c>
    </x:row>
    <x:row r="2471">
      <x:c r="A2471" s="5" t="s">
        <x:v>4146</x:v>
      </x:c>
      <x:c r="B2471" s="5">
        <x:v>45802</x:v>
      </x:c>
      <x:c r="C2471" s="5" t="s">
        <x:v>194</x:v>
      </x:c>
      <x:c r="D2471" s="5" t="s">
        <x:v>195</x:v>
      </x:c>
      <x:c r="E2471" s="5" t="s">
        <x:v>90</x:v>
      </x:c>
      <x:c r="F2471" s="5" t="s">
        <x:v>158</x:v>
      </x:c>
      <x:c r="G2471" s="5" t="s">
        <x:v>4147</x:v>
      </x:c>
      <x:c r="H2471" s="5" t="s">
        <x:v>58</x:v>
      </x:c>
      <x:c r="I2471" s="5" t="s">
        <x:v>1027</x:v>
      </x:c>
      <x:c r="J2471" s="5" t="s">
        <x:v>60</x:v>
      </x:c>
      <x:c r="K2471" s="5" t="s">
        <x:v>46</x:v>
      </x:c>
      <x:c r="L2471" s="5" t="s">
        <x:v>16</x:v>
      </x:c>
      <x:c r="M2471" s="5" t="s">
        <x:v>266</x:v>
      </x:c>
      <x:c r="N2471" s="6">
        <x:v>3</x:v>
      </x:c>
      <x:c r="O2471" s="7">
        <x:v>231.72999999999999</x:v>
      </x:c>
      <x:c r="P2471" s="8">
        <x:v>5.0000000000000003e-002</x:v>
      </x:c>
      <x:c r="Q2471" s="7">
        <x:v>174.22999999999999</x:v>
      </x:c>
      <x:c r="R2471" s="7">
        <x:v>660.42999999999995</x:v>
      </x:c>
      <x:c r="S2471" s="5" t="s">
        <x:v>49</x:v>
      </x:c>
      <x:c r="T2471" s="7">
        <x:v>121245.57000000001</x:v>
      </x:c>
      <x:c r="U2471" s="6"/>
      <x:c r="V2471" s="6"/>
      <x:c r="W2471" s="5" t="s">
        <x:v>50</x:v>
      </x:c>
      <x:c r="X2471" s="5" t="s">
        <x:v>97</x:v>
      </x:c>
    </x:row>
    <x:row r="2472">
      <x:c r="A2472" s="5" t="s">
        <x:v>4148</x:v>
      </x:c>
      <x:c r="B2472" s="5">
        <x:v>45904</x:v>
      </x:c>
      <x:c r="C2472" s="5" t="s">
        <x:v>283</x:v>
      </x:c>
      <x:c r="D2472" s="5" t="s">
        <x:v>284</x:v>
      </x:c>
      <x:c r="E2472" s="5" t="s">
        <x:v>55</x:v>
      </x:c>
      <x:c r="F2472" s="5" t="s">
        <x:v>56</x:v>
      </x:c>
      <x:c r="G2472" s="5" t="s">
        <x:v>898</x:v>
      </x:c>
      <x:c r="H2472" s="5" t="s">
        <x:v>104</x:v>
      </x:c>
      <x:c r="I2472" s="5" t="s">
        <x:v>514</x:v>
      </x:c>
      <x:c r="J2472" s="5" t="s">
        <x:v>116</x:v>
      </x:c>
      <x:c r="K2472" s="5" t="s">
        <x:v>46</x:v>
      </x:c>
      <x:c r="L2472" s="5" t="s">
        <x:v>16</x:v>
      </x:c>
      <x:c r="M2472" s="5" t="s">
        <x:v>262</x:v>
      </x:c>
      <x:c r="N2472" s="6">
        <x:v>1</x:v>
      </x:c>
      <x:c r="O2472" s="7">
        <x:v>231.16</x:v>
      </x:c>
      <x:c r="P2472" s="8">
        <x:v>0.25</x:v>
      </x:c>
      <x:c r="Q2472" s="7">
        <x:v>137.99000000000001</x:v>
      </x:c>
      <x:c r="R2472" s="7">
        <x:v>173.37</x:v>
      </x:c>
      <x:c r="S2472" s="5" t="s">
        <x:v>49</x:v>
      </x:c>
      <x:c r="T2472" s="7">
        <x:v>154062.95000000001</x:v>
      </x:c>
      <x:c r="U2472" s="6">
        <x:v>84</x:v>
      </x:c>
      <x:c r="V2472" s="6">
        <x:v>9</x:v>
      </x:c>
      <x:c r="W2472" s="5" t="s">
        <x:v>50</x:v>
      </x:c>
      <x:c r="X2472" s="5" t="s">
        <x:v>97</x:v>
      </x:c>
    </x:row>
    <x:row r="2473">
      <x:c r="A2473" s="5" t="s">
        <x:v>4149</x:v>
      </x:c>
      <x:c r="B2473" s="5">
        <x:v>46005</x:v>
      </x:c>
      <x:c r="C2473" s="5" t="s">
        <x:v>88</x:v>
      </x:c>
      <x:c r="D2473" s="5" t="s">
        <x:v>89</x:v>
      </x:c>
      <x:c r="E2473" s="5" t="s">
        <x:v>90</x:v>
      </x:c>
      <x:c r="F2473" s="5" t="s">
        <x:v>56</x:v>
      </x:c>
      <x:c r="G2473" s="5" t="s">
        <x:v>1376</x:v>
      </x:c>
      <x:c r="H2473" s="5" t="s">
        <x:v>43</x:v>
      </x:c>
      <x:c r="I2473" s="5" t="s">
        <x:v>207</x:v>
      </x:c>
      <x:c r="J2473" s="5" t="s">
        <x:v>60</x:v>
      </x:c>
      <x:c r="K2473" s="5" t="s">
        <x:v>86</x:v>
      </x:c>
      <x:c r="L2473" s="5" t="s">
        <x:v>16</x:v>
      </x:c>
      <x:c r="M2473" s="5" t="s">
        <x:v>262</x:v>
      </x:c>
      <x:c r="N2473" s="6">
        <x:v>-1</x:v>
      </x:c>
      <x:c r="O2473" s="7">
        <x:v>216.88</x:v>
      </x:c>
      <x:c r="P2473" s="8">
        <x:v>0.10000000000000001</x:v>
      </x:c>
      <x:c r="Q2473" s="7">
        <x:v>118.39</x:v>
      </x:c>
      <x:c r="R2473" s="7">
        <x:v>-195.19</x:v>
      </x:c>
      <x:c r="S2473" s="5" t="s">
        <x:v>49</x:v>
      </x:c>
      <x:c r="T2473" s="7">
        <x:v>186128.69</x:v>
      </x:c>
      <x:c r="U2473" s="6"/>
      <x:c r="V2473" s="6"/>
      <x:c r="W2473" s="5" t="s">
        <x:v>96</x:v>
      </x:c>
      <x:c r="X2473" s="5" t="s">
        <x:v>80</x:v>
      </x:c>
    </x:row>
    <x:row r="2474">
      <x:c r="A2474" s="5" t="s">
        <x:v>4150</x:v>
      </x:c>
      <x:c r="B2474" s="5">
        <x:v>45691</x:v>
      </x:c>
      <x:c r="C2474" s="5" t="s">
        <x:v>82</x:v>
      </x:c>
      <x:c r="D2474" s="5" t="s">
        <x:v>83</x:v>
      </x:c>
      <x:c r="E2474" s="5" t="s">
        <x:v>40</x:v>
      </x:c>
      <x:c r="F2474" s="5" t="s">
        <x:v>56</x:v>
      </x:c>
      <x:c r="G2474" s="5" t="s">
        <x:v>2004</x:v>
      </x:c>
      <x:c r="H2474" s="5" t="s">
        <x:v>58</x:v>
      </x:c>
      <x:c r="I2474" s="5" t="s">
        <x:v>1187</x:v>
      </x:c>
      <x:c r="J2474" s="5" t="s">
        <x:v>45</x:v>
      </x:c>
      <x:c r="K2474" s="5" t="s">
        <x:v>117</x:v>
      </x:c>
      <x:c r="L2474" s="5" t="s">
        <x:v>16</x:v>
      </x:c>
      <x:c r="M2474" s="5" t="s">
        <x:v>275</x:v>
      </x:c>
      <x:c r="N2474" s="6">
        <x:v>1</x:v>
      </x:c>
      <x:c r="O2474" s="7">
        <x:v>185.27000000000001</x:v>
      </x:c>
      <x:c r="P2474" s="8">
        <x:v>0</x:v>
      </x:c>
      <x:c r="Q2474" s="7">
        <x:v>123.81</x:v>
      </x:c>
      <x:c r="R2474" s="7">
        <x:v>185.27000000000001</x:v>
      </x:c>
      <x:c r="S2474" s="5" t="s">
        <x:v>49</x:v>
      </x:c>
      <x:c r="T2474" s="7">
        <x:v>174033.03</x:v>
      </x:c>
      <x:c r="U2474" s="6"/>
      <x:c r="V2474" s="6"/>
      <x:c r="W2474" s="5" t="s">
        <x:v>50</x:v>
      </x:c>
      <x:c r="X2474" s="5" t="s">
        <x:v>80</x:v>
      </x:c>
    </x:row>
    <x:row r="2475">
      <x:c r="A2475" s="5" t="s">
        <x:v>4151</x:v>
      </x:c>
      <x:c r="B2475" s="5">
        <x:v>45402</x:v>
      </x:c>
      <x:c r="C2475" s="5" t="s">
        <x:v>144</x:v>
      </x:c>
      <x:c r="D2475" s="5" t="s">
        <x:v>145</x:v>
      </x:c>
      <x:c r="E2475" s="5" t="s">
        <x:v>55</x:v>
      </x:c>
      <x:c r="F2475" s="5" t="s">
        <x:v>66</x:v>
      </x:c>
      <x:c r="G2475" s="5" t="s">
        <x:v>4152</x:v>
      </x:c>
      <x:c r="H2475" s="5" t="s">
        <x:v>43</x:v>
      </x:c>
      <x:c r="I2475" s="5" t="s">
        <x:v>578</x:v>
      </x:c>
      <x:c r="J2475" s="5" t="s">
        <x:v>116</x:v>
      </x:c>
      <x:c r="K2475" s="5" t="s">
        <x:v>86</x:v>
      </x:c>
      <x:c r="L2475" s="5" t="s">
        <x:v>131</x:v>
      </x:c>
      <x:c r="M2475" s="5" t="s">
        <x:v>322</x:v>
      </x:c>
      <x:c r="N2475" s="6">
        <x:v>1</x:v>
      </x:c>
      <x:c r="O2475" s="7">
        <x:v>111.69</x:v>
      </x:c>
      <x:c r="P2475" s="8">
        <x:v>0.20000000000000001</x:v>
      </x:c>
      <x:c r="Q2475" s="7">
        <x:v>83.560000000000002</x:v>
      </x:c>
      <x:c r="R2475" s="7">
        <x:v>89.349999999999994</x:v>
      </x:c>
      <x:c r="S2475" s="5" t="s">
        <x:v>49</x:v>
      </x:c>
      <x:c r="T2475" s="7">
        <x:v>70157.600000000006</x:v>
      </x:c>
      <x:c r="U2475" s="6"/>
      <x:c r="V2475" s="6"/>
      <x:c r="W2475" s="5" t="s">
        <x:v>50</x:v>
      </x:c>
      <x:c r="X2475" s="5" t="s">
        <x:v>80</x:v>
      </x:c>
    </x:row>
    <x:row r="2476">
      <x:c r="A2476" s="5" t="s">
        <x:v>4153</x:v>
      </x:c>
      <x:c r="B2476" s="5">
        <x:v>45388</x:v>
      </x:c>
      <x:c r="C2476" s="5" t="s">
        <x:v>340</x:v>
      </x:c>
      <x:c r="D2476" s="5" t="s">
        <x:v>341</x:v>
      </x:c>
      <x:c r="E2476" s="5" t="s">
        <x:v>55</x:v>
      </x:c>
      <x:c r="F2476" s="5" t="s">
        <x:v>66</x:v>
      </x:c>
      <x:c r="G2476" s="5" t="s">
        <x:v>3022</x:v>
      </x:c>
      <x:c r="H2476" s="5" t="s">
        <x:v>104</x:v>
      </x:c>
      <x:c r="I2476" s="5" t="s">
        <x:v>335</x:v>
      </x:c>
      <x:c r="J2476" s="5" t="s">
        <x:v>93</x:v>
      </x:c>
      <x:c r="K2476" s="5" t="s">
        <x:v>86</x:v>
      </x:c>
      <x:c r="L2476" s="5" t="s">
        <x:v>131</x:v>
      </x:c>
      <x:c r="M2476" s="5" t="s">
        <x:v>118</x:v>
      </x:c>
      <x:c r="N2476" s="6">
        <x:v>1</x:v>
      </x:c>
      <x:c r="O2476" s="7">
        <x:v>31.18</x:v>
      </x:c>
      <x:c r="P2476" s="8">
        <x:v>0.25</x:v>
      </x:c>
      <x:c r="Q2476" s="7">
        <x:v>20.899999999999999</x:v>
      </x:c>
      <x:c r="R2476" s="7">
        <x:v>23.379999999999999</x:v>
      </x:c>
      <x:c r="S2476" s="5" t="s">
        <x:v>49</x:v>
      </x:c>
      <x:c r="T2476" s="7">
        <x:v>70157.600000000006</x:v>
      </x:c>
      <x:c r="U2476" s="6"/>
      <x:c r="V2476" s="6"/>
      <x:c r="W2476" s="5" t="s">
        <x:v>50</x:v>
      </x:c>
      <x:c r="X2476" s="5" t="s">
        <x:v>70</x:v>
      </x:c>
    </x:row>
    <x:row r="2477">
      <x:c r="A2477" s="5" t="s">
        <x:v>4154</x:v>
      </x:c>
      <x:c r="B2477" s="5">
        <x:v>46049</x:v>
      </x:c>
      <x:c r="C2477" s="5" t="s">
        <x:v>88</x:v>
      </x:c>
      <x:c r="D2477" s="5" t="s">
        <x:v>89</x:v>
      </x:c>
      <x:c r="E2477" s="5" t="s">
        <x:v>90</x:v>
      </x:c>
      <x:c r="F2477" s="5" t="s">
        <x:v>56</x:v>
      </x:c>
      <x:c r="G2477" s="5" t="s">
        <x:v>1713</x:v>
      </x:c>
      <x:c r="H2477" s="5" t="s">
        <x:v>43</x:v>
      </x:c>
      <x:c r="I2477" s="5" t="s">
        <x:v>269</x:v>
      </x:c>
      <x:c r="J2477" s="5" t="s">
        <x:v>93</x:v>
      </x:c>
      <x:c r="K2477" s="5" t="s">
        <x:v>117</x:v>
      </x:c>
      <x:c r="L2477" s="5" t="s">
        <x:v>47</x:v>
      </x:c>
      <x:c r="M2477" s="5" t="s">
        <x:v>329</x:v>
      </x:c>
      <x:c r="N2477" s="6">
        <x:v>-4</x:v>
      </x:c>
      <x:c r="O2477" s="7">
        <x:v>53.789999999999999</x:v>
      </x:c>
      <x:c r="P2477" s="8">
        <x:v>0</x:v>
      </x:c>
      <x:c r="Q2477" s="7">
        <x:v>43.630000000000003</x:v>
      </x:c>
      <x:c r="R2477" s="7">
        <x:v>-215.16</x:v>
      </x:c>
      <x:c r="S2477" s="5" t="s">
        <x:v>49</x:v>
      </x:c>
      <x:c r="T2477" s="7">
        <x:v>75989.779999999999</x:v>
      </x:c>
      <x:c r="U2477" s="6"/>
      <x:c r="V2477" s="6"/>
      <x:c r="W2477" s="5" t="s">
        <x:v>96</x:v>
      </x:c>
      <x:c r="X2477" s="5" t="s">
        <x:v>80</x:v>
      </x:c>
    </x:row>
    <x:row r="2478">
      <x:c r="A2478" s="5" t="s">
        <x:v>4155</x:v>
      </x:c>
      <x:c r="B2478" s="5">
        <x:v>45407</x:v>
      </x:c>
      <x:c r="C2478" s="5" t="s">
        <x:v>247</x:v>
      </x:c>
      <x:c r="D2478" s="5" t="s">
        <x:v>248</x:v>
      </x:c>
      <x:c r="E2478" s="5" t="s">
        <x:v>40</x:v>
      </x:c>
      <x:c r="F2478" s="5" t="s">
        <x:v>102</x:v>
      </x:c>
      <x:c r="G2478" s="5" t="s">
        <x:v>1029</x:v>
      </x:c>
      <x:c r="H2478" s="5" t="s">
        <x:v>43</x:v>
      </x:c>
      <x:c r="I2478" s="5" t="s">
        <x:v>313</x:v>
      </x:c>
      <x:c r="J2478" s="5" t="s">
        <x:v>60</x:v>
      </x:c>
      <x:c r="K2478" s="5" t="s">
        <x:v>61</x:v>
      </x:c>
      <x:c r="L2478" s="5" t="s">
        <x:v>47</x:v>
      </x:c>
      <x:c r="M2478" s="5" t="s">
        <x:v>266</x:v>
      </x:c>
      <x:c r="N2478" s="6">
        <x:v>1</x:v>
      </x:c>
      <x:c r="O2478" s="7">
        <x:v>144.27000000000001</x:v>
      </x:c>
      <x:c r="P2478" s="8">
        <x:v>0</x:v>
      </x:c>
      <x:c r="Q2478" s="7">
        <x:v>102.78</x:v>
      </x:c>
      <x:c r="R2478" s="7">
        <x:v>144.27000000000001</x:v>
      </x:c>
      <x:c r="S2478" s="5" t="s">
        <x:v>49</x:v>
      </x:c>
      <x:c r="T2478" s="7">
        <x:v>96811.800000000003</x:v>
      </x:c>
      <x:c r="U2478" s="6"/>
      <x:c r="V2478" s="6"/>
      <x:c r="W2478" s="5" t="s">
        <x:v>50</x:v>
      </x:c>
      <x:c r="X2478" s="5" t="s">
        <x:v>80</x:v>
      </x:c>
    </x:row>
    <x:row r="2479">
      <x:c r="A2479" s="5" t="s">
        <x:v>4156</x:v>
      </x:c>
      <x:c r="B2479" s="5">
        <x:v>45497</x:v>
      </x:c>
      <x:c r="C2479" s="5" t="s">
        <x:v>340</x:v>
      </x:c>
      <x:c r="D2479" s="5" t="s">
        <x:v>341</x:v>
      </x:c>
      <x:c r="E2479" s="5" t="s">
        <x:v>55</x:v>
      </x:c>
      <x:c r="F2479" s="5" t="s">
        <x:v>66</x:v>
      </x:c>
      <x:c r="G2479" s="5" t="s">
        <x:v>1656</x:v>
      </x:c>
      <x:c r="H2479" s="5" t="s">
        <x:v>58</x:v>
      </x:c>
      <x:c r="I2479" s="5" t="s">
        <x:v>545</x:v>
      </x:c>
      <x:c r="J2479" s="5" t="s">
        <x:v>45</x:v>
      </x:c>
      <x:c r="K2479" s="5" t="s">
        <x:v>46</x:v>
      </x:c>
      <x:c r="L2479" s="5" t="s">
        <x:v>16</x:v>
      </x:c>
      <x:c r="M2479" s="5" t="s">
        <x:v>262</x:v>
      </x:c>
      <x:c r="N2479" s="6">
        <x:v>1</x:v>
      </x:c>
      <x:c r="O2479" s="7">
        <x:v>617.64999999999998</x:v>
      </x:c>
      <x:c r="P2479" s="8">
        <x:v>5.0000000000000003e-002</x:v>
      </x:c>
      <x:c r="Q2479" s="7">
        <x:v>452.31</x:v>
      </x:c>
      <x:c r="R2479" s="7">
        <x:v>586.76999999999998</x:v>
      </x:c>
      <x:c r="S2479" s="5" t="s">
        <x:v>49</x:v>
      </x:c>
      <x:c r="T2479" s="7">
        <x:v>181671.78</x:v>
      </x:c>
      <x:c r="U2479" s="6"/>
      <x:c r="V2479" s="6"/>
      <x:c r="W2479" s="5" t="s">
        <x:v>50</x:v>
      </x:c>
      <x:c r="X2479" s="5" t="s">
        <x:v>51</x:v>
      </x:c>
    </x:row>
    <x:row r="2480">
      <x:c r="A2480" s="5" t="s">
        <x:v>4157</x:v>
      </x:c>
      <x:c r="B2480" s="5">
        <x:v>45693</x:v>
      </x:c>
      <x:c r="C2480" s="5" t="s">
        <x:v>216</x:v>
      </x:c>
      <x:c r="D2480" s="5" t="s">
        <x:v>217</x:v>
      </x:c>
      <x:c r="E2480" s="5" t="s">
        <x:v>40</x:v>
      </x:c>
      <x:c r="F2480" s="5" t="s">
        <x:v>102</x:v>
      </x:c>
      <x:c r="G2480" s="5" t="s">
        <x:v>2401</x:v>
      </x:c>
      <x:c r="H2480" s="5" t="s">
        <x:v>104</x:v>
      </x:c>
      <x:c r="I2480" s="5" t="s">
        <x:v>165</x:v>
      </x:c>
      <x:c r="J2480" s="5" t="s">
        <x:v>93</x:v>
      </x:c>
      <x:c r="K2480" s="5" t="s">
        <x:v>46</x:v>
      </x:c>
      <x:c r="L2480" s="5" t="s">
        <x:v>16</x:v>
      </x:c>
      <x:c r="M2480" s="5" t="s">
        <x:v>189</x:v>
      </x:c>
      <x:c r="N2480" s="6">
        <x:v>1</x:v>
      </x:c>
      <x:c r="O2480" s="7">
        <x:v>46.82</x:v>
      </x:c>
      <x:c r="P2480" s="8">
        <x:v>0.20000000000000001</x:v>
      </x:c>
      <x:c r="Q2480" s="7">
        <x:v>33.380000000000003</x:v>
      </x:c>
      <x:c r="R2480" s="7">
        <x:v>37.460000000000001</x:v>
      </x:c>
      <x:c r="S2480" s="5" t="s">
        <x:v>49</x:v>
      </x:c>
      <x:c r="T2480" s="7">
        <x:v>180344.32000000001</x:v>
      </x:c>
      <x:c r="U2480" s="6"/>
      <x:c r="V2480" s="6"/>
      <x:c r="W2480" s="5" t="s">
        <x:v>50</x:v>
      </x:c>
      <x:c r="X2480" s="5" t="s">
        <x:v>97</x:v>
      </x:c>
    </x:row>
    <x:row r="2481">
      <x:c r="A2481" s="5" t="s">
        <x:v>4158</x:v>
      </x:c>
      <x:c r="B2481" s="5">
        <x:v>45773</x:v>
      </x:c>
      <x:c r="C2481" s="5" t="s">
        <x:v>185</x:v>
      </x:c>
      <x:c r="D2481" s="5" t="s">
        <x:v>186</x:v>
      </x:c>
      <x:c r="E2481" s="5" t="s">
        <x:v>90</x:v>
      </x:c>
      <x:c r="F2481" s="5" t="s">
        <x:v>41</x:v>
      </x:c>
      <x:c r="G2481" s="5" t="s">
        <x:v>4159</x:v>
      </x:c>
      <x:c r="H2481" s="5" t="s">
        <x:v>58</x:v>
      </x:c>
      <x:c r="I2481" s="5" t="s">
        <x:v>1044</x:v>
      </x:c>
      <x:c r="J2481" s="5" t="s">
        <x:v>45</x:v>
      </x:c>
      <x:c r="K2481" s="5" t="s">
        <x:v>117</x:v>
      </x:c>
      <x:c r="L2481" s="5" t="s">
        <x:v>16</x:v>
      </x:c>
      <x:c r="M2481" s="5" t="s">
        <x:v>384</x:v>
      </x:c>
      <x:c r="N2481" s="6">
        <x:v>1</x:v>
      </x:c>
      <x:c r="O2481" s="7">
        <x:v>573.98000000000002</x:v>
      </x:c>
      <x:c r="P2481" s="8">
        <x:v>5.0000000000000003e-002</x:v>
      </x:c>
      <x:c r="Q2481" s="7">
        <x:v>436.52999999999997</x:v>
      </x:c>
      <x:c r="R2481" s="7">
        <x:v>545.27999999999997</x:v>
      </x:c>
      <x:c r="S2481" s="5" t="s">
        <x:v>49</x:v>
      </x:c>
      <x:c r="T2481" s="7">
        <x:v>136612.60999999999</x:v>
      </x:c>
      <x:c r="U2481" s="6"/>
      <x:c r="V2481" s="6"/>
      <x:c r="W2481" s="5" t="s">
        <x:v>50</x:v>
      </x:c>
      <x:c r="X2481" s="5" t="s">
        <x:v>51</x:v>
      </x:c>
    </x:row>
    <x:row r="2482">
      <x:c r="A2482" s="5" t="s">
        <x:v>4160</x:v>
      </x:c>
      <x:c r="B2482" s="5">
        <x:v>45759</x:v>
      </x:c>
      <x:c r="C2482" s="5" t="s">
        <x:v>144</x:v>
      </x:c>
      <x:c r="D2482" s="5" t="s">
        <x:v>145</x:v>
      </x:c>
      <x:c r="E2482" s="5" t="s">
        <x:v>55</x:v>
      </x:c>
      <x:c r="F2482" s="5" t="s">
        <x:v>66</x:v>
      </x:c>
      <x:c r="G2482" s="5" t="s">
        <x:v>4161</x:v>
      </x:c>
      <x:c r="H2482" s="5" t="s">
        <x:v>58</x:v>
      </x:c>
      <x:c r="I2482" s="5" t="s">
        <x:v>265</x:v>
      </x:c>
      <x:c r="J2482" s="5" t="s">
        <x:v>45</x:v>
      </x:c>
      <x:c r="K2482" s="5" t="s">
        <x:v>86</x:v>
      </x:c>
      <x:c r="L2482" s="5" t="s">
        <x:v>47</x:v>
      </x:c>
      <x:c r="M2482" s="5" t="s">
        <x:v>376</x:v>
      </x:c>
      <x:c r="N2482" s="6">
        <x:v>2</x:v>
      </x:c>
      <x:c r="O2482" s="7">
        <x:v>147.41999999999999</x:v>
      </x:c>
      <x:c r="P2482" s="8">
        <x:v>0.10000000000000001</x:v>
      </x:c>
      <x:c r="Q2482" s="7">
        <x:v>75.129999999999995</x:v>
      </x:c>
      <x:c r="R2482" s="7">
        <x:v>265.36000000000001</x:v>
      </x:c>
      <x:c r="S2482" s="5" t="s">
        <x:v>49</x:v>
      </x:c>
      <x:c r="T2482" s="7">
        <x:v>77055.660000000003</x:v>
      </x:c>
      <x:c r="U2482" s="6"/>
      <x:c r="V2482" s="6"/>
      <x:c r="W2482" s="5" t="s">
        <x:v>50</x:v>
      </x:c>
      <x:c r="X2482" s="5" t="s">
        <x:v>80</x:v>
      </x:c>
    </x:row>
    <x:row r="2483">
      <x:c r="A2483" s="5" t="s">
        <x:v>4162</x:v>
      </x:c>
      <x:c r="B2483" s="5">
        <x:v>46003</x:v>
      </x:c>
      <x:c r="C2483" s="5" t="s">
        <x:v>216</x:v>
      </x:c>
      <x:c r="D2483" s="5" t="s">
        <x:v>217</x:v>
      </x:c>
      <x:c r="E2483" s="5" t="s">
        <x:v>40</x:v>
      </x:c>
      <x:c r="F2483" s="5" t="s">
        <x:v>2254</x:v>
      </x:c>
      <x:c r="G2483" s="5" t="s">
        <x:v>2677</x:v>
      </x:c>
      <x:c r="H2483" s="5" t="s">
        <x:v>104</x:v>
      </x:c>
      <x:c r="I2483" s="5" t="s">
        <x:v>253</x:v>
      </x:c>
      <x:c r="J2483" s="5" t="s">
        <x:v>116</x:v>
      </x:c>
      <x:c r="K2483" s="5" t="s">
        <x:v>46</x:v>
      </x:c>
      <x:c r="L2483" s="5" t="s">
        <x:v>16</x:v>
      </x:c>
      <x:c r="M2483" s="5" t="s">
        <x:v>222</x:v>
      </x:c>
      <x:c r="N2483" s="6">
        <x:v>0</x:v>
      </x:c>
      <x:c r="O2483" s="7">
        <x:v>222.52000000000001</x:v>
      </x:c>
      <x:c r="P2483" s="8">
        <x:v>0.14999999999999999</x:v>
      </x:c>
      <x:c r="Q2483" s="7">
        <x:v>123.59999999999999</x:v>
      </x:c>
      <x:c r="R2483" s="7">
        <x:v>0</x:v>
      </x:c>
      <x:c r="S2483" s="5" t="s">
        <x:v>49</x:v>
      </x:c>
      <x:c r="T2483" s="7"/>
      <x:c r="U2483" s="6">
        <x:v>66</x:v>
      </x:c>
      <x:c r="V2483" s="6">
        <x:v>16</x:v>
      </x:c>
      <x:c r="W2483" s="5" t="s">
        <x:v>151</x:v>
      </x:c>
      <x:c r="X2483" s="5" t="s">
        <x:v>97</x:v>
      </x:c>
    </x:row>
    <x:row r="2484">
      <x:c r="A2484" s="5" t="s">
        <x:v>4163</x:v>
      </x:c>
      <x:c r="B2484" s="5">
        <x:v>45971</x:v>
      </x:c>
      <x:c r="C2484" s="5" t="s">
        <x:v>162</x:v>
      </x:c>
      <x:c r="D2484" s="5" t="s">
        <x:v>163</x:v>
      </x:c>
      <x:c r="E2484" s="5" t="s">
        <x:v>40</x:v>
      </x:c>
      <x:c r="F2484" s="5" t="s">
        <x:v>158</x:v>
      </x:c>
      <x:c r="G2484" s="5" t="s">
        <x:v>4164</x:v>
      </x:c>
      <x:c r="H2484" s="5" t="s">
        <x:v>104</x:v>
      </x:c>
      <x:c r="I2484" s="5" t="s">
        <x:v>44</x:v>
      </x:c>
      <x:c r="J2484" s="5" t="s">
        <x:v>45</x:v>
      </x:c>
      <x:c r="K2484" s="5" t="s">
        <x:v>46</x:v>
      </x:c>
      <x:c r="L2484" s="5" t="s">
        <x:v>47</x:v>
      </x:c>
      <x:c r="M2484" s="5" t="s">
        <x:v>483</x:v>
      </x:c>
      <x:c r="N2484" s="6">
        <x:v>1</x:v>
      </x:c>
      <x:c r="O2484" s="7">
        <x:v>302.07999999999998</x:v>
      </x:c>
      <x:c r="P2484" s="8">
        <x:v>0.10000000000000001</x:v>
      </x:c>
      <x:c r="Q2484" s="7">
        <x:v>185.21000000000001</x:v>
      </x:c>
      <x:c r="R2484" s="7">
        <x:v>271.87</x:v>
      </x:c>
      <x:c r="S2484" s="5" t="s">
        <x:v>49</x:v>
      </x:c>
      <x:c r="T2484" s="7">
        <x:v>87624.729999999996</x:v>
      </x:c>
      <x:c r="U2484" s="6"/>
      <x:c r="V2484" s="6"/>
      <x:c r="W2484" s="5" t="s">
        <x:v>50</x:v>
      </x:c>
      <x:c r="X2484" s="5" t="s">
        <x:v>80</x:v>
      </x:c>
    </x:row>
    <x:row r="2485">
      <x:c r="A2485" s="5" t="s">
        <x:v>4165</x:v>
      </x:c>
      <x:c r="B2485" s="5">
        <x:v>46031</x:v>
      </x:c>
      <x:c r="C2485" s="5" t="s">
        <x:v>108</x:v>
      </x:c>
      <x:c r="D2485" s="5" t="s">
        <x:v>109</x:v>
      </x:c>
      <x:c r="E2485" s="5" t="s">
        <x:v>90</x:v>
      </x:c>
      <x:c r="F2485" s="5" t="s">
        <x:v>102</x:v>
      </x:c>
      <x:c r="G2485" s="5" t="s">
        <x:v>2297</x:v>
      </x:c>
      <x:c r="H2485" s="5" t="s">
        <x:v>78</x:v>
      </x:c>
      <x:c r="I2485" s="5" t="s">
        <x:v>332</x:v>
      </x:c>
      <x:c r="J2485" s="5" t="s">
        <x:v>93</x:v>
      </x:c>
      <x:c r="K2485" s="5" t="s">
        <x:v>117</x:v>
      </x:c>
      <x:c r="L2485" s="5" t="s">
        <x:v>16</x:v>
      </x:c>
      <x:c r="M2485" s="5" t="s">
        <x:v>118</x:v>
      </x:c>
      <x:c r="N2485" s="6">
        <x:v>1</x:v>
      </x:c>
      <x:c r="O2485" s="7">
        <x:v>42.57</x:v>
      </x:c>
      <x:c r="P2485" s="8">
        <x:v>0.20000000000000001</x:v>
      </x:c>
      <x:c r="Q2485" s="7">
        <x:v>33.719999999999999</x:v>
      </x:c>
      <x:c r="R2485" s="7">
        <x:v>34.060000000000002</x:v>
      </x:c>
      <x:c r="S2485" s="5" t="s">
        <x:v>49</x:v>
      </x:c>
      <x:c r="T2485" s="7">
        <x:v>120628.66</x:v>
      </x:c>
      <x:c r="U2485" s="6"/>
      <x:c r="V2485" s="6"/>
      <x:c r="W2485" s="5" t="s">
        <x:v>50</x:v>
      </x:c>
      <x:c r="X2485" s="5" t="s">
        <x:v>70</x:v>
      </x:c>
    </x:row>
    <x:row r="2486">
      <x:c r="A2486" s="5" t="s">
        <x:v>4166</x:v>
      </x:c>
      <x:c r="B2486" s="5">
        <x:v>46079</x:v>
      </x:c>
      <x:c r="C2486" s="5" t="s">
        <x:v>247</x:v>
      </x:c>
      <x:c r="D2486" s="5" t="s">
        <x:v>248</x:v>
      </x:c>
      <x:c r="E2486" s="5" t="s">
        <x:v>40</x:v>
      </x:c>
      <x:c r="F2486" s="5" t="s">
        <x:v>102</x:v>
      </x:c>
      <x:c r="G2486" s="5" t="s">
        <x:v>1420</x:v>
      </x:c>
      <x:c r="H2486" s="5" t="s">
        <x:v>43</x:v>
      </x:c>
      <x:c r="I2486" s="5" t="s">
        <x:v>325</x:v>
      </x:c>
      <x:c r="J2486" s="5" t="s">
        <x:v>116</x:v>
      </x:c>
      <x:c r="K2486" s="5" t="s">
        <x:v>117</x:v>
      </x:c>
      <x:c r="L2486" s="5" t="s">
        <x:v>47</x:v>
      </x:c>
      <x:c r="M2486" s="5" t="s">
        <x:v>419</x:v>
      </x:c>
      <x:c r="N2486" s="6">
        <x:v>4</x:v>
      </x:c>
      <x:c r="O2486" s="7">
        <x:v>285.81999999999999</x:v>
      </x:c>
      <x:c r="P2486" s="8">
        <x:v>5.0000000000000003e-002</x:v>
      </x:c>
      <x:c r="Q2486" s="7">
        <x:v>166.78999999999999</x:v>
      </x:c>
      <x:c r="R2486" s="7">
        <x:v>1086.1199999999999</x:v>
      </x:c>
      <x:c r="S2486" s="5" t="s">
        <x:v>49</x:v>
      </x:c>
      <x:c r="T2486" s="7">
        <x:v>92109.619999999995</x:v>
      </x:c>
      <x:c r="U2486" s="6"/>
      <x:c r="V2486" s="6"/>
      <x:c r="W2486" s="5" t="s">
        <x:v>50</x:v>
      </x:c>
      <x:c r="X2486" s="5" t="s">
        <x:v>80</x:v>
      </x:c>
    </x:row>
    <x:row r="2487">
      <x:c r="A2487" s="5" t="s">
        <x:v>4167</x:v>
      </x:c>
      <x:c r="B2487" s="5">
        <x:v>45505</x:v>
      </x:c>
      <x:c r="C2487" s="5" t="s">
        <x:v>216</x:v>
      </x:c>
      <x:c r="D2487" s="5" t="s">
        <x:v>217</x:v>
      </x:c>
      <x:c r="E2487" s="5" t="s">
        <x:v>40</x:v>
      </x:c>
      <x:c r="F2487" s="5" t="s">
        <x:v>102</x:v>
      </x:c>
      <x:c r="G2487" s="5" t="s">
        <x:v>1885</x:v>
      </x:c>
      <x:c r="H2487" s="5" t="s">
        <x:v>43</x:v>
      </x:c>
      <x:c r="I2487" s="5" t="s">
        <x:v>1109</x:v>
      </x:c>
      <x:c r="J2487" s="5" t="s">
        <x:v>93</x:v>
      </x:c>
      <x:c r="K2487" s="5" t="s">
        <x:v>61</x:v>
      </x:c>
      <x:c r="L2487" s="5" t="s">
        <x:v>16</x:v>
      </x:c>
      <x:c r="M2487" s="5" t="s">
        <x:v>125</x:v>
      </x:c>
      <x:c r="N2487" s="6">
        <x:v>1</x:v>
      </x:c>
      <x:c r="O2487" s="7">
        <x:v>29.34</x:v>
      </x:c>
      <x:c r="P2487" s="8">
        <x:v>0.14999999999999999</x:v>
      </x:c>
      <x:c r="Q2487" s="7">
        <x:v>14.08</x:v>
      </x:c>
      <x:c r="R2487" s="7">
        <x:v>24.940000000000001</x:v>
      </x:c>
      <x:c r="S2487" s="5" t="s">
        <x:v>49</x:v>
      </x:c>
      <x:c r="T2487" s="7">
        <x:v>171916.69</x:v>
      </x:c>
      <x:c r="U2487" s="6"/>
      <x:c r="V2487" s="6"/>
      <x:c r="W2487" s="5" t="s">
        <x:v>50</x:v>
      </x:c>
      <x:c r="X2487" s="5" t="s">
        <x:v>51</x:v>
      </x:c>
    </x:row>
    <x:row r="2488">
      <x:c r="A2488" s="5" t="s">
        <x:v>4168</x:v>
      </x:c>
      <x:c r="B2488" s="5">
        <x:v>45686</x:v>
      </x:c>
      <x:c r="C2488" s="5" t="s">
        <x:v>194</x:v>
      </x:c>
      <x:c r="D2488" s="5" t="s">
        <x:v>195</x:v>
      </x:c>
      <x:c r="E2488" s="5" t="s">
        <x:v>90</x:v>
      </x:c>
      <x:c r="F2488" s="5" t="s">
        <x:v>158</x:v>
      </x:c>
      <x:c r="G2488" s="5" t="s">
        <x:v>4169</x:v>
      </x:c>
      <x:c r="H2488" s="5" t="s">
        <x:v>78</x:v>
      </x:c>
      <x:c r="I2488" s="5" t="s">
        <x:v>73</x:v>
      </x:c>
      <x:c r="J2488" s="5" t="s">
        <x:v>74</x:v>
      </x:c>
      <x:c r="K2488" s="5" t="s">
        <x:v>46</x:v>
      </x:c>
      <x:c r="L2488" s="5" t="s">
        <x:v>47</x:v>
      </x:c>
      <x:c r="M2488" s="5" t="s">
        <x:v>442</x:v>
      </x:c>
      <x:c r="N2488" s="6">
        <x:v>1</x:v>
      </x:c>
      <x:c r="O2488" s="7">
        <x:v>88.719999999999999</x:v>
      </x:c>
      <x:c r="P2488" s="8">
        <x:v>0.20000000000000001</x:v>
      </x:c>
      <x:c r="Q2488" s="7">
        <x:v>45.390000000000001</x:v>
      </x:c>
      <x:c r="R2488" s="7">
        <x:v>70.980000000000004</x:v>
      </x:c>
      <x:c r="S2488" s="5" t="s">
        <x:v>49</x:v>
      </x:c>
      <x:c r="T2488" s="7">
        <x:v>73104.899999999994</x:v>
      </x:c>
      <x:c r="U2488" s="6"/>
      <x:c r="V2488" s="6"/>
      <x:c r="W2488" s="5" t="s">
        <x:v>50</x:v>
      </x:c>
      <x:c r="X2488" s="5" t="s">
        <x:v>80</x:v>
      </x:c>
    </x:row>
    <x:row r="2489">
      <x:c r="A2489" s="5" t="s">
        <x:v>4170</x:v>
      </x:c>
      <x:c r="B2489" s="5">
        <x:v>46045</x:v>
      </x:c>
      <x:c r="C2489" s="5" t="s">
        <x:v>247</x:v>
      </x:c>
      <x:c r="D2489" s="5" t="s">
        <x:v>248</x:v>
      </x:c>
      <x:c r="E2489" s="5" t="s">
        <x:v>40</x:v>
      </x:c>
      <x:c r="F2489" s="5" t="s">
        <x:v>102</x:v>
      </x:c>
      <x:c r="G2489" s="5" t="s">
        <x:v>1016</x:v>
      </x:c>
      <x:c r="H2489" s="5" t="s">
        <x:v>58</x:v>
      </x:c>
      <x:c r="I2489" s="5" t="s">
        <x:v>1094</x:v>
      </x:c>
      <x:c r="J2489" s="5" t="s">
        <x:v>116</x:v>
      </x:c>
      <x:c r="K2489" s="5" t="s">
        <x:v>61</x:v>
      </x:c>
      <x:c r="L2489" s="5" t="s">
        <x:v>94</x:v>
      </x:c>
      <x:c r="M2489" s="5" t="s">
        <x:v>275</x:v>
      </x:c>
      <x:c r="N2489" s="6">
        <x:v>-5</x:v>
      </x:c>
      <x:c r="O2489" s="7">
        <x:v>168.81</x:v>
      </x:c>
      <x:c r="P2489" s="8">
        <x:v>0.25</x:v>
      </x:c>
      <x:c r="Q2489" s="7">
        <x:v>92.340000000000003</x:v>
      </x:c>
      <x:c r="R2489" s="7">
        <x:v>-633.03999999999996</x:v>
      </x:c>
      <x:c r="S2489" s="5" t="s">
        <x:v>49</x:v>
      </x:c>
      <x:c r="T2489" s="7">
        <x:v>91350.639999999999</x:v>
      </x:c>
      <x:c r="U2489" s="6"/>
      <x:c r="V2489" s="6"/>
      <x:c r="W2489" s="5" t="s">
        <x:v>96</x:v>
      </x:c>
      <x:c r="X2489" s="5" t="s">
        <x:v>80</x:v>
      </x:c>
    </x:row>
    <x:row r="2490">
      <x:c r="A2490" s="5" t="s">
        <x:v>4171</x:v>
      </x:c>
      <x:c r="B2490" s="5">
        <x:v>45304</x:v>
      </x:c>
      <x:c r="C2490" s="5" t="s">
        <x:v>138</x:v>
      </x:c>
      <x:c r="D2490" s="5" t="s">
        <x:v>139</x:v>
      </x:c>
      <x:c r="E2490" s="5" t="s">
        <x:v>90</x:v>
      </x:c>
      <x:c r="F2490" s="5" t="s">
        <x:v>41</x:v>
      </x:c>
      <x:c r="G2490" s="5" t="s">
        <x:v>4172</x:v>
      </x:c>
      <x:c r="H2490" s="5" t="s">
        <x:v>104</x:v>
      </x:c>
      <x:c r="I2490" s="5" t="s">
        <x:v>550</x:v>
      </x:c>
      <x:c r="J2490" s="5" t="s">
        <x:v>45</x:v>
      </x:c>
      <x:c r="K2490" s="5" t="s">
        <x:v>61</x:v>
      </x:c>
      <x:c r="L2490" s="5" t="s">
        <x:v>16</x:v>
      </x:c>
      <x:c r="M2490" s="5" t="s">
        <x:v>424</x:v>
      </x:c>
      <x:c r="N2490" s="6">
        <x:v>1</x:v>
      </x:c>
      <x:c r="O2490" s="7">
        <x:v>385.29000000000002</x:v>
      </x:c>
      <x:c r="P2490" s="8">
        <x:v>0</x:v>
      </x:c>
      <x:c r="Q2490" s="7">
        <x:v>240.44999999999999</x:v>
      </x:c>
      <x:c r="R2490" s="7">
        <x:v>385.29000000000002</x:v>
      </x:c>
      <x:c r="S2490" s="5" t="s">
        <x:v>49</x:v>
      </x:c>
      <x:c r="T2490" s="7">
        <x:v>167379.12</x:v>
      </x:c>
      <x:c r="U2490" s="6"/>
      <x:c r="V2490" s="6"/>
      <x:c r="W2490" s="5" t="s">
        <x:v>50</x:v>
      </x:c>
      <x:c r="X2490" s="5" t="s">
        <x:v>80</x:v>
      </x:c>
    </x:row>
    <x:row r="2491">
      <x:c r="A2491" s="5" t="s">
        <x:v>4173</x:v>
      </x:c>
      <x:c r="B2491" s="5">
        <x:v>45322</x:v>
      </x:c>
      <x:c r="C2491" s="5" t="s">
        <x:v>38</x:v>
      </x:c>
      <x:c r="D2491" s="5" t="s">
        <x:v>39</x:v>
      </x:c>
      <x:c r="E2491" s="5" t="s">
        <x:v>40</x:v>
      </x:c>
      <x:c r="F2491" s="5" t="s">
        <x:v>41</x:v>
      </x:c>
      <x:c r="G2491" s="5" t="s">
        <x:v>2876</x:v>
      </x:c>
      <x:c r="H2491" s="5" t="s">
        <x:v>43</x:v>
      </x:c>
      <x:c r="I2491" s="5" t="s">
        <x:v>372</x:v>
      </x:c>
      <x:c r="J2491" s="5" t="s">
        <x:v>116</x:v>
      </x:c>
      <x:c r="K2491" s="5" t="s">
        <x:v>46</x:v>
      </x:c>
      <x:c r="L2491" s="5" t="s">
        <x:v>16</x:v>
      </x:c>
      <x:c r="M2491" s="5" t="s">
        <x:v>266</x:v>
      </x:c>
      <x:c r="N2491" s="6">
        <x:v>0</x:v>
      </x:c>
      <x:c r="O2491" s="7">
        <x:v>352.20999999999998</x:v>
      </x:c>
      <x:c r="P2491" s="8">
        <x:v>0.10000000000000001</x:v>
      </x:c>
      <x:c r="Q2491" s="7">
        <x:v>226.47</x:v>
      </x:c>
      <x:c r="R2491" s="7">
        <x:v>0</x:v>
      </x:c>
      <x:c r="S2491" s="5" t="s">
        <x:v>49</x:v>
      </x:c>
      <x:c r="T2491" s="7">
        <x:v>167379.12</x:v>
      </x:c>
      <x:c r="U2491" s="6"/>
      <x:c r="V2491" s="6"/>
      <x:c r="W2491" s="5" t="s">
        <x:v>151</x:v>
      </x:c>
      <x:c r="X2491" s="5" t="s">
        <x:v>51</x:v>
      </x:c>
    </x:row>
    <x:row r="2492">
      <x:c r="A2492" s="5" t="s">
        <x:v>4174</x:v>
      </x:c>
      <x:c r="B2492" s="5">
        <x:v>45863</x:v>
      </x:c>
      <x:c r="C2492" s="5" t="s">
        <x:v>340</x:v>
      </x:c>
      <x:c r="D2492" s="5" t="s">
        <x:v>341</x:v>
      </x:c>
      <x:c r="E2492" s="5" t="s">
        <x:v>55</x:v>
      </x:c>
      <x:c r="F2492" s="5" t="s">
        <x:v>66</x:v>
      </x:c>
      <x:c r="G2492" s="5" t="s">
        <x:v>4175</x:v>
      </x:c>
      <x:c r="H2492" s="5" t="s">
        <x:v>104</x:v>
      </x:c>
      <x:c r="I2492" s="5" t="s">
        <x:v>210</x:v>
      </x:c>
      <x:c r="J2492" s="5" t="s">
        <x:v>116</x:v>
      </x:c>
      <x:c r="K2492" s="5" t="s">
        <x:v>61</x:v>
      </x:c>
      <x:c r="L2492" s="5" t="s">
        <x:v>16</x:v>
      </x:c>
      <x:c r="M2492" s="5" t="s">
        <x:v>222</x:v>
      </x:c>
      <x:c r="N2492" s="6">
        <x:v>0</x:v>
      </x:c>
      <x:c r="O2492" s="7">
        <x:v>370.31</x:v>
      </x:c>
      <x:c r="P2492" s="8">
        <x:v>0.14999999999999999</x:v>
      </x:c>
      <x:c r="Q2492" s="7">
        <x:v>229.88999999999999</x:v>
      </x:c>
      <x:c r="R2492" s="7">
        <x:v>0</x:v>
      </x:c>
      <x:c r="S2492" s="5" t="s">
        <x:v>49</x:v>
      </x:c>
      <x:c r="T2492" s="7">
        <x:v>120169.75</x:v>
      </x:c>
      <x:c r="U2492" s="6"/>
      <x:c r="V2492" s="6"/>
      <x:c r="W2492" s="5" t="s">
        <x:v>151</x:v>
      </x:c>
      <x:c r="X2492" s="5" t="s">
        <x:v>80</x:v>
      </x:c>
    </x:row>
    <x:row r="2493">
      <x:c r="A2493" s="5" t="s">
        <x:v>4176</x:v>
      </x:c>
      <x:c r="B2493" s="5">
        <x:v>45615</x:v>
      </x:c>
      <x:c r="C2493" s="5" t="s">
        <x:v>144</x:v>
      </x:c>
      <x:c r="D2493" s="5" t="s">
        <x:v>145</x:v>
      </x:c>
      <x:c r="E2493" s="5" t="s">
        <x:v>55</x:v>
      </x:c>
      <x:c r="F2493" s="5" t="s">
        <x:v>66</x:v>
      </x:c>
      <x:c r="G2493" s="5" t="s">
        <x:v>590</x:v>
      </x:c>
      <x:c r="H2493" s="5" t="s">
        <x:v>58</x:v>
      </x:c>
      <x:c r="I2493" s="5" t="s">
        <x:v>269</x:v>
      </x:c>
      <x:c r="J2493" s="5" t="s">
        <x:v>93</x:v>
      </x:c>
      <x:c r="K2493" s="5" t="s">
        <x:v>117</x:v>
      </x:c>
      <x:c r="L2493" s="5" t="s">
        <x:v>16</x:v>
      </x:c>
      <x:c r="M2493" s="5" t="s">
        <x:v>48</x:v>
      </x:c>
      <x:c r="N2493" s="6">
        <x:v>1</x:v>
      </x:c>
      <x:c r="O2493" s="7">
        <x:v>54.890000000000001</x:v>
      </x:c>
      <x:c r="P2493" s="8">
        <x:v>0</x:v>
      </x:c>
      <x:c r="Q2493" s="7">
        <x:v>43.630000000000003</x:v>
      </x:c>
      <x:c r="R2493" s="7">
        <x:v>54.890000000000001</x:v>
      </x:c>
      <x:c r="S2493" s="5" t="s">
        <x:v>49</x:v>
      </x:c>
      <x:c r="T2493" s="7">
        <x:v>129181.07000000001</x:v>
      </x:c>
      <x:c r="U2493" s="6"/>
      <x:c r="V2493" s="6"/>
      <x:c r="W2493" s="5" t="s">
        <x:v>50</x:v>
      </x:c>
      <x:c r="X2493" s="5" t="s">
        <x:v>97</x:v>
      </x:c>
    </x:row>
    <x:row r="2494">
      <x:c r="A2494" s="5" t="s">
        <x:v>4177</x:v>
      </x:c>
      <x:c r="B2494" s="5">
        <x:v>45454</x:v>
      </x:c>
      <x:c r="C2494" s="5" t="s">
        <x:v>127</x:v>
      </x:c>
      <x:c r="D2494" s="5" t="s">
        <x:v>128</x:v>
      </x:c>
      <x:c r="E2494" s="5" t="s">
        <x:v>55</x:v>
      </x:c>
      <x:c r="F2494" s="5" t="s">
        <x:v>41</x:v>
      </x:c>
      <x:c r="G2494" s="5" t="s">
        <x:v>783</x:v>
      </x:c>
      <x:c r="H2494" s="5" t="s">
        <x:v>104</x:v>
      </x:c>
      <x:c r="I2494" s="5" t="s">
        <x:v>1765</x:v>
      </x:c>
      <x:c r="J2494" s="5" t="s">
        <x:v>60</x:v>
      </x:c>
      <x:c r="K2494" s="5" t="s">
        <x:v>61</x:v>
      </x:c>
      <x:c r="L2494" s="5" t="s">
        <x:v>16</x:v>
      </x:c>
      <x:c r="M2494" s="5" t="s">
        <x:v>376</x:v>
      </x:c>
      <x:c r="N2494" s="6">
        <x:v>1</x:v>
      </x:c>
      <x:c r="O2494" s="7">
        <x:v>34.409999999999997</x:v>
      </x:c>
      <x:c r="P2494" s="8">
        <x:v>0</x:v>
      </x:c>
      <x:c r="Q2494" s="7">
        <x:v>28.84</x:v>
      </x:c>
      <x:c r="R2494" s="7">
        <x:v>34.409999999999997</x:v>
      </x:c>
      <x:c r="S2494" s="5" t="s">
        <x:v>49</x:v>
      </x:c>
      <x:c r="T2494" s="7">
        <x:v>122298.7</x:v>
      </x:c>
      <x:c r="U2494" s="6"/>
      <x:c r="V2494" s="6"/>
      <x:c r="W2494" s="5" t="s">
        <x:v>50</x:v>
      </x:c>
      <x:c r="X2494" s="5" t="s">
        <x:v>80</x:v>
      </x:c>
    </x:row>
    <x:row r="2495">
      <x:c r="A2495" s="5" t="s">
        <x:v>4178</x:v>
      </x:c>
      <x:c r="B2495" s="5">
        <x:v>45791</x:v>
      </x:c>
      <x:c r="C2495" s="5" t="s">
        <x:v>247</x:v>
      </x:c>
      <x:c r="D2495" s="5" t="s">
        <x:v>248</x:v>
      </x:c>
      <x:c r="E2495" s="5" t="s">
        <x:v>40</x:v>
      </x:c>
      <x:c r="F2495" s="5" t="s">
        <x:v>102</x:v>
      </x:c>
      <x:c r="G2495" s="5" t="s">
        <x:v>3756</x:v>
      </x:c>
      <x:c r="H2495" s="5" t="s">
        <x:v>58</x:v>
      </x:c>
      <x:c r="I2495" s="5" t="s">
        <x:v>545</x:v>
      </x:c>
      <x:c r="J2495" s="5" t="s">
        <x:v>45</x:v>
      </x:c>
      <x:c r="K2495" s="5" t="s">
        <x:v>46</x:v>
      </x:c>
      <x:c r="L2495" s="5" t="s">
        <x:v>47</x:v>
      </x:c>
      <x:c r="M2495" s="5" t="s">
        <x:v>136</x:v>
      </x:c>
      <x:c r="N2495" s="6">
        <x:v>15</x:v>
      </x:c>
      <x:c r="O2495" s="7">
        <x:v>616.28999999999996</x:v>
      </x:c>
      <x:c r="P2495" s="8">
        <x:v>0.25</x:v>
      </x:c>
      <x:c r="Q2495" s="7">
        <x:v>452.31</x:v>
      </x:c>
      <x:c r="R2495" s="7">
        <x:v>6933.2600000000002</x:v>
      </x:c>
      <x:c r="S2495" s="5" t="s">
        <x:v>49</x:v>
      </x:c>
      <x:c r="T2495" s="7">
        <x:v>82474.160000000003</x:v>
      </x:c>
      <x:c r="U2495" s="6"/>
      <x:c r="V2495" s="6"/>
      <x:c r="W2495" s="5" t="s">
        <x:v>50</x:v>
      </x:c>
      <x:c r="X2495" s="5" t="s">
        <x:v>51</x:v>
      </x:c>
    </x:row>
    <x:row r="2496">
      <x:c r="A2496" s="5" t="s">
        <x:v>4179</x:v>
      </x:c>
      <x:c r="B2496" s="5">
        <x:v>46203</x:v>
      </x:c>
      <x:c r="C2496" s="5" t="s">
        <x:v>88</x:v>
      </x:c>
      <x:c r="D2496" s="5" t="s">
        <x:v>89</x:v>
      </x:c>
      <x:c r="E2496" s="5" t="s">
        <x:v>90</x:v>
      </x:c>
      <x:c r="F2496" s="5" t="s">
        <x:v>56</x:v>
      </x:c>
      <x:c r="G2496" s="5" t="s">
        <x:v>149</x:v>
      </x:c>
      <x:c r="H2496" s="5" t="s">
        <x:v>104</x:v>
      </x:c>
      <x:c r="I2496" s="5" t="s">
        <x:v>591</x:v>
      </x:c>
      <x:c r="J2496" s="5" t="s">
        <x:v>116</x:v>
      </x:c>
      <x:c r="K2496" s="5" t="s">
        <x:v>117</x:v>
      </x:c>
      <x:c r="L2496" s="5" t="s">
        <x:v>16</x:v>
      </x:c>
      <x:c r="M2496" s="5" t="s">
        <x:v>483</x:v>
      </x:c>
      <x:c r="N2496" s="6">
        <x:v>6</x:v>
      </x:c>
      <x:c r="O2496" s="7">
        <x:v>264.68000000000001</x:v>
      </x:c>
      <x:c r="P2496" s="8">
        <x:v>5.0000000000000003e-002</x:v>
      </x:c>
      <x:c r="Q2496" s="7">
        <x:v>186.69</x:v>
      </x:c>
      <x:c r="R2496" s="7">
        <x:v>1508.6800000000001</x:v>
      </x:c>
      <x:c r="S2496" s="5" t="s">
        <x:v>49</x:v>
      </x:c>
      <x:c r="T2496" s="7">
        <x:v>149211.60000000001</x:v>
      </x:c>
      <x:c r="U2496" s="6"/>
      <x:c r="V2496" s="6"/>
      <x:c r="W2496" s="5" t="s">
        <x:v>50</x:v>
      </x:c>
      <x:c r="X2496" s="5" t="s">
        <x:v>70</x:v>
      </x:c>
    </x:row>
    <x:row r="2497">
      <x:c r="A2497" s="5" t="s">
        <x:v>4180</x:v>
      </x:c>
      <x:c r="B2497" s="5">
        <x:v>45632</x:v>
      </x:c>
      <x:c r="C2497" s="5" t="s">
        <x:v>194</x:v>
      </x:c>
      <x:c r="D2497" s="5" t="s">
        <x:v>195</x:v>
      </x:c>
      <x:c r="E2497" s="5" t="s">
        <x:v>90</x:v>
      </x:c>
      <x:c r="F2497" s="5" t="s">
        <x:v>158</x:v>
      </x:c>
      <x:c r="G2497" s="5" t="s">
        <x:v>1693</x:v>
      </x:c>
      <x:c r="H2497" s="5" t="s">
        <x:v>78</x:v>
      </x:c>
      <x:c r="I2497" s="5" t="s">
        <x:v>379</x:v>
      </x:c>
      <x:c r="J2497" s="5" t="s">
        <x:v>116</x:v>
      </x:c>
      <x:c r="K2497" s="5" t="s">
        <x:v>61</x:v>
      </x:c>
      <x:c r="L2497" s="5" t="s">
        <x:v>16</x:v>
      </x:c>
      <x:c r="M2497" s="5" t="s">
        <x:v>222</x:v>
      </x:c>
      <x:c r="N2497" s="6">
        <x:v>2</x:v>
      </x:c>
      <x:c r="O2497" s="7">
        <x:v>176.16999999999999</x:v>
      </x:c>
      <x:c r="P2497" s="8">
        <x:v>0</x:v>
      </x:c>
      <x:c r="Q2497" s="7">
        <x:v>140.91</x:v>
      </x:c>
      <x:c r="R2497" s="7">
        <x:v>352.33999999999997</x:v>
      </x:c>
      <x:c r="S2497" s="5" t="s">
        <x:v>49</x:v>
      </x:c>
      <x:c r="T2497" s="7">
        <x:v>188024.64000000001</x:v>
      </x:c>
      <x:c r="U2497" s="6"/>
      <x:c r="V2497" s="6"/>
      <x:c r="W2497" s="5" t="s">
        <x:v>50</x:v>
      </x:c>
      <x:c r="X2497" s="5" t="s">
        <x:v>97</x:v>
      </x:c>
    </x:row>
    <x:row r="2498">
      <x:c r="A2498" s="5" t="s">
        <x:v>4181</x:v>
      </x:c>
      <x:c r="B2498" s="5">
        <x:v>45829</x:v>
      </x:c>
      <x:c r="C2498" s="5" t="s">
        <x:v>144</x:v>
      </x:c>
      <x:c r="D2498" s="5" t="s">
        <x:v>145</x:v>
      </x:c>
      <x:c r="E2498" s="5" t="s">
        <x:v>55</x:v>
      </x:c>
      <x:c r="F2498" s="5" t="s">
        <x:v>66</x:v>
      </x:c>
      <x:c r="G2498" s="5" t="s">
        <x:v>1177</x:v>
      </x:c>
      <x:c r="H2498" s="5" t="s">
        <x:v>58</x:v>
      </x:c>
      <x:c r="I2498" s="5" t="s">
        <x:v>239</x:v>
      </x:c>
      <x:c r="J2498" s="5" t="s">
        <x:v>116</x:v>
      </x:c>
      <x:c r="K2498" s="5" t="s">
        <x:v>46</x:v>
      </x:c>
      <x:c r="L2498" s="5" t="s">
        <x:v>16</x:v>
      </x:c>
      <x:c r="M2498" s="5" t="s">
        <x:v>112</x:v>
      </x:c>
      <x:c r="N2498" s="6">
        <x:v>1</x:v>
      </x:c>
      <x:c r="O2498" s="7">
        <x:v>279.12</x:v>
      </x:c>
      <x:c r="P2498" s="8">
        <x:v>5.0000000000000003e-002</x:v>
      </x:c>
      <x:c r="Q2498" s="7">
        <x:v>182.66</x:v>
      </x:c>
      <x:c r="R2498" s="7">
        <x:v>265.16000000000003</x:v>
      </x:c>
      <x:c r="S2498" s="5" t="s">
        <x:v>49</x:v>
      </x:c>
      <x:c r="T2498" s="7">
        <x:v>139371.69</x:v>
      </x:c>
      <x:c r="U2498" s="6"/>
      <x:c r="V2498" s="6"/>
      <x:c r="W2498" s="5" t="s">
        <x:v>50</x:v>
      </x:c>
      <x:c r="X2498" s="5" t="s">
        <x:v>51</x:v>
      </x:c>
    </x:row>
    <x:row r="2499">
      <x:c r="A2499" s="5" t="s">
        <x:v>4182</x:v>
      </x:c>
      <x:c r="B2499" s="5">
        <x:v>46169</x:v>
      </x:c>
      <x:c r="C2499" s="5" t="s">
        <x:v>144</x:v>
      </x:c>
      <x:c r="D2499" s="5" t="s">
        <x:v>145</x:v>
      </x:c>
      <x:c r="E2499" s="5" t="s">
        <x:v>55</x:v>
      </x:c>
      <x:c r="F2499" s="5" t="s">
        <x:v>66</x:v>
      </x:c>
      <x:c r="G2499" s="5" t="s">
        <x:v>4183</x:v>
      </x:c>
      <x:c r="H2499" s="5" t="s">
        <x:v>78</x:v>
      </x:c>
      <x:c r="I2499" s="5" t="s">
        <x:v>1451</x:v>
      </x:c>
      <x:c r="J2499" s="5" t="s">
        <x:v>60</x:v>
      </x:c>
      <x:c r="K2499" s="5" t="s">
        <x:v>86</x:v>
      </x:c>
      <x:c r="L2499" s="5" t="s">
        <x:v>16</x:v>
      </x:c>
      <x:c r="M2499" s="5" t="s">
        <x:v>106</x:v>
      </x:c>
      <x:c r="N2499" s="6">
        <x:v>6</x:v>
      </x:c>
      <x:c r="O2499" s="7">
        <x:v>127.81999999999999</x:v>
      </x:c>
      <x:c r="P2499" s="8">
        <x:v>0.20000000000000001</x:v>
      </x:c>
      <x:c r="Q2499" s="7">
        <x:v>89.379999999999995</x:v>
      </x:c>
      <x:c r="R2499" s="7">
        <x:v>613.53999999999996</x:v>
      </x:c>
      <x:c r="S2499" s="5" t="s">
        <x:v>49</x:v>
      </x:c>
      <x:c r="T2499" s="7">
        <x:v>201880.76999999999</x:v>
      </x:c>
      <x:c r="U2499" s="6"/>
      <x:c r="V2499" s="6"/>
      <x:c r="W2499" s="5" t="s">
        <x:v>50</x:v>
      </x:c>
      <x:c r="X2499" s="5" t="s">
        <x:v>80</x:v>
      </x:c>
    </x:row>
    <x:row r="2500">
      <x:c r="A2500" s="5" t="s">
        <x:v>4184</x:v>
      </x:c>
      <x:c r="B2500" s="5">
        <x:v>45499</x:v>
      </x:c>
      <x:c r="C2500" s="5" t="s">
        <x:v>216</x:v>
      </x:c>
      <x:c r="D2500" s="5" t="s">
        <x:v>217</x:v>
      </x:c>
      <x:c r="E2500" s="5" t="s">
        <x:v>40</x:v>
      </x:c>
      <x:c r="F2500" s="5" t="s">
        <x:v>102</x:v>
      </x:c>
      <x:c r="G2500" s="5" t="s">
        <x:v>2562</x:v>
      </x:c>
      <x:c r="H2500" s="5" t="s">
        <x:v>78</x:v>
      </x:c>
      <x:c r="I2500" s="5" t="s">
        <x:v>313</x:v>
      </x:c>
      <x:c r="J2500" s="5" t="s">
        <x:v>60</x:v>
      </x:c>
      <x:c r="K2500" s="5" t="s">
        <x:v>61</x:v>
      </x:c>
      <x:c r="L2500" s="5" t="s">
        <x:v>16</x:v>
      </x:c>
      <x:c r="M2500" s="5" t="s">
        <x:v>95</x:v>
      </x:c>
      <x:c r="N2500" s="6">
        <x:v>-3</x:v>
      </x:c>
      <x:c r="O2500" s="7">
        <x:v>128.19</x:v>
      </x:c>
      <x:c r="P2500" s="8">
        <x:v>0.14999999999999999</x:v>
      </x:c>
      <x:c r="Q2500" s="7">
        <x:v>102.78</x:v>
      </x:c>
      <x:c r="R2500" s="7">
        <x:v>-326.88</x:v>
      </x:c>
      <x:c r="S2500" s="5" t="s">
        <x:v>49</x:v>
      </x:c>
      <x:c r="T2500" s="7">
        <x:v>121762.23</x:v>
      </x:c>
      <x:c r="U2500" s="6"/>
      <x:c r="V2500" s="6"/>
      <x:c r="W2500" s="5" t="s">
        <x:v>96</x:v>
      </x:c>
      <x:c r="X2500" s="5" t="s">
        <x:v>80</x:v>
      </x:c>
    </x:row>
    <x:row r="2501">
      <x:c r="A2501" s="5" t="s">
        <x:v>4185</x:v>
      </x:c>
      <x:c r="B2501" s="5">
        <x:v>45758</x:v>
      </x:c>
      <x:c r="C2501" s="5" t="s">
        <x:v>144</x:v>
      </x:c>
      <x:c r="D2501" s="5" t="s">
        <x:v>145</x:v>
      </x:c>
      <x:c r="E2501" s="5" t="s">
        <x:v>55</x:v>
      </x:c>
      <x:c r="F2501" s="5" t="s">
        <x:v>66</x:v>
      </x:c>
      <x:c r="G2501" s="5" t="s">
        <x:v>590</x:v>
      </x:c>
      <x:c r="H2501" s="5"/>
      <x:c r="I2501" s="5" t="s">
        <x:v>706</x:v>
      </x:c>
      <x:c r="J2501" s="5" t="s">
        <x:v>45</x:v>
      </x:c>
      <x:c r="K2501" s="5" t="s">
        <x:v>117</x:v>
      </x:c>
      <x:c r="L2501" s="5" t="s">
        <x:v>16</x:v>
      </x:c>
      <x:c r="M2501" s="5" t="s">
        <x:v>132</x:v>
      </x:c>
      <x:c r="N2501" s="6">
        <x:v>2</x:v>
      </x:c>
      <x:c r="O2501" s="7">
        <x:v>597.22000000000003</x:v>
      </x:c>
      <x:c r="P2501" s="8">
        <x:v>0.20000000000000001</x:v>
      </x:c>
      <x:c r="Q2501" s="7">
        <x:v>426.80000000000001</x:v>
      </x:c>
      <x:c r="R2501" s="7">
        <x:v>955.54999999999995</x:v>
      </x:c>
      <x:c r="S2501" s="5" t="s">
        <x:v>49</x:v>
      </x:c>
      <x:c r="T2501" s="7">
        <x:v>201910.60000000001</x:v>
      </x:c>
      <x:c r="U2501" s="6"/>
      <x:c r="V2501" s="6"/>
      <x:c r="W2501" s="5" t="s">
        <x:v>50</x:v>
      </x:c>
      <x:c r="X2501" s="5" t="s">
        <x:v>97</x:v>
      </x:c>
    </x:row>
    <x:row r="2502">
      <x:c r="A2502" s="5" t="s">
        <x:v>4186</x:v>
      </x:c>
      <x:c r="B2502" s="5">
        <x:v>45631</x:v>
      </x:c>
      <x:c r="C2502" s="5" t="s">
        <x:v>53</x:v>
      </x:c>
      <x:c r="D2502" s="5" t="s">
        <x:v>54</x:v>
      </x:c>
      <x:c r="E2502" s="5" t="s">
        <x:v>55</x:v>
      </x:c>
      <x:c r="F2502" s="5" t="s">
        <x:v>56</x:v>
      </x:c>
      <x:c r="G2502" s="5" t="s">
        <x:v>2324</x:v>
      </x:c>
      <x:c r="H2502" s="5" t="s">
        <x:v>58</x:v>
      </x:c>
      <x:c r="I2502" s="5" t="s">
        <x:v>488</x:v>
      </x:c>
      <x:c r="J2502" s="5" t="s">
        <x:v>74</x:v>
      </x:c>
      <x:c r="K2502" s="5" t="s">
        <x:v>117</x:v>
      </x:c>
      <x:c r="L2502" s="5" t="s">
        <x:v>47</x:v>
      </x:c>
      <x:c r="M2502" s="5" t="s">
        <x:v>122</x:v>
      </x:c>
      <x:c r="N2502" s="6">
        <x:v>0</x:v>
      </x:c>
      <x:c r="O2502" s="7">
        <x:v>54.399999999999999</x:v>
      </x:c>
      <x:c r="P2502" s="8">
        <x:v>0.25</x:v>
      </x:c>
      <x:c r="Q2502" s="7">
        <x:v>27.350000000000001</x:v>
      </x:c>
      <x:c r="R2502" s="7">
        <x:v>0</x:v>
      </x:c>
      <x:c r="S2502" s="5" t="s">
        <x:v>49</x:v>
      </x:c>
      <x:c r="T2502" s="7">
        <x:v>96752.050000000003</x:v>
      </x:c>
      <x:c r="U2502" s="6"/>
      <x:c r="V2502" s="6"/>
      <x:c r="W2502" s="5" t="s">
        <x:v>151</x:v>
      </x:c>
      <x:c r="X2502" s="5" t="s">
        <x:v>70</x:v>
      </x:c>
    </x:row>
    <x:row r="2503">
      <x:c r="A2503" s="5" t="s">
        <x:v>4187</x:v>
      </x:c>
      <x:c r="B2503" s="5">
        <x:v>45576</x:v>
      </x:c>
      <x:c r="C2503" s="5" t="s">
        <x:v>138</x:v>
      </x:c>
      <x:c r="D2503" s="5" t="s">
        <x:v>139</x:v>
      </x:c>
      <x:c r="E2503" s="5" t="s">
        <x:v>90</x:v>
      </x:c>
      <x:c r="F2503" s="5" t="s">
        <x:v>41</x:v>
      </x:c>
      <x:c r="G2503" s="5" t="s">
        <x:v>485</x:v>
      </x:c>
      <x:c r="H2503" s="5" t="s">
        <x:v>43</x:v>
      </x:c>
      <x:c r="I2503" s="5" t="s">
        <x:v>92</x:v>
      </x:c>
      <x:c r="J2503" s="5" t="s">
        <x:v>93</x:v>
      </x:c>
      <x:c r="K2503" s="5" t="s">
        <x:v>46</x:v>
      </x:c>
      <x:c r="L2503" s="5" t="s">
        <x:v>131</x:v>
      </x:c>
      <x:c r="M2503" s="5" t="s">
        <x:v>69</x:v>
      </x:c>
      <x:c r="N2503" s="6">
        <x:v>1</x:v>
      </x:c>
      <x:c r="O2503" s="7">
        <x:v>31.489999999999998</x:v>
      </x:c>
      <x:c r="P2503" s="8">
        <x:v>0.20000000000000001</x:v>
      </x:c>
      <x:c r="Q2503" s="7">
        <x:v>16.25</x:v>
      </x:c>
      <x:c r="R2503" s="7">
        <x:v>25.190000000000001</x:v>
      </x:c>
      <x:c r="S2503" s="5" t="s">
        <x:v>49</x:v>
      </x:c>
      <x:c r="T2503" s="7">
        <x:v>87031.669999999998</x:v>
      </x:c>
      <x:c r="U2503" s="6"/>
      <x:c r="V2503" s="6"/>
      <x:c r="W2503" s="5" t="s">
        <x:v>50</x:v>
      </x:c>
      <x:c r="X2503" s="5" t="s">
        <x:v>97</x:v>
      </x:c>
    </x:row>
    <x:row r="2504">
      <x:c r="A2504" s="5" t="s">
        <x:v>4188</x:v>
      </x:c>
      <x:c r="B2504" s="5">
        <x:v>46110</x:v>
      </x:c>
      <x:c r="C2504" s="5" t="s">
        <x:v>178</x:v>
      </x:c>
      <x:c r="D2504" s="5" t="s">
        <x:v>179</x:v>
      </x:c>
      <x:c r="E2504" s="5" t="s">
        <x:v>90</x:v>
      </x:c>
      <x:c r="F2504" s="5" t="s">
        <x:v>66</x:v>
      </x:c>
      <x:c r="G2504" s="5" t="s">
        <x:v>733</x:v>
      </x:c>
      <x:c r="H2504" s="5" t="s">
        <x:v>43</x:v>
      </x:c>
      <x:c r="I2504" s="5" t="s">
        <x:v>836</x:v>
      </x:c>
      <x:c r="J2504" s="5" t="s">
        <x:v>45</x:v>
      </x:c>
      <x:c r="K2504" s="5" t="s">
        <x:v>46</x:v>
      </x:c>
      <x:c r="L2504" s="5" t="s">
        <x:v>16</x:v>
      </x:c>
      <x:c r="M2504" s="5" t="s">
        <x:v>154</x:v>
      </x:c>
      <x:c r="N2504" s="6">
        <x:v>5</x:v>
      </x:c>
      <x:c r="O2504" s="7">
        <x:v>241.03</x:v>
      </x:c>
      <x:c r="P2504" s="8">
        <x:v>0</x:v>
      </x:c>
      <x:c r="Q2504" s="7">
        <x:v>123.70999999999999</x:v>
      </x:c>
      <x:c r="R2504" s="7">
        <x:v>1205.1500000000001</x:v>
      </x:c>
      <x:c r="S2504" s="5" t="s">
        <x:v>49</x:v>
      </x:c>
      <x:c r="T2504" s="7">
        <x:v>120898.23</x:v>
      </x:c>
      <x:c r="U2504" s="6"/>
      <x:c r="V2504" s="6"/>
      <x:c r="W2504" s="5" t="s">
        <x:v>50</x:v>
      </x:c>
      <x:c r="X2504" s="5" t="s">
        <x:v>80</x:v>
      </x:c>
    </x:row>
    <x:row r="2505">
      <x:c r="A2505" s="5" t="s">
        <x:v>4189</x:v>
      </x:c>
      <x:c r="B2505" s="5">
        <x:v>46011</x:v>
      </x:c>
      <x:c r="C2505" s="5" t="s">
        <x:v>156</x:v>
      </x:c>
      <x:c r="D2505" s="5" t="s">
        <x:v>157</x:v>
      </x:c>
      <x:c r="E2505" s="5" t="s">
        <x:v>55</x:v>
      </x:c>
      <x:c r="F2505" s="5" t="s">
        <x:v>158</x:v>
      </x:c>
      <x:c r="G2505" s="5" t="s">
        <x:v>1052</x:v>
      </x:c>
      <x:c r="H2505" s="5" t="s">
        <x:v>43</x:v>
      </x:c>
      <x:c r="I2505" s="5" t="s">
        <x:v>762</x:v>
      </x:c>
      <x:c r="J2505" s="5" t="s">
        <x:v>74</x:v>
      </x:c>
      <x:c r="K2505" s="5" t="s">
        <x:v>46</x:v>
      </x:c>
      <x:c r="L2505" s="5" t="s">
        <x:v>47</x:v>
      </x:c>
      <x:c r="M2505" s="5" t="s">
        <x:v>266</x:v>
      </x:c>
      <x:c r="N2505" s="6">
        <x:v>1</x:v>
      </x:c>
      <x:c r="O2505" s="7">
        <x:v>56.43</x:v>
      </x:c>
      <x:c r="P2505" s="8">
        <x:v>0.10000000000000001</x:v>
      </x:c>
      <x:c r="Q2505" s="7">
        <x:v>42.109999999999999</x:v>
      </x:c>
      <x:c r="R2505" s="7">
        <x:v>50.789999999999999</x:v>
      </x:c>
      <x:c r="S2505" s="5" t="s">
        <x:v>49</x:v>
      </x:c>
      <x:c r="T2505" s="7">
        <x:v>80209.410000000003</x:v>
      </x:c>
      <x:c r="U2505" s="6"/>
      <x:c r="V2505" s="6"/>
      <x:c r="W2505" s="5" t="s">
        <x:v>50</x:v>
      </x:c>
      <x:c r="X2505" s="5" t="s">
        <x:v>97</x:v>
      </x:c>
    </x:row>
    <x:row r="2506">
      <x:c r="A2506" s="5" t="s">
        <x:v>4190</x:v>
      </x:c>
      <x:c r="B2506" s="5">
        <x:v>45784</x:v>
      </x:c>
      <x:c r="C2506" s="5" t="s">
        <x:v>127</x:v>
      </x:c>
      <x:c r="D2506" s="5" t="s">
        <x:v>128</x:v>
      </x:c>
      <x:c r="E2506" s="5" t="s">
        <x:v>55</x:v>
      </x:c>
      <x:c r="F2506" s="5" t="s">
        <x:v>41</x:v>
      </x:c>
      <x:c r="G2506" s="5" t="s">
        <x:v>1104</x:v>
      </x:c>
      <x:c r="H2506" s="5" t="s">
        <x:v>104</x:v>
      </x:c>
      <x:c r="I2506" s="5" t="s">
        <x:v>316</x:v>
      </x:c>
      <x:c r="J2506" s="5" t="s">
        <x:v>74</x:v>
      </x:c>
      <x:c r="K2506" s="5" t="s">
        <x:v>86</x:v>
      </x:c>
      <x:c r="L2506" s="5" t="s">
        <x:v>94</x:v>
      </x:c>
      <x:c r="M2506" s="5" t="s">
        <x:v>424</x:v>
      </x:c>
      <x:c r="N2506" s="6">
        <x:v>5</x:v>
      </x:c>
      <x:c r="O2506" s="7">
        <x:v>87.840000000000003</x:v>
      </x:c>
      <x:c r="P2506" s="8">
        <x:v>0.10000000000000001</x:v>
      </x:c>
      <x:c r="Q2506" s="7">
        <x:v>47.850000000000001</x:v>
      </x:c>
      <x:c r="R2506" s="7">
        <x:v>395.27999999999997</x:v>
      </x:c>
      <x:c r="S2506" s="5" t="s">
        <x:v>49</x:v>
      </x:c>
      <x:c r="T2506" s="7">
        <x:v>93114.100000000006</x:v>
      </x:c>
      <x:c r="U2506" s="6"/>
      <x:c r="V2506" s="6"/>
      <x:c r="W2506" s="5" t="s">
        <x:v>50</x:v>
      </x:c>
      <x:c r="X2506" s="5" t="s">
        <x:v>97</x:v>
      </x:c>
    </x:row>
    <x:row r="2507">
      <x:c r="A2507" s="5" t="s">
        <x:v>4191</x:v>
      </x:c>
      <x:c r="B2507" s="5">
        <x:v>45886</x:v>
      </x:c>
      <x:c r="C2507" s="5" t="s">
        <x:v>185</x:v>
      </x:c>
      <x:c r="D2507" s="5" t="s">
        <x:v>186</x:v>
      </x:c>
      <x:c r="E2507" s="5" t="s">
        <x:v>90</x:v>
      </x:c>
      <x:c r="F2507" s="5" t="s">
        <x:v>41</x:v>
      </x:c>
      <x:c r="G2507" s="5" t="s">
        <x:v>779</x:v>
      </x:c>
      <x:c r="H2507" s="5" t="s">
        <x:v>104</x:v>
      </x:c>
      <x:c r="I2507" s="5" t="s">
        <x:v>395</x:v>
      </x:c>
      <x:c r="J2507" s="5" t="s">
        <x:v>74</x:v>
      </x:c>
      <x:c r="K2507" s="5" t="s">
        <x:v>86</x:v>
      </x:c>
      <x:c r="L2507" s="5" t="s">
        <x:v>131</x:v>
      </x:c>
      <x:c r="M2507" s="5" t="s">
        <x:v>329</x:v>
      </x:c>
      <x:c r="N2507" s="6">
        <x:v>2</x:v>
      </x:c>
      <x:c r="O2507" s="7">
        <x:v>80.120000000000005</x:v>
      </x:c>
      <x:c r="P2507" s="8">
        <x:v>0</x:v>
      </x:c>
      <x:c r="Q2507" s="7">
        <x:v>37.950000000000003</x:v>
      </x:c>
      <x:c r="R2507" s="7">
        <x:v>160.24000000000001</x:v>
      </x:c>
      <x:c r="S2507" s="5" t="s">
        <x:v>49</x:v>
      </x:c>
      <x:c r="T2507" s="7">
        <x:v>74877.149999999994</x:v>
      </x:c>
      <x:c r="U2507" s="6"/>
      <x:c r="V2507" s="6"/>
      <x:c r="W2507" s="5" t="s">
        <x:v>50</x:v>
      </x:c>
      <x:c r="X2507" s="5" t="s">
        <x:v>80</x:v>
      </x:c>
    </x:row>
    <x:row r="2508">
      <x:c r="A2508" s="5" t="s">
        <x:v>4192</x:v>
      </x:c>
      <x:c r="B2508" s="5">
        <x:v>45986</x:v>
      </x:c>
      <x:c r="C2508" s="5" t="s">
        <x:v>340</x:v>
      </x:c>
      <x:c r="D2508" s="5" t="s">
        <x:v>341</x:v>
      </x:c>
      <x:c r="E2508" s="5" t="s">
        <x:v>55</x:v>
      </x:c>
      <x:c r="F2508" s="5" t="s">
        <x:v>66</x:v>
      </x:c>
      <x:c r="G2508" s="5" t="s">
        <x:v>3273</x:v>
      </x:c>
      <x:c r="H2508" s="5" t="s">
        <x:v>43</x:v>
      </x:c>
      <x:c r="I2508" s="5" t="s">
        <x:v>819</x:v>
      </x:c>
      <x:c r="J2508" s="5" t="s">
        <x:v>93</x:v>
      </x:c>
      <x:c r="K2508" s="5" t="s">
        <x:v>61</x:v>
      </x:c>
      <x:c r="L2508" s="5" t="s">
        <x:v>16</x:v>
      </x:c>
      <x:c r="M2508" s="5" t="s">
        <x:v>95</x:v>
      </x:c>
      <x:c r="N2508" s="6">
        <x:v>1</x:v>
      </x:c>
      <x:c r="O2508" s="7">
        <x:v>29.18</x:v>
      </x:c>
      <x:c r="P2508" s="8">
        <x:v>5.0000000000000003e-002</x:v>
      </x:c>
      <x:c r="Q2508" s="7">
        <x:v>20.370000000000001</x:v>
      </x:c>
      <x:c r="R2508" s="7">
        <x:v>27.719999999999999</x:v>
      </x:c>
      <x:c r="S2508" s="5" t="s">
        <x:v>49</x:v>
      </x:c>
      <x:c r="T2508" s="7">
        <x:v>191492.26999999999</x:v>
      </x:c>
      <x:c r="U2508" s="6"/>
      <x:c r="V2508" s="6"/>
      <x:c r="W2508" s="5" t="s">
        <x:v>50</x:v>
      </x:c>
      <x:c r="X2508" s="5" t="s">
        <x:v>97</x:v>
      </x:c>
    </x:row>
    <x:row r="2509">
      <x:c r="A2509" s="5" t="s">
        <x:v>4193</x:v>
      </x:c>
      <x:c r="B2509" s="5">
        <x:v>46121</x:v>
      </x:c>
      <x:c r="C2509" s="5" t="s">
        <x:v>216</x:v>
      </x:c>
      <x:c r="D2509" s="5" t="s">
        <x:v>217</x:v>
      </x:c>
      <x:c r="E2509" s="5" t="s">
        <x:v>40</x:v>
      </x:c>
      <x:c r="F2509" s="5" t="s">
        <x:v>102</x:v>
      </x:c>
      <x:c r="G2509" s="5" t="s">
        <x:v>835</x:v>
      </x:c>
      <x:c r="H2509" s="5" t="s">
        <x:v>104</x:v>
      </x:c>
      <x:c r="I2509" s="5" t="s">
        <x:v>294</x:v>
      </x:c>
      <x:c r="J2509" s="5" t="s">
        <x:v>116</x:v>
      </x:c>
      <x:c r="K2509" s="5" t="s">
        <x:v>117</x:v>
      </x:c>
      <x:c r="L2509" s="5" t="s">
        <x:v>16</x:v>
      </x:c>
      <x:c r="M2509" s="5" t="s">
        <x:v>170</x:v>
      </x:c>
      <x:c r="N2509" s="6">
        <x:v>1</x:v>
      </x:c>
      <x:c r="O2509" s="7">
        <x:v>309.81999999999999</x:v>
      </x:c>
      <x:c r="P2509" s="8">
        <x:v>0</x:v>
      </x:c>
      <x:c r="Q2509" s="7">
        <x:v>154.37</x:v>
      </x:c>
      <x:c r="R2509" s="7">
        <x:v>309.81999999999999</x:v>
      </x:c>
      <x:c r="S2509" s="5" t="s">
        <x:v>49</x:v>
      </x:c>
      <x:c r="T2509" s="7">
        <x:v>155230.10000000001</x:v>
      </x:c>
      <x:c r="U2509" s="6"/>
      <x:c r="V2509" s="6"/>
      <x:c r="W2509" s="5" t="s">
        <x:v>50</x:v>
      </x:c>
      <x:c r="X2509" s="5" t="s">
        <x:v>97</x:v>
      </x:c>
    </x:row>
    <x:row r="2510">
      <x:c r="A2510" s="5" t="s">
        <x:v>4194</x:v>
      </x:c>
      <x:c r="B2510" s="5">
        <x:v>46007</x:v>
      </x:c>
      <x:c r="C2510" s="5" t="s">
        <x:v>162</x:v>
      </x:c>
      <x:c r="D2510" s="5" t="s">
        <x:v>163</x:v>
      </x:c>
      <x:c r="E2510" s="5" t="s">
        <x:v>40</x:v>
      </x:c>
      <x:c r="F2510" s="5" t="s">
        <x:v>158</x:v>
      </x:c>
      <x:c r="G2510" s="5" t="s">
        <x:v>3631</x:v>
      </x:c>
      <x:c r="H2510" s="5" t="s">
        <x:v>78</x:v>
      </x:c>
      <x:c r="I2510" s="5" t="s">
        <x:v>303</x:v>
      </x:c>
      <x:c r="J2510" s="5" t="s">
        <x:v>45</x:v>
      </x:c>
      <x:c r="K2510" s="5" t="s">
        <x:v>86</x:v>
      </x:c>
      <x:c r="L2510" s="5" t="s">
        <x:v>47</x:v>
      </x:c>
      <x:c r="M2510" s="5" t="s">
        <x:v>384</x:v>
      </x:c>
      <x:c r="N2510" s="6">
        <x:v>1</x:v>
      </x:c>
      <x:c r="O2510" s="7">
        <x:v>754.89999999999998</x:v>
      </x:c>
      <x:c r="P2510" s="8">
        <x:v>0</x:v>
      </x:c>
      <x:c r="Q2510" s="7">
        <x:v>423.88</x:v>
      </x:c>
      <x:c r="R2510" s="7">
        <x:v>754.89999999999998</x:v>
      </x:c>
      <x:c r="S2510" s="5" t="s">
        <x:v>49</x:v>
      </x:c>
      <x:c r="T2510" s="7">
        <x:v>80209.410000000003</x:v>
      </x:c>
      <x:c r="U2510" s="6"/>
      <x:c r="V2510" s="6"/>
      <x:c r="W2510" s="5" t="s">
        <x:v>50</x:v>
      </x:c>
      <x:c r="X2510" s="5" t="s">
        <x:v>70</x:v>
      </x:c>
    </x:row>
    <x:row r="2511">
      <x:c r="A2511" s="5" t="s">
        <x:v>4195</x:v>
      </x:c>
      <x:c r="B2511" s="5">
        <x:v>45941</x:v>
      </x:c>
      <x:c r="C2511" s="5" t="s">
        <x:v>194</x:v>
      </x:c>
      <x:c r="D2511" s="5" t="s">
        <x:v>195</x:v>
      </x:c>
      <x:c r="E2511" s="5" t="s">
        <x:v>90</x:v>
      </x:c>
      <x:c r="F2511" s="5" t="s">
        <x:v>158</x:v>
      </x:c>
      <x:c r="G2511" s="5" t="s">
        <x:v>3114</x:v>
      </x:c>
      <x:c r="H2511" s="5" t="s">
        <x:v>104</x:v>
      </x:c>
      <x:c r="I2511" s="5" t="s">
        <x:v>773</x:v>
      </x:c>
      <x:c r="J2511" s="5" t="s">
        <x:v>116</x:v>
      </x:c>
      <x:c r="K2511" s="5" t="s">
        <x:v>117</x:v>
      </x:c>
      <x:c r="L2511" s="5" t="s">
        <x:v>94</x:v>
      </x:c>
      <x:c r="M2511" s="5" t="s">
        <x:v>236</x:v>
      </x:c>
      <x:c r="N2511" s="6">
        <x:v>1</x:v>
      </x:c>
      <x:c r="O2511" s="7">
        <x:v>176.28999999999999</x:v>
      </x:c>
      <x:c r="P2511" s="8">
        <x:v>0.10000000000000001</x:v>
      </x:c>
      <x:c r="Q2511" s="7">
        <x:v>98.900000000000006</x:v>
      </x:c>
      <x:c r="R2511" s="7">
        <x:v>158.66</x:v>
      </x:c>
      <x:c r="S2511" s="5" t="s">
        <x:v>49</x:v>
      </x:c>
      <x:c r="T2511" s="7">
        <x:v>69257.720000000001</x:v>
      </x:c>
      <x:c r="U2511" s="6"/>
      <x:c r="V2511" s="6"/>
      <x:c r="W2511" s="5" t="s">
        <x:v>50</x:v>
      </x:c>
      <x:c r="X2511" s="5" t="s">
        <x:v>97</x:v>
      </x:c>
    </x:row>
    <x:row r="2512">
      <x:c r="A2512" s="5" t="s">
        <x:v>4196</x:v>
      </x:c>
      <x:c r="B2512" s="5">
        <x:v>45426</x:v>
      </x:c>
      <x:c r="C2512" s="5" t="s">
        <x:v>200</x:v>
      </x:c>
      <x:c r="D2512" s="5" t="s">
        <x:v>201</x:v>
      </x:c>
      <x:c r="E2512" s="5" t="s">
        <x:v>40</x:v>
      </x:c>
      <x:c r="F2512" s="5" t="s">
        <x:v>158</x:v>
      </x:c>
      <x:c r="G2512" s="5" t="s">
        <x:v>1362</x:v>
      </x:c>
      <x:c r="H2512" s="5" t="s">
        <x:v>43</x:v>
      </x:c>
      <x:c r="I2512" s="5" t="s">
        <x:v>239</x:v>
      </x:c>
      <x:c r="J2512" s="5" t="s">
        <x:v>116</x:v>
      </x:c>
      <x:c r="K2512" s="5" t="s">
        <x:v>46</x:v>
      </x:c>
      <x:c r="L2512" s="5" t="s">
        <x:v>16</x:v>
      </x:c>
      <x:c r="M2512" s="5" t="s">
        <x:v>154</x:v>
      </x:c>
      <x:c r="N2512" s="6">
        <x:v>1</x:v>
      </x:c>
      <x:c r="O2512" s="7">
        <x:v>285.26999999999998</x:v>
      </x:c>
      <x:c r="P2512" s="8">
        <x:v>0.14999999999999999</x:v>
      </x:c>
      <x:c r="Q2512" s="7">
        <x:v>182.66</x:v>
      </x:c>
      <x:c r="R2512" s="7">
        <x:v>242.47999999999999</x:v>
      </x:c>
      <x:c r="S2512" s="5" t="s">
        <x:v>49</x:v>
      </x:c>
      <x:c r="T2512" s="7">
        <x:v>160418.35999999999</x:v>
      </x:c>
      <x:c r="U2512" s="6"/>
      <x:c r="V2512" s="6"/>
      <x:c r="W2512" s="5" t="s">
        <x:v>50</x:v>
      </x:c>
      <x:c r="X2512" s="5" t="s">
        <x:v>51</x:v>
      </x:c>
    </x:row>
    <x:row r="2513">
      <x:c r="A2513" s="5" t="s">
        <x:v>4197</x:v>
      </x:c>
      <x:c r="B2513" s="5">
        <x:v>45311</x:v>
      </x:c>
      <x:c r="C2513" s="5" t="s">
        <x:v>88</x:v>
      </x:c>
      <x:c r="D2513" s="5" t="s">
        <x:v>89</x:v>
      </x:c>
      <x:c r="E2513" s="5" t="s">
        <x:v>90</x:v>
      </x:c>
      <x:c r="F2513" s="5" t="s">
        <x:v>56</x:v>
      </x:c>
      <x:c r="G2513" s="5" t="s">
        <x:v>506</x:v>
      </x:c>
      <x:c r="H2513" s="5" t="s">
        <x:v>104</x:v>
      </x:c>
      <x:c r="I2513" s="5" t="s">
        <x:v>470</x:v>
      </x:c>
      <x:c r="J2513" s="5" t="s">
        <x:v>74</x:v>
      </x:c>
      <x:c r="K2513" s="5" t="s">
        <x:v>46</x:v>
      </x:c>
      <x:c r="L2513" s="5" t="s">
        <x:v>16</x:v>
      </x:c>
      <x:c r="M2513" s="5" t="s">
        <x:v>262</x:v>
      </x:c>
      <x:c r="N2513" s="6">
        <x:v>3</x:v>
      </x:c>
      <x:c r="O2513" s="7">
        <x:v>63.259999999999998</x:v>
      </x:c>
      <x:c r="P2513" s="8">
        <x:v>0.20000000000000001</x:v>
      </x:c>
      <x:c r="Q2513" s="7">
        <x:v>45.609999999999999</x:v>
      </x:c>
      <x:c r="R2513" s="7">
        <x:v>151.81999999999999</x:v>
      </x:c>
      <x:c r="S2513" s="5" t="s">
        <x:v>49</x:v>
      </x:c>
      <x:c r="T2513" s="7">
        <x:v>201548.91</x:v>
      </x:c>
      <x:c r="U2513" s="6"/>
      <x:c r="V2513" s="6"/>
      <x:c r="W2513" s="5" t="s">
        <x:v>50</x:v>
      </x:c>
      <x:c r="X2513" s="5" t="s">
        <x:v>51</x:v>
      </x:c>
    </x:row>
    <x:row r="2514">
      <x:c r="A2514" s="5" t="s">
        <x:v>4198</x:v>
      </x:c>
      <x:c r="B2514" s="5">
        <x:v>45340</x:v>
      </x:c>
      <x:c r="C2514" s="5" t="s">
        <x:v>127</x:v>
      </x:c>
      <x:c r="D2514" s="5" t="s">
        <x:v>128</x:v>
      </x:c>
      <x:c r="E2514" s="5" t="s">
        <x:v>55</x:v>
      </x:c>
      <x:c r="F2514" s="5" t="s">
        <x:v>41</x:v>
      </x:c>
      <x:c r="G2514" s="5" t="s">
        <x:v>818</x:v>
      </x:c>
      <x:c r="H2514" s="5" t="s">
        <x:v>43</x:v>
      </x:c>
      <x:c r="I2514" s="5" t="s">
        <x:v>836</x:v>
      </x:c>
      <x:c r="J2514" s="5" t="s">
        <x:v>45</x:v>
      </x:c>
      <x:c r="K2514" s="5" t="s">
        <x:v>46</x:v>
      </x:c>
      <x:c r="L2514" s="5" t="s">
        <x:v>47</x:v>
      </x:c>
      <x:c r="M2514" s="5" t="s">
        <x:v>154</x:v>
      </x:c>
      <x:c r="N2514" s="6">
        <x:v>1</x:v>
      </x:c>
      <x:c r="O2514" s="7">
        <x:v>245.24000000000001</x:v>
      </x:c>
      <x:c r="P2514" s="8">
        <x:v>0.14999999999999999</x:v>
      </x:c>
      <x:c r="Q2514" s="7">
        <x:v>123.70999999999999</x:v>
      </x:c>
      <x:c r="R2514" s="7">
        <x:v>208.44999999999999</x:v>
      </x:c>
      <x:c r="S2514" s="5" t="s">
        <x:v>49</x:v>
      </x:c>
      <x:c r="T2514" s="7">
        <x:v>69138.919999999998</x:v>
      </x:c>
      <x:c r="U2514" s="6"/>
      <x:c r="V2514" s="6"/>
      <x:c r="W2514" s="5" t="s">
        <x:v>50</x:v>
      </x:c>
      <x:c r="X2514" s="5" t="s">
        <x:v>70</x:v>
      </x:c>
    </x:row>
    <x:row r="2515">
      <x:c r="A2515" s="5" t="s">
        <x:v>4199</x:v>
      </x:c>
      <x:c r="B2515" s="5">
        <x:v>45720</x:v>
      </x:c>
      <x:c r="C2515" s="5" t="s">
        <x:v>178</x:v>
      </x:c>
      <x:c r="D2515" s="5" t="s">
        <x:v>179</x:v>
      </x:c>
      <x:c r="E2515" s="5" t="s">
        <x:v>90</x:v>
      </x:c>
      <x:c r="F2515" s="5" t="s">
        <x:v>66</x:v>
      </x:c>
      <x:c r="G2515" s="5" t="s">
        <x:v>513</x:v>
      </x:c>
      <x:c r="H2515" s="5" t="s">
        <x:v>104</x:v>
      </x:c>
      <x:c r="I2515" s="5" t="s">
        <x:v>915</x:v>
      </x:c>
      <x:c r="J2515" s="5" t="s">
        <x:v>45</x:v>
      </x:c>
      <x:c r="K2515" s="5" t="s">
        <x:v>61</x:v>
      </x:c>
      <x:c r="L2515" s="5" t="s">
        <x:v>47</x:v>
      </x:c>
      <x:c r="M2515" s="5" t="s">
        <x:v>189</x:v>
      </x:c>
      <x:c r="N2515" s="6">
        <x:v>1</x:v>
      </x:c>
      <x:c r="O2515" s="7">
        <x:v>424.42000000000002</x:v>
      </x:c>
      <x:c r="P2515" s="8">
        <x:v>0.10000000000000001</x:v>
      </x:c>
      <x:c r="Q2515" s="7">
        <x:v>273.47000000000003</x:v>
      </x:c>
      <x:c r="R2515" s="7">
        <x:v>381.98000000000002</x:v>
      </x:c>
      <x:c r="S2515" s="5" t="s">
        <x:v>49</x:v>
      </x:c>
      <x:c r="T2515" s="7">
        <x:v>76648.320000000007</x:v>
      </x:c>
      <x:c r="U2515" s="6"/>
      <x:c r="V2515" s="6"/>
      <x:c r="W2515" s="5" t="s">
        <x:v>50</x:v>
      </x:c>
      <x:c r="X2515" s="5" t="s">
        <x:v>70</x:v>
      </x:c>
    </x:row>
    <x:row r="2516">
      <x:c r="A2516" s="5" t="s">
        <x:v>4200</x:v>
      </x:c>
      <x:c r="B2516" s="5">
        <x:v>45353</x:v>
      </x:c>
      <x:c r="C2516" s="5" t="s">
        <x:v>216</x:v>
      </x:c>
      <x:c r="D2516" s="5" t="s">
        <x:v>217</x:v>
      </x:c>
      <x:c r="E2516" s="5" t="s">
        <x:v>40</x:v>
      </x:c>
      <x:c r="F2516" s="5" t="s">
        <x:v>102</x:v>
      </x:c>
      <x:c r="G2516" s="5" t="s">
        <x:v>2714</x:v>
      </x:c>
      <x:c r="H2516" s="5" t="s">
        <x:v>78</x:v>
      </x:c>
      <x:c r="I2516" s="5" t="s">
        <x:v>1109</x:v>
      </x:c>
      <x:c r="J2516" s="5" t="s">
        <x:v>93</x:v>
      </x:c>
      <x:c r="K2516" s="5" t="s">
        <x:v>61</x:v>
      </x:c>
      <x:c r="L2516" s="5" t="s">
        <x:v>16</x:v>
      </x:c>
      <x:c r="M2516" s="5" t="s">
        <x:v>136</x:v>
      </x:c>
      <x:c r="N2516" s="6">
        <x:v>2</x:v>
      </x:c>
      <x:c r="O2516" s="7">
        <x:v>27.620000000000001</x:v>
      </x:c>
      <x:c r="P2516" s="8">
        <x:v>0.25</x:v>
      </x:c>
      <x:c r="Q2516" s="7">
        <x:v>14.08</x:v>
      </x:c>
      <x:c r="R2516" s="7">
        <x:v>41.43</x:v>
      </x:c>
      <x:c r="S2516" s="5" t="s">
        <x:v>49</x:v>
      </x:c>
      <x:c r="T2516" s="7">
        <x:v>151220.14999999999</x:v>
      </x:c>
      <x:c r="U2516" s="6"/>
      <x:c r="V2516" s="6"/>
      <x:c r="W2516" s="5" t="s">
        <x:v>50</x:v>
      </x:c>
      <x:c r="X2516" s="5" t="s">
        <x:v>80</x:v>
      </x:c>
    </x:row>
    <x:row r="2517">
      <x:c r="A2517" s="5" t="s">
        <x:v>4201</x:v>
      </x:c>
      <x:c r="B2517" s="5">
        <x:v>45655</x:v>
      </x:c>
      <x:c r="C2517" s="5" t="s">
        <x:v>194</x:v>
      </x:c>
      <x:c r="D2517" s="5" t="s">
        <x:v>195</x:v>
      </x:c>
      <x:c r="E2517" s="5" t="s">
        <x:v>90</x:v>
      </x:c>
      <x:c r="F2517" s="5" t="s">
        <x:v>158</x:v>
      </x:c>
      <x:c r="G2517" s="5" t="s">
        <x:v>3306</x:v>
      </x:c>
      <x:c r="H2517" s="5" t="s">
        <x:v>104</x:v>
      </x:c>
      <x:c r="I2517" s="5" t="s">
        <x:v>169</x:v>
      </x:c>
      <x:c r="J2517" s="5" t="s">
        <x:v>74</x:v>
      </x:c>
      <x:c r="K2517" s="5" t="s">
        <x:v>46</x:v>
      </x:c>
      <x:c r="L2517" s="5" t="s">
        <x:v>16</x:v>
      </x:c>
      <x:c r="M2517" s="5" t="s">
        <x:v>62</x:v>
      </x:c>
      <x:c r="N2517" s="6">
        <x:v>0</x:v>
      </x:c>
      <x:c r="O2517" s="7">
        <x:v>61.829999999999998</x:v>
      </x:c>
      <x:c r="P2517" s="8">
        <x:v>0.25</x:v>
      </x:c>
      <x:c r="Q2517" s="7">
        <x:v>39.799999999999997</x:v>
      </x:c>
      <x:c r="R2517" s="7">
        <x:v>0</x:v>
      </x:c>
      <x:c r="S2517" s="5" t="s">
        <x:v>49</x:v>
      </x:c>
      <x:c r="T2517" s="7">
        <x:v>188024.64000000001</x:v>
      </x:c>
      <x:c r="U2517" s="6"/>
      <x:c r="V2517" s="6"/>
      <x:c r="W2517" s="5" t="s">
        <x:v>151</x:v>
      </x:c>
      <x:c r="X2517" s="5" t="s">
        <x:v>51</x:v>
      </x:c>
    </x:row>
    <x:row r="2518">
      <x:c r="A2518" s="5" t="s">
        <x:v>4202</x:v>
      </x:c>
      <x:c r="B2518" s="5">
        <x:v>45906</x:v>
      </x:c>
      <x:c r="C2518" s="5" t="s">
        <x:v>340</x:v>
      </x:c>
      <x:c r="D2518" s="5" t="s">
        <x:v>341</x:v>
      </x:c>
      <x:c r="E2518" s="5" t="s">
        <x:v>55</x:v>
      </x:c>
      <x:c r="F2518" s="5" t="s">
        <x:v>66</x:v>
      </x:c>
      <x:c r="G2518" s="5" t="s">
        <x:v>1058</x:v>
      </x:c>
      <x:c r="H2518" s="5" t="s">
        <x:v>78</x:v>
      </x:c>
      <x:c r="I2518" s="5" t="s">
        <x:v>221</x:v>
      </x:c>
      <x:c r="J2518" s="5" t="s">
        <x:v>60</x:v>
      </x:c>
      <x:c r="K2518" s="5" t="s">
        <x:v>117</x:v>
      </x:c>
      <x:c r="L2518" s="5" t="s">
        <x:v>47</x:v>
      </x:c>
      <x:c r="M2518" s="5" t="s">
        <x:v>384</x:v>
      </x:c>
      <x:c r="N2518" s="6">
        <x:v>1</x:v>
      </x:c>
      <x:c r="O2518" s="7">
        <x:v>177.63999999999999</x:v>
      </x:c>
      <x:c r="P2518" s="8">
        <x:v>5.0000000000000003e-002</x:v>
      </x:c>
      <x:c r="Q2518" s="7">
        <x:v>108.97</x:v>
      </x:c>
      <x:c r="R2518" s="7">
        <x:v>168.75999999999999</x:v>
      </x:c>
      <x:c r="S2518" s="5" t="s">
        <x:v>49</x:v>
      </x:c>
      <x:c r="T2518" s="7">
        <x:v>64246.089999999997</x:v>
      </x:c>
      <x:c r="U2518" s="6"/>
      <x:c r="V2518" s="6"/>
      <x:c r="W2518" s="5" t="s">
        <x:v>50</x:v>
      </x:c>
      <x:c r="X2518" s="5" t="s">
        <x:v>80</x:v>
      </x:c>
    </x:row>
    <x:row r="2519">
      <x:c r="A2519" s="5" t="s">
        <x:v>4203</x:v>
      </x:c>
      <x:c r="B2519" s="5">
        <x:v>46090</x:v>
      </x:c>
      <x:c r="C2519" s="5" t="s">
        <x:v>283</x:v>
      </x:c>
      <x:c r="D2519" s="5" t="s">
        <x:v>284</x:v>
      </x:c>
      <x:c r="E2519" s="5" t="s">
        <x:v>55</x:v>
      </x:c>
      <x:c r="F2519" s="5" t="s">
        <x:v>56</x:v>
      </x:c>
      <x:c r="G2519" s="5" t="s">
        <x:v>3846</x:v>
      </x:c>
      <x:c r="H2519" s="5" t="s">
        <x:v>78</x:v>
      </x:c>
      <x:c r="I2519" s="5" t="s">
        <x:v>648</x:v>
      </x:c>
      <x:c r="J2519" s="5" t="s">
        <x:v>93</x:v>
      </x:c>
      <x:c r="K2519" s="5" t="s">
        <x:v>61</x:v>
      </x:c>
      <x:c r="L2519" s="5" t="s">
        <x:v>16</x:v>
      </x:c>
      <x:c r="M2519" s="5" t="s">
        <x:v>95</x:v>
      </x:c>
      <x:c r="N2519" s="6">
        <x:v>1</x:v>
      </x:c>
      <x:c r="O2519" s="7">
        <x:v>42.729999999999997</x:v>
      </x:c>
      <x:c r="P2519" s="8">
        <x:v>0.10000000000000001</x:v>
      </x:c>
      <x:c r="Q2519" s="7">
        <x:v>29.219999999999999</x:v>
      </x:c>
      <x:c r="R2519" s="7">
        <x:v>38.460000000000001</x:v>
      </x:c>
      <x:c r="S2519" s="5" t="s">
        <x:v>49</x:v>
      </x:c>
      <x:c r="T2519" s="7">
        <x:v>120795.64999999999</x:v>
      </x:c>
      <x:c r="U2519" s="6"/>
      <x:c r="V2519" s="6"/>
      <x:c r="W2519" s="5" t="s">
        <x:v>50</x:v>
      </x:c>
      <x:c r="X2519" s="5" t="s">
        <x:v>51</x:v>
      </x:c>
    </x:row>
    <x:row r="2520">
      <x:c r="A2520" s="5" t="s">
        <x:v>4204</x:v>
      </x:c>
      <x:c r="B2520" s="5">
        <x:v>45329</x:v>
      </x:c>
      <x:c r="C2520" s="5" t="s">
        <x:v>138</x:v>
      </x:c>
      <x:c r="D2520" s="5" t="s">
        <x:v>139</x:v>
      </x:c>
      <x:c r="E2520" s="5" t="s">
        <x:v>90</x:v>
      </x:c>
      <x:c r="F2520" s="5" t="s">
        <x:v>41</x:v>
      </x:c>
      <x:c r="G2520" s="5" t="s">
        <x:v>146</x:v>
      </x:c>
      <x:c r="H2520" s="5" t="s">
        <x:v>104</x:v>
      </x:c>
      <x:c r="I2520" s="5" t="s">
        <x:v>604</x:v>
      </x:c>
      <x:c r="J2520" s="5" t="s">
        <x:v>116</x:v>
      </x:c>
      <x:c r="K2520" s="5" t="s">
        <x:v>46</x:v>
      </x:c>
      <x:c r="L2520" s="5" t="s">
        <x:v>16</x:v>
      </x:c>
      <x:c r="M2520" s="5" t="s">
        <x:v>384</x:v>
      </x:c>
      <x:c r="N2520" s="6">
        <x:v>1</x:v>
      </x:c>
      <x:c r="O2520" s="7">
        <x:v>326.33999999999997</x:v>
      </x:c>
      <x:c r="P2520" s="8">
        <x:v>0.10000000000000001</x:v>
      </x:c>
      <x:c r="Q2520" s="7">
        <x:v>195.84</x:v>
      </x:c>
      <x:c r="R2520" s="7">
        <x:v>293.70999999999998</x:v>
      </x:c>
      <x:c r="S2520" s="5" t="s">
        <x:v>49</x:v>
      </x:c>
      <x:c r="T2520" s="7">
        <x:v>150225.5</x:v>
      </x:c>
      <x:c r="U2520" s="6"/>
      <x:c r="V2520" s="6"/>
      <x:c r="W2520" s="5" t="s">
        <x:v>50</x:v>
      </x:c>
      <x:c r="X2520" s="5" t="s">
        <x:v>80</x:v>
      </x:c>
    </x:row>
    <x:row r="2521">
      <x:c r="A2521" s="5" t="s">
        <x:v>4205</x:v>
      </x:c>
      <x:c r="B2521" s="5">
        <x:v>46016</x:v>
      </x:c>
      <x:c r="C2521" s="5" t="s">
        <x:v>53</x:v>
      </x:c>
      <x:c r="D2521" s="5" t="s">
        <x:v>54</x:v>
      </x:c>
      <x:c r="E2521" s="5" t="s">
        <x:v>55</x:v>
      </x:c>
      <x:c r="F2521" s="5" t="s">
        <x:v>56</x:v>
      </x:c>
      <x:c r="G2521" s="5" t="s">
        <x:v>963</x:v>
      </x:c>
      <x:c r="H2521" s="5" t="s">
        <x:v>58</x:v>
      </x:c>
      <x:c r="I2521" s="5" t="s">
        <x:v>135</x:v>
      </x:c>
      <x:c r="J2521" s="5" t="s">
        <x:v>60</x:v>
      </x:c>
      <x:c r="K2521" s="5" t="s">
        <x:v>86</x:v>
      </x:c>
      <x:c r="L2521" s="5" t="s">
        <x:v>16</x:v>
      </x:c>
      <x:c r="M2521" s="5" t="s">
        <x:v>419</x:v>
      </x:c>
      <x:c r="N2521" s="6">
        <x:v>5</x:v>
      </x:c>
      <x:c r="O2521" s="7">
        <x:v>233.97999999999999</x:v>
      </x:c>
      <x:c r="P2521" s="8">
        <x:v>5.0000000000000003e-002</x:v>
      </x:c>
      <x:c r="Q2521" s="7">
        <x:v>130.28</x:v>
      </x:c>
      <x:c r="R2521" s="7">
        <x:v>1111.4000000000001</x:v>
      </x:c>
      <x:c r="S2521" s="5" t="s">
        <x:v>49</x:v>
      </x:c>
      <x:c r="T2521" s="7">
        <x:v>186128.69</x:v>
      </x:c>
      <x:c r="U2521" s="6"/>
      <x:c r="V2521" s="6"/>
      <x:c r="W2521" s="5" t="s">
        <x:v>50</x:v>
      </x:c>
      <x:c r="X2521" s="5" t="s">
        <x:v>80</x:v>
      </x:c>
    </x:row>
    <x:row r="2522">
      <x:c r="A2522" s="5" t="s">
        <x:v>4206</x:v>
      </x:c>
      <x:c r="B2522" s="5">
        <x:v>45518</x:v>
      </x:c>
      <x:c r="C2522" s="5" t="s">
        <x:v>82</x:v>
      </x:c>
      <x:c r="D2522" s="5" t="s">
        <x:v>83</x:v>
      </x:c>
      <x:c r="E2522" s="5" t="s">
        <x:v>40</x:v>
      </x:c>
      <x:c r="F2522" s="5" t="s">
        <x:v>56</x:v>
      </x:c>
      <x:c r="G2522" s="5" t="s">
        <x:v>2948</x:v>
      </x:c>
      <x:c r="H2522" s="5" t="s">
        <x:v>104</x:v>
      </x:c>
      <x:c r="I2522" s="5" t="s">
        <x:v>338</x:v>
      </x:c>
      <x:c r="J2522" s="5" t="s">
        <x:v>60</x:v>
      </x:c>
      <x:c r="K2522" s="5" t="s">
        <x:v>61</x:v>
      </x:c>
      <x:c r="L2522" s="5" t="s">
        <x:v>94</x:v>
      </x:c>
      <x:c r="M2522" s="5" t="s">
        <x:v>48</x:v>
      </x:c>
      <x:c r="N2522" s="6">
        <x:v>4</x:v>
      </x:c>
      <x:c r="O2522" s="7">
        <x:v>263.89999999999998</x:v>
      </x:c>
      <x:c r="P2522" s="8">
        <x:v>0.20000000000000001</x:v>
      </x:c>
      <x:c r="Q2522" s="7">
        <x:v>150.38999999999999</x:v>
      </x:c>
      <x:c r="R2522" s="7">
        <x:v>844.48000000000002</x:v>
      </x:c>
      <x:c r="S2522" s="5" t="s">
        <x:v>49</x:v>
      </x:c>
      <x:c r="T2522" s="7">
        <x:v>80584.520000000004</x:v>
      </x:c>
      <x:c r="U2522" s="6"/>
      <x:c r="V2522" s="6"/>
      <x:c r="W2522" s="5" t="s">
        <x:v>50</x:v>
      </x:c>
      <x:c r="X2522" s="5" t="s">
        <x:v>70</x:v>
      </x:c>
    </x:row>
    <x:row r="2523">
      <x:c r="A2523" s="5" t="s">
        <x:v>4207</x:v>
      </x:c>
      <x:c r="B2523" s="5">
        <x:v>46175</x:v>
      </x:c>
      <x:c r="C2523" s="5" t="s">
        <x:v>162</x:v>
      </x:c>
      <x:c r="D2523" s="5" t="s">
        <x:v>163</x:v>
      </x:c>
      <x:c r="E2523" s="5" t="s">
        <x:v>40</x:v>
      </x:c>
      <x:c r="F2523" s="5" t="s">
        <x:v>158</x:v>
      </x:c>
      <x:c r="G2523" s="5" t="s">
        <x:v>4208</x:v>
      </x:c>
      <x:c r="H2523" s="5" t="s">
        <x:v>43</x:v>
      </x:c>
      <x:c r="I2523" s="5" t="s">
        <x:v>121</x:v>
      </x:c>
      <x:c r="J2523" s="5" t="s">
        <x:v>93</x:v>
      </x:c>
      <x:c r="K2523" s="5" t="s">
        <x:v>46</x:v>
      </x:c>
      <x:c r="L2523" s="5" t="s">
        <x:v>47</x:v>
      </x:c>
      <x:c r="M2523" s="5" t="s">
        <x:v>424</x:v>
      </x:c>
      <x:c r="N2523" s="6">
        <x:v>-1</x:v>
      </x:c>
      <x:c r="O2523" s="7">
        <x:v>22.41</x:v>
      </x:c>
      <x:c r="P2523" s="8">
        <x:v>0.10000000000000001</x:v>
      </x:c>
      <x:c r="Q2523" s="7">
        <x:v>18.82</x:v>
      </x:c>
      <x:c r="R2523" s="7">
        <x:v>-20.170000000000002</x:v>
      </x:c>
      <x:c r="S2523" s="5" t="s">
        <x:v>49</x:v>
      </x:c>
      <x:c r="T2523" s="7">
        <x:v>76558.940000000002</x:v>
      </x:c>
      <x:c r="U2523" s="6"/>
      <x:c r="V2523" s="6"/>
      <x:c r="W2523" s="5" t="s">
        <x:v>96</x:v>
      </x:c>
      <x:c r="X2523" s="5" t="s">
        <x:v>70</x:v>
      </x:c>
    </x:row>
    <x:row r="2524">
      <x:c r="A2524" s="5" t="s">
        <x:v>4209</x:v>
      </x:c>
      <x:c r="B2524" s="5">
        <x:v>45975</x:v>
      </x:c>
      <x:c r="C2524" s="5" t="s">
        <x:v>53</x:v>
      </x:c>
      <x:c r="D2524" s="5" t="s">
        <x:v>54</x:v>
      </x:c>
      <x:c r="E2524" s="5" t="s">
        <x:v>55</x:v>
      </x:c>
      <x:c r="F2524" s="5" t="s">
        <x:v>56</x:v>
      </x:c>
      <x:c r="G2524" s="5" t="s">
        <x:v>4210</x:v>
      </x:c>
      <x:c r="H2524" s="5" t="s">
        <x:v>104</x:v>
      </x:c>
      <x:c r="I2524" s="5" t="s">
        <x:v>210</x:v>
      </x:c>
      <x:c r="J2524" s="5" t="s">
        <x:v>116</x:v>
      </x:c>
      <x:c r="K2524" s="5" t="s">
        <x:v>61</x:v>
      </x:c>
      <x:c r="L2524" s="5" t="s">
        <x:v>16</x:v>
      </x:c>
      <x:c r="M2524" s="5" t="s">
        <x:v>189</x:v>
      </x:c>
      <x:c r="N2524" s="6">
        <x:v>1</x:v>
      </x:c>
      <x:c r="O2524" s="7">
        <x:v>430.27999999999997</x:v>
      </x:c>
      <x:c r="P2524" s="8">
        <x:v>0.25</x:v>
      </x:c>
      <x:c r="Q2524" s="7">
        <x:v>229.88999999999999</x:v>
      </x:c>
      <x:c r="R2524" s="7">
        <x:v>322.70999999999998</x:v>
      </x:c>
      <x:c r="S2524" s="5" t="s">
        <x:v>49</x:v>
      </x:c>
      <x:c r="T2524" s="7">
        <x:v>167552.32999999999</x:v>
      </x:c>
      <x:c r="U2524" s="6"/>
      <x:c r="V2524" s="6"/>
      <x:c r="W2524" s="5" t="s">
        <x:v>50</x:v>
      </x:c>
      <x:c r="X2524" s="5" t="s">
        <x:v>51</x:v>
      </x:c>
    </x:row>
    <x:row r="2525">
      <x:c r="A2525" s="5" t="s">
        <x:v>4211</x:v>
      </x:c>
      <x:c r="B2525" s="5">
        <x:v>45306</x:v>
      </x:c>
      <x:c r="C2525" s="5" t="s">
        <x:v>53</x:v>
      </x:c>
      <x:c r="D2525" s="5" t="s">
        <x:v>54</x:v>
      </x:c>
      <x:c r="E2525" s="5" t="s">
        <x:v>55</x:v>
      </x:c>
      <x:c r="F2525" s="5" t="s">
        <x:v>56</x:v>
      </x:c>
      <x:c r="G2525" s="5" t="s">
        <x:v>3785</x:v>
      </x:c>
      <x:c r="H2525" s="5" t="s">
        <x:v>78</x:v>
      </x:c>
      <x:c r="I2525" s="5" t="s">
        <x:v>1044</x:v>
      </x:c>
      <x:c r="J2525" s="5" t="s">
        <x:v>45</x:v>
      </x:c>
      <x:c r="K2525" s="5" t="s">
        <x:v>117</x:v>
      </x:c>
      <x:c r="L2525" s="5" t="s">
        <x:v>94</x:v>
      </x:c>
      <x:c r="M2525" s="5" t="s">
        <x:v>384</x:v>
      </x:c>
      <x:c r="N2525" s="6">
        <x:v>2</x:v>
      </x:c>
      <x:c r="O2525" s="7">
        <x:v>556.91999999999996</x:v>
      </x:c>
      <x:c r="P2525" s="8">
        <x:v>0.14999999999999999</x:v>
      </x:c>
      <x:c r="Q2525" s="7">
        <x:v>436.52999999999997</x:v>
      </x:c>
      <x:c r="R2525" s="7">
        <x:v>946.75999999999999</x:v>
      </x:c>
      <x:c r="S2525" s="5" t="s">
        <x:v>49</x:v>
      </x:c>
      <x:c r="T2525" s="7">
        <x:v>61584.269999999997</x:v>
      </x:c>
      <x:c r="U2525" s="6"/>
      <x:c r="V2525" s="6"/>
      <x:c r="W2525" s="5" t="s">
        <x:v>50</x:v>
      </x:c>
      <x:c r="X2525" s="5" t="s">
        <x:v>80</x:v>
      </x:c>
    </x:row>
    <x:row r="2526">
      <x:c r="A2526" s="5" t="s">
        <x:v>4212</x:v>
      </x:c>
      <x:c r="B2526" s="5">
        <x:v>45296</x:v>
      </x:c>
      <x:c r="C2526" s="5" t="s">
        <x:v>178</x:v>
      </x:c>
      <x:c r="D2526" s="5" t="s">
        <x:v>179</x:v>
      </x:c>
      <x:c r="E2526" s="5" t="s">
        <x:v>90</x:v>
      </x:c>
      <x:c r="F2526" s="5" t="s">
        <x:v>66</x:v>
      </x:c>
      <x:c r="G2526" s="5" t="s">
        <x:v>481</x:v>
      </x:c>
      <x:c r="H2526" s="5" t="s">
        <x:v>58</x:v>
      </x:c>
      <x:c r="I2526" s="5" t="s">
        <x:v>740</x:v>
      </x:c>
      <x:c r="J2526" s="5" t="s">
        <x:v>93</x:v>
      </x:c>
      <x:c r="K2526" s="5" t="s">
        <x:v>46</x:v>
      </x:c>
      <x:c r="L2526" s="5" t="s">
        <x:v>16</x:v>
      </x:c>
      <x:c r="M2526" s="5" t="s">
        <x:v>262</x:v>
      </x:c>
      <x:c r="N2526" s="6">
        <x:v>-1</x:v>
      </x:c>
      <x:c r="O2526" s="7">
        <x:v>34.649999999999999</x:v>
      </x:c>
      <x:c r="P2526" s="8">
        <x:v>0</x:v>
      </x:c>
      <x:c r="Q2526" s="7">
        <x:v>20.469999999999999</x:v>
      </x:c>
      <x:c r="R2526" s="7">
        <x:v>-34.649999999999999</x:v>
      </x:c>
      <x:c r="S2526" s="5" t="s">
        <x:v>49</x:v>
      </x:c>
      <x:c r="T2526" s="7">
        <x:v>181706.75</x:v>
      </x:c>
      <x:c r="U2526" s="6"/>
      <x:c r="V2526" s="6"/>
      <x:c r="W2526" s="5" t="s">
        <x:v>96</x:v>
      </x:c>
      <x:c r="X2526" s="5" t="s">
        <x:v>51</x:v>
      </x:c>
    </x:row>
    <x:row r="2527">
      <x:c r="A2527" s="5" t="s">
        <x:v>4213</x:v>
      </x:c>
      <x:c r="B2527" s="5">
        <x:v>46011</x:v>
      </x:c>
      <x:c r="C2527" s="5" t="s">
        <x:v>38</x:v>
      </x:c>
      <x:c r="D2527" s="5" t="s">
        <x:v>39</x:v>
      </x:c>
      <x:c r="E2527" s="5" t="s">
        <x:v>40</x:v>
      </x:c>
      <x:c r="F2527" s="5" t="s">
        <x:v>41</x:v>
      </x:c>
      <x:c r="G2527" s="5" t="s">
        <x:v>4214</x:v>
      </x:c>
      <x:c r="H2527" s="5" t="s">
        <x:v>43</x:v>
      </x:c>
      <x:c r="I2527" s="5" t="s">
        <x:v>253</x:v>
      </x:c>
      <x:c r="J2527" s="5" t="s">
        <x:v>116</x:v>
      </x:c>
      <x:c r="K2527" s="5" t="s">
        <x:v>46</x:v>
      </x:c>
      <x:c r="L2527" s="5" t="s">
        <x:v>47</x:v>
      </x:c>
      <x:c r="M2527" s="5" t="s">
        <x:v>48</x:v>
      </x:c>
      <x:c r="N2527" s="6">
        <x:v>0</x:v>
      </x:c>
      <x:c r="O2527" s="7">
        <x:v>230.81</x:v>
      </x:c>
      <x:c r="P2527" s="8">
        <x:v>0.10000000000000001</x:v>
      </x:c>
      <x:c r="Q2527" s="7">
        <x:v>123.59999999999999</x:v>
      </x:c>
      <x:c r="R2527" s="7">
        <x:v>0</x:v>
      </x:c>
      <x:c r="S2527" s="5" t="s">
        <x:v>49</x:v>
      </x:c>
      <x:c r="T2527" s="7">
        <x:v>99744.490000000005</x:v>
      </x:c>
      <x:c r="U2527" s="6"/>
      <x:c r="V2527" s="6"/>
      <x:c r="W2527" s="5" t="s">
        <x:v>151</x:v>
      </x:c>
      <x:c r="X2527" s="5" t="s">
        <x:v>70</x:v>
      </x:c>
    </x:row>
    <x:row r="2528">
      <x:c r="A2528" s="5" t="s">
        <x:v>3053</x:v>
      </x:c>
      <x:c r="B2528" s="5">
        <x:v>45389</x:v>
      </x:c>
      <x:c r="C2528" s="5" t="s">
        <x:v>138</x:v>
      </x:c>
      <x:c r="D2528" s="5" t="s">
        <x:v>139</x:v>
      </x:c>
      <x:c r="E2528" s="5" t="s">
        <x:v>90</x:v>
      </x:c>
      <x:c r="F2528" s="5" t="s">
        <x:v>41</x:v>
      </x:c>
      <x:c r="G2528" s="5" t="s">
        <x:v>2533</x:v>
      </x:c>
      <x:c r="H2528" s="5" t="s">
        <x:v>78</x:v>
      </x:c>
      <x:c r="I2528" s="5" t="s">
        <x:v>703</x:v>
      </x:c>
      <x:c r="J2528" s="5" t="s">
        <x:v>93</x:v>
      </x:c>
      <x:c r="K2528" s="5" t="s">
        <x:v>117</x:v>
      </x:c>
      <x:c r="L2528" s="5" t="s">
        <x:v>47</x:v>
      </x:c>
      <x:c r="M2528" s="5" t="s">
        <x:v>189</x:v>
      </x:c>
      <x:c r="N2528" s="6">
        <x:v>1</x:v>
      </x:c>
      <x:c r="O2528" s="7">
        <x:v>44.100000000000001</x:v>
      </x:c>
      <x:c r="P2528" s="8">
        <x:v>0</x:v>
      </x:c>
      <x:c r="Q2528" s="7">
        <x:v>30.600000000000001</x:v>
      </x:c>
      <x:c r="R2528" s="7">
        <x:v>44.490000000000002</x:v>
      </x:c>
      <x:c r="S2528" s="5" t="s">
        <x:v>49</x:v>
      </x:c>
      <x:c r="T2528" s="7">
        <x:v>94764.809999999998</x:v>
      </x:c>
      <x:c r="U2528" s="6"/>
      <x:c r="V2528" s="6"/>
      <x:c r="W2528" s="5" t="s">
        <x:v>50</x:v>
      </x:c>
      <x:c r="X2528" s="5" t="s">
        <x:v>80</x:v>
      </x:c>
    </x:row>
    <x:row r="2529">
      <x:c r="A2529" s="5" t="s">
        <x:v>4215</x:v>
      </x:c>
      <x:c r="B2529" s="5">
        <x:v>46124</x:v>
      </x:c>
      <x:c r="C2529" s="5" t="s">
        <x:v>247</x:v>
      </x:c>
      <x:c r="D2529" s="5" t="s">
        <x:v>248</x:v>
      </x:c>
      <x:c r="E2529" s="5" t="s">
        <x:v>40</x:v>
      </x:c>
      <x:c r="F2529" s="5" t="s">
        <x:v>102</x:v>
      </x:c>
      <x:c r="G2529" s="5" t="s">
        <x:v>180</x:v>
      </x:c>
      <x:c r="H2529" s="5" t="s">
        <x:v>104</x:v>
      </x:c>
      <x:c r="I2529" s="5" t="s">
        <x:v>346</x:v>
      </x:c>
      <x:c r="J2529" s="5" t="s">
        <x:v>60</x:v>
      </x:c>
      <x:c r="K2529" s="5" t="s">
        <x:v>117</x:v>
      </x:c>
      <x:c r="L2529" s="5" t="s">
        <x:v>47</x:v>
      </x:c>
      <x:c r="M2529" s="5" t="s">
        <x:v>414</x:v>
      </x:c>
      <x:c r="N2529" s="6">
        <x:v>1</x:v>
      </x:c>
      <x:c r="O2529" s="7">
        <x:v>126.93000000000001</x:v>
      </x:c>
      <x:c r="P2529" s="8">
        <x:v>0</x:v>
      </x:c>
      <x:c r="Q2529" s="7">
        <x:v>65.200000000000003</x:v>
      </x:c>
      <x:c r="R2529" s="7">
        <x:v>126.93000000000001</x:v>
      </x:c>
      <x:c r="S2529" s="5" t="s">
        <x:v>49</x:v>
      </x:c>
      <x:c r="T2529" s="7">
        <x:v>62593.370000000003</x:v>
      </x:c>
      <x:c r="U2529" s="6"/>
      <x:c r="V2529" s="6"/>
      <x:c r="W2529" s="5" t="s">
        <x:v>50</x:v>
      </x:c>
      <x:c r="X2529" s="5" t="s">
        <x:v>80</x:v>
      </x:c>
    </x:row>
    <x:row r="2530">
      <x:c r="A2530" s="5" t="s">
        <x:v>4216</x:v>
      </x:c>
      <x:c r="B2530" s="5">
        <x:v>46034</x:v>
      </x:c>
      <x:c r="C2530" s="5" t="s">
        <x:v>216</x:v>
      </x:c>
      <x:c r="D2530" s="5" t="s">
        <x:v>217</x:v>
      </x:c>
      <x:c r="E2530" s="5" t="s">
        <x:v>40</x:v>
      </x:c>
      <x:c r="F2530" s="5" t="s">
        <x:v>102</x:v>
      </x:c>
      <x:c r="G2530" s="5" t="s">
        <x:v>4078</x:v>
      </x:c>
      <x:c r="H2530" s="5" t="s">
        <x:v>58</x:v>
      </x:c>
      <x:c r="I2530" s="5" t="s">
        <x:v>445</x:v>
      </x:c>
      <x:c r="J2530" s="5" t="s">
        <x:v>74</x:v>
      </x:c>
      <x:c r="K2530" s="5" t="s">
        <x:v>86</x:v>
      </x:c>
      <x:c r="L2530" s="5" t="s">
        <x:v>16</x:v>
      </x:c>
      <x:c r="M2530" s="5" t="s">
        <x:v>483</x:v>
      </x:c>
      <x:c r="N2530" s="6">
        <x:v>1</x:v>
      </x:c>
      <x:c r="O2530" s="7">
        <x:v>75.370000000000005</x:v>
      </x:c>
      <x:c r="P2530" s="8">
        <x:v>5.0000000000000003e-002</x:v>
      </x:c>
      <x:c r="Q2530" s="7">
        <x:v>46.549999999999997</x:v>
      </x:c>
      <x:c r="R2530" s="7">
        <x:v>70.459999999999994</x:v>
      </x:c>
      <x:c r="S2530" s="5" t="s">
        <x:v>49</x:v>
      </x:c>
      <x:c r="T2530" s="7">
        <x:v>120628.66</x:v>
      </x:c>
      <x:c r="U2530" s="6"/>
      <x:c r="V2530" s="6"/>
      <x:c r="W2530" s="5" t="s">
        <x:v>50</x:v>
      </x:c>
      <x:c r="X2530" s="5" t="s">
        <x:v>97</x:v>
      </x:c>
    </x:row>
    <x:row r="2531">
      <x:c r="A2531" s="5" t="s">
        <x:v>4217</x:v>
      </x:c>
      <x:c r="B2531" s="5">
        <x:v>45500</x:v>
      </x:c>
      <x:c r="C2531" s="5" t="s">
        <x:v>100</x:v>
      </x:c>
      <x:c r="D2531" s="5" t="s">
        <x:v>101</x:v>
      </x:c>
      <x:c r="E2531" s="5" t="s">
        <x:v>90</x:v>
      </x:c>
      <x:c r="F2531" s="5" t="s">
        <x:v>102</x:v>
      </x:c>
      <x:c r="G2531" s="5" t="s">
        <x:v>4218</x:v>
      </x:c>
      <x:c r="H2531" s="5" t="s">
        <x:v>104</x:v>
      </x:c>
      <x:c r="I2531" s="5" t="s">
        <x:v>875</x:v>
      </x:c>
      <x:c r="J2531" s="5" t="s">
        <x:v>74</x:v>
      </x:c>
      <x:c r="K2531" s="5" t="s">
        <x:v>46</x:v>
      </x:c>
      <x:c r="L2531" s="5" t="s">
        <x:v>94</x:v>
      </x:c>
      <x:c r="M2531" s="5" t="s">
        <x:v>414</x:v>
      </x:c>
      <x:c r="N2531" s="6">
        <x:v>9</x:v>
      </x:c>
      <x:c r="O2531" s="7">
        <x:v>66.170000000000002</x:v>
      </x:c>
      <x:c r="P2531" s="8">
        <x:v>5.0000000000000003e-002</x:v>
      </x:c>
      <x:c r="Q2531" s="7">
        <x:v>43.259999999999998</x:v>
      </x:c>
      <x:c r="R2531" s="7">
        <x:v>565.75</x:v>
      </x:c>
      <x:c r="S2531" s="5" t="s">
        <x:v>49</x:v>
      </x:c>
      <x:c r="T2531" s="7">
        <x:v>92691.199999999997</x:v>
      </x:c>
      <x:c r="U2531" s="6"/>
      <x:c r="V2531" s="6"/>
      <x:c r="W2531" s="5" t="s">
        <x:v>50</x:v>
      </x:c>
      <x:c r="X2531" s="5" t="s">
        <x:v>51</x:v>
      </x:c>
    </x:row>
    <x:row r="2532">
      <x:c r="A2532" s="5" t="s">
        <x:v>4219</x:v>
      </x:c>
      <x:c r="B2532" s="5">
        <x:v>45331</x:v>
      </x:c>
      <x:c r="C2532" s="5" t="s">
        <x:v>88</x:v>
      </x:c>
      <x:c r="D2532" s="5" t="s">
        <x:v>89</x:v>
      </x:c>
      <x:c r="E2532" s="5" t="s">
        <x:v>90</x:v>
      </x:c>
      <x:c r="F2532" s="5" t="s">
        <x:v>56</x:v>
      </x:c>
      <x:c r="G2532" s="5" t="s">
        <x:v>4220</x:v>
      </x:c>
      <x:c r="H2532" s="5" t="s">
        <x:v>104</x:v>
      </x:c>
      <x:c r="I2532" s="5" t="s">
        <x:v>1505</x:v>
      </x:c>
      <x:c r="J2532" s="5" t="s">
        <x:v>60</x:v>
      </x:c>
      <x:c r="K2532" s="5" t="s">
        <x:v>86</x:v>
      </x:c>
      <x:c r="L2532" s="5" t="s">
        <x:v>131</x:v>
      </x:c>
      <x:c r="M2532" s="5" t="s">
        <x:v>154</x:v>
      </x:c>
      <x:c r="N2532" s="6">
        <x:v>1</x:v>
      </x:c>
      <x:c r="O2532" s="7">
        <x:v>217.12</x:v>
      </x:c>
      <x:c r="P2532" s="8">
        <x:v>5.0000000000000003e-002</x:v>
      </x:c>
      <x:c r="Q2532" s="7">
        <x:v>157.96000000000001</x:v>
      </x:c>
      <x:c r="R2532" s="7">
        <x:v>200.99000000000001</x:v>
      </x:c>
      <x:c r="S2532" s="5" t="s">
        <x:v>49</x:v>
      </x:c>
      <x:c r="T2532" s="7">
        <x:v>96554.389999999999</x:v>
      </x:c>
      <x:c r="U2532" s="6"/>
      <x:c r="V2532" s="6"/>
      <x:c r="W2532" s="5" t="s">
        <x:v>50</x:v>
      </x:c>
      <x:c r="X2532" s="5" t="s">
        <x:v>97</x:v>
      </x:c>
    </x:row>
    <x:row r="2533">
      <x:c r="A2533" s="5" t="s">
        <x:v>4221</x:v>
      </x:c>
      <x:c r="B2533" s="5">
        <x:v>46190</x:v>
      </x:c>
      <x:c r="C2533" s="5" t="s">
        <x:v>200</x:v>
      </x:c>
      <x:c r="D2533" s="5" t="s">
        <x:v>201</x:v>
      </x:c>
      <x:c r="E2533" s="5" t="s">
        <x:v>40</x:v>
      </x:c>
      <x:c r="F2533" s="5" t="s">
        <x:v>158</x:v>
      </x:c>
      <x:c r="G2533" s="5" t="s">
        <x:v>4222</x:v>
      </x:c>
      <x:c r="H2533" s="5" t="s">
        <x:v>104</x:v>
      </x:c>
      <x:c r="I2533" s="5" t="s">
        <x:v>482</x:v>
      </x:c>
      <x:c r="J2533" s="5" t="s">
        <x:v>60</x:v>
      </x:c>
      <x:c r="K2533" s="5" t="s">
        <x:v>86</x:v>
      </x:c>
      <x:c r="L2533" s="5" t="s">
        <x:v>16</x:v>
      </x:c>
      <x:c r="M2533" s="5" t="s">
        <x:v>414</x:v>
      </x:c>
      <x:c r="N2533" s="6">
        <x:v>3</x:v>
      </x:c>
      <x:c r="O2533" s="7">
        <x:v>209.94999999999999</x:v>
      </x:c>
      <x:c r="P2533" s="8">
        <x:v>0.25</x:v>
      </x:c>
      <x:c r="Q2533" s="7">
        <x:v>167.96000000000001</x:v>
      </x:c>
      <x:c r="R2533" s="7">
        <x:v>472.38999999999999</x:v>
      </x:c>
      <x:c r="S2533" s="5" t="s">
        <x:v>49</x:v>
      </x:c>
      <x:c r="T2533" s="7">
        <x:v>125192.92999999999</x:v>
      </x:c>
      <x:c r="U2533" s="6"/>
      <x:c r="V2533" s="6"/>
      <x:c r="W2533" s="5" t="s">
        <x:v>50</x:v>
      </x:c>
      <x:c r="X2533" s="5" t="s">
        <x:v>51</x:v>
      </x:c>
    </x:row>
    <x:row r="2534">
      <x:c r="A2534" s="5" t="s">
        <x:v>4223</x:v>
      </x:c>
      <x:c r="B2534" s="5">
        <x:v>46046</x:v>
      </x:c>
      <x:c r="C2534" s="5" t="s">
        <x:v>340</x:v>
      </x:c>
      <x:c r="D2534" s="5" t="s">
        <x:v>341</x:v>
      </x:c>
      <x:c r="E2534" s="5" t="s">
        <x:v>55</x:v>
      </x:c>
      <x:c r="F2534" s="5" t="s">
        <x:v>66</x:v>
      </x:c>
      <x:c r="G2534" s="5" t="s">
        <x:v>3648</x:v>
      </x:c>
      <x:c r="H2534" s="5" t="s">
        <x:v>104</x:v>
      </x:c>
      <x:c r="I2534" s="5" t="s">
        <x:v>165</x:v>
      </x:c>
      <x:c r="J2534" s="5" t="s">
        <x:v>93</x:v>
      </x:c>
      <x:c r="K2534" s="5" t="s">
        <x:v>46</x:v>
      </x:c>
      <x:c r="L2534" s="5" t="s">
        <x:v>16</x:v>
      </x:c>
      <x:c r="M2534" s="5" t="s">
        <x:v>211</x:v>
      </x:c>
      <x:c r="N2534" s="6">
        <x:v>1</x:v>
      </x:c>
      <x:c r="O2534" s="7">
        <x:v>49.539999999999999</x:v>
      </x:c>
      <x:c r="P2534" s="8">
        <x:v>5.0000000000000003e-002</x:v>
      </x:c>
      <x:c r="Q2534" s="7">
        <x:v>33.380000000000003</x:v>
      </x:c>
      <x:c r="R2534" s="7">
        <x:v>47.060000000000002</x:v>
      </x:c>
      <x:c r="S2534" s="5" t="s">
        <x:v>49</x:v>
      </x:c>
      <x:c r="T2534" s="7">
        <x:v>164515.54999999999</x:v>
      </x:c>
      <x:c r="U2534" s="6"/>
      <x:c r="V2534" s="6"/>
      <x:c r="W2534" s="5" t="s">
        <x:v>50</x:v>
      </x:c>
      <x:c r="X2534" s="5" t="s">
        <x:v>80</x:v>
      </x:c>
    </x:row>
    <x:row r="2535">
      <x:c r="A2535" s="5" t="s">
        <x:v>2619</x:v>
      </x:c>
      <x:c r="B2535" s="5">
        <x:v>46034</x:v>
      </x:c>
      <x:c r="C2535" s="5" t="s">
        <x:v>64</x:v>
      </x:c>
      <x:c r="D2535" s="5" t="s">
        <x:v>65</x:v>
      </x:c>
      <x:c r="E2535" s="5" t="s">
        <x:v>40</x:v>
      </x:c>
      <x:c r="F2535" s="5" t="s">
        <x:v>66</x:v>
      </x:c>
      <x:c r="G2535" s="5" t="s">
        <x:v>2210</x:v>
      </x:c>
      <x:c r="H2535" s="5" t="s">
        <x:v>78</x:v>
      </x:c>
      <x:c r="I2535" s="5" t="s">
        <x:v>545</x:v>
      </x:c>
      <x:c r="J2535" s="5" t="s">
        <x:v>45</x:v>
      </x:c>
      <x:c r="K2535" s="5" t="s">
        <x:v>46</x:v>
      </x:c>
      <x:c r="L2535" s="5" t="s">
        <x:v>94</x:v>
      </x:c>
      <x:c r="M2535" s="5" t="s">
        <x:v>322</x:v>
      </x:c>
      <x:c r="N2535" s="6">
        <x:v>-1</x:v>
      </x:c>
      <x:c r="O2535" s="7">
        <x:v>630.92999999999995</x:v>
      </x:c>
      <x:c r="P2535" s="8">
        <x:v>0.14999999999999999</x:v>
      </x:c>
      <x:c r="Q2535" s="7">
        <x:v>452.31</x:v>
      </x:c>
      <x:c r="R2535" s="7">
        <x:v>-540.80999999999995</x:v>
      </x:c>
      <x:c r="S2535" s="5" t="s">
        <x:v>49</x:v>
      </x:c>
      <x:c r="T2535" s="7">
        <x:v>78097.770000000004</x:v>
      </x:c>
      <x:c r="U2535" s="6"/>
      <x:c r="V2535" s="6"/>
      <x:c r="W2535" s="5" t="s">
        <x:v>96</x:v>
      </x:c>
      <x:c r="X2535" s="5" t="s">
        <x:v>51</x:v>
      </x:c>
    </x:row>
    <x:row r="2536">
      <x:c r="A2536" s="5" t="s">
        <x:v>4224</x:v>
      </x:c>
      <x:c r="B2536" s="5">
        <x:v>46065</x:v>
      </x:c>
      <x:c r="C2536" s="5" t="s">
        <x:v>100</x:v>
      </x:c>
      <x:c r="D2536" s="5" t="s">
        <x:v>101</x:v>
      </x:c>
      <x:c r="E2536" s="5" t="s">
        <x:v>90</x:v>
      </x:c>
      <x:c r="F2536" s="5" t="s">
        <x:v>102</x:v>
      </x:c>
      <x:c r="G2536" s="5" t="s">
        <x:v>3548</x:v>
      </x:c>
      <x:c r="H2536" s="5" t="s">
        <x:v>43</x:v>
      </x:c>
      <x:c r="I2536" s="5" t="s">
        <x:v>588</x:v>
      </x:c>
      <x:c r="J2536" s="5" t="s">
        <x:v>45</x:v>
      </x:c>
      <x:c r="K2536" s="5" t="s">
        <x:v>86</x:v>
      </x:c>
      <x:c r="L2536" s="5" t="s">
        <x:v>47</x:v>
      </x:c>
      <x:c r="M2536" s="5" t="s">
        <x:v>281</x:v>
      </x:c>
      <x:c r="N2536" s="6">
        <x:v>1</x:v>
      </x:c>
      <x:c r="O2536" s="7">
        <x:v>260.27999999999997</x:v>
      </x:c>
      <x:c r="P2536" s="8">
        <x:v>0.14999999999999999</x:v>
      </x:c>
      <x:c r="Q2536" s="7">
        <x:v>149.37</x:v>
      </x:c>
      <x:c r="R2536" s="7">
        <x:v>222.46000000000001</x:v>
      </x:c>
      <x:c r="S2536" s="5" t="s">
        <x:v>49</x:v>
      </x:c>
      <x:c r="T2536" s="7">
        <x:v>92109.619999999995</x:v>
      </x:c>
      <x:c r="U2536" s="6"/>
      <x:c r="V2536" s="6"/>
      <x:c r="W2536" s="5" t="s">
        <x:v>50</x:v>
      </x:c>
      <x:c r="X2536" s="5" t="s">
        <x:v>70</x:v>
      </x:c>
    </x:row>
    <x:row r="2537">
      <x:c r="A2537" s="5" t="s">
        <x:v>4225</x:v>
      </x:c>
      <x:c r="B2537" s="5">
        <x:v>46119</x:v>
      </x:c>
      <x:c r="C2537" s="5" t="s">
        <x:v>100</x:v>
      </x:c>
      <x:c r="D2537" s="5" t="s">
        <x:v>101</x:v>
      </x:c>
      <x:c r="E2537" s="5" t="s">
        <x:v>90</x:v>
      </x:c>
      <x:c r="F2537" s="5" t="s">
        <x:v>102</x:v>
      </x:c>
      <x:c r="G2537" s="5" t="s">
        <x:v>4226</x:v>
      </x:c>
      <x:c r="H2537" s="5" t="s">
        <x:v>58</x:v>
      </x:c>
      <x:c r="I2537" s="5" t="s">
        <x:v>1718</x:v>
      </x:c>
      <x:c r="J2537" s="5" t="s">
        <x:v>45</x:v>
      </x:c>
      <x:c r="K2537" s="5" t="s">
        <x:v>61</x:v>
      </x:c>
      <x:c r="L2537" s="5" t="s">
        <x:v>131</x:v>
      </x:c>
      <x:c r="M2537" s="5" t="s">
        <x:v>112</x:v>
      </x:c>
      <x:c r="N2537" s="6">
        <x:v>1</x:v>
      </x:c>
      <x:c r="O2537" s="7">
        <x:v>344.94</x:v>
      </x:c>
      <x:c r="P2537" s="8">
        <x:v>0.14999999999999999</x:v>
      </x:c>
      <x:c r="Q2537" s="7">
        <x:v>184.78</x:v>
      </x:c>
      <x:c r="R2537" s="7">
        <x:v>284.83999999999997</x:v>
      </x:c>
      <x:c r="S2537" s="5" t="s">
        <x:v>49</x:v>
      </x:c>
      <x:c r="T2537" s="7">
        <x:v>68545.589999999997</x:v>
      </x:c>
      <x:c r="U2537" s="6"/>
      <x:c r="V2537" s="6"/>
      <x:c r="W2537" s="5" t="s">
        <x:v>50</x:v>
      </x:c>
      <x:c r="X2537" s="5" t="s">
        <x:v>51</x:v>
      </x:c>
    </x:row>
    <x:row r="2538">
      <x:c r="A2538" s="5" t="s">
        <x:v>2156</x:v>
      </x:c>
      <x:c r="B2538" s="5">
        <x:v>45339</x:v>
      </x:c>
      <x:c r="C2538" s="5" t="s">
        <x:v>283</x:v>
      </x:c>
      <x:c r="D2538" s="5" t="s">
        <x:v>284</x:v>
      </x:c>
      <x:c r="E2538" s="5" t="s">
        <x:v>55</x:v>
      </x:c>
      <x:c r="F2538" s="5" t="s">
        <x:v>56</x:v>
      </x:c>
      <x:c r="G2538" s="5" t="s">
        <x:v>2157</x:v>
      </x:c>
      <x:c r="H2538" s="5" t="s">
        <x:v>78</x:v>
      </x:c>
      <x:c r="I2538" s="5" t="s">
        <x:v>242</x:v>
      </x:c>
      <x:c r="J2538" s="5" t="s">
        <x:v>116</x:v>
      </x:c>
      <x:c r="K2538" s="5" t="s">
        <x:v>86</x:v>
      </x:c>
      <x:c r="L2538" s="5" t="s">
        <x:v>131</x:v>
      </x:c>
      <x:c r="M2538" s="5" t="s">
        <x:v>530</x:v>
      </x:c>
      <x:c r="N2538" s="6">
        <x:v>4</x:v>
      </x:c>
      <x:c r="O2538" s="7">
        <x:v>309.36000000000001</x:v>
      </x:c>
      <x:c r="P2538" s="8">
        <x:v>0</x:v>
      </x:c>
      <x:c r="Q2538" s="7">
        <x:v>185.19999999999999</x:v>
      </x:c>
      <x:c r="R2538" s="7">
        <x:v>1237.4400000000001</x:v>
      </x:c>
      <x:c r="S2538" s="5" t="s">
        <x:v>49</x:v>
      </x:c>
      <x:c r="T2538" s="7">
        <x:v>96554.389999999999</x:v>
      </x:c>
      <x:c r="U2538" s="6"/>
      <x:c r="V2538" s="6"/>
      <x:c r="W2538" s="5" t="s">
        <x:v>50</x:v>
      </x:c>
      <x:c r="X2538" s="5" t="s">
        <x:v>97</x:v>
      </x:c>
    </x:row>
    <x:row r="2539">
      <x:c r="A2539" s="5" t="s">
        <x:v>270</x:v>
      </x:c>
      <x:c r="B2539" s="5">
        <x:v>45938</x:v>
      </x:c>
      <x:c r="C2539" s="5" t="s">
        <x:v>108</x:v>
      </x:c>
      <x:c r="D2539" s="5" t="s">
        <x:v>109</x:v>
      </x:c>
      <x:c r="E2539" s="5" t="s">
        <x:v>90</x:v>
      </x:c>
      <x:c r="F2539" s="5" t="s">
        <x:v>102</x:v>
      </x:c>
      <x:c r="G2539" s="5" t="s">
        <x:v>271</x:v>
      </x:c>
      <x:c r="H2539" s="5" t="s">
        <x:v>78</x:v>
      </x:c>
      <x:c r="I2539" s="5" t="s">
        <x:v>272</x:v>
      </x:c>
      <x:c r="J2539" s="5" t="s">
        <x:v>93</x:v>
      </x:c>
      <x:c r="K2539" s="5" t="s">
        <x:v>61</x:v>
      </x:c>
      <x:c r="L2539" s="5" t="s">
        <x:v>16</x:v>
      </x:c>
      <x:c r="M2539" s="5" t="s">
        <x:v>204</x:v>
      </x:c>
      <x:c r="N2539" s="6">
        <x:v>3</x:v>
      </x:c>
      <x:c r="O2539" s="7">
        <x:v>46.07</x:v>
      </x:c>
      <x:c r="P2539" s="8">
        <x:v>0</x:v>
      </x:c>
      <x:c r="Q2539" s="7">
        <x:v>33.710000000000001</x:v>
      </x:c>
      <x:c r="R2539" s="7">
        <x:v>140.06</x:v>
      </x:c>
      <x:c r="S2539" s="5" t="s">
        <x:v>49</x:v>
      </x:c>
      <x:c r="T2539" s="7">
        <x:v>161606.01000000001</x:v>
      </x:c>
      <x:c r="U2539" s="6"/>
      <x:c r="V2539" s="6"/>
      <x:c r="W2539" s="5" t="s">
        <x:v>50</x:v>
      </x:c>
      <x:c r="X2539" s="5" t="s">
        <x:v>51</x:v>
      </x:c>
    </x:row>
    <x:row r="2540">
      <x:c r="A2540" s="5" t="s">
        <x:v>4227</x:v>
      </x:c>
      <x:c r="B2540" s="5">
        <x:v>45632</x:v>
      </x:c>
      <x:c r="C2540" s="5" t="s">
        <x:v>216</x:v>
      </x:c>
      <x:c r="D2540" s="5" t="s">
        <x:v>217</x:v>
      </x:c>
      <x:c r="E2540" s="5" t="s">
        <x:v>40</x:v>
      </x:c>
      <x:c r="F2540" s="5" t="s">
        <x:v>102</x:v>
      </x:c>
      <x:c r="G2540" s="5" t="s">
        <x:v>1250</x:v>
      </x:c>
      <x:c r="H2540" s="5" t="s">
        <x:v>43</x:v>
      </x:c>
      <x:c r="I2540" s="5" t="s">
        <x:v>343</x:v>
      </x:c>
      <x:c r="J2540" s="5" t="s">
        <x:v>93</x:v>
      </x:c>
      <x:c r="K2540" s="5" t="s">
        <x:v>61</x:v>
      </x:c>
      <x:c r="L2540" s="5" t="s">
        <x:v>47</x:v>
      </x:c>
      <x:c r="M2540" s="5" t="s">
        <x:v>489</x:v>
      </x:c>
      <x:c r="N2540" s="6">
        <x:v>1</x:v>
      </x:c>
      <x:c r="O2540" s="7">
        <x:v>15.789999999999999</x:v>
      </x:c>
      <x:c r="P2540" s="8">
        <x:v>0.10000000000000001</x:v>
      </x:c>
      <x:c r="Q2540" s="7">
        <x:v>10.119999999999999</x:v>
      </x:c>
      <x:c r="R2540" s="7">
        <x:v>13.859999999999999</x:v>
      </x:c>
      <x:c r="S2540" s="5" t="s">
        <x:v>49</x:v>
      </x:c>
      <x:c r="T2540" s="7">
        <x:v>97167.279999999999</x:v>
      </x:c>
      <x:c r="U2540" s="6"/>
      <x:c r="V2540" s="6"/>
      <x:c r="W2540" s="5" t="s">
        <x:v>50</x:v>
      </x:c>
      <x:c r="X2540" s="5" t="s">
        <x:v>80</x:v>
      </x:c>
    </x:row>
    <x:row r="2541">
      <x:c r="A2541" s="5" t="s">
        <x:v>1880</x:v>
      </x:c>
      <x:c r="B2541" s="5">
        <x:v>45927</x:v>
      </x:c>
      <x:c r="C2541" s="5" t="s">
        <x:v>127</x:v>
      </x:c>
      <x:c r="D2541" s="5" t="s">
        <x:v>128</x:v>
      </x:c>
      <x:c r="E2541" s="5" t="s">
        <x:v>55</x:v>
      </x:c>
      <x:c r="F2541" s="5" t="s">
        <x:v>41</x:v>
      </x:c>
      <x:c r="G2541" s="5" t="s">
        <x:v>1881</x:v>
      </x:c>
      <x:c r="H2541" s="5" t="s">
        <x:v>58</x:v>
      </x:c>
      <x:c r="I2541" s="5" t="s">
        <x:v>387</x:v>
      </x:c>
      <x:c r="J2541" s="5" t="s">
        <x:v>93</x:v>
      </x:c>
      <x:c r="K2541" s="5" t="s">
        <x:v>117</x:v>
      </x:c>
      <x:c r="L2541" s="5" t="s">
        <x:v>16</x:v>
      </x:c>
      <x:c r="M2541" s="5" t="s">
        <x:v>530</x:v>
      </x:c>
      <x:c r="N2541" s="6">
        <x:v>1</x:v>
      </x:c>
      <x:c r="O2541" s="7">
        <x:v>47.240000000000002</x:v>
      </x:c>
      <x:c r="P2541" s="8">
        <x:v>0.10000000000000001</x:v>
      </x:c>
      <x:c r="Q2541" s="7">
        <x:v>25.719999999999999</x:v>
      </x:c>
      <x:c r="R2541" s="7">
        <x:v>42.520000000000003</x:v>
      </x:c>
      <x:c r="S2541" s="5" t="s">
        <x:v>49</x:v>
      </x:c>
      <x:c r="T2541" s="7">
        <x:v>142653.45999999999</x:v>
      </x:c>
      <x:c r="U2541" s="6"/>
      <x:c r="V2541" s="6"/>
      <x:c r="W2541" s="5" t="s">
        <x:v>50</x:v>
      </x:c>
      <x:c r="X2541" s="5" t="s">
        <x:v>97</x:v>
      </x:c>
    </x:row>
    <x:row r="2542">
      <x:c r="A2542" s="5" t="s">
        <x:v>4228</x:v>
      </x:c>
      <x:c r="B2542" s="5">
        <x:v>45892</x:v>
      </x:c>
      <x:c r="C2542" s="5" t="s">
        <x:v>100</x:v>
      </x:c>
      <x:c r="D2542" s="5" t="s">
        <x:v>101</x:v>
      </x:c>
      <x:c r="E2542" s="5" t="s">
        <x:v>90</x:v>
      </x:c>
      <x:c r="F2542" s="5" t="s">
        <x:v>102</x:v>
      </x:c>
      <x:c r="G2542" s="5" t="s">
        <x:v>1133</x:v>
      </x:c>
      <x:c r="H2542" s="5" t="s">
        <x:v>104</x:v>
      </x:c>
      <x:c r="I2542" s="5" t="s">
        <x:v>1317</x:v>
      </x:c>
      <x:c r="J2542" s="5" t="s">
        <x:v>45</x:v>
      </x:c>
      <x:c r="K2542" s="5" t="s">
        <x:v>117</x:v>
      </x:c>
      <x:c r="L2542" s="5" t="s">
        <x:v>47</x:v>
      </x:c>
      <x:c r="M2542" s="5" t="s">
        <x:v>95</x:v>
      </x:c>
      <x:c r="N2542" s="6">
        <x:v>2</x:v>
      </x:c>
      <x:c r="O2542" s="7">
        <x:v>537.63999999999999</x:v>
      </x:c>
      <x:c r="P2542" s="8">
        <x:v>0.25</x:v>
      </x:c>
      <x:c r="Q2542" s="7">
        <x:v>283.66000000000003</x:v>
      </x:c>
      <x:c r="R2542" s="7">
        <x:v>806.46000000000004</x:v>
      </x:c>
      <x:c r="S2542" s="5" t="s">
        <x:v>49</x:v>
      </x:c>
      <x:c r="T2542" s="7">
        <x:v>91622.419999999998</x:v>
      </x:c>
      <x:c r="U2542" s="6"/>
      <x:c r="V2542" s="6"/>
      <x:c r="W2542" s="5" t="s">
        <x:v>50</x:v>
      </x:c>
      <x:c r="X2542" s="5" t="s">
        <x:v>70</x:v>
      </x:c>
    </x:row>
    <x:row r="2543">
      <x:c r="A2543" s="5" t="s">
        <x:v>4229</x:v>
      </x:c>
      <x:c r="B2543" s="5">
        <x:v>46049</x:v>
      </x:c>
      <x:c r="C2543" s="5" t="s">
        <x:v>156</x:v>
      </x:c>
      <x:c r="D2543" s="5" t="s">
        <x:v>157</x:v>
      </x:c>
      <x:c r="E2543" s="5" t="s">
        <x:v>55</x:v>
      </x:c>
      <x:c r="F2543" s="5" t="s">
        <x:v>158</x:v>
      </x:c>
      <x:c r="G2543" s="5" t="s">
        <x:v>4230</x:v>
      </x:c>
      <x:c r="H2543" s="5" t="s">
        <x:v>43</x:v>
      </x:c>
      <x:c r="I2543" s="5" t="s">
        <x:v>105</x:v>
      </x:c>
      <x:c r="J2543" s="5" t="s">
        <x:v>74</x:v>
      </x:c>
      <x:c r="K2543" s="5" t="s">
        <x:v>86</x:v>
      </x:c>
      <x:c r="L2543" s="5" t="s">
        <x:v>16</x:v>
      </x:c>
      <x:c r="M2543" s="5" t="s">
        <x:v>154</x:v>
      </x:c>
      <x:c r="N2543" s="6">
        <x:v>3</x:v>
      </x:c>
      <x:c r="O2543" s="7">
        <x:v>85.680000000000007</x:v>
      </x:c>
      <x:c r="P2543" s="8">
        <x:v>0.20000000000000001</x:v>
      </x:c>
      <x:c r="Q2543" s="7">
        <x:v>56.020000000000003</x:v>
      </x:c>
      <x:c r="R2543" s="7">
        <x:v>207.53</x:v>
      </x:c>
      <x:c r="S2543" s="5" t="s">
        <x:v>49</x:v>
      </x:c>
      <x:c r="T2543" s="7">
        <x:v>173590.59</x:v>
      </x:c>
      <x:c r="U2543" s="6"/>
      <x:c r="V2543" s="6"/>
      <x:c r="W2543" s="5" t="s">
        <x:v>50</x:v>
      </x:c>
      <x:c r="X2543" s="5" t="s">
        <x:v>51</x:v>
      </x:c>
    </x:row>
    <x:row r="2544">
      <x:c r="A2544" s="5" t="s">
        <x:v>4231</x:v>
      </x:c>
      <x:c r="B2544" s="5">
        <x:v>45319</x:v>
      </x:c>
      <x:c r="C2544" s="5" t="s">
        <x:v>340</x:v>
      </x:c>
      <x:c r="D2544" s="5" t="s">
        <x:v>341</x:v>
      </x:c>
      <x:c r="E2544" s="5" t="s">
        <x:v>55</x:v>
      </x:c>
      <x:c r="F2544" s="5" t="s">
        <x:v>66</x:v>
      </x:c>
      <x:c r="G2544" s="5" t="s">
        <x:v>4232</x:v>
      </x:c>
      <x:c r="H2544" s="5" t="s">
        <x:v>78</x:v>
      </x:c>
      <x:c r="I2544" s="5" t="s">
        <x:v>536</x:v>
      </x:c>
      <x:c r="J2544" s="5" t="s">
        <x:v>116</x:v>
      </x:c>
      <x:c r="K2544" s="5" t="s">
        <x:v>61</x:v>
      </x:c>
      <x:c r="L2544" s="5" t="s">
        <x:v>47</x:v>
      </x:c>
      <x:c r="M2544" s="5" t="s">
        <x:v>142</x:v>
      </x:c>
      <x:c r="N2544" s="6">
        <x:v>5</x:v>
      </x:c>
      <x:c r="O2544" s="7">
        <x:v>153.71000000000001</x:v>
      </x:c>
      <x:c r="P2544" s="8">
        <x:v>0.20000000000000001</x:v>
      </x:c>
      <x:c r="Q2544" s="7">
        <x:v>114.48</x:v>
      </x:c>
      <x:c r="R2544" s="7">
        <x:v>620.02999999999997</x:v>
      </x:c>
      <x:c r="S2544" s="5" t="s">
        <x:v>49</x:v>
      </x:c>
      <x:c r="T2544" s="7">
        <x:v>89666.259999999995</x:v>
      </x:c>
      <x:c r="U2544" s="6"/>
      <x:c r="V2544" s="6"/>
      <x:c r="W2544" s="5" t="s">
        <x:v>50</x:v>
      </x:c>
      <x:c r="X2544" s="5" t="s">
        <x:v>80</x:v>
      </x:c>
    </x:row>
    <x:row r="2545">
      <x:c r="A2545" s="5" t="s">
        <x:v>4233</x:v>
      </x:c>
      <x:c r="B2545" s="5">
        <x:v>45343</x:v>
      </x:c>
      <x:c r="C2545" s="5" t="s">
        <x:v>144</x:v>
      </x:c>
      <x:c r="D2545" s="5" t="s">
        <x:v>145</x:v>
      </x:c>
      <x:c r="E2545" s="5" t="s">
        <x:v>55</x:v>
      </x:c>
      <x:c r="F2545" s="5" t="s">
        <x:v>66</x:v>
      </x:c>
      <x:c r="G2545" s="5" t="s">
        <x:v>4234</x:v>
      </x:c>
      <x:c r="H2545" s="5" t="s">
        <x:v>78</x:v>
      </x:c>
      <x:c r="I2545" s="5" t="s">
        <x:v>111</x:v>
      </x:c>
      <x:c r="J2545" s="5" t="s">
        <x:v>74</x:v>
      </x:c>
      <x:c r="K2545" s="5" t="s">
        <x:v>86</x:v>
      </x:c>
      <x:c r="L2545" s="5" t="s">
        <x:v>16</x:v>
      </x:c>
      <x:c r="M2545" s="5" t="s">
        <x:v>236</x:v>
      </x:c>
      <x:c r="N2545" s="6">
        <x:v>1</x:v>
      </x:c>
      <x:c r="O2545" s="7">
        <x:v>63.460000000000001</x:v>
      </x:c>
      <x:c r="P2545" s="8">
        <x:v>0.20000000000000001</x:v>
      </x:c>
      <x:c r="Q2545" s="7">
        <x:v>46.899999999999999</x:v>
      </x:c>
      <x:c r="R2545" s="7">
        <x:v>49.939999999999998</x:v>
      </x:c>
      <x:c r="S2545" s="5" t="s">
        <x:v>49</x:v>
      </x:c>
      <x:c r="T2545" s="7">
        <x:v>143948.82000000001</x:v>
      </x:c>
      <x:c r="U2545" s="6"/>
      <x:c r="V2545" s="6"/>
      <x:c r="W2545" s="5" t="s">
        <x:v>50</x:v>
      </x:c>
      <x:c r="X2545" s="5" t="s">
        <x:v>80</x:v>
      </x:c>
    </x:row>
    <x:row r="2546">
      <x:c r="A2546" s="5" t="s">
        <x:v>4235</x:v>
      </x:c>
      <x:c r="B2546" s="5">
        <x:v>46032</x:v>
      </x:c>
      <x:c r="C2546" s="5" t="s">
        <x:v>127</x:v>
      </x:c>
      <x:c r="D2546" s="5" t="s">
        <x:v>128</x:v>
      </x:c>
      <x:c r="E2546" s="5" t="s">
        <x:v>55</x:v>
      </x:c>
      <x:c r="F2546" s="5" t="s">
        <x:v>41</x:v>
      </x:c>
      <x:c r="G2546" s="5" t="s">
        <x:v>4236</x:v>
      </x:c>
      <x:c r="H2546" s="5" t="s">
        <x:v>78</x:v>
      </x:c>
      <x:c r="I2546" s="5" t="s">
        <x:v>173</x:v>
      </x:c>
      <x:c r="J2546" s="5" t="s">
        <x:v>60</x:v>
      </x:c>
      <x:c r="K2546" s="5" t="s">
        <x:v>46</x:v>
      </x:c>
      <x:c r="L2546" s="5" t="s">
        <x:v>94</x:v>
      </x:c>
      <x:c r="M2546" s="5" t="s">
        <x:v>442</x:v>
      </x:c>
      <x:c r="N2546" s="6">
        <x:v>2</x:v>
      </x:c>
      <x:c r="O2546" s="7">
        <x:v>260.45999999999998</x:v>
      </x:c>
      <x:c r="P2546" s="8">
        <x:v>0.20000000000000001</x:v>
      </x:c>
      <x:c r="Q2546" s="7">
        <x:v>181.5</x:v>
      </x:c>
      <x:c r="R2546" s="7">
        <x:v>419.64999999999998</x:v>
      </x:c>
      <x:c r="S2546" s="5" t="s">
        <x:v>49</x:v>
      </x:c>
      <x:c r="T2546" s="7">
        <x:v>62106.139999999999</x:v>
      </x:c>
      <x:c r="U2546" s="6"/>
      <x:c r="V2546" s="6"/>
      <x:c r="W2546" s="5" t="s">
        <x:v>50</x:v>
      </x:c>
      <x:c r="X2546" s="5" t="s">
        <x:v>51</x:v>
      </x:c>
    </x:row>
    <x:row r="2547">
      <x:c r="A2547" s="5" t="s">
        <x:v>1518</x:v>
      </x:c>
      <x:c r="B2547" s="5">
        <x:v>45692</x:v>
      </x:c>
      <x:c r="C2547" s="5" t="s">
        <x:v>127</x:v>
      </x:c>
      <x:c r="D2547" s="5" t="s">
        <x:v>128</x:v>
      </x:c>
      <x:c r="E2547" s="5" t="s">
        <x:v>55</x:v>
      </x:c>
      <x:c r="F2547" s="5" t="s">
        <x:v>41</x:v>
      </x:c>
      <x:c r="G2547" s="5" t="s">
        <x:v>1519</x:v>
      </x:c>
      <x:c r="H2547" s="5" t="s">
        <x:v>104</x:v>
      </x:c>
      <x:c r="I2547" s="5" t="s">
        <x:v>192</x:v>
      </x:c>
      <x:c r="J2547" s="5" t="s">
        <x:v>93</x:v>
      </x:c>
      <x:c r="K2547" s="5" t="s">
        <x:v>61</x:v>
      </x:c>
      <x:c r="L2547" s="5" t="s">
        <x:v>94</x:v>
      </x:c>
      <x:c r="M2547" s="5" t="s">
        <x:v>95</x:v>
      </x:c>
      <x:c r="N2547" s="6">
        <x:v>-2</x:v>
      </x:c>
      <x:c r="O2547" s="7">
        <x:v>19.649999999999999</x:v>
      </x:c>
      <x:c r="P2547" s="8">
        <x:v>0</x:v>
      </x:c>
      <x:c r="Q2547" s="7">
        <x:v>11.76</x:v>
      </x:c>
      <x:c r="R2547" s="7">
        <x:v>-38.57</x:v>
      </x:c>
      <x:c r="S2547" s="5" t="s">
        <x:v>49</x:v>
      </x:c>
      <x:c r="T2547" s="7">
        <x:v>68725.970000000001</x:v>
      </x:c>
      <x:c r="U2547" s="6"/>
      <x:c r="V2547" s="6"/>
      <x:c r="W2547" s="5" t="s">
        <x:v>96</x:v>
      </x:c>
      <x:c r="X2547" s="5" t="s">
        <x:v>70</x:v>
      </x:c>
    </x:row>
    <x:row r="2548">
      <x:c r="A2548" s="5" t="s">
        <x:v>4237</x:v>
      </x:c>
      <x:c r="B2548" s="5">
        <x:v>45774</x:v>
      </x:c>
      <x:c r="C2548" s="5" t="s">
        <x:v>127</x:v>
      </x:c>
      <x:c r="D2548" s="5" t="s">
        <x:v>128</x:v>
      </x:c>
      <x:c r="E2548" s="5" t="s">
        <x:v>55</x:v>
      </x:c>
      <x:c r="F2548" s="5" t="s">
        <x:v>2798</x:v>
      </x:c>
      <x:c r="G2548" s="5" t="s">
        <x:v>342</x:v>
      </x:c>
      <x:c r="H2548" s="5" t="s">
        <x:v>104</x:v>
      </x:c>
      <x:c r="I2548" s="5" t="s">
        <x:v>405</x:v>
      </x:c>
      <x:c r="J2548" s="5" t="s">
        <x:v>60</x:v>
      </x:c>
      <x:c r="K2548" s="5" t="s">
        <x:v>61</x:v>
      </x:c>
      <x:c r="L2548" s="5" t="s">
        <x:v>16</x:v>
      </x:c>
      <x:c r="M2548" s="5" t="s">
        <x:v>48</x:v>
      </x:c>
      <x:c r="N2548" s="6">
        <x:v>1</x:v>
      </x:c>
      <x:c r="O2548" s="7">
        <x:v>139.84</x:v>
      </x:c>
      <x:c r="P2548" s="8">
        <x:v>0</x:v>
      </x:c>
      <x:c r="Q2548" s="7">
        <x:v>75.150000000000006</x:v>
      </x:c>
      <x:c r="R2548" s="7">
        <x:v>139.84</x:v>
      </x:c>
      <x:c r="S2548" s="5" t="s">
        <x:v>49</x:v>
      </x:c>
      <x:c r="T2548" s="7"/>
      <x:c r="U2548" s="6"/>
      <x:c r="V2548" s="6"/>
      <x:c r="W2548" s="5" t="s">
        <x:v>50</x:v>
      </x:c>
      <x:c r="X2548" s="5" t="s">
        <x:v>80</x:v>
      </x:c>
    </x:row>
    <x:row r="2549">
      <x:c r="A2549" s="5" t="s">
        <x:v>4238</x:v>
      </x:c>
      <x:c r="B2549" s="5">
        <x:v>45355</x:v>
      </x:c>
      <x:c r="C2549" s="5" t="s">
        <x:v>194</x:v>
      </x:c>
      <x:c r="D2549" s="5" t="s">
        <x:v>195</x:v>
      </x:c>
      <x:c r="E2549" s="5" t="s">
        <x:v>90</x:v>
      </x:c>
      <x:c r="F2549" s="5" t="s">
        <x:v>158</x:v>
      </x:c>
      <x:c r="G2549" s="5" t="s">
        <x:v>1054</x:v>
      </x:c>
      <x:c r="H2549" s="5" t="s">
        <x:v>58</x:v>
      </x:c>
      <x:c r="I2549" s="5" t="s">
        <x:v>474</x:v>
      </x:c>
      <x:c r="J2549" s="5" t="s">
        <x:v>116</x:v>
      </x:c>
      <x:c r="K2549" s="5" t="s">
        <x:v>46</x:v>
      </x:c>
      <x:c r="L2549" s="5" t="s">
        <x:v>94</x:v>
      </x:c>
      <x:c r="M2549" s="5" t="s">
        <x:v>384</x:v>
      </x:c>
      <x:c r="N2549" s="6">
        <x:v>3</x:v>
      </x:c>
      <x:c r="O2549" s="7">
        <x:v>174.86000000000001</x:v>
      </x:c>
      <x:c r="P2549" s="8">
        <x:v>0</x:v>
      </x:c>
      <x:c r="Q2549" s="7">
        <x:v>87.260000000000005</x:v>
      </x:c>
      <x:c r="R2549" s="7">
        <x:v>539.16999999999996</x:v>
      </x:c>
      <x:c r="S2549" s="5" t="s">
        <x:v>49</x:v>
      </x:c>
      <x:c r="T2549" s="7">
        <x:v>72039.979999999996</x:v>
      </x:c>
      <x:c r="U2549" s="6"/>
      <x:c r="V2549" s="6"/>
      <x:c r="W2549" s="5" t="s">
        <x:v>50</x:v>
      </x:c>
      <x:c r="X2549" s="5" t="s">
        <x:v>70</x:v>
      </x:c>
    </x:row>
    <x:row r="2550">
      <x:c r="A2550" s="5" t="s">
        <x:v>4239</x:v>
      </x:c>
      <x:c r="B2550" s="5">
        <x:v>45895</x:v>
      </x:c>
      <x:c r="C2550" s="5" t="s">
        <x:v>283</x:v>
      </x:c>
      <x:c r="D2550" s="5" t="s">
        <x:v>284</x:v>
      </x:c>
      <x:c r="E2550" s="5" t="s">
        <x:v>55</x:v>
      </x:c>
      <x:c r="F2550" s="5" t="s">
        <x:v>56</x:v>
      </x:c>
      <x:c r="G2550" s="5" t="s">
        <x:v>2028</x:v>
      </x:c>
      <x:c r="H2550" s="5" t="s">
        <x:v>104</x:v>
      </x:c>
      <x:c r="I2550" s="5" t="s">
        <x:v>370</x:v>
      </x:c>
      <x:c r="J2550" s="5" t="s">
        <x:v>60</x:v>
      </x:c>
      <x:c r="K2550" s="5" t="s">
        <x:v>86</x:v>
      </x:c>
      <x:c r="L2550" s="5" t="s">
        <x:v>47</x:v>
      </x:c>
      <x:c r="M2550" s="5" t="s">
        <x:v>329</x:v>
      </x:c>
      <x:c r="N2550" s="6">
        <x:v>-1</x:v>
      </x:c>
      <x:c r="O2550" s="7">
        <x:v>152.52000000000001</x:v>
      </x:c>
      <x:c r="P2550" s="8">
        <x:v>0.20000000000000001</x:v>
      </x:c>
      <x:c r="Q2550" s="7">
        <x:v>107.52</x:v>
      </x:c>
      <x:c r="R2550" s="7">
        <x:v>-122.02</x:v>
      </x:c>
      <x:c r="S2550" s="5" t="s">
        <x:v>49</x:v>
      </x:c>
      <x:c r="T2550" s="7">
        <x:v>80995.429999999993</x:v>
      </x:c>
      <x:c r="U2550" s="6"/>
      <x:c r="V2550" s="6"/>
      <x:c r="W2550" s="5" t="s">
        <x:v>96</x:v>
      </x:c>
      <x:c r="X2550" s="5" t="s">
        <x:v>80</x:v>
      </x:c>
    </x:row>
    <x:row r="2551">
      <x:c r="A2551" s="5" t="s">
        <x:v>4240</x:v>
      </x:c>
      <x:c r="B2551" s="5">
        <x:v>45344</x:v>
      </x:c>
      <x:c r="C2551" s="5" t="s">
        <x:v>200</x:v>
      </x:c>
      <x:c r="D2551" s="5" t="s">
        <x:v>201</x:v>
      </x:c>
      <x:c r="E2551" s="5" t="s">
        <x:v>40</x:v>
      </x:c>
      <x:c r="F2551" s="5" t="s">
        <x:v>158</x:v>
      </x:c>
      <x:c r="G2551" s="5" t="s">
        <x:v>3052</x:v>
      </x:c>
      <x:c r="H2551" s="5" t="s">
        <x:v>78</x:v>
      </x:c>
      <x:c r="I2551" s="5" t="s">
        <x:v>214</x:v>
      </x:c>
      <x:c r="J2551" s="5" t="s">
        <x:v>60</x:v>
      </x:c>
      <x:c r="K2551" s="5" t="s">
        <x:v>117</x:v>
      </x:c>
      <x:c r="L2551" s="5" t="s">
        <x:v>16</x:v>
      </x:c>
      <x:c r="M2551" s="5" t="s">
        <x:v>154</x:v>
      </x:c>
      <x:c r="N2551" s="6">
        <x:v>1</x:v>
      </x:c>
      <x:c r="O2551" s="7">
        <x:v>239.38999999999999</x:v>
      </x:c>
      <x:c r="P2551" s="8">
        <x:v>0.14999999999999999</x:v>
      </x:c>
      <x:c r="Q2551" s="7">
        <x:v>158.44999999999999</x:v>
      </x:c>
      <x:c r="R2551" s="7">
        <x:v>199.52000000000001</x:v>
      </x:c>
      <x:c r="S2551" s="5" t="s">
        <x:v>49</x:v>
      </x:c>
      <x:c r="T2551" s="7">
        <x:v>156754.04999999999</x:v>
      </x:c>
      <x:c r="U2551" s="6"/>
      <x:c r="V2551" s="6"/>
      <x:c r="W2551" s="5" t="s">
        <x:v>50</x:v>
      </x:c>
      <x:c r="X2551" s="5" t="s">
        <x:v>51</x:v>
      </x:c>
    </x:row>
    <x:row r="2552">
      <x:c r="A2552" s="5" t="s">
        <x:v>468</x:v>
      </x:c>
      <x:c r="B2552" s="5">
        <x:v>45884</x:v>
      </x:c>
      <x:c r="C2552" s="5" t="s">
        <x:v>194</x:v>
      </x:c>
      <x:c r="D2552" s="5" t="s">
        <x:v>195</x:v>
      </x:c>
      <x:c r="E2552" s="5" t="s">
        <x:v>90</x:v>
      </x:c>
      <x:c r="F2552" s="5" t="s">
        <x:v>158</x:v>
      </x:c>
      <x:c r="G2552" s="5" t="s">
        <x:v>469</x:v>
      </x:c>
      <x:c r="H2552" s="5" t="s">
        <x:v>104</x:v>
      </x:c>
      <x:c r="I2552" s="5" t="s">
        <x:v>470</x:v>
      </x:c>
      <x:c r="J2552" s="5" t="s">
        <x:v>74</x:v>
      </x:c>
      <x:c r="K2552" s="5" t="s">
        <x:v>46</x:v>
      </x:c>
      <x:c r="L2552" s="5" t="s">
        <x:v>16</x:v>
      </x:c>
      <x:c r="M2552" s="5" t="s">
        <x:v>471</x:v>
      </x:c>
      <x:c r="N2552" s="6">
        <x:v>2</x:v>
      </x:c>
      <x:c r="O2552" s="7">
        <x:v>69.200000000000003</x:v>
      </x:c>
      <x:c r="P2552" s="8">
        <x:v>0</x:v>
      </x:c>
      <x:c r="Q2552" s="7">
        <x:v>45.609999999999999</x:v>
      </x:c>
      <x:c r="R2552" s="7">
        <x:v>138.40000000000001</x:v>
      </x:c>
      <x:c r="S2552" s="5" t="s">
        <x:v>49</x:v>
      </x:c>
      <x:c r="T2552" s="7">
        <x:v>136743.72</x:v>
      </x:c>
      <x:c r="U2552" s="6"/>
      <x:c r="V2552" s="6"/>
      <x:c r="W2552" s="5" t="s">
        <x:v>50</x:v>
      </x:c>
      <x:c r="X2552" s="5" t="s">
        <x:v>97</x:v>
      </x:c>
    </x:row>
    <x:row r="2553">
      <x:c r="A2553" s="5" t="s">
        <x:v>1462</x:v>
      </x:c>
      <x:c r="B2553" s="5">
        <x:v>46016</x:v>
      </x:c>
      <x:c r="C2553" s="5" t="s">
        <x:v>283</x:v>
      </x:c>
      <x:c r="D2553" s="5" t="s">
        <x:v>284</x:v>
      </x:c>
      <x:c r="E2553" s="5" t="s">
        <x:v>55</x:v>
      </x:c>
      <x:c r="F2553" s="5" t="s">
        <x:v>56</x:v>
      </x:c>
      <x:c r="G2553" s="5" t="s">
        <x:v>1463</x:v>
      </x:c>
      <x:c r="H2553" s="5" t="s">
        <x:v>78</x:v>
      </x:c>
      <x:c r="I2553" s="5" t="s">
        <x:v>362</x:v>
      </x:c>
      <x:c r="J2553" s="5" t="s">
        <x:v>45</x:v>
      </x:c>
      <x:c r="K2553" s="5" t="s">
        <x:v>46</x:v>
      </x:c>
      <x:c r="L2553" s="5" t="s">
        <x:v>16</x:v>
      </x:c>
      <x:c r="M2553" s="5" t="s">
        <x:v>258</x:v>
      </x:c>
      <x:c r="N2553" s="6">
        <x:v>1</x:v>
      </x:c>
      <x:c r="O2553" s="7">
        <x:v>353.10000000000002</x:v>
      </x:c>
      <x:c r="P2553" s="8">
        <x:v>0</x:v>
      </x:c>
      <x:c r="Q2553" s="7">
        <x:v>258.26999999999998</x:v>
      </x:c>
      <x:c r="R2553" s="7">
        <x:v>353.10000000000002</x:v>
      </x:c>
      <x:c r="S2553" s="5" t="s">
        <x:v>49</x:v>
      </x:c>
      <x:c r="T2553" s="7">
        <x:v>186128.69</x:v>
      </x:c>
      <x:c r="U2553" s="6">
        <x:v>123</x:v>
      </x:c>
      <x:c r="V2553" s="6">
        <x:v>16</x:v>
      </x:c>
      <x:c r="W2553" s="5" t="s">
        <x:v>50</x:v>
      </x:c>
      <x:c r="X2553" s="5" t="s">
        <x:v>80</x:v>
      </x:c>
    </x:row>
    <x:row r="2554">
      <x:c r="A2554" s="5" t="s">
        <x:v>2288</x:v>
      </x:c>
      <x:c r="B2554" s="5">
        <x:v>46049</x:v>
      </x:c>
      <x:c r="C2554" s="5" t="s">
        <x:v>138</x:v>
      </x:c>
      <x:c r="D2554" s="5" t="s">
        <x:v>139</x:v>
      </x:c>
      <x:c r="E2554" s="5" t="s">
        <x:v>90</x:v>
      </x:c>
      <x:c r="F2554" s="5" t="s">
        <x:v>41</x:v>
      </x:c>
      <x:c r="G2554" s="5" t="s">
        <x:v>1010</x:v>
      </x:c>
      <x:c r="H2554" s="5" t="s">
        <x:v>104</x:v>
      </x:c>
      <x:c r="I2554" s="5" t="s">
        <x:v>257</x:v>
      </x:c>
      <x:c r="J2554" s="5" t="s">
        <x:v>74</x:v>
      </x:c>
      <x:c r="K2554" s="5" t="s">
        <x:v>86</x:v>
      </x:c>
      <x:c r="L2554" s="5" t="s">
        <x:v>47</x:v>
      </x:c>
      <x:c r="M2554" s="5" t="s">
        <x:v>489</x:v>
      </x:c>
      <x:c r="N2554" s="6">
        <x:v>5</x:v>
      </x:c>
      <x:c r="O2554" s="7">
        <x:v>98.840000000000003</x:v>
      </x:c>
      <x:c r="P2554" s="8">
        <x:v>0.20000000000000001</x:v>
      </x:c>
      <x:c r="Q2554" s="7">
        <x:v>62.619999999999997</x:v>
      </x:c>
      <x:c r="R2554" s="7">
        <x:v>395.36000000000001</x:v>
      </x:c>
      <x:c r="S2554" s="5" t="s">
        <x:v>49</x:v>
      </x:c>
      <x:c r="T2554" s="7">
        <x:v>72197.460000000006</x:v>
      </x:c>
      <x:c r="U2554" s="6">
        <x:v>24</x:v>
      </x:c>
      <x:c r="V2554" s="6">
        <x:v>21</x:v>
      </x:c>
      <x:c r="W2554" s="5" t="s">
        <x:v>50</x:v>
      </x:c>
      <x:c r="X2554" s="5" t="s">
        <x:v>80</x:v>
      </x:c>
    </x:row>
    <x:row r="2555">
      <x:c r="A2555" s="5" t="s">
        <x:v>3014</x:v>
      </x:c>
      <x:c r="B2555" s="5">
        <x:v>46198</x:v>
      </x:c>
      <x:c r="C2555" s="5" t="s">
        <x:v>200</x:v>
      </x:c>
      <x:c r="D2555" s="5" t="s">
        <x:v>201</x:v>
      </x:c>
      <x:c r="E2555" s="5" t="s">
        <x:v>40</x:v>
      </x:c>
      <x:c r="F2555" s="5" t="s">
        <x:v>158</x:v>
      </x:c>
      <x:c r="G2555" s="5" t="s">
        <x:v>705</x:v>
      </x:c>
      <x:c r="H2555" s="5" t="s">
        <x:v>104</x:v>
      </x:c>
      <x:c r="I2555" s="5" t="s">
        <x:v>165</x:v>
      </x:c>
      <x:c r="J2555" s="5" t="s">
        <x:v>93</x:v>
      </x:c>
      <x:c r="K2555" s="5" t="s">
        <x:v>46</x:v>
      </x:c>
      <x:c r="L2555" s="5" t="s">
        <x:v>16</x:v>
      </x:c>
      <x:c r="M2555" s="5" t="s">
        <x:v>142</x:v>
      </x:c>
      <x:c r="N2555" s="6">
        <x:v>3</x:v>
      </x:c>
      <x:c r="O2555" s="7">
        <x:v>45.729999999999997</x:v>
      </x:c>
      <x:c r="P2555" s="8">
        <x:v>5.0000000000000003e-002</x:v>
      </x:c>
      <x:c r="Q2555" s="7">
        <x:v>33.380000000000003</x:v>
      </x:c>
      <x:c r="R2555" s="7">
        <x:v>130.33000000000001</x:v>
      </x:c>
      <x:c r="S2555" s="5" t="s">
        <x:v>49</x:v>
      </x:c>
      <x:c r="T2555" s="7">
        <x:v>125192.92999999999</x:v>
      </x:c>
      <x:c r="U2555" s="6"/>
      <x:c r="V2555" s="6"/>
      <x:c r="W2555" s="5" t="s">
        <x:v>50</x:v>
      </x:c>
      <x:c r="X2555" s="5" t="s">
        <x:v>97</x:v>
      </x:c>
    </x:row>
    <x:row r="2556">
      <x:c r="A2556" s="5" t="s">
        <x:v>3700</x:v>
      </x:c>
      <x:c r="B2556" s="5">
        <x:v>45776</x:v>
      </x:c>
      <x:c r="C2556" s="5" t="s">
        <x:v>162</x:v>
      </x:c>
      <x:c r="D2556" s="5" t="s">
        <x:v>163</x:v>
      </x:c>
      <x:c r="E2556" s="5" t="s">
        <x:v>40</x:v>
      </x:c>
      <x:c r="F2556" s="5" t="s">
        <x:v>158</x:v>
      </x:c>
      <x:c r="G2556" s="5" t="s">
        <x:v>3701</x:v>
      </x:c>
      <x:c r="H2556" s="5" t="s">
        <x:v>43</x:v>
      </x:c>
      <x:c r="I2556" s="5" t="s">
        <x:v>392</x:v>
      </x:c>
      <x:c r="J2556" s="5" t="s">
        <x:v>74</x:v>
      </x:c>
      <x:c r="K2556" s="5" t="s">
        <x:v>86</x:v>
      </x:c>
      <x:c r="L2556" s="5" t="s">
        <x:v>16</x:v>
      </x:c>
      <x:c r="M2556" s="5" t="s">
        <x:v>350</x:v>
      </x:c>
      <x:c r="N2556" s="6">
        <x:v>1</x:v>
      </x:c>
      <x:c r="O2556" s="7">
        <x:v>43.390000000000001</x:v>
      </x:c>
      <x:c r="P2556" s="8">
        <x:v>0</x:v>
      </x:c>
      <x:c r="Q2556" s="7">
        <x:v>20.899999999999999</x:v>
      </x:c>
      <x:c r="R2556" s="7">
        <x:v>43.390000000000001</x:v>
      </x:c>
      <x:c r="S2556" s="5" t="s">
        <x:v>49</x:v>
      </x:c>
      <x:c r="T2556" s="7">
        <x:v>159399.70999999999</x:v>
      </x:c>
      <x:c r="U2556" s="6"/>
      <x:c r="V2556" s="6"/>
      <x:c r="W2556" s="5" t="s">
        <x:v>50</x:v>
      </x:c>
      <x:c r="X2556" s="5" t="s">
        <x:v>80</x:v>
      </x:c>
    </x:row>
  </x:sheetData>
  <x:pageMargins left="0.7" right="0.7" top="0.75" bottom="0.75" header="0.3" footer="0.3"/>
  <x:tableParts count="1">
    <x:tablePart xmlns:r="http://schemas.openxmlformats.org/officeDocument/2006/relationships" r:id="R96624cc363f54776"/>
  </x:tableParts>
</x:worksheet>
</file>

<file path=xl/worksheets/sheet3.xml><?xml version="1.0" encoding="utf-8"?>
<x:worksheet xmlns:x="http://schemas.openxmlformats.org/spreadsheetml/2006/main">
  <x:sheetFormatPr defaultRowHeight="15"/>
  <x:cols>
    <x:col min="1" max="1" width="20" customWidth="1"/>
    <x:col min="2" max="2" width="58" customWidth="1"/>
    <x:col min="3" max="3" width="52" customWidth="1"/>
  </x:cols>
  <x:sheetData>
    <x:row r="1">
      <x:c r="A1" s="4" t="s">
        <x:v>4241</x:v>
      </x:c>
      <x:c r="B1" s="4" t="s">
        <x:v>4242</x:v>
      </x:c>
      <x:c r="C1" s="4" t="s">
        <x:v>4243</x:v>
      </x:c>
    </x:row>
    <x:row r="2" ht="42" customHeight="1">
      <x:c r="A2" s="2" t="s">
        <x:v>4244</x:v>
      </x:c>
      <x:c r="B2" s="2" t="s">
        <x:v>4245</x:v>
      </x:c>
      <x:c r="C2" s="2" t="s">
        <x:v>4246</x:v>
      </x:c>
    </x:row>
    <x:row r="3" ht="42" customHeight="1">
      <x:c r="A3" s="2" t="s">
        <x:v>4247</x:v>
      </x:c>
      <x:c r="B3" s="2" t="s">
        <x:v>4248</x:v>
      </x:c>
      <x:c r="C3" s="2" t="s">
        <x:v>4249</x:v>
      </x:c>
    </x:row>
    <x:row r="4" ht="42" customHeight="1">
      <x:c r="A4" s="2" t="s">
        <x:v>4250</x:v>
      </x:c>
      <x:c r="B4" s="2" t="s">
        <x:v>4251</x:v>
      </x:c>
      <x:c r="C4" s="2" t="s">
        <x:v>4252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35" hidden="0" customWidth="1"/>
    <x:col min="4" max="4" width="58" hidden="0" customWidth="1"/>
  </x:cols>
  <x:sheetData>
    <x:row r="1" ht="28" customHeight="1">
      <x:c r="A1" s="12" t="str">
        <x:v>Parámetros, supuestos y controles</x:v>
      </x:c>
      <x:c r="B1" s="12"/>
      <x:c r="C1" s="12"/>
      <x:c r="D1" s="12"/>
    </x:row>
    <x:row r="3">
      <x:c r="A3" s="18" t="str">
        <x:v>Parámetro</x:v>
      </x:c>
      <x:c r="B3" s="18" t="str">
        <x:v>Valor</x:v>
      </x:c>
      <x:c r="C3" s="18" t="str">
        <x:v>Uso</x:v>
      </x:c>
      <x:c r="D3" s="18" t="str">
        <x:v>Evidencia / regla</x:v>
      </x:c>
    </x:row>
    <x:row r="4">
      <x:c r="A4" s="24" t="str">
        <x:v>Tipo de cambio USD→BOB</x:v>
      </x:c>
      <x:c r="B4" s="25" t="n">
        <x:v>6.96</x:v>
      </x:c>
      <x:c r="C4" s="24" t="str">
        <x:v>Normalizar Venta_Reportada</x:v>
      </x:c>
      <x:c r="D4" s="24" t="str">
        <x:v>Las 8 filas USD presentan una relación interna consistente con 6,96</x:v>
      </x:c>
    </x:row>
    <x:row r="5">
      <x:c r="A5" s="24" t="str">
        <x:v>Tolerancia diferencia venta (BOB)</x:v>
      </x:c>
      <x:c r="B5" s="25" t="n">
        <x:v>0.02</x:v>
      </x:c>
      <x:c r="C5" s="24" t="str">
        <x:v>Detectar Venta_Reportada inconsistente</x:v>
      </x:c>
      <x:c r="D5" s="24" t="str">
        <x:v>Diferencias mayores se sustituyen por venta calculada</x:v>
      </x:c>
    </x:row>
    <x:row r="6">
      <x:c r="A6" s="24" t="str">
        <x:v>Pedidos mínimos para base robusta</x:v>
      </x:c>
      <x:c r="B6" s="24" t="n">
        <x:v>10</x:v>
      </x:c>
      <x:c r="C6" s="24" t="str">
        <x:v>Evitar recomendaciones por muestras pequeñas</x:v>
      </x:c>
      <x:c r="D6" s="24" t="str">
        <x:v>Regla de materialidad del análisis</x:v>
      </x:c>
    </x:row>
    <x:row r="7">
      <x:c r="A7" s="24" t="str">
        <x:v>Ventas mínimas 6 meses (BOB)</x:v>
      </x:c>
      <x:c r="B7" s="24" t="n">
        <x:v>5000</x:v>
      </x:c>
      <x:c r="C7" s="24" t="str">
        <x:v>Evitar prioridades de bajo impacto</x:v>
      </x:c>
      <x:c r="D7" s="24" t="str">
        <x:v>Regla de materialidad del análisis</x:v>
      </x:c>
    </x:row>
    <x:row r="8">
      <x:c r="A8" s="24" t="str">
        <x:v>Margen mínimo de control</x:v>
      </x:c>
      <x:c r="B8" s="26" t="n">
        <x:f>SUM('Ventas_Limpias'!$AG$2:$AG$2545)/SUM('Ventas_Limpias'!$AE$2:$AE$2545)</x:f>
        <x:v>0.31086607201370087</x:v>
      </x:c>
      <x:c r="C8" s="24" t="str">
        <x:v>Guardarraíl de expansión</x:v>
      </x:c>
      <x:c r="D8" s="24" t="str">
        <x:v>Margen global calculado</x:v>
      </x:c>
    </x:row>
    <x:row r="9">
      <x:c r="A9" s="24" t="str">
        <x:v>Tasa devolución máxima</x:v>
      </x:c>
      <x:c r="B9" s="26" t="n">
        <x:f>COUNTIF('Ventas_Limpias'!$AM$2:$AM$2545,"Devuelto")/(COUNTIF('Ventas_Limpias'!$AM$2:$AM$2545,"Devuelto")+COUNTIF('Ventas_Limpias'!$AM$2:$AM$2545,"Completado"))</x:f>
        <x:v>0.0801635991820041</x:v>
      </x:c>
      <x:c r="C9" s="24" t="str">
        <x:v>Guardarraíl de expansión</x:v>
      </x:c>
      <x:c r="D9" s="24" t="str">
        <x:v>Tasa global calculada</x:v>
      </x:c>
    </x:row>
    <x:row r="10">
      <x:c r="A10" s="24" t="str">
        <x:v>Periodo reciente</x:v>
      </x:c>
      <x:c r="B10" s="24" t="str">
        <x:v>2026-01 a 2026-06</x:v>
      </x:c>
      <x:c r="C10" s="24" t="str">
        <x:v>Ranking de oportunidades</x:v>
      </x:c>
      <x:c r="D10" s="24" t="str">
        <x:v>Últimos seis meses completos</x:v>
      </x:c>
    </x:row>
    <x:row r="11">
      <x:c r="A11" s="24" t="str">
        <x:v>Periodo de comparación</x:v>
      </x:c>
      <x:c r="B11" s="24" t="str">
        <x:v>2025-07 a 2025-12</x:v>
      </x:c>
      <x:c r="C11" s="24" t="str">
        <x:v>Crecimiento semestral</x:v>
      </x:c>
      <x:c r="D11" s="24" t="str">
        <x:v>Seis meses anteriores</x:v>
      </x:c>
    </x:row>
  </x:sheetData>
  <x:mergeCells>
    <x:mergeCell ref="A1:D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4" max="4" width="22" hidden="0" customWidth="1"/>
    <x:col min="5" max="5" width="22" hidden="0" customWidth="1"/>
    <x:col min="7" max="7" width="23" hidden="0" customWidth="1"/>
    <x:col min="8" max="8" width="23" hidden="0" customWidth="1"/>
    <x:col min="9" max="9" width="23" hidden="0" customWidth="1"/>
  </x:cols>
  <x:sheetData>
    <x:row r="1" ht="28" customHeight="1">
      <x:c r="A1" s="12" t="str">
        <x:v>Mapeos de estandarización y listas de control</x:v>
      </x:c>
      <x:c r="B1" s="12"/>
      <x:c r="C1" s="12"/>
      <x:c r="D1" s="12"/>
      <x:c r="E1" s="12"/>
      <x:c r="F1" s="12"/>
      <x:c r="G1" s="12"/>
      <x:c r="H1" s="12"/>
      <x:c r="I1" s="12"/>
    </x:row>
    <x:row r="3">
      <x:c r="A3" s="18" t="str">
        <x:v>Region original</x:v>
      </x:c>
      <x:c r="B3" s="18" t="str">
        <x:v>Region limpia</x:v>
      </x:c>
      <x:c r="C3" s="21"/>
      <x:c r="D3" s="18" t="str">
        <x:v>Canal original</x:v>
      </x:c>
      <x:c r="E3" s="18" t="str">
        <x:v>Canal limpio</x:v>
      </x:c>
      <x:c r="F3" s="21"/>
      <x:c r="G3" s="18" t="str">
        <x:v>Selector regiones</x:v>
      </x:c>
      <x:c r="H3" s="18" t="str">
        <x:v>Selector canales</x:v>
      </x:c>
      <x:c r="I3" s="18" t="str">
        <x:v>Selector categorias</x:v>
      </x:c>
    </x:row>
    <x:row r="4">
      <x:c r="A4" s="21" t="str">
        <x:v>La paz</x:v>
      </x:c>
      <x:c r="B4" s="21" t="str">
        <x:v>La Paz</x:v>
      </x:c>
      <x:c r="C4" s="21"/>
      <x:c r="D4" s="21" t="str">
        <x:v>tienda</x:v>
      </x:c>
      <x:c r="E4" s="21" t="str">
        <x:v>Tienda</x:v>
      </x:c>
      <x:c r="F4" s="21"/>
      <x:c r="G4" s="21" t="str">
        <x:v>Todas</x:v>
      </x:c>
      <x:c r="H4" s="21" t="str">
        <x:v>Todos</x:v>
      </x:c>
      <x:c r="I4" s="21" t="str">
        <x:v>Todas</x:v>
      </x:c>
    </x:row>
    <x:row r="5">
      <x:c r="A5" s="21" t="str">
        <x:v>LA PAZ</x:v>
      </x:c>
      <x:c r="B5" s="21" t="str">
        <x:v>La Paz</x:v>
      </x:c>
      <x:c r="C5" s="21"/>
      <x:c r="D5" s="21" t="str">
        <x:v>Tienda física</x:v>
      </x:c>
      <x:c r="E5" s="21" t="str">
        <x:v>Tienda</x:v>
      </x:c>
      <x:c r="F5" s="21"/>
      <x:c r="G5" s="21" t="str">
        <x:v>Cochabamba</x:v>
      </x:c>
      <x:c r="H5" s="21" t="str">
        <x:v>E-commerce</x:v>
      </x:c>
      <x:c r="I5" s="21" t="str">
        <x:v>Alimentos</x:v>
      </x:c>
    </x:row>
    <x:row r="6">
      <x:c r="A6" s="21" t="str">
        <x:v>LaPaz</x:v>
      </x:c>
      <x:c r="B6" s="21" t="str">
        <x:v>La Paz</x:v>
      </x:c>
      <x:c r="C6" s="21"/>
      <x:c r="D6" s="21" t="str">
        <x:v>E-COMMERCE</x:v>
      </x:c>
      <x:c r="E6" s="21" t="str">
        <x:v>E-commerce</x:v>
      </x:c>
      <x:c r="F6" s="21"/>
      <x:c r="G6" s="21" t="str">
        <x:v>La Paz</x:v>
      </x:c>
      <x:c r="H6" s="21" t="str">
        <x:v>Marketplace</x:v>
      </x:c>
      <x:c r="I6" s="21" t="str">
        <x:v>Cuidado Personal</x:v>
      </x:c>
    </x:row>
    <x:row r="7">
      <x:c r="A7" s="21" t="str">
        <x:v>Santa cruz</x:v>
      </x:c>
      <x:c r="B7" s="21" t="str">
        <x:v>Santa Cruz</x:v>
      </x:c>
      <x:c r="C7" s="21"/>
      <x:c r="D7" s="21" t="str">
        <x:v>Ecommerce</x:v>
      </x:c>
      <x:c r="E7" s="21" t="str">
        <x:v>E-commerce</x:v>
      </x:c>
      <x:c r="F7" s="21"/>
      <x:c r="G7" s="21" t="str">
        <x:v>Potosí</x:v>
      </x:c>
      <x:c r="H7" s="21" t="str">
        <x:v>Tienda</x:v>
      </x:c>
      <x:c r="I7" s="21" t="str">
        <x:v>Deportes</x:v>
      </x:c>
    </x:row>
    <x:row r="8">
      <x:c r="A8" s="21" t="str">
        <x:v>SANTA CRUZ</x:v>
      </x:c>
      <x:c r="B8" s="21" t="str">
        <x:v>Santa Cruz</x:v>
      </x:c>
      <x:c r="C8" s="21"/>
      <x:c r="D8" s="21" t="str">
        <x:v>Online</x:v>
      </x:c>
      <x:c r="E8" s="21" t="str">
        <x:v>E-commerce</x:v>
      </x:c>
      <x:c r="F8" s="21"/>
      <x:c r="G8" s="21" t="str">
        <x:v>Santa Cruz</x:v>
      </x:c>
      <x:c r="H8" s="21" t="str">
        <x:v>WhatsApp</x:v>
      </x:c>
      <x:c r="I8" s="21" t="str">
        <x:v>Electrónica</x:v>
      </x:c>
    </x:row>
    <x:row r="9">
      <x:c r="A9" s="21" t="str">
        <x:v>STA CRUZ</x:v>
      </x:c>
      <x:c r="B9" s="21" t="str">
        <x:v>Santa Cruz</x:v>
      </x:c>
      <x:c r="C9" s="21"/>
      <x:c r="D9" s="21" t="str">
        <x:v>Market Place</x:v>
      </x:c>
      <x:c r="E9" s="21" t="str">
        <x:v>Marketplace</x:v>
      </x:c>
      <x:c r="F9" s="21"/>
      <x:c r="G9" s="21" t="str">
        <x:v>Sucre</x:v>
      </x:c>
      <x:c r="H9" s="21"/>
      <x:c r="I9" s="21" t="str">
        <x:v>Hogar</x:v>
      </x:c>
    </x:row>
    <x:row r="10">
      <x:c r="A10" s="21" t="str">
        <x:v>SCZ</x:v>
      </x:c>
      <x:c r="B10" s="21" t="str">
        <x:v>Santa Cruz</x:v>
      </x:c>
      <x:c r="C10" s="21"/>
      <x:c r="D10" s="21" t="str">
        <x:v>MARKETPLACE</x:v>
      </x:c>
      <x:c r="E10" s="21" t="str">
        <x:v>Marketplace</x:v>
      </x:c>
      <x:c r="F10" s="21"/>
      <x:c r="G10" s="21"/>
      <x:c r="H10" s="21"/>
      <x:c r="I10" s="21" t="str">
        <x:v>No identificada</x:v>
      </x:c>
    </x:row>
    <x:row r="11">
      <x:c r="A11" s="21" t="str">
        <x:v>COCHABAMBA</x:v>
      </x:c>
      <x:c r="B11" s="21" t="str">
        <x:v>Cochabamba</x:v>
      </x:c>
      <x:c r="C11" s="21"/>
      <x:c r="D11" s="21" t="str">
        <x:v>marketplace</x:v>
      </x:c>
      <x:c r="E11" s="21" t="str">
        <x:v>Marketplace</x:v>
      </x:c>
      <x:c r="F11" s="21"/>
      <x:c r="G11" s="21"/>
      <x:c r="H11" s="21"/>
      <x:c r="I11" s="21"/>
    </x:row>
    <x:row r="12">
      <x:c r="A12" s="21" t="str">
        <x:v>cochabamba</x:v>
      </x:c>
      <x:c r="B12" s="21" t="str">
        <x:v>Cochabamba</x:v>
      </x:c>
      <x:c r="C12" s="21"/>
      <x:c r="D12" s="21" t="str">
        <x:v>Whats App</x:v>
      </x:c>
      <x:c r="E12" s="21" t="str">
        <x:v>WhatsApp</x:v>
      </x:c>
      <x:c r="F12" s="21"/>
      <x:c r="G12" s="21"/>
      <x:c r="H12" s="21"/>
      <x:c r="I12" s="21"/>
    </x:row>
    <x:row r="13">
      <x:c r="A13" s="21" t="str">
        <x:v>CBB</x:v>
      </x:c>
      <x:c r="B13" s="21" t="str">
        <x:v>Cochabamba</x:v>
      </x:c>
      <x:c r="C13" s="21"/>
      <x:c r="D13" s="21" t="str">
        <x:v>Whatsapp</x:v>
      </x:c>
      <x:c r="E13" s="21" t="str">
        <x:v>WhatsApp</x:v>
      </x:c>
      <x:c r="F13" s="21"/>
      <x:c r="G13" s="21"/>
      <x:c r="H13" s="21"/>
      <x:c r="I13" s="21"/>
    </x:row>
    <x:row r="14">
      <x:c r="A14" s="21" t="str">
        <x:v>Potosi</x:v>
      </x:c>
      <x:c r="B14" s="21" t="str">
        <x:v>Potosí</x:v>
      </x:c>
      <x:c r="C14" s="21"/>
      <x:c r="D14" s="21" t="str">
        <x:v>E-commerce</x:v>
      </x:c>
      <x:c r="E14" s="21" t="str">
        <x:v>E-commerce</x:v>
      </x:c>
      <x:c r="F14" s="21"/>
      <x:c r="G14" s="21"/>
      <x:c r="H14" s="21"/>
      <x:c r="I14" s="21"/>
    </x:row>
    <x:row r="15">
      <x:c r="A15" s="21" t="str">
        <x:v>POTOSI</x:v>
      </x:c>
      <x:c r="B15" s="21" t="str">
        <x:v>Potosí</x:v>
      </x:c>
      <x:c r="C15" s="21"/>
      <x:c r="D15" s="21" t="str">
        <x:v>Marketplace</x:v>
      </x:c>
      <x:c r="E15" s="21" t="str">
        <x:v>Marketplace</x:v>
      </x:c>
      <x:c r="F15" s="21"/>
      <x:c r="G15" s="21"/>
      <x:c r="H15" s="21"/>
      <x:c r="I15" s="21"/>
    </x:row>
    <x:row r="16">
      <x:c r="A16" s="21" t="str">
        <x:v>SUCRE</x:v>
      </x:c>
      <x:c r="B16" s="21" t="str">
        <x:v>Sucre</x:v>
      </x:c>
      <x:c r="C16" s="21"/>
      <x:c r="D16" s="21" t="str">
        <x:v>Tienda</x:v>
      </x:c>
      <x:c r="E16" s="21" t="str">
        <x:v>Tienda</x:v>
      </x:c>
      <x:c r="F16" s="21"/>
      <x:c r="G16" s="21"/>
      <x:c r="H16" s="21"/>
      <x:c r="I16" s="21"/>
    </x:row>
    <x:row r="17">
      <x:c r="A17" s="21" t="str">
        <x:v>Chuquisaca</x:v>
      </x:c>
      <x:c r="B17" s="21" t="str">
        <x:v>Sucre</x:v>
      </x:c>
      <x:c r="C17" s="21"/>
      <x:c r="D17" s="21" t="str">
        <x:v>WhatsApp</x:v>
      </x:c>
      <x:c r="E17" s="21" t="str">
        <x:v>WhatsApp</x:v>
      </x:c>
      <x:c r="F17" s="21"/>
      <x:c r="G17" s="21"/>
      <x:c r="H17" s="21"/>
      <x:c r="I17" s="21"/>
    </x:row>
    <x:row r="18">
      <x:c r="A18" s="21" t="str">
        <x:v>Cochabamba</x:v>
      </x:c>
      <x:c r="B18" s="21" t="str">
        <x:v>Cochabamba</x:v>
      </x:c>
      <x:c r="C18" s="21"/>
      <x:c r="D18" s="21"/>
      <x:c r="E18" s="21"/>
      <x:c r="F18" s="21"/>
      <x:c r="G18" s="21"/>
      <x:c r="H18" s="21"/>
      <x:c r="I18" s="21"/>
    </x:row>
    <x:row r="19">
      <x:c r="A19" s="21" t="str">
        <x:v>La Paz</x:v>
      </x:c>
      <x:c r="B19" s="21" t="str">
        <x:v>La Paz</x:v>
      </x:c>
      <x:c r="C19" s="21"/>
      <x:c r="D19" s="21"/>
      <x:c r="E19" s="21"/>
      <x:c r="F19" s="21"/>
      <x:c r="G19" s="21"/>
      <x:c r="H19" s="21"/>
      <x:c r="I19" s="21"/>
    </x:row>
    <x:row r="20">
      <x:c r="A20" s="21" t="str">
        <x:v>Potosí</x:v>
      </x:c>
      <x:c r="B20" s="21" t="str">
        <x:v>Potosí</x:v>
      </x:c>
      <x:c r="C20" s="21"/>
      <x:c r="D20" s="21"/>
      <x:c r="E20" s="21"/>
      <x:c r="F20" s="21"/>
      <x:c r="G20" s="21"/>
      <x:c r="H20" s="21"/>
      <x:c r="I20" s="21"/>
    </x:row>
    <x:row r="21">
      <x:c r="A21" s="21" t="str">
        <x:v>Santa Cruz</x:v>
      </x:c>
      <x:c r="B21" s="21" t="str">
        <x:v>Santa Cruz</x:v>
      </x:c>
      <x:c r="C21" s="21"/>
      <x:c r="D21" s="21"/>
      <x:c r="E21" s="21"/>
      <x:c r="F21" s="21"/>
      <x:c r="G21" s="21"/>
      <x:c r="H21" s="21"/>
      <x:c r="I21" s="21"/>
    </x:row>
    <x:row r="22">
      <x:c r="A22" s="21" t="str">
        <x:v>Sucre</x:v>
      </x:c>
      <x:c r="B22" s="21" t="str">
        <x:v>Sucre</x:v>
      </x:c>
      <x:c r="C22" s="21"/>
      <x:c r="D22" s="21"/>
      <x:c r="E22" s="21"/>
      <x:c r="F22" s="21"/>
      <x:c r="G22" s="21"/>
      <x:c r="H22" s="21"/>
      <x:c r="I22" s="21"/>
    </x:row>
    <x:row r="23">
      <x:c r="A23" s="21"/>
      <x:c r="B23" s="21"/>
      <x:c r="C23" s="21"/>
      <x:c r="D23" s="21"/>
      <x:c r="E23" s="21"/>
      <x:c r="F23" s="21"/>
      <x:c r="G23" s="21"/>
      <x:c r="H23" s="21"/>
      <x:c r="I23" s="21"/>
    </x:row>
    <x:row r="24">
      <x:c r="A24" s="21"/>
      <x:c r="B24" s="21"/>
      <x:c r="C24" s="21"/>
      <x:c r="D24" s="21"/>
      <x:c r="E24" s="21"/>
      <x:c r="F24" s="21"/>
      <x:c r="G24" s="21"/>
      <x:c r="H24" s="21"/>
      <x:c r="I24" s="21"/>
    </x:row>
    <x:row r="25">
      <x:c r="A25" s="21"/>
      <x:c r="B25" s="21"/>
      <x:c r="C25" s="21"/>
      <x:c r="D25" s="21"/>
      <x:c r="E25" s="21"/>
      <x:c r="F25" s="21"/>
      <x:c r="G25" s="21"/>
      <x:c r="H25" s="21"/>
      <x:c r="I25" s="21"/>
    </x:row>
    <x:row r="26">
      <x:c r="A26" s="21"/>
      <x:c r="B26" s="21"/>
      <x:c r="C26" s="21"/>
      <x:c r="D26" s="21"/>
      <x:c r="E26" s="21"/>
      <x:c r="F26" s="21"/>
      <x:c r="G26" s="21"/>
      <x:c r="H26" s="21"/>
      <x:c r="I26" s="21"/>
    </x:row>
    <x:row r="27">
      <x:c r="A27" s="21"/>
      <x:c r="B27" s="21"/>
      <x:c r="C27" s="21"/>
      <x:c r="D27" s="21"/>
      <x:c r="E27" s="21"/>
      <x:c r="F27" s="21"/>
      <x:c r="G27" s="21"/>
      <x:c r="H27" s="21"/>
      <x:c r="I27" s="21"/>
    </x:row>
    <x:row r="28">
      <x:c r="A28" s="21"/>
      <x:c r="B28" s="21"/>
      <x:c r="C28" s="21"/>
      <x:c r="D28" s="21"/>
      <x:c r="E28" s="21"/>
      <x:c r="F28" s="21"/>
      <x:c r="G28" s="21"/>
      <x:c r="H28" s="21"/>
      <x:c r="I28" s="21"/>
    </x:row>
    <x:row r="29">
      <x:c r="A29" s="21"/>
      <x:c r="B29" s="21"/>
      <x:c r="C29" s="21"/>
      <x:c r="D29" s="21"/>
      <x:c r="E29" s="21"/>
      <x:c r="F29" s="21"/>
      <x:c r="G29" s="21"/>
      <x:c r="H29" s="21"/>
      <x:c r="I29" s="21"/>
    </x:row>
    <x:row r="30">
      <x:c r="A30" s="21"/>
      <x:c r="B30" s="21"/>
      <x:c r="C30" s="21"/>
      <x:c r="D30" s="21"/>
      <x:c r="E30" s="21"/>
      <x:c r="F30" s="21"/>
      <x:c r="G30" s="21"/>
      <x:c r="H30" s="21"/>
      <x:c r="I30" s="21"/>
    </x:row>
  </x:sheetData>
  <x:mergeCells>
    <x:mergeCell ref="A1:I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14"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1" hidden="0" customWidth="1"/>
    <x:col min="11" max="11" width="25" hidden="0" customWidth="1"/>
    <x:col min="12" max="12" width="15" hidden="0" customWidth="1"/>
    <x:col min="13" max="13" width="17" hidden="0" customWidth="1"/>
    <x:col min="14" max="14" width="17" hidden="0" customWidth="1"/>
    <x:col min="15" max="15" width="16" hidden="0" customWidth="1"/>
    <x:col min="16" max="16" width="16" hidden="0" customWidth="1"/>
    <x:col min="17" max="17" width="16" hidden="0" customWidth="1"/>
    <x:col min="18" max="18" width="20" hidden="0" customWidth="1"/>
    <x:col min="19" max="19" width="15" hidden="0" customWidth="1"/>
    <x:col min="20" max="20" width="18" hidden="0" customWidth="1"/>
    <x:col min="21" max="21" width="18" hidden="0" customWidth="1"/>
    <x:col min="22" max="22" width="13" hidden="0" customWidth="1"/>
    <x:col min="23" max="23" width="13"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23" hidden="0" customWidth="1"/>
    <x:col min="36" max="36" width="23" hidden="0" customWidth="1"/>
    <x:col min="37" max="37" width="23" hidden="0" customWidth="1"/>
    <x:col min="38" max="38" width="17" hidden="0" customWidth="1"/>
    <x:col min="39" max="39" width="17" hidden="0" customWidth="1"/>
    <x:col min="40" max="40" width="17" hidden="0" customWidth="1"/>
    <x:col min="41" max="41" width="55" hidden="0" customWidth="1"/>
    <x:col min="42" max="42" width="13" hidden="0" customWidth="1"/>
  </x:cols>
  <x:sheetData>
    <x:row r="1">
      <x:c r="A1" s="18" t="str">
        <x:v>Fila_Origen</x:v>
      </x:c>
      <x:c r="B1" s="18" t="str">
        <x:v>Venta_ID</x:v>
      </x:c>
      <x:c r="C1" s="18" t="str">
        <x:v>Fecha_Original</x:v>
      </x:c>
      <x:c r="D1" s="18" t="str">
        <x:v>Fecha_Limpia</x:v>
      </x:c>
      <x:c r="E1" s="18" t="str">
        <x:v>Año</x:v>
      </x:c>
      <x:c r="F1" s="18" t="str">
        <x:v>Mes_Num</x:v>
      </x:c>
      <x:c r="G1" s="18" t="str">
        <x:v>Mes</x:v>
      </x:c>
      <x:c r="H1" s="18" t="str">
        <x:v>Año_Mes</x:v>
      </x:c>
      <x:c r="I1" s="18" t="str">
        <x:v>Trimestre</x:v>
      </x:c>
      <x:c r="J1" s="18" t="str">
        <x:v>Tienda_ID</x:v>
      </x:c>
      <x:c r="K1" s="18" t="str">
        <x:v>Tienda</x:v>
      </x:c>
      <x:c r="L1" s="18" t="str">
        <x:v>Formato_Tienda</x:v>
      </x:c>
      <x:c r="M1" s="18" t="str">
        <x:v>Region_Original</x:v>
      </x:c>
      <x:c r="N1" s="18" t="str">
        <x:v>Region_Limpia</x:v>
      </x:c>
      <x:c r="O1" s="18" t="str">
        <x:v>Cliente_ID</x:v>
      </x:c>
      <x:c r="P1" s="18" t="str">
        <x:v>Segmento_Cliente</x:v>
      </x:c>
      <x:c r="Q1" s="18" t="str">
        <x:v>Producto_ID</x:v>
      </x:c>
      <x:c r="R1" s="18" t="str">
        <x:v>Categoria</x:v>
      </x:c>
      <x:c r="S1" s="18" t="str">
        <x:v>Marca</x:v>
      </x:c>
      <x:c r="T1" s="18" t="str">
        <x:v>Canal_Original</x:v>
      </x:c>
      <x:c r="U1" s="18" t="str">
        <x:v>Canal_Limpio</x:v>
      </x:c>
      <x:c r="V1" s="18" t="str">
        <x:v>Vendedor_ID</x:v>
      </x:c>
      <x:c r="W1" s="18" t="str">
        <x:v>Cantidad</x:v>
      </x:c>
      <x:c r="X1" s="18" t="str">
        <x:v>Precio_Unit_BOB</x:v>
      </x:c>
      <x:c r="Y1" s="18" t="str">
        <x:v>Descuento_Original</x:v>
      </x:c>
      <x:c r="Z1" s="18" t="str">
        <x:v>Descuento_Limpio</x:v>
      </x:c>
      <x:c r="AA1" s="18" t="str">
        <x:v>Costo_Unit_BOB</x:v>
      </x:c>
      <x:c r="AB1" s="18" t="str">
        <x:v>Venta_Reportada_Original</x:v>
      </x:c>
      <x:c r="AC1" s="18" t="str">
        <x:v>Moneda_Original</x:v>
      </x:c>
      <x:c r="AD1" s="18" t="str">
        <x:v>Venta_Reportada_BOB</x:v>
      </x:c>
      <x:c r="AE1" s="18" t="str">
        <x:v>Venta_Calculada_BOB</x:v>
      </x:c>
      <x:c r="AF1" s="18" t="str">
        <x:v>Costo_Total_BOB</x:v>
      </x:c>
      <x:c r="AG1" s="18" t="str">
        <x:v>Utilidad_BOB</x:v>
      </x:c>
      <x:c r="AH1" s="18" t="str">
        <x:v>Margen_Fila</x:v>
      </x:c>
      <x:c r="AI1" s="18" t="str">
        <x:v>Meta_Original_No_Sumar</x:v>
      </x:c>
      <x:c r="AJ1" s="18" t="str">
        <x:v>Stock_Original_No_Sumar</x:v>
      </x:c>
      <x:c r="AK1" s="18" t="str">
        <x:v>LeadTime_Original_No_Promediar</x:v>
      </x:c>
      <x:c r="AL1" s="18" t="str">
        <x:v>Estado_Original</x:v>
      </x:c>
      <x:c r="AM1" s="18" t="str">
        <x:v>Estado_Limpio</x:v>
      </x:c>
      <x:c r="AN1" s="18" t="str">
        <x:v>Medio_Pago</x:v>
      </x:c>
      <x:c r="AO1" s="18" t="str">
        <x:v>Flag_Calidad</x:v>
      </x:c>
      <x:c r="AP1" s="18" t="str">
        <x:v>Fecha_Valida</x:v>
      </x:c>
    </x:row>
    <x:row r="2">
      <x:c r="A2" t="n">
        <x:v>2</x:v>
      </x:c>
      <x:c r="B2" t="str">
        <x:v>VT0000001</x:v>
      </x:c>
      <x:c r="C2" t="str">
        <x:v>45298</x:v>
      </x:c>
      <x:c r="D2" s="27" t="n">
        <x:v>45298</x:v>
      </x:c>
      <x:c r="E2" t="n">
        <x:f>IF(D2="","",YEAR(D2))</x:f>
        <x:v>2024</x:v>
      </x:c>
      <x:c r="F2" t="n">
        <x:f>IF(D2="","",MONTH(D2))</x:f>
        <x:v>1</x:v>
      </x:c>
      <x:c r="G2" t="str">
        <x:f>IF(D2="","Fecha no disponible",TEXT(D2,"mmmm"))</x:f>
        <x:v>January</x:v>
      </x:c>
      <x:c r="H2" t="str">
        <x:f>IF(D2="","Fecha no disponible",TEXT(D2,"yyyy-mm"))</x:f>
        <x:v>2024-01</x:v>
      </x:c>
      <x:c r="I2" t="str">
        <x:f>IF(D2="","Fecha no disponible","T"&amp;ROUNDUP(MONTH(D2)/3,0))</x:f>
        <x:v>T1</x:v>
      </x:c>
      <x:c r="J2" t="str">
        <x:v>T012</x:v>
      </x:c>
      <x:c r="K2" t="str">
        <x:v>Tienda Cochabamba 4</x:v>
      </x:c>
      <x:c r="L2" t="str">
        <x:v>Centro</x:v>
      </x:c>
      <x:c r="M2" t="str">
        <x:v>Cochabamba</x:v>
      </x:c>
      <x:c r="N2" t="str">
        <x:f>IFERROR(VLOOKUP(M2,'Mapeos'!$A$4:$B$30,2,FALSE),M2)</x:f>
        <x:v>Cochabamba</x:v>
      </x:c>
      <x:c r="O2" t="str">
        <x:v>C00317</x:v>
      </x:c>
      <x:c r="P2" t="str">
        <x:v>Empresa</x:v>
      </x:c>
      <x:c r="Q2" t="str">
        <x:v>P0109</x:v>
      </x:c>
      <x:c r="R2" t="str">
        <x:v>Electrónica</x:v>
      </x:c>
      <x:c r="S2" t="str">
        <x:v>Marca D</x:v>
      </x:c>
      <x:c r="T2" t="str">
        <x:v>E-commerce</x:v>
      </x:c>
      <x:c r="U2" t="str">
        <x:f>IFERROR(VLOOKUP(T2,'Mapeos'!$D$4:$E$25,2,FALSE),T2)</x:f>
        <x:v>E-commerce</x:v>
      </x:c>
      <x:c r="V2" t="str">
        <x:v>V017</x:v>
      </x:c>
      <x:c r="W2" t="n">
        <x:v>1</x:v>
      </x:c>
      <x:c r="X2" s="28" t="n">
        <x:v>270.9</x:v>
      </x:c>
      <x:c r="Y2" s="20" t="n">
        <x:v>0</x:v>
      </x:c>
      <x:c r="Z2" s="20" t="n">
        <x:f>IF(Y2&gt;1,Y2/100,Y2)</x:f>
        <x:v>0</x:v>
      </x:c>
      <x:c r="AA2" s="28" t="n">
        <x:v>185.21</x:v>
      </x:c>
      <x:c r="AB2" s="28" t="n">
        <x:v>270.9</x:v>
      </x:c>
      <x:c r="AC2" s="28" t="str">
        <x:v>BOB</x:v>
      </x:c>
      <x:c r="AD2" s="28" t="n">
        <x:f>IF(AC2="USD",AB2*'Parametros'!$B$4,AB2)</x:f>
        <x:v>270.9</x:v>
      </x:c>
      <x:c r="AE2" s="28" t="n">
        <x:f>W2*X2*(1-Z2)</x:f>
        <x:v>270.9</x:v>
      </x:c>
      <x:c r="AF2" s="28" t="n">
        <x:f>W2*AA2</x:f>
        <x:v>185.21</x:v>
      </x:c>
      <x:c r="AG2" s="28" t="n">
        <x:f>AE2-AF2</x:f>
        <x:v>85.68999999999997</x:v>
      </x:c>
      <x:c r="AH2" s="20" t="n">
        <x:f>IF(AE2&gt;0,AG2/AE2,"")</x:f>
        <x:v>0.31631598375784414</x:v>
      </x:c>
      <x:c r="AI2" s="28" t="n">
        <x:v>92144.23</x:v>
      </x:c>
      <x:c r="AJ2" s="28"/>
      <x:c r="AK2"/>
      <x:c r="AL2" t="str">
        <x:v>Completado</x:v>
      </x:c>
      <x:c r="AM2" t="str">
        <x:f>IF(W2&lt;0,"Devuelto",AL2)</x:f>
        <x:v>Completado</x:v>
      </x:c>
      <x:c r="AN2" t="str">
        <x:v>Tarjeta</x:v>
      </x:c>
      <x:c r="AO2" s="29" t="str">
        <x:v>Sin observación</x:v>
      </x:c>
      <x:c r="AP2" t="str">
        <x:f>IF(D2="","No","Sí")</x:f>
        <x:v>Sí</x:v>
      </x:c>
    </x:row>
    <x:row r="3">
      <x:c r="A3" t="n">
        <x:v>3</x:v>
      </x:c>
      <x:c r="B3" t="str">
        <x:v>VT0000006</x:v>
      </x:c>
      <x:c r="C3" t="str">
        <x:v>45784</x:v>
      </x:c>
      <x:c r="D3" s="27" t="n">
        <x:v>45784</x:v>
      </x:c>
      <x:c r="E3" t="n">
        <x:f>IF(D3="","",YEAR(D3))</x:f>
        <x:v>2025</x:v>
      </x:c>
      <x:c r="F3" t="n">
        <x:f>IF(D3="","",MONTH(D3))</x:f>
        <x:v>5</x:v>
      </x:c>
      <x:c r="G3" t="str">
        <x:f>IF(D3="","Fecha no disponible",TEXT(D3,"mmmm"))</x:f>
        <x:v>May</x:v>
      </x:c>
      <x:c r="H3" t="str">
        <x:f>IF(D3="","Fecha no disponible",TEXT(D3,"yyyy-mm"))</x:f>
        <x:v>2025-05</x:v>
      </x:c>
      <x:c r="I3" t="str">
        <x:f>IF(D3="","Fecha no disponible","T"&amp;ROUNDUP(MONTH(D3)/3,0))</x:f>
        <x:v>T2</x:v>
      </x:c>
      <x:c r="J3" t="str">
        <x:v>T007</x:v>
      </x:c>
      <x:c r="K3" t="str">
        <x:v>Tienda Santa Cruz 3</x:v>
      </x:c>
      <x:c r="L3" t="str">
        <x:v>Barrio</x:v>
      </x:c>
      <x:c r="M3" t="str">
        <x:v>Santa Cruz</x:v>
      </x:c>
      <x:c r="N3" t="str">
        <x:f>IFERROR(VLOOKUP(M3,'Mapeos'!$A$4:$B$30,2,FALSE),M3)</x:f>
        <x:v>Santa Cruz</x:v>
      </x:c>
      <x:c r="O3" t="str">
        <x:v>C01468</x:v>
      </x:c>
      <x:c r="P3" t="str">
        <x:v>Masivo</x:v>
      </x:c>
      <x:c r="Q3" t="str">
        <x:v>P0133</x:v>
      </x:c>
      <x:c r="R3" t="str">
        <x:v>Deportes</x:v>
      </x:c>
      <x:c r="S3" t="str">
        <x:v>Marca C</x:v>
      </x:c>
      <x:c r="T3" t="str">
        <x:v>Tienda</x:v>
      </x:c>
      <x:c r="U3" t="str">
        <x:f>IFERROR(VLOOKUP(T3,'Mapeos'!$D$4:$E$25,2,FALSE),T3)</x:f>
        <x:v>Tienda</x:v>
      </x:c>
      <x:c r="V3" t="str">
        <x:v>V038</x:v>
      </x:c>
      <x:c r="W3" t="n">
        <x:v>1</x:v>
      </x:c>
      <x:c r="X3" s="28" t="n">
        <x:v>106.94</x:v>
      </x:c>
      <x:c r="Y3" s="20" t="n">
        <x:v>0.05</x:v>
      </x:c>
      <x:c r="Z3" s="20" t="n">
        <x:f>IF(Y3&gt;1,Y3/100,Y3)</x:f>
        <x:v>0.05</x:v>
      </x:c>
      <x:c r="AA3" s="28" t="n">
        <x:v>90.02</x:v>
      </x:c>
      <x:c r="AB3" s="28" t="n">
        <x:v>101.59</x:v>
      </x:c>
      <x:c r="AC3" s="28" t="str">
        <x:v>BOB</x:v>
      </x:c>
      <x:c r="AD3" s="28" t="n">
        <x:f>IF(AC3="USD",AB3*'Parametros'!$B$4,AB3)</x:f>
        <x:v>101.59</x:v>
      </x:c>
      <x:c r="AE3" s="28" t="n">
        <x:f>W3*X3*(1-Z3)</x:f>
        <x:v>101.59299999999999</x:v>
      </x:c>
      <x:c r="AF3" s="28" t="n">
        <x:f>W3*AA3</x:f>
        <x:v>90.02</x:v>
      </x:c>
      <x:c r="AG3" s="28" t="n">
        <x:f>AE3-AF3</x:f>
        <x:v>11.572999999999993</x:v>
      </x:c>
      <x:c r="AH3" s="20" t="n">
        <x:f>IF(AE3&gt;0,AG3/AE3,"")</x:f>
        <x:v>0.1139153288120244</x:v>
      </x:c>
      <x:c r="AI3" s="28" t="n">
        <x:v>158789.85</x:v>
      </x:c>
      <x:c r="AJ3" s="28"/>
      <x:c r="AK3"/>
      <x:c r="AL3" t="str">
        <x:v>Completado</x:v>
      </x:c>
      <x:c r="AM3" t="str">
        <x:f>IF(W3&lt;0,"Devuelto",AL3)</x:f>
        <x:v>Completado</x:v>
      </x:c>
      <x:c r="AN3" t="str">
        <x:v>Tarjeta</x:v>
      </x:c>
      <x:c r="AO3" s="29" t="str">
        <x:v>Sin observación</x:v>
      </x:c>
      <x:c r="AP3" t="str">
        <x:f>IF(D3="","No","Sí")</x:f>
        <x:v>Sí</x:v>
      </x:c>
    </x:row>
    <x:row r="4">
      <x:c r="A4" t="n">
        <x:v>4</x:v>
      </x:c>
      <x:c r="B4" t="str">
        <x:v>VT0000011</x:v>
      </x:c>
      <x:c r="C4" t="str">
        <x:v>45490</x:v>
      </x:c>
      <x:c r="D4" s="27" t="n">
        <x:v>45490</x:v>
      </x:c>
      <x:c r="E4" t="n">
        <x:f>IF(D4="","",YEAR(D4))</x:f>
        <x:v>2024</x:v>
      </x:c>
      <x:c r="F4" t="n">
        <x:f>IF(D4="","",MONTH(D4))</x:f>
        <x:v>7</x:v>
      </x:c>
      <x:c r="G4" t="str">
        <x:f>IF(D4="","Fecha no disponible",TEXT(D4,"mmmm"))</x:f>
        <x:v>July</x:v>
      </x:c>
      <x:c r="H4" t="str">
        <x:f>IF(D4="","Fecha no disponible",TEXT(D4,"yyyy-mm"))</x:f>
        <x:v>2024-07</x:v>
      </x:c>
      <x:c r="I4" t="str">
        <x:f>IF(D4="","Fecha no disponible","T"&amp;ROUNDUP(MONTH(D4)/3,0))</x:f>
        <x:v>T3</x:v>
      </x:c>
      <x:c r="J4" t="str">
        <x:v>T004</x:v>
      </x:c>
      <x:c r="K4" t="str">
        <x:v>Tienda La Paz 4</x:v>
      </x:c>
      <x:c r="L4" t="str">
        <x:v>Centro</x:v>
      </x:c>
      <x:c r="M4" t="str">
        <x:v>La Paz</x:v>
      </x:c>
      <x:c r="N4" t="str">
        <x:f>IFERROR(VLOOKUP(M4,'Mapeos'!$A$4:$B$30,2,FALSE),M4)</x:f>
        <x:v>La Paz</x:v>
      </x:c>
      <x:c r="O4" t="str">
        <x:v>C01083</x:v>
      </x:c>
      <x:c r="P4" t="str">
        <x:v>Empresa</x:v>
      </x:c>
      <x:c r="Q4" t="str">
        <x:v>P0077</x:v>
      </x:c>
      <x:c r="R4" t="str">
        <x:v>Electrónica</x:v>
      </x:c>
      <x:c r="S4" t="str">
        <x:v>Marca D</x:v>
      </x:c>
      <x:c r="T4" t="str">
        <x:v>Tienda</x:v>
      </x:c>
      <x:c r="U4" t="str">
        <x:f>IFERROR(VLOOKUP(T4,'Mapeos'!$D$4:$E$25,2,FALSE),T4)</x:f>
        <x:v>Tienda</x:v>
      </x:c>
      <x:c r="V4" t="str">
        <x:v>V031</x:v>
      </x:c>
      <x:c r="W4" t="n">
        <x:v>2</x:v>
      </x:c>
      <x:c r="X4" s="28" t="n">
        <x:v>803.37</x:v>
      </x:c>
      <x:c r="Y4" s="20" t="n">
        <x:v>0.25</x:v>
      </x:c>
      <x:c r="Z4" s="20" t="n">
        <x:f>IF(Y4&gt;1,Y4/100,Y4)</x:f>
        <x:v>0.25</x:v>
      </x:c>
      <x:c r="AA4" s="28" t="n">
        <x:v>537.84</x:v>
      </x:c>
      <x:c r="AB4" s="28" t="n">
        <x:v>1205.06</x:v>
      </x:c>
      <x:c r="AC4" s="28" t="str">
        <x:v>BOB</x:v>
      </x:c>
      <x:c r="AD4" s="28" t="n">
        <x:f>IF(AC4="USD",AB4*'Parametros'!$B$4,AB4)</x:f>
        <x:v>1205.06</x:v>
      </x:c>
      <x:c r="AE4" s="28" t="n">
        <x:f>W4*X4*(1-Z4)</x:f>
        <x:v>1205.055</x:v>
      </x:c>
      <x:c r="AF4" s="28" t="n">
        <x:f>W4*AA4</x:f>
        <x:v>1075.68</x:v>
      </x:c>
      <x:c r="AG4" s="28" t="n">
        <x:f>AE4-AF4</x:f>
        <x:v>129.375</x:v>
      </x:c>
      <x:c r="AH4" s="20" t="n">
        <x:f>IF(AE4&gt;0,AG4/AE4,"")</x:f>
        <x:v>0.10736024496807199</x:v>
      </x:c>
      <x:c r="AI4" s="28" t="n">
        <x:v>181671.78</x:v>
      </x:c>
      <x:c r="AJ4" s="28"/>
      <x:c r="AK4"/>
      <x:c r="AL4" t="str">
        <x:v>Completado</x:v>
      </x:c>
      <x:c r="AM4" t="str">
        <x:f>IF(W4&lt;0,"Devuelto",AL4)</x:f>
        <x:v>Completado</x:v>
      </x:c>
      <x:c r="AN4" t="str">
        <x:v>Efectivo</x:v>
      </x:c>
      <x:c r="AO4" s="29" t="str">
        <x:v>Sin observación</x:v>
      </x:c>
      <x:c r="AP4" t="str">
        <x:f>IF(D4="","No","Sí")</x:f>
        <x:v>Sí</x:v>
      </x:c>
    </x:row>
    <x:row r="5">
      <x:c r="A5" t="n">
        <x:v>5</x:v>
      </x:c>
      <x:c r="B5" t="str">
        <x:v>VT0000015</x:v>
      </x:c>
      <x:c r="C5" t="str">
        <x:v>45903</x:v>
      </x:c>
      <x:c r="D5" s="27" t="n">
        <x:v>45903</x:v>
      </x:c>
      <x:c r="E5" t="n">
        <x:f>IF(D5="","",YEAR(D5))</x:f>
        <x:v>2025</x:v>
      </x:c>
      <x:c r="F5" t="n">
        <x:f>IF(D5="","",MONTH(D5))</x:f>
        <x:v>9</x:v>
      </x:c>
      <x:c r="G5" t="str">
        <x:f>IF(D5="","Fecha no disponible",TEXT(D5,"mmmm"))</x:f>
        <x:v>September</x:v>
      </x:c>
      <x:c r="H5" t="str">
        <x:f>IF(D5="","Fecha no disponible",TEXT(D5,"yyyy-mm"))</x:f>
        <x:v>2025-09</x:v>
      </x:c>
      <x:c r="I5" t="str">
        <x:f>IF(D5="","Fecha no disponible","T"&amp;ROUNDUP(MONTH(D5)/3,0))</x:f>
        <x:v>T3</x:v>
      </x:c>
      <x:c r="J5" t="str">
        <x:v>T004</x:v>
      </x:c>
      <x:c r="K5" t="str">
        <x:v>Tienda La Paz 4</x:v>
      </x:c>
      <x:c r="L5" t="str">
        <x:v>Centro</x:v>
      </x:c>
      <x:c r="M5" t="str">
        <x:v>La Paz</x:v>
      </x:c>
      <x:c r="N5" t="str">
        <x:f>IFERROR(VLOOKUP(M5,'Mapeos'!$A$4:$B$30,2,FALSE),M5)</x:f>
        <x:v>La Paz</x:v>
      </x:c>
      <x:c r="O5" t="str">
        <x:v>C00077</x:v>
      </x:c>
      <x:c r="P5" t="str">
        <x:v>Empresa</x:v>
      </x:c>
      <x:c r="Q5" t="str">
        <x:v>P0059</x:v>
      </x:c>
      <x:c r="R5" t="str">
        <x:v>Cuidado Personal</x:v>
      </x:c>
      <x:c r="S5" t="str">
        <x:v>Marca D</x:v>
      </x:c>
      <x:c r="T5" t="str">
        <x:v>E-commerce</x:v>
      </x:c>
      <x:c r="U5" t="str">
        <x:f>IFERROR(VLOOKUP(T5,'Mapeos'!$D$4:$E$25,2,FALSE),T5)</x:f>
        <x:v>E-commerce</x:v>
      </x:c>
      <x:c r="V5" t="str">
        <x:v>V012</x:v>
      </x:c>
      <x:c r="W5" t="n">
        <x:v>3</x:v>
      </x:c>
      <x:c r="X5" s="28" t="n">
        <x:v>82.34</x:v>
      </x:c>
      <x:c r="Y5" s="20" t="n">
        <x:v>0.25</x:v>
      </x:c>
      <x:c r="Z5" s="20" t="n">
        <x:f>IF(Y5&gt;1,Y5/100,Y5)</x:f>
        <x:v>0.25</x:v>
      </x:c>
      <x:c r="AA5" s="28" t="n">
        <x:v>45.39</x:v>
      </x:c>
      <x:c r="AB5" s="28" t="n">
        <x:v>185.27</x:v>
      </x:c>
      <x:c r="AC5" s="28" t="str">
        <x:v>BOB</x:v>
      </x:c>
      <x:c r="AD5" s="28" t="n">
        <x:f>IF(AC5="USD",AB5*'Parametros'!$B$4,AB5)</x:f>
        <x:v>185.27</x:v>
      </x:c>
      <x:c r="AE5" s="28" t="n">
        <x:f>W5*X5*(1-Z5)</x:f>
        <x:v>185.26500000000001</x:v>
      </x:c>
      <x:c r="AF5" s="28" t="n">
        <x:f>W5*AA5</x:f>
        <x:v>136.17000000000002</x:v>
      </x:c>
      <x:c r="AG5" s="28" t="n">
        <x:f>AE5-AF5</x:f>
        <x:v>49.095</x:v>
      </x:c>
      <x:c r="AH5" s="20" t="n">
        <x:f>IF(AE5&gt;0,AG5/AE5,"")</x:f>
        <x:v>0.26499878552343936</x:v>
      </x:c>
      <x:c r="AI5" s="28" t="n">
        <x:v>64246.09</x:v>
      </x:c>
      <x:c r="AJ5" s="28"/>
      <x:c r="AK5"/>
      <x:c r="AL5" t="str">
        <x:v>Completado</x:v>
      </x:c>
      <x:c r="AM5" t="str">
        <x:f>IF(W5&lt;0,"Devuelto",AL5)</x:f>
        <x:v>Completado</x:v>
      </x:c>
      <x:c r="AN5" t="str">
        <x:v>Tarjeta</x:v>
      </x:c>
      <x:c r="AO5" s="29" t="str">
        <x:v>Sin observación</x:v>
      </x:c>
      <x:c r="AP5" t="str">
        <x:f>IF(D5="","No","Sí")</x:f>
        <x:v>Sí</x:v>
      </x:c>
    </x:row>
    <x:row r="6">
      <x:c r="A6" t="n">
        <x:v>6</x:v>
      </x:c>
      <x:c r="B6" t="str">
        <x:v>VT0000020</x:v>
      </x:c>
      <x:c r="C6" t="str">
        <x:v>45382</x:v>
      </x:c>
      <x:c r="D6" s="27" t="n">
        <x:v>45382</x:v>
      </x:c>
      <x:c r="E6" t="n">
        <x:f>IF(D6="","",YEAR(D6))</x:f>
        <x:v>2024</x:v>
      </x:c>
      <x:c r="F6" t="n">
        <x:f>IF(D6="","",MONTH(D6))</x:f>
        <x:v>3</x:v>
      </x:c>
      <x:c r="G6" t="str">
        <x:f>IF(D6="","Fecha no disponible",TEXT(D6,"mmmm"))</x:f>
        <x:v>March</x:v>
      </x:c>
      <x:c r="H6" t="str">
        <x:f>IF(D6="","Fecha no disponible",TEXT(D6,"yyyy-mm"))</x:f>
        <x:v>2024-03</x:v>
      </x:c>
      <x:c r="I6" t="str">
        <x:f>IF(D6="","Fecha no disponible","T"&amp;ROUNDUP(MONTH(D6)/3,0))</x:f>
        <x:v>T1</x:v>
      </x:c>
      <x:c r="J6" t="str">
        <x:v>T007</x:v>
      </x:c>
      <x:c r="K6" t="str">
        <x:v>Tienda Santa Cruz 3</x:v>
      </x:c>
      <x:c r="L6" t="str">
        <x:v>Barrio</x:v>
      </x:c>
      <x:c r="M6" t="str">
        <x:v>Santa Cruz</x:v>
      </x:c>
      <x:c r="N6" t="str">
        <x:f>IFERROR(VLOOKUP(M6,'Mapeos'!$A$4:$B$30,2,FALSE),M6)</x:f>
        <x:v>Santa Cruz</x:v>
      </x:c>
      <x:c r="O6" t="str">
        <x:v>C01553</x:v>
      </x:c>
      <x:c r="P6" t="str">
        <x:v>Frecuente</x:v>
      </x:c>
      <x:c r="Q6" t="str">
        <x:v>P0052</x:v>
      </x:c>
      <x:c r="R6" t="str">
        <x:v>Electrónica</x:v>
      </x:c>
      <x:c r="S6" t="str">
        <x:v>Marca D</x:v>
      </x:c>
      <x:c r="T6" t="str">
        <x:v>Tienda</x:v>
      </x:c>
      <x:c r="U6" t="str">
        <x:f>IFERROR(VLOOKUP(T6,'Mapeos'!$D$4:$E$25,2,FALSE),T6)</x:f>
        <x:v>Tienda</x:v>
      </x:c>
      <x:c r="V6" t="str">
        <x:v>V031</x:v>
      </x:c>
      <x:c r="W6" t="n">
        <x:v>1</x:v>
      </x:c>
      <x:c r="X6" s="28" t="n">
        <x:v>391.78</x:v>
      </x:c>
      <x:c r="Y6" s="20" t="n">
        <x:v>0.05</x:v>
      </x:c>
      <x:c r="Z6" s="20" t="n">
        <x:f>IF(Y6&gt;1,Y6/100,Y6)</x:f>
        <x:v>0.05</x:v>
      </x:c>
      <x:c r="AA6" s="28" t="n">
        <x:v>226.56</x:v>
      </x:c>
      <x:c r="AB6" s="28" t="n">
        <x:v>372.19</x:v>
      </x:c>
      <x:c r="AC6" s="28" t="str">
        <x:v>BOB</x:v>
      </x:c>
      <x:c r="AD6" s="28" t="n">
        <x:f>IF(AC6="USD",AB6*'Parametros'!$B$4,AB6)</x:f>
        <x:v>372.19</x:v>
      </x:c>
      <x:c r="AE6" s="28" t="n">
        <x:f>W6*X6*(1-Z6)</x:f>
        <x:v>372.191</x:v>
      </x:c>
      <x:c r="AF6" s="28" t="n">
        <x:f>W6*AA6</x:f>
        <x:v>226.56</x:v>
      </x:c>
      <x:c r="AG6" s="28" t="n">
        <x:f>AE6-AF6</x:f>
        <x:v>145.63099999999997</x:v>
      </x:c>
      <x:c r="AH6" s="20" t="n">
        <x:f>IF(AE6&gt;0,AG6/AE6,"")</x:f>
        <x:v>0.39128028351034816</x:v>
      </x:c>
      <x:c r="AI6" s="28" t="n">
        <x:v>183066.56</x:v>
      </x:c>
      <x:c r="AJ6" s="28"/>
      <x:c r="AK6"/>
      <x:c r="AL6" t="str">
        <x:v>Completado</x:v>
      </x:c>
      <x:c r="AM6" t="str">
        <x:f>IF(W6&lt;0,"Devuelto",AL6)</x:f>
        <x:v>Completado</x:v>
      </x:c>
      <x:c r="AN6" t="str">
        <x:v>QR</x:v>
      </x:c>
      <x:c r="AO6" s="29" t="str">
        <x:v>Sin observación</x:v>
      </x:c>
      <x:c r="AP6" t="str">
        <x:f>IF(D6="","No","Sí")</x:f>
        <x:v>Sí</x:v>
      </x:c>
    </x:row>
    <x:row r="7">
      <x:c r="A7" t="n">
        <x:v>7</x:v>
      </x:c>
      <x:c r="B7" t="str">
        <x:v>VT0000025</x:v>
      </x:c>
      <x:c r="C7" t="str">
        <x:v>45916</x:v>
      </x:c>
      <x:c r="D7" s="27" t="n">
        <x:v>45916</x:v>
      </x:c>
      <x:c r="E7" t="n">
        <x:f>IF(D7="","",YEAR(D7))</x:f>
        <x:v>2025</x:v>
      </x:c>
      <x:c r="F7" t="n">
        <x:f>IF(D7="","",MONTH(D7))</x:f>
        <x:v>9</x:v>
      </x:c>
      <x:c r="G7" t="str">
        <x:f>IF(D7="","Fecha no disponible",TEXT(D7,"mmmm"))</x:f>
        <x:v>September</x:v>
      </x:c>
      <x:c r="H7" t="str">
        <x:f>IF(D7="","Fecha no disponible",TEXT(D7,"yyyy-mm"))</x:f>
        <x:v>2025-09</x:v>
      </x:c>
      <x:c r="I7" t="str">
        <x:f>IF(D7="","Fecha no disponible","T"&amp;ROUNDUP(MONTH(D7)/3,0))</x:f>
        <x:v>T3</x:v>
      </x:c>
      <x:c r="J7" t="str">
        <x:v>T005</x:v>
      </x:c>
      <x:c r="K7" t="str">
        <x:v>Tienda Santa Cruz 1</x:v>
      </x:c>
      <x:c r="L7" t="str">
        <x:v>Centro</x:v>
      </x:c>
      <x:c r="M7" t="str">
        <x:v>Santa Cruz</x:v>
      </x:c>
      <x:c r="N7" t="str">
        <x:f>IFERROR(VLOOKUP(M7,'Mapeos'!$A$4:$B$30,2,FALSE),M7)</x:f>
        <x:v>Santa Cruz</x:v>
      </x:c>
      <x:c r="O7" t="str">
        <x:v>C00819</x:v>
      </x:c>
      <x:c r="P7" t="str">
        <x:v>Empresa</x:v>
      </x:c>
      <x:c r="Q7" t="str">
        <x:v>P0120</x:v>
      </x:c>
      <x:c r="R7" t="str">
        <x:v>Electrónica</x:v>
      </x:c>
      <x:c r="S7" t="str">
        <x:v>Marca A</x:v>
      </x:c>
      <x:c r="T7" t="str">
        <x:v>Tienda</x:v>
      </x:c>
      <x:c r="U7" t="str">
        <x:f>IFERROR(VLOOKUP(T7,'Mapeos'!$D$4:$E$25,2,FALSE),T7)</x:f>
        <x:v>Tienda</x:v>
      </x:c>
      <x:c r="V7" t="str">
        <x:v>V012</x:v>
      </x:c>
      <x:c r="W7" t="n">
        <x:v>5</x:v>
      </x:c>
      <x:c r="X7" s="28" t="n">
        <x:v>372.94</x:v>
      </x:c>
      <x:c r="Y7" s="20" t="n">
        <x:v>0.2</x:v>
      </x:c>
      <x:c r="Z7" s="20" t="n">
        <x:f>IF(Y7&gt;1,Y7/100,Y7)</x:f>
        <x:v>0.2</x:v>
      </x:c>
      <x:c r="AA7" s="28" t="n">
        <x:v>269.92</x:v>
      </x:c>
      <x:c r="AB7" s="28" t="n">
        <x:v>1491.76</x:v>
      </x:c>
      <x:c r="AC7" s="28" t="str">
        <x:v>BOB</x:v>
      </x:c>
      <x:c r="AD7" s="28" t="n">
        <x:f>IF(AC7="USD",AB7*'Parametros'!$B$4,AB7)</x:f>
        <x:v>1491.76</x:v>
      </x:c>
      <x:c r="AE7" s="28" t="n">
        <x:f>W7*X7*(1-Z7)</x:f>
        <x:v>1491.7600000000002</x:v>
      </x:c>
      <x:c r="AF7" s="28" t="n">
        <x:f>W7*AA7</x:f>
        <x:v>1349.6000000000001</x:v>
      </x:c>
      <x:c r="AG7" s="28" t="n">
        <x:f>AE7-AF7</x:f>
        <x:v>142.16000000000008</x:v>
      </x:c>
      <x:c r="AH7" s="20" t="n">
        <x:f>IF(AE7&gt;0,AG7/AE7,"")</x:f>
        <x:v>0.09529683058937098</x:v>
      </x:c>
      <x:c r="AI7" s="28" t="n">
        <x:v>154062.95</x:v>
      </x:c>
      <x:c r="AJ7" s="28"/>
      <x:c r="AK7"/>
      <x:c r="AL7" t="str">
        <x:v>Completado</x:v>
      </x:c>
      <x:c r="AM7" t="str">
        <x:f>IF(W7&lt;0,"Devuelto",AL7)</x:f>
        <x:v>Completado</x:v>
      </x:c>
      <x:c r="AN7" t="str">
        <x:v>QR</x:v>
      </x:c>
      <x:c r="AO7" s="29" t="str">
        <x:v>Sin observación</x:v>
      </x:c>
      <x:c r="AP7" t="str">
        <x:f>IF(D7="","No","Sí")</x:f>
        <x:v>Sí</x:v>
      </x:c>
    </x:row>
    <x:row r="8">
      <x:c r="A8" t="n">
        <x:v>8</x:v>
      </x:c>
      <x:c r="B8" t="str">
        <x:v>VT0000030</x:v>
      </x:c>
      <x:c r="C8" t="str">
        <x:v>45828</x:v>
      </x:c>
      <x:c r="D8" s="27" t="n">
        <x:v>45828</x:v>
      </x:c>
      <x:c r="E8" t="n">
        <x:f>IF(D8="","",YEAR(D8))</x:f>
        <x:v>2025</x:v>
      </x:c>
      <x:c r="F8" t="n">
        <x:f>IF(D8="","",MONTH(D8))</x:f>
        <x:v>6</x:v>
      </x:c>
      <x:c r="G8" t="str">
        <x:f>IF(D8="","Fecha no disponible",TEXT(D8,"mmmm"))</x:f>
        <x:v>June</x:v>
      </x:c>
      <x:c r="H8" t="str">
        <x:f>IF(D8="","Fecha no disponible",TEXT(D8,"yyyy-mm"))</x:f>
        <x:v>2025-06</x:v>
      </x:c>
      <x:c r="I8" t="str">
        <x:f>IF(D8="","Fecha no disponible","T"&amp;ROUNDUP(MONTH(D8)/3,0))</x:f>
        <x:v>T2</x:v>
      </x:c>
      <x:c r="J8" t="str">
        <x:v>T006</x:v>
      </x:c>
      <x:c r="K8" t="str">
        <x:v>Tienda Santa Cruz 2</x:v>
      </x:c>
      <x:c r="L8" t="str">
        <x:v>Mall</x:v>
      </x:c>
      <x:c r="M8" t="str">
        <x:v>Santa Cruz</x:v>
      </x:c>
      <x:c r="N8" t="str">
        <x:f>IFERROR(VLOOKUP(M8,'Mapeos'!$A$4:$B$30,2,FALSE),M8)</x:f>
        <x:v>Santa Cruz</x:v>
      </x:c>
      <x:c r="O8" t="str">
        <x:v>C00491</x:v>
      </x:c>
      <x:c r="P8" t="str">
        <x:v>Frecuente</x:v>
      </x:c>
      <x:c r="Q8" t="str">
        <x:v>P0060</x:v>
      </x:c>
      <x:c r="R8" t="str">
        <x:v>Alimentos</x:v>
      </x:c>
      <x:c r="S8" t="str">
        <x:v>Marca D</x:v>
      </x:c>
      <x:c r="T8" t="str">
        <x:v>Marketplace</x:v>
      </x:c>
      <x:c r="U8" t="str">
        <x:f>IFERROR(VLOOKUP(T8,'Mapeos'!$D$4:$E$25,2,FALSE),T8)</x:f>
        <x:v>Marketplace</x:v>
      </x:c>
      <x:c r="V8" t="str">
        <x:v>V032</x:v>
      </x:c>
      <x:c r="W8" t="n">
        <x:v>-13</x:v>
      </x:c>
      <x:c r="X8" s="28" t="n">
        <x:v>32.23</x:v>
      </x:c>
      <x:c r="Y8" s="20" t="n">
        <x:v>0</x:v>
      </x:c>
      <x:c r="Z8" s="20" t="n">
        <x:f>IF(Y8&gt;1,Y8/100,Y8)</x:f>
        <x:v>0</x:v>
      </x:c>
      <x:c r="AA8" s="28" t="n">
        <x:v>16.25</x:v>
      </x:c>
      <x:c r="AB8" s="28" t="n">
        <x:v>-418.99</x:v>
      </x:c>
      <x:c r="AC8" s="28" t="str">
        <x:v>BOB</x:v>
      </x:c>
      <x:c r="AD8" s="28" t="n">
        <x:f>IF(AC8="USD",AB8*'Parametros'!$B$4,AB8)</x:f>
        <x:v>-418.99</x:v>
      </x:c>
      <x:c r="AE8" s="28" t="n">
        <x:f>W8*X8*(1-Z8)</x:f>
        <x:v>-418.98999999999995</x:v>
      </x:c>
      <x:c r="AF8" s="28" t="n">
        <x:f>W8*AA8</x:f>
        <x:v>-211.25</x:v>
      </x:c>
      <x:c r="AG8" s="28" t="n">
        <x:f>AE8-AF8</x:f>
        <x:v>-207.73999999999995</x:v>
      </x:c>
      <x:c r="AH8" s="20" t="str">
        <x:f>IF(AE8&gt;0,AG8/AE8,"")</x:f>
      </x:c>
      <x:c r="AI8" s="28" t="n">
        <x:v>100257.29</x:v>
      </x:c>
      <x:c r="AJ8" s="28"/>
      <x:c r="AK8"/>
      <x:c r="AL8" t="str">
        <x:v>Devuelto</x:v>
      </x:c>
      <x:c r="AM8" t="str">
        <x:f>IF(W8&lt;0,"Devuelto",AL8)</x:f>
        <x:v>Devuelto</x:v>
      </x:c>
      <x:c r="AN8" t="str">
        <x:v>Transferencia</x:v>
      </x:c>
      <x:c r="AO8" s="29" t="str">
        <x:v>Sin observación</x:v>
      </x:c>
      <x:c r="AP8" t="str">
        <x:f>IF(D8="","No","Sí")</x:f>
        <x:v>Sí</x:v>
      </x:c>
    </x:row>
    <x:row r="9">
      <x:c r="A9" t="n">
        <x:v>9</x:v>
      </x:c>
      <x:c r="B9" t="str">
        <x:v>VT0000034</x:v>
      </x:c>
      <x:c r="C9" t="str">
        <x:v>s/f</x:v>
      </x:c>
      <x:c r="D9" s="27"/>
      <x:c r="E9" t="str">
        <x:f>IF(D9="","",YEAR(D9))</x:f>
      </x:c>
      <x:c r="F9" t="str">
        <x:f>IF(D9="","",MONTH(D9))</x:f>
      </x:c>
      <x:c r="G9" t="str">
        <x:f>IF(D9="","Fecha no disponible",TEXT(D9,"mmmm"))</x:f>
        <x:v>Fecha no disponible</x:v>
      </x:c>
      <x:c r="H9" t="str">
        <x:f>IF(D9="","Fecha no disponible",TEXT(D9,"yyyy-mm"))</x:f>
        <x:v>Fecha no disponible</x:v>
      </x:c>
      <x:c r="I9" t="str">
        <x:f>IF(D9="","Fecha no disponible","T"&amp;ROUNDUP(MONTH(D9)/3,0))</x:f>
        <x:v>Fecha no disponible</x:v>
      </x:c>
      <x:c r="J9" t="str">
        <x:v>T020</x:v>
      </x:c>
      <x:c r="K9" t="str">
        <x:v>Tienda Sucre 4</x:v>
      </x:c>
      <x:c r="L9" t="str">
        <x:v>Mall</x:v>
      </x:c>
      <x:c r="M9" t="str">
        <x:v>Sucre</x:v>
      </x:c>
      <x:c r="N9" t="str">
        <x:f>IFERROR(VLOOKUP(M9,'Mapeos'!$A$4:$B$30,2,FALSE),M9)</x:f>
        <x:v>Sucre</x:v>
      </x:c>
      <x:c r="O9" t="str">
        <x:v>C00233</x:v>
      </x:c>
      <x:c r="P9" t="str">
        <x:v>Premium</x:v>
      </x:c>
      <x:c r="Q9" t="str">
        <x:v>P0098</x:v>
      </x:c>
      <x:c r="R9" t="str">
        <x:v>Cuidado Personal</x:v>
      </x:c>
      <x:c r="S9" t="str">
        <x:v>Marca A</x:v>
      </x:c>
      <x:c r="T9" t="str">
        <x:v>E-commerce</x:v>
      </x:c>
      <x:c r="U9" t="str">
        <x:f>IFERROR(VLOOKUP(T9,'Mapeos'!$D$4:$E$25,2,FALSE),T9)</x:f>
        <x:v>E-commerce</x:v>
      </x:c>
      <x:c r="V9" t="str">
        <x:v>V020</x:v>
      </x:c>
      <x:c r="W9" t="n">
        <x:v>1</x:v>
      </x:c>
      <x:c r="X9" s="28" t="n">
        <x:v>82.7</x:v>
      </x:c>
      <x:c r="Y9" s="20" t="n">
        <x:v>0.25</x:v>
      </x:c>
      <x:c r="Z9" s="20" t="n">
        <x:f>IF(Y9&gt;1,Y9/100,Y9)</x:f>
        <x:v>0.25</x:v>
      </x:c>
      <x:c r="AA9" s="28" t="n">
        <x:v>56.02</x:v>
      </x:c>
      <x:c r="AB9" s="28" t="n">
        <x:v>62.03</x:v>
      </x:c>
      <x:c r="AC9" s="28" t="str">
        <x:v>BOB</x:v>
      </x:c>
      <x:c r="AD9" s="28" t="n">
        <x:f>IF(AC9="USD",AB9*'Parametros'!$B$4,AB9)</x:f>
        <x:v>62.03</x:v>
      </x:c>
      <x:c r="AE9" s="28" t="n">
        <x:f>W9*X9*(1-Z9)</x:f>
        <x:v>62.025000000000006</x:v>
      </x:c>
      <x:c r="AF9" s="28" t="n">
        <x:f>W9*AA9</x:f>
        <x:v>56.02</x:v>
      </x:c>
      <x:c r="AG9" s="28" t="n">
        <x:f>AE9-AF9</x:f>
        <x:v>6.005000000000003</x:v>
      </x:c>
      <x:c r="AH9" s="20" t="n">
        <x:f>IF(AE9&gt;0,AG9/AE9,"")</x:f>
        <x:v>0.09681580008061269</x:v>
      </x:c>
      <x:c r="AI9" s="28" t="n">
        <x:v>68311.49</x:v>
      </x:c>
      <x:c r="AJ9" s="28"/>
      <x:c r="AK9"/>
      <x:c r="AL9" t="str">
        <x:v>Completado</x:v>
      </x:c>
      <x:c r="AM9" t="str">
        <x:f>IF(W9&lt;0,"Devuelto",AL9)</x:f>
        <x:v>Completado</x:v>
      </x:c>
      <x:c r="AN9" t="str">
        <x:v>Efectivo</x:v>
      </x:c>
      <x:c r="AO9" s="29" t="str">
        <x:v>Fecha inválida</x:v>
      </x:c>
      <x:c r="AP9" t="str">
        <x:f>IF(D9="","No","Sí")</x:f>
        <x:v>No</x:v>
      </x:c>
    </x:row>
    <x:row r="10">
      <x:c r="A10" t="n">
        <x:v>10</x:v>
      </x:c>
      <x:c r="B10" t="str">
        <x:v>VT0000039</x:v>
      </x:c>
      <x:c r="C10" t="str">
        <x:v>45770</x:v>
      </x:c>
      <x:c r="D10" s="27" t="n">
        <x:v>45770</x:v>
      </x:c>
      <x:c r="E10" t="n">
        <x:f>IF(D10="","",YEAR(D10))</x:f>
        <x:v>2025</x:v>
      </x:c>
      <x:c r="F10" t="n">
        <x:f>IF(D10="","",MONTH(D10))</x:f>
        <x:v>4</x:v>
      </x:c>
      <x:c r="G10" t="str">
        <x:f>IF(D10="","Fecha no disponible",TEXT(D10,"mmmm"))</x:f>
        <x:v>April</x:v>
      </x:c>
      <x:c r="H10" t="str">
        <x:f>IF(D10="","Fecha no disponible",TEXT(D10,"yyyy-mm"))</x:f>
        <x:v>2025-04</x:v>
      </x:c>
      <x:c r="I10" t="str">
        <x:f>IF(D10="","Fecha no disponible","T"&amp;ROUNDUP(MONTH(D10)/3,0))</x:f>
        <x:v>T2</x:v>
      </x:c>
      <x:c r="J10" t="str">
        <x:v>T018</x:v>
      </x:c>
      <x:c r="K10" t="str">
        <x:v>Tienda Sucre 2</x:v>
      </x:c>
      <x:c r="L10" t="str">
        <x:v>Mall</x:v>
      </x:c>
      <x:c r="M10" t="str">
        <x:v>Sucre</x:v>
      </x:c>
      <x:c r="N10" t="str">
        <x:f>IFERROR(VLOOKUP(M10,'Mapeos'!$A$4:$B$30,2,FALSE),M10)</x:f>
        <x:v>Sucre</x:v>
      </x:c>
      <x:c r="O10" t="str">
        <x:v>C01138</x:v>
      </x:c>
      <x:c r="P10" t="str">
        <x:v>Empresa</x:v>
      </x:c>
      <x:c r="Q10" t="str">
        <x:v>P0090</x:v>
      </x:c>
      <x:c r="R10" t="str">
        <x:v>Cuidado Personal</x:v>
      </x:c>
      <x:c r="S10" t="str">
        <x:v>Marca A</x:v>
      </x:c>
      <x:c r="T10" t="str">
        <x:v>E-commerce</x:v>
      </x:c>
      <x:c r="U10" t="str">
        <x:f>IFERROR(VLOOKUP(T10,'Mapeos'!$D$4:$E$25,2,FALSE),T10)</x:f>
        <x:v>E-commerce</x:v>
      </x:c>
      <x:c r="V10" t="str">
        <x:v>V005</x:v>
      </x:c>
      <x:c r="W10" t="n">
        <x:v>-1</x:v>
      </x:c>
      <x:c r="X10" s="28" t="n">
        <x:v>73.3</x:v>
      </x:c>
      <x:c r="Y10" s="20" t="n">
        <x:v>0.2</x:v>
      </x:c>
      <x:c r="Z10" s="20" t="n">
        <x:f>IF(Y10&gt;1,Y10/100,Y10)</x:f>
        <x:v>0.2</x:v>
      </x:c>
      <x:c r="AA10" s="28" t="n">
        <x:v>46.9</x:v>
      </x:c>
      <x:c r="AB10" s="28" t="n">
        <x:v>-58.64</x:v>
      </x:c>
      <x:c r="AC10" s="28" t="str">
        <x:v>BOB</x:v>
      </x:c>
      <x:c r="AD10" s="28" t="n">
        <x:f>IF(AC10="USD",AB10*'Parametros'!$B$4,AB10)</x:f>
        <x:v>-58.64</x:v>
      </x:c>
      <x:c r="AE10" s="28" t="n">
        <x:f>W10*X10*(1-Z10)</x:f>
        <x:v>-58.64</x:v>
      </x:c>
      <x:c r="AF10" s="28" t="n">
        <x:f>W10*AA10</x:f>
        <x:v>-46.9</x:v>
      </x:c>
      <x:c r="AG10" s="28" t="n">
        <x:f>AE10-AF10</x:f>
        <x:v>-11.740000000000002</x:v>
      </x:c>
      <x:c r="AH10" s="20" t="str">
        <x:f>IF(AE10&gt;0,AG10/AE10,"")</x:f>
      </x:c>
      <x:c r="AI10" s="28" t="n">
        <x:v>69620.4</x:v>
      </x:c>
      <x:c r="AJ10" s="28"/>
      <x:c r="AK10"/>
      <x:c r="AL10" t="str">
        <x:v>Devuelto</x:v>
      </x:c>
      <x:c r="AM10" t="str">
        <x:f>IF(W10&lt;0,"Devuelto",AL10)</x:f>
        <x:v>Devuelto</x:v>
      </x:c>
      <x:c r="AN10" t="str">
        <x:v>Transferencia</x:v>
      </x:c>
      <x:c r="AO10" s="29" t="str">
        <x:v>Sin observación</x:v>
      </x:c>
      <x:c r="AP10" t="str">
        <x:f>IF(D10="","No","Sí")</x:f>
        <x:v>Sí</x:v>
      </x:c>
    </x:row>
    <x:row r="11">
      <x:c r="A11" t="n">
        <x:v>11</x:v>
      </x:c>
      <x:c r="B11" t="str">
        <x:v>VT0000044</x:v>
      </x:c>
      <x:c r="C11" t="str">
        <x:v>45662</x:v>
      </x:c>
      <x:c r="D11" s="27" t="n">
        <x:v>45662</x:v>
      </x:c>
      <x:c r="E11" t="n">
        <x:f>IF(D11="","",YEAR(D11))</x:f>
        <x:v>2025</x:v>
      </x:c>
      <x:c r="F11" t="n">
        <x:f>IF(D11="","",MONTH(D11))</x:f>
        <x:v>1</x:v>
      </x:c>
      <x:c r="G11" t="str">
        <x:f>IF(D11="","Fecha no disponible",TEXT(D11,"mmmm"))</x:f>
        <x:v>January</x:v>
      </x:c>
      <x:c r="H11" t="str">
        <x:f>IF(D11="","Fecha no disponible",TEXT(D11,"yyyy-mm"))</x:f>
        <x:v>2025-01</x:v>
      </x:c>
      <x:c r="I11" t="str">
        <x:f>IF(D11="","Fecha no disponible","T"&amp;ROUNDUP(MONTH(D11)/3,0))</x:f>
        <x:v>T1</x:v>
      </x:c>
      <x:c r="J11" t="str">
        <x:v>T005</x:v>
      </x:c>
      <x:c r="K11" t="str">
        <x:v>Tienda Santa Cruz 1</x:v>
      </x:c>
      <x:c r="L11" t="str">
        <x:v>Centro</x:v>
      </x:c>
      <x:c r="M11" t="str">
        <x:v>Santa Cruz</x:v>
      </x:c>
      <x:c r="N11" t="str">
        <x:f>IFERROR(VLOOKUP(M11,'Mapeos'!$A$4:$B$30,2,FALSE),M11)</x:f>
        <x:v>Santa Cruz</x:v>
      </x:c>
      <x:c r="O11" t="str">
        <x:v>C01730</x:v>
      </x:c>
      <x:c r="P11" t="str">
        <x:v>Premium</x:v>
      </x:c>
      <x:c r="Q11" t="str">
        <x:v>P0103</x:v>
      </x:c>
      <x:c r="R11" t="str">
        <x:v>Hogar</x:v>
      </x:c>
      <x:c r="S11" t="str">
        <x:v>Marca B</x:v>
      </x:c>
      <x:c r="T11" t="str">
        <x:v>Tienda</x:v>
      </x:c>
      <x:c r="U11" t="str">
        <x:f>IFERROR(VLOOKUP(T11,'Mapeos'!$D$4:$E$25,2,FALSE),T11)</x:f>
        <x:v>Tienda</x:v>
      </x:c>
      <x:c r="V11" t="str">
        <x:v>V039</x:v>
      </x:c>
      <x:c r="W11" t="n">
        <x:v>1</x:v>
      </x:c>
      <x:c r="X11" s="28" t="n">
        <x:v>268.43</x:v>
      </x:c>
      <x:c r="Y11" s="20" t="n">
        <x:v>0.05</x:v>
      </x:c>
      <x:c r="Z11" s="20" t="n">
        <x:f>IF(Y11&gt;1,Y11/100,Y11)</x:f>
        <x:v>0.05</x:v>
      </x:c>
      <x:c r="AA11" s="28" t="n">
        <x:v>205.14</x:v>
      </x:c>
      <x:c r="AB11" s="28" t="n">
        <x:v>255.01</x:v>
      </x:c>
      <x:c r="AC11" s="28" t="str">
        <x:v>BOB</x:v>
      </x:c>
      <x:c r="AD11" s="28" t="n">
        <x:f>IF(AC11="USD",AB11*'Parametros'!$B$4,AB11)</x:f>
        <x:v>255.01</x:v>
      </x:c>
      <x:c r="AE11" s="28" t="n">
        <x:f>W11*X11*(1-Z11)</x:f>
        <x:v>255.0085</x:v>
      </x:c>
      <x:c r="AF11" s="28" t="n">
        <x:f>W11*AA11</x:f>
        <x:v>205.14</x:v>
      </x:c>
      <x:c r="AG11" s="28" t="n">
        <x:f>AE11-AF11</x:f>
        <x:v>49.86850000000001</x:v>
      </x:c>
      <x:c r="AH11" s="20" t="n">
        <x:f>IF(AE11&gt;0,AG11/AE11,"")</x:f>
        <x:v>0.19555622655715402</x:v>
      </x:c>
      <x:c r="AI11" s="28" t="n">
        <x:v>137158.27</x:v>
      </x:c>
      <x:c r="AJ11" s="28"/>
      <x:c r="AK11"/>
      <x:c r="AL11" t="str">
        <x:v>Completado</x:v>
      </x:c>
      <x:c r="AM11" t="str">
        <x:f>IF(W11&lt;0,"Devuelto",AL11)</x:f>
        <x:v>Completado</x:v>
      </x:c>
      <x:c r="AN11" t="str">
        <x:v>Tarjeta</x:v>
      </x:c>
      <x:c r="AO11" s="29" t="str">
        <x:v>Sin observación</x:v>
      </x:c>
      <x:c r="AP11" t="str">
        <x:f>IF(D11="","No","Sí")</x:f>
        <x:v>Sí</x:v>
      </x:c>
    </x:row>
    <x:row r="12">
      <x:c r="A12" t="n">
        <x:v>12</x:v>
      </x:c>
      <x:c r="B12" t="str">
        <x:v>VT0000049</x:v>
      </x:c>
      <x:c r="C12" t="str">
        <x:v>45485</x:v>
      </x:c>
      <x:c r="D12" s="27" t="n">
        <x:v>45485</x:v>
      </x:c>
      <x:c r="E12" t="n">
        <x:f>IF(D12="","",YEAR(D12))</x:f>
        <x:v>2024</x:v>
      </x:c>
      <x:c r="F12" t="n">
        <x:f>IF(D12="","",MONTH(D12))</x:f>
        <x:v>7</x:v>
      </x:c>
      <x:c r="G12" t="str">
        <x:f>IF(D12="","Fecha no disponible",TEXT(D12,"mmmm"))</x:f>
        <x:v>July</x:v>
      </x:c>
      <x:c r="H12" t="str">
        <x:f>IF(D12="","Fecha no disponible",TEXT(D12,"yyyy-mm"))</x:f>
        <x:v>2024-07</x:v>
      </x:c>
      <x:c r="I12" t="str">
        <x:f>IF(D12="","Fecha no disponible","T"&amp;ROUNDUP(MONTH(D12)/3,0))</x:f>
        <x:v>T3</x:v>
      </x:c>
      <x:c r="J12" t="str">
        <x:v>T012</x:v>
      </x:c>
      <x:c r="K12" t="str">
        <x:v>Tienda Cochabamba 4</x:v>
      </x:c>
      <x:c r="L12" t="str">
        <x:v>Centro</x:v>
      </x:c>
      <x:c r="M12" t="str">
        <x:v>Cochabamba</x:v>
      </x:c>
      <x:c r="N12" t="str">
        <x:f>IFERROR(VLOOKUP(M12,'Mapeos'!$A$4:$B$30,2,FALSE),M12)</x:f>
        <x:v>Cochabamba</x:v>
      </x:c>
      <x:c r="O12" t="str">
        <x:v>C01526</x:v>
      </x:c>
      <x:c r="P12" t="str">
        <x:v>Premium</x:v>
      </x:c>
      <x:c r="Q12" t="str">
        <x:v>P0149</x:v>
      </x:c>
      <x:c r="R12" t="str">
        <x:v>Alimentos</x:v>
      </x:c>
      <x:c r="S12" t="str">
        <x:v>Marca D</x:v>
      </x:c>
      <x:c r="T12" t="str">
        <x:v>Tienda</x:v>
      </x:c>
      <x:c r="U12" t="str">
        <x:f>IFERROR(VLOOKUP(T12,'Mapeos'!$D$4:$E$25,2,FALSE),T12)</x:f>
        <x:v>Tienda</x:v>
      </x:c>
      <x:c r="V12" t="str">
        <x:v>V027</x:v>
      </x:c>
      <x:c r="W12" t="n">
        <x:v>2</x:v>
      </x:c>
      <x:c r="X12" s="28" t="n">
        <x:v>22.96</x:v>
      </x:c>
      <x:c r="Y12" s="20" t="n">
        <x:v>0.05</x:v>
      </x:c>
      <x:c r="Z12" s="20" t="n">
        <x:f>IF(Y12&gt;1,Y12/100,Y12)</x:f>
        <x:v>0.05</x:v>
      </x:c>
      <x:c r="AA12" s="28" t="n">
        <x:v>18.82</x:v>
      </x:c>
      <x:c r="AB12" s="28" t="n">
        <x:v>43.62</x:v>
      </x:c>
      <x:c r="AC12" s="28" t="str">
        <x:v>BOB</x:v>
      </x:c>
      <x:c r="AD12" s="28" t="n">
        <x:f>IF(AC12="USD",AB12*'Parametros'!$B$4,AB12)</x:f>
        <x:v>43.62</x:v>
      </x:c>
      <x:c r="AE12" s="28" t="n">
        <x:f>W12*X12*(1-Z12)</x:f>
        <x:v>43.624</x:v>
      </x:c>
      <x:c r="AF12" s="28" t="n">
        <x:f>W12*AA12</x:f>
        <x:v>37.64</x:v>
      </x:c>
      <x:c r="AG12" s="28" t="n">
        <x:f>AE12-AF12</x:f>
        <x:v>5.984000000000002</x:v>
      </x:c>
      <x:c r="AH12" s="20" t="n">
        <x:f>IF(AE12&gt;0,AG12/AE12,"")</x:f>
        <x:v>0.1371721987896571</x:v>
      </x:c>
      <x:c r="AI12" s="28" t="n">
        <x:v>194425.36</x:v>
      </x:c>
      <x:c r="AJ12" s="28"/>
      <x:c r="AK12"/>
      <x:c r="AL12" t="str">
        <x:v>Completado</x:v>
      </x:c>
      <x:c r="AM12" t="str">
        <x:f>IF(W12&lt;0,"Devuelto",AL12)</x:f>
        <x:v>Completado</x:v>
      </x:c>
      <x:c r="AN12" t="str">
        <x:v>Transferencia</x:v>
      </x:c>
      <x:c r="AO12" s="29" t="str">
        <x:v>Sin observación</x:v>
      </x:c>
      <x:c r="AP12" t="str">
        <x:f>IF(D12="","No","Sí")</x:f>
        <x:v>Sí</x:v>
      </x:c>
    </x:row>
    <x:row r="13">
      <x:c r="A13" t="n">
        <x:v>13</x:v>
      </x:c>
      <x:c r="B13" t="str">
        <x:v>VT0000053</x:v>
      </x:c>
      <x:c r="C13" t="str">
        <x:v>45350</x:v>
      </x:c>
      <x:c r="D13" s="27" t="n">
        <x:v>45350</x:v>
      </x:c>
      <x:c r="E13" t="n">
        <x:f>IF(D13="","",YEAR(D13))</x:f>
        <x:v>2024</x:v>
      </x:c>
      <x:c r="F13" t="n">
        <x:f>IF(D13="","",MONTH(D13))</x:f>
        <x:v>2</x:v>
      </x:c>
      <x:c r="G13" t="str">
        <x:f>IF(D13="","Fecha no disponible",TEXT(D13,"mmmm"))</x:f>
        <x:v>February</x:v>
      </x:c>
      <x:c r="H13" t="str">
        <x:f>IF(D13="","Fecha no disponible",TEXT(D13,"yyyy-mm"))</x:f>
        <x:v>2024-02</x:v>
      </x:c>
      <x:c r="I13" t="str">
        <x:f>IF(D13="","Fecha no disponible","T"&amp;ROUNDUP(MONTH(D13)/3,0))</x:f>
        <x:v>T1</x:v>
      </x:c>
      <x:c r="J13" t="str">
        <x:v>T018</x:v>
      </x:c>
      <x:c r="K13" t="str">
        <x:v>Tienda Sucre 2</x:v>
      </x:c>
      <x:c r="L13" t="str">
        <x:v>Mall</x:v>
      </x:c>
      <x:c r="M13" t="str">
        <x:v>Sucre</x:v>
      </x:c>
      <x:c r="N13" t="str">
        <x:f>IFERROR(VLOOKUP(M13,'Mapeos'!$A$4:$B$30,2,FALSE),M13)</x:f>
        <x:v>Sucre</x:v>
      </x:c>
      <x:c r="O13" t="str">
        <x:v>C00939</x:v>
      </x:c>
      <x:c r="P13" t="str">
        <x:v>Masivo</x:v>
      </x:c>
      <x:c r="Q13" t="str">
        <x:v>P0060</x:v>
      </x:c>
      <x:c r="R13" t="str">
        <x:v>Alimentos</x:v>
      </x:c>
      <x:c r="S13" t="str">
        <x:v>Marca D</x:v>
      </x:c>
      <x:c r="T13" t="str">
        <x:v>E-commerce</x:v>
      </x:c>
      <x:c r="U13" t="str">
        <x:f>IFERROR(VLOOKUP(T13,'Mapeos'!$D$4:$E$25,2,FALSE),T13)</x:f>
        <x:v>E-commerce</x:v>
      </x:c>
      <x:c r="V13" t="str">
        <x:v>V030</x:v>
      </x:c>
      <x:c r="W13" t="n">
        <x:v>2</x:v>
      </x:c>
      <x:c r="X13" s="28" t="n">
        <x:v>34.28</x:v>
      </x:c>
      <x:c r="Y13" s="20" t="n">
        <x:v>0.1</x:v>
      </x:c>
      <x:c r="Z13" s="20" t="n">
        <x:f>IF(Y13&gt;1,Y13/100,Y13)</x:f>
        <x:v>0.1</x:v>
      </x:c>
      <x:c r="AA13" s="28" t="n">
        <x:v>16.25</x:v>
      </x:c>
      <x:c r="AB13" s="28" t="n">
        <x:v>61.7</x:v>
      </x:c>
      <x:c r="AC13" s="28" t="str">
        <x:v>BOB</x:v>
      </x:c>
      <x:c r="AD13" s="28" t="n">
        <x:f>IF(AC13="USD",AB13*'Parametros'!$B$4,AB13)</x:f>
        <x:v>61.7</x:v>
      </x:c>
      <x:c r="AE13" s="28" t="n">
        <x:f>W13*X13*(1-Z13)</x:f>
        <x:v>61.704</x:v>
      </x:c>
      <x:c r="AF13" s="28" t="n">
        <x:f>W13*AA13</x:f>
        <x:v>32.5</x:v>
      </x:c>
      <x:c r="AG13" s="28" t="n">
        <x:f>AE13-AF13</x:f>
        <x:v>29.204</x:v>
      </x:c>
      <x:c r="AH13" s="20" t="n">
        <x:f>IF(AE13&gt;0,AG13/AE13,"")</x:f>
        <x:v>0.4732918449371192</x:v>
      </x:c>
      <x:c r="AI13" s="28" t="n">
        <x:v>76614.14</x:v>
      </x:c>
      <x:c r="AJ13" s="28"/>
      <x:c r="AK13"/>
      <x:c r="AL13" t="str">
        <x:v>Completado</x:v>
      </x:c>
      <x:c r="AM13" t="str">
        <x:f>IF(W13&lt;0,"Devuelto",AL13)</x:f>
        <x:v>Completado</x:v>
      </x:c>
      <x:c r="AN13" t="str">
        <x:v>Efectivo</x:v>
      </x:c>
      <x:c r="AO13" s="29" t="str">
        <x:v>Sin observación</x:v>
      </x:c>
      <x:c r="AP13" t="str">
        <x:f>IF(D13="","No","Sí")</x:f>
        <x:v>Sí</x:v>
      </x:c>
    </x:row>
    <x:row r="14">
      <x:c r="A14" t="n">
        <x:v>14</x:v>
      </x:c>
      <x:c r="B14" t="str">
        <x:v>VT0000058</x:v>
      </x:c>
      <x:c r="C14" t="str">
        <x:v>45504</x:v>
      </x:c>
      <x:c r="D14" s="27" t="n">
        <x:v>45504</x:v>
      </x:c>
      <x:c r="E14" t="n">
        <x:f>IF(D14="","",YEAR(D14))</x:f>
        <x:v>2024</x:v>
      </x:c>
      <x:c r="F14" t="n">
        <x:f>IF(D14="","",MONTH(D14))</x:f>
        <x:v>7</x:v>
      </x:c>
      <x:c r="G14" t="str">
        <x:f>IF(D14="","Fecha no disponible",TEXT(D14,"mmmm"))</x:f>
        <x:v>July</x:v>
      </x:c>
      <x:c r="H14" t="str">
        <x:f>IF(D14="","Fecha no disponible",TEXT(D14,"yyyy-mm"))</x:f>
        <x:v>2024-07</x:v>
      </x:c>
      <x:c r="I14" t="str">
        <x:f>IF(D14="","Fecha no disponible","T"&amp;ROUNDUP(MONTH(D14)/3,0))</x:f>
        <x:v>T3</x:v>
      </x:c>
      <x:c r="J14" t="str">
        <x:v>T010</x:v>
      </x:c>
      <x:c r="K14" t="str">
        <x:v>Tienda Cochabamba 2</x:v>
      </x:c>
      <x:c r="L14" t="str">
        <x:v>Barrio</x:v>
      </x:c>
      <x:c r="M14" t="str">
        <x:v>Cochabamba</x:v>
      </x:c>
      <x:c r="N14" t="str">
        <x:f>IFERROR(VLOOKUP(M14,'Mapeos'!$A$4:$B$30,2,FALSE),M14)</x:f>
        <x:v>Cochabamba</x:v>
      </x:c>
      <x:c r="O14" t="str">
        <x:v>C00745</x:v>
      </x:c>
      <x:c r="P14" t="str">
        <x:v>Premium</x:v>
      </x:c>
      <x:c r="Q14" t="str">
        <x:v>P0128</x:v>
      </x:c>
      <x:c r="R14" t="str">
        <x:v>Cuidado Personal</x:v>
      </x:c>
      <x:c r="S14" t="str">
        <x:v>Marca C</x:v>
      </x:c>
      <x:c r="T14" t="str">
        <x:v>WhatsApp</x:v>
      </x:c>
      <x:c r="U14" t="str">
        <x:f>IFERROR(VLOOKUP(T14,'Mapeos'!$D$4:$E$25,2,FALSE),T14)</x:f>
        <x:v>WhatsApp</x:v>
      </x:c>
      <x:c r="V14" t="str">
        <x:v>V040</x:v>
      </x:c>
      <x:c r="W14" t="n">
        <x:v>6</x:v>
      </x:c>
      <x:c r="X14" s="28" t="n">
        <x:v>65.4</x:v>
      </x:c>
      <x:c r="Y14" s="20" t="n">
        <x:v>0</x:v>
      </x:c>
      <x:c r="Z14" s="20" t="n">
        <x:f>IF(Y14&gt;1,Y14/100,Y14)</x:f>
        <x:v>0</x:v>
      </x:c>
      <x:c r="AA14" s="28" t="n">
        <x:v>35.64</x:v>
      </x:c>
      <x:c r="AB14" s="28" t="n">
        <x:v>392.4</x:v>
      </x:c>
      <x:c r="AC14" s="28" t="str">
        <x:v>BOB</x:v>
      </x:c>
      <x:c r="AD14" s="28" t="n">
        <x:f>IF(AC14="USD",AB14*'Parametros'!$B$4,AB14)</x:f>
        <x:v>392.4</x:v>
      </x:c>
      <x:c r="AE14" s="28" t="n">
        <x:f>W14*X14*(1-Z14)</x:f>
        <x:v>392.40000000000003</x:v>
      </x:c>
      <x:c r="AF14" s="28" t="n">
        <x:f>W14*AA14</x:f>
        <x:v>213.84</x:v>
      </x:c>
      <x:c r="AG14" s="28" t="n">
        <x:f>AE14-AF14</x:f>
        <x:v>178.56000000000003</x:v>
      </x:c>
      <x:c r="AH14" s="20" t="n">
        <x:f>IF(AE14&gt;0,AG14/AE14,"")</x:f>
        <x:v>0.45504587155963305</x:v>
      </x:c>
      <x:c r="AI14" s="28" t="n">
        <x:v>91655.13</x:v>
      </x:c>
      <x:c r="AJ14" s="28"/>
      <x:c r="AK14"/>
      <x:c r="AL14" t="str">
        <x:v>Completado</x:v>
      </x:c>
      <x:c r="AM14" t="str">
        <x:f>IF(W14&lt;0,"Devuelto",AL14)</x:f>
        <x:v>Completado</x:v>
      </x:c>
      <x:c r="AN14" t="str">
        <x:v>Tarjeta</x:v>
      </x:c>
      <x:c r="AO14" s="29" t="str">
        <x:v>Sin observación</x:v>
      </x:c>
      <x:c r="AP14" t="str">
        <x:f>IF(D14="","No","Sí")</x:f>
        <x:v>Sí</x:v>
      </x:c>
    </x:row>
    <x:row r="15">
      <x:c r="A15" t="n">
        <x:v>15</x:v>
      </x:c>
      <x:c r="B15" t="str">
        <x:v>VT0000063</x:v>
      </x:c>
      <x:c r="C15" t="str">
        <x:v>45853</x:v>
      </x:c>
      <x:c r="D15" s="27" t="n">
        <x:v>45853</x:v>
      </x:c>
      <x:c r="E15" t="n">
        <x:f>IF(D15="","",YEAR(D15))</x:f>
        <x:v>2025</x:v>
      </x:c>
      <x:c r="F15" t="n">
        <x:f>IF(D15="","",MONTH(D15))</x:f>
        <x:v>7</x:v>
      </x:c>
      <x:c r="G15" t="str">
        <x:f>IF(D15="","Fecha no disponible",TEXT(D15,"mmmm"))</x:f>
        <x:v>July</x:v>
      </x:c>
      <x:c r="H15" t="str">
        <x:f>IF(D15="","Fecha no disponible",TEXT(D15,"yyyy-mm"))</x:f>
        <x:v>2025-07</x:v>
      </x:c>
      <x:c r="I15" t="str">
        <x:f>IF(D15="","Fecha no disponible","T"&amp;ROUNDUP(MONTH(D15)/3,0))</x:f>
        <x:v>T3</x:v>
      </x:c>
      <x:c r="J15" t="str">
        <x:v>T007</x:v>
      </x:c>
      <x:c r="K15" t="str">
        <x:v>Tienda Santa Cruz 3</x:v>
      </x:c>
      <x:c r="L15" t="str">
        <x:v>Barrio</x:v>
      </x:c>
      <x:c r="M15" t="str">
        <x:v>Santa Cruz</x:v>
      </x:c>
      <x:c r="N15" t="str">
        <x:f>IFERROR(VLOOKUP(M15,'Mapeos'!$A$4:$B$30,2,FALSE),M15)</x:f>
        <x:v>Santa Cruz</x:v>
      </x:c>
      <x:c r="O15" t="str">
        <x:v>C00853</x:v>
      </x:c>
      <x:c r="P15" t="str">
        <x:v>Premium</x:v>
      </x:c>
      <x:c r="Q15" t="str">
        <x:v>P0121</x:v>
      </x:c>
      <x:c r="R15" t="str">
        <x:v>Deportes</x:v>
      </x:c>
      <x:c r="S15" t="str">
        <x:v>Marca A</x:v>
      </x:c>
      <x:c r="T15" t="str">
        <x:v>E-commerce</x:v>
      </x:c>
      <x:c r="U15" t="str">
        <x:f>IFERROR(VLOOKUP(T15,'Mapeos'!$D$4:$E$25,2,FALSE),T15)</x:f>
        <x:v>E-commerce</x:v>
      </x:c>
      <x:c r="V15" t="str">
        <x:v>V014</x:v>
      </x:c>
      <x:c r="W15" t="n">
        <x:v>2</x:v>
      </x:c>
      <x:c r="X15" s="28" t="n">
        <x:v>232.38</x:v>
      </x:c>
      <x:c r="Y15" s="20" t="n">
        <x:v>0</x:v>
      </x:c>
      <x:c r="Z15" s="20" t="n">
        <x:f>IF(Y15&gt;1,Y15/100,Y15)</x:f>
        <x:v>0</x:v>
      </x:c>
      <x:c r="AA15" s="28" t="n">
        <x:v>130.28</x:v>
      </x:c>
      <x:c r="AB15" s="28" t="n">
        <x:v>464.76</x:v>
      </x:c>
      <x:c r="AC15" s="28" t="str">
        <x:v>BOB</x:v>
      </x:c>
      <x:c r="AD15" s="28" t="n">
        <x:f>IF(AC15="USD",AB15*'Parametros'!$B$4,AB15)</x:f>
        <x:v>464.76</x:v>
      </x:c>
      <x:c r="AE15" s="28" t="n">
        <x:f>W15*X15*(1-Z15)</x:f>
        <x:v>464.76</x:v>
      </x:c>
      <x:c r="AF15" s="28" t="n">
        <x:f>W15*AA15</x:f>
        <x:v>260.56</x:v>
      </x:c>
      <x:c r="AG15" s="28" t="n">
        <x:f>AE15-AF15</x:f>
        <x:v>204.2</x:v>
      </x:c>
      <x:c r="AH15" s="20" t="n">
        <x:f>IF(AE15&gt;0,AG15/AE15,"")</x:f>
        <x:v>0.4393665547809622</x:v>
      </x:c>
      <x:c r="AI15" s="28" t="n">
        <x:v>99060.31</x:v>
      </x:c>
      <x:c r="AJ15" s="28"/>
      <x:c r="AK15"/>
      <x:c r="AL15" t="str">
        <x:v>Completado</x:v>
      </x:c>
      <x:c r="AM15" t="str">
        <x:f>IF(W15&lt;0,"Devuelto",AL15)</x:f>
        <x:v>Completado</x:v>
      </x:c>
      <x:c r="AN15" t="str">
        <x:v>Tarjeta</x:v>
      </x:c>
      <x:c r="AO15" s="29" t="str">
        <x:v>Sin observación</x:v>
      </x:c>
      <x:c r="AP15" t="str">
        <x:f>IF(D15="","No","Sí")</x:f>
        <x:v>Sí</x:v>
      </x:c>
    </x:row>
    <x:row r="16">
      <x:c r="A16" t="n">
        <x:v>16</x:v>
      </x:c>
      <x:c r="B16" t="str">
        <x:v>VT0000068</x:v>
      </x:c>
      <x:c r="C16" t="str">
        <x:v>45893</x:v>
      </x:c>
      <x:c r="D16" s="27" t="n">
        <x:v>45893</x:v>
      </x:c>
      <x:c r="E16" t="n">
        <x:f>IF(D16="","",YEAR(D16))</x:f>
        <x:v>2025</x:v>
      </x:c>
      <x:c r="F16" t="n">
        <x:f>IF(D16="","",MONTH(D16))</x:f>
        <x:v>8</x:v>
      </x:c>
      <x:c r="G16" t="str">
        <x:f>IF(D16="","Fecha no disponible",TEXT(D16,"mmmm"))</x:f>
        <x:v>August</x:v>
      </x:c>
      <x:c r="H16" t="str">
        <x:f>IF(D16="","Fecha no disponible",TEXT(D16,"yyyy-mm"))</x:f>
        <x:v>2025-08</x:v>
      </x:c>
      <x:c r="I16" t="str">
        <x:f>IF(D16="","Fecha no disponible","T"&amp;ROUNDUP(MONTH(D16)/3,0))</x:f>
        <x:v>T3</x:v>
      </x:c>
      <x:c r="J16" t="str">
        <x:v>T009</x:v>
      </x:c>
      <x:c r="K16" t="str">
        <x:v>Tienda Cochabamba 1</x:v>
      </x:c>
      <x:c r="L16" t="str">
        <x:v>Mall</x:v>
      </x:c>
      <x:c r="M16" t="str">
        <x:v>Cochabamba</x:v>
      </x:c>
      <x:c r="N16" t="str">
        <x:f>IFERROR(VLOOKUP(M16,'Mapeos'!$A$4:$B$30,2,FALSE),M16)</x:f>
        <x:v>Cochabamba</x:v>
      </x:c>
      <x:c r="O16" t="str">
        <x:v>C00486</x:v>
      </x:c>
      <x:c r="P16" t="str">
        <x:v>Frecuente</x:v>
      </x:c>
      <x:c r="Q16" t="str">
        <x:v>P0038</x:v>
      </x:c>
      <x:c r="R16" t="str">
        <x:v>Deportes</x:v>
      </x:c>
      <x:c r="S16" t="str">
        <x:v>Marca A</x:v>
      </x:c>
      <x:c r="T16" t="str">
        <x:v>Marketplace</x:v>
      </x:c>
      <x:c r="U16" t="str">
        <x:f>IFERROR(VLOOKUP(T16,'Mapeos'!$D$4:$E$25,2,FALSE),T16)</x:f>
        <x:v>Marketplace</x:v>
      </x:c>
      <x:c r="V16" t="str">
        <x:v>V019</x:v>
      </x:c>
      <x:c r="W16" t="n">
        <x:v>4</x:v>
      </x:c>
      <x:c r="X16" s="28" t="n">
        <x:v>324.37</x:v>
      </x:c>
      <x:c r="Y16" s="20" t="n">
        <x:v>0.15</x:v>
      </x:c>
      <x:c r="Z16" s="20" t="n">
        <x:f>IF(Y16&gt;1,Y16/100,Y16)</x:f>
        <x:v>0.15</x:v>
      </x:c>
      <x:c r="AA16" s="28" t="n">
        <x:v>203.7</x:v>
      </x:c>
      <x:c r="AB16" s="28" t="n">
        <x:v>1102.86</x:v>
      </x:c>
      <x:c r="AC16" s="28" t="str">
        <x:v>BOB</x:v>
      </x:c>
      <x:c r="AD16" s="28" t="n">
        <x:f>IF(AC16="USD",AB16*'Parametros'!$B$4,AB16)</x:f>
        <x:v>1102.86</x:v>
      </x:c>
      <x:c r="AE16" s="28" t="n">
        <x:f>W16*X16*(1-Z16)</x:f>
        <x:v>1102.858</x:v>
      </x:c>
      <x:c r="AF16" s="28" t="n">
        <x:f>W16*AA16</x:f>
        <x:v>814.8</x:v>
      </x:c>
      <x:c r="AG16" s="28" t="n">
        <x:f>AE16-AF16</x:f>
        <x:v>288.058</x:v>
      </x:c>
      <x:c r="AH16" s="20" t="n">
        <x:f>IF(AE16&gt;0,AG16/AE16,"")</x:f>
        <x:v>0.26119228404744765</x:v>
      </x:c>
      <x:c r="AI16" s="28" t="n">
        <x:v>89982.2</x:v>
      </x:c>
      <x:c r="AJ16" s="28"/>
      <x:c r="AK16"/>
      <x:c r="AL16" t="str">
        <x:v>Completado</x:v>
      </x:c>
      <x:c r="AM16" t="str">
        <x:f>IF(W16&lt;0,"Devuelto",AL16)</x:f>
        <x:v>Completado</x:v>
      </x:c>
      <x:c r="AN16" t="str">
        <x:v>Tarjeta</x:v>
      </x:c>
      <x:c r="AO16" s="29" t="str">
        <x:v>Sin observación</x:v>
      </x:c>
      <x:c r="AP16" t="str">
        <x:f>IF(D16="","No","Sí")</x:f>
        <x:v>Sí</x:v>
      </x:c>
    </x:row>
    <x:row r="17">
      <x:c r="A17" t="n">
        <x:v>17</x:v>
      </x:c>
      <x:c r="B17" t="str">
        <x:v>VT0000072</x:v>
      </x:c>
      <x:c r="C17" t="str">
        <x:v>45379</x:v>
      </x:c>
      <x:c r="D17" s="27" t="n">
        <x:v>45379</x:v>
      </x:c>
      <x:c r="E17" t="n">
        <x:f>IF(D17="","",YEAR(D17))</x:f>
        <x:v>2024</x:v>
      </x:c>
      <x:c r="F17" t="n">
        <x:f>IF(D17="","",MONTH(D17))</x:f>
        <x:v>3</x:v>
      </x:c>
      <x:c r="G17" t="str">
        <x:f>IF(D17="","Fecha no disponible",TEXT(D17,"mmmm"))</x:f>
        <x:v>March</x:v>
      </x:c>
      <x:c r="H17" t="str">
        <x:f>IF(D17="","Fecha no disponible",TEXT(D17,"yyyy-mm"))</x:f>
        <x:v>2024-03</x:v>
      </x:c>
      <x:c r="I17" t="str">
        <x:f>IF(D17="","Fecha no disponible","T"&amp;ROUNDUP(MONTH(D17)/3,0))</x:f>
        <x:v>T1</x:v>
      </x:c>
      <x:c r="J17" t="str">
        <x:v>T001</x:v>
      </x:c>
      <x:c r="K17" t="str">
        <x:v>Tienda La Paz 1</x:v>
      </x:c>
      <x:c r="L17" t="str">
        <x:v>Barrio</x:v>
      </x:c>
      <x:c r="M17" t="str">
        <x:v>La Paz</x:v>
      </x:c>
      <x:c r="N17" t="str">
        <x:f>IFERROR(VLOOKUP(M17,'Mapeos'!$A$4:$B$30,2,FALSE),M17)</x:f>
        <x:v>La Paz</x:v>
      </x:c>
      <x:c r="O17" t="str">
        <x:v>C01408</x:v>
      </x:c>
      <x:c r="P17" t="str">
        <x:v>Premium</x:v>
      </x:c>
      <x:c r="Q17" t="str">
        <x:v>P0126</x:v>
      </x:c>
      <x:c r="R17" t="str">
        <x:v>Alimentos</x:v>
      </x:c>
      <x:c r="S17" t="str">
        <x:v>Marca C</x:v>
      </x:c>
      <x:c r="T17" t="str">
        <x:v>Marketplace</x:v>
      </x:c>
      <x:c r="U17" t="str">
        <x:f>IFERROR(VLOOKUP(T17,'Mapeos'!$D$4:$E$25,2,FALSE),T17)</x:f>
        <x:v>Marketplace</x:v>
      </x:c>
      <x:c r="V17" t="str">
        <x:v>V039</x:v>
      </x:c>
      <x:c r="W17" t="n">
        <x:v>3</x:v>
      </x:c>
      <x:c r="X17" s="28" t="n">
        <x:v>27.9</x:v>
      </x:c>
      <x:c r="Y17" s="20" t="n">
        <x:v>0.25</x:v>
      </x:c>
      <x:c r="Z17" s="20" t="n">
        <x:f>IF(Y17&gt;1,Y17/100,Y17)</x:f>
        <x:v>0.25</x:v>
      </x:c>
      <x:c r="AA17" s="28" t="n">
        <x:v>17.79</x:v>
      </x:c>
      <x:c r="AB17" s="28" t="n">
        <x:v>62.78</x:v>
      </x:c>
      <x:c r="AC17" s="28" t="str">
        <x:v>BOB</x:v>
      </x:c>
      <x:c r="AD17" s="28" t="n">
        <x:f>IF(AC17="USD",AB17*'Parametros'!$B$4,AB17)</x:f>
        <x:v>62.78</x:v>
      </x:c>
      <x:c r="AE17" s="28" t="n">
        <x:f>W17*X17*(1-Z17)</x:f>
        <x:v>62.77499999999999</x:v>
      </x:c>
      <x:c r="AF17" s="28" t="n">
        <x:f>W17*AA17</x:f>
        <x:v>53.37</x:v>
      </x:c>
      <x:c r="AG17" s="28" t="n">
        <x:f>AE17-AF17</x:f>
        <x:v>9.404999999999994</x:v>
      </x:c>
      <x:c r="AH17" s="20" t="n">
        <x:f>IF(AE17&gt;0,AG17/AE17,"")</x:f>
        <x:v>0.14982078853046588</x:v>
      </x:c>
      <x:c r="AI17" s="28" t="n">
        <x:v>60755.32</x:v>
      </x:c>
      <x:c r="AJ17" s="28"/>
      <x:c r="AK17"/>
      <x:c r="AL17" t="str">
        <x:v>Completado</x:v>
      </x:c>
      <x:c r="AM17" t="str">
        <x:f>IF(W17&lt;0,"Devuelto",AL17)</x:f>
        <x:v>Completado</x:v>
      </x:c>
      <x:c r="AN17" t="str">
        <x:v>Transferencia</x:v>
      </x:c>
      <x:c r="AO17" s="29" t="str">
        <x:v>Sin observación</x:v>
      </x:c>
      <x:c r="AP17" t="str">
        <x:f>IF(D17="","No","Sí")</x:f>
        <x:v>Sí</x:v>
      </x:c>
    </x:row>
    <x:row r="18">
      <x:c r="A18" t="n">
        <x:v>18</x:v>
      </x:c>
      <x:c r="B18" t="str">
        <x:v>VT0000077</x:v>
      </x:c>
      <x:c r="C18" t="str">
        <x:v>45817</x:v>
      </x:c>
      <x:c r="D18" s="27" t="n">
        <x:v>45817</x:v>
      </x:c>
      <x:c r="E18" t="n">
        <x:f>IF(D18="","",YEAR(D18))</x:f>
        <x:v>2025</x:v>
      </x:c>
      <x:c r="F18" t="n">
        <x:f>IF(D18="","",MONTH(D18))</x:f>
        <x:v>6</x:v>
      </x:c>
      <x:c r="G18" t="str">
        <x:f>IF(D18="","Fecha no disponible",TEXT(D18,"mmmm"))</x:f>
        <x:v>June</x:v>
      </x:c>
      <x:c r="H18" t="str">
        <x:f>IF(D18="","Fecha no disponible",TEXT(D18,"yyyy-mm"))</x:f>
        <x:v>2025-06</x:v>
      </x:c>
      <x:c r="I18" t="str">
        <x:f>IF(D18="","Fecha no disponible","T"&amp;ROUNDUP(MONTH(D18)/3,0))</x:f>
        <x:v>T2</x:v>
      </x:c>
      <x:c r="J18" t="str">
        <x:v>T020</x:v>
      </x:c>
      <x:c r="K18" t="str">
        <x:v>Tienda Sucre 4</x:v>
      </x:c>
      <x:c r="L18" t="str">
        <x:v>Mall</x:v>
      </x:c>
      <x:c r="M18" t="str">
        <x:v>Sucre</x:v>
      </x:c>
      <x:c r="N18" t="str">
        <x:f>IFERROR(VLOOKUP(M18,'Mapeos'!$A$4:$B$30,2,FALSE),M18)</x:f>
        <x:v>Sucre</x:v>
      </x:c>
      <x:c r="O18" t="str">
        <x:v>C00092</x:v>
      </x:c>
      <x:c r="P18" t="str">
        <x:v>Premium</x:v>
      </x:c>
      <x:c r="Q18" t="str">
        <x:v>P0150</x:v>
      </x:c>
      <x:c r="R18" t="str">
        <x:v>Deportes</x:v>
      </x:c>
      <x:c r="S18" t="str">
        <x:v>Marca D</x:v>
      </x:c>
      <x:c r="T18" t="str">
        <x:v>Tienda</x:v>
      </x:c>
      <x:c r="U18" t="str">
        <x:f>IFERROR(VLOOKUP(T18,'Mapeos'!$D$4:$E$25,2,FALSE),T18)</x:f>
        <x:v>Tienda</x:v>
      </x:c>
      <x:c r="V18" t="str">
        <x:v>V017</x:v>
      </x:c>
      <x:c r="W18" t="n">
        <x:v>0</x:v>
      </x:c>
      <x:c r="X18" s="28" t="n">
        <x:v>233.6</x:v>
      </x:c>
      <x:c r="Y18" s="20" t="n">
        <x:v>0</x:v>
      </x:c>
      <x:c r="Z18" s="20" t="n">
        <x:f>IF(Y18&gt;1,Y18/100,Y18)</x:f>
        <x:v>0</x:v>
      </x:c>
      <x:c r="AA18" s="28" t="n">
        <x:v>139.1</x:v>
      </x:c>
      <x:c r="AB18" s="28" t="n">
        <x:v>0</x:v>
      </x:c>
      <x:c r="AC18" s="28" t="str">
        <x:v>BOB</x:v>
      </x:c>
      <x:c r="AD18" s="28" t="n">
        <x:f>IF(AC18="USD",AB18*'Parametros'!$B$4,AB18)</x:f>
        <x:v>0</x:v>
      </x:c>
      <x:c r="AE18" s="28" t="n">
        <x:f>W18*X18*(1-Z18)</x:f>
        <x:v>0</x:v>
      </x:c>
      <x:c r="AF18" s="28" t="n">
        <x:f>W18*AA18</x:f>
        <x:v>0</x:v>
      </x:c>
      <x:c r="AG18" s="28" t="n">
        <x:f>AE18-AF18</x:f>
        <x:v>0</x:v>
      </x:c>
      <x:c r="AH18" s="20" t="str">
        <x:f>IF(AE18&gt;0,AG18/AE18,"")</x:f>
      </x:c>
      <x:c r="AI18" s="28" t="n">
        <x:v>174898.83</x:v>
      </x:c>
      <x:c r="AJ18" s="28"/>
      <x:c r="AK18"/>
      <x:c r="AL18" t="str">
        <x:v>Cancelado</x:v>
      </x:c>
      <x:c r="AM18" t="str">
        <x:f>IF(W18&lt;0,"Devuelto",AL18)</x:f>
        <x:v>Cancelado</x:v>
      </x:c>
      <x:c r="AN18" t="str">
        <x:v>QR</x:v>
      </x:c>
      <x:c r="AO18" s="29" t="str">
        <x:v>Sin observación</x:v>
      </x:c>
      <x:c r="AP18" t="str">
        <x:f>IF(D18="","No","Sí")</x:f>
        <x:v>Sí</x:v>
      </x:c>
    </x:row>
    <x:row r="19">
      <x:c r="A19" t="n">
        <x:v>19</x:v>
      </x:c>
      <x:c r="B19" t="str">
        <x:v>VT0000082</x:v>
      </x:c>
      <x:c r="C19" t="str">
        <x:v>45459</x:v>
      </x:c>
      <x:c r="D19" s="27" t="n">
        <x:v>45459</x:v>
      </x:c>
      <x:c r="E19" t="n">
        <x:f>IF(D19="","",YEAR(D19))</x:f>
        <x:v>2024</x:v>
      </x:c>
      <x:c r="F19" t="n">
        <x:f>IF(D19="","",MONTH(D19))</x:f>
        <x:v>6</x:v>
      </x:c>
      <x:c r="G19" t="str">
        <x:f>IF(D19="","Fecha no disponible",TEXT(D19,"mmmm"))</x:f>
        <x:v>June</x:v>
      </x:c>
      <x:c r="H19" t="str">
        <x:f>IF(D19="","Fecha no disponible",TEXT(D19,"yyyy-mm"))</x:f>
        <x:v>2024-06</x:v>
      </x:c>
      <x:c r="I19" t="str">
        <x:f>IF(D19="","Fecha no disponible","T"&amp;ROUNDUP(MONTH(D19)/3,0))</x:f>
        <x:v>T2</x:v>
      </x:c>
      <x:c r="J19" t="str">
        <x:v>T010</x:v>
      </x:c>
      <x:c r="K19" t="str">
        <x:v>Tienda Cochabamba 2</x:v>
      </x:c>
      <x:c r="L19" t="str">
        <x:v>Barrio</x:v>
      </x:c>
      <x:c r="M19" t="str">
        <x:v>Cochabamba</x:v>
      </x:c>
      <x:c r="N19" t="str">
        <x:f>IFERROR(VLOOKUP(M19,'Mapeos'!$A$4:$B$30,2,FALSE),M19)</x:f>
        <x:v>Cochabamba</x:v>
      </x:c>
      <x:c r="O19" t="str">
        <x:v>C01248</x:v>
      </x:c>
      <x:c r="P19" t="str">
        <x:v>Masivo</x:v>
      </x:c>
      <x:c r="Q19" t="str">
        <x:v>P0077</x:v>
      </x:c>
      <x:c r="R19" t="str">
        <x:v>Electrónica</x:v>
      </x:c>
      <x:c r="S19" t="str">
        <x:v>Marca D</x:v>
      </x:c>
      <x:c r="T19" t="str">
        <x:v>Tienda</x:v>
      </x:c>
      <x:c r="U19" t="str">
        <x:f>IFERROR(VLOOKUP(T19,'Mapeos'!$D$4:$E$25,2,FALSE),T19)</x:f>
        <x:v>Tienda</x:v>
      </x:c>
      <x:c r="V19" t="str">
        <x:v>V018</x:v>
      </x:c>
      <x:c r="W19" t="n">
        <x:v>1</x:v>
      </x:c>
      <x:c r="X19" s="28" t="n">
        <x:v>765.73</x:v>
      </x:c>
      <x:c r="Y19" s="20" t="n">
        <x:v>0.2</x:v>
      </x:c>
      <x:c r="Z19" s="20" t="n">
        <x:f>IF(Y19&gt;1,Y19/100,Y19)</x:f>
        <x:v>0.2</x:v>
      </x:c>
      <x:c r="AA19" s="28" t="n">
        <x:v>537.84</x:v>
      </x:c>
      <x:c r="AB19" s="28" t="n">
        <x:v>612.58</x:v>
      </x:c>
      <x:c r="AC19" s="28" t="str">
        <x:v>BOB</x:v>
      </x:c>
      <x:c r="AD19" s="28" t="n">
        <x:f>IF(AC19="USD",AB19*'Parametros'!$B$4,AB19)</x:f>
        <x:v>612.58</x:v>
      </x:c>
      <x:c r="AE19" s="28" t="n">
        <x:f>W19*X19*(1-Z19)</x:f>
        <x:v>612.5840000000001</x:v>
      </x:c>
      <x:c r="AF19" s="28" t="n">
        <x:f>W19*AA19</x:f>
        <x:v>537.84</x:v>
      </x:c>
      <x:c r="AG19" s="28" t="n">
        <x:f>AE19-AF19</x:f>
        <x:v>74.74400000000003</x:v>
      </x:c>
      <x:c r="AH19" s="20" t="n">
        <x:f>IF(AE19&gt;0,AG19/AE19,"")</x:f>
        <x:v>0.1220142870202291</x:v>
      </x:c>
      <x:c r="AI19" s="28" t="n">
        <x:v>122298.7</x:v>
      </x:c>
      <x:c r="AJ19" s="28"/>
      <x:c r="AK19"/>
      <x:c r="AL19" t="str">
        <x:v>Completado</x:v>
      </x:c>
      <x:c r="AM19" t="str">
        <x:f>IF(W19&lt;0,"Devuelto",AL19)</x:f>
        <x:v>Completado</x:v>
      </x:c>
      <x:c r="AN19" t="str">
        <x:v>QR</x:v>
      </x:c>
      <x:c r="AO19" s="29" t="str">
        <x:v>Sin observación</x:v>
      </x:c>
      <x:c r="AP19" t="str">
        <x:f>IF(D19="","No","Sí")</x:f>
        <x:v>Sí</x:v>
      </x:c>
    </x:row>
    <x:row r="20">
      <x:c r="A20" t="n">
        <x:v>20</x:v>
      </x:c>
      <x:c r="B20" t="str">
        <x:v>VT0000087</x:v>
      </x:c>
      <x:c r="C20" t="str">
        <x:v>45690</x:v>
      </x:c>
      <x:c r="D20" s="27" t="n">
        <x:v>45690</x:v>
      </x:c>
      <x:c r="E20" t="n">
        <x:f>IF(D20="","",YEAR(D20))</x:f>
        <x:v>2025</x:v>
      </x:c>
      <x:c r="F20" t="n">
        <x:f>IF(D20="","",MONTH(D20))</x:f>
        <x:v>2</x:v>
      </x:c>
      <x:c r="G20" t="str">
        <x:f>IF(D20="","Fecha no disponible",TEXT(D20,"mmmm"))</x:f>
        <x:v>February</x:v>
      </x:c>
      <x:c r="H20" t="str">
        <x:f>IF(D20="","Fecha no disponible",TEXT(D20,"yyyy-mm"))</x:f>
        <x:v>2025-02</x:v>
      </x:c>
      <x:c r="I20" t="str">
        <x:f>IF(D20="","Fecha no disponible","T"&amp;ROUNDUP(MONTH(D20)/3,0))</x:f>
        <x:v>T1</x:v>
      </x:c>
      <x:c r="J20" t="str">
        <x:v>T014</x:v>
      </x:c>
      <x:c r="K20" t="str">
        <x:v>Tienda Potosí 2</x:v>
      </x:c>
      <x:c r="L20" t="str">
        <x:v>Barrio</x:v>
      </x:c>
      <x:c r="M20" t="str">
        <x:v>Potosí</x:v>
      </x:c>
      <x:c r="N20" t="str">
        <x:f>IFERROR(VLOOKUP(M20,'Mapeos'!$A$4:$B$30,2,FALSE),M20)</x:f>
        <x:v>Potosí</x:v>
      </x:c>
      <x:c r="O20" t="str">
        <x:v>C01161</x:v>
      </x:c>
      <x:c r="P20" t="str">
        <x:v>Premium</x:v>
      </x:c>
      <x:c r="Q20" t="str">
        <x:v>P0039</x:v>
      </x:c>
      <x:c r="R20" t="str">
        <x:v>Deportes</x:v>
      </x:c>
      <x:c r="S20" t="str">
        <x:v>Marca B</x:v>
      </x:c>
      <x:c r="T20" t="str">
        <x:v>E-commerce</x:v>
      </x:c>
      <x:c r="U20" t="str">
        <x:f>IFERROR(VLOOKUP(T20,'Mapeos'!$D$4:$E$25,2,FALSE),T20)</x:f>
        <x:v>E-commerce</x:v>
      </x:c>
      <x:c r="V20" t="str">
        <x:v>V030</x:v>
      </x:c>
      <x:c r="W20" t="n">
        <x:v>1</x:v>
      </x:c>
      <x:c r="X20" s="28" t="n">
        <x:v>236.16</x:v>
      </x:c>
      <x:c r="Y20" s="20" t="n">
        <x:v>0.1</x:v>
      </x:c>
      <x:c r="Z20" s="20" t="n">
        <x:f>IF(Y20&gt;1,Y20/100,Y20)</x:f>
        <x:v>0.1</x:v>
      </x:c>
      <x:c r="AA20" s="28" t="n">
        <x:v>154.82</x:v>
      </x:c>
      <x:c r="AB20" s="28" t="n">
        <x:v>212.54</x:v>
      </x:c>
      <x:c r="AC20" s="28" t="str">
        <x:v>BOB</x:v>
      </x:c>
      <x:c r="AD20" s="28" t="n">
        <x:f>IF(AC20="USD",AB20*'Parametros'!$B$4,AB20)</x:f>
        <x:v>212.54</x:v>
      </x:c>
      <x:c r="AE20" s="28" t="n">
        <x:f>W20*X20*(1-Z20)</x:f>
        <x:v>212.544</x:v>
      </x:c>
      <x:c r="AF20" s="28" t="n">
        <x:f>W20*AA20</x:f>
        <x:v>154.82</x:v>
      </x:c>
      <x:c r="AG20" s="28" t="n">
        <x:f>AE20-AF20</x:f>
        <x:v>57.72400000000002</x:v>
      </x:c>
      <x:c r="AH20" s="20" t="n">
        <x:f>IF(AE20&gt;0,AG20/AE20,"")</x:f>
        <x:v>0.27158611863896426</x:v>
      </x:c>
      <x:c r="AI20" s="28" t="n">
        <x:v>67879.92</x:v>
      </x:c>
      <x:c r="AJ20" s="28"/>
      <x:c r="AK20"/>
      <x:c r="AL20" t="str">
        <x:v>Completado</x:v>
      </x:c>
      <x:c r="AM20" t="str">
        <x:f>IF(W20&lt;0,"Devuelto",AL20)</x:f>
        <x:v>Completado</x:v>
      </x:c>
      <x:c r="AN20" t="str">
        <x:v>QR</x:v>
      </x:c>
      <x:c r="AO20" s="29" t="str">
        <x:v>Sin observación</x:v>
      </x:c>
      <x:c r="AP20" t="str">
        <x:f>IF(D20="","No","Sí")</x:f>
        <x:v>Sí</x:v>
      </x:c>
    </x:row>
    <x:row r="21">
      <x:c r="A21" t="n">
        <x:v>21</x:v>
      </x:c>
      <x:c r="B21" t="str">
        <x:v>VT0000091</x:v>
      </x:c>
      <x:c r="C21" t="str">
        <x:v>46059</x:v>
      </x:c>
      <x:c r="D21" s="27" t="n">
        <x:v>46059</x:v>
      </x:c>
      <x:c r="E21" t="n">
        <x:f>IF(D21="","",YEAR(D21))</x:f>
        <x:v>2026</x:v>
      </x:c>
      <x:c r="F21" t="n">
        <x:f>IF(D21="","",MONTH(D21))</x:f>
        <x:v>2</x:v>
      </x:c>
      <x:c r="G21" t="str">
        <x:f>IF(D21="","Fecha no disponible",TEXT(D21,"mmmm"))</x:f>
        <x:v>February</x:v>
      </x:c>
      <x:c r="H21" t="str">
        <x:f>IF(D21="","Fecha no disponible",TEXT(D21,"yyyy-mm"))</x:f>
        <x:v>2026-02</x:v>
      </x:c>
      <x:c r="I21" t="str">
        <x:f>IF(D21="","Fecha no disponible","T"&amp;ROUNDUP(MONTH(D21)/3,0))</x:f>
        <x:v>T1</x:v>
      </x:c>
      <x:c r="J21" t="str">
        <x:v>T016</x:v>
      </x:c>
      <x:c r="K21" t="str">
        <x:v>Tienda Potosí 4</x:v>
      </x:c>
      <x:c r="L21" t="str">
        <x:v>Centro</x:v>
      </x:c>
      <x:c r="M21" t="str">
        <x:v>Potosí</x:v>
      </x:c>
      <x:c r="N21" t="str">
        <x:f>IFERROR(VLOOKUP(M21,'Mapeos'!$A$4:$B$30,2,FALSE),M21)</x:f>
        <x:v>Potosí</x:v>
      </x:c>
      <x:c r="O21" t="str">
        <x:v>C00011</x:v>
      </x:c>
      <x:c r="P21" t="str">
        <x:v>Premium</x:v>
      </x:c>
      <x:c r="Q21" t="str">
        <x:v>P0102</x:v>
      </x:c>
      <x:c r="R21" t="str">
        <x:v>Alimentos</x:v>
      </x:c>
      <x:c r="S21" t="str">
        <x:v>Marca D</x:v>
      </x:c>
      <x:c r="T21" t="str">
        <x:v>Tienda</x:v>
      </x:c>
      <x:c r="U21" t="str">
        <x:f>IFERROR(VLOOKUP(T21,'Mapeos'!$D$4:$E$25,2,FALSE),T21)</x:f>
        <x:v>Tienda</x:v>
      </x:c>
      <x:c r="V21" t="str">
        <x:v>V024</x:v>
      </x:c>
      <x:c r="W21" t="n">
        <x:v>5</x:v>
      </x:c>
      <x:c r="X21" s="28" t="n">
        <x:v>43.38</x:v>
      </x:c>
      <x:c r="Y21" s="20" t="n">
        <x:v>0</x:v>
      </x:c>
      <x:c r="Z21" s="20" t="n">
        <x:f>IF(Y21&gt;1,Y21/100,Y21)</x:f>
        <x:v>0</x:v>
      </x:c>
      <x:c r="AA21" s="28" t="n">
        <x:v>33.38</x:v>
      </x:c>
      <x:c r="AB21" s="28" t="n">
        <x:v>216.9</x:v>
      </x:c>
      <x:c r="AC21" s="28" t="str">
        <x:v>BOB</x:v>
      </x:c>
      <x:c r="AD21" s="28" t="n">
        <x:f>IF(AC21="USD",AB21*'Parametros'!$B$4,AB21)</x:f>
        <x:v>216.9</x:v>
      </x:c>
      <x:c r="AE21" s="28" t="n">
        <x:f>W21*X21*(1-Z21)</x:f>
        <x:v>216.9</x:v>
      </x:c>
      <x:c r="AF21" s="28" t="n">
        <x:f>W21*AA21</x:f>
        <x:v>166.9</x:v>
      </x:c>
      <x:c r="AG21" s="28" t="n">
        <x:f>AE21-AF21</x:f>
        <x:v>50</x:v>
      </x:c>
      <x:c r="AH21" s="20" t="n">
        <x:f>IF(AE21&gt;0,AG21/AE21,"")</x:f>
        <x:v>0.2305209774089442</x:v>
      </x:c>
      <x:c r="AI21" s="28" t="n">
        <x:v>171964.13</x:v>
      </x:c>
      <x:c r="AJ21" s="28"/>
      <x:c r="AK21"/>
      <x:c r="AL21" t="str">
        <x:v>Completado</x:v>
      </x:c>
      <x:c r="AM21" t="str">
        <x:f>IF(W21&lt;0,"Devuelto",AL21)</x:f>
        <x:v>Completado</x:v>
      </x:c>
      <x:c r="AN21" t="str">
        <x:v>Transferencia</x:v>
      </x:c>
      <x:c r="AO21" s="29" t="str">
        <x:v>Sin observación</x:v>
      </x:c>
      <x:c r="AP21" t="str">
        <x:f>IF(D21="","No","Sí")</x:f>
        <x:v>Sí</x:v>
      </x:c>
    </x:row>
    <x:row r="22">
      <x:c r="A22" t="n">
        <x:v>22</x:v>
      </x:c>
      <x:c r="B22" t="str">
        <x:v>VT0000096</x:v>
      </x:c>
      <x:c r="C22" t="str">
        <x:v>45670</x:v>
      </x:c>
      <x:c r="D22" s="27" t="n">
        <x:v>45670</x:v>
      </x:c>
      <x:c r="E22" t="n">
        <x:f>IF(D22="","",YEAR(D22))</x:f>
        <x:v>2025</x:v>
      </x:c>
      <x:c r="F22" t="n">
        <x:f>IF(D22="","",MONTH(D22))</x:f>
        <x:v>1</x:v>
      </x:c>
      <x:c r="G22" t="str">
        <x:f>IF(D22="","Fecha no disponible",TEXT(D22,"mmmm"))</x:f>
        <x:v>January</x:v>
      </x:c>
      <x:c r="H22" t="str">
        <x:f>IF(D22="","Fecha no disponible",TEXT(D22,"yyyy-mm"))</x:f>
        <x:v>2025-01</x:v>
      </x:c>
      <x:c r="I22" t="str">
        <x:f>IF(D22="","Fecha no disponible","T"&amp;ROUNDUP(MONTH(D22)/3,0))</x:f>
        <x:v>T1</x:v>
      </x:c>
      <x:c r="J22" t="str">
        <x:v>T005</x:v>
      </x:c>
      <x:c r="K22" t="str">
        <x:v>Tienda Santa Cruz 1</x:v>
      </x:c>
      <x:c r="L22" t="str">
        <x:v>Centro</x:v>
      </x:c>
      <x:c r="M22" t="str">
        <x:v>Santa Cruz</x:v>
      </x:c>
      <x:c r="N22" t="str">
        <x:f>IFERROR(VLOOKUP(M22,'Mapeos'!$A$4:$B$30,2,FALSE),M22)</x:f>
        <x:v>Santa Cruz</x:v>
      </x:c>
      <x:c r="O22" t="str">
        <x:v>C00930</x:v>
      </x:c>
      <x:c r="P22" t="str">
        <x:v>Masivo</x:v>
      </x:c>
      <x:c r="Q22" t="str">
        <x:v>P0022</x:v>
      </x:c>
      <x:c r="R22" t="str">
        <x:v>Cuidado Personal</x:v>
      </x:c>
      <x:c r="S22" t="str">
        <x:v>Marca D</x:v>
      </x:c>
      <x:c r="T22" t="str">
        <x:v>Marketplace</x:v>
      </x:c>
      <x:c r="U22" t="str">
        <x:f>IFERROR(VLOOKUP(T22,'Mapeos'!$D$4:$E$25,2,FALSE),T22)</x:f>
        <x:v>Marketplace</x:v>
      </x:c>
      <x:c r="V22" t="str">
        <x:v>V033</x:v>
      </x:c>
      <x:c r="W22" t="n">
        <x:v>6</x:v>
      </x:c>
      <x:c r="X22" s="28" t="n">
        <x:v>54.22</x:v>
      </x:c>
      <x:c r="Y22" s="20" t="n">
        <x:v>0.15</x:v>
      </x:c>
      <x:c r="Z22" s="20" t="n">
        <x:f>IF(Y22&gt;1,Y22/100,Y22)</x:f>
        <x:v>0.15</x:v>
      </x:c>
      <x:c r="AA22" s="28" t="n">
        <x:v>39.8</x:v>
      </x:c>
      <x:c r="AB22" s="28" t="n">
        <x:v>276.52</x:v>
      </x:c>
      <x:c r="AC22" s="28" t="str">
        <x:v>BOB</x:v>
      </x:c>
      <x:c r="AD22" s="28" t="n">
        <x:f>IF(AC22="USD",AB22*'Parametros'!$B$4,AB22)</x:f>
        <x:v>276.52</x:v>
      </x:c>
      <x:c r="AE22" s="28" t="n">
        <x:f>W22*X22*(1-Z22)</x:f>
        <x:v>276.522</x:v>
      </x:c>
      <x:c r="AF22" s="28" t="n">
        <x:f>W22*AA22</x:f>
        <x:v>238.79999999999998</x:v>
      </x:c>
      <x:c r="AG22" s="28" t="n">
        <x:f>AE22-AF22</x:f>
        <x:v>37.72200000000001</x:v>
      </x:c>
      <x:c r="AH22" s="20" t="n">
        <x:f>IF(AE22&gt;0,AG22/AE22,"")</x:f>
        <x:v>0.13641590904159528</x:v>
      </x:c>
      <x:c r="AI22" s="28" t="n">
        <x:v>100575.97</x:v>
      </x:c>
      <x:c r="AJ22" s="28"/>
      <x:c r="AK22"/>
      <x:c r="AL22" t="str">
        <x:v>Completado</x:v>
      </x:c>
      <x:c r="AM22" t="str">
        <x:f>IF(W22&lt;0,"Devuelto",AL22)</x:f>
        <x:v>Completado</x:v>
      </x:c>
      <x:c r="AN22" t="str">
        <x:v>Transferencia</x:v>
      </x:c>
      <x:c r="AO22" s="29" t="str">
        <x:v>Sin observación</x:v>
      </x:c>
      <x:c r="AP22" t="str">
        <x:f>IF(D22="","No","Sí")</x:f>
        <x:v>Sí</x:v>
      </x:c>
    </x:row>
    <x:row r="23">
      <x:c r="A23" t="n">
        <x:v>23</x:v>
      </x:c>
      <x:c r="B23" t="str">
        <x:v>VT0000101</x:v>
      </x:c>
      <x:c r="C23" t="str">
        <x:v>45987</x:v>
      </x:c>
      <x:c r="D23" s="27" t="n">
        <x:v>45987</x:v>
      </x:c>
      <x:c r="E23" t="n">
        <x:f>IF(D23="","",YEAR(D23))</x:f>
        <x:v>2025</x:v>
      </x:c>
      <x:c r="F23" t="n">
        <x:f>IF(D23="","",MONTH(D23))</x:f>
        <x:v>11</x:v>
      </x:c>
      <x:c r="G23" t="str">
        <x:f>IF(D23="","Fecha no disponible",TEXT(D23,"mmmm"))</x:f>
        <x:v>November</x:v>
      </x:c>
      <x:c r="H23" t="str">
        <x:f>IF(D23="","Fecha no disponible",TEXT(D23,"yyyy-mm"))</x:f>
        <x:v>2025-11</x:v>
      </x:c>
      <x:c r="I23" t="str">
        <x:f>IF(D23="","Fecha no disponible","T"&amp;ROUNDUP(MONTH(D23)/3,0))</x:f>
        <x:v>T4</x:v>
      </x:c>
      <x:c r="J23" t="str">
        <x:v>T010</x:v>
      </x:c>
      <x:c r="K23" t="str">
        <x:v>Tienda Cochabamba 2</x:v>
      </x:c>
      <x:c r="L23" t="str">
        <x:v>Barrio</x:v>
      </x:c>
      <x:c r="M23" t="str">
        <x:v>Cochabamba</x:v>
      </x:c>
      <x:c r="N23" t="str">
        <x:f>IFERROR(VLOOKUP(M23,'Mapeos'!$A$4:$B$30,2,FALSE),M23)</x:f>
        <x:v>Cochabamba</x:v>
      </x:c>
      <x:c r="O23" t="str">
        <x:v>C00869</x:v>
      </x:c>
      <x:c r="P23" t="str">
        <x:v>Premium</x:v>
      </x:c>
      <x:c r="Q23" t="str">
        <x:v>P0057</x:v>
      </x:c>
      <x:c r="R23" t="str">
        <x:v>Deportes</x:v>
      </x:c>
      <x:c r="S23" t="str">
        <x:v>Marca D</x:v>
      </x:c>
      <x:c r="T23" t="str">
        <x:v>E-commerce</x:v>
      </x:c>
      <x:c r="U23" t="str">
        <x:f>IFERROR(VLOOKUP(T23,'Mapeos'!$D$4:$E$25,2,FALSE),T23)</x:f>
        <x:v>E-commerce</x:v>
      </x:c>
      <x:c r="V23" t="str">
        <x:v>V012</x:v>
      </x:c>
      <x:c r="W23" t="n">
        <x:v>1</x:v>
      </x:c>
      <x:c r="X23" s="28" t="n">
        <x:v>274.92</x:v>
      </x:c>
      <x:c r="Y23" s="20" t="n">
        <x:v>0.05</x:v>
      </x:c>
      <x:c r="Z23" s="20" t="n">
        <x:f>IF(Y23&gt;1,Y23/100,Y23)</x:f>
        <x:v>0.05</x:v>
      </x:c>
      <x:c r="AA23" s="28" t="n">
        <x:v>181.5</x:v>
      </x:c>
      <x:c r="AB23" s="28" t="n">
        <x:v>261.17</x:v>
      </x:c>
      <x:c r="AC23" s="28" t="str">
        <x:v>BOB</x:v>
      </x:c>
      <x:c r="AD23" s="28" t="n">
        <x:f>IF(AC23="USD",AB23*'Parametros'!$B$4,AB23)</x:f>
        <x:v>261.17</x:v>
      </x:c>
      <x:c r="AE23" s="28" t="n">
        <x:f>W23*X23*(1-Z23)</x:f>
        <x:v>261.174</x:v>
      </x:c>
      <x:c r="AF23" s="28" t="n">
        <x:f>W23*AA23</x:f>
        <x:v>181.5</x:v>
      </x:c>
      <x:c r="AG23" s="28" t="n">
        <x:f>AE23-AF23</x:f>
        <x:v>79.67399999999998</x:v>
      </x:c>
      <x:c r="AH23" s="20" t="n">
        <x:f>IF(AE23&gt;0,AG23/AE23,"")</x:f>
        <x:v>0.30506099382021173</x:v>
      </x:c>
      <x:c r="AI23" s="28" t="n">
        <x:v>79999.58</x:v>
      </x:c>
      <x:c r="AJ23" s="28"/>
      <x:c r="AK23"/>
      <x:c r="AL23" t="str">
        <x:v>Completado</x:v>
      </x:c>
      <x:c r="AM23" t="str">
        <x:f>IF(W23&lt;0,"Devuelto",AL23)</x:f>
        <x:v>Completado</x:v>
      </x:c>
      <x:c r="AN23" t="str">
        <x:v>Efectivo</x:v>
      </x:c>
      <x:c r="AO23" s="29" t="str">
        <x:v>Sin observación</x:v>
      </x:c>
      <x:c r="AP23" t="str">
        <x:f>IF(D23="","No","Sí")</x:f>
        <x:v>Sí</x:v>
      </x:c>
    </x:row>
    <x:row r="24">
      <x:c r="A24" t="n">
        <x:v>24</x:v>
      </x:c>
      <x:c r="B24" t="str">
        <x:v>VT0000106</x:v>
      </x:c>
      <x:c r="C24" t="str">
        <x:v>45745</x:v>
      </x:c>
      <x:c r="D24" s="27" t="n">
        <x:v>45745</x:v>
      </x:c>
      <x:c r="E24" t="n">
        <x:f>IF(D24="","",YEAR(D24))</x:f>
        <x:v>2025</x:v>
      </x:c>
      <x:c r="F24" t="n">
        <x:f>IF(D24="","",MONTH(D24))</x:f>
        <x:v>3</x:v>
      </x:c>
      <x:c r="G24" t="str">
        <x:f>IF(D24="","Fecha no disponible",TEXT(D24,"mmmm"))</x:f>
        <x:v>March</x:v>
      </x:c>
      <x:c r="H24" t="str">
        <x:f>IF(D24="","Fecha no disponible",TEXT(D24,"yyyy-mm"))</x:f>
        <x:v>2025-03</x:v>
      </x:c>
      <x:c r="I24" t="str">
        <x:f>IF(D24="","Fecha no disponible","T"&amp;ROUNDUP(MONTH(D24)/3,0))</x:f>
        <x:v>T1</x:v>
      </x:c>
      <x:c r="J24" t="str">
        <x:v>T018</x:v>
      </x:c>
      <x:c r="K24" t="str">
        <x:v>Tienda Sucre 2</x:v>
      </x:c>
      <x:c r="L24" t="str">
        <x:v>Mall</x:v>
      </x:c>
      <x:c r="M24" t="str">
        <x:v>Sucre</x:v>
      </x:c>
      <x:c r="N24" t="str">
        <x:f>IFERROR(VLOOKUP(M24,'Mapeos'!$A$4:$B$30,2,FALSE),M24)</x:f>
        <x:v>Sucre</x:v>
      </x:c>
      <x:c r="O24" t="str">
        <x:v>C00100</x:v>
      </x:c>
      <x:c r="P24" t="str">
        <x:v>Empresa</x:v>
      </x:c>
      <x:c r="Q24" t="str">
        <x:v>P0063</x:v>
      </x:c>
      <x:c r="R24" t="str">
        <x:v>Alimentos</x:v>
      </x:c>
      <x:c r="S24" t="str">
        <x:v>Marca A</x:v>
      </x:c>
      <x:c r="T24" t="str">
        <x:v>WhatsApp</x:v>
      </x:c>
      <x:c r="U24" t="str">
        <x:f>IFERROR(VLOOKUP(T24,'Mapeos'!$D$4:$E$25,2,FALSE),T24)</x:f>
        <x:v>WhatsApp</x:v>
      </x:c>
      <x:c r="V24" t="str">
        <x:v>V033</x:v>
      </x:c>
      <x:c r="W24" t="n">
        <x:v>1</x:v>
      </x:c>
      <x:c r="X24" s="28" t="n">
        <x:v>39.8</x:v>
      </x:c>
      <x:c r="Y24" s="20" t="n">
        <x:v>0.1</x:v>
      </x:c>
      <x:c r="Z24" s="20" t="n">
        <x:f>IF(Y24&gt;1,Y24/100,Y24)</x:f>
        <x:v>0.1</x:v>
      </x:c>
      <x:c r="AA24" s="28" t="n">
        <x:v>18.46</x:v>
      </x:c>
      <x:c r="AB24" s="28" t="n">
        <x:v>35.82</x:v>
      </x:c>
      <x:c r="AC24" s="28" t="str">
        <x:v>BOB</x:v>
      </x:c>
      <x:c r="AD24" s="28" t="n">
        <x:f>IF(AC24="USD",AB24*'Parametros'!$B$4,AB24)</x:f>
        <x:v>35.82</x:v>
      </x:c>
      <x:c r="AE24" s="28" t="n">
        <x:f>W24*X24*(1-Z24)</x:f>
        <x:v>35.82</x:v>
      </x:c>
      <x:c r="AF24" s="28" t="n">
        <x:f>W24*AA24</x:f>
        <x:v>18.46</x:v>
      </x:c>
      <x:c r="AG24" s="28" t="n">
        <x:f>AE24-AF24</x:f>
        <x:v>17.36</x:v>
      </x:c>
      <x:c r="AH24" s="20" t="n">
        <x:f>IF(AE24&gt;0,AG24/AE24,"")</x:f>
        <x:v>0.48464544946957006</x:v>
      </x:c>
      <x:c r="AI24" s="28" t="n">
        <x:v>91852.53</x:v>
      </x:c>
      <x:c r="AJ24" s="28"/>
      <x:c r="AK24"/>
      <x:c r="AL24" t="str">
        <x:v>Completado</x:v>
      </x:c>
      <x:c r="AM24" t="str">
        <x:f>IF(W24&lt;0,"Devuelto",AL24)</x:f>
        <x:v>Completado</x:v>
      </x:c>
      <x:c r="AN24" t="str">
        <x:v>Efectivo</x:v>
      </x:c>
      <x:c r="AO24" s="29" t="str">
        <x:v>Sin observación</x:v>
      </x:c>
      <x:c r="AP24" t="str">
        <x:f>IF(D24="","No","Sí")</x:f>
        <x:v>Sí</x:v>
      </x:c>
    </x:row>
    <x:row r="25">
      <x:c r="A25" t="n">
        <x:v>25</x:v>
      </x:c>
      <x:c r="B25" t="str">
        <x:v>VT0000110</x:v>
      </x:c>
      <x:c r="C25" t="str">
        <x:v>45505</x:v>
      </x:c>
      <x:c r="D25" s="27" t="n">
        <x:v>45505</x:v>
      </x:c>
      <x:c r="E25" t="n">
        <x:f>IF(D25="","",YEAR(D25))</x:f>
        <x:v>2024</x:v>
      </x:c>
      <x:c r="F25" t="n">
        <x:f>IF(D25="","",MONTH(D25))</x:f>
        <x:v>8</x:v>
      </x:c>
      <x:c r="G25" t="str">
        <x:f>IF(D25="","Fecha no disponible",TEXT(D25,"mmmm"))</x:f>
        <x:v>August</x:v>
      </x:c>
      <x:c r="H25" t="str">
        <x:f>IF(D25="","Fecha no disponible",TEXT(D25,"yyyy-mm"))</x:f>
        <x:v>2024-08</x:v>
      </x:c>
      <x:c r="I25" t="str">
        <x:f>IF(D25="","Fecha no disponible","T"&amp;ROUNDUP(MONTH(D25)/3,0))</x:f>
        <x:v>T3</x:v>
      </x:c>
      <x:c r="J25" t="str">
        <x:v>T002</x:v>
      </x:c>
      <x:c r="K25" t="str">
        <x:v>Tienda La Paz 2</x:v>
      </x:c>
      <x:c r="L25" t="str">
        <x:v>Mall</x:v>
      </x:c>
      <x:c r="M25" t="str">
        <x:v>La Paz</x:v>
      </x:c>
      <x:c r="N25" t="str">
        <x:f>IFERROR(VLOOKUP(M25,'Mapeos'!$A$4:$B$30,2,FALSE),M25)</x:f>
        <x:v>La Paz</x:v>
      </x:c>
      <x:c r="O25" t="str">
        <x:v>C00565</x:v>
      </x:c>
      <x:c r="P25" t="str">
        <x:v>Premium</x:v>
      </x:c>
      <x:c r="Q25" t="str">
        <x:v>P0058</x:v>
      </x:c>
      <x:c r="R25" t="str">
        <x:v>Alimentos</x:v>
      </x:c>
      <x:c r="S25" t="str">
        <x:v>Marca C</x:v>
      </x:c>
      <x:c r="T25" t="str">
        <x:v>E-commerce</x:v>
      </x:c>
      <x:c r="U25" t="str">
        <x:f>IFERROR(VLOOKUP(T25,'Mapeos'!$D$4:$E$25,2,FALSE),T25)</x:f>
        <x:v>E-commerce</x:v>
      </x:c>
      <x:c r="V25" t="str">
        <x:v>V033</x:v>
      </x:c>
      <x:c r="W25" t="n">
        <x:v>2</x:v>
      </x:c>
      <x:c r="X25" s="28" t="n">
        <x:v>48.77</x:v>
      </x:c>
      <x:c r="Y25" s="20" t="n">
        <x:v>0.1</x:v>
      </x:c>
      <x:c r="Z25" s="20" t="n">
        <x:f>IF(Y25&gt;1,Y25/100,Y25)</x:f>
        <x:v>0.1</x:v>
      </x:c>
      <x:c r="AA25" s="28" t="n">
        <x:v>31.38</x:v>
      </x:c>
      <x:c r="AB25" s="28" t="n">
        <x:v>87.79</x:v>
      </x:c>
      <x:c r="AC25" s="28" t="str">
        <x:v>BOB</x:v>
      </x:c>
      <x:c r="AD25" s="28" t="n">
        <x:f>IF(AC25="USD",AB25*'Parametros'!$B$4,AB25)</x:f>
        <x:v>87.79</x:v>
      </x:c>
      <x:c r="AE25" s="28" t="n">
        <x:f>W25*X25*(1-Z25)</x:f>
        <x:v>87.786</x:v>
      </x:c>
      <x:c r="AF25" s="28" t="n">
        <x:f>W25*AA25</x:f>
        <x:v>62.76</x:v>
      </x:c>
      <x:c r="AG25" s="28" t="n">
        <x:f>AE25-AF25</x:f>
        <x:v>25.026000000000003</x:v>
      </x:c>
      <x:c r="AH25" s="20" t="n">
        <x:f>IF(AE25&gt;0,AG25/AE25,"")</x:f>
        <x:v>0.28507962545280574</x:v>
      </x:c>
      <x:c r="AI25" s="28" t="n">
        <x:v>93083.46</x:v>
      </x:c>
      <x:c r="AJ25" s="28"/>
      <x:c r="AK25"/>
      <x:c r="AL25" t="str">
        <x:v>Completado</x:v>
      </x:c>
      <x:c r="AM25" t="str">
        <x:f>IF(W25&lt;0,"Devuelto",AL25)</x:f>
        <x:v>Completado</x:v>
      </x:c>
      <x:c r="AN25" t="str">
        <x:v>QR</x:v>
      </x:c>
      <x:c r="AO25" s="29" t="str">
        <x:v>Sin observación</x:v>
      </x:c>
      <x:c r="AP25" t="str">
        <x:f>IF(D25="","No","Sí")</x:f>
        <x:v>Sí</x:v>
      </x:c>
    </x:row>
    <x:row r="26">
      <x:c r="A26" t="n">
        <x:v>26</x:v>
      </x:c>
      <x:c r="B26" t="str">
        <x:v>VT0000115</x:v>
      </x:c>
      <x:c r="C26" t="str">
        <x:v>45450</x:v>
      </x:c>
      <x:c r="D26" s="27" t="n">
        <x:v>45450</x:v>
      </x:c>
      <x:c r="E26" t="n">
        <x:f>IF(D26="","",YEAR(D26))</x:f>
        <x:v>2024</x:v>
      </x:c>
      <x:c r="F26" t="n">
        <x:f>IF(D26="","",MONTH(D26))</x:f>
        <x:v>6</x:v>
      </x:c>
      <x:c r="G26" t="str">
        <x:f>IF(D26="","Fecha no disponible",TEXT(D26,"mmmm"))</x:f>
        <x:v>June</x:v>
      </x:c>
      <x:c r="H26" t="str">
        <x:f>IF(D26="","Fecha no disponible",TEXT(D26,"yyyy-mm"))</x:f>
        <x:v>2024-06</x:v>
      </x:c>
      <x:c r="I26" t="str">
        <x:f>IF(D26="","Fecha no disponible","T"&amp;ROUNDUP(MONTH(D26)/3,0))</x:f>
        <x:v>T2</x:v>
      </x:c>
      <x:c r="J26" t="str">
        <x:v>T001</x:v>
      </x:c>
      <x:c r="K26" t="str">
        <x:v>Tienda La Paz 1</x:v>
      </x:c>
      <x:c r="L26" t="str">
        <x:v>Barrio</x:v>
      </x:c>
      <x:c r="M26" t="str">
        <x:v>La Paz</x:v>
      </x:c>
      <x:c r="N26" t="str">
        <x:f>IFERROR(VLOOKUP(M26,'Mapeos'!$A$4:$B$30,2,FALSE),M26)</x:f>
        <x:v>La Paz</x:v>
      </x:c>
      <x:c r="O26" t="str">
        <x:v>C00745</x:v>
      </x:c>
      <x:c r="P26" t="str">
        <x:v>Premium</x:v>
      </x:c>
      <x:c r="Q26" t="str">
        <x:v>P0137</x:v>
      </x:c>
      <x:c r="R26" t="str">
        <x:v>Cuidado Personal</x:v>
      </x:c>
      <x:c r="S26" t="str">
        <x:v>Marca B</x:v>
      </x:c>
      <x:c r="T26" t="str">
        <x:v>Marketplace</x:v>
      </x:c>
      <x:c r="U26" t="str">
        <x:f>IFERROR(VLOOKUP(T26,'Mapeos'!$D$4:$E$25,2,FALSE),T26)</x:f>
        <x:v>Marketplace</x:v>
      </x:c>
      <x:c r="V26" t="str">
        <x:v>V005</x:v>
      </x:c>
      <x:c r="W26" t="n">
        <x:v>1</x:v>
      </x:c>
      <x:c r="X26" s="28" t="n">
        <x:v>79.24</x:v>
      </x:c>
      <x:c r="Y26" s="20" t="n">
        <x:v>0.05</x:v>
      </x:c>
      <x:c r="Z26" s="20" t="n">
        <x:f>IF(Y26&gt;1,Y26/100,Y26)</x:f>
        <x:v>0.05</x:v>
      </x:c>
      <x:c r="AA26" s="28" t="n">
        <x:v>53.51</x:v>
      </x:c>
      <x:c r="AB26" s="28" t="n">
        <x:v>75.28</x:v>
      </x:c>
      <x:c r="AC26" s="28" t="str">
        <x:v>BOB</x:v>
      </x:c>
      <x:c r="AD26" s="28" t="n">
        <x:f>IF(AC26="USD",AB26*'Parametros'!$B$4,AB26)</x:f>
        <x:v>75.28</x:v>
      </x:c>
      <x:c r="AE26" s="28" t="n">
        <x:f>W26*X26*(1-Z26)</x:f>
        <x:v>75.27799999999999</x:v>
      </x:c>
      <x:c r="AF26" s="28" t="n">
        <x:f>W26*AA26</x:f>
        <x:v>53.51</x:v>
      </x:c>
      <x:c r="AG26" s="28" t="n">
        <x:f>AE26-AF26</x:f>
        <x:v>21.767999999999994</x:v>
      </x:c>
      <x:c r="AH26" s="20" t="n">
        <x:f>IF(AE26&gt;0,AG26/AE26,"")</x:f>
        <x:v>0.28916815005712154</x:v>
      </x:c>
      <x:c r="AI26" s="28" t="n">
        <x:v>78680.3</x:v>
      </x:c>
      <x:c r="AJ26" s="28"/>
      <x:c r="AK26"/>
      <x:c r="AL26" t="str">
        <x:v>Completado</x:v>
      </x:c>
      <x:c r="AM26" t="str">
        <x:f>IF(W26&lt;0,"Devuelto",AL26)</x:f>
        <x:v>Completado</x:v>
      </x:c>
      <x:c r="AN26" t="str">
        <x:v>Tarjeta</x:v>
      </x:c>
      <x:c r="AO26" s="29" t="str">
        <x:v>Sin observación</x:v>
      </x:c>
      <x:c r="AP26" t="str">
        <x:f>IF(D26="","No","Sí")</x:f>
        <x:v>Sí</x:v>
      </x:c>
    </x:row>
    <x:row r="27">
      <x:c r="A27" t="n">
        <x:v>27</x:v>
      </x:c>
      <x:c r="B27" t="str">
        <x:v>VT0000120</x:v>
      </x:c>
      <x:c r="C27" t="str">
        <x:v>46014</x:v>
      </x:c>
      <x:c r="D27" s="27" t="n">
        <x:v>46014</x:v>
      </x:c>
      <x:c r="E27" t="n">
        <x:f>IF(D27="","",YEAR(D27))</x:f>
        <x:v>2025</x:v>
      </x:c>
      <x:c r="F27" t="n">
        <x:f>IF(D27="","",MONTH(D27))</x:f>
        <x:v>12</x:v>
      </x:c>
      <x:c r="G27" t="str">
        <x:f>IF(D27="","Fecha no disponible",TEXT(D27,"mmmm"))</x:f>
        <x:v>December</x:v>
      </x:c>
      <x:c r="H27" t="str">
        <x:f>IF(D27="","Fecha no disponible",TEXT(D27,"yyyy-mm"))</x:f>
        <x:v>2025-12</x:v>
      </x:c>
      <x:c r="I27" t="str">
        <x:f>IF(D27="","Fecha no disponible","T"&amp;ROUNDUP(MONTH(D27)/3,0))</x:f>
        <x:v>T4</x:v>
      </x:c>
      <x:c r="J27" t="str">
        <x:v>T011</x:v>
      </x:c>
      <x:c r="K27" t="str">
        <x:v>Tienda Cochabamba 3</x:v>
      </x:c>
      <x:c r="L27" t="str">
        <x:v>Mall</x:v>
      </x:c>
      <x:c r="M27" t="str">
        <x:v>Cochabamba</x:v>
      </x:c>
      <x:c r="N27" t="str">
        <x:f>IFERROR(VLOOKUP(M27,'Mapeos'!$A$4:$B$30,2,FALSE),M27)</x:f>
        <x:v>Cochabamba</x:v>
      </x:c>
      <x:c r="O27" t="str">
        <x:v>C00211</x:v>
      </x:c>
      <x:c r="P27" t="str">
        <x:v>Frecuente</x:v>
      </x:c>
      <x:c r="Q27" t="str">
        <x:v>P0032</x:v>
      </x:c>
      <x:c r="R27" t="str">
        <x:v>Electrónica</x:v>
      </x:c>
      <x:c r="S27" t="str">
        <x:v>Marca C</x:v>
      </x:c>
      <x:c r="T27" t="str">
        <x:v>Tienda</x:v>
      </x:c>
      <x:c r="U27" t="str">
        <x:f>IFERROR(VLOOKUP(T27,'Mapeos'!$D$4:$E$25,2,FALSE),T27)</x:f>
        <x:v>Tienda</x:v>
      </x:c>
      <x:c r="V27" t="str">
        <x:v>V001</x:v>
      </x:c>
      <x:c r="W27" t="n">
        <x:v>1</x:v>
      </x:c>
      <x:c r="X27" s="28" t="n">
        <x:v>349.08</x:v>
      </x:c>
      <x:c r="Y27" s="20" t="n">
        <x:v>0</x:v>
      </x:c>
      <x:c r="Z27" s="20" t="n">
        <x:f>IF(Y27&gt;1,Y27/100,Y27)</x:f>
        <x:v>0</x:v>
      </x:c>
      <x:c r="AA27" s="28" t="n">
        <x:v>170.34</x:v>
      </x:c>
      <x:c r="AB27" s="28" t="n">
        <x:v>349.08</x:v>
      </x:c>
      <x:c r="AC27" s="28" t="str">
        <x:v>BOB</x:v>
      </x:c>
      <x:c r="AD27" s="28" t="n">
        <x:f>IF(AC27="USD",AB27*'Parametros'!$B$4,AB27)</x:f>
        <x:v>349.08</x:v>
      </x:c>
      <x:c r="AE27" s="28" t="n">
        <x:f>W27*X27*(1-Z27)</x:f>
        <x:v>349.08</x:v>
      </x:c>
      <x:c r="AF27" s="28" t="n">
        <x:f>W27*AA27</x:f>
        <x:v>170.34</x:v>
      </x:c>
      <x:c r="AG27" s="28" t="n">
        <x:f>AE27-AF27</x:f>
        <x:v>178.73999999999998</x:v>
      </x:c>
      <x:c r="AH27" s="20" t="n">
        <x:f>IF(AE27&gt;0,AG27/AE27,"")</x:f>
        <x:v>0.5120316259883121</x:v>
      </x:c>
      <x:c r="AI27" s="28" t="n">
        <x:v>186467.25</x:v>
      </x:c>
      <x:c r="AJ27" s="28"/>
      <x:c r="AK27"/>
      <x:c r="AL27" t="str">
        <x:v>Completado</x:v>
      </x:c>
      <x:c r="AM27" t="str">
        <x:f>IF(W27&lt;0,"Devuelto",AL27)</x:f>
        <x:v>Completado</x:v>
      </x:c>
      <x:c r="AN27" t="str">
        <x:v>Transferencia</x:v>
      </x:c>
      <x:c r="AO27" s="29" t="str">
        <x:v>Sin observación</x:v>
      </x:c>
      <x:c r="AP27" t="str">
        <x:f>IF(D27="","No","Sí")</x:f>
        <x:v>Sí</x:v>
      </x:c>
    </x:row>
    <x:row r="28">
      <x:c r="A28" t="n">
        <x:v>28</x:v>
      </x:c>
      <x:c r="B28" t="str">
        <x:v>VT0000125</x:v>
      </x:c>
      <x:c r="C28" t="str">
        <x:v>45877</x:v>
      </x:c>
      <x:c r="D28" s="27" t="n">
        <x:v>45877</x:v>
      </x:c>
      <x:c r="E28" t="n">
        <x:f>IF(D28="","",YEAR(D28))</x:f>
        <x:v>2025</x:v>
      </x:c>
      <x:c r="F28" t="n">
        <x:f>IF(D28="","",MONTH(D28))</x:f>
        <x:v>8</x:v>
      </x:c>
      <x:c r="G28" t="str">
        <x:f>IF(D28="","Fecha no disponible",TEXT(D28,"mmmm"))</x:f>
        <x:v>August</x:v>
      </x:c>
      <x:c r="H28" t="str">
        <x:f>IF(D28="","Fecha no disponible",TEXT(D28,"yyyy-mm"))</x:f>
        <x:v>2025-08</x:v>
      </x:c>
      <x:c r="I28" t="str">
        <x:f>IF(D28="","Fecha no disponible","T"&amp;ROUNDUP(MONTH(D28)/3,0))</x:f>
        <x:v>T3</x:v>
      </x:c>
      <x:c r="J28" t="str">
        <x:v>T016</x:v>
      </x:c>
      <x:c r="K28" t="str">
        <x:v>Tienda Potosí 4</x:v>
      </x:c>
      <x:c r="L28" t="str">
        <x:v>Centro</x:v>
      </x:c>
      <x:c r="M28" t="str">
        <x:v>Potosí</x:v>
      </x:c>
      <x:c r="N28" t="str">
        <x:f>IFERROR(VLOOKUP(M28,'Mapeos'!$A$4:$B$30,2,FALSE),M28)</x:f>
        <x:v>Potosí</x:v>
      </x:c>
      <x:c r="O28" t="str">
        <x:v>C01620</x:v>
      </x:c>
      <x:c r="P28" t="str">
        <x:v>Empresa</x:v>
      </x:c>
      <x:c r="Q28" t="str">
        <x:v>P0026</x:v>
      </x:c>
      <x:c r="R28" t="str">
        <x:v>Alimentos</x:v>
      </x:c>
      <x:c r="S28" t="str">
        <x:v>Marca C</x:v>
      </x:c>
      <x:c r="T28" t="str">
        <x:v>Tienda</x:v>
      </x:c>
      <x:c r="U28" t="str">
        <x:f>IFERROR(VLOOKUP(T28,'Mapeos'!$D$4:$E$25,2,FALSE),T28)</x:f>
        <x:v>Tienda</x:v>
      </x:c>
      <x:c r="V28" t="str">
        <x:v>V005</x:v>
      </x:c>
      <x:c r="W28" t="n">
        <x:v>1</x:v>
      </x:c>
      <x:c r="X28" s="28" t="n">
        <x:v>17.79</x:v>
      </x:c>
      <x:c r="Y28" s="20" t="n">
        <x:v>0</x:v>
      </x:c>
      <x:c r="Z28" s="20" t="n">
        <x:f>IF(Y28&gt;1,Y28/100,Y28)</x:f>
        <x:v>0</x:v>
      </x:c>
      <x:c r="AA28" s="28" t="n">
        <x:v>11.76</x:v>
      </x:c>
      <x:c r="AB28" s="28" t="n">
        <x:v>17.79</x:v>
      </x:c>
      <x:c r="AC28" s="28" t="str">
        <x:v>BOB</x:v>
      </x:c>
      <x:c r="AD28" s="28" t="n">
        <x:f>IF(AC28="USD",AB28*'Parametros'!$B$4,AB28)</x:f>
        <x:v>17.79</x:v>
      </x:c>
      <x:c r="AE28" s="28" t="n">
        <x:f>W28*X28*(1-Z28)</x:f>
        <x:v>17.79</x:v>
      </x:c>
      <x:c r="AF28" s="28" t="n">
        <x:f>W28*AA28</x:f>
        <x:v>11.76</x:v>
      </x:c>
      <x:c r="AG28" s="28" t="n">
        <x:f>AE28-AF28</x:f>
        <x:v>6.029999999999999</x:v>
      </x:c>
      <x:c r="AH28" s="20" t="n">
        <x:f>IF(AE28&gt;0,AG28/AE28,"")</x:f>
        <x:v>0.33895446880269814</x:v>
      </x:c>
      <x:c r="AI28" s="28" t="n">
        <x:v>136743.72</x:v>
      </x:c>
      <x:c r="AJ28" s="28"/>
      <x:c r="AK28"/>
      <x:c r="AL28" t="str">
        <x:v>Completado</x:v>
      </x:c>
      <x:c r="AM28" t="str">
        <x:f>IF(W28&lt;0,"Devuelto",AL28)</x:f>
        <x:v>Completado</x:v>
      </x:c>
      <x:c r="AN28" t="str">
        <x:v>Efectivo</x:v>
      </x:c>
      <x:c r="AO28" s="29" t="str">
        <x:v>Sin observación</x:v>
      </x:c>
      <x:c r="AP28" t="str">
        <x:f>IF(D28="","No","Sí")</x:f>
        <x:v>Sí</x:v>
      </x:c>
    </x:row>
    <x:row r="29">
      <x:c r="A29" t="n">
        <x:v>29</x:v>
      </x:c>
      <x:c r="B29" t="str">
        <x:v>VT0000129</x:v>
      </x:c>
      <x:c r="C29" t="str">
        <x:v>45773</x:v>
      </x:c>
      <x:c r="D29" s="27" t="n">
        <x:v>45773</x:v>
      </x:c>
      <x:c r="E29" t="n">
        <x:f>IF(D29="","",YEAR(D29))</x:f>
        <x:v>2025</x:v>
      </x:c>
      <x:c r="F29" t="n">
        <x:f>IF(D29="","",MONTH(D29))</x:f>
        <x:v>4</x:v>
      </x:c>
      <x:c r="G29" t="str">
        <x:f>IF(D29="","Fecha no disponible",TEXT(D29,"mmmm"))</x:f>
        <x:v>April</x:v>
      </x:c>
      <x:c r="H29" t="str">
        <x:f>IF(D29="","Fecha no disponible",TEXT(D29,"yyyy-mm"))</x:f>
        <x:v>2025-04</x:v>
      </x:c>
      <x:c r="I29" t="str">
        <x:f>IF(D29="","Fecha no disponible","T"&amp;ROUNDUP(MONTH(D29)/3,0))</x:f>
        <x:v>T2</x:v>
      </x:c>
      <x:c r="J29" t="str">
        <x:v>T015</x:v>
      </x:c>
      <x:c r="K29" t="str">
        <x:v>Tienda Potosí 3</x:v>
      </x:c>
      <x:c r="L29" t="str">
        <x:v>Mall</x:v>
      </x:c>
      <x:c r="M29" t="str">
        <x:v>Potosí</x:v>
      </x:c>
      <x:c r="N29" t="str">
        <x:f>IFERROR(VLOOKUP(M29,'Mapeos'!$A$4:$B$30,2,FALSE),M29)</x:f>
        <x:v>Potosí</x:v>
      </x:c>
      <x:c r="O29" t="str">
        <x:v>C00882</x:v>
      </x:c>
      <x:c r="P29" t="str">
        <x:v>Empresa</x:v>
      </x:c>
      <x:c r="Q29" t="str">
        <x:v>P0054</x:v>
      </x:c>
      <x:c r="R29" t="str">
        <x:v>Alimentos</x:v>
      </x:c>
      <x:c r="S29" t="str">
        <x:v>Marca B</x:v>
      </x:c>
      <x:c r="T29" t="str">
        <x:v>E-commerce</x:v>
      </x:c>
      <x:c r="U29" t="str">
        <x:f>IFERROR(VLOOKUP(T29,'Mapeos'!$D$4:$E$25,2,FALSE),T29)</x:f>
        <x:v>E-commerce</x:v>
      </x:c>
      <x:c r="V29" t="str">
        <x:v>V006</x:v>
      </x:c>
      <x:c r="W29" t="n">
        <x:v>1</x:v>
      </x:c>
      <x:c r="X29" s="28" t="n">
        <x:v>33.55</x:v>
      </x:c>
      <x:c r="Y29" s="20" t="n">
        <x:v>0.15</x:v>
      </x:c>
      <x:c r="Z29" s="20" t="n">
        <x:f>IF(Y29&gt;1,Y29/100,Y29)</x:f>
        <x:v>0.15</x:v>
      </x:c>
      <x:c r="AA29" s="28" t="n">
        <x:v>18.5</x:v>
      </x:c>
      <x:c r="AB29" s="28" t="n">
        <x:v>28.52</x:v>
      </x:c>
      <x:c r="AC29" s="28" t="str">
        <x:v>BOB</x:v>
      </x:c>
      <x:c r="AD29" s="28" t="n">
        <x:f>IF(AC29="USD",AB29*'Parametros'!$B$4,AB29)</x:f>
        <x:v>28.52</x:v>
      </x:c>
      <x:c r="AE29" s="28" t="n">
        <x:f>W29*X29*(1-Z29)</x:f>
        <x:v>28.5175</x:v>
      </x:c>
      <x:c r="AF29" s="28" t="n">
        <x:f>W29*AA29</x:f>
        <x:v>18.5</x:v>
      </x:c>
      <x:c r="AG29" s="28" t="n">
        <x:f>AE29-AF29</x:f>
        <x:v>10.017499999999998</x:v>
      </x:c>
      <x:c r="AH29" s="20" t="n">
        <x:f>IF(AE29&gt;0,AG29/AE29,"")</x:f>
        <x:v>0.35127553256772154</x:v>
      </x:c>
      <x:c r="AI29" s="28" t="n">
        <x:v>86012.2</x:v>
      </x:c>
      <x:c r="AJ29" s="28"/>
      <x:c r="AK29"/>
      <x:c r="AL29" t="str">
        <x:v>Completado</x:v>
      </x:c>
      <x:c r="AM29" t="str">
        <x:f>IF(W29&lt;0,"Devuelto",AL29)</x:f>
        <x:v>Completado</x:v>
      </x:c>
      <x:c r="AN29" t="str">
        <x:v>Efectivo</x:v>
      </x:c>
      <x:c r="AO29" s="29" t="str">
        <x:v>Sin observación</x:v>
      </x:c>
      <x:c r="AP29" t="str">
        <x:f>IF(D29="","No","Sí")</x:f>
        <x:v>Sí</x:v>
      </x:c>
    </x:row>
    <x:row r="30">
      <x:c r="A30" t="n">
        <x:v>30</x:v>
      </x:c>
      <x:c r="B30" t="str">
        <x:v>VT0000134</x:v>
      </x:c>
      <x:c r="C30" t="str">
        <x:v>45657</x:v>
      </x:c>
      <x:c r="D30" s="27" t="n">
        <x:v>45657</x:v>
      </x:c>
      <x:c r="E30" t="n">
        <x:f>IF(D30="","",YEAR(D30))</x:f>
        <x:v>2024</x:v>
      </x:c>
      <x:c r="F30" t="n">
        <x:f>IF(D30="","",MONTH(D30))</x:f>
        <x:v>12</x:v>
      </x:c>
      <x:c r="G30" t="str">
        <x:f>IF(D30="","Fecha no disponible",TEXT(D30,"mmmm"))</x:f>
        <x:v>December</x:v>
      </x:c>
      <x:c r="H30" t="str">
        <x:f>IF(D30="","Fecha no disponible",TEXT(D30,"yyyy-mm"))</x:f>
        <x:v>2024-12</x:v>
      </x:c>
      <x:c r="I30" t="str">
        <x:f>IF(D30="","Fecha no disponible","T"&amp;ROUNDUP(MONTH(D30)/3,0))</x:f>
        <x:v>T4</x:v>
      </x:c>
      <x:c r="J30" t="str">
        <x:v>T013</x:v>
      </x:c>
      <x:c r="K30" t="str">
        <x:v>Tienda Potosí 1</x:v>
      </x:c>
      <x:c r="L30" t="str">
        <x:v>Centro</x:v>
      </x:c>
      <x:c r="M30" t="str">
        <x:v>Potosí</x:v>
      </x:c>
      <x:c r="N30" t="str">
        <x:f>IFERROR(VLOOKUP(M30,'Mapeos'!$A$4:$B$30,2,FALSE),M30)</x:f>
        <x:v>Potosí</x:v>
      </x:c>
      <x:c r="O30" t="str">
        <x:v>C00512</x:v>
      </x:c>
      <x:c r="P30" t="str">
        <x:v>Frecuente</x:v>
      </x:c>
      <x:c r="Q30" t="str">
        <x:v>P0030</x:v>
      </x:c>
      <x:c r="R30" t="str">
        <x:v>Deportes</x:v>
      </x:c>
      <x:c r="S30" t="str">
        <x:v>Marca A</x:v>
      </x:c>
      <x:c r="T30" t="str">
        <x:v>Tienda</x:v>
      </x:c>
      <x:c r="U30" t="str">
        <x:f>IFERROR(VLOOKUP(T30,'Mapeos'!$D$4:$E$25,2,FALSE),T30)</x:f>
        <x:v>Tienda</x:v>
      </x:c>
      <x:c r="V30" t="str">
        <x:v>V023</x:v>
      </x:c>
      <x:c r="W30" t="n">
        <x:v>11</x:v>
      </x:c>
      <x:c r="X30" s="28" t="n">
        <x:v>145.58</x:v>
      </x:c>
      <x:c r="Y30" s="20" t="n">
        <x:v>0.2</x:v>
      </x:c>
      <x:c r="Z30" s="20" t="n">
        <x:f>IF(Y30&gt;1,Y30/100,Y30)</x:f>
        <x:v>0.2</x:v>
      </x:c>
      <x:c r="AA30" s="28" t="n">
        <x:v>103.51</x:v>
      </x:c>
      <x:c r="AB30" s="28" t="n">
        <x:v>1281.1</x:v>
      </x:c>
      <x:c r="AC30" s="28" t="str">
        <x:v>BOB</x:v>
      </x:c>
      <x:c r="AD30" s="28" t="n">
        <x:f>IF(AC30="USD",AB30*'Parametros'!$B$4,AB30)</x:f>
        <x:v>1281.1</x:v>
      </x:c>
      <x:c r="AE30" s="28" t="n">
        <x:f>W30*X30*(1-Z30)</x:f>
        <x:v>1281.1040000000003</x:v>
      </x:c>
      <x:c r="AF30" s="28" t="n">
        <x:f>W30*AA30</x:f>
        <x:v>1138.6100000000001</x:v>
      </x:c>
      <x:c r="AG30" s="28" t="n">
        <x:f>AE30-AF30</x:f>
        <x:v>142.49400000000014</x:v>
      </x:c>
      <x:c r="AH30" s="20" t="n">
        <x:f>IF(AE30&gt;0,AG30/AE30,"")</x:f>
        <x:v>0.11122750377799157</x:v>
      </x:c>
      <x:c r="AI30" s="28" t="n">
        <x:v>188024.64</x:v>
      </x:c>
      <x:c r="AJ30" s="28"/>
      <x:c r="AK30"/>
      <x:c r="AL30" t="str">
        <x:v>Completado</x:v>
      </x:c>
      <x:c r="AM30" t="str">
        <x:f>IF(W30&lt;0,"Devuelto",AL30)</x:f>
        <x:v>Completado</x:v>
      </x:c>
      <x:c r="AN30" t="str">
        <x:v>Efectivo</x:v>
      </x:c>
      <x:c r="AO30" s="29" t="str">
        <x:v>Sin observación</x:v>
      </x:c>
      <x:c r="AP30" t="str">
        <x:f>IF(D30="","No","Sí")</x:f>
        <x:v>Sí</x:v>
      </x:c>
    </x:row>
    <x:row r="31">
      <x:c r="A31" t="n">
        <x:v>31</x:v>
      </x:c>
      <x:c r="B31" t="str">
        <x:v>VT0000139</x:v>
      </x:c>
      <x:c r="C31" t="str">
        <x:v>45647</x:v>
      </x:c>
      <x:c r="D31" s="27" t="n">
        <x:v>45647</x:v>
      </x:c>
      <x:c r="E31" t="n">
        <x:f>IF(D31="","",YEAR(D31))</x:f>
        <x:v>2024</x:v>
      </x:c>
      <x:c r="F31" t="n">
        <x:f>IF(D31="","",MONTH(D31))</x:f>
        <x:v>12</x:v>
      </x:c>
      <x:c r="G31" t="str">
        <x:f>IF(D31="","Fecha no disponible",TEXT(D31,"mmmm"))</x:f>
        <x:v>December</x:v>
      </x:c>
      <x:c r="H31" t="str">
        <x:f>IF(D31="","Fecha no disponible",TEXT(D31,"yyyy-mm"))</x:f>
        <x:v>2024-12</x:v>
      </x:c>
      <x:c r="I31" t="str">
        <x:f>IF(D31="","Fecha no disponible","T"&amp;ROUNDUP(MONTH(D31)/3,0))</x:f>
        <x:v>T4</x:v>
      </x:c>
      <x:c r="J31" t="str">
        <x:v>T013</x:v>
      </x:c>
      <x:c r="K31" t="str">
        <x:v>Tienda Potosí 1</x:v>
      </x:c>
      <x:c r="L31" t="str">
        <x:v>Centro</x:v>
      </x:c>
      <x:c r="M31" t="str">
        <x:v>Potosí</x:v>
      </x:c>
      <x:c r="N31" t="str">
        <x:f>IFERROR(VLOOKUP(M31,'Mapeos'!$A$4:$B$30,2,FALSE),M31)</x:f>
        <x:v>Potosí</x:v>
      </x:c>
      <x:c r="O31" t="str">
        <x:v>C00474</x:v>
      </x:c>
      <x:c r="P31" t="str">
        <x:v>Frecuente</x:v>
      </x:c>
      <x:c r="Q31" t="str">
        <x:v>P0006</x:v>
      </x:c>
      <x:c r="R31" t="str">
        <x:v>Deportes</x:v>
      </x:c>
      <x:c r="S31" t="str">
        <x:v>Marca A</x:v>
      </x:c>
      <x:c r="T31" t="str">
        <x:v>WhatsApp</x:v>
      </x:c>
      <x:c r="U31" t="str">
        <x:f>IFERROR(VLOOKUP(T31,'Mapeos'!$D$4:$E$25,2,FALSE),T31)</x:f>
        <x:v>WhatsApp</x:v>
      </x:c>
      <x:c r="V31" t="str">
        <x:v>V018</x:v>
      </x:c>
      <x:c r="W31" t="n">
        <x:v>1</x:v>
      </x:c>
      <x:c r="X31" s="28" t="n">
        <x:v>239.51</x:v>
      </x:c>
      <x:c r="Y31" s="20" t="n">
        <x:v>0</x:v>
      </x:c>
      <x:c r="Z31" s="20" t="n">
        <x:f>IF(Y31&gt;1,Y31/100,Y31)</x:f>
        <x:v>0</x:v>
      </x:c>
      <x:c r="AA31" s="28" t="n">
        <x:v>118.39</x:v>
      </x:c>
      <x:c r="AB31" s="28" t="n">
        <x:v>239.51</x:v>
      </x:c>
      <x:c r="AC31" s="28" t="str">
        <x:v>BOB</x:v>
      </x:c>
      <x:c r="AD31" s="28" t="n">
        <x:f>IF(AC31="USD",AB31*'Parametros'!$B$4,AB31)</x:f>
        <x:v>239.51</x:v>
      </x:c>
      <x:c r="AE31" s="28" t="n">
        <x:f>W31*X31*(1-Z31)</x:f>
        <x:v>239.51</x:v>
      </x:c>
      <x:c r="AF31" s="28" t="n">
        <x:f>W31*AA31</x:f>
        <x:v>118.39</x:v>
      </x:c>
      <x:c r="AG31" s="28" t="n">
        <x:f>AE31-AF31</x:f>
        <x:v>121.11999999999999</x:v>
      </x:c>
      <x:c r="AH31" s="20" t="n">
        <x:f>IF(AE31&gt;0,AG31/AE31,"")</x:f>
        <x:v>0.5056991357354599</x:v>
      </x:c>
      <x:c r="AI31" s="28" t="n">
        <x:v>72792.15</x:v>
      </x:c>
      <x:c r="AJ31" s="28"/>
      <x:c r="AK31"/>
      <x:c r="AL31" t="str">
        <x:v>Completado</x:v>
      </x:c>
      <x:c r="AM31" t="str">
        <x:f>IF(W31&lt;0,"Devuelto",AL31)</x:f>
        <x:v>Completado</x:v>
      </x:c>
      <x:c r="AN31" t="str">
        <x:v>Efectivo</x:v>
      </x:c>
      <x:c r="AO31" s="29" t="str">
        <x:v>Sin observación</x:v>
      </x:c>
      <x:c r="AP31" t="str">
        <x:f>IF(D31="","No","Sí")</x:f>
        <x:v>Sí</x:v>
      </x:c>
    </x:row>
    <x:row r="32">
      <x:c r="A32" t="n">
        <x:v>32</x:v>
      </x:c>
      <x:c r="B32" t="str">
        <x:v>VT0000144</x:v>
      </x:c>
      <x:c r="C32" t="str">
        <x:v>45876</x:v>
      </x:c>
      <x:c r="D32" s="27" t="n">
        <x:v>45876</x:v>
      </x:c>
      <x:c r="E32" t="n">
        <x:f>IF(D32="","",YEAR(D32))</x:f>
        <x:v>2025</x:v>
      </x:c>
      <x:c r="F32" t="n">
        <x:f>IF(D32="","",MONTH(D32))</x:f>
        <x:v>8</x:v>
      </x:c>
      <x:c r="G32" t="str">
        <x:f>IF(D32="","Fecha no disponible",TEXT(D32,"mmmm"))</x:f>
        <x:v>August</x:v>
      </x:c>
      <x:c r="H32" t="str">
        <x:f>IF(D32="","Fecha no disponible",TEXT(D32,"yyyy-mm"))</x:f>
        <x:v>2025-08</x:v>
      </x:c>
      <x:c r="I32" t="str">
        <x:f>IF(D32="","Fecha no disponible","T"&amp;ROUNDUP(MONTH(D32)/3,0))</x:f>
        <x:v>T3</x:v>
      </x:c>
      <x:c r="J32" t="str">
        <x:v>T014</x:v>
      </x:c>
      <x:c r="K32" t="str">
        <x:v>Tienda Potosí 2</x:v>
      </x:c>
      <x:c r="L32" t="str">
        <x:v>Barrio</x:v>
      </x:c>
      <x:c r="M32" t="str">
        <x:v>Potosí</x:v>
      </x:c>
      <x:c r="N32" t="str">
        <x:f>IFERROR(VLOOKUP(M32,'Mapeos'!$A$4:$B$30,2,FALSE),M32)</x:f>
        <x:v>Potosí</x:v>
      </x:c>
      <x:c r="O32" t="str">
        <x:v>C01015</x:v>
      </x:c>
      <x:c r="P32" t="str">
        <x:v>Premium</x:v>
      </x:c>
      <x:c r="Q32" t="str">
        <x:v>P0072</x:v>
      </x:c>
      <x:c r="R32" t="str">
        <x:v>Hogar</x:v>
      </x:c>
      <x:c r="S32" t="str">
        <x:v>Marca C</x:v>
      </x:c>
      <x:c r="T32" t="str">
        <x:v>Tienda</x:v>
      </x:c>
      <x:c r="U32" t="str">
        <x:f>IFERROR(VLOOKUP(T32,'Mapeos'!$D$4:$E$25,2,FALSE),T32)</x:f>
        <x:v>Tienda</x:v>
      </x:c>
      <x:c r="V32" t="str">
        <x:v>V003</x:v>
      </x:c>
      <x:c r="W32" t="n">
        <x:v>3</x:v>
      </x:c>
      <x:c r="X32" s="28" t="n">
        <x:v>412.26</x:v>
      </x:c>
      <x:c r="Y32" s="20" t="n">
        <x:v>0.25</x:v>
      </x:c>
      <x:c r="Z32" s="20" t="n">
        <x:f>IF(Y32&gt;1,Y32/100,Y32)</x:f>
        <x:v>0.25</x:v>
      </x:c>
      <x:c r="AA32" s="28" t="n">
        <x:v>229.89</x:v>
      </x:c>
      <x:c r="AB32" s="28" t="n">
        <x:v>927.59</x:v>
      </x:c>
      <x:c r="AC32" s="28" t="str">
        <x:v>BOB</x:v>
      </x:c>
      <x:c r="AD32" s="28" t="n">
        <x:f>IF(AC32="USD",AB32*'Parametros'!$B$4,AB32)</x:f>
        <x:v>927.59</x:v>
      </x:c>
      <x:c r="AE32" s="28" t="n">
        <x:f>W32*X32*(1-Z32)</x:f>
        <x:v>927.585</x:v>
      </x:c>
      <x:c r="AF32" s="28" t="n">
        <x:f>W32*AA32</x:f>
        <x:v>689.67</x:v>
      </x:c>
      <x:c r="AG32" s="28" t="n">
        <x:f>AE32-AF32</x:f>
        <x:v>237.91500000000008</x:v>
      </x:c>
      <x:c r="AH32" s="20" t="n">
        <x:f>IF(AE32&gt;0,AG32/AE32,"")</x:f>
        <x:v>0.25648862368408293</x:v>
      </x:c>
      <x:c r="AI32" s="28" t="n">
        <x:v>136743.72</x:v>
      </x:c>
      <x:c r="AJ32" s="28"/>
      <x:c r="AK32"/>
      <x:c r="AL32" t="str">
        <x:v>Completado</x:v>
      </x:c>
      <x:c r="AM32" t="str">
        <x:f>IF(W32&lt;0,"Devuelto",AL32)</x:f>
        <x:v>Completado</x:v>
      </x:c>
      <x:c r="AN32" t="str">
        <x:v>Tarjeta</x:v>
      </x:c>
      <x:c r="AO32" s="29" t="str">
        <x:v>Sin observación</x:v>
      </x:c>
      <x:c r="AP32" t="str">
        <x:f>IF(D32="","No","Sí")</x:f>
        <x:v>Sí</x:v>
      </x:c>
    </x:row>
    <x:row r="33">
      <x:c r="A33" t="n">
        <x:v>33</x:v>
      </x:c>
      <x:c r="B33" t="str">
        <x:v>VT0000148</x:v>
      </x:c>
      <x:c r="C33" t="str">
        <x:v>45684</x:v>
      </x:c>
      <x:c r="D33" s="27" t="n">
        <x:v>45684</x:v>
      </x:c>
      <x:c r="E33" t="n">
        <x:f>IF(D33="","",YEAR(D33))</x:f>
        <x:v>2025</x:v>
      </x:c>
      <x:c r="F33" t="n">
        <x:f>IF(D33="","",MONTH(D33))</x:f>
        <x:v>1</x:v>
      </x:c>
      <x:c r="G33" t="str">
        <x:f>IF(D33="","Fecha no disponible",TEXT(D33,"mmmm"))</x:f>
        <x:v>January</x:v>
      </x:c>
      <x:c r="H33" t="str">
        <x:f>IF(D33="","Fecha no disponible",TEXT(D33,"yyyy-mm"))</x:f>
        <x:v>2025-01</x:v>
      </x:c>
      <x:c r="I33" t="str">
        <x:f>IF(D33="","Fecha no disponible","T"&amp;ROUNDUP(MONTH(D33)/3,0))</x:f>
        <x:v>T1</x:v>
      </x:c>
      <x:c r="J33" t="str">
        <x:v>T002</x:v>
      </x:c>
      <x:c r="K33" t="str">
        <x:v>Tienda La Paz 2</x:v>
      </x:c>
      <x:c r="L33" t="str">
        <x:v>Mall</x:v>
      </x:c>
      <x:c r="M33" t="str">
        <x:v>La Paz</x:v>
      </x:c>
      <x:c r="N33" t="str">
        <x:f>IFERROR(VLOOKUP(M33,'Mapeos'!$A$4:$B$30,2,FALSE),M33)</x:f>
        <x:v>La Paz</x:v>
      </x:c>
      <x:c r="O33" t="str">
        <x:v>C00858</x:v>
      </x:c>
      <x:c r="P33" t="str">
        <x:v>Premium</x:v>
      </x:c>
      <x:c r="Q33" t="str">
        <x:v>P0114</x:v>
      </x:c>
      <x:c r="R33" t="str">
        <x:v>Deportes</x:v>
      </x:c>
      <x:c r="S33" t="str">
        <x:v>Marca B</x:v>
      </x:c>
      <x:c r="T33" t="str">
        <x:v>Tienda</x:v>
      </x:c>
      <x:c r="U33" t="str">
        <x:f>IFERROR(VLOOKUP(T33,'Mapeos'!$D$4:$E$25,2,FALSE),T33)</x:f>
        <x:v>Tienda</x:v>
      </x:c>
      <x:c r="V33" t="str">
        <x:v>V003</x:v>
      </x:c>
      <x:c r="W33" t="n">
        <x:v>1</x:v>
      </x:c>
      <x:c r="X33" s="28" t="n">
        <x:v>239.5</x:v>
      </x:c>
      <x:c r="Y33" s="20" t="n">
        <x:v>0.2</x:v>
      </x:c>
      <x:c r="Z33" s="20" t="n">
        <x:f>IF(Y33&gt;1,Y33/100,Y33)</x:f>
        <x:v>0.2</x:v>
      </x:c>
      <x:c r="AA33" s="28" t="n">
        <x:v>158.45</x:v>
      </x:c>
      <x:c r="AB33" s="28" t="n">
        <x:v>191.6</x:v>
      </x:c>
      <x:c r="AC33" s="28" t="str">
        <x:v>BOB</x:v>
      </x:c>
      <x:c r="AD33" s="28" t="n">
        <x:f>IF(AC33="USD",AB33*'Parametros'!$B$4,AB33)</x:f>
        <x:v>191.6</x:v>
      </x:c>
      <x:c r="AE33" s="28" t="n">
        <x:f>W33*X33*(1-Z33)</x:f>
        <x:v>191.60000000000002</x:v>
      </x:c>
      <x:c r="AF33" s="28" t="n">
        <x:f>W33*AA33</x:f>
        <x:v>158.45</x:v>
      </x:c>
      <x:c r="AG33" s="28" t="n">
        <x:f>AE33-AF33</x:f>
        <x:v>33.150000000000034</x:v>
      </x:c>
      <x:c r="AH33" s="20" t="n">
        <x:f>IF(AE33&gt;0,AG33/AE33,"")</x:f>
        <x:v>0.17301670146137804</x:v>
      </x:c>
      <x:c r="AI33" s="28" t="n">
        <x:v>168391.37</x:v>
      </x:c>
      <x:c r="AJ33" s="28"/>
      <x:c r="AK33"/>
      <x:c r="AL33" t="str">
        <x:v>Completado</x:v>
      </x:c>
      <x:c r="AM33" t="str">
        <x:f>IF(W33&lt;0,"Devuelto",AL33)</x:f>
        <x:v>Completado</x:v>
      </x:c>
      <x:c r="AN33" t="str">
        <x:v>Efectivo</x:v>
      </x:c>
      <x:c r="AO33" s="29" t="str">
        <x:v>Sin observación</x:v>
      </x:c>
      <x:c r="AP33" t="str">
        <x:f>IF(D33="","No","Sí")</x:f>
        <x:v>Sí</x:v>
      </x:c>
    </x:row>
    <x:row r="34">
      <x:c r="A34" t="n">
        <x:v>34</x:v>
      </x:c>
      <x:c r="B34" t="str">
        <x:v>VT0000153</x:v>
      </x:c>
      <x:c r="C34" t="str">
        <x:v>45794</x:v>
      </x:c>
      <x:c r="D34" s="27" t="n">
        <x:v>45794</x:v>
      </x:c>
      <x:c r="E34" t="n">
        <x:f>IF(D34="","",YEAR(D34))</x:f>
        <x:v>2025</x:v>
      </x:c>
      <x:c r="F34" t="n">
        <x:f>IF(D34="","",MONTH(D34))</x:f>
        <x:v>5</x:v>
      </x:c>
      <x:c r="G34" t="str">
        <x:f>IF(D34="","Fecha no disponible",TEXT(D34,"mmmm"))</x:f>
        <x:v>May</x:v>
      </x:c>
      <x:c r="H34" t="str">
        <x:f>IF(D34="","Fecha no disponible",TEXT(D34,"yyyy-mm"))</x:f>
        <x:v>2025-05</x:v>
      </x:c>
      <x:c r="I34" t="str">
        <x:f>IF(D34="","Fecha no disponible","T"&amp;ROUNDUP(MONTH(D34)/3,0))</x:f>
        <x:v>T2</x:v>
      </x:c>
      <x:c r="J34" t="str">
        <x:v>T019</x:v>
      </x:c>
      <x:c r="K34" t="str">
        <x:v>Tienda Sucre 3</x:v>
      </x:c>
      <x:c r="L34" t="str">
        <x:v>Centro</x:v>
      </x:c>
      <x:c r="M34" t="str">
        <x:v>Sucre</x:v>
      </x:c>
      <x:c r="N34" t="str">
        <x:f>IFERROR(VLOOKUP(M34,'Mapeos'!$A$4:$B$30,2,FALSE),M34)</x:f>
        <x:v>Sucre</x:v>
      </x:c>
      <x:c r="O34" t="str">
        <x:v>C00700</x:v>
      </x:c>
      <x:c r="P34" t="str">
        <x:v>Frecuente</x:v>
      </x:c>
      <x:c r="Q34" t="str">
        <x:v>P0054</x:v>
      </x:c>
      <x:c r="R34" t="str">
        <x:v>Alimentos</x:v>
      </x:c>
      <x:c r="S34" t="str">
        <x:v>Marca B</x:v>
      </x:c>
      <x:c r="T34" t="str">
        <x:v>E-commerce</x:v>
      </x:c>
      <x:c r="U34" t="str">
        <x:f>IFERROR(VLOOKUP(T34,'Mapeos'!$D$4:$E$25,2,FALSE),T34)</x:f>
        <x:v>E-commerce</x:v>
      </x:c>
      <x:c r="V34" t="str">
        <x:v>V019</x:v>
      </x:c>
      <x:c r="W34" t="n">
        <x:v>1</x:v>
      </x:c>
      <x:c r="X34" s="28" t="n">
        <x:v>32.94</x:v>
      </x:c>
      <x:c r="Y34" s="20" t="n">
        <x:v>0.1</x:v>
      </x:c>
      <x:c r="Z34" s="20" t="n">
        <x:f>IF(Y34&gt;1,Y34/100,Y34)</x:f>
        <x:v>0.1</x:v>
      </x:c>
      <x:c r="AA34" s="28" t="n">
        <x:v>18.5</x:v>
      </x:c>
      <x:c r="AB34" s="28" t="n">
        <x:v>29.65</x:v>
      </x:c>
      <x:c r="AC34" s="28" t="str">
        <x:v>BOB</x:v>
      </x:c>
      <x:c r="AD34" s="28" t="n">
        <x:f>IF(AC34="USD",AB34*'Parametros'!$B$4,AB34)</x:f>
        <x:v>29.65</x:v>
      </x:c>
      <x:c r="AE34" s="28" t="n">
        <x:f>W34*X34*(1-Z34)</x:f>
        <x:v>29.645999999999997</x:v>
      </x:c>
      <x:c r="AF34" s="28" t="n">
        <x:f>W34*AA34</x:f>
        <x:v>18.5</x:v>
      </x:c>
      <x:c r="AG34" s="28" t="n">
        <x:f>AE34-AF34</x:f>
        <x:v>11.145999999999997</x:v>
      </x:c>
      <x:c r="AH34" s="20" t="n">
        <x:f>IF(AE34&gt;0,AG34/AE34,"")</x:f>
        <x:v>0.3759697766983741</x:v>
      </x:c>
      <x:c r="AI34" s="28" t="n">
        <x:v>82474.16</x:v>
      </x:c>
      <x:c r="AJ34" s="28"/>
      <x:c r="AK34"/>
      <x:c r="AL34" t="str">
        <x:v>Completado</x:v>
      </x:c>
      <x:c r="AM34" t="str">
        <x:f>IF(W34&lt;0,"Devuelto",AL34)</x:f>
        <x:v>Completado</x:v>
      </x:c>
      <x:c r="AN34" t="str">
        <x:v>Tarjeta</x:v>
      </x:c>
      <x:c r="AO34" s="29" t="str">
        <x:v>Sin observación</x:v>
      </x:c>
      <x:c r="AP34" t="str">
        <x:f>IF(D34="","No","Sí")</x:f>
        <x:v>Sí</x:v>
      </x:c>
    </x:row>
    <x:row r="35">
      <x:c r="A35" t="n">
        <x:v>35</x:v>
      </x:c>
      <x:c r="B35" t="str">
        <x:v>VT0000158</x:v>
      </x:c>
      <x:c r="C35" t="str">
        <x:v>46169</x:v>
      </x:c>
      <x:c r="D35" s="27" t="n">
        <x:v>46169</x:v>
      </x:c>
      <x:c r="E35" t="n">
        <x:f>IF(D35="","",YEAR(D35))</x:f>
        <x:v>2026</x:v>
      </x:c>
      <x:c r="F35" t="n">
        <x:f>IF(D35="","",MONTH(D35))</x:f>
        <x:v>5</x:v>
      </x:c>
      <x:c r="G35" t="str">
        <x:f>IF(D35="","Fecha no disponible",TEXT(D35,"mmmm"))</x:f>
        <x:v>May</x:v>
      </x:c>
      <x:c r="H35" t="str">
        <x:f>IF(D35="","Fecha no disponible",TEXT(D35,"yyyy-mm"))</x:f>
        <x:v>2026-05</x:v>
      </x:c>
      <x:c r="I35" t="str">
        <x:f>IF(D35="","Fecha no disponible","T"&amp;ROUNDUP(MONTH(D35)/3,0))</x:f>
        <x:v>T2</x:v>
      </x:c>
      <x:c r="J35" t="str">
        <x:v>T007</x:v>
      </x:c>
      <x:c r="K35" t="str">
        <x:v>Tienda Santa Cruz 3</x:v>
      </x:c>
      <x:c r="L35" t="str">
        <x:v>Barrio</x:v>
      </x:c>
      <x:c r="M35" t="str">
        <x:v>Santa Cruz</x:v>
      </x:c>
      <x:c r="N35" t="str">
        <x:f>IFERROR(VLOOKUP(M35,'Mapeos'!$A$4:$B$30,2,FALSE),M35)</x:f>
        <x:v>Santa Cruz</x:v>
      </x:c>
      <x:c r="O35" t="str">
        <x:v>C00192</x:v>
      </x:c>
      <x:c r="P35" t="str">
        <x:v>Masivo</x:v>
      </x:c>
      <x:c r="Q35" t="str">
        <x:v>P0065</x:v>
      </x:c>
      <x:c r="R35" t="str">
        <x:v>Deportes</x:v>
      </x:c>
      <x:c r="S35" t="str">
        <x:v>Marca B</x:v>
      </x:c>
      <x:c r="T35" t="str">
        <x:v>Tienda</x:v>
      </x:c>
      <x:c r="U35" t="str">
        <x:f>IFERROR(VLOOKUP(T35,'Mapeos'!$D$4:$E$25,2,FALSE),T35)</x:f>
        <x:v>Tienda</x:v>
      </x:c>
      <x:c r="V35" t="str">
        <x:v>V013</x:v>
      </x:c>
      <x:c r="W35" t="n">
        <x:v>5</x:v>
      </x:c>
      <x:c r="X35" s="28" t="n">
        <x:v>163.81</x:v>
      </x:c>
      <x:c r="Y35" s="20" t="n">
        <x:v>0.1</x:v>
      </x:c>
      <x:c r="Z35" s="20" t="n">
        <x:f>IF(Y35&gt;1,Y35/100,Y35)</x:f>
        <x:v>0.1</x:v>
      </x:c>
      <x:c r="AA35" s="28" t="n">
        <x:v>108.97</x:v>
      </x:c>
      <x:c r="AB35" s="28" t="n">
        <x:v>737.14</x:v>
      </x:c>
      <x:c r="AC35" s="28" t="str">
        <x:v>BOB</x:v>
      </x:c>
      <x:c r="AD35" s="28" t="n">
        <x:f>IF(AC35="USD",AB35*'Parametros'!$B$4,AB35)</x:f>
        <x:v>737.14</x:v>
      </x:c>
      <x:c r="AE35" s="28" t="n">
        <x:f>W35*X35*(1-Z35)</x:f>
        <x:v>737.145</x:v>
      </x:c>
      <x:c r="AF35" s="28" t="n">
        <x:f>W35*AA35</x:f>
        <x:v>544.85</x:v>
      </x:c>
      <x:c r="AG35" s="28" t="n">
        <x:f>AE35-AF35</x:f>
        <x:v>192.29499999999996</x:v>
      </x:c>
      <x:c r="AH35" s="20" t="n">
        <x:f>IF(AE35&gt;0,AG35/AE35,"")</x:f>
        <x:v>0.260864551750334</x:v>
      </x:c>
      <x:c r="AI35" s="28" t="n">
        <x:v>125016.58</x:v>
      </x:c>
      <x:c r="AJ35" s="28" t="n">
        <x:v>119</x:v>
      </x:c>
      <x:c r="AK35" t="n">
        <x:v>13</x:v>
      </x:c>
      <x:c r="AL35" t="str">
        <x:v>Completado</x:v>
      </x:c>
      <x:c r="AM35" t="str">
        <x:f>IF(W35&lt;0,"Devuelto",AL35)</x:f>
        <x:v>Completado</x:v>
      </x:c>
      <x:c r="AN35" t="str">
        <x:v>Transferencia</x:v>
      </x:c>
      <x:c r="AO35" s="29" t="str">
        <x:v>Sin observación</x:v>
      </x:c>
      <x:c r="AP35" t="str">
        <x:f>IF(D35="","No","Sí")</x:f>
        <x:v>Sí</x:v>
      </x:c>
    </x:row>
    <x:row r="36">
      <x:c r="A36" t="n">
        <x:v>36</x:v>
      </x:c>
      <x:c r="B36" t="str">
        <x:v>VT0000163</x:v>
      </x:c>
      <x:c r="C36" t="str">
        <x:v>45531</x:v>
      </x:c>
      <x:c r="D36" s="27" t="n">
        <x:v>45531</x:v>
      </x:c>
      <x:c r="E36" t="n">
        <x:f>IF(D36="","",YEAR(D36))</x:f>
        <x:v>2024</x:v>
      </x:c>
      <x:c r="F36" t="n">
        <x:f>IF(D36="","",MONTH(D36))</x:f>
        <x:v>8</x:v>
      </x:c>
      <x:c r="G36" t="str">
        <x:f>IF(D36="","Fecha no disponible",TEXT(D36,"mmmm"))</x:f>
        <x:v>August</x:v>
      </x:c>
      <x:c r="H36" t="str">
        <x:f>IF(D36="","Fecha no disponible",TEXT(D36,"yyyy-mm"))</x:f>
        <x:v>2024-08</x:v>
      </x:c>
      <x:c r="I36" t="str">
        <x:f>IF(D36="","Fecha no disponible","T"&amp;ROUNDUP(MONTH(D36)/3,0))</x:f>
        <x:v>T3</x:v>
      </x:c>
      <x:c r="J36" t="str">
        <x:v>T016</x:v>
      </x:c>
      <x:c r="K36" t="str">
        <x:v>Tienda Potosí 4</x:v>
      </x:c>
      <x:c r="L36" t="str">
        <x:v>Centro</x:v>
      </x:c>
      <x:c r="M36" t="str">
        <x:v>Potosí</x:v>
      </x:c>
      <x:c r="N36" t="str">
        <x:f>IFERROR(VLOOKUP(M36,'Mapeos'!$A$4:$B$30,2,FALSE),M36)</x:f>
        <x:v>Potosí</x:v>
      </x:c>
      <x:c r="O36" t="str">
        <x:v>C00864</x:v>
      </x:c>
      <x:c r="P36" t="str">
        <x:v>Premium</x:v>
      </x:c>
      <x:c r="Q36" t="str">
        <x:v>P0003</x:v>
      </x:c>
      <x:c r="R36" t="str">
        <x:v>Hogar</x:v>
      </x:c>
      <x:c r="S36" t="str">
        <x:v>Marca C</x:v>
      </x:c>
      <x:c r="T36" t="str">
        <x:v>WhatsApp</x:v>
      </x:c>
      <x:c r="U36" t="str">
        <x:f>IFERROR(VLOOKUP(T36,'Mapeos'!$D$4:$E$25,2,FALSE),T36)</x:f>
        <x:v>WhatsApp</x:v>
      </x:c>
      <x:c r="V36" t="str">
        <x:v>V019</x:v>
      </x:c>
      <x:c r="W36" t="n">
        <x:v>4</x:v>
      </x:c>
      <x:c r="X36" s="28" t="n">
        <x:v>281.04</x:v>
      </x:c>
      <x:c r="Y36" s="20" t="n">
        <x:v>0</x:v>
      </x:c>
      <x:c r="Z36" s="20" t="n">
        <x:f>IF(Y36&gt;1,Y36/100,Y36)</x:f>
        <x:v>0</x:v>
      </x:c>
      <x:c r="AA36" s="28" t="n">
        <x:v>162.95</x:v>
      </x:c>
      <x:c r="AB36" s="28" t="n">
        <x:v>1124.16</x:v>
      </x:c>
      <x:c r="AC36" s="28" t="str">
        <x:v>BOB</x:v>
      </x:c>
      <x:c r="AD36" s="28" t="n">
        <x:f>IF(AC36="USD",AB36*'Parametros'!$B$4,AB36)</x:f>
        <x:v>1124.16</x:v>
      </x:c>
      <x:c r="AE36" s="28" t="n">
        <x:f>W36*X36*(1-Z36)</x:f>
        <x:v>1124.16</x:v>
      </x:c>
      <x:c r="AF36" s="28" t="n">
        <x:f>W36*AA36</x:f>
        <x:v>651.8</x:v>
      </x:c>
      <x:c r="AG36" s="28" t="n">
        <x:f>AE36-AF36</x:f>
        <x:v>472.3600000000001</x:v>
      </x:c>
      <x:c r="AH36" s="20" t="n">
        <x:f>IF(AE36&gt;0,AG36/AE36,"")</x:f>
        <x:v>0.4201892968972389</x:v>
      </x:c>
      <x:c r="AI36" s="28" t="n">
        <x:v>90997.96</x:v>
      </x:c>
      <x:c r="AJ36" s="28"/>
      <x:c r="AK36"/>
      <x:c r="AL36" t="str">
        <x:v>Completado</x:v>
      </x:c>
      <x:c r="AM36" t="str">
        <x:f>IF(W36&lt;0,"Devuelto",AL36)</x:f>
        <x:v>Completado</x:v>
      </x:c>
      <x:c r="AN36" t="str">
        <x:v>Efectivo</x:v>
      </x:c>
      <x:c r="AO36" s="29" t="str">
        <x:v>Sin observación</x:v>
      </x:c>
      <x:c r="AP36" t="str">
        <x:f>IF(D36="","No","Sí")</x:f>
        <x:v>Sí</x:v>
      </x:c>
    </x:row>
    <x:row r="37">
      <x:c r="A37" t="n">
        <x:v>37</x:v>
      </x:c>
      <x:c r="B37" t="str">
        <x:v>VT0000167</x:v>
      </x:c>
      <x:c r="C37" t="str">
        <x:v>45720</x:v>
      </x:c>
      <x:c r="D37" s="27" t="n">
        <x:v>45720</x:v>
      </x:c>
      <x:c r="E37" t="n">
        <x:f>IF(D37="","",YEAR(D37))</x:f>
        <x:v>2025</x:v>
      </x:c>
      <x:c r="F37" t="n">
        <x:f>IF(D37="","",MONTH(D37))</x:f>
        <x:v>3</x:v>
      </x:c>
      <x:c r="G37" t="str">
        <x:f>IF(D37="","Fecha no disponible",TEXT(D37,"mmmm"))</x:f>
        <x:v>March</x:v>
      </x:c>
      <x:c r="H37" t="str">
        <x:f>IF(D37="","Fecha no disponible",TEXT(D37,"yyyy-mm"))</x:f>
        <x:v>2025-03</x:v>
      </x:c>
      <x:c r="I37" t="str">
        <x:f>IF(D37="","Fecha no disponible","T"&amp;ROUNDUP(MONTH(D37)/3,0))</x:f>
        <x:v>T1</x:v>
      </x:c>
      <x:c r="J37" t="str">
        <x:v>T006</x:v>
      </x:c>
      <x:c r="K37" t="str">
        <x:v>Tienda Santa Cruz 2</x:v>
      </x:c>
      <x:c r="L37" t="str">
        <x:v>Mall</x:v>
      </x:c>
      <x:c r="M37" t="str">
        <x:v>Potosi</x:v>
      </x:c>
      <x:c r="N37" t="str">
        <x:f>IFERROR(VLOOKUP(M37,'Mapeos'!$A$4:$B$30,2,FALSE),M37)</x:f>
        <x:v>Potosí</x:v>
      </x:c>
      <x:c r="O37" t="str">
        <x:v>C01314</x:v>
      </x:c>
      <x:c r="P37" t="str">
        <x:v>Premium</x:v>
      </x:c>
      <x:c r="Q37" t="str">
        <x:v>P0138</x:v>
      </x:c>
      <x:c r="R37" t="str">
        <x:v>Alimentos</x:v>
      </x:c>
      <x:c r="S37" t="str">
        <x:v>Marca D</x:v>
      </x:c>
      <x:c r="T37" t="str">
        <x:v>WhatsApp</x:v>
      </x:c>
      <x:c r="U37" t="str">
        <x:f>IFERROR(VLOOKUP(T37,'Mapeos'!$D$4:$E$25,2,FALSE),T37)</x:f>
        <x:v>WhatsApp</x:v>
      </x:c>
      <x:c r="V37" t="str">
        <x:v>V033</x:v>
      </x:c>
      <x:c r="W37" t="n">
        <x:v>1</x:v>
      </x:c>
      <x:c r="X37" s="28" t="n">
        <x:v>7.95</x:v>
      </x:c>
      <x:c r="Y37" s="20" t="n">
        <x:v>0.25</x:v>
      </x:c>
      <x:c r="Z37" s="20" t="n">
        <x:f>IF(Y37&gt;1,Y37/100,Y37)</x:f>
        <x:v>0.25</x:v>
      </x:c>
      <x:c r="AA37" s="28" t="n">
        <x:v>6.07</x:v>
      </x:c>
      <x:c r="AB37" s="28" t="n">
        <x:v>5.96</x:v>
      </x:c>
      <x:c r="AC37" s="28" t="str">
        <x:v>BOB</x:v>
      </x:c>
      <x:c r="AD37" s="28" t="n">
        <x:f>IF(AC37="USD",AB37*'Parametros'!$B$4,AB37)</x:f>
        <x:v>5.96</x:v>
      </x:c>
      <x:c r="AE37" s="28" t="n">
        <x:f>W37*X37*(1-Z37)</x:f>
        <x:v>5.9625</x:v>
      </x:c>
      <x:c r="AF37" s="28" t="n">
        <x:f>W37*AA37</x:f>
        <x:v>6.07</x:v>
      </x:c>
      <x:c r="AG37" s="28" t="n">
        <x:f>AE37-AF37</x:f>
        <x:v>-0.10749999999999993</x:v>
      </x:c>
      <x:c r="AH37" s="20" t="n">
        <x:f>IF(AE37&gt;0,AG37/AE37,"")</x:f>
        <x:v>-0.01802935010482179</x:v>
      </x:c>
      <x:c r="AI37" s="28" t="n">
        <x:v>94821.51</x:v>
      </x:c>
      <x:c r="AJ37" s="28"/>
      <x:c r="AK37"/>
      <x:c r="AL37" t="str">
        <x:v>Completado</x:v>
      </x:c>
      <x:c r="AM37" t="str">
        <x:f>IF(W37&lt;0,"Devuelto",AL37)</x:f>
        <x:v>Completado</x:v>
      </x:c>
      <x:c r="AN37" t="str">
        <x:v>Tarjeta</x:v>
      </x:c>
      <x:c r="AO37" s="29" t="str">
        <x:v>Región estandarizada</x:v>
      </x:c>
      <x:c r="AP37" t="str">
        <x:f>IF(D37="","No","Sí")</x:f>
        <x:v>Sí</x:v>
      </x:c>
    </x:row>
    <x:row r="38">
      <x:c r="A38" t="n">
        <x:v>38</x:v>
      </x:c>
      <x:c r="B38" t="str">
        <x:v>VT0000172</x:v>
      </x:c>
      <x:c r="C38" t="str">
        <x:v>45573</x:v>
      </x:c>
      <x:c r="D38" s="27" t="n">
        <x:v>45573</x:v>
      </x:c>
      <x:c r="E38" t="n">
        <x:f>IF(D38="","",YEAR(D38))</x:f>
        <x:v>2024</x:v>
      </x:c>
      <x:c r="F38" t="n">
        <x:f>IF(D38="","",MONTH(D38))</x:f>
        <x:v>10</x:v>
      </x:c>
      <x:c r="G38" t="str">
        <x:f>IF(D38="","Fecha no disponible",TEXT(D38,"mmmm"))</x:f>
        <x:v>October</x:v>
      </x:c>
      <x:c r="H38" t="str">
        <x:f>IF(D38="","Fecha no disponible",TEXT(D38,"yyyy-mm"))</x:f>
        <x:v>2024-10</x:v>
      </x:c>
      <x:c r="I38" t="str">
        <x:f>IF(D38="","Fecha no disponible","T"&amp;ROUNDUP(MONTH(D38)/3,0))</x:f>
        <x:v>T4</x:v>
      </x:c>
      <x:c r="J38" t="str">
        <x:v>T015</x:v>
      </x:c>
      <x:c r="K38" t="str">
        <x:v>Tienda Potosí 3</x:v>
      </x:c>
      <x:c r="L38" t="str">
        <x:v>Mall</x:v>
      </x:c>
      <x:c r="M38" t="str">
        <x:v>Potosí</x:v>
      </x:c>
      <x:c r="N38" t="str">
        <x:f>IFERROR(VLOOKUP(M38,'Mapeos'!$A$4:$B$30,2,FALSE),M38)</x:f>
        <x:v>Potosí</x:v>
      </x:c>
      <x:c r="O38" t="str">
        <x:v>C01449</x:v>
      </x:c>
      <x:c r="P38" t="str">
        <x:v>Frecuente</x:v>
      </x:c>
      <x:c r="Q38" t="str">
        <x:v>P0055</x:v>
      </x:c>
      <x:c r="R38" t="str">
        <x:v>Alimentos</x:v>
      </x:c>
      <x:c r="S38" t="str">
        <x:v>Marca C</x:v>
      </x:c>
      <x:c r="T38" t="str">
        <x:v>Tienda</x:v>
      </x:c>
      <x:c r="U38" t="str">
        <x:f>IFERROR(VLOOKUP(T38,'Mapeos'!$D$4:$E$25,2,FALSE),T38)</x:f>
        <x:v>Tienda</x:v>
      </x:c>
      <x:c r="V38" t="str">
        <x:v>V038</x:v>
      </x:c>
      <x:c r="W38" t="n">
        <x:v>1</x:v>
      </x:c>
      <x:c r="X38" s="28" t="n">
        <x:v>37.9</x:v>
      </x:c>
      <x:c r="Y38" s="20" t="n">
        <x:v>0.2</x:v>
      </x:c>
      <x:c r="Z38" s="20" t="n">
        <x:f>IF(Y38&gt;1,Y38/100,Y38)</x:f>
        <x:v>0.2</x:v>
      </x:c>
      <x:c r="AA38" s="28" t="n">
        <x:v>26.99</x:v>
      </x:c>
      <x:c r="AB38" s="28" t="n">
        <x:v>30.32</x:v>
      </x:c>
      <x:c r="AC38" s="28" t="str">
        <x:v>BOB</x:v>
      </x:c>
      <x:c r="AD38" s="28" t="n">
        <x:f>IF(AC38="USD",AB38*'Parametros'!$B$4,AB38)</x:f>
        <x:v>30.32</x:v>
      </x:c>
      <x:c r="AE38" s="28" t="n">
        <x:f>W38*X38*(1-Z38)</x:f>
        <x:v>30.32</x:v>
      </x:c>
      <x:c r="AF38" s="28" t="n">
        <x:f>W38*AA38</x:f>
        <x:v>26.99</x:v>
      </x:c>
      <x:c r="AG38" s="28" t="n">
        <x:f>AE38-AF38</x:f>
        <x:v>3.330000000000002</x:v>
      </x:c>
      <x:c r="AH38" s="20" t="n">
        <x:f>IF(AE38&gt;0,AG38/AE38,"")</x:f>
        <x:v>0.10982849604221642</x:v>
      </x:c>
      <x:c r="AI38" s="28" t="n">
        <x:v>146254.21</x:v>
      </x:c>
      <x:c r="AJ38" s="28" t="n">
        <x:v>191</x:v>
      </x:c>
      <x:c r="AK38" t="n">
        <x:v>18</x:v>
      </x:c>
      <x:c r="AL38" t="str">
        <x:v>Completado</x:v>
      </x:c>
      <x:c r="AM38" t="str">
        <x:f>IF(W38&lt;0,"Devuelto",AL38)</x:f>
        <x:v>Completado</x:v>
      </x:c>
      <x:c r="AN38" t="str">
        <x:v>Efectivo</x:v>
      </x:c>
      <x:c r="AO38" s="29" t="str">
        <x:v>Sin observación</x:v>
      </x:c>
      <x:c r="AP38" t="str">
        <x:f>IF(D38="","No","Sí")</x:f>
        <x:v>Sí</x:v>
      </x:c>
    </x:row>
    <x:row r="39">
      <x:c r="A39" t="n">
        <x:v>39</x:v>
      </x:c>
      <x:c r="B39" t="str">
        <x:v>VT0000177</x:v>
      </x:c>
      <x:c r="C39" t="str">
        <x:v>46078</x:v>
      </x:c>
      <x:c r="D39" s="27" t="n">
        <x:v>46078</x:v>
      </x:c>
      <x:c r="E39" t="n">
        <x:f>IF(D39="","",YEAR(D39))</x:f>
        <x:v>2026</x:v>
      </x:c>
      <x:c r="F39" t="n">
        <x:f>IF(D39="","",MONTH(D39))</x:f>
        <x:v>2</x:v>
      </x:c>
      <x:c r="G39" t="str">
        <x:f>IF(D39="","Fecha no disponible",TEXT(D39,"mmmm"))</x:f>
        <x:v>February</x:v>
      </x:c>
      <x:c r="H39" t="str">
        <x:f>IF(D39="","Fecha no disponible",TEXT(D39,"yyyy-mm"))</x:f>
        <x:v>2026-02</x:v>
      </x:c>
      <x:c r="I39" t="str">
        <x:f>IF(D39="","Fecha no disponible","T"&amp;ROUNDUP(MONTH(D39)/3,0))</x:f>
        <x:v>T1</x:v>
      </x:c>
      <x:c r="J39" t="str">
        <x:v>T016</x:v>
      </x:c>
      <x:c r="K39" t="str">
        <x:v>Tienda Potosí 4</x:v>
      </x:c>
      <x:c r="L39" t="str">
        <x:v>Centro</x:v>
      </x:c>
      <x:c r="M39" t="str">
        <x:v>Potosí</x:v>
      </x:c>
      <x:c r="N39" t="str">
        <x:f>IFERROR(VLOOKUP(M39,'Mapeos'!$A$4:$B$30,2,FALSE),M39)</x:f>
        <x:v>Potosí</x:v>
      </x:c>
      <x:c r="O39" t="str">
        <x:v>C01659</x:v>
      </x:c>
      <x:c r="P39" t="str">
        <x:v>Frecuente</x:v>
      </x:c>
      <x:c r="Q39" t="str">
        <x:v>P0018</x:v>
      </x:c>
      <x:c r="R39" t="str">
        <x:v>Hogar</x:v>
      </x:c>
      <x:c r="S39" t="str">
        <x:v>Marca B</x:v>
      </x:c>
      <x:c r="T39" t="str">
        <x:v>Tienda</x:v>
      </x:c>
      <x:c r="U39" t="str">
        <x:f>IFERROR(VLOOKUP(T39,'Mapeos'!$D$4:$E$25,2,FALSE),T39)</x:f>
        <x:v>Tienda</x:v>
      </x:c>
      <x:c r="V39" t="str">
        <x:v>V034</x:v>
      </x:c>
      <x:c r="W39" t="n">
        <x:v>4</x:v>
      </x:c>
      <x:c r="X39" s="28" t="n">
        <x:v>196.08</x:v>
      </x:c>
      <x:c r="Y39" s="20" t="n">
        <x:v>0.05</x:v>
      </x:c>
      <x:c r="Z39" s="20" t="n">
        <x:f>IF(Y39&gt;1,Y39/100,Y39)</x:f>
        <x:v>0.05</x:v>
      </x:c>
      <x:c r="AA39" s="28" t="n">
        <x:v>100.5</x:v>
      </x:c>
      <x:c r="AB39" s="28" t="n">
        <x:v>745.1</x:v>
      </x:c>
      <x:c r="AC39" s="28" t="str">
        <x:v>BOB</x:v>
      </x:c>
      <x:c r="AD39" s="28" t="n">
        <x:f>IF(AC39="USD",AB39*'Parametros'!$B$4,AB39)</x:f>
        <x:v>745.1</x:v>
      </x:c>
      <x:c r="AE39" s="28" t="n">
        <x:f>W39*X39*(1-Z39)</x:f>
        <x:v>745.104</x:v>
      </x:c>
      <x:c r="AF39" s="28" t="n">
        <x:f>W39*AA39</x:f>
        <x:v>402</x:v>
      </x:c>
      <x:c r="AG39" s="28" t="n">
        <x:f>AE39-AF39</x:f>
        <x:v>343.10400000000004</x:v>
      </x:c>
      <x:c r="AH39" s="20" t="n">
        <x:f>IF(AE39&gt;0,AG39/AE39,"")</x:f>
        <x:v>0.46047800038652326</x:v>
      </x:c>
      <x:c r="AI39" s="28" t="n">
        <x:v>171964.13</x:v>
      </x:c>
      <x:c r="AJ39" s="28" t="n">
        <x:v>127</x:v>
      </x:c>
      <x:c r="AK39" t="n">
        <x:v>23</x:v>
      </x:c>
      <x:c r="AL39" t="str">
        <x:v>Completado</x:v>
      </x:c>
      <x:c r="AM39" t="str">
        <x:f>IF(W39&lt;0,"Devuelto",AL39)</x:f>
        <x:v>Completado</x:v>
      </x:c>
      <x:c r="AN39" t="str">
        <x:v>Transferencia</x:v>
      </x:c>
      <x:c r="AO39" s="29" t="str">
        <x:v>Sin observación</x:v>
      </x:c>
      <x:c r="AP39" t="str">
        <x:f>IF(D39="","No","Sí")</x:f>
        <x:v>Sí</x:v>
      </x:c>
    </x:row>
    <x:row r="40">
      <x:c r="A40" t="n">
        <x:v>40</x:v>
      </x:c>
      <x:c r="B40" t="str">
        <x:v>VT0000182</x:v>
      </x:c>
      <x:c r="C40" t="str">
        <x:v>45629</x:v>
      </x:c>
      <x:c r="D40" s="27" t="n">
        <x:v>45629</x:v>
      </x:c>
      <x:c r="E40" t="n">
        <x:f>IF(D40="","",YEAR(D40))</x:f>
        <x:v>2024</x:v>
      </x:c>
      <x:c r="F40" t="n">
        <x:f>IF(D40="","",MONTH(D40))</x:f>
        <x:v>12</x:v>
      </x:c>
      <x:c r="G40" t="str">
        <x:f>IF(D40="","Fecha no disponible",TEXT(D40,"mmmm"))</x:f>
        <x:v>December</x:v>
      </x:c>
      <x:c r="H40" t="str">
        <x:f>IF(D40="","Fecha no disponible",TEXT(D40,"yyyy-mm"))</x:f>
        <x:v>2024-12</x:v>
      </x:c>
      <x:c r="I40" t="str">
        <x:f>IF(D40="","Fecha no disponible","T"&amp;ROUNDUP(MONTH(D40)/3,0))</x:f>
        <x:v>T4</x:v>
      </x:c>
      <x:c r="J40" t="str">
        <x:v>T001</x:v>
      </x:c>
      <x:c r="K40" t="str">
        <x:v>Tienda La Paz 1</x:v>
      </x:c>
      <x:c r="L40" t="str">
        <x:v>Barrio</x:v>
      </x:c>
      <x:c r="M40" t="str">
        <x:v>La Paz</x:v>
      </x:c>
      <x:c r="N40" t="str">
        <x:f>IFERROR(VLOOKUP(M40,'Mapeos'!$A$4:$B$30,2,FALSE),M40)</x:f>
        <x:v>La Paz</x:v>
      </x:c>
      <x:c r="O40" t="str">
        <x:v>C00083</x:v>
      </x:c>
      <x:c r="P40" t="str">
        <x:v>Premium</x:v>
      </x:c>
      <x:c r="Q40" t="str">
        <x:v>P0139</x:v>
      </x:c>
      <x:c r="R40" t="str">
        <x:v>Hogar</x:v>
      </x:c>
      <x:c r="S40" t="str">
        <x:v>Marca D</x:v>
      </x:c>
      <x:c r="T40" t="str">
        <x:v>Tienda</x:v>
      </x:c>
      <x:c r="U40" t="str">
        <x:f>IFERROR(VLOOKUP(T40,'Mapeos'!$D$4:$E$25,2,FALSE),T40)</x:f>
        <x:v>Tienda</x:v>
      </x:c>
      <x:c r="V40" t="str">
        <x:v>V005</x:v>
      </x:c>
      <x:c r="W40" t="n">
        <x:v>1</x:v>
      </x:c>
      <x:c r="X40" s="28" t="n">
        <x:v>260.04</x:v>
      </x:c>
      <x:c r="Y40" s="20" t="n">
        <x:v>0.2</x:v>
      </x:c>
      <x:c r="Z40" s="20" t="n">
        <x:f>IF(Y40&gt;1,Y40/100,Y40)</x:f>
        <x:v>0.2</x:v>
      </x:c>
      <x:c r="AA40" s="28" t="n">
        <x:v>182.66</x:v>
      </x:c>
      <x:c r="AB40" s="28" t="n">
        <x:v>208.03</x:v>
      </x:c>
      <x:c r="AC40" s="28" t="str">
        <x:v>BOB</x:v>
      </x:c>
      <x:c r="AD40" s="28" t="n">
        <x:f>IF(AC40="USD",AB40*'Parametros'!$B$4,AB40)</x:f>
        <x:v>208.03</x:v>
      </x:c>
      <x:c r="AE40" s="28" t="n">
        <x:f>W40*X40*(1-Z40)</x:f>
        <x:v>208.03200000000004</x:v>
      </x:c>
      <x:c r="AF40" s="28" t="n">
        <x:f>W40*AA40</x:f>
        <x:v>182.66</x:v>
      </x:c>
      <x:c r="AG40" s="28" t="n">
        <x:f>AE40-AF40</x:f>
        <x:v>25.372000000000043</x:v>
      </x:c>
      <x:c r="AH40" s="20" t="n">
        <x:f>IF(AE40&gt;0,AG40/AE40,"")</x:f>
        <x:v>0.12196200584525475</x:v>
      </x:c>
      <x:c r="AI40" s="28" t="n">
        <x:v>138159.07</x:v>
      </x:c>
      <x:c r="AJ40" s="28"/>
      <x:c r="AK40"/>
      <x:c r="AL40" t="str">
        <x:v>Completado</x:v>
      </x:c>
      <x:c r="AM40" t="str">
        <x:f>IF(W40&lt;0,"Devuelto",AL40)</x:f>
        <x:v>Completado</x:v>
      </x:c>
      <x:c r="AN40" t="str">
        <x:v>Efectivo</x:v>
      </x:c>
      <x:c r="AO40" s="29" t="str">
        <x:v>Sin observación</x:v>
      </x:c>
      <x:c r="AP40" t="str">
        <x:f>IF(D40="","No","Sí")</x:f>
        <x:v>Sí</x:v>
      </x:c>
    </x:row>
    <x:row r="41">
      <x:c r="A41" t="n">
        <x:v>41</x:v>
      </x:c>
      <x:c r="B41" t="str">
        <x:v>VT0000186</x:v>
      </x:c>
      <x:c r="C41" t="str">
        <x:v>45674</x:v>
      </x:c>
      <x:c r="D41" s="27" t="n">
        <x:v>45674</x:v>
      </x:c>
      <x:c r="E41" t="n">
        <x:f>IF(D41="","",YEAR(D41))</x:f>
        <x:v>2025</x:v>
      </x:c>
      <x:c r="F41" t="n">
        <x:f>IF(D41="","",MONTH(D41))</x:f>
        <x:v>1</x:v>
      </x:c>
      <x:c r="G41" t="str">
        <x:f>IF(D41="","Fecha no disponible",TEXT(D41,"mmmm"))</x:f>
        <x:v>January</x:v>
      </x:c>
      <x:c r="H41" t="str">
        <x:f>IF(D41="","Fecha no disponible",TEXT(D41,"yyyy-mm"))</x:f>
        <x:v>2025-01</x:v>
      </x:c>
      <x:c r="I41" t="str">
        <x:f>IF(D41="","Fecha no disponible","T"&amp;ROUNDUP(MONTH(D41)/3,0))</x:f>
        <x:v>T1</x:v>
      </x:c>
      <x:c r="J41" t="str">
        <x:v>T001</x:v>
      </x:c>
      <x:c r="K41" t="str">
        <x:v>Tienda La Paz 1</x:v>
      </x:c>
      <x:c r="L41" t="str">
        <x:v>Barrio</x:v>
      </x:c>
      <x:c r="M41" t="str">
        <x:v>La Paz</x:v>
      </x:c>
      <x:c r="N41" t="str">
        <x:f>IFERROR(VLOOKUP(M41,'Mapeos'!$A$4:$B$30,2,FALSE),M41)</x:f>
        <x:v>La Paz</x:v>
      </x:c>
      <x:c r="O41" t="str">
        <x:v>C01506</x:v>
      </x:c>
      <x:c r="P41" t="str">
        <x:v>Premium</x:v>
      </x:c>
      <x:c r="Q41" t="str">
        <x:v>P0106</x:v>
      </x:c>
      <x:c r="R41" t="str">
        <x:v>Hogar</x:v>
      </x:c>
      <x:c r="S41" t="str">
        <x:v>Marca A</x:v>
      </x:c>
      <x:c r="T41" t="str">
        <x:v>Tienda física</x:v>
      </x:c>
      <x:c r="U41" t="str">
        <x:f>IFERROR(VLOOKUP(T41,'Mapeos'!$D$4:$E$25,2,FALSE),T41)</x:f>
        <x:v>Tienda</x:v>
      </x:c>
      <x:c r="V41" t="str">
        <x:v>V014</x:v>
      </x:c>
      <x:c r="W41" t="n">
        <x:v>8</x:v>
      </x:c>
      <x:c r="X41" s="28" t="n">
        <x:v>327.83</x:v>
      </x:c>
      <x:c r="Y41" s="20" t="n">
        <x:v>0.15</x:v>
      </x:c>
      <x:c r="Z41" s="20" t="n">
        <x:f>IF(Y41&gt;1,Y41/100,Y41)</x:f>
        <x:v>0.15</x:v>
      </x:c>
      <x:c r="AA41" s="28" t="n">
        <x:v>185.2</x:v>
      </x:c>
      <x:c r="AB41" s="28" t="n">
        <x:v>2229.24</x:v>
      </x:c>
      <x:c r="AC41" s="28" t="str">
        <x:v>BOB</x:v>
      </x:c>
      <x:c r="AD41" s="28" t="n">
        <x:f>IF(AC41="USD",AB41*'Parametros'!$B$4,AB41)</x:f>
        <x:v>2229.24</x:v>
      </x:c>
      <x:c r="AE41" s="28" t="n">
        <x:f>W41*X41*(1-Z41)</x:f>
        <x:v>2229.2439999999997</x:v>
      </x:c>
      <x:c r="AF41" s="28" t="n">
        <x:f>W41*AA41</x:f>
        <x:v>1481.6</x:v>
      </x:c>
      <x:c r="AG41" s="28" t="n">
        <x:f>AE41-AF41</x:f>
        <x:v>747.6439999999998</x:v>
      </x:c>
      <x:c r="AH41" s="20" t="n">
        <x:f>IF(AE41&gt;0,AG41/AE41,"")</x:f>
        <x:v>0.3353800660672407</x:v>
      </x:c>
      <x:c r="AI41" s="28"/>
      <x:c r="AJ41" s="28"/>
      <x:c r="AK41"/>
      <x:c r="AL41" t="str">
        <x:v>Completado</x:v>
      </x:c>
      <x:c r="AM41" t="str">
        <x:f>IF(W41&lt;0,"Devuelto",AL41)</x:f>
        <x:v>Completado</x:v>
      </x:c>
      <x:c r="AN41" t="str">
        <x:v>Tarjeta</x:v>
      </x:c>
      <x:c r="AO41" s="29" t="str">
        <x:v>Canal estandarizado; Meta original vacía</x:v>
      </x:c>
      <x:c r="AP41" t="str">
        <x:f>IF(D41="","No","Sí")</x:f>
        <x:v>Sí</x:v>
      </x:c>
    </x:row>
    <x:row r="42">
      <x:c r="A42" t="n">
        <x:v>42</x:v>
      </x:c>
      <x:c r="B42" t="str">
        <x:v>VT0000191</x:v>
      </x:c>
      <x:c r="C42" t="str">
        <x:v>45396</x:v>
      </x:c>
      <x:c r="D42" s="27" t="n">
        <x:v>45396</x:v>
      </x:c>
      <x:c r="E42" t="n">
        <x:f>IF(D42="","",YEAR(D42))</x:f>
        <x:v>2024</x:v>
      </x:c>
      <x:c r="F42" t="n">
        <x:f>IF(D42="","",MONTH(D42))</x:f>
        <x:v>4</x:v>
      </x:c>
      <x:c r="G42" t="str">
        <x:f>IF(D42="","Fecha no disponible",TEXT(D42,"mmmm"))</x:f>
        <x:v>April</x:v>
      </x:c>
      <x:c r="H42" t="str">
        <x:f>IF(D42="","Fecha no disponible",TEXT(D42,"yyyy-mm"))</x:f>
        <x:v>2024-04</x:v>
      </x:c>
      <x:c r="I42" t="str">
        <x:f>IF(D42="","Fecha no disponible","T"&amp;ROUNDUP(MONTH(D42)/3,0))</x:f>
        <x:v>T2</x:v>
      </x:c>
      <x:c r="J42" t="str">
        <x:v>T018</x:v>
      </x:c>
      <x:c r="K42" t="str">
        <x:v>Tienda Sucre 2</x:v>
      </x:c>
      <x:c r="L42" t="str">
        <x:v>Mall</x:v>
      </x:c>
      <x:c r="M42" t="str">
        <x:v>Sucre</x:v>
      </x:c>
      <x:c r="N42" t="str">
        <x:f>IFERROR(VLOOKUP(M42,'Mapeos'!$A$4:$B$30,2,FALSE),M42)</x:f>
        <x:v>Sucre</x:v>
      </x:c>
      <x:c r="O42" t="str">
        <x:v>C00493</x:v>
      </x:c>
      <x:c r="P42" t="str">
        <x:v>Masivo</x:v>
      </x:c>
      <x:c r="Q42" t="str">
        <x:v>P0030</x:v>
      </x:c>
      <x:c r="R42" t="str">
        <x:v>Deportes</x:v>
      </x:c>
      <x:c r="S42" t="str">
        <x:v>Marca A</x:v>
      </x:c>
      <x:c r="T42" t="str">
        <x:v>Tienda</x:v>
      </x:c>
      <x:c r="U42" t="str">
        <x:f>IFERROR(VLOOKUP(T42,'Mapeos'!$D$4:$E$25,2,FALSE),T42)</x:f>
        <x:v>Tienda</x:v>
      </x:c>
      <x:c r="V42" t="str">
        <x:v>V033</x:v>
      </x:c>
      <x:c r="W42" t="n">
        <x:v>1</x:v>
      </x:c>
      <x:c r="X42" s="28" t="n">
        <x:v>144.61</x:v>
      </x:c>
      <x:c r="Y42" s="20" t="n">
        <x:v>0.2</x:v>
      </x:c>
      <x:c r="Z42" s="20" t="n">
        <x:f>IF(Y42&gt;1,Y42/100,Y42)</x:f>
        <x:v>0.2</x:v>
      </x:c>
      <x:c r="AA42" s="28" t="n">
        <x:v>103.51</x:v>
      </x:c>
      <x:c r="AB42" s="28" t="n">
        <x:v>115.69</x:v>
      </x:c>
      <x:c r="AC42" s="28" t="str">
        <x:v>BOB</x:v>
      </x:c>
      <x:c r="AD42" s="28" t="n">
        <x:f>IF(AC42="USD",AB42*'Parametros'!$B$4,AB42)</x:f>
        <x:v>115.69</x:v>
      </x:c>
      <x:c r="AE42" s="28" t="n">
        <x:f>W42*X42*(1-Z42)</x:f>
        <x:v>115.68800000000002</x:v>
      </x:c>
      <x:c r="AF42" s="28" t="n">
        <x:f>W42*AA42</x:f>
        <x:v>103.51</x:v>
      </x:c>
      <x:c r="AG42" s="28" t="n">
        <x:f>AE42-AF42</x:f>
        <x:v>12.178000000000011</x:v>
      </x:c>
      <x:c r="AH42" s="20" t="n">
        <x:f>IF(AE42&gt;0,AG42/AE42,"")</x:f>
        <x:v>0.10526588755964326</x:v>
      </x:c>
      <x:c r="AI42" s="28" t="n">
        <x:v>127625.59</x:v>
      </x:c>
      <x:c r="AJ42" s="28"/>
      <x:c r="AK42"/>
      <x:c r="AL42" t="str">
        <x:v>Completado</x:v>
      </x:c>
      <x:c r="AM42" t="str">
        <x:f>IF(W42&lt;0,"Devuelto",AL42)</x:f>
        <x:v>Completado</x:v>
      </x:c>
      <x:c r="AN42" t="str">
        <x:v>Transferencia</x:v>
      </x:c>
      <x:c r="AO42" s="29" t="str">
        <x:v>Sin observación</x:v>
      </x:c>
      <x:c r="AP42" t="str">
        <x:f>IF(D42="","No","Sí")</x:f>
        <x:v>Sí</x:v>
      </x:c>
    </x:row>
    <x:row r="43">
      <x:c r="A43" t="n">
        <x:v>43</x:v>
      </x:c>
      <x:c r="B43" t="str">
        <x:v>VT0000196</x:v>
      </x:c>
      <x:c r="C43" t="str">
        <x:v>45893</x:v>
      </x:c>
      <x:c r="D43" s="27" t="n">
        <x:v>45893</x:v>
      </x:c>
      <x:c r="E43" t="n">
        <x:f>IF(D43="","",YEAR(D43))</x:f>
        <x:v>2025</x:v>
      </x:c>
      <x:c r="F43" t="n">
        <x:f>IF(D43="","",MONTH(D43))</x:f>
        <x:v>8</x:v>
      </x:c>
      <x:c r="G43" t="str">
        <x:f>IF(D43="","Fecha no disponible",TEXT(D43,"mmmm"))</x:f>
        <x:v>August</x:v>
      </x:c>
      <x:c r="H43" t="str">
        <x:f>IF(D43="","Fecha no disponible",TEXT(D43,"yyyy-mm"))</x:f>
        <x:v>2025-08</x:v>
      </x:c>
      <x:c r="I43" t="str">
        <x:f>IF(D43="","Fecha no disponible","T"&amp;ROUNDUP(MONTH(D43)/3,0))</x:f>
        <x:v>T3</x:v>
      </x:c>
      <x:c r="J43" t="str">
        <x:v>T017</x:v>
      </x:c>
      <x:c r="K43" t="str">
        <x:v>Tienda Sucre 1</x:v>
      </x:c>
      <x:c r="L43" t="str">
        <x:v>Centro</x:v>
      </x:c>
      <x:c r="M43" t="str">
        <x:v>Sucre</x:v>
      </x:c>
      <x:c r="N43" t="str">
        <x:f>IFERROR(VLOOKUP(M43,'Mapeos'!$A$4:$B$30,2,FALSE),M43)</x:f>
        <x:v>Sucre</x:v>
      </x:c>
      <x:c r="O43" t="str">
        <x:v>C00380</x:v>
      </x:c>
      <x:c r="P43" t="str">
        <x:v>Frecuente</x:v>
      </x:c>
      <x:c r="Q43" t="str">
        <x:v>P0129</x:v>
      </x:c>
      <x:c r="R43" t="str">
        <x:v>Deportes</x:v>
      </x:c>
      <x:c r="S43" t="str">
        <x:v>Marca D</x:v>
      </x:c>
      <x:c r="T43" t="str">
        <x:v>Tienda</x:v>
      </x:c>
      <x:c r="U43" t="str">
        <x:f>IFERROR(VLOOKUP(T43,'Mapeos'!$D$4:$E$25,2,FALSE),T43)</x:f>
        <x:v>Tienda</x:v>
      </x:c>
      <x:c r="V43" t="str">
        <x:v>V038</x:v>
      </x:c>
      <x:c r="W43" t="n">
        <x:v>4</x:v>
      </x:c>
      <x:c r="X43" s="28" t="n">
        <x:v>204.39</x:v>
      </x:c>
      <x:c r="Y43" s="20" t="n">
        <x:v>0</x:v>
      </x:c>
      <x:c r="Z43" s="20" t="n">
        <x:f>IF(Y43&gt;1,Y43/100,Y43)</x:f>
        <x:v>0</x:v>
      </x:c>
      <x:c r="AA43" s="28" t="n">
        <x:v>120.05</x:v>
      </x:c>
      <x:c r="AB43" s="28" t="n">
        <x:v>817.56</x:v>
      </x:c>
      <x:c r="AC43" s="28" t="str">
        <x:v>BOB</x:v>
      </x:c>
      <x:c r="AD43" s="28" t="n">
        <x:f>IF(AC43="USD",AB43*'Parametros'!$B$4,AB43)</x:f>
        <x:v>817.56</x:v>
      </x:c>
      <x:c r="AE43" s="28" t="n">
        <x:f>W43*X43*(1-Z43)</x:f>
        <x:v>817.56</x:v>
      </x:c>
      <x:c r="AF43" s="28" t="n">
        <x:f>W43*AA43</x:f>
        <x:v>480.2</x:v>
      </x:c>
      <x:c r="AG43" s="28" t="n">
        <x:f>AE43-AF43</x:f>
        <x:v>337.35999999999996</x:v>
      </x:c>
      <x:c r="AH43" s="20" t="n">
        <x:f>IF(AE43&gt;0,AG43/AE43,"")</x:f>
        <x:v>0.4126424971867508</x:v>
      </x:c>
      <x:c r="AI43" s="28" t="n">
        <x:v>182379.05</x:v>
      </x:c>
      <x:c r="AJ43" s="28"/>
      <x:c r="AK43"/>
      <x:c r="AL43" t="str">
        <x:v>Completado</x:v>
      </x:c>
      <x:c r="AM43" t="str">
        <x:f>IF(W43&lt;0,"Devuelto",AL43)</x:f>
        <x:v>Completado</x:v>
      </x:c>
      <x:c r="AN43" t="str">
        <x:v>QR</x:v>
      </x:c>
      <x:c r="AO43" s="29" t="str">
        <x:v>Sin observación</x:v>
      </x:c>
      <x:c r="AP43" t="str">
        <x:f>IF(D43="","No","Sí")</x:f>
        <x:v>Sí</x:v>
      </x:c>
    </x:row>
    <x:row r="44">
      <x:c r="A44" t="n">
        <x:v>44</x:v>
      </x:c>
      <x:c r="B44" t="str">
        <x:v>VT0000201</x:v>
      </x:c>
      <x:c r="C44" t="str">
        <x:v>45530</x:v>
      </x:c>
      <x:c r="D44" s="27" t="n">
        <x:v>45530</x:v>
      </x:c>
      <x:c r="E44" t="n">
        <x:f>IF(D44="","",YEAR(D44))</x:f>
        <x:v>2024</x:v>
      </x:c>
      <x:c r="F44" t="n">
        <x:f>IF(D44="","",MONTH(D44))</x:f>
        <x:v>8</x:v>
      </x:c>
      <x:c r="G44" t="str">
        <x:f>IF(D44="","Fecha no disponible",TEXT(D44,"mmmm"))</x:f>
        <x:v>August</x:v>
      </x:c>
      <x:c r="H44" t="str">
        <x:f>IF(D44="","Fecha no disponible",TEXT(D44,"yyyy-mm"))</x:f>
        <x:v>2024-08</x:v>
      </x:c>
      <x:c r="I44" t="str">
        <x:f>IF(D44="","Fecha no disponible","T"&amp;ROUNDUP(MONTH(D44)/3,0))</x:f>
        <x:v>T3</x:v>
      </x:c>
      <x:c r="J44" t="str">
        <x:v>T018</x:v>
      </x:c>
      <x:c r="K44" t="str">
        <x:v>Tienda Sucre 2</x:v>
      </x:c>
      <x:c r="L44" t="str">
        <x:v>Mall</x:v>
      </x:c>
      <x:c r="M44" t="str">
        <x:v>Sucre</x:v>
      </x:c>
      <x:c r="N44" t="str">
        <x:f>IFERROR(VLOOKUP(M44,'Mapeos'!$A$4:$B$30,2,FALSE),M44)</x:f>
        <x:v>Sucre</x:v>
      </x:c>
      <x:c r="O44" t="str">
        <x:v>C00063</x:v>
      </x:c>
      <x:c r="P44" t="str">
        <x:v>Premium</x:v>
      </x:c>
      <x:c r="Q44" t="str">
        <x:v>P0045</x:v>
      </x:c>
      <x:c r="R44" t="str">
        <x:v>Hogar</x:v>
      </x:c>
      <x:c r="S44" t="str">
        <x:v>Marca D</x:v>
      </x:c>
      <x:c r="T44" t="str">
        <x:v>tienda</x:v>
      </x:c>
      <x:c r="U44" t="str">
        <x:f>IFERROR(VLOOKUP(T44,'Mapeos'!$D$4:$E$25,2,FALSE),T44)</x:f>
        <x:v>Tienda</x:v>
      </x:c>
      <x:c r="V44" t="str">
        <x:v>V014</x:v>
      </x:c>
      <x:c r="W44" t="n">
        <x:v>1</x:v>
      </x:c>
      <x:c r="X44" s="28" t="n">
        <x:v>250.69</x:v>
      </x:c>
      <x:c r="Y44" s="20" t="n">
        <x:v>0</x:v>
      </x:c>
      <x:c r="Z44" s="20" t="n">
        <x:f>IF(Y44&gt;1,Y44/100,Y44)</x:f>
        <x:v>0</x:v>
      </x:c>
      <x:c r="AA44" s="28" t="n">
        <x:v>123.6</x:v>
      </x:c>
      <x:c r="AB44" s="28" t="n">
        <x:v>250.69</x:v>
      </x:c>
      <x:c r="AC44" s="28" t="str">
        <x:v>BOB</x:v>
      </x:c>
      <x:c r="AD44" s="28" t="n">
        <x:f>IF(AC44="USD",AB44*'Parametros'!$B$4,AB44)</x:f>
        <x:v>250.69</x:v>
      </x:c>
      <x:c r="AE44" s="28" t="n">
        <x:f>W44*X44*(1-Z44)</x:f>
        <x:v>250.69</x:v>
      </x:c>
      <x:c r="AF44" s="28" t="n">
        <x:f>W44*AA44</x:f>
        <x:v>123.6</x:v>
      </x:c>
      <x:c r="AG44" s="28" t="n">
        <x:f>AE44-AF44</x:f>
        <x:v>127.09</x:v>
      </x:c>
      <x:c r="AH44" s="20" t="n">
        <x:f>IF(AE44&gt;0,AG44/AE44,"")</x:f>
        <x:v>0.5069607882245004</x:v>
      </x:c>
      <x:c r="AI44" s="28" t="n">
        <x:v>171916.69</x:v>
      </x:c>
      <x:c r="AJ44" s="28"/>
      <x:c r="AK44"/>
      <x:c r="AL44" t="str">
        <x:v>Completado</x:v>
      </x:c>
      <x:c r="AM44" t="str">
        <x:f>IF(W44&lt;0,"Devuelto",AL44)</x:f>
        <x:v>Completado</x:v>
      </x:c>
      <x:c r="AN44" t="str">
        <x:v>Efectivo</x:v>
      </x:c>
      <x:c r="AO44" s="29" t="str">
        <x:v>Canal estandarizado</x:v>
      </x:c>
      <x:c r="AP44" t="str">
        <x:f>IF(D44="","No","Sí")</x:f>
        <x:v>Sí</x:v>
      </x:c>
    </x:row>
    <x:row r="45">
      <x:c r="A45" t="n">
        <x:v>45</x:v>
      </x:c>
      <x:c r="B45" t="str">
        <x:v>VT0000205</x:v>
      </x:c>
      <x:c r="C45" t="str">
        <x:v>45465</x:v>
      </x:c>
      <x:c r="D45" s="27" t="n">
        <x:v>45465</x:v>
      </x:c>
      <x:c r="E45" t="n">
        <x:f>IF(D45="","",YEAR(D45))</x:f>
        <x:v>2024</x:v>
      </x:c>
      <x:c r="F45" t="n">
        <x:f>IF(D45="","",MONTH(D45))</x:f>
        <x:v>6</x:v>
      </x:c>
      <x:c r="G45" t="str">
        <x:f>IF(D45="","Fecha no disponible",TEXT(D45,"mmmm"))</x:f>
        <x:v>June</x:v>
      </x:c>
      <x:c r="H45" t="str">
        <x:f>IF(D45="","Fecha no disponible",TEXT(D45,"yyyy-mm"))</x:f>
        <x:v>2024-06</x:v>
      </x:c>
      <x:c r="I45" t="str">
        <x:f>IF(D45="","Fecha no disponible","T"&amp;ROUNDUP(MONTH(D45)/3,0))</x:f>
        <x:v>T2</x:v>
      </x:c>
      <x:c r="J45" t="str">
        <x:v>T013</x:v>
      </x:c>
      <x:c r="K45" t="str">
        <x:v>Tienda Potosí 1</x:v>
      </x:c>
      <x:c r="L45" t="str">
        <x:v>Centro</x:v>
      </x:c>
      <x:c r="M45" t="str">
        <x:v>Potosí</x:v>
      </x:c>
      <x:c r="N45" t="str">
        <x:f>IFERROR(VLOOKUP(M45,'Mapeos'!$A$4:$B$30,2,FALSE),M45)</x:f>
        <x:v>Potosí</x:v>
      </x:c>
      <x:c r="O45" t="str">
        <x:v>C00569</x:v>
      </x:c>
      <x:c r="P45" t="str">
        <x:v>Empresa</x:v>
      </x:c>
      <x:c r="Q45" t="str">
        <x:v>P0035</x:v>
      </x:c>
      <x:c r="R45" t="str">
        <x:v>Cuidado Personal</x:v>
      </x:c>
      <x:c r="S45" t="str">
        <x:v>Marca A</x:v>
      </x:c>
      <x:c r="T45" t="str">
        <x:v>Tienda</x:v>
      </x:c>
      <x:c r="U45" t="str">
        <x:f>IFERROR(VLOOKUP(T45,'Mapeos'!$D$4:$E$25,2,FALSE),T45)</x:f>
        <x:v>Tienda</x:v>
      </x:c>
      <x:c r="V45" t="str">
        <x:v>V037</x:v>
      </x:c>
      <x:c r="W45" t="n">
        <x:v>-2</x:v>
      </x:c>
      <x:c r="X45" s="28" t="n">
        <x:v>87.06</x:v>
      </x:c>
      <x:c r="Y45" s="20" t="n">
        <x:v>0.15</x:v>
      </x:c>
      <x:c r="Z45" s="20" t="n">
        <x:f>IF(Y45&gt;1,Y45/100,Y45)</x:f>
        <x:v>0.15</x:v>
      </x:c>
      <x:c r="AA45" s="28" t="n">
        <x:v>62.62</x:v>
      </x:c>
      <x:c r="AB45" s="28" t="n">
        <x:v>-148</x:v>
      </x:c>
      <x:c r="AC45" s="28" t="str">
        <x:v>BOB</x:v>
      </x:c>
      <x:c r="AD45" s="28" t="n">
        <x:f>IF(AC45="USD",AB45*'Parametros'!$B$4,AB45)</x:f>
        <x:v>-148</x:v>
      </x:c>
      <x:c r="AE45" s="28" t="n">
        <x:f>W45*X45*(1-Z45)</x:f>
        <x:v>-148.002</x:v>
      </x:c>
      <x:c r="AF45" s="28" t="n">
        <x:f>W45*AA45</x:f>
        <x:v>-125.24</x:v>
      </x:c>
      <x:c r="AG45" s="28" t="n">
        <x:f>AE45-AF45</x:f>
        <x:v>-22.762000000000015</x:v>
      </x:c>
      <x:c r="AH45" s="20" t="str">
        <x:f>IF(AE45&gt;0,AG45/AE45,"")</x:f>
      </x:c>
      <x:c r="AI45" s="28" t="n">
        <x:v>201185.26</x:v>
      </x:c>
      <x:c r="AJ45" s="28"/>
      <x:c r="AK45"/>
      <x:c r="AL45" t="str">
        <x:v>Devuelto</x:v>
      </x:c>
      <x:c r="AM45" t="str">
        <x:f>IF(W45&lt;0,"Devuelto",AL45)</x:f>
        <x:v>Devuelto</x:v>
      </x:c>
      <x:c r="AN45" t="str">
        <x:v>QR</x:v>
      </x:c>
      <x:c r="AO45" s="29" t="str">
        <x:v>Sin observación</x:v>
      </x:c>
      <x:c r="AP45" t="str">
        <x:f>IF(D45="","No","Sí")</x:f>
        <x:v>Sí</x:v>
      </x:c>
    </x:row>
    <x:row r="46">
      <x:c r="A46" t="n">
        <x:v>46</x:v>
      </x:c>
      <x:c r="B46" t="str">
        <x:v>VT0000210</x:v>
      </x:c>
      <x:c r="C46" t="str">
        <x:v>45361</x:v>
      </x:c>
      <x:c r="D46" s="27" t="n">
        <x:v>45361</x:v>
      </x:c>
      <x:c r="E46" t="n">
        <x:f>IF(D46="","",YEAR(D46))</x:f>
        <x:v>2024</x:v>
      </x:c>
      <x:c r="F46" t="n">
        <x:f>IF(D46="","",MONTH(D46))</x:f>
        <x:v>3</x:v>
      </x:c>
      <x:c r="G46" t="str">
        <x:f>IF(D46="","Fecha no disponible",TEXT(D46,"mmmm"))</x:f>
        <x:v>March</x:v>
      </x:c>
      <x:c r="H46" t="str">
        <x:f>IF(D46="","Fecha no disponible",TEXT(D46,"yyyy-mm"))</x:f>
        <x:v>2024-03</x:v>
      </x:c>
      <x:c r="I46" t="str">
        <x:f>IF(D46="","Fecha no disponible","T"&amp;ROUNDUP(MONTH(D46)/3,0))</x:f>
        <x:v>T1</x:v>
      </x:c>
      <x:c r="J46" t="str">
        <x:v>T009</x:v>
      </x:c>
      <x:c r="K46" t="str">
        <x:v>Tienda Cochabamba 1</x:v>
      </x:c>
      <x:c r="L46" t="str">
        <x:v>Mall</x:v>
      </x:c>
      <x:c r="M46" t="str">
        <x:v>Cochabamba</x:v>
      </x:c>
      <x:c r="N46" t="str">
        <x:f>IFERROR(VLOOKUP(M46,'Mapeos'!$A$4:$B$30,2,FALSE),M46)</x:f>
        <x:v>Cochabamba</x:v>
      </x:c>
      <x:c r="O46" t="str">
        <x:v>C00451</x:v>
      </x:c>
      <x:c r="P46" t="str">
        <x:v>Masivo</x:v>
      </x:c>
      <x:c r="Q46" t="str">
        <x:v>P0082</x:v>
      </x:c>
      <x:c r="R46" t="str">
        <x:v>Hogar</x:v>
      </x:c>
      <x:c r="S46" t="str">
        <x:v>Marca C</x:v>
      </x:c>
      <x:c r="T46" t="str">
        <x:v>Tienda</x:v>
      </x:c>
      <x:c r="U46" t="str">
        <x:f>IFERROR(VLOOKUP(T46,'Mapeos'!$D$4:$E$25,2,FALSE),T46)</x:f>
        <x:v>Tienda</x:v>
      </x:c>
      <x:c r="V46" t="str">
        <x:v>V011</x:v>
      </x:c>
      <x:c r="W46" t="n">
        <x:v>1</x:v>
      </x:c>
      <x:c r="X46" s="28" t="n">
        <x:v>169.62</x:v>
      </x:c>
      <x:c r="Y46" s="20" t="n">
        <x:v>0.05</x:v>
      </x:c>
      <x:c r="Z46" s="20" t="n">
        <x:f>IF(Y46&gt;1,Y46/100,Y46)</x:f>
        <x:v>0.05</x:v>
      </x:c>
      <x:c r="AA46" s="28" t="n">
        <x:v>98.63</x:v>
      </x:c>
      <x:c r="AB46" s="28" t="n">
        <x:v>161.14</x:v>
      </x:c>
      <x:c r="AC46" s="28" t="str">
        <x:v>BOB</x:v>
      </x:c>
      <x:c r="AD46" s="28" t="n">
        <x:f>IF(AC46="USD",AB46*'Parametros'!$B$4,AB46)</x:f>
        <x:v>161.14</x:v>
      </x:c>
      <x:c r="AE46" s="28" t="n">
        <x:f>W46*X46*(1-Z46)</x:f>
        <x:v>161.139</x:v>
      </x:c>
      <x:c r="AF46" s="28" t="n">
        <x:f>W46*AA46</x:f>
        <x:v>98.63</x:v>
      </x:c>
      <x:c r="AG46" s="28" t="n">
        <x:f>AE46-AF46</x:f>
        <x:v>62.509000000000015</x:v>
      </x:c>
      <x:c r="AH46" s="20" t="n">
        <x:f>IF(AE46&gt;0,AG46/AE46,"")</x:f>
        <x:v>0.38791974630598436</x:v>
      </x:c>
      <x:c r="AI46" s="28" t="n">
        <x:v>141279.41</x:v>
      </x:c>
      <x:c r="AJ46" s="28"/>
      <x:c r="AK46"/>
      <x:c r="AL46" t="str">
        <x:v>Completado</x:v>
      </x:c>
      <x:c r="AM46" t="str">
        <x:f>IF(W46&lt;0,"Devuelto",AL46)</x:f>
        <x:v>Completado</x:v>
      </x:c>
      <x:c r="AN46" t="str">
        <x:v>QR</x:v>
      </x:c>
      <x:c r="AO46" s="29" t="str">
        <x:v>Sin observación</x:v>
      </x:c>
      <x:c r="AP46" t="str">
        <x:f>IF(D46="","No","Sí")</x:f>
        <x:v>Sí</x:v>
      </x:c>
    </x:row>
    <x:row r="47">
      <x:c r="A47" t="n">
        <x:v>47</x:v>
      </x:c>
      <x:c r="B47" t="str">
        <x:v>VT0000215</x:v>
      </x:c>
      <x:c r="C47" t="str">
        <x:v>45404</x:v>
      </x:c>
      <x:c r="D47" s="27" t="n">
        <x:v>45404</x:v>
      </x:c>
      <x:c r="E47" t="n">
        <x:f>IF(D47="","",YEAR(D47))</x:f>
        <x:v>2024</x:v>
      </x:c>
      <x:c r="F47" t="n">
        <x:f>IF(D47="","",MONTH(D47))</x:f>
        <x:v>4</x:v>
      </x:c>
      <x:c r="G47" t="str">
        <x:f>IF(D47="","Fecha no disponible",TEXT(D47,"mmmm"))</x:f>
        <x:v>April</x:v>
      </x:c>
      <x:c r="H47" t="str">
        <x:f>IF(D47="","Fecha no disponible",TEXT(D47,"yyyy-mm"))</x:f>
        <x:v>2024-04</x:v>
      </x:c>
      <x:c r="I47" t="str">
        <x:f>IF(D47="","Fecha no disponible","T"&amp;ROUNDUP(MONTH(D47)/3,0))</x:f>
        <x:v>T2</x:v>
      </x:c>
      <x:c r="J47" t="str">
        <x:v>T019</x:v>
      </x:c>
      <x:c r="K47" t="str">
        <x:v>Tienda Sucre 3</x:v>
      </x:c>
      <x:c r="L47" t="str">
        <x:v>Centro</x:v>
      </x:c>
      <x:c r="M47" t="str">
        <x:v>Sucre</x:v>
      </x:c>
      <x:c r="N47" t="str">
        <x:f>IFERROR(VLOOKUP(M47,'Mapeos'!$A$4:$B$30,2,FALSE),M47)</x:f>
        <x:v>Sucre</x:v>
      </x:c>
      <x:c r="O47" t="str">
        <x:v>C00859</x:v>
      </x:c>
      <x:c r="P47" t="str">
        <x:v>Empresa</x:v>
      </x:c>
      <x:c r="Q47" t="str">
        <x:v>P0118</x:v>
      </x:c>
      <x:c r="R47" t="str">
        <x:v>Electrónica</x:v>
      </x:c>
      <x:c r="S47" t="str">
        <x:v>Marca A</x:v>
      </x:c>
      <x:c r="T47" t="str">
        <x:v>Marketplace</x:v>
      </x:c>
      <x:c r="U47" t="str">
        <x:f>IFERROR(VLOOKUP(T47,'Mapeos'!$D$4:$E$25,2,FALSE),T47)</x:f>
        <x:v>Marketplace</x:v>
      </x:c>
      <x:c r="V47" t="str">
        <x:v>V008</x:v>
      </x:c>
      <x:c r="W47" t="n">
        <x:v>1</x:v>
      </x:c>
      <x:c r="X47" s="28" t="n">
        <x:v>153.28</x:v>
      </x:c>
      <x:c r="Y47" s="20" t="n">
        <x:v>0.05</x:v>
      </x:c>
      <x:c r="Z47" s="20" t="n">
        <x:f>IF(Y47&gt;1,Y47/100,Y47)</x:f>
        <x:v>0.05</x:v>
      </x:c>
      <x:c r="AA47" s="28" t="n">
        <x:v>75.13</x:v>
      </x:c>
      <x:c r="AB47" s="28" t="n">
        <x:v>145.62</x:v>
      </x:c>
      <x:c r="AC47" s="28" t="str">
        <x:v>BOB</x:v>
      </x:c>
      <x:c r="AD47" s="28" t="n">
        <x:f>IF(AC47="USD",AB47*'Parametros'!$B$4,AB47)</x:f>
        <x:v>145.62</x:v>
      </x:c>
      <x:c r="AE47" s="28" t="n">
        <x:f>W47*X47*(1-Z47)</x:f>
        <x:v>145.61599999999999</x:v>
      </x:c>
      <x:c r="AF47" s="28" t="n">
        <x:f>W47*AA47</x:f>
        <x:v>75.13</x:v>
      </x:c>
      <x:c r="AG47" s="28" t="n">
        <x:f>AE47-AF47</x:f>
        <x:v>70.48599999999999</x:v>
      </x:c>
      <x:c r="AH47" s="20" t="n">
        <x:f>IF(AE47&gt;0,AG47/AE47,"")</x:f>
        <x:v>0.4840539501153719</x:v>
      </x:c>
      <x:c r="AI47" s="28" t="n">
        <x:v>75271.08</x:v>
      </x:c>
      <x:c r="AJ47" s="28"/>
      <x:c r="AK47"/>
      <x:c r="AL47" t="str">
        <x:v>Completado</x:v>
      </x:c>
      <x:c r="AM47" t="str">
        <x:f>IF(W47&lt;0,"Devuelto",AL47)</x:f>
        <x:v>Completado</x:v>
      </x:c>
      <x:c r="AN47" t="str">
        <x:v>QR</x:v>
      </x:c>
      <x:c r="AO47" s="29" t="str">
        <x:v>Sin observación</x:v>
      </x:c>
      <x:c r="AP47" t="str">
        <x:f>IF(D47="","No","Sí")</x:f>
        <x:v>Sí</x:v>
      </x:c>
    </x:row>
    <x:row r="48">
      <x:c r="A48" t="n">
        <x:v>48</x:v>
      </x:c>
      <x:c r="B48" t="str">
        <x:v>VT0000220</x:v>
      </x:c>
      <x:c r="C48" t="str">
        <x:v>45675</x:v>
      </x:c>
      <x:c r="D48" s="27" t="n">
        <x:v>45675</x:v>
      </x:c>
      <x:c r="E48" t="n">
        <x:f>IF(D48="","",YEAR(D48))</x:f>
        <x:v>2025</x:v>
      </x:c>
      <x:c r="F48" t="n">
        <x:f>IF(D48="","",MONTH(D48))</x:f>
        <x:v>1</x:v>
      </x:c>
      <x:c r="G48" t="str">
        <x:f>IF(D48="","Fecha no disponible",TEXT(D48,"mmmm"))</x:f>
        <x:v>January</x:v>
      </x:c>
      <x:c r="H48" t="str">
        <x:f>IF(D48="","Fecha no disponible",TEXT(D48,"yyyy-mm"))</x:f>
        <x:v>2025-01</x:v>
      </x:c>
      <x:c r="I48" t="str">
        <x:f>IF(D48="","Fecha no disponible","T"&amp;ROUNDUP(MONTH(D48)/3,0))</x:f>
        <x:v>T1</x:v>
      </x:c>
      <x:c r="J48" t="str">
        <x:v>T016</x:v>
      </x:c>
      <x:c r="K48" t="str">
        <x:v>Tienda Potosí 4</x:v>
      </x:c>
      <x:c r="L48" t="str">
        <x:v>Centro</x:v>
      </x:c>
      <x:c r="M48" t="str">
        <x:v>Potosí</x:v>
      </x:c>
      <x:c r="N48" t="str">
        <x:f>IFERROR(VLOOKUP(M48,'Mapeos'!$A$4:$B$30,2,FALSE),M48)</x:f>
        <x:v>Potosí</x:v>
      </x:c>
      <x:c r="O48" t="str">
        <x:v>C00900</x:v>
      </x:c>
      <x:c r="P48" t="str">
        <x:v>Frecuente</x:v>
      </x:c>
      <x:c r="Q48" t="str">
        <x:v>P0037</x:v>
      </x:c>
      <x:c r="R48" t="str">
        <x:v>Alimentos</x:v>
      </x:c>
      <x:c r="S48" t="str">
        <x:v>Marca B</x:v>
      </x:c>
      <x:c r="T48" t="str">
        <x:v>Tienda</x:v>
      </x:c>
      <x:c r="U48" t="str">
        <x:f>IFERROR(VLOOKUP(T48,'Mapeos'!$D$4:$E$25,2,FALSE),T48)</x:f>
        <x:v>Tienda</x:v>
      </x:c>
      <x:c r="V48" t="str">
        <x:v>V014</x:v>
      </x:c>
      <x:c r="W48" t="n">
        <x:v>1</x:v>
      </x:c>
      <x:c r="X48" s="28" t="n">
        <x:v>61.1</x:v>
      </x:c>
      <x:c r="Y48" s="20" t="n">
        <x:v>0.1</x:v>
      </x:c>
      <x:c r="Z48" s="20" t="n">
        <x:f>IF(Y48&gt;1,Y48/100,Y48)</x:f>
        <x:v>0.1</x:v>
      </x:c>
      <x:c r="AA48" s="28" t="n">
        <x:v>43.63</x:v>
      </x:c>
      <x:c r="AB48" s="28" t="n">
        <x:v>54.99</x:v>
      </x:c>
      <x:c r="AC48" s="28" t="str">
        <x:v>BOB</x:v>
      </x:c>
      <x:c r="AD48" s="28" t="n">
        <x:f>IF(AC48="USD",AB48*'Parametros'!$B$4,AB48)</x:f>
        <x:v>54.99</x:v>
      </x:c>
      <x:c r="AE48" s="28" t="n">
        <x:f>W48*X48*(1-Z48)</x:f>
        <x:v>54.99</x:v>
      </x:c>
      <x:c r="AF48" s="28" t="n">
        <x:f>W48*AA48</x:f>
        <x:v>43.63</x:v>
      </x:c>
      <x:c r="AG48" s="28" t="n">
        <x:f>AE48-AF48</x:f>
        <x:v>11.36</x:v>
      </x:c>
      <x:c r="AH48" s="20" t="n">
        <x:f>IF(AE48&gt;0,AG48/AE48,"")</x:f>
        <x:v>0.20658301509365337</x:v>
      </x:c>
      <x:c r="AI48" s="28" t="n">
        <x:v>178667.19</x:v>
      </x:c>
      <x:c r="AJ48" s="28"/>
      <x:c r="AK48"/>
      <x:c r="AL48" t="str">
        <x:v>Completado</x:v>
      </x:c>
      <x:c r="AM48" t="str">
        <x:f>IF(W48&lt;0,"Devuelto",AL48)</x:f>
        <x:v>Completado</x:v>
      </x:c>
      <x:c r="AN48" t="str">
        <x:v>Tarjeta</x:v>
      </x:c>
      <x:c r="AO48" s="29" t="str">
        <x:v>Sin observación</x:v>
      </x:c>
      <x:c r="AP48" t="str">
        <x:f>IF(D48="","No","Sí")</x:f>
        <x:v>Sí</x:v>
      </x:c>
    </x:row>
    <x:row r="49">
      <x:c r="A49" t="n">
        <x:v>49</x:v>
      </x:c>
      <x:c r="B49" t="str">
        <x:v>VT0000224</x:v>
      </x:c>
      <x:c r="C49" t="str">
        <x:v>45938</x:v>
      </x:c>
      <x:c r="D49" s="27" t="n">
        <x:v>45938</x:v>
      </x:c>
      <x:c r="E49" t="n">
        <x:f>IF(D49="","",YEAR(D49))</x:f>
        <x:v>2025</x:v>
      </x:c>
      <x:c r="F49" t="n">
        <x:f>IF(D49="","",MONTH(D49))</x:f>
        <x:v>10</x:v>
      </x:c>
      <x:c r="G49" t="str">
        <x:f>IF(D49="","Fecha no disponible",TEXT(D49,"mmmm"))</x:f>
        <x:v>October</x:v>
      </x:c>
      <x:c r="H49" t="str">
        <x:f>IF(D49="","Fecha no disponible",TEXT(D49,"yyyy-mm"))</x:f>
        <x:v>2025-10</x:v>
      </x:c>
      <x:c r="I49" t="str">
        <x:f>IF(D49="","Fecha no disponible","T"&amp;ROUNDUP(MONTH(D49)/3,0))</x:f>
        <x:v>T4</x:v>
      </x:c>
      <x:c r="J49" t="str">
        <x:v>T018</x:v>
      </x:c>
      <x:c r="K49" t="str">
        <x:v>Tienda Sucre 2</x:v>
      </x:c>
      <x:c r="L49" t="str">
        <x:v>Mall</x:v>
      </x:c>
      <x:c r="M49" t="str">
        <x:v>Sucre</x:v>
      </x:c>
      <x:c r="N49" t="str">
        <x:f>IFERROR(VLOOKUP(M49,'Mapeos'!$A$4:$B$30,2,FALSE),M49)</x:f>
        <x:v>Sucre</x:v>
      </x:c>
      <x:c r="O49" t="str">
        <x:v>C01263</x:v>
      </x:c>
      <x:c r="P49" t="str">
        <x:v>Frecuente</x:v>
      </x:c>
      <x:c r="Q49" t="str">
        <x:v>P0015</x:v>
      </x:c>
      <x:c r="R49" t="str">
        <x:v>Alimentos</x:v>
      </x:c>
      <x:c r="S49" t="str">
        <x:v>Marca C</x:v>
      </x:c>
      <x:c r="T49" t="str">
        <x:v>Tienda</x:v>
      </x:c>
      <x:c r="U49" t="str">
        <x:f>IFERROR(VLOOKUP(T49,'Mapeos'!$D$4:$E$25,2,FALSE),T49)</x:f>
        <x:v>Tienda</x:v>
      </x:c>
      <x:c r="V49" t="str">
        <x:v>V023</x:v>
      </x:c>
      <x:c r="W49" t="n">
        <x:v>3</x:v>
      </x:c>
      <x:c r="X49" s="28" t="n">
        <x:v>46.07</x:v>
      </x:c>
      <x:c r="Y49" s="20" t="n">
        <x:v>0</x:v>
      </x:c>
      <x:c r="Z49" s="20" t="n">
        <x:f>IF(Y49&gt;1,Y49/100,Y49)</x:f>
        <x:v>0</x:v>
      </x:c>
      <x:c r="AA49" s="28" t="n">
        <x:v>33.71</x:v>
      </x:c>
      <x:c r="AB49" s="28" t="n">
        <x:v>138.21</x:v>
      </x:c>
      <x:c r="AC49" s="28" t="str">
        <x:v>BOB</x:v>
      </x:c>
      <x:c r="AD49" s="28" t="n">
        <x:f>IF(AC49="USD",AB49*'Parametros'!$B$4,AB49)</x:f>
        <x:v>138.21</x:v>
      </x:c>
      <x:c r="AE49" s="28" t="n">
        <x:f>W49*X49*(1-Z49)</x:f>
        <x:v>138.21</x:v>
      </x:c>
      <x:c r="AF49" s="28" t="n">
        <x:f>W49*AA49</x:f>
        <x:v>101.13</x:v>
      </x:c>
      <x:c r="AG49" s="28" t="n">
        <x:f>AE49-AF49</x:f>
        <x:v>37.08000000000001</x:v>
      </x:c>
      <x:c r="AH49" s="20" t="n">
        <x:f>IF(AE49&gt;0,AG49/AE49,"")</x:f>
        <x:v>0.2682873887562406</x:v>
      </x:c>
      <x:c r="AI49" s="28" t="n">
        <x:v>161606.01</x:v>
      </x:c>
      <x:c r="AJ49" s="28"/>
      <x:c r="AK49"/>
      <x:c r="AL49" t="str">
        <x:v>Completado</x:v>
      </x:c>
      <x:c r="AM49" t="str">
        <x:f>IF(W49&lt;0,"Devuelto",AL49)</x:f>
        <x:v>Completado</x:v>
      </x:c>
      <x:c r="AN49" t="str">
        <x:v>Tarjeta</x:v>
      </x:c>
      <x:c r="AO49" s="29" t="str">
        <x:v>Sin observación</x:v>
      </x:c>
      <x:c r="AP49" t="str">
        <x:f>IF(D49="","No","Sí")</x:f>
        <x:v>Sí</x:v>
      </x:c>
    </x:row>
    <x:row r="50">
      <x:c r="A50" t="n">
        <x:v>50</x:v>
      </x:c>
      <x:c r="B50" t="str">
        <x:v>VT0000229</x:v>
      </x:c>
      <x:c r="C50" t="str">
        <x:v>46122</x:v>
      </x:c>
      <x:c r="D50" s="27" t="n">
        <x:v>46122</x:v>
      </x:c>
      <x:c r="E50" t="n">
        <x:f>IF(D50="","",YEAR(D50))</x:f>
        <x:v>2026</x:v>
      </x:c>
      <x:c r="F50" t="n">
        <x:f>IF(D50="","",MONTH(D50))</x:f>
        <x:v>4</x:v>
      </x:c>
      <x:c r="G50" t="str">
        <x:f>IF(D50="","Fecha no disponible",TEXT(D50,"mmmm"))</x:f>
        <x:v>April</x:v>
      </x:c>
      <x:c r="H50" t="str">
        <x:f>IF(D50="","Fecha no disponible",TEXT(D50,"yyyy-mm"))</x:f>
        <x:v>2026-04</x:v>
      </x:c>
      <x:c r="I50" t="str">
        <x:f>IF(D50="","Fecha no disponible","T"&amp;ROUNDUP(MONTH(D50)/3,0))</x:f>
        <x:v>T2</x:v>
      </x:c>
      <x:c r="J50" t="str">
        <x:v>T015</x:v>
      </x:c>
      <x:c r="K50" t="str">
        <x:v>Tienda Potosí 3</x:v>
      </x:c>
      <x:c r="L50" t="str">
        <x:v>Mall</x:v>
      </x:c>
      <x:c r="M50" t="str">
        <x:v>Potosí</x:v>
      </x:c>
      <x:c r="N50" t="str">
        <x:f>IFERROR(VLOOKUP(M50,'Mapeos'!$A$4:$B$30,2,FALSE),M50)</x:f>
        <x:v>Potosí</x:v>
      </x:c>
      <x:c r="O50" t="str">
        <x:v>C00725</x:v>
      </x:c>
      <x:c r="P50" t="str">
        <x:v>Empresa</x:v>
      </x:c>
      <x:c r="Q50" t="str">
        <x:v>P0129</x:v>
      </x:c>
      <x:c r="R50" t="str">
        <x:v>Deportes</x:v>
      </x:c>
      <x:c r="S50" t="str">
        <x:v>Marca D</x:v>
      </x:c>
      <x:c r="T50" t="str">
        <x:v>Tienda</x:v>
      </x:c>
      <x:c r="U50" t="str">
        <x:f>IFERROR(VLOOKUP(T50,'Mapeos'!$D$4:$E$25,2,FALSE),T50)</x:f>
        <x:v>Tienda</x:v>
      </x:c>
      <x:c r="V50" t="str">
        <x:v>V029</x:v>
      </x:c>
      <x:c r="W50" t="n">
        <x:v>1</x:v>
      </x:c>
      <x:c r="X50" s="28" t="n">
        <x:v>189.29</x:v>
      </x:c>
      <x:c r="Y50" s="20" t="n">
        <x:v>0</x:v>
      </x:c>
      <x:c r="Z50" s="20" t="n">
        <x:f>IF(Y50&gt;1,Y50/100,Y50)</x:f>
        <x:v>0</x:v>
      </x:c>
      <x:c r="AA50" s="28" t="n">
        <x:v>120.05</x:v>
      </x:c>
      <x:c r="AB50" s="28" t="n">
        <x:v>189.29</x:v>
      </x:c>
      <x:c r="AC50" s="28" t="str">
        <x:v>BOB</x:v>
      </x:c>
      <x:c r="AD50" s="28" t="n">
        <x:f>IF(AC50="USD",AB50*'Parametros'!$B$4,AB50)</x:f>
        <x:v>189.29</x:v>
      </x:c>
      <x:c r="AE50" s="28" t="n">
        <x:f>W50*X50*(1-Z50)</x:f>
        <x:v>189.29</x:v>
      </x:c>
      <x:c r="AF50" s="28" t="n">
        <x:f>W50*AA50</x:f>
        <x:v>120.05</x:v>
      </x:c>
      <x:c r="AG50" s="28" t="n">
        <x:f>AE50-AF50</x:f>
        <x:v>69.24</x:v>
      </x:c>
      <x:c r="AH50" s="20" t="n">
        <x:f>IF(AE50&gt;0,AG50/AE50,"")</x:f>
        <x:v>0.36578794442389984</x:v>
      </x:c>
      <x:c r="AI50" s="28" t="n">
        <x:v>193572.77</x:v>
      </x:c>
      <x:c r="AJ50" s="28"/>
      <x:c r="AK50"/>
      <x:c r="AL50" t="str">
        <x:v>Completado</x:v>
      </x:c>
      <x:c r="AM50" t="str">
        <x:f>IF(W50&lt;0,"Devuelto",AL50)</x:f>
        <x:v>Completado</x:v>
      </x:c>
      <x:c r="AN50" t="str">
        <x:v>QR</x:v>
      </x:c>
      <x:c r="AO50" s="29" t="str">
        <x:v>Sin observación</x:v>
      </x:c>
      <x:c r="AP50" t="str">
        <x:f>IF(D50="","No","Sí")</x:f>
        <x:v>Sí</x:v>
      </x:c>
    </x:row>
    <x:row r="51">
      <x:c r="A51" t="n">
        <x:v>51</x:v>
      </x:c>
      <x:c r="B51" t="str">
        <x:v>VT0000234</x:v>
      </x:c>
      <x:c r="C51" t="str">
        <x:v>45866</x:v>
      </x:c>
      <x:c r="D51" s="27" t="n">
        <x:v>45866</x:v>
      </x:c>
      <x:c r="E51" t="n">
        <x:f>IF(D51="","",YEAR(D51))</x:f>
        <x:v>2025</x:v>
      </x:c>
      <x:c r="F51" t="n">
        <x:f>IF(D51="","",MONTH(D51))</x:f>
        <x:v>7</x:v>
      </x:c>
      <x:c r="G51" t="str">
        <x:f>IF(D51="","Fecha no disponible",TEXT(D51,"mmmm"))</x:f>
        <x:v>July</x:v>
      </x:c>
      <x:c r="H51" t="str">
        <x:f>IF(D51="","Fecha no disponible",TEXT(D51,"yyyy-mm"))</x:f>
        <x:v>2025-07</x:v>
      </x:c>
      <x:c r="I51" t="str">
        <x:f>IF(D51="","Fecha no disponible","T"&amp;ROUNDUP(MONTH(D51)/3,0))</x:f>
        <x:v>T3</x:v>
      </x:c>
      <x:c r="J51" t="str">
        <x:v>T007</x:v>
      </x:c>
      <x:c r="K51" t="str">
        <x:v>Tienda Santa Cruz 3</x:v>
      </x:c>
      <x:c r="L51" t="str">
        <x:v>Barrio</x:v>
      </x:c>
      <x:c r="M51" t="str">
        <x:v>Santa cruz</x:v>
      </x:c>
      <x:c r="N51" t="str">
        <x:f>IFERROR(VLOOKUP(M51,'Mapeos'!$A$4:$B$30,2,FALSE),M51)</x:f>
        <x:v>Santa Cruz</x:v>
      </x:c>
      <x:c r="O51" t="str">
        <x:v>C01517</x:v>
      </x:c>
      <x:c r="P51" t="str">
        <x:v>Frecuente</x:v>
      </x:c>
      <x:c r="Q51" t="str">
        <x:v>P0128</x:v>
      </x:c>
      <x:c r="R51" t="str">
        <x:v>Cuidado Personal</x:v>
      </x:c>
      <x:c r="S51" t="str">
        <x:v>Marca C</x:v>
      </x:c>
      <x:c r="T51" t="str">
        <x:v>Tienda</x:v>
      </x:c>
      <x:c r="U51" t="str">
        <x:f>IFERROR(VLOOKUP(T51,'Mapeos'!$D$4:$E$25,2,FALSE),T51)</x:f>
        <x:v>Tienda</x:v>
      </x:c>
      <x:c r="V51" t="str">
        <x:v>V001</x:v>
      </x:c>
      <x:c r="W51" t="n">
        <x:v>1</x:v>
      </x:c>
      <x:c r="X51" s="28" t="n">
        <x:v>66.2</x:v>
      </x:c>
      <x:c r="Y51" s="20" t="n">
        <x:v>0.1</x:v>
      </x:c>
      <x:c r="Z51" s="20" t="n">
        <x:f>IF(Y51&gt;1,Y51/100,Y51)</x:f>
        <x:v>0.1</x:v>
      </x:c>
      <x:c r="AA51" s="28" t="n">
        <x:v>35.64</x:v>
      </x:c>
      <x:c r="AB51" s="28" t="n">
        <x:v>59.58</x:v>
      </x:c>
      <x:c r="AC51" s="28" t="str">
        <x:v>BOB</x:v>
      </x:c>
      <x:c r="AD51" s="28" t="n">
        <x:f>IF(AC51="USD",AB51*'Parametros'!$B$4,AB51)</x:f>
        <x:v>59.58</x:v>
      </x:c>
      <x:c r="AE51" s="28" t="n">
        <x:f>W51*X51*(1-Z51)</x:f>
        <x:v>59.580000000000005</x:v>
      </x:c>
      <x:c r="AF51" s="28" t="n">
        <x:f>W51*AA51</x:f>
        <x:v>35.64</x:v>
      </x:c>
      <x:c r="AG51" s="28" t="n">
        <x:f>AE51-AF51</x:f>
        <x:v>23.940000000000005</x:v>
      </x:c>
      <x:c r="AH51" s="20" t="n">
        <x:f>IF(AE51&gt;0,AG51/AE51,"")</x:f>
        <x:v>0.4018126888217523</x:v>
      </x:c>
      <x:c r="AI51" s="28" t="n">
        <x:v>164465.29</x:v>
      </x:c>
      <x:c r="AJ51" s="28"/>
      <x:c r="AK51"/>
      <x:c r="AL51" t="str">
        <x:v>Completado</x:v>
      </x:c>
      <x:c r="AM51" t="str">
        <x:f>IF(W51&lt;0,"Devuelto",AL51)</x:f>
        <x:v>Completado</x:v>
      </x:c>
      <x:c r="AN51" t="str">
        <x:v>Tarjeta</x:v>
      </x:c>
      <x:c r="AO51" s="29" t="str">
        <x:v>Región estandarizada</x:v>
      </x:c>
      <x:c r="AP51" t="str">
        <x:f>IF(D51="","No","Sí")</x:f>
        <x:v>Sí</x:v>
      </x:c>
    </x:row>
    <x:row r="52">
      <x:c r="A52" t="n">
        <x:v>52</x:v>
      </x:c>
      <x:c r="B52" t="str">
        <x:v>VT0000239</x:v>
      </x:c>
      <x:c r="C52" t="str">
        <x:v>45994</x:v>
      </x:c>
      <x:c r="D52" s="27" t="n">
        <x:v>45994</x:v>
      </x:c>
      <x:c r="E52" t="n">
        <x:f>IF(D52="","",YEAR(D52))</x:f>
        <x:v>2025</x:v>
      </x:c>
      <x:c r="F52" t="n">
        <x:f>IF(D52="","",MONTH(D52))</x:f>
        <x:v>12</x:v>
      </x:c>
      <x:c r="G52" t="str">
        <x:f>IF(D52="","Fecha no disponible",TEXT(D52,"mmmm"))</x:f>
        <x:v>December</x:v>
      </x:c>
      <x:c r="H52" t="str">
        <x:f>IF(D52="","Fecha no disponible",TEXT(D52,"yyyy-mm"))</x:f>
        <x:v>2025-12</x:v>
      </x:c>
      <x:c r="I52" t="str">
        <x:f>IF(D52="","Fecha no disponible","T"&amp;ROUNDUP(MONTH(D52)/3,0))</x:f>
        <x:v>T4</x:v>
      </x:c>
      <x:c r="J52" t="str">
        <x:v>T004</x:v>
      </x:c>
      <x:c r="K52" t="str">
        <x:v>Tienda La Paz 4</x:v>
      </x:c>
      <x:c r="L52" t="str">
        <x:v>Centro</x:v>
      </x:c>
      <x:c r="M52" t="str">
        <x:v>La Paz</x:v>
      </x:c>
      <x:c r="N52" t="str">
        <x:f>IFERROR(VLOOKUP(M52,'Mapeos'!$A$4:$B$30,2,FALSE),M52)</x:f>
        <x:v>La Paz</x:v>
      </x:c>
      <x:c r="O52" t="str">
        <x:v>C01072</x:v>
      </x:c>
      <x:c r="P52" t="str">
        <x:v>Empresa</x:v>
      </x:c>
      <x:c r="Q52" t="str">
        <x:v>P0126</x:v>
      </x:c>
      <x:c r="R52" t="str">
        <x:v>Alimentos</x:v>
      </x:c>
      <x:c r="S52" t="str">
        <x:v>Marca C</x:v>
      </x:c>
      <x:c r="T52" t="str">
        <x:v>Tienda</x:v>
      </x:c>
      <x:c r="U52" t="str">
        <x:f>IFERROR(VLOOKUP(T52,'Mapeos'!$D$4:$E$25,2,FALSE),T52)</x:f>
        <x:v>Tienda</x:v>
      </x:c>
      <x:c r="V52" t="str">
        <x:v>V025</x:v>
      </x:c>
      <x:c r="W52" t="n">
        <x:v>6</x:v>
      </x:c>
      <x:c r="X52" s="28" t="n">
        <x:v>29.11</x:v>
      </x:c>
      <x:c r="Y52" s="20" t="n">
        <x:v>0</x:v>
      </x:c>
      <x:c r="Z52" s="20" t="n">
        <x:f>IF(Y52&gt;1,Y52/100,Y52)</x:f>
        <x:v>0</x:v>
      </x:c>
      <x:c r="AA52" s="28" t="n">
        <x:v>17.79</x:v>
      </x:c>
      <x:c r="AB52" s="28" t="n">
        <x:v>174.66</x:v>
      </x:c>
      <x:c r="AC52" s="28" t="str">
        <x:v>BOB</x:v>
      </x:c>
      <x:c r="AD52" s="28" t="n">
        <x:f>IF(AC52="USD",AB52*'Parametros'!$B$4,AB52)</x:f>
        <x:v>174.66</x:v>
      </x:c>
      <x:c r="AE52" s="28" t="n">
        <x:f>W52*X52*(1-Z52)</x:f>
        <x:v>174.66</x:v>
      </x:c>
      <x:c r="AF52" s="28" t="n">
        <x:f>W52*AA52</x:f>
        <x:v>106.74</x:v>
      </x:c>
      <x:c r="AG52" s="28" t="n">
        <x:f>AE52-AF52</x:f>
        <x:v>67.92</x:v>
      </x:c>
      <x:c r="AH52" s="20" t="n">
        <x:f>IF(AE52&gt;0,AG52/AE52,"")</x:f>
        <x:v>0.38886980419099965</x:v>
      </x:c>
      <x:c r="AI52" s="28" t="n">
        <x:v>139219.44</x:v>
      </x:c>
      <x:c r="AJ52" s="28"/>
      <x:c r="AK52"/>
      <x:c r="AL52" t="str">
        <x:v>Completado</x:v>
      </x:c>
      <x:c r="AM52" t="str">
        <x:f>IF(W52&lt;0,"Devuelto",AL52)</x:f>
        <x:v>Completado</x:v>
      </x:c>
      <x:c r="AN52" t="str">
        <x:v>Efectivo</x:v>
      </x:c>
      <x:c r="AO52" s="29" t="str">
        <x:v>Sin observación</x:v>
      </x:c>
      <x:c r="AP52" t="str">
        <x:f>IF(D52="","No","Sí")</x:f>
        <x:v>Sí</x:v>
      </x:c>
    </x:row>
    <x:row r="53">
      <x:c r="A53" t="n">
        <x:v>53</x:v>
      </x:c>
      <x:c r="B53" t="str">
        <x:v>VT0000243</x:v>
      </x:c>
      <x:c r="C53" t="str">
        <x:v>45399</x:v>
      </x:c>
      <x:c r="D53" s="27" t="n">
        <x:v>45399</x:v>
      </x:c>
      <x:c r="E53" t="n">
        <x:f>IF(D53="","",YEAR(D53))</x:f>
        <x:v>2024</x:v>
      </x:c>
      <x:c r="F53" t="n">
        <x:f>IF(D53="","",MONTH(D53))</x:f>
        <x:v>4</x:v>
      </x:c>
      <x:c r="G53" t="str">
        <x:f>IF(D53="","Fecha no disponible",TEXT(D53,"mmmm"))</x:f>
        <x:v>April</x:v>
      </x:c>
      <x:c r="H53" t="str">
        <x:f>IF(D53="","Fecha no disponible",TEXT(D53,"yyyy-mm"))</x:f>
        <x:v>2024-04</x:v>
      </x:c>
      <x:c r="I53" t="str">
        <x:f>IF(D53="","Fecha no disponible","T"&amp;ROUNDUP(MONTH(D53)/3,0))</x:f>
        <x:v>T2</x:v>
      </x:c>
      <x:c r="J53" t="str">
        <x:v>T008</x:v>
      </x:c>
      <x:c r="K53" t="str">
        <x:v>Tienda Santa Cruz 4</x:v>
      </x:c>
      <x:c r="L53" t="str">
        <x:v>Barrio</x:v>
      </x:c>
      <x:c r="M53" t="str">
        <x:v>Santa Cruz</x:v>
      </x:c>
      <x:c r="N53" t="str">
        <x:f>IFERROR(VLOOKUP(M53,'Mapeos'!$A$4:$B$30,2,FALSE),M53)</x:f>
        <x:v>Santa Cruz</x:v>
      </x:c>
      <x:c r="O53" t="str">
        <x:v>C00914</x:v>
      </x:c>
      <x:c r="P53" t="str">
        <x:v>Frecuente</x:v>
      </x:c>
      <x:c r="Q53" t="str">
        <x:v>P0015</x:v>
      </x:c>
      <x:c r="R53" t="str">
        <x:v>Alimentos</x:v>
      </x:c>
      <x:c r="S53" t="str">
        <x:v>Marca C</x:v>
      </x:c>
      <x:c r="T53" t="str">
        <x:v>Marketplace</x:v>
      </x:c>
      <x:c r="U53" t="str">
        <x:f>IFERROR(VLOOKUP(T53,'Mapeos'!$D$4:$E$25,2,FALSE),T53)</x:f>
        <x:v>Marketplace</x:v>
      </x:c>
      <x:c r="V53" t="str">
        <x:v>V040</x:v>
      </x:c>
      <x:c r="W53" t="n">
        <x:v>1</x:v>
      </x:c>
      <x:c r="X53" s="28" t="n">
        <x:v>52.02</x:v>
      </x:c>
      <x:c r="Y53" s="20" t="n">
        <x:v>0.2</x:v>
      </x:c>
      <x:c r="Z53" s="20" t="n">
        <x:f>IF(Y53&gt;1,Y53/100,Y53)</x:f>
        <x:v>0.2</x:v>
      </x:c>
      <x:c r="AA53" s="28" t="n">
        <x:v>33.71</x:v>
      </x:c>
      <x:c r="AB53" s="28" t="n">
        <x:v>41.62</x:v>
      </x:c>
      <x:c r="AC53" s="28" t="str">
        <x:v>BOB</x:v>
      </x:c>
      <x:c r="AD53" s="28" t="n">
        <x:f>IF(AC53="USD",AB53*'Parametros'!$B$4,AB53)</x:f>
        <x:v>41.62</x:v>
      </x:c>
      <x:c r="AE53" s="28" t="n">
        <x:f>W53*X53*(1-Z53)</x:f>
        <x:v>41.61600000000001</x:v>
      </x:c>
      <x:c r="AF53" s="28" t="n">
        <x:f>W53*AA53</x:f>
        <x:v>33.71</x:v>
      </x:c>
      <x:c r="AG53" s="28" t="n">
        <x:f>AE53-AF53</x:f>
        <x:v>7.906000000000006</x:v>
      </x:c>
      <x:c r="AH53" s="20" t="n">
        <x:f>IF(AE53&gt;0,AG53/AE53,"")</x:f>
        <x:v>0.18997500961168792</x:v>
      </x:c>
      <x:c r="AI53" s="28" t="n">
        <x:v>73759.33</x:v>
      </x:c>
      <x:c r="AJ53" s="28"/>
      <x:c r="AK53"/>
      <x:c r="AL53" t="str">
        <x:v>Completado</x:v>
      </x:c>
      <x:c r="AM53" t="str">
        <x:f>IF(W53&lt;0,"Devuelto",AL53)</x:f>
        <x:v>Completado</x:v>
      </x:c>
      <x:c r="AN53" t="str">
        <x:v>Transferencia</x:v>
      </x:c>
      <x:c r="AO53" s="29" t="str">
        <x:v>Sin observación</x:v>
      </x:c>
      <x:c r="AP53" t="str">
        <x:f>IF(D53="","No","Sí")</x:f>
        <x:v>Sí</x:v>
      </x:c>
    </x:row>
    <x:row r="54">
      <x:c r="A54" t="n">
        <x:v>54</x:v>
      </x:c>
      <x:c r="B54" t="str">
        <x:v>VT0000248</x:v>
      </x:c>
      <x:c r="C54" t="str">
        <x:v>45758</x:v>
      </x:c>
      <x:c r="D54" s="27" t="n">
        <x:v>45758</x:v>
      </x:c>
      <x:c r="E54" t="n">
        <x:f>IF(D54="","",YEAR(D54))</x:f>
        <x:v>2025</x:v>
      </x:c>
      <x:c r="F54" t="n">
        <x:f>IF(D54="","",MONTH(D54))</x:f>
        <x:v>4</x:v>
      </x:c>
      <x:c r="G54" t="str">
        <x:f>IF(D54="","Fecha no disponible",TEXT(D54,"mmmm"))</x:f>
        <x:v>April</x:v>
      </x:c>
      <x:c r="H54" t="str">
        <x:f>IF(D54="","Fecha no disponible",TEXT(D54,"yyyy-mm"))</x:f>
        <x:v>2025-04</x:v>
      </x:c>
      <x:c r="I54" t="str">
        <x:f>IF(D54="","Fecha no disponible","T"&amp;ROUNDUP(MONTH(D54)/3,0))</x:f>
        <x:v>T2</x:v>
      </x:c>
      <x:c r="J54" t="str">
        <x:v>T019</x:v>
      </x:c>
      <x:c r="K54" t="str">
        <x:v>Tienda Sucre 3</x:v>
      </x:c>
      <x:c r="L54" t="str">
        <x:v>Centro</x:v>
      </x:c>
      <x:c r="M54" t="str">
        <x:v>Sucre</x:v>
      </x:c>
      <x:c r="N54" t="str">
        <x:f>IFERROR(VLOOKUP(M54,'Mapeos'!$A$4:$B$30,2,FALSE),M54)</x:f>
        <x:v>Sucre</x:v>
      </x:c>
      <x:c r="O54" t="str">
        <x:v>C00271</x:v>
      </x:c>
      <x:c r="P54" t="str">
        <x:v>Premium</x:v>
      </x:c>
      <x:c r="Q54" t="str">
        <x:v>P0020</x:v>
      </x:c>
      <x:c r="R54" t="str">
        <x:v>Hogar</x:v>
      </x:c>
      <x:c r="S54" t="str">
        <x:v>Marca D</x:v>
      </x:c>
      <x:c r="T54" t="str">
        <x:v>Tienda</x:v>
      </x:c>
      <x:c r="U54" t="str">
        <x:f>IFERROR(VLOOKUP(T54,'Mapeos'!$D$4:$E$25,2,FALSE),T54)</x:f>
        <x:v>Tienda</x:v>
      </x:c>
      <x:c r="V54" t="str">
        <x:v>V008</x:v>
      </x:c>
      <x:c r="W54" t="n">
        <x:v>2</x:v>
      </x:c>
      <x:c r="X54" s="28" t="n">
        <x:v>114.18</x:v>
      </x:c>
      <x:c r="Y54" s="20" t="n">
        <x:v>0</x:v>
      </x:c>
      <x:c r="Z54" s="20" t="n">
        <x:f>IF(Y54&gt;1,Y54/100,Y54)</x:f>
        <x:v>0</x:v>
      </x:c>
      <x:c r="AA54" s="28" t="n">
        <x:v>77.02</x:v>
      </x:c>
      <x:c r="AB54" s="28" t="n">
        <x:v>228.36</x:v>
      </x:c>
      <x:c r="AC54" s="28" t="str">
        <x:v>BOB</x:v>
      </x:c>
      <x:c r="AD54" s="28" t="n">
        <x:f>IF(AC54="USD",AB54*'Parametros'!$B$4,AB54)</x:f>
        <x:v>228.36</x:v>
      </x:c>
      <x:c r="AE54" s="28" t="n">
        <x:f>W54*X54*(1-Z54)</x:f>
        <x:v>228.36</x:v>
      </x:c>
      <x:c r="AF54" s="28" t="n">
        <x:f>W54*AA54</x:f>
        <x:v>154.04</x:v>
      </x:c>
      <x:c r="AG54" s="28" t="n">
        <x:f>AE54-AF54</x:f>
        <x:v>74.32000000000002</x:v>
      </x:c>
      <x:c r="AH54" s="20" t="n">
        <x:f>IF(AE54&gt;0,AG54/AE54,"")</x:f>
        <x:v>0.3254510422140481</x:v>
      </x:c>
      <x:c r="AI54" s="28" t="n">
        <x:v>165289.91</x:v>
      </x:c>
      <x:c r="AJ54" s="28" t="n">
        <x:v>87</x:v>
      </x:c>
      <x:c r="AK54" t="n">
        <x:v>5</x:v>
      </x:c>
      <x:c r="AL54" t="str">
        <x:v>Completado</x:v>
      </x:c>
      <x:c r="AM54" t="str">
        <x:f>IF(W54&lt;0,"Devuelto",AL54)</x:f>
        <x:v>Completado</x:v>
      </x:c>
      <x:c r="AN54" t="str">
        <x:v>Transferencia</x:v>
      </x:c>
      <x:c r="AO54" s="29" t="str">
        <x:v>Sin observación</x:v>
      </x:c>
      <x:c r="AP54" t="str">
        <x:f>IF(D54="","No","Sí")</x:f>
        <x:v>Sí</x:v>
      </x:c>
    </x:row>
    <x:row r="55">
      <x:c r="A55" t="n">
        <x:v>55</x:v>
      </x:c>
      <x:c r="B55" t="str">
        <x:v>VT0000253</x:v>
      </x:c>
      <x:c r="C55" t="str">
        <x:v>46185</x:v>
      </x:c>
      <x:c r="D55" s="27" t="n">
        <x:v>46185</x:v>
      </x:c>
      <x:c r="E55" t="n">
        <x:f>IF(D55="","",YEAR(D55))</x:f>
        <x:v>2026</x:v>
      </x:c>
      <x:c r="F55" t="n">
        <x:f>IF(D55="","",MONTH(D55))</x:f>
        <x:v>6</x:v>
      </x:c>
      <x:c r="G55" t="str">
        <x:f>IF(D55="","Fecha no disponible",TEXT(D55,"mmmm"))</x:f>
        <x:v>June</x:v>
      </x:c>
      <x:c r="H55" t="str">
        <x:f>IF(D55="","Fecha no disponible",TEXT(D55,"yyyy-mm"))</x:f>
        <x:v>2026-06</x:v>
      </x:c>
      <x:c r="I55" t="str">
        <x:f>IF(D55="","Fecha no disponible","T"&amp;ROUNDUP(MONTH(D55)/3,0))</x:f>
        <x:v>T2</x:v>
      </x:c>
      <x:c r="J55" t="str">
        <x:v>T018</x:v>
      </x:c>
      <x:c r="K55" t="str">
        <x:v>Tienda Sucre 2</x:v>
      </x:c>
      <x:c r="L55" t="str">
        <x:v>Mall</x:v>
      </x:c>
      <x:c r="M55" t="str">
        <x:v>Sucre</x:v>
      </x:c>
      <x:c r="N55" t="str">
        <x:f>IFERROR(VLOOKUP(M55,'Mapeos'!$A$4:$B$30,2,FALSE),M55)</x:f>
        <x:v>Sucre</x:v>
      </x:c>
      <x:c r="O55" t="str">
        <x:v>C00984</x:v>
      </x:c>
      <x:c r="P55" t="str">
        <x:v>Masivo</x:v>
      </x:c>
      <x:c r="Q55" t="str">
        <x:v>P0146</x:v>
      </x:c>
      <x:c r="R55" t="str">
        <x:v>Cuidado Personal</x:v>
      </x:c>
      <x:c r="S55" t="str">
        <x:v>Marca A</x:v>
      </x:c>
      <x:c r="T55" t="str">
        <x:v>Tienda</x:v>
      </x:c>
      <x:c r="U55" t="str">
        <x:f>IFERROR(VLOOKUP(T55,'Mapeos'!$D$4:$E$25,2,FALSE),T55)</x:f>
        <x:v>Tienda</x:v>
      </x:c>
      <x:c r="V55" t="str">
        <x:v>V040</x:v>
      </x:c>
      <x:c r="W55" t="n">
        <x:v>2</x:v>
      </x:c>
      <x:c r="X55" s="28" t="n">
        <x:v>30.99</x:v>
      </x:c>
      <x:c r="Y55" s="20" t="n">
        <x:v>0</x:v>
      </x:c>
      <x:c r="Z55" s="20" t="n">
        <x:f>IF(Y55&gt;1,Y55/100,Y55)</x:f>
        <x:v>0</x:v>
      </x:c>
      <x:c r="AA55" s="28" t="n">
        <x:v>17.6</x:v>
      </x:c>
      <x:c r="AB55" s="28" t="n">
        <x:v>61.98</x:v>
      </x:c>
      <x:c r="AC55" s="28" t="str">
        <x:v>BOB</x:v>
      </x:c>
      <x:c r="AD55" s="28" t="n">
        <x:f>IF(AC55="USD",AB55*'Parametros'!$B$4,AB55)</x:f>
        <x:v>61.98</x:v>
      </x:c>
      <x:c r="AE55" s="28" t="n">
        <x:f>W55*X55*(1-Z55)</x:f>
        <x:v>61.98</x:v>
      </x:c>
      <x:c r="AF55" s="28" t="n">
        <x:f>W55*AA55</x:f>
        <x:v>35.2</x:v>
      </x:c>
      <x:c r="AG55" s="28" t="n">
        <x:f>AE55-AF55</x:f>
        <x:v>26.779999999999994</x:v>
      </x:c>
      <x:c r="AH55" s="20" t="n">
        <x:f>IF(AE55&gt;0,AG55/AE55,"")</x:f>
        <x:v>0.4320748628589867</x:v>
      </x:c>
      <x:c r="AI55" s="28" t="n">
        <x:v>158845.95</x:v>
      </x:c>
      <x:c r="AJ55" s="28"/>
      <x:c r="AK55"/>
      <x:c r="AL55" t="str">
        <x:v>Completado</x:v>
      </x:c>
      <x:c r="AM55" t="str">
        <x:f>IF(W55&lt;0,"Devuelto",AL55)</x:f>
        <x:v>Completado</x:v>
      </x:c>
      <x:c r="AN55" t="str">
        <x:v>QR</x:v>
      </x:c>
      <x:c r="AO55" s="29" t="str">
        <x:v>Sin observación</x:v>
      </x:c>
      <x:c r="AP55" t="str">
        <x:f>IF(D55="","No","Sí")</x:f>
        <x:v>Sí</x:v>
      </x:c>
    </x:row>
    <x:row r="56">
      <x:c r="A56" t="n">
        <x:v>56</x:v>
      </x:c>
      <x:c r="B56" t="str">
        <x:v>VT0000258</x:v>
      </x:c>
      <x:c r="C56" t="str">
        <x:v>46096</x:v>
      </x:c>
      <x:c r="D56" s="27" t="n">
        <x:v>46096</x:v>
      </x:c>
      <x:c r="E56" t="n">
        <x:f>IF(D56="","",YEAR(D56))</x:f>
        <x:v>2026</x:v>
      </x:c>
      <x:c r="F56" t="n">
        <x:f>IF(D56="","",MONTH(D56))</x:f>
        <x:v>3</x:v>
      </x:c>
      <x:c r="G56" t="str">
        <x:f>IF(D56="","Fecha no disponible",TEXT(D56,"mmmm"))</x:f>
        <x:v>March</x:v>
      </x:c>
      <x:c r="H56" t="str">
        <x:f>IF(D56="","Fecha no disponible",TEXT(D56,"yyyy-mm"))</x:f>
        <x:v>2026-03</x:v>
      </x:c>
      <x:c r="I56" t="str">
        <x:f>IF(D56="","Fecha no disponible","T"&amp;ROUNDUP(MONTH(D56)/3,0))</x:f>
        <x:v>T1</x:v>
      </x:c>
      <x:c r="J56" t="str">
        <x:v>T011</x:v>
      </x:c>
      <x:c r="K56" t="str">
        <x:v>Tienda Cochabamba 3</x:v>
      </x:c>
      <x:c r="L56" t="str">
        <x:v>Mall</x:v>
      </x:c>
      <x:c r="M56" t="str">
        <x:v>Cochabamba</x:v>
      </x:c>
      <x:c r="N56" t="str">
        <x:f>IFERROR(VLOOKUP(M56,'Mapeos'!$A$4:$B$30,2,FALSE),M56)</x:f>
        <x:v>Cochabamba</x:v>
      </x:c>
      <x:c r="O56" t="str">
        <x:v>C01294</x:v>
      </x:c>
      <x:c r="P56" t="str">
        <x:v>Empresa</x:v>
      </x:c>
      <x:c r="Q56" t="str">
        <x:v>P0088</x:v>
      </x:c>
      <x:c r="R56" t="str">
        <x:v>Hogar</x:v>
      </x:c>
      <x:c r="S56" t="str">
        <x:v>Marca B</x:v>
      </x:c>
      <x:c r="T56" t="str">
        <x:v>E-commerce</x:v>
      </x:c>
      <x:c r="U56" t="str">
        <x:f>IFERROR(VLOOKUP(T56,'Mapeos'!$D$4:$E$25,2,FALSE),T56)</x:f>
        <x:v>E-commerce</x:v>
      </x:c>
      <x:c r="V56" t="str">
        <x:v>V027</x:v>
      </x:c>
      <x:c r="W56" t="n">
        <x:v>0</x:v>
      </x:c>
      <x:c r="X56" s="28" t="n">
        <x:v>293.94</x:v>
      </x:c>
      <x:c r="Y56" s="20" t="n">
        <x:v>0.2</x:v>
      </x:c>
      <x:c r="Z56" s="20" t="n">
        <x:f>IF(Y56&gt;1,Y56/100,Y56)</x:f>
        <x:v>0.2</x:v>
      </x:c>
      <x:c r="AA56" s="28" t="n">
        <x:v>154.37</x:v>
      </x:c>
      <x:c r="AB56" s="28" t="n">
        <x:v>0</x:v>
      </x:c>
      <x:c r="AC56" s="28" t="str">
        <x:v>BOB</x:v>
      </x:c>
      <x:c r="AD56" s="28" t="n">
        <x:f>IF(AC56="USD",AB56*'Parametros'!$B$4,AB56)</x:f>
        <x:v>0</x:v>
      </x:c>
      <x:c r="AE56" s="28" t="n">
        <x:f>W56*X56*(1-Z56)</x:f>
        <x:v>0</x:v>
      </x:c>
      <x:c r="AF56" s="28" t="n">
        <x:f>W56*AA56</x:f>
        <x:v>0</x:v>
      </x:c>
      <x:c r="AG56" s="28" t="n">
        <x:f>AE56-AF56</x:f>
        <x:v>0</x:v>
      </x:c>
      <x:c r="AH56" s="20" t="str">
        <x:f>IF(AE56&gt;0,AG56/AE56,"")</x:f>
      </x:c>
      <x:c r="AI56" s="28" t="n">
        <x:v>66880.8</x:v>
      </x:c>
      <x:c r="AJ56" s="28"/>
      <x:c r="AK56"/>
      <x:c r="AL56" t="str">
        <x:v>Cancelado</x:v>
      </x:c>
      <x:c r="AM56" t="str">
        <x:f>IF(W56&lt;0,"Devuelto",AL56)</x:f>
        <x:v>Cancelado</x:v>
      </x:c>
      <x:c r="AN56" t="str">
        <x:v>Tarjeta</x:v>
      </x:c>
      <x:c r="AO56" s="29" t="str">
        <x:v>Sin observación</x:v>
      </x:c>
      <x:c r="AP56" t="str">
        <x:f>IF(D56="","No","Sí")</x:f>
        <x:v>Sí</x:v>
      </x:c>
    </x:row>
    <x:row r="57">
      <x:c r="A57" t="n">
        <x:v>57</x:v>
      </x:c>
      <x:c r="B57" t="str">
        <x:v>VT0000262</x:v>
      </x:c>
      <x:c r="C57" t="str">
        <x:v>45322</x:v>
      </x:c>
      <x:c r="D57" s="27" t="n">
        <x:v>45322</x:v>
      </x:c>
      <x:c r="E57" t="n">
        <x:f>IF(D57="","",YEAR(D57))</x:f>
        <x:v>2024</x:v>
      </x:c>
      <x:c r="F57" t="n">
        <x:f>IF(D57="","",MONTH(D57))</x:f>
        <x:v>1</x:v>
      </x:c>
      <x:c r="G57" t="str">
        <x:f>IF(D57="","Fecha no disponible",TEXT(D57,"mmmm"))</x:f>
        <x:v>January</x:v>
      </x:c>
      <x:c r="H57" t="str">
        <x:f>IF(D57="","Fecha no disponible",TEXT(D57,"yyyy-mm"))</x:f>
        <x:v>2024-01</x:v>
      </x:c>
      <x:c r="I57" t="str">
        <x:f>IF(D57="","Fecha no disponible","T"&amp;ROUNDUP(MONTH(D57)/3,0))</x:f>
        <x:v>T1</x:v>
      </x:c>
      <x:c r="J57" t="str">
        <x:v>T006</x:v>
      </x:c>
      <x:c r="K57" t="str">
        <x:v>Tienda Santa Cruz 2</x:v>
      </x:c>
      <x:c r="L57" t="str">
        <x:v>Mall</x:v>
      </x:c>
      <x:c r="M57" t="str">
        <x:v>Santa Cruz</x:v>
      </x:c>
      <x:c r="N57" t="str">
        <x:f>IFERROR(VLOOKUP(M57,'Mapeos'!$A$4:$B$30,2,FALSE),M57)</x:f>
        <x:v>Santa Cruz</x:v>
      </x:c>
      <x:c r="O57" t="str">
        <x:v>C00443</x:v>
      </x:c>
      <x:c r="P57" t="str">
        <x:v>Empresa</x:v>
      </x:c>
      <x:c r="Q57" t="str">
        <x:v>P0097</x:v>
      </x:c>
      <x:c r="R57" t="str">
        <x:v>Electrónica</x:v>
      </x:c>
      <x:c r="S57" t="str">
        <x:v>Marca D</x:v>
      </x:c>
      <x:c r="T57" t="str">
        <x:v>Tienda</x:v>
      </x:c>
      <x:c r="U57" t="str">
        <x:f>IFERROR(VLOOKUP(T57,'Mapeos'!$D$4:$E$25,2,FALSE),T57)</x:f>
        <x:v>Tienda</x:v>
      </x:c>
      <x:c r="V57" t="str">
        <x:v>V011</x:v>
      </x:c>
      <x:c r="W57" t="n">
        <x:v>3</x:v>
      </x:c>
      <x:c r="X57" s="28" t="n">
        <x:v>194.84</x:v>
      </x:c>
      <x:c r="Y57" s="20" t="n">
        <x:v>0.25</x:v>
      </x:c>
      <x:c r="Z57" s="20" t="n">
        <x:f>IF(Y57&gt;1,Y57/100,Y57)</x:f>
        <x:v>0.25</x:v>
      </x:c>
      <x:c r="AA57" s="28" t="n">
        <x:v>115.71</x:v>
      </x:c>
      <x:c r="AB57" s="28" t="n">
        <x:v>438.39</x:v>
      </x:c>
      <x:c r="AC57" s="28" t="str">
        <x:v>BOB</x:v>
      </x:c>
      <x:c r="AD57" s="28" t="n">
        <x:f>IF(AC57="USD",AB57*'Parametros'!$B$4,AB57)</x:f>
        <x:v>438.39</x:v>
      </x:c>
      <x:c r="AE57" s="28" t="n">
        <x:f>W57*X57*(1-Z57)</x:f>
        <x:v>438.39</x:v>
      </x:c>
      <x:c r="AF57" s="28" t="n">
        <x:f>W57*AA57</x:f>
        <x:v>347.13</x:v>
      </x:c>
      <x:c r="AG57" s="28" t="n">
        <x:f>AE57-AF57</x:f>
        <x:v>91.25999999999999</x:v>
      </x:c>
      <x:c r="AH57" s="20" t="n">
        <x:f>IF(AE57&gt;0,AG57/AE57,"")</x:f>
        <x:v>0.20817080681584887</x:v>
      </x:c>
      <x:c r="AI57" s="28" t="n">
        <x:v>201548.91</x:v>
      </x:c>
      <x:c r="AJ57" s="28"/>
      <x:c r="AK57"/>
      <x:c r="AL57" t="str">
        <x:v>Completado</x:v>
      </x:c>
      <x:c r="AM57" t="str">
        <x:f>IF(W57&lt;0,"Devuelto",AL57)</x:f>
        <x:v>Completado</x:v>
      </x:c>
      <x:c r="AN57" t="str">
        <x:v>Transferencia</x:v>
      </x:c>
      <x:c r="AO57" s="29" t="str">
        <x:v>Sin observación</x:v>
      </x:c>
      <x:c r="AP57" t="str">
        <x:f>IF(D57="","No","Sí")</x:f>
        <x:v>Sí</x:v>
      </x:c>
    </x:row>
    <x:row r="58">
      <x:c r="A58" t="n">
        <x:v>58</x:v>
      </x:c>
      <x:c r="B58" t="str">
        <x:v>VT0000267</x:v>
      </x:c>
      <x:c r="C58" t="str">
        <x:v>45843</x:v>
      </x:c>
      <x:c r="D58" s="27" t="n">
        <x:v>45843</x:v>
      </x:c>
      <x:c r="E58" t="n">
        <x:f>IF(D58="","",YEAR(D58))</x:f>
        <x:v>2025</x:v>
      </x:c>
      <x:c r="F58" t="n">
        <x:f>IF(D58="","",MONTH(D58))</x:f>
        <x:v>7</x:v>
      </x:c>
      <x:c r="G58" t="str">
        <x:f>IF(D58="","Fecha no disponible",TEXT(D58,"mmmm"))</x:f>
        <x:v>July</x:v>
      </x:c>
      <x:c r="H58" t="str">
        <x:f>IF(D58="","Fecha no disponible",TEXT(D58,"yyyy-mm"))</x:f>
        <x:v>2025-07</x:v>
      </x:c>
      <x:c r="I58" t="str">
        <x:f>IF(D58="","Fecha no disponible","T"&amp;ROUNDUP(MONTH(D58)/3,0))</x:f>
        <x:v>T3</x:v>
      </x:c>
      <x:c r="J58" t="str">
        <x:v>T013</x:v>
      </x:c>
      <x:c r="K58" t="str">
        <x:v>Tienda Potosí 1</x:v>
      </x:c>
      <x:c r="L58" t="str">
        <x:v>Centro</x:v>
      </x:c>
      <x:c r="M58" t="str">
        <x:v>Potosí</x:v>
      </x:c>
      <x:c r="N58" t="str">
        <x:f>IFERROR(VLOOKUP(M58,'Mapeos'!$A$4:$B$30,2,FALSE),M58)</x:f>
        <x:v>Potosí</x:v>
      </x:c>
      <x:c r="O58" t="str">
        <x:v>C00167</x:v>
      </x:c>
      <x:c r="P58" t="str">
        <x:v>Masivo</x:v>
      </x:c>
      <x:c r="Q58" t="str">
        <x:v>P0064</x:v>
      </x:c>
      <x:c r="R58" t="str">
        <x:v>Hogar</x:v>
      </x:c>
      <x:c r="S58" t="str">
        <x:v>Marca B</x:v>
      </x:c>
      <x:c r="T58" t="str">
        <x:v>E-commerce</x:v>
      </x:c>
      <x:c r="U58" t="str">
        <x:f>IFERROR(VLOOKUP(T58,'Mapeos'!$D$4:$E$25,2,FALSE),T58)</x:f>
        <x:v>E-commerce</x:v>
      </x:c>
      <x:c r="V58" t="str">
        <x:v>V030</x:v>
      </x:c>
      <x:c r="W58" t="n">
        <x:v>-5</x:v>
      </x:c>
      <x:c r="X58" s="28" t="n">
        <x:v>47.49</x:v>
      </x:c>
      <x:c r="Y58" s="20" t="n">
        <x:v>0</x:v>
      </x:c>
      <x:c r="Z58" s="20" t="n">
        <x:f>IF(Y58&gt;1,Y58/100,Y58)</x:f>
        <x:v>0</x:v>
      </x:c>
      <x:c r="AA58" s="28" t="n">
        <x:v>28.36</x:v>
      </x:c>
      <x:c r="AB58" s="28" t="n">
        <x:v>-237.45</x:v>
      </x:c>
      <x:c r="AC58" s="28" t="str">
        <x:v>BOB</x:v>
      </x:c>
      <x:c r="AD58" s="28" t="n">
        <x:f>IF(AC58="USD",AB58*'Parametros'!$B$4,AB58)</x:f>
        <x:v>-237.45</x:v>
      </x:c>
      <x:c r="AE58" s="28" t="n">
        <x:f>W58*X58*(1-Z58)</x:f>
        <x:v>-237.45000000000002</x:v>
      </x:c>
      <x:c r="AF58" s="28" t="n">
        <x:f>W58*AA58</x:f>
        <x:v>-141.8</x:v>
      </x:c>
      <x:c r="AG58" s="28" t="n">
        <x:f>AE58-AF58</x:f>
        <x:v>-95.65</x:v>
      </x:c>
      <x:c r="AH58" s="20" t="str">
        <x:f>IF(AE58&gt;0,AG58/AE58,"")</x:f>
      </x:c>
      <x:c r="AI58" s="28" t="n">
        <x:v>60254.98</x:v>
      </x:c>
      <x:c r="AJ58" s="28"/>
      <x:c r="AK58"/>
      <x:c r="AL58" t="str">
        <x:v>Devuelto</x:v>
      </x:c>
      <x:c r="AM58" t="str">
        <x:f>IF(W58&lt;0,"Devuelto",AL58)</x:f>
        <x:v>Devuelto</x:v>
      </x:c>
      <x:c r="AN58" t="str">
        <x:v>Transferencia</x:v>
      </x:c>
      <x:c r="AO58" s="29" t="str">
        <x:v>Sin observación</x:v>
      </x:c>
      <x:c r="AP58" t="str">
        <x:f>IF(D58="","No","Sí")</x:f>
        <x:v>Sí</x:v>
      </x:c>
    </x:row>
    <x:row r="59">
      <x:c r="A59" t="n">
        <x:v>59</x:v>
      </x:c>
      <x:c r="B59" t="str">
        <x:v>VT0000272</x:v>
      </x:c>
      <x:c r="C59" t="str">
        <x:v>45932</x:v>
      </x:c>
      <x:c r="D59" s="27" t="n">
        <x:v>45932</x:v>
      </x:c>
      <x:c r="E59" t="n">
        <x:f>IF(D59="","",YEAR(D59))</x:f>
        <x:v>2025</x:v>
      </x:c>
      <x:c r="F59" t="n">
        <x:f>IF(D59="","",MONTH(D59))</x:f>
        <x:v>10</x:v>
      </x:c>
      <x:c r="G59" t="str">
        <x:f>IF(D59="","Fecha no disponible",TEXT(D59,"mmmm"))</x:f>
        <x:v>October</x:v>
      </x:c>
      <x:c r="H59" t="str">
        <x:f>IF(D59="","Fecha no disponible",TEXT(D59,"yyyy-mm"))</x:f>
        <x:v>2025-10</x:v>
      </x:c>
      <x:c r="I59" t="str">
        <x:f>IF(D59="","Fecha no disponible","T"&amp;ROUNDUP(MONTH(D59)/3,0))</x:f>
        <x:v>T4</x:v>
      </x:c>
      <x:c r="J59" t="str">
        <x:v>T016</x:v>
      </x:c>
      <x:c r="K59" t="str">
        <x:v>Tienda Potosí 4</x:v>
      </x:c>
      <x:c r="L59" t="str">
        <x:v>Centro</x:v>
      </x:c>
      <x:c r="M59" t="str">
        <x:v>Potosí</x:v>
      </x:c>
      <x:c r="N59" t="str">
        <x:f>IFERROR(VLOOKUP(M59,'Mapeos'!$A$4:$B$30,2,FALSE),M59)</x:f>
        <x:v>Potosí</x:v>
      </x:c>
      <x:c r="O59" t="str">
        <x:v>C01073</x:v>
      </x:c>
      <x:c r="P59" t="str">
        <x:v>Empresa</x:v>
      </x:c>
      <x:c r="Q59" t="str">
        <x:v>P0033</x:v>
      </x:c>
      <x:c r="R59" t="str">
        <x:v>Electrónica</x:v>
      </x:c>
      <x:c r="S59" t="str">
        <x:v>Marca A</x:v>
      </x:c>
      <x:c r="T59" t="str">
        <x:v>Ecommerce</x:v>
      </x:c>
      <x:c r="U59" t="str">
        <x:f>IFERROR(VLOOKUP(T59,'Mapeos'!$D$4:$E$25,2,FALSE),T59)</x:f>
        <x:v>E-commerce</x:v>
      </x:c>
      <x:c r="V59" t="str">
        <x:v>V017</x:v>
      </x:c>
      <x:c r="W59" t="n">
        <x:v>1</x:v>
      </x:c>
      <x:c r="X59" s="28" t="n">
        <x:v>736.26</x:v>
      </x:c>
      <x:c r="Y59" s="20" t="n">
        <x:v>0.05</x:v>
      </x:c>
      <x:c r="Z59" s="20" t="n">
        <x:f>IF(Y59&gt;1,Y59/100,Y59)</x:f>
        <x:v>0.05</x:v>
      </x:c>
      <x:c r="AA59" s="28" t="n">
        <x:v>423.88</x:v>
      </x:c>
      <x:c r="AB59" s="28" t="n">
        <x:v>699.45</x:v>
      </x:c>
      <x:c r="AC59" s="28" t="str">
        <x:v>BOB</x:v>
      </x:c>
      <x:c r="AD59" s="28" t="n">
        <x:f>IF(AC59="USD",AB59*'Parametros'!$B$4,AB59)</x:f>
        <x:v>699.45</x:v>
      </x:c>
      <x:c r="AE59" s="28" t="n">
        <x:f>W59*X59*(1-Z59)</x:f>
        <x:v>699.447</x:v>
      </x:c>
      <x:c r="AF59" s="28" t="n">
        <x:f>W59*AA59</x:f>
        <x:v>423.88</x:v>
      </x:c>
      <x:c r="AG59" s="28" t="n">
        <x:f>AE59-AF59</x:f>
        <x:v>275.567</x:v>
      </x:c>
      <x:c r="AH59" s="20" t="n">
        <x:f>IF(AE59&gt;0,AG59/AE59,"")</x:f>
        <x:v>0.3939783857819106</x:v>
      </x:c>
      <x:c r="AI59" s="28" t="n">
        <x:v>166027.73</x:v>
      </x:c>
      <x:c r="AJ59" s="28"/>
      <x:c r="AK59"/>
      <x:c r="AL59" t="str">
        <x:v>Completado</x:v>
      </x:c>
      <x:c r="AM59" t="str">
        <x:f>IF(W59&lt;0,"Devuelto",AL59)</x:f>
        <x:v>Completado</x:v>
      </x:c>
      <x:c r="AN59" t="str">
        <x:v>Tarjeta</x:v>
      </x:c>
      <x:c r="AO59" s="29" t="str">
        <x:v>Canal estandarizado</x:v>
      </x:c>
      <x:c r="AP59" t="str">
        <x:f>IF(D59="","No","Sí")</x:f>
        <x:v>Sí</x:v>
      </x:c>
    </x:row>
    <x:row r="60">
      <x:c r="A60" t="n">
        <x:v>60</x:v>
      </x:c>
      <x:c r="B60" t="str">
        <x:v>VT0000277</x:v>
      </x:c>
      <x:c r="C60" t="str">
        <x:v>46060</x:v>
      </x:c>
      <x:c r="D60" s="27" t="n">
        <x:v>46060</x:v>
      </x:c>
      <x:c r="E60" t="n">
        <x:f>IF(D60="","",YEAR(D60))</x:f>
        <x:v>2026</x:v>
      </x:c>
      <x:c r="F60" t="n">
        <x:f>IF(D60="","",MONTH(D60))</x:f>
        <x:v>2</x:v>
      </x:c>
      <x:c r="G60" t="str">
        <x:f>IF(D60="","Fecha no disponible",TEXT(D60,"mmmm"))</x:f>
        <x:v>February</x:v>
      </x:c>
      <x:c r="H60" t="str">
        <x:f>IF(D60="","Fecha no disponible",TEXT(D60,"yyyy-mm"))</x:f>
        <x:v>2026-02</x:v>
      </x:c>
      <x:c r="I60" t="str">
        <x:f>IF(D60="","Fecha no disponible","T"&amp;ROUNDUP(MONTH(D60)/3,0))</x:f>
        <x:v>T1</x:v>
      </x:c>
      <x:c r="J60" t="str">
        <x:v>T001</x:v>
      </x:c>
      <x:c r="K60" t="str">
        <x:v>Tienda La Paz 1</x:v>
      </x:c>
      <x:c r="L60" t="str">
        <x:v>Barrio</x:v>
      </x:c>
      <x:c r="M60" t="str">
        <x:v>La Paz</x:v>
      </x:c>
      <x:c r="N60" t="str">
        <x:f>IFERROR(VLOOKUP(M60,'Mapeos'!$A$4:$B$30,2,FALSE),M60)</x:f>
        <x:v>La Paz</x:v>
      </x:c>
      <x:c r="O60" t="str">
        <x:v>C00582</x:v>
      </x:c>
      <x:c r="P60" t="str">
        <x:v>Frecuente</x:v>
      </x:c>
      <x:c r="Q60" t="str">
        <x:v>P0032</x:v>
      </x:c>
      <x:c r="R60" t="str">
        <x:v>Electrónica</x:v>
      </x:c>
      <x:c r="S60" t="str">
        <x:v>Marca C</x:v>
      </x:c>
      <x:c r="T60" t="str">
        <x:v>WhatsApp</x:v>
      </x:c>
      <x:c r="U60" t="str">
        <x:f>IFERROR(VLOOKUP(T60,'Mapeos'!$D$4:$E$25,2,FALSE),T60)</x:f>
        <x:v>WhatsApp</x:v>
      </x:c>
      <x:c r="V60" t="str">
        <x:v>V020</x:v>
      </x:c>
      <x:c r="W60" t="n">
        <x:v>1</x:v>
      </x:c>
      <x:c r="X60" s="28" t="n">
        <x:v>331.85</x:v>
      </x:c>
      <x:c r="Y60" s="20" t="n">
        <x:v>0.2</x:v>
      </x:c>
      <x:c r="Z60" s="20" t="n">
        <x:f>IF(Y60&gt;1,Y60/100,Y60)</x:f>
        <x:v>0.2</x:v>
      </x:c>
      <x:c r="AA60" s="28" t="n">
        <x:v>170.34</x:v>
      </x:c>
      <x:c r="AB60" s="28" t="n">
        <x:v>265.48</x:v>
      </x:c>
      <x:c r="AC60" s="28" t="str">
        <x:v>BOB</x:v>
      </x:c>
      <x:c r="AD60" s="28" t="n">
        <x:f>IF(AC60="USD",AB60*'Parametros'!$B$4,AB60)</x:f>
        <x:v>265.48</x:v>
      </x:c>
      <x:c r="AE60" s="28" t="n">
        <x:f>W60*X60*(1-Z60)</x:f>
        <x:v>265.48</x:v>
      </x:c>
      <x:c r="AF60" s="28" t="n">
        <x:f>W60*AA60</x:f>
        <x:v>170.34</x:v>
      </x:c>
      <x:c r="AG60" s="28" t="n">
        <x:f>AE60-AF60</x:f>
        <x:v>95.14000000000001</x:v>
      </x:c>
      <x:c r="AH60" s="20" t="n">
        <x:f>IF(AE60&gt;0,AG60/AE60,"")</x:f>
        <x:v>0.35836974536688265</x:v>
      </x:c>
      <x:c r="AI60" s="28" t="n">
        <x:v>79393.42</x:v>
      </x:c>
      <x:c r="AJ60" s="28"/>
      <x:c r="AK60"/>
      <x:c r="AL60" t="str">
        <x:v>Completado</x:v>
      </x:c>
      <x:c r="AM60" t="str">
        <x:f>IF(W60&lt;0,"Devuelto",AL60)</x:f>
        <x:v>Completado</x:v>
      </x:c>
      <x:c r="AN60" t="str">
        <x:v>Efectivo</x:v>
      </x:c>
      <x:c r="AO60" s="29" t="str">
        <x:v>Sin observación</x:v>
      </x:c>
      <x:c r="AP60" t="str">
        <x:f>IF(D60="","No","Sí")</x:f>
        <x:v>Sí</x:v>
      </x:c>
    </x:row>
    <x:row r="61">
      <x:c r="A61" t="n">
        <x:v>61</x:v>
      </x:c>
      <x:c r="B61" t="str">
        <x:v>VT0000281</x:v>
      </x:c>
      <x:c r="C61" t="str">
        <x:v>46090</x:v>
      </x:c>
      <x:c r="D61" s="27" t="n">
        <x:v>46090</x:v>
      </x:c>
      <x:c r="E61" t="n">
        <x:f>IF(D61="","",YEAR(D61))</x:f>
        <x:v>2026</x:v>
      </x:c>
      <x:c r="F61" t="n">
        <x:f>IF(D61="","",MONTH(D61))</x:f>
        <x:v>3</x:v>
      </x:c>
      <x:c r="G61" t="str">
        <x:f>IF(D61="","Fecha no disponible",TEXT(D61,"mmmm"))</x:f>
        <x:v>March</x:v>
      </x:c>
      <x:c r="H61" t="str">
        <x:f>IF(D61="","Fecha no disponible",TEXT(D61,"yyyy-mm"))</x:f>
        <x:v>2026-03</x:v>
      </x:c>
      <x:c r="I61" t="str">
        <x:f>IF(D61="","Fecha no disponible","T"&amp;ROUNDUP(MONTH(D61)/3,0))</x:f>
        <x:v>T1</x:v>
      </x:c>
      <x:c r="J61" t="str">
        <x:v>T013</x:v>
      </x:c>
      <x:c r="K61" t="str">
        <x:v>Tienda Potosí 1</x:v>
      </x:c>
      <x:c r="L61" t="str">
        <x:v>Centro</x:v>
      </x:c>
      <x:c r="M61" t="str">
        <x:v>Potosí</x:v>
      </x:c>
      <x:c r="N61" t="str">
        <x:f>IFERROR(VLOOKUP(M61,'Mapeos'!$A$4:$B$30,2,FALSE),M61)</x:f>
        <x:v>Potosí</x:v>
      </x:c>
      <x:c r="O61" t="str">
        <x:v>C00021</x:v>
      </x:c>
      <x:c r="P61" t="str">
        <x:v>Frecuente</x:v>
      </x:c>
      <x:c r="Q61" t="str">
        <x:v>P0065</x:v>
      </x:c>
      <x:c r="R61" t="str">
        <x:v>Deportes</x:v>
      </x:c>
      <x:c r="S61" t="str">
        <x:v>Marca B</x:v>
      </x:c>
      <x:c r="T61" t="str">
        <x:v>Tienda</x:v>
      </x:c>
      <x:c r="U61" t="str">
        <x:f>IFERROR(VLOOKUP(T61,'Mapeos'!$D$4:$E$25,2,FALSE),T61)</x:f>
        <x:v>Tienda</x:v>
      </x:c>
      <x:c r="V61" t="str">
        <x:v>V029</x:v>
      </x:c>
      <x:c r="W61" t="n">
        <x:v>1</x:v>
      </x:c>
      <x:c r="X61" s="28" t="n">
        <x:v>174.37</x:v>
      </x:c>
      <x:c r="Y61" s="20" t="n">
        <x:v>0.2</x:v>
      </x:c>
      <x:c r="Z61" s="20" t="n">
        <x:f>IF(Y61&gt;1,Y61/100,Y61)</x:f>
        <x:v>0.2</x:v>
      </x:c>
      <x:c r="AA61" s="28" t="n">
        <x:v>108.97</x:v>
      </x:c>
      <x:c r="AB61" s="28" t="n">
        <x:v>139.5</x:v>
      </x:c>
      <x:c r="AC61" s="28" t="str">
        <x:v>BOB</x:v>
      </x:c>
      <x:c r="AD61" s="28" t="n">
        <x:f>IF(AC61="USD",AB61*'Parametros'!$B$4,AB61)</x:f>
        <x:v>139.5</x:v>
      </x:c>
      <x:c r="AE61" s="28" t="n">
        <x:f>W61*X61*(1-Z61)</x:f>
        <x:v>139.496</x:v>
      </x:c>
      <x:c r="AF61" s="28" t="n">
        <x:f>W61*AA61</x:f>
        <x:v>108.97</x:v>
      </x:c>
      <x:c r="AG61" s="28" t="n">
        <x:f>AE61-AF61</x:f>
        <x:v>30.52600000000001</x:v>
      </x:c>
      <x:c r="AH61" s="20" t="n">
        <x:f>IF(AE61&gt;0,AG61/AE61,"")</x:f>
        <x:v>0.21883064747376274</x:v>
      </x:c>
      <x:c r="AI61" s="28" t="n">
        <x:v>135673.52</x:v>
      </x:c>
      <x:c r="AJ61" s="28"/>
      <x:c r="AK61"/>
      <x:c r="AL61" t="str">
        <x:v>Completado</x:v>
      </x:c>
      <x:c r="AM61" t="str">
        <x:f>IF(W61&lt;0,"Devuelto",AL61)</x:f>
        <x:v>Completado</x:v>
      </x:c>
      <x:c r="AN61" t="str">
        <x:v>Tarjeta</x:v>
      </x:c>
      <x:c r="AO61" s="29" t="str">
        <x:v>Sin observación</x:v>
      </x:c>
      <x:c r="AP61" t="str">
        <x:f>IF(D61="","No","Sí")</x:f>
        <x:v>Sí</x:v>
      </x:c>
    </x:row>
    <x:row r="62">
      <x:c r="A62" t="n">
        <x:v>62</x:v>
      </x:c>
      <x:c r="B62" t="str">
        <x:v>VT0000286</x:v>
      </x:c>
      <x:c r="C62" t="str">
        <x:v>46011</x:v>
      </x:c>
      <x:c r="D62" s="27" t="n">
        <x:v>46011</x:v>
      </x:c>
      <x:c r="E62" t="n">
        <x:f>IF(D62="","",YEAR(D62))</x:f>
        <x:v>2025</x:v>
      </x:c>
      <x:c r="F62" t="n">
        <x:f>IF(D62="","",MONTH(D62))</x:f>
        <x:v>12</x:v>
      </x:c>
      <x:c r="G62" t="str">
        <x:f>IF(D62="","Fecha no disponible",TEXT(D62,"mmmm"))</x:f>
        <x:v>December</x:v>
      </x:c>
      <x:c r="H62" t="str">
        <x:f>IF(D62="","Fecha no disponible",TEXT(D62,"yyyy-mm"))</x:f>
        <x:v>2025-12</x:v>
      </x:c>
      <x:c r="I62" t="str">
        <x:f>IF(D62="","Fecha no disponible","T"&amp;ROUNDUP(MONTH(D62)/3,0))</x:f>
        <x:v>T4</x:v>
      </x:c>
      <x:c r="J62" t="str">
        <x:v>T015</x:v>
      </x:c>
      <x:c r="K62" t="str">
        <x:v>Tienda Potosí 3</x:v>
      </x:c>
      <x:c r="L62" t="str">
        <x:v>Mall</x:v>
      </x:c>
      <x:c r="M62" t="str">
        <x:v>Potosí</x:v>
      </x:c>
      <x:c r="N62" t="str">
        <x:f>IFERROR(VLOOKUP(M62,'Mapeos'!$A$4:$B$30,2,FALSE),M62)</x:f>
        <x:v>Potosí</x:v>
      </x:c>
      <x:c r="O62" t="str">
        <x:v>C00861</x:v>
      </x:c>
      <x:c r="P62" t="str">
        <x:v>Premium</x:v>
      </x:c>
      <x:c r="Q62" t="str">
        <x:v>P0035</x:v>
      </x:c>
      <x:c r="R62" t="str">
        <x:v>Cuidado Personal</x:v>
      </x:c>
      <x:c r="S62" t="str">
        <x:v>Marca A</x:v>
      </x:c>
      <x:c r="T62" t="str">
        <x:v>Tienda</x:v>
      </x:c>
      <x:c r="U62" t="str">
        <x:f>IFERROR(VLOOKUP(T62,'Mapeos'!$D$4:$E$25,2,FALSE),T62)</x:f>
        <x:v>Tienda</x:v>
      </x:c>
      <x:c r="V62" t="str">
        <x:v>V013</x:v>
      </x:c>
      <x:c r="W62" t="n">
        <x:v>1</x:v>
      </x:c>
      <x:c r="X62" s="28" t="n">
        <x:v>88.99</x:v>
      </x:c>
      <x:c r="Y62" s="20" t="n">
        <x:v>0.25</x:v>
      </x:c>
      <x:c r="Z62" s="20" t="n">
        <x:f>IF(Y62&gt;1,Y62/100,Y62)</x:f>
        <x:v>0.25</x:v>
      </x:c>
      <x:c r="AA62" s="28" t="n">
        <x:v>62.62</x:v>
      </x:c>
      <x:c r="AB62" s="28" t="n">
        <x:v>66.74</x:v>
      </x:c>
      <x:c r="AC62" s="28" t="str">
        <x:v>BOB</x:v>
      </x:c>
      <x:c r="AD62" s="28" t="n">
        <x:f>IF(AC62="USD",AB62*'Parametros'!$B$4,AB62)</x:f>
        <x:v>66.74</x:v>
      </x:c>
      <x:c r="AE62" s="28" t="n">
        <x:f>W62*X62*(1-Z62)</x:f>
        <x:v>66.74249999999999</x:v>
      </x:c>
      <x:c r="AF62" s="28" t="n">
        <x:f>W62*AA62</x:f>
        <x:v>62.62</x:v>
      </x:c>
      <x:c r="AG62" s="28" t="n">
        <x:f>AE62-AF62</x:f>
        <x:v>4.122499999999995</x:v>
      </x:c>
      <x:c r="AH62" s="20" t="n">
        <x:f>IF(AE62&gt;0,AG62/AE62,"")</x:f>
        <x:v>0.061767239764767515</x:v>
      </x:c>
      <x:c r="AI62" s="28" t="n">
        <x:v>175976.05</x:v>
      </x:c>
      <x:c r="AJ62" s="28"/>
      <x:c r="AK62"/>
      <x:c r="AL62" t="str">
        <x:v>Completado</x:v>
      </x:c>
      <x:c r="AM62" t="str">
        <x:f>IF(W62&lt;0,"Devuelto",AL62)</x:f>
        <x:v>Completado</x:v>
      </x:c>
      <x:c r="AN62" t="str">
        <x:v>Efectivo</x:v>
      </x:c>
      <x:c r="AO62" s="29" t="str">
        <x:v>Sin observación</x:v>
      </x:c>
      <x:c r="AP62" t="str">
        <x:f>IF(D62="","No","Sí")</x:f>
        <x:v>Sí</x:v>
      </x:c>
    </x:row>
    <x:row r="63">
      <x:c r="A63" t="n">
        <x:v>63</x:v>
      </x:c>
      <x:c r="B63" t="str">
        <x:v>VT0000291</x:v>
      </x:c>
      <x:c r="C63" t="str">
        <x:v>46093</x:v>
      </x:c>
      <x:c r="D63" s="27" t="n">
        <x:v>46093</x:v>
      </x:c>
      <x:c r="E63" t="n">
        <x:f>IF(D63="","",YEAR(D63))</x:f>
        <x:v>2026</x:v>
      </x:c>
      <x:c r="F63" t="n">
        <x:f>IF(D63="","",MONTH(D63))</x:f>
        <x:v>3</x:v>
      </x:c>
      <x:c r="G63" t="str">
        <x:f>IF(D63="","Fecha no disponible",TEXT(D63,"mmmm"))</x:f>
        <x:v>March</x:v>
      </x:c>
      <x:c r="H63" t="str">
        <x:f>IF(D63="","Fecha no disponible",TEXT(D63,"yyyy-mm"))</x:f>
        <x:v>2026-03</x:v>
      </x:c>
      <x:c r="I63" t="str">
        <x:f>IF(D63="","Fecha no disponible","T"&amp;ROUNDUP(MONTH(D63)/3,0))</x:f>
        <x:v>T1</x:v>
      </x:c>
      <x:c r="J63" t="str">
        <x:v>T009</x:v>
      </x:c>
      <x:c r="K63" t="str">
        <x:v>Tienda Cochabamba 1</x:v>
      </x:c>
      <x:c r="L63" t="str">
        <x:v>Mall</x:v>
      </x:c>
      <x:c r="M63" t="str">
        <x:v>Cochabamba</x:v>
      </x:c>
      <x:c r="N63" t="str">
        <x:f>IFERROR(VLOOKUP(M63,'Mapeos'!$A$4:$B$30,2,FALSE),M63)</x:f>
        <x:v>Cochabamba</x:v>
      </x:c>
      <x:c r="O63" t="str">
        <x:v>C00632</x:v>
      </x:c>
      <x:c r="P63" t="str">
        <x:v>Masivo</x:v>
      </x:c>
      <x:c r="Q63" t="str">
        <x:v>P0080</x:v>
      </x:c>
      <x:c r="R63" t="str">
        <x:v>Deportes</x:v>
      </x:c>
      <x:c r="S63" t="str">
        <x:v>Marca C</x:v>
      </x:c>
      <x:c r="T63" t="str">
        <x:v>Tienda</x:v>
      </x:c>
      <x:c r="U63" t="str">
        <x:f>IFERROR(VLOOKUP(T63,'Mapeos'!$D$4:$E$25,2,FALSE),T63)</x:f>
        <x:v>Tienda</x:v>
      </x:c>
      <x:c r="V63" t="str">
        <x:v>V034</x:v>
      </x:c>
      <x:c r="W63" t="n">
        <x:v>2</x:v>
      </x:c>
      <x:c r="X63" s="28" t="n">
        <x:v>140.54</x:v>
      </x:c>
      <x:c r="Y63" s="20" t="n">
        <x:v>0</x:v>
      </x:c>
      <x:c r="Z63" s="20" t="n">
        <x:f>IF(Y63&gt;1,Y63/100,Y63)</x:f>
        <x:v>0</x:v>
      </x:c>
      <x:c r="AA63" s="28" t="n">
        <x:v>102.78</x:v>
      </x:c>
      <x:c r="AB63" s="28" t="n">
        <x:v>281.08</x:v>
      </x:c>
      <x:c r="AC63" s="28" t="str">
        <x:v>BOB</x:v>
      </x:c>
      <x:c r="AD63" s="28" t="n">
        <x:f>IF(AC63="USD",AB63*'Parametros'!$B$4,AB63)</x:f>
        <x:v>281.08</x:v>
      </x:c>
      <x:c r="AE63" s="28" t="n">
        <x:f>W63*X63*(1-Z63)</x:f>
        <x:v>281.08</x:v>
      </x:c>
      <x:c r="AF63" s="28" t="n">
        <x:f>W63*AA63</x:f>
        <x:v>205.56</x:v>
      </x:c>
      <x:c r="AG63" s="28" t="n">
        <x:f>AE63-AF63</x:f>
        <x:v>75.51999999999998</x:v>
      </x:c>
      <x:c r="AH63" s="20" t="n">
        <x:f>IF(AE63&gt;0,AG63/AE63,"")</x:f>
        <x:v>0.26867795645367865</x:v>
      </x:c>
      <x:c r="AI63" s="28" t="n">
        <x:v>133271.44</x:v>
      </x:c>
      <x:c r="AJ63" s="28"/>
      <x:c r="AK63"/>
      <x:c r="AL63" t="str">
        <x:v>Completado</x:v>
      </x:c>
      <x:c r="AM63" t="str">
        <x:f>IF(W63&lt;0,"Devuelto",AL63)</x:f>
        <x:v>Completado</x:v>
      </x:c>
      <x:c r="AN63" t="str">
        <x:v>Transferencia</x:v>
      </x:c>
      <x:c r="AO63" s="29" t="str">
        <x:v>Sin observación</x:v>
      </x:c>
      <x:c r="AP63" t="str">
        <x:f>IF(D63="","No","Sí")</x:f>
        <x:v>Sí</x:v>
      </x:c>
    </x:row>
    <x:row r="64">
      <x:c r="A64" t="n">
        <x:v>64</x:v>
      </x:c>
      <x:c r="B64" t="str">
        <x:v>VT0000296</x:v>
      </x:c>
      <x:c r="C64" t="str">
        <x:v>45385</x:v>
      </x:c>
      <x:c r="D64" s="27" t="n">
        <x:v>45385</x:v>
      </x:c>
      <x:c r="E64" t="n">
        <x:f>IF(D64="","",YEAR(D64))</x:f>
        <x:v>2024</x:v>
      </x:c>
      <x:c r="F64" t="n">
        <x:f>IF(D64="","",MONTH(D64))</x:f>
        <x:v>4</x:v>
      </x:c>
      <x:c r="G64" t="str">
        <x:f>IF(D64="","Fecha no disponible",TEXT(D64,"mmmm"))</x:f>
        <x:v>April</x:v>
      </x:c>
      <x:c r="H64" t="str">
        <x:f>IF(D64="","Fecha no disponible",TEXT(D64,"yyyy-mm"))</x:f>
        <x:v>2024-04</x:v>
      </x:c>
      <x:c r="I64" t="str">
        <x:f>IF(D64="","Fecha no disponible","T"&amp;ROUNDUP(MONTH(D64)/3,0))</x:f>
        <x:v>T2</x:v>
      </x:c>
      <x:c r="J64" t="str">
        <x:v>T005</x:v>
      </x:c>
      <x:c r="K64" t="str">
        <x:v>Tienda Santa Cruz 1</x:v>
      </x:c>
      <x:c r="L64" t="str">
        <x:v>Centro</x:v>
      </x:c>
      <x:c r="M64" t="str">
        <x:v>Santa Cruz</x:v>
      </x:c>
      <x:c r="N64" t="str">
        <x:f>IFERROR(VLOOKUP(M64,'Mapeos'!$A$4:$B$30,2,FALSE),M64)</x:f>
        <x:v>Santa Cruz</x:v>
      </x:c>
      <x:c r="O64" t="str">
        <x:v>C00935</x:v>
      </x:c>
      <x:c r="P64" t="str">
        <x:v>Frecuente</x:v>
      </x:c>
      <x:c r="Q64" t="str">
        <x:v>P0130</x:v>
      </x:c>
      <x:c r="R64" t="str">
        <x:v>Cuidado Personal</x:v>
      </x:c>
      <x:c r="S64" t="str">
        <x:v>Marca A</x:v>
      </x:c>
      <x:c r="T64" t="str">
        <x:v>WhatsApp</x:v>
      </x:c>
      <x:c r="U64" t="str">
        <x:f>IFERROR(VLOOKUP(T64,'Mapeos'!$D$4:$E$25,2,FALSE),T64)</x:f>
        <x:v>WhatsApp</x:v>
      </x:c>
      <x:c r="V64" t="str">
        <x:v>V012</x:v>
      </x:c>
      <x:c r="W64" t="n">
        <x:v>1</x:v>
      </x:c>
      <x:c r="X64" s="28" t="n">
        <x:v>87.97</x:v>
      </x:c>
      <x:c r="Y64" s="20" t="n">
        <x:v>0</x:v>
      </x:c>
      <x:c r="Z64" s="20" t="n">
        <x:f>IF(Y64&gt;1,Y64/100,Y64)</x:f>
        <x:v>0</x:v>
      </x:c>
      <x:c r="AA64" s="28" t="n">
        <x:v>47.85</x:v>
      </x:c>
      <x:c r="AB64" s="28" t="n">
        <x:v>87.97</x:v>
      </x:c>
      <x:c r="AC64" s="28" t="str">
        <x:v>BOB</x:v>
      </x:c>
      <x:c r="AD64" s="28" t="n">
        <x:f>IF(AC64="USD",AB64*'Parametros'!$B$4,AB64)</x:f>
        <x:v>87.97</x:v>
      </x:c>
      <x:c r="AE64" s="28" t="n">
        <x:f>W64*X64*(1-Z64)</x:f>
        <x:v>87.97</x:v>
      </x:c>
      <x:c r="AF64" s="28" t="n">
        <x:f>W64*AA64</x:f>
        <x:v>47.85</x:v>
      </x:c>
      <x:c r="AG64" s="28" t="n">
        <x:f>AE64-AF64</x:f>
        <x:v>40.12</x:v>
      </x:c>
      <x:c r="AH64" s="20" t="n">
        <x:f>IF(AE64&gt;0,AG64/AE64,"")</x:f>
        <x:v>0.4560645674661816</x:v>
      </x:c>
      <x:c r="AI64" s="28" t="n">
        <x:v>63431.9</x:v>
      </x:c>
      <x:c r="AJ64" s="28"/>
      <x:c r="AK64"/>
      <x:c r="AL64" t="str">
        <x:v>Completado</x:v>
      </x:c>
      <x:c r="AM64" t="str">
        <x:f>IF(W64&lt;0,"Devuelto",AL64)</x:f>
        <x:v>Completado</x:v>
      </x:c>
      <x:c r="AN64" t="str">
        <x:v>QR</x:v>
      </x:c>
      <x:c r="AO64" s="29" t="str">
        <x:v>Sin observación</x:v>
      </x:c>
      <x:c r="AP64" t="str">
        <x:f>IF(D64="","No","Sí")</x:f>
        <x:v>Sí</x:v>
      </x:c>
    </x:row>
    <x:row r="65">
      <x:c r="A65" t="n">
        <x:v>65</x:v>
      </x:c>
      <x:c r="B65" t="str">
        <x:v>VT0000300</x:v>
      </x:c>
      <x:c r="C65" t="str">
        <x:v>45577</x:v>
      </x:c>
      <x:c r="D65" s="27" t="n">
        <x:v>45577</x:v>
      </x:c>
      <x:c r="E65" t="n">
        <x:f>IF(D65="","",YEAR(D65))</x:f>
        <x:v>2024</x:v>
      </x:c>
      <x:c r="F65" t="n">
        <x:f>IF(D65="","",MONTH(D65))</x:f>
        <x:v>10</x:v>
      </x:c>
      <x:c r="G65" t="str">
        <x:f>IF(D65="","Fecha no disponible",TEXT(D65,"mmmm"))</x:f>
        <x:v>October</x:v>
      </x:c>
      <x:c r="H65" t="str">
        <x:f>IF(D65="","Fecha no disponible",TEXT(D65,"yyyy-mm"))</x:f>
        <x:v>2024-10</x:v>
      </x:c>
      <x:c r="I65" t="str">
        <x:f>IF(D65="","Fecha no disponible","T"&amp;ROUNDUP(MONTH(D65)/3,0))</x:f>
        <x:v>T4</x:v>
      </x:c>
      <x:c r="J65" t="str">
        <x:v>T011</x:v>
      </x:c>
      <x:c r="K65" t="str">
        <x:v>Tienda Cochabamba 3</x:v>
      </x:c>
      <x:c r="L65" t="str">
        <x:v>Mall</x:v>
      </x:c>
      <x:c r="M65" t="str">
        <x:v>Cochabamba</x:v>
      </x:c>
      <x:c r="N65" t="str">
        <x:f>IFERROR(VLOOKUP(M65,'Mapeos'!$A$4:$B$30,2,FALSE),M65)</x:f>
        <x:v>Cochabamba</x:v>
      </x:c>
      <x:c r="O65" t="str">
        <x:v>C00641</x:v>
      </x:c>
      <x:c r="P65" t="str">
        <x:v>Frecuente</x:v>
      </x:c>
      <x:c r="Q65" t="str">
        <x:v>P0030</x:v>
      </x:c>
      <x:c r="R65" t="str">
        <x:v>Deportes</x:v>
      </x:c>
      <x:c r="S65" t="str">
        <x:v>Marca A</x:v>
      </x:c>
      <x:c r="T65" t="str">
        <x:v>Tienda</x:v>
      </x:c>
      <x:c r="U65" t="str">
        <x:f>IFERROR(VLOOKUP(T65,'Mapeos'!$D$4:$E$25,2,FALSE),T65)</x:f>
        <x:v>Tienda</x:v>
      </x:c>
      <x:c r="V65" t="str">
        <x:v>V012</x:v>
      </x:c>
      <x:c r="W65" t="n">
        <x:v>1</x:v>
      </x:c>
      <x:c r="X65" s="28" t="n">
        <x:v>137.49</x:v>
      </x:c>
      <x:c r="Y65" s="20" t="n">
        <x:v>0.2</x:v>
      </x:c>
      <x:c r="Z65" s="20" t="n">
        <x:f>IF(Y65&gt;1,Y65/100,Y65)</x:f>
        <x:v>0.2</x:v>
      </x:c>
      <x:c r="AA65" s="28" t="n">
        <x:v>103.51</x:v>
      </x:c>
      <x:c r="AB65" s="28" t="n">
        <x:v>109.99</x:v>
      </x:c>
      <x:c r="AC65" s="28" t="str">
        <x:v>BOB</x:v>
      </x:c>
      <x:c r="AD65" s="28" t="n">
        <x:f>IF(AC65="USD",AB65*'Parametros'!$B$4,AB65)</x:f>
        <x:v>109.99</x:v>
      </x:c>
      <x:c r="AE65" s="28" t="n">
        <x:f>W65*X65*(1-Z65)</x:f>
        <x:v>109.99200000000002</x:v>
      </x:c>
      <x:c r="AF65" s="28" t="n">
        <x:f>W65*AA65</x:f>
        <x:v>103.51</x:v>
      </x:c>
      <x:c r="AG65" s="28" t="n">
        <x:f>AE65-AF65</x:f>
        <x:v>6.4820000000000135</x:v>
      </x:c>
      <x:c r="AH65" s="20" t="n">
        <x:f>IF(AE65&gt;0,AG65/AE65,"")</x:f>
        <x:v>0.05893155865881166</x:v>
      </x:c>
      <x:c r="AI65" s="28" t="n">
        <x:v>157112.52</x:v>
      </x:c>
      <x:c r="AJ65" s="28"/>
      <x:c r="AK65"/>
      <x:c r="AL65" t="str">
        <x:v>Completado</x:v>
      </x:c>
      <x:c r="AM65" t="str">
        <x:f>IF(W65&lt;0,"Devuelto",AL65)</x:f>
        <x:v>Completado</x:v>
      </x:c>
      <x:c r="AN65" t="str">
        <x:v>Efectivo</x:v>
      </x:c>
      <x:c r="AO65" s="29" t="str">
        <x:v>Sin observación</x:v>
      </x:c>
      <x:c r="AP65" t="str">
        <x:f>IF(D65="","No","Sí")</x:f>
        <x:v>Sí</x:v>
      </x:c>
    </x:row>
    <x:row r="66">
      <x:c r="A66" t="n">
        <x:v>66</x:v>
      </x:c>
      <x:c r="B66" t="str">
        <x:v>VT0000305</x:v>
      </x:c>
      <x:c r="C66" t="str">
        <x:v>45814</x:v>
      </x:c>
      <x:c r="D66" s="27" t="n">
        <x:v>45814</x:v>
      </x:c>
      <x:c r="E66" t="n">
        <x:f>IF(D66="","",YEAR(D66))</x:f>
        <x:v>2025</x:v>
      </x:c>
      <x:c r="F66" t="n">
        <x:f>IF(D66="","",MONTH(D66))</x:f>
        <x:v>6</x:v>
      </x:c>
      <x:c r="G66" t="str">
        <x:f>IF(D66="","Fecha no disponible",TEXT(D66,"mmmm"))</x:f>
        <x:v>June</x:v>
      </x:c>
      <x:c r="H66" t="str">
        <x:f>IF(D66="","Fecha no disponible",TEXT(D66,"yyyy-mm"))</x:f>
        <x:v>2025-06</x:v>
      </x:c>
      <x:c r="I66" t="str">
        <x:f>IF(D66="","Fecha no disponible","T"&amp;ROUNDUP(MONTH(D66)/3,0))</x:f>
        <x:v>T2</x:v>
      </x:c>
      <x:c r="J66" t="str">
        <x:v>T013</x:v>
      </x:c>
      <x:c r="K66" t="str">
        <x:v>Tienda Potosí 1</x:v>
      </x:c>
      <x:c r="L66" t="str">
        <x:v>Centro</x:v>
      </x:c>
      <x:c r="M66" t="str">
        <x:v>Potosí</x:v>
      </x:c>
      <x:c r="N66" t="str">
        <x:f>IFERROR(VLOOKUP(M66,'Mapeos'!$A$4:$B$30,2,FALSE),M66)</x:f>
        <x:v>Potosí</x:v>
      </x:c>
      <x:c r="O66" t="str">
        <x:v>C01012</x:v>
      </x:c>
      <x:c r="P66" t="str">
        <x:v>Frecuente</x:v>
      </x:c>
      <x:c r="Q66" t="str">
        <x:v>P0023</x:v>
      </x:c>
      <x:c r="R66" t="str">
        <x:v>Electrónica</x:v>
      </x:c>
      <x:c r="S66" t="str">
        <x:v>Marca A</x:v>
      </x:c>
      <x:c r="T66" t="str">
        <x:v>Tienda</x:v>
      </x:c>
      <x:c r="U66" t="str">
        <x:f>IFERROR(VLOOKUP(T66,'Mapeos'!$D$4:$E$25,2,FALSE),T66)</x:f>
        <x:v>Tienda</x:v>
      </x:c>
      <x:c r="V66" t="str">
        <x:v>V002</x:v>
      </x:c>
      <x:c r="W66" t="n">
        <x:v>3</x:v>
      </x:c>
      <x:c r="X66" s="28" t="n">
        <x:v>425.22</x:v>
      </x:c>
      <x:c r="Y66" s="20" t="n">
        <x:v>0.25</x:v>
      </x:c>
      <x:c r="Z66" s="20" t="n">
        <x:f>IF(Y66&gt;1,Y66/100,Y66)</x:f>
        <x:v>0.25</x:v>
      </x:c>
      <x:c r="AA66" s="28" t="n">
        <x:v>241.95</x:v>
      </x:c>
      <x:c r="AB66" s="28" t="n">
        <x:v>956.75</x:v>
      </x:c>
      <x:c r="AC66" s="28" t="str">
        <x:v>BOB</x:v>
      </x:c>
      <x:c r="AD66" s="28" t="n">
        <x:f>IF(AC66="USD",AB66*'Parametros'!$B$4,AB66)</x:f>
        <x:v>956.75</x:v>
      </x:c>
      <x:c r="AE66" s="28" t="n">
        <x:f>W66*X66*(1-Z66)</x:f>
        <x:v>956.7450000000001</x:v>
      </x:c>
      <x:c r="AF66" s="28" t="n">
        <x:f>W66*AA66</x:f>
        <x:v>725.8499999999999</x:v>
      </x:c>
      <x:c r="AG66" s="28" t="n">
        <x:f>AE66-AF66</x:f>
        <x:v>230.8950000000002</x:v>
      </x:c>
      <x:c r="AH66" s="20" t="n">
        <x:f>IF(AE66&gt;0,AG66/AE66,"")</x:f>
        <x:v>0.24133389774704878</x:v>
      </x:c>
      <x:c r="AI66" s="28" t="n">
        <x:v>182108.66</x:v>
      </x:c>
      <x:c r="AJ66" s="28"/>
      <x:c r="AK66"/>
      <x:c r="AL66" t="str">
        <x:v>Completado</x:v>
      </x:c>
      <x:c r="AM66" t="str">
        <x:f>IF(W66&lt;0,"Devuelto",AL66)</x:f>
        <x:v>Completado</x:v>
      </x:c>
      <x:c r="AN66" t="str">
        <x:v>Transferencia</x:v>
      </x:c>
      <x:c r="AO66" s="29" t="str">
        <x:v>Sin observación</x:v>
      </x:c>
      <x:c r="AP66" t="str">
        <x:f>IF(D66="","No","Sí")</x:f>
        <x:v>Sí</x:v>
      </x:c>
    </x:row>
    <x:row r="67">
      <x:c r="A67" t="n">
        <x:v>67</x:v>
      </x:c>
      <x:c r="B67" t="str">
        <x:v>VT0000310</x:v>
      </x:c>
      <x:c r="C67" t="str">
        <x:v>45952</x:v>
      </x:c>
      <x:c r="D67" s="27" t="n">
        <x:v>45952</x:v>
      </x:c>
      <x:c r="E67" t="n">
        <x:f>IF(D67="","",YEAR(D67))</x:f>
        <x:v>2025</x:v>
      </x:c>
      <x:c r="F67" t="n">
        <x:f>IF(D67="","",MONTH(D67))</x:f>
        <x:v>10</x:v>
      </x:c>
      <x:c r="G67" t="str">
        <x:f>IF(D67="","Fecha no disponible",TEXT(D67,"mmmm"))</x:f>
        <x:v>October</x:v>
      </x:c>
      <x:c r="H67" t="str">
        <x:f>IF(D67="","Fecha no disponible",TEXT(D67,"yyyy-mm"))</x:f>
        <x:v>2025-10</x:v>
      </x:c>
      <x:c r="I67" t="str">
        <x:f>IF(D67="","Fecha no disponible","T"&amp;ROUNDUP(MONTH(D67)/3,0))</x:f>
        <x:v>T4</x:v>
      </x:c>
      <x:c r="J67" t="str">
        <x:v>T016</x:v>
      </x:c>
      <x:c r="K67" t="str">
        <x:v>Tienda Potosí 4</x:v>
      </x:c>
      <x:c r="L67" t="str">
        <x:v>Centro</x:v>
      </x:c>
      <x:c r="M67" t="str">
        <x:v>Potosí</x:v>
      </x:c>
      <x:c r="N67" t="str">
        <x:f>IFERROR(VLOOKUP(M67,'Mapeos'!$A$4:$B$30,2,FALSE),M67)</x:f>
        <x:v>Potosí</x:v>
      </x:c>
      <x:c r="O67" t="str">
        <x:v>C00405</x:v>
      </x:c>
      <x:c r="P67" t="str">
        <x:v>Masivo</x:v>
      </x:c>
      <x:c r="Q67" t="str">
        <x:v>P0076</x:v>
      </x:c>
      <x:c r="R67" t="str">
        <x:v>Hogar</x:v>
      </x:c>
      <x:c r="S67" t="str">
        <x:v>Marca B</x:v>
      </x:c>
      <x:c r="T67" t="str">
        <x:v>Tienda</x:v>
      </x:c>
      <x:c r="U67" t="str">
        <x:f>IFERROR(VLOOKUP(T67,'Mapeos'!$D$4:$E$25,2,FALSE),T67)</x:f>
        <x:v>Tienda</x:v>
      </x:c>
      <x:c r="V67" t="str">
        <x:v>V001</x:v>
      </x:c>
      <x:c r="W67" t="n">
        <x:v>2</x:v>
      </x:c>
      <x:c r="X67" s="28" t="n">
        <x:v>267.17</x:v>
      </x:c>
      <x:c r="Y67" s="20" t="n">
        <x:v>0</x:v>
      </x:c>
      <x:c r="Z67" s="20" t="n">
        <x:f>IF(Y67&gt;1,Y67/100,Y67)</x:f>
        <x:v>0</x:v>
      </x:c>
      <x:c r="AA67" s="28" t="n">
        <x:v>166.79</x:v>
      </x:c>
      <x:c r="AB67" s="28" t="n">
        <x:v>534.34</x:v>
      </x:c>
      <x:c r="AC67" s="28" t="str">
        <x:v>BOB</x:v>
      </x:c>
      <x:c r="AD67" s="28" t="n">
        <x:f>IF(AC67="USD",AB67*'Parametros'!$B$4,AB67)</x:f>
        <x:v>534.34</x:v>
      </x:c>
      <x:c r="AE67" s="28" t="n">
        <x:f>W67*X67*(1-Z67)</x:f>
        <x:v>534.34</x:v>
      </x:c>
      <x:c r="AF67" s="28" t="n">
        <x:f>W67*AA67</x:f>
        <x:v>333.58</x:v>
      </x:c>
      <x:c r="AG67" s="28" t="n">
        <x:f>AE67-AF67</x:f>
        <x:v>200.76000000000005</x:v>
      </x:c>
      <x:c r="AH67" s="20" t="n">
        <x:f>IF(AE67&gt;0,AG67/AE67,"")</x:f>
        <x:v>0.3757158363588727</x:v>
      </x:c>
      <x:c r="AI67" s="28" t="n">
        <x:v>166027.73</x:v>
      </x:c>
      <x:c r="AJ67" s="28"/>
      <x:c r="AK67"/>
      <x:c r="AL67" t="str">
        <x:v>Completado</x:v>
      </x:c>
      <x:c r="AM67" t="str">
        <x:f>IF(W67&lt;0,"Devuelto",AL67)</x:f>
        <x:v>Completado</x:v>
      </x:c>
      <x:c r="AN67" t="str">
        <x:v>Efectivo</x:v>
      </x:c>
      <x:c r="AO67" s="29" t="str">
        <x:v>Sin observación</x:v>
      </x:c>
      <x:c r="AP67" t="str">
        <x:f>IF(D67="","No","Sí")</x:f>
        <x:v>Sí</x:v>
      </x:c>
    </x:row>
    <x:row r="68">
      <x:c r="A68" t="n">
        <x:v>68</x:v>
      </x:c>
      <x:c r="B68" t="str">
        <x:v>VT0000315</x:v>
      </x:c>
      <x:c r="C68" t="str">
        <x:v>45809</x:v>
      </x:c>
      <x:c r="D68" s="27" t="n">
        <x:v>45809</x:v>
      </x:c>
      <x:c r="E68" t="n">
        <x:f>IF(D68="","",YEAR(D68))</x:f>
        <x:v>2025</x:v>
      </x:c>
      <x:c r="F68" t="n">
        <x:f>IF(D68="","",MONTH(D68))</x:f>
        <x:v>6</x:v>
      </x:c>
      <x:c r="G68" t="str">
        <x:f>IF(D68="","Fecha no disponible",TEXT(D68,"mmmm"))</x:f>
        <x:v>June</x:v>
      </x:c>
      <x:c r="H68" t="str">
        <x:f>IF(D68="","Fecha no disponible",TEXT(D68,"yyyy-mm"))</x:f>
        <x:v>2025-06</x:v>
      </x:c>
      <x:c r="I68" t="str">
        <x:f>IF(D68="","Fecha no disponible","T"&amp;ROUNDUP(MONTH(D68)/3,0))</x:f>
        <x:v>T2</x:v>
      </x:c>
      <x:c r="J68" t="str">
        <x:v>T011</x:v>
      </x:c>
      <x:c r="K68" t="str">
        <x:v>Tienda Cochabamba 3</x:v>
      </x:c>
      <x:c r="L68" t="str">
        <x:v>Mall</x:v>
      </x:c>
      <x:c r="M68" t="str">
        <x:v>Cochabamba</x:v>
      </x:c>
      <x:c r="N68" t="str">
        <x:f>IFERROR(VLOOKUP(M68,'Mapeos'!$A$4:$B$30,2,FALSE),M68)</x:f>
        <x:v>Cochabamba</x:v>
      </x:c>
      <x:c r="O68" t="str">
        <x:v>C00128</x:v>
      </x:c>
      <x:c r="P68" t="str">
        <x:v>Frecuente</x:v>
      </x:c>
      <x:c r="Q68" t="str">
        <x:v>P0105</x:v>
      </x:c>
      <x:c r="R68" t="str">
        <x:v>Hogar</x:v>
      </x:c>
      <x:c r="S68" t="str">
        <x:v>Marca D</x:v>
      </x:c>
      <x:c r="T68" t="str">
        <x:v>Tienda</x:v>
      </x:c>
      <x:c r="U68" t="str">
        <x:f>IFERROR(VLOOKUP(T68,'Mapeos'!$D$4:$E$25,2,FALSE),T68)</x:f>
        <x:v>Tienda</x:v>
      </x:c>
      <x:c r="V68" t="str">
        <x:v>V015</x:v>
      </x:c>
      <x:c r="W68" t="n">
        <x:v>2</x:v>
      </x:c>
      <x:c r="X68" s="28" t="n">
        <x:v>150.61</x:v>
      </x:c>
      <x:c r="Y68" s="20" t="n">
        <x:v>0</x:v>
      </x:c>
      <x:c r="Z68" s="20" t="n">
        <x:f>IF(Y68&gt;1,Y68/100,Y68)</x:f>
        <x:v>0</x:v>
      </x:c>
      <x:c r="AA68" s="28" t="n">
        <x:v>106.98</x:v>
      </x:c>
      <x:c r="AB68" s="28" t="n">
        <x:v>301.22</x:v>
      </x:c>
      <x:c r="AC68" s="28" t="str">
        <x:v>BOB</x:v>
      </x:c>
      <x:c r="AD68" s="28" t="n">
        <x:f>IF(AC68="USD",AB68*'Parametros'!$B$4,AB68)</x:f>
        <x:v>301.22</x:v>
      </x:c>
      <x:c r="AE68" s="28" t="n">
        <x:f>W68*X68*(1-Z68)</x:f>
        <x:v>301.22</x:v>
      </x:c>
      <x:c r="AF68" s="28" t="n">
        <x:f>W68*AA68</x:f>
        <x:v>213.96</x:v>
      </x:c>
      <x:c r="AG68" s="28" t="n">
        <x:f>AE68-AF68</x:f>
        <x:v>87.26000000000002</x:v>
      </x:c>
      <x:c r="AH68" s="20" t="n">
        <x:f>IF(AE68&gt;0,AG68/AE68,"")</x:f>
        <x:v>0.28968859969457544</x:v>
      </x:c>
      <x:c r="AI68" s="28" t="n">
        <x:v>170776.27</x:v>
      </x:c>
      <x:c r="AJ68" s="28"/>
      <x:c r="AK68"/>
      <x:c r="AL68" t="str">
        <x:v>Completado</x:v>
      </x:c>
      <x:c r="AM68" t="str">
        <x:f>IF(W68&lt;0,"Devuelto",AL68)</x:f>
        <x:v>Completado</x:v>
      </x:c>
      <x:c r="AN68" t="str">
        <x:v>QR</x:v>
      </x:c>
      <x:c r="AO68" s="29" t="str">
        <x:v>Sin observación</x:v>
      </x:c>
      <x:c r="AP68" t="str">
        <x:f>IF(D68="","No","Sí")</x:f>
        <x:v>Sí</x:v>
      </x:c>
    </x:row>
    <x:row r="69">
      <x:c r="A69" t="n">
        <x:v>69</x:v>
      </x:c>
      <x:c r="B69" t="str">
        <x:v>VT0000319</x:v>
      </x:c>
      <x:c r="C69" t="str">
        <x:v>46202</x:v>
      </x:c>
      <x:c r="D69" s="27" t="n">
        <x:v>46202</x:v>
      </x:c>
      <x:c r="E69" t="n">
        <x:f>IF(D69="","",YEAR(D69))</x:f>
        <x:v>2026</x:v>
      </x:c>
      <x:c r="F69" t="n">
        <x:f>IF(D69="","",MONTH(D69))</x:f>
        <x:v>6</x:v>
      </x:c>
      <x:c r="G69" t="str">
        <x:f>IF(D69="","Fecha no disponible",TEXT(D69,"mmmm"))</x:f>
        <x:v>June</x:v>
      </x:c>
      <x:c r="H69" t="str">
        <x:f>IF(D69="","Fecha no disponible",TEXT(D69,"yyyy-mm"))</x:f>
        <x:v>2026-06</x:v>
      </x:c>
      <x:c r="I69" t="str">
        <x:f>IF(D69="","Fecha no disponible","T"&amp;ROUNDUP(MONTH(D69)/3,0))</x:f>
        <x:v>T2</x:v>
      </x:c>
      <x:c r="J69" t="str">
        <x:v>T019</x:v>
      </x:c>
      <x:c r="K69" t="str">
        <x:v>Tienda Sucre 3</x:v>
      </x:c>
      <x:c r="L69" t="str">
        <x:v>Centro</x:v>
      </x:c>
      <x:c r="M69" t="str">
        <x:v>Sucre</x:v>
      </x:c>
      <x:c r="N69" t="str">
        <x:f>IFERROR(VLOOKUP(M69,'Mapeos'!$A$4:$B$30,2,FALSE),M69)</x:f>
        <x:v>Sucre</x:v>
      </x:c>
      <x:c r="O69" t="str">
        <x:v>C00713</x:v>
      </x:c>
      <x:c r="P69" t="str">
        <x:v>Masivo</x:v>
      </x:c>
      <x:c r="Q69" t="str">
        <x:v>P0075</x:v>
      </x:c>
      <x:c r="R69" t="str">
        <x:v>Alimentos</x:v>
      </x:c>
      <x:c r="S69" t="str">
        <x:v>Marca B</x:v>
      </x:c>
      <x:c r="T69" t="str">
        <x:v>Tienda</x:v>
      </x:c>
      <x:c r="U69" t="str">
        <x:f>IFERROR(VLOOKUP(T69,'Mapeos'!$D$4:$E$25,2,FALSE),T69)</x:f>
        <x:v>Tienda</x:v>
      </x:c>
      <x:c r="V69" t="str">
        <x:v>V034</x:v>
      </x:c>
      <x:c r="W69" t="n">
        <x:v>1</x:v>
      </x:c>
      <x:c r="X69" s="28" t="n">
        <x:v>47.3</x:v>
      </x:c>
      <x:c r="Y69" s="20" t="n">
        <x:v>0.25</x:v>
      </x:c>
      <x:c r="Z69" s="20" t="n">
        <x:f>IF(Y69&gt;1,Y69/100,Y69)</x:f>
        <x:v>0.25</x:v>
      </x:c>
      <x:c r="AA69" s="28" t="n">
        <x:v>33.72</x:v>
      </x:c>
      <x:c r="AB69" s="28" t="n">
        <x:v>35.47</x:v>
      </x:c>
      <x:c r="AC69" s="28" t="str">
        <x:v>BOB</x:v>
      </x:c>
      <x:c r="AD69" s="28" t="n">
        <x:f>IF(AC69="USD",AB69*'Parametros'!$B$4,AB69)</x:f>
        <x:v>35.47</x:v>
      </x:c>
      <x:c r="AE69" s="28" t="n">
        <x:f>W69*X69*(1-Z69)</x:f>
        <x:v>35.474999999999994</x:v>
      </x:c>
      <x:c r="AF69" s="28" t="n">
        <x:f>W69*AA69</x:f>
        <x:v>33.72</x:v>
      </x:c>
      <x:c r="AG69" s="28" t="n">
        <x:f>AE69-AF69</x:f>
        <x:v>1.7549999999999955</x:v>
      </x:c>
      <x:c r="AH69" s="20" t="n">
        <x:f>IF(AE69&gt;0,AG69/AE69,"")</x:f>
        <x:v>0.049471458773784234</x:v>
      </x:c>
      <x:c r="AI69" s="28" t="n">
        <x:v>158845.95</x:v>
      </x:c>
      <x:c r="AJ69" s="28"/>
      <x:c r="AK69"/>
      <x:c r="AL69" t="str">
        <x:v>Completado</x:v>
      </x:c>
      <x:c r="AM69" t="str">
        <x:f>IF(W69&lt;0,"Devuelto",AL69)</x:f>
        <x:v>Completado</x:v>
      </x:c>
      <x:c r="AN69" t="str">
        <x:v>Efectivo</x:v>
      </x:c>
      <x:c r="AO69" s="29" t="str">
        <x:v>Sin observación</x:v>
      </x:c>
      <x:c r="AP69" t="str">
        <x:f>IF(D69="","No","Sí")</x:f>
        <x:v>Sí</x:v>
      </x:c>
    </x:row>
    <x:row r="70">
      <x:c r="A70" t="n">
        <x:v>70</x:v>
      </x:c>
      <x:c r="B70" t="str">
        <x:v>VT0000324</x:v>
      </x:c>
      <x:c r="C70" t="str">
        <x:v>46147</x:v>
      </x:c>
      <x:c r="D70" s="27" t="n">
        <x:v>46147</x:v>
      </x:c>
      <x:c r="E70" t="n">
        <x:f>IF(D70="","",YEAR(D70))</x:f>
        <x:v>2026</x:v>
      </x:c>
      <x:c r="F70" t="n">
        <x:f>IF(D70="","",MONTH(D70))</x:f>
        <x:v>5</x:v>
      </x:c>
      <x:c r="G70" t="str">
        <x:f>IF(D70="","Fecha no disponible",TEXT(D70,"mmmm"))</x:f>
        <x:v>May</x:v>
      </x:c>
      <x:c r="H70" t="str">
        <x:f>IF(D70="","Fecha no disponible",TEXT(D70,"yyyy-mm"))</x:f>
        <x:v>2026-05</x:v>
      </x:c>
      <x:c r="I70" t="str">
        <x:f>IF(D70="","Fecha no disponible","T"&amp;ROUNDUP(MONTH(D70)/3,0))</x:f>
        <x:v>T2</x:v>
      </x:c>
      <x:c r="J70" t="str">
        <x:v>T001</x:v>
      </x:c>
      <x:c r="K70" t="str">
        <x:v>Tienda La Paz 1</x:v>
      </x:c>
      <x:c r="L70" t="str">
        <x:v>Barrio</x:v>
      </x:c>
      <x:c r="M70" t="str">
        <x:v>La Paz</x:v>
      </x:c>
      <x:c r="N70" t="str">
        <x:f>IFERROR(VLOOKUP(M70,'Mapeos'!$A$4:$B$30,2,FALSE),M70)</x:f>
        <x:v>La Paz</x:v>
      </x:c>
      <x:c r="O70" t="str">
        <x:v>C00764</x:v>
      </x:c>
      <x:c r="P70" t="str">
        <x:v>Frecuente</x:v>
      </x:c>
      <x:c r="Q70" t="str">
        <x:v>P0029</x:v>
      </x:c>
      <x:c r="R70" t="str">
        <x:v>Alimentos</x:v>
      </x:c>
      <x:c r="S70" t="str">
        <x:v>Marca A</x:v>
      </x:c>
      <x:c r="T70" t="str">
        <x:v>Tienda</x:v>
      </x:c>
      <x:c r="U70" t="str">
        <x:f>IFERROR(VLOOKUP(T70,'Mapeos'!$D$4:$E$25,2,FALSE),T70)</x:f>
        <x:v>Tienda</x:v>
      </x:c>
      <x:c r="V70" t="str">
        <x:v>V037</x:v>
      </x:c>
      <x:c r="W70" t="n">
        <x:v>1</x:v>
      </x:c>
      <x:c r="X70" s="28" t="n">
        <x:v>30.83</x:v>
      </x:c>
      <x:c r="Y70" s="20" t="n">
        <x:v>0</x:v>
      </x:c>
      <x:c r="Z70" s="20" t="n">
        <x:f>IF(Y70&gt;1,Y70/100,Y70)</x:f>
        <x:v>0</x:v>
      </x:c>
      <x:c r="AA70" s="28" t="n">
        <x:v>20.9</x:v>
      </x:c>
      <x:c r="AB70" s="28" t="n">
        <x:v>30.83</x:v>
      </x:c>
      <x:c r="AC70" s="28" t="str">
        <x:v>BOB</x:v>
      </x:c>
      <x:c r="AD70" s="28" t="n">
        <x:f>IF(AC70="USD",AB70*'Parametros'!$B$4,AB70)</x:f>
        <x:v>30.83</x:v>
      </x:c>
      <x:c r="AE70" s="28" t="n">
        <x:f>W70*X70*(1-Z70)</x:f>
        <x:v>30.83</x:v>
      </x:c>
      <x:c r="AF70" s="28" t="n">
        <x:f>W70*AA70</x:f>
        <x:v>20.9</x:v>
      </x:c>
      <x:c r="AG70" s="28" t="n">
        <x:f>AE70-AF70</x:f>
        <x:v>9.93</x:v>
      </x:c>
      <x:c r="AH70" s="20" t="n">
        <x:f>IF(AE70&gt;0,AG70/AE70,"")</x:f>
        <x:v>0.322088874472916</x:v>
      </x:c>
      <x:c r="AI70" s="28" t="n">
        <x:v>201880.77</x:v>
      </x:c>
      <x:c r="AJ70" s="28"/>
      <x:c r="AK70"/>
      <x:c r="AL70" t="str">
        <x:v>Completado</x:v>
      </x:c>
      <x:c r="AM70" t="str">
        <x:f>IF(W70&lt;0,"Devuelto",AL70)</x:f>
        <x:v>Completado</x:v>
      </x:c>
      <x:c r="AN70" t="str">
        <x:v>Efectivo</x:v>
      </x:c>
      <x:c r="AO70" s="29" t="str">
        <x:v>Sin observación</x:v>
      </x:c>
      <x:c r="AP70" t="str">
        <x:f>IF(D70="","No","Sí")</x:f>
        <x:v>Sí</x:v>
      </x:c>
    </x:row>
    <x:row r="71">
      <x:c r="A71" t="n">
        <x:v>71</x:v>
      </x:c>
      <x:c r="B71" t="str">
        <x:v>VT0000329</x:v>
      </x:c>
      <x:c r="C71" t="str">
        <x:v>45899</x:v>
      </x:c>
      <x:c r="D71" s="27" t="n">
        <x:v>45899</x:v>
      </x:c>
      <x:c r="E71" t="n">
        <x:f>IF(D71="","",YEAR(D71))</x:f>
        <x:v>2025</x:v>
      </x:c>
      <x:c r="F71" t="n">
        <x:f>IF(D71="","",MONTH(D71))</x:f>
        <x:v>8</x:v>
      </x:c>
      <x:c r="G71" t="str">
        <x:f>IF(D71="","Fecha no disponible",TEXT(D71,"mmmm"))</x:f>
        <x:v>August</x:v>
      </x:c>
      <x:c r="H71" t="str">
        <x:f>IF(D71="","Fecha no disponible",TEXT(D71,"yyyy-mm"))</x:f>
        <x:v>2025-08</x:v>
      </x:c>
      <x:c r="I71" t="str">
        <x:f>IF(D71="","Fecha no disponible","T"&amp;ROUNDUP(MONTH(D71)/3,0))</x:f>
        <x:v>T3</x:v>
      </x:c>
      <x:c r="J71" t="str">
        <x:v>T018</x:v>
      </x:c>
      <x:c r="K71" t="str">
        <x:v>Tienda Sucre 2</x:v>
      </x:c>
      <x:c r="L71" t="str">
        <x:v>Mall</x:v>
      </x:c>
      <x:c r="M71" t="str">
        <x:v>Sucre</x:v>
      </x:c>
      <x:c r="N71" t="str">
        <x:f>IFERROR(VLOOKUP(M71,'Mapeos'!$A$4:$B$30,2,FALSE),M71)</x:f>
        <x:v>Sucre</x:v>
      </x:c>
      <x:c r="O71" t="str">
        <x:v>C00795</x:v>
      </x:c>
      <x:c r="P71" t="str">
        <x:v>Masivo</x:v>
      </x:c>
      <x:c r="Q71" t="str">
        <x:v>P0061</x:v>
      </x:c>
      <x:c r="R71" t="str">
        <x:v>Deportes</x:v>
      </x:c>
      <x:c r="S71" t="str">
        <x:v>Marca C</x:v>
      </x:c>
      <x:c r="T71" t="str">
        <x:v>Tienda</x:v>
      </x:c>
      <x:c r="U71" t="str">
        <x:f>IFERROR(VLOOKUP(T71,'Mapeos'!$D$4:$E$25,2,FALSE),T71)</x:f>
        <x:v>Tienda</x:v>
      </x:c>
      <x:c r="V71" t="str">
        <x:v>V034</x:v>
      </x:c>
      <x:c r="W71" t="n">
        <x:v>1</x:v>
      </x:c>
      <x:c r="X71" s="28" t="n">
        <x:v>250.78</x:v>
      </x:c>
      <x:c r="Y71" s="20" t="n">
        <x:v>0</x:v>
      </x:c>
      <x:c r="Z71" s="20" t="n">
        <x:f>IF(Y71&gt;1,Y71/100,Y71)</x:f>
        <x:v>0</x:v>
      </x:c>
      <x:c r="AA71" s="28" t="n">
        <x:v>150.39</x:v>
      </x:c>
      <x:c r="AB71" s="28" t="n">
        <x:v>250.78</x:v>
      </x:c>
      <x:c r="AC71" s="28" t="str">
        <x:v>BOB</x:v>
      </x:c>
      <x:c r="AD71" s="28" t="n">
        <x:f>IF(AC71="USD",AB71*'Parametros'!$B$4,AB71)</x:f>
        <x:v>250.78</x:v>
      </x:c>
      <x:c r="AE71" s="28" t="n">
        <x:f>W71*X71*(1-Z71)</x:f>
        <x:v>250.78</x:v>
      </x:c>
      <x:c r="AF71" s="28" t="n">
        <x:f>W71*AA71</x:f>
        <x:v>150.39</x:v>
      </x:c>
      <x:c r="AG71" s="28" t="n">
        <x:f>AE71-AF71</x:f>
        <x:v>100.39000000000001</x:v>
      </x:c>
      <x:c r="AH71" s="20" t="n">
        <x:f>IF(AE71&gt;0,AG71/AE71,"")</x:f>
        <x:v>0.4003110295876865</x:v>
      </x:c>
      <x:c r="AI71" s="28" t="n">
        <x:v>182379.05</x:v>
      </x:c>
      <x:c r="AJ71" s="28"/>
      <x:c r="AK71"/>
      <x:c r="AL71" t="str">
        <x:v>Completado</x:v>
      </x:c>
      <x:c r="AM71" t="str">
        <x:f>IF(W71&lt;0,"Devuelto",AL71)</x:f>
        <x:v>Completado</x:v>
      </x:c>
      <x:c r="AN71" t="str">
        <x:v>Transferencia</x:v>
      </x:c>
      <x:c r="AO71" s="29" t="str">
        <x:v>Sin observación</x:v>
      </x:c>
      <x:c r="AP71" t="str">
        <x:f>IF(D71="","No","Sí")</x:f>
        <x:v>Sí</x:v>
      </x:c>
    </x:row>
    <x:row r="72">
      <x:c r="A72" t="n">
        <x:v>72</x:v>
      </x:c>
      <x:c r="B72" t="str">
        <x:v>VT0000334</x:v>
      </x:c>
      <x:c r="C72" t="str">
        <x:v>45551</x:v>
      </x:c>
      <x:c r="D72" s="27" t="n">
        <x:v>45551</x:v>
      </x:c>
      <x:c r="E72" t="n">
        <x:f>IF(D72="","",YEAR(D72))</x:f>
        <x:v>2024</x:v>
      </x:c>
      <x:c r="F72" t="n">
        <x:f>IF(D72="","",MONTH(D72))</x:f>
        <x:v>9</x:v>
      </x:c>
      <x:c r="G72" t="str">
        <x:f>IF(D72="","Fecha no disponible",TEXT(D72,"mmmm"))</x:f>
        <x:v>September</x:v>
      </x:c>
      <x:c r="H72" t="str">
        <x:f>IF(D72="","Fecha no disponible",TEXT(D72,"yyyy-mm"))</x:f>
        <x:v>2024-09</x:v>
      </x:c>
      <x:c r="I72" t="str">
        <x:f>IF(D72="","Fecha no disponible","T"&amp;ROUNDUP(MONTH(D72)/3,0))</x:f>
        <x:v>T3</x:v>
      </x:c>
      <x:c r="J72" t="str">
        <x:v>T003</x:v>
      </x:c>
      <x:c r="K72" t="str">
        <x:v>Tienda La Paz 3</x:v>
      </x:c>
      <x:c r="L72" t="str">
        <x:v>Barrio</x:v>
      </x:c>
      <x:c r="M72" t="str">
        <x:v>La Paz</x:v>
      </x:c>
      <x:c r="N72" t="str">
        <x:f>IFERROR(VLOOKUP(M72,'Mapeos'!$A$4:$B$30,2,FALSE),M72)</x:f>
        <x:v>La Paz</x:v>
      </x:c>
      <x:c r="O72" t="str">
        <x:v>C01276</x:v>
      </x:c>
      <x:c r="P72" t="str">
        <x:v>Premium</x:v>
      </x:c>
      <x:c r="Q72" t="str">
        <x:v>P0124</x:v>
      </x:c>
      <x:c r="R72" t="str">
        <x:v>Alimentos</x:v>
      </x:c>
      <x:c r="S72" t="str">
        <x:v>Marca C</x:v>
      </x:c>
      <x:c r="T72" t="str">
        <x:v>Tienda</x:v>
      </x:c>
      <x:c r="U72" t="str">
        <x:f>IFERROR(VLOOKUP(T72,'Mapeos'!$D$4:$E$25,2,FALSE),T72)</x:f>
        <x:v>Tienda</x:v>
      </x:c>
      <x:c r="V72" t="str">
        <x:v>V030</x:v>
      </x:c>
      <x:c r="W72" t="n">
        <x:v>1</x:v>
      </x:c>
      <x:c r="X72" s="28" t="n">
        <x:v>15.89</x:v>
      </x:c>
      <x:c r="Y72" s="20" t="n">
        <x:v>0</x:v>
      </x:c>
      <x:c r="Z72" s="20" t="n">
        <x:f>IF(Y72&gt;1,Y72/100,Y72)</x:f>
        <x:v>0</x:v>
      </x:c>
      <x:c r="AA72" s="28" t="n">
        <x:v>10.12</x:v>
      </x:c>
      <x:c r="AB72" s="28" t="n">
        <x:v>15.89</x:v>
      </x:c>
      <x:c r="AC72" s="28" t="str">
        <x:v>BOB</x:v>
      </x:c>
      <x:c r="AD72" s="28" t="n">
        <x:f>IF(AC72="USD",AB72*'Parametros'!$B$4,AB72)</x:f>
        <x:v>15.89</x:v>
      </x:c>
      <x:c r="AE72" s="28" t="n">
        <x:f>W72*X72*(1-Z72)</x:f>
        <x:v>15.89</x:v>
      </x:c>
      <x:c r="AF72" s="28" t="n">
        <x:f>W72*AA72</x:f>
        <x:v>10.12</x:v>
      </x:c>
      <x:c r="AG72" s="28" t="n">
        <x:f>AE72-AF72</x:f>
        <x:v>5.770000000000001</x:v>
      </x:c>
      <x:c r="AH72" s="20" t="n">
        <x:f>IF(AE72&gt;0,AG72/AE72,"")</x:f>
        <x:v>0.3631214600377597</x:v>
      </x:c>
      <x:c r="AI72" s="28" t="n">
        <x:v>131308.43</x:v>
      </x:c>
      <x:c r="AJ72" s="28"/>
      <x:c r="AK72"/>
      <x:c r="AL72" t="str">
        <x:v>Completado</x:v>
      </x:c>
      <x:c r="AM72" t="str">
        <x:f>IF(W72&lt;0,"Devuelto",AL72)</x:f>
        <x:v>Completado</x:v>
      </x:c>
      <x:c r="AN72" t="str">
        <x:v>Efectivo</x:v>
      </x:c>
      <x:c r="AO72" s="29" t="str">
        <x:v>Sin observación</x:v>
      </x:c>
      <x:c r="AP72" t="str">
        <x:f>IF(D72="","No","Sí")</x:f>
        <x:v>Sí</x:v>
      </x:c>
    </x:row>
    <x:row r="73">
      <x:c r="A73" t="n">
        <x:v>73</x:v>
      </x:c>
      <x:c r="B73" t="str">
        <x:v>VT0000338</x:v>
      </x:c>
      <x:c r="C73" t="str">
        <x:v>46090</x:v>
      </x:c>
      <x:c r="D73" s="27" t="n">
        <x:v>46090</x:v>
      </x:c>
      <x:c r="E73" t="n">
        <x:f>IF(D73="","",YEAR(D73))</x:f>
        <x:v>2026</x:v>
      </x:c>
      <x:c r="F73" t="n">
        <x:f>IF(D73="","",MONTH(D73))</x:f>
        <x:v>3</x:v>
      </x:c>
      <x:c r="G73" t="str">
        <x:f>IF(D73="","Fecha no disponible",TEXT(D73,"mmmm"))</x:f>
        <x:v>March</x:v>
      </x:c>
      <x:c r="H73" t="str">
        <x:f>IF(D73="","Fecha no disponible",TEXT(D73,"yyyy-mm"))</x:f>
        <x:v>2026-03</x:v>
      </x:c>
      <x:c r="I73" t="str">
        <x:f>IF(D73="","Fecha no disponible","T"&amp;ROUNDUP(MONTH(D73)/3,0))</x:f>
        <x:v>T1</x:v>
      </x:c>
      <x:c r="J73" t="str">
        <x:v>T001</x:v>
      </x:c>
      <x:c r="K73" t="str">
        <x:v>Tienda La Paz 1</x:v>
      </x:c>
      <x:c r="L73" t="str">
        <x:v>Barrio</x:v>
      </x:c>
      <x:c r="M73" t="str">
        <x:v>La Paz</x:v>
      </x:c>
      <x:c r="N73" t="str">
        <x:f>IFERROR(VLOOKUP(M73,'Mapeos'!$A$4:$B$30,2,FALSE),M73)</x:f>
        <x:v>La Paz</x:v>
      </x:c>
      <x:c r="O73" t="str">
        <x:v>C00416</x:v>
      </x:c>
      <x:c r="P73" t="str">
        <x:v>Masivo</x:v>
      </x:c>
      <x:c r="Q73" t="str">
        <x:v>P0021</x:v>
      </x:c>
      <x:c r="R73" t="str">
        <x:v>Deportes</x:v>
      </x:c>
      <x:c r="S73" t="str">
        <x:v>Marca B</x:v>
      </x:c>
      <x:c r="T73" t="str">
        <x:v>WhatsApp</x:v>
      </x:c>
      <x:c r="U73" t="str">
        <x:f>IFERROR(VLOOKUP(T73,'Mapeos'!$D$4:$E$25,2,FALSE),T73)</x:f>
        <x:v>WhatsApp</x:v>
      </x:c>
      <x:c r="V73" t="str">
        <x:v>V032</x:v>
      </x:c>
      <x:c r="W73" t="n">
        <x:v>1</x:v>
      </x:c>
      <x:c r="X73" s="28" t="n">
        <x:v>132.53</x:v>
      </x:c>
      <x:c r="Y73" s="20" t="n">
        <x:v>0</x:v>
      </x:c>
      <x:c r="Z73" s="20" t="n">
        <x:f>IF(Y73&gt;1,Y73/100,Y73)</x:f>
        <x:v>0</x:v>
      </x:c>
      <x:c r="AA73" s="28" t="n">
        <x:v>65.2</x:v>
      </x:c>
      <x:c r="AB73" s="28" t="n">
        <x:v>132.53</x:v>
      </x:c>
      <x:c r="AC73" s="28" t="str">
        <x:v>BOB</x:v>
      </x:c>
      <x:c r="AD73" s="28" t="n">
        <x:f>IF(AC73="USD",AB73*'Parametros'!$B$4,AB73)</x:f>
        <x:v>132.53</x:v>
      </x:c>
      <x:c r="AE73" s="28" t="n">
        <x:f>W73*X73*(1-Z73)</x:f>
        <x:v>132.53</x:v>
      </x:c>
      <x:c r="AF73" s="28" t="n">
        <x:f>W73*AA73</x:f>
        <x:v>65.2</x:v>
      </x:c>
      <x:c r="AG73" s="28" t="n">
        <x:f>AE73-AF73</x:f>
        <x:v>67.33</x:v>
      </x:c>
      <x:c r="AH73" s="20" t="n">
        <x:f>IF(AE73&gt;0,AG73/AE73,"")</x:f>
        <x:v>0.5080359163962876</x:v>
      </x:c>
      <x:c r="AI73" s="28" t="n">
        <x:v>93220.15</x:v>
      </x:c>
      <x:c r="AJ73" s="28"/>
      <x:c r="AK73"/>
      <x:c r="AL73" t="str">
        <x:v>Completado</x:v>
      </x:c>
      <x:c r="AM73" t="str">
        <x:f>IF(W73&lt;0,"Devuelto",AL73)</x:f>
        <x:v>Completado</x:v>
      </x:c>
      <x:c r="AN73" t="str">
        <x:v>Tarjeta</x:v>
      </x:c>
      <x:c r="AO73" s="29" t="str">
        <x:v>Sin observación</x:v>
      </x:c>
      <x:c r="AP73" t="str">
        <x:f>IF(D73="","No","Sí")</x:f>
        <x:v>Sí</x:v>
      </x:c>
    </x:row>
    <x:row r="74">
      <x:c r="A74" t="n">
        <x:v>74</x:v>
      </x:c>
      <x:c r="B74" t="str">
        <x:v>VT0000343</x:v>
      </x:c>
      <x:c r="C74" t="str">
        <x:v>45641</x:v>
      </x:c>
      <x:c r="D74" s="27" t="n">
        <x:v>45641</x:v>
      </x:c>
      <x:c r="E74" t="n">
        <x:f>IF(D74="","",YEAR(D74))</x:f>
        <x:v>2024</x:v>
      </x:c>
      <x:c r="F74" t="n">
        <x:f>IF(D74="","",MONTH(D74))</x:f>
        <x:v>12</x:v>
      </x:c>
      <x:c r="G74" t="str">
        <x:f>IF(D74="","Fecha no disponible",TEXT(D74,"mmmm"))</x:f>
        <x:v>December</x:v>
      </x:c>
      <x:c r="H74" t="str">
        <x:f>IF(D74="","Fecha no disponible",TEXT(D74,"yyyy-mm"))</x:f>
        <x:v>2024-12</x:v>
      </x:c>
      <x:c r="I74" t="str">
        <x:f>IF(D74="","Fecha no disponible","T"&amp;ROUNDUP(MONTH(D74)/3,0))</x:f>
        <x:v>T4</x:v>
      </x:c>
      <x:c r="J74" t="str">
        <x:v>T012</x:v>
      </x:c>
      <x:c r="K74" t="str">
        <x:v>Tienda Cochabamba 4</x:v>
      </x:c>
      <x:c r="L74" t="str">
        <x:v>Centro</x:v>
      </x:c>
      <x:c r="M74" t="str">
        <x:v>Cochabamba</x:v>
      </x:c>
      <x:c r="N74" t="str">
        <x:f>IFERROR(VLOOKUP(M74,'Mapeos'!$A$4:$B$30,2,FALSE),M74)</x:f>
        <x:v>Cochabamba</x:v>
      </x:c>
      <x:c r="O74" t="str">
        <x:v>C00543</x:v>
      </x:c>
      <x:c r="P74" t="str">
        <x:v>Premium</x:v>
      </x:c>
      <x:c r="Q74" t="str">
        <x:v>P0012</x:v>
      </x:c>
      <x:c r="R74" t="str">
        <x:v>Deportes</x:v>
      </x:c>
      <x:c r="S74" t="str">
        <x:v>Marca D</x:v>
      </x:c>
      <x:c r="T74" t="str">
        <x:v>E-commerce</x:v>
      </x:c>
      <x:c r="U74" t="str">
        <x:f>IFERROR(VLOOKUP(T74,'Mapeos'!$D$4:$E$25,2,FALSE),T74)</x:f>
        <x:v>E-commerce</x:v>
      </x:c>
      <x:c r="V74" t="str">
        <x:v>V009</x:v>
      </x:c>
      <x:c r="W74" t="n">
        <x:v>2</x:v>
      </x:c>
      <x:c r="X74" s="28" t="n">
        <x:v>192.46</x:v>
      </x:c>
      <x:c r="Y74" s="20" t="n">
        <x:v>0.25</x:v>
      </x:c>
      <x:c r="Z74" s="20" t="n">
        <x:f>IF(Y74&gt;1,Y74/100,Y74)</x:f>
        <x:v>0.25</x:v>
      </x:c>
      <x:c r="AA74" s="28" t="n">
        <x:v>136.48</x:v>
      </x:c>
      <x:c r="AB74" s="28" t="n">
        <x:v>288.69</x:v>
      </x:c>
      <x:c r="AC74" s="28" t="str">
        <x:v>BOB</x:v>
      </x:c>
      <x:c r="AD74" s="28" t="n">
        <x:f>IF(AC74="USD",AB74*'Parametros'!$B$4,AB74)</x:f>
        <x:v>288.69</x:v>
      </x:c>
      <x:c r="AE74" s="28" t="n">
        <x:f>W74*X74*(1-Z74)</x:f>
        <x:v>288.69</x:v>
      </x:c>
      <x:c r="AF74" s="28" t="n">
        <x:f>W74*AA74</x:f>
        <x:v>272.96</x:v>
      </x:c>
      <x:c r="AG74" s="28" t="n">
        <x:f>AE74-AF74</x:f>
        <x:v>15.730000000000018</x:v>
      </x:c>
      <x:c r="AH74" s="20" t="n">
        <x:f>IF(AE74&gt;0,AG74/AE74,"")</x:f>
        <x:v>0.05448751255672181</x:v>
      </x:c>
      <x:c r="AI74" s="28" t="n">
        <x:v>80822.99</x:v>
      </x:c>
      <x:c r="AJ74" s="28"/>
      <x:c r="AK74"/>
      <x:c r="AL74" t="str">
        <x:v>Completado</x:v>
      </x:c>
      <x:c r="AM74" t="str">
        <x:f>IF(W74&lt;0,"Devuelto",AL74)</x:f>
        <x:v>Completado</x:v>
      </x:c>
      <x:c r="AN74" t="str">
        <x:v>Transferencia</x:v>
      </x:c>
      <x:c r="AO74" s="29" t="str">
        <x:v>Sin observación</x:v>
      </x:c>
      <x:c r="AP74" t="str">
        <x:f>IF(D74="","No","Sí")</x:f>
        <x:v>Sí</x:v>
      </x:c>
    </x:row>
    <x:row r="75">
      <x:c r="A75" t="n">
        <x:v>75</x:v>
      </x:c>
      <x:c r="B75" t="str">
        <x:v>VT0000348</x:v>
      </x:c>
      <x:c r="C75" t="str">
        <x:v>45731</x:v>
      </x:c>
      <x:c r="D75" s="27" t="n">
        <x:v>45731</x:v>
      </x:c>
      <x:c r="E75" t="n">
        <x:f>IF(D75="","",YEAR(D75))</x:f>
        <x:v>2025</x:v>
      </x:c>
      <x:c r="F75" t="n">
        <x:f>IF(D75="","",MONTH(D75))</x:f>
        <x:v>3</x:v>
      </x:c>
      <x:c r="G75" t="str">
        <x:f>IF(D75="","Fecha no disponible",TEXT(D75,"mmmm"))</x:f>
        <x:v>March</x:v>
      </x:c>
      <x:c r="H75" t="str">
        <x:f>IF(D75="","Fecha no disponible",TEXT(D75,"yyyy-mm"))</x:f>
        <x:v>2025-03</x:v>
      </x:c>
      <x:c r="I75" t="str">
        <x:f>IF(D75="","Fecha no disponible","T"&amp;ROUNDUP(MONTH(D75)/3,0))</x:f>
        <x:v>T1</x:v>
      </x:c>
      <x:c r="J75" t="str">
        <x:v>T009</x:v>
      </x:c>
      <x:c r="K75" t="str">
        <x:v>Tienda Cochabamba 1</x:v>
      </x:c>
      <x:c r="L75" t="str">
        <x:v>Mall</x:v>
      </x:c>
      <x:c r="M75" t="str">
        <x:v>Cochabamba</x:v>
      </x:c>
      <x:c r="N75" t="str">
        <x:f>IFERROR(VLOOKUP(M75,'Mapeos'!$A$4:$B$30,2,FALSE),M75)</x:f>
        <x:v>Cochabamba</x:v>
      </x:c>
      <x:c r="O75" t="str">
        <x:v>C00721</x:v>
      </x:c>
      <x:c r="P75" t="str">
        <x:v>Masivo</x:v>
      </x:c>
      <x:c r="Q75" t="str">
        <x:v>P0014</x:v>
      </x:c>
      <x:c r="R75" t="str">
        <x:v>Electrónica</x:v>
      </x:c>
      <x:c r="S75" t="str">
        <x:v>Marca C</x:v>
      </x:c>
      <x:c r="T75" t="str">
        <x:v>Tienda</x:v>
      </x:c>
      <x:c r="U75" t="str">
        <x:f>IFERROR(VLOOKUP(T75,'Mapeos'!$D$4:$E$25,2,FALSE),T75)</x:f>
        <x:v>Tienda</x:v>
      </x:c>
      <x:c r="V75" t="str">
        <x:v>V013</x:v>
      </x:c>
      <x:c r="W75" t="n">
        <x:v>1</x:v>
      </x:c>
      <x:c r="X75" s="28" t="n">
        <x:v>430.05</x:v>
      </x:c>
      <x:c r="Y75" s="20" t="n">
        <x:v>0.25</x:v>
      </x:c>
      <x:c r="Z75" s="20" t="n">
        <x:f>IF(Y75&gt;1,Y75/100,Y75)</x:f>
        <x:v>0.25</x:v>
      </x:c>
      <x:c r="AA75" s="28" t="n">
        <x:v>308.21</x:v>
      </x:c>
      <x:c r="AB75" s="28" t="n">
        <x:v>322.54</x:v>
      </x:c>
      <x:c r="AC75" s="28" t="str">
        <x:v>BOB</x:v>
      </x:c>
      <x:c r="AD75" s="28" t="n">
        <x:f>IF(AC75="USD",AB75*'Parametros'!$B$4,AB75)</x:f>
        <x:v>322.54</x:v>
      </x:c>
      <x:c r="AE75" s="28" t="n">
        <x:f>W75*X75*(1-Z75)</x:f>
        <x:v>322.5375</x:v>
      </x:c>
      <x:c r="AF75" s="28" t="n">
        <x:f>W75*AA75</x:f>
        <x:v>308.21</x:v>
      </x:c>
      <x:c r="AG75" s="28" t="n">
        <x:f>AE75-AF75</x:f>
        <x:v>14.327500000000043</x:v>
      </x:c>
      <x:c r="AH75" s="20" t="n">
        <x:f>IF(AE75&gt;0,AG75/AE75,"")</x:f>
        <x:v>0.0444211913343411</x:v>
      </x:c>
      <x:c r="AI75" s="28" t="n">
        <x:v>186917.48</x:v>
      </x:c>
      <x:c r="AJ75" s="28"/>
      <x:c r="AK75"/>
      <x:c r="AL75" t="str">
        <x:v>Completado</x:v>
      </x:c>
      <x:c r="AM75" t="str">
        <x:f>IF(W75&lt;0,"Devuelto",AL75)</x:f>
        <x:v>Completado</x:v>
      </x:c>
      <x:c r="AN75" t="str">
        <x:v>Transferencia</x:v>
      </x:c>
      <x:c r="AO75" s="29" t="str">
        <x:v>Sin observación</x:v>
      </x:c>
      <x:c r="AP75" t="str">
        <x:f>IF(D75="","No","Sí")</x:f>
        <x:v>Sí</x:v>
      </x:c>
    </x:row>
    <x:row r="76">
      <x:c r="A76" t="n">
        <x:v>76</x:v>
      </x:c>
      <x:c r="B76" t="str">
        <x:v>VT0000353</x:v>
      </x:c>
      <x:c r="C76" t="str">
        <x:v>46177</x:v>
      </x:c>
      <x:c r="D76" s="27" t="n">
        <x:v>46177</x:v>
      </x:c>
      <x:c r="E76" t="n">
        <x:f>IF(D76="","",YEAR(D76))</x:f>
        <x:v>2026</x:v>
      </x:c>
      <x:c r="F76" t="n">
        <x:f>IF(D76="","",MONTH(D76))</x:f>
        <x:v>6</x:v>
      </x:c>
      <x:c r="G76" t="str">
        <x:f>IF(D76="","Fecha no disponible",TEXT(D76,"mmmm"))</x:f>
        <x:v>June</x:v>
      </x:c>
      <x:c r="H76" t="str">
        <x:f>IF(D76="","Fecha no disponible",TEXT(D76,"yyyy-mm"))</x:f>
        <x:v>2026-06</x:v>
      </x:c>
      <x:c r="I76" t="str">
        <x:f>IF(D76="","Fecha no disponible","T"&amp;ROUNDUP(MONTH(D76)/3,0))</x:f>
        <x:v>T2</x:v>
      </x:c>
      <x:c r="J76" t="str">
        <x:v>T001</x:v>
      </x:c>
      <x:c r="K76" t="str">
        <x:v>Tienda La Paz 1</x:v>
      </x:c>
      <x:c r="L76" t="str">
        <x:v>Barrio</x:v>
      </x:c>
      <x:c r="M76" t="str">
        <x:v>La Paz</x:v>
      </x:c>
      <x:c r="N76" t="str">
        <x:f>IFERROR(VLOOKUP(M76,'Mapeos'!$A$4:$B$30,2,FALSE),M76)</x:f>
        <x:v>La Paz</x:v>
      </x:c>
      <x:c r="O76" t="str">
        <x:v>C00197</x:v>
      </x:c>
      <x:c r="P76" t="str">
        <x:v>Masivo</x:v>
      </x:c>
      <x:c r="Q76" t="str">
        <x:v>P0071</x:v>
      </x:c>
      <x:c r="R76" t="str">
        <x:v>Hogar</x:v>
      </x:c>
      <x:c r="S76" t="str">
        <x:v>Marca D</x:v>
      </x:c>
      <x:c r="T76" t="str">
        <x:v>WhatsApp</x:v>
      </x:c>
      <x:c r="U76" t="str">
        <x:f>IFERROR(VLOOKUP(T76,'Mapeos'!$D$4:$E$25,2,FALSE),T76)</x:f>
        <x:v>WhatsApp</x:v>
      </x:c>
      <x:c r="V76" t="str">
        <x:v>V032</x:v>
      </x:c>
      <x:c r="W76" t="n">
        <x:v>-1</x:v>
      </x:c>
      <x:c r="X76" s="28" t="n">
        <x:v>204.15</x:v>
      </x:c>
      <x:c r="Y76" s="20" t="n">
        <x:v>0.1</x:v>
      </x:c>
      <x:c r="Z76" s="20" t="n">
        <x:f>IF(Y76&gt;1,Y76/100,Y76)</x:f>
        <x:v>0.1</x:v>
      </x:c>
      <x:c r="AA76" s="28" t="n">
        <x:v>134.6</x:v>
      </x:c>
      <x:c r="AB76" s="28" t="n">
        <x:v>-183.74</x:v>
      </x:c>
      <x:c r="AC76" s="28" t="str">
        <x:v>BOB</x:v>
      </x:c>
      <x:c r="AD76" s="28" t="n">
        <x:f>IF(AC76="USD",AB76*'Parametros'!$B$4,AB76)</x:f>
        <x:v>-183.74</x:v>
      </x:c>
      <x:c r="AE76" s="28" t="n">
        <x:f>W76*X76*(1-Z76)</x:f>
        <x:v>-183.735</x:v>
      </x:c>
      <x:c r="AF76" s="28" t="n">
        <x:f>W76*AA76</x:f>
        <x:v>-134.6</x:v>
      </x:c>
      <x:c r="AG76" s="28" t="n">
        <x:f>AE76-AF76</x:f>
        <x:v>-49.13500000000002</x:v>
      </x:c>
      <x:c r="AH76" s="20" t="str">
        <x:f>IF(AE76&gt;0,AG76/AE76,"")</x:f>
      </x:c>
      <x:c r="AI76" s="28" t="n">
        <x:v>66658.56</x:v>
      </x:c>
      <x:c r="AJ76" s="28" t="n">
        <x:v>150</x:v>
      </x:c>
      <x:c r="AK76" t="n">
        <x:v>32</x:v>
      </x:c>
      <x:c r="AL76" t="str">
        <x:v>Devuelto</x:v>
      </x:c>
      <x:c r="AM76" t="str">
        <x:f>IF(W76&lt;0,"Devuelto",AL76)</x:f>
        <x:v>Devuelto</x:v>
      </x:c>
      <x:c r="AN76" t="str">
        <x:v>QR</x:v>
      </x:c>
      <x:c r="AO76" s="29" t="str">
        <x:v>Sin observación</x:v>
      </x:c>
      <x:c r="AP76" t="str">
        <x:f>IF(D76="","No","Sí")</x:f>
        <x:v>Sí</x:v>
      </x:c>
    </x:row>
    <x:row r="77">
      <x:c r="A77" t="n">
        <x:v>77</x:v>
      </x:c>
      <x:c r="B77" t="str">
        <x:v>VT0000357</x:v>
      </x:c>
      <x:c r="C77" t="str">
        <x:v>45453</x:v>
      </x:c>
      <x:c r="D77" s="27" t="n">
        <x:v>45453</x:v>
      </x:c>
      <x:c r="E77" t="n">
        <x:f>IF(D77="","",YEAR(D77))</x:f>
        <x:v>2024</x:v>
      </x:c>
      <x:c r="F77" t="n">
        <x:f>IF(D77="","",MONTH(D77))</x:f>
        <x:v>6</x:v>
      </x:c>
      <x:c r="G77" t="str">
        <x:f>IF(D77="","Fecha no disponible",TEXT(D77,"mmmm"))</x:f>
        <x:v>June</x:v>
      </x:c>
      <x:c r="H77" t="str">
        <x:f>IF(D77="","Fecha no disponible",TEXT(D77,"yyyy-mm"))</x:f>
        <x:v>2024-06</x:v>
      </x:c>
      <x:c r="I77" t="str">
        <x:f>IF(D77="","Fecha no disponible","T"&amp;ROUNDUP(MONTH(D77)/3,0))</x:f>
        <x:v>T2</x:v>
      </x:c>
      <x:c r="J77" t="str">
        <x:v>T008</x:v>
      </x:c>
      <x:c r="K77" t="str">
        <x:v>Tienda Santa Cruz 4</x:v>
      </x:c>
      <x:c r="L77" t="str">
        <x:v>Barrio</x:v>
      </x:c>
      <x:c r="M77" t="str">
        <x:v>Santa Cruz</x:v>
      </x:c>
      <x:c r="N77" t="str">
        <x:f>IFERROR(VLOOKUP(M77,'Mapeos'!$A$4:$B$30,2,FALSE),M77)</x:f>
        <x:v>Santa Cruz</x:v>
      </x:c>
      <x:c r="O77" t="str">
        <x:v>C00061</x:v>
      </x:c>
      <x:c r="P77" t="str">
        <x:v>Frecuente</x:v>
      </x:c>
      <x:c r="Q77" t="str">
        <x:v>P0133</x:v>
      </x:c>
      <x:c r="R77" t="str">
        <x:v>Deportes</x:v>
      </x:c>
      <x:c r="S77" t="str">
        <x:v>Marca C</x:v>
      </x:c>
      <x:c r="T77" t="str">
        <x:v>Tienda</x:v>
      </x:c>
      <x:c r="U77" t="str">
        <x:f>IFERROR(VLOOKUP(T77,'Mapeos'!$D$4:$E$25,2,FALSE),T77)</x:f>
        <x:v>Tienda</x:v>
      </x:c>
      <x:c r="V77" t="str">
        <x:v>V002</x:v>
      </x:c>
      <x:c r="W77" t="n">
        <x:v>4</x:v>
      </x:c>
      <x:c r="X77" s="28" t="n">
        <x:v>109.27</x:v>
      </x:c>
      <x:c r="Y77" s="20" t="n">
        <x:v>0</x:v>
      </x:c>
      <x:c r="Z77" s="20" t="n">
        <x:f>IF(Y77&gt;1,Y77/100,Y77)</x:f>
        <x:v>0</x:v>
      </x:c>
      <x:c r="AA77" s="28" t="n">
        <x:v>90.02</x:v>
      </x:c>
      <x:c r="AB77" s="28" t="n">
        <x:v>437.08</x:v>
      </x:c>
      <x:c r="AC77" s="28" t="str">
        <x:v>BOB</x:v>
      </x:c>
      <x:c r="AD77" s="28" t="n">
        <x:f>IF(AC77="USD",AB77*'Parametros'!$B$4,AB77)</x:f>
        <x:v>437.08</x:v>
      </x:c>
      <x:c r="AE77" s="28" t="n">
        <x:f>W77*X77*(1-Z77)</x:f>
        <x:v>437.08</x:v>
      </x:c>
      <x:c r="AF77" s="28" t="n">
        <x:f>W77*AA77</x:f>
        <x:v>360.08</x:v>
      </x:c>
      <x:c r="AG77" s="28" t="n">
        <x:f>AE77-AF77</x:f>
        <x:v>77</x:v>
      </x:c>
      <x:c r="AH77" s="20" t="n">
        <x:f>IF(AE77&gt;0,AG77/AE77,"")</x:f>
        <x:v>0.17616912235746318</x:v>
      </x:c>
      <x:c r="AI77" s="28" t="n">
        <x:v>148321.88</x:v>
      </x:c>
      <x:c r="AJ77" s="28"/>
      <x:c r="AK77"/>
      <x:c r="AL77" t="str">
        <x:v>Completado</x:v>
      </x:c>
      <x:c r="AM77" t="str">
        <x:f>IF(W77&lt;0,"Devuelto",AL77)</x:f>
        <x:v>Completado</x:v>
      </x:c>
      <x:c r="AN77" t="str">
        <x:v>Tarjeta</x:v>
      </x:c>
      <x:c r="AO77" s="29" t="str">
        <x:v>Sin observación</x:v>
      </x:c>
      <x:c r="AP77" t="str">
        <x:f>IF(D77="","No","Sí")</x:f>
        <x:v>Sí</x:v>
      </x:c>
    </x:row>
    <x:row r="78">
      <x:c r="A78" t="n">
        <x:v>78</x:v>
      </x:c>
      <x:c r="B78" t="str">
        <x:v>VT0000362</x:v>
      </x:c>
      <x:c r="C78" t="str">
        <x:v>45930</x:v>
      </x:c>
      <x:c r="D78" s="27" t="n">
        <x:v>45930</x:v>
      </x:c>
      <x:c r="E78" t="n">
        <x:f>IF(D78="","",YEAR(D78))</x:f>
        <x:v>2025</x:v>
      </x:c>
      <x:c r="F78" t="n">
        <x:f>IF(D78="","",MONTH(D78))</x:f>
        <x:v>9</x:v>
      </x:c>
      <x:c r="G78" t="str">
        <x:f>IF(D78="","Fecha no disponible",TEXT(D78,"mmmm"))</x:f>
        <x:v>September</x:v>
      </x:c>
      <x:c r="H78" t="str">
        <x:f>IF(D78="","Fecha no disponible",TEXT(D78,"yyyy-mm"))</x:f>
        <x:v>2025-09</x:v>
      </x:c>
      <x:c r="I78" t="str">
        <x:f>IF(D78="","Fecha no disponible","T"&amp;ROUNDUP(MONTH(D78)/3,0))</x:f>
        <x:v>T3</x:v>
      </x:c>
      <x:c r="J78" t="str">
        <x:v>T014</x:v>
      </x:c>
      <x:c r="K78" t="str">
        <x:v>Tienda Potosí 2</x:v>
      </x:c>
      <x:c r="L78" t="str">
        <x:v>Barrio</x:v>
      </x:c>
      <x:c r="M78" t="str">
        <x:v>Potosí</x:v>
      </x:c>
      <x:c r="N78" t="str">
        <x:f>IFERROR(VLOOKUP(M78,'Mapeos'!$A$4:$B$30,2,FALSE),M78)</x:f>
        <x:v>Potosí</x:v>
      </x:c>
      <x:c r="O78" t="str">
        <x:v>C01389</x:v>
      </x:c>
      <x:c r="P78" t="str">
        <x:v>Empresa</x:v>
      </x:c>
      <x:c r="Q78" t="str">
        <x:v>P0052</x:v>
      </x:c>
      <x:c r="R78" t="str">
        <x:v>Electrónica</x:v>
      </x:c>
      <x:c r="S78" t="str">
        <x:v>Marca D</x:v>
      </x:c>
      <x:c r="T78" t="str">
        <x:v>WhatsApp</x:v>
      </x:c>
      <x:c r="U78" t="str">
        <x:f>IFERROR(VLOOKUP(T78,'Mapeos'!$D$4:$E$25,2,FALSE),T78)</x:f>
        <x:v>WhatsApp</x:v>
      </x:c>
      <x:c r="V78" t="str">
        <x:v>V030</x:v>
      </x:c>
      <x:c r="W78" t="n">
        <x:v>1</x:v>
      </x:c>
      <x:c r="X78" s="28" t="n">
        <x:v>403.87</x:v>
      </x:c>
      <x:c r="Y78" s="20" t="n">
        <x:v>0</x:v>
      </x:c>
      <x:c r="Z78" s="20" t="n">
        <x:f>IF(Y78&gt;1,Y78/100,Y78)</x:f>
        <x:v>0</x:v>
      </x:c>
      <x:c r="AA78" s="28" t="n">
        <x:v>226.56</x:v>
      </x:c>
      <x:c r="AB78" s="28" t="n">
        <x:v>403.87</x:v>
      </x:c>
      <x:c r="AC78" s="28" t="str">
        <x:v>BOB</x:v>
      </x:c>
      <x:c r="AD78" s="28" t="n">
        <x:f>IF(AC78="USD",AB78*'Parametros'!$B$4,AB78)</x:f>
        <x:v>403.87</x:v>
      </x:c>
      <x:c r="AE78" s="28" t="n">
        <x:f>W78*X78*(1-Z78)</x:f>
        <x:v>403.87</x:v>
      </x:c>
      <x:c r="AF78" s="28" t="n">
        <x:f>W78*AA78</x:f>
        <x:v>226.56</x:v>
      </x:c>
      <x:c r="AG78" s="28" t="n">
        <x:f>AE78-AF78</x:f>
        <x:v>177.31</x:v>
      </x:c>
      <x:c r="AH78" s="20" t="n">
        <x:f>IF(AE78&gt;0,AG78/AE78,"")</x:f>
        <x:v>0.4390274098100874</x:v>
      </x:c>
      <x:c r="AI78" s="28" t="n">
        <x:v>61629.96</x:v>
      </x:c>
      <x:c r="AJ78" s="28"/>
      <x:c r="AK78"/>
      <x:c r="AL78" t="str">
        <x:v>Completado</x:v>
      </x:c>
      <x:c r="AM78" t="str">
        <x:f>IF(W78&lt;0,"Devuelto",AL78)</x:f>
        <x:v>Completado</x:v>
      </x:c>
      <x:c r="AN78" t="str">
        <x:v>Tarjeta</x:v>
      </x:c>
      <x:c r="AO78" s="29" t="str">
        <x:v>Sin observación</x:v>
      </x:c>
      <x:c r="AP78" t="str">
        <x:f>IF(D78="","No","Sí")</x:f>
        <x:v>Sí</x:v>
      </x:c>
    </x:row>
    <x:row r="79">
      <x:c r="A79" t="n">
        <x:v>79</x:v>
      </x:c>
      <x:c r="B79" t="str">
        <x:v>VT0000367</x:v>
      </x:c>
      <x:c r="C79" t="str">
        <x:v>46200</x:v>
      </x:c>
      <x:c r="D79" s="27" t="n">
        <x:v>46200</x:v>
      </x:c>
      <x:c r="E79" t="n">
        <x:f>IF(D79="","",YEAR(D79))</x:f>
        <x:v>2026</x:v>
      </x:c>
      <x:c r="F79" t="n">
        <x:f>IF(D79="","",MONTH(D79))</x:f>
        <x:v>6</x:v>
      </x:c>
      <x:c r="G79" t="str">
        <x:f>IF(D79="","Fecha no disponible",TEXT(D79,"mmmm"))</x:f>
        <x:v>June</x:v>
      </x:c>
      <x:c r="H79" t="str">
        <x:f>IF(D79="","Fecha no disponible",TEXT(D79,"yyyy-mm"))</x:f>
        <x:v>2026-06</x:v>
      </x:c>
      <x:c r="I79" t="str">
        <x:f>IF(D79="","Fecha no disponible","T"&amp;ROUNDUP(MONTH(D79)/3,0))</x:f>
        <x:v>T2</x:v>
      </x:c>
      <x:c r="J79" t="str">
        <x:v>T012</x:v>
      </x:c>
      <x:c r="K79" t="str">
        <x:v>Tienda Cochabamba 4</x:v>
      </x:c>
      <x:c r="L79" t="str">
        <x:v>Centro</x:v>
      </x:c>
      <x:c r="M79" t="str">
        <x:v>Cochabamba</x:v>
      </x:c>
      <x:c r="N79" t="str">
        <x:f>IFERROR(VLOOKUP(M79,'Mapeos'!$A$4:$B$30,2,FALSE),M79)</x:f>
        <x:v>Cochabamba</x:v>
      </x:c>
      <x:c r="O79" t="str">
        <x:v>C00474</x:v>
      </x:c>
      <x:c r="P79" t="str">
        <x:v>Frecuente</x:v>
      </x:c>
      <x:c r="Q79" t="str">
        <x:v>P0040</x:v>
      </x:c>
      <x:c r="R79" t="str">
        <x:v>Electrónica</x:v>
      </x:c>
      <x:c r="S79" t="str">
        <x:v>Marca D</x:v>
      </x:c>
      <x:c r="T79" t="str">
        <x:v>Tienda</x:v>
      </x:c>
      <x:c r="U79" t="str">
        <x:f>IFERROR(VLOOKUP(T79,'Mapeos'!$D$4:$E$25,2,FALSE),T79)</x:f>
        <x:v>Tienda</x:v>
      </x:c>
      <x:c r="V79" t="str">
        <x:v>V019</x:v>
      </x:c>
      <x:c r="W79" t="n">
        <x:v>0</x:v>
      </x:c>
      <x:c r="X79" s="28" t="n">
        <x:v>355.05</x:v>
      </x:c>
      <x:c r="Y79" s="20" t="n">
        <x:v>0</x:v>
      </x:c>
      <x:c r="Z79" s="20" t="n">
        <x:f>IF(Y79&gt;1,Y79/100,Y79)</x:f>
        <x:v>0</x:v>
      </x:c>
      <x:c r="AA79" s="28" t="n">
        <x:v>258.27</x:v>
      </x:c>
      <x:c r="AB79" s="28" t="n">
        <x:v>0</x:v>
      </x:c>
      <x:c r="AC79" s="28" t="str">
        <x:v>BOB</x:v>
      </x:c>
      <x:c r="AD79" s="28" t="n">
        <x:f>IF(AC79="USD",AB79*'Parametros'!$B$4,AB79)</x:f>
        <x:v>0</x:v>
      </x:c>
      <x:c r="AE79" s="28" t="n">
        <x:f>W79*X79*(1-Z79)</x:f>
        <x:v>0</x:v>
      </x:c>
      <x:c r="AF79" s="28" t="n">
        <x:f>W79*AA79</x:f>
        <x:v>0</x:v>
      </x:c>
      <x:c r="AG79" s="28" t="n">
        <x:f>AE79-AF79</x:f>
        <x:v>0</x:v>
      </x:c>
      <x:c r="AH79" s="20" t="str">
        <x:f>IF(AE79&gt;0,AG79/AE79,"")</x:f>
      </x:c>
      <x:c r="AI79" s="28" t="n">
        <x:v>196953.21</x:v>
      </x:c>
      <x:c r="AJ79" s="28"/>
      <x:c r="AK79"/>
      <x:c r="AL79" t="str">
        <x:v>Cancelado</x:v>
      </x:c>
      <x:c r="AM79" t="str">
        <x:f>IF(W79&lt;0,"Devuelto",AL79)</x:f>
        <x:v>Cancelado</x:v>
      </x:c>
      <x:c r="AN79" t="str">
        <x:v>Efectivo</x:v>
      </x:c>
      <x:c r="AO79" s="29" t="str">
        <x:v>Sin observación</x:v>
      </x:c>
      <x:c r="AP79" t="str">
        <x:f>IF(D79="","No","Sí")</x:f>
        <x:v>Sí</x:v>
      </x:c>
    </x:row>
    <x:row r="80">
      <x:c r="A80" t="n">
        <x:v>80</x:v>
      </x:c>
      <x:c r="B80" t="str">
        <x:v>VT0000372</x:v>
      </x:c>
      <x:c r="C80" t="str">
        <x:v>45395</x:v>
      </x:c>
      <x:c r="D80" s="27" t="n">
        <x:v>45395</x:v>
      </x:c>
      <x:c r="E80" t="n">
        <x:f>IF(D80="","",YEAR(D80))</x:f>
        <x:v>2024</x:v>
      </x:c>
      <x:c r="F80" t="n">
        <x:f>IF(D80="","",MONTH(D80))</x:f>
        <x:v>4</x:v>
      </x:c>
      <x:c r="G80" t="str">
        <x:f>IF(D80="","Fecha no disponible",TEXT(D80,"mmmm"))</x:f>
        <x:v>April</x:v>
      </x:c>
      <x:c r="H80" t="str">
        <x:f>IF(D80="","Fecha no disponible",TEXT(D80,"yyyy-mm"))</x:f>
        <x:v>2024-04</x:v>
      </x:c>
      <x:c r="I80" t="str">
        <x:f>IF(D80="","Fecha no disponible","T"&amp;ROUNDUP(MONTH(D80)/3,0))</x:f>
        <x:v>T2</x:v>
      </x:c>
      <x:c r="J80" t="str">
        <x:v>T010</x:v>
      </x:c>
      <x:c r="K80" t="str">
        <x:v>Tienda Cochabamba 2</x:v>
      </x:c>
      <x:c r="L80" t="str">
        <x:v>Barrio</x:v>
      </x:c>
      <x:c r="M80" t="str">
        <x:v>Cochabamba</x:v>
      </x:c>
      <x:c r="N80" t="str">
        <x:f>IFERROR(VLOOKUP(M80,'Mapeos'!$A$4:$B$30,2,FALSE),M80)</x:f>
        <x:v>Cochabamba</x:v>
      </x:c>
      <x:c r="O80" t="str">
        <x:v>C00738</x:v>
      </x:c>
      <x:c r="P80" t="str">
        <x:v>Premium</x:v>
      </x:c>
      <x:c r="Q80" t="str">
        <x:v>P0078</x:v>
      </x:c>
      <x:c r="R80" t="str">
        <x:v>Cuidado Personal</x:v>
      </x:c>
      <x:c r="S80" t="str">
        <x:v>Marca B</x:v>
      </x:c>
      <x:c r="T80" t="str">
        <x:v>E-commerce</x:v>
      </x:c>
      <x:c r="U80" t="str">
        <x:f>IFERROR(VLOOKUP(T80,'Mapeos'!$D$4:$E$25,2,FALSE),T80)</x:f>
        <x:v>E-commerce</x:v>
      </x:c>
      <x:c r="V80" t="str">
        <x:v>V030</x:v>
      </x:c>
      <x:c r="W80" t="n">
        <x:v>1</x:v>
      </x:c>
      <x:c r="X80" s="28" t="n">
        <x:v>88.34</x:v>
      </x:c>
      <x:c r="Y80" s="20" t="n">
        <x:v>0.1</x:v>
      </x:c>
      <x:c r="Z80" s="20" t="n">
        <x:f>IF(Y80&gt;1,Y80/100,Y80)</x:f>
        <x:v>0.1</x:v>
      </x:c>
      <x:c r="AA80" s="28" t="n">
        <x:v>50.86</x:v>
      </x:c>
      <x:c r="AB80" s="28" t="n">
        <x:v>79.51</x:v>
      </x:c>
      <x:c r="AC80" s="28" t="str">
        <x:v>BOB</x:v>
      </x:c>
      <x:c r="AD80" s="28" t="n">
        <x:f>IF(AC80="USD",AB80*'Parametros'!$B$4,AB80)</x:f>
        <x:v>79.51</x:v>
      </x:c>
      <x:c r="AE80" s="28" t="n">
        <x:f>W80*X80*(1-Z80)</x:f>
        <x:v>79.506</x:v>
      </x:c>
      <x:c r="AF80" s="28" t="n">
        <x:f>W80*AA80</x:f>
        <x:v>50.86</x:v>
      </x:c>
      <x:c r="AG80" s="28" t="n">
        <x:f>AE80-AF80</x:f>
        <x:v>28.646</x:v>
      </x:c>
      <x:c r="AH80" s="20" t="n">
        <x:f>IF(AE80&gt;0,AG80/AE80,"")</x:f>
        <x:v>0.3602998515835283</x:v>
      </x:c>
      <x:c r="AI80" s="28" t="n">
        <x:v>94764.81</x:v>
      </x:c>
      <x:c r="AJ80" s="28"/>
      <x:c r="AK80"/>
      <x:c r="AL80" t="str">
        <x:v>Completado</x:v>
      </x:c>
      <x:c r="AM80" t="str">
        <x:f>IF(W80&lt;0,"Devuelto",AL80)</x:f>
        <x:v>Completado</x:v>
      </x:c>
      <x:c r="AN80" t="str">
        <x:v>Tarjeta</x:v>
      </x:c>
      <x:c r="AO80" s="29" t="str">
        <x:v>Sin observación</x:v>
      </x:c>
      <x:c r="AP80" t="str">
        <x:f>IF(D80="","No","Sí")</x:f>
        <x:v>Sí</x:v>
      </x:c>
    </x:row>
    <x:row r="81">
      <x:c r="A81" t="n">
        <x:v>81</x:v>
      </x:c>
      <x:c r="B81" t="str">
        <x:v>VT0000376</x:v>
      </x:c>
      <x:c r="C81" t="str">
        <x:v>45800</x:v>
      </x:c>
      <x:c r="D81" s="27" t="n">
        <x:v>45800</x:v>
      </x:c>
      <x:c r="E81" t="n">
        <x:f>IF(D81="","",YEAR(D81))</x:f>
        <x:v>2025</x:v>
      </x:c>
      <x:c r="F81" t="n">
        <x:f>IF(D81="","",MONTH(D81))</x:f>
        <x:v>5</x:v>
      </x:c>
      <x:c r="G81" t="str">
        <x:f>IF(D81="","Fecha no disponible",TEXT(D81,"mmmm"))</x:f>
        <x:v>May</x:v>
      </x:c>
      <x:c r="H81" t="str">
        <x:f>IF(D81="","Fecha no disponible",TEXT(D81,"yyyy-mm"))</x:f>
        <x:v>2025-05</x:v>
      </x:c>
      <x:c r="I81" t="str">
        <x:f>IF(D81="","Fecha no disponible","T"&amp;ROUNDUP(MONTH(D81)/3,0))</x:f>
        <x:v>T2</x:v>
      </x:c>
      <x:c r="J81" t="str">
        <x:v>T017</x:v>
      </x:c>
      <x:c r="K81" t="str">
        <x:v>Tienda Sucre 1</x:v>
      </x:c>
      <x:c r="L81" t="str">
        <x:v>Centro</x:v>
      </x:c>
      <x:c r="M81" t="str">
        <x:v>Sucre</x:v>
      </x:c>
      <x:c r="N81" t="str">
        <x:f>IFERROR(VLOOKUP(M81,'Mapeos'!$A$4:$B$30,2,FALSE),M81)</x:f>
        <x:v>Sucre</x:v>
      </x:c>
      <x:c r="O81" t="str">
        <x:v>C00204</x:v>
      </x:c>
      <x:c r="P81" t="str">
        <x:v>Frecuente</x:v>
      </x:c>
      <x:c r="Q81" t="str">
        <x:v>P0075</x:v>
      </x:c>
      <x:c r="R81" t="str">
        <x:v>Alimentos</x:v>
      </x:c>
      <x:c r="S81" t="str">
        <x:v>Marca B</x:v>
      </x:c>
      <x:c r="T81" t="str">
        <x:v>Tienda</x:v>
      </x:c>
      <x:c r="U81" t="str">
        <x:f>IFERROR(VLOOKUP(T81,'Mapeos'!$D$4:$E$25,2,FALSE),T81)</x:f>
        <x:v>Tienda</x:v>
      </x:c>
      <x:c r="V81" t="str">
        <x:v>V033</x:v>
      </x:c>
      <x:c r="W81" t="n">
        <x:v>1</x:v>
      </x:c>
      <x:c r="X81" s="28" t="n">
        <x:v>43.36</x:v>
      </x:c>
      <x:c r="Y81" s="20" t="n">
        <x:v>0.25</x:v>
      </x:c>
      <x:c r="Z81" s="20" t="n">
        <x:f>IF(Y81&gt;1,Y81/100,Y81)</x:f>
        <x:v>0.25</x:v>
      </x:c>
      <x:c r="AA81" s="28" t="n">
        <x:v>33.72</x:v>
      </x:c>
      <x:c r="AB81" s="28" t="n">
        <x:v>32.52</x:v>
      </x:c>
      <x:c r="AC81" s="28" t="str">
        <x:v>BOB</x:v>
      </x:c>
      <x:c r="AD81" s="28" t="n">
        <x:f>IF(AC81="USD",AB81*'Parametros'!$B$4,AB81)</x:f>
        <x:v>32.52</x:v>
      </x:c>
      <x:c r="AE81" s="28" t="n">
        <x:f>W81*X81*(1-Z81)</x:f>
        <x:v>32.519999999999996</x:v>
      </x:c>
      <x:c r="AF81" s="28" t="n">
        <x:f>W81*AA81</x:f>
        <x:v>33.72</x:v>
      </x:c>
      <x:c r="AG81" s="28" t="n">
        <x:f>AE81-AF81</x:f>
        <x:v>-1.2000000000000028</x:v>
      </x:c>
      <x:c r="AH81" s="20" t="n">
        <x:f>IF(AE81&gt;0,AG81/AE81,"")</x:f>
        <x:v>-0.03690036900369013</x:v>
      </x:c>
      <x:c r="AI81" s="28" t="n">
        <x:v>176169.96</x:v>
      </x:c>
      <x:c r="AJ81" s="28"/>
      <x:c r="AK81"/>
      <x:c r="AL81" t="str">
        <x:v>Completado</x:v>
      </x:c>
      <x:c r="AM81" t="str">
        <x:f>IF(W81&lt;0,"Devuelto",AL81)</x:f>
        <x:v>Completado</x:v>
      </x:c>
      <x:c r="AN81" t="str">
        <x:v>Tarjeta</x:v>
      </x:c>
      <x:c r="AO81" s="29" t="str">
        <x:v>Sin observación</x:v>
      </x:c>
      <x:c r="AP81" t="str">
        <x:f>IF(D81="","No","Sí")</x:f>
        <x:v>Sí</x:v>
      </x:c>
    </x:row>
    <x:row r="82">
      <x:c r="A82" t="n">
        <x:v>82</x:v>
      </x:c>
      <x:c r="B82" t="str">
        <x:v>VT0000381</x:v>
      </x:c>
      <x:c r="C82" t="str">
        <x:v>45406</x:v>
      </x:c>
      <x:c r="D82" s="27" t="n">
        <x:v>45406</x:v>
      </x:c>
      <x:c r="E82" t="n">
        <x:f>IF(D82="","",YEAR(D82))</x:f>
        <x:v>2024</x:v>
      </x:c>
      <x:c r="F82" t="n">
        <x:f>IF(D82="","",MONTH(D82))</x:f>
        <x:v>4</x:v>
      </x:c>
      <x:c r="G82" t="str">
        <x:f>IF(D82="","Fecha no disponible",TEXT(D82,"mmmm"))</x:f>
        <x:v>April</x:v>
      </x:c>
      <x:c r="H82" t="str">
        <x:f>IF(D82="","Fecha no disponible",TEXT(D82,"yyyy-mm"))</x:f>
        <x:v>2024-04</x:v>
      </x:c>
      <x:c r="I82" t="str">
        <x:f>IF(D82="","Fecha no disponible","T"&amp;ROUNDUP(MONTH(D82)/3,0))</x:f>
        <x:v>T2</x:v>
      </x:c>
      <x:c r="J82" t="str">
        <x:v>T010</x:v>
      </x:c>
      <x:c r="K82" t="str">
        <x:v>Tienda Cochabamba 2</x:v>
      </x:c>
      <x:c r="L82" t="str">
        <x:v>Barrio</x:v>
      </x:c>
      <x:c r="M82" t="str">
        <x:v>Cochabamba</x:v>
      </x:c>
      <x:c r="N82" t="str">
        <x:f>IFERROR(VLOOKUP(M82,'Mapeos'!$A$4:$B$30,2,FALSE),M82)</x:f>
        <x:v>Cochabamba</x:v>
      </x:c>
      <x:c r="O82" t="str">
        <x:v>C00403</x:v>
      </x:c>
      <x:c r="P82" t="str">
        <x:v>Masivo</x:v>
      </x:c>
      <x:c r="Q82" t="str">
        <x:v>P0125</x:v>
      </x:c>
      <x:c r="R82" t="str">
        <x:v>Deportes</x:v>
      </x:c>
      <x:c r="S82" t="str">
        <x:v>Marca A</x:v>
      </x:c>
      <x:c r="T82" t="str">
        <x:v>Tienda</x:v>
      </x:c>
      <x:c r="U82" t="str">
        <x:f>IFERROR(VLOOKUP(T82,'Mapeos'!$D$4:$E$25,2,FALSE),T82)</x:f>
        <x:v>Tienda</x:v>
      </x:c>
      <x:c r="V82" t="str">
        <x:v>V031</x:v>
      </x:c>
      <x:c r="W82" t="n">
        <x:v>-1</x:v>
      </x:c>
      <x:c r="X82" s="28" t="n">
        <x:v>153.66</x:v>
      </x:c>
      <x:c r="Y82" s="20" t="n">
        <x:v>0</x:v>
      </x:c>
      <x:c r="Z82" s="20" t="n">
        <x:f>IF(Y82&gt;1,Y82/100,Y82)</x:f>
        <x:v>0</x:v>
      </x:c>
      <x:c r="AA82" s="28" t="n">
        <x:v>107.52</x:v>
      </x:c>
      <x:c r="AB82" s="28" t="n">
        <x:v>-153.66</x:v>
      </x:c>
      <x:c r="AC82" s="28" t="str">
        <x:v>BOB</x:v>
      </x:c>
      <x:c r="AD82" s="28" t="n">
        <x:f>IF(AC82="USD",AB82*'Parametros'!$B$4,AB82)</x:f>
        <x:v>-153.66</x:v>
      </x:c>
      <x:c r="AE82" s="28" t="n">
        <x:f>W82*X82*(1-Z82)</x:f>
        <x:v>-153.66</x:v>
      </x:c>
      <x:c r="AF82" s="28" t="n">
        <x:f>W82*AA82</x:f>
        <x:v>-107.52</x:v>
      </x:c>
      <x:c r="AG82" s="28" t="n">
        <x:f>AE82-AF82</x:f>
        <x:v>-46.14</x:v>
      </x:c>
      <x:c r="AH82" s="20" t="str">
        <x:f>IF(AE82&gt;0,AG82/AE82,"")</x:f>
      </x:c>
      <x:c r="AI82" s="28" t="n">
        <x:v>137908.32</x:v>
      </x:c>
      <x:c r="AJ82" s="28"/>
      <x:c r="AK82"/>
      <x:c r="AL82" t="str">
        <x:v>Devuelto</x:v>
      </x:c>
      <x:c r="AM82" t="str">
        <x:f>IF(W82&lt;0,"Devuelto",AL82)</x:f>
        <x:v>Devuelto</x:v>
      </x:c>
      <x:c r="AN82" t="str">
        <x:v>Tarjeta</x:v>
      </x:c>
      <x:c r="AO82" s="29" t="str">
        <x:v>Sin observación</x:v>
      </x:c>
      <x:c r="AP82" t="str">
        <x:f>IF(D82="","No","Sí")</x:f>
        <x:v>Sí</x:v>
      </x:c>
    </x:row>
    <x:row r="83">
      <x:c r="A83" t="n">
        <x:v>83</x:v>
      </x:c>
      <x:c r="B83" t="str">
        <x:v>VT0000386</x:v>
      </x:c>
      <x:c r="C83" t="str">
        <x:v>46000</x:v>
      </x:c>
      <x:c r="D83" s="27" t="n">
        <x:v>46000</x:v>
      </x:c>
      <x:c r="E83" t="n">
        <x:f>IF(D83="","",YEAR(D83))</x:f>
        <x:v>2025</x:v>
      </x:c>
      <x:c r="F83" t="n">
        <x:f>IF(D83="","",MONTH(D83))</x:f>
        <x:v>12</x:v>
      </x:c>
      <x:c r="G83" t="str">
        <x:f>IF(D83="","Fecha no disponible",TEXT(D83,"mmmm"))</x:f>
        <x:v>December</x:v>
      </x:c>
      <x:c r="H83" t="str">
        <x:f>IF(D83="","Fecha no disponible",TEXT(D83,"yyyy-mm"))</x:f>
        <x:v>2025-12</x:v>
      </x:c>
      <x:c r="I83" t="str">
        <x:f>IF(D83="","Fecha no disponible","T"&amp;ROUNDUP(MONTH(D83)/3,0))</x:f>
        <x:v>T4</x:v>
      </x:c>
      <x:c r="J83" t="str">
        <x:v>T019</x:v>
      </x:c>
      <x:c r="K83" t="str">
        <x:v>Tienda Sucre 3</x:v>
      </x:c>
      <x:c r="L83" t="str">
        <x:v>Centro</x:v>
      </x:c>
      <x:c r="M83" t="str">
        <x:v>Sucre</x:v>
      </x:c>
      <x:c r="N83" t="str">
        <x:f>IFERROR(VLOOKUP(M83,'Mapeos'!$A$4:$B$30,2,FALSE),M83)</x:f>
        <x:v>Sucre</x:v>
      </x:c>
      <x:c r="O83" t="str">
        <x:v>C01294</x:v>
      </x:c>
      <x:c r="P83" t="str">
        <x:v>Empresa</x:v>
      </x:c>
      <x:c r="Q83" t="str">
        <x:v>P0119</x:v>
      </x:c>
      <x:c r="R83" t="str">
        <x:v>Hogar</x:v>
      </x:c>
      <x:c r="S83" t="str">
        <x:v>Marca D</x:v>
      </x:c>
      <x:c r="T83" t="str">
        <x:v>Tienda</x:v>
      </x:c>
      <x:c r="U83" t="str">
        <x:f>IFERROR(VLOOKUP(T83,'Mapeos'!$D$4:$E$25,2,FALSE),T83)</x:f>
        <x:v>Tienda</x:v>
      </x:c>
      <x:c r="V83" t="str">
        <x:v>V009</x:v>
      </x:c>
      <x:c r="W83" t="n">
        <x:v>-1</x:v>
      </x:c>
      <x:c r="X83" s="28" t="n">
        <x:v>329.45</x:v>
      </x:c>
      <x:c r="Y83" s="20" t="n">
        <x:v>0.15</x:v>
      </x:c>
      <x:c r="Z83" s="20" t="n">
        <x:f>IF(Y83&gt;1,Y83/100,Y83)</x:f>
        <x:v>0.15</x:v>
      </x:c>
      <x:c r="AA83" s="28" t="n">
        <x:v>226.47</x:v>
      </x:c>
      <x:c r="AB83" s="28" t="n">
        <x:v>-280.03</x:v>
      </x:c>
      <x:c r="AC83" s="28" t="str">
        <x:v>BOB</x:v>
      </x:c>
      <x:c r="AD83" s="28" t="n">
        <x:f>IF(AC83="USD",AB83*'Parametros'!$B$4,AB83)</x:f>
        <x:v>-280.03</x:v>
      </x:c>
      <x:c r="AE83" s="28" t="n">
        <x:f>W83*X83*(1-Z83)</x:f>
        <x:v>-280.03249999999997</x:v>
      </x:c>
      <x:c r="AF83" s="28" t="n">
        <x:f>W83*AA83</x:f>
        <x:v>-226.47</x:v>
      </x:c>
      <x:c r="AG83" s="28" t="n">
        <x:f>AE83-AF83</x:f>
        <x:v>-53.56249999999997</x:v>
      </x:c>
      <x:c r="AH83" s="20" t="str">
        <x:f>IF(AE83&gt;0,AG83/AE83,"")</x:f>
      </x:c>
      <x:c r="AI83" s="28" t="n">
        <x:v>123213.12</x:v>
      </x:c>
      <x:c r="AJ83" s="28"/>
      <x:c r="AK83"/>
      <x:c r="AL83" t="str">
        <x:v>Devuelto</x:v>
      </x:c>
      <x:c r="AM83" t="str">
        <x:f>IF(W83&lt;0,"Devuelto",AL83)</x:f>
        <x:v>Devuelto</x:v>
      </x:c>
      <x:c r="AN83" t="str">
        <x:v>QR</x:v>
      </x:c>
      <x:c r="AO83" s="29" t="str">
        <x:v>Sin observación</x:v>
      </x:c>
      <x:c r="AP83" t="str">
        <x:f>IF(D83="","No","Sí")</x:f>
        <x:v>Sí</x:v>
      </x:c>
    </x:row>
    <x:row r="84">
      <x:c r="A84" t="n">
        <x:v>84</x:v>
      </x:c>
      <x:c r="B84" t="str">
        <x:v>VT0000391</x:v>
      </x:c>
      <x:c r="C84" t="str">
        <x:v>45367</x:v>
      </x:c>
      <x:c r="D84" s="27" t="n">
        <x:v>45367</x:v>
      </x:c>
      <x:c r="E84" t="n">
        <x:f>IF(D84="","",YEAR(D84))</x:f>
        <x:v>2024</x:v>
      </x:c>
      <x:c r="F84" t="n">
        <x:f>IF(D84="","",MONTH(D84))</x:f>
        <x:v>3</x:v>
      </x:c>
      <x:c r="G84" t="str">
        <x:f>IF(D84="","Fecha no disponible",TEXT(D84,"mmmm"))</x:f>
        <x:v>March</x:v>
      </x:c>
      <x:c r="H84" t="str">
        <x:f>IF(D84="","Fecha no disponible",TEXT(D84,"yyyy-mm"))</x:f>
        <x:v>2024-03</x:v>
      </x:c>
      <x:c r="I84" t="str">
        <x:f>IF(D84="","Fecha no disponible","T"&amp;ROUNDUP(MONTH(D84)/3,0))</x:f>
        <x:v>T1</x:v>
      </x:c>
      <x:c r="J84" t="str">
        <x:v>T002</x:v>
      </x:c>
      <x:c r="K84" t="str">
        <x:v>Tienda La Paz 2</x:v>
      </x:c>
      <x:c r="L84" t="str">
        <x:v>Mall</x:v>
      </x:c>
      <x:c r="M84" t="str">
        <x:v>La Paz</x:v>
      </x:c>
      <x:c r="N84" t="str">
        <x:f>IFERROR(VLOOKUP(M84,'Mapeos'!$A$4:$B$30,2,FALSE),M84)</x:f>
        <x:v>La Paz</x:v>
      </x:c>
      <x:c r="O84" t="str">
        <x:v>C00710</x:v>
      </x:c>
      <x:c r="P84" t="str">
        <x:v>Premium</x:v>
      </x:c>
      <x:c r="Q84" t="str">
        <x:v>P0140</x:v>
      </x:c>
      <x:c r="R84" t="str">
        <x:v>Hogar</x:v>
      </x:c>
      <x:c r="S84" t="str">
        <x:v>Marca D</x:v>
      </x:c>
      <x:c r="T84" t="str">
        <x:v>Tienda</x:v>
      </x:c>
      <x:c r="U84" t="str">
        <x:f>IFERROR(VLOOKUP(T84,'Mapeos'!$D$4:$E$25,2,FALSE),T84)</x:f>
        <x:v>Tienda</x:v>
      </x:c>
      <x:c r="V84" t="str">
        <x:v>V035</x:v>
      </x:c>
      <x:c r="W84" t="n">
        <x:v>2</x:v>
      </x:c>
      <x:c r="X84" s="28" t="n">
        <x:v>204.92</x:v>
      </x:c>
      <x:c r="Y84" s="20" t="n">
        <x:v>0</x:v>
      </x:c>
      <x:c r="Z84" s="20" t="n">
        <x:f>IF(Y84&gt;1,Y84/100,Y84)</x:f>
        <x:v>0</x:v>
      </x:c>
      <x:c r="AA84" s="28" t="n">
        <x:v>122.58</x:v>
      </x:c>
      <x:c r="AB84" s="28" t="n">
        <x:v>409.84</x:v>
      </x:c>
      <x:c r="AC84" s="28" t="str">
        <x:v>BOB</x:v>
      </x:c>
      <x:c r="AD84" s="28" t="n">
        <x:f>IF(AC84="USD",AB84*'Parametros'!$B$4,AB84)</x:f>
        <x:v>409.84</x:v>
      </x:c>
      <x:c r="AE84" s="28" t="n">
        <x:f>W84*X84*(1-Z84)</x:f>
        <x:v>409.84</x:v>
      </x:c>
      <x:c r="AF84" s="28" t="n">
        <x:f>W84*AA84</x:f>
        <x:v>245.16</x:v>
      </x:c>
      <x:c r="AG84" s="28" t="n">
        <x:f>AE84-AF84</x:f>
        <x:v>164.67999999999998</x:v>
      </x:c>
      <x:c r="AH84" s="20" t="n">
        <x:f>IF(AE84&gt;0,AG84/AE84,"")</x:f>
        <x:v>0.4018153425727113</x:v>
      </x:c>
      <x:c r="AI84" s="28" t="n">
        <x:v>124959.46</x:v>
      </x:c>
      <x:c r="AJ84" s="28"/>
      <x:c r="AK84"/>
      <x:c r="AL84" t="str">
        <x:v>Completado</x:v>
      </x:c>
      <x:c r="AM84" t="str">
        <x:f>IF(W84&lt;0,"Devuelto",AL84)</x:f>
        <x:v>Completado</x:v>
      </x:c>
      <x:c r="AN84" t="str">
        <x:v>Transferencia</x:v>
      </x:c>
      <x:c r="AO84" s="29" t="str">
        <x:v>Sin observación</x:v>
      </x:c>
      <x:c r="AP84" t="str">
        <x:f>IF(D84="","No","Sí")</x:f>
        <x:v>Sí</x:v>
      </x:c>
    </x:row>
    <x:row r="85">
      <x:c r="A85" t="n">
        <x:v>85</x:v>
      </x:c>
      <x:c r="B85" t="str">
        <x:v>VT0000395</x:v>
      </x:c>
      <x:c r="C85" t="str">
        <x:v>45719</x:v>
      </x:c>
      <x:c r="D85" s="27" t="n">
        <x:v>45719</x:v>
      </x:c>
      <x:c r="E85" t="n">
        <x:f>IF(D85="","",YEAR(D85))</x:f>
        <x:v>2025</x:v>
      </x:c>
      <x:c r="F85" t="n">
        <x:f>IF(D85="","",MONTH(D85))</x:f>
        <x:v>3</x:v>
      </x:c>
      <x:c r="G85" t="str">
        <x:f>IF(D85="","Fecha no disponible",TEXT(D85,"mmmm"))</x:f>
        <x:v>March</x:v>
      </x:c>
      <x:c r="H85" t="str">
        <x:f>IF(D85="","Fecha no disponible",TEXT(D85,"yyyy-mm"))</x:f>
        <x:v>2025-03</x:v>
      </x:c>
      <x:c r="I85" t="str">
        <x:f>IF(D85="","Fecha no disponible","T"&amp;ROUNDUP(MONTH(D85)/3,0))</x:f>
        <x:v>T1</x:v>
      </x:c>
      <x:c r="J85" t="str">
        <x:v>T014</x:v>
      </x:c>
      <x:c r="K85" t="str">
        <x:v>Tienda Potosí 2</x:v>
      </x:c>
      <x:c r="L85" t="str">
        <x:v>Barrio</x:v>
      </x:c>
      <x:c r="M85" t="str">
        <x:v>Potosí</x:v>
      </x:c>
      <x:c r="N85" t="str">
        <x:f>IFERROR(VLOOKUP(M85,'Mapeos'!$A$4:$B$30,2,FALSE),M85)</x:f>
        <x:v>Potosí</x:v>
      </x:c>
      <x:c r="O85" t="str">
        <x:v>C00220</x:v>
      </x:c>
      <x:c r="P85" t="str">
        <x:v>Frecuente</x:v>
      </x:c>
      <x:c r="Q85" t="str">
        <x:v>P0136</x:v>
      </x:c>
      <x:c r="R85" t="str">
        <x:v>Hogar</x:v>
      </x:c>
      <x:c r="S85" t="str">
        <x:v>Marca C</x:v>
      </x:c>
      <x:c r="T85" t="str">
        <x:v>Tienda</x:v>
      </x:c>
      <x:c r="U85" t="str">
        <x:f>IFERROR(VLOOKUP(T85,'Mapeos'!$D$4:$E$25,2,FALSE),T85)</x:f>
        <x:v>Tienda</x:v>
      </x:c>
      <x:c r="V85" t="str">
        <x:v>V013</x:v>
      </x:c>
      <x:c r="W85" t="n">
        <x:v>1</x:v>
      </x:c>
      <x:c r="X85" s="28" t="n">
        <x:v>173.07</x:v>
      </x:c>
      <x:c r="Y85" s="20" t="n">
        <x:v>0</x:v>
      </x:c>
      <x:c r="Z85" s="20" t="n">
        <x:f>IF(Y85&gt;1,Y85/100,Y85)</x:f>
        <x:v>0</x:v>
      </x:c>
      <x:c r="AA85" s="28" t="n">
        <x:v>140.91</x:v>
      </x:c>
      <x:c r="AB85" s="28" t="n">
        <x:v>173.07</x:v>
      </x:c>
      <x:c r="AC85" s="28" t="str">
        <x:v>BOB</x:v>
      </x:c>
      <x:c r="AD85" s="28" t="n">
        <x:f>IF(AC85="USD",AB85*'Parametros'!$B$4,AB85)</x:f>
        <x:v>173.07</x:v>
      </x:c>
      <x:c r="AE85" s="28" t="n">
        <x:f>W85*X85*(1-Z85)</x:f>
        <x:v>173.07</x:v>
      </x:c>
      <x:c r="AF85" s="28" t="n">
        <x:f>W85*AA85</x:f>
        <x:v>140.91</x:v>
      </x:c>
      <x:c r="AG85" s="28" t="n">
        <x:f>AE85-AF85</x:f>
        <x:v>32.16</x:v>
      </x:c>
      <x:c r="AH85" s="20" t="n">
        <x:f>IF(AE85&gt;0,AG85/AE85,"")</x:f>
        <x:v>0.18582076616397988</x:v>
      </x:c>
      <x:c r="AI85" s="28" t="n">
        <x:v>140659.29</x:v>
      </x:c>
      <x:c r="AJ85" s="28"/>
      <x:c r="AK85"/>
      <x:c r="AL85" t="str">
        <x:v>Completado</x:v>
      </x:c>
      <x:c r="AM85" t="str">
        <x:f>IF(W85&lt;0,"Devuelto",AL85)</x:f>
        <x:v>Completado</x:v>
      </x:c>
      <x:c r="AN85" t="str">
        <x:v>Efectivo</x:v>
      </x:c>
      <x:c r="AO85" s="29" t="str">
        <x:v>Sin observación</x:v>
      </x:c>
      <x:c r="AP85" t="str">
        <x:f>IF(D85="","No","Sí")</x:f>
        <x:v>Sí</x:v>
      </x:c>
    </x:row>
    <x:row r="86">
      <x:c r="A86" t="n">
        <x:v>86</x:v>
      </x:c>
      <x:c r="B86" t="str">
        <x:v>VT0000400</x:v>
      </x:c>
      <x:c r="C86" t="str">
        <x:v>46110</x:v>
      </x:c>
      <x:c r="D86" s="27" t="n">
        <x:v>46110</x:v>
      </x:c>
      <x:c r="E86" t="n">
        <x:f>IF(D86="","",YEAR(D86))</x:f>
        <x:v>2026</x:v>
      </x:c>
      <x:c r="F86" t="n">
        <x:f>IF(D86="","",MONTH(D86))</x:f>
        <x:v>3</x:v>
      </x:c>
      <x:c r="G86" t="str">
        <x:f>IF(D86="","Fecha no disponible",TEXT(D86,"mmmm"))</x:f>
        <x:v>March</x:v>
      </x:c>
      <x:c r="H86" t="str">
        <x:f>IF(D86="","Fecha no disponible",TEXT(D86,"yyyy-mm"))</x:f>
        <x:v>2026-03</x:v>
      </x:c>
      <x:c r="I86" t="str">
        <x:f>IF(D86="","Fecha no disponible","T"&amp;ROUNDUP(MONTH(D86)/3,0))</x:f>
        <x:v>T1</x:v>
      </x:c>
      <x:c r="J86" t="str">
        <x:v>T013</x:v>
      </x:c>
      <x:c r="K86" t="str">
        <x:v>Tienda Potosí 1</x:v>
      </x:c>
      <x:c r="L86" t="str">
        <x:v>Centro</x:v>
      </x:c>
      <x:c r="M86" t="str">
        <x:v>Potosí</x:v>
      </x:c>
      <x:c r="N86" t="str">
        <x:f>IFERROR(VLOOKUP(M86,'Mapeos'!$A$4:$B$30,2,FALSE),M86)</x:f>
        <x:v>Potosí</x:v>
      </x:c>
      <x:c r="O86" t="str">
        <x:v>C01385</x:v>
      </x:c>
      <x:c r="P86" t="str">
        <x:v>Frecuente</x:v>
      </x:c>
      <x:c r="Q86" t="str">
        <x:v>P0072</x:v>
      </x:c>
      <x:c r="R86" t="str">
        <x:v>Hogar</x:v>
      </x:c>
      <x:c r="S86" t="str">
        <x:v>Marca C</x:v>
      </x:c>
      <x:c r="T86" t="str">
        <x:v>E-commerce</x:v>
      </x:c>
      <x:c r="U86" t="str">
        <x:f>IFERROR(VLOOKUP(T86,'Mapeos'!$D$4:$E$25,2,FALSE),T86)</x:f>
        <x:v>E-commerce</x:v>
      </x:c>
      <x:c r="V86" t="str">
        <x:v>V031</x:v>
      </x:c>
      <x:c r="W86" t="n">
        <x:v>1</x:v>
      </x:c>
      <x:c r="X86" s="28" t="n">
        <x:v>417.29</x:v>
      </x:c>
      <x:c r="Y86" s="20" t="n">
        <x:v>0.25</x:v>
      </x:c>
      <x:c r="Z86" s="20" t="n">
        <x:f>IF(Y86&gt;1,Y86/100,Y86)</x:f>
        <x:v>0.25</x:v>
      </x:c>
      <x:c r="AA86" s="28" t="n">
        <x:v>229.89</x:v>
      </x:c>
      <x:c r="AB86" s="28" t="n">
        <x:v>312.97</x:v>
      </x:c>
      <x:c r="AC86" s="28" t="str">
        <x:v>BOB</x:v>
      </x:c>
      <x:c r="AD86" s="28" t="n">
        <x:f>IF(AC86="USD",AB86*'Parametros'!$B$4,AB86)</x:f>
        <x:v>312.97</x:v>
      </x:c>
      <x:c r="AE86" s="28" t="n">
        <x:f>W86*X86*(1-Z86)</x:f>
        <x:v>312.96750000000003</x:v>
      </x:c>
      <x:c r="AF86" s="28" t="n">
        <x:f>W86*AA86</x:f>
        <x:v>229.89</x:v>
      </x:c>
      <x:c r="AG86" s="28" t="n">
        <x:f>AE86-AF86</x:f>
        <x:v>83.07750000000004</x:v>
      </x:c>
      <x:c r="AH86" s="20" t="n">
        <x:f>IF(AE86&gt;0,AG86/AE86,"")</x:f>
        <x:v>0.265450885475329</x:v>
      </x:c>
      <x:c r="AI86" s="28" t="n">
        <x:v>85437.9</x:v>
      </x:c>
      <x:c r="AJ86" s="28"/>
      <x:c r="AK86"/>
      <x:c r="AL86" t="str">
        <x:v>Completado</x:v>
      </x:c>
      <x:c r="AM86" t="str">
        <x:f>IF(W86&lt;0,"Devuelto",AL86)</x:f>
        <x:v>Completado</x:v>
      </x:c>
      <x:c r="AN86" t="str">
        <x:v>Efectivo</x:v>
      </x:c>
      <x:c r="AO86" s="29" t="str">
        <x:v>Sin observación</x:v>
      </x:c>
      <x:c r="AP86" t="str">
        <x:f>IF(D86="","No","Sí")</x:f>
        <x:v>Sí</x:v>
      </x:c>
    </x:row>
    <x:row r="87">
      <x:c r="A87" t="n">
        <x:v>87</x:v>
      </x:c>
      <x:c r="B87" t="str">
        <x:v>VT0000405</x:v>
      </x:c>
      <x:c r="C87" t="str">
        <x:v>45869</x:v>
      </x:c>
      <x:c r="D87" s="27" t="n">
        <x:v>45869</x:v>
      </x:c>
      <x:c r="E87" t="n">
        <x:f>IF(D87="","",YEAR(D87))</x:f>
        <x:v>2025</x:v>
      </x:c>
      <x:c r="F87" t="n">
        <x:f>IF(D87="","",MONTH(D87))</x:f>
        <x:v>7</x:v>
      </x:c>
      <x:c r="G87" t="str">
        <x:f>IF(D87="","Fecha no disponible",TEXT(D87,"mmmm"))</x:f>
        <x:v>July</x:v>
      </x:c>
      <x:c r="H87" t="str">
        <x:f>IF(D87="","Fecha no disponible",TEXT(D87,"yyyy-mm"))</x:f>
        <x:v>2025-07</x:v>
      </x:c>
      <x:c r="I87" t="str">
        <x:f>IF(D87="","Fecha no disponible","T"&amp;ROUNDUP(MONTH(D87)/3,0))</x:f>
        <x:v>T3</x:v>
      </x:c>
      <x:c r="J87" t="str">
        <x:v>T014</x:v>
      </x:c>
      <x:c r="K87" t="str">
        <x:v>Tienda Potosí 2</x:v>
      </x:c>
      <x:c r="L87" t="str">
        <x:v>Barrio</x:v>
      </x:c>
      <x:c r="M87" t="str">
        <x:v>Potosí</x:v>
      </x:c>
      <x:c r="N87" t="str">
        <x:f>IFERROR(VLOOKUP(M87,'Mapeos'!$A$4:$B$30,2,FALSE),M87)</x:f>
        <x:v>Potosí</x:v>
      </x:c>
      <x:c r="O87" t="str">
        <x:v>C00237</x:v>
      </x:c>
      <x:c r="P87" t="str">
        <x:v>Frecuente</x:v>
      </x:c>
      <x:c r="Q87" t="str">
        <x:v>P0150</x:v>
      </x:c>
      <x:c r="R87" t="str">
        <x:v>Deportes</x:v>
      </x:c>
      <x:c r="S87" t="str">
        <x:v>Marca D</x:v>
      </x:c>
      <x:c r="T87" t="str">
        <x:v>E-commerce</x:v>
      </x:c>
      <x:c r="U87" t="str">
        <x:f>IFERROR(VLOOKUP(T87,'Mapeos'!$D$4:$E$25,2,FALSE),T87)</x:f>
        <x:v>E-commerce</x:v>
      </x:c>
      <x:c r="V87" t="str">
        <x:v>V010</x:v>
      </x:c>
      <x:c r="W87" t="n">
        <x:v>3</x:v>
      </x:c>
      <x:c r="X87" s="28" t="n">
        <x:v>230.69</x:v>
      </x:c>
      <x:c r="Y87" s="20" t="n">
        <x:v>0.05</x:v>
      </x:c>
      <x:c r="Z87" s="20" t="n">
        <x:f>IF(Y87&gt;1,Y87/100,Y87)</x:f>
        <x:v>0.05</x:v>
      </x:c>
      <x:c r="AA87" s="28" t="n">
        <x:v>139.1</x:v>
      </x:c>
      <x:c r="AB87" s="28" t="n">
        <x:v>657.47</x:v>
      </x:c>
      <x:c r="AC87" s="28" t="str">
        <x:v>BOB</x:v>
      </x:c>
      <x:c r="AD87" s="28" t="n">
        <x:f>IF(AC87="USD",AB87*'Parametros'!$B$4,AB87)</x:f>
        <x:v>657.47</x:v>
      </x:c>
      <x:c r="AE87" s="28" t="n">
        <x:f>W87*X87*(1-Z87)</x:f>
        <x:v>657.4664999999999</x:v>
      </x:c>
      <x:c r="AF87" s="28" t="n">
        <x:f>W87*AA87</x:f>
        <x:v>417.29999999999995</x:v>
      </x:c>
      <x:c r="AG87" s="28" t="n">
        <x:f>AE87-AF87</x:f>
        <x:v>240.16649999999993</x:v>
      </x:c>
      <x:c r="AH87" s="20" t="n">
        <x:f>IF(AE87&gt;0,AG87/AE87,"")</x:f>
        <x:v>0.3652908551234169</x:v>
      </x:c>
      <x:c r="AI87" s="28" t="n">
        <x:v>60254.98</x:v>
      </x:c>
      <x:c r="AJ87" s="28"/>
      <x:c r="AK87"/>
      <x:c r="AL87" t="str">
        <x:v>Completado</x:v>
      </x:c>
      <x:c r="AM87" t="str">
        <x:f>IF(W87&lt;0,"Devuelto",AL87)</x:f>
        <x:v>Completado</x:v>
      </x:c>
      <x:c r="AN87" t="str">
        <x:v>Transferencia</x:v>
      </x:c>
      <x:c r="AO87" s="29" t="str">
        <x:v>Sin observación</x:v>
      </x:c>
      <x:c r="AP87" t="str">
        <x:f>IF(D87="","No","Sí")</x:f>
        <x:v>Sí</x:v>
      </x:c>
    </x:row>
    <x:row r="88">
      <x:c r="A88" t="n">
        <x:v>88</x:v>
      </x:c>
      <x:c r="B88" t="str">
        <x:v>VT0000410</x:v>
      </x:c>
      <x:c r="C88" t="str">
        <x:v>45698</x:v>
      </x:c>
      <x:c r="D88" s="27" t="n">
        <x:v>45698</x:v>
      </x:c>
      <x:c r="E88" t="n">
        <x:f>IF(D88="","",YEAR(D88))</x:f>
        <x:v>2025</x:v>
      </x:c>
      <x:c r="F88" t="n">
        <x:f>IF(D88="","",MONTH(D88))</x:f>
        <x:v>2</x:v>
      </x:c>
      <x:c r="G88" t="str">
        <x:f>IF(D88="","Fecha no disponible",TEXT(D88,"mmmm"))</x:f>
        <x:v>February</x:v>
      </x:c>
      <x:c r="H88" t="str">
        <x:f>IF(D88="","Fecha no disponible",TEXT(D88,"yyyy-mm"))</x:f>
        <x:v>2025-02</x:v>
      </x:c>
      <x:c r="I88" t="str">
        <x:f>IF(D88="","Fecha no disponible","T"&amp;ROUNDUP(MONTH(D88)/3,0))</x:f>
        <x:v>T1</x:v>
      </x:c>
      <x:c r="J88" t="str">
        <x:v>T008</x:v>
      </x:c>
      <x:c r="K88" t="str">
        <x:v>Tienda Santa Cruz 4</x:v>
      </x:c>
      <x:c r="L88" t="str">
        <x:v>Barrio</x:v>
      </x:c>
      <x:c r="M88" t="str">
        <x:v>Santa Cruz</x:v>
      </x:c>
      <x:c r="N88" t="str">
        <x:f>IFERROR(VLOOKUP(M88,'Mapeos'!$A$4:$B$30,2,FALSE),M88)</x:f>
        <x:v>Santa Cruz</x:v>
      </x:c>
      <x:c r="O88" t="str">
        <x:v>C01154</x:v>
      </x:c>
      <x:c r="P88" t="str">
        <x:v>Premium</x:v>
      </x:c>
      <x:c r="Q88" t="str">
        <x:v>P0127</x:v>
      </x:c>
      <x:c r="R88" t="str">
        <x:v>Alimentos</x:v>
      </x:c>
      <x:c r="S88" t="str">
        <x:v>Marca B</x:v>
      </x:c>
      <x:c r="T88" t="str">
        <x:v>E-commerce</x:v>
      </x:c>
      <x:c r="U88" t="str">
        <x:f>IFERROR(VLOOKUP(T88,'Mapeos'!$D$4:$E$25,2,FALSE),T88)</x:f>
        <x:v>E-commerce</x:v>
      </x:c>
      <x:c r="V88" t="str">
        <x:v>V031</x:v>
      </x:c>
      <x:c r="W88" t="n">
        <x:v>1</x:v>
      </x:c>
      <x:c r="X88" s="28" t="n">
        <x:v>45.93</x:v>
      </x:c>
      <x:c r="Y88" s="20" t="n">
        <x:v>0.15</x:v>
      </x:c>
      <x:c r="Z88" s="20" t="n">
        <x:f>IF(Y88&gt;1,Y88/100,Y88)</x:f>
        <x:v>0.15</x:v>
      </x:c>
      <x:c r="AA88" s="28" t="n">
        <x:v>25.72</x:v>
      </x:c>
      <x:c r="AB88" s="28" t="n">
        <x:v>39.04</x:v>
      </x:c>
      <x:c r="AC88" s="28" t="str">
        <x:v>BOB</x:v>
      </x:c>
      <x:c r="AD88" s="28" t="n">
        <x:f>IF(AC88="USD",AB88*'Parametros'!$B$4,AB88)</x:f>
        <x:v>39.04</x:v>
      </x:c>
      <x:c r="AE88" s="28" t="n">
        <x:f>W88*X88*(1-Z88)</x:f>
        <x:v>39.0405</x:v>
      </x:c>
      <x:c r="AF88" s="28" t="n">
        <x:f>W88*AA88</x:f>
        <x:v>25.72</x:v>
      </x:c>
      <x:c r="AG88" s="28" t="n">
        <x:f>AE88-AF88</x:f>
        <x:v>13.320500000000003</x:v>
      </x:c>
      <x:c r="AH88" s="20" t="n">
        <x:f>IF(AE88&gt;0,AG88/AE88,"")</x:f>
        <x:v>0.34119696212907114</x:v>
      </x:c>
      <x:c r="AI88" s="28" t="n">
        <x:v>84128.79</x:v>
      </x:c>
      <x:c r="AJ88" s="28"/>
      <x:c r="AK88"/>
      <x:c r="AL88" t="str">
        <x:v>Completado</x:v>
      </x:c>
      <x:c r="AM88" t="str">
        <x:f>IF(W88&lt;0,"Devuelto",AL88)</x:f>
        <x:v>Completado</x:v>
      </x:c>
      <x:c r="AN88" t="str">
        <x:v>Efectivo</x:v>
      </x:c>
      <x:c r="AO88" s="29" t="str">
        <x:v>Sin observación</x:v>
      </x:c>
      <x:c r="AP88" t="str">
        <x:f>IF(D88="","No","Sí")</x:f>
        <x:v>Sí</x:v>
      </x:c>
    </x:row>
    <x:row r="89">
      <x:c r="A89" t="n">
        <x:v>89</x:v>
      </x:c>
      <x:c r="B89" t="str">
        <x:v>VT0000414</x:v>
      </x:c>
      <x:c r="C89" t="str">
        <x:v>45661</x:v>
      </x:c>
      <x:c r="D89" s="27" t="n">
        <x:v>45661</x:v>
      </x:c>
      <x:c r="E89" t="n">
        <x:f>IF(D89="","",YEAR(D89))</x:f>
        <x:v>2025</x:v>
      </x:c>
      <x:c r="F89" t="n">
        <x:f>IF(D89="","",MONTH(D89))</x:f>
        <x:v>1</x:v>
      </x:c>
      <x:c r="G89" t="str">
        <x:f>IF(D89="","Fecha no disponible",TEXT(D89,"mmmm"))</x:f>
        <x:v>January</x:v>
      </x:c>
      <x:c r="H89" t="str">
        <x:f>IF(D89="","Fecha no disponible",TEXT(D89,"yyyy-mm"))</x:f>
        <x:v>2025-01</x:v>
      </x:c>
      <x:c r="I89" t="str">
        <x:f>IF(D89="","Fecha no disponible","T"&amp;ROUNDUP(MONTH(D89)/3,0))</x:f>
        <x:v>T1</x:v>
      </x:c>
      <x:c r="J89" t="str">
        <x:v>T012</x:v>
      </x:c>
      <x:c r="K89" t="str">
        <x:v>Tienda Cochabamba 4</x:v>
      </x:c>
      <x:c r="L89" t="str">
        <x:v>Centro</x:v>
      </x:c>
      <x:c r="M89" t="str">
        <x:v>Cochabamba</x:v>
      </x:c>
      <x:c r="N89" t="str">
        <x:f>IFERROR(VLOOKUP(M89,'Mapeos'!$A$4:$B$30,2,FALSE),M89)</x:f>
        <x:v>Cochabamba</x:v>
      </x:c>
      <x:c r="O89" t="str">
        <x:v>C00234</x:v>
      </x:c>
      <x:c r="P89" t="str">
        <x:v>Frecuente</x:v>
      </x:c>
      <x:c r="Q89" t="str">
        <x:v>P0080</x:v>
      </x:c>
      <x:c r="R89" t="str">
        <x:v>Deportes</x:v>
      </x:c>
      <x:c r="S89" t="str">
        <x:v>Marca C</x:v>
      </x:c>
      <x:c r="T89" t="str">
        <x:v>Marketplace</x:v>
      </x:c>
      <x:c r="U89" t="str">
        <x:f>IFERROR(VLOOKUP(T89,'Mapeos'!$D$4:$E$25,2,FALSE),T89)</x:f>
        <x:v>Marketplace</x:v>
      </x:c>
      <x:c r="V89" t="str">
        <x:v>V005</x:v>
      </x:c>
      <x:c r="W89" t="n">
        <x:v>3</x:v>
      </x:c>
      <x:c r="X89" s="28" t="n">
        <x:v>131.49</x:v>
      </x:c>
      <x:c r="Y89" s="20" t="n">
        <x:v>0.2</x:v>
      </x:c>
      <x:c r="Z89" s="20" t="n">
        <x:f>IF(Y89&gt;1,Y89/100,Y89)</x:f>
        <x:v>0.2</x:v>
      </x:c>
      <x:c r="AA89" s="28" t="n">
        <x:v>102.78</x:v>
      </x:c>
      <x:c r="AB89" s="28" t="n">
        <x:v>315.58</x:v>
      </x:c>
      <x:c r="AC89" s="28" t="str">
        <x:v>BOB</x:v>
      </x:c>
      <x:c r="AD89" s="28" t="n">
        <x:f>IF(AC89="USD",AB89*'Parametros'!$B$4,AB89)</x:f>
        <x:v>315.58</x:v>
      </x:c>
      <x:c r="AE89" s="28" t="n">
        <x:f>W89*X89*(1-Z89)</x:f>
        <x:v>315.576</x:v>
      </x:c>
      <x:c r="AF89" s="28" t="n">
        <x:f>W89*AA89</x:f>
        <x:v>308.34000000000003</x:v>
      </x:c>
      <x:c r="AG89" s="28" t="n">
        <x:f>AE89-AF89</x:f>
        <x:v>7.23599999999999</x:v>
      </x:c>
      <x:c r="AH89" s="20" t="n">
        <x:f>IF(AE89&gt;0,AG89/AE89,"")</x:f>
        <x:v>0.022929500342231315</x:v>
      </x:c>
      <x:c r="AI89" s="28" t="n">
        <x:v>101108.39</x:v>
      </x:c>
      <x:c r="AJ89" s="28"/>
      <x:c r="AK89"/>
      <x:c r="AL89" t="str">
        <x:v>Completado</x:v>
      </x:c>
      <x:c r="AM89" t="str">
        <x:f>IF(W89&lt;0,"Devuelto",AL89)</x:f>
        <x:v>Completado</x:v>
      </x:c>
      <x:c r="AN89" t="str">
        <x:v>Transferencia</x:v>
      </x:c>
      <x:c r="AO89" s="29" t="str">
        <x:v>Sin observación</x:v>
      </x:c>
      <x:c r="AP89" t="str">
        <x:f>IF(D89="","No","Sí")</x:f>
        <x:v>Sí</x:v>
      </x:c>
    </x:row>
    <x:row r="90">
      <x:c r="A90" t="n">
        <x:v>90</x:v>
      </x:c>
      <x:c r="B90" t="str">
        <x:v>VT0000419</x:v>
      </x:c>
      <x:c r="C90" t="str">
        <x:v>45854</x:v>
      </x:c>
      <x:c r="D90" s="27" t="n">
        <x:v>45854</x:v>
      </x:c>
      <x:c r="E90" t="n">
        <x:f>IF(D90="","",YEAR(D90))</x:f>
        <x:v>2025</x:v>
      </x:c>
      <x:c r="F90" t="n">
        <x:f>IF(D90="","",MONTH(D90))</x:f>
        <x:v>7</x:v>
      </x:c>
      <x:c r="G90" t="str">
        <x:f>IF(D90="","Fecha no disponible",TEXT(D90,"mmmm"))</x:f>
        <x:v>July</x:v>
      </x:c>
      <x:c r="H90" t="str">
        <x:f>IF(D90="","Fecha no disponible",TEXT(D90,"yyyy-mm"))</x:f>
        <x:v>2025-07</x:v>
      </x:c>
      <x:c r="I90" t="str">
        <x:f>IF(D90="","Fecha no disponible","T"&amp;ROUNDUP(MONTH(D90)/3,0))</x:f>
        <x:v>T3</x:v>
      </x:c>
      <x:c r="J90" t="str">
        <x:v>T020</x:v>
      </x:c>
      <x:c r="K90" t="str">
        <x:v>Tienda Sucre 4</x:v>
      </x:c>
      <x:c r="L90" t="str">
        <x:v>Mall</x:v>
      </x:c>
      <x:c r="M90" t="str">
        <x:v>Sucre</x:v>
      </x:c>
      <x:c r="N90" t="str">
        <x:f>IFERROR(VLOOKUP(M90,'Mapeos'!$A$4:$B$30,2,FALSE),M90)</x:f>
        <x:v>Sucre</x:v>
      </x:c>
      <x:c r="O90" t="str">
        <x:v>C01167</x:v>
      </x:c>
      <x:c r="P90" t="str">
        <x:v>Empresa</x:v>
      </x:c>
      <x:c r="Q90" t="str">
        <x:v>P0024</x:v>
      </x:c>
      <x:c r="R90" t="str">
        <x:v>Cuidado Personal</x:v>
      </x:c>
      <x:c r="S90" t="str">
        <x:v>Marca A</x:v>
      </x:c>
      <x:c r="T90" t="str">
        <x:v>E-commerce</x:v>
      </x:c>
      <x:c r="U90" t="str">
        <x:f>IFERROR(VLOOKUP(T90,'Mapeos'!$D$4:$E$25,2,FALSE),T90)</x:f>
        <x:v>E-commerce</x:v>
      </x:c>
      <x:c r="V90" t="str">
        <x:v>V031</x:v>
      </x:c>
      <x:c r="W90" t="n">
        <x:v>3</x:v>
      </x:c>
      <x:c r="X90" s="28" t="n">
        <x:v>38.37</x:v>
      </x:c>
      <x:c r="Y90" s="20" t="n">
        <x:v>0</x:v>
      </x:c>
      <x:c r="Z90" s="20" t="n">
        <x:f>IF(Y90&gt;1,Y90/100,Y90)</x:f>
        <x:v>0</x:v>
      </x:c>
      <x:c r="AA90" s="28" t="n">
        <x:v>20.9</x:v>
      </x:c>
      <x:c r="AB90" s="28" t="n">
        <x:v>115.11</x:v>
      </x:c>
      <x:c r="AC90" s="28" t="str">
        <x:v>BOB</x:v>
      </x:c>
      <x:c r="AD90" s="28" t="n">
        <x:f>IF(AC90="USD",AB90*'Parametros'!$B$4,AB90)</x:f>
        <x:v>115.11</x:v>
      </x:c>
      <x:c r="AE90" s="28" t="n">
        <x:f>W90*X90*(1-Z90)</x:f>
        <x:v>115.10999999999999</x:v>
      </x:c>
      <x:c r="AF90" s="28" t="n">
        <x:f>W90*AA90</x:f>
        <x:v>62.699999999999996</x:v>
      </x:c>
      <x:c r="AG90" s="28" t="n">
        <x:f>AE90-AF90</x:f>
        <x:v>52.40999999999999</x:v>
      </x:c>
      <x:c r="AH90" s="20" t="n">
        <x:f>IF(AE90&gt;0,AG90/AE90,"")</x:f>
        <x:v>0.45530362262183993</x:v>
      </x:c>
      <x:c r="AI90" s="28" t="n">
        <x:v>68536.44</x:v>
      </x:c>
      <x:c r="AJ90" s="28"/>
      <x:c r="AK90"/>
      <x:c r="AL90" t="str">
        <x:v>Completado</x:v>
      </x:c>
      <x:c r="AM90" t="str">
        <x:f>IF(W90&lt;0,"Devuelto",AL90)</x:f>
        <x:v>Completado</x:v>
      </x:c>
      <x:c r="AN90" t="str">
        <x:v>QR</x:v>
      </x:c>
      <x:c r="AO90" s="29" t="str">
        <x:v>Sin observación</x:v>
      </x:c>
      <x:c r="AP90" t="str">
        <x:f>IF(D90="","No","Sí")</x:f>
        <x:v>Sí</x:v>
      </x:c>
    </x:row>
    <x:row r="91">
      <x:c r="A91" t="n">
        <x:v>91</x:v>
      </x:c>
      <x:c r="B91" t="str">
        <x:v>VT0000424</x:v>
      </x:c>
      <x:c r="C91" t="str">
        <x:v>45474</x:v>
      </x:c>
      <x:c r="D91" s="27" t="n">
        <x:v>45474</x:v>
      </x:c>
      <x:c r="E91" t="n">
        <x:f>IF(D91="","",YEAR(D91))</x:f>
        <x:v>2024</x:v>
      </x:c>
      <x:c r="F91" t="n">
        <x:f>IF(D91="","",MONTH(D91))</x:f>
        <x:v>7</x:v>
      </x:c>
      <x:c r="G91" t="str">
        <x:f>IF(D91="","Fecha no disponible",TEXT(D91,"mmmm"))</x:f>
        <x:v>July</x:v>
      </x:c>
      <x:c r="H91" t="str">
        <x:f>IF(D91="","Fecha no disponible",TEXT(D91,"yyyy-mm"))</x:f>
        <x:v>2024-07</x:v>
      </x:c>
      <x:c r="I91" t="str">
        <x:f>IF(D91="","Fecha no disponible","T"&amp;ROUNDUP(MONTH(D91)/3,0))</x:f>
        <x:v>T3</x:v>
      </x:c>
      <x:c r="J91" t="str">
        <x:v>T008</x:v>
      </x:c>
      <x:c r="K91" t="str">
        <x:v>Tienda Santa Cruz 4</x:v>
      </x:c>
      <x:c r="L91" t="str">
        <x:v>Barrio</x:v>
      </x:c>
      <x:c r="M91" t="str">
        <x:v>Santa Cruz</x:v>
      </x:c>
      <x:c r="N91" t="str">
        <x:f>IFERROR(VLOOKUP(M91,'Mapeos'!$A$4:$B$30,2,FALSE),M91)</x:f>
        <x:v>Santa Cruz</x:v>
      </x:c>
      <x:c r="O91" t="str">
        <x:v>C01786</x:v>
      </x:c>
      <x:c r="P91" t="str">
        <x:v>Masivo</x:v>
      </x:c>
      <x:c r="Q91" t="str">
        <x:v>P0113</x:v>
      </x:c>
      <x:c r="R91" t="str">
        <x:v>Cuidado Personal</x:v>
      </x:c>
      <x:c r="S91" t="str">
        <x:v>Marca A</x:v>
      </x:c>
      <x:c r="T91" t="str">
        <x:v>E-commerce</x:v>
      </x:c>
      <x:c r="U91" t="str">
        <x:f>IFERROR(VLOOKUP(T91,'Mapeos'!$D$4:$E$25,2,FALSE),T91)</x:f>
        <x:v>E-commerce</x:v>
      </x:c>
      <x:c r="V91" t="str">
        <x:v>V031</x:v>
      </x:c>
      <x:c r="W91" t="n">
        <x:v>1</x:v>
      </x:c>
      <x:c r="X91" s="28" t="n">
        <x:v>70.83</x:v>
      </x:c>
      <x:c r="Y91" s="20" t="n">
        <x:v>0</x:v>
      </x:c>
      <x:c r="Z91" s="20" t="n">
        <x:f>IF(Y91&gt;1,Y91/100,Y91)</x:f>
        <x:v>0</x:v>
      </x:c>
      <x:c r="AA91" s="28" t="n">
        <x:v>37.95</x:v>
      </x:c>
      <x:c r="AB91" s="28" t="n">
        <x:v>70.83</x:v>
      </x:c>
      <x:c r="AC91" s="28" t="str">
        <x:v>BOB</x:v>
      </x:c>
      <x:c r="AD91" s="28" t="n">
        <x:f>IF(AC91="USD",AB91*'Parametros'!$B$4,AB91)</x:f>
        <x:v>70.83</x:v>
      </x:c>
      <x:c r="AE91" s="28" t="n">
        <x:f>W91*X91*(1-Z91)</x:f>
        <x:v>70.83</x:v>
      </x:c>
      <x:c r="AF91" s="28" t="n">
        <x:f>W91*AA91</x:f>
        <x:v>37.95</x:v>
      </x:c>
      <x:c r="AG91" s="28" t="n">
        <x:f>AE91-AF91</x:f>
        <x:v>32.879999999999995</x:v>
      </x:c>
      <x:c r="AH91" s="20" t="n">
        <x:f>IF(AE91&gt;0,AG91/AE91,"")</x:f>
        <x:v>0.46421008047437523</x:v>
      </x:c>
      <x:c r="AI91" s="28" t="n">
        <x:v>84983.37</x:v>
      </x:c>
      <x:c r="AJ91" s="28"/>
      <x:c r="AK91"/>
      <x:c r="AL91" t="str">
        <x:v>Completado</x:v>
      </x:c>
      <x:c r="AM91" t="str">
        <x:f>IF(W91&lt;0,"Devuelto",AL91)</x:f>
        <x:v>Completado</x:v>
      </x:c>
      <x:c r="AN91" t="str">
        <x:v>QR</x:v>
      </x:c>
      <x:c r="AO91" s="29" t="str">
        <x:v>Sin observación</x:v>
      </x:c>
      <x:c r="AP91" t="str">
        <x:f>IF(D91="","No","Sí")</x:f>
        <x:v>Sí</x:v>
      </x:c>
    </x:row>
    <x:row r="92">
      <x:c r="A92" t="n">
        <x:v>92</x:v>
      </x:c>
      <x:c r="B92" t="str">
        <x:v>VT0000429</x:v>
      </x:c>
      <x:c r="C92" t="str">
        <x:v>45954</x:v>
      </x:c>
      <x:c r="D92" s="27" t="n">
        <x:v>45954</x:v>
      </x:c>
      <x:c r="E92" t="n">
        <x:f>IF(D92="","",YEAR(D92))</x:f>
        <x:v>2025</x:v>
      </x:c>
      <x:c r="F92" t="n">
        <x:f>IF(D92="","",MONTH(D92))</x:f>
        <x:v>10</x:v>
      </x:c>
      <x:c r="G92" t="str">
        <x:f>IF(D92="","Fecha no disponible",TEXT(D92,"mmmm"))</x:f>
        <x:v>October</x:v>
      </x:c>
      <x:c r="H92" t="str">
        <x:f>IF(D92="","Fecha no disponible",TEXT(D92,"yyyy-mm"))</x:f>
        <x:v>2025-10</x:v>
      </x:c>
      <x:c r="I92" t="str">
        <x:f>IF(D92="","Fecha no disponible","T"&amp;ROUNDUP(MONTH(D92)/3,0))</x:f>
        <x:v>T4</x:v>
      </x:c>
      <x:c r="J92" t="str">
        <x:v>T008</x:v>
      </x:c>
      <x:c r="K92" t="str">
        <x:v>Tienda Santa Cruz 4</x:v>
      </x:c>
      <x:c r="L92" t="str">
        <x:v>Barrio</x:v>
      </x:c>
      <x:c r="M92" t="str">
        <x:v>Santa Cruz</x:v>
      </x:c>
      <x:c r="N92" t="str">
        <x:f>IFERROR(VLOOKUP(M92,'Mapeos'!$A$4:$B$30,2,FALSE),M92)</x:f>
        <x:v>Santa Cruz</x:v>
      </x:c>
      <x:c r="O92" t="str">
        <x:v>C01312</x:v>
      </x:c>
      <x:c r="P92" t="str">
        <x:v>Frecuente</x:v>
      </x:c>
      <x:c r="Q92" t="str">
        <x:v>P0097</x:v>
      </x:c>
      <x:c r="R92" t="str">
        <x:v>Electrónica</x:v>
      </x:c>
      <x:c r="S92" t="str">
        <x:v>Marca D</x:v>
      </x:c>
      <x:c r="T92" t="str">
        <x:v>E-commerce</x:v>
      </x:c>
      <x:c r="U92" t="str">
        <x:f>IFERROR(VLOOKUP(T92,'Mapeos'!$D$4:$E$25,2,FALSE),T92)</x:f>
        <x:v>E-commerce</x:v>
      </x:c>
      <x:c r="V92" t="str">
        <x:v>V020</x:v>
      </x:c>
      <x:c r="W92" t="n">
        <x:v>1</x:v>
      </x:c>
      <x:c r="X92" s="28" t="n">
        <x:v>189.69</x:v>
      </x:c>
      <x:c r="Y92" s="20" t="n">
        <x:v>0</x:v>
      </x:c>
      <x:c r="Z92" s="20" t="n">
        <x:f>IF(Y92&gt;1,Y92/100,Y92)</x:f>
        <x:v>0</x:v>
      </x:c>
      <x:c r="AA92" s="28" t="n">
        <x:v>115.71</x:v>
      </x:c>
      <x:c r="AB92" s="28" t="n">
        <x:v>189.69</x:v>
      </x:c>
      <x:c r="AC92" s="28" t="str">
        <x:v>BOB</x:v>
      </x:c>
      <x:c r="AD92" s="28" t="n">
        <x:f>IF(AC92="USD",AB92*'Parametros'!$B$4,AB92)</x:f>
        <x:v>189.69</x:v>
      </x:c>
      <x:c r="AE92" s="28" t="n">
        <x:f>W92*X92*(1-Z92)</x:f>
        <x:v>189.69</x:v>
      </x:c>
      <x:c r="AF92" s="28" t="n">
        <x:f>W92*AA92</x:f>
        <x:v>115.71</x:v>
      </x:c>
      <x:c r="AG92" s="28" t="n">
        <x:f>AE92-AF92</x:f>
        <x:v>73.98</x:v>
      </x:c>
      <x:c r="AH92" s="20" t="n">
        <x:f>IF(AE92&gt;0,AG92/AE92,"")</x:f>
        <x:v>0.39000474458326745</x:v>
      </x:c>
      <x:c r="AI92" s="28" t="n">
        <x:v>61127.23</x:v>
      </x:c>
      <x:c r="AJ92" s="28" t="n">
        <x:v>51</x:v>
      </x:c>
      <x:c r="AK92" t="n">
        <x:v>21</x:v>
      </x:c>
      <x:c r="AL92" t="str">
        <x:v>Completado</x:v>
      </x:c>
      <x:c r="AM92" t="str">
        <x:f>IF(W92&lt;0,"Devuelto",AL92)</x:f>
        <x:v>Completado</x:v>
      </x:c>
      <x:c r="AN92" t="str">
        <x:v>Tarjeta</x:v>
      </x:c>
      <x:c r="AO92" s="29" t="str">
        <x:v>Sin observación</x:v>
      </x:c>
      <x:c r="AP92" t="str">
        <x:f>IF(D92="","No","Sí")</x:f>
        <x:v>Sí</x:v>
      </x:c>
    </x:row>
    <x:row r="93">
      <x:c r="A93" t="n">
        <x:v>93</x:v>
      </x:c>
      <x:c r="B93" t="str">
        <x:v>VT0000433</x:v>
      </x:c>
      <x:c r="C93" t="str">
        <x:v>45829</x:v>
      </x:c>
      <x:c r="D93" s="27" t="n">
        <x:v>45829</x:v>
      </x:c>
      <x:c r="E93" t="n">
        <x:f>IF(D93="","",YEAR(D93))</x:f>
        <x:v>2025</x:v>
      </x:c>
      <x:c r="F93" t="n">
        <x:f>IF(D93="","",MONTH(D93))</x:f>
        <x:v>6</x:v>
      </x:c>
      <x:c r="G93" t="str">
        <x:f>IF(D93="","Fecha no disponible",TEXT(D93,"mmmm"))</x:f>
        <x:v>June</x:v>
      </x:c>
      <x:c r="H93" t="str">
        <x:f>IF(D93="","Fecha no disponible",TEXT(D93,"yyyy-mm"))</x:f>
        <x:v>2025-06</x:v>
      </x:c>
      <x:c r="I93" t="str">
        <x:f>IF(D93="","Fecha no disponible","T"&amp;ROUNDUP(MONTH(D93)/3,0))</x:f>
        <x:v>T2</x:v>
      </x:c>
      <x:c r="J93" t="str">
        <x:v>T012</x:v>
      </x:c>
      <x:c r="K93" t="str">
        <x:v>Tienda Cochabamba 4</x:v>
      </x:c>
      <x:c r="L93" t="str">
        <x:v>Centro</x:v>
      </x:c>
      <x:c r="M93" t="str">
        <x:v>Cochabamba</x:v>
      </x:c>
      <x:c r="N93" t="str">
        <x:f>IFERROR(VLOOKUP(M93,'Mapeos'!$A$4:$B$30,2,FALSE),M93)</x:f>
        <x:v>Cochabamba</x:v>
      </x:c>
      <x:c r="O93" t="str">
        <x:v>C01723</x:v>
      </x:c>
      <x:c r="P93" t="str">
        <x:v>Frecuente</x:v>
      </x:c>
      <x:c r="Q93" t="str">
        <x:v>P0073</x:v>
      </x:c>
      <x:c r="R93" t="str">
        <x:v>Alimentos</x:v>
      </x:c>
      <x:c r="S93" t="str">
        <x:v>Marca C</x:v>
      </x:c>
      <x:c r="T93" t="str">
        <x:v>Tienda</x:v>
      </x:c>
      <x:c r="U93" t="str">
        <x:f>IFERROR(VLOOKUP(T93,'Mapeos'!$D$4:$E$25,2,FALSE),T93)</x:f>
        <x:v>Tienda</x:v>
      </x:c>
      <x:c r="V93" t="str">
        <x:v>V040</x:v>
      </x:c>
      <x:c r="W93" t="n">
        <x:v>2</x:v>
      </x:c>
      <x:c r="X93" s="28" t="n">
        <x:v>28.79</x:v>
      </x:c>
      <x:c r="Y93" s="20" t="n">
        <x:v>0</x:v>
      </x:c>
      <x:c r="Z93" s="20" t="n">
        <x:f>IF(Y93&gt;1,Y93/100,Y93)</x:f>
        <x:v>0</x:v>
      </x:c>
      <x:c r="AA93" s="28" t="n">
        <x:v>16.07</x:v>
      </x:c>
      <x:c r="AB93" s="28" t="n">
        <x:v>57.58</x:v>
      </x:c>
      <x:c r="AC93" s="28" t="str">
        <x:v>BOB</x:v>
      </x:c>
      <x:c r="AD93" s="28" t="n">
        <x:f>IF(AC93="USD",AB93*'Parametros'!$B$4,AB93)</x:f>
        <x:v>57.58</x:v>
      </x:c>
      <x:c r="AE93" s="28" t="n">
        <x:f>W93*X93*(1-Z93)</x:f>
        <x:v>57.58</x:v>
      </x:c>
      <x:c r="AF93" s="28" t="n">
        <x:f>W93*AA93</x:f>
        <x:v>32.14</x:v>
      </x:c>
      <x:c r="AG93" s="28" t="n">
        <x:f>AE93-AF93</x:f>
        <x:v>25.439999999999998</x:v>
      </x:c>
      <x:c r="AH93" s="20" t="n">
        <x:f>IF(AE93&gt;0,AG93/AE93,"")</x:f>
        <x:v>0.441820076415422</x:v>
      </x:c>
      <x:c r="AI93" s="28" t="n">
        <x:v>170776.27</x:v>
      </x:c>
      <x:c r="AJ93" s="28"/>
      <x:c r="AK93"/>
      <x:c r="AL93" t="str">
        <x:v>Completado</x:v>
      </x:c>
      <x:c r="AM93" t="str">
        <x:f>IF(W93&lt;0,"Devuelto",AL93)</x:f>
        <x:v>Completado</x:v>
      </x:c>
      <x:c r="AN93" t="str">
        <x:v>Efectivo</x:v>
      </x:c>
      <x:c r="AO93" s="29" t="str">
        <x:v>Sin observación</x:v>
      </x:c>
      <x:c r="AP93" t="str">
        <x:f>IF(D93="","No","Sí")</x:f>
        <x:v>Sí</x:v>
      </x:c>
    </x:row>
    <x:row r="94">
      <x:c r="A94" t="n">
        <x:v>94</x:v>
      </x:c>
      <x:c r="B94" t="str">
        <x:v>VT0000438</x:v>
      </x:c>
      <x:c r="C94" t="str">
        <x:v>45892</x:v>
      </x:c>
      <x:c r="D94" s="27" t="n">
        <x:v>45892</x:v>
      </x:c>
      <x:c r="E94" t="n">
        <x:f>IF(D94="","",YEAR(D94))</x:f>
        <x:v>2025</x:v>
      </x:c>
      <x:c r="F94" t="n">
        <x:f>IF(D94="","",MONTH(D94))</x:f>
        <x:v>8</x:v>
      </x:c>
      <x:c r="G94" t="str">
        <x:f>IF(D94="","Fecha no disponible",TEXT(D94,"mmmm"))</x:f>
        <x:v>August</x:v>
      </x:c>
      <x:c r="H94" t="str">
        <x:f>IF(D94="","Fecha no disponible",TEXT(D94,"yyyy-mm"))</x:f>
        <x:v>2025-08</x:v>
      </x:c>
      <x:c r="I94" t="str">
        <x:f>IF(D94="","Fecha no disponible","T"&amp;ROUNDUP(MONTH(D94)/3,0))</x:f>
        <x:v>T3</x:v>
      </x:c>
      <x:c r="J94" t="str">
        <x:v>T007</x:v>
      </x:c>
      <x:c r="K94" t="str">
        <x:v>Tienda Santa Cruz 3</x:v>
      </x:c>
      <x:c r="L94" t="str">
        <x:v>Barrio</x:v>
      </x:c>
      <x:c r="M94" t="str">
        <x:v>Santa Cruz</x:v>
      </x:c>
      <x:c r="N94" t="str">
        <x:f>IFERROR(VLOOKUP(M94,'Mapeos'!$A$4:$B$30,2,FALSE),M94)</x:f>
        <x:v>Santa Cruz</x:v>
      </x:c>
      <x:c r="O94" t="str">
        <x:v>C01257</x:v>
      </x:c>
      <x:c r="P94" t="str">
        <x:v>Empresa</x:v>
      </x:c>
      <x:c r="Q94" t="str">
        <x:v>P0139</x:v>
      </x:c>
      <x:c r="R94" t="str">
        <x:v>Hogar</x:v>
      </x:c>
      <x:c r="S94" t="str">
        <x:v>Marca D</x:v>
      </x:c>
      <x:c r="T94" t="str">
        <x:v>Tienda</x:v>
      </x:c>
      <x:c r="U94" t="str">
        <x:f>IFERROR(VLOOKUP(T94,'Mapeos'!$D$4:$E$25,2,FALSE),T94)</x:f>
        <x:v>Tienda</x:v>
      </x:c>
      <x:c r="V94" t="str">
        <x:v>V038</x:v>
      </x:c>
      <x:c r="W94" t="n">
        <x:v>1</x:v>
      </x:c>
      <x:c r="X94" s="28" t="n">
        <x:v>284.4</x:v>
      </x:c>
      <x:c r="Y94" s="20" t="n">
        <x:v>0</x:v>
      </x:c>
      <x:c r="Z94" s="20" t="n">
        <x:f>IF(Y94&gt;1,Y94/100,Y94)</x:f>
        <x:v>0</x:v>
      </x:c>
      <x:c r="AA94" s="28" t="n">
        <x:v>182.66</x:v>
      </x:c>
      <x:c r="AB94" s="28" t="n">
        <x:v>284.4</x:v>
      </x:c>
      <x:c r="AC94" s="28" t="str">
        <x:v>BOB</x:v>
      </x:c>
      <x:c r="AD94" s="28" t="n">
        <x:f>IF(AC94="USD",AB94*'Parametros'!$B$4,AB94)</x:f>
        <x:v>284.4</x:v>
      </x:c>
      <x:c r="AE94" s="28" t="n">
        <x:f>W94*X94*(1-Z94)</x:f>
        <x:v>284.4</x:v>
      </x:c>
      <x:c r="AF94" s="28" t="n">
        <x:f>W94*AA94</x:f>
        <x:v>182.66</x:v>
      </x:c>
      <x:c r="AG94" s="28" t="n">
        <x:f>AE94-AF94</x:f>
        <x:v>101.73999999999998</x:v>
      </x:c>
      <x:c r="AH94" s="20" t="n">
        <x:f>IF(AE94&gt;0,AG94/AE94,"")</x:f>
        <x:v>0.35773558368495073</x:v>
      </x:c>
      <x:c r="AI94" s="28" t="n">
        <x:v>183497.99</x:v>
      </x:c>
      <x:c r="AJ94" s="28"/>
      <x:c r="AK94"/>
      <x:c r="AL94" t="str">
        <x:v>Completado</x:v>
      </x:c>
      <x:c r="AM94" t="str">
        <x:f>IF(W94&lt;0,"Devuelto",AL94)</x:f>
        <x:v>Completado</x:v>
      </x:c>
      <x:c r="AN94" t="str">
        <x:v>Tarjeta</x:v>
      </x:c>
      <x:c r="AO94" s="29" t="str">
        <x:v>Sin observación</x:v>
      </x:c>
      <x:c r="AP94" t="str">
        <x:f>IF(D94="","No","Sí")</x:f>
        <x:v>Sí</x:v>
      </x:c>
    </x:row>
    <x:row r="95">
      <x:c r="A95" t="n">
        <x:v>95</x:v>
      </x:c>
      <x:c r="B95" t="str">
        <x:v>VT0000443</x:v>
      </x:c>
      <x:c r="C95" t="str">
        <x:v>45441</x:v>
      </x:c>
      <x:c r="D95" s="27" t="n">
        <x:v>45441</x:v>
      </x:c>
      <x:c r="E95" t="n">
        <x:f>IF(D95="","",YEAR(D95))</x:f>
        <x:v>2024</x:v>
      </x:c>
      <x:c r="F95" t="n">
        <x:f>IF(D95="","",MONTH(D95))</x:f>
        <x:v>5</x:v>
      </x:c>
      <x:c r="G95" t="str">
        <x:f>IF(D95="","Fecha no disponible",TEXT(D95,"mmmm"))</x:f>
        <x:v>May</x:v>
      </x:c>
      <x:c r="H95" t="str">
        <x:f>IF(D95="","Fecha no disponible",TEXT(D95,"yyyy-mm"))</x:f>
        <x:v>2024-05</x:v>
      </x:c>
      <x:c r="I95" t="str">
        <x:f>IF(D95="","Fecha no disponible","T"&amp;ROUNDUP(MONTH(D95)/3,0))</x:f>
        <x:v>T2</x:v>
      </x:c>
      <x:c r="J95" t="str">
        <x:v>T012</x:v>
      </x:c>
      <x:c r="K95" t="str">
        <x:v>Tienda Cochabamba 4</x:v>
      </x:c>
      <x:c r="L95" t="str">
        <x:v>Centro</x:v>
      </x:c>
      <x:c r="M95" t="str">
        <x:v>Cochabamba</x:v>
      </x:c>
      <x:c r="N95" t="str">
        <x:f>IFERROR(VLOOKUP(M95,'Mapeos'!$A$4:$B$30,2,FALSE),M95)</x:f>
        <x:v>Cochabamba</x:v>
      </x:c>
      <x:c r="O95" t="str">
        <x:v>C00593</x:v>
      </x:c>
      <x:c r="P95" t="str">
        <x:v>Frecuente</x:v>
      </x:c>
      <x:c r="Q95" t="str">
        <x:v>P0091</x:v>
      </x:c>
      <x:c r="R95" t="str">
        <x:v>Deportes</x:v>
      </x:c>
      <x:c r="S95" t="str">
        <x:v>Marca C</x:v>
      </x:c>
      <x:c r="T95" t="str">
        <x:v>Tienda</x:v>
      </x:c>
      <x:c r="U95" t="str">
        <x:f>IFERROR(VLOOKUP(T95,'Mapeos'!$D$4:$E$25,2,FALSE),T95)</x:f>
        <x:v>Tienda</x:v>
      </x:c>
      <x:c r="V95" t="str">
        <x:v>V001</x:v>
      </x:c>
      <x:c r="W95" t="n">
        <x:v>1</x:v>
      </x:c>
      <x:c r="X95" s="28" t="n">
        <x:v>140.24</x:v>
      </x:c>
      <x:c r="Y95" s="20" t="n">
        <x:v>0.15</x:v>
      </x:c>
      <x:c r="Z95" s="20" t="n">
        <x:f>IF(Y95&gt;1,Y95/100,Y95)</x:f>
        <x:v>0.15</x:v>
      </x:c>
      <x:c r="AA95" s="28" t="n">
        <x:v>75.15</x:v>
      </x:c>
      <x:c r="AB95" s="28" t="n">
        <x:v>119.2</x:v>
      </x:c>
      <x:c r="AC95" s="28" t="str">
        <x:v>BOB</x:v>
      </x:c>
      <x:c r="AD95" s="28" t="n">
        <x:f>IF(AC95="USD",AB95*'Parametros'!$B$4,AB95)</x:f>
        <x:v>119.2</x:v>
      </x:c>
      <x:c r="AE95" s="28" t="n">
        <x:f>W95*X95*(1-Z95)</x:f>
        <x:v>119.20400000000001</x:v>
      </x:c>
      <x:c r="AF95" s="28" t="n">
        <x:f>W95*AA95</x:f>
        <x:v>75.15</x:v>
      </x:c>
      <x:c r="AG95" s="28" t="n">
        <x:f>AE95-AF95</x:f>
        <x:v>44.054</x:v>
      </x:c>
      <x:c r="AH95" s="20" t="n">
        <x:f>IF(AE95&gt;0,AG95/AE95,"")</x:f>
        <x:v>0.36956813529747323</x:v>
      </x:c>
      <x:c r="AI95" s="28" t="n">
        <x:v>136007.7</x:v>
      </x:c>
      <x:c r="AJ95" s="28"/>
      <x:c r="AK95"/>
      <x:c r="AL95" t="str">
        <x:v>Completado</x:v>
      </x:c>
      <x:c r="AM95" t="str">
        <x:f>IF(W95&lt;0,"Devuelto",AL95)</x:f>
        <x:v>Completado</x:v>
      </x:c>
      <x:c r="AN95" t="str">
        <x:v>Efectivo</x:v>
      </x:c>
      <x:c r="AO95" s="29" t="str">
        <x:v>Sin observación</x:v>
      </x:c>
      <x:c r="AP95" t="str">
        <x:f>IF(D95="","No","Sí")</x:f>
        <x:v>Sí</x:v>
      </x:c>
    </x:row>
    <x:row r="96">
      <x:c r="A96" t="n">
        <x:v>96</x:v>
      </x:c>
      <x:c r="B96" t="str">
        <x:v>VT0000448</x:v>
      </x:c>
      <x:c r="C96" t="str">
        <x:v>45447</x:v>
      </x:c>
      <x:c r="D96" s="27" t="n">
        <x:v>45447</x:v>
      </x:c>
      <x:c r="E96" t="n">
        <x:f>IF(D96="","",YEAR(D96))</x:f>
        <x:v>2024</x:v>
      </x:c>
      <x:c r="F96" t="n">
        <x:f>IF(D96="","",MONTH(D96))</x:f>
        <x:v>6</x:v>
      </x:c>
      <x:c r="G96" t="str">
        <x:f>IF(D96="","Fecha no disponible",TEXT(D96,"mmmm"))</x:f>
        <x:v>June</x:v>
      </x:c>
      <x:c r="H96" t="str">
        <x:f>IF(D96="","Fecha no disponible",TEXT(D96,"yyyy-mm"))</x:f>
        <x:v>2024-06</x:v>
      </x:c>
      <x:c r="I96" t="str">
        <x:f>IF(D96="","Fecha no disponible","T"&amp;ROUNDUP(MONTH(D96)/3,0))</x:f>
        <x:v>T2</x:v>
      </x:c>
      <x:c r="J96" t="str">
        <x:v>T006</x:v>
      </x:c>
      <x:c r="K96" t="str">
        <x:v>Tienda Santa Cruz 2</x:v>
      </x:c>
      <x:c r="L96" t="str">
        <x:v>Mall</x:v>
      </x:c>
      <x:c r="M96" t="str">
        <x:v>Santa Cruz</x:v>
      </x:c>
      <x:c r="N96" t="str">
        <x:f>IFERROR(VLOOKUP(M96,'Mapeos'!$A$4:$B$30,2,FALSE),M96)</x:f>
        <x:v>Santa Cruz</x:v>
      </x:c>
      <x:c r="O96" t="str">
        <x:v>C01017</x:v>
      </x:c>
      <x:c r="P96" t="str">
        <x:v>Frecuente</x:v>
      </x:c>
      <x:c r="Q96" t="str">
        <x:v>P0013</x:v>
      </x:c>
      <x:c r="R96" t="str">
        <x:v>Hogar</x:v>
      </x:c>
      <x:c r="S96" t="str">
        <x:v>Marca D</x:v>
      </x:c>
      <x:c r="T96" t="str">
        <x:v>Tienda</x:v>
      </x:c>
      <x:c r="U96" t="str">
        <x:f>IFERROR(VLOOKUP(T96,'Mapeos'!$D$4:$E$25,2,FALSE),T96)</x:f>
        <x:v>Tienda</x:v>
      </x:c>
      <x:c r="V96" t="str">
        <x:v>V038</x:v>
      </x:c>
      <x:c r="W96" t="n">
        <x:v>2</x:v>
      </x:c>
      <x:c r="X96" s="28" t="n">
        <x:v>264.81</x:v>
      </x:c>
      <x:c r="Y96" s="20" t="n">
        <x:v>0</x:v>
      </x:c>
      <x:c r="Z96" s="20" t="n">
        <x:f>IF(Y96&gt;1,Y96/100,Y96)</x:f>
        <x:v>0</x:v>
      </x:c>
      <x:c r="AA96" s="28" t="n">
        <x:v>202.02</x:v>
      </x:c>
      <x:c r="AB96" s="28" t="n">
        <x:v>529.62</x:v>
      </x:c>
      <x:c r="AC96" s="28" t="str">
        <x:v>BOB</x:v>
      </x:c>
      <x:c r="AD96" s="28" t="n">
        <x:f>IF(AC96="USD",AB96*'Parametros'!$B$4,AB96)</x:f>
        <x:v>529.62</x:v>
      </x:c>
      <x:c r="AE96" s="28" t="n">
        <x:f>W96*X96*(1-Z96)</x:f>
        <x:v>529.62</x:v>
      </x:c>
      <x:c r="AF96" s="28" t="n">
        <x:f>W96*AA96</x:f>
        <x:v>404.04</x:v>
      </x:c>
      <x:c r="AG96" s="28" t="n">
        <x:f>AE96-AF96</x:f>
        <x:v>125.57999999999998</x:v>
      </x:c>
      <x:c r="AH96" s="20" t="n">
        <x:f>IF(AE96&gt;0,AG96/AE96,"")</x:f>
        <x:v>0.23711340206185563</x:v>
      </x:c>
      <x:c r="AI96" s="28" t="n">
        <x:v>148321.88</x:v>
      </x:c>
      <x:c r="AJ96" s="28" t="n">
        <x:v>113</x:v>
      </x:c>
      <x:c r="AK96" t="n">
        <x:v>21</x:v>
      </x:c>
      <x:c r="AL96" t="str">
        <x:v>Completado</x:v>
      </x:c>
      <x:c r="AM96" t="str">
        <x:f>IF(W96&lt;0,"Devuelto",AL96)</x:f>
        <x:v>Completado</x:v>
      </x:c>
      <x:c r="AN96" t="str">
        <x:v>Tarjeta</x:v>
      </x:c>
      <x:c r="AO96" s="29" t="str">
        <x:v>Sin observación</x:v>
      </x:c>
      <x:c r="AP96" t="str">
        <x:f>IF(D96="","No","Sí")</x:f>
        <x:v>Sí</x:v>
      </x:c>
    </x:row>
    <x:row r="97">
      <x:c r="A97" t="n">
        <x:v>97</x:v>
      </x:c>
      <x:c r="B97" t="str">
        <x:v>VT0000452</x:v>
      </x:c>
      <x:c r="C97" t="str">
        <x:v>45714</x:v>
      </x:c>
      <x:c r="D97" s="27" t="n">
        <x:v>45714</x:v>
      </x:c>
      <x:c r="E97" t="n">
        <x:f>IF(D97="","",YEAR(D97))</x:f>
        <x:v>2025</x:v>
      </x:c>
      <x:c r="F97" t="n">
        <x:f>IF(D97="","",MONTH(D97))</x:f>
        <x:v>2</x:v>
      </x:c>
      <x:c r="G97" t="str">
        <x:f>IF(D97="","Fecha no disponible",TEXT(D97,"mmmm"))</x:f>
        <x:v>February</x:v>
      </x:c>
      <x:c r="H97" t="str">
        <x:f>IF(D97="","Fecha no disponible",TEXT(D97,"yyyy-mm"))</x:f>
        <x:v>2025-02</x:v>
      </x:c>
      <x:c r="I97" t="str">
        <x:f>IF(D97="","Fecha no disponible","T"&amp;ROUNDUP(MONTH(D97)/3,0))</x:f>
        <x:v>T1</x:v>
      </x:c>
      <x:c r="J97" t="str">
        <x:v>T015</x:v>
      </x:c>
      <x:c r="K97" t="str">
        <x:v>Tienda Potosí 3</x:v>
      </x:c>
      <x:c r="L97" t="str">
        <x:v>Mall</x:v>
      </x:c>
      <x:c r="M97" t="str">
        <x:v>Potosí</x:v>
      </x:c>
      <x:c r="N97" t="str">
        <x:f>IFERROR(VLOOKUP(M97,'Mapeos'!$A$4:$B$30,2,FALSE),M97)</x:f>
        <x:v>Potosí</x:v>
      </x:c>
      <x:c r="O97" t="str">
        <x:v>C01289</x:v>
      </x:c>
      <x:c r="P97" t="str">
        <x:v>Premium</x:v>
      </x:c>
      <x:c r="Q97" t="str">
        <x:v>P0063</x:v>
      </x:c>
      <x:c r="R97" t="str">
        <x:v>Alimentos</x:v>
      </x:c>
      <x:c r="S97" t="str">
        <x:v>Marca A</x:v>
      </x:c>
      <x:c r="T97" t="str">
        <x:v>WhatsApp</x:v>
      </x:c>
      <x:c r="U97" t="str">
        <x:f>IFERROR(VLOOKUP(T97,'Mapeos'!$D$4:$E$25,2,FALSE),T97)</x:f>
        <x:v>WhatsApp</x:v>
      </x:c>
      <x:c r="V97" t="str">
        <x:v>V011</x:v>
      </x:c>
      <x:c r="W97" t="n">
        <x:v>-1</x:v>
      </x:c>
      <x:c r="X97" s="28" t="n">
        <x:v>38.47</x:v>
      </x:c>
      <x:c r="Y97" s="20" t="n">
        <x:v>0.2</x:v>
      </x:c>
      <x:c r="Z97" s="20" t="n">
        <x:f>IF(Y97&gt;1,Y97/100,Y97)</x:f>
        <x:v>0.2</x:v>
      </x:c>
      <x:c r="AA97" s="28" t="n">
        <x:v>18.46</x:v>
      </x:c>
      <x:c r="AB97" s="28" t="n">
        <x:v>-30.78</x:v>
      </x:c>
      <x:c r="AC97" s="28" t="str">
        <x:v>BOB</x:v>
      </x:c>
      <x:c r="AD97" s="28" t="n">
        <x:f>IF(AC97="USD",AB97*'Parametros'!$B$4,AB97)</x:f>
        <x:v>-30.78</x:v>
      </x:c>
      <x:c r="AE97" s="28" t="n">
        <x:f>W97*X97*(1-Z97)</x:f>
        <x:v>-30.776</x:v>
      </x:c>
      <x:c r="AF97" s="28" t="n">
        <x:f>W97*AA97</x:f>
        <x:v>-18.46</x:v>
      </x:c>
      <x:c r="AG97" s="28" t="n">
        <x:f>AE97-AF97</x:f>
        <x:v>-12.315999999999999</x:v>
      </x:c>
      <x:c r="AH97" s="20" t="str">
        <x:f>IF(AE97&gt;0,AG97/AE97,"")</x:f>
      </x:c>
      <x:c r="AI97" s="28" t="n">
        <x:v>62807.09</x:v>
      </x:c>
      <x:c r="AJ97" s="28"/>
      <x:c r="AK97"/>
      <x:c r="AL97" t="str">
        <x:v>Devuelto</x:v>
      </x:c>
      <x:c r="AM97" t="str">
        <x:f>IF(W97&lt;0,"Devuelto",AL97)</x:f>
        <x:v>Devuelto</x:v>
      </x:c>
      <x:c r="AN97" t="str">
        <x:v>Tarjeta</x:v>
      </x:c>
      <x:c r="AO97" s="29" t="str">
        <x:v>Sin observación</x:v>
      </x:c>
      <x:c r="AP97" t="str">
        <x:f>IF(D97="","No","Sí")</x:f>
        <x:v>Sí</x:v>
      </x:c>
    </x:row>
    <x:row r="98">
      <x:c r="A98" t="n">
        <x:v>98</x:v>
      </x:c>
      <x:c r="B98" t="str">
        <x:v>VT0000457</x:v>
      </x:c>
      <x:c r="C98" t="str">
        <x:v>45524</x:v>
      </x:c>
      <x:c r="D98" s="27" t="n">
        <x:v>45524</x:v>
      </x:c>
      <x:c r="E98" t="n">
        <x:f>IF(D98="","",YEAR(D98))</x:f>
        <x:v>2024</x:v>
      </x:c>
      <x:c r="F98" t="n">
        <x:f>IF(D98="","",MONTH(D98))</x:f>
        <x:v>8</x:v>
      </x:c>
      <x:c r="G98" t="str">
        <x:f>IF(D98="","Fecha no disponible",TEXT(D98,"mmmm"))</x:f>
        <x:v>August</x:v>
      </x:c>
      <x:c r="H98" t="str">
        <x:f>IF(D98="","Fecha no disponible",TEXT(D98,"yyyy-mm"))</x:f>
        <x:v>2024-08</x:v>
      </x:c>
      <x:c r="I98" t="str">
        <x:f>IF(D98="","Fecha no disponible","T"&amp;ROUNDUP(MONTH(D98)/3,0))</x:f>
        <x:v>T3</x:v>
      </x:c>
      <x:c r="J98" t="str">
        <x:v>T005</x:v>
      </x:c>
      <x:c r="K98" t="str">
        <x:v>Tienda Santa Cruz 1</x:v>
      </x:c>
      <x:c r="L98" t="str">
        <x:v>Centro</x:v>
      </x:c>
      <x:c r="M98" t="str">
        <x:v>Santa Cruz</x:v>
      </x:c>
      <x:c r="N98" t="str">
        <x:f>IFERROR(VLOOKUP(M98,'Mapeos'!$A$4:$B$30,2,FALSE),M98)</x:f>
        <x:v>Santa Cruz</x:v>
      </x:c>
      <x:c r="O98" t="str">
        <x:v>C01437</x:v>
      </x:c>
      <x:c r="P98" t="str">
        <x:v>Frecuente</x:v>
      </x:c>
      <x:c r="Q98" t="str">
        <x:v>P0141</x:v>
      </x:c>
      <x:c r="R98" t="str">
        <x:v>Hogar</x:v>
      </x:c>
      <x:c r="S98" t="str">
        <x:v>Marca D</x:v>
      </x:c>
      <x:c r="T98" t="str">
        <x:v>Tienda</x:v>
      </x:c>
      <x:c r="U98" t="str">
        <x:f>IFERROR(VLOOKUP(T98,'Mapeos'!$D$4:$E$25,2,FALSE),T98)</x:f>
        <x:v>Tienda</x:v>
      </x:c>
      <x:c r="V98" t="str">
        <x:v>V007</x:v>
      </x:c>
      <x:c r="W98" t="n">
        <x:v>1</x:v>
      </x:c>
      <x:c r="X98" s="28" t="n">
        <x:v>264.63</x:v>
      </x:c>
      <x:c r="Y98" s="20" t="n">
        <x:v>0.2</x:v>
      </x:c>
      <x:c r="Z98" s="20" t="n">
        <x:f>IF(Y98&gt;1,Y98/100,Y98)</x:f>
        <x:v>0.2</x:v>
      </x:c>
      <x:c r="AA98" s="28" t="n">
        <x:v>163.49</x:v>
      </x:c>
      <x:c r="AB98" s="28" t="n">
        <x:v>211.7</x:v>
      </x:c>
      <x:c r="AC98" s="28" t="str">
        <x:v>BOB</x:v>
      </x:c>
      <x:c r="AD98" s="28" t="n">
        <x:f>IF(AC98="USD",AB98*'Parametros'!$B$4,AB98)</x:f>
        <x:v>211.7</x:v>
      </x:c>
      <x:c r="AE98" s="28" t="n">
        <x:f>W98*X98*(1-Z98)</x:f>
        <x:v>211.704</x:v>
      </x:c>
      <x:c r="AF98" s="28" t="n">
        <x:f>W98*AA98</x:f>
        <x:v>163.49</x:v>
      </x:c>
      <x:c r="AG98" s="28" t="n">
        <x:f>AE98-AF98</x:f>
        <x:v>48.214</x:v>
      </x:c>
      <x:c r="AH98" s="20" t="n">
        <x:f>IF(AE98&gt;0,AG98/AE98,"")</x:f>
        <x:v>0.22774250840796584</x:v>
      </x:c>
      <x:c r="AI98" s="28" t="n">
        <x:v>157719</x:v>
      </x:c>
      <x:c r="AJ98" s="28"/>
      <x:c r="AK98"/>
      <x:c r="AL98" t="str">
        <x:v>Completado</x:v>
      </x:c>
      <x:c r="AM98" t="str">
        <x:f>IF(W98&lt;0,"Devuelto",AL98)</x:f>
        <x:v>Completado</x:v>
      </x:c>
      <x:c r="AN98" t="str">
        <x:v>Efectivo</x:v>
      </x:c>
      <x:c r="AO98" s="29" t="str">
        <x:v>Sin observación</x:v>
      </x:c>
      <x:c r="AP98" t="str">
        <x:f>IF(D98="","No","Sí")</x:f>
        <x:v>Sí</x:v>
      </x:c>
    </x:row>
    <x:row r="99">
      <x:c r="A99" t="n">
        <x:v>99</x:v>
      </x:c>
      <x:c r="B99" t="str">
        <x:v>VT0000462</x:v>
      </x:c>
      <x:c r="C99" t="str">
        <x:v>45604</x:v>
      </x:c>
      <x:c r="D99" s="27" t="n">
        <x:v>45604</x:v>
      </x:c>
      <x:c r="E99" t="n">
        <x:f>IF(D99="","",YEAR(D99))</x:f>
        <x:v>2024</x:v>
      </x:c>
      <x:c r="F99" t="n">
        <x:f>IF(D99="","",MONTH(D99))</x:f>
        <x:v>11</x:v>
      </x:c>
      <x:c r="G99" t="str">
        <x:f>IF(D99="","Fecha no disponible",TEXT(D99,"mmmm"))</x:f>
        <x:v>November</x:v>
      </x:c>
      <x:c r="H99" t="str">
        <x:f>IF(D99="","Fecha no disponible",TEXT(D99,"yyyy-mm"))</x:f>
        <x:v>2024-11</x:v>
      </x:c>
      <x:c r="I99" t="str">
        <x:f>IF(D99="","Fecha no disponible","T"&amp;ROUNDUP(MONTH(D99)/3,0))</x:f>
        <x:v>T4</x:v>
      </x:c>
      <x:c r="J99" t="str">
        <x:v>T009</x:v>
      </x:c>
      <x:c r="K99" t="str">
        <x:v>Tienda Cochabamba 1</x:v>
      </x:c>
      <x:c r="L99" t="str">
        <x:v>Mall</x:v>
      </x:c>
      <x:c r="M99" t="str">
        <x:v>Cochabamba</x:v>
      </x:c>
      <x:c r="N99" t="str">
        <x:f>IFERROR(VLOOKUP(M99,'Mapeos'!$A$4:$B$30,2,FALSE),M99)</x:f>
        <x:v>Cochabamba</x:v>
      </x:c>
      <x:c r="O99" t="str">
        <x:v>C01756</x:v>
      </x:c>
      <x:c r="P99" t="str">
        <x:v>Masivo</x:v>
      </x:c>
      <x:c r="Q99" t="str">
        <x:v>P0113</x:v>
      </x:c>
      <x:c r="R99" t="str">
        <x:v>Cuidado Personal</x:v>
      </x:c>
      <x:c r="S99" t="str">
        <x:v>Marca A</x:v>
      </x:c>
      <x:c r="T99" t="str">
        <x:v>Tienda</x:v>
      </x:c>
      <x:c r="U99" t="str">
        <x:f>IFERROR(VLOOKUP(T99,'Mapeos'!$D$4:$E$25,2,FALSE),T99)</x:f>
        <x:v>Tienda</x:v>
      </x:c>
      <x:c r="V99" t="str">
        <x:v>V008</x:v>
      </x:c>
      <x:c r="W99" t="n">
        <x:v>0</x:v>
      </x:c>
      <x:c r="X99" s="28" t="n">
        <x:v>77.86</x:v>
      </x:c>
      <x:c r="Y99" s="20" t="n">
        <x:v>0</x:v>
      </x:c>
      <x:c r="Z99" s="20" t="n">
        <x:f>IF(Y99&gt;1,Y99/100,Y99)</x:f>
        <x:v>0</x:v>
      </x:c>
      <x:c r="AA99" s="28" t="n">
        <x:v>37.95</x:v>
      </x:c>
      <x:c r="AB99" s="28" t="n">
        <x:v>0</x:v>
      </x:c>
      <x:c r="AC99" s="28" t="str">
        <x:v>BOB</x:v>
      </x:c>
      <x:c r="AD99" s="28" t="n">
        <x:f>IF(AC99="USD",AB99*'Parametros'!$B$4,AB99)</x:f>
        <x:v>0</x:v>
      </x:c>
      <x:c r="AE99" s="28" t="n">
        <x:f>W99*X99*(1-Z99)</x:f>
        <x:v>0</x:v>
      </x:c>
      <x:c r="AF99" s="28" t="n">
        <x:f>W99*AA99</x:f>
        <x:v>0</x:v>
      </x:c>
      <x:c r="AG99" s="28" t="n">
        <x:f>AE99-AF99</x:f>
        <x:v>0</x:v>
      </x:c>
      <x:c r="AH99" s="20" t="str">
        <x:f>IF(AE99&gt;0,AG99/AE99,"")</x:f>
      </x:c>
      <x:c r="AI99" s="28" t="n">
        <x:v>134833.81</x:v>
      </x:c>
      <x:c r="AJ99" s="28"/>
      <x:c r="AK99"/>
      <x:c r="AL99" t="str">
        <x:v>Cancelado</x:v>
      </x:c>
      <x:c r="AM99" t="str">
        <x:f>IF(W99&lt;0,"Devuelto",AL99)</x:f>
        <x:v>Cancelado</x:v>
      </x:c>
      <x:c r="AN99" t="str">
        <x:v>QR</x:v>
      </x:c>
      <x:c r="AO99" s="29" t="str">
        <x:v>Sin observación</x:v>
      </x:c>
      <x:c r="AP99" t="str">
        <x:f>IF(D99="","No","Sí")</x:f>
        <x:v>Sí</x:v>
      </x:c>
    </x:row>
    <x:row r="100">
      <x:c r="A100" t="n">
        <x:v>100</x:v>
      </x:c>
      <x:c r="B100" t="str">
        <x:v>VT0000467</x:v>
      </x:c>
      <x:c r="C100" t="str">
        <x:v>45377</x:v>
      </x:c>
      <x:c r="D100" s="27" t="n">
        <x:v>45377</x:v>
      </x:c>
      <x:c r="E100" t="n">
        <x:f>IF(D100="","",YEAR(D100))</x:f>
        <x:v>2024</x:v>
      </x:c>
      <x:c r="F100" t="n">
        <x:f>IF(D100="","",MONTH(D100))</x:f>
        <x:v>3</x:v>
      </x:c>
      <x:c r="G100" t="str">
        <x:f>IF(D100="","Fecha no disponible",TEXT(D100,"mmmm"))</x:f>
        <x:v>March</x:v>
      </x:c>
      <x:c r="H100" t="str">
        <x:f>IF(D100="","Fecha no disponible",TEXT(D100,"yyyy-mm"))</x:f>
        <x:v>2024-03</x:v>
      </x:c>
      <x:c r="I100" t="str">
        <x:f>IF(D100="","Fecha no disponible","T"&amp;ROUNDUP(MONTH(D100)/3,0))</x:f>
        <x:v>T1</x:v>
      </x:c>
      <x:c r="J100" t="str">
        <x:v>T001</x:v>
      </x:c>
      <x:c r="K100" t="str">
        <x:v>Tienda La Paz 1</x:v>
      </x:c>
      <x:c r="L100" t="str">
        <x:v>Barrio</x:v>
      </x:c>
      <x:c r="M100" t="str">
        <x:v>La Paz</x:v>
      </x:c>
      <x:c r="N100" t="str">
        <x:f>IFERROR(VLOOKUP(M100,'Mapeos'!$A$4:$B$30,2,FALSE),M100)</x:f>
        <x:v>La Paz</x:v>
      </x:c>
      <x:c r="O100" t="str">
        <x:v>C01614</x:v>
      </x:c>
      <x:c r="P100" t="str">
        <x:v>Empresa</x:v>
      </x:c>
      <x:c r="Q100" t="str">
        <x:v>P0121</x:v>
      </x:c>
      <x:c r="R100" t="str">
        <x:v>Deportes</x:v>
      </x:c>
      <x:c r="S100" t="str">
        <x:v>Marca A</x:v>
      </x:c>
      <x:c r="T100" t="str">
        <x:v>Marketplace</x:v>
      </x:c>
      <x:c r="U100" t="str">
        <x:f>IFERROR(VLOOKUP(T100,'Mapeos'!$D$4:$E$25,2,FALSE),T100)</x:f>
        <x:v>Marketplace</x:v>
      </x:c>
      <x:c r="V100" t="str">
        <x:v>V021</x:v>
      </x:c>
      <x:c r="W100" t="n">
        <x:v>1</x:v>
      </x:c>
      <x:c r="X100" s="28" t="n">
        <x:v>240.23</x:v>
      </x:c>
      <x:c r="Y100" s="20" t="n">
        <x:v>0.2</x:v>
      </x:c>
      <x:c r="Z100" s="20" t="n">
        <x:f>IF(Y100&gt;1,Y100/100,Y100)</x:f>
        <x:v>0.2</x:v>
      </x:c>
      <x:c r="AA100" s="28" t="n">
        <x:v>130.28</x:v>
      </x:c>
      <x:c r="AB100" s="28" t="n">
        <x:v>192.18</x:v>
      </x:c>
      <x:c r="AC100" s="28" t="str">
        <x:v>BOB</x:v>
      </x:c>
      <x:c r="AD100" s="28" t="n">
        <x:f>IF(AC100="USD",AB100*'Parametros'!$B$4,AB100)</x:f>
        <x:v>192.18</x:v>
      </x:c>
      <x:c r="AE100" s="28" t="n">
        <x:f>W100*X100*(1-Z100)</x:f>
        <x:v>192.184</x:v>
      </x:c>
      <x:c r="AF100" s="28" t="n">
        <x:f>W100*AA100</x:f>
        <x:v>130.28</x:v>
      </x:c>
      <x:c r="AG100" s="28" t="n">
        <x:f>AE100-AF100</x:f>
        <x:v>61.903999999999996</x:v>
      </x:c>
      <x:c r="AH100" s="20" t="n">
        <x:f>IF(AE100&gt;0,AG100/AE100,"")</x:f>
        <x:v>0.3221079798526412</x:v>
      </x:c>
      <x:c r="AI100" s="28" t="n">
        <x:v>60755.32</x:v>
      </x:c>
      <x:c r="AJ100" s="28"/>
      <x:c r="AK100"/>
      <x:c r="AL100" t="str">
        <x:v>Completado</x:v>
      </x:c>
      <x:c r="AM100" t="str">
        <x:f>IF(W100&lt;0,"Devuelto",AL100)</x:f>
        <x:v>Completado</x:v>
      </x:c>
      <x:c r="AN100" t="str">
        <x:v>Tarjeta</x:v>
      </x:c>
      <x:c r="AO100" s="29" t="str">
        <x:v>Sin observación</x:v>
      </x:c>
      <x:c r="AP100" t="str">
        <x:f>IF(D100="","No","Sí")</x:f>
        <x:v>Sí</x:v>
      </x:c>
    </x:row>
    <x:row r="101">
      <x:c r="A101" t="n">
        <x:v>101</x:v>
      </x:c>
      <x:c r="B101" t="str">
        <x:v>VT0000471</x:v>
      </x:c>
      <x:c r="C101" t="str">
        <x:v>45413</x:v>
      </x:c>
      <x:c r="D101" s="27" t="n">
        <x:v>45413</x:v>
      </x:c>
      <x:c r="E101" t="n">
        <x:f>IF(D101="","",YEAR(D101))</x:f>
        <x:v>2024</x:v>
      </x:c>
      <x:c r="F101" t="n">
        <x:f>IF(D101="","",MONTH(D101))</x:f>
        <x:v>5</x:v>
      </x:c>
      <x:c r="G101" t="str">
        <x:f>IF(D101="","Fecha no disponible",TEXT(D101,"mmmm"))</x:f>
        <x:v>May</x:v>
      </x:c>
      <x:c r="H101" t="str">
        <x:f>IF(D101="","Fecha no disponible",TEXT(D101,"yyyy-mm"))</x:f>
        <x:v>2024-05</x:v>
      </x:c>
      <x:c r="I101" t="str">
        <x:f>IF(D101="","Fecha no disponible","T"&amp;ROUNDUP(MONTH(D101)/3,0))</x:f>
        <x:v>T2</x:v>
      </x:c>
      <x:c r="J101" t="str">
        <x:v>T007</x:v>
      </x:c>
      <x:c r="K101" t="str">
        <x:v>Tienda Santa Cruz 3</x:v>
      </x:c>
      <x:c r="L101" t="str">
        <x:v>Barrio</x:v>
      </x:c>
      <x:c r="M101" t="str">
        <x:v>Santa Cruz</x:v>
      </x:c>
      <x:c r="N101" t="str">
        <x:f>IFERROR(VLOOKUP(M101,'Mapeos'!$A$4:$B$30,2,FALSE),M101)</x:f>
        <x:v>Santa Cruz</x:v>
      </x:c>
      <x:c r="O101" t="str">
        <x:v>C00737</x:v>
      </x:c>
      <x:c r="P101" t="str">
        <x:v>No identificado</x:v>
      </x:c>
      <x:c r="Q101" t="str">
        <x:v>P0133</x:v>
      </x:c>
      <x:c r="R101" t="str">
        <x:v>Deportes</x:v>
      </x:c>
      <x:c r="S101" t="str">
        <x:v>Marca C</x:v>
      </x:c>
      <x:c r="T101" t="str">
        <x:v>Tienda</x:v>
      </x:c>
      <x:c r="U101" t="str">
        <x:f>IFERROR(VLOOKUP(T101,'Mapeos'!$D$4:$E$25,2,FALSE),T101)</x:f>
        <x:v>Tienda</x:v>
      </x:c>
      <x:c r="V101" t="str">
        <x:v>V003</x:v>
      </x:c>
      <x:c r="W101" t="n">
        <x:v>1</x:v>
      </x:c>
      <x:c r="X101" s="28" t="n">
        <x:v>111.33</x:v>
      </x:c>
      <x:c r="Y101" s="20" t="n">
        <x:v>0</x:v>
      </x:c>
      <x:c r="Z101" s="20" t="n">
        <x:f>IF(Y101&gt;1,Y101/100,Y101)</x:f>
        <x:v>0</x:v>
      </x:c>
      <x:c r="AA101" s="28" t="n">
        <x:v>90.02</x:v>
      </x:c>
      <x:c r="AB101" s="28" t="n">
        <x:v>111.33</x:v>
      </x:c>
      <x:c r="AC101" s="28" t="str">
        <x:v>BOB</x:v>
      </x:c>
      <x:c r="AD101" s="28" t="n">
        <x:f>IF(AC101="USD",AB101*'Parametros'!$B$4,AB101)</x:f>
        <x:v>111.33</x:v>
      </x:c>
      <x:c r="AE101" s="28" t="n">
        <x:f>W101*X101*(1-Z101)</x:f>
        <x:v>111.33</x:v>
      </x:c>
      <x:c r="AF101" s="28" t="n">
        <x:f>W101*AA101</x:f>
        <x:v>90.02</x:v>
      </x:c>
      <x:c r="AG101" s="28" t="n">
        <x:f>AE101-AF101</x:f>
        <x:v>21.310000000000002</x:v>
      </x:c>
      <x:c r="AH101" s="20" t="n">
        <x:f>IF(AE101&gt;0,AG101/AE101,"")</x:f>
        <x:v>0.19141291655438789</x:v>
      </x:c>
      <x:c r="AI101" s="28" t="n">
        <x:v>158173.98</x:v>
      </x:c>
      <x:c r="AJ101" s="28"/>
      <x:c r="AK101"/>
      <x:c r="AL101" t="str">
        <x:v>Completado</x:v>
      </x:c>
      <x:c r="AM101" t="str">
        <x:f>IF(W101&lt;0,"Devuelto",AL101)</x:f>
        <x:v>Completado</x:v>
      </x:c>
      <x:c r="AN101" t="str">
        <x:v>Transferencia</x:v>
      </x:c>
      <x:c r="AO101" s="29" t="str">
        <x:v>Segmento no identificado</x:v>
      </x:c>
      <x:c r="AP101" t="str">
        <x:f>IF(D101="","No","Sí")</x:f>
        <x:v>Sí</x:v>
      </x:c>
    </x:row>
    <x:row r="102">
      <x:c r="A102" t="n">
        <x:v>102</x:v>
      </x:c>
      <x:c r="B102" t="str">
        <x:v>VT0000476</x:v>
      </x:c>
      <x:c r="C102" t="str">
        <x:v>45388</x:v>
      </x:c>
      <x:c r="D102" s="27" t="n">
        <x:v>45388</x:v>
      </x:c>
      <x:c r="E102" t="n">
        <x:f>IF(D102="","",YEAR(D102))</x:f>
        <x:v>2024</x:v>
      </x:c>
      <x:c r="F102" t="n">
        <x:f>IF(D102="","",MONTH(D102))</x:f>
        <x:v>4</x:v>
      </x:c>
      <x:c r="G102" t="str">
        <x:f>IF(D102="","Fecha no disponible",TEXT(D102,"mmmm"))</x:f>
        <x:v>April</x:v>
      </x:c>
      <x:c r="H102" t="str">
        <x:f>IF(D102="","Fecha no disponible",TEXT(D102,"yyyy-mm"))</x:f>
        <x:v>2024-04</x:v>
      </x:c>
      <x:c r="I102" t="str">
        <x:f>IF(D102="","Fecha no disponible","T"&amp;ROUNDUP(MONTH(D102)/3,0))</x:f>
        <x:v>T2</x:v>
      </x:c>
      <x:c r="J102" t="str">
        <x:v>T017</x:v>
      </x:c>
      <x:c r="K102" t="str">
        <x:v>Tienda Sucre 1</x:v>
      </x:c>
      <x:c r="L102" t="str">
        <x:v>Centro</x:v>
      </x:c>
      <x:c r="M102" t="str">
        <x:v>Sucre</x:v>
      </x:c>
      <x:c r="N102" t="str">
        <x:f>IFERROR(VLOOKUP(M102,'Mapeos'!$A$4:$B$30,2,FALSE),M102)</x:f>
        <x:v>Sucre</x:v>
      </x:c>
      <x:c r="O102" t="str">
        <x:v>C00307</x:v>
      </x:c>
      <x:c r="P102" t="str">
        <x:v>Empresa</x:v>
      </x:c>
      <x:c r="Q102" t="str">
        <x:v>P0075</x:v>
      </x:c>
      <x:c r="R102" t="str">
        <x:v>Alimentos</x:v>
      </x:c>
      <x:c r="S102" t="str">
        <x:v>Marca B</x:v>
      </x:c>
      <x:c r="T102" t="str">
        <x:v>Marketplace</x:v>
      </x:c>
      <x:c r="U102" t="str">
        <x:f>IFERROR(VLOOKUP(T102,'Mapeos'!$D$4:$E$25,2,FALSE),T102)</x:f>
        <x:v>Marketplace</x:v>
      </x:c>
      <x:c r="V102" t="str">
        <x:v>V028</x:v>
      </x:c>
      <x:c r="W102" t="n">
        <x:v>1</x:v>
      </x:c>
      <x:c r="X102" s="28" t="n">
        <x:v>47.88</x:v>
      </x:c>
      <x:c r="Y102" s="20" t="n">
        <x:v>0.1</x:v>
      </x:c>
      <x:c r="Z102" s="20" t="n">
        <x:f>IF(Y102&gt;1,Y102/100,Y102)</x:f>
        <x:v>0.1</x:v>
      </x:c>
      <x:c r="AA102" s="28" t="n">
        <x:v>33.72</x:v>
      </x:c>
      <x:c r="AB102" s="28" t="n">
        <x:v>43.09</x:v>
      </x:c>
      <x:c r="AC102" s="28" t="str">
        <x:v>BOB</x:v>
      </x:c>
      <x:c r="AD102" s="28" t="n">
        <x:f>IF(AC102="USD",AB102*'Parametros'!$B$4,AB102)</x:f>
        <x:v>43.09</x:v>
      </x:c>
      <x:c r="AE102" s="28" t="n">
        <x:f>W102*X102*(1-Z102)</x:f>
        <x:v>43.092000000000006</x:v>
      </x:c>
      <x:c r="AF102" s="28" t="n">
        <x:f>W102*AA102</x:f>
        <x:v>33.72</x:v>
      </x:c>
      <x:c r="AG102" s="28" t="n">
        <x:f>AE102-AF102</x:f>
        <x:v>9.372000000000007</x:v>
      </x:c>
      <x:c r="AH102" s="20" t="n">
        <x:f>IF(AE102&gt;0,AG102/AE102,"")</x:f>
        <x:v>0.21748816485658604</x:v>
      </x:c>
      <x:c r="AI102" s="28" t="n">
        <x:v>75271.08</x:v>
      </x:c>
      <x:c r="AJ102" s="28"/>
      <x:c r="AK102"/>
      <x:c r="AL102" t="str">
        <x:v>Completado</x:v>
      </x:c>
      <x:c r="AM102" t="str">
        <x:f>IF(W102&lt;0,"Devuelto",AL102)</x:f>
        <x:v>Completado</x:v>
      </x:c>
      <x:c r="AN102" t="str">
        <x:v>QR</x:v>
      </x:c>
      <x:c r="AO102" s="29" t="str">
        <x:v>Sin observación</x:v>
      </x:c>
      <x:c r="AP102" t="str">
        <x:f>IF(D102="","No","Sí")</x:f>
        <x:v>Sí</x:v>
      </x:c>
    </x:row>
    <x:row r="103">
      <x:c r="A103" t="n">
        <x:v>103</x:v>
      </x:c>
      <x:c r="B103" t="str">
        <x:v>VT0000481</x:v>
      </x:c>
      <x:c r="C103" t="str">
        <x:v>45294</x:v>
      </x:c>
      <x:c r="D103" s="27" t="n">
        <x:v>45294</x:v>
      </x:c>
      <x:c r="E103" t="n">
        <x:f>IF(D103="","",YEAR(D103))</x:f>
        <x:v>2024</x:v>
      </x:c>
      <x:c r="F103" t="n">
        <x:f>IF(D103="","",MONTH(D103))</x:f>
        <x:v>1</x:v>
      </x:c>
      <x:c r="G103" t="str">
        <x:f>IF(D103="","Fecha no disponible",TEXT(D103,"mmmm"))</x:f>
        <x:v>January</x:v>
      </x:c>
      <x:c r="H103" t="str">
        <x:f>IF(D103="","Fecha no disponible",TEXT(D103,"yyyy-mm"))</x:f>
        <x:v>2024-01</x:v>
      </x:c>
      <x:c r="I103" t="str">
        <x:f>IF(D103="","Fecha no disponible","T"&amp;ROUNDUP(MONTH(D103)/3,0))</x:f>
        <x:v>T1</x:v>
      </x:c>
      <x:c r="J103" t="str">
        <x:v>T011</x:v>
      </x:c>
      <x:c r="K103" t="str">
        <x:v>Tienda Cochabamba 3</x:v>
      </x:c>
      <x:c r="L103" t="str">
        <x:v>Mall</x:v>
      </x:c>
      <x:c r="M103" t="str">
        <x:v>Cochabamba</x:v>
      </x:c>
      <x:c r="N103" t="str">
        <x:f>IFERROR(VLOOKUP(M103,'Mapeos'!$A$4:$B$30,2,FALSE),M103)</x:f>
        <x:v>Cochabamba</x:v>
      </x:c>
      <x:c r="O103" t="str">
        <x:v>C00573</x:v>
      </x:c>
      <x:c r="P103" t="str">
        <x:v>Masivo</x:v>
      </x:c>
      <x:c r="Q103" t="str">
        <x:v>P0052</x:v>
      </x:c>
      <x:c r="R103" t="str">
        <x:v>Electrónica</x:v>
      </x:c>
      <x:c r="S103" t="str">
        <x:v>Marca D</x:v>
      </x:c>
      <x:c r="T103" t="str">
        <x:v>E-commerce</x:v>
      </x:c>
      <x:c r="U103" t="str">
        <x:f>IFERROR(VLOOKUP(T103,'Mapeos'!$D$4:$E$25,2,FALSE),T103)</x:f>
        <x:v>E-commerce</x:v>
      </x:c>
      <x:c r="V103" t="str">
        <x:v>V018</x:v>
      </x:c>
      <x:c r="W103" t="n">
        <x:v>1</x:v>
      </x:c>
      <x:c r="X103" s="28" t="n">
        <x:v>387.43</x:v>
      </x:c>
      <x:c r="Y103" s="20" t="n">
        <x:v>0.1</x:v>
      </x:c>
      <x:c r="Z103" s="20" t="n">
        <x:f>IF(Y103&gt;1,Y103/100,Y103)</x:f>
        <x:v>0.1</x:v>
      </x:c>
      <x:c r="AA103" s="28" t="n">
        <x:v>226.56</x:v>
      </x:c>
      <x:c r="AB103" s="28" t="n">
        <x:v>348.69</x:v>
      </x:c>
      <x:c r="AC103" s="28" t="str">
        <x:v>BOB</x:v>
      </x:c>
      <x:c r="AD103" s="28" t="n">
        <x:f>IF(AC103="USD",AB103*'Parametros'!$B$4,AB103)</x:f>
        <x:v>348.69</x:v>
      </x:c>
      <x:c r="AE103" s="28" t="n">
        <x:f>W103*X103*(1-Z103)</x:f>
        <x:v>348.687</x:v>
      </x:c>
      <x:c r="AF103" s="28" t="n">
        <x:f>W103*AA103</x:f>
        <x:v>226.56</x:v>
      </x:c>
      <x:c r="AG103" s="28" t="n">
        <x:f>AE103-AF103</x:f>
        <x:v>122.12700000000001</x:v>
      </x:c>
      <x:c r="AH103" s="20" t="n">
        <x:f>IF(AE103&gt;0,AG103/AE103,"")</x:f>
        <x:v>0.3502482168821895</x:v>
      </x:c>
      <x:c r="AI103" s="28" t="n">
        <x:v>92144.23</x:v>
      </x:c>
      <x:c r="AJ103" s="28"/>
      <x:c r="AK103"/>
      <x:c r="AL103" t="str">
        <x:v>Completado</x:v>
      </x:c>
      <x:c r="AM103" t="str">
        <x:f>IF(W103&lt;0,"Devuelto",AL103)</x:f>
        <x:v>Completado</x:v>
      </x:c>
      <x:c r="AN103" t="str">
        <x:v>Tarjeta</x:v>
      </x:c>
      <x:c r="AO103" s="29" t="str">
        <x:v>Sin observación</x:v>
      </x:c>
      <x:c r="AP103" t="str">
        <x:f>IF(D103="","No","Sí")</x:f>
        <x:v>Sí</x:v>
      </x:c>
    </x:row>
    <x:row r="104">
      <x:c r="A104" t="n">
        <x:v>104</x:v>
      </x:c>
      <x:c r="B104" t="str">
        <x:v>VT0000486</x:v>
      </x:c>
      <x:c r="C104" t="str">
        <x:v>45414</x:v>
      </x:c>
      <x:c r="D104" s="27" t="n">
        <x:v>45414</x:v>
      </x:c>
      <x:c r="E104" t="n">
        <x:f>IF(D104="","",YEAR(D104))</x:f>
        <x:v>2024</x:v>
      </x:c>
      <x:c r="F104" t="n">
        <x:f>IF(D104="","",MONTH(D104))</x:f>
        <x:v>5</x:v>
      </x:c>
      <x:c r="G104" t="str">
        <x:f>IF(D104="","Fecha no disponible",TEXT(D104,"mmmm"))</x:f>
        <x:v>May</x:v>
      </x:c>
      <x:c r="H104" t="str">
        <x:f>IF(D104="","Fecha no disponible",TEXT(D104,"yyyy-mm"))</x:f>
        <x:v>2024-05</x:v>
      </x:c>
      <x:c r="I104" t="str">
        <x:f>IF(D104="","Fecha no disponible","T"&amp;ROUNDUP(MONTH(D104)/3,0))</x:f>
        <x:v>T2</x:v>
      </x:c>
      <x:c r="J104" t="str">
        <x:v>T017</x:v>
      </x:c>
      <x:c r="K104" t="str">
        <x:v>Tienda Sucre 1</x:v>
      </x:c>
      <x:c r="L104" t="str">
        <x:v>Centro</x:v>
      </x:c>
      <x:c r="M104" t="str">
        <x:v>Sucre</x:v>
      </x:c>
      <x:c r="N104" t="str">
        <x:f>IFERROR(VLOOKUP(M104,'Mapeos'!$A$4:$B$30,2,FALSE),M104)</x:f>
        <x:v>Sucre</x:v>
      </x:c>
      <x:c r="O104" t="str">
        <x:v>C00133</x:v>
      </x:c>
      <x:c r="P104" t="str">
        <x:v>Frecuente</x:v>
      </x:c>
      <x:c r="Q104" t="str">
        <x:v>P0039</x:v>
      </x:c>
      <x:c r="R104" t="str">
        <x:v>Deportes</x:v>
      </x:c>
      <x:c r="S104" t="str">
        <x:v>Marca B</x:v>
      </x:c>
      <x:c r="T104" t="str">
        <x:v>Tienda</x:v>
      </x:c>
      <x:c r="U104" t="str">
        <x:f>IFERROR(VLOOKUP(T104,'Mapeos'!$D$4:$E$25,2,FALSE),T104)</x:f>
        <x:v>Tienda</x:v>
      </x:c>
      <x:c r="V104" t="str">
        <x:v>V003</x:v>
      </x:c>
      <x:c r="W104" t="n">
        <x:v>1</x:v>
      </x:c>
      <x:c r="X104" s="28" t="n">
        <x:v>240.04</x:v>
      </x:c>
      <x:c r="Y104" s="20" t="n">
        <x:v>0</x:v>
      </x:c>
      <x:c r="Z104" s="20" t="n">
        <x:f>IF(Y104&gt;1,Y104/100,Y104)</x:f>
        <x:v>0</x:v>
      </x:c>
      <x:c r="AA104" s="28" t="n">
        <x:v>154.82</x:v>
      </x:c>
      <x:c r="AB104" s="28" t="n">
        <x:v>240.04</x:v>
      </x:c>
      <x:c r="AC104" s="28" t="str">
        <x:v>BOB</x:v>
      </x:c>
      <x:c r="AD104" s="28" t="n">
        <x:f>IF(AC104="USD",AB104*'Parametros'!$B$4,AB104)</x:f>
        <x:v>240.04</x:v>
      </x:c>
      <x:c r="AE104" s="28" t="n">
        <x:f>W104*X104*(1-Z104)</x:f>
        <x:v>240.04</x:v>
      </x:c>
      <x:c r="AF104" s="28" t="n">
        <x:f>W104*AA104</x:f>
        <x:v>154.82</x:v>
      </x:c>
      <x:c r="AG104" s="28" t="n">
        <x:f>AE104-AF104</x:f>
        <x:v>85.22</x:v>
      </x:c>
      <x:c r="AH104" s="20" t="n">
        <x:f>IF(AE104&gt;0,AG104/AE104,"")</x:f>
        <x:v>0.3550241626395601</x:v>
      </x:c>
      <x:c r="AI104" s="28" t="n">
        <x:v>170500.35</x:v>
      </x:c>
      <x:c r="AJ104" s="28"/>
      <x:c r="AK104"/>
      <x:c r="AL104" t="str">
        <x:v>Completado</x:v>
      </x:c>
      <x:c r="AM104" t="str">
        <x:f>IF(W104&lt;0,"Devuelto",AL104)</x:f>
        <x:v>Completado</x:v>
      </x:c>
      <x:c r="AN104" t="str">
        <x:v>Tarjeta</x:v>
      </x:c>
      <x:c r="AO104" s="29" t="str">
        <x:v>Sin observación</x:v>
      </x:c>
      <x:c r="AP104" t="str">
        <x:f>IF(D104="","No","Sí")</x:f>
        <x:v>Sí</x:v>
      </x:c>
    </x:row>
    <x:row r="105">
      <x:c r="A105" t="n">
        <x:v>105</x:v>
      </x:c>
      <x:c r="B105" t="str">
        <x:v>VT0000490</x:v>
      </x:c>
      <x:c r="C105" t="str">
        <x:v>45566</x:v>
      </x:c>
      <x:c r="D105" s="27" t="n">
        <x:v>45566</x:v>
      </x:c>
      <x:c r="E105" t="n">
        <x:f>IF(D105="","",YEAR(D105))</x:f>
        <x:v>2024</x:v>
      </x:c>
      <x:c r="F105" t="n">
        <x:f>IF(D105="","",MONTH(D105))</x:f>
        <x:v>10</x:v>
      </x:c>
      <x:c r="G105" t="str">
        <x:f>IF(D105="","Fecha no disponible",TEXT(D105,"mmmm"))</x:f>
        <x:v>October</x:v>
      </x:c>
      <x:c r="H105" t="str">
        <x:f>IF(D105="","Fecha no disponible",TEXT(D105,"yyyy-mm"))</x:f>
        <x:v>2024-10</x:v>
      </x:c>
      <x:c r="I105" t="str">
        <x:f>IF(D105="","Fecha no disponible","T"&amp;ROUNDUP(MONTH(D105)/3,0))</x:f>
        <x:v>T4</x:v>
      </x:c>
      <x:c r="J105" t="str">
        <x:v>T020</x:v>
      </x:c>
      <x:c r="K105" t="str">
        <x:v>Tienda Sucre 4</x:v>
      </x:c>
      <x:c r="L105" t="str">
        <x:v>Mall</x:v>
      </x:c>
      <x:c r="M105" t="str">
        <x:v>Sucre</x:v>
      </x:c>
      <x:c r="N105" t="str">
        <x:f>IFERROR(VLOOKUP(M105,'Mapeos'!$A$4:$B$30,2,FALSE),M105)</x:f>
        <x:v>Sucre</x:v>
      </x:c>
      <x:c r="O105" t="str">
        <x:v>C00239</x:v>
      </x:c>
      <x:c r="P105" t="str">
        <x:v>Masivo</x:v>
      </x:c>
      <x:c r="Q105" t="str">
        <x:v>P0130</x:v>
      </x:c>
      <x:c r="R105" t="str">
        <x:v>Cuidado Personal</x:v>
      </x:c>
      <x:c r="S105" t="str">
        <x:v>Marca A</x:v>
      </x:c>
      <x:c r="T105" t="str">
        <x:v>Tienda</x:v>
      </x:c>
      <x:c r="U105" t="str">
        <x:f>IFERROR(VLOOKUP(T105,'Mapeos'!$D$4:$E$25,2,FALSE),T105)</x:f>
        <x:v>Tienda</x:v>
      </x:c>
      <x:c r="V105" t="str">
        <x:v>V030</x:v>
      </x:c>
      <x:c r="W105" t="n">
        <x:v>7</x:v>
      </x:c>
      <x:c r="X105" s="28" t="n">
        <x:v>91.41</x:v>
      </x:c>
      <x:c r="Y105" s="20" t="n">
        <x:v>0.25</x:v>
      </x:c>
      <x:c r="Z105" s="20" t="n">
        <x:f>IF(Y105&gt;1,Y105/100,Y105)</x:f>
        <x:v>0.25</x:v>
      </x:c>
      <x:c r="AA105" s="28" t="n">
        <x:v>47.85</x:v>
      </x:c>
      <x:c r="AB105" s="28" t="n">
        <x:v>479.9</x:v>
      </x:c>
      <x:c r="AC105" s="28" t="str">
        <x:v>BOB</x:v>
      </x:c>
      <x:c r="AD105" s="28" t="n">
        <x:f>IF(AC105="USD",AB105*'Parametros'!$B$4,AB105)</x:f>
        <x:v>479.9</x:v>
      </x:c>
      <x:c r="AE105" s="28" t="n">
        <x:f>W105*X105*(1-Z105)</x:f>
        <x:v>479.90250000000003</x:v>
      </x:c>
      <x:c r="AF105" s="28" t="n">
        <x:f>W105*AA105</x:f>
        <x:v>334.95</x:v>
      </x:c>
      <x:c r="AG105" s="28" t="n">
        <x:f>AE105-AF105</x:f>
        <x:v>144.95250000000004</x:v>
      </x:c>
      <x:c r="AH105" s="20" t="n">
        <x:f>IF(AE105&gt;0,AG105/AE105,"")</x:f>
        <x:v>0.3020457280385079</x:v>
      </x:c>
      <x:c r="AI105" s="28" t="n">
        <x:v>130620.69</x:v>
      </x:c>
      <x:c r="AJ105" s="28"/>
      <x:c r="AK105"/>
      <x:c r="AL105" t="str">
        <x:v>Completado</x:v>
      </x:c>
      <x:c r="AM105" t="str">
        <x:f>IF(W105&lt;0,"Devuelto",AL105)</x:f>
        <x:v>Completado</x:v>
      </x:c>
      <x:c r="AN105" t="str">
        <x:v>Tarjeta</x:v>
      </x:c>
      <x:c r="AO105" s="29" t="str">
        <x:v>Sin observación</x:v>
      </x:c>
      <x:c r="AP105" t="str">
        <x:f>IF(D105="","No","Sí")</x:f>
        <x:v>Sí</x:v>
      </x:c>
    </x:row>
    <x:row r="106">
      <x:c r="A106" t="n">
        <x:v>106</x:v>
      </x:c>
      <x:c r="B106" t="str">
        <x:v>VT0000495</x:v>
      </x:c>
      <x:c r="C106" t="str">
        <x:v>45714</x:v>
      </x:c>
      <x:c r="D106" s="27" t="n">
        <x:v>45714</x:v>
      </x:c>
      <x:c r="E106" t="n">
        <x:f>IF(D106="","",YEAR(D106))</x:f>
        <x:v>2025</x:v>
      </x:c>
      <x:c r="F106" t="n">
        <x:f>IF(D106="","",MONTH(D106))</x:f>
        <x:v>2</x:v>
      </x:c>
      <x:c r="G106" t="str">
        <x:f>IF(D106="","Fecha no disponible",TEXT(D106,"mmmm"))</x:f>
        <x:v>February</x:v>
      </x:c>
      <x:c r="H106" t="str">
        <x:f>IF(D106="","Fecha no disponible",TEXT(D106,"yyyy-mm"))</x:f>
        <x:v>2025-02</x:v>
      </x:c>
      <x:c r="I106" t="str">
        <x:f>IF(D106="","Fecha no disponible","T"&amp;ROUNDUP(MONTH(D106)/3,0))</x:f>
        <x:v>T1</x:v>
      </x:c>
      <x:c r="J106" t="str">
        <x:v>T007</x:v>
      </x:c>
      <x:c r="K106" t="str">
        <x:v>Tienda Santa Cruz 3</x:v>
      </x:c>
      <x:c r="L106" t="str">
        <x:v>Barrio</x:v>
      </x:c>
      <x:c r="M106" t="str">
        <x:v>Santa Cruz</x:v>
      </x:c>
      <x:c r="N106" t="str">
        <x:f>IFERROR(VLOOKUP(M106,'Mapeos'!$A$4:$B$30,2,FALSE),M106)</x:f>
        <x:v>Santa Cruz</x:v>
      </x:c>
      <x:c r="O106" t="str">
        <x:v>C00487</x:v>
      </x:c>
      <x:c r="P106" t="str">
        <x:v>Masivo</x:v>
      </x:c>
      <x:c r="Q106" t="str">
        <x:v>P0038</x:v>
      </x:c>
      <x:c r="R106" t="str">
        <x:v>Deportes</x:v>
      </x:c>
      <x:c r="S106" t="str">
        <x:v>Marca A</x:v>
      </x:c>
      <x:c r="T106" t="str">
        <x:v>Tienda</x:v>
      </x:c>
      <x:c r="U106" t="str">
        <x:f>IFERROR(VLOOKUP(T106,'Mapeos'!$D$4:$E$25,2,FALSE),T106)</x:f>
        <x:v>Tienda</x:v>
      </x:c>
      <x:c r="V106" t="str">
        <x:v>V033</x:v>
      </x:c>
      <x:c r="W106" t="n">
        <x:v>1</x:v>
      </x:c>
      <x:c r="X106" s="28" t="n">
        <x:v>329.43</x:v>
      </x:c>
      <x:c r="Y106" s="20" t="n">
        <x:v>0.1</x:v>
      </x:c>
      <x:c r="Z106" s="20" t="n">
        <x:f>IF(Y106&gt;1,Y106/100,Y106)</x:f>
        <x:v>0.1</x:v>
      </x:c>
      <x:c r="AA106" s="28" t="n">
        <x:v>203.7</x:v>
      </x:c>
      <x:c r="AB106" s="28" t="n">
        <x:v>296.49</x:v>
      </x:c>
      <x:c r="AC106" s="28" t="str">
        <x:v>BOB</x:v>
      </x:c>
      <x:c r="AD106" s="28" t="n">
        <x:f>IF(AC106="USD",AB106*'Parametros'!$B$4,AB106)</x:f>
        <x:v>296.49</x:v>
      </x:c>
      <x:c r="AE106" s="28" t="n">
        <x:f>W106*X106*(1-Z106)</x:f>
        <x:v>296.487</x:v>
      </x:c>
      <x:c r="AF106" s="28" t="n">
        <x:f>W106*AA106</x:f>
        <x:v>203.7</x:v>
      </x:c>
      <x:c r="AG106" s="28" t="n">
        <x:f>AE106-AF106</x:f>
        <x:v>92.78700000000003</x:v>
      </x:c>
      <x:c r="AH106" s="20" t="n">
        <x:f>IF(AE106&gt;0,AG106/AE106,"")</x:f>
        <x:v>0.3129546995315141</x:v>
      </x:c>
      <x:c r="AI106" s="28" t="n">
        <x:v>174033.03</x:v>
      </x:c>
      <x:c r="AJ106" s="28"/>
      <x:c r="AK106"/>
      <x:c r="AL106" t="str">
        <x:v>Completado</x:v>
      </x:c>
      <x:c r="AM106" t="str">
        <x:f>IF(W106&lt;0,"Devuelto",AL106)</x:f>
        <x:v>Completado</x:v>
      </x:c>
      <x:c r="AN106" t="str">
        <x:v>Transferencia</x:v>
      </x:c>
      <x:c r="AO106" s="29" t="str">
        <x:v>Sin observación</x:v>
      </x:c>
      <x:c r="AP106" t="str">
        <x:f>IF(D106="","No","Sí")</x:f>
        <x:v>Sí</x:v>
      </x:c>
    </x:row>
    <x:row r="107">
      <x:c r="A107" t="n">
        <x:v>107</x:v>
      </x:c>
      <x:c r="B107" t="str">
        <x:v>VT0000500</x:v>
      </x:c>
      <x:c r="C107" t="str">
        <x:v>45413</x:v>
      </x:c>
      <x:c r="D107" s="27" t="n">
        <x:v>45413</x:v>
      </x:c>
      <x:c r="E107" t="n">
        <x:f>IF(D107="","",YEAR(D107))</x:f>
        <x:v>2024</x:v>
      </x:c>
      <x:c r="F107" t="n">
        <x:f>IF(D107="","",MONTH(D107))</x:f>
        <x:v>5</x:v>
      </x:c>
      <x:c r="G107" t="str">
        <x:f>IF(D107="","Fecha no disponible",TEXT(D107,"mmmm"))</x:f>
        <x:v>May</x:v>
      </x:c>
      <x:c r="H107" t="str">
        <x:f>IF(D107="","Fecha no disponible",TEXT(D107,"yyyy-mm"))</x:f>
        <x:v>2024-05</x:v>
      </x:c>
      <x:c r="I107" t="str">
        <x:f>IF(D107="","Fecha no disponible","T"&amp;ROUNDUP(MONTH(D107)/3,0))</x:f>
        <x:v>T2</x:v>
      </x:c>
      <x:c r="J107" t="str">
        <x:v>T004</x:v>
      </x:c>
      <x:c r="K107" t="str">
        <x:v>Tienda La Paz 4</x:v>
      </x:c>
      <x:c r="L107" t="str">
        <x:v>Centro</x:v>
      </x:c>
      <x:c r="M107" t="str">
        <x:v>La Paz</x:v>
      </x:c>
      <x:c r="N107" t="str">
        <x:f>IFERROR(VLOOKUP(M107,'Mapeos'!$A$4:$B$30,2,FALSE),M107)</x:f>
        <x:v>La Paz</x:v>
      </x:c>
      <x:c r="O107" t="str">
        <x:v>C01663</x:v>
      </x:c>
      <x:c r="P107" t="str">
        <x:v>Frecuente</x:v>
      </x:c>
      <x:c r="Q107" t="str">
        <x:v>P0118</x:v>
      </x:c>
      <x:c r="R107" t="str">
        <x:v>Electrónica</x:v>
      </x:c>
      <x:c r="S107" t="str">
        <x:v>Marca A</x:v>
      </x:c>
      <x:c r="T107" t="str">
        <x:v>E-commerce</x:v>
      </x:c>
      <x:c r="U107" t="str">
        <x:f>IFERROR(VLOOKUP(T107,'Mapeos'!$D$4:$E$25,2,FALSE),T107)</x:f>
        <x:v>E-commerce</x:v>
      </x:c>
      <x:c r="V107" t="str">
        <x:v>V025</x:v>
      </x:c>
      <x:c r="W107" t="n">
        <x:v>1</x:v>
      </x:c>
      <x:c r="X107" s="28" t="n">
        <x:v>152.03</x:v>
      </x:c>
      <x:c r="Y107" s="20" t="n">
        <x:v>0.1</x:v>
      </x:c>
      <x:c r="Z107" s="20" t="n">
        <x:f>IF(Y107&gt;1,Y107/100,Y107)</x:f>
        <x:v>0.1</x:v>
      </x:c>
      <x:c r="AA107" s="28" t="n">
        <x:v>75.13</x:v>
      </x:c>
      <x:c r="AB107" s="28" t="n">
        <x:v>136.83</x:v>
      </x:c>
      <x:c r="AC107" s="28" t="str">
        <x:v>BOB</x:v>
      </x:c>
      <x:c r="AD107" s="28" t="n">
        <x:f>IF(AC107="USD",AB107*'Parametros'!$B$4,AB107)</x:f>
        <x:v>136.83</x:v>
      </x:c>
      <x:c r="AE107" s="28" t="n">
        <x:f>W107*X107*(1-Z107)</x:f>
        <x:v>136.827</x:v>
      </x:c>
      <x:c r="AF107" s="28" t="n">
        <x:f>W107*AA107</x:f>
        <x:v>75.13</x:v>
      </x:c>
      <x:c r="AG107" s="28" t="n">
        <x:f>AE107-AF107</x:f>
        <x:v>61.697</x:v>
      </x:c>
      <x:c r="AH107" s="20" t="n">
        <x:f>IF(AE107&gt;0,AG107/AE107,"")</x:f>
        <x:v>0.45091246610683566</x:v>
      </x:c>
      <x:c r="AI107" s="28" t="n">
        <x:v>78526.63</x:v>
      </x:c>
      <x:c r="AJ107" s="28"/>
      <x:c r="AK107"/>
      <x:c r="AL107" t="str">
        <x:v>Completado</x:v>
      </x:c>
      <x:c r="AM107" t="str">
        <x:f>IF(W107&lt;0,"Devuelto",AL107)</x:f>
        <x:v>Completado</x:v>
      </x:c>
      <x:c r="AN107" t="str">
        <x:v>Transferencia</x:v>
      </x:c>
      <x:c r="AO107" s="29" t="str">
        <x:v>Sin observación</x:v>
      </x:c>
      <x:c r="AP107" t="str">
        <x:f>IF(D107="","No","Sí")</x:f>
        <x:v>Sí</x:v>
      </x:c>
    </x:row>
    <x:row r="108">
      <x:c r="A108" t="n">
        <x:v>108</x:v>
      </x:c>
      <x:c r="B108" t="str">
        <x:v>VT0000505</x:v>
      </x:c>
      <x:c r="C108" t="str">
        <x:v>45766</x:v>
      </x:c>
      <x:c r="D108" s="27" t="n">
        <x:v>45766</x:v>
      </x:c>
      <x:c r="E108" t="n">
        <x:f>IF(D108="","",YEAR(D108))</x:f>
        <x:v>2025</x:v>
      </x:c>
      <x:c r="F108" t="n">
        <x:f>IF(D108="","",MONTH(D108))</x:f>
        <x:v>4</x:v>
      </x:c>
      <x:c r="G108" t="str">
        <x:f>IF(D108="","Fecha no disponible",TEXT(D108,"mmmm"))</x:f>
        <x:v>April</x:v>
      </x:c>
      <x:c r="H108" t="str">
        <x:f>IF(D108="","Fecha no disponible",TEXT(D108,"yyyy-mm"))</x:f>
        <x:v>2025-04</x:v>
      </x:c>
      <x:c r="I108" t="str">
        <x:f>IF(D108="","Fecha no disponible","T"&amp;ROUNDUP(MONTH(D108)/3,0))</x:f>
        <x:v>T2</x:v>
      </x:c>
      <x:c r="J108" t="str">
        <x:v>T001</x:v>
      </x:c>
      <x:c r="K108" t="str">
        <x:v>Tienda La Paz 1</x:v>
      </x:c>
      <x:c r="L108" t="str">
        <x:v>Barrio</x:v>
      </x:c>
      <x:c r="M108" t="str">
        <x:v>La Paz</x:v>
      </x:c>
      <x:c r="N108" t="str">
        <x:f>IFERROR(VLOOKUP(M108,'Mapeos'!$A$4:$B$30,2,FALSE),M108)</x:f>
        <x:v>La Paz</x:v>
      </x:c>
      <x:c r="O108" t="str">
        <x:v>C01792</x:v>
      </x:c>
      <x:c r="P108" t="str">
        <x:v>Frecuente</x:v>
      </x:c>
      <x:c r="Q108" t="str">
        <x:v>P0135</x:v>
      </x:c>
      <x:c r="R108" t="str">
        <x:v>Deportes</x:v>
      </x:c>
      <x:c r="S108" t="str">
        <x:v>Marca D</x:v>
      </x:c>
      <x:c r="T108" t="str">
        <x:v>Tienda</x:v>
      </x:c>
      <x:c r="U108" t="str">
        <x:f>IFERROR(VLOOKUP(T108,'Mapeos'!$D$4:$E$25,2,FALSE),T108)</x:f>
        <x:v>Tienda</x:v>
      </x:c>
      <x:c r="V108" t="str">
        <x:v>V007</x:v>
      </x:c>
      <x:c r="W108" t="n">
        <x:v>4</x:v>
      </x:c>
      <x:c r="X108" s="28" t="n">
        <x:v>87.84</x:v>
      </x:c>
      <x:c r="Y108" s="20" t="n">
        <x:v>0</x:v>
      </x:c>
      <x:c r="Z108" s="20" t="n">
        <x:f>IF(Y108&gt;1,Y108/100,Y108)</x:f>
        <x:v>0</x:v>
      </x:c>
      <x:c r="AA108" s="28" t="n">
        <x:v>45.32</x:v>
      </x:c>
      <x:c r="AB108" s="28" t="n">
        <x:v>351.36</x:v>
      </x:c>
      <x:c r="AC108" s="28" t="str">
        <x:v>BOB</x:v>
      </x:c>
      <x:c r="AD108" s="28" t="n">
        <x:f>IF(AC108="USD",AB108*'Parametros'!$B$4,AB108)</x:f>
        <x:v>351.36</x:v>
      </x:c>
      <x:c r="AE108" s="28" t="n">
        <x:f>W108*X108*(1-Z108)</x:f>
        <x:v>351.36</x:v>
      </x:c>
      <x:c r="AF108" s="28" t="n">
        <x:f>W108*AA108</x:f>
        <x:v>181.28</x:v>
      </x:c>
      <x:c r="AG108" s="28" t="n">
        <x:f>AE108-AF108</x:f>
        <x:v>170.08</x:v>
      </x:c>
      <x:c r="AH108" s="20" t="n">
        <x:f>IF(AE108&gt;0,AG108/AE108,"")</x:f>
        <x:v>0.4840619307832423</x:v>
      </x:c>
      <x:c r="AI108" s="28" t="n">
        <x:v>201910.6</x:v>
      </x:c>
      <x:c r="AJ108" s="28"/>
      <x:c r="AK108"/>
      <x:c r="AL108" t="str">
        <x:v>Completado</x:v>
      </x:c>
      <x:c r="AM108" t="str">
        <x:f>IF(W108&lt;0,"Devuelto",AL108)</x:f>
        <x:v>Completado</x:v>
      </x:c>
      <x:c r="AN108" t="str">
        <x:v>Tarjeta</x:v>
      </x:c>
      <x:c r="AO108" s="29" t="str">
        <x:v>Sin observación</x:v>
      </x:c>
      <x:c r="AP108" t="str">
        <x:f>IF(D108="","No","Sí")</x:f>
        <x:v>Sí</x:v>
      </x:c>
    </x:row>
    <x:row r="109">
      <x:c r="A109" t="n">
        <x:v>109</x:v>
      </x:c>
      <x:c r="B109" t="str">
        <x:v>VT0000509</x:v>
      </x:c>
      <x:c r="C109" t="str">
        <x:v>45756</x:v>
      </x:c>
      <x:c r="D109" s="27" t="n">
        <x:v>45756</x:v>
      </x:c>
      <x:c r="E109" t="n">
        <x:f>IF(D109="","",YEAR(D109))</x:f>
        <x:v>2025</x:v>
      </x:c>
      <x:c r="F109" t="n">
        <x:f>IF(D109="","",MONTH(D109))</x:f>
        <x:v>4</x:v>
      </x:c>
      <x:c r="G109" t="str">
        <x:f>IF(D109="","Fecha no disponible",TEXT(D109,"mmmm"))</x:f>
        <x:v>April</x:v>
      </x:c>
      <x:c r="H109" t="str">
        <x:f>IF(D109="","Fecha no disponible",TEXT(D109,"yyyy-mm"))</x:f>
        <x:v>2025-04</x:v>
      </x:c>
      <x:c r="I109" t="str">
        <x:f>IF(D109="","Fecha no disponible","T"&amp;ROUNDUP(MONTH(D109)/3,0))</x:f>
        <x:v>T2</x:v>
      </x:c>
      <x:c r="J109" t="str">
        <x:v>T013</x:v>
      </x:c>
      <x:c r="K109" t="str">
        <x:v>Tienda Potosí 1</x:v>
      </x:c>
      <x:c r="L109" t="str">
        <x:v>Centro</x:v>
      </x:c>
      <x:c r="M109" t="str">
        <x:v>Potosí</x:v>
      </x:c>
      <x:c r="N109" t="str">
        <x:f>IFERROR(VLOOKUP(M109,'Mapeos'!$A$4:$B$30,2,FALSE),M109)</x:f>
        <x:v>Potosí</x:v>
      </x:c>
      <x:c r="O109" t="str">
        <x:v>C00407</x:v>
      </x:c>
      <x:c r="P109" t="str">
        <x:v>Premium</x:v>
      </x:c>
      <x:c r="Q109" t="str">
        <x:v>P0015</x:v>
      </x:c>
      <x:c r="R109" t="str">
        <x:v>Alimentos</x:v>
      </x:c>
      <x:c r="S109" t="str">
        <x:v>Marca C</x:v>
      </x:c>
      <x:c r="T109" t="str">
        <x:v>Tienda</x:v>
      </x:c>
      <x:c r="U109" t="str">
        <x:f>IFERROR(VLOOKUP(T109,'Mapeos'!$D$4:$E$25,2,FALSE),T109)</x:f>
        <x:v>Tienda</x:v>
      </x:c>
      <x:c r="V109" t="str">
        <x:v>V018</x:v>
      </x:c>
      <x:c r="W109" t="n">
        <x:v>-1</x:v>
      </x:c>
      <x:c r="X109" s="28" t="n">
        <x:v>50.68</x:v>
      </x:c>
      <x:c r="Y109" s="20" t="n">
        <x:v>0</x:v>
      </x:c>
      <x:c r="Z109" s="20" t="n">
        <x:f>IF(Y109&gt;1,Y109/100,Y109)</x:f>
        <x:v>0</x:v>
      </x:c>
      <x:c r="AA109" s="28" t="n">
        <x:v>33.71</x:v>
      </x:c>
      <x:c r="AB109" s="28" t="n">
        <x:v>-50.68</x:v>
      </x:c>
      <x:c r="AC109" s="28" t="str">
        <x:v>BOB</x:v>
      </x:c>
      <x:c r="AD109" s="28" t="n">
        <x:f>IF(AC109="USD",AB109*'Parametros'!$B$4,AB109)</x:f>
        <x:v>-50.68</x:v>
      </x:c>
      <x:c r="AE109" s="28" t="n">
        <x:f>W109*X109*(1-Z109)</x:f>
        <x:v>-50.68</x:v>
      </x:c>
      <x:c r="AF109" s="28" t="n">
        <x:f>W109*AA109</x:f>
        <x:v>-33.71</x:v>
      </x:c>
      <x:c r="AG109" s="28" t="n">
        <x:f>AE109-AF109</x:f>
        <x:v>-16.97</x:v>
      </x:c>
      <x:c r="AH109" s="20" t="str">
        <x:f>IF(AE109&gt;0,AG109/AE109,"")</x:f>
      </x:c>
      <x:c r="AI109" s="28" t="n">
        <x:v>159399.71</x:v>
      </x:c>
      <x:c r="AJ109" s="28" t="n">
        <x:v>111</x:v>
      </x:c>
      <x:c r="AK109" t="n">
        <x:v>16</x:v>
      </x:c>
      <x:c r="AL109" t="str">
        <x:v>Devuelto</x:v>
      </x:c>
      <x:c r="AM109" t="str">
        <x:f>IF(W109&lt;0,"Devuelto",AL109)</x:f>
        <x:v>Devuelto</x:v>
      </x:c>
      <x:c r="AN109" t="str">
        <x:v>Tarjeta</x:v>
      </x:c>
      <x:c r="AO109" s="29" t="str">
        <x:v>Sin observación</x:v>
      </x:c>
      <x:c r="AP109" t="str">
        <x:f>IF(D109="","No","Sí")</x:f>
        <x:v>Sí</x:v>
      </x:c>
    </x:row>
    <x:row r="110">
      <x:c r="A110" t="n">
        <x:v>110</x:v>
      </x:c>
      <x:c r="B110" t="str">
        <x:v>VT0000514</x:v>
      </x:c>
      <x:c r="C110" t="str">
        <x:v>45759</x:v>
      </x:c>
      <x:c r="D110" s="27" t="n">
        <x:v>45759</x:v>
      </x:c>
      <x:c r="E110" t="n">
        <x:f>IF(D110="","",YEAR(D110))</x:f>
        <x:v>2025</x:v>
      </x:c>
      <x:c r="F110" t="n">
        <x:f>IF(D110="","",MONTH(D110))</x:f>
        <x:v>4</x:v>
      </x:c>
      <x:c r="G110" t="str">
        <x:f>IF(D110="","Fecha no disponible",TEXT(D110,"mmmm"))</x:f>
        <x:v>April</x:v>
      </x:c>
      <x:c r="H110" t="str">
        <x:f>IF(D110="","Fecha no disponible",TEXT(D110,"yyyy-mm"))</x:f>
        <x:v>2025-04</x:v>
      </x:c>
      <x:c r="I110" t="str">
        <x:f>IF(D110="","Fecha no disponible","T"&amp;ROUNDUP(MONTH(D110)/3,0))</x:f>
        <x:v>T2</x:v>
      </x:c>
      <x:c r="J110" t="str">
        <x:v>T010</x:v>
      </x:c>
      <x:c r="K110" t="str">
        <x:v>Tienda Cochabamba 2</x:v>
      </x:c>
      <x:c r="L110" t="str">
        <x:v>Barrio</x:v>
      </x:c>
      <x:c r="M110" t="str">
        <x:v>Cochabamba</x:v>
      </x:c>
      <x:c r="N110" t="str">
        <x:f>IFERROR(VLOOKUP(M110,'Mapeos'!$A$4:$B$30,2,FALSE),M110)</x:f>
        <x:v>Cochabamba</x:v>
      </x:c>
      <x:c r="O110" t="str">
        <x:v>C01104</x:v>
      </x:c>
      <x:c r="P110" t="str">
        <x:v>Masivo</x:v>
      </x:c>
      <x:c r="Q110" t="str">
        <x:v>P0023</x:v>
      </x:c>
      <x:c r="R110" t="str">
        <x:v>Electrónica</x:v>
      </x:c>
      <x:c r="S110" t="str">
        <x:v>Marca A</x:v>
      </x:c>
      <x:c r="T110" t="str">
        <x:v>Marketplace</x:v>
      </x:c>
      <x:c r="U110" t="str">
        <x:f>IFERROR(VLOOKUP(T110,'Mapeos'!$D$4:$E$25,2,FALSE),T110)</x:f>
        <x:v>Marketplace</x:v>
      </x:c>
      <x:c r="V110" t="str">
        <x:v>V022</x:v>
      </x:c>
      <x:c r="W110" t="n">
        <x:v>4</x:v>
      </x:c>
      <x:c r="X110" s="28" t="n">
        <x:v>455.05</x:v>
      </x:c>
      <x:c r="Y110" s="20" t="n">
        <x:v>0.25</x:v>
      </x:c>
      <x:c r="Z110" s="20" t="n">
        <x:f>IF(Y110&gt;1,Y110/100,Y110)</x:f>
        <x:v>0.25</x:v>
      </x:c>
      <x:c r="AA110" s="28" t="n">
        <x:v>241.95</x:v>
      </x:c>
      <x:c r="AB110" s="28" t="n">
        <x:v>1365.15</x:v>
      </x:c>
      <x:c r="AC110" s="28" t="str">
        <x:v>BOB</x:v>
      </x:c>
      <x:c r="AD110" s="28" t="n">
        <x:f>IF(AC110="USD",AB110*'Parametros'!$B$4,AB110)</x:f>
        <x:v>1365.15</x:v>
      </x:c>
      <x:c r="AE110" s="28" t="n">
        <x:f>W110*X110*(1-Z110)</x:f>
        <x:v>1365.15</x:v>
      </x:c>
      <x:c r="AF110" s="28" t="n">
        <x:f>W110*AA110</x:f>
        <x:v>967.8</x:v>
      </x:c>
      <x:c r="AG110" s="28" t="n">
        <x:f>AE110-AF110</x:f>
        <x:v>397.35000000000014</x:v>
      </x:c>
      <x:c r="AH110" s="20" t="n">
        <x:f>IF(AE110&gt;0,AG110/AE110,"")</x:f>
        <x:v>0.2910669157235469</x:v>
      </x:c>
      <x:c r="AI110" s="28" t="n">
        <x:v>72462.3</x:v>
      </x:c>
      <x:c r="AJ110" s="28"/>
      <x:c r="AK110"/>
      <x:c r="AL110" t="str">
        <x:v>Completado</x:v>
      </x:c>
      <x:c r="AM110" t="str">
        <x:f>IF(W110&lt;0,"Devuelto",AL110)</x:f>
        <x:v>Completado</x:v>
      </x:c>
      <x:c r="AN110" t="str">
        <x:v>Tarjeta</x:v>
      </x:c>
      <x:c r="AO110" s="29" t="str">
        <x:v>Sin observación</x:v>
      </x:c>
      <x:c r="AP110" t="str">
        <x:f>IF(D110="","No","Sí")</x:f>
        <x:v>Sí</x:v>
      </x:c>
    </x:row>
    <x:row r="111">
      <x:c r="A111" t="n">
        <x:v>111</x:v>
      </x:c>
      <x:c r="B111" t="str">
        <x:v>VT0000519</x:v>
      </x:c>
      <x:c r="C111" t="str">
        <x:v>45373</x:v>
      </x:c>
      <x:c r="D111" s="27" t="n">
        <x:v>45373</x:v>
      </x:c>
      <x:c r="E111" t="n">
        <x:f>IF(D111="","",YEAR(D111))</x:f>
        <x:v>2024</x:v>
      </x:c>
      <x:c r="F111" t="n">
        <x:f>IF(D111="","",MONTH(D111))</x:f>
        <x:v>3</x:v>
      </x:c>
      <x:c r="G111" t="str">
        <x:f>IF(D111="","Fecha no disponible",TEXT(D111,"mmmm"))</x:f>
        <x:v>March</x:v>
      </x:c>
      <x:c r="H111" t="str">
        <x:f>IF(D111="","Fecha no disponible",TEXT(D111,"yyyy-mm"))</x:f>
        <x:v>2024-03</x:v>
      </x:c>
      <x:c r="I111" t="str">
        <x:f>IF(D111="","Fecha no disponible","T"&amp;ROUNDUP(MONTH(D111)/3,0))</x:f>
        <x:v>T1</x:v>
      </x:c>
      <x:c r="J111" t="str">
        <x:v>T013</x:v>
      </x:c>
      <x:c r="K111" t="str">
        <x:v>Tienda Potosí 1</x:v>
      </x:c>
      <x:c r="L111" t="str">
        <x:v>Centro</x:v>
      </x:c>
      <x:c r="M111" t="str">
        <x:v>Potosí</x:v>
      </x:c>
      <x:c r="N111" t="str">
        <x:f>IFERROR(VLOOKUP(M111,'Mapeos'!$A$4:$B$30,2,FALSE),M111)</x:f>
        <x:v>Potosí</x:v>
      </x:c>
      <x:c r="O111" t="str">
        <x:v>C00634</x:v>
      </x:c>
      <x:c r="P111" t="str">
        <x:v>Frecuente</x:v>
      </x:c>
      <x:c r="Q111" t="str">
        <x:v>P0047</x:v>
      </x:c>
      <x:c r="R111" t="str">
        <x:v>Cuidado Personal</x:v>
      </x:c>
      <x:c r="S111" t="str">
        <x:v>Marca A</x:v>
      </x:c>
      <x:c r="T111" t="str">
        <x:v>WhatsApp</x:v>
      </x:c>
      <x:c r="U111" t="str">
        <x:f>IFERROR(VLOOKUP(T111,'Mapeos'!$D$4:$E$25,2,FALSE),T111)</x:f>
        <x:v>WhatsApp</x:v>
      </x:c>
      <x:c r="V111" t="str">
        <x:v>V019</x:v>
      </x:c>
      <x:c r="W111" t="n">
        <x:v>2</x:v>
      </x:c>
      <x:c r="X111" s="28" t="n">
        <x:v>69.76</x:v>
      </x:c>
      <x:c r="Y111" s="20" t="n">
        <x:v>0.15</x:v>
      </x:c>
      <x:c r="Z111" s="20" t="n">
        <x:f>IF(Y111&gt;1,Y111/100,Y111)</x:f>
        <x:v>0.15</x:v>
      </x:c>
      <x:c r="AA111" s="28" t="n">
        <x:v>46.55</x:v>
      </x:c>
      <x:c r="AB111" s="28" t="n">
        <x:v>118.59</x:v>
      </x:c>
      <x:c r="AC111" s="28" t="str">
        <x:v>BOB</x:v>
      </x:c>
      <x:c r="AD111" s="28" t="n">
        <x:f>IF(AC111="USD",AB111*'Parametros'!$B$4,AB111)</x:f>
        <x:v>118.59</x:v>
      </x:c>
      <x:c r="AE111" s="28" t="n">
        <x:f>W111*X111*(1-Z111)</x:f>
        <x:v>118.592</x:v>
      </x:c>
      <x:c r="AF111" s="28" t="n">
        <x:f>W111*AA111</x:f>
        <x:v>93.1</x:v>
      </x:c>
      <x:c r="AG111" s="28" t="n">
        <x:f>AE111-AF111</x:f>
        <x:v>25.492000000000004</x:v>
      </x:c>
      <x:c r="AH111" s="20" t="n">
        <x:f>IF(AE111&gt;0,AG111/AE111,"")</x:f>
        <x:v>0.21495547760388564</x:v>
      </x:c>
      <x:c r="AI111" s="28" t="n">
        <x:v>88027.6</x:v>
      </x:c>
      <x:c r="AJ111" s="28"/>
      <x:c r="AK111"/>
      <x:c r="AL111" t="str">
        <x:v>Completado</x:v>
      </x:c>
      <x:c r="AM111" t="str">
        <x:f>IF(W111&lt;0,"Devuelto",AL111)</x:f>
        <x:v>Completado</x:v>
      </x:c>
      <x:c r="AN111" t="str">
        <x:v>Transferencia</x:v>
      </x:c>
      <x:c r="AO111" s="29" t="str">
        <x:v>Sin observación</x:v>
      </x:c>
      <x:c r="AP111" t="str">
        <x:f>IF(D111="","No","Sí")</x:f>
        <x:v>Sí</x:v>
      </x:c>
    </x:row>
    <x:row r="112">
      <x:c r="A112" t="n">
        <x:v>112</x:v>
      </x:c>
      <x:c r="B112" t="str">
        <x:v>VT0000524</x:v>
      </x:c>
      <x:c r="C112" t="str">
        <x:v>45409</x:v>
      </x:c>
      <x:c r="D112" s="27" t="n">
        <x:v>45409</x:v>
      </x:c>
      <x:c r="E112" t="n">
        <x:f>IF(D112="","",YEAR(D112))</x:f>
        <x:v>2024</x:v>
      </x:c>
      <x:c r="F112" t="n">
        <x:f>IF(D112="","",MONTH(D112))</x:f>
        <x:v>4</x:v>
      </x:c>
      <x:c r="G112" t="str">
        <x:f>IF(D112="","Fecha no disponible",TEXT(D112,"mmmm"))</x:f>
        <x:v>April</x:v>
      </x:c>
      <x:c r="H112" t="str">
        <x:f>IF(D112="","Fecha no disponible",TEXT(D112,"yyyy-mm"))</x:f>
        <x:v>2024-04</x:v>
      </x:c>
      <x:c r="I112" t="str">
        <x:f>IF(D112="","Fecha no disponible","T"&amp;ROUNDUP(MONTH(D112)/3,0))</x:f>
        <x:v>T2</x:v>
      </x:c>
      <x:c r="J112" t="str">
        <x:v>T008</x:v>
      </x:c>
      <x:c r="K112" t="str">
        <x:v>Tienda Santa Cruz 4</x:v>
      </x:c>
      <x:c r="L112" t="str">
        <x:v>Barrio</x:v>
      </x:c>
      <x:c r="M112" t="str">
        <x:v>Santa Cruz</x:v>
      </x:c>
      <x:c r="N112" t="str">
        <x:f>IFERROR(VLOOKUP(M112,'Mapeos'!$A$4:$B$30,2,FALSE),M112)</x:f>
        <x:v>Santa Cruz</x:v>
      </x:c>
      <x:c r="O112" t="str">
        <x:v>C00046</x:v>
      </x:c>
      <x:c r="P112" t="str">
        <x:v>Frecuente</x:v>
      </x:c>
      <x:c r="Q112" t="str">
        <x:v>P0119</x:v>
      </x:c>
      <x:c r="R112" t="str">
        <x:v>Hogar</x:v>
      </x:c>
      <x:c r="S112" t="str">
        <x:v>Marca D</x:v>
      </x:c>
      <x:c r="T112" t="str">
        <x:v>E-commerce</x:v>
      </x:c>
      <x:c r="U112" t="str">
        <x:f>IFERROR(VLOOKUP(T112,'Mapeos'!$D$4:$E$25,2,FALSE),T112)</x:f>
        <x:v>E-commerce</x:v>
      </x:c>
      <x:c r="V112" t="str">
        <x:v>V023</x:v>
      </x:c>
      <x:c r="W112" t="n">
        <x:v>5</x:v>
      </x:c>
      <x:c r="X112" s="28" t="n">
        <x:v>361.76</x:v>
      </x:c>
      <x:c r="Y112" s="20" t="n">
        <x:v>0.1</x:v>
      </x:c>
      <x:c r="Z112" s="20" t="n">
        <x:f>IF(Y112&gt;1,Y112/100,Y112)</x:f>
        <x:v>0.1</x:v>
      </x:c>
      <x:c r="AA112" s="28" t="n">
        <x:v>226.47</x:v>
      </x:c>
      <x:c r="AB112" s="28" t="n">
        <x:v>1627.92</x:v>
      </x:c>
      <x:c r="AC112" s="28" t="str">
        <x:v>BOB</x:v>
      </x:c>
      <x:c r="AD112" s="28" t="n">
        <x:f>IF(AC112="USD",AB112*'Parametros'!$B$4,AB112)</x:f>
        <x:v>1627.92</x:v>
      </x:c>
      <x:c r="AE112" s="28" t="n">
        <x:f>W112*X112*(1-Z112)</x:f>
        <x:v>1627.92</x:v>
      </x:c>
      <x:c r="AF112" s="28" t="n">
        <x:f>W112*AA112</x:f>
        <x:v>1132.35</x:v>
      </x:c>
      <x:c r="AG112" s="28" t="n">
        <x:f>AE112-AF112</x:f>
        <x:v>495.57000000000016</x:v>
      </x:c>
      <x:c r="AH112" s="20" t="n">
        <x:f>IF(AE112&gt;0,AG112/AE112,"")</x:f>
        <x:v>0.30441913607548293</x:v>
      </x:c>
      <x:c r="AI112" s="28" t="n">
        <x:v>93723.98</x:v>
      </x:c>
      <x:c r="AJ112" s="28"/>
      <x:c r="AK112"/>
      <x:c r="AL112" t="str">
        <x:v>Completado</x:v>
      </x:c>
      <x:c r="AM112" t="str">
        <x:f>IF(W112&lt;0,"Devuelto",AL112)</x:f>
        <x:v>Completado</x:v>
      </x:c>
      <x:c r="AN112" t="str">
        <x:v>Efectivo</x:v>
      </x:c>
      <x:c r="AO112" s="29" t="str">
        <x:v>Sin observación</x:v>
      </x:c>
      <x:c r="AP112" t="str">
        <x:f>IF(D112="","No","Sí")</x:f>
        <x:v>Sí</x:v>
      </x:c>
    </x:row>
    <x:row r="113">
      <x:c r="A113" t="n">
        <x:v>113</x:v>
      </x:c>
      <x:c r="B113" t="str">
        <x:v>VT0000528</x:v>
      </x:c>
      <x:c r="C113" t="str">
        <x:v>45454</x:v>
      </x:c>
      <x:c r="D113" s="27" t="n">
        <x:v>45454</x:v>
      </x:c>
      <x:c r="E113" t="n">
        <x:f>IF(D113="","",YEAR(D113))</x:f>
        <x:v>2024</x:v>
      </x:c>
      <x:c r="F113" t="n">
        <x:f>IF(D113="","",MONTH(D113))</x:f>
        <x:v>6</x:v>
      </x:c>
      <x:c r="G113" t="str">
        <x:f>IF(D113="","Fecha no disponible",TEXT(D113,"mmmm"))</x:f>
        <x:v>June</x:v>
      </x:c>
      <x:c r="H113" t="str">
        <x:f>IF(D113="","Fecha no disponible",TEXT(D113,"yyyy-mm"))</x:f>
        <x:v>2024-06</x:v>
      </x:c>
      <x:c r="I113" t="str">
        <x:f>IF(D113="","Fecha no disponible","T"&amp;ROUNDUP(MONTH(D113)/3,0))</x:f>
        <x:v>T2</x:v>
      </x:c>
      <x:c r="J113" t="str">
        <x:v>T015</x:v>
      </x:c>
      <x:c r="K113" t="str">
        <x:v>Tienda Potosí 3</x:v>
      </x:c>
      <x:c r="L113" t="str">
        <x:v>Mall</x:v>
      </x:c>
      <x:c r="M113" t="str">
        <x:v>Potosí</x:v>
      </x:c>
      <x:c r="N113" t="str">
        <x:f>IFERROR(VLOOKUP(M113,'Mapeos'!$A$4:$B$30,2,FALSE),M113)</x:f>
        <x:v>Potosí</x:v>
      </x:c>
      <x:c r="O113" t="str">
        <x:v>C00626</x:v>
      </x:c>
      <x:c r="P113" t="str">
        <x:v>Frecuente</x:v>
      </x:c>
      <x:c r="Q113" t="str">
        <x:v>P0061</x:v>
      </x:c>
      <x:c r="R113" t="str">
        <x:v>Deportes</x:v>
      </x:c>
      <x:c r="S113" t="str">
        <x:v>Marca C</x:v>
      </x:c>
      <x:c r="T113" t="str">
        <x:v>Tienda</x:v>
      </x:c>
      <x:c r="U113" t="str">
        <x:f>IFERROR(VLOOKUP(T113,'Mapeos'!$D$4:$E$25,2,FALSE),T113)</x:f>
        <x:v>Tienda</x:v>
      </x:c>
      <x:c r="V113" t="str">
        <x:v>V030</x:v>
      </x:c>
      <x:c r="W113" t="n">
        <x:v>1</x:v>
      </x:c>
      <x:c r="X113" s="28" t="n">
        <x:v>275.89</x:v>
      </x:c>
      <x:c r="Y113" s="20" t="n">
        <x:v>0</x:v>
      </x:c>
      <x:c r="Z113" s="20" t="n">
        <x:f>IF(Y113&gt;1,Y113/100,Y113)</x:f>
        <x:v>0</x:v>
      </x:c>
      <x:c r="AA113" s="28" t="n">
        <x:v>150.39</x:v>
      </x:c>
      <x:c r="AB113" s="28" t="n">
        <x:v>275.89</x:v>
      </x:c>
      <x:c r="AC113" s="28" t="str">
        <x:v>BOB</x:v>
      </x:c>
      <x:c r="AD113" s="28" t="n">
        <x:f>IF(AC113="USD",AB113*'Parametros'!$B$4,AB113)</x:f>
        <x:v>275.89</x:v>
      </x:c>
      <x:c r="AE113" s="28" t="n">
        <x:f>W113*X113*(1-Z113)</x:f>
        <x:v>275.89</x:v>
      </x:c>
      <x:c r="AF113" s="28" t="n">
        <x:f>W113*AA113</x:f>
        <x:v>150.39</x:v>
      </x:c>
      <x:c r="AG113" s="28" t="n">
        <x:f>AE113-AF113</x:f>
        <x:v>125.5</x:v>
      </x:c>
      <x:c r="AH113" s="20" t="n">
        <x:f>IF(AE113&gt;0,AG113/AE113,"")</x:f>
        <x:v>0.4548914422414731</x:v>
      </x:c>
      <x:c r="AI113" s="28" t="n">
        <x:v>201185.26</x:v>
      </x:c>
      <x:c r="AJ113" s="28"/>
      <x:c r="AK113"/>
      <x:c r="AL113" t="str">
        <x:v>Completado</x:v>
      </x:c>
      <x:c r="AM113" t="str">
        <x:f>IF(W113&lt;0,"Devuelto",AL113)</x:f>
        <x:v>Completado</x:v>
      </x:c>
      <x:c r="AN113" t="str">
        <x:v>Transferencia</x:v>
      </x:c>
      <x:c r="AO113" s="29" t="str">
        <x:v>Sin observación</x:v>
      </x:c>
      <x:c r="AP113" t="str">
        <x:f>IF(D113="","No","Sí")</x:f>
        <x:v>Sí</x:v>
      </x:c>
    </x:row>
    <x:row r="114">
      <x:c r="A114" t="n">
        <x:v>114</x:v>
      </x:c>
      <x:c r="B114" t="str">
        <x:v>VT0000533</x:v>
      </x:c>
      <x:c r="C114" t="str">
        <x:v>45427</x:v>
      </x:c>
      <x:c r="D114" s="27" t="n">
        <x:v>45427</x:v>
      </x:c>
      <x:c r="E114" t="n">
        <x:f>IF(D114="","",YEAR(D114))</x:f>
        <x:v>2024</x:v>
      </x:c>
      <x:c r="F114" t="n">
        <x:f>IF(D114="","",MONTH(D114))</x:f>
        <x:v>5</x:v>
      </x:c>
      <x:c r="G114" t="str">
        <x:f>IF(D114="","Fecha no disponible",TEXT(D114,"mmmm"))</x:f>
        <x:v>May</x:v>
      </x:c>
      <x:c r="H114" t="str">
        <x:f>IF(D114="","Fecha no disponible",TEXT(D114,"yyyy-mm"))</x:f>
        <x:v>2024-05</x:v>
      </x:c>
      <x:c r="I114" t="str">
        <x:f>IF(D114="","Fecha no disponible","T"&amp;ROUNDUP(MONTH(D114)/3,0))</x:f>
        <x:v>T2</x:v>
      </x:c>
      <x:c r="J114" t="str">
        <x:v>T010</x:v>
      </x:c>
      <x:c r="K114" t="str">
        <x:v>Tienda Cochabamba 2</x:v>
      </x:c>
      <x:c r="L114" t="str">
        <x:v>Barrio</x:v>
      </x:c>
      <x:c r="M114" t="str">
        <x:v>Cochabamba</x:v>
      </x:c>
      <x:c r="N114" t="str">
        <x:f>IFERROR(VLOOKUP(M114,'Mapeos'!$A$4:$B$30,2,FALSE),M114)</x:f>
        <x:v>Cochabamba</x:v>
      </x:c>
      <x:c r="O114" t="str">
        <x:v>C01161</x:v>
      </x:c>
      <x:c r="P114" t="str">
        <x:v>Premium</x:v>
      </x:c>
      <x:c r="Q114" t="str">
        <x:v>P0040</x:v>
      </x:c>
      <x:c r="R114" t="str">
        <x:v>Electrónica</x:v>
      </x:c>
      <x:c r="S114" t="str">
        <x:v>Marca D</x:v>
      </x:c>
      <x:c r="T114" t="str">
        <x:v>Tienda</x:v>
      </x:c>
      <x:c r="U114" t="str">
        <x:f>IFERROR(VLOOKUP(T114,'Mapeos'!$D$4:$E$25,2,FALSE),T114)</x:f>
        <x:v>Tienda</x:v>
      </x:c>
      <x:c r="V114" t="str">
        <x:v>V034</x:v>
      </x:c>
      <x:c r="W114" t="n">
        <x:v>2</x:v>
      </x:c>
      <x:c r="X114" s="28" t="n">
        <x:v>356.54</x:v>
      </x:c>
      <x:c r="Y114" s="20" t="n">
        <x:v>0.05</x:v>
      </x:c>
      <x:c r="Z114" s="20" t="n">
        <x:f>IF(Y114&gt;1,Y114/100,Y114)</x:f>
        <x:v>0.05</x:v>
      </x:c>
      <x:c r="AA114" s="28" t="n">
        <x:v>258.27</x:v>
      </x:c>
      <x:c r="AB114" s="28" t="n">
        <x:v>677.43</x:v>
      </x:c>
      <x:c r="AC114" s="28" t="str">
        <x:v>BOB</x:v>
      </x:c>
      <x:c r="AD114" s="28" t="n">
        <x:f>IF(AC114="USD",AB114*'Parametros'!$B$4,AB114)</x:f>
        <x:v>677.43</x:v>
      </x:c>
      <x:c r="AE114" s="28" t="n">
        <x:f>W114*X114*(1-Z114)</x:f>
        <x:v>677.426</x:v>
      </x:c>
      <x:c r="AF114" s="28" t="n">
        <x:f>W114*AA114</x:f>
        <x:v>516.54</x:v>
      </x:c>
      <x:c r="AG114" s="28" t="n">
        <x:f>AE114-AF114</x:f>
        <x:v>160.88600000000008</x:v>
      </x:c>
      <x:c r="AH114" s="20" t="n">
        <x:f>IF(AE114&gt;0,AG114/AE114,"")</x:f>
        <x:v>0.23749605122921186</x:v>
      </x:c>
      <x:c r="AI114" s="28" t="n">
        <x:v>136007.7</x:v>
      </x:c>
      <x:c r="AJ114" s="28"/>
      <x:c r="AK114"/>
      <x:c r="AL114" t="str">
        <x:v>Completado</x:v>
      </x:c>
      <x:c r="AM114" t="str">
        <x:f>IF(W114&lt;0,"Devuelto",AL114)</x:f>
        <x:v>Completado</x:v>
      </x:c>
      <x:c r="AN114" t="str">
        <x:v>Transferencia</x:v>
      </x:c>
      <x:c r="AO114" s="29" t="str">
        <x:v>Sin observación</x:v>
      </x:c>
      <x:c r="AP114" t="str">
        <x:f>IF(D114="","No","Sí")</x:f>
        <x:v>Sí</x:v>
      </x:c>
    </x:row>
    <x:row r="115">
      <x:c r="A115" t="n">
        <x:v>115</x:v>
      </x:c>
      <x:c r="B115" t="str">
        <x:v>VT0000538</x:v>
      </x:c>
      <x:c r="C115" t="str">
        <x:v>46086</x:v>
      </x:c>
      <x:c r="D115" s="27" t="n">
        <x:v>46086</x:v>
      </x:c>
      <x:c r="E115" t="n">
        <x:f>IF(D115="","",YEAR(D115))</x:f>
        <x:v>2026</x:v>
      </x:c>
      <x:c r="F115" t="n">
        <x:f>IF(D115="","",MONTH(D115))</x:f>
        <x:v>3</x:v>
      </x:c>
      <x:c r="G115" t="str">
        <x:f>IF(D115="","Fecha no disponible",TEXT(D115,"mmmm"))</x:f>
        <x:v>March</x:v>
      </x:c>
      <x:c r="H115" t="str">
        <x:f>IF(D115="","Fecha no disponible",TEXT(D115,"yyyy-mm"))</x:f>
        <x:v>2026-03</x:v>
      </x:c>
      <x:c r="I115" t="str">
        <x:f>IF(D115="","Fecha no disponible","T"&amp;ROUNDUP(MONTH(D115)/3,0))</x:f>
        <x:v>T1</x:v>
      </x:c>
      <x:c r="J115" t="str">
        <x:v>T007</x:v>
      </x:c>
      <x:c r="K115" t="str">
        <x:v>Tienda Santa Cruz 3</x:v>
      </x:c>
      <x:c r="L115" t="str">
        <x:v>Barrio</x:v>
      </x:c>
      <x:c r="M115" t="str">
        <x:v>Santa cruz</x:v>
      </x:c>
      <x:c r="N115" t="str">
        <x:f>IFERROR(VLOOKUP(M115,'Mapeos'!$A$4:$B$30,2,FALSE),M115)</x:f>
        <x:v>Santa Cruz</x:v>
      </x:c>
      <x:c r="O115" t="str">
        <x:v>C00089</x:v>
      </x:c>
      <x:c r="P115" t="str">
        <x:v>Frecuente</x:v>
      </x:c>
      <x:c r="Q115" t="str">
        <x:v>P0020</x:v>
      </x:c>
      <x:c r="R115" t="str">
        <x:v>Hogar</x:v>
      </x:c>
      <x:c r="S115" t="str">
        <x:v>Marca D</x:v>
      </x:c>
      <x:c r="T115" t="str">
        <x:v>Tienda</x:v>
      </x:c>
      <x:c r="U115" t="str">
        <x:f>IFERROR(VLOOKUP(T115,'Mapeos'!$D$4:$E$25,2,FALSE),T115)</x:f>
        <x:v>Tienda</x:v>
      </x:c>
      <x:c r="V115" t="str">
        <x:v>V027</x:v>
      </x:c>
      <x:c r="W115" t="n">
        <x:v>1</x:v>
      </x:c>
      <x:c r="X115" s="28" t="n">
        <x:v>101.25</x:v>
      </x:c>
      <x:c r="Y115" s="20" t="n">
        <x:v>0.15</x:v>
      </x:c>
      <x:c r="Z115" s="20" t="n">
        <x:f>IF(Y115&gt;1,Y115/100,Y115)</x:f>
        <x:v>0.15</x:v>
      </x:c>
      <x:c r="AA115" s="28" t="n">
        <x:v>77.02</x:v>
      </x:c>
      <x:c r="AB115" s="28" t="n">
        <x:v>86.06</x:v>
      </x:c>
      <x:c r="AC115" s="28" t="str">
        <x:v>BOB</x:v>
      </x:c>
      <x:c r="AD115" s="28" t="n">
        <x:f>IF(AC115="USD",AB115*'Parametros'!$B$4,AB115)</x:f>
        <x:v>86.06</x:v>
      </x:c>
      <x:c r="AE115" s="28" t="n">
        <x:f>W115*X115*(1-Z115)</x:f>
        <x:v>86.0625</x:v>
      </x:c>
      <x:c r="AF115" s="28" t="n">
        <x:f>W115*AA115</x:f>
        <x:v>77.02</x:v>
      </x:c>
      <x:c r="AG115" s="28" t="n">
        <x:f>AE115-AF115</x:f>
        <x:v>9.042500000000004</x:v>
      </x:c>
      <x:c r="AH115" s="20" t="n">
        <x:f>IF(AE115&gt;0,AG115/AE115,"")</x:f>
        <x:v>0.10506899055918668</x:v>
      </x:c>
      <x:c r="AI115" s="28" t="n">
        <x:v>120795.65</x:v>
      </x:c>
      <x:c r="AJ115" s="28"/>
      <x:c r="AK115"/>
      <x:c r="AL115" t="str">
        <x:v>Completado</x:v>
      </x:c>
      <x:c r="AM115" t="str">
        <x:f>IF(W115&lt;0,"Devuelto",AL115)</x:f>
        <x:v>Completado</x:v>
      </x:c>
      <x:c r="AN115" t="str">
        <x:v>Tarjeta</x:v>
      </x:c>
      <x:c r="AO115" s="29" t="str">
        <x:v>Región estandarizada</x:v>
      </x:c>
      <x:c r="AP115" t="str">
        <x:f>IF(D115="","No","Sí")</x:f>
        <x:v>Sí</x:v>
      </x:c>
    </x:row>
    <x:row r="116">
      <x:c r="A116" t="n">
        <x:v>116</x:v>
      </x:c>
      <x:c r="B116" t="str">
        <x:v>VT0000543</x:v>
      </x:c>
      <x:c r="C116" t="str">
        <x:v>45571</x:v>
      </x:c>
      <x:c r="D116" s="27" t="n">
        <x:v>45571</x:v>
      </x:c>
      <x:c r="E116" t="n">
        <x:f>IF(D116="","",YEAR(D116))</x:f>
        <x:v>2024</x:v>
      </x:c>
      <x:c r="F116" t="n">
        <x:f>IF(D116="","",MONTH(D116))</x:f>
        <x:v>10</x:v>
      </x:c>
      <x:c r="G116" t="str">
        <x:f>IF(D116="","Fecha no disponible",TEXT(D116,"mmmm"))</x:f>
        <x:v>October</x:v>
      </x:c>
      <x:c r="H116" t="str">
        <x:f>IF(D116="","Fecha no disponible",TEXT(D116,"yyyy-mm"))</x:f>
        <x:v>2024-10</x:v>
      </x:c>
      <x:c r="I116" t="str">
        <x:f>IF(D116="","Fecha no disponible","T"&amp;ROUNDUP(MONTH(D116)/3,0))</x:f>
        <x:v>T4</x:v>
      </x:c>
      <x:c r="J116" t="str">
        <x:v>T012</x:v>
      </x:c>
      <x:c r="K116" t="str">
        <x:v>Tienda Cochabamba 4</x:v>
      </x:c>
      <x:c r="L116" t="str">
        <x:v>Centro</x:v>
      </x:c>
      <x:c r="M116" t="str">
        <x:v>Cochabamba</x:v>
      </x:c>
      <x:c r="N116" t="str">
        <x:f>IFERROR(VLOOKUP(M116,'Mapeos'!$A$4:$B$30,2,FALSE),M116)</x:f>
        <x:v>Cochabamba</x:v>
      </x:c>
      <x:c r="O116" t="str">
        <x:v>C01479</x:v>
      </x:c>
      <x:c r="P116" t="str">
        <x:v>Frecuente</x:v>
      </x:c>
      <x:c r="Q116" t="str">
        <x:v>P0141</x:v>
      </x:c>
      <x:c r="R116" t="str">
        <x:v>Hogar</x:v>
      </x:c>
      <x:c r="S116" t="str">
        <x:v>Marca D</x:v>
      </x:c>
      <x:c r="T116" t="str">
        <x:v>Tienda</x:v>
      </x:c>
      <x:c r="U116" t="str">
        <x:f>IFERROR(VLOOKUP(T116,'Mapeos'!$D$4:$E$25,2,FALSE),T116)</x:f>
        <x:v>Tienda</x:v>
      </x:c>
      <x:c r="V116" t="str">
        <x:v>V013</x:v>
      </x:c>
      <x:c r="W116" t="n">
        <x:v>12</x:v>
      </x:c>
      <x:c r="X116" s="28" t="n">
        <x:v>258.84</x:v>
      </x:c>
      <x:c r="Y116" s="20" t="n">
        <x:v>0.15</x:v>
      </x:c>
      <x:c r="Z116" s="20" t="n">
        <x:f>IF(Y116&gt;1,Y116/100,Y116)</x:f>
        <x:v>0.15</x:v>
      </x:c>
      <x:c r="AA116" s="28" t="n">
        <x:v>163.49</x:v>
      </x:c>
      <x:c r="AB116" s="28" t="n">
        <x:v>2640.17</x:v>
      </x:c>
      <x:c r="AC116" s="28" t="str">
        <x:v>BOB</x:v>
      </x:c>
      <x:c r="AD116" s="28" t="n">
        <x:f>IF(AC116="USD",AB116*'Parametros'!$B$4,AB116)</x:f>
        <x:v>2640.17</x:v>
      </x:c>
      <x:c r="AE116" s="28" t="n">
        <x:f>W116*X116*(1-Z116)</x:f>
        <x:v>2640.1679999999997</x:v>
      </x:c>
      <x:c r="AF116" s="28" t="n">
        <x:f>W116*AA116</x:f>
        <x:v>1961.88</x:v>
      </x:c>
      <x:c r="AG116" s="28" t="n">
        <x:f>AE116-AF116</x:f>
        <x:v>678.2879999999996</x:v>
      </x:c>
      <x:c r="AH116" s="20" t="n">
        <x:f>IF(AE116&gt;0,AG116/AE116,"")</x:f>
        <x:v>0.2569109238503003</x:v>
      </x:c>
      <x:c r="AI116" s="28" t="n">
        <x:v>157112.52</x:v>
      </x:c>
      <x:c r="AJ116" s="28"/>
      <x:c r="AK116"/>
      <x:c r="AL116" t="str">
        <x:v>Completado</x:v>
      </x:c>
      <x:c r="AM116" t="str">
        <x:f>IF(W116&lt;0,"Devuelto",AL116)</x:f>
        <x:v>Completado</x:v>
      </x:c>
      <x:c r="AN116" t="str">
        <x:v>QR</x:v>
      </x:c>
      <x:c r="AO116" s="29" t="str">
        <x:v>Sin observación</x:v>
      </x:c>
      <x:c r="AP116" t="str">
        <x:f>IF(D116="","No","Sí")</x:f>
        <x:v>Sí</x:v>
      </x:c>
    </x:row>
    <x:row r="117">
      <x:c r="A117" t="n">
        <x:v>117</x:v>
      </x:c>
      <x:c r="B117" t="str">
        <x:v>VT0000547</x:v>
      </x:c>
      <x:c r="C117" t="str">
        <x:v>45523</x:v>
      </x:c>
      <x:c r="D117" s="27" t="n">
        <x:v>45523</x:v>
      </x:c>
      <x:c r="E117" t="n">
        <x:f>IF(D117="","",YEAR(D117))</x:f>
        <x:v>2024</x:v>
      </x:c>
      <x:c r="F117" t="n">
        <x:f>IF(D117="","",MONTH(D117))</x:f>
        <x:v>8</x:v>
      </x:c>
      <x:c r="G117" t="str">
        <x:f>IF(D117="","Fecha no disponible",TEXT(D117,"mmmm"))</x:f>
        <x:v>August</x:v>
      </x:c>
      <x:c r="H117" t="str">
        <x:f>IF(D117="","Fecha no disponible",TEXT(D117,"yyyy-mm"))</x:f>
        <x:v>2024-08</x:v>
      </x:c>
      <x:c r="I117" t="str">
        <x:f>IF(D117="","Fecha no disponible","T"&amp;ROUNDUP(MONTH(D117)/3,0))</x:f>
        <x:v>T3</x:v>
      </x:c>
      <x:c r="J117" t="str">
        <x:v>T006</x:v>
      </x:c>
      <x:c r="K117" t="str">
        <x:v>Tienda Santa Cruz 2</x:v>
      </x:c>
      <x:c r="L117" t="str">
        <x:v>Mall</x:v>
      </x:c>
      <x:c r="M117" t="str">
        <x:v>STA CRUZ</x:v>
      </x:c>
      <x:c r="N117" t="str">
        <x:f>IFERROR(VLOOKUP(M117,'Mapeos'!$A$4:$B$30,2,FALSE),M117)</x:f>
        <x:v>Santa Cruz</x:v>
      </x:c>
      <x:c r="O117" t="str">
        <x:v>C01480</x:v>
      </x:c>
      <x:c r="P117" t="str">
        <x:v>Premium</x:v>
      </x:c>
      <x:c r="Q117" t="str">
        <x:v>P0148</x:v>
      </x:c>
      <x:c r="R117" t="str">
        <x:v>Cuidado Personal</x:v>
      </x:c>
      <x:c r="S117" t="str">
        <x:v>Marca C</x:v>
      </x:c>
      <x:c r="T117" t="str">
        <x:v>WhatsApp</x:v>
      </x:c>
      <x:c r="U117" t="str">
        <x:f>IFERROR(VLOOKUP(T117,'Mapeos'!$D$4:$E$25,2,FALSE),T117)</x:f>
        <x:v>WhatsApp</x:v>
      </x:c>
      <x:c r="V117" t="str">
        <x:v>V024</x:v>
      </x:c>
      <x:c r="W117" t="n">
        <x:v>1</x:v>
      </x:c>
      <x:c r="X117" s="28" t="n">
        <x:v>74.63</x:v>
      </x:c>
      <x:c r="Y117" s="20" t="n">
        <x:v>0.2</x:v>
      </x:c>
      <x:c r="Z117" s="20" t="n">
        <x:f>IF(Y117&gt;1,Y117/100,Y117)</x:f>
        <x:v>0.2</x:v>
      </x:c>
      <x:c r="AA117" s="28" t="n">
        <x:v>59.11</x:v>
      </x:c>
      <x:c r="AB117" s="28" t="n">
        <x:v>59.7</x:v>
      </x:c>
      <x:c r="AC117" s="28" t="str">
        <x:v>BOB</x:v>
      </x:c>
      <x:c r="AD117" s="28" t="n">
        <x:f>IF(AC117="USD",AB117*'Parametros'!$B$4,AB117)</x:f>
        <x:v>59.7</x:v>
      </x:c>
      <x:c r="AE117" s="28" t="n">
        <x:f>W117*X117*(1-Z117)</x:f>
        <x:v>59.704</x:v>
      </x:c>
      <x:c r="AF117" s="28" t="n">
        <x:f>W117*AA117</x:f>
        <x:v>59.11</x:v>
      </x:c>
      <x:c r="AG117" s="28" t="n">
        <x:f>AE117-AF117</x:f>
        <x:v>0.5940000000000012</x:v>
      </x:c>
      <x:c r="AH117" s="20" t="n">
        <x:f>IF(AE117&gt;0,AG117/AE117,"")</x:f>
        <x:v>0.0099490821385502</x:v>
      </x:c>
      <x:c r="AI117" s="28"/>
      <x:c r="AJ117" s="28"/>
      <x:c r="AK117"/>
      <x:c r="AL117" t="str">
        <x:v>Completado</x:v>
      </x:c>
      <x:c r="AM117" t="str">
        <x:f>IF(W117&lt;0,"Devuelto",AL117)</x:f>
        <x:v>Completado</x:v>
      </x:c>
      <x:c r="AN117" t="str">
        <x:v>Efectivo</x:v>
      </x:c>
      <x:c r="AO117" s="29" t="str">
        <x:v>Región estandarizada; Meta original vacía</x:v>
      </x:c>
      <x:c r="AP117" t="str">
        <x:f>IF(D117="","No","Sí")</x:f>
        <x:v>Sí</x:v>
      </x:c>
    </x:row>
    <x:row r="118">
      <x:c r="A118" t="n">
        <x:v>118</x:v>
      </x:c>
      <x:c r="B118" t="str">
        <x:v>VT0000552</x:v>
      </x:c>
      <x:c r="C118" t="str">
        <x:v>45300</x:v>
      </x:c>
      <x:c r="D118" s="27" t="n">
        <x:v>45300</x:v>
      </x:c>
      <x:c r="E118" t="n">
        <x:f>IF(D118="","",YEAR(D118))</x:f>
        <x:v>2024</x:v>
      </x:c>
      <x:c r="F118" t="n">
        <x:f>IF(D118="","",MONTH(D118))</x:f>
        <x:v>1</x:v>
      </x:c>
      <x:c r="G118" t="str">
        <x:f>IF(D118="","Fecha no disponible",TEXT(D118,"mmmm"))</x:f>
        <x:v>January</x:v>
      </x:c>
      <x:c r="H118" t="str">
        <x:f>IF(D118="","Fecha no disponible",TEXT(D118,"yyyy-mm"))</x:f>
        <x:v>2024-01</x:v>
      </x:c>
      <x:c r="I118" t="str">
        <x:f>IF(D118="","Fecha no disponible","T"&amp;ROUNDUP(MONTH(D118)/3,0))</x:f>
        <x:v>T1</x:v>
      </x:c>
      <x:c r="J118" t="str">
        <x:v>T007</x:v>
      </x:c>
      <x:c r="K118" t="str">
        <x:v>Tienda Santa Cruz 3</x:v>
      </x:c>
      <x:c r="L118" t="str">
        <x:v>Barrio</x:v>
      </x:c>
      <x:c r="M118" t="str">
        <x:v>Santa Cruz</x:v>
      </x:c>
      <x:c r="N118" t="str">
        <x:f>IFERROR(VLOOKUP(M118,'Mapeos'!$A$4:$B$30,2,FALSE),M118)</x:f>
        <x:v>Santa Cruz</x:v>
      </x:c>
      <x:c r="O118" t="str">
        <x:v>C00743</x:v>
      </x:c>
      <x:c r="P118" t="str">
        <x:v>Empresa</x:v>
      </x:c>
      <x:c r="Q118" t="str">
        <x:v>P0127</x:v>
      </x:c>
      <x:c r="R118" t="str">
        <x:v>Alimentos</x:v>
      </x:c>
      <x:c r="S118" t="str">
        <x:v>Marca B</x:v>
      </x:c>
      <x:c r="T118" t="str">
        <x:v>Tienda</x:v>
      </x:c>
      <x:c r="U118" t="str">
        <x:f>IFERROR(VLOOKUP(T118,'Mapeos'!$D$4:$E$25,2,FALSE),T118)</x:f>
        <x:v>Tienda</x:v>
      </x:c>
      <x:c r="V118" t="str">
        <x:v>V022</x:v>
      </x:c>
      <x:c r="W118" t="n">
        <x:v>1</x:v>
      </x:c>
      <x:c r="X118" s="28" t="n">
        <x:v>48.13</x:v>
      </x:c>
      <x:c r="Y118" s="20" t="n">
        <x:v>0.2</x:v>
      </x:c>
      <x:c r="Z118" s="20" t="n">
        <x:f>IF(Y118&gt;1,Y118/100,Y118)</x:f>
        <x:v>0.2</x:v>
      </x:c>
      <x:c r="AA118" s="28" t="n">
        <x:v>25.72</x:v>
      </x:c>
      <x:c r="AB118" s="28" t="n">
        <x:v>38.5</x:v>
      </x:c>
      <x:c r="AC118" s="28" t="str">
        <x:v>BOB</x:v>
      </x:c>
      <x:c r="AD118" s="28" t="n">
        <x:f>IF(AC118="USD",AB118*'Parametros'!$B$4,AB118)</x:f>
        <x:v>38.5</x:v>
      </x:c>
      <x:c r="AE118" s="28" t="n">
        <x:f>W118*X118*(1-Z118)</x:f>
        <x:v>38.504000000000005</x:v>
      </x:c>
      <x:c r="AF118" s="28" t="n">
        <x:f>W118*AA118</x:f>
        <x:v>25.72</x:v>
      </x:c>
      <x:c r="AG118" s="28" t="n">
        <x:f>AE118-AF118</x:f>
        <x:v>12.784000000000006</x:v>
      </x:c>
      <x:c r="AH118" s="20" t="n">
        <x:f>IF(AE118&gt;0,AG118/AE118,"")</x:f>
        <x:v>0.3320174527321838</x:v>
      </x:c>
      <x:c r="AI118" s="28" t="n">
        <x:v>201548.91</x:v>
      </x:c>
      <x:c r="AJ118" s="28"/>
      <x:c r="AK118"/>
      <x:c r="AL118" t="str">
        <x:v>Completado</x:v>
      </x:c>
      <x:c r="AM118" t="str">
        <x:f>IF(W118&lt;0,"Devuelto",AL118)</x:f>
        <x:v>Completado</x:v>
      </x:c>
      <x:c r="AN118" t="str">
        <x:v>Efectivo</x:v>
      </x:c>
      <x:c r="AO118" s="29" t="str">
        <x:v>Sin observación</x:v>
      </x:c>
      <x:c r="AP118" t="str">
        <x:f>IF(D118="","No","Sí")</x:f>
        <x:v>Sí</x:v>
      </x:c>
    </x:row>
    <x:row r="119">
      <x:c r="A119" t="n">
        <x:v>119</x:v>
      </x:c>
      <x:c r="B119" t="str">
        <x:v>VT0000557</x:v>
      </x:c>
      <x:c r="C119" t="str">
        <x:v>46090</x:v>
      </x:c>
      <x:c r="D119" s="27" t="n">
        <x:v>46090</x:v>
      </x:c>
      <x:c r="E119" t="n">
        <x:f>IF(D119="","",YEAR(D119))</x:f>
        <x:v>2026</x:v>
      </x:c>
      <x:c r="F119" t="n">
        <x:f>IF(D119="","",MONTH(D119))</x:f>
        <x:v>3</x:v>
      </x:c>
      <x:c r="G119" t="str">
        <x:f>IF(D119="","Fecha no disponible",TEXT(D119,"mmmm"))</x:f>
        <x:v>March</x:v>
      </x:c>
      <x:c r="H119" t="str">
        <x:f>IF(D119="","Fecha no disponible",TEXT(D119,"yyyy-mm"))</x:f>
        <x:v>2026-03</x:v>
      </x:c>
      <x:c r="I119" t="str">
        <x:f>IF(D119="","Fecha no disponible","T"&amp;ROUNDUP(MONTH(D119)/3,0))</x:f>
        <x:v>T1</x:v>
      </x:c>
      <x:c r="J119" t="str">
        <x:v>T005</x:v>
      </x:c>
      <x:c r="K119" t="str">
        <x:v>Tienda Santa Cruz 1</x:v>
      </x:c>
      <x:c r="L119" t="str">
        <x:v>Centro</x:v>
      </x:c>
      <x:c r="M119" t="str">
        <x:v>Santa Cruz</x:v>
      </x:c>
      <x:c r="N119" t="str">
        <x:f>IFERROR(VLOOKUP(M119,'Mapeos'!$A$4:$B$30,2,FALSE),M119)</x:f>
        <x:v>Santa Cruz</x:v>
      </x:c>
      <x:c r="O119" t="str">
        <x:v>C01295</x:v>
      </x:c>
      <x:c r="P119" t="str">
        <x:v>Empresa</x:v>
      </x:c>
      <x:c r="Q119" t="str">
        <x:v>P0032</x:v>
      </x:c>
      <x:c r="R119" t="str">
        <x:v>Electrónica</x:v>
      </x:c>
      <x:c r="S119" t="str">
        <x:v>Marca C</x:v>
      </x:c>
      <x:c r="T119" t="str">
        <x:v>Marketplace</x:v>
      </x:c>
      <x:c r="U119" t="str">
        <x:f>IFERROR(VLOOKUP(T119,'Mapeos'!$D$4:$E$25,2,FALSE),T119)</x:f>
        <x:v>Marketplace</x:v>
      </x:c>
      <x:c r="V119" t="str">
        <x:v>V039</x:v>
      </x:c>
      <x:c r="W119" t="n">
        <x:v>3</x:v>
      </x:c>
      <x:c r="X119" s="28" t="n">
        <x:v>361.21</x:v>
      </x:c>
      <x:c r="Y119" s="20" t="n">
        <x:v>0</x:v>
      </x:c>
      <x:c r="Z119" s="20" t="n">
        <x:f>IF(Y119&gt;1,Y119/100,Y119)</x:f>
        <x:v>0</x:v>
      </x:c>
      <x:c r="AA119" s="28" t="n">
        <x:v>170.34</x:v>
      </x:c>
      <x:c r="AB119" s="28" t="n">
        <x:v>1083.63</x:v>
      </x:c>
      <x:c r="AC119" s="28" t="str">
        <x:v>BOB</x:v>
      </x:c>
      <x:c r="AD119" s="28" t="n">
        <x:f>IF(AC119="USD",AB119*'Parametros'!$B$4,AB119)</x:f>
        <x:v>1083.63</x:v>
      </x:c>
      <x:c r="AE119" s="28" t="n">
        <x:f>W119*X119*(1-Z119)</x:f>
        <x:v>1083.6299999999999</x:v>
      </x:c>
      <x:c r="AF119" s="28" t="n">
        <x:f>W119*AA119</x:f>
        <x:v>511.02</x:v>
      </x:c>
      <x:c r="AG119" s="28" t="n">
        <x:f>AE119-AF119</x:f>
        <x:v>572.6099999999999</x:v>
      </x:c>
      <x:c r="AH119" s="20" t="n">
        <x:f>IF(AE119&gt;0,AG119/AE119,"")</x:f>
        <x:v>0.5284183715843969</x:v>
      </x:c>
      <x:c r="AI119" s="28" t="n">
        <x:v>79982.66</x:v>
      </x:c>
      <x:c r="AJ119" s="28" t="n">
        <x:v>155</x:v>
      </x:c>
      <x:c r="AK119" t="n">
        <x:v>33</x:v>
      </x:c>
      <x:c r="AL119" t="str">
        <x:v>Completado</x:v>
      </x:c>
      <x:c r="AM119" t="str">
        <x:f>IF(W119&lt;0,"Devuelto",AL119)</x:f>
        <x:v>Completado</x:v>
      </x:c>
      <x:c r="AN119" t="str">
        <x:v>Transferencia</x:v>
      </x:c>
      <x:c r="AO119" s="29" t="str">
        <x:v>Sin observación</x:v>
      </x:c>
      <x:c r="AP119" t="str">
        <x:f>IF(D119="","No","Sí")</x:f>
        <x:v>Sí</x:v>
      </x:c>
    </x:row>
    <x:row r="120">
      <x:c r="A120" t="n">
        <x:v>120</x:v>
      </x:c>
      <x:c r="B120" t="str">
        <x:v>VT0000562</x:v>
      </x:c>
      <x:c r="C120" t="str">
        <x:v>45976</x:v>
      </x:c>
      <x:c r="D120" s="27" t="n">
        <x:v>45976</x:v>
      </x:c>
      <x:c r="E120" t="n">
        <x:f>IF(D120="","",YEAR(D120))</x:f>
        <x:v>2025</x:v>
      </x:c>
      <x:c r="F120" t="n">
        <x:f>IF(D120="","",MONTH(D120))</x:f>
        <x:v>11</x:v>
      </x:c>
      <x:c r="G120" t="str">
        <x:f>IF(D120="","Fecha no disponible",TEXT(D120,"mmmm"))</x:f>
        <x:v>November</x:v>
      </x:c>
      <x:c r="H120" t="str">
        <x:f>IF(D120="","Fecha no disponible",TEXT(D120,"yyyy-mm"))</x:f>
        <x:v>2025-11</x:v>
      </x:c>
      <x:c r="I120" t="str">
        <x:f>IF(D120="","Fecha no disponible","T"&amp;ROUNDUP(MONTH(D120)/3,0))</x:f>
        <x:v>T4</x:v>
      </x:c>
      <x:c r="J120" t="str">
        <x:v>T003</x:v>
      </x:c>
      <x:c r="K120" t="str">
        <x:v>Tienda La Paz 3</x:v>
      </x:c>
      <x:c r="L120" t="str">
        <x:v>Barrio</x:v>
      </x:c>
      <x:c r="M120" t="str">
        <x:v>La Paz</x:v>
      </x:c>
      <x:c r="N120" t="str">
        <x:f>IFERROR(VLOOKUP(M120,'Mapeos'!$A$4:$B$30,2,FALSE),M120)</x:f>
        <x:v>La Paz</x:v>
      </x:c>
      <x:c r="O120" t="str">
        <x:v>C00625</x:v>
      </x:c>
      <x:c r="P120" t="str">
        <x:v>Masivo</x:v>
      </x:c>
      <x:c r="Q120" t="str">
        <x:v>P0075</x:v>
      </x:c>
      <x:c r="R120" t="str">
        <x:v>Alimentos</x:v>
      </x:c>
      <x:c r="S120" t="str">
        <x:v>Marca B</x:v>
      </x:c>
      <x:c r="T120" t="str">
        <x:v>E-commerce</x:v>
      </x:c>
      <x:c r="U120" t="str">
        <x:f>IFERROR(VLOOKUP(T120,'Mapeos'!$D$4:$E$25,2,FALSE),T120)</x:f>
        <x:v>E-commerce</x:v>
      </x:c>
      <x:c r="V120" t="str">
        <x:v>V018</x:v>
      </x:c>
      <x:c r="W120" t="n">
        <x:v>-11</x:v>
      </x:c>
      <x:c r="X120" s="28" t="n">
        <x:v>41.97</x:v>
      </x:c>
      <x:c r="Y120" s="20" t="n">
        <x:v>0</x:v>
      </x:c>
      <x:c r="Z120" s="20" t="n">
        <x:f>IF(Y120&gt;1,Y120/100,Y120)</x:f>
        <x:v>0</x:v>
      </x:c>
      <x:c r="AA120" s="28" t="n">
        <x:v>33.72</x:v>
      </x:c>
      <x:c r="AB120" s="28" t="n">
        <x:v>-461.67</x:v>
      </x:c>
      <x:c r="AC120" s="28" t="str">
        <x:v>BOB</x:v>
      </x:c>
      <x:c r="AD120" s="28" t="n">
        <x:f>IF(AC120="USD",AB120*'Parametros'!$B$4,AB120)</x:f>
        <x:v>-461.67</x:v>
      </x:c>
      <x:c r="AE120" s="28" t="n">
        <x:f>W120*X120*(1-Z120)</x:f>
        <x:v>-461.66999999999996</x:v>
      </x:c>
      <x:c r="AF120" s="28" t="n">
        <x:f>W120*AA120</x:f>
        <x:v>-370.91999999999996</x:v>
      </x:c>
      <x:c r="AG120" s="28" t="n">
        <x:f>AE120-AF120</x:f>
        <x:v>-90.75</x:v>
      </x:c>
      <x:c r="AH120" s="20" t="str">
        <x:f>IF(AE120&gt;0,AG120/AE120,"")</x:f>
      </x:c>
      <x:c r="AI120" s="28" t="n">
        <x:v>91871.73</x:v>
      </x:c>
      <x:c r="AJ120" s="28"/>
      <x:c r="AK120"/>
      <x:c r="AL120" t="str">
        <x:v>Devuelto</x:v>
      </x:c>
      <x:c r="AM120" t="str">
        <x:f>IF(W120&lt;0,"Devuelto",AL120)</x:f>
        <x:v>Devuelto</x:v>
      </x:c>
      <x:c r="AN120" t="str">
        <x:v>Tarjeta</x:v>
      </x:c>
      <x:c r="AO120" s="29" t="str">
        <x:v>Sin observación</x:v>
      </x:c>
      <x:c r="AP120" t="str">
        <x:f>IF(D120="","No","Sí")</x:f>
        <x:v>Sí</x:v>
      </x:c>
    </x:row>
    <x:row r="121">
      <x:c r="A121" t="n">
        <x:v>121</x:v>
      </x:c>
      <x:c r="B121" t="str">
        <x:v>VT0000566</x:v>
      </x:c>
      <x:c r="C121" t="str">
        <x:v>45779</x:v>
      </x:c>
      <x:c r="D121" s="27" t="n">
        <x:v>45779</x:v>
      </x:c>
      <x:c r="E121" t="n">
        <x:f>IF(D121="","",YEAR(D121))</x:f>
        <x:v>2025</x:v>
      </x:c>
      <x:c r="F121" t="n">
        <x:f>IF(D121="","",MONTH(D121))</x:f>
        <x:v>5</x:v>
      </x:c>
      <x:c r="G121" t="str">
        <x:f>IF(D121="","Fecha no disponible",TEXT(D121,"mmmm"))</x:f>
        <x:v>May</x:v>
      </x:c>
      <x:c r="H121" t="str">
        <x:f>IF(D121="","Fecha no disponible",TEXT(D121,"yyyy-mm"))</x:f>
        <x:v>2025-05</x:v>
      </x:c>
      <x:c r="I121" t="str">
        <x:f>IF(D121="","Fecha no disponible","T"&amp;ROUNDUP(MONTH(D121)/3,0))</x:f>
        <x:v>T2</x:v>
      </x:c>
      <x:c r="J121" t="str">
        <x:v>T010</x:v>
      </x:c>
      <x:c r="K121" t="str">
        <x:v>Tienda Cochabamba 2</x:v>
      </x:c>
      <x:c r="L121" t="str">
        <x:v>Barrio</x:v>
      </x:c>
      <x:c r="M121" t="str">
        <x:v>Cochabamba</x:v>
      </x:c>
      <x:c r="N121" t="str">
        <x:f>IFERROR(VLOOKUP(M121,'Mapeos'!$A$4:$B$30,2,FALSE),M121)</x:f>
        <x:v>Cochabamba</x:v>
      </x:c>
      <x:c r="O121" t="str">
        <x:v>C01181</x:v>
      </x:c>
      <x:c r="P121" t="str">
        <x:v>Frecuente</x:v>
      </x:c>
      <x:c r="Q121" t="str">
        <x:v>P0122</x:v>
      </x:c>
      <x:c r="R121" t="str">
        <x:v>Cuidado Personal</x:v>
      </x:c>
      <x:c r="S121" t="str">
        <x:v>Marca C</x:v>
      </x:c>
      <x:c r="T121" t="str">
        <x:v>E-commerce</x:v>
      </x:c>
      <x:c r="U121" t="str">
        <x:f>IFERROR(VLOOKUP(T121,'Mapeos'!$D$4:$E$25,2,FALSE),T121)</x:f>
        <x:v>E-commerce</x:v>
      </x:c>
      <x:c r="V121" t="str">
        <x:v>V014</x:v>
      </x:c>
      <x:c r="W121" t="n">
        <x:v>1</x:v>
      </x:c>
      <x:c r="X121" s="28" t="n">
        <x:v>83.51</x:v>
      </x:c>
      <x:c r="Y121" s="20" t="n">
        <x:v>0.05</x:v>
      </x:c>
      <x:c r="Z121" s="20" t="n">
        <x:f>IF(Y121&gt;1,Y121/100,Y121)</x:f>
        <x:v>0.05</x:v>
      </x:c>
      <x:c r="AA121" s="28" t="n">
        <x:v>61.45</x:v>
      </x:c>
      <x:c r="AB121" s="28" t="n">
        <x:v>79.33</x:v>
      </x:c>
      <x:c r="AC121" s="28" t="str">
        <x:v>BOB</x:v>
      </x:c>
      <x:c r="AD121" s="28" t="n">
        <x:f>IF(AC121="USD",AB121*'Parametros'!$B$4,AB121)</x:f>
        <x:v>79.33</x:v>
      </x:c>
      <x:c r="AE121" s="28" t="n">
        <x:f>W121*X121*(1-Z121)</x:f>
        <x:v>79.3345</x:v>
      </x:c>
      <x:c r="AF121" s="28" t="n">
        <x:f>W121*AA121</x:f>
        <x:v>61.45</x:v>
      </x:c>
      <x:c r="AG121" s="28" t="n">
        <x:f>AE121-AF121</x:f>
        <x:v>17.884500000000003</x:v>
      </x:c>
      <x:c r="AH121" s="20" t="n">
        <x:f>IF(AE121&gt;0,AG121/AE121,"")</x:f>
        <x:v>0.2254315587795978</x:v>
      </x:c>
      <x:c r="AI121" s="28" t="n">
        <x:v>69288.91</x:v>
      </x:c>
      <x:c r="AJ121" s="28"/>
      <x:c r="AK121"/>
      <x:c r="AL121" t="str">
        <x:v>Completado</x:v>
      </x:c>
      <x:c r="AM121" t="str">
        <x:f>IF(W121&lt;0,"Devuelto",AL121)</x:f>
        <x:v>Completado</x:v>
      </x:c>
      <x:c r="AN121" t="str">
        <x:v>QR</x:v>
      </x:c>
      <x:c r="AO121" s="29" t="str">
        <x:v>Sin observación</x:v>
      </x:c>
      <x:c r="AP121" t="str">
        <x:f>IF(D121="","No","Sí")</x:f>
        <x:v>Sí</x:v>
      </x:c>
    </x:row>
    <x:row r="122">
      <x:c r="A122" t="n">
        <x:v>122</x:v>
      </x:c>
      <x:c r="B122" t="str">
        <x:v>VT0000571</x:v>
      </x:c>
      <x:c r="C122" t="str">
        <x:v>45884</x:v>
      </x:c>
      <x:c r="D122" s="27" t="n">
        <x:v>45884</x:v>
      </x:c>
      <x:c r="E122" t="n">
        <x:f>IF(D122="","",YEAR(D122))</x:f>
        <x:v>2025</x:v>
      </x:c>
      <x:c r="F122" t="n">
        <x:f>IF(D122="","",MONTH(D122))</x:f>
        <x:v>8</x:v>
      </x:c>
      <x:c r="G122" t="str">
        <x:f>IF(D122="","Fecha no disponible",TEXT(D122,"mmmm"))</x:f>
        <x:v>August</x:v>
      </x:c>
      <x:c r="H122" t="str">
        <x:f>IF(D122="","Fecha no disponible",TEXT(D122,"yyyy-mm"))</x:f>
        <x:v>2025-08</x:v>
      </x:c>
      <x:c r="I122" t="str">
        <x:f>IF(D122="","Fecha no disponible","T"&amp;ROUNDUP(MONTH(D122)/3,0))</x:f>
        <x:v>T3</x:v>
      </x:c>
      <x:c r="J122" t="str">
        <x:v>T015</x:v>
      </x:c>
      <x:c r="K122" t="str">
        <x:v>Tienda Potosí 3</x:v>
      </x:c>
      <x:c r="L122" t="str">
        <x:v>Mall</x:v>
      </x:c>
      <x:c r="M122" t="str">
        <x:v>Potosí</x:v>
      </x:c>
      <x:c r="N122" t="str">
        <x:f>IFERROR(VLOOKUP(M122,'Mapeos'!$A$4:$B$30,2,FALSE),M122)</x:f>
        <x:v>Potosí</x:v>
      </x:c>
      <x:c r="O122" t="str">
        <x:v>C00231</x:v>
      </x:c>
      <x:c r="P122" t="str">
        <x:v>Premium</x:v>
      </x:c>
      <x:c r="Q122" t="str">
        <x:v>P0085</x:v>
      </x:c>
      <x:c r="R122" t="str">
        <x:v>Cuidado Personal</x:v>
      </x:c>
      <x:c r="S122" t="str">
        <x:v>Marca D</x:v>
      </x:c>
      <x:c r="T122" t="str">
        <x:v>Tienda</x:v>
      </x:c>
      <x:c r="U122" t="str">
        <x:f>IFERROR(VLOOKUP(T122,'Mapeos'!$D$4:$E$25,2,FALSE),T122)</x:f>
        <x:v>Tienda</x:v>
      </x:c>
      <x:c r="V122" t="str">
        <x:v>V036</x:v>
      </x:c>
      <x:c r="W122" t="n">
        <x:v>2</x:v>
      </x:c>
      <x:c r="X122" s="28" t="n">
        <x:v>69.2</x:v>
      </x:c>
      <x:c r="Y122" s="20" t="n">
        <x:v>0</x:v>
      </x:c>
      <x:c r="Z122" s="20" t="n">
        <x:f>IF(Y122&gt;1,Y122/100,Y122)</x:f>
        <x:v>0</x:v>
      </x:c>
      <x:c r="AA122" s="28" t="n">
        <x:v>45.61</x:v>
      </x:c>
      <x:c r="AB122" s="28" t="n">
        <x:v>138.4</x:v>
      </x:c>
      <x:c r="AC122" s="28" t="str">
        <x:v>BOB</x:v>
      </x:c>
      <x:c r="AD122" s="28" t="n">
        <x:f>IF(AC122="USD",AB122*'Parametros'!$B$4,AB122)</x:f>
        <x:v>138.4</x:v>
      </x:c>
      <x:c r="AE122" s="28" t="n">
        <x:f>W122*X122*(1-Z122)</x:f>
        <x:v>138.4</x:v>
      </x:c>
      <x:c r="AF122" s="28" t="n">
        <x:f>W122*AA122</x:f>
        <x:v>91.22</x:v>
      </x:c>
      <x:c r="AG122" s="28" t="n">
        <x:f>AE122-AF122</x:f>
        <x:v>47.18000000000001</x:v>
      </x:c>
      <x:c r="AH122" s="20" t="n">
        <x:f>IF(AE122&gt;0,AG122/AE122,"")</x:f>
        <x:v>0.3408959537572255</x:v>
      </x:c>
      <x:c r="AI122" s="28" t="n">
        <x:v>136743.72</x:v>
      </x:c>
      <x:c r="AJ122" s="28"/>
      <x:c r="AK122"/>
      <x:c r="AL122" t="str">
        <x:v>Completado</x:v>
      </x:c>
      <x:c r="AM122" t="str">
        <x:f>IF(W122&lt;0,"Devuelto",AL122)</x:f>
        <x:v>Completado</x:v>
      </x:c>
      <x:c r="AN122" t="str">
        <x:v>Transferencia</x:v>
      </x:c>
      <x:c r="AO122" s="29" t="str">
        <x:v>Sin observación</x:v>
      </x:c>
      <x:c r="AP122" t="str">
        <x:f>IF(D122="","No","Sí")</x:f>
        <x:v>Sí</x:v>
      </x:c>
    </x:row>
    <x:row r="123">
      <x:c r="A123" t="n">
        <x:v>123</x:v>
      </x:c>
      <x:c r="B123" t="str">
        <x:v>VT0000576</x:v>
      </x:c>
      <x:c r="C123" t="str">
        <x:v>45667</x:v>
      </x:c>
      <x:c r="D123" s="27" t="n">
        <x:v>45667</x:v>
      </x:c>
      <x:c r="E123" t="n">
        <x:f>IF(D123="","",YEAR(D123))</x:f>
        <x:v>2025</x:v>
      </x:c>
      <x:c r="F123" t="n">
        <x:f>IF(D123="","",MONTH(D123))</x:f>
        <x:v>1</x:v>
      </x:c>
      <x:c r="G123" t="str">
        <x:f>IF(D123="","Fecha no disponible",TEXT(D123,"mmmm"))</x:f>
        <x:v>January</x:v>
      </x:c>
      <x:c r="H123" t="str">
        <x:f>IF(D123="","Fecha no disponible",TEXT(D123,"yyyy-mm"))</x:f>
        <x:v>2025-01</x:v>
      </x:c>
      <x:c r="I123" t="str">
        <x:f>IF(D123="","Fecha no disponible","T"&amp;ROUNDUP(MONTH(D123)/3,0))</x:f>
        <x:v>T1</x:v>
      </x:c>
      <x:c r="J123" t="str">
        <x:v>T002</x:v>
      </x:c>
      <x:c r="K123" t="str">
        <x:v>Tienda La Paz 2</x:v>
      </x:c>
      <x:c r="L123" t="str">
        <x:v>Mall</x:v>
      </x:c>
      <x:c r="M123" t="str">
        <x:v>La Paz</x:v>
      </x:c>
      <x:c r="N123" t="str">
        <x:f>IFERROR(VLOOKUP(M123,'Mapeos'!$A$4:$B$30,2,FALSE),M123)</x:f>
        <x:v>La Paz</x:v>
      </x:c>
      <x:c r="O123" t="str">
        <x:v>C00370</x:v>
      </x:c>
      <x:c r="P123" t="str">
        <x:v>Frecuente</x:v>
      </x:c>
      <x:c r="Q123" t="str">
        <x:v>P0068</x:v>
      </x:c>
      <x:c r="R123" t="str">
        <x:v>Hogar</x:v>
      </x:c>
      <x:c r="S123" t="str">
        <x:v>Marca D</x:v>
      </x:c>
      <x:c r="T123" t="str">
        <x:v>Marketplace</x:v>
      </x:c>
      <x:c r="U123" t="str">
        <x:f>IFERROR(VLOOKUP(T123,'Mapeos'!$D$4:$E$25,2,FALSE),T123)</x:f>
        <x:v>Marketplace</x:v>
      </x:c>
      <x:c r="V123" t="str">
        <x:v>V031</x:v>
      </x:c>
      <x:c r="W123" t="n">
        <x:v>0</x:v>
      </x:c>
      <x:c r="X123" s="28" t="n">
        <x:v>166.2</x:v>
      </x:c>
      <x:c r="Y123" s="20" t="n">
        <x:v>0</x:v>
      </x:c>
      <x:c r="Z123" s="20" t="n">
        <x:f>IF(Y123&gt;1,Y123/100,Y123)</x:f>
        <x:v>0</x:v>
      </x:c>
      <x:c r="AA123" s="28" t="n">
        <x:v>87.26</x:v>
      </x:c>
      <x:c r="AB123" s="28" t="n">
        <x:v>0</x:v>
      </x:c>
      <x:c r="AC123" s="28" t="str">
        <x:v>BOB</x:v>
      </x:c>
      <x:c r="AD123" s="28" t="n">
        <x:f>IF(AC123="USD",AB123*'Parametros'!$B$4,AB123)</x:f>
        <x:v>0</x:v>
      </x:c>
      <x:c r="AE123" s="28" t="n">
        <x:f>W123*X123*(1-Z123)</x:f>
        <x:v>0</x:v>
      </x:c>
      <x:c r="AF123" s="28" t="n">
        <x:f>W123*AA123</x:f>
        <x:v>0</x:v>
      </x:c>
      <x:c r="AG123" s="28" t="n">
        <x:f>AE123-AF123</x:f>
        <x:v>0</x:v>
      </x:c>
      <x:c r="AH123" s="20" t="str">
        <x:f>IF(AE123&gt;0,AG123/AE123,"")</x:f>
      </x:c>
      <x:c r="AI123" s="28" t="n">
        <x:v>63204.89</x:v>
      </x:c>
      <x:c r="AJ123" s="28"/>
      <x:c r="AK123"/>
      <x:c r="AL123" t="str">
        <x:v>Cancelado</x:v>
      </x:c>
      <x:c r="AM123" t="str">
        <x:f>IF(W123&lt;0,"Devuelto",AL123)</x:f>
        <x:v>Cancelado</x:v>
      </x:c>
      <x:c r="AN123" t="str">
        <x:v>Tarjeta</x:v>
      </x:c>
      <x:c r="AO123" s="29" t="str">
        <x:v>Sin observación</x:v>
      </x:c>
      <x:c r="AP123" t="str">
        <x:f>IF(D123="","No","Sí")</x:f>
        <x:v>Sí</x:v>
      </x:c>
    </x:row>
    <x:row r="124">
      <x:c r="A124" t="n">
        <x:v>124</x:v>
      </x:c>
      <x:c r="B124" t="str">
        <x:v>VT0000581</x:v>
      </x:c>
      <x:c r="C124" t="str">
        <x:v>45727</x:v>
      </x:c>
      <x:c r="D124" s="27" t="n">
        <x:v>45727</x:v>
      </x:c>
      <x:c r="E124" t="n">
        <x:f>IF(D124="","",YEAR(D124))</x:f>
        <x:v>2025</x:v>
      </x:c>
      <x:c r="F124" t="n">
        <x:f>IF(D124="","",MONTH(D124))</x:f>
        <x:v>3</x:v>
      </x:c>
      <x:c r="G124" t="str">
        <x:f>IF(D124="","Fecha no disponible",TEXT(D124,"mmmm"))</x:f>
        <x:v>March</x:v>
      </x:c>
      <x:c r="H124" t="str">
        <x:f>IF(D124="","Fecha no disponible",TEXT(D124,"yyyy-mm"))</x:f>
        <x:v>2025-03</x:v>
      </x:c>
      <x:c r="I124" t="str">
        <x:f>IF(D124="","Fecha no disponible","T"&amp;ROUNDUP(MONTH(D124)/3,0))</x:f>
        <x:v>T1</x:v>
      </x:c>
      <x:c r="J124" t="str">
        <x:v>T005</x:v>
      </x:c>
      <x:c r="K124" t="str">
        <x:v>Tienda Santa Cruz 1</x:v>
      </x:c>
      <x:c r="L124" t="str">
        <x:v>Centro</x:v>
      </x:c>
      <x:c r="M124" t="str">
        <x:v>Santa Cruz</x:v>
      </x:c>
      <x:c r="N124" t="str">
        <x:f>IFERROR(VLOOKUP(M124,'Mapeos'!$A$4:$B$30,2,FALSE),M124)</x:f>
        <x:v>Santa Cruz</x:v>
      </x:c>
      <x:c r="O124" t="str">
        <x:v>C01587</x:v>
      </x:c>
      <x:c r="P124" t="str">
        <x:v>Premium</x:v>
      </x:c>
      <x:c r="Q124" t="str">
        <x:v>P0097</x:v>
      </x:c>
      <x:c r="R124" t="str">
        <x:v>Electrónica</x:v>
      </x:c>
      <x:c r="S124" t="str">
        <x:v>Marca D</x:v>
      </x:c>
      <x:c r="T124" t="str">
        <x:v>Marketplace</x:v>
      </x:c>
      <x:c r="U124" t="str">
        <x:f>IFERROR(VLOOKUP(T124,'Mapeos'!$D$4:$E$25,2,FALSE),T124)</x:f>
        <x:v>Marketplace</x:v>
      </x:c>
      <x:c r="V124" t="str">
        <x:v>V020</x:v>
      </x:c>
      <x:c r="W124" t="n">
        <x:v>1</x:v>
      </x:c>
      <x:c r="X124" s="28" t="n">
        <x:v>203.49</x:v>
      </x:c>
      <x:c r="Y124" s="20" t="n">
        <x:v>0.15</x:v>
      </x:c>
      <x:c r="Z124" s="20" t="n">
        <x:f>IF(Y124&gt;1,Y124/100,Y124)</x:f>
        <x:v>0.15</x:v>
      </x:c>
      <x:c r="AA124" s="28" t="n">
        <x:v>115.71</x:v>
      </x:c>
      <x:c r="AB124" s="28" t="n">
        <x:v>172.97</x:v>
      </x:c>
      <x:c r="AC124" s="28" t="str">
        <x:v>BOB</x:v>
      </x:c>
      <x:c r="AD124" s="28" t="n">
        <x:f>IF(AC124="USD",AB124*'Parametros'!$B$4,AB124)</x:f>
        <x:v>172.97</x:v>
      </x:c>
      <x:c r="AE124" s="28" t="n">
        <x:f>W124*X124*(1-Z124)</x:f>
        <x:v>172.9665</x:v>
      </x:c>
      <x:c r="AF124" s="28" t="n">
        <x:f>W124*AA124</x:f>
        <x:v>115.71</x:v>
      </x:c>
      <x:c r="AG124" s="28" t="n">
        <x:f>AE124-AF124</x:f>
        <x:v>57.2565</x:v>
      </x:c>
      <x:c r="AH124" s="20" t="n">
        <x:f>IF(AE124&gt;0,AG124/AE124,"")</x:f>
        <x:v>0.3310265282583622</x:v>
      </x:c>
      <x:c r="AI124" s="28" t="n">
        <x:v>95083.5</x:v>
      </x:c>
      <x:c r="AJ124" s="28"/>
      <x:c r="AK124"/>
      <x:c r="AL124" t="str">
        <x:v>Completado</x:v>
      </x:c>
      <x:c r="AM124" t="str">
        <x:f>IF(W124&lt;0,"Devuelto",AL124)</x:f>
        <x:v>Completado</x:v>
      </x:c>
      <x:c r="AN124" t="str">
        <x:v>Tarjeta</x:v>
      </x:c>
      <x:c r="AO124" s="29" t="str">
        <x:v>Sin observación</x:v>
      </x:c>
      <x:c r="AP124" t="str">
        <x:f>IF(D124="","No","Sí")</x:f>
        <x:v>Sí</x:v>
      </x:c>
    </x:row>
    <x:row r="125">
      <x:c r="A125" t="n">
        <x:v>125</x:v>
      </x:c>
      <x:c r="B125" t="str">
        <x:v>VT0000585</x:v>
      </x:c>
      <x:c r="C125" t="str">
        <x:v>46185</x:v>
      </x:c>
      <x:c r="D125" s="27" t="n">
        <x:v>46185</x:v>
      </x:c>
      <x:c r="E125" t="n">
        <x:f>IF(D125="","",YEAR(D125))</x:f>
        <x:v>2026</x:v>
      </x:c>
      <x:c r="F125" t="n">
        <x:f>IF(D125="","",MONTH(D125))</x:f>
        <x:v>6</x:v>
      </x:c>
      <x:c r="G125" t="str">
        <x:f>IF(D125="","Fecha no disponible",TEXT(D125,"mmmm"))</x:f>
        <x:v>June</x:v>
      </x:c>
      <x:c r="H125" t="str">
        <x:f>IF(D125="","Fecha no disponible",TEXT(D125,"yyyy-mm"))</x:f>
        <x:v>2026-06</x:v>
      </x:c>
      <x:c r="I125" t="str">
        <x:f>IF(D125="","Fecha no disponible","T"&amp;ROUNDUP(MONTH(D125)/3,0))</x:f>
        <x:v>T2</x:v>
      </x:c>
      <x:c r="J125" t="str">
        <x:v>T013</x:v>
      </x:c>
      <x:c r="K125" t="str">
        <x:v>Tienda Potosí 1</x:v>
      </x:c>
      <x:c r="L125" t="str">
        <x:v>Centro</x:v>
      </x:c>
      <x:c r="M125" t="str">
        <x:v>Potosí</x:v>
      </x:c>
      <x:c r="N125" t="str">
        <x:f>IFERROR(VLOOKUP(M125,'Mapeos'!$A$4:$B$30,2,FALSE),M125)</x:f>
        <x:v>Potosí</x:v>
      </x:c>
      <x:c r="O125" t="str">
        <x:v>C01411</x:v>
      </x:c>
      <x:c r="P125" t="str">
        <x:v>Premium</x:v>
      </x:c>
      <x:c r="Q125" t="str">
        <x:v>P0071</x:v>
      </x:c>
      <x:c r="R125" t="str">
        <x:v>Hogar</x:v>
      </x:c>
      <x:c r="S125" t="str">
        <x:v>Marca D</x:v>
      </x:c>
      <x:c r="T125" t="str">
        <x:v>WhatsApp</x:v>
      </x:c>
      <x:c r="U125" t="str">
        <x:f>IFERROR(VLOOKUP(T125,'Mapeos'!$D$4:$E$25,2,FALSE),T125)</x:f>
        <x:v>WhatsApp</x:v>
      </x:c>
      <x:c r="V125" t="str">
        <x:v>V039</x:v>
      </x:c>
      <x:c r="W125" t="n">
        <x:v>1</x:v>
      </x:c>
      <x:c r="X125" s="28" t="n">
        <x:v>194.15</x:v>
      </x:c>
      <x:c r="Y125" s="20" t="n">
        <x:v>0.1</x:v>
      </x:c>
      <x:c r="Z125" s="20" t="n">
        <x:f>IF(Y125&gt;1,Y125/100,Y125)</x:f>
        <x:v>0.1</x:v>
      </x:c>
      <x:c r="AA125" s="28" t="n">
        <x:v>134.6</x:v>
      </x:c>
      <x:c r="AB125" s="28" t="n">
        <x:v>25.11</x:v>
      </x:c>
      <x:c r="AC125" s="28" t="str">
        <x:v>USD</x:v>
      </x:c>
      <x:c r="AD125" s="28" t="n">
        <x:f>IF(AC125="USD",AB125*'Parametros'!$B$4,AB125)</x:f>
        <x:v>174.7656</x:v>
      </x:c>
      <x:c r="AE125" s="28" t="n">
        <x:f>W125*X125*(1-Z125)</x:f>
        <x:v>174.735</x:v>
      </x:c>
      <x:c r="AF125" s="28" t="n">
        <x:f>W125*AA125</x:f>
        <x:v>134.6</x:v>
      </x:c>
      <x:c r="AG125" s="28" t="n">
        <x:f>AE125-AF125</x:f>
        <x:v>40.13500000000002</x:v>
      </x:c>
      <x:c r="AH125" s="20" t="n">
        <x:f>IF(AE125&gt;0,AG125/AE125,"")</x:f>
        <x:v>0.22969067444988134</x:v>
      </x:c>
      <x:c r="AI125" s="28" t="n">
        <x:v>74147.64</x:v>
      </x:c>
      <x:c r="AJ125" s="28"/>
      <x:c r="AK125"/>
      <x:c r="AL125" t="str">
        <x:v>Completado</x:v>
      </x:c>
      <x:c r="AM125" t="str">
        <x:f>IF(W125&lt;0,"Devuelto",AL125)</x:f>
        <x:v>Completado</x:v>
      </x:c>
      <x:c r="AN125" t="str">
        <x:v>Tarjeta</x:v>
      </x:c>
      <x:c r="AO125" s="29" t="str">
        <x:v>Venta convertida USD→BOB; Venta reportada sustituida por venta calculada</x:v>
      </x:c>
      <x:c r="AP125" t="str">
        <x:f>IF(D125="","No","Sí")</x:f>
        <x:v>Sí</x:v>
      </x:c>
    </x:row>
    <x:row r="126">
      <x:c r="A126" t="n">
        <x:v>126</x:v>
      </x:c>
      <x:c r="B126" t="str">
        <x:v>VT0000590</x:v>
      </x:c>
      <x:c r="C126" t="str">
        <x:v>45543</x:v>
      </x:c>
      <x:c r="D126" s="27" t="n">
        <x:v>45543</x:v>
      </x:c>
      <x:c r="E126" t="n">
        <x:f>IF(D126="","",YEAR(D126))</x:f>
        <x:v>2024</x:v>
      </x:c>
      <x:c r="F126" t="n">
        <x:f>IF(D126="","",MONTH(D126))</x:f>
        <x:v>9</x:v>
      </x:c>
      <x:c r="G126" t="str">
        <x:f>IF(D126="","Fecha no disponible",TEXT(D126,"mmmm"))</x:f>
        <x:v>September</x:v>
      </x:c>
      <x:c r="H126" t="str">
        <x:f>IF(D126="","Fecha no disponible",TEXT(D126,"yyyy-mm"))</x:f>
        <x:v>2024-09</x:v>
      </x:c>
      <x:c r="I126" t="str">
        <x:f>IF(D126="","Fecha no disponible","T"&amp;ROUNDUP(MONTH(D126)/3,0))</x:f>
        <x:v>T3</x:v>
      </x:c>
      <x:c r="J126" t="str">
        <x:v>T003</x:v>
      </x:c>
      <x:c r="K126" t="str">
        <x:v>Tienda La Paz 3</x:v>
      </x:c>
      <x:c r="L126" t="str">
        <x:v>Barrio</x:v>
      </x:c>
      <x:c r="M126" t="str">
        <x:v>La Paz</x:v>
      </x:c>
      <x:c r="N126" t="str">
        <x:f>IFERROR(VLOOKUP(M126,'Mapeos'!$A$4:$B$30,2,FALSE),M126)</x:f>
        <x:v>La Paz</x:v>
      </x:c>
      <x:c r="O126" t="str">
        <x:v>C00189</x:v>
      </x:c>
      <x:c r="P126" t="str">
        <x:v>Masivo</x:v>
      </x:c>
      <x:c r="Q126" t="str">
        <x:v>P0112</x:v>
      </x:c>
      <x:c r="R126" t="str">
        <x:v>Deportes</x:v>
      </x:c>
      <x:c r="S126" t="str">
        <x:v>Marca A</x:v>
      </x:c>
      <x:c r="T126" t="str">
        <x:v>Tienda</x:v>
      </x:c>
      <x:c r="U126" t="str">
        <x:f>IFERROR(VLOOKUP(T126,'Mapeos'!$D$4:$E$25,2,FALSE),T126)</x:f>
        <x:v>Tienda</x:v>
      </x:c>
      <x:c r="V126" t="str">
        <x:v>V016</x:v>
      </x:c>
      <x:c r="W126" t="n">
        <x:v>2</x:v>
      </x:c>
      <x:c r="X126" s="28" t="n">
        <x:v>219.47</x:v>
      </x:c>
      <x:c r="Y126" s="20" t="n">
        <x:v>0.2</x:v>
      </x:c>
      <x:c r="Z126" s="20" t="n">
        <x:f>IF(Y126&gt;1,Y126/100,Y126)</x:f>
        <x:v>0.2</x:v>
      </x:c>
      <x:c r="AA126" s="28" t="n">
        <x:v>167.96</x:v>
      </x:c>
      <x:c r="AB126" s="28" t="n">
        <x:v>351.15</x:v>
      </x:c>
      <x:c r="AC126" s="28" t="str">
        <x:v>BOB</x:v>
      </x:c>
      <x:c r="AD126" s="28" t="n">
        <x:f>IF(AC126="USD",AB126*'Parametros'!$B$4,AB126)</x:f>
        <x:v>351.15</x:v>
      </x:c>
      <x:c r="AE126" s="28" t="n">
        <x:f>W126*X126*(1-Z126)</x:f>
        <x:v>351.15200000000004</x:v>
      </x:c>
      <x:c r="AF126" s="28" t="n">
        <x:f>W126*AA126</x:f>
        <x:v>335.92</x:v>
      </x:c>
      <x:c r="AG126" s="28" t="n">
        <x:f>AE126-AF126</x:f>
        <x:v>15.232000000000028</x:v>
      </x:c>
      <x:c r="AH126" s="20" t="n">
        <x:f>IF(AE126&gt;0,AG126/AE126,"")</x:f>
        <x:v>0.04337722695584825</x:v>
      </x:c>
      <x:c r="AI126" s="28" t="n">
        <x:v>131308.43</x:v>
      </x:c>
      <x:c r="AJ126" s="28" t="n">
        <x:v>130</x:v>
      </x:c>
      <x:c r="AK126" t="n">
        <x:v>21</x:v>
      </x:c>
      <x:c r="AL126" t="str">
        <x:v>Completado</x:v>
      </x:c>
      <x:c r="AM126" t="str">
        <x:f>IF(W126&lt;0,"Devuelto",AL126)</x:f>
        <x:v>Completado</x:v>
      </x:c>
      <x:c r="AN126" t="str">
        <x:v>QR</x:v>
      </x:c>
      <x:c r="AO126" s="29" t="str">
        <x:v>Sin observación</x:v>
      </x:c>
      <x:c r="AP126" t="str">
        <x:f>IF(D126="","No","Sí")</x:f>
        <x:v>Sí</x:v>
      </x:c>
    </x:row>
    <x:row r="127">
      <x:c r="A127" t="n">
        <x:v>127</x:v>
      </x:c>
      <x:c r="B127" t="str">
        <x:v>VT0000595</x:v>
      </x:c>
      <x:c r="C127" t="str">
        <x:v>45788</x:v>
      </x:c>
      <x:c r="D127" s="27" t="n">
        <x:v>45788</x:v>
      </x:c>
      <x:c r="E127" t="n">
        <x:f>IF(D127="","",YEAR(D127))</x:f>
        <x:v>2025</x:v>
      </x:c>
      <x:c r="F127" t="n">
        <x:f>IF(D127="","",MONTH(D127))</x:f>
        <x:v>5</x:v>
      </x:c>
      <x:c r="G127" t="str">
        <x:f>IF(D127="","Fecha no disponible",TEXT(D127,"mmmm"))</x:f>
        <x:v>May</x:v>
      </x:c>
      <x:c r="H127" t="str">
        <x:f>IF(D127="","Fecha no disponible",TEXT(D127,"yyyy-mm"))</x:f>
        <x:v>2025-05</x:v>
      </x:c>
      <x:c r="I127" t="str">
        <x:f>IF(D127="","Fecha no disponible","T"&amp;ROUNDUP(MONTH(D127)/3,0))</x:f>
        <x:v>T2</x:v>
      </x:c>
      <x:c r="J127" t="str">
        <x:v>T016</x:v>
      </x:c>
      <x:c r="K127" t="str">
        <x:v>Tienda Potosí 4</x:v>
      </x:c>
      <x:c r="L127" t="str">
        <x:v>Centro</x:v>
      </x:c>
      <x:c r="M127" t="str">
        <x:v>Potosí</x:v>
      </x:c>
      <x:c r="N127" t="str">
        <x:f>IFERROR(VLOOKUP(M127,'Mapeos'!$A$4:$B$30,2,FALSE),M127)</x:f>
        <x:v>Potosí</x:v>
      </x:c>
      <x:c r="O127" t="str">
        <x:v>C00894</x:v>
      </x:c>
      <x:c r="P127" t="str">
        <x:v>Empresa</x:v>
      </x:c>
      <x:c r="Q127" t="str">
        <x:v>P0022</x:v>
      </x:c>
      <x:c r="R127" t="str">
        <x:v>Cuidado Personal</x:v>
      </x:c>
      <x:c r="S127" t="str">
        <x:v>Marca D</x:v>
      </x:c>
      <x:c r="T127" t="str">
        <x:v>Marketplace</x:v>
      </x:c>
      <x:c r="U127" t="str">
        <x:f>IFERROR(VLOOKUP(T127,'Mapeos'!$D$4:$E$25,2,FALSE),T127)</x:f>
        <x:v>Marketplace</x:v>
      </x:c>
      <x:c r="V127" t="str">
        <x:v>V027</x:v>
      </x:c>
      <x:c r="W127" t="n">
        <x:v>1</x:v>
      </x:c>
      <x:c r="X127" s="28" t="n">
        <x:v>61</x:v>
      </x:c>
      <x:c r="Y127" s="20" t="n">
        <x:v>0.15</x:v>
      </x:c>
      <x:c r="Z127" s="20" t="n">
        <x:f>IF(Y127&gt;1,Y127/100,Y127)</x:f>
        <x:v>0.15</x:v>
      </x:c>
      <x:c r="AA127" s="28" t="n">
        <x:v>39.8</x:v>
      </x:c>
      <x:c r="AB127" s="28" t="n">
        <x:v>51.85</x:v>
      </x:c>
      <x:c r="AC127" s="28" t="str">
        <x:v>BOB</x:v>
      </x:c>
      <x:c r="AD127" s="28" t="n">
        <x:f>IF(AC127="USD",AB127*'Parametros'!$B$4,AB127)</x:f>
        <x:v>51.85</x:v>
      </x:c>
      <x:c r="AE127" s="28" t="n">
        <x:f>W127*X127*(1-Z127)</x:f>
        <x:v>51.85</x:v>
      </x:c>
      <x:c r="AF127" s="28" t="n">
        <x:f>W127*AA127</x:f>
        <x:v>39.8</x:v>
      </x:c>
      <x:c r="AG127" s="28" t="n">
        <x:f>AE127-AF127</x:f>
        <x:v>12.050000000000004</x:v>
      </x:c>
      <x:c r="AH127" s="20" t="n">
        <x:f>IF(AE127&gt;0,AG127/AE127,"")</x:f>
        <x:v>0.23240115718418522</x:v>
      </x:c>
      <x:c r="AI127" s="28" t="n">
        <x:v>63866.36</x:v>
      </x:c>
      <x:c r="AJ127" s="28"/>
      <x:c r="AK127"/>
      <x:c r="AL127" t="str">
        <x:v>Completado</x:v>
      </x:c>
      <x:c r="AM127" t="str">
        <x:f>IF(W127&lt;0,"Devuelto",AL127)</x:f>
        <x:v>Completado</x:v>
      </x:c>
      <x:c r="AN127" t="str">
        <x:v>Tarjeta</x:v>
      </x:c>
      <x:c r="AO127" s="29" t="str">
        <x:v>Sin observación</x:v>
      </x:c>
      <x:c r="AP127" t="str">
        <x:f>IF(D127="","No","Sí")</x:f>
        <x:v>Sí</x:v>
      </x:c>
    </x:row>
    <x:row r="128">
      <x:c r="A128" t="n">
        <x:v>128</x:v>
      </x:c>
      <x:c r="B128" t="str">
        <x:v>VT0000600</x:v>
      </x:c>
      <x:c r="C128" t="str">
        <x:v>45823</x:v>
      </x:c>
      <x:c r="D128" s="27" t="n">
        <x:v>45823</x:v>
      </x:c>
      <x:c r="E128" t="n">
        <x:f>IF(D128="","",YEAR(D128))</x:f>
        <x:v>2025</x:v>
      </x:c>
      <x:c r="F128" t="n">
        <x:f>IF(D128="","",MONTH(D128))</x:f>
        <x:v>6</x:v>
      </x:c>
      <x:c r="G128" t="str">
        <x:f>IF(D128="","Fecha no disponible",TEXT(D128,"mmmm"))</x:f>
        <x:v>June</x:v>
      </x:c>
      <x:c r="H128" t="str">
        <x:f>IF(D128="","Fecha no disponible",TEXT(D128,"yyyy-mm"))</x:f>
        <x:v>2025-06</x:v>
      </x:c>
      <x:c r="I128" t="str">
        <x:f>IF(D128="","Fecha no disponible","T"&amp;ROUNDUP(MONTH(D128)/3,0))</x:f>
        <x:v>T2</x:v>
      </x:c>
      <x:c r="J128" t="str">
        <x:v>T012</x:v>
      </x:c>
      <x:c r="K128" t="str">
        <x:v>Tienda Cochabamba 4</x:v>
      </x:c>
      <x:c r="L128" t="str">
        <x:v>Centro</x:v>
      </x:c>
      <x:c r="M128" t="str">
        <x:v>Cochabamba</x:v>
      </x:c>
      <x:c r="N128" t="str">
        <x:f>IFERROR(VLOOKUP(M128,'Mapeos'!$A$4:$B$30,2,FALSE),M128)</x:f>
        <x:v>Cochabamba</x:v>
      </x:c>
      <x:c r="O128" t="str">
        <x:v>C00517</x:v>
      </x:c>
      <x:c r="P128" t="str">
        <x:v>Masivo</x:v>
      </x:c>
      <x:c r="Q128" t="str">
        <x:v>P0095</x:v>
      </x:c>
      <x:c r="R128" t="str">
        <x:v>Cuidado Personal</x:v>
      </x:c>
      <x:c r="S128" t="str">
        <x:v>Marca B</x:v>
      </x:c>
      <x:c r="T128" t="str">
        <x:v>Marketplace</x:v>
      </x:c>
      <x:c r="U128" t="str">
        <x:f>IFERROR(VLOOKUP(T128,'Mapeos'!$D$4:$E$25,2,FALSE),T128)</x:f>
        <x:v>Marketplace</x:v>
      </x:c>
      <x:c r="V128" t="str">
        <x:v>V026</x:v>
      </x:c>
      <x:c r="W128" t="n">
        <x:v>-4</x:v>
      </x:c>
      <x:c r="X128" s="28" t="n">
        <x:v>58.83</x:v>
      </x:c>
      <x:c r="Y128" s="20" t="n">
        <x:v>0.05</x:v>
      </x:c>
      <x:c r="Z128" s="20" t="n">
        <x:f>IF(Y128&gt;1,Y128/100,Y128)</x:f>
        <x:v>0.05</x:v>
      </x:c>
      <x:c r="AA128" s="28" t="n">
        <x:v>27.35</x:v>
      </x:c>
      <x:c r="AB128" s="28" t="n">
        <x:v>-223.55</x:v>
      </x:c>
      <x:c r="AC128" s="28" t="str">
        <x:v>BOB</x:v>
      </x:c>
      <x:c r="AD128" s="28" t="n">
        <x:f>IF(AC128="USD",AB128*'Parametros'!$B$4,AB128)</x:f>
        <x:v>-223.55</x:v>
      </x:c>
      <x:c r="AE128" s="28" t="n">
        <x:f>W128*X128*(1-Z128)</x:f>
        <x:v>-223.55399999999997</x:v>
      </x:c>
      <x:c r="AF128" s="28" t="n">
        <x:f>W128*AA128</x:f>
        <x:v>-109.4</x:v>
      </x:c>
      <x:c r="AG128" s="28" t="n">
        <x:f>AE128-AF128</x:f>
        <x:v>-114.15399999999997</x:v>
      </x:c>
      <x:c r="AH128" s="20" t="str">
        <x:f>IF(AE128&gt;0,AG128/AE128,"")</x:f>
      </x:c>
      <x:c r="AI128" s="28" t="n">
        <x:v>66741.53</x:v>
      </x:c>
      <x:c r="AJ128" s="28"/>
      <x:c r="AK128"/>
      <x:c r="AL128" t="str">
        <x:v>Devuelto</x:v>
      </x:c>
      <x:c r="AM128" t="str">
        <x:f>IF(W128&lt;0,"Devuelto",AL128)</x:f>
        <x:v>Devuelto</x:v>
      </x:c>
      <x:c r="AN128" t="str">
        <x:v>Tarjeta</x:v>
      </x:c>
      <x:c r="AO128" s="29" t="str">
        <x:v>Sin observación</x:v>
      </x:c>
      <x:c r="AP128" t="str">
        <x:f>IF(D128="","No","Sí")</x:f>
        <x:v>Sí</x:v>
      </x:c>
    </x:row>
    <x:row r="129">
      <x:c r="A129" t="n">
        <x:v>129</x:v>
      </x:c>
      <x:c r="B129" t="str">
        <x:v>VT0000604</x:v>
      </x:c>
      <x:c r="C129" t="str">
        <x:v>45365</x:v>
      </x:c>
      <x:c r="D129" s="27" t="n">
        <x:v>45365</x:v>
      </x:c>
      <x:c r="E129" t="n">
        <x:f>IF(D129="","",YEAR(D129))</x:f>
        <x:v>2024</x:v>
      </x:c>
      <x:c r="F129" t="n">
        <x:f>IF(D129="","",MONTH(D129))</x:f>
        <x:v>3</x:v>
      </x:c>
      <x:c r="G129" t="str">
        <x:f>IF(D129="","Fecha no disponible",TEXT(D129,"mmmm"))</x:f>
        <x:v>March</x:v>
      </x:c>
      <x:c r="H129" t="str">
        <x:f>IF(D129="","Fecha no disponible",TEXT(D129,"yyyy-mm"))</x:f>
        <x:v>2024-03</x:v>
      </x:c>
      <x:c r="I129" t="str">
        <x:f>IF(D129="","Fecha no disponible","T"&amp;ROUNDUP(MONTH(D129)/3,0))</x:f>
        <x:v>T1</x:v>
      </x:c>
      <x:c r="J129" t="str">
        <x:v>T010</x:v>
      </x:c>
      <x:c r="K129" t="str">
        <x:v>Tienda Cochabamba 2</x:v>
      </x:c>
      <x:c r="L129" t="str">
        <x:v>Barrio</x:v>
      </x:c>
      <x:c r="M129" t="str">
        <x:v>Cochabamba</x:v>
      </x:c>
      <x:c r="N129" t="str">
        <x:f>IFERROR(VLOOKUP(M129,'Mapeos'!$A$4:$B$30,2,FALSE),M129)</x:f>
        <x:v>Cochabamba</x:v>
      </x:c>
      <x:c r="O129" t="str">
        <x:v>C01150</x:v>
      </x:c>
      <x:c r="P129" t="str">
        <x:v>Masivo</x:v>
      </x:c>
      <x:c r="Q129" t="str">
        <x:v>P0060</x:v>
      </x:c>
      <x:c r="R129" t="str">
        <x:v>Alimentos</x:v>
      </x:c>
      <x:c r="S129" t="str">
        <x:v>Marca D</x:v>
      </x:c>
      <x:c r="T129" t="str">
        <x:v>Tienda</x:v>
      </x:c>
      <x:c r="U129" t="str">
        <x:f>IFERROR(VLOOKUP(T129,'Mapeos'!$D$4:$E$25,2,FALSE),T129)</x:f>
        <x:v>Tienda</x:v>
      </x:c>
      <x:c r="V129" t="str">
        <x:v>V031</x:v>
      </x:c>
      <x:c r="W129" t="n">
        <x:v>2</x:v>
      </x:c>
      <x:c r="X129" s="28" t="n">
        <x:v>32.42</x:v>
      </x:c>
      <x:c r="Y129" s="20" t="n">
        <x:v>0.15</x:v>
      </x:c>
      <x:c r="Z129" s="20" t="n">
        <x:f>IF(Y129&gt;1,Y129/100,Y129)</x:f>
        <x:v>0.15</x:v>
      </x:c>
      <x:c r="AA129" s="28" t="n">
        <x:v>16.25</x:v>
      </x:c>
      <x:c r="AB129" s="28" t="n">
        <x:v>55.11</x:v>
      </x:c>
      <x:c r="AC129" s="28" t="str">
        <x:v>BOB</x:v>
      </x:c>
      <x:c r="AD129" s="28" t="n">
        <x:f>IF(AC129="USD",AB129*'Parametros'!$B$4,AB129)</x:f>
        <x:v>55.11</x:v>
      </x:c>
      <x:c r="AE129" s="28" t="n">
        <x:f>W129*X129*(1-Z129)</x:f>
        <x:v>55.114000000000004</x:v>
      </x:c>
      <x:c r="AF129" s="28" t="n">
        <x:f>W129*AA129</x:f>
        <x:v>32.5</x:v>
      </x:c>
      <x:c r="AG129" s="28" t="n">
        <x:f>AE129-AF129</x:f>
        <x:v>22.614000000000004</x:v>
      </x:c>
      <x:c r="AH129" s="20" t="n">
        <x:f>IF(AE129&gt;0,AG129/AE129,"")</x:f>
        <x:v>0.4103131690677505</x:v>
      </x:c>
      <x:c r="AI129" s="28" t="n">
        <x:v>141279.41</x:v>
      </x:c>
      <x:c r="AJ129" s="28"/>
      <x:c r="AK129"/>
      <x:c r="AL129" t="str">
        <x:v>Completado</x:v>
      </x:c>
      <x:c r="AM129" t="str">
        <x:f>IF(W129&lt;0,"Devuelto",AL129)</x:f>
        <x:v>Completado</x:v>
      </x:c>
      <x:c r="AN129" t="str">
        <x:v>QR</x:v>
      </x:c>
      <x:c r="AO129" s="29" t="str">
        <x:v>Sin observación</x:v>
      </x:c>
      <x:c r="AP129" t="str">
        <x:f>IF(D129="","No","Sí")</x:f>
        <x:v>Sí</x:v>
      </x:c>
    </x:row>
    <x:row r="130">
      <x:c r="A130" t="n">
        <x:v>130</x:v>
      </x:c>
      <x:c r="B130" t="str">
        <x:v>VT0000609</x:v>
      </x:c>
      <x:c r="C130" t="str">
        <x:v>46202</x:v>
      </x:c>
      <x:c r="D130" s="27" t="n">
        <x:v>46202</x:v>
      </x:c>
      <x:c r="E130" t="n">
        <x:f>IF(D130="","",YEAR(D130))</x:f>
        <x:v>2026</x:v>
      </x:c>
      <x:c r="F130" t="n">
        <x:f>IF(D130="","",MONTH(D130))</x:f>
        <x:v>6</x:v>
      </x:c>
      <x:c r="G130" t="str">
        <x:f>IF(D130="","Fecha no disponible",TEXT(D130,"mmmm"))</x:f>
        <x:v>June</x:v>
      </x:c>
      <x:c r="H130" t="str">
        <x:f>IF(D130="","Fecha no disponible",TEXT(D130,"yyyy-mm"))</x:f>
        <x:v>2026-06</x:v>
      </x:c>
      <x:c r="I130" t="str">
        <x:f>IF(D130="","Fecha no disponible","T"&amp;ROUNDUP(MONTH(D130)/3,0))</x:f>
        <x:v>T2</x:v>
      </x:c>
      <x:c r="J130" t="str">
        <x:v>T016</x:v>
      </x:c>
      <x:c r="K130" t="str">
        <x:v>Tienda Potosí 4</x:v>
      </x:c>
      <x:c r="L130" t="str">
        <x:v>Centro</x:v>
      </x:c>
      <x:c r="M130" t="str">
        <x:v>Potosí</x:v>
      </x:c>
      <x:c r="N130" t="str">
        <x:f>IFERROR(VLOOKUP(M130,'Mapeos'!$A$4:$B$30,2,FALSE),M130)</x:f>
        <x:v>Potosí</x:v>
      </x:c>
      <x:c r="O130" t="str">
        <x:v>C00852</x:v>
      </x:c>
      <x:c r="P130" t="str">
        <x:v>Empresa</x:v>
      </x:c>
      <x:c r="Q130" t="str">
        <x:v>P0087</x:v>
      </x:c>
      <x:c r="R130" t="str">
        <x:v>Electrónica</x:v>
      </x:c>
      <x:c r="S130" t="str">
        <x:v>Marca B</x:v>
      </x:c>
      <x:c r="T130" t="str">
        <x:v>E-commerce</x:v>
      </x:c>
      <x:c r="U130" t="str">
        <x:f>IFERROR(VLOOKUP(T130,'Mapeos'!$D$4:$E$25,2,FALSE),T130)</x:f>
        <x:v>E-commerce</x:v>
      </x:c>
      <x:c r="V130" t="str">
        <x:v>V003</x:v>
      </x:c>
      <x:c r="W130" t="n">
        <x:v>1</x:v>
      </x:c>
      <x:c r="X130" s="28" t="n">
        <x:v>656.53</x:v>
      </x:c>
      <x:c r="Y130" s="20" t="n">
        <x:v>0.25</x:v>
      </x:c>
      <x:c r="Z130" s="20" t="n">
        <x:f>IF(Y130&gt;1,Y130/100,Y130)</x:f>
        <x:v>0.25</x:v>
      </x:c>
      <x:c r="AA130" s="28" t="n">
        <x:v>417.2</x:v>
      </x:c>
      <x:c r="AB130" s="28" t="n">
        <x:v>492.4</x:v>
      </x:c>
      <x:c r="AC130" s="28" t="str">
        <x:v>BOB</x:v>
      </x:c>
      <x:c r="AD130" s="28" t="n">
        <x:f>IF(AC130="USD",AB130*'Parametros'!$B$4,AB130)</x:f>
        <x:v>492.4</x:v>
      </x:c>
      <x:c r="AE130" s="28" t="n">
        <x:f>W130*X130*(1-Z130)</x:f>
        <x:v>492.3975</x:v>
      </x:c>
      <x:c r="AF130" s="28" t="n">
        <x:f>W130*AA130</x:f>
        <x:v>417.2</x:v>
      </x:c>
      <x:c r="AG130" s="28" t="n">
        <x:f>AE130-AF130</x:f>
        <x:v>75.19749999999999</x:v>
      </x:c>
      <x:c r="AH130" s="20" t="n">
        <x:f>IF(AE130&gt;0,AG130/AE130,"")</x:f>
        <x:v>0.1527170629420336</x:v>
      </x:c>
      <x:c r="AI130" s="28" t="n">
        <x:v>76558.94</x:v>
      </x:c>
      <x:c r="AJ130" s="28" t="n">
        <x:v>7</x:v>
      </x:c>
      <x:c r="AK130" t="n">
        <x:v>13</x:v>
      </x:c>
      <x:c r="AL130" t="str">
        <x:v>Completado</x:v>
      </x:c>
      <x:c r="AM130" t="str">
        <x:f>IF(W130&lt;0,"Devuelto",AL130)</x:f>
        <x:v>Completado</x:v>
      </x:c>
      <x:c r="AN130" t="str">
        <x:v>QR</x:v>
      </x:c>
      <x:c r="AO130" s="29" t="str">
        <x:v>Sin observación</x:v>
      </x:c>
      <x:c r="AP130" t="str">
        <x:f>IF(D130="","No","Sí")</x:f>
        <x:v>Sí</x:v>
      </x:c>
    </x:row>
    <x:row r="131">
      <x:c r="A131" t="n">
        <x:v>131</x:v>
      </x:c>
      <x:c r="B131" t="str">
        <x:v>VT0000614</x:v>
      </x:c>
      <x:c r="C131" t="str">
        <x:v>45513</x:v>
      </x:c>
      <x:c r="D131" s="27" t="n">
        <x:v>45513</x:v>
      </x:c>
      <x:c r="E131" t="n">
        <x:f>IF(D131="","",YEAR(D131))</x:f>
        <x:v>2024</x:v>
      </x:c>
      <x:c r="F131" t="n">
        <x:f>IF(D131="","",MONTH(D131))</x:f>
        <x:v>8</x:v>
      </x:c>
      <x:c r="G131" t="str">
        <x:f>IF(D131="","Fecha no disponible",TEXT(D131,"mmmm"))</x:f>
        <x:v>August</x:v>
      </x:c>
      <x:c r="H131" t="str">
        <x:f>IF(D131="","Fecha no disponible",TEXT(D131,"yyyy-mm"))</x:f>
        <x:v>2024-08</x:v>
      </x:c>
      <x:c r="I131" t="str">
        <x:f>IF(D131="","Fecha no disponible","T"&amp;ROUNDUP(MONTH(D131)/3,0))</x:f>
        <x:v>T3</x:v>
      </x:c>
      <x:c r="J131" t="str">
        <x:v>T007</x:v>
      </x:c>
      <x:c r="K131" t="str">
        <x:v>Tienda Santa Cruz 3</x:v>
      </x:c>
      <x:c r="L131" t="str">
        <x:v>Barrio</x:v>
      </x:c>
      <x:c r="M131" t="str">
        <x:v>Santa Cruz</x:v>
      </x:c>
      <x:c r="N131" t="str">
        <x:f>IFERROR(VLOOKUP(M131,'Mapeos'!$A$4:$B$30,2,FALSE),M131)</x:f>
        <x:v>Santa Cruz</x:v>
      </x:c>
      <x:c r="O131" t="str">
        <x:v>C00308</x:v>
      </x:c>
      <x:c r="P131" t="str">
        <x:v>Empresa</x:v>
      </x:c>
      <x:c r="Q131" t="str">
        <x:v>P0061</x:v>
      </x:c>
      <x:c r="R131" t="str">
        <x:v>Deportes</x:v>
      </x:c>
      <x:c r="S131" t="str">
        <x:v>Marca C</x:v>
      </x:c>
      <x:c r="T131" t="str">
        <x:v>E-commerce</x:v>
      </x:c>
      <x:c r="U131" t="str">
        <x:f>IFERROR(VLOOKUP(T131,'Mapeos'!$D$4:$E$25,2,FALSE),T131)</x:f>
        <x:v>E-commerce</x:v>
      </x:c>
      <x:c r="V131" t="str">
        <x:v>V028</x:v>
      </x:c>
      <x:c r="W131" t="n">
        <x:v>7</x:v>
      </x:c>
      <x:c r="X131" s="28" t="n">
        <x:v>247.36</x:v>
      </x:c>
      <x:c r="Y131" s="20" t="n">
        <x:v>0</x:v>
      </x:c>
      <x:c r="Z131" s="20" t="n">
        <x:f>IF(Y131&gt;1,Y131/100,Y131)</x:f>
        <x:v>0</x:v>
      </x:c>
      <x:c r="AA131" s="28" t="n">
        <x:v>150.39</x:v>
      </x:c>
      <x:c r="AB131" s="28" t="n">
        <x:v>1731.52</x:v>
      </x:c>
      <x:c r="AC131" s="28" t="str">
        <x:v>BOB</x:v>
      </x:c>
      <x:c r="AD131" s="28" t="n">
        <x:f>IF(AC131="USD",AB131*'Parametros'!$B$4,AB131)</x:f>
        <x:v>1731.52</x:v>
      </x:c>
      <x:c r="AE131" s="28" t="n">
        <x:f>W131*X131*(1-Z131)</x:f>
        <x:v>1731.52</x:v>
      </x:c>
      <x:c r="AF131" s="28" t="n">
        <x:f>W131*AA131</x:f>
        <x:v>1052.73</x:v>
      </x:c>
      <x:c r="AG131" s="28" t="n">
        <x:f>AE131-AF131</x:f>
        <x:v>678.79</x:v>
      </x:c>
      <x:c r="AH131" s="20" t="n">
        <x:f>IF(AE131&gt;0,AG131/AE131,"")</x:f>
        <x:v>0.3920197283311772</x:v>
      </x:c>
      <x:c r="AI131" s="28" t="n">
        <x:v>69592.87</x:v>
      </x:c>
      <x:c r="AJ131" s="28"/>
      <x:c r="AK131"/>
      <x:c r="AL131" t="str">
        <x:v>Completado</x:v>
      </x:c>
      <x:c r="AM131" t="str">
        <x:f>IF(W131&lt;0,"Devuelto",AL131)</x:f>
        <x:v>Completado</x:v>
      </x:c>
      <x:c r="AN131" t="str">
        <x:v>Tarjeta</x:v>
      </x:c>
      <x:c r="AO131" s="29" t="str">
        <x:v>Sin observación</x:v>
      </x:c>
      <x:c r="AP131" t="str">
        <x:f>IF(D131="","No","Sí")</x:f>
        <x:v>Sí</x:v>
      </x:c>
    </x:row>
    <x:row r="132">
      <x:c r="A132" t="n">
        <x:v>132</x:v>
      </x:c>
      <x:c r="B132" t="str">
        <x:v>VT0000619</x:v>
      </x:c>
      <x:c r="C132" t="str">
        <x:v>45593</x:v>
      </x:c>
      <x:c r="D132" s="27" t="n">
        <x:v>45593</x:v>
      </x:c>
      <x:c r="E132" t="n">
        <x:f>IF(D132="","",YEAR(D132))</x:f>
        <x:v>2024</x:v>
      </x:c>
      <x:c r="F132" t="n">
        <x:f>IF(D132="","",MONTH(D132))</x:f>
        <x:v>10</x:v>
      </x:c>
      <x:c r="G132" t="str">
        <x:f>IF(D132="","Fecha no disponible",TEXT(D132,"mmmm"))</x:f>
        <x:v>October</x:v>
      </x:c>
      <x:c r="H132" t="str">
        <x:f>IF(D132="","Fecha no disponible",TEXT(D132,"yyyy-mm"))</x:f>
        <x:v>2024-10</x:v>
      </x:c>
      <x:c r="I132" t="str">
        <x:f>IF(D132="","Fecha no disponible","T"&amp;ROUNDUP(MONTH(D132)/3,0))</x:f>
        <x:v>T4</x:v>
      </x:c>
      <x:c r="J132" t="str">
        <x:v>T008</x:v>
      </x:c>
      <x:c r="K132" t="str">
        <x:v>Tienda Santa Cruz 4</x:v>
      </x:c>
      <x:c r="L132" t="str">
        <x:v>Barrio</x:v>
      </x:c>
      <x:c r="M132" t="str">
        <x:v>Santa Cruz</x:v>
      </x:c>
      <x:c r="N132" t="str">
        <x:f>IFERROR(VLOOKUP(M132,'Mapeos'!$A$4:$B$30,2,FALSE),M132)</x:f>
        <x:v>Santa Cruz</x:v>
      </x:c>
      <x:c r="O132" t="str">
        <x:v>C01617</x:v>
      </x:c>
      <x:c r="P132" t="str">
        <x:v>Masivo</x:v>
      </x:c>
      <x:c r="Q132" t="str">
        <x:v>P0040</x:v>
      </x:c>
      <x:c r="R132" t="str">
        <x:v>Electrónica</x:v>
      </x:c>
      <x:c r="S132" t="str">
        <x:v>Marca D</x:v>
      </x:c>
      <x:c r="T132" t="str">
        <x:v>Marketplace</x:v>
      </x:c>
      <x:c r="U132" t="str">
        <x:f>IFERROR(VLOOKUP(T132,'Mapeos'!$D$4:$E$25,2,FALSE),T132)</x:f>
        <x:v>Marketplace</x:v>
      </x:c>
      <x:c r="V132" t="str">
        <x:v>V033</x:v>
      </x:c>
      <x:c r="W132" t="n">
        <x:v>1</x:v>
      </x:c>
      <x:c r="X132" s="28" t="n">
        <x:v>336.54</x:v>
      </x:c>
      <x:c r="Y132" s="20" t="n">
        <x:v>0.25</x:v>
      </x:c>
      <x:c r="Z132" s="20" t="n">
        <x:f>IF(Y132&gt;1,Y132/100,Y132)</x:f>
        <x:v>0.25</x:v>
      </x:c>
      <x:c r="AA132" s="28" t="n">
        <x:v>258.27</x:v>
      </x:c>
      <x:c r="AB132" s="28" t="n">
        <x:v>252.41</x:v>
      </x:c>
      <x:c r="AC132" s="28" t="str">
        <x:v>BOB</x:v>
      </x:c>
      <x:c r="AD132" s="28" t="n">
        <x:f>IF(AC132="USD",AB132*'Parametros'!$B$4,AB132)</x:f>
        <x:v>252.41</x:v>
      </x:c>
      <x:c r="AE132" s="28" t="n">
        <x:f>W132*X132*(1-Z132)</x:f>
        <x:v>252.40500000000003</x:v>
      </x:c>
      <x:c r="AF132" s="28" t="n">
        <x:f>W132*AA132</x:f>
        <x:v>258.27</x:v>
      </x:c>
      <x:c r="AG132" s="28" t="n">
        <x:f>AE132-AF132</x:f>
        <x:v>-5.864999999999952</x:v>
      </x:c>
      <x:c r="AH132" s="20" t="n">
        <x:f>IF(AE132&gt;0,AG132/AE132,"")</x:f>
        <x:v>-0.0232364652047303</x:v>
      </x:c>
      <x:c r="AI132" s="28" t="n">
        <x:v>76581.23</x:v>
      </x:c>
      <x:c r="AJ132" s="28"/>
      <x:c r="AK132"/>
      <x:c r="AL132" t="str">
        <x:v>Completado</x:v>
      </x:c>
      <x:c r="AM132" t="str">
        <x:f>IF(W132&lt;0,"Devuelto",AL132)</x:f>
        <x:v>Completado</x:v>
      </x:c>
      <x:c r="AN132" t="str">
        <x:v>Transferencia</x:v>
      </x:c>
      <x:c r="AO132" s="29" t="str">
        <x:v>Sin observación</x:v>
      </x:c>
      <x:c r="AP132" t="str">
        <x:f>IF(D132="","No","Sí")</x:f>
        <x:v>Sí</x:v>
      </x:c>
    </x:row>
    <x:row r="133">
      <x:c r="A133" t="n">
        <x:v>133</x:v>
      </x:c>
      <x:c r="B133" t="str">
        <x:v>VT0000623</x:v>
      </x:c>
      <x:c r="C133" t="str">
        <x:v>45739</x:v>
      </x:c>
      <x:c r="D133" s="27" t="n">
        <x:v>45739</x:v>
      </x:c>
      <x:c r="E133" t="n">
        <x:f>IF(D133="","",YEAR(D133))</x:f>
        <x:v>2025</x:v>
      </x:c>
      <x:c r="F133" t="n">
        <x:f>IF(D133="","",MONTH(D133))</x:f>
        <x:v>3</x:v>
      </x:c>
      <x:c r="G133" t="str">
        <x:f>IF(D133="","Fecha no disponible",TEXT(D133,"mmmm"))</x:f>
        <x:v>March</x:v>
      </x:c>
      <x:c r="H133" t="str">
        <x:f>IF(D133="","Fecha no disponible",TEXT(D133,"yyyy-mm"))</x:f>
        <x:v>2025-03</x:v>
      </x:c>
      <x:c r="I133" t="str">
        <x:f>IF(D133="","Fecha no disponible","T"&amp;ROUNDUP(MONTH(D133)/3,0))</x:f>
        <x:v>T1</x:v>
      </x:c>
      <x:c r="J133" t="str">
        <x:v>T018</x:v>
      </x:c>
      <x:c r="K133" t="str">
        <x:v>Tienda Sucre 2</x:v>
      </x:c>
      <x:c r="L133" t="str">
        <x:v>Mall</x:v>
      </x:c>
      <x:c r="M133" t="str">
        <x:v>Sucre</x:v>
      </x:c>
      <x:c r="N133" t="str">
        <x:f>IFERROR(VLOOKUP(M133,'Mapeos'!$A$4:$B$30,2,FALSE),M133)</x:f>
        <x:v>Sucre</x:v>
      </x:c>
      <x:c r="O133" t="str">
        <x:v>C00435</x:v>
      </x:c>
      <x:c r="P133" t="str">
        <x:v>Premium</x:v>
      </x:c>
      <x:c r="Q133" t="str">
        <x:v>P0114</x:v>
      </x:c>
      <x:c r="R133" t="str">
        <x:v>Deportes</x:v>
      </x:c>
      <x:c r="S133" t="str">
        <x:v>Marca B</x:v>
      </x:c>
      <x:c r="T133" t="str">
        <x:v>WhatsApp</x:v>
      </x:c>
      <x:c r="U133" t="str">
        <x:f>IFERROR(VLOOKUP(T133,'Mapeos'!$D$4:$E$25,2,FALSE),T133)</x:f>
        <x:v>WhatsApp</x:v>
      </x:c>
      <x:c r="V133" t="str">
        <x:v>V017</x:v>
      </x:c>
      <x:c r="W133" t="n">
        <x:v>1</x:v>
      </x:c>
      <x:c r="X133" s="28" t="n">
        <x:v>219.21</x:v>
      </x:c>
      <x:c r="Y133" s="20" t="n">
        <x:v>0.25</x:v>
      </x:c>
      <x:c r="Z133" s="20" t="n">
        <x:f>IF(Y133&gt;1,Y133/100,Y133)</x:f>
        <x:v>0.25</x:v>
      </x:c>
      <x:c r="AA133" s="28" t="n">
        <x:v>158.45</x:v>
      </x:c>
      <x:c r="AB133" s="28" t="n">
        <x:v>164.41</x:v>
      </x:c>
      <x:c r="AC133" s="28" t="str">
        <x:v>BOB</x:v>
      </x:c>
      <x:c r="AD133" s="28" t="n">
        <x:f>IF(AC133="USD",AB133*'Parametros'!$B$4,AB133)</x:f>
        <x:v>164.41</x:v>
      </x:c>
      <x:c r="AE133" s="28" t="n">
        <x:f>W133*X133*(1-Z133)</x:f>
        <x:v>164.4075</x:v>
      </x:c>
      <x:c r="AF133" s="28" t="n">
        <x:f>W133*AA133</x:f>
        <x:v>158.45</x:v>
      </x:c>
      <x:c r="AG133" s="28" t="n">
        <x:f>AE133-AF133</x:f>
        <x:v>5.95750000000001</x:v>
      </x:c>
      <x:c r="AH133" s="20" t="n">
        <x:f>IF(AE133&gt;0,AG133/AE133,"")</x:f>
        <x:v>0.036236181439411284</x:v>
      </x:c>
      <x:c r="AI133" s="28" t="n">
        <x:v>91852.53</x:v>
      </x:c>
      <x:c r="AJ133" s="28"/>
      <x:c r="AK133"/>
      <x:c r="AL133" t="str">
        <x:v>Completado</x:v>
      </x:c>
      <x:c r="AM133" t="str">
        <x:f>IF(W133&lt;0,"Devuelto",AL133)</x:f>
        <x:v>Completado</x:v>
      </x:c>
      <x:c r="AN133" t="str">
        <x:v>Efectivo</x:v>
      </x:c>
      <x:c r="AO133" s="29" t="str">
        <x:v>Sin observación</x:v>
      </x:c>
      <x:c r="AP133" t="str">
        <x:f>IF(D133="","No","Sí")</x:f>
        <x:v>Sí</x:v>
      </x:c>
    </x:row>
    <x:row r="134">
      <x:c r="A134" t="n">
        <x:v>134</x:v>
      </x:c>
      <x:c r="B134" t="str">
        <x:v>VT0000628</x:v>
      </x:c>
      <x:c r="C134" t="str">
        <x:v>46123</x:v>
      </x:c>
      <x:c r="D134" s="27" t="n">
        <x:v>46123</x:v>
      </x:c>
      <x:c r="E134" t="n">
        <x:f>IF(D134="","",YEAR(D134))</x:f>
        <x:v>2026</x:v>
      </x:c>
      <x:c r="F134" t="n">
        <x:f>IF(D134="","",MONTH(D134))</x:f>
        <x:v>4</x:v>
      </x:c>
      <x:c r="G134" t="str">
        <x:f>IF(D134="","Fecha no disponible",TEXT(D134,"mmmm"))</x:f>
        <x:v>April</x:v>
      </x:c>
      <x:c r="H134" t="str">
        <x:f>IF(D134="","Fecha no disponible",TEXT(D134,"yyyy-mm"))</x:f>
        <x:v>2026-04</x:v>
      </x:c>
      <x:c r="I134" t="str">
        <x:f>IF(D134="","Fecha no disponible","T"&amp;ROUNDUP(MONTH(D134)/3,0))</x:f>
        <x:v>T2</x:v>
      </x:c>
      <x:c r="J134" t="str">
        <x:v>T016</x:v>
      </x:c>
      <x:c r="K134" t="str">
        <x:v>Tienda Potosí 4</x:v>
      </x:c>
      <x:c r="L134" t="str">
        <x:v>Centro</x:v>
      </x:c>
      <x:c r="M134" t="str">
        <x:v>Potosí</x:v>
      </x:c>
      <x:c r="N134" t="str">
        <x:f>IFERROR(VLOOKUP(M134,'Mapeos'!$A$4:$B$30,2,FALSE),M134)</x:f>
        <x:v>Potosí</x:v>
      </x:c>
      <x:c r="O134" t="str">
        <x:v>C00928</x:v>
      </x:c>
      <x:c r="P134" t="str">
        <x:v>Empresa</x:v>
      </x:c>
      <x:c r="Q134" t="str">
        <x:v>P0046</x:v>
      </x:c>
      <x:c r="R134" t="str">
        <x:v>Hogar</x:v>
      </x:c>
      <x:c r="S134" t="str">
        <x:v>Marca A</x:v>
      </x:c>
      <x:c r="T134" t="str">
        <x:v>Tienda</x:v>
      </x:c>
      <x:c r="U134" t="str">
        <x:f>IFERROR(VLOOKUP(T134,'Mapeos'!$D$4:$E$25,2,FALSE),T134)</x:f>
        <x:v>Tienda</x:v>
      </x:c>
      <x:c r="V134" t="str">
        <x:v>V024</x:v>
      </x:c>
      <x:c r="W134" t="n">
        <x:v>-2</x:v>
      </x:c>
      <x:c r="X134" s="28" t="n">
        <x:v>281.71</x:v>
      </x:c>
      <x:c r="Y134" s="20" t="n">
        <x:v>0</x:v>
      </x:c>
      <x:c r="Z134" s="20" t="n">
        <x:f>IF(Y134&gt;1,Y134/100,Y134)</x:f>
        <x:v>0</x:v>
      </x:c>
      <x:c r="AA134" s="28" t="n">
        <x:v>195.2</x:v>
      </x:c>
      <x:c r="AB134" s="28" t="n">
        <x:v>-563.42</x:v>
      </x:c>
      <x:c r="AC134" s="28" t="str">
        <x:v>BOB</x:v>
      </x:c>
      <x:c r="AD134" s="28" t="n">
        <x:f>IF(AC134="USD",AB134*'Parametros'!$B$4,AB134)</x:f>
        <x:v>-563.42</x:v>
      </x:c>
      <x:c r="AE134" s="28" t="n">
        <x:f>W134*X134*(1-Z134)</x:f>
        <x:v>-563.42</x:v>
      </x:c>
      <x:c r="AF134" s="28" t="n">
        <x:f>W134*AA134</x:f>
        <x:v>-390.4</x:v>
      </x:c>
      <x:c r="AG134" s="28" t="n">
        <x:f>AE134-AF134</x:f>
        <x:v>-173.01999999999998</x:v>
      </x:c>
      <x:c r="AH134" s="20" t="str">
        <x:f>IF(AE134&gt;0,AG134/AE134,"")</x:f>
      </x:c>
      <x:c r="AI134" s="28" t="n">
        <x:v>193572.77</x:v>
      </x:c>
      <x:c r="AJ134" s="28" t="n">
        <x:v>101</x:v>
      </x:c>
      <x:c r="AK134" t="n">
        <x:v>43</x:v>
      </x:c>
      <x:c r="AL134" t="str">
        <x:v>Devuelto</x:v>
      </x:c>
      <x:c r="AM134" t="str">
        <x:f>IF(W134&lt;0,"Devuelto",AL134)</x:f>
        <x:v>Devuelto</x:v>
      </x:c>
      <x:c r="AN134" t="str">
        <x:v>Efectivo</x:v>
      </x:c>
      <x:c r="AO134" s="29" t="str">
        <x:v>Sin observación</x:v>
      </x:c>
      <x:c r="AP134" t="str">
        <x:f>IF(D134="","No","Sí")</x:f>
        <x:v>Sí</x:v>
      </x:c>
    </x:row>
    <x:row r="135">
      <x:c r="A135" t="n">
        <x:v>135</x:v>
      </x:c>
      <x:c r="B135" t="str">
        <x:v>VT0000633</x:v>
      </x:c>
      <x:c r="C135" t="str">
        <x:v>46040</x:v>
      </x:c>
      <x:c r="D135" s="27" t="n">
        <x:v>46040</x:v>
      </x:c>
      <x:c r="E135" t="n">
        <x:f>IF(D135="","",YEAR(D135))</x:f>
        <x:v>2026</x:v>
      </x:c>
      <x:c r="F135" t="n">
        <x:f>IF(D135="","",MONTH(D135))</x:f>
        <x:v>1</x:v>
      </x:c>
      <x:c r="G135" t="str">
        <x:f>IF(D135="","Fecha no disponible",TEXT(D135,"mmmm"))</x:f>
        <x:v>January</x:v>
      </x:c>
      <x:c r="H135" t="str">
        <x:f>IF(D135="","Fecha no disponible",TEXT(D135,"yyyy-mm"))</x:f>
        <x:v>2026-01</x:v>
      </x:c>
      <x:c r="I135" t="str">
        <x:f>IF(D135="","Fecha no disponible","T"&amp;ROUNDUP(MONTH(D135)/3,0))</x:f>
        <x:v>T1</x:v>
      </x:c>
      <x:c r="J135" t="str">
        <x:v>T012</x:v>
      </x:c>
      <x:c r="K135" t="str">
        <x:v>Tienda Cochabamba 4</x:v>
      </x:c>
      <x:c r="L135" t="str">
        <x:v>Centro</x:v>
      </x:c>
      <x:c r="M135" t="str">
        <x:v>Cochabamba</x:v>
      </x:c>
      <x:c r="N135" t="str">
        <x:f>IFERROR(VLOOKUP(M135,'Mapeos'!$A$4:$B$30,2,FALSE),M135)</x:f>
        <x:v>Cochabamba</x:v>
      </x:c>
      <x:c r="O135" t="str">
        <x:v>C00930</x:v>
      </x:c>
      <x:c r="P135" t="str">
        <x:v>Masivo</x:v>
      </x:c>
      <x:c r="Q135" t="str">
        <x:v>P0090</x:v>
      </x:c>
      <x:c r="R135" t="str">
        <x:v>Cuidado Personal</x:v>
      </x:c>
      <x:c r="S135" t="str">
        <x:v>Marca A</x:v>
      </x:c>
      <x:c r="T135" t="str">
        <x:v>Tienda</x:v>
      </x:c>
      <x:c r="U135" t="str">
        <x:f>IFERROR(VLOOKUP(T135,'Mapeos'!$D$4:$E$25,2,FALSE),T135)</x:f>
        <x:v>Tienda</x:v>
      </x:c>
      <x:c r="V135" t="str">
        <x:v>V031</x:v>
      </x:c>
      <x:c r="W135" t="n">
        <x:v>-2</x:v>
      </x:c>
      <x:c r="X135" s="28" t="n">
        <x:v>68.31</x:v>
      </x:c>
      <x:c r="Y135" s="20" t="n">
        <x:v>0</x:v>
      </x:c>
      <x:c r="Z135" s="20" t="n">
        <x:f>IF(Y135&gt;1,Y135/100,Y135)</x:f>
        <x:v>0</x:v>
      </x:c>
      <x:c r="AA135" s="28" t="n">
        <x:v>46.9</x:v>
      </x:c>
      <x:c r="AB135" s="28" t="n">
        <x:v>-136.62</x:v>
      </x:c>
      <x:c r="AC135" s="28" t="str">
        <x:v>BOB</x:v>
      </x:c>
      <x:c r="AD135" s="28" t="n">
        <x:f>IF(AC135="USD",AB135*'Parametros'!$B$4,AB135)</x:f>
        <x:v>-136.62</x:v>
      </x:c>
      <x:c r="AE135" s="28" t="n">
        <x:f>W135*X135*(1-Z135)</x:f>
        <x:v>-136.62</x:v>
      </x:c>
      <x:c r="AF135" s="28" t="n">
        <x:f>W135*AA135</x:f>
        <x:v>-93.8</x:v>
      </x:c>
      <x:c r="AG135" s="28" t="n">
        <x:f>AE135-AF135</x:f>
        <x:v>-42.82000000000001</x:v>
      </x:c>
      <x:c r="AH135" s="20" t="str">
        <x:f>IF(AE135&gt;0,AG135/AE135,"")</x:f>
      </x:c>
      <x:c r="AI135" s="28" t="n">
        <x:v>165740.08</x:v>
      </x:c>
      <x:c r="AJ135" s="28"/>
      <x:c r="AK135"/>
      <x:c r="AL135" t="str">
        <x:v>Devuelto</x:v>
      </x:c>
      <x:c r="AM135" t="str">
        <x:f>IF(W135&lt;0,"Devuelto",AL135)</x:f>
        <x:v>Devuelto</x:v>
      </x:c>
      <x:c r="AN135" t="str">
        <x:v>Transferencia</x:v>
      </x:c>
      <x:c r="AO135" s="29" t="str">
        <x:v>Sin observación</x:v>
      </x:c>
      <x:c r="AP135" t="str">
        <x:f>IF(D135="","No","Sí")</x:f>
        <x:v>Sí</x:v>
      </x:c>
    </x:row>
    <x:row r="136">
      <x:c r="A136" t="n">
        <x:v>136</x:v>
      </x:c>
      <x:c r="B136" t="str">
        <x:v>VT0000638</x:v>
      </x:c>
      <x:c r="C136" t="str">
        <x:v>45933</x:v>
      </x:c>
      <x:c r="D136" s="27" t="n">
        <x:v>45933</x:v>
      </x:c>
      <x:c r="E136" t="n">
        <x:f>IF(D136="","",YEAR(D136))</x:f>
        <x:v>2025</x:v>
      </x:c>
      <x:c r="F136" t="n">
        <x:f>IF(D136="","",MONTH(D136))</x:f>
        <x:v>10</x:v>
      </x:c>
      <x:c r="G136" t="str">
        <x:f>IF(D136="","Fecha no disponible",TEXT(D136,"mmmm"))</x:f>
        <x:v>October</x:v>
      </x:c>
      <x:c r="H136" t="str">
        <x:f>IF(D136="","Fecha no disponible",TEXT(D136,"yyyy-mm"))</x:f>
        <x:v>2025-10</x:v>
      </x:c>
      <x:c r="I136" t="str">
        <x:f>IF(D136="","Fecha no disponible","T"&amp;ROUNDUP(MONTH(D136)/3,0))</x:f>
        <x:v>T4</x:v>
      </x:c>
      <x:c r="J136" t="str">
        <x:v>T014</x:v>
      </x:c>
      <x:c r="K136" t="str">
        <x:v>Tienda Potosí 2</x:v>
      </x:c>
      <x:c r="L136" t="str">
        <x:v>Barrio</x:v>
      </x:c>
      <x:c r="M136" t="str">
        <x:v>Potosí</x:v>
      </x:c>
      <x:c r="N136" t="str">
        <x:f>IFERROR(VLOOKUP(M136,'Mapeos'!$A$4:$B$30,2,FALSE),M136)</x:f>
        <x:v>Potosí</x:v>
      </x:c>
      <x:c r="O136" t="str">
        <x:v>C01353</x:v>
      </x:c>
      <x:c r="P136" t="str">
        <x:v>Premium</x:v>
      </x:c>
      <x:c r="Q136" t="str">
        <x:v>P0114</x:v>
      </x:c>
      <x:c r="R136" t="str">
        <x:v>Deportes</x:v>
      </x:c>
      <x:c r="S136" t="str">
        <x:v>Marca B</x:v>
      </x:c>
      <x:c r="T136" t="str">
        <x:v>Tienda</x:v>
      </x:c>
      <x:c r="U136" t="str">
        <x:f>IFERROR(VLOOKUP(T136,'Mapeos'!$D$4:$E$25,2,FALSE),T136)</x:f>
        <x:v>Tienda</x:v>
      </x:c>
      <x:c r="V136" t="str">
        <x:v>V018</x:v>
      </x:c>
      <x:c r="W136" t="n">
        <x:v>2</x:v>
      </x:c>
      <x:c r="X136" s="28" t="n">
        <x:v>239.03</x:v>
      </x:c>
      <x:c r="Y136" s="20" t="n">
        <x:v>0.1</x:v>
      </x:c>
      <x:c r="Z136" s="20" t="n">
        <x:f>IF(Y136&gt;1,Y136/100,Y136)</x:f>
        <x:v>0.1</x:v>
      </x:c>
      <x:c r="AA136" s="28" t="n">
        <x:v>158.45</x:v>
      </x:c>
      <x:c r="AB136" s="28" t="n">
        <x:v>430.25</x:v>
      </x:c>
      <x:c r="AC136" s="28" t="str">
        <x:v>BOB</x:v>
      </x:c>
      <x:c r="AD136" s="28" t="n">
        <x:f>IF(AC136="USD",AB136*'Parametros'!$B$4,AB136)</x:f>
        <x:v>430.25</x:v>
      </x:c>
      <x:c r="AE136" s="28" t="n">
        <x:f>W136*X136*(1-Z136)</x:f>
        <x:v>430.254</x:v>
      </x:c>
      <x:c r="AF136" s="28" t="n">
        <x:f>W136*AA136</x:f>
        <x:v>316.9</x:v>
      </x:c>
      <x:c r="AG136" s="28" t="n">
        <x:f>AE136-AF136</x:f>
        <x:v>113.35400000000004</x:v>
      </x:c>
      <x:c r="AH136" s="20" t="n">
        <x:f>IF(AE136&gt;0,AG136/AE136,"")</x:f>
        <x:v>0.26345832926596857</x:v>
      </x:c>
      <x:c r="AI136" s="28" t="n">
        <x:v>166027.73</x:v>
      </x:c>
      <x:c r="AJ136" s="28"/>
      <x:c r="AK136"/>
      <x:c r="AL136" t="str">
        <x:v>Completado</x:v>
      </x:c>
      <x:c r="AM136" t="str">
        <x:f>IF(W136&lt;0,"Devuelto",AL136)</x:f>
        <x:v>Completado</x:v>
      </x:c>
      <x:c r="AN136" t="str">
        <x:v>Transferencia</x:v>
      </x:c>
      <x:c r="AO136" s="29" t="str">
        <x:v>Sin observación</x:v>
      </x:c>
      <x:c r="AP136" t="str">
        <x:f>IF(D136="","No","Sí")</x:f>
        <x:v>Sí</x:v>
      </x:c>
    </x:row>
    <x:row r="137">
      <x:c r="A137" t="n">
        <x:v>137</x:v>
      </x:c>
      <x:c r="B137" t="str">
        <x:v>VT0000642</x:v>
      </x:c>
      <x:c r="C137" t="str">
        <x:v>46024</x:v>
      </x:c>
      <x:c r="D137" s="27" t="n">
        <x:v>46024</x:v>
      </x:c>
      <x:c r="E137" t="n">
        <x:f>IF(D137="","",YEAR(D137))</x:f>
        <x:v>2026</x:v>
      </x:c>
      <x:c r="F137" t="n">
        <x:f>IF(D137="","",MONTH(D137))</x:f>
        <x:v>1</x:v>
      </x:c>
      <x:c r="G137" t="str">
        <x:f>IF(D137="","Fecha no disponible",TEXT(D137,"mmmm"))</x:f>
        <x:v>January</x:v>
      </x:c>
      <x:c r="H137" t="str">
        <x:f>IF(D137="","Fecha no disponible",TEXT(D137,"yyyy-mm"))</x:f>
        <x:v>2026-01</x:v>
      </x:c>
      <x:c r="I137" t="str">
        <x:f>IF(D137="","Fecha no disponible","T"&amp;ROUNDUP(MONTH(D137)/3,0))</x:f>
        <x:v>T1</x:v>
      </x:c>
      <x:c r="J137" t="str">
        <x:v>T016</x:v>
      </x:c>
      <x:c r="K137" t="str">
        <x:v>Tienda Potosí 4</x:v>
      </x:c>
      <x:c r="L137" t="str">
        <x:v>Centro</x:v>
      </x:c>
      <x:c r="M137" t="str">
        <x:v>Potosí</x:v>
      </x:c>
      <x:c r="N137" t="str">
        <x:f>IFERROR(VLOOKUP(M137,'Mapeos'!$A$4:$B$30,2,FALSE),M137)</x:f>
        <x:v>Potosí</x:v>
      </x:c>
      <x:c r="O137" t="str">
        <x:v>C00172</x:v>
      </x:c>
      <x:c r="P137" t="str">
        <x:v>Premium</x:v>
      </x:c>
      <x:c r="Q137" t="str">
        <x:v>P0070</x:v>
      </x:c>
      <x:c r="R137" t="str">
        <x:v>Electrónica</x:v>
      </x:c>
      <x:c r="S137" t="str">
        <x:v>Marca C</x:v>
      </x:c>
      <x:c r="T137" t="str">
        <x:v>E-commerce</x:v>
      </x:c>
      <x:c r="U137" t="str">
        <x:f>IFERROR(VLOOKUP(T137,'Mapeos'!$D$4:$E$25,2,FALSE),T137)</x:f>
        <x:v>E-commerce</x:v>
      </x:c>
      <x:c r="V137" t="str">
        <x:v>V002</x:v>
      </x:c>
      <x:c r="W137" t="n">
        <x:v>1</x:v>
      </x:c>
      <x:c r="X137" s="28" t="n">
        <x:v>656.23</x:v>
      </x:c>
      <x:c r="Y137" s="20" t="n">
        <x:v>0.2</x:v>
      </x:c>
      <x:c r="Z137" s="20" t="n">
        <x:f>IF(Y137&gt;1,Y137/100,Y137)</x:f>
        <x:v>0.2</x:v>
      </x:c>
      <x:c r="AA137" s="28" t="n">
        <x:v>337.99</x:v>
      </x:c>
      <x:c r="AB137" s="28" t="n">
        <x:v>524.98</x:v>
      </x:c>
      <x:c r="AC137" s="28" t="str">
        <x:v>BOB</x:v>
      </x:c>
      <x:c r="AD137" s="28" t="n">
        <x:f>IF(AC137="USD",AB137*'Parametros'!$B$4,AB137)</x:f>
        <x:v>524.98</x:v>
      </x:c>
      <x:c r="AE137" s="28" t="n">
        <x:f>W137*X137*(1-Z137)</x:f>
        <x:v>524.984</x:v>
      </x:c>
      <x:c r="AF137" s="28" t="n">
        <x:f>W137*AA137</x:f>
        <x:v>337.99</x:v>
      </x:c>
      <x:c r="AG137" s="28" t="n">
        <x:f>AE137-AF137</x:f>
        <x:v>186.99400000000003</x:v>
      </x:c>
      <x:c r="AH137" s="20" t="n">
        <x:f>IF(AE137&gt;0,AG137/AE137,"")</x:f>
        <x:v>0.35618990293037506</x:v>
      </x:c>
      <x:c r="AI137" s="28" t="n">
        <x:v>92648.29</x:v>
      </x:c>
      <x:c r="AJ137" s="28"/>
      <x:c r="AK137"/>
      <x:c r="AL137" t="str">
        <x:v>Completado</x:v>
      </x:c>
      <x:c r="AM137" t="str">
        <x:f>IF(W137&lt;0,"Devuelto",AL137)</x:f>
        <x:v>Completado</x:v>
      </x:c>
      <x:c r="AN137" t="str">
        <x:v>Efectivo</x:v>
      </x:c>
      <x:c r="AO137" s="29" t="str">
        <x:v>Sin observación</x:v>
      </x:c>
      <x:c r="AP137" t="str">
        <x:f>IF(D137="","No","Sí")</x:f>
        <x:v>Sí</x:v>
      </x:c>
    </x:row>
    <x:row r="138">
      <x:c r="A138" t="n">
        <x:v>138</x:v>
      </x:c>
      <x:c r="B138" t="str">
        <x:v>VT0000647</x:v>
      </x:c>
      <x:c r="C138" t="str">
        <x:v>45532</x:v>
      </x:c>
      <x:c r="D138" s="27" t="n">
        <x:v>45532</x:v>
      </x:c>
      <x:c r="E138" t="n">
        <x:f>IF(D138="","",YEAR(D138))</x:f>
        <x:v>2024</x:v>
      </x:c>
      <x:c r="F138" t="n">
        <x:f>IF(D138="","",MONTH(D138))</x:f>
        <x:v>8</x:v>
      </x:c>
      <x:c r="G138" t="str">
        <x:f>IF(D138="","Fecha no disponible",TEXT(D138,"mmmm"))</x:f>
        <x:v>August</x:v>
      </x:c>
      <x:c r="H138" t="str">
        <x:f>IF(D138="","Fecha no disponible",TEXT(D138,"yyyy-mm"))</x:f>
        <x:v>2024-08</x:v>
      </x:c>
      <x:c r="I138" t="str">
        <x:f>IF(D138="","Fecha no disponible","T"&amp;ROUNDUP(MONTH(D138)/3,0))</x:f>
        <x:v>T3</x:v>
      </x:c>
      <x:c r="J138" t="str">
        <x:v>T020</x:v>
      </x:c>
      <x:c r="K138" t="str">
        <x:v>Tienda Sucre 4</x:v>
      </x:c>
      <x:c r="L138" t="str">
        <x:v>Mall</x:v>
      </x:c>
      <x:c r="M138" t="str">
        <x:v>Sucre</x:v>
      </x:c>
      <x:c r="N138" t="str">
        <x:f>IFERROR(VLOOKUP(M138,'Mapeos'!$A$4:$B$30,2,FALSE),M138)</x:f>
        <x:v>Sucre</x:v>
      </x:c>
      <x:c r="O138" t="str">
        <x:v>C00001</x:v>
      </x:c>
      <x:c r="P138" t="str">
        <x:v>Premium</x:v>
      </x:c>
      <x:c r="Q138" t="str">
        <x:v>P0137</x:v>
      </x:c>
      <x:c r="R138" t="str">
        <x:v>Cuidado Personal</x:v>
      </x:c>
      <x:c r="S138" t="str">
        <x:v>Marca B</x:v>
      </x:c>
      <x:c r="T138" t="str">
        <x:v>E-commerce</x:v>
      </x:c>
      <x:c r="U138" t="str">
        <x:f>IFERROR(VLOOKUP(T138,'Mapeos'!$D$4:$E$25,2,FALSE),T138)</x:f>
        <x:v>E-commerce</x:v>
      </x:c>
      <x:c r="V138" t="str">
        <x:v>V034</x:v>
      </x:c>
      <x:c r="W138" t="n">
        <x:v>1</x:v>
      </x:c>
      <x:c r="X138" s="28" t="n">
        <x:v>86.42</x:v>
      </x:c>
      <x:c r="Y138" s="20" t="n">
        <x:v>0.2</x:v>
      </x:c>
      <x:c r="Z138" s="20" t="n">
        <x:f>IF(Y138&gt;1,Y138/100,Y138)</x:f>
        <x:v>0.2</x:v>
      </x:c>
      <x:c r="AA138" s="28" t="n">
        <x:v>53.51</x:v>
      </x:c>
      <x:c r="AB138" s="28" t="n">
        <x:v>69.14</x:v>
      </x:c>
      <x:c r="AC138" s="28" t="str">
        <x:v>BOB</x:v>
      </x:c>
      <x:c r="AD138" s="28" t="n">
        <x:f>IF(AC138="USD",AB138*'Parametros'!$B$4,AB138)</x:f>
        <x:v>69.14</x:v>
      </x:c>
      <x:c r="AE138" s="28" t="n">
        <x:f>W138*X138*(1-Z138)</x:f>
        <x:v>69.13600000000001</x:v>
      </x:c>
      <x:c r="AF138" s="28" t="n">
        <x:f>W138*AA138</x:f>
        <x:v>53.51</x:v>
      </x:c>
      <x:c r="AG138" s="28" t="n">
        <x:f>AE138-AF138</x:f>
        <x:v>15.626000000000012</x:v>
      </x:c>
      <x:c r="AH138" s="20" t="n">
        <x:f>IF(AE138&gt;0,AG138/AE138,"")</x:f>
        <x:v>0.2260182828049064</x:v>
      </x:c>
      <x:c r="AI138" s="28" t="n">
        <x:v>87406.35</x:v>
      </x:c>
      <x:c r="AJ138" s="28"/>
      <x:c r="AK138"/>
      <x:c r="AL138" t="str">
        <x:v>Completado</x:v>
      </x:c>
      <x:c r="AM138" t="str">
        <x:f>IF(W138&lt;0,"Devuelto",AL138)</x:f>
        <x:v>Completado</x:v>
      </x:c>
      <x:c r="AN138" t="str">
        <x:v>Efectivo</x:v>
      </x:c>
      <x:c r="AO138" s="29" t="str">
        <x:v>Sin observación</x:v>
      </x:c>
      <x:c r="AP138" t="str">
        <x:f>IF(D138="","No","Sí")</x:f>
        <x:v>Sí</x:v>
      </x:c>
    </x:row>
    <x:row r="139">
      <x:c r="A139" t="n">
        <x:v>139</x:v>
      </x:c>
      <x:c r="B139" t="str">
        <x:v>VT0000652</x:v>
      </x:c>
      <x:c r="C139" t="str">
        <x:v>45878</x:v>
      </x:c>
      <x:c r="D139" s="27" t="n">
        <x:v>45878</x:v>
      </x:c>
      <x:c r="E139" t="n">
        <x:f>IF(D139="","",YEAR(D139))</x:f>
        <x:v>2025</x:v>
      </x:c>
      <x:c r="F139" t="n">
        <x:f>IF(D139="","",MONTH(D139))</x:f>
        <x:v>8</x:v>
      </x:c>
      <x:c r="G139" t="str">
        <x:f>IF(D139="","Fecha no disponible",TEXT(D139,"mmmm"))</x:f>
        <x:v>August</x:v>
      </x:c>
      <x:c r="H139" t="str">
        <x:f>IF(D139="","Fecha no disponible",TEXT(D139,"yyyy-mm"))</x:f>
        <x:v>2025-08</x:v>
      </x:c>
      <x:c r="I139" t="str">
        <x:f>IF(D139="","Fecha no disponible","T"&amp;ROUNDUP(MONTH(D139)/3,0))</x:f>
        <x:v>T3</x:v>
      </x:c>
      <x:c r="J139" t="str">
        <x:v>T009</x:v>
      </x:c>
      <x:c r="K139" t="str">
        <x:v>Tienda Cochabamba 1</x:v>
      </x:c>
      <x:c r="L139" t="str">
        <x:v>Mall</x:v>
      </x:c>
      <x:c r="M139" t="str">
        <x:v>Cochabamba</x:v>
      </x:c>
      <x:c r="N139" t="str">
        <x:f>IFERROR(VLOOKUP(M139,'Mapeos'!$A$4:$B$30,2,FALSE),M139)</x:f>
        <x:v>Cochabamba</x:v>
      </x:c>
      <x:c r="O139" t="str">
        <x:v>C01650</x:v>
      </x:c>
      <x:c r="P139" t="str">
        <x:v>Premium</x:v>
      </x:c>
      <x:c r="Q139" t="str">
        <x:v>P0107</x:v>
      </x:c>
      <x:c r="R139" t="str">
        <x:v>Hogar</x:v>
      </x:c>
      <x:c r="S139" t="str">
        <x:v>Marca D</x:v>
      </x:c>
      <x:c r="T139" t="str">
        <x:v>Tienda</x:v>
      </x:c>
      <x:c r="U139" t="str">
        <x:f>IFERROR(VLOOKUP(T139,'Mapeos'!$D$4:$E$25,2,FALSE),T139)</x:f>
        <x:v>Tienda</x:v>
      </x:c>
      <x:c r="V139" t="str">
        <x:v>V036</x:v>
      </x:c>
      <x:c r="W139" t="n">
        <x:v>2</x:v>
      </x:c>
      <x:c r="X139" s="28" t="n">
        <x:v>239.44</x:v>
      </x:c>
      <x:c r="Y139" s="20" t="n">
        <x:v>0.2</x:v>
      </x:c>
      <x:c r="Z139" s="20" t="n">
        <x:f>IF(Y139&gt;1,Y139/100,Y139)</x:f>
        <x:v>0.2</x:v>
      </x:c>
      <x:c r="AA139" s="28" t="n">
        <x:v>137.99</x:v>
      </x:c>
      <x:c r="AB139" s="28" t="n">
        <x:v>383.1</x:v>
      </x:c>
      <x:c r="AC139" s="28" t="str">
        <x:v>BOB</x:v>
      </x:c>
      <x:c r="AD139" s="28" t="n">
        <x:f>IF(AC139="USD",AB139*'Parametros'!$B$4,AB139)</x:f>
        <x:v>383.1</x:v>
      </x:c>
      <x:c r="AE139" s="28" t="n">
        <x:f>W139*X139*(1-Z139)</x:f>
        <x:v>383.10400000000004</x:v>
      </x:c>
      <x:c r="AF139" s="28" t="n">
        <x:f>W139*AA139</x:f>
        <x:v>275.98</x:v>
      </x:c>
      <x:c r="AG139" s="28" t="n">
        <x:f>AE139-AF139</x:f>
        <x:v>107.12400000000002</x:v>
      </x:c>
      <x:c r="AH139" s="20" t="n">
        <x:f>IF(AE139&gt;0,AG139/AE139,"")</x:f>
        <x:v>0.27962119946541936</x:v>
      </x:c>
      <x:c r="AI139" s="28" t="n">
        <x:v>140625.01</x:v>
      </x:c>
      <x:c r="AJ139" s="28"/>
      <x:c r="AK139"/>
      <x:c r="AL139" t="str">
        <x:v>Completado</x:v>
      </x:c>
      <x:c r="AM139" t="str">
        <x:f>IF(W139&lt;0,"Devuelto",AL139)</x:f>
        <x:v>Completado</x:v>
      </x:c>
      <x:c r="AN139" t="str">
        <x:v>Transferencia</x:v>
      </x:c>
      <x:c r="AO139" s="29" t="str">
        <x:v>Sin observación</x:v>
      </x:c>
      <x:c r="AP139" t="str">
        <x:f>IF(D139="","No","Sí")</x:f>
        <x:v>Sí</x:v>
      </x:c>
    </x:row>
    <x:row r="140">
      <x:c r="A140" t="n">
        <x:v>140</x:v>
      </x:c>
      <x:c r="B140" t="str">
        <x:v>VT0000657</x:v>
      </x:c>
      <x:c r="C140" t="str">
        <x:v>45330</x:v>
      </x:c>
      <x:c r="D140" s="27" t="n">
        <x:v>45330</x:v>
      </x:c>
      <x:c r="E140" t="n">
        <x:f>IF(D140="","",YEAR(D140))</x:f>
        <x:v>2024</x:v>
      </x:c>
      <x:c r="F140" t="n">
        <x:f>IF(D140="","",MONTH(D140))</x:f>
        <x:v>2</x:v>
      </x:c>
      <x:c r="G140" t="str">
        <x:f>IF(D140="","Fecha no disponible",TEXT(D140,"mmmm"))</x:f>
        <x:v>February</x:v>
      </x:c>
      <x:c r="H140" t="str">
        <x:f>IF(D140="","Fecha no disponible",TEXT(D140,"yyyy-mm"))</x:f>
        <x:v>2024-02</x:v>
      </x:c>
      <x:c r="I140" t="str">
        <x:f>IF(D140="","Fecha no disponible","T"&amp;ROUNDUP(MONTH(D140)/3,0))</x:f>
        <x:v>T1</x:v>
      </x:c>
      <x:c r="J140" t="str">
        <x:v>T009</x:v>
      </x:c>
      <x:c r="K140" t="str">
        <x:v>Tienda Cochabamba 1</x:v>
      </x:c>
      <x:c r="L140" t="str">
        <x:v>Mall</x:v>
      </x:c>
      <x:c r="M140" t="str">
        <x:v>Cochabamba</x:v>
      </x:c>
      <x:c r="N140" t="str">
        <x:f>IFERROR(VLOOKUP(M140,'Mapeos'!$A$4:$B$30,2,FALSE),M140)</x:f>
        <x:v>Cochabamba</x:v>
      </x:c>
      <x:c r="O140" t="str">
        <x:v>C01087</x:v>
      </x:c>
      <x:c r="P140" t="str">
        <x:v>Premium</x:v>
      </x:c>
      <x:c r="Q140" t="str">
        <x:v>P0123</x:v>
      </x:c>
      <x:c r="R140" t="str">
        <x:v>Deportes</x:v>
      </x:c>
      <x:c r="S140" t="str">
        <x:v>Marca B</x:v>
      </x:c>
      <x:c r="T140" t="str">
        <x:v>Tienda</x:v>
      </x:c>
      <x:c r="U140" t="str">
        <x:f>IFERROR(VLOOKUP(T140,'Mapeos'!$D$4:$E$25,2,FALSE),T140)</x:f>
        <x:v>Tienda</x:v>
      </x:c>
      <x:c r="V140" t="str">
        <x:v>V012</x:v>
      </x:c>
      <x:c r="W140" t="n">
        <x:v>1</x:v>
      </x:c>
      <x:c r="X140" s="28" t="n">
        <x:v>61.39</x:v>
      </x:c>
      <x:c r="Y140" s="20" t="n">
        <x:v>0.2</x:v>
      </x:c>
      <x:c r="Z140" s="20" t="n">
        <x:f>IF(Y140&gt;1,Y140/100,Y140)</x:f>
        <x:v>0.2</x:v>
      </x:c>
      <x:c r="AA140" s="28" t="n">
        <x:v>34.24</x:v>
      </x:c>
      <x:c r="AB140" s="28" t="n">
        <x:v>49.11</x:v>
      </x:c>
      <x:c r="AC140" s="28" t="str">
        <x:v>BOB</x:v>
      </x:c>
      <x:c r="AD140" s="28" t="n">
        <x:f>IF(AC140="USD",AB140*'Parametros'!$B$4,AB140)</x:f>
        <x:v>49.11</x:v>
      </x:c>
      <x:c r="AE140" s="28" t="n">
        <x:f>W140*X140*(1-Z140)</x:f>
        <x:v>49.112</x:v>
      </x:c>
      <x:c r="AF140" s="28" t="n">
        <x:f>W140*AA140</x:f>
        <x:v>34.24</x:v>
      </x:c>
      <x:c r="AG140" s="28" t="n">
        <x:f>AE140-AF140</x:f>
        <x:v>14.872</x:v>
      </x:c>
      <x:c r="AH140" s="20" t="n">
        <x:f>IF(AE140&gt;0,AG140/AE140,"")</x:f>
        <x:v>0.3028180485421078</x:v>
      </x:c>
      <x:c r="AI140" s="28" t="n">
        <x:v>150225.5</x:v>
      </x:c>
      <x:c r="AJ140" s="28"/>
      <x:c r="AK140"/>
      <x:c r="AL140" t="str">
        <x:v>Completado</x:v>
      </x:c>
      <x:c r="AM140" t="str">
        <x:f>IF(W140&lt;0,"Devuelto",AL140)</x:f>
        <x:v>Completado</x:v>
      </x:c>
      <x:c r="AN140" t="str">
        <x:v>QR</x:v>
      </x:c>
      <x:c r="AO140" s="29" t="str">
        <x:v>Sin observación</x:v>
      </x:c>
      <x:c r="AP140" t="str">
        <x:f>IF(D140="","No","Sí")</x:f>
        <x:v>Sí</x:v>
      </x:c>
    </x:row>
    <x:row r="141">
      <x:c r="A141" t="n">
        <x:v>141</x:v>
      </x:c>
      <x:c r="B141" t="str">
        <x:v>VT0000661</x:v>
      </x:c>
      <x:c r="C141" t="str">
        <x:v>45730</x:v>
      </x:c>
      <x:c r="D141" s="27" t="n">
        <x:v>45730</x:v>
      </x:c>
      <x:c r="E141" t="n">
        <x:f>IF(D141="","",YEAR(D141))</x:f>
        <x:v>2025</x:v>
      </x:c>
      <x:c r="F141" t="n">
        <x:f>IF(D141="","",MONTH(D141))</x:f>
        <x:v>3</x:v>
      </x:c>
      <x:c r="G141" t="str">
        <x:f>IF(D141="","Fecha no disponible",TEXT(D141,"mmmm"))</x:f>
        <x:v>March</x:v>
      </x:c>
      <x:c r="H141" t="str">
        <x:f>IF(D141="","Fecha no disponible",TEXT(D141,"yyyy-mm"))</x:f>
        <x:v>2025-03</x:v>
      </x:c>
      <x:c r="I141" t="str">
        <x:f>IF(D141="","Fecha no disponible","T"&amp;ROUNDUP(MONTH(D141)/3,0))</x:f>
        <x:v>T1</x:v>
      </x:c>
      <x:c r="J141" t="str">
        <x:v>T013</x:v>
      </x:c>
      <x:c r="K141" t="str">
        <x:v>Tienda Potosí 1</x:v>
      </x:c>
      <x:c r="L141" t="str">
        <x:v>Centro</x:v>
      </x:c>
      <x:c r="M141" t="str">
        <x:v>Potosí</x:v>
      </x:c>
      <x:c r="N141" t="str">
        <x:f>IFERROR(VLOOKUP(M141,'Mapeos'!$A$4:$B$30,2,FALSE),M141)</x:f>
        <x:v>Potosí</x:v>
      </x:c>
      <x:c r="O141" t="str">
        <x:v>C00881</x:v>
      </x:c>
      <x:c r="P141" t="str">
        <x:v>Masivo</x:v>
      </x:c>
      <x:c r="Q141" t="str">
        <x:v>P0116</x:v>
      </x:c>
      <x:c r="R141" t="str">
        <x:v>Hogar</x:v>
      </x:c>
      <x:c r="S141" t="str">
        <x:v>Marca B</x:v>
      </x:c>
      <x:c r="T141" t="str">
        <x:v>Tienda</x:v>
      </x:c>
      <x:c r="U141" t="str">
        <x:f>IFERROR(VLOOKUP(T141,'Mapeos'!$D$4:$E$25,2,FALSE),T141)</x:f>
        <x:v>Tienda</x:v>
      </x:c>
      <x:c r="V141" t="str">
        <x:v>V024</x:v>
      </x:c>
      <x:c r="W141" t="n">
        <x:v>1</x:v>
      </x:c>
      <x:c r="X141" s="28" t="n">
        <x:v>284.62</x:v>
      </x:c>
      <x:c r="Y141" s="20" t="n">
        <x:v>0.1</x:v>
      </x:c>
      <x:c r="Z141" s="20" t="n">
        <x:f>IF(Y141&gt;1,Y141/100,Y141)</x:f>
        <x:v>0.1</x:v>
      </x:c>
      <x:c r="AA141" s="28" t="n">
        <x:v>161.09</x:v>
      </x:c>
      <x:c r="AB141" s="28" t="n">
        <x:v>256.16</x:v>
      </x:c>
      <x:c r="AC141" s="28" t="str">
        <x:v>BOB</x:v>
      </x:c>
      <x:c r="AD141" s="28" t="n">
        <x:f>IF(AC141="USD",AB141*'Parametros'!$B$4,AB141)</x:f>
        <x:v>256.16</x:v>
      </x:c>
      <x:c r="AE141" s="28" t="n">
        <x:f>W141*X141*(1-Z141)</x:f>
        <x:v>256.158</x:v>
      </x:c>
      <x:c r="AF141" s="28" t="n">
        <x:f>W141*AA141</x:f>
        <x:v>161.09</x:v>
      </x:c>
      <x:c r="AG141" s="28" t="n">
        <x:f>AE141-AF141</x:f>
        <x:v>95.06800000000001</x:v>
      </x:c>
      <x:c r="AH141" s="20" t="n">
        <x:f>IF(AE141&gt;0,AG141/AE141,"")</x:f>
        <x:v>0.37113031800685514</x:v>
      </x:c>
      <x:c r="AI141" s="28" t="n">
        <x:v>140659.29</x:v>
      </x:c>
      <x:c r="AJ141" s="28"/>
      <x:c r="AK141"/>
      <x:c r="AL141" t="str">
        <x:v>Completado</x:v>
      </x:c>
      <x:c r="AM141" t="str">
        <x:f>IF(W141&lt;0,"Devuelto",AL141)</x:f>
        <x:v>Completado</x:v>
      </x:c>
      <x:c r="AN141" t="str">
        <x:v>Efectivo</x:v>
      </x:c>
      <x:c r="AO141" s="29" t="str">
        <x:v>Sin observación</x:v>
      </x:c>
      <x:c r="AP141" t="str">
        <x:f>IF(D141="","No","Sí")</x:f>
        <x:v>Sí</x:v>
      </x:c>
    </x:row>
    <x:row r="142">
      <x:c r="A142" t="n">
        <x:v>142</x:v>
      </x:c>
      <x:c r="B142" t="str">
        <x:v>VT0000666</x:v>
      </x:c>
      <x:c r="C142" t="str">
        <x:v>45401</x:v>
      </x:c>
      <x:c r="D142" s="27" t="n">
        <x:v>45401</x:v>
      </x:c>
      <x:c r="E142" t="n">
        <x:f>IF(D142="","",YEAR(D142))</x:f>
        <x:v>2024</x:v>
      </x:c>
      <x:c r="F142" t="n">
        <x:f>IF(D142="","",MONTH(D142))</x:f>
        <x:v>4</x:v>
      </x:c>
      <x:c r="G142" t="str">
        <x:f>IF(D142="","Fecha no disponible",TEXT(D142,"mmmm"))</x:f>
        <x:v>April</x:v>
      </x:c>
      <x:c r="H142" t="str">
        <x:f>IF(D142="","Fecha no disponible",TEXT(D142,"yyyy-mm"))</x:f>
        <x:v>2024-04</x:v>
      </x:c>
      <x:c r="I142" t="str">
        <x:f>IF(D142="","Fecha no disponible","T"&amp;ROUNDUP(MONTH(D142)/3,0))</x:f>
        <x:v>T2</x:v>
      </x:c>
      <x:c r="J142" t="str">
        <x:v>T005</x:v>
      </x:c>
      <x:c r="K142" t="str">
        <x:v>Tienda Santa Cruz 1</x:v>
      </x:c>
      <x:c r="L142" t="str">
        <x:v>Centro</x:v>
      </x:c>
      <x:c r="M142" t="str">
        <x:v>Santa Cruz</x:v>
      </x:c>
      <x:c r="N142" t="str">
        <x:f>IFERROR(VLOOKUP(M142,'Mapeos'!$A$4:$B$30,2,FALSE),M142)</x:f>
        <x:v>Santa Cruz</x:v>
      </x:c>
      <x:c r="O142" t="str">
        <x:v>C01170</x:v>
      </x:c>
      <x:c r="P142" t="str">
        <x:v>Frecuente</x:v>
      </x:c>
      <x:c r="Q142" t="str">
        <x:v>P0029</x:v>
      </x:c>
      <x:c r="R142" t="str">
        <x:v>Alimentos</x:v>
      </x:c>
      <x:c r="S142" t="str">
        <x:v>Marca A</x:v>
      </x:c>
      <x:c r="T142" t="str">
        <x:v>WhatsApp</x:v>
      </x:c>
      <x:c r="U142" t="str">
        <x:f>IFERROR(VLOOKUP(T142,'Mapeos'!$D$4:$E$25,2,FALSE),T142)</x:f>
        <x:v>WhatsApp</x:v>
      </x:c>
      <x:c r="V142" t="str">
        <x:v>V014</x:v>
      </x:c>
      <x:c r="W142" t="n">
        <x:v>1</x:v>
      </x:c>
      <x:c r="X142" s="28" t="n">
        <x:v>28.6</x:v>
      </x:c>
      <x:c r="Y142" s="20" t="n">
        <x:v>0.1</x:v>
      </x:c>
      <x:c r="Z142" s="20" t="n">
        <x:f>IF(Y142&gt;1,Y142/100,Y142)</x:f>
        <x:v>0.1</x:v>
      </x:c>
      <x:c r="AA142" s="28" t="n">
        <x:v>20.9</x:v>
      </x:c>
      <x:c r="AB142" s="28" t="n">
        <x:v>25.74</x:v>
      </x:c>
      <x:c r="AC142" s="28" t="str">
        <x:v>BOB</x:v>
      </x:c>
      <x:c r="AD142" s="28" t="n">
        <x:f>IF(AC142="USD",AB142*'Parametros'!$B$4,AB142)</x:f>
        <x:v>25.74</x:v>
      </x:c>
      <x:c r="AE142" s="28" t="n">
        <x:f>W142*X142*(1-Z142)</x:f>
        <x:v>25.740000000000002</x:v>
      </x:c>
      <x:c r="AF142" s="28" t="n">
        <x:f>W142*AA142</x:f>
        <x:v>20.9</x:v>
      </x:c>
      <x:c r="AG142" s="28" t="n">
        <x:f>AE142-AF142</x:f>
        <x:v>4.840000000000003</x:v>
      </x:c>
      <x:c r="AH142" s="20" t="n">
        <x:f>IF(AE142&gt;0,AG142/AE142,"")</x:f>
        <x:v>0.18803418803418814</x:v>
      </x:c>
      <x:c r="AI142" s="28" t="n">
        <x:v>63431.9</x:v>
      </x:c>
      <x:c r="AJ142" s="28"/>
      <x:c r="AK142"/>
      <x:c r="AL142" t="str">
        <x:v>Completado</x:v>
      </x:c>
      <x:c r="AM142" t="str">
        <x:f>IF(W142&lt;0,"Devuelto",AL142)</x:f>
        <x:v>Completado</x:v>
      </x:c>
      <x:c r="AN142" t="str">
        <x:v>QR</x:v>
      </x:c>
      <x:c r="AO142" s="29" t="str">
        <x:v>Sin observación</x:v>
      </x:c>
      <x:c r="AP142" t="str">
        <x:f>IF(D142="","No","Sí")</x:f>
        <x:v>Sí</x:v>
      </x:c>
    </x:row>
    <x:row r="143">
      <x:c r="A143" t="n">
        <x:v>143</x:v>
      </x:c>
      <x:c r="B143" t="str">
        <x:v>VT0000671</x:v>
      </x:c>
      <x:c r="C143" t="str">
        <x:v>45959</x:v>
      </x:c>
      <x:c r="D143" s="27" t="n">
        <x:v>45959</x:v>
      </x:c>
      <x:c r="E143" t="n">
        <x:f>IF(D143="","",YEAR(D143))</x:f>
        <x:v>2025</x:v>
      </x:c>
      <x:c r="F143" t="n">
        <x:f>IF(D143="","",MONTH(D143))</x:f>
        <x:v>10</x:v>
      </x:c>
      <x:c r="G143" t="str">
        <x:f>IF(D143="","Fecha no disponible",TEXT(D143,"mmmm"))</x:f>
        <x:v>October</x:v>
      </x:c>
      <x:c r="H143" t="str">
        <x:f>IF(D143="","Fecha no disponible",TEXT(D143,"yyyy-mm"))</x:f>
        <x:v>2025-10</x:v>
      </x:c>
      <x:c r="I143" t="str">
        <x:f>IF(D143="","Fecha no disponible","T"&amp;ROUNDUP(MONTH(D143)/3,0))</x:f>
        <x:v>T4</x:v>
      </x:c>
      <x:c r="J143" t="str">
        <x:v>T001</x:v>
      </x:c>
      <x:c r="K143" t="str">
        <x:v>Tienda La Paz 1</x:v>
      </x:c>
      <x:c r="L143" t="str">
        <x:v>Barrio</x:v>
      </x:c>
      <x:c r="M143" t="str">
        <x:v>La Paz</x:v>
      </x:c>
      <x:c r="N143" t="str">
        <x:f>IFERROR(VLOOKUP(M143,'Mapeos'!$A$4:$B$30,2,FALSE),M143)</x:f>
        <x:v>La Paz</x:v>
      </x:c>
      <x:c r="O143" t="str">
        <x:v>C01315</x:v>
      </x:c>
      <x:c r="P143" t="str">
        <x:v>Empresa</x:v>
      </x:c>
      <x:c r="Q143" t="str">
        <x:v>P0034</x:v>
      </x:c>
      <x:c r="R143" t="str">
        <x:v>Alimentos</x:v>
      </x:c>
      <x:c r="S143" t="str">
        <x:v>Marca D</x:v>
      </x:c>
      <x:c r="T143" t="str">
        <x:v>Tienda</x:v>
      </x:c>
      <x:c r="U143" t="str">
        <x:f>IFERROR(VLOOKUP(T143,'Mapeos'!$D$4:$E$25,2,FALSE),T143)</x:f>
        <x:v>Tienda</x:v>
      </x:c>
      <x:c r="V143" t="str">
        <x:v>V031</x:v>
      </x:c>
      <x:c r="W143" t="n">
        <x:v>2</x:v>
      </x:c>
      <x:c r="X143" s="28" t="n">
        <x:v>33.04</x:v>
      </x:c>
      <x:c r="Y143" s="20" t="n">
        <x:v>0.1</x:v>
      </x:c>
      <x:c r="Z143" s="20" t="n">
        <x:f>IF(Y143&gt;1,Y143/100,Y143)</x:f>
        <x:v>0.1</x:v>
      </x:c>
      <x:c r="AA143" s="28" t="n">
        <x:v>22.07</x:v>
      </x:c>
      <x:c r="AB143" s="28" t="n">
        <x:v>59.47</x:v>
      </x:c>
      <x:c r="AC143" s="28" t="str">
        <x:v>BOB</x:v>
      </x:c>
      <x:c r="AD143" s="28" t="n">
        <x:f>IF(AC143="USD",AB143*'Parametros'!$B$4,AB143)</x:f>
        <x:v>59.47</x:v>
      </x:c>
      <x:c r="AE143" s="28" t="n">
        <x:f>W143*X143*(1-Z143)</x:f>
        <x:v>59.472</x:v>
      </x:c>
      <x:c r="AF143" s="28" t="n">
        <x:f>W143*AA143</x:f>
        <x:v>44.14</x:v>
      </x:c>
      <x:c r="AG143" s="28" t="n">
        <x:f>AE143-AF143</x:f>
        <x:v>15.332</x:v>
      </x:c>
      <x:c r="AH143" s="20" t="n">
        <x:f>IF(AE143&gt;0,AG143/AE143,"")</x:f>
        <x:v>0.25780199085283834</x:v>
      </x:c>
      <x:c r="AI143" s="28" t="n">
        <x:v>155874.89</x:v>
      </x:c>
      <x:c r="AJ143" s="28"/>
      <x:c r="AK143"/>
      <x:c r="AL143" t="str">
        <x:v>Completado</x:v>
      </x:c>
      <x:c r="AM143" t="str">
        <x:f>IF(W143&lt;0,"Devuelto",AL143)</x:f>
        <x:v>Completado</x:v>
      </x:c>
      <x:c r="AN143" t="str">
        <x:v>QR</x:v>
      </x:c>
      <x:c r="AO143" s="29" t="str">
        <x:v>Sin observación</x:v>
      </x:c>
      <x:c r="AP143" t="str">
        <x:f>IF(D143="","No","Sí")</x:f>
        <x:v>Sí</x:v>
      </x:c>
    </x:row>
    <x:row r="144">
      <x:c r="A144" t="n">
        <x:v>144</x:v>
      </x:c>
      <x:c r="B144" t="str">
        <x:v>VT0000676</x:v>
      </x:c>
      <x:c r="C144" t="str">
        <x:v>45355</x:v>
      </x:c>
      <x:c r="D144" s="27" t="n">
        <x:v>45355</x:v>
      </x:c>
      <x:c r="E144" t="n">
        <x:f>IF(D144="","",YEAR(D144))</x:f>
        <x:v>2024</x:v>
      </x:c>
      <x:c r="F144" t="n">
        <x:f>IF(D144="","",MONTH(D144))</x:f>
        <x:v>3</x:v>
      </x:c>
      <x:c r="G144" t="str">
        <x:f>IF(D144="","Fecha no disponible",TEXT(D144,"mmmm"))</x:f>
        <x:v>March</x:v>
      </x:c>
      <x:c r="H144" t="str">
        <x:f>IF(D144="","Fecha no disponible",TEXT(D144,"yyyy-mm"))</x:f>
        <x:v>2024-03</x:v>
      </x:c>
      <x:c r="I144" t="str">
        <x:f>IF(D144="","Fecha no disponible","T"&amp;ROUNDUP(MONTH(D144)/3,0))</x:f>
        <x:v>T1</x:v>
      </x:c>
      <x:c r="J144" t="str">
        <x:v>T016</x:v>
      </x:c>
      <x:c r="K144" t="str">
        <x:v>Tienda Potosí 4</x:v>
      </x:c>
      <x:c r="L144" t="str">
        <x:v>Centro</x:v>
      </x:c>
      <x:c r="M144" t="str">
        <x:v>Potosí</x:v>
      </x:c>
      <x:c r="N144" t="str">
        <x:f>IFERROR(VLOOKUP(M144,'Mapeos'!$A$4:$B$30,2,FALSE),M144)</x:f>
        <x:v>Potosí</x:v>
      </x:c>
      <x:c r="O144" t="str">
        <x:v>C01373</x:v>
      </x:c>
      <x:c r="P144" t="str">
        <x:v>Masivo</x:v>
      </x:c>
      <x:c r="Q144" t="str">
        <x:v>P0070</x:v>
      </x:c>
      <x:c r="R144" t="str">
        <x:v>Electrónica</x:v>
      </x:c>
      <x:c r="S144" t="str">
        <x:v>Marca C</x:v>
      </x:c>
      <x:c r="T144" t="str">
        <x:v>Marketplace</x:v>
      </x:c>
      <x:c r="U144" t="str">
        <x:f>IFERROR(VLOOKUP(T144,'Mapeos'!$D$4:$E$25,2,FALSE),T144)</x:f>
        <x:v>Marketplace</x:v>
      </x:c>
      <x:c r="V144" t="str">
        <x:v>V023</x:v>
      </x:c>
      <x:c r="W144" t="n">
        <x:v>1</x:v>
      </x:c>
      <x:c r="X144" s="28" t="n">
        <x:v>756.64</x:v>
      </x:c>
      <x:c r="Y144" s="20" t="n">
        <x:v>0.05</x:v>
      </x:c>
      <x:c r="Z144" s="20" t="n">
        <x:f>IF(Y144&gt;1,Y144/100,Y144)</x:f>
        <x:v>0.05</x:v>
      </x:c>
      <x:c r="AA144" s="28" t="n">
        <x:v>337.99</x:v>
      </x:c>
      <x:c r="AB144" s="28" t="n">
        <x:v>718.81</x:v>
      </x:c>
      <x:c r="AC144" s="28" t="str">
        <x:v>BOB</x:v>
      </x:c>
      <x:c r="AD144" s="28" t="n">
        <x:f>IF(AC144="USD",AB144*'Parametros'!$B$4,AB144)</x:f>
        <x:v>718.81</x:v>
      </x:c>
      <x:c r="AE144" s="28" t="n">
        <x:f>W144*X144*(1-Z144)</x:f>
        <x:v>718.808</x:v>
      </x:c>
      <x:c r="AF144" s="28" t="n">
        <x:f>W144*AA144</x:f>
        <x:v>337.99</x:v>
      </x:c>
      <x:c r="AG144" s="28" t="n">
        <x:f>AE144-AF144</x:f>
        <x:v>380.818</x:v>
      </x:c>
      <x:c r="AH144" s="20" t="n">
        <x:f>IF(AE144&gt;0,AG144/AE144,"")</x:f>
        <x:v>0.5297909873011987</x:v>
      </x:c>
      <x:c r="AI144" s="28" t="n">
        <x:v>72039.98</x:v>
      </x:c>
      <x:c r="AJ144" s="28"/>
      <x:c r="AK144"/>
      <x:c r="AL144" t="str">
        <x:v>Completado</x:v>
      </x:c>
      <x:c r="AM144" t="str">
        <x:f>IF(W144&lt;0,"Devuelto",AL144)</x:f>
        <x:v>Completado</x:v>
      </x:c>
      <x:c r="AN144" t="str">
        <x:v>Efectivo</x:v>
      </x:c>
      <x:c r="AO144" s="29" t="str">
        <x:v>Sin observación</x:v>
      </x:c>
      <x:c r="AP144" t="str">
        <x:f>IF(D144="","No","Sí")</x:f>
        <x:v>Sí</x:v>
      </x:c>
    </x:row>
    <x:row r="145">
      <x:c r="A145" t="n">
        <x:v>145</x:v>
      </x:c>
      <x:c r="B145" t="str">
        <x:v>VT0000680</x:v>
      </x:c>
      <x:c r="C145" t="str">
        <x:v>45357</x:v>
      </x:c>
      <x:c r="D145" s="27" t="n">
        <x:v>45357</x:v>
      </x:c>
      <x:c r="E145" t="n">
        <x:f>IF(D145="","",YEAR(D145))</x:f>
        <x:v>2024</x:v>
      </x:c>
      <x:c r="F145" t="n">
        <x:f>IF(D145="","",MONTH(D145))</x:f>
        <x:v>3</x:v>
      </x:c>
      <x:c r="G145" t="str">
        <x:f>IF(D145="","Fecha no disponible",TEXT(D145,"mmmm"))</x:f>
        <x:v>March</x:v>
      </x:c>
      <x:c r="H145" t="str">
        <x:f>IF(D145="","Fecha no disponible",TEXT(D145,"yyyy-mm"))</x:f>
        <x:v>2024-03</x:v>
      </x:c>
      <x:c r="I145" t="str">
        <x:f>IF(D145="","Fecha no disponible","T"&amp;ROUNDUP(MONTH(D145)/3,0))</x:f>
        <x:v>T1</x:v>
      </x:c>
      <x:c r="J145" t="str">
        <x:v>T012</x:v>
      </x:c>
      <x:c r="K145" t="str">
        <x:v>Tienda Cochabamba 4</x:v>
      </x:c>
      <x:c r="L145" t="str">
        <x:v>Centro</x:v>
      </x:c>
      <x:c r="M145" t="str">
        <x:v>Cochabamba</x:v>
      </x:c>
      <x:c r="N145" t="str">
        <x:f>IFERROR(VLOOKUP(M145,'Mapeos'!$A$4:$B$30,2,FALSE),M145)</x:f>
        <x:v>Cochabamba</x:v>
      </x:c>
      <x:c r="O145" t="str">
        <x:v>C00994</x:v>
      </x:c>
      <x:c r="P145" t="str">
        <x:v>Masivo</x:v>
      </x:c>
      <x:c r="Q145" t="str">
        <x:v>P0118</x:v>
      </x:c>
      <x:c r="R145" t="str">
        <x:v>Electrónica</x:v>
      </x:c>
      <x:c r="S145" t="str">
        <x:v>Marca A</x:v>
      </x:c>
      <x:c r="T145" t="str">
        <x:v>Tienda</x:v>
      </x:c>
      <x:c r="U145" t="str">
        <x:f>IFERROR(VLOOKUP(T145,'Mapeos'!$D$4:$E$25,2,FALSE),T145)</x:f>
        <x:v>Tienda</x:v>
      </x:c>
      <x:c r="V145" t="str">
        <x:v>V004</x:v>
      </x:c>
      <x:c r="W145" t="n">
        <x:v>-1</x:v>
      </x:c>
      <x:c r="X145" s="28" t="n">
        <x:v>140.42</x:v>
      </x:c>
      <x:c r="Y145" s="20" t="n">
        <x:v>0.25</x:v>
      </x:c>
      <x:c r="Z145" s="20" t="n">
        <x:f>IF(Y145&gt;1,Y145/100,Y145)</x:f>
        <x:v>0.25</x:v>
      </x:c>
      <x:c r="AA145" s="28" t="n">
        <x:v>75.13</x:v>
      </x:c>
      <x:c r="AB145" s="28" t="n">
        <x:v>-105.31</x:v>
      </x:c>
      <x:c r="AC145" s="28" t="str">
        <x:v>BOB</x:v>
      </x:c>
      <x:c r="AD145" s="28" t="n">
        <x:f>IF(AC145="USD",AB145*'Parametros'!$B$4,AB145)</x:f>
        <x:v>-105.31</x:v>
      </x:c>
      <x:c r="AE145" s="28" t="n">
        <x:f>W145*X145*(1-Z145)</x:f>
        <x:v>-105.315</x:v>
      </x:c>
      <x:c r="AF145" s="28" t="n">
        <x:f>W145*AA145</x:f>
        <x:v>-75.13</x:v>
      </x:c>
      <x:c r="AG145" s="28" t="n">
        <x:f>AE145-AF145</x:f>
        <x:v>-30.185000000000002</x:v>
      </x:c>
      <x:c r="AH145" s="20" t="str">
        <x:f>IF(AE145&gt;0,AG145/AE145,"")</x:f>
      </x:c>
      <x:c r="AI145" s="28" t="n">
        <x:v>141279.41</x:v>
      </x:c>
      <x:c r="AJ145" s="28"/>
      <x:c r="AK145"/>
      <x:c r="AL145" t="str">
        <x:v>Devuelto</x:v>
      </x:c>
      <x:c r="AM145" t="str">
        <x:f>IF(W145&lt;0,"Devuelto",AL145)</x:f>
        <x:v>Devuelto</x:v>
      </x:c>
      <x:c r="AN145" t="str">
        <x:v>Tarjeta</x:v>
      </x:c>
      <x:c r="AO145" s="29" t="str">
        <x:v>Sin observación</x:v>
      </x:c>
      <x:c r="AP145" t="str">
        <x:f>IF(D145="","No","Sí")</x:f>
        <x:v>Sí</x:v>
      </x:c>
    </x:row>
    <x:row r="146">
      <x:c r="A146" t="n">
        <x:v>146</x:v>
      </x:c>
      <x:c r="B146" t="str">
        <x:v>VT0000685</x:v>
      </x:c>
      <x:c r="C146" t="str">
        <x:v>45447</x:v>
      </x:c>
      <x:c r="D146" s="27" t="n">
        <x:v>45447</x:v>
      </x:c>
      <x:c r="E146" t="n">
        <x:f>IF(D146="","",YEAR(D146))</x:f>
        <x:v>2024</x:v>
      </x:c>
      <x:c r="F146" t="n">
        <x:f>IF(D146="","",MONTH(D146))</x:f>
        <x:v>6</x:v>
      </x:c>
      <x:c r="G146" t="str">
        <x:f>IF(D146="","Fecha no disponible",TEXT(D146,"mmmm"))</x:f>
        <x:v>June</x:v>
      </x:c>
      <x:c r="H146" t="str">
        <x:f>IF(D146="","Fecha no disponible",TEXT(D146,"yyyy-mm"))</x:f>
        <x:v>2024-06</x:v>
      </x:c>
      <x:c r="I146" t="str">
        <x:f>IF(D146="","Fecha no disponible","T"&amp;ROUNDUP(MONTH(D146)/3,0))</x:f>
        <x:v>T2</x:v>
      </x:c>
      <x:c r="J146" t="str">
        <x:v>T004</x:v>
      </x:c>
      <x:c r="K146" t="str">
        <x:v>Tienda La Paz 4</x:v>
      </x:c>
      <x:c r="L146" t="str">
        <x:v>Centro</x:v>
      </x:c>
      <x:c r="M146" t="str">
        <x:v>POTOSI</x:v>
      </x:c>
      <x:c r="N146" t="str">
        <x:f>IFERROR(VLOOKUP(M146,'Mapeos'!$A$4:$B$30,2,FALSE),M146)</x:f>
        <x:v>Potosí</x:v>
      </x:c>
      <x:c r="O146" t="str">
        <x:v>C00102</x:v>
      </x:c>
      <x:c r="P146" t="str">
        <x:v>Empresa</x:v>
      </x:c>
      <x:c r="Q146" t="str">
        <x:v>P0052</x:v>
      </x:c>
      <x:c r="R146" t="str">
        <x:v>Electrónica</x:v>
      </x:c>
      <x:c r="S146" t="str">
        <x:v>Marca D</x:v>
      </x:c>
      <x:c r="T146" t="str">
        <x:v>Tienda</x:v>
      </x:c>
      <x:c r="U146" t="str">
        <x:f>IFERROR(VLOOKUP(T146,'Mapeos'!$D$4:$E$25,2,FALSE),T146)</x:f>
        <x:v>Tienda</x:v>
      </x:c>
      <x:c r="V146" t="str">
        <x:v>V007</x:v>
      </x:c>
      <x:c r="W146" t="n">
        <x:v>1</x:v>
      </x:c>
      <x:c r="X146" s="28" t="n">
        <x:v>415.69</x:v>
      </x:c>
      <x:c r="Y146" s="20" t="n">
        <x:v>0.15</x:v>
      </x:c>
      <x:c r="Z146" s="20" t="n">
        <x:f>IF(Y146&gt;1,Y146/100,Y146)</x:f>
        <x:v>0.15</x:v>
      </x:c>
      <x:c r="AA146" s="28" t="n">
        <x:v>226.56</x:v>
      </x:c>
      <x:c r="AB146" s="28" t="n">
        <x:v>353.34</x:v>
      </x:c>
      <x:c r="AC146" s="28" t="str">
        <x:v>BOB</x:v>
      </x:c>
      <x:c r="AD146" s="28" t="n">
        <x:f>IF(AC146="USD",AB146*'Parametros'!$B$4,AB146)</x:f>
        <x:v>353.34</x:v>
      </x:c>
      <x:c r="AE146" s="28" t="n">
        <x:f>W146*X146*(1-Z146)</x:f>
        <x:v>353.3365</x:v>
      </x:c>
      <x:c r="AF146" s="28" t="n">
        <x:f>W146*AA146</x:f>
        <x:v>226.56</x:v>
      </x:c>
      <x:c r="AG146" s="28" t="n">
        <x:f>AE146-AF146</x:f>
        <x:v>126.7765</x:v>
      </x:c>
      <x:c r="AH146" s="20" t="n">
        <x:f>IF(AE146&gt;0,AG146/AE146,"")</x:f>
        <x:v>0.3587981994500993</x:v>
      </x:c>
      <x:c r="AI146" s="28" t="n">
        <x:v>177388.08</x:v>
      </x:c>
      <x:c r="AJ146" s="28"/>
      <x:c r="AK146"/>
      <x:c r="AL146" t="str">
        <x:v>Completado</x:v>
      </x:c>
      <x:c r="AM146" t="str">
        <x:f>IF(W146&lt;0,"Devuelto",AL146)</x:f>
        <x:v>Completado</x:v>
      </x:c>
      <x:c r="AN146" t="str">
        <x:v>Efectivo</x:v>
      </x:c>
      <x:c r="AO146" s="29" t="str">
        <x:v>Región estandarizada</x:v>
      </x:c>
      <x:c r="AP146" t="str">
        <x:f>IF(D146="","No","Sí")</x:f>
        <x:v>Sí</x:v>
      </x:c>
    </x:row>
    <x:row r="147">
      <x:c r="A147" t="n">
        <x:v>147</x:v>
      </x:c>
      <x:c r="B147" t="str">
        <x:v>VT0000690</x:v>
      </x:c>
      <x:c r="C147" t="str">
        <x:v>46160</x:v>
      </x:c>
      <x:c r="D147" s="27" t="n">
        <x:v>46160</x:v>
      </x:c>
      <x:c r="E147" t="n">
        <x:f>IF(D147="","",YEAR(D147))</x:f>
        <x:v>2026</x:v>
      </x:c>
      <x:c r="F147" t="n">
        <x:f>IF(D147="","",MONTH(D147))</x:f>
        <x:v>5</x:v>
      </x:c>
      <x:c r="G147" t="str">
        <x:f>IF(D147="","Fecha no disponible",TEXT(D147,"mmmm"))</x:f>
        <x:v>May</x:v>
      </x:c>
      <x:c r="H147" t="str">
        <x:f>IF(D147="","Fecha no disponible",TEXT(D147,"yyyy-mm"))</x:f>
        <x:v>2026-05</x:v>
      </x:c>
      <x:c r="I147" t="str">
        <x:f>IF(D147="","Fecha no disponible","T"&amp;ROUNDUP(MONTH(D147)/3,0))</x:f>
        <x:v>T2</x:v>
      </x:c>
      <x:c r="J147" t="str">
        <x:v>T014</x:v>
      </x:c>
      <x:c r="K147" t="str">
        <x:v>Tienda Potosí 2</x:v>
      </x:c>
      <x:c r="L147" t="str">
        <x:v>Barrio</x:v>
      </x:c>
      <x:c r="M147" t="str">
        <x:v>Potosí</x:v>
      </x:c>
      <x:c r="N147" t="str">
        <x:f>IFERROR(VLOOKUP(M147,'Mapeos'!$A$4:$B$30,2,FALSE),M147)</x:f>
        <x:v>Potosí</x:v>
      </x:c>
      <x:c r="O147" t="str">
        <x:v>C00218</x:v>
      </x:c>
      <x:c r="P147" t="str">
        <x:v>Frecuente</x:v>
      </x:c>
      <x:c r="Q147" t="str">
        <x:v>P0104</x:v>
      </x:c>
      <x:c r="R147" t="str">
        <x:v>Hogar</x:v>
      </x:c>
      <x:c r="S147" t="str">
        <x:v>Marca C</x:v>
      </x:c>
      <x:c r="T147" t="str">
        <x:v>Marketplace</x:v>
      </x:c>
      <x:c r="U147" t="str">
        <x:f>IFERROR(VLOOKUP(T147,'Mapeos'!$D$4:$E$25,2,FALSE),T147)</x:f>
        <x:v>Marketplace</x:v>
      </x:c>
      <x:c r="V147" t="str">
        <x:v>V026</x:v>
      </x:c>
      <x:c r="W147" t="n">
        <x:v>4</x:v>
      </x:c>
      <x:c r="X147" s="28" t="n">
        <x:v>166.44</x:v>
      </x:c>
      <x:c r="Y147" s="20" t="n">
        <x:v>0.05</x:v>
      </x:c>
      <x:c r="Z147" s="20" t="n">
        <x:f>IF(Y147&gt;1,Y147/100,Y147)</x:f>
        <x:v>0.05</x:v>
      </x:c>
      <x:c r="AA147" s="28" t="n">
        <x:v>114.48</x:v>
      </x:c>
      <x:c r="AB147" s="28" t="n">
        <x:v>632.47</x:v>
      </x:c>
      <x:c r="AC147" s="28" t="str">
        <x:v>BOB</x:v>
      </x:c>
      <x:c r="AD147" s="28" t="n">
        <x:f>IF(AC147="USD",AB147*'Parametros'!$B$4,AB147)</x:f>
        <x:v>632.47</x:v>
      </x:c>
      <x:c r="AE147" s="28" t="n">
        <x:f>W147*X147*(1-Z147)</x:f>
        <x:v>632.472</x:v>
      </x:c>
      <x:c r="AF147" s="28" t="n">
        <x:f>W147*AA147</x:f>
        <x:v>457.92</x:v>
      </x:c>
      <x:c r="AG147" s="28" t="n">
        <x:f>AE147-AF147</x:f>
        <x:v>174.55199999999996</x:v>
      </x:c>
      <x:c r="AH147" s="20" t="n">
        <x:f>IF(AE147&gt;0,AG147/AE147,"")</x:f>
        <x:v>0.2759837589648237</x:v>
      </x:c>
      <x:c r="AI147" s="28" t="n">
        <x:v>94595.03</x:v>
      </x:c>
      <x:c r="AJ147" s="28"/>
      <x:c r="AK147"/>
      <x:c r="AL147" t="str">
        <x:v>Completado</x:v>
      </x:c>
      <x:c r="AM147" t="str">
        <x:f>IF(W147&lt;0,"Devuelto",AL147)</x:f>
        <x:v>Completado</x:v>
      </x:c>
      <x:c r="AN147" t="str">
        <x:v>QR</x:v>
      </x:c>
      <x:c r="AO147" s="29" t="str">
        <x:v>Sin observación</x:v>
      </x:c>
      <x:c r="AP147" t="str">
        <x:f>IF(D147="","No","Sí")</x:f>
        <x:v>Sí</x:v>
      </x:c>
    </x:row>
    <x:row r="148">
      <x:c r="A148" t="n">
        <x:v>148</x:v>
      </x:c>
      <x:c r="B148" t="str">
        <x:v>VT0000695</x:v>
      </x:c>
      <x:c r="C148" t="str">
        <x:v>46002</x:v>
      </x:c>
      <x:c r="D148" s="27" t="n">
        <x:v>46002</x:v>
      </x:c>
      <x:c r="E148" t="n">
        <x:f>IF(D148="","",YEAR(D148))</x:f>
        <x:v>2025</x:v>
      </x:c>
      <x:c r="F148" t="n">
        <x:f>IF(D148="","",MONTH(D148))</x:f>
        <x:v>12</x:v>
      </x:c>
      <x:c r="G148" t="str">
        <x:f>IF(D148="","Fecha no disponible",TEXT(D148,"mmmm"))</x:f>
        <x:v>December</x:v>
      </x:c>
      <x:c r="H148" t="str">
        <x:f>IF(D148="","Fecha no disponible",TEXT(D148,"yyyy-mm"))</x:f>
        <x:v>2025-12</x:v>
      </x:c>
      <x:c r="I148" t="str">
        <x:f>IF(D148="","Fecha no disponible","T"&amp;ROUNDUP(MONTH(D148)/3,0))</x:f>
        <x:v>T4</x:v>
      </x:c>
      <x:c r="J148" t="str">
        <x:v>T011</x:v>
      </x:c>
      <x:c r="K148" t="str">
        <x:v>Tienda Cochabamba 3</x:v>
      </x:c>
      <x:c r="L148" t="str">
        <x:v>Mall</x:v>
      </x:c>
      <x:c r="M148" t="str">
        <x:v>Cochabamba</x:v>
      </x:c>
      <x:c r="N148" t="str">
        <x:f>IFERROR(VLOOKUP(M148,'Mapeos'!$A$4:$B$30,2,FALSE),M148)</x:f>
        <x:v>Cochabamba</x:v>
      </x:c>
      <x:c r="O148" t="str">
        <x:v>C01130</x:v>
      </x:c>
      <x:c r="P148" t="str">
        <x:v>Frecuente</x:v>
      </x:c>
      <x:c r="Q148" t="str">
        <x:v>P0118</x:v>
      </x:c>
      <x:c r="R148" t="str">
        <x:v>Electrónica</x:v>
      </x:c>
      <x:c r="S148" t="str">
        <x:v>Marca A</x:v>
      </x:c>
      <x:c r="T148" t="str">
        <x:v>Tienda</x:v>
      </x:c>
      <x:c r="U148" t="str">
        <x:f>IFERROR(VLOOKUP(T148,'Mapeos'!$D$4:$E$25,2,FALSE),T148)</x:f>
        <x:v>Tienda</x:v>
      </x:c>
      <x:c r="V148" t="str">
        <x:v>V011</x:v>
      </x:c>
      <x:c r="W148" t="n">
        <x:v>11</x:v>
      </x:c>
      <x:c r="X148" s="28" t="n">
        <x:v>145.25</x:v>
      </x:c>
      <x:c r="Y148" s="20" t="n">
        <x:v>0.2</x:v>
      </x:c>
      <x:c r="Z148" s="20" t="n">
        <x:f>IF(Y148&gt;1,Y148/100,Y148)</x:f>
        <x:v>0.2</x:v>
      </x:c>
      <x:c r="AA148" s="28" t="n">
        <x:v>75.13</x:v>
      </x:c>
      <x:c r="AB148" s="28" t="n">
        <x:v>1278.2</x:v>
      </x:c>
      <x:c r="AC148" s="28" t="str">
        <x:v>BOB</x:v>
      </x:c>
      <x:c r="AD148" s="28" t="n">
        <x:f>IF(AC148="USD",AB148*'Parametros'!$B$4,AB148)</x:f>
        <x:v>1278.2</x:v>
      </x:c>
      <x:c r="AE148" s="28" t="n">
        <x:f>W148*X148*(1-Z148)</x:f>
        <x:v>1278.2</x:v>
      </x:c>
      <x:c r="AF148" s="28" t="n">
        <x:f>W148*AA148</x:f>
        <x:v>826.43</x:v>
      </x:c>
      <x:c r="AG148" s="28" t="n">
        <x:f>AE148-AF148</x:f>
        <x:v>451.7700000000001</x:v>
      </x:c>
      <x:c r="AH148" s="20" t="n">
        <x:f>IF(AE148&gt;0,AG148/AE148,"")</x:f>
        <x:v>0.3534423407917384</x:v>
      </x:c>
      <x:c r="AI148" s="28" t="n">
        <x:v>186467.25</x:v>
      </x:c>
      <x:c r="AJ148" s="28"/>
      <x:c r="AK148"/>
      <x:c r="AL148" t="str">
        <x:v>Completado</x:v>
      </x:c>
      <x:c r="AM148" t="str">
        <x:f>IF(W148&lt;0,"Devuelto",AL148)</x:f>
        <x:v>Completado</x:v>
      </x:c>
      <x:c r="AN148" t="str">
        <x:v>QR</x:v>
      </x:c>
      <x:c r="AO148" s="29" t="str">
        <x:v>Sin observación</x:v>
      </x:c>
      <x:c r="AP148" t="str">
        <x:f>IF(D148="","No","Sí")</x:f>
        <x:v>Sí</x:v>
      </x:c>
    </x:row>
    <x:row r="149">
      <x:c r="A149" t="n">
        <x:v>149</x:v>
      </x:c>
      <x:c r="B149" t="str">
        <x:v>VT0000699</x:v>
      </x:c>
      <x:c r="C149" t="str">
        <x:v>45741</x:v>
      </x:c>
      <x:c r="D149" s="27" t="n">
        <x:v>45741</x:v>
      </x:c>
      <x:c r="E149" t="n">
        <x:f>IF(D149="","",YEAR(D149))</x:f>
        <x:v>2025</x:v>
      </x:c>
      <x:c r="F149" t="n">
        <x:f>IF(D149="","",MONTH(D149))</x:f>
        <x:v>3</x:v>
      </x:c>
      <x:c r="G149" t="str">
        <x:f>IF(D149="","Fecha no disponible",TEXT(D149,"mmmm"))</x:f>
        <x:v>March</x:v>
      </x:c>
      <x:c r="H149" t="str">
        <x:f>IF(D149="","Fecha no disponible",TEXT(D149,"yyyy-mm"))</x:f>
        <x:v>2025-03</x:v>
      </x:c>
      <x:c r="I149" t="str">
        <x:f>IF(D149="","Fecha no disponible","T"&amp;ROUNDUP(MONTH(D149)/3,0))</x:f>
        <x:v>T1</x:v>
      </x:c>
      <x:c r="J149" t="str">
        <x:v>T011</x:v>
      </x:c>
      <x:c r="K149" t="str">
        <x:v>Tienda Cochabamba 3</x:v>
      </x:c>
      <x:c r="L149" t="str">
        <x:v>Mall</x:v>
      </x:c>
      <x:c r="M149" t="str">
        <x:v>Cochabamba</x:v>
      </x:c>
      <x:c r="N149" t="str">
        <x:f>IFERROR(VLOOKUP(M149,'Mapeos'!$A$4:$B$30,2,FALSE),M149)</x:f>
        <x:v>Cochabamba</x:v>
      </x:c>
      <x:c r="O149" t="str">
        <x:v>C00393</x:v>
      </x:c>
      <x:c r="P149" t="str">
        <x:v>Masivo</x:v>
      </x:c>
      <x:c r="Q149" t="str">
        <x:v>P0045</x:v>
      </x:c>
      <x:c r="R149" t="str">
        <x:v>Hogar</x:v>
      </x:c>
      <x:c r="S149" t="str">
        <x:v>Marca D</x:v>
      </x:c>
      <x:c r="T149" t="str">
        <x:v>Tienda</x:v>
      </x:c>
      <x:c r="U149" t="str">
        <x:f>IFERROR(VLOOKUP(T149,'Mapeos'!$D$4:$E$25,2,FALSE),T149)</x:f>
        <x:v>Tienda</x:v>
      </x:c>
      <x:c r="V149" t="str">
        <x:v>V018</x:v>
      </x:c>
      <x:c r="W149" t="n">
        <x:v>1</x:v>
      </x:c>
      <x:c r="X149" s="28" t="n">
        <x:v>221.78</x:v>
      </x:c>
      <x:c r="Y149" s="20" t="n">
        <x:v>0.1</x:v>
      </x:c>
      <x:c r="Z149" s="20" t="n">
        <x:f>IF(Y149&gt;1,Y149/100,Y149)</x:f>
        <x:v>0.1</x:v>
      </x:c>
      <x:c r="AA149" s="28" t="n">
        <x:v>123.6</x:v>
      </x:c>
      <x:c r="AB149" s="28" t="n">
        <x:v>199.6</x:v>
      </x:c>
      <x:c r="AC149" s="28" t="str">
        <x:v>BOB</x:v>
      </x:c>
      <x:c r="AD149" s="28" t="n">
        <x:f>IF(AC149="USD",AB149*'Parametros'!$B$4,AB149)</x:f>
        <x:v>199.6</x:v>
      </x:c>
      <x:c r="AE149" s="28" t="n">
        <x:f>W149*X149*(1-Z149)</x:f>
        <x:v>199.602</x:v>
      </x:c>
      <x:c r="AF149" s="28" t="n">
        <x:f>W149*AA149</x:f>
        <x:v>123.6</x:v>
      </x:c>
      <x:c r="AG149" s="28" t="n">
        <x:f>AE149-AF149</x:f>
        <x:v>76.00200000000001</x:v>
      </x:c>
      <x:c r="AH149" s="20" t="n">
        <x:f>IF(AE149&gt;0,AG149/AE149,"")</x:f>
        <x:v>0.38076772777827883</x:v>
      </x:c>
      <x:c r="AI149" s="28" t="n">
        <x:v>186917.48</x:v>
      </x:c>
      <x:c r="AJ149" s="28"/>
      <x:c r="AK149"/>
      <x:c r="AL149" t="str">
        <x:v>Completado</x:v>
      </x:c>
      <x:c r="AM149" t="str">
        <x:f>IF(W149&lt;0,"Devuelto",AL149)</x:f>
        <x:v>Completado</x:v>
      </x:c>
      <x:c r="AN149" t="str">
        <x:v>Tarjeta</x:v>
      </x:c>
      <x:c r="AO149" s="29" t="str">
        <x:v>Sin observación</x:v>
      </x:c>
      <x:c r="AP149" t="str">
        <x:f>IF(D149="","No","Sí")</x:f>
        <x:v>Sí</x:v>
      </x:c>
    </x:row>
    <x:row r="150">
      <x:c r="A150" t="n">
        <x:v>150</x:v>
      </x:c>
      <x:c r="B150" t="str">
        <x:v>VT0000704</x:v>
      </x:c>
      <x:c r="C150" t="str">
        <x:v>45883</x:v>
      </x:c>
      <x:c r="D150" s="27" t="n">
        <x:v>45883</x:v>
      </x:c>
      <x:c r="E150" t="n">
        <x:f>IF(D150="","",YEAR(D150))</x:f>
        <x:v>2025</x:v>
      </x:c>
      <x:c r="F150" t="n">
        <x:f>IF(D150="","",MONTH(D150))</x:f>
        <x:v>8</x:v>
      </x:c>
      <x:c r="G150" t="str">
        <x:f>IF(D150="","Fecha no disponible",TEXT(D150,"mmmm"))</x:f>
        <x:v>August</x:v>
      </x:c>
      <x:c r="H150" t="str">
        <x:f>IF(D150="","Fecha no disponible",TEXT(D150,"yyyy-mm"))</x:f>
        <x:v>2025-08</x:v>
      </x:c>
      <x:c r="I150" t="str">
        <x:f>IF(D150="","Fecha no disponible","T"&amp;ROUNDUP(MONTH(D150)/3,0))</x:f>
        <x:v>T3</x:v>
      </x:c>
      <x:c r="J150" t="str">
        <x:v>T011</x:v>
      </x:c>
      <x:c r="K150" t="str">
        <x:v>Tienda Cochabamba 3</x:v>
      </x:c>
      <x:c r="L150" t="str">
        <x:v>Mall</x:v>
      </x:c>
      <x:c r="M150" t="str">
        <x:v>Cochabamba</x:v>
      </x:c>
      <x:c r="N150" t="str">
        <x:f>IFERROR(VLOOKUP(M150,'Mapeos'!$A$4:$B$30,2,FALSE),M150)</x:f>
        <x:v>Cochabamba</x:v>
      </x:c>
      <x:c r="O150" t="str">
        <x:v>C00956</x:v>
      </x:c>
      <x:c r="P150" t="str">
        <x:v>Premium</x:v>
      </x:c>
      <x:c r="Q150" t="str">
        <x:v>P0105</x:v>
      </x:c>
      <x:c r="R150" t="str">
        <x:v>Hogar</x:v>
      </x:c>
      <x:c r="S150" t="str">
        <x:v>Marca D</x:v>
      </x:c>
      <x:c r="T150" t="str">
        <x:v>E-commerce</x:v>
      </x:c>
      <x:c r="U150" t="str">
        <x:f>IFERROR(VLOOKUP(T150,'Mapeos'!$D$4:$E$25,2,FALSE),T150)</x:f>
        <x:v>E-commerce</x:v>
      </x:c>
      <x:c r="V150" t="str">
        <x:v>V022</x:v>
      </x:c>
      <x:c r="W150" t="n">
        <x:v>2</x:v>
      </x:c>
      <x:c r="X150" s="28" t="n">
        <x:v>168.81</x:v>
      </x:c>
      <x:c r="Y150" s="20" t="n">
        <x:v>0.2</x:v>
      </x:c>
      <x:c r="Z150" s="20" t="n">
        <x:f>IF(Y150&gt;1,Y150/100,Y150)</x:f>
        <x:v>0.2</x:v>
      </x:c>
      <x:c r="AA150" s="28" t="n">
        <x:v>106.98</x:v>
      </x:c>
      <x:c r="AB150" s="28" t="n">
        <x:v>270.1</x:v>
      </x:c>
      <x:c r="AC150" s="28" t="str">
        <x:v>BOB</x:v>
      </x:c>
      <x:c r="AD150" s="28" t="n">
        <x:f>IF(AC150="USD",AB150*'Parametros'!$B$4,AB150)</x:f>
        <x:v>270.1</x:v>
      </x:c>
      <x:c r="AE150" s="28" t="n">
        <x:f>W150*X150*(1-Z150)</x:f>
        <x:v>270.096</x:v>
      </x:c>
      <x:c r="AF150" s="28" t="n">
        <x:f>W150*AA150</x:f>
        <x:v>213.96</x:v>
      </x:c>
      <x:c r="AG150" s="28" t="n">
        <x:f>AE150-AF150</x:f>
        <x:v>56.135999999999996</x:v>
      </x:c>
      <x:c r="AH150" s="20" t="n">
        <x:f>IF(AE150&gt;0,AG150/AE150,"")</x:f>
        <x:v>0.20783721343522302</x:v>
      </x:c>
      <x:c r="AI150" s="28" t="n">
        <x:v>69208.87</x:v>
      </x:c>
      <x:c r="AJ150" s="28"/>
      <x:c r="AK150"/>
      <x:c r="AL150" t="str">
        <x:v>Completado</x:v>
      </x:c>
      <x:c r="AM150" t="str">
        <x:f>IF(W150&lt;0,"Devuelto",AL150)</x:f>
        <x:v>Completado</x:v>
      </x:c>
      <x:c r="AN150" t="str">
        <x:v>Transferencia</x:v>
      </x:c>
      <x:c r="AO150" s="29" t="str">
        <x:v>Sin observación</x:v>
      </x:c>
      <x:c r="AP150" t="str">
        <x:f>IF(D150="","No","Sí")</x:f>
        <x:v>Sí</x:v>
      </x:c>
    </x:row>
    <x:row r="151">
      <x:c r="A151" t="n">
        <x:v>151</x:v>
      </x:c>
      <x:c r="B151" t="str">
        <x:v>VT0000709</x:v>
      </x:c>
      <x:c r="C151" t="str">
        <x:v>45701</x:v>
      </x:c>
      <x:c r="D151" s="27" t="n">
        <x:v>45701</x:v>
      </x:c>
      <x:c r="E151" t="n">
        <x:f>IF(D151="","",YEAR(D151))</x:f>
        <x:v>2025</x:v>
      </x:c>
      <x:c r="F151" t="n">
        <x:f>IF(D151="","",MONTH(D151))</x:f>
        <x:v>2</x:v>
      </x:c>
      <x:c r="G151" t="str">
        <x:f>IF(D151="","Fecha no disponible",TEXT(D151,"mmmm"))</x:f>
        <x:v>February</x:v>
      </x:c>
      <x:c r="H151" t="str">
        <x:f>IF(D151="","Fecha no disponible",TEXT(D151,"yyyy-mm"))</x:f>
        <x:v>2025-02</x:v>
      </x:c>
      <x:c r="I151" t="str">
        <x:f>IF(D151="","Fecha no disponible","T"&amp;ROUNDUP(MONTH(D151)/3,0))</x:f>
        <x:v>T1</x:v>
      </x:c>
      <x:c r="J151" t="str">
        <x:v>T015</x:v>
      </x:c>
      <x:c r="K151" t="str">
        <x:v>Tienda Potosí 3</x:v>
      </x:c>
      <x:c r="L151" t="str">
        <x:v>Mall</x:v>
      </x:c>
      <x:c r="M151" t="str">
        <x:v>Potosí</x:v>
      </x:c>
      <x:c r="N151" t="str">
        <x:f>IFERROR(VLOOKUP(M151,'Mapeos'!$A$4:$B$30,2,FALSE),M151)</x:f>
        <x:v>Potosí</x:v>
      </x:c>
      <x:c r="O151" t="str">
        <x:v>C01351</x:v>
      </x:c>
      <x:c r="P151" t="str">
        <x:v>Masivo</x:v>
      </x:c>
      <x:c r="Q151" t="str">
        <x:v>P0011</x:v>
      </x:c>
      <x:c r="R151" t="str">
        <x:v>Electrónica</x:v>
      </x:c>
      <x:c r="S151" t="str">
        <x:v>Marca D</x:v>
      </x:c>
      <x:c r="T151" t="str">
        <x:v>Tienda física</x:v>
      </x:c>
      <x:c r="U151" t="str">
        <x:f>IFERROR(VLOOKUP(T151,'Mapeos'!$D$4:$E$25,2,FALSE),T151)</x:f>
        <x:v>Tienda</x:v>
      </x:c>
      <x:c r="V151" t="str">
        <x:v>V021</x:v>
      </x:c>
      <x:c r="W151" t="n">
        <x:v>-1</x:v>
      </x:c>
      <x:c r="X151" s="28" t="n">
        <x:v>572.98</x:v>
      </x:c>
      <x:c r="Y151" s="20" t="n">
        <x:v>0.1</x:v>
      </x:c>
      <x:c r="Z151" s="20" t="n">
        <x:f>IF(Y151&gt;1,Y151/100,Y151)</x:f>
        <x:v>0.1</x:v>
      </x:c>
      <x:c r="AA151" s="28" t="n">
        <x:v>452.31</x:v>
      </x:c>
      <x:c r="AB151" s="28" t="n">
        <x:v>-515.68</x:v>
      </x:c>
      <x:c r="AC151" s="28" t="str">
        <x:v>BOB</x:v>
      </x:c>
      <x:c r="AD151" s="28" t="n">
        <x:f>IF(AC151="USD",AB151*'Parametros'!$B$4,AB151)</x:f>
        <x:v>-515.68</x:v>
      </x:c>
      <x:c r="AE151" s="28" t="n">
        <x:f>W151*X151*(1-Z151)</x:f>
        <x:v>-515.682</x:v>
      </x:c>
      <x:c r="AF151" s="28" t="n">
        <x:f>W151*AA151</x:f>
        <x:v>-452.31</x:v>
      </x:c>
      <x:c r="AG151" s="28" t="n">
        <x:f>AE151-AF151</x:f>
        <x:v>-63.372000000000014</x:v>
      </x:c>
      <x:c r="AH151" s="20" t="str">
        <x:f>IF(AE151&gt;0,AG151/AE151,"")</x:f>
      </x:c>
      <x:c r="AI151" s="28"/>
      <x:c r="AJ151" s="28"/>
      <x:c r="AK151"/>
      <x:c r="AL151" t="str">
        <x:v>Devuelto</x:v>
      </x:c>
      <x:c r="AM151" t="str">
        <x:f>IF(W151&lt;0,"Devuelto",AL151)</x:f>
        <x:v>Devuelto</x:v>
      </x:c>
      <x:c r="AN151" t="str">
        <x:v>Efectivo</x:v>
      </x:c>
      <x:c r="AO151" s="29" t="str">
        <x:v>Canal estandarizado; Meta original vacía</x:v>
      </x:c>
      <x:c r="AP151" t="str">
        <x:f>IF(D151="","No","Sí")</x:f>
        <x:v>Sí</x:v>
      </x:c>
    </x:row>
    <x:row r="152">
      <x:c r="A152" t="n">
        <x:v>152</x:v>
      </x:c>
      <x:c r="B152" t="str">
        <x:v>VT0000714</x:v>
      </x:c>
      <x:c r="C152" t="str">
        <x:v>45916</x:v>
      </x:c>
      <x:c r="D152" s="27" t="n">
        <x:v>45916</x:v>
      </x:c>
      <x:c r="E152" t="n">
        <x:f>IF(D152="","",YEAR(D152))</x:f>
        <x:v>2025</x:v>
      </x:c>
      <x:c r="F152" t="n">
        <x:f>IF(D152="","",MONTH(D152))</x:f>
        <x:v>9</x:v>
      </x:c>
      <x:c r="G152" t="str">
        <x:f>IF(D152="","Fecha no disponible",TEXT(D152,"mmmm"))</x:f>
        <x:v>September</x:v>
      </x:c>
      <x:c r="H152" t="str">
        <x:f>IF(D152="","Fecha no disponible",TEXT(D152,"yyyy-mm"))</x:f>
        <x:v>2025-09</x:v>
      </x:c>
      <x:c r="I152" t="str">
        <x:f>IF(D152="","Fecha no disponible","T"&amp;ROUNDUP(MONTH(D152)/3,0))</x:f>
        <x:v>T3</x:v>
      </x:c>
      <x:c r="J152" t="str">
        <x:v>T013</x:v>
      </x:c>
      <x:c r="K152" t="str">
        <x:v>Tienda Potosí 1</x:v>
      </x:c>
      <x:c r="L152" t="str">
        <x:v>Centro</x:v>
      </x:c>
      <x:c r="M152" t="str">
        <x:v>Potosí</x:v>
      </x:c>
      <x:c r="N152" t="str">
        <x:f>IFERROR(VLOOKUP(M152,'Mapeos'!$A$4:$B$30,2,FALSE),M152)</x:f>
        <x:v>Potosí</x:v>
      </x:c>
      <x:c r="O152" t="str">
        <x:v>C00510</x:v>
      </x:c>
      <x:c r="P152" t="str">
        <x:v>Empresa</x:v>
      </x:c>
      <x:c r="Q152" t="str">
        <x:v>P0102</x:v>
      </x:c>
      <x:c r="R152" t="str">
        <x:v>Alimentos</x:v>
      </x:c>
      <x:c r="S152" t="str">
        <x:v>Marca D</x:v>
      </x:c>
      <x:c r="T152" t="str">
        <x:v>Tienda</x:v>
      </x:c>
      <x:c r="U152" t="str">
        <x:f>IFERROR(VLOOKUP(T152,'Mapeos'!$D$4:$E$25,2,FALSE),T152)</x:f>
        <x:v>Tienda</x:v>
      </x:c>
      <x:c r="V152" t="str">
        <x:v>V035</x:v>
      </x:c>
      <x:c r="W152" t="n">
        <x:v>3</x:v>
      </x:c>
      <x:c r="X152" s="28" t="n">
        <x:v>42.64</x:v>
      </x:c>
      <x:c r="Y152" s="20" t="n">
        <x:v>0</x:v>
      </x:c>
      <x:c r="Z152" s="20" t="n">
        <x:f>IF(Y152&gt;1,Y152/100,Y152)</x:f>
        <x:v>0</x:v>
      </x:c>
      <x:c r="AA152" s="28" t="n">
        <x:v>33.38</x:v>
      </x:c>
      <x:c r="AB152" s="28" t="n">
        <x:v>127.92</x:v>
      </x:c>
      <x:c r="AC152" s="28" t="str">
        <x:v>BOB</x:v>
      </x:c>
      <x:c r="AD152" s="28" t="n">
        <x:f>IF(AC152="USD",AB152*'Parametros'!$B$4,AB152)</x:f>
        <x:v>127.92</x:v>
      </x:c>
      <x:c r="AE152" s="28" t="n">
        <x:f>W152*X152*(1-Z152)</x:f>
        <x:v>127.92</x:v>
      </x:c>
      <x:c r="AF152" s="28" t="n">
        <x:f>W152*AA152</x:f>
        <x:v>100.14000000000001</x:v>
      </x:c>
      <x:c r="AG152" s="28" t="n">
        <x:f>AE152-AF152</x:f>
        <x:v>27.779999999999987</x:v>
      </x:c>
      <x:c r="AH152" s="20" t="n">
        <x:f>IF(AE152&gt;0,AG152/AE152,"")</x:f>
        <x:v>0.21716697936210122</x:v>
      </x:c>
      <x:c r="AI152" s="28" t="n">
        <x:v>194781.08</x:v>
      </x:c>
      <x:c r="AJ152" s="28"/>
      <x:c r="AK152"/>
      <x:c r="AL152" t="str">
        <x:v>Completado</x:v>
      </x:c>
      <x:c r="AM152" t="str">
        <x:f>IF(W152&lt;0,"Devuelto",AL152)</x:f>
        <x:v>Completado</x:v>
      </x:c>
      <x:c r="AN152" t="str">
        <x:v>Transferencia</x:v>
      </x:c>
      <x:c r="AO152" s="29" t="str">
        <x:v>Sin observación</x:v>
      </x:c>
      <x:c r="AP152" t="str">
        <x:f>IF(D152="","No","Sí")</x:f>
        <x:v>Sí</x:v>
      </x:c>
    </x:row>
    <x:row r="153">
      <x:c r="A153" t="n">
        <x:v>153</x:v>
      </x:c>
      <x:c r="B153" t="str">
        <x:v>VT0000718</x:v>
      </x:c>
      <x:c r="C153" t="str">
        <x:v>45616</x:v>
      </x:c>
      <x:c r="D153" s="27" t="n">
        <x:v>45616</x:v>
      </x:c>
      <x:c r="E153" t="n">
        <x:f>IF(D153="","",YEAR(D153))</x:f>
        <x:v>2024</x:v>
      </x:c>
      <x:c r="F153" t="n">
        <x:f>IF(D153="","",MONTH(D153))</x:f>
        <x:v>11</x:v>
      </x:c>
      <x:c r="G153" t="str">
        <x:f>IF(D153="","Fecha no disponible",TEXT(D153,"mmmm"))</x:f>
        <x:v>November</x:v>
      </x:c>
      <x:c r="H153" t="str">
        <x:f>IF(D153="","Fecha no disponible",TEXT(D153,"yyyy-mm"))</x:f>
        <x:v>2024-11</x:v>
      </x:c>
      <x:c r="I153" t="str">
        <x:f>IF(D153="","Fecha no disponible","T"&amp;ROUNDUP(MONTH(D153)/3,0))</x:f>
        <x:v>T4</x:v>
      </x:c>
      <x:c r="J153" t="str">
        <x:v>T007</x:v>
      </x:c>
      <x:c r="K153" t="str">
        <x:v>Tienda Santa Cruz 3</x:v>
      </x:c>
      <x:c r="L153" t="str">
        <x:v>Barrio</x:v>
      </x:c>
      <x:c r="M153" t="str">
        <x:v>Santa Cruz</x:v>
      </x:c>
      <x:c r="N153" t="str">
        <x:f>IFERROR(VLOOKUP(M153,'Mapeos'!$A$4:$B$30,2,FALSE),M153)</x:f>
        <x:v>Santa Cruz</x:v>
      </x:c>
      <x:c r="O153" t="str">
        <x:v>C00654</x:v>
      </x:c>
      <x:c r="P153" t="str">
        <x:v>Empresa</x:v>
      </x:c>
      <x:c r="Q153" t="str">
        <x:v>P0086</x:v>
      </x:c>
      <x:c r="R153" t="str">
        <x:v>Electrónica</x:v>
      </x:c>
      <x:c r="S153" t="str">
        <x:v>Marca C</x:v>
      </x:c>
      <x:c r="T153" t="str">
        <x:v>E-commerce</x:v>
      </x:c>
      <x:c r="U153" t="str">
        <x:f>IFERROR(VLOOKUP(T153,'Mapeos'!$D$4:$E$25,2,FALSE),T153)</x:f>
        <x:v>E-commerce</x:v>
      </x:c>
      <x:c r="V153" t="str">
        <x:v>V029</x:v>
      </x:c>
      <x:c r="W153" t="n">
        <x:v>1</x:v>
      </x:c>
      <x:c r="X153" s="28" t="n">
        <x:v>389.04</x:v>
      </x:c>
      <x:c r="Y153" s="20" t="n">
        <x:v>0.1</x:v>
      </x:c>
      <x:c r="Z153" s="20" t="n">
        <x:f>IF(Y153&gt;1,Y153/100,Y153)</x:f>
        <x:v>0.1</x:v>
      </x:c>
      <x:c r="AA153" s="28" t="n">
        <x:v>240.45</x:v>
      </x:c>
      <x:c r="AB153" s="28" t="n">
        <x:v>350.14</x:v>
      </x:c>
      <x:c r="AC153" s="28" t="str">
        <x:v>BOB</x:v>
      </x:c>
      <x:c r="AD153" s="28" t="n">
        <x:f>IF(AC153="USD",AB153*'Parametros'!$B$4,AB153)</x:f>
        <x:v>350.14</x:v>
      </x:c>
      <x:c r="AE153" s="28" t="n">
        <x:f>W153*X153*(1-Z153)</x:f>
        <x:v>350.136</x:v>
      </x:c>
      <x:c r="AF153" s="28" t="n">
        <x:f>W153*AA153</x:f>
        <x:v>240.45</x:v>
      </x:c>
      <x:c r="AG153" s="28" t="n">
        <x:f>AE153-AF153</x:f>
        <x:v>109.68600000000004</x:v>
      </x:c>
      <x:c r="AH153" s="20" t="n">
        <x:f>IF(AE153&gt;0,AG153/AE153,"")</x:f>
        <x:v>0.3132668448831312</x:v>
      </x:c>
      <x:c r="AI153" s="28" t="n">
        <x:v>65312.4</x:v>
      </x:c>
      <x:c r="AJ153" s="28"/>
      <x:c r="AK153"/>
      <x:c r="AL153" t="str">
        <x:v>Completado</x:v>
      </x:c>
      <x:c r="AM153" t="str">
        <x:f>IF(W153&lt;0,"Devuelto",AL153)</x:f>
        <x:v>Completado</x:v>
      </x:c>
      <x:c r="AN153" t="str">
        <x:v>QR</x:v>
      </x:c>
      <x:c r="AO153" s="29" t="str">
        <x:v>Sin observación</x:v>
      </x:c>
      <x:c r="AP153" t="str">
        <x:f>IF(D153="","No","Sí")</x:f>
        <x:v>Sí</x:v>
      </x:c>
    </x:row>
    <x:row r="154">
      <x:c r="A154" t="n">
        <x:v>154</x:v>
      </x:c>
      <x:c r="B154" t="str">
        <x:v>VT0000723</x:v>
      </x:c>
      <x:c r="C154" t="str">
        <x:v>45544</x:v>
      </x:c>
      <x:c r="D154" s="27" t="n">
        <x:v>45544</x:v>
      </x:c>
      <x:c r="E154" t="n">
        <x:f>IF(D154="","",YEAR(D154))</x:f>
        <x:v>2024</x:v>
      </x:c>
      <x:c r="F154" t="n">
        <x:f>IF(D154="","",MONTH(D154))</x:f>
        <x:v>9</x:v>
      </x:c>
      <x:c r="G154" t="str">
        <x:f>IF(D154="","Fecha no disponible",TEXT(D154,"mmmm"))</x:f>
        <x:v>September</x:v>
      </x:c>
      <x:c r="H154" t="str">
        <x:f>IF(D154="","Fecha no disponible",TEXT(D154,"yyyy-mm"))</x:f>
        <x:v>2024-09</x:v>
      </x:c>
      <x:c r="I154" t="str">
        <x:f>IF(D154="","Fecha no disponible","T"&amp;ROUNDUP(MONTH(D154)/3,0))</x:f>
        <x:v>T3</x:v>
      </x:c>
      <x:c r="J154" t="str">
        <x:v>T015</x:v>
      </x:c>
      <x:c r="K154" t="str">
        <x:v>Tienda Potosí 3</x:v>
      </x:c>
      <x:c r="L154" t="str">
        <x:v>Mall</x:v>
      </x:c>
      <x:c r="M154" t="str">
        <x:v>Potosí</x:v>
      </x:c>
      <x:c r="N154" t="str">
        <x:f>IFERROR(VLOOKUP(M154,'Mapeos'!$A$4:$B$30,2,FALSE),M154)</x:f>
        <x:v>Potosí</x:v>
      </x:c>
      <x:c r="O154" t="str">
        <x:v>C01110</x:v>
      </x:c>
      <x:c r="P154" t="str">
        <x:v>Empresa</x:v>
      </x:c>
      <x:c r="Q154" t="str">
        <x:v>P0078</x:v>
      </x:c>
      <x:c r="R154" t="str">
        <x:v>Cuidado Personal</x:v>
      </x:c>
      <x:c r="S154" t="str">
        <x:v>Marca B</x:v>
      </x:c>
      <x:c r="T154" t="str">
        <x:v>E-commerce</x:v>
      </x:c>
      <x:c r="U154" t="str">
        <x:f>IFERROR(VLOOKUP(T154,'Mapeos'!$D$4:$E$25,2,FALSE),T154)</x:f>
        <x:v>E-commerce</x:v>
      </x:c>
      <x:c r="V154" t="str">
        <x:v>V029</x:v>
      </x:c>
      <x:c r="W154" t="n">
        <x:v>5</x:v>
      </x:c>
      <x:c r="X154" s="28" t="n">
        <x:v>91.45</x:v>
      </x:c>
      <x:c r="Y154" s="20" t="n">
        <x:v>0.05</x:v>
      </x:c>
      <x:c r="Z154" s="20" t="n">
        <x:f>IF(Y154&gt;1,Y154/100,Y154)</x:f>
        <x:v>0.05</x:v>
      </x:c>
      <x:c r="AA154" s="28" t="n">
        <x:v>50.86</x:v>
      </x:c>
      <x:c r="AB154" s="28" t="n">
        <x:v>434.39</x:v>
      </x:c>
      <x:c r="AC154" s="28" t="str">
        <x:v>BOB</x:v>
      </x:c>
      <x:c r="AD154" s="28" t="n">
        <x:f>IF(AC154="USD",AB154*'Parametros'!$B$4,AB154)</x:f>
        <x:v>434.39</x:v>
      </x:c>
      <x:c r="AE154" s="28" t="n">
        <x:f>W154*X154*(1-Z154)</x:f>
        <x:v>434.3875</x:v>
      </x:c>
      <x:c r="AF154" s="28" t="n">
        <x:f>W154*AA154</x:f>
        <x:v>254.3</x:v>
      </x:c>
      <x:c r="AG154" s="28" t="n">
        <x:f>AE154-AF154</x:f>
        <x:v>180.08749999999998</x:v>
      </x:c>
      <x:c r="AH154" s="20" t="n">
        <x:f>IF(AE154&gt;0,AG154/AE154,"")</x:f>
        <x:v>0.4145779977554602</x:v>
      </x:c>
      <x:c r="AI154" s="28" t="n">
        <x:v>76937.8</x:v>
      </x:c>
      <x:c r="AJ154" s="28"/>
      <x:c r="AK154"/>
      <x:c r="AL154" t="str">
        <x:v>Completado</x:v>
      </x:c>
      <x:c r="AM154" t="str">
        <x:f>IF(W154&lt;0,"Devuelto",AL154)</x:f>
        <x:v>Completado</x:v>
      </x:c>
      <x:c r="AN154" t="str">
        <x:v>Tarjeta</x:v>
      </x:c>
      <x:c r="AO154" s="29" t="str">
        <x:v>Sin observación</x:v>
      </x:c>
      <x:c r="AP154" t="str">
        <x:f>IF(D154="","No","Sí")</x:f>
        <x:v>Sí</x:v>
      </x:c>
    </x:row>
    <x:row r="155">
      <x:c r="A155" t="n">
        <x:v>155</x:v>
      </x:c>
      <x:c r="B155" t="str">
        <x:v>VT0000728</x:v>
      </x:c>
      <x:c r="C155" t="str">
        <x:v>45819</x:v>
      </x:c>
      <x:c r="D155" s="27" t="n">
        <x:v>45819</x:v>
      </x:c>
      <x:c r="E155" t="n">
        <x:f>IF(D155="","",YEAR(D155))</x:f>
        <x:v>2025</x:v>
      </x:c>
      <x:c r="F155" t="n">
        <x:f>IF(D155="","",MONTH(D155))</x:f>
        <x:v>6</x:v>
      </x:c>
      <x:c r="G155" t="str">
        <x:f>IF(D155="","Fecha no disponible",TEXT(D155,"mmmm"))</x:f>
        <x:v>June</x:v>
      </x:c>
      <x:c r="H155" t="str">
        <x:f>IF(D155="","Fecha no disponible",TEXT(D155,"yyyy-mm"))</x:f>
        <x:v>2025-06</x:v>
      </x:c>
      <x:c r="I155" t="str">
        <x:f>IF(D155="","Fecha no disponible","T"&amp;ROUNDUP(MONTH(D155)/3,0))</x:f>
        <x:v>T2</x:v>
      </x:c>
      <x:c r="J155" t="str">
        <x:v>T009</x:v>
      </x:c>
      <x:c r="K155" t="str">
        <x:v>Tienda Cochabamba 1</x:v>
      </x:c>
      <x:c r="L155" t="str">
        <x:v>Mall</x:v>
      </x:c>
      <x:c r="M155" t="str">
        <x:v>Cochabamba</x:v>
      </x:c>
      <x:c r="N155" t="str">
        <x:f>IFERROR(VLOOKUP(M155,'Mapeos'!$A$4:$B$30,2,FALSE),M155)</x:f>
        <x:v>Cochabamba</x:v>
      </x:c>
      <x:c r="O155" t="str">
        <x:v>C01730</x:v>
      </x:c>
      <x:c r="P155" t="str">
        <x:v>Premium</x:v>
      </x:c>
      <x:c r="Q155" t="str">
        <x:v>P0080</x:v>
      </x:c>
      <x:c r="R155" t="str">
        <x:v>Deportes</x:v>
      </x:c>
      <x:c r="S155" t="str">
        <x:v>Marca C</x:v>
      </x:c>
      <x:c r="T155" t="str">
        <x:v>WhatsApp</x:v>
      </x:c>
      <x:c r="U155" t="str">
        <x:f>IFERROR(VLOOKUP(T155,'Mapeos'!$D$4:$E$25,2,FALSE),T155)</x:f>
        <x:v>WhatsApp</x:v>
      </x:c>
      <x:c r="V155" t="str">
        <x:v>V023</x:v>
      </x:c>
      <x:c r="W155" t="n">
        <x:v>1</x:v>
      </x:c>
      <x:c r="X155" s="28" t="n">
        <x:v>128.58</x:v>
      </x:c>
      <x:c r="Y155" s="20" t="n">
        <x:v>0</x:v>
      </x:c>
      <x:c r="Z155" s="20" t="n">
        <x:f>IF(Y155&gt;1,Y155/100,Y155)</x:f>
        <x:v>0</x:v>
      </x:c>
      <x:c r="AA155" s="28" t="n">
        <x:v>102.78</x:v>
      </x:c>
      <x:c r="AB155" s="28" t="n">
        <x:v>128.58</x:v>
      </x:c>
      <x:c r="AC155" s="28" t="str">
        <x:v>BOB</x:v>
      </x:c>
      <x:c r="AD155" s="28" t="n">
        <x:f>IF(AC155="USD",AB155*'Parametros'!$B$4,AB155)</x:f>
        <x:v>128.58</x:v>
      </x:c>
      <x:c r="AE155" s="28" t="n">
        <x:f>W155*X155*(1-Z155)</x:f>
        <x:v>128.58</x:v>
      </x:c>
      <x:c r="AF155" s="28" t="n">
        <x:f>W155*AA155</x:f>
        <x:v>102.78</x:v>
      </x:c>
      <x:c r="AG155" s="28" t="n">
        <x:f>AE155-AF155</x:f>
        <x:v>25.80000000000001</x:v>
      </x:c>
      <x:c r="AH155" s="20" t="n">
        <x:f>IF(AE155&gt;0,AG155/AE155,"")</x:f>
        <x:v>0.20065328978068137</x:v>
      </x:c>
      <x:c r="AI155" s="28" t="n">
        <x:v>61704.37</x:v>
      </x:c>
      <x:c r="AJ155" s="28"/>
      <x:c r="AK155"/>
      <x:c r="AL155" t="str">
        <x:v>Completado</x:v>
      </x:c>
      <x:c r="AM155" t="str">
        <x:f>IF(W155&lt;0,"Devuelto",AL155)</x:f>
        <x:v>Completado</x:v>
      </x:c>
      <x:c r="AN155" t="str">
        <x:v>Efectivo</x:v>
      </x:c>
      <x:c r="AO155" s="29" t="str">
        <x:v>Sin observación</x:v>
      </x:c>
      <x:c r="AP155" t="str">
        <x:f>IF(D155="","No","Sí")</x:f>
        <x:v>Sí</x:v>
      </x:c>
    </x:row>
    <x:row r="156">
      <x:c r="A156" t="n">
        <x:v>156</x:v>
      </x:c>
      <x:c r="B156" t="str">
        <x:v>VT0000733</x:v>
      </x:c>
      <x:c r="C156" t="str">
        <x:v>45697</x:v>
      </x:c>
      <x:c r="D156" s="27" t="n">
        <x:v>45697</x:v>
      </x:c>
      <x:c r="E156" t="n">
        <x:f>IF(D156="","",YEAR(D156))</x:f>
        <x:v>2025</x:v>
      </x:c>
      <x:c r="F156" t="n">
        <x:f>IF(D156="","",MONTH(D156))</x:f>
        <x:v>2</x:v>
      </x:c>
      <x:c r="G156" t="str">
        <x:f>IF(D156="","Fecha no disponible",TEXT(D156,"mmmm"))</x:f>
        <x:v>February</x:v>
      </x:c>
      <x:c r="H156" t="str">
        <x:f>IF(D156="","Fecha no disponible",TEXT(D156,"yyyy-mm"))</x:f>
        <x:v>2025-02</x:v>
      </x:c>
      <x:c r="I156" t="str">
        <x:f>IF(D156="","Fecha no disponible","T"&amp;ROUNDUP(MONTH(D156)/3,0))</x:f>
        <x:v>T1</x:v>
      </x:c>
      <x:c r="J156" t="str">
        <x:v>T008</x:v>
      </x:c>
      <x:c r="K156" t="str">
        <x:v>Tienda Santa Cruz 4</x:v>
      </x:c>
      <x:c r="L156" t="str">
        <x:v>Barrio</x:v>
      </x:c>
      <x:c r="M156" t="str">
        <x:v>Santa Cruz</x:v>
      </x:c>
      <x:c r="N156" t="str">
        <x:f>IFERROR(VLOOKUP(M156,'Mapeos'!$A$4:$B$30,2,FALSE),M156)</x:f>
        <x:v>Santa Cruz</x:v>
      </x:c>
      <x:c r="O156" t="str">
        <x:v>C00478</x:v>
      </x:c>
      <x:c r="P156" t="str">
        <x:v>Frecuente</x:v>
      </x:c>
      <x:c r="Q156" t="str">
        <x:v>P0003</x:v>
      </x:c>
      <x:c r="R156" t="str">
        <x:v>Hogar</x:v>
      </x:c>
      <x:c r="S156" t="str">
        <x:v>Marca C</x:v>
      </x:c>
      <x:c r="T156" t="str">
        <x:v>E-commerce</x:v>
      </x:c>
      <x:c r="U156" t="str">
        <x:f>IFERROR(VLOOKUP(T156,'Mapeos'!$D$4:$E$25,2,FALSE),T156)</x:f>
        <x:v>E-commerce</x:v>
      </x:c>
      <x:c r="V156" t="str">
        <x:v>V013</x:v>
      </x:c>
      <x:c r="W156" t="n">
        <x:v>1</x:v>
      </x:c>
      <x:c r="X156" s="28" t="n">
        <x:v>300.36</x:v>
      </x:c>
      <x:c r="Y156" s="20" t="n">
        <x:v>0</x:v>
      </x:c>
      <x:c r="Z156" s="20" t="n">
        <x:f>IF(Y156&gt;1,Y156/100,Y156)</x:f>
        <x:v>0</x:v>
      </x:c>
      <x:c r="AA156" s="28" t="n">
        <x:v>162.95</x:v>
      </x:c>
      <x:c r="AB156" s="28" t="n">
        <x:v>300.36</x:v>
      </x:c>
      <x:c r="AC156" s="28" t="str">
        <x:v>BOB</x:v>
      </x:c>
      <x:c r="AD156" s="28" t="n">
        <x:f>IF(AC156="USD",AB156*'Parametros'!$B$4,AB156)</x:f>
        <x:v>300.36</x:v>
      </x:c>
      <x:c r="AE156" s="28" t="n">
        <x:f>W156*X156*(1-Z156)</x:f>
        <x:v>300.36</x:v>
      </x:c>
      <x:c r="AF156" s="28" t="n">
        <x:f>W156*AA156</x:f>
        <x:v>162.95</x:v>
      </x:c>
      <x:c r="AG156" s="28" t="n">
        <x:f>AE156-AF156</x:f>
        <x:v>137.41000000000003</x:v>
      </x:c>
      <x:c r="AH156" s="20" t="n">
        <x:f>IF(AE156&gt;0,AG156/AE156,"")</x:f>
        <x:v>0.45748435211080046</x:v>
      </x:c>
      <x:c r="AI156" s="28" t="n">
        <x:v>84128.79</x:v>
      </x:c>
      <x:c r="AJ156" s="28"/>
      <x:c r="AK156"/>
      <x:c r="AL156" t="str">
        <x:v>Completado</x:v>
      </x:c>
      <x:c r="AM156" t="str">
        <x:f>IF(W156&lt;0,"Devuelto",AL156)</x:f>
        <x:v>Completado</x:v>
      </x:c>
      <x:c r="AN156" t="str">
        <x:v>Tarjeta</x:v>
      </x:c>
      <x:c r="AO156" s="29" t="str">
        <x:v>Sin observación</x:v>
      </x:c>
      <x:c r="AP156" t="str">
        <x:f>IF(D156="","No","Sí")</x:f>
        <x:v>Sí</x:v>
      </x:c>
    </x:row>
    <x:row r="157">
      <x:c r="A157" t="n">
        <x:v>157</x:v>
      </x:c>
      <x:c r="B157" t="str">
        <x:v>VT0000737</x:v>
      </x:c>
      <x:c r="C157" t="str">
        <x:v>46161</x:v>
      </x:c>
      <x:c r="D157" s="27" t="n">
        <x:v>46161</x:v>
      </x:c>
      <x:c r="E157" t="n">
        <x:f>IF(D157="","",YEAR(D157))</x:f>
        <x:v>2026</x:v>
      </x:c>
      <x:c r="F157" t="n">
        <x:f>IF(D157="","",MONTH(D157))</x:f>
        <x:v>5</x:v>
      </x:c>
      <x:c r="G157" t="str">
        <x:f>IF(D157="","Fecha no disponible",TEXT(D157,"mmmm"))</x:f>
        <x:v>May</x:v>
      </x:c>
      <x:c r="H157" t="str">
        <x:f>IF(D157="","Fecha no disponible",TEXT(D157,"yyyy-mm"))</x:f>
        <x:v>2026-05</x:v>
      </x:c>
      <x:c r="I157" t="str">
        <x:f>IF(D157="","Fecha no disponible","T"&amp;ROUNDUP(MONTH(D157)/3,0))</x:f>
        <x:v>T2</x:v>
      </x:c>
      <x:c r="J157" t="str">
        <x:v>T001</x:v>
      </x:c>
      <x:c r="K157" t="str">
        <x:v>Tienda La Paz 1</x:v>
      </x:c>
      <x:c r="L157" t="str">
        <x:v>Barrio</x:v>
      </x:c>
      <x:c r="M157" t="str">
        <x:v>La Paz</x:v>
      </x:c>
      <x:c r="N157" t="str">
        <x:f>IFERROR(VLOOKUP(M157,'Mapeos'!$A$4:$B$30,2,FALSE),M157)</x:f>
        <x:v>La Paz</x:v>
      </x:c>
      <x:c r="O157" t="str">
        <x:v>C00898</x:v>
      </x:c>
      <x:c r="P157" t="str">
        <x:v>Premium</x:v>
      </x:c>
      <x:c r="Q157" t="str">
        <x:v>P0061</x:v>
      </x:c>
      <x:c r="R157" t="str">
        <x:v>Deportes</x:v>
      </x:c>
      <x:c r="S157" t="str">
        <x:v>Marca C</x:v>
      </x:c>
      <x:c r="T157" t="str">
        <x:v>Tienda</x:v>
      </x:c>
      <x:c r="U157" t="str">
        <x:f>IFERROR(VLOOKUP(T157,'Mapeos'!$D$4:$E$25,2,FALSE),T157)</x:f>
        <x:v>Tienda</x:v>
      </x:c>
      <x:c r="V157" t="str">
        <x:v>V039</x:v>
      </x:c>
      <x:c r="W157" t="n">
        <x:v>1</x:v>
      </x:c>
      <x:c r="X157" s="28" t="n">
        <x:v>261.09</x:v>
      </x:c>
      <x:c r="Y157" s="20" t="n">
        <x:v>0</x:v>
      </x:c>
      <x:c r="Z157" s="20" t="n">
        <x:f>IF(Y157&gt;1,Y157/100,Y157)</x:f>
        <x:v>0</x:v>
      </x:c>
      <x:c r="AA157" s="28" t="n">
        <x:v>150.39</x:v>
      </x:c>
      <x:c r="AB157" s="28" t="n">
        <x:v>261.09</x:v>
      </x:c>
      <x:c r="AC157" s="28" t="str">
        <x:v>BOB</x:v>
      </x:c>
      <x:c r="AD157" s="28" t="n">
        <x:f>IF(AC157="USD",AB157*'Parametros'!$B$4,AB157)</x:f>
        <x:v>261.09</x:v>
      </x:c>
      <x:c r="AE157" s="28" t="n">
        <x:f>W157*X157*(1-Z157)</x:f>
        <x:v>261.09</x:v>
      </x:c>
      <x:c r="AF157" s="28" t="n">
        <x:f>W157*AA157</x:f>
        <x:v>150.39</x:v>
      </x:c>
      <x:c r="AG157" s="28" t="n">
        <x:f>AE157-AF157</x:f>
        <x:v>110.69999999999999</x:v>
      </x:c>
      <x:c r="AH157" s="20" t="n">
        <x:f>IF(AE157&gt;0,AG157/AE157,"")</x:f>
        <x:v>0.4239917269906929</x:v>
      </x:c>
      <x:c r="AI157" s="28" t="n">
        <x:v>201880.77</x:v>
      </x:c>
      <x:c r="AJ157" s="28"/>
      <x:c r="AK157"/>
      <x:c r="AL157" t="str">
        <x:v>Completado</x:v>
      </x:c>
      <x:c r="AM157" t="str">
        <x:f>IF(W157&lt;0,"Devuelto",AL157)</x:f>
        <x:v>Completado</x:v>
      </x:c>
      <x:c r="AN157" t="str">
        <x:v>Efectivo</x:v>
      </x:c>
      <x:c r="AO157" s="29" t="str">
        <x:v>Sin observación</x:v>
      </x:c>
      <x:c r="AP157" t="str">
        <x:f>IF(D157="","No","Sí")</x:f>
        <x:v>Sí</x:v>
      </x:c>
    </x:row>
    <x:row r="158">
      <x:c r="A158" t="n">
        <x:v>158</x:v>
      </x:c>
      <x:c r="B158" t="str">
        <x:v>VT0000742</x:v>
      </x:c>
      <x:c r="C158" t="str">
        <x:v>46091</x:v>
      </x:c>
      <x:c r="D158" s="27" t="n">
        <x:v>46091</x:v>
      </x:c>
      <x:c r="E158" t="n">
        <x:f>IF(D158="","",YEAR(D158))</x:f>
        <x:v>2026</x:v>
      </x:c>
      <x:c r="F158" t="n">
        <x:f>IF(D158="","",MONTH(D158))</x:f>
        <x:v>3</x:v>
      </x:c>
      <x:c r="G158" t="str">
        <x:f>IF(D158="","Fecha no disponible",TEXT(D158,"mmmm"))</x:f>
        <x:v>March</x:v>
      </x:c>
      <x:c r="H158" t="str">
        <x:f>IF(D158="","Fecha no disponible",TEXT(D158,"yyyy-mm"))</x:f>
        <x:v>2026-03</x:v>
      </x:c>
      <x:c r="I158" t="str">
        <x:f>IF(D158="","Fecha no disponible","T"&amp;ROUNDUP(MONTH(D158)/3,0))</x:f>
        <x:v>T1</x:v>
      </x:c>
      <x:c r="J158" t="str">
        <x:v>T003</x:v>
      </x:c>
      <x:c r="K158" t="str">
        <x:v>Tienda La Paz 3</x:v>
      </x:c>
      <x:c r="L158" t="str">
        <x:v>Barrio</x:v>
      </x:c>
      <x:c r="M158" t="str">
        <x:v>La Paz</x:v>
      </x:c>
      <x:c r="N158" t="str">
        <x:f>IFERROR(VLOOKUP(M158,'Mapeos'!$A$4:$B$30,2,FALSE),M158)</x:f>
        <x:v>La Paz</x:v>
      </x:c>
      <x:c r="O158" t="str">
        <x:v>C01601</x:v>
      </x:c>
      <x:c r="P158" t="str">
        <x:v>Frecuente</x:v>
      </x:c>
      <x:c r="Q158" t="str">
        <x:v>P0015</x:v>
      </x:c>
      <x:c r="R158" t="str">
        <x:v>Alimentos</x:v>
      </x:c>
      <x:c r="S158" t="str">
        <x:v>Marca C</x:v>
      </x:c>
      <x:c r="T158" t="str">
        <x:v>WhatsApp</x:v>
      </x:c>
      <x:c r="U158" t="str">
        <x:f>IFERROR(VLOOKUP(T158,'Mapeos'!$D$4:$E$25,2,FALSE),T158)</x:f>
        <x:v>WhatsApp</x:v>
      </x:c>
      <x:c r="V158" t="str">
        <x:v>V009</x:v>
      </x:c>
      <x:c r="W158" t="n">
        <x:v>2</x:v>
      </x:c>
      <x:c r="X158" s="28" t="n">
        <x:v>51.88</x:v>
      </x:c>
      <x:c r="Y158" s="20" t="n">
        <x:v>0</x:v>
      </x:c>
      <x:c r="Z158" s="20" t="n">
        <x:f>IF(Y158&gt;1,Y158/100,Y158)</x:f>
        <x:v>0</x:v>
      </x:c>
      <x:c r="AA158" s="28" t="n">
        <x:v>33.71</x:v>
      </x:c>
      <x:c r="AB158" s="28" t="n">
        <x:v>103.76</x:v>
      </x:c>
      <x:c r="AC158" s="28" t="str">
        <x:v>BOB</x:v>
      </x:c>
      <x:c r="AD158" s="28" t="n">
        <x:f>IF(AC158="USD",AB158*'Parametros'!$B$4,AB158)</x:f>
        <x:v>103.76</x:v>
      </x:c>
      <x:c r="AE158" s="28" t="n">
        <x:f>W158*X158*(1-Z158)</x:f>
        <x:v>103.76</x:v>
      </x:c>
      <x:c r="AF158" s="28" t="n">
        <x:f>W158*AA158</x:f>
        <x:v>67.42</x:v>
      </x:c>
      <x:c r="AG158" s="28" t="n">
        <x:f>AE158-AF158</x:f>
        <x:v>36.34</x:v>
      </x:c>
      <x:c r="AH158" s="20" t="n">
        <x:f>IF(AE158&gt;0,AG158/AE158,"")</x:f>
        <x:v>0.3502313030069391</x:v>
      </x:c>
      <x:c r="AI158" s="28" t="n">
        <x:v>93220.15</x:v>
      </x:c>
      <x:c r="AJ158" s="28"/>
      <x:c r="AK158"/>
      <x:c r="AL158" t="str">
        <x:v>Completado</x:v>
      </x:c>
      <x:c r="AM158" t="str">
        <x:f>IF(W158&lt;0,"Devuelto",AL158)</x:f>
        <x:v>Completado</x:v>
      </x:c>
      <x:c r="AN158" t="str">
        <x:v>Tarjeta</x:v>
      </x:c>
      <x:c r="AO158" s="29" t="str">
        <x:v>Sin observación</x:v>
      </x:c>
      <x:c r="AP158" t="str">
        <x:f>IF(D158="","No","Sí")</x:f>
        <x:v>Sí</x:v>
      </x:c>
    </x:row>
    <x:row r="159">
      <x:c r="A159" t="n">
        <x:v>159</x:v>
      </x:c>
      <x:c r="B159" t="str">
        <x:v>VT0000747</x:v>
      </x:c>
      <x:c r="C159" t="str">
        <x:v>45532</x:v>
      </x:c>
      <x:c r="D159" s="27" t="n">
        <x:v>45532</x:v>
      </x:c>
      <x:c r="E159" t="n">
        <x:f>IF(D159="","",YEAR(D159))</x:f>
        <x:v>2024</x:v>
      </x:c>
      <x:c r="F159" t="n">
        <x:f>IF(D159="","",MONTH(D159))</x:f>
        <x:v>8</x:v>
      </x:c>
      <x:c r="G159" t="str">
        <x:f>IF(D159="","Fecha no disponible",TEXT(D159,"mmmm"))</x:f>
        <x:v>August</x:v>
      </x:c>
      <x:c r="H159" t="str">
        <x:f>IF(D159="","Fecha no disponible",TEXT(D159,"yyyy-mm"))</x:f>
        <x:v>2024-08</x:v>
      </x:c>
      <x:c r="I159" t="str">
        <x:f>IF(D159="","Fecha no disponible","T"&amp;ROUNDUP(MONTH(D159)/3,0))</x:f>
        <x:v>T3</x:v>
      </x:c>
      <x:c r="J159" t="str">
        <x:v>T011</x:v>
      </x:c>
      <x:c r="K159" t="str">
        <x:v>Tienda Cochabamba 3</x:v>
      </x:c>
      <x:c r="L159" t="str">
        <x:v>Mall</x:v>
      </x:c>
      <x:c r="M159" t="str">
        <x:v>Cochabamba</x:v>
      </x:c>
      <x:c r="N159" t="str">
        <x:f>IFERROR(VLOOKUP(M159,'Mapeos'!$A$4:$B$30,2,FALSE),M159)</x:f>
        <x:v>Cochabamba</x:v>
      </x:c>
      <x:c r="O159" t="str">
        <x:v>C01058</x:v>
      </x:c>
      <x:c r="P159" t="str">
        <x:v>Masivo</x:v>
      </x:c>
      <x:c r="Q159" t="str">
        <x:v>P0078</x:v>
      </x:c>
      <x:c r="R159" t="str">
        <x:v>Cuidado Personal</x:v>
      </x:c>
      <x:c r="S159" t="str">
        <x:v>Marca B</x:v>
      </x:c>
      <x:c r="T159" t="str">
        <x:v>Tienda</x:v>
      </x:c>
      <x:c r="U159" t="str">
        <x:f>IFERROR(VLOOKUP(T159,'Mapeos'!$D$4:$E$25,2,FALSE),T159)</x:f>
        <x:v>Tienda</x:v>
      </x:c>
      <x:c r="V159" t="str">
        <x:v>V006</x:v>
      </x:c>
      <x:c r="W159" t="n">
        <x:v>5</x:v>
      </x:c>
      <x:c r="X159" s="28" t="n">
        <x:v>97.76</x:v>
      </x:c>
      <x:c r="Y159" s="20" t="n">
        <x:v>0.05</x:v>
      </x:c>
      <x:c r="Z159" s="20" t="n">
        <x:f>IF(Y159&gt;1,Y159/100,Y159)</x:f>
        <x:v>0.05</x:v>
      </x:c>
      <x:c r="AA159" s="28" t="n">
        <x:v>50.86</x:v>
      </x:c>
      <x:c r="AB159" s="28" t="n">
        <x:v>464.36</x:v>
      </x:c>
      <x:c r="AC159" s="28" t="str">
        <x:v>BOB</x:v>
      </x:c>
      <x:c r="AD159" s="28" t="n">
        <x:f>IF(AC159="USD",AB159*'Parametros'!$B$4,AB159)</x:f>
        <x:v>464.36</x:v>
      </x:c>
      <x:c r="AE159" s="28" t="n">
        <x:f>W159*X159*(1-Z159)</x:f>
        <x:v>464.36</x:v>
      </x:c>
      <x:c r="AF159" s="28" t="n">
        <x:f>W159*AA159</x:f>
        <x:v>254.3</x:v>
      </x:c>
      <x:c r="AG159" s="28" t="n">
        <x:f>AE159-AF159</x:f>
        <x:v>210.06</x:v>
      </x:c>
      <x:c r="AH159" s="20" t="n">
        <x:f>IF(AE159&gt;0,AG159/AE159,"")</x:f>
        <x:v>0.4523645447497631</x:v>
      </x:c>
      <x:c r="AI159" s="28" t="n">
        <x:v>145056.25</x:v>
      </x:c>
      <x:c r="AJ159" s="28"/>
      <x:c r="AK159"/>
      <x:c r="AL159" t="str">
        <x:v>Completado</x:v>
      </x:c>
      <x:c r="AM159" t="str">
        <x:f>IF(W159&lt;0,"Devuelto",AL159)</x:f>
        <x:v>Completado</x:v>
      </x:c>
      <x:c r="AN159" t="str">
        <x:v>Transferencia</x:v>
      </x:c>
      <x:c r="AO159" s="29" t="str">
        <x:v>Sin observación</x:v>
      </x:c>
      <x:c r="AP159" t="str">
        <x:f>IF(D159="","No","Sí")</x:f>
        <x:v>Sí</x:v>
      </x:c>
    </x:row>
    <x:row r="160">
      <x:c r="A160" t="n">
        <x:v>160</x:v>
      </x:c>
      <x:c r="B160" t="str">
        <x:v>VT0000752</x:v>
      </x:c>
      <x:c r="C160" t="str">
        <x:v>45870</x:v>
      </x:c>
      <x:c r="D160" s="27" t="n">
        <x:v>45870</x:v>
      </x:c>
      <x:c r="E160" t="n">
        <x:f>IF(D160="","",YEAR(D160))</x:f>
        <x:v>2025</x:v>
      </x:c>
      <x:c r="F160" t="n">
        <x:f>IF(D160="","",MONTH(D160))</x:f>
        <x:v>8</x:v>
      </x:c>
      <x:c r="G160" t="str">
        <x:f>IF(D160="","Fecha no disponible",TEXT(D160,"mmmm"))</x:f>
        <x:v>August</x:v>
      </x:c>
      <x:c r="H160" t="str">
        <x:f>IF(D160="","Fecha no disponible",TEXT(D160,"yyyy-mm"))</x:f>
        <x:v>2025-08</x:v>
      </x:c>
      <x:c r="I160" t="str">
        <x:f>IF(D160="","Fecha no disponible","T"&amp;ROUNDUP(MONTH(D160)/3,0))</x:f>
        <x:v>T3</x:v>
      </x:c>
      <x:c r="J160" t="str">
        <x:v>T009</x:v>
      </x:c>
      <x:c r="K160" t="str">
        <x:v>Tienda Cochabamba 1</x:v>
      </x:c>
      <x:c r="L160" t="str">
        <x:v>Mall</x:v>
      </x:c>
      <x:c r="M160" t="str">
        <x:v>Cochabamba</x:v>
      </x:c>
      <x:c r="N160" t="str">
        <x:f>IFERROR(VLOOKUP(M160,'Mapeos'!$A$4:$B$30,2,FALSE),M160)</x:f>
        <x:v>Cochabamba</x:v>
      </x:c>
      <x:c r="O160" t="str">
        <x:v>C01534</x:v>
      </x:c>
      <x:c r="P160" t="str">
        <x:v>Empresa</x:v>
      </x:c>
      <x:c r="Q160" t="str">
        <x:v>P0044</x:v>
      </x:c>
      <x:c r="R160" t="str">
        <x:v>Hogar</x:v>
      </x:c>
      <x:c r="S160" t="str">
        <x:v>Marca B</x:v>
      </x:c>
      <x:c r="T160" t="str">
        <x:v>E-commerce</x:v>
      </x:c>
      <x:c r="U160" t="str">
        <x:f>IFERROR(VLOOKUP(T160,'Mapeos'!$D$4:$E$25,2,FALSE),T160)</x:f>
        <x:v>E-commerce</x:v>
      </x:c>
      <x:c r="V160" t="str">
        <x:v>V037</x:v>
      </x:c>
      <x:c r="W160" t="n">
        <x:v>1</x:v>
      </x:c>
      <x:c r="X160" s="28" t="n">
        <x:v>146.27</x:v>
      </x:c>
      <x:c r="Y160" s="20" t="n">
        <x:v>0.1</x:v>
      </x:c>
      <x:c r="Z160" s="20" t="n">
        <x:f>IF(Y160&gt;1,Y160/100,Y160)</x:f>
        <x:v>0.1</x:v>
      </x:c>
      <x:c r="AA160" s="28" t="n">
        <x:v>90.08</x:v>
      </x:c>
      <x:c r="AB160" s="28" t="n">
        <x:v>131.64</x:v>
      </x:c>
      <x:c r="AC160" s="28" t="str">
        <x:v>BOB</x:v>
      </x:c>
      <x:c r="AD160" s="28" t="n">
        <x:f>IF(AC160="USD",AB160*'Parametros'!$B$4,AB160)</x:f>
        <x:v>131.64</x:v>
      </x:c>
      <x:c r="AE160" s="28" t="n">
        <x:f>W160*X160*(1-Z160)</x:f>
        <x:v>131.643</x:v>
      </x:c>
      <x:c r="AF160" s="28" t="n">
        <x:f>W160*AA160</x:f>
        <x:v>90.08</x:v>
      </x:c>
      <x:c r="AG160" s="28" t="n">
        <x:f>AE160-AF160</x:f>
        <x:v>41.563</x:v>
      </x:c>
      <x:c r="AH160" s="20" t="n">
        <x:f>IF(AE160&gt;0,AG160/AE160,"")</x:f>
        <x:v>0.31572510501887685</x:v>
      </x:c>
      <x:c r="AI160" s="28" t="n">
        <x:v>69208.87</x:v>
      </x:c>
      <x:c r="AJ160" s="28"/>
      <x:c r="AK160"/>
      <x:c r="AL160" t="str">
        <x:v>Completado</x:v>
      </x:c>
      <x:c r="AM160" t="str">
        <x:f>IF(W160&lt;0,"Devuelto",AL160)</x:f>
        <x:v>Completado</x:v>
      </x:c>
      <x:c r="AN160" t="str">
        <x:v>Tarjeta</x:v>
      </x:c>
      <x:c r="AO160" s="29" t="str">
        <x:v>Sin observación</x:v>
      </x:c>
      <x:c r="AP160" t="str">
        <x:f>IF(D160="","No","Sí")</x:f>
        <x:v>Sí</x:v>
      </x:c>
    </x:row>
    <x:row r="161">
      <x:c r="A161" t="n">
        <x:v>161</x:v>
      </x:c>
      <x:c r="B161" t="str">
        <x:v>VT0000756</x:v>
      </x:c>
      <x:c r="C161" t="str">
        <x:v>45385</x:v>
      </x:c>
      <x:c r="D161" s="27" t="n">
        <x:v>45385</x:v>
      </x:c>
      <x:c r="E161" t="n">
        <x:f>IF(D161="","",YEAR(D161))</x:f>
        <x:v>2024</x:v>
      </x:c>
      <x:c r="F161" t="n">
        <x:f>IF(D161="","",MONTH(D161))</x:f>
        <x:v>4</x:v>
      </x:c>
      <x:c r="G161" t="str">
        <x:f>IF(D161="","Fecha no disponible",TEXT(D161,"mmmm"))</x:f>
        <x:v>April</x:v>
      </x:c>
      <x:c r="H161" t="str">
        <x:f>IF(D161="","Fecha no disponible",TEXT(D161,"yyyy-mm"))</x:f>
        <x:v>2024-04</x:v>
      </x:c>
      <x:c r="I161" t="str">
        <x:f>IF(D161="","Fecha no disponible","T"&amp;ROUNDUP(MONTH(D161)/3,0))</x:f>
        <x:v>T2</x:v>
      </x:c>
      <x:c r="J161" t="str">
        <x:v>T020</x:v>
      </x:c>
      <x:c r="K161" t="str">
        <x:v>Tienda Sucre 4</x:v>
      </x:c>
      <x:c r="L161" t="str">
        <x:v>Mall</x:v>
      </x:c>
      <x:c r="M161" t="str">
        <x:v>Sucre</x:v>
      </x:c>
      <x:c r="N161" t="str">
        <x:f>IFERROR(VLOOKUP(M161,'Mapeos'!$A$4:$B$30,2,FALSE),M161)</x:f>
        <x:v>Sucre</x:v>
      </x:c>
      <x:c r="O161" t="str">
        <x:v>C00429</x:v>
      </x:c>
      <x:c r="P161" t="str">
        <x:v>Premium</x:v>
      </x:c>
      <x:c r="Q161" t="str">
        <x:v>P0032</x:v>
      </x:c>
      <x:c r="R161" t="str">
        <x:v>Electrónica</x:v>
      </x:c>
      <x:c r="S161" t="str">
        <x:v>Marca C</x:v>
      </x:c>
      <x:c r="T161" t="str">
        <x:v>Tienda</x:v>
      </x:c>
      <x:c r="U161" t="str">
        <x:f>IFERROR(VLOOKUP(T161,'Mapeos'!$D$4:$E$25,2,FALSE),T161)</x:f>
        <x:v>Tienda</x:v>
      </x:c>
      <x:c r="V161" t="str">
        <x:v>V019</x:v>
      </x:c>
      <x:c r="W161" t="n">
        <x:v>1</x:v>
      </x:c>
      <x:c r="X161" s="28" t="n">
        <x:v>323.31</x:v>
      </x:c>
      <x:c r="Y161" s="20" t="n">
        <x:v>0.05</x:v>
      </x:c>
      <x:c r="Z161" s="20" t="n">
        <x:f>IF(Y161&gt;1,Y161/100,Y161)</x:f>
        <x:v>0.05</x:v>
      </x:c>
      <x:c r="AA161" s="28" t="n">
        <x:v>170.34</x:v>
      </x:c>
      <x:c r="AB161" s="28" t="n">
        <x:v>307.14</x:v>
      </x:c>
      <x:c r="AC161" s="28" t="str">
        <x:v>BOB</x:v>
      </x:c>
      <x:c r="AD161" s="28" t="n">
        <x:f>IF(AC161="USD",AB161*'Parametros'!$B$4,AB161)</x:f>
        <x:v>307.14</x:v>
      </x:c>
      <x:c r="AE161" s="28" t="n">
        <x:f>W161*X161*(1-Z161)</x:f>
        <x:v>307.1445</x:v>
      </x:c>
      <x:c r="AF161" s="28" t="n">
        <x:f>W161*AA161</x:f>
        <x:v>170.34</x:v>
      </x:c>
      <x:c r="AG161" s="28" t="n">
        <x:f>AE161-AF161</x:f>
        <x:v>136.8045</x:v>
      </x:c>
      <x:c r="AH161" s="20" t="n">
        <x:f>IF(AE161&gt;0,AG161/AE161,"")</x:f>
        <x:v>0.44540761758716174</x:v>
      </x:c>
      <x:c r="AI161" s="28" t="n">
        <x:v>127625.59</x:v>
      </x:c>
      <x:c r="AJ161" s="28"/>
      <x:c r="AK161"/>
      <x:c r="AL161" t="str">
        <x:v>Completado</x:v>
      </x:c>
      <x:c r="AM161" t="str">
        <x:f>IF(W161&lt;0,"Devuelto",AL161)</x:f>
        <x:v>Completado</x:v>
      </x:c>
      <x:c r="AN161" t="str">
        <x:v>Transferencia</x:v>
      </x:c>
      <x:c r="AO161" s="29" t="str">
        <x:v>Sin observación</x:v>
      </x:c>
      <x:c r="AP161" t="str">
        <x:f>IF(D161="","No","Sí")</x:f>
        <x:v>Sí</x:v>
      </x:c>
    </x:row>
    <x:row r="162">
      <x:c r="A162" t="n">
        <x:v>162</x:v>
      </x:c>
      <x:c r="B162" t="str">
        <x:v>VT0000761</x:v>
      </x:c>
      <x:c r="C162" t="str">
        <x:v>45866</x:v>
      </x:c>
      <x:c r="D162" s="27" t="n">
        <x:v>45866</x:v>
      </x:c>
      <x:c r="E162" t="n">
        <x:f>IF(D162="","",YEAR(D162))</x:f>
        <x:v>2025</x:v>
      </x:c>
      <x:c r="F162" t="n">
        <x:f>IF(D162="","",MONTH(D162))</x:f>
        <x:v>7</x:v>
      </x:c>
      <x:c r="G162" t="str">
        <x:f>IF(D162="","Fecha no disponible",TEXT(D162,"mmmm"))</x:f>
        <x:v>July</x:v>
      </x:c>
      <x:c r="H162" t="str">
        <x:f>IF(D162="","Fecha no disponible",TEXT(D162,"yyyy-mm"))</x:f>
        <x:v>2025-07</x:v>
      </x:c>
      <x:c r="I162" t="str">
        <x:f>IF(D162="","Fecha no disponible","T"&amp;ROUNDUP(MONTH(D162)/3,0))</x:f>
        <x:v>T3</x:v>
      </x:c>
      <x:c r="J162" t="str">
        <x:v>T005</x:v>
      </x:c>
      <x:c r="K162" t="str">
        <x:v>Tienda Santa Cruz 1</x:v>
      </x:c>
      <x:c r="L162" t="str">
        <x:v>Centro</x:v>
      </x:c>
      <x:c r="M162" t="str">
        <x:v>Santa Cruz</x:v>
      </x:c>
      <x:c r="N162" t="str">
        <x:f>IFERROR(VLOOKUP(M162,'Mapeos'!$A$4:$B$30,2,FALSE),M162)</x:f>
        <x:v>Santa Cruz</x:v>
      </x:c>
      <x:c r="O162" t="str">
        <x:v>C00544</x:v>
      </x:c>
      <x:c r="P162" t="str">
        <x:v>Masivo</x:v>
      </x:c>
      <x:c r="Q162" t="str">
        <x:v>P0146</x:v>
      </x:c>
      <x:c r="R162" t="str">
        <x:v>Cuidado Personal</x:v>
      </x:c>
      <x:c r="S162" t="str">
        <x:v>Marca A</x:v>
      </x:c>
      <x:c r="T162" t="str">
        <x:v>Tienda</x:v>
      </x:c>
      <x:c r="U162" t="str">
        <x:f>IFERROR(VLOOKUP(T162,'Mapeos'!$D$4:$E$25,2,FALSE),T162)</x:f>
        <x:v>Tienda</x:v>
      </x:c>
      <x:c r="V162" t="str">
        <x:v>V018</x:v>
      </x:c>
      <x:c r="W162" t="n">
        <x:v>1</x:v>
      </x:c>
      <x:c r="X162" s="28" t="n">
        <x:v>31.21</x:v>
      </x:c>
      <x:c r="Y162" s="20" t="n">
        <x:v>0.25</x:v>
      </x:c>
      <x:c r="Z162" s="20" t="n">
        <x:f>IF(Y162&gt;1,Y162/100,Y162)</x:f>
        <x:v>0.25</x:v>
      </x:c>
      <x:c r="AA162" s="28" t="n">
        <x:v>17.6</x:v>
      </x:c>
      <x:c r="AB162" s="28" t="n">
        <x:v>23.41</x:v>
      </x:c>
      <x:c r="AC162" s="28" t="str">
        <x:v>BOB</x:v>
      </x:c>
      <x:c r="AD162" s="28" t="n">
        <x:f>IF(AC162="USD",AB162*'Parametros'!$B$4,AB162)</x:f>
        <x:v>23.41</x:v>
      </x:c>
      <x:c r="AE162" s="28" t="n">
        <x:f>W162*X162*(1-Z162)</x:f>
        <x:v>23.4075</x:v>
      </x:c>
      <x:c r="AF162" s="28" t="n">
        <x:f>W162*AA162</x:f>
        <x:v>17.6</x:v>
      </x:c>
      <x:c r="AG162" s="28" t="n">
        <x:f>AE162-AF162</x:f>
        <x:v>5.807499999999997</x:v>
      </x:c>
      <x:c r="AH162" s="20" t="n">
        <x:f>IF(AE162&gt;0,AG162/AE162,"")</x:f>
        <x:v>0.24810424009398688</x:v>
      </x:c>
      <x:c r="AI162" s="28" t="n">
        <x:v>164465.29</x:v>
      </x:c>
      <x:c r="AJ162" s="28"/>
      <x:c r="AK162"/>
      <x:c r="AL162" t="str">
        <x:v>Completado</x:v>
      </x:c>
      <x:c r="AM162" t="str">
        <x:f>IF(W162&lt;0,"Devuelto",AL162)</x:f>
        <x:v>Completado</x:v>
      </x:c>
      <x:c r="AN162" t="str">
        <x:v>QR</x:v>
      </x:c>
      <x:c r="AO162" s="29" t="str">
        <x:v>Sin observación</x:v>
      </x:c>
      <x:c r="AP162" t="str">
        <x:f>IF(D162="","No","Sí")</x:f>
        <x:v>Sí</x:v>
      </x:c>
    </x:row>
    <x:row r="163">
      <x:c r="A163" t="n">
        <x:v>163</x:v>
      </x:c>
      <x:c r="B163" t="str">
        <x:v>VT0000766</x:v>
      </x:c>
      <x:c r="C163" t="str">
        <x:v>46203</x:v>
      </x:c>
      <x:c r="D163" s="27" t="n">
        <x:v>46203</x:v>
      </x:c>
      <x:c r="E163" t="n">
        <x:f>IF(D163="","",YEAR(D163))</x:f>
        <x:v>2026</x:v>
      </x:c>
      <x:c r="F163" t="n">
        <x:f>IF(D163="","",MONTH(D163))</x:f>
        <x:v>6</x:v>
      </x:c>
      <x:c r="G163" t="str">
        <x:f>IF(D163="","Fecha no disponible",TEXT(D163,"mmmm"))</x:f>
        <x:v>June</x:v>
      </x:c>
      <x:c r="H163" t="str">
        <x:f>IF(D163="","Fecha no disponible",TEXT(D163,"yyyy-mm"))</x:f>
        <x:v>2026-06</x:v>
      </x:c>
      <x:c r="I163" t="str">
        <x:f>IF(D163="","Fecha no disponible","T"&amp;ROUNDUP(MONTH(D163)/3,0))</x:f>
        <x:v>T2</x:v>
      </x:c>
      <x:c r="J163" t="str">
        <x:v>T011</x:v>
      </x:c>
      <x:c r="K163" t="str">
        <x:v>Tienda Cochabamba 3</x:v>
      </x:c>
      <x:c r="L163" t="str">
        <x:v>Mall</x:v>
      </x:c>
      <x:c r="M163" t="str">
        <x:v>Cochabamba</x:v>
      </x:c>
      <x:c r="N163" t="str">
        <x:f>IFERROR(VLOOKUP(M163,'Mapeos'!$A$4:$B$30,2,FALSE),M163)</x:f>
        <x:v>Cochabamba</x:v>
      </x:c>
      <x:c r="O163" t="str">
        <x:v>C01389</x:v>
      </x:c>
      <x:c r="P163" t="str">
        <x:v>Empresa</x:v>
      </x:c>
      <x:c r="Q163" t="str">
        <x:v>P0092</x:v>
      </x:c>
      <x:c r="R163" t="str">
        <x:v>Alimentos</x:v>
      </x:c>
      <x:c r="S163" t="str">
        <x:v>Marca B</x:v>
      </x:c>
      <x:c r="T163" t="str">
        <x:v>E-commerce</x:v>
      </x:c>
      <x:c r="U163" t="str">
        <x:f>IFERROR(VLOOKUP(T163,'Mapeos'!$D$4:$E$25,2,FALSE),T163)</x:f>
        <x:v>E-commerce</x:v>
      </x:c>
      <x:c r="V163" t="str">
        <x:v>V017</x:v>
      </x:c>
      <x:c r="W163" t="n">
        <x:v>1</x:v>
      </x:c>
      <x:c r="X163" s="28" t="n">
        <x:v>39.81</x:v>
      </x:c>
      <x:c r="Y163" s="20" t="n">
        <x:v>0.2</x:v>
      </x:c>
      <x:c r="Z163" s="20" t="n">
        <x:f>IF(Y163&gt;1,Y163/100,Y163)</x:f>
        <x:v>0.2</x:v>
      </x:c>
      <x:c r="AA163" s="28" t="n">
        <x:v>27.55</x:v>
      </x:c>
      <x:c r="AB163" s="28" t="n">
        <x:v>31.85</x:v>
      </x:c>
      <x:c r="AC163" s="28" t="str">
        <x:v>BOB</x:v>
      </x:c>
      <x:c r="AD163" s="28" t="n">
        <x:f>IF(AC163="USD",AB163*'Parametros'!$B$4,AB163)</x:f>
        <x:v>31.85</x:v>
      </x:c>
      <x:c r="AE163" s="28" t="n">
        <x:f>W163*X163*(1-Z163)</x:f>
        <x:v>31.848000000000003</x:v>
      </x:c>
      <x:c r="AF163" s="28" t="n">
        <x:f>W163*AA163</x:f>
        <x:v>27.55</x:v>
      </x:c>
      <x:c r="AG163" s="28" t="n">
        <x:f>AE163-AF163</x:f>
        <x:v>4.298000000000002</x:v>
      </x:c>
      <x:c r="AH163" s="20" t="n">
        <x:f>IF(AE163&gt;0,AG163/AE163,"")</x:f>
        <x:v>0.13495352926400406</x:v>
      </x:c>
      <x:c r="AI163" s="28" t="n">
        <x:v>78537.51</x:v>
      </x:c>
      <x:c r="AJ163" s="28"/>
      <x:c r="AK163"/>
      <x:c r="AL163" t="str">
        <x:v>Completado</x:v>
      </x:c>
      <x:c r="AM163" t="str">
        <x:f>IF(W163&lt;0,"Devuelto",AL163)</x:f>
        <x:v>Completado</x:v>
      </x:c>
      <x:c r="AN163" t="str">
        <x:v>Transferencia</x:v>
      </x:c>
      <x:c r="AO163" s="29" t="str">
        <x:v>Sin observación</x:v>
      </x:c>
      <x:c r="AP163" t="str">
        <x:f>IF(D163="","No","Sí")</x:f>
        <x:v>Sí</x:v>
      </x:c>
    </x:row>
    <x:row r="164">
      <x:c r="A164" t="n">
        <x:v>164</x:v>
      </x:c>
      <x:c r="B164" t="str">
        <x:v>VT0000771</x:v>
      </x:c>
      <x:c r="C164" t="str">
        <x:v>45371</x:v>
      </x:c>
      <x:c r="D164" s="27" t="n">
        <x:v>45371</x:v>
      </x:c>
      <x:c r="E164" t="n">
        <x:f>IF(D164="","",YEAR(D164))</x:f>
        <x:v>2024</x:v>
      </x:c>
      <x:c r="F164" t="n">
        <x:f>IF(D164="","",MONTH(D164))</x:f>
        <x:v>3</x:v>
      </x:c>
      <x:c r="G164" t="str">
        <x:f>IF(D164="","Fecha no disponible",TEXT(D164,"mmmm"))</x:f>
        <x:v>March</x:v>
      </x:c>
      <x:c r="H164" t="str">
        <x:f>IF(D164="","Fecha no disponible",TEXT(D164,"yyyy-mm"))</x:f>
        <x:v>2024-03</x:v>
      </x:c>
      <x:c r="I164" t="str">
        <x:f>IF(D164="","Fecha no disponible","T"&amp;ROUNDUP(MONTH(D164)/3,0))</x:f>
        <x:v>T1</x:v>
      </x:c>
      <x:c r="J164" t="str">
        <x:v>T016</x:v>
      </x:c>
      <x:c r="K164" t="str">
        <x:v>Tienda Potosí 4</x:v>
      </x:c>
      <x:c r="L164" t="str">
        <x:v>Centro</x:v>
      </x:c>
      <x:c r="M164" t="str">
        <x:v>Potosí</x:v>
      </x:c>
      <x:c r="N164" t="str">
        <x:f>IFERROR(VLOOKUP(M164,'Mapeos'!$A$4:$B$30,2,FALSE),M164)</x:f>
        <x:v>Potosí</x:v>
      </x:c>
      <x:c r="O164" t="str">
        <x:v>C00925</x:v>
      </x:c>
      <x:c r="P164" t="str">
        <x:v>Masivo</x:v>
      </x:c>
      <x:c r="Q164" t="str">
        <x:v>P0112</x:v>
      </x:c>
      <x:c r="R164" t="str">
        <x:v>Deportes</x:v>
      </x:c>
      <x:c r="S164" t="str">
        <x:v>Marca A</x:v>
      </x:c>
      <x:c r="T164" t="str">
        <x:v>Tienda</x:v>
      </x:c>
      <x:c r="U164" t="str">
        <x:f>IFERROR(VLOOKUP(T164,'Mapeos'!$D$4:$E$25,2,FALSE),T164)</x:f>
        <x:v>Tienda</x:v>
      </x:c>
      <x:c r="V164" t="str">
        <x:v>V029</x:v>
      </x:c>
      <x:c r="W164" t="n">
        <x:v>1</x:v>
      </x:c>
      <x:c r="X164" s="28" t="n">
        <x:v>218.06</x:v>
      </x:c>
      <x:c r="Y164" s="20" t="n">
        <x:v>0</x:v>
      </x:c>
      <x:c r="Z164" s="20" t="n">
        <x:f>IF(Y164&gt;1,Y164/100,Y164)</x:f>
        <x:v>0</x:v>
      </x:c>
      <x:c r="AA164" s="28" t="n">
        <x:v>167.96</x:v>
      </x:c>
      <x:c r="AB164" s="28" t="n">
        <x:v>218.06</x:v>
      </x:c>
      <x:c r="AC164" s="28" t="str">
        <x:v>BOB</x:v>
      </x:c>
      <x:c r="AD164" s="28" t="n">
        <x:f>IF(AC164="USD",AB164*'Parametros'!$B$4,AB164)</x:f>
        <x:v>218.06</x:v>
      </x:c>
      <x:c r="AE164" s="28" t="n">
        <x:f>W164*X164*(1-Z164)</x:f>
        <x:v>218.06</x:v>
      </x:c>
      <x:c r="AF164" s="28" t="n">
        <x:f>W164*AA164</x:f>
        <x:v>167.96</x:v>
      </x:c>
      <x:c r="AG164" s="28" t="n">
        <x:f>AE164-AF164</x:f>
        <x:v>50.099999999999994</x:v>
      </x:c>
      <x:c r="AH164" s="20" t="n">
        <x:f>IF(AE164&gt;0,AG164/AE164,"")</x:f>
        <x:v>0.22975327891406033</x:v>
      </x:c>
      <x:c r="AI164" s="28" t="n">
        <x:v>146311.32</x:v>
      </x:c>
      <x:c r="AJ164" s="28"/>
      <x:c r="AK164"/>
      <x:c r="AL164" t="str">
        <x:v>Completado</x:v>
      </x:c>
      <x:c r="AM164" t="str">
        <x:f>IF(W164&lt;0,"Devuelto",AL164)</x:f>
        <x:v>Completado</x:v>
      </x:c>
      <x:c r="AN164" t="str">
        <x:v>Transferencia</x:v>
      </x:c>
      <x:c r="AO164" s="29" t="str">
        <x:v>Sin observación</x:v>
      </x:c>
      <x:c r="AP164" t="str">
        <x:f>IF(D164="","No","Sí")</x:f>
        <x:v>Sí</x:v>
      </x:c>
    </x:row>
    <x:row r="165">
      <x:c r="A165" t="n">
        <x:v>165</x:v>
      </x:c>
      <x:c r="B165" t="str">
        <x:v>VT0000775</x:v>
      </x:c>
      <x:c r="C165" t="str">
        <x:v>46012</x:v>
      </x:c>
      <x:c r="D165" s="27" t="n">
        <x:v>46012</x:v>
      </x:c>
      <x:c r="E165" t="n">
        <x:f>IF(D165="","",YEAR(D165))</x:f>
        <x:v>2025</x:v>
      </x:c>
      <x:c r="F165" t="n">
        <x:f>IF(D165="","",MONTH(D165))</x:f>
        <x:v>12</x:v>
      </x:c>
      <x:c r="G165" t="str">
        <x:f>IF(D165="","Fecha no disponible",TEXT(D165,"mmmm"))</x:f>
        <x:v>December</x:v>
      </x:c>
      <x:c r="H165" t="str">
        <x:f>IF(D165="","Fecha no disponible",TEXT(D165,"yyyy-mm"))</x:f>
        <x:v>2025-12</x:v>
      </x:c>
      <x:c r="I165" t="str">
        <x:f>IF(D165="","Fecha no disponible","T"&amp;ROUNDUP(MONTH(D165)/3,0))</x:f>
        <x:v>T4</x:v>
      </x:c>
      <x:c r="J165" t="str">
        <x:v>T020</x:v>
      </x:c>
      <x:c r="K165" t="str">
        <x:v>Tienda Sucre 4</x:v>
      </x:c>
      <x:c r="L165" t="str">
        <x:v>Mall</x:v>
      </x:c>
      <x:c r="M165" t="str">
        <x:v>Sucre</x:v>
      </x:c>
      <x:c r="N165" t="str">
        <x:f>IFERROR(VLOOKUP(M165,'Mapeos'!$A$4:$B$30,2,FALSE),M165)</x:f>
        <x:v>Sucre</x:v>
      </x:c>
      <x:c r="O165" t="str">
        <x:v>C00223</x:v>
      </x:c>
      <x:c r="P165" t="str">
        <x:v>Frecuente</x:v>
      </x:c>
      <x:c r="Q165" t="str">
        <x:v>P0027</x:v>
      </x:c>
      <x:c r="R165" t="str">
        <x:v>Cuidado Personal</x:v>
      </x:c>
      <x:c r="S165" t="str">
        <x:v>Marca D</x:v>
      </x:c>
      <x:c r="T165" t="str">
        <x:v>Tienda</x:v>
      </x:c>
      <x:c r="U165" t="str">
        <x:f>IFERROR(VLOOKUP(T165,'Mapeos'!$D$4:$E$25,2,FALSE),T165)</x:f>
        <x:v>Tienda</x:v>
      </x:c>
      <x:c r="V165" t="str">
        <x:v>V010</x:v>
      </x:c>
      <x:c r="W165" t="n">
        <x:v>1</x:v>
      </x:c>
      <x:c r="X165" s="28" t="n">
        <x:v>67.76</x:v>
      </x:c>
      <x:c r="Y165" s="20" t="n">
        <x:v>0.05</x:v>
      </x:c>
      <x:c r="Z165" s="20" t="n">
        <x:f>IF(Y165&gt;1,Y165/100,Y165)</x:f>
        <x:v>0.05</x:v>
      </x:c>
      <x:c r="AA165" s="28" t="n">
        <x:v>41.68</x:v>
      </x:c>
      <x:c r="AB165" s="28" t="n">
        <x:v>64.37</x:v>
      </x:c>
      <x:c r="AC165" s="28" t="str">
        <x:v>BOB</x:v>
      </x:c>
      <x:c r="AD165" s="28" t="n">
        <x:f>IF(AC165="USD",AB165*'Parametros'!$B$4,AB165)</x:f>
        <x:v>64.37</x:v>
      </x:c>
      <x:c r="AE165" s="28" t="n">
        <x:f>W165*X165*(1-Z165)</x:f>
        <x:v>64.372</x:v>
      </x:c>
      <x:c r="AF165" s="28" t="n">
        <x:f>W165*AA165</x:f>
        <x:v>41.68</x:v>
      </x:c>
      <x:c r="AG165" s="28" t="n">
        <x:f>AE165-AF165</x:f>
        <x:v>22.692</x:v>
      </x:c>
      <x:c r="AH165" s="20" t="n">
        <x:f>IF(AE165&gt;0,AG165/AE165,"")</x:f>
        <x:v>0.35251351519294105</x:v>
      </x:c>
      <x:c r="AI165" s="28" t="n">
        <x:v>123213.12</x:v>
      </x:c>
      <x:c r="AJ165" s="28"/>
      <x:c r="AK165"/>
      <x:c r="AL165" t="str">
        <x:v>Completado</x:v>
      </x:c>
      <x:c r="AM165" t="str">
        <x:f>IF(W165&lt;0,"Devuelto",AL165)</x:f>
        <x:v>Completado</x:v>
      </x:c>
      <x:c r="AN165" t="str">
        <x:v>QR</x:v>
      </x:c>
      <x:c r="AO165" s="29" t="str">
        <x:v>Sin observación</x:v>
      </x:c>
      <x:c r="AP165" t="str">
        <x:f>IF(D165="","No","Sí")</x:f>
        <x:v>Sí</x:v>
      </x:c>
    </x:row>
    <x:row r="166">
      <x:c r="A166" t="n">
        <x:v>166</x:v>
      </x:c>
      <x:c r="B166" t="str">
        <x:v>VT0000780</x:v>
      </x:c>
      <x:c r="C166" t="str">
        <x:v>45742</x:v>
      </x:c>
      <x:c r="D166" s="27" t="n">
        <x:v>45742</x:v>
      </x:c>
      <x:c r="E166" t="n">
        <x:f>IF(D166="","",YEAR(D166))</x:f>
        <x:v>2025</x:v>
      </x:c>
      <x:c r="F166" t="n">
        <x:f>IF(D166="","",MONTH(D166))</x:f>
        <x:v>3</x:v>
      </x:c>
      <x:c r="G166" t="str">
        <x:f>IF(D166="","Fecha no disponible",TEXT(D166,"mmmm"))</x:f>
        <x:v>March</x:v>
      </x:c>
      <x:c r="H166" t="str">
        <x:f>IF(D166="","Fecha no disponible",TEXT(D166,"yyyy-mm"))</x:f>
        <x:v>2025-03</x:v>
      </x:c>
      <x:c r="I166" t="str">
        <x:f>IF(D166="","Fecha no disponible","T"&amp;ROUNDUP(MONTH(D166)/3,0))</x:f>
        <x:v>T1</x:v>
      </x:c>
      <x:c r="J166" t="str">
        <x:v>T018</x:v>
      </x:c>
      <x:c r="K166" t="str">
        <x:v>Tienda Sucre 2</x:v>
      </x:c>
      <x:c r="L166" t="str">
        <x:v>Mall</x:v>
      </x:c>
      <x:c r="M166" t="str">
        <x:v>Sucre</x:v>
      </x:c>
      <x:c r="N166" t="str">
        <x:f>IFERROR(VLOOKUP(M166,'Mapeos'!$A$4:$B$30,2,FALSE),M166)</x:f>
        <x:v>Sucre</x:v>
      </x:c>
      <x:c r="O166" t="str">
        <x:v>C00298</x:v>
      </x:c>
      <x:c r="P166" t="str">
        <x:v>Masivo</x:v>
      </x:c>
      <x:c r="Q166" t="str">
        <x:v>P0144</x:v>
      </x:c>
      <x:c r="R166" t="str">
        <x:v>Hogar</x:v>
      </x:c>
      <x:c r="S166" t="str">
        <x:v>Marca A</x:v>
      </x:c>
      <x:c r="T166" t="str">
        <x:v>E-commerce</x:v>
      </x:c>
      <x:c r="U166" t="str">
        <x:f>IFERROR(VLOOKUP(T166,'Mapeos'!$D$4:$E$25,2,FALSE),T166)</x:f>
        <x:v>E-commerce</x:v>
      </x:c>
      <x:c r="V166" t="str">
        <x:v>V006</x:v>
      </x:c>
      <x:c r="W166" t="n">
        <x:v>2</x:v>
      </x:c>
      <x:c r="X166" s="28" t="n">
        <x:v>130.15</x:v>
      </x:c>
      <x:c r="Y166" s="20" t="n">
        <x:v>0.25</x:v>
      </x:c>
      <x:c r="Z166" s="20" t="n">
        <x:f>IF(Y166&gt;1,Y166/100,Y166)</x:f>
        <x:v>0.25</x:v>
      </x:c>
      <x:c r="AA166" s="28" t="n">
        <x:v>83.56</x:v>
      </x:c>
      <x:c r="AB166" s="28" t="n">
        <x:v>195.23</x:v>
      </x:c>
      <x:c r="AC166" s="28" t="str">
        <x:v>BOB</x:v>
      </x:c>
      <x:c r="AD166" s="28" t="n">
        <x:f>IF(AC166="USD",AB166*'Parametros'!$B$4,AB166)</x:f>
        <x:v>195.23</x:v>
      </x:c>
      <x:c r="AE166" s="28" t="n">
        <x:f>W166*X166*(1-Z166)</x:f>
        <x:v>195.22500000000002</x:v>
      </x:c>
      <x:c r="AF166" s="28" t="n">
        <x:f>W166*AA166</x:f>
        <x:v>167.12</x:v>
      </x:c>
      <x:c r="AG166" s="28" t="n">
        <x:f>AE166-AF166</x:f>
        <x:v>28.105000000000018</x:v>
      </x:c>
      <x:c r="AH166" s="20" t="n">
        <x:f>IF(AE166&gt;0,AG166/AE166,"")</x:f>
        <x:v>0.14396209501856838</x:v>
      </x:c>
      <x:c r="AI166" s="28" t="n">
        <x:v>82283.95</x:v>
      </x:c>
      <x:c r="AJ166" s="28"/>
      <x:c r="AK166"/>
      <x:c r="AL166" t="str">
        <x:v>Completado</x:v>
      </x:c>
      <x:c r="AM166" t="str">
        <x:f>IF(W166&lt;0,"Devuelto",AL166)</x:f>
        <x:v>Completado</x:v>
      </x:c>
      <x:c r="AN166" t="str">
        <x:v>Transferencia</x:v>
      </x:c>
      <x:c r="AO166" s="29" t="str">
        <x:v>Sin observación</x:v>
      </x:c>
      <x:c r="AP166" t="str">
        <x:f>IF(D166="","No","Sí")</x:f>
        <x:v>Sí</x:v>
      </x:c>
    </x:row>
    <x:row r="167">
      <x:c r="A167" t="n">
        <x:v>167</x:v>
      </x:c>
      <x:c r="B167" t="str">
        <x:v>VT0000785</x:v>
      </x:c>
      <x:c r="C167" t="str">
        <x:v>46085</x:v>
      </x:c>
      <x:c r="D167" s="27" t="n">
        <x:v>46085</x:v>
      </x:c>
      <x:c r="E167" t="n">
        <x:f>IF(D167="","",YEAR(D167))</x:f>
        <x:v>2026</x:v>
      </x:c>
      <x:c r="F167" t="n">
        <x:f>IF(D167="","",MONTH(D167))</x:f>
        <x:v>3</x:v>
      </x:c>
      <x:c r="G167" t="str">
        <x:f>IF(D167="","Fecha no disponible",TEXT(D167,"mmmm"))</x:f>
        <x:v>March</x:v>
      </x:c>
      <x:c r="H167" t="str">
        <x:f>IF(D167="","Fecha no disponible",TEXT(D167,"yyyy-mm"))</x:f>
        <x:v>2026-03</x:v>
      </x:c>
      <x:c r="I167" t="str">
        <x:f>IF(D167="","Fecha no disponible","T"&amp;ROUNDUP(MONTH(D167)/3,0))</x:f>
        <x:v>T1</x:v>
      </x:c>
      <x:c r="J167" t="str">
        <x:v>T019</x:v>
      </x:c>
      <x:c r="K167" t="str">
        <x:v>Tienda Sucre 3</x:v>
      </x:c>
      <x:c r="L167" t="str">
        <x:v>Centro</x:v>
      </x:c>
      <x:c r="M167" t="str">
        <x:v>Sucre</x:v>
      </x:c>
      <x:c r="N167" t="str">
        <x:f>IFERROR(VLOOKUP(M167,'Mapeos'!$A$4:$B$30,2,FALSE),M167)</x:f>
        <x:v>Sucre</x:v>
      </x:c>
      <x:c r="O167" t="str">
        <x:v>C01577</x:v>
      </x:c>
      <x:c r="P167" t="str">
        <x:v>Premium</x:v>
      </x:c>
      <x:c r="Q167" t="str">
        <x:v>P0121</x:v>
      </x:c>
      <x:c r="R167" t="str">
        <x:v>Deportes</x:v>
      </x:c>
      <x:c r="S167" t="str">
        <x:v>Marca A</x:v>
      </x:c>
      <x:c r="T167" t="str">
        <x:v>E-commerce</x:v>
      </x:c>
      <x:c r="U167" t="str">
        <x:f>IFERROR(VLOOKUP(T167,'Mapeos'!$D$4:$E$25,2,FALSE),T167)</x:f>
        <x:v>E-commerce</x:v>
      </x:c>
      <x:c r="V167" t="str">
        <x:v>V026</x:v>
      </x:c>
      <x:c r="W167" t="n">
        <x:v>1</x:v>
      </x:c>
      <x:c r="X167" s="28" t="n">
        <x:v>249.25</x:v>
      </x:c>
      <x:c r="Y167" s="20" t="n">
        <x:v>0.1</x:v>
      </x:c>
      <x:c r="Z167" s="20" t="n">
        <x:f>IF(Y167&gt;1,Y167/100,Y167)</x:f>
        <x:v>0.1</x:v>
      </x:c>
      <x:c r="AA167" s="28" t="n">
        <x:v>130.28</x:v>
      </x:c>
      <x:c r="AB167" s="28" t="n">
        <x:v>224.33</x:v>
      </x:c>
      <x:c r="AC167" s="28" t="str">
        <x:v>BOB</x:v>
      </x:c>
      <x:c r="AD167" s="28" t="n">
        <x:f>IF(AC167="USD",AB167*'Parametros'!$B$4,AB167)</x:f>
        <x:v>224.33</x:v>
      </x:c>
      <x:c r="AE167" s="28" t="n">
        <x:f>W167*X167*(1-Z167)</x:f>
        <x:v>224.32500000000002</x:v>
      </x:c>
      <x:c r="AF167" s="28" t="n">
        <x:f>W167*AA167</x:f>
        <x:v>130.28</x:v>
      </x:c>
      <x:c r="AG167" s="28" t="n">
        <x:f>AE167-AF167</x:f>
        <x:v>94.04500000000002</x:v>
      </x:c>
      <x:c r="AH167" s="20" t="n">
        <x:f>IF(AE167&gt;0,AG167/AE167,"")</x:f>
        <x:v>0.41923548423046925</x:v>
      </x:c>
      <x:c r="AI167" s="28" t="n">
        <x:v>83166.12</x:v>
      </x:c>
      <x:c r="AJ167" s="28"/>
      <x:c r="AK167"/>
      <x:c r="AL167" t="str">
        <x:v>Completado</x:v>
      </x:c>
      <x:c r="AM167" t="str">
        <x:f>IF(W167&lt;0,"Devuelto",AL167)</x:f>
        <x:v>Completado</x:v>
      </x:c>
      <x:c r="AN167" t="str">
        <x:v>QR</x:v>
      </x:c>
      <x:c r="AO167" s="29" t="str">
        <x:v>Sin observación</x:v>
      </x:c>
      <x:c r="AP167" t="str">
        <x:f>IF(D167="","No","Sí")</x:f>
        <x:v>Sí</x:v>
      </x:c>
    </x:row>
    <x:row r="168">
      <x:c r="A168" t="n">
        <x:v>168</x:v>
      </x:c>
      <x:c r="B168" t="str">
        <x:v>VT0000790</x:v>
      </x:c>
      <x:c r="C168" t="str">
        <x:v>45565</x:v>
      </x:c>
      <x:c r="D168" s="27" t="n">
        <x:v>45565</x:v>
      </x:c>
      <x:c r="E168" t="n">
        <x:f>IF(D168="","",YEAR(D168))</x:f>
        <x:v>2024</x:v>
      </x:c>
      <x:c r="F168" t="n">
        <x:f>IF(D168="","",MONTH(D168))</x:f>
        <x:v>9</x:v>
      </x:c>
      <x:c r="G168" t="str">
        <x:f>IF(D168="","Fecha no disponible",TEXT(D168,"mmmm"))</x:f>
        <x:v>September</x:v>
      </x:c>
      <x:c r="H168" t="str">
        <x:f>IF(D168="","Fecha no disponible",TEXT(D168,"yyyy-mm"))</x:f>
        <x:v>2024-09</x:v>
      </x:c>
      <x:c r="I168" t="str">
        <x:f>IF(D168="","Fecha no disponible","T"&amp;ROUNDUP(MONTH(D168)/3,0))</x:f>
        <x:v>T3</x:v>
      </x:c>
      <x:c r="J168" t="str">
        <x:v>T014</x:v>
      </x:c>
      <x:c r="K168" t="str">
        <x:v>Tienda Potosí 2</x:v>
      </x:c>
      <x:c r="L168" t="str">
        <x:v>Barrio</x:v>
      </x:c>
      <x:c r="M168" t="str">
        <x:v>Potosí</x:v>
      </x:c>
      <x:c r="N168" t="str">
        <x:f>IFERROR(VLOOKUP(M168,'Mapeos'!$A$4:$B$30,2,FALSE),M168)</x:f>
        <x:v>Potosí</x:v>
      </x:c>
      <x:c r="O168" t="str">
        <x:v>C00579</x:v>
      </x:c>
      <x:c r="P168" t="str">
        <x:v>Premium</x:v>
      </x:c>
      <x:c r="Q168" t="str">
        <x:v>P0082</x:v>
      </x:c>
      <x:c r="R168" t="str">
        <x:v>Hogar</x:v>
      </x:c>
      <x:c r="S168" t="str">
        <x:v>Marca C</x:v>
      </x:c>
      <x:c r="T168" t="str">
        <x:v>E-COMMERCE</x:v>
      </x:c>
      <x:c r="U168" t="str">
        <x:f>IFERROR(VLOOKUP(T168,'Mapeos'!$D$4:$E$25,2,FALSE),T168)</x:f>
        <x:v>E-commerce</x:v>
      </x:c>
      <x:c r="V168" t="str">
        <x:v>V030</x:v>
      </x:c>
      <x:c r="W168" t="n">
        <x:v>1</x:v>
      </x:c>
      <x:c r="X168" s="28" t="n">
        <x:v>166.25</x:v>
      </x:c>
      <x:c r="Y168" s="20" t="n">
        <x:v>0.05</x:v>
      </x:c>
      <x:c r="Z168" s="20" t="n">
        <x:f>IF(Y168&gt;1,Y168/100,Y168)</x:f>
        <x:v>0.05</x:v>
      </x:c>
      <x:c r="AA168" s="28" t="n">
        <x:v>98.63</x:v>
      </x:c>
      <x:c r="AB168" s="28" t="n">
        <x:v>157.94</x:v>
      </x:c>
      <x:c r="AC168" s="28" t="str">
        <x:v>BOB</x:v>
      </x:c>
      <x:c r="AD168" s="28" t="n">
        <x:f>IF(AC168="USD",AB168*'Parametros'!$B$4,AB168)</x:f>
        <x:v>157.94</x:v>
      </x:c>
      <x:c r="AE168" s="28" t="n">
        <x:f>W168*X168*(1-Z168)</x:f>
        <x:v>157.9375</x:v>
      </x:c>
      <x:c r="AF168" s="28" t="n">
        <x:f>W168*AA168</x:f>
        <x:v>98.63</x:v>
      </x:c>
      <x:c r="AG168" s="28" t="n">
        <x:f>AE168-AF168</x:f>
        <x:v>59.307500000000005</x:v>
      </x:c>
      <x:c r="AH168" s="20" t="n">
        <x:f>IF(AE168&gt;0,AG168/AE168,"")</x:f>
        <x:v>0.37551246537396127</x:v>
      </x:c>
      <x:c r="AI168" s="28" t="n">
        <x:v>76937.8</x:v>
      </x:c>
      <x:c r="AJ168" s="28"/>
      <x:c r="AK168"/>
      <x:c r="AL168" t="str">
        <x:v>Completado</x:v>
      </x:c>
      <x:c r="AM168" t="str">
        <x:f>IF(W168&lt;0,"Devuelto",AL168)</x:f>
        <x:v>Completado</x:v>
      </x:c>
      <x:c r="AN168" t="str">
        <x:v>QR</x:v>
      </x:c>
      <x:c r="AO168" s="29" t="str">
        <x:v>Canal estandarizado</x:v>
      </x:c>
      <x:c r="AP168" t="str">
        <x:f>IF(D168="","No","Sí")</x:f>
        <x:v>Sí</x:v>
      </x:c>
    </x:row>
    <x:row r="169">
      <x:c r="A169" t="n">
        <x:v>169</x:v>
      </x:c>
      <x:c r="B169" t="str">
        <x:v>VT0000794</x:v>
      </x:c>
      <x:c r="C169" t="str">
        <x:v>45627</x:v>
      </x:c>
      <x:c r="D169" s="27" t="n">
        <x:v>45627</x:v>
      </x:c>
      <x:c r="E169" t="n">
        <x:f>IF(D169="","",YEAR(D169))</x:f>
        <x:v>2024</x:v>
      </x:c>
      <x:c r="F169" t="n">
        <x:f>IF(D169="","",MONTH(D169))</x:f>
        <x:v>12</x:v>
      </x:c>
      <x:c r="G169" t="str">
        <x:f>IF(D169="","Fecha no disponible",TEXT(D169,"mmmm"))</x:f>
        <x:v>December</x:v>
      </x:c>
      <x:c r="H169" t="str">
        <x:f>IF(D169="","Fecha no disponible",TEXT(D169,"yyyy-mm"))</x:f>
        <x:v>2024-12</x:v>
      </x:c>
      <x:c r="I169" t="str">
        <x:f>IF(D169="","Fecha no disponible","T"&amp;ROUNDUP(MONTH(D169)/3,0))</x:f>
        <x:v>T4</x:v>
      </x:c>
      <x:c r="J169" t="str">
        <x:v>T013</x:v>
      </x:c>
      <x:c r="K169" t="str">
        <x:v>Tienda Potosí 1</x:v>
      </x:c>
      <x:c r="L169" t="str">
        <x:v>Centro</x:v>
      </x:c>
      <x:c r="M169" t="str">
        <x:v>Potosí</x:v>
      </x:c>
      <x:c r="N169" t="str">
        <x:f>IFERROR(VLOOKUP(M169,'Mapeos'!$A$4:$B$30,2,FALSE),M169)</x:f>
        <x:v>Potosí</x:v>
      </x:c>
      <x:c r="O169" t="str">
        <x:v>C01757</x:v>
      </x:c>
      <x:c r="P169" t="str">
        <x:v>Empresa</x:v>
      </x:c>
      <x:c r="Q169" t="str">
        <x:v>P0114</x:v>
      </x:c>
      <x:c r="R169" t="str">
        <x:v>Deportes</x:v>
      </x:c>
      <x:c r="S169" t="str">
        <x:v>Marca B</x:v>
      </x:c>
      <x:c r="T169" t="str">
        <x:v>E-commerce</x:v>
      </x:c>
      <x:c r="U169" t="str">
        <x:f>IFERROR(VLOOKUP(T169,'Mapeos'!$D$4:$E$25,2,FALSE),T169)</x:f>
        <x:v>E-commerce</x:v>
      </x:c>
      <x:c r="V169" t="str">
        <x:v>V012</x:v>
      </x:c>
      <x:c r="W169" t="n">
        <x:v>1</x:v>
      </x:c>
      <x:c r="X169" s="28" t="n">
        <x:v>210.22</x:v>
      </x:c>
      <x:c r="Y169" s="20" t="n">
        <x:v>0.2</x:v>
      </x:c>
      <x:c r="Z169" s="20" t="n">
        <x:f>IF(Y169&gt;1,Y169/100,Y169)</x:f>
        <x:v>0.2</x:v>
      </x:c>
      <x:c r="AA169" s="28" t="n">
        <x:v>158.45</x:v>
      </x:c>
      <x:c r="AB169" s="28" t="n">
        <x:v>168.18</x:v>
      </x:c>
      <x:c r="AC169" s="28" t="str">
        <x:v>BOB</x:v>
      </x:c>
      <x:c r="AD169" s="28" t="n">
        <x:f>IF(AC169="USD",AB169*'Parametros'!$B$4,AB169)</x:f>
        <x:v>168.18</x:v>
      </x:c>
      <x:c r="AE169" s="28" t="n">
        <x:f>W169*X169*(1-Z169)</x:f>
        <x:v>168.17600000000002</x:v>
      </x:c>
      <x:c r="AF169" s="28" t="n">
        <x:f>W169*AA169</x:f>
        <x:v>158.45</x:v>
      </x:c>
      <x:c r="AG169" s="28" t="n">
        <x:f>AE169-AF169</x:f>
        <x:v>9.726000000000028</x:v>
      </x:c>
      <x:c r="AH169" s="20" t="n">
        <x:f>IF(AE169&gt;0,AG169/AE169,"")</x:f>
        <x:v>0.057832270954238575</x:v>
      </x:c>
      <x:c r="AI169" s="28" t="n">
        <x:v>74346.02</x:v>
      </x:c>
      <x:c r="AJ169" s="28"/>
      <x:c r="AK169"/>
      <x:c r="AL169" t="str">
        <x:v>Completado</x:v>
      </x:c>
      <x:c r="AM169" t="str">
        <x:f>IF(W169&lt;0,"Devuelto",AL169)</x:f>
        <x:v>Completado</x:v>
      </x:c>
      <x:c r="AN169" t="str">
        <x:v>Tarjeta</x:v>
      </x:c>
      <x:c r="AO169" s="29" t="str">
        <x:v>Sin observación</x:v>
      </x:c>
      <x:c r="AP169" t="str">
        <x:f>IF(D169="","No","Sí")</x:f>
        <x:v>Sí</x:v>
      </x:c>
    </x:row>
    <x:row r="170">
      <x:c r="A170" t="n">
        <x:v>170</x:v>
      </x:c>
      <x:c r="B170" t="str">
        <x:v>VT0000799</x:v>
      </x:c>
      <x:c r="C170" t="str">
        <x:v>46168</x:v>
      </x:c>
      <x:c r="D170" s="27" t="n">
        <x:v>46168</x:v>
      </x:c>
      <x:c r="E170" t="n">
        <x:f>IF(D170="","",YEAR(D170))</x:f>
        <x:v>2026</x:v>
      </x:c>
      <x:c r="F170" t="n">
        <x:f>IF(D170="","",MONTH(D170))</x:f>
        <x:v>5</x:v>
      </x:c>
      <x:c r="G170" t="str">
        <x:f>IF(D170="","Fecha no disponible",TEXT(D170,"mmmm"))</x:f>
        <x:v>May</x:v>
      </x:c>
      <x:c r="H170" t="str">
        <x:f>IF(D170="","Fecha no disponible",TEXT(D170,"yyyy-mm"))</x:f>
        <x:v>2026-05</x:v>
      </x:c>
      <x:c r="I170" t="str">
        <x:f>IF(D170="","Fecha no disponible","T"&amp;ROUNDUP(MONTH(D170)/3,0))</x:f>
        <x:v>T2</x:v>
      </x:c>
      <x:c r="J170" t="str">
        <x:v>T010</x:v>
      </x:c>
      <x:c r="K170" t="str">
        <x:v>Tienda Cochabamba 2</x:v>
      </x:c>
      <x:c r="L170" t="str">
        <x:v>Barrio</x:v>
      </x:c>
      <x:c r="M170" t="str">
        <x:v>Cochabamba</x:v>
      </x:c>
      <x:c r="N170" t="str">
        <x:f>IFERROR(VLOOKUP(M170,'Mapeos'!$A$4:$B$30,2,FALSE),M170)</x:f>
        <x:v>Cochabamba</x:v>
      </x:c>
      <x:c r="O170" t="str">
        <x:v>C01747</x:v>
      </x:c>
      <x:c r="P170" t="str">
        <x:v>Premium</x:v>
      </x:c>
      <x:c r="Q170" t="str">
        <x:v>P0019</x:v>
      </x:c>
      <x:c r="R170" t="str">
        <x:v>Electrónica</x:v>
      </x:c>
      <x:c r="S170" t="str">
        <x:v>Marca A</x:v>
      </x:c>
      <x:c r="T170" t="str">
        <x:v>E-commerce</x:v>
      </x:c>
      <x:c r="U170" t="str">
        <x:f>IFERROR(VLOOKUP(T170,'Mapeos'!$D$4:$E$25,2,FALSE),T170)</x:f>
        <x:v>E-commerce</x:v>
      </x:c>
      <x:c r="V170" t="str">
        <x:v>V033</x:v>
      </x:c>
      <x:c r="W170" t="n">
        <x:v>1</x:v>
      </x:c>
      <x:c r="X170" s="28" t="n">
        <x:v>245.7</x:v>
      </x:c>
      <x:c r="Y170" s="20" t="n">
        <x:v>0</x:v>
      </x:c>
      <x:c r="Z170" s="20" t="n">
        <x:f>IF(Y170&gt;1,Y170/100,Y170)</x:f>
        <x:v>0</x:v>
      </x:c>
      <x:c r="AA170" s="28" t="n">
        <x:v>149.37</x:v>
      </x:c>
      <x:c r="AB170" s="28" t="n">
        <x:v>245.7</x:v>
      </x:c>
      <x:c r="AC170" s="28" t="str">
        <x:v>BOB</x:v>
      </x:c>
      <x:c r="AD170" s="28" t="n">
        <x:f>IF(AC170="USD",AB170*'Parametros'!$B$4,AB170)</x:f>
        <x:v>245.7</x:v>
      </x:c>
      <x:c r="AE170" s="28" t="n">
        <x:f>W170*X170*(1-Z170)</x:f>
        <x:v>245.7</x:v>
      </x:c>
      <x:c r="AF170" s="28" t="n">
        <x:f>W170*AA170</x:f>
        <x:v>149.37</x:v>
      </x:c>
      <x:c r="AG170" s="28" t="n">
        <x:f>AE170-AF170</x:f>
        <x:v>96.32999999999998</x:v>
      </x:c>
      <x:c r="AH170" s="20" t="n">
        <x:f>IF(AE170&gt;0,AG170/AE170,"")</x:f>
        <x:v>0.392063492063492</x:v>
      </x:c>
      <x:c r="AI170" s="28" t="n">
        <x:v>74853.86</x:v>
      </x:c>
      <x:c r="AJ170" s="28"/>
      <x:c r="AK170"/>
      <x:c r="AL170" t="str">
        <x:v>Completado</x:v>
      </x:c>
      <x:c r="AM170" t="str">
        <x:f>IF(W170&lt;0,"Devuelto",AL170)</x:f>
        <x:v>Completado</x:v>
      </x:c>
      <x:c r="AN170" t="str">
        <x:v>QR</x:v>
      </x:c>
      <x:c r="AO170" s="29" t="str">
        <x:v>Sin observación</x:v>
      </x:c>
      <x:c r="AP170" t="str">
        <x:f>IF(D170="","No","Sí")</x:f>
        <x:v>Sí</x:v>
      </x:c>
    </x:row>
    <x:row r="171">
      <x:c r="A171" t="n">
        <x:v>171</x:v>
      </x:c>
      <x:c r="B171" t="str">
        <x:v>VT0000804</x:v>
      </x:c>
      <x:c r="C171" t="str">
        <x:v>45453</x:v>
      </x:c>
      <x:c r="D171" s="27" t="n">
        <x:v>45453</x:v>
      </x:c>
      <x:c r="E171" t="n">
        <x:f>IF(D171="","",YEAR(D171))</x:f>
        <x:v>2024</x:v>
      </x:c>
      <x:c r="F171" t="n">
        <x:f>IF(D171="","",MONTH(D171))</x:f>
        <x:v>6</x:v>
      </x:c>
      <x:c r="G171" t="str">
        <x:f>IF(D171="","Fecha no disponible",TEXT(D171,"mmmm"))</x:f>
        <x:v>June</x:v>
      </x:c>
      <x:c r="H171" t="str">
        <x:f>IF(D171="","Fecha no disponible",TEXT(D171,"yyyy-mm"))</x:f>
        <x:v>2024-06</x:v>
      </x:c>
      <x:c r="I171" t="str">
        <x:f>IF(D171="","Fecha no disponible","T"&amp;ROUNDUP(MONTH(D171)/3,0))</x:f>
        <x:v>T2</x:v>
      </x:c>
      <x:c r="J171" t="str">
        <x:v>T003</x:v>
      </x:c>
      <x:c r="K171" t="str">
        <x:v>Tienda La Paz 3</x:v>
      </x:c>
      <x:c r="L171" t="str">
        <x:v>Barrio</x:v>
      </x:c>
      <x:c r="M171" t="str">
        <x:v>La Paz</x:v>
      </x:c>
      <x:c r="N171" t="str">
        <x:f>IFERROR(VLOOKUP(M171,'Mapeos'!$A$4:$B$30,2,FALSE),M171)</x:f>
        <x:v>La Paz</x:v>
      </x:c>
      <x:c r="O171" t="str">
        <x:v>C00589</x:v>
      </x:c>
      <x:c r="P171" t="str">
        <x:v>Masivo</x:v>
      </x:c>
      <x:c r="Q171" t="str">
        <x:v>P0062</x:v>
      </x:c>
      <x:c r="R171" t="str">
        <x:v>Hogar</x:v>
      </x:c>
      <x:c r="S171" t="str">
        <x:v>Marca B</x:v>
      </x:c>
      <x:c r="T171" t="str">
        <x:v>Tienda</x:v>
      </x:c>
      <x:c r="U171" t="str">
        <x:f>IFERROR(VLOOKUP(T171,'Mapeos'!$D$4:$E$25,2,FALSE),T171)</x:f>
        <x:v>Tienda</x:v>
      </x:c>
      <x:c r="V171" t="str">
        <x:v>V030</x:v>
      </x:c>
      <x:c r="W171" t="n">
        <x:v>3</x:v>
      </x:c>
      <x:c r="X171" s="28" t="n">
        <x:v>261.14</x:v>
      </x:c>
      <x:c r="Y171" s="20" t="n">
        <x:v>0.25</x:v>
      </x:c>
      <x:c r="Z171" s="20" t="n">
        <x:f>IF(Y171&gt;1,Y171/100,Y171)</x:f>
        <x:v>0.25</x:v>
      </x:c>
      <x:c r="AA171" s="28" t="n">
        <x:v>186.69</x:v>
      </x:c>
      <x:c r="AB171" s="28" t="n">
        <x:v>587.56</x:v>
      </x:c>
      <x:c r="AC171" s="28" t="str">
        <x:v>BOB</x:v>
      </x:c>
      <x:c r="AD171" s="28" t="n">
        <x:f>IF(AC171="USD",AB171*'Parametros'!$B$4,AB171)</x:f>
        <x:v>587.56</x:v>
      </x:c>
      <x:c r="AE171" s="28" t="n">
        <x:f>W171*X171*(1-Z171)</x:f>
        <x:v>587.5649999999999</x:v>
      </x:c>
      <x:c r="AF171" s="28" t="n">
        <x:f>W171*AA171</x:f>
        <x:v>560.0699999999999</x:v>
      </x:c>
      <x:c r="AG171" s="28" t="n">
        <x:f>AE171-AF171</x:f>
        <x:v>27.495000000000005</x:v>
      </x:c>
      <x:c r="AH171" s="20" t="n">
        <x:f>IF(AE171&gt;0,AG171/AE171,"")</x:f>
        <x:v>0.0467948227004672</x:v>
      </x:c>
      <x:c r="AI171" s="28" t="n">
        <x:v>177388.08</x:v>
      </x:c>
      <x:c r="AJ171" s="28"/>
      <x:c r="AK171"/>
      <x:c r="AL171" t="str">
        <x:v>Completado</x:v>
      </x:c>
      <x:c r="AM171" t="str">
        <x:f>IF(W171&lt;0,"Devuelto",AL171)</x:f>
        <x:v>Completado</x:v>
      </x:c>
      <x:c r="AN171" t="str">
        <x:v>Transferencia</x:v>
      </x:c>
      <x:c r="AO171" s="29" t="str">
        <x:v>Sin observación</x:v>
      </x:c>
      <x:c r="AP171" t="str">
        <x:f>IF(D171="","No","Sí")</x:f>
        <x:v>Sí</x:v>
      </x:c>
    </x:row>
    <x:row r="172">
      <x:c r="A172" t="n">
        <x:v>172</x:v>
      </x:c>
      <x:c r="B172" t="str">
        <x:v>VT0000809</x:v>
      </x:c>
      <x:c r="C172" t="str">
        <x:v>45894</x:v>
      </x:c>
      <x:c r="D172" s="27" t="n">
        <x:v>45894</x:v>
      </x:c>
      <x:c r="E172" t="n">
        <x:f>IF(D172="","",YEAR(D172))</x:f>
        <x:v>2025</x:v>
      </x:c>
      <x:c r="F172" t="n">
        <x:f>IF(D172="","",MONTH(D172))</x:f>
        <x:v>8</x:v>
      </x:c>
      <x:c r="G172" t="str">
        <x:f>IF(D172="","Fecha no disponible",TEXT(D172,"mmmm"))</x:f>
        <x:v>August</x:v>
      </x:c>
      <x:c r="H172" t="str">
        <x:f>IF(D172="","Fecha no disponible",TEXT(D172,"yyyy-mm"))</x:f>
        <x:v>2025-08</x:v>
      </x:c>
      <x:c r="I172" t="str">
        <x:f>IF(D172="","Fecha no disponible","T"&amp;ROUNDUP(MONTH(D172)/3,0))</x:f>
        <x:v>T3</x:v>
      </x:c>
      <x:c r="J172" t="str">
        <x:v>T007</x:v>
      </x:c>
      <x:c r="K172" t="str">
        <x:v>Tienda Santa Cruz 3</x:v>
      </x:c>
      <x:c r="L172" t="str">
        <x:v>Barrio</x:v>
      </x:c>
      <x:c r="M172" t="str">
        <x:v>Santa Cruz</x:v>
      </x:c>
      <x:c r="N172" t="str">
        <x:f>IFERROR(VLOOKUP(M172,'Mapeos'!$A$4:$B$30,2,FALSE),M172)</x:f>
        <x:v>Santa Cruz</x:v>
      </x:c>
      <x:c r="O172" t="str">
        <x:v>C00971</x:v>
      </x:c>
      <x:c r="P172" t="str">
        <x:v>Empresa</x:v>
      </x:c>
      <x:c r="Q172" t="str">
        <x:v>P0023</x:v>
      </x:c>
      <x:c r="R172" t="str">
        <x:v>Electrónica</x:v>
      </x:c>
      <x:c r="S172" t="str">
        <x:v>Marca A</x:v>
      </x:c>
      <x:c r="T172" t="str">
        <x:v>Tienda</x:v>
      </x:c>
      <x:c r="U172" t="str">
        <x:f>IFERROR(VLOOKUP(T172,'Mapeos'!$D$4:$E$25,2,FALSE),T172)</x:f>
        <x:v>Tienda</x:v>
      </x:c>
      <x:c r="V172" t="str">
        <x:v>V019</x:v>
      </x:c>
      <x:c r="W172" t="n">
        <x:v>3</x:v>
      </x:c>
      <x:c r="X172" s="28" t="n">
        <x:v>417.74</x:v>
      </x:c>
      <x:c r="Y172" s="20" t="n">
        <x:v>0</x:v>
      </x:c>
      <x:c r="Z172" s="20" t="n">
        <x:f>IF(Y172&gt;1,Y172/100,Y172)</x:f>
        <x:v>0</x:v>
      </x:c>
      <x:c r="AA172" s="28" t="n">
        <x:v>241.95</x:v>
      </x:c>
      <x:c r="AB172" s="28" t="n">
        <x:v>1253.22</x:v>
      </x:c>
      <x:c r="AC172" s="28" t="str">
        <x:v>BOB</x:v>
      </x:c>
      <x:c r="AD172" s="28" t="n">
        <x:f>IF(AC172="USD",AB172*'Parametros'!$B$4,AB172)</x:f>
        <x:v>1253.22</x:v>
      </x:c>
      <x:c r="AE172" s="28" t="n">
        <x:f>W172*X172*(1-Z172)</x:f>
        <x:v>1253.22</x:v>
      </x:c>
      <x:c r="AF172" s="28" t="n">
        <x:f>W172*AA172</x:f>
        <x:v>725.8499999999999</x:v>
      </x:c>
      <x:c r="AG172" s="28" t="n">
        <x:f>AE172-AF172</x:f>
        <x:v>527.3700000000001</x:v>
      </x:c>
      <x:c r="AH172" s="20" t="n">
        <x:f>IF(AE172&gt;0,AG172/AE172,"")</x:f>
        <x:v>0.4208119883180927</x:v>
      </x:c>
      <x:c r="AI172" s="28" t="n">
        <x:v>183497.99</x:v>
      </x:c>
      <x:c r="AJ172" s="28"/>
      <x:c r="AK172"/>
      <x:c r="AL172" t="str">
        <x:v>Completado</x:v>
      </x:c>
      <x:c r="AM172" t="str">
        <x:f>IF(W172&lt;0,"Devuelto",AL172)</x:f>
        <x:v>Completado</x:v>
      </x:c>
      <x:c r="AN172" t="str">
        <x:v>Tarjeta</x:v>
      </x:c>
      <x:c r="AO172" s="29" t="str">
        <x:v>Sin observación</x:v>
      </x:c>
      <x:c r="AP172" t="str">
        <x:f>IF(D172="","No","Sí")</x:f>
        <x:v>Sí</x:v>
      </x:c>
    </x:row>
    <x:row r="173">
      <x:c r="A173" t="n">
        <x:v>173</x:v>
      </x:c>
      <x:c r="B173" t="str">
        <x:v>VT0000813</x:v>
      </x:c>
      <x:c r="C173" t="str">
        <x:v>45389</x:v>
      </x:c>
      <x:c r="D173" s="27" t="n">
        <x:v>45389</x:v>
      </x:c>
      <x:c r="E173" t="n">
        <x:f>IF(D173="","",YEAR(D173))</x:f>
        <x:v>2024</x:v>
      </x:c>
      <x:c r="F173" t="n">
        <x:f>IF(D173="","",MONTH(D173))</x:f>
        <x:v>4</x:v>
      </x:c>
      <x:c r="G173" t="str">
        <x:f>IF(D173="","Fecha no disponible",TEXT(D173,"mmmm"))</x:f>
        <x:v>April</x:v>
      </x:c>
      <x:c r="H173" t="str">
        <x:f>IF(D173="","Fecha no disponible",TEXT(D173,"yyyy-mm"))</x:f>
        <x:v>2024-04</x:v>
      </x:c>
      <x:c r="I173" t="str">
        <x:f>IF(D173="","Fecha no disponible","T"&amp;ROUNDUP(MONTH(D173)/3,0))</x:f>
        <x:v>T2</x:v>
      </x:c>
      <x:c r="J173" t="str">
        <x:v>T009</x:v>
      </x:c>
      <x:c r="K173" t="str">
        <x:v>Tienda Cochabamba 1</x:v>
      </x:c>
      <x:c r="L173" t="str">
        <x:v>Mall</x:v>
      </x:c>
      <x:c r="M173" t="str">
        <x:v>Cochabamba</x:v>
      </x:c>
      <x:c r="N173" t="str">
        <x:f>IFERROR(VLOOKUP(M173,'Mapeos'!$A$4:$B$30,2,FALSE),M173)</x:f>
        <x:v>Cochabamba</x:v>
      </x:c>
      <x:c r="O173" t="str">
        <x:v>C00055</x:v>
      </x:c>
      <x:c r="P173" t="str">
        <x:v>Empresa</x:v>
      </x:c>
      <x:c r="Q173" t="str">
        <x:v>P0089</x:v>
      </x:c>
      <x:c r="R173" t="str">
        <x:v>Deportes</x:v>
      </x:c>
      <x:c r="S173" t="str">
        <x:v>Marca A</x:v>
      </x:c>
      <x:c r="T173" t="str">
        <x:v>Tienda</x:v>
      </x:c>
      <x:c r="U173" t="str">
        <x:f>IFERROR(VLOOKUP(T173,'Mapeos'!$D$4:$E$25,2,FALSE),T173)</x:f>
        <x:v>Tienda</x:v>
      </x:c>
      <x:c r="V173" t="str">
        <x:v>V018</x:v>
      </x:c>
      <x:c r="W173" t="n">
        <x:v>1</x:v>
      </x:c>
      <x:c r="X173" s="28" t="n">
        <x:v>122.01</x:v>
      </x:c>
      <x:c r="Y173" s="20" t="n">
        <x:v>0.2</x:v>
      </x:c>
      <x:c r="Z173" s="20" t="n">
        <x:f>IF(Y173&gt;1,Y173/100,Y173)</x:f>
        <x:v>0.2</x:v>
      </x:c>
      <x:c r="AA173" s="28" t="n">
        <x:v>96.49</x:v>
      </x:c>
      <x:c r="AB173" s="28" t="n">
        <x:v>97.61</x:v>
      </x:c>
      <x:c r="AC173" s="28" t="str">
        <x:v>BOB</x:v>
      </x:c>
      <x:c r="AD173" s="28" t="n">
        <x:f>IF(AC173="USD",AB173*'Parametros'!$B$4,AB173)</x:f>
        <x:v>97.61</x:v>
      </x:c>
      <x:c r="AE173" s="28" t="n">
        <x:f>W173*X173*(1-Z173)</x:f>
        <x:v>97.608</x:v>
      </x:c>
      <x:c r="AF173" s="28" t="n">
        <x:f>W173*AA173</x:f>
        <x:v>96.49</x:v>
      </x:c>
      <x:c r="AG173" s="28" t="n">
        <x:f>AE173-AF173</x:f>
        <x:v>1.1180000000000092</x:v>
      </x:c>
      <x:c r="AH173" s="20" t="n">
        <x:f>IF(AE173&gt;0,AG173/AE173,"")</x:f>
        <x:v>0.011453979182034354</x:v>
      </x:c>
      <x:c r="AI173" s="28" t="n">
        <x:v>137908.32</x:v>
      </x:c>
      <x:c r="AJ173" s="28"/>
      <x:c r="AK173"/>
      <x:c r="AL173" t="str">
        <x:v>Completado</x:v>
      </x:c>
      <x:c r="AM173" t="str">
        <x:f>IF(W173&lt;0,"Devuelto",AL173)</x:f>
        <x:v>Completado</x:v>
      </x:c>
      <x:c r="AN173" t="str">
        <x:v>Tarjeta</x:v>
      </x:c>
      <x:c r="AO173" s="29" t="str">
        <x:v>Sin observación</x:v>
      </x:c>
      <x:c r="AP173" t="str">
        <x:f>IF(D173="","No","Sí")</x:f>
        <x:v>Sí</x:v>
      </x:c>
    </x:row>
    <x:row r="174">
      <x:c r="A174" t="n">
        <x:v>174</x:v>
      </x:c>
      <x:c r="B174" t="str">
        <x:v>VT0000818</x:v>
      </x:c>
      <x:c r="C174" t="str">
        <x:v>45417</x:v>
      </x:c>
      <x:c r="D174" s="27" t="n">
        <x:v>45417</x:v>
      </x:c>
      <x:c r="E174" t="n">
        <x:f>IF(D174="","",YEAR(D174))</x:f>
        <x:v>2024</x:v>
      </x:c>
      <x:c r="F174" t="n">
        <x:f>IF(D174="","",MONTH(D174))</x:f>
        <x:v>5</x:v>
      </x:c>
      <x:c r="G174" t="str">
        <x:f>IF(D174="","Fecha no disponible",TEXT(D174,"mmmm"))</x:f>
        <x:v>May</x:v>
      </x:c>
      <x:c r="H174" t="str">
        <x:f>IF(D174="","Fecha no disponible",TEXT(D174,"yyyy-mm"))</x:f>
        <x:v>2024-05</x:v>
      </x:c>
      <x:c r="I174" t="str">
        <x:f>IF(D174="","Fecha no disponible","T"&amp;ROUNDUP(MONTH(D174)/3,0))</x:f>
        <x:v>T2</x:v>
      </x:c>
      <x:c r="J174" t="str">
        <x:v>T003</x:v>
      </x:c>
      <x:c r="K174" t="str">
        <x:v>Tienda La Paz 3</x:v>
      </x:c>
      <x:c r="L174" t="str">
        <x:v>Barrio</x:v>
      </x:c>
      <x:c r="M174" t="str">
        <x:v>La Paz</x:v>
      </x:c>
      <x:c r="N174" t="str">
        <x:f>IFERROR(VLOOKUP(M174,'Mapeos'!$A$4:$B$30,2,FALSE),M174)</x:f>
        <x:v>La Paz</x:v>
      </x:c>
      <x:c r="O174" t="str">
        <x:v>C01491</x:v>
      </x:c>
      <x:c r="P174" t="str">
        <x:v>Frecuente</x:v>
      </x:c>
      <x:c r="Q174" t="str">
        <x:v>P0112</x:v>
      </x:c>
      <x:c r="R174" t="str">
        <x:v>Deportes</x:v>
      </x:c>
      <x:c r="S174" t="str">
        <x:v>Marca A</x:v>
      </x:c>
      <x:c r="T174" t="str">
        <x:v>Tienda</x:v>
      </x:c>
      <x:c r="U174" t="str">
        <x:f>IFERROR(VLOOKUP(T174,'Mapeos'!$D$4:$E$25,2,FALSE),T174)</x:f>
        <x:v>Tienda</x:v>
      </x:c>
      <x:c r="V174" t="str">
        <x:v>V016</x:v>
      </x:c>
      <x:c r="W174" t="n">
        <x:v>2</x:v>
      </x:c>
      <x:c r="X174" s="28" t="n">
        <x:v>204.92</x:v>
      </x:c>
      <x:c r="Y174" s="20" t="n">
        <x:v>0.1</x:v>
      </x:c>
      <x:c r="Z174" s="20" t="n">
        <x:f>IF(Y174&gt;1,Y174/100,Y174)</x:f>
        <x:v>0.1</x:v>
      </x:c>
      <x:c r="AA174" s="28" t="n">
        <x:v>167.96</x:v>
      </x:c>
      <x:c r="AB174" s="28" t="n">
        <x:v>368.86</x:v>
      </x:c>
      <x:c r="AC174" s="28" t="str">
        <x:v>BOB</x:v>
      </x:c>
      <x:c r="AD174" s="28" t="n">
        <x:f>IF(AC174="USD",AB174*'Parametros'!$B$4,AB174)</x:f>
        <x:v>368.86</x:v>
      </x:c>
      <x:c r="AE174" s="28" t="n">
        <x:f>W174*X174*(1-Z174)</x:f>
        <x:v>368.856</x:v>
      </x:c>
      <x:c r="AF174" s="28" t="n">
        <x:f>W174*AA174</x:f>
        <x:v>335.92</x:v>
      </x:c>
      <x:c r="AG174" s="28" t="n">
        <x:f>AE174-AF174</x:f>
        <x:v>32.93599999999998</x:v>
      </x:c>
      <x:c r="AH174" s="20" t="n">
        <x:f>IF(AE174&gt;0,AG174/AE174,"")</x:f>
        <x:v>0.08929229834949134</x:v>
      </x:c>
      <x:c r="AI174" s="28" t="n">
        <x:v>191983.02</x:v>
      </x:c>
      <x:c r="AJ174" s="28"/>
      <x:c r="AK174"/>
      <x:c r="AL174" t="str">
        <x:v>Completado</x:v>
      </x:c>
      <x:c r="AM174" t="str">
        <x:f>IF(W174&lt;0,"Devuelto",AL174)</x:f>
        <x:v>Completado</x:v>
      </x:c>
      <x:c r="AN174" t="str">
        <x:v>QR</x:v>
      </x:c>
      <x:c r="AO174" s="29" t="str">
        <x:v>Sin observación</x:v>
      </x:c>
      <x:c r="AP174" t="str">
        <x:f>IF(D174="","No","Sí")</x:f>
        <x:v>Sí</x:v>
      </x:c>
    </x:row>
    <x:row r="175">
      <x:c r="A175" t="n">
        <x:v>175</x:v>
      </x:c>
      <x:c r="B175" t="str">
        <x:v>VT0000823</x:v>
      </x:c>
      <x:c r="C175" t="str">
        <x:v>45824</x:v>
      </x:c>
      <x:c r="D175" s="27" t="n">
        <x:v>45824</x:v>
      </x:c>
      <x:c r="E175" t="n">
        <x:f>IF(D175="","",YEAR(D175))</x:f>
        <x:v>2025</x:v>
      </x:c>
      <x:c r="F175" t="n">
        <x:f>IF(D175="","",MONTH(D175))</x:f>
        <x:v>6</x:v>
      </x:c>
      <x:c r="G175" t="str">
        <x:f>IF(D175="","Fecha no disponible",TEXT(D175,"mmmm"))</x:f>
        <x:v>June</x:v>
      </x:c>
      <x:c r="H175" t="str">
        <x:f>IF(D175="","Fecha no disponible",TEXT(D175,"yyyy-mm"))</x:f>
        <x:v>2025-06</x:v>
      </x:c>
      <x:c r="I175" t="str">
        <x:f>IF(D175="","Fecha no disponible","T"&amp;ROUNDUP(MONTH(D175)/3,0))</x:f>
        <x:v>T2</x:v>
      </x:c>
      <x:c r="J175" t="str">
        <x:v>T003</x:v>
      </x:c>
      <x:c r="K175" t="str">
        <x:v>Tienda La Paz 3</x:v>
      </x:c>
      <x:c r="L175" t="str">
        <x:v>Barrio</x:v>
      </x:c>
      <x:c r="M175" t="str">
        <x:v>La Paz</x:v>
      </x:c>
      <x:c r="N175" t="str">
        <x:f>IFERROR(VLOOKUP(M175,'Mapeos'!$A$4:$B$30,2,FALSE),M175)</x:f>
        <x:v>La Paz</x:v>
      </x:c>
      <x:c r="O175" t="str">
        <x:v>C00207</x:v>
      </x:c>
      <x:c r="P175" t="str">
        <x:v>Masivo</x:v>
      </x:c>
      <x:c r="Q175" t="str">
        <x:v>P0094</x:v>
      </x:c>
      <x:c r="R175" t="str">
        <x:v>Hogar</x:v>
      </x:c>
      <x:c r="S175" t="str">
        <x:v>Marca C</x:v>
      </x:c>
      <x:c r="T175" t="str">
        <x:v>Tienda</x:v>
      </x:c>
      <x:c r="U175" t="str">
        <x:f>IFERROR(VLOOKUP(T175,'Mapeos'!$D$4:$E$25,2,FALSE),T175)</x:f>
        <x:v>Tienda</x:v>
      </x:c>
      <x:c r="V175" t="str">
        <x:v>V037</x:v>
      </x:c>
      <x:c r="W175" t="n">
        <x:v>2</x:v>
      </x:c>
      <x:c r="X175" s="28" t="n">
        <x:v>220.09</x:v>
      </x:c>
      <x:c r="Y175" s="20" t="n">
        <x:v>0.05</x:v>
      </x:c>
      <x:c r="Z175" s="20" t="n">
        <x:f>IF(Y175&gt;1,Y175/100,Y175)</x:f>
        <x:v>0.05</x:v>
      </x:c>
      <x:c r="AA175" s="28" t="n">
        <x:v>116.03</x:v>
      </x:c>
      <x:c r="AB175" s="28" t="n">
        <x:v>418.17</x:v>
      </x:c>
      <x:c r="AC175" s="28" t="str">
        <x:v>BOB</x:v>
      </x:c>
      <x:c r="AD175" s="28" t="n">
        <x:f>IF(AC175="USD",AB175*'Parametros'!$B$4,AB175)</x:f>
        <x:v>418.17</x:v>
      </x:c>
      <x:c r="AE175" s="28" t="n">
        <x:f>W175*X175*(1-Z175)</x:f>
        <x:v>418.171</x:v>
      </x:c>
      <x:c r="AF175" s="28" t="n">
        <x:f>W175*AA175</x:f>
        <x:v>232.06</x:v>
      </x:c>
      <x:c r="AG175" s="28" t="n">
        <x:f>AE175-AF175</x:f>
        <x:v>186.111</x:v>
      </x:c>
      <x:c r="AH175" s="20" t="n">
        <x:f>IF(AE175&gt;0,AG175/AE175,"")</x:f>
        <x:v>0.44505955697549565</x:v>
      </x:c>
      <x:c r="AI175" s="28" t="n">
        <x:v>139371.69</x:v>
      </x:c>
      <x:c r="AJ175" s="28"/>
      <x:c r="AK175"/>
      <x:c r="AL175" t="str">
        <x:v>Completado</x:v>
      </x:c>
      <x:c r="AM175" t="str">
        <x:f>IF(W175&lt;0,"Devuelto",AL175)</x:f>
        <x:v>Completado</x:v>
      </x:c>
      <x:c r="AN175" t="str">
        <x:v>Efectivo</x:v>
      </x:c>
      <x:c r="AO175" s="29" t="str">
        <x:v>Sin observación</x:v>
      </x:c>
      <x:c r="AP175" t="str">
        <x:f>IF(D175="","No","Sí")</x:f>
        <x:v>Sí</x:v>
      </x:c>
    </x:row>
    <x:row r="176">
      <x:c r="A176" t="n">
        <x:v>176</x:v>
      </x:c>
      <x:c r="B176" t="str">
        <x:v>VT0000828</x:v>
      </x:c>
      <x:c r="C176" t="str">
        <x:v>45863</x:v>
      </x:c>
      <x:c r="D176" s="27" t="n">
        <x:v>45863</x:v>
      </x:c>
      <x:c r="E176" t="n">
        <x:f>IF(D176="","",YEAR(D176))</x:f>
        <x:v>2025</x:v>
      </x:c>
      <x:c r="F176" t="n">
        <x:f>IF(D176="","",MONTH(D176))</x:f>
        <x:v>7</x:v>
      </x:c>
      <x:c r="G176" t="str">
        <x:f>IF(D176="","Fecha no disponible",TEXT(D176,"mmmm"))</x:f>
        <x:v>July</x:v>
      </x:c>
      <x:c r="H176" t="str">
        <x:f>IF(D176="","Fecha no disponible",TEXT(D176,"yyyy-mm"))</x:f>
        <x:v>2025-07</x:v>
      </x:c>
      <x:c r="I176" t="str">
        <x:f>IF(D176="","Fecha no disponible","T"&amp;ROUNDUP(MONTH(D176)/3,0))</x:f>
        <x:v>T3</x:v>
      </x:c>
      <x:c r="J176" t="str">
        <x:v>T017</x:v>
      </x:c>
      <x:c r="K176" t="str">
        <x:v>Tienda Sucre 1</x:v>
      </x:c>
      <x:c r="L176" t="str">
        <x:v>Centro</x:v>
      </x:c>
      <x:c r="M176" t="str">
        <x:v>Sucre</x:v>
      </x:c>
      <x:c r="N176" t="str">
        <x:f>IFERROR(VLOOKUP(M176,'Mapeos'!$A$4:$B$30,2,FALSE),M176)</x:f>
        <x:v>Sucre</x:v>
      </x:c>
      <x:c r="O176" t="str">
        <x:v>C00371</x:v>
      </x:c>
      <x:c r="P176" t="str">
        <x:v>Premium</x:v>
      </x:c>
      <x:c r="Q176" t="str">
        <x:v>P0001</x:v>
      </x:c>
      <x:c r="R176" t="str">
        <x:v>Hogar</x:v>
      </x:c>
      <x:c r="S176" t="str">
        <x:v>Marca D</x:v>
      </x:c>
      <x:c r="T176" t="str">
        <x:v>Tienda</x:v>
      </x:c>
      <x:c r="U176" t="str">
        <x:f>IFERROR(VLOOKUP(T176,'Mapeos'!$D$4:$E$25,2,FALSE),T176)</x:f>
        <x:v>Tienda</x:v>
      </x:c>
      <x:c r="V176" t="str">
        <x:v>V030</x:v>
      </x:c>
      <x:c r="W176" t="n">
        <x:v>4</x:v>
      </x:c>
      <x:c r="X176" s="28" t="n">
        <x:v>351.53</x:v>
      </x:c>
      <x:c r="Y176" s="20" t="n">
        <x:v>0.25</x:v>
      </x:c>
      <x:c r="Z176" s="20" t="n">
        <x:f>IF(Y176&gt;1,Y176/100,Y176)</x:f>
        <x:v>0.25</x:v>
      </x:c>
      <x:c r="AA176" s="28" t="n">
        <x:v>195.84</x:v>
      </x:c>
      <x:c r="AB176" s="28" t="n">
        <x:v>1054.59</x:v>
      </x:c>
      <x:c r="AC176" s="28" t="str">
        <x:v>BOB</x:v>
      </x:c>
      <x:c r="AD176" s="28" t="n">
        <x:f>IF(AC176="USD",AB176*'Parametros'!$B$4,AB176)</x:f>
        <x:v>1054.59</x:v>
      </x:c>
      <x:c r="AE176" s="28" t="n">
        <x:f>W176*X176*(1-Z176)</x:f>
        <x:v>1054.59</x:v>
      </x:c>
      <x:c r="AF176" s="28" t="n">
        <x:f>W176*AA176</x:f>
        <x:v>783.36</x:v>
      </x:c>
      <x:c r="AG176" s="28" t="n">
        <x:f>AE176-AF176</x:f>
        <x:v>271.2299999999999</x:v>
      </x:c>
      <x:c r="AH176" s="20" t="n">
        <x:f>IF(AE176&gt;0,AG176/AE176,"")</x:f>
        <x:v>0.25718999800870473</x:v>
      </x:c>
      <x:c r="AI176" s="28" t="n">
        <x:v>145961.87</x:v>
      </x:c>
      <x:c r="AJ176" s="28"/>
      <x:c r="AK176"/>
      <x:c r="AL176" t="str">
        <x:v>Completado</x:v>
      </x:c>
      <x:c r="AM176" t="str">
        <x:f>IF(W176&lt;0,"Devuelto",AL176)</x:f>
        <x:v>Completado</x:v>
      </x:c>
      <x:c r="AN176" t="str">
        <x:v>Efectivo</x:v>
      </x:c>
      <x:c r="AO176" s="29" t="str">
        <x:v>Sin observación</x:v>
      </x:c>
      <x:c r="AP176" t="str">
        <x:f>IF(D176="","No","Sí")</x:f>
        <x:v>Sí</x:v>
      </x:c>
    </x:row>
    <x:row r="177">
      <x:c r="A177" t="n">
        <x:v>177</x:v>
      </x:c>
      <x:c r="B177" t="str">
        <x:v>VT0000832</x:v>
      </x:c>
      <x:c r="C177" t="str">
        <x:v>45847</x:v>
      </x:c>
      <x:c r="D177" s="27" t="n">
        <x:v>45847</x:v>
      </x:c>
      <x:c r="E177" t="n">
        <x:f>IF(D177="","",YEAR(D177))</x:f>
        <x:v>2025</x:v>
      </x:c>
      <x:c r="F177" t="n">
        <x:f>IF(D177="","",MONTH(D177))</x:f>
        <x:v>7</x:v>
      </x:c>
      <x:c r="G177" t="str">
        <x:f>IF(D177="","Fecha no disponible",TEXT(D177,"mmmm"))</x:f>
        <x:v>July</x:v>
      </x:c>
      <x:c r="H177" t="str">
        <x:f>IF(D177="","Fecha no disponible",TEXT(D177,"yyyy-mm"))</x:f>
        <x:v>2025-07</x:v>
      </x:c>
      <x:c r="I177" t="str">
        <x:f>IF(D177="","Fecha no disponible","T"&amp;ROUNDUP(MONTH(D177)/3,0))</x:f>
        <x:v>T3</x:v>
      </x:c>
      <x:c r="J177" t="str">
        <x:v>T009</x:v>
      </x:c>
      <x:c r="K177" t="str">
        <x:v>Tienda Cochabamba 1</x:v>
      </x:c>
      <x:c r="L177" t="str">
        <x:v>Mall</x:v>
      </x:c>
      <x:c r="M177" t="str">
        <x:v>Cochabamba</x:v>
      </x:c>
      <x:c r="N177" t="str">
        <x:f>IFERROR(VLOOKUP(M177,'Mapeos'!$A$4:$B$30,2,FALSE),M177)</x:f>
        <x:v>Cochabamba</x:v>
      </x:c>
      <x:c r="O177" t="str">
        <x:v>C00748</x:v>
      </x:c>
      <x:c r="P177" t="str">
        <x:v>Empresa</x:v>
      </x:c>
      <x:c r="Q177" t="str">
        <x:v>P0039</x:v>
      </x:c>
      <x:c r="R177" t="str">
        <x:v>Deportes</x:v>
      </x:c>
      <x:c r="S177" t="str">
        <x:v>Marca B</x:v>
      </x:c>
      <x:c r="T177" t="str">
        <x:v>Tienda</x:v>
      </x:c>
      <x:c r="U177" t="str">
        <x:f>IFERROR(VLOOKUP(T177,'Mapeos'!$D$4:$E$25,2,FALSE),T177)</x:f>
        <x:v>Tienda</x:v>
      </x:c>
      <x:c r="V177" t="str">
        <x:v>V017</x:v>
      </x:c>
      <x:c r="W177" t="n">
        <x:v>1</x:v>
      </x:c>
      <x:c r="X177" s="28" t="n">
        <x:v>239.57</x:v>
      </x:c>
      <x:c r="Y177" s="20" t="n">
        <x:v>0.1</x:v>
      </x:c>
      <x:c r="Z177" s="20" t="n">
        <x:f>IF(Y177&gt;1,Y177/100,Y177)</x:f>
        <x:v>0.1</x:v>
      </x:c>
      <x:c r="AA177" s="28" t="n">
        <x:v>154.82</x:v>
      </x:c>
      <x:c r="AB177" s="28" t="n">
        <x:v>215.61</x:v>
      </x:c>
      <x:c r="AC177" s="28" t="str">
        <x:v>BOB</x:v>
      </x:c>
      <x:c r="AD177" s="28" t="n">
        <x:f>IF(AC177="USD",AB177*'Parametros'!$B$4,AB177)</x:f>
        <x:v>215.61</x:v>
      </x:c>
      <x:c r="AE177" s="28" t="n">
        <x:f>W177*X177*(1-Z177)</x:f>
        <x:v>215.613</x:v>
      </x:c>
      <x:c r="AF177" s="28" t="n">
        <x:f>W177*AA177</x:f>
        <x:v>154.82</x:v>
      </x:c>
      <x:c r="AG177" s="28" t="n">
        <x:f>AE177-AF177</x:f>
        <x:v>60.793000000000006</x:v>
      </x:c>
      <x:c r="AH177" s="20" t="n">
        <x:f>IF(AE177&gt;0,AG177/AE177,"")</x:f>
        <x:v>0.2819542420911541</x:v>
      </x:c>
      <x:c r="AI177" s="28" t="n">
        <x:v>152036.55</x:v>
      </x:c>
      <x:c r="AJ177" s="28" t="n">
        <x:v>194</x:v>
      </x:c>
      <x:c r="AK177" t="n">
        <x:v>44</x:v>
      </x:c>
      <x:c r="AL177" t="str">
        <x:v>Completado</x:v>
      </x:c>
      <x:c r="AM177" t="str">
        <x:f>IF(W177&lt;0,"Devuelto",AL177)</x:f>
        <x:v>Completado</x:v>
      </x:c>
      <x:c r="AN177" t="str">
        <x:v>Tarjeta</x:v>
      </x:c>
      <x:c r="AO177" s="29" t="str">
        <x:v>Sin observación</x:v>
      </x:c>
      <x:c r="AP177" t="str">
        <x:f>IF(D177="","No","Sí")</x:f>
        <x:v>Sí</x:v>
      </x:c>
    </x:row>
    <x:row r="178">
      <x:c r="A178" t="n">
        <x:v>178</x:v>
      </x:c>
      <x:c r="B178" t="str">
        <x:v>VT0000837</x:v>
      </x:c>
      <x:c r="C178" t="str">
        <x:v>46071</x:v>
      </x:c>
      <x:c r="D178" s="27" t="n">
        <x:v>46071</x:v>
      </x:c>
      <x:c r="E178" t="n">
        <x:f>IF(D178="","",YEAR(D178))</x:f>
        <x:v>2026</x:v>
      </x:c>
      <x:c r="F178" t="n">
        <x:f>IF(D178="","",MONTH(D178))</x:f>
        <x:v>2</x:v>
      </x:c>
      <x:c r="G178" t="str">
        <x:f>IF(D178="","Fecha no disponible",TEXT(D178,"mmmm"))</x:f>
        <x:v>February</x:v>
      </x:c>
      <x:c r="H178" t="str">
        <x:f>IF(D178="","Fecha no disponible",TEXT(D178,"yyyy-mm"))</x:f>
        <x:v>2026-02</x:v>
      </x:c>
      <x:c r="I178" t="str">
        <x:f>IF(D178="","Fecha no disponible","T"&amp;ROUNDUP(MONTH(D178)/3,0))</x:f>
        <x:v>T1</x:v>
      </x:c>
      <x:c r="J178" t="str">
        <x:v>T007</x:v>
      </x:c>
      <x:c r="K178" t="str">
        <x:v>Tienda Santa Cruz 3</x:v>
      </x:c>
      <x:c r="L178" t="str">
        <x:v>Barrio</x:v>
      </x:c>
      <x:c r="M178" t="str">
        <x:v>Santa Cruz</x:v>
      </x:c>
      <x:c r="N178" t="str">
        <x:f>IFERROR(VLOOKUP(M178,'Mapeos'!$A$4:$B$30,2,FALSE),M178)</x:f>
        <x:v>Santa Cruz</x:v>
      </x:c>
      <x:c r="O178" t="str">
        <x:v>C00793</x:v>
      </x:c>
      <x:c r="P178" t="str">
        <x:v>Empresa</x:v>
      </x:c>
      <x:c r="Q178" t="str">
        <x:v>P0106</x:v>
      </x:c>
      <x:c r="R178" t="str">
        <x:v>Hogar</x:v>
      </x:c>
      <x:c r="S178" t="str">
        <x:v>Marca A</x:v>
      </x:c>
      <x:c r="T178" t="str">
        <x:v>Tienda</x:v>
      </x:c>
      <x:c r="U178" t="str">
        <x:f>IFERROR(VLOOKUP(T178,'Mapeos'!$D$4:$E$25,2,FALSE),T178)</x:f>
        <x:v>Tienda</x:v>
      </x:c>
      <x:c r="V178" t="str">
        <x:v>V040</x:v>
      </x:c>
      <x:c r="W178" t="n">
        <x:v>1</x:v>
      </x:c>
      <x:c r="X178" s="28" t="n">
        <x:v>316.01</x:v>
      </x:c>
      <x:c r="Y178" s="20" t="n">
        <x:v>0.1</x:v>
      </x:c>
      <x:c r="Z178" s="20" t="n">
        <x:f>IF(Y178&gt;1,Y178/100,Y178)</x:f>
        <x:v>0.1</x:v>
      </x:c>
      <x:c r="AA178" s="28" t="n">
        <x:v>185.2</x:v>
      </x:c>
      <x:c r="AB178" s="28" t="n">
        <x:v>284.41</x:v>
      </x:c>
      <x:c r="AC178" s="28" t="str">
        <x:v>BOB</x:v>
      </x:c>
      <x:c r="AD178" s="28" t="n">
        <x:f>IF(AC178="USD",AB178*'Parametros'!$B$4,AB178)</x:f>
        <x:v>284.41</x:v>
      </x:c>
      <x:c r="AE178" s="28" t="n">
        <x:f>W178*X178*(1-Z178)</x:f>
        <x:v>284.409</x:v>
      </x:c>
      <x:c r="AF178" s="28" t="n">
        <x:f>W178*AA178</x:f>
        <x:v>185.2</x:v>
      </x:c>
      <x:c r="AG178" s="28" t="n">
        <x:f>AE178-AF178</x:f>
        <x:v>99.209</x:v>
      </x:c>
      <x:c r="AH178" s="20" t="n">
        <x:f>IF(AE178&gt;0,AG178/AE178,"")</x:f>
        <x:v>0.3488251075036304</x:v>
      </x:c>
      <x:c r="AI178" s="28" t="n">
        <x:v>135051.45</x:v>
      </x:c>
      <x:c r="AJ178" s="28"/>
      <x:c r="AK178"/>
      <x:c r="AL178" t="str">
        <x:v>Completado</x:v>
      </x:c>
      <x:c r="AM178" t="str">
        <x:f>IF(W178&lt;0,"Devuelto",AL178)</x:f>
        <x:v>Completado</x:v>
      </x:c>
      <x:c r="AN178" t="str">
        <x:v>Transferencia</x:v>
      </x:c>
      <x:c r="AO178" s="29" t="str">
        <x:v>Sin observación</x:v>
      </x:c>
      <x:c r="AP178" t="str">
        <x:f>IF(D178="","No","Sí")</x:f>
        <x:v>Sí</x:v>
      </x:c>
    </x:row>
    <x:row r="179">
      <x:c r="A179" t="n">
        <x:v>179</x:v>
      </x:c>
      <x:c r="B179" t="str">
        <x:v>VT0000842</x:v>
      </x:c>
      <x:c r="C179" t="str">
        <x:v>45815</x:v>
      </x:c>
      <x:c r="D179" s="27" t="n">
        <x:v>45815</x:v>
      </x:c>
      <x:c r="E179" t="n">
        <x:f>IF(D179="","",YEAR(D179))</x:f>
        <x:v>2025</x:v>
      </x:c>
      <x:c r="F179" t="n">
        <x:f>IF(D179="","",MONTH(D179))</x:f>
        <x:v>6</x:v>
      </x:c>
      <x:c r="G179" t="str">
        <x:f>IF(D179="","Fecha no disponible",TEXT(D179,"mmmm"))</x:f>
        <x:v>June</x:v>
      </x:c>
      <x:c r="H179" t="str">
        <x:f>IF(D179="","Fecha no disponible",TEXT(D179,"yyyy-mm"))</x:f>
        <x:v>2025-06</x:v>
      </x:c>
      <x:c r="I179" t="str">
        <x:f>IF(D179="","Fecha no disponible","T"&amp;ROUNDUP(MONTH(D179)/3,0))</x:f>
        <x:v>T2</x:v>
      </x:c>
      <x:c r="J179" t="str">
        <x:v>T012</x:v>
      </x:c>
      <x:c r="K179" t="str">
        <x:v>Tienda Cochabamba 4</x:v>
      </x:c>
      <x:c r="L179" t="str">
        <x:v>Centro</x:v>
      </x:c>
      <x:c r="M179" t="str">
        <x:v>Cochabamba</x:v>
      </x:c>
      <x:c r="N179" t="str">
        <x:f>IFERROR(VLOOKUP(M179,'Mapeos'!$A$4:$B$30,2,FALSE),M179)</x:f>
        <x:v>Cochabamba</x:v>
      </x:c>
      <x:c r="O179" t="str">
        <x:v>C01535</x:v>
      </x:c>
      <x:c r="P179" t="str">
        <x:v>Frecuente</x:v>
      </x:c>
      <x:c r="Q179" t="str">
        <x:v>P0051</x:v>
      </x:c>
      <x:c r="R179" t="str">
        <x:v>Alimentos</x:v>
      </x:c>
      <x:c r="S179" t="str">
        <x:v>Marca A</x:v>
      </x:c>
      <x:c r="T179" t="str">
        <x:v>WhatsApp</x:v>
      </x:c>
      <x:c r="U179" t="str">
        <x:f>IFERROR(VLOOKUP(T179,'Mapeos'!$D$4:$E$25,2,FALSE),T179)</x:f>
        <x:v>WhatsApp</x:v>
      </x:c>
      <x:c r="V179" t="str">
        <x:v>V036</x:v>
      </x:c>
      <x:c r="W179" t="n">
        <x:v>1</x:v>
      </x:c>
      <x:c r="X179" s="28" t="n">
        <x:v>36.05</x:v>
      </x:c>
      <x:c r="Y179" s="20" t="n">
        <x:v>0.05</x:v>
      </x:c>
      <x:c r="Z179" s="20" t="n">
        <x:f>IF(Y179&gt;1,Y179/100,Y179)</x:f>
        <x:v>0.05</x:v>
      </x:c>
      <x:c r="AA179" s="28" t="n">
        <x:v>28.46</x:v>
      </x:c>
      <x:c r="AB179" s="28" t="n">
        <x:v>34.25</x:v>
      </x:c>
      <x:c r="AC179" s="28" t="str">
        <x:v>BOB</x:v>
      </x:c>
      <x:c r="AD179" s="28" t="n">
        <x:f>IF(AC179="USD",AB179*'Parametros'!$B$4,AB179)</x:f>
        <x:v>34.25</x:v>
      </x:c>
      <x:c r="AE179" s="28" t="n">
        <x:f>W179*X179*(1-Z179)</x:f>
        <x:v>34.247499999999995</x:v>
      </x:c>
      <x:c r="AF179" s="28" t="n">
        <x:f>W179*AA179</x:f>
        <x:v>28.46</x:v>
      </x:c>
      <x:c r="AG179" s="28" t="n">
        <x:f>AE179-AF179</x:f>
        <x:v>5.787499999999994</x:v>
      </x:c>
      <x:c r="AH179" s="20" t="n">
        <x:f>IF(AE179&gt;0,AG179/AE179,"")</x:f>
        <x:v>0.16899043725819388</x:v>
      </x:c>
      <x:c r="AI179" s="28" t="n">
        <x:v>61704.37</x:v>
      </x:c>
      <x:c r="AJ179" s="28" t="n">
        <x:v>39</x:v>
      </x:c>
      <x:c r="AK179" t="n">
        <x:v>32</x:v>
      </x:c>
      <x:c r="AL179" t="str">
        <x:v>Completado</x:v>
      </x:c>
      <x:c r="AM179" t="str">
        <x:f>IF(W179&lt;0,"Devuelto",AL179)</x:f>
        <x:v>Completado</x:v>
      </x:c>
      <x:c r="AN179" t="str">
        <x:v>Tarjeta</x:v>
      </x:c>
      <x:c r="AO179" s="29" t="str">
        <x:v>Sin observación</x:v>
      </x:c>
      <x:c r="AP179" t="str">
        <x:f>IF(D179="","No","Sí")</x:f>
        <x:v>Sí</x:v>
      </x:c>
    </x:row>
    <x:row r="180">
      <x:c r="A180" t="n">
        <x:v>180</x:v>
      </x:c>
      <x:c r="B180" t="str">
        <x:v>VT0000847</x:v>
      </x:c>
      <x:c r="C180" t="str">
        <x:v>45359</x:v>
      </x:c>
      <x:c r="D180" s="27" t="n">
        <x:v>45359</x:v>
      </x:c>
      <x:c r="E180" t="n">
        <x:f>IF(D180="","",YEAR(D180))</x:f>
        <x:v>2024</x:v>
      </x:c>
      <x:c r="F180" t="n">
        <x:f>IF(D180="","",MONTH(D180))</x:f>
        <x:v>3</x:v>
      </x:c>
      <x:c r="G180" t="str">
        <x:f>IF(D180="","Fecha no disponible",TEXT(D180,"mmmm"))</x:f>
        <x:v>March</x:v>
      </x:c>
      <x:c r="H180" t="str">
        <x:f>IF(D180="","Fecha no disponible",TEXT(D180,"yyyy-mm"))</x:f>
        <x:v>2024-03</x:v>
      </x:c>
      <x:c r="I180" t="str">
        <x:f>IF(D180="","Fecha no disponible","T"&amp;ROUNDUP(MONTH(D180)/3,0))</x:f>
        <x:v>T1</x:v>
      </x:c>
      <x:c r="J180" t="str">
        <x:v>T016</x:v>
      </x:c>
      <x:c r="K180" t="str">
        <x:v>Tienda Potosí 4</x:v>
      </x:c>
      <x:c r="L180" t="str">
        <x:v>Centro</x:v>
      </x:c>
      <x:c r="M180" t="str">
        <x:v>Potosí</x:v>
      </x:c>
      <x:c r="N180" t="str">
        <x:f>IFERROR(VLOOKUP(M180,'Mapeos'!$A$4:$B$30,2,FALSE),M180)</x:f>
        <x:v>Potosí</x:v>
      </x:c>
      <x:c r="O180" t="str">
        <x:v>C00959</x:v>
      </x:c>
      <x:c r="P180" t="str">
        <x:v>Premium</x:v>
      </x:c>
      <x:c r="Q180" t="str">
        <x:v>P0094</x:v>
      </x:c>
      <x:c r="R180" t="str">
        <x:v>Hogar</x:v>
      </x:c>
      <x:c r="S180" t="str">
        <x:v>Marca C</x:v>
      </x:c>
      <x:c r="T180" t="str">
        <x:v>Tienda</x:v>
      </x:c>
      <x:c r="U180" t="str">
        <x:f>IFERROR(VLOOKUP(T180,'Mapeos'!$D$4:$E$25,2,FALSE),T180)</x:f>
        <x:v>Tienda</x:v>
      </x:c>
      <x:c r="V180" t="str">
        <x:v>V028</x:v>
      </x:c>
      <x:c r="W180" t="n">
        <x:v>1</x:v>
      </x:c>
      <x:c r="X180" s="28" t="n">
        <x:v>234.93</x:v>
      </x:c>
      <x:c r="Y180" s="20" t="n">
        <x:v>0.1</x:v>
      </x:c>
      <x:c r="Z180" s="20" t="n">
        <x:f>IF(Y180&gt;1,Y180/100,Y180)</x:f>
        <x:v>0.1</x:v>
      </x:c>
      <x:c r="AA180" s="28" t="n">
        <x:v>116.03</x:v>
      </x:c>
      <x:c r="AB180" s="28" t="n">
        <x:v>211.44</x:v>
      </x:c>
      <x:c r="AC180" s="28" t="str">
        <x:v>BOB</x:v>
      </x:c>
      <x:c r="AD180" s="28" t="n">
        <x:f>IF(AC180="USD",AB180*'Parametros'!$B$4,AB180)</x:f>
        <x:v>211.44</x:v>
      </x:c>
      <x:c r="AE180" s="28" t="n">
        <x:f>W180*X180*(1-Z180)</x:f>
        <x:v>211.437</x:v>
      </x:c>
      <x:c r="AF180" s="28" t="n">
        <x:f>W180*AA180</x:f>
        <x:v>116.03</x:v>
      </x:c>
      <x:c r="AG180" s="28" t="n">
        <x:f>AE180-AF180</x:f>
        <x:v>95.40700000000001</x:v>
      </x:c>
      <x:c r="AH180" s="20" t="n">
        <x:f>IF(AE180&gt;0,AG180/AE180,"")</x:f>
        <x:v>0.45123133604809</x:v>
      </x:c>
      <x:c r="AI180" s="28" t="n">
        <x:v>146311.32</x:v>
      </x:c>
      <x:c r="AJ180" s="28"/>
      <x:c r="AK180"/>
      <x:c r="AL180" t="str">
        <x:v>Completado</x:v>
      </x:c>
      <x:c r="AM180" t="str">
        <x:f>IF(W180&lt;0,"Devuelto",AL180)</x:f>
        <x:v>Completado</x:v>
      </x:c>
      <x:c r="AN180" t="str">
        <x:v>Transferencia</x:v>
      </x:c>
      <x:c r="AO180" s="29" t="str">
        <x:v>Sin observación</x:v>
      </x:c>
      <x:c r="AP180" t="str">
        <x:f>IF(D180="","No","Sí")</x:f>
        <x:v>Sí</x:v>
      </x:c>
    </x:row>
    <x:row r="181">
      <x:c r="A181" t="n">
        <x:v>181</x:v>
      </x:c>
      <x:c r="B181" t="str">
        <x:v>VT0000851</x:v>
      </x:c>
      <x:c r="C181" t="str">
        <x:v>45698</x:v>
      </x:c>
      <x:c r="D181" s="27" t="n">
        <x:v>45698</x:v>
      </x:c>
      <x:c r="E181" t="n">
        <x:f>IF(D181="","",YEAR(D181))</x:f>
        <x:v>2025</x:v>
      </x:c>
      <x:c r="F181" t="n">
        <x:f>IF(D181="","",MONTH(D181))</x:f>
        <x:v>2</x:v>
      </x:c>
      <x:c r="G181" t="str">
        <x:f>IF(D181="","Fecha no disponible",TEXT(D181,"mmmm"))</x:f>
        <x:v>February</x:v>
      </x:c>
      <x:c r="H181" t="str">
        <x:f>IF(D181="","Fecha no disponible",TEXT(D181,"yyyy-mm"))</x:f>
        <x:v>2025-02</x:v>
      </x:c>
      <x:c r="I181" t="str">
        <x:f>IF(D181="","Fecha no disponible","T"&amp;ROUNDUP(MONTH(D181)/3,0))</x:f>
        <x:v>T1</x:v>
      </x:c>
      <x:c r="J181" t="str">
        <x:v>T005</x:v>
      </x:c>
      <x:c r="K181" t="str">
        <x:v>Tienda Santa Cruz 1</x:v>
      </x:c>
      <x:c r="L181" t="str">
        <x:v>Centro</x:v>
      </x:c>
      <x:c r="M181" t="str">
        <x:v>Santa Cruz</x:v>
      </x:c>
      <x:c r="N181" t="str">
        <x:f>IFERROR(VLOOKUP(M181,'Mapeos'!$A$4:$B$30,2,FALSE),M181)</x:f>
        <x:v>Santa Cruz</x:v>
      </x:c>
      <x:c r="O181" t="str">
        <x:v>C00855</x:v>
      </x:c>
      <x:c r="P181" t="str">
        <x:v>Frecuente</x:v>
      </x:c>
      <x:c r="Q181" t="str">
        <x:v>P0131</x:v>
      </x:c>
      <x:c r="R181" t="str">
        <x:v>Cuidado Personal</x:v>
      </x:c>
      <x:c r="S181" t="str">
        <x:v>Marca C</x:v>
      </x:c>
      <x:c r="T181" t="str">
        <x:v>Tienda</x:v>
      </x:c>
      <x:c r="U181" t="str">
        <x:f>IFERROR(VLOOKUP(T181,'Mapeos'!$D$4:$E$25,2,FALSE),T181)</x:f>
        <x:v>Tienda</x:v>
      </x:c>
      <x:c r="V181" t="str">
        <x:v>V027</x:v>
      </x:c>
      <x:c r="W181" t="n">
        <x:v>1</x:v>
      </x:c>
      <x:c r="X181" s="28" t="n">
        <x:v>98.13</x:v>
      </x:c>
      <x:c r="Y181" s="20" t="n">
        <x:v>0.1</x:v>
      </x:c>
      <x:c r="Z181" s="20" t="n">
        <x:f>IF(Y181&gt;1,Y181/100,Y181)</x:f>
        <x:v>0.1</x:v>
      </x:c>
      <x:c r="AA181" s="28" t="n">
        <x:v>64.44</x:v>
      </x:c>
      <x:c r="AB181" s="28" t="n">
        <x:v>88.32</x:v>
      </x:c>
      <x:c r="AC181" s="28" t="str">
        <x:v>BOB</x:v>
      </x:c>
      <x:c r="AD181" s="28" t="n">
        <x:f>IF(AC181="USD",AB181*'Parametros'!$B$4,AB181)</x:f>
        <x:v>88.32</x:v>
      </x:c>
      <x:c r="AE181" s="28" t="n">
        <x:f>W181*X181*(1-Z181)</x:f>
        <x:v>88.317</x:v>
      </x:c>
      <x:c r="AF181" s="28" t="n">
        <x:f>W181*AA181</x:f>
        <x:v>64.44</x:v>
      </x:c>
      <x:c r="AG181" s="28" t="n">
        <x:f>AE181-AF181</x:f>
        <x:v>23.876999999999995</x:v>
      </x:c>
      <x:c r="AH181" s="20" t="n">
        <x:f>IF(AE181&gt;0,AG181/AE181,"")</x:f>
        <x:v>0.2703556506674819</x:v>
      </x:c>
      <x:c r="AI181" s="28" t="n">
        <x:v>174033.03</x:v>
      </x:c>
      <x:c r="AJ181" s="28"/>
      <x:c r="AK181"/>
      <x:c r="AL181" t="str">
        <x:v>Completado</x:v>
      </x:c>
      <x:c r="AM181" t="str">
        <x:f>IF(W181&lt;0,"Devuelto",AL181)</x:f>
        <x:v>Completado</x:v>
      </x:c>
      <x:c r="AN181" t="str">
        <x:v>Transferencia</x:v>
      </x:c>
      <x:c r="AO181" s="29" t="str">
        <x:v>Sin observación</x:v>
      </x:c>
      <x:c r="AP181" t="str">
        <x:f>IF(D181="","No","Sí")</x:f>
        <x:v>Sí</x:v>
      </x:c>
    </x:row>
    <x:row r="182">
      <x:c r="A182" t="n">
        <x:v>182</x:v>
      </x:c>
      <x:c r="B182" t="str">
        <x:v>VT0000856</x:v>
      </x:c>
      <x:c r="C182" t="str">
        <x:v>45607</x:v>
      </x:c>
      <x:c r="D182" s="27" t="n">
        <x:v>45607</x:v>
      </x:c>
      <x:c r="E182" t="n">
        <x:f>IF(D182="","",YEAR(D182))</x:f>
        <x:v>2024</x:v>
      </x:c>
      <x:c r="F182" t="n">
        <x:f>IF(D182="","",MONTH(D182))</x:f>
        <x:v>11</x:v>
      </x:c>
      <x:c r="G182" t="str">
        <x:f>IF(D182="","Fecha no disponible",TEXT(D182,"mmmm"))</x:f>
        <x:v>November</x:v>
      </x:c>
      <x:c r="H182" t="str">
        <x:f>IF(D182="","Fecha no disponible",TEXT(D182,"yyyy-mm"))</x:f>
        <x:v>2024-11</x:v>
      </x:c>
      <x:c r="I182" t="str">
        <x:f>IF(D182="","Fecha no disponible","T"&amp;ROUNDUP(MONTH(D182)/3,0))</x:f>
        <x:v>T4</x:v>
      </x:c>
      <x:c r="J182" t="str">
        <x:v>T011</x:v>
      </x:c>
      <x:c r="K182" t="str">
        <x:v>Tienda Cochabamba 3</x:v>
      </x:c>
      <x:c r="L182" t="str">
        <x:v>Mall</x:v>
      </x:c>
      <x:c r="M182" t="str">
        <x:v>Cochabamba</x:v>
      </x:c>
      <x:c r="N182" t="str">
        <x:f>IFERROR(VLOOKUP(M182,'Mapeos'!$A$4:$B$30,2,FALSE),M182)</x:f>
        <x:v>Cochabamba</x:v>
      </x:c>
      <x:c r="O182" t="str">
        <x:v>C01740</x:v>
      </x:c>
      <x:c r="P182" t="str">
        <x:v>Frecuente</x:v>
      </x:c>
      <x:c r="Q182" t="str">
        <x:v>P0074</x:v>
      </x:c>
      <x:c r="R182" t="str">
        <x:v>Hogar</x:v>
      </x:c>
      <x:c r="S182" t="str">
        <x:v>Marca B</x:v>
      </x:c>
      <x:c r="T182" t="str">
        <x:v>Marketplace</x:v>
      </x:c>
      <x:c r="U182" t="str">
        <x:f>IFERROR(VLOOKUP(T182,'Mapeos'!$D$4:$E$25,2,FALSE),T182)</x:f>
        <x:v>Marketplace</x:v>
      </x:c>
      <x:c r="V182" t="str">
        <x:v>V007</x:v>
      </x:c>
      <x:c r="W182" t="n">
        <x:v>1</x:v>
      </x:c>
      <x:c r="X182" s="28" t="n">
        <x:v>313.4</x:v>
      </x:c>
      <x:c r="Y182" s="20" t="n">
        <x:v>0.25</x:v>
      </x:c>
      <x:c r="Z182" s="20" t="n">
        <x:f>IF(Y182&gt;1,Y182/100,Y182)</x:f>
        <x:v>0.25</x:v>
      </x:c>
      <x:c r="AA182" s="28" t="n">
        <x:v>211</x:v>
      </x:c>
      <x:c r="AB182" s="28" t="n">
        <x:v>235.05</x:v>
      </x:c>
      <x:c r="AC182" s="28" t="str">
        <x:v>BOB</x:v>
      </x:c>
      <x:c r="AD182" s="28" t="n">
        <x:f>IF(AC182="USD",AB182*'Parametros'!$B$4,AB182)</x:f>
        <x:v>235.05</x:v>
      </x:c>
      <x:c r="AE182" s="28" t="n">
        <x:f>W182*X182*(1-Z182)</x:f>
        <x:v>235.04999999999998</x:v>
      </x:c>
      <x:c r="AF182" s="28" t="n">
        <x:f>W182*AA182</x:f>
        <x:v>211</x:v>
      </x:c>
      <x:c r="AG182" s="28" t="n">
        <x:f>AE182-AF182</x:f>
        <x:v>24.049999999999983</x:v>
      </x:c>
      <x:c r="AH182" s="20" t="n">
        <x:f>IF(AE182&gt;0,AG182/AE182,"")</x:f>
        <x:v>0.10231865560519032</x:v>
      </x:c>
      <x:c r="AI182" s="28" t="n">
        <x:v>75868.89</x:v>
      </x:c>
      <x:c r="AJ182" s="28"/>
      <x:c r="AK182"/>
      <x:c r="AL182" t="str">
        <x:v>Completado</x:v>
      </x:c>
      <x:c r="AM182" t="str">
        <x:f>IF(W182&lt;0,"Devuelto",AL182)</x:f>
        <x:v>Completado</x:v>
      </x:c>
      <x:c r="AN182" t="str">
        <x:v>Efectivo</x:v>
      </x:c>
      <x:c r="AO182" s="29" t="str">
        <x:v>Sin observación</x:v>
      </x:c>
      <x:c r="AP182" t="str">
        <x:f>IF(D182="","No","Sí")</x:f>
        <x:v>Sí</x:v>
      </x:c>
    </x:row>
    <x:row r="183">
      <x:c r="A183" t="n">
        <x:v>183</x:v>
      </x:c>
      <x:c r="B183" t="str">
        <x:v>VT0000861</x:v>
      </x:c>
      <x:c r="C183" t="str">
        <x:v>45829</x:v>
      </x:c>
      <x:c r="D183" s="27" t="n">
        <x:v>45829</x:v>
      </x:c>
      <x:c r="E183" t="n">
        <x:f>IF(D183="","",YEAR(D183))</x:f>
        <x:v>2025</x:v>
      </x:c>
      <x:c r="F183" t="n">
        <x:f>IF(D183="","",MONTH(D183))</x:f>
        <x:v>6</x:v>
      </x:c>
      <x:c r="G183" t="str">
        <x:f>IF(D183="","Fecha no disponible",TEXT(D183,"mmmm"))</x:f>
        <x:v>June</x:v>
      </x:c>
      <x:c r="H183" t="str">
        <x:f>IF(D183="","Fecha no disponible",TEXT(D183,"yyyy-mm"))</x:f>
        <x:v>2025-06</x:v>
      </x:c>
      <x:c r="I183" t="str">
        <x:f>IF(D183="","Fecha no disponible","T"&amp;ROUNDUP(MONTH(D183)/3,0))</x:f>
        <x:v>T2</x:v>
      </x:c>
      <x:c r="J183" t="str">
        <x:v>T009</x:v>
      </x:c>
      <x:c r="K183" t="str">
        <x:v>Tienda Cochabamba 1</x:v>
      </x:c>
      <x:c r="L183" t="str">
        <x:v>Mall</x:v>
      </x:c>
      <x:c r="M183" t="str">
        <x:v>Cochabamba</x:v>
      </x:c>
      <x:c r="N183" t="str">
        <x:f>IFERROR(VLOOKUP(M183,'Mapeos'!$A$4:$B$30,2,FALSE),M183)</x:f>
        <x:v>Cochabamba</x:v>
      </x:c>
      <x:c r="O183" t="str">
        <x:v>C00506</x:v>
      </x:c>
      <x:c r="P183" t="str">
        <x:v>Frecuente</x:v>
      </x:c>
      <x:c r="Q183" t="str">
        <x:v>P0019</x:v>
      </x:c>
      <x:c r="R183" t="str">
        <x:v>Electrónica</x:v>
      </x:c>
      <x:c r="S183" t="str">
        <x:v>Marca A</x:v>
      </x:c>
      <x:c r="T183" t="str">
        <x:v>E-commerce</x:v>
      </x:c>
      <x:c r="U183" t="str">
        <x:f>IFERROR(VLOOKUP(T183,'Mapeos'!$D$4:$E$25,2,FALSE),T183)</x:f>
        <x:v>E-commerce</x:v>
      </x:c>
      <x:c r="V183" t="str">
        <x:v>V002</x:v>
      </x:c>
      <x:c r="W183" t="n">
        <x:v>2</x:v>
      </x:c>
      <x:c r="X183" s="28" t="n">
        <x:v>248.48</x:v>
      </x:c>
      <x:c r="Y183" s="20" t="n">
        <x:v>0.1</x:v>
      </x:c>
      <x:c r="Z183" s="20" t="n">
        <x:f>IF(Y183&gt;1,Y183/100,Y183)</x:f>
        <x:v>0.1</x:v>
      </x:c>
      <x:c r="AA183" s="28" t="n">
        <x:v>149.37</x:v>
      </x:c>
      <x:c r="AB183" s="28" t="n">
        <x:v>447.26</x:v>
      </x:c>
      <x:c r="AC183" s="28" t="str">
        <x:v>BOB</x:v>
      </x:c>
      <x:c r="AD183" s="28" t="n">
        <x:f>IF(AC183="USD",AB183*'Parametros'!$B$4,AB183)</x:f>
        <x:v>447.26</x:v>
      </x:c>
      <x:c r="AE183" s="28" t="n">
        <x:f>W183*X183*(1-Z183)</x:f>
        <x:v>447.264</x:v>
      </x:c>
      <x:c r="AF183" s="28" t="n">
        <x:f>W183*AA183</x:f>
        <x:v>298.74</x:v>
      </x:c>
      <x:c r="AG183" s="28" t="n">
        <x:f>AE183-AF183</x:f>
        <x:v>148.524</x:v>
      </x:c>
      <x:c r="AH183" s="20" t="n">
        <x:f>IF(AE183&gt;0,AG183/AE183,"")</x:f>
        <x:v>0.332072333118695</x:v>
      </x:c>
      <x:c r="AI183" s="28" t="n">
        <x:v>84523.21</x:v>
      </x:c>
      <x:c r="AJ183" s="28"/>
      <x:c r="AK183"/>
      <x:c r="AL183" t="str">
        <x:v>Completado</x:v>
      </x:c>
      <x:c r="AM183" t="str">
        <x:f>IF(W183&lt;0,"Devuelto",AL183)</x:f>
        <x:v>Completado</x:v>
      </x:c>
      <x:c r="AN183" t="str">
        <x:v>QR</x:v>
      </x:c>
      <x:c r="AO183" s="29" t="str">
        <x:v>Sin observación</x:v>
      </x:c>
      <x:c r="AP183" t="str">
        <x:f>IF(D183="","No","Sí")</x:f>
        <x:v>Sí</x:v>
      </x:c>
    </x:row>
    <x:row r="184">
      <x:c r="A184" t="n">
        <x:v>184</x:v>
      </x:c>
      <x:c r="B184" t="str">
        <x:v>VT0000866</x:v>
      </x:c>
      <x:c r="C184" t="str">
        <x:v>45816</x:v>
      </x:c>
      <x:c r="D184" s="27" t="n">
        <x:v>45816</x:v>
      </x:c>
      <x:c r="E184" t="n">
        <x:f>IF(D184="","",YEAR(D184))</x:f>
        <x:v>2025</x:v>
      </x:c>
      <x:c r="F184" t="n">
        <x:f>IF(D184="","",MONTH(D184))</x:f>
        <x:v>6</x:v>
      </x:c>
      <x:c r="G184" t="str">
        <x:f>IF(D184="","Fecha no disponible",TEXT(D184,"mmmm"))</x:f>
        <x:v>June</x:v>
      </x:c>
      <x:c r="H184" t="str">
        <x:f>IF(D184="","Fecha no disponible",TEXT(D184,"yyyy-mm"))</x:f>
        <x:v>2025-06</x:v>
      </x:c>
      <x:c r="I184" t="str">
        <x:f>IF(D184="","Fecha no disponible","T"&amp;ROUNDUP(MONTH(D184)/3,0))</x:f>
        <x:v>T2</x:v>
      </x:c>
      <x:c r="J184" t="str">
        <x:v>T004</x:v>
      </x:c>
      <x:c r="K184" t="str">
        <x:v>Tienda La Paz 4</x:v>
      </x:c>
      <x:c r="L184" t="str">
        <x:v>Centro</x:v>
      </x:c>
      <x:c r="M184" t="str">
        <x:v>La Paz</x:v>
      </x:c>
      <x:c r="N184" t="str">
        <x:f>IFERROR(VLOOKUP(M184,'Mapeos'!$A$4:$B$30,2,FALSE),M184)</x:f>
        <x:v>La Paz</x:v>
      </x:c>
      <x:c r="O184" t="str">
        <x:v>C00552</x:v>
      </x:c>
      <x:c r="P184" t="str">
        <x:v>Empresa</x:v>
      </x:c>
      <x:c r="Q184" t="str">
        <x:v>P0034</x:v>
      </x:c>
      <x:c r="R184" t="str">
        <x:v>Alimentos</x:v>
      </x:c>
      <x:c r="S184" t="str">
        <x:v>Marca D</x:v>
      </x:c>
      <x:c r="T184" t="str">
        <x:v>E-commerce</x:v>
      </x:c>
      <x:c r="U184" t="str">
        <x:f>IFERROR(VLOOKUP(T184,'Mapeos'!$D$4:$E$25,2,FALSE),T184)</x:f>
        <x:v>E-commerce</x:v>
      </x:c>
      <x:c r="V184" t="str">
        <x:v>V026</x:v>
      </x:c>
      <x:c r="W184" t="n">
        <x:v>4</x:v>
      </x:c>
      <x:c r="X184" s="28" t="n">
        <x:v>32.98</x:v>
      </x:c>
      <x:c r="Y184" s="20" t="n">
        <x:v>0</x:v>
      </x:c>
      <x:c r="Z184" s="20" t="n">
        <x:f>IF(Y184&gt;1,Y184/100,Y184)</x:f>
        <x:v>0</x:v>
      </x:c>
      <x:c r="AA184" s="28" t="n">
        <x:v>22.07</x:v>
      </x:c>
      <x:c r="AB184" s="28" t="n">
        <x:v>131.92</x:v>
      </x:c>
      <x:c r="AC184" s="28" t="str">
        <x:v>BOB</x:v>
      </x:c>
      <x:c r="AD184" s="28" t="n">
        <x:f>IF(AC184="USD",AB184*'Parametros'!$B$4,AB184)</x:f>
        <x:v>131.92</x:v>
      </x:c>
      <x:c r="AE184" s="28" t="n">
        <x:f>W184*X184*(1-Z184)</x:f>
        <x:v>131.92</x:v>
      </x:c>
      <x:c r="AF184" s="28" t="n">
        <x:f>W184*AA184</x:f>
        <x:v>88.28</x:v>
      </x:c>
      <x:c r="AG184" s="28" t="n">
        <x:f>AE184-AF184</x:f>
        <x:v>43.639999999999986</x:v>
      </x:c>
      <x:c r="AH184" s="20" t="n">
        <x:f>IF(AE184&gt;0,AG184/AE184,"")</x:f>
        <x:v>0.3308065494238932</x:v>
      </x:c>
      <x:c r="AI184" s="28" t="n">
        <x:v>82135.04</x:v>
      </x:c>
      <x:c r="AJ184" s="28"/>
      <x:c r="AK184"/>
      <x:c r="AL184" t="str">
        <x:v>Completado</x:v>
      </x:c>
      <x:c r="AM184" t="str">
        <x:f>IF(W184&lt;0,"Devuelto",AL184)</x:f>
        <x:v>Completado</x:v>
      </x:c>
      <x:c r="AN184" t="str">
        <x:v>Transferencia</x:v>
      </x:c>
      <x:c r="AO184" s="29" t="str">
        <x:v>Sin observación</x:v>
      </x:c>
      <x:c r="AP184" t="str">
        <x:f>IF(D184="","No","Sí")</x:f>
        <x:v>Sí</x:v>
      </x:c>
    </x:row>
    <x:row r="185">
      <x:c r="A185" t="n">
        <x:v>185</x:v>
      </x:c>
      <x:c r="B185" t="str">
        <x:v>VT0000870</x:v>
      </x:c>
      <x:c r="C185" t="str">
        <x:v>46166</x:v>
      </x:c>
      <x:c r="D185" s="27" t="n">
        <x:v>46166</x:v>
      </x:c>
      <x:c r="E185" t="n">
        <x:f>IF(D185="","",YEAR(D185))</x:f>
        <x:v>2026</x:v>
      </x:c>
      <x:c r="F185" t="n">
        <x:f>IF(D185="","",MONTH(D185))</x:f>
        <x:v>5</x:v>
      </x:c>
      <x:c r="G185" t="str">
        <x:f>IF(D185="","Fecha no disponible",TEXT(D185,"mmmm"))</x:f>
        <x:v>May</x:v>
      </x:c>
      <x:c r="H185" t="str">
        <x:f>IF(D185="","Fecha no disponible",TEXT(D185,"yyyy-mm"))</x:f>
        <x:v>2026-05</x:v>
      </x:c>
      <x:c r="I185" t="str">
        <x:f>IF(D185="","Fecha no disponible","T"&amp;ROUNDUP(MONTH(D185)/3,0))</x:f>
        <x:v>T2</x:v>
      </x:c>
      <x:c r="J185" t="str">
        <x:v>T006</x:v>
      </x:c>
      <x:c r="K185" t="str">
        <x:v>Tienda Santa Cruz 2</x:v>
      </x:c>
      <x:c r="L185" t="str">
        <x:v>Mall</x:v>
      </x:c>
      <x:c r="M185" t="str">
        <x:v>Santa Cruz</x:v>
      </x:c>
      <x:c r="N185" t="str">
        <x:f>IFERROR(VLOOKUP(M185,'Mapeos'!$A$4:$B$30,2,FALSE),M185)</x:f>
        <x:v>Santa Cruz</x:v>
      </x:c>
      <x:c r="O185" t="str">
        <x:v>C01513</x:v>
      </x:c>
      <x:c r="P185" t="str">
        <x:v>Masivo</x:v>
      </x:c>
      <x:c r="Q185" t="str">
        <x:v>P0088</x:v>
      </x:c>
      <x:c r="R185" t="str">
        <x:v>Hogar</x:v>
      </x:c>
      <x:c r="S185" t="str">
        <x:v>Marca B</x:v>
      </x:c>
      <x:c r="T185" t="str">
        <x:v>E-commerce</x:v>
      </x:c>
      <x:c r="U185" t="str">
        <x:f>IFERROR(VLOOKUP(T185,'Mapeos'!$D$4:$E$25,2,FALSE),T185)</x:f>
        <x:v>E-commerce</x:v>
      </x:c>
      <x:c r="V185" t="str">
        <x:v>V017</x:v>
      </x:c>
      <x:c r="W185" t="n">
        <x:v>1</x:v>
      </x:c>
      <x:c r="X185" s="28" t="n">
        <x:v>285.38</x:v>
      </x:c>
      <x:c r="Y185" s="20" t="n">
        <x:v>0.2</x:v>
      </x:c>
      <x:c r="Z185" s="20" t="n">
        <x:f>IF(Y185&gt;1,Y185/100,Y185)</x:f>
        <x:v>0.2</x:v>
      </x:c>
      <x:c r="AA185" s="28" t="n">
        <x:v>154.37</x:v>
      </x:c>
      <x:c r="AB185" s="28" t="n">
        <x:v>228.3</x:v>
      </x:c>
      <x:c r="AC185" s="28" t="str">
        <x:v>BOB</x:v>
      </x:c>
      <x:c r="AD185" s="28" t="n">
        <x:f>IF(AC185="USD",AB185*'Parametros'!$B$4,AB185)</x:f>
        <x:v>228.3</x:v>
      </x:c>
      <x:c r="AE185" s="28" t="n">
        <x:f>W185*X185*(1-Z185)</x:f>
        <x:v>228.304</x:v>
      </x:c>
      <x:c r="AF185" s="28" t="n">
        <x:f>W185*AA185</x:f>
        <x:v>154.37</x:v>
      </x:c>
      <x:c r="AG185" s="28" t="n">
        <x:f>AE185-AF185</x:f>
        <x:v>73.934</x:v>
      </x:c>
      <x:c r="AH185" s="20" t="n">
        <x:f>IF(AE185&gt;0,AG185/AE185,"")</x:f>
        <x:v>0.3238401429672717</x:v>
      </x:c>
      <x:c r="AI185" s="28" t="n">
        <x:v>61129.26</x:v>
      </x:c>
      <x:c r="AJ185" s="28"/>
      <x:c r="AK185"/>
      <x:c r="AL185" t="str">
        <x:v>Completado</x:v>
      </x:c>
      <x:c r="AM185" t="str">
        <x:f>IF(W185&lt;0,"Devuelto",AL185)</x:f>
        <x:v>Completado</x:v>
      </x:c>
      <x:c r="AN185" t="str">
        <x:v>QR</x:v>
      </x:c>
      <x:c r="AO185" s="29" t="str">
        <x:v>Sin observación</x:v>
      </x:c>
      <x:c r="AP185" t="str">
        <x:f>IF(D185="","No","Sí")</x:f>
        <x:v>Sí</x:v>
      </x:c>
    </x:row>
    <x:row r="186">
      <x:c r="A186" t="n">
        <x:v>186</x:v>
      </x:c>
      <x:c r="B186" t="str">
        <x:v>VT0000875</x:v>
      </x:c>
      <x:c r="C186" t="str">
        <x:v>45355</x:v>
      </x:c>
      <x:c r="D186" s="27" t="n">
        <x:v>45355</x:v>
      </x:c>
      <x:c r="E186" t="n">
        <x:f>IF(D186="","",YEAR(D186))</x:f>
        <x:v>2024</x:v>
      </x:c>
      <x:c r="F186" t="n">
        <x:f>IF(D186="","",MONTH(D186))</x:f>
        <x:v>3</x:v>
      </x:c>
      <x:c r="G186" t="str">
        <x:f>IF(D186="","Fecha no disponible",TEXT(D186,"mmmm"))</x:f>
        <x:v>March</x:v>
      </x:c>
      <x:c r="H186" t="str">
        <x:f>IF(D186="","Fecha no disponible",TEXT(D186,"yyyy-mm"))</x:f>
        <x:v>2024-03</x:v>
      </x:c>
      <x:c r="I186" t="str">
        <x:f>IF(D186="","Fecha no disponible","T"&amp;ROUNDUP(MONTH(D186)/3,0))</x:f>
        <x:v>T1</x:v>
      </x:c>
      <x:c r="J186" t="str">
        <x:v>T007</x:v>
      </x:c>
      <x:c r="K186" t="str">
        <x:v>Tienda Santa Cruz 3</x:v>
      </x:c>
      <x:c r="L186" t="str">
        <x:v>Barrio</x:v>
      </x:c>
      <x:c r="M186" t="str">
        <x:v>Santa Cruz</x:v>
      </x:c>
      <x:c r="N186" t="str">
        <x:f>IFERROR(VLOOKUP(M186,'Mapeos'!$A$4:$B$30,2,FALSE),M186)</x:f>
        <x:v>Santa Cruz</x:v>
      </x:c>
      <x:c r="O186" t="str">
        <x:v>C00057</x:v>
      </x:c>
      <x:c r="P186" t="str">
        <x:v>Masivo</x:v>
      </x:c>
      <x:c r="Q186" t="str">
        <x:v>P0094</x:v>
      </x:c>
      <x:c r="R186" t="str">
        <x:v>Hogar</x:v>
      </x:c>
      <x:c r="S186" t="str">
        <x:v>Marca C</x:v>
      </x:c>
      <x:c r="T186" t="str">
        <x:v>Marketplace</x:v>
      </x:c>
      <x:c r="U186" t="str">
        <x:f>IFERROR(VLOOKUP(T186,'Mapeos'!$D$4:$E$25,2,FALSE),T186)</x:f>
        <x:v>Marketplace</x:v>
      </x:c>
      <x:c r="V186" t="str">
        <x:v>V005</x:v>
      </x:c>
      <x:c r="W186" t="n">
        <x:v>1</x:v>
      </x:c>
      <x:c r="X186" s="28" t="n">
        <x:v>238.75</x:v>
      </x:c>
      <x:c r="Y186" s="20" t="n">
        <x:v>0.15</x:v>
      </x:c>
      <x:c r="Z186" s="20" t="n">
        <x:f>IF(Y186&gt;1,Y186/100,Y186)</x:f>
        <x:v>0.15</x:v>
      </x:c>
      <x:c r="AA186" s="28" t="n">
        <x:v>116.03</x:v>
      </x:c>
      <x:c r="AB186" s="28" t="n">
        <x:v>202.94</x:v>
      </x:c>
      <x:c r="AC186" s="28" t="str">
        <x:v>BOB</x:v>
      </x:c>
      <x:c r="AD186" s="28" t="n">
        <x:f>IF(AC186="USD",AB186*'Parametros'!$B$4,AB186)</x:f>
        <x:v>202.94</x:v>
      </x:c>
      <x:c r="AE186" s="28" t="n">
        <x:f>W186*X186*(1-Z186)</x:f>
        <x:v>202.9375</x:v>
      </x:c>
      <x:c r="AF186" s="28" t="n">
        <x:f>W186*AA186</x:f>
        <x:v>116.03</x:v>
      </x:c>
      <x:c r="AG186" s="28" t="n">
        <x:f>AE186-AF186</x:f>
        <x:v>86.9075</x:v>
      </x:c>
      <x:c r="AH186" s="20" t="n">
        <x:f>IF(AE186&gt;0,AG186/AE186,"")</x:f>
        <x:v>0.4282476131813982</x:v>
      </x:c>
      <x:c r="AI186" s="28" t="n">
        <x:v>74335.33</x:v>
      </x:c>
      <x:c r="AJ186" s="28"/>
      <x:c r="AK186"/>
      <x:c r="AL186" t="str">
        <x:v>Completado</x:v>
      </x:c>
      <x:c r="AM186" t="str">
        <x:f>IF(W186&lt;0,"Devuelto",AL186)</x:f>
        <x:v>Completado</x:v>
      </x:c>
      <x:c r="AN186" t="str">
        <x:v>QR</x:v>
      </x:c>
      <x:c r="AO186" s="29" t="str">
        <x:v>Sin observación</x:v>
      </x:c>
      <x:c r="AP186" t="str">
        <x:f>IF(D186="","No","Sí")</x:f>
        <x:v>Sí</x:v>
      </x:c>
    </x:row>
    <x:row r="187">
      <x:c r="A187" t="n">
        <x:v>187</x:v>
      </x:c>
      <x:c r="B187" t="str">
        <x:v>VT0000880</x:v>
      </x:c>
      <x:c r="C187" t="str">
        <x:v>45564</x:v>
      </x:c>
      <x:c r="D187" s="27" t="n">
        <x:v>45564</x:v>
      </x:c>
      <x:c r="E187" t="n">
        <x:f>IF(D187="","",YEAR(D187))</x:f>
        <x:v>2024</x:v>
      </x:c>
      <x:c r="F187" t="n">
        <x:f>IF(D187="","",MONTH(D187))</x:f>
        <x:v>9</x:v>
      </x:c>
      <x:c r="G187" t="str">
        <x:f>IF(D187="","Fecha no disponible",TEXT(D187,"mmmm"))</x:f>
        <x:v>September</x:v>
      </x:c>
      <x:c r="H187" t="str">
        <x:f>IF(D187="","Fecha no disponible",TEXT(D187,"yyyy-mm"))</x:f>
        <x:v>2024-09</x:v>
      </x:c>
      <x:c r="I187" t="str">
        <x:f>IF(D187="","Fecha no disponible","T"&amp;ROUNDUP(MONTH(D187)/3,0))</x:f>
        <x:v>T3</x:v>
      </x:c>
      <x:c r="J187" t="str">
        <x:v>T010</x:v>
      </x:c>
      <x:c r="K187" t="str">
        <x:v>Tienda Cochabamba 2</x:v>
      </x:c>
      <x:c r="L187" t="str">
        <x:v>Barrio</x:v>
      </x:c>
      <x:c r="M187" t="str">
        <x:v>Cochabamba</x:v>
      </x:c>
      <x:c r="N187" t="str">
        <x:f>IFERROR(VLOOKUP(M187,'Mapeos'!$A$4:$B$30,2,FALSE),M187)</x:f>
        <x:v>Cochabamba</x:v>
      </x:c>
      <x:c r="O187" t="str">
        <x:v>C01616</x:v>
      </x:c>
      <x:c r="P187" t="str">
        <x:v>Empresa</x:v>
      </x:c>
      <x:c r="Q187" t="str">
        <x:v>P0034</x:v>
      </x:c>
      <x:c r="R187" t="str">
        <x:v>Alimentos</x:v>
      </x:c>
      <x:c r="S187" t="str">
        <x:v>Marca D</x:v>
      </x:c>
      <x:c r="T187" t="str">
        <x:v>WhatsApp</x:v>
      </x:c>
      <x:c r="U187" t="str">
        <x:f>IFERROR(VLOOKUP(T187,'Mapeos'!$D$4:$E$25,2,FALSE),T187)</x:f>
        <x:v>WhatsApp</x:v>
      </x:c>
      <x:c r="V187" t="str">
        <x:v>V022</x:v>
      </x:c>
      <x:c r="W187" t="n">
        <x:v>1</x:v>
      </x:c>
      <x:c r="X187" s="28" t="n">
        <x:v>31.87</x:v>
      </x:c>
      <x:c r="Y187" s="20" t="n">
        <x:v>0.1</x:v>
      </x:c>
      <x:c r="Z187" s="20" t="n">
        <x:f>IF(Y187&gt;1,Y187/100,Y187)</x:f>
        <x:v>0.1</x:v>
      </x:c>
      <x:c r="AA187" s="28" t="n">
        <x:v>22.07</x:v>
      </x:c>
      <x:c r="AB187" s="28" t="n">
        <x:v>28.68</x:v>
      </x:c>
      <x:c r="AC187" s="28" t="str">
        <x:v>BOB</x:v>
      </x:c>
      <x:c r="AD187" s="28" t="n">
        <x:f>IF(AC187="USD",AB187*'Parametros'!$B$4,AB187)</x:f>
        <x:v>28.68</x:v>
      </x:c>
      <x:c r="AE187" s="28" t="n">
        <x:f>W187*X187*(1-Z187)</x:f>
        <x:v>28.683</x:v>
      </x:c>
      <x:c r="AF187" s="28" t="n">
        <x:f>W187*AA187</x:f>
        <x:v>22.07</x:v>
      </x:c>
      <x:c r="AG187" s="28" t="n">
        <x:f>AE187-AF187</x:f>
        <x:v>6.6129999999999995</x:v>
      </x:c>
      <x:c r="AH187" s="20" t="n">
        <x:f>IF(AE187&gt;0,AG187/AE187,"")</x:f>
        <x:v>0.23055468395913956</x:v>
      </x:c>
      <x:c r="AI187" s="28" t="n">
        <x:v>68949.92</x:v>
      </x:c>
      <x:c r="AJ187" s="28"/>
      <x:c r="AK187"/>
      <x:c r="AL187" t="str">
        <x:v>Completado</x:v>
      </x:c>
      <x:c r="AM187" t="str">
        <x:f>IF(W187&lt;0,"Devuelto",AL187)</x:f>
        <x:v>Completado</x:v>
      </x:c>
      <x:c r="AN187" t="str">
        <x:v>Efectivo</x:v>
      </x:c>
      <x:c r="AO187" s="29" t="str">
        <x:v>Sin observación</x:v>
      </x:c>
      <x:c r="AP187" t="str">
        <x:f>IF(D187="","No","Sí")</x:f>
        <x:v>Sí</x:v>
      </x:c>
    </x:row>
    <x:row r="188">
      <x:c r="A188" t="n">
        <x:v>188</x:v>
      </x:c>
      <x:c r="B188" t="str">
        <x:v>VT0000885</x:v>
      </x:c>
      <x:c r="C188" t="str">
        <x:v>45316</x:v>
      </x:c>
      <x:c r="D188" s="27" t="n">
        <x:v>45316</x:v>
      </x:c>
      <x:c r="E188" t="n">
        <x:f>IF(D188="","",YEAR(D188))</x:f>
        <x:v>2024</x:v>
      </x:c>
      <x:c r="F188" t="n">
        <x:f>IF(D188="","",MONTH(D188))</x:f>
        <x:v>1</x:v>
      </x:c>
      <x:c r="G188" t="str">
        <x:f>IF(D188="","Fecha no disponible",TEXT(D188,"mmmm"))</x:f>
        <x:v>January</x:v>
      </x:c>
      <x:c r="H188" t="str">
        <x:f>IF(D188="","Fecha no disponible",TEXT(D188,"yyyy-mm"))</x:f>
        <x:v>2024-01</x:v>
      </x:c>
      <x:c r="I188" t="str">
        <x:f>IF(D188="","Fecha no disponible","T"&amp;ROUNDUP(MONTH(D188)/3,0))</x:f>
        <x:v>T1</x:v>
      </x:c>
      <x:c r="J188" t="str">
        <x:v>T010</x:v>
      </x:c>
      <x:c r="K188" t="str">
        <x:v>Tienda Cochabamba 2</x:v>
      </x:c>
      <x:c r="L188" t="str">
        <x:v>Barrio</x:v>
      </x:c>
      <x:c r="M188" t="str">
        <x:v>Cochabamba</x:v>
      </x:c>
      <x:c r="N188" t="str">
        <x:f>IFERROR(VLOOKUP(M188,'Mapeos'!$A$4:$B$30,2,FALSE),M188)</x:f>
        <x:v>Cochabamba</x:v>
      </x:c>
      <x:c r="O188" t="str">
        <x:v>C00401</x:v>
      </x:c>
      <x:c r="P188" t="str">
        <x:v>Frecuente</x:v>
      </x:c>
      <x:c r="Q188" t="str">
        <x:v>P0150</x:v>
      </x:c>
      <x:c r="R188" t="str">
        <x:v>Deportes</x:v>
      </x:c>
      <x:c r="S188" t="str">
        <x:v>Marca D</x:v>
      </x:c>
      <x:c r="T188" t="str">
        <x:v>Tienda</x:v>
      </x:c>
      <x:c r="U188" t="str">
        <x:f>IFERROR(VLOOKUP(T188,'Mapeos'!$D$4:$E$25,2,FALSE),T188)</x:f>
        <x:v>Tienda</x:v>
      </x:c>
      <x:c r="V188" t="str">
        <x:v>V018</x:v>
      </x:c>
      <x:c r="W188" t="n">
        <x:v>2</x:v>
      </x:c>
      <x:c r="X188" s="28" t="n">
        <x:v>221.05</x:v>
      </x:c>
      <x:c r="Y188" s="20" t="n">
        <x:v>0</x:v>
      </x:c>
      <x:c r="Z188" s="20" t="n">
        <x:f>IF(Y188&gt;1,Y188/100,Y188)</x:f>
        <x:v>0</x:v>
      </x:c>
      <x:c r="AA188" s="28" t="n">
        <x:v>139.1</x:v>
      </x:c>
      <x:c r="AB188" s="28" t="n">
        <x:v>442.1</x:v>
      </x:c>
      <x:c r="AC188" s="28" t="str">
        <x:v>BOB</x:v>
      </x:c>
      <x:c r="AD188" s="28" t="n">
        <x:f>IF(AC188="USD",AB188*'Parametros'!$B$4,AB188)</x:f>
        <x:v>442.1</x:v>
      </x:c>
      <x:c r="AE188" s="28" t="n">
        <x:f>W188*X188*(1-Z188)</x:f>
        <x:v>442.1</x:v>
      </x:c>
      <x:c r="AF188" s="28" t="n">
        <x:f>W188*AA188</x:f>
        <x:v>278.2</x:v>
      </x:c>
      <x:c r="AG188" s="28" t="n">
        <x:f>AE188-AF188</x:f>
        <x:v>163.90000000000003</x:v>
      </x:c>
      <x:c r="AH188" s="20" t="n">
        <x:f>IF(AE188&gt;0,AG188/AE188,"")</x:f>
        <x:v>0.3707306039357612</x:v>
      </x:c>
      <x:c r="AI188" s="28" t="n">
        <x:v>167379.12</x:v>
      </x:c>
      <x:c r="AJ188" s="28"/>
      <x:c r="AK188"/>
      <x:c r="AL188" t="str">
        <x:v>Completado</x:v>
      </x:c>
      <x:c r="AM188" t="str">
        <x:f>IF(W188&lt;0,"Devuelto",AL188)</x:f>
        <x:v>Completado</x:v>
      </x:c>
      <x:c r="AN188" t="str">
        <x:v>Tarjeta</x:v>
      </x:c>
      <x:c r="AO188" s="29" t="str">
        <x:v>Sin observación</x:v>
      </x:c>
      <x:c r="AP188" t="str">
        <x:f>IF(D188="","No","Sí")</x:f>
        <x:v>Sí</x:v>
      </x:c>
    </x:row>
    <x:row r="189">
      <x:c r="A189" t="n">
        <x:v>189</x:v>
      </x:c>
      <x:c r="B189" t="str">
        <x:v>VT0000889</x:v>
      </x:c>
      <x:c r="C189" t="str">
        <x:v>45653</x:v>
      </x:c>
      <x:c r="D189" s="27" t="n">
        <x:v>45653</x:v>
      </x:c>
      <x:c r="E189" t="n">
        <x:f>IF(D189="","",YEAR(D189))</x:f>
        <x:v>2024</x:v>
      </x:c>
      <x:c r="F189" t="n">
        <x:f>IF(D189="","",MONTH(D189))</x:f>
        <x:v>12</x:v>
      </x:c>
      <x:c r="G189" t="str">
        <x:f>IF(D189="","Fecha no disponible",TEXT(D189,"mmmm"))</x:f>
        <x:v>December</x:v>
      </x:c>
      <x:c r="H189" t="str">
        <x:f>IF(D189="","Fecha no disponible",TEXT(D189,"yyyy-mm"))</x:f>
        <x:v>2024-12</x:v>
      </x:c>
      <x:c r="I189" t="str">
        <x:f>IF(D189="","Fecha no disponible","T"&amp;ROUNDUP(MONTH(D189)/3,0))</x:f>
        <x:v>T4</x:v>
      </x:c>
      <x:c r="J189" t="str">
        <x:v>T018</x:v>
      </x:c>
      <x:c r="K189" t="str">
        <x:v>Tienda Sucre 2</x:v>
      </x:c>
      <x:c r="L189" t="str">
        <x:v>Mall</x:v>
      </x:c>
      <x:c r="M189" t="str">
        <x:v>Sucre</x:v>
      </x:c>
      <x:c r="N189" t="str">
        <x:f>IFERROR(VLOOKUP(M189,'Mapeos'!$A$4:$B$30,2,FALSE),M189)</x:f>
        <x:v>Sucre</x:v>
      </x:c>
      <x:c r="O189" t="str">
        <x:v>C00731</x:v>
      </x:c>
      <x:c r="P189" t="str">
        <x:v>Premium</x:v>
      </x:c>
      <x:c r="Q189" t="str">
        <x:v>P0074</x:v>
      </x:c>
      <x:c r="R189" t="str">
        <x:v>Hogar</x:v>
      </x:c>
      <x:c r="S189" t="str">
        <x:v>Marca B</x:v>
      </x:c>
      <x:c r="T189" t="str">
        <x:v>Tienda</x:v>
      </x:c>
      <x:c r="U189" t="str">
        <x:f>IFERROR(VLOOKUP(T189,'Mapeos'!$D$4:$E$25,2,FALSE),T189)</x:f>
        <x:v>Tienda</x:v>
      </x:c>
      <x:c r="V189" t="str">
        <x:v>V002</x:v>
      </x:c>
      <x:c r="W189" t="n">
        <x:v>1</x:v>
      </x:c>
      <x:c r="X189" s="28" t="n">
        <x:v>318.65</x:v>
      </x:c>
      <x:c r="Y189" s="20" t="n">
        <x:v>0.15</x:v>
      </x:c>
      <x:c r="Z189" s="20" t="n">
        <x:f>IF(Y189&gt;1,Y189/100,Y189)</x:f>
        <x:v>0.15</x:v>
      </x:c>
      <x:c r="AA189" s="28" t="n">
        <x:v>211</x:v>
      </x:c>
      <x:c r="AB189" s="28" t="n">
        <x:v>270.85</x:v>
      </x:c>
      <x:c r="AC189" s="28" t="str">
        <x:v>BOB</x:v>
      </x:c>
      <x:c r="AD189" s="28" t="n">
        <x:f>IF(AC189="USD",AB189*'Parametros'!$B$4,AB189)</x:f>
        <x:v>270.85</x:v>
      </x:c>
      <x:c r="AE189" s="28" t="n">
        <x:f>W189*X189*(1-Z189)</x:f>
        <x:v>270.85249999999996</x:v>
      </x:c>
      <x:c r="AF189" s="28" t="n">
        <x:f>W189*AA189</x:f>
        <x:v>211</x:v>
      </x:c>
      <x:c r="AG189" s="28" t="n">
        <x:f>AE189-AF189</x:f>
        <x:v>59.852499999999964</x:v>
      </x:c>
      <x:c r="AH189" s="20" t="n">
        <x:f>IF(AE189&gt;0,AG189/AE189,"")</x:f>
        <x:v>0.22097820769607063</x:v>
      </x:c>
      <x:c r="AI189" s="28" t="n">
        <x:v>187087.32</x:v>
      </x:c>
      <x:c r="AJ189" s="28"/>
      <x:c r="AK189"/>
      <x:c r="AL189" t="str">
        <x:v>Completado</x:v>
      </x:c>
      <x:c r="AM189" t="str">
        <x:f>IF(W189&lt;0,"Devuelto",AL189)</x:f>
        <x:v>Completado</x:v>
      </x:c>
      <x:c r="AN189" t="str">
        <x:v>Efectivo</x:v>
      </x:c>
      <x:c r="AO189" s="29" t="str">
        <x:v>Sin observación</x:v>
      </x:c>
      <x:c r="AP189" t="str">
        <x:f>IF(D189="","No","Sí")</x:f>
        <x:v>Sí</x:v>
      </x:c>
    </x:row>
    <x:row r="190">
      <x:c r="A190" t="n">
        <x:v>190</x:v>
      </x:c>
      <x:c r="B190" t="str">
        <x:v>VT0000894</x:v>
      </x:c>
      <x:c r="C190" t="str">
        <x:v>45338</x:v>
      </x:c>
      <x:c r="D190" s="27" t="n">
        <x:v>45338</x:v>
      </x:c>
      <x:c r="E190" t="n">
        <x:f>IF(D190="","",YEAR(D190))</x:f>
        <x:v>2024</x:v>
      </x:c>
      <x:c r="F190" t="n">
        <x:f>IF(D190="","",MONTH(D190))</x:f>
        <x:v>2</x:v>
      </x:c>
      <x:c r="G190" t="str">
        <x:f>IF(D190="","Fecha no disponible",TEXT(D190,"mmmm"))</x:f>
        <x:v>February</x:v>
      </x:c>
      <x:c r="H190" t="str">
        <x:f>IF(D190="","Fecha no disponible",TEXT(D190,"yyyy-mm"))</x:f>
        <x:v>2024-02</x:v>
      </x:c>
      <x:c r="I190" t="str">
        <x:f>IF(D190="","Fecha no disponible","T"&amp;ROUNDUP(MONTH(D190)/3,0))</x:f>
        <x:v>T1</x:v>
      </x:c>
      <x:c r="J190" t="str">
        <x:v>T009</x:v>
      </x:c>
      <x:c r="K190" t="str">
        <x:v>Tienda Cochabamba 1</x:v>
      </x:c>
      <x:c r="L190" t="str">
        <x:v>Mall</x:v>
      </x:c>
      <x:c r="M190" t="str">
        <x:v>Cochabamba</x:v>
      </x:c>
      <x:c r="N190" t="str">
        <x:f>IFERROR(VLOOKUP(M190,'Mapeos'!$A$4:$B$30,2,FALSE),M190)</x:f>
        <x:v>Cochabamba</x:v>
      </x:c>
      <x:c r="O190" t="str">
        <x:v>C00904</x:v>
      </x:c>
      <x:c r="P190" t="str">
        <x:v>Empresa</x:v>
      </x:c>
      <x:c r="Q190" t="str">
        <x:v>P0107</x:v>
      </x:c>
      <x:c r="R190" t="str">
        <x:v>Hogar</x:v>
      </x:c>
      <x:c r="S190" t="str">
        <x:v>Marca D</x:v>
      </x:c>
      <x:c r="T190" t="str">
        <x:v>Tienda</x:v>
      </x:c>
      <x:c r="U190" t="str">
        <x:f>IFERROR(VLOOKUP(T190,'Mapeos'!$D$4:$E$25,2,FALSE),T190)</x:f>
        <x:v>Tienda</x:v>
      </x:c>
      <x:c r="V190" t="str">
        <x:v>V038</x:v>
      </x:c>
      <x:c r="W190" t="n">
        <x:v>1</x:v>
      </x:c>
      <x:c r="X190" s="28" t="n">
        <x:v>223.83</x:v>
      </x:c>
      <x:c r="Y190" s="20" t="n">
        <x:v>0.2</x:v>
      </x:c>
      <x:c r="Z190" s="20" t="n">
        <x:f>IF(Y190&gt;1,Y190/100,Y190)</x:f>
        <x:v>0.2</x:v>
      </x:c>
      <x:c r="AA190" s="28" t="n">
        <x:v>137.99</x:v>
      </x:c>
      <x:c r="AB190" s="28" t="n">
        <x:v>179.06</x:v>
      </x:c>
      <x:c r="AC190" s="28" t="str">
        <x:v>BOB</x:v>
      </x:c>
      <x:c r="AD190" s="28" t="n">
        <x:f>IF(AC190="USD",AB190*'Parametros'!$B$4,AB190)</x:f>
        <x:v>179.06</x:v>
      </x:c>
      <x:c r="AE190" s="28" t="n">
        <x:f>W190*X190*(1-Z190)</x:f>
        <x:v>179.06400000000002</x:v>
      </x:c>
      <x:c r="AF190" s="28" t="n">
        <x:f>W190*AA190</x:f>
        <x:v>137.99</x:v>
      </x:c>
      <x:c r="AG190" s="28" t="n">
        <x:f>AE190-AF190</x:f>
        <x:v>41.07400000000001</x:v>
      </x:c>
      <x:c r="AH190" s="20" t="n">
        <x:f>IF(AE190&gt;0,AG190/AE190,"")</x:f>
        <x:v>0.22938167359156506</x:v>
      </x:c>
      <x:c r="AI190" s="28" t="n">
        <x:v>150225.5</x:v>
      </x:c>
      <x:c r="AJ190" s="28"/>
      <x:c r="AK190"/>
      <x:c r="AL190" t="str">
        <x:v>Completado</x:v>
      </x:c>
      <x:c r="AM190" t="str">
        <x:f>IF(W190&lt;0,"Devuelto",AL190)</x:f>
        <x:v>Completado</x:v>
      </x:c>
      <x:c r="AN190" t="str">
        <x:v>QR</x:v>
      </x:c>
      <x:c r="AO190" s="29" t="str">
        <x:v>Sin observación</x:v>
      </x:c>
      <x:c r="AP190" t="str">
        <x:f>IF(D190="","No","Sí")</x:f>
        <x:v>Sí</x:v>
      </x:c>
    </x:row>
    <x:row r="191">
      <x:c r="A191" t="n">
        <x:v>191</x:v>
      </x:c>
      <x:c r="B191" t="str">
        <x:v>VT0000899</x:v>
      </x:c>
      <x:c r="C191" t="str">
        <x:v>45430</x:v>
      </x:c>
      <x:c r="D191" s="27" t="n">
        <x:v>45430</x:v>
      </x:c>
      <x:c r="E191" t="n">
        <x:f>IF(D191="","",YEAR(D191))</x:f>
        <x:v>2024</x:v>
      </x:c>
      <x:c r="F191" t="n">
        <x:f>IF(D191="","",MONTH(D191))</x:f>
        <x:v>5</x:v>
      </x:c>
      <x:c r="G191" t="str">
        <x:f>IF(D191="","Fecha no disponible",TEXT(D191,"mmmm"))</x:f>
        <x:v>May</x:v>
      </x:c>
      <x:c r="H191" t="str">
        <x:f>IF(D191="","Fecha no disponible",TEXT(D191,"yyyy-mm"))</x:f>
        <x:v>2024-05</x:v>
      </x:c>
      <x:c r="I191" t="str">
        <x:f>IF(D191="","Fecha no disponible","T"&amp;ROUNDUP(MONTH(D191)/3,0))</x:f>
        <x:v>T2</x:v>
      </x:c>
      <x:c r="J191" t="str">
        <x:v>T011</x:v>
      </x:c>
      <x:c r="K191" t="str">
        <x:v>Tienda Cochabamba 3</x:v>
      </x:c>
      <x:c r="L191" t="str">
        <x:v>Mall</x:v>
      </x:c>
      <x:c r="M191" t="str">
        <x:v>Cochabamba</x:v>
      </x:c>
      <x:c r="N191" t="str">
        <x:f>IFERROR(VLOOKUP(M191,'Mapeos'!$A$4:$B$30,2,FALSE),M191)</x:f>
        <x:v>Cochabamba</x:v>
      </x:c>
      <x:c r="O191" t="str">
        <x:v>C01458</x:v>
      </x:c>
      <x:c r="P191" t="str">
        <x:v>Premium</x:v>
      </x:c>
      <x:c r="Q191" t="str">
        <x:v>P0033</x:v>
      </x:c>
      <x:c r="R191" t="str">
        <x:v>Electrónica</x:v>
      </x:c>
      <x:c r="S191" t="str">
        <x:v>Marca A</x:v>
      </x:c>
      <x:c r="T191" t="str">
        <x:v>Tienda</x:v>
      </x:c>
      <x:c r="U191" t="str">
        <x:f>IFERROR(VLOOKUP(T191,'Mapeos'!$D$4:$E$25,2,FALSE),T191)</x:f>
        <x:v>Tienda</x:v>
      </x:c>
      <x:c r="V191" t="str">
        <x:v>V015</x:v>
      </x:c>
      <x:c r="W191" t="n">
        <x:v>5</x:v>
      </x:c>
      <x:c r="X191" s="28" t="n">
        <x:v>778.08</x:v>
      </x:c>
      <x:c r="Y191" s="20" t="n">
        <x:v>0</x:v>
      </x:c>
      <x:c r="Z191" s="20" t="n">
        <x:f>IF(Y191&gt;1,Y191/100,Y191)</x:f>
        <x:v>0</x:v>
      </x:c>
      <x:c r="AA191" s="28" t="n">
        <x:v>423.88</x:v>
      </x:c>
      <x:c r="AB191" s="28" t="n">
        <x:v>3890.4</x:v>
      </x:c>
      <x:c r="AC191" s="28" t="str">
        <x:v>BOB</x:v>
      </x:c>
      <x:c r="AD191" s="28" t="n">
        <x:f>IF(AC191="USD",AB191*'Parametros'!$B$4,AB191)</x:f>
        <x:v>3890.4</x:v>
      </x:c>
      <x:c r="AE191" s="28" t="n">
        <x:f>W191*X191*(1-Z191)</x:f>
        <x:v>3890.4</x:v>
      </x:c>
      <x:c r="AF191" s="28" t="n">
        <x:f>W191*AA191</x:f>
        <x:v>2119.4</x:v>
      </x:c>
      <x:c r="AG191" s="28" t="n">
        <x:f>AE191-AF191</x:f>
        <x:v>1771</x:v>
      </x:c>
      <x:c r="AH191" s="20" t="n">
        <x:f>IF(AE191&gt;0,AG191/AE191,"")</x:f>
        <x:v>0.4552231133045445</x:v>
      </x:c>
      <x:c r="AI191" s="28" t="n">
        <x:v>136007.7</x:v>
      </x:c>
      <x:c r="AJ191" s="28"/>
      <x:c r="AK191"/>
      <x:c r="AL191" t="str">
        <x:v>Completado</x:v>
      </x:c>
      <x:c r="AM191" t="str">
        <x:f>IF(W191&lt;0,"Devuelto",AL191)</x:f>
        <x:v>Completado</x:v>
      </x:c>
      <x:c r="AN191" t="str">
        <x:v>QR</x:v>
      </x:c>
      <x:c r="AO191" s="29" t="str">
        <x:v>Sin observación</x:v>
      </x:c>
      <x:c r="AP191" t="str">
        <x:f>IF(D191="","No","Sí")</x:f>
        <x:v>Sí</x:v>
      </x:c>
    </x:row>
    <x:row r="192">
      <x:c r="A192" t="n">
        <x:v>192</x:v>
      </x:c>
      <x:c r="B192" t="str">
        <x:v>VT0000904</x:v>
      </x:c>
      <x:c r="C192" t="str">
        <x:v>46055</x:v>
      </x:c>
      <x:c r="D192" s="27" t="n">
        <x:v>46055</x:v>
      </x:c>
      <x:c r="E192" t="n">
        <x:f>IF(D192="","",YEAR(D192))</x:f>
        <x:v>2026</x:v>
      </x:c>
      <x:c r="F192" t="n">
        <x:f>IF(D192="","",MONTH(D192))</x:f>
        <x:v>2</x:v>
      </x:c>
      <x:c r="G192" t="str">
        <x:f>IF(D192="","Fecha no disponible",TEXT(D192,"mmmm"))</x:f>
        <x:v>February</x:v>
      </x:c>
      <x:c r="H192" t="str">
        <x:f>IF(D192="","Fecha no disponible",TEXT(D192,"yyyy-mm"))</x:f>
        <x:v>2026-02</x:v>
      </x:c>
      <x:c r="I192" t="str">
        <x:f>IF(D192="","Fecha no disponible","T"&amp;ROUNDUP(MONTH(D192)/3,0))</x:f>
        <x:v>T1</x:v>
      </x:c>
      <x:c r="J192" t="str">
        <x:v>T003</x:v>
      </x:c>
      <x:c r="K192" t="str">
        <x:v>Tienda La Paz 3</x:v>
      </x:c>
      <x:c r="L192" t="str">
        <x:v>Barrio</x:v>
      </x:c>
      <x:c r="M192" t="str">
        <x:v>La Paz</x:v>
      </x:c>
      <x:c r="N192" t="str">
        <x:f>IFERROR(VLOOKUP(M192,'Mapeos'!$A$4:$B$30,2,FALSE),M192)</x:f>
        <x:v>La Paz</x:v>
      </x:c>
      <x:c r="O192" t="str">
        <x:v>C01367</x:v>
      </x:c>
      <x:c r="P192" t="str">
        <x:v>Frecuente</x:v>
      </x:c>
      <x:c r="Q192" t="str">
        <x:v>P0059</x:v>
      </x:c>
      <x:c r="R192" t="str">
        <x:v>Cuidado Personal</x:v>
      </x:c>
      <x:c r="S192" t="str">
        <x:v>Marca D</x:v>
      </x:c>
      <x:c r="T192" t="str">
        <x:v>Tienda</x:v>
      </x:c>
      <x:c r="U192" t="str">
        <x:f>IFERROR(VLOOKUP(T192,'Mapeos'!$D$4:$E$25,2,FALSE),T192)</x:f>
        <x:v>Tienda</x:v>
      </x:c>
      <x:c r="V192" t="str">
        <x:v>V032</x:v>
      </x:c>
      <x:c r="W192" t="n">
        <x:v>4</x:v>
      </x:c>
      <x:c r="X192" s="28" t="n">
        <x:v>87.7</x:v>
      </x:c>
      <x:c r="Y192" s="20" t="n">
        <x:v>0.15</x:v>
      </x:c>
      <x:c r="Z192" s="20" t="n">
        <x:f>IF(Y192&gt;1,Y192/100,Y192)</x:f>
        <x:v>0.15</x:v>
      </x:c>
      <x:c r="AA192" s="28" t="n">
        <x:v>45.39</x:v>
      </x:c>
      <x:c r="AB192" s="28" t="n">
        <x:v>298.18</x:v>
      </x:c>
      <x:c r="AC192" s="28" t="str">
        <x:v>BOB</x:v>
      </x:c>
      <x:c r="AD192" s="28" t="n">
        <x:f>IF(AC192="USD",AB192*'Parametros'!$B$4,AB192)</x:f>
        <x:v>298.18</x:v>
      </x:c>
      <x:c r="AE192" s="28" t="n">
        <x:f>W192*X192*(1-Z192)</x:f>
        <x:v>298.18</x:v>
      </x:c>
      <x:c r="AF192" s="28" t="n">
        <x:f>W192*AA192</x:f>
        <x:v>181.56</x:v>
      </x:c>
      <x:c r="AG192" s="28" t="n">
        <x:f>AE192-AF192</x:f>
        <x:v>116.62</x:v>
      </x:c>
      <x:c r="AH192" s="20" t="n">
        <x:f>IF(AE192&gt;0,AG192/AE192,"")</x:f>
        <x:v>0.3911060433295325</x:v>
      </x:c>
      <x:c r="AI192" s="28" t="n">
        <x:v>142807.98</x:v>
      </x:c>
      <x:c r="AJ192" s="28"/>
      <x:c r="AK192"/>
      <x:c r="AL192" t="str">
        <x:v>Completado</x:v>
      </x:c>
      <x:c r="AM192" t="str">
        <x:f>IF(W192&lt;0,"Devuelto",AL192)</x:f>
        <x:v>Completado</x:v>
      </x:c>
      <x:c r="AN192" t="str">
        <x:v>QR</x:v>
      </x:c>
      <x:c r="AO192" s="29" t="str">
        <x:v>Sin observación</x:v>
      </x:c>
      <x:c r="AP192" t="str">
        <x:f>IF(D192="","No","Sí")</x:f>
        <x:v>Sí</x:v>
      </x:c>
    </x:row>
    <x:row r="193">
      <x:c r="A193" t="n">
        <x:v>193</x:v>
      </x:c>
      <x:c r="B193" t="str">
        <x:v>VT0000908</x:v>
      </x:c>
      <x:c r="C193" t="str">
        <x:v>45438</x:v>
      </x:c>
      <x:c r="D193" s="27" t="n">
        <x:v>45438</x:v>
      </x:c>
      <x:c r="E193" t="n">
        <x:f>IF(D193="","",YEAR(D193))</x:f>
        <x:v>2024</x:v>
      </x:c>
      <x:c r="F193" t="n">
        <x:f>IF(D193="","",MONTH(D193))</x:f>
        <x:v>5</x:v>
      </x:c>
      <x:c r="G193" t="str">
        <x:f>IF(D193="","Fecha no disponible",TEXT(D193,"mmmm"))</x:f>
        <x:v>May</x:v>
      </x:c>
      <x:c r="H193" t="str">
        <x:f>IF(D193="","Fecha no disponible",TEXT(D193,"yyyy-mm"))</x:f>
        <x:v>2024-05</x:v>
      </x:c>
      <x:c r="I193" t="str">
        <x:f>IF(D193="","Fecha no disponible","T"&amp;ROUNDUP(MONTH(D193)/3,0))</x:f>
        <x:v>T2</x:v>
      </x:c>
      <x:c r="J193" t="str">
        <x:v>T001</x:v>
      </x:c>
      <x:c r="K193" t="str">
        <x:v>Tienda La Paz 1</x:v>
      </x:c>
      <x:c r="L193" t="str">
        <x:v>Barrio</x:v>
      </x:c>
      <x:c r="M193" t="str">
        <x:v>La Paz</x:v>
      </x:c>
      <x:c r="N193" t="str">
        <x:f>IFERROR(VLOOKUP(M193,'Mapeos'!$A$4:$B$30,2,FALSE),M193)</x:f>
        <x:v>La Paz</x:v>
      </x:c>
      <x:c r="O193" t="str">
        <x:v>C01120</x:v>
      </x:c>
      <x:c r="P193" t="str">
        <x:v>Frecuente</x:v>
      </x:c>
      <x:c r="Q193" t="str">
        <x:v>P0077</x:v>
      </x:c>
      <x:c r="R193" t="str">
        <x:v>Electrónica</x:v>
      </x:c>
      <x:c r="S193" t="str">
        <x:v>Marca D</x:v>
      </x:c>
      <x:c r="T193" t="str">
        <x:v>Marketplace</x:v>
      </x:c>
      <x:c r="U193" t="str">
        <x:f>IFERROR(VLOOKUP(T193,'Mapeos'!$D$4:$E$25,2,FALSE),T193)</x:f>
        <x:v>Marketplace</x:v>
      </x:c>
      <x:c r="V193" t="str">
        <x:v>V021</x:v>
      </x:c>
      <x:c r="W193" t="n">
        <x:v>2</x:v>
      </x:c>
      <x:c r="X193" s="28" t="n">
        <x:v>802.38</x:v>
      </x:c>
      <x:c r="Y193" s="20" t="n">
        <x:v>0.15</x:v>
      </x:c>
      <x:c r="Z193" s="20" t="n">
        <x:f>IF(Y193&gt;1,Y193/100,Y193)</x:f>
        <x:v>0.15</x:v>
      </x:c>
      <x:c r="AA193" s="28" t="n">
        <x:v>537.84</x:v>
      </x:c>
      <x:c r="AB193" s="28" t="n">
        <x:v>1364.05</x:v>
      </x:c>
      <x:c r="AC193" s="28" t="str">
        <x:v>BOB</x:v>
      </x:c>
      <x:c r="AD193" s="28" t="n">
        <x:f>IF(AC193="USD",AB193*'Parametros'!$B$4,AB193)</x:f>
        <x:v>1364.05</x:v>
      </x:c>
      <x:c r="AE193" s="28" t="n">
        <x:f>W193*X193*(1-Z193)</x:f>
        <x:v>1364.046</x:v>
      </x:c>
      <x:c r="AF193" s="28" t="n">
        <x:f>W193*AA193</x:f>
        <x:v>1075.68</x:v>
      </x:c>
      <x:c r="AG193" s="28" t="n">
        <x:f>AE193-AF193</x:f>
        <x:v>288.366</x:v>
      </x:c>
      <x:c r="AH193" s="20" t="n">
        <x:f>IF(AE193&gt;0,AG193/AE193,"")</x:f>
        <x:v>0.21140489396985143</x:v>
      </x:c>
      <x:c r="AI193" s="28" t="n">
        <x:v>75120.34</x:v>
      </x:c>
      <x:c r="AJ193" s="28"/>
      <x:c r="AK193"/>
      <x:c r="AL193" t="str">
        <x:v>Completado</x:v>
      </x:c>
      <x:c r="AM193" t="str">
        <x:f>IF(W193&lt;0,"Devuelto",AL193)</x:f>
        <x:v>Completado</x:v>
      </x:c>
      <x:c r="AN193" t="str">
        <x:v>Transferencia</x:v>
      </x:c>
      <x:c r="AO193" s="29" t="str">
        <x:v>Sin observación</x:v>
      </x:c>
      <x:c r="AP193" t="str">
        <x:f>IF(D193="","No","Sí")</x:f>
        <x:v>Sí</x:v>
      </x:c>
    </x:row>
    <x:row r="194">
      <x:c r="A194" t="n">
        <x:v>194</x:v>
      </x:c>
      <x:c r="B194" t="str">
        <x:v>VT0000913</x:v>
      </x:c>
      <x:c r="C194" t="str">
        <x:v>45374</x:v>
      </x:c>
      <x:c r="D194" s="27" t="n">
        <x:v>45374</x:v>
      </x:c>
      <x:c r="E194" t="n">
        <x:f>IF(D194="","",YEAR(D194))</x:f>
        <x:v>2024</x:v>
      </x:c>
      <x:c r="F194" t="n">
        <x:f>IF(D194="","",MONTH(D194))</x:f>
        <x:v>3</x:v>
      </x:c>
      <x:c r="G194" t="str">
        <x:f>IF(D194="","Fecha no disponible",TEXT(D194,"mmmm"))</x:f>
        <x:v>March</x:v>
      </x:c>
      <x:c r="H194" t="str">
        <x:f>IF(D194="","Fecha no disponible",TEXT(D194,"yyyy-mm"))</x:f>
        <x:v>2024-03</x:v>
      </x:c>
      <x:c r="I194" t="str">
        <x:f>IF(D194="","Fecha no disponible","T"&amp;ROUNDUP(MONTH(D194)/3,0))</x:f>
        <x:v>T1</x:v>
      </x:c>
      <x:c r="J194" t="str">
        <x:v>T013</x:v>
      </x:c>
      <x:c r="K194" t="str">
        <x:v>Tienda Potosí 1</x:v>
      </x:c>
      <x:c r="L194" t="str">
        <x:v>Centro</x:v>
      </x:c>
      <x:c r="M194" t="str">
        <x:v>Potosí</x:v>
      </x:c>
      <x:c r="N194" t="str">
        <x:f>IFERROR(VLOOKUP(M194,'Mapeos'!$A$4:$B$30,2,FALSE),M194)</x:f>
        <x:v>Potosí</x:v>
      </x:c>
      <x:c r="O194" t="str">
        <x:v>C00400</x:v>
      </x:c>
      <x:c r="P194" t="str">
        <x:v>Frecuente</x:v>
      </x:c>
      <x:c r="Q194" t="str">
        <x:v>P0141</x:v>
      </x:c>
      <x:c r="R194" t="str">
        <x:v>Hogar</x:v>
      </x:c>
      <x:c r="S194" t="str">
        <x:v>Marca D</x:v>
      </x:c>
      <x:c r="T194" t="str">
        <x:v>E-commerce</x:v>
      </x:c>
      <x:c r="U194" t="str">
        <x:f>IFERROR(VLOOKUP(T194,'Mapeos'!$D$4:$E$25,2,FALSE),T194)</x:f>
        <x:v>E-commerce</x:v>
      </x:c>
      <x:c r="V194" t="str">
        <x:v>V023</x:v>
      </x:c>
      <x:c r="W194" t="n">
        <x:v>1</x:v>
      </x:c>
      <x:c r="X194" s="28" t="n">
        <x:v>281.08</x:v>
      </x:c>
      <x:c r="Y194" s="20" t="n">
        <x:v>0</x:v>
      </x:c>
      <x:c r="Z194" s="20" t="n">
        <x:f>IF(Y194&gt;1,Y194/100,Y194)</x:f>
        <x:v>0</x:v>
      </x:c>
      <x:c r="AA194" s="28" t="n">
        <x:v>163.49</x:v>
      </x:c>
      <x:c r="AB194" s="28" t="n">
        <x:v>281.08</x:v>
      </x:c>
      <x:c r="AC194" s="28" t="str">
        <x:v>BOB</x:v>
      </x:c>
      <x:c r="AD194" s="28" t="n">
        <x:f>IF(AC194="USD",AB194*'Parametros'!$B$4,AB194)</x:f>
        <x:v>281.08</x:v>
      </x:c>
      <x:c r="AE194" s="28" t="n">
        <x:f>W194*X194*(1-Z194)</x:f>
        <x:v>281.08</x:v>
      </x:c>
      <x:c r="AF194" s="28" t="n">
        <x:f>W194*AA194</x:f>
        <x:v>163.49</x:v>
      </x:c>
      <x:c r="AG194" s="28" t="n">
        <x:f>AE194-AF194</x:f>
        <x:v>117.58999999999997</x:v>
      </x:c>
      <x:c r="AH194" s="20" t="n">
        <x:f>IF(AE194&gt;0,AG194/AE194,"")</x:f>
        <x:v>0.41835064750249035</x:v>
      </x:c>
      <x:c r="AI194" s="28" t="n">
        <x:v>83373.8</x:v>
      </x:c>
      <x:c r="AJ194" s="28"/>
      <x:c r="AK194"/>
      <x:c r="AL194" t="str">
        <x:v>Completado</x:v>
      </x:c>
      <x:c r="AM194" t="str">
        <x:f>IF(W194&lt;0,"Devuelto",AL194)</x:f>
        <x:v>Completado</x:v>
      </x:c>
      <x:c r="AN194" t="str">
        <x:v>Transferencia</x:v>
      </x:c>
      <x:c r="AO194" s="29" t="str">
        <x:v>Sin observación</x:v>
      </x:c>
      <x:c r="AP194" t="str">
        <x:f>IF(D194="","No","Sí")</x:f>
        <x:v>Sí</x:v>
      </x:c>
    </x:row>
    <x:row r="195">
      <x:c r="A195" t="n">
        <x:v>195</x:v>
      </x:c>
      <x:c r="B195" t="str">
        <x:v>VT0000918</x:v>
      </x:c>
      <x:c r="C195" t="str">
        <x:v>46122</x:v>
      </x:c>
      <x:c r="D195" s="27" t="n">
        <x:v>46122</x:v>
      </x:c>
      <x:c r="E195" t="n">
        <x:f>IF(D195="","",YEAR(D195))</x:f>
        <x:v>2026</x:v>
      </x:c>
      <x:c r="F195" t="n">
        <x:f>IF(D195="","",MONTH(D195))</x:f>
        <x:v>4</x:v>
      </x:c>
      <x:c r="G195" t="str">
        <x:f>IF(D195="","Fecha no disponible",TEXT(D195,"mmmm"))</x:f>
        <x:v>April</x:v>
      </x:c>
      <x:c r="H195" t="str">
        <x:f>IF(D195="","Fecha no disponible",TEXT(D195,"yyyy-mm"))</x:f>
        <x:v>2026-04</x:v>
      </x:c>
      <x:c r="I195" t="str">
        <x:f>IF(D195="","Fecha no disponible","T"&amp;ROUNDUP(MONTH(D195)/3,0))</x:f>
        <x:v>T2</x:v>
      </x:c>
      <x:c r="J195" t="str">
        <x:v>T009</x:v>
      </x:c>
      <x:c r="K195" t="str">
        <x:v>Tienda Cochabamba 1</x:v>
      </x:c>
      <x:c r="L195" t="str">
        <x:v>Mall</x:v>
      </x:c>
      <x:c r="M195" t="str">
        <x:v>Cochabamba</x:v>
      </x:c>
      <x:c r="N195" t="str">
        <x:f>IFERROR(VLOOKUP(M195,'Mapeos'!$A$4:$B$30,2,FALSE),M195)</x:f>
        <x:v>Cochabamba</x:v>
      </x:c>
      <x:c r="O195" t="str">
        <x:v>C01460</x:v>
      </x:c>
      <x:c r="P195" t="str">
        <x:v>Frecuente</x:v>
      </x:c>
      <x:c r="Q195" t="str">
        <x:v>P0054</x:v>
      </x:c>
      <x:c r="R195" t="str">
        <x:v>Alimentos</x:v>
      </x:c>
      <x:c r="S195" t="str">
        <x:v>Marca B</x:v>
      </x:c>
      <x:c r="T195" t="str">
        <x:v>E-commerce</x:v>
      </x:c>
      <x:c r="U195" t="str">
        <x:f>IFERROR(VLOOKUP(T195,'Mapeos'!$D$4:$E$25,2,FALSE),T195)</x:f>
        <x:v>E-commerce</x:v>
      </x:c>
      <x:c r="V195" t="str">
        <x:v>V025</x:v>
      </x:c>
      <x:c r="W195" t="n">
        <x:v>0</x:v>
      </x:c>
      <x:c r="X195" s="28" t="n">
        <x:v>33.2</x:v>
      </x:c>
      <x:c r="Y195" s="20" t="n">
        <x:v>0</x:v>
      </x:c>
      <x:c r="Z195" s="20" t="n">
        <x:f>IF(Y195&gt;1,Y195/100,Y195)</x:f>
        <x:v>0</x:v>
      </x:c>
      <x:c r="AA195" s="28" t="n">
        <x:v>18.5</x:v>
      </x:c>
      <x:c r="AB195" s="28" t="n">
        <x:v>0</x:v>
      </x:c>
      <x:c r="AC195" s="28" t="str">
        <x:v>BOB</x:v>
      </x:c>
      <x:c r="AD195" s="28" t="n">
        <x:f>IF(AC195="USD",AB195*'Parametros'!$B$4,AB195)</x:f>
        <x:v>0</x:v>
      </x:c>
      <x:c r="AE195" s="28" t="n">
        <x:f>W195*X195*(1-Z195)</x:f>
        <x:v>0</x:v>
      </x:c>
      <x:c r="AF195" s="28" t="n">
        <x:f>W195*AA195</x:f>
        <x:v>0</x:v>
      </x:c>
      <x:c r="AG195" s="28" t="n">
        <x:f>AE195-AF195</x:f>
        <x:v>0</x:v>
      </x:c>
      <x:c r="AH195" s="20" t="str">
        <x:f>IF(AE195&gt;0,AG195/AE195,"")</x:f>
      </x:c>
      <x:c r="AI195" s="28" t="n">
        <x:v>75256.54</x:v>
      </x:c>
      <x:c r="AJ195" s="28"/>
      <x:c r="AK195"/>
      <x:c r="AL195" t="str">
        <x:v>Cancelado</x:v>
      </x:c>
      <x:c r="AM195" t="str">
        <x:f>IF(W195&lt;0,"Devuelto",AL195)</x:f>
        <x:v>Cancelado</x:v>
      </x:c>
      <x:c r="AN195" t="str">
        <x:v>Tarjeta</x:v>
      </x:c>
      <x:c r="AO195" s="29" t="str">
        <x:v>Sin observación</x:v>
      </x:c>
      <x:c r="AP195" t="str">
        <x:f>IF(D195="","No","Sí")</x:f>
        <x:v>Sí</x:v>
      </x:c>
    </x:row>
    <x:row r="196">
      <x:c r="A196" t="n">
        <x:v>196</x:v>
      </x:c>
      <x:c r="B196" t="str">
        <x:v>VT0000923</x:v>
      </x:c>
      <x:c r="C196" t="str">
        <x:v>45520</x:v>
      </x:c>
      <x:c r="D196" s="27" t="n">
        <x:v>45520</x:v>
      </x:c>
      <x:c r="E196" t="n">
        <x:f>IF(D196="","",YEAR(D196))</x:f>
        <x:v>2024</x:v>
      </x:c>
      <x:c r="F196" t="n">
        <x:f>IF(D196="","",MONTH(D196))</x:f>
        <x:v>8</x:v>
      </x:c>
      <x:c r="G196" t="str">
        <x:f>IF(D196="","Fecha no disponible",TEXT(D196,"mmmm"))</x:f>
        <x:v>August</x:v>
      </x:c>
      <x:c r="H196" t="str">
        <x:f>IF(D196="","Fecha no disponible",TEXT(D196,"yyyy-mm"))</x:f>
        <x:v>2024-08</x:v>
      </x:c>
      <x:c r="I196" t="str">
        <x:f>IF(D196="","Fecha no disponible","T"&amp;ROUNDUP(MONTH(D196)/3,0))</x:f>
        <x:v>T3</x:v>
      </x:c>
      <x:c r="J196" t="str">
        <x:v>T015</x:v>
      </x:c>
      <x:c r="K196" t="str">
        <x:v>Tienda Potosí 3</x:v>
      </x:c>
      <x:c r="L196" t="str">
        <x:v>Mall</x:v>
      </x:c>
      <x:c r="M196" t="str">
        <x:v>Potosí</x:v>
      </x:c>
      <x:c r="N196" t="str">
        <x:f>IFERROR(VLOOKUP(M196,'Mapeos'!$A$4:$B$30,2,FALSE),M196)</x:f>
        <x:v>Potosí</x:v>
      </x:c>
      <x:c r="O196" t="str">
        <x:v>C00950</x:v>
      </x:c>
      <x:c r="P196" t="str">
        <x:v>Masivo</x:v>
      </x:c>
      <x:c r="Q196" t="str">
        <x:v>P0108</x:v>
      </x:c>
      <x:c r="R196" t="str">
        <x:v>Alimentos</x:v>
      </x:c>
      <x:c r="S196" t="str">
        <x:v>Marca C</x:v>
      </x:c>
      <x:c r="T196" t="str">
        <x:v>E-commerce</x:v>
      </x:c>
      <x:c r="U196" t="str">
        <x:f>IFERROR(VLOOKUP(T196,'Mapeos'!$D$4:$E$25,2,FALSE),T196)</x:f>
        <x:v>E-commerce</x:v>
      </x:c>
      <x:c r="V196" t="str">
        <x:v>V033</x:v>
      </x:c>
      <x:c r="W196" t="n">
        <x:v>7</x:v>
      </x:c>
      <x:c r="X196" s="28" t="n">
        <x:v>37.98</x:v>
      </x:c>
      <x:c r="Y196" s="20" t="n">
        <x:v>0.15</x:v>
      </x:c>
      <x:c r="Z196" s="20" t="n">
        <x:f>IF(Y196&gt;1,Y196/100,Y196)</x:f>
        <x:v>0.15</x:v>
      </x:c>
      <x:c r="AA196" s="28" t="n">
        <x:v>29.22</x:v>
      </x:c>
      <x:c r="AB196" s="28" t="n">
        <x:v>225.98</x:v>
      </x:c>
      <x:c r="AC196" s="28" t="str">
        <x:v>BOB</x:v>
      </x:c>
      <x:c r="AD196" s="28" t="n">
        <x:f>IF(AC196="USD",AB196*'Parametros'!$B$4,AB196)</x:f>
        <x:v>225.98</x:v>
      </x:c>
      <x:c r="AE196" s="28" t="n">
        <x:f>W196*X196*(1-Z196)</x:f>
        <x:v>225.98099999999997</x:v>
      </x:c>
      <x:c r="AF196" s="28" t="n">
        <x:f>W196*AA196</x:f>
        <x:v>204.54</x:v>
      </x:c>
      <x:c r="AG196" s="28" t="n">
        <x:f>AE196-AF196</x:f>
        <x:v>21.440999999999974</x:v>
      </x:c>
      <x:c r="AH196" s="20" t="n">
        <x:f>IF(AE196&gt;0,AG196/AE196,"")</x:f>
        <x:v>0.09487965802434709</x:v>
      </x:c>
      <x:c r="AI196" s="28" t="n">
        <x:v>72389.94</x:v>
      </x:c>
      <x:c r="AJ196" s="28"/>
      <x:c r="AK196"/>
      <x:c r="AL196" t="str">
        <x:v>Completado</x:v>
      </x:c>
      <x:c r="AM196" t="str">
        <x:f>IF(W196&lt;0,"Devuelto",AL196)</x:f>
        <x:v>Completado</x:v>
      </x:c>
      <x:c r="AN196" t="str">
        <x:v>Transferencia</x:v>
      </x:c>
      <x:c r="AO196" s="29" t="str">
        <x:v>Sin observación</x:v>
      </x:c>
      <x:c r="AP196" t="str">
        <x:f>IF(D196="","No","Sí")</x:f>
        <x:v>Sí</x:v>
      </x:c>
    </x:row>
    <x:row r="197">
      <x:c r="A197" t="n">
        <x:v>197</x:v>
      </x:c>
      <x:c r="B197" t="str">
        <x:v>VT0000927</x:v>
      </x:c>
      <x:c r="C197" t="str">
        <x:v>45545</x:v>
      </x:c>
      <x:c r="D197" s="27" t="n">
        <x:v>45545</x:v>
      </x:c>
      <x:c r="E197" t="n">
        <x:f>IF(D197="","",YEAR(D197))</x:f>
        <x:v>2024</x:v>
      </x:c>
      <x:c r="F197" t="n">
        <x:f>IF(D197="","",MONTH(D197))</x:f>
        <x:v>9</x:v>
      </x:c>
      <x:c r="G197" t="str">
        <x:f>IF(D197="","Fecha no disponible",TEXT(D197,"mmmm"))</x:f>
        <x:v>September</x:v>
      </x:c>
      <x:c r="H197" t="str">
        <x:f>IF(D197="","Fecha no disponible",TEXT(D197,"yyyy-mm"))</x:f>
        <x:v>2024-09</x:v>
      </x:c>
      <x:c r="I197" t="str">
        <x:f>IF(D197="","Fecha no disponible","T"&amp;ROUNDUP(MONTH(D197)/3,0))</x:f>
        <x:v>T3</x:v>
      </x:c>
      <x:c r="J197" t="str">
        <x:v>T007</x:v>
      </x:c>
      <x:c r="K197" t="str">
        <x:v>Tienda Santa Cruz 3</x:v>
      </x:c>
      <x:c r="L197" t="str">
        <x:v>Barrio</x:v>
      </x:c>
      <x:c r="M197" t="str">
        <x:v>Santa Cruz</x:v>
      </x:c>
      <x:c r="N197" t="str">
        <x:f>IFERROR(VLOOKUP(M197,'Mapeos'!$A$4:$B$30,2,FALSE),M197)</x:f>
        <x:v>Santa Cruz</x:v>
      </x:c>
      <x:c r="O197" t="str">
        <x:v>C01081</x:v>
      </x:c>
      <x:c r="P197" t="str">
        <x:v>Empresa</x:v>
      </x:c>
      <x:c r="Q197" t="str">
        <x:v>P0021</x:v>
      </x:c>
      <x:c r="R197" t="str">
        <x:v>Deportes</x:v>
      </x:c>
      <x:c r="S197" t="str">
        <x:v>Marca B</x:v>
      </x:c>
      <x:c r="T197" t="str">
        <x:v>Tienda</x:v>
      </x:c>
      <x:c r="U197" t="str">
        <x:f>IFERROR(VLOOKUP(T197,'Mapeos'!$D$4:$E$25,2,FALSE),T197)</x:f>
        <x:v>Tienda</x:v>
      </x:c>
      <x:c r="V197" t="str">
        <x:v>V014</x:v>
      </x:c>
      <x:c r="W197" t="n">
        <x:v>2</x:v>
      </x:c>
      <x:c r="X197" s="28" t="n">
        <x:v>133.32</x:v>
      </x:c>
      <x:c r="Y197" s="20" t="n">
        <x:v>0.05</x:v>
      </x:c>
      <x:c r="Z197" s="20" t="n">
        <x:f>IF(Y197&gt;1,Y197/100,Y197)</x:f>
        <x:v>0.05</x:v>
      </x:c>
      <x:c r="AA197" s="28" t="n">
        <x:v>65.2</x:v>
      </x:c>
      <x:c r="AB197" s="28" t="n">
        <x:v>253.31</x:v>
      </x:c>
      <x:c r="AC197" s="28" t="str">
        <x:v>BOB</x:v>
      </x:c>
      <x:c r="AD197" s="28" t="n">
        <x:f>IF(AC197="USD",AB197*'Parametros'!$B$4,AB197)</x:f>
        <x:v>253.31</x:v>
      </x:c>
      <x:c r="AE197" s="28" t="n">
        <x:f>W197*X197*(1-Z197)</x:f>
        <x:v>253.30799999999996</x:v>
      </x:c>
      <x:c r="AF197" s="28" t="n">
        <x:f>W197*AA197</x:f>
        <x:v>130.4</x:v>
      </x:c>
      <x:c r="AG197" s="28" t="n">
        <x:f>AE197-AF197</x:f>
        <x:v>122.90799999999996</x:v>
      </x:c>
      <x:c r="AH197" s="20" t="n">
        <x:f>IF(AE197&gt;0,AG197/AE197,"")</x:f>
        <x:v>0.485211679062643</x:v>
      </x:c>
      <x:c r="AI197" s="28" t="n">
        <x:v>192079.58</x:v>
      </x:c>
      <x:c r="AJ197" s="28"/>
      <x:c r="AK197"/>
      <x:c r="AL197" t="str">
        <x:v>Completado</x:v>
      </x:c>
      <x:c r="AM197" t="str">
        <x:f>IF(W197&lt;0,"Devuelto",AL197)</x:f>
        <x:v>Completado</x:v>
      </x:c>
      <x:c r="AN197" t="str">
        <x:v>QR</x:v>
      </x:c>
      <x:c r="AO197" s="29" t="str">
        <x:v>Sin observación</x:v>
      </x:c>
      <x:c r="AP197" t="str">
        <x:f>IF(D197="","No","Sí")</x:f>
        <x:v>Sí</x:v>
      </x:c>
    </x:row>
    <x:row r="198">
      <x:c r="A198" t="n">
        <x:v>198</x:v>
      </x:c>
      <x:c r="B198" t="str">
        <x:v>VT0000932</x:v>
      </x:c>
      <x:c r="C198" t="str">
        <x:v>45836</x:v>
      </x:c>
      <x:c r="D198" s="27" t="n">
        <x:v>45836</x:v>
      </x:c>
      <x:c r="E198" t="n">
        <x:f>IF(D198="","",YEAR(D198))</x:f>
        <x:v>2025</x:v>
      </x:c>
      <x:c r="F198" t="n">
        <x:f>IF(D198="","",MONTH(D198))</x:f>
        <x:v>6</x:v>
      </x:c>
      <x:c r="G198" t="str">
        <x:f>IF(D198="","Fecha no disponible",TEXT(D198,"mmmm"))</x:f>
        <x:v>June</x:v>
      </x:c>
      <x:c r="H198" t="str">
        <x:f>IF(D198="","Fecha no disponible",TEXT(D198,"yyyy-mm"))</x:f>
        <x:v>2025-06</x:v>
      </x:c>
      <x:c r="I198" t="str">
        <x:f>IF(D198="","Fecha no disponible","T"&amp;ROUNDUP(MONTH(D198)/3,0))</x:f>
        <x:v>T2</x:v>
      </x:c>
      <x:c r="J198" t="str">
        <x:v>T016</x:v>
      </x:c>
      <x:c r="K198" t="str">
        <x:v>Tienda Potosí 4</x:v>
      </x:c>
      <x:c r="L198" t="str">
        <x:v>Centro</x:v>
      </x:c>
      <x:c r="M198" t="str">
        <x:v>Potosí</x:v>
      </x:c>
      <x:c r="N198" t="str">
        <x:f>IFERROR(VLOOKUP(M198,'Mapeos'!$A$4:$B$30,2,FALSE),M198)</x:f>
        <x:v>Potosí</x:v>
      </x:c>
      <x:c r="O198" t="str">
        <x:v>C01289</x:v>
      </x:c>
      <x:c r="P198" t="str">
        <x:v>Premium</x:v>
      </x:c>
      <x:c r="Q198" t="str">
        <x:v>P0070</x:v>
      </x:c>
      <x:c r="R198" t="str">
        <x:v>Electrónica</x:v>
      </x:c>
      <x:c r="S198" t="str">
        <x:v>Marca C</x:v>
      </x:c>
      <x:c r="T198" t="str">
        <x:v>E-commerce</x:v>
      </x:c>
      <x:c r="U198" t="str">
        <x:f>IFERROR(VLOOKUP(T198,'Mapeos'!$D$4:$E$25,2,FALSE),T198)</x:f>
        <x:v>E-commerce</x:v>
      </x:c>
      <x:c r="V198" t="str">
        <x:v>V010</x:v>
      </x:c>
      <x:c r="W198" t="n">
        <x:v>-1</x:v>
      </x:c>
      <x:c r="X198" s="28" t="n">
        <x:v>681.65</x:v>
      </x:c>
      <x:c r="Y198" s="20" t="n">
        <x:v>0.15</x:v>
      </x:c>
      <x:c r="Z198" s="20" t="n">
        <x:f>IF(Y198&gt;1,Y198/100,Y198)</x:f>
        <x:v>0.15</x:v>
      </x:c>
      <x:c r="AA198" s="28" t="n">
        <x:v>337.99</x:v>
      </x:c>
      <x:c r="AB198" s="28" t="n">
        <x:v>-579.4</x:v>
      </x:c>
      <x:c r="AC198" s="28" t="str">
        <x:v>BOB</x:v>
      </x:c>
      <x:c r="AD198" s="28" t="n">
        <x:f>IF(AC198="USD",AB198*'Parametros'!$B$4,AB198)</x:f>
        <x:v>-579.4</x:v>
      </x:c>
      <x:c r="AE198" s="28" t="n">
        <x:f>W198*X198*(1-Z198)</x:f>
        <x:v>-579.4024999999999</x:v>
      </x:c>
      <x:c r="AF198" s="28" t="n">
        <x:f>W198*AA198</x:f>
        <x:v>-337.99</x:v>
      </x:c>
      <x:c r="AG198" s="28" t="n">
        <x:f>AE198-AF198</x:f>
        <x:v>-241.4124999999999</x:v>
      </x:c>
      <x:c r="AH198" s="20" t="str">
        <x:f>IF(AE198&gt;0,AG198/AE198,"")</x:f>
      </x:c>
      <x:c r="AI198" s="28" t="n">
        <x:v>91434.65</x:v>
      </x:c>
      <x:c r="AJ198" s="28"/>
      <x:c r="AK198"/>
      <x:c r="AL198" t="str">
        <x:v>Devuelto</x:v>
      </x:c>
      <x:c r="AM198" t="str">
        <x:f>IF(W198&lt;0,"Devuelto",AL198)</x:f>
        <x:v>Devuelto</x:v>
      </x:c>
      <x:c r="AN198" t="str">
        <x:v>Efectivo</x:v>
      </x:c>
      <x:c r="AO198" s="29" t="str">
        <x:v>Sin observación</x:v>
      </x:c>
      <x:c r="AP198" t="str">
        <x:f>IF(D198="","No","Sí")</x:f>
        <x:v>Sí</x:v>
      </x:c>
    </x:row>
    <x:row r="199">
      <x:c r="A199" t="n">
        <x:v>199</x:v>
      </x:c>
      <x:c r="B199" t="str">
        <x:v>VT0000937</x:v>
      </x:c>
      <x:c r="C199" t="str">
        <x:v>45918</x:v>
      </x:c>
      <x:c r="D199" s="27" t="n">
        <x:v>45918</x:v>
      </x:c>
      <x:c r="E199" t="n">
        <x:f>IF(D199="","",YEAR(D199))</x:f>
        <x:v>2025</x:v>
      </x:c>
      <x:c r="F199" t="n">
        <x:f>IF(D199="","",MONTH(D199))</x:f>
        <x:v>9</x:v>
      </x:c>
      <x:c r="G199" t="str">
        <x:f>IF(D199="","Fecha no disponible",TEXT(D199,"mmmm"))</x:f>
        <x:v>September</x:v>
      </x:c>
      <x:c r="H199" t="str">
        <x:f>IF(D199="","Fecha no disponible",TEXT(D199,"yyyy-mm"))</x:f>
        <x:v>2025-09</x:v>
      </x:c>
      <x:c r="I199" t="str">
        <x:f>IF(D199="","Fecha no disponible","T"&amp;ROUNDUP(MONTH(D199)/3,0))</x:f>
        <x:v>T3</x:v>
      </x:c>
      <x:c r="J199" t="str">
        <x:v>T019</x:v>
      </x:c>
      <x:c r="K199" t="str">
        <x:v>Tienda Sucre 3</x:v>
      </x:c>
      <x:c r="L199" t="str">
        <x:v>Centro</x:v>
      </x:c>
      <x:c r="M199" t="str">
        <x:v>Sucre</x:v>
      </x:c>
      <x:c r="N199" t="str">
        <x:f>IFERROR(VLOOKUP(M199,'Mapeos'!$A$4:$B$30,2,FALSE),M199)</x:f>
        <x:v>Sucre</x:v>
      </x:c>
      <x:c r="O199" t="str">
        <x:v>C01560</x:v>
      </x:c>
      <x:c r="P199" t="str">
        <x:v>Masivo</x:v>
      </x:c>
      <x:c r="Q199" t="str">
        <x:v>P0112</x:v>
      </x:c>
      <x:c r="R199" t="str">
        <x:v>Deportes</x:v>
      </x:c>
      <x:c r="S199" t="str">
        <x:v>Marca A</x:v>
      </x:c>
      <x:c r="T199" t="str">
        <x:v>Tienda</x:v>
      </x:c>
      <x:c r="U199" t="str">
        <x:f>IFERROR(VLOOKUP(T199,'Mapeos'!$D$4:$E$25,2,FALSE),T199)</x:f>
        <x:v>Tienda</x:v>
      </x:c>
      <x:c r="V199" t="str">
        <x:v>V014</x:v>
      </x:c>
      <x:c r="W199" t="n">
        <x:v>2</x:v>
      </x:c>
      <x:c r="X199" s="28" t="n">
        <x:v>215.19</x:v>
      </x:c>
      <x:c r="Y199" s="20" t="n">
        <x:v>0.2</x:v>
      </x:c>
      <x:c r="Z199" s="20" t="n">
        <x:f>IF(Y199&gt;1,Y199/100,Y199)</x:f>
        <x:v>0.2</x:v>
      </x:c>
      <x:c r="AA199" s="28" t="n">
        <x:v>167.96</x:v>
      </x:c>
      <x:c r="AB199" s="28" t="n">
        <x:v>344.3</x:v>
      </x:c>
      <x:c r="AC199" s="28" t="str">
        <x:v>BOB</x:v>
      </x:c>
      <x:c r="AD199" s="28" t="n">
        <x:f>IF(AC199="USD",AB199*'Parametros'!$B$4,AB199)</x:f>
        <x:v>344.3</x:v>
      </x:c>
      <x:c r="AE199" s="28" t="n">
        <x:f>W199*X199*(1-Z199)</x:f>
        <x:v>344.30400000000003</x:v>
      </x:c>
      <x:c r="AF199" s="28" t="n">
        <x:f>W199*AA199</x:f>
        <x:v>335.92</x:v>
      </x:c>
      <x:c r="AG199" s="28" t="n">
        <x:f>AE199-AF199</x:f>
        <x:v>8.384000000000015</x:v>
      </x:c>
      <x:c r="AH199" s="20" t="n">
        <x:f>IF(AE199&gt;0,AG199/AE199,"")</x:f>
        <x:v>0.02435057391142715</x:v>
      </x:c>
      <x:c r="AI199" s="28" t="n">
        <x:v>130275.56</x:v>
      </x:c>
      <x:c r="AJ199" s="28"/>
      <x:c r="AK199"/>
      <x:c r="AL199" t="str">
        <x:v>Completado</x:v>
      </x:c>
      <x:c r="AM199" t="str">
        <x:f>IF(W199&lt;0,"Devuelto",AL199)</x:f>
        <x:v>Completado</x:v>
      </x:c>
      <x:c r="AN199" t="str">
        <x:v>QR</x:v>
      </x:c>
      <x:c r="AO199" s="29" t="str">
        <x:v>Sin observación</x:v>
      </x:c>
      <x:c r="AP199" t="str">
        <x:f>IF(D199="","No","Sí")</x:f>
        <x:v>Sí</x:v>
      </x:c>
    </x:row>
    <x:row r="200">
      <x:c r="A200" t="n">
        <x:v>200</x:v>
      </x:c>
      <x:c r="B200" t="str">
        <x:v>VT0000942</x:v>
      </x:c>
      <x:c r="C200" t="str">
        <x:v>45879</x:v>
      </x:c>
      <x:c r="D200" s="27" t="n">
        <x:v>45879</x:v>
      </x:c>
      <x:c r="E200" t="n">
        <x:f>IF(D200="","",YEAR(D200))</x:f>
        <x:v>2025</x:v>
      </x:c>
      <x:c r="F200" t="n">
        <x:f>IF(D200="","",MONTH(D200))</x:f>
        <x:v>8</x:v>
      </x:c>
      <x:c r="G200" t="str">
        <x:f>IF(D200="","Fecha no disponible",TEXT(D200,"mmmm"))</x:f>
        <x:v>August</x:v>
      </x:c>
      <x:c r="H200" t="str">
        <x:f>IF(D200="","Fecha no disponible",TEXT(D200,"yyyy-mm"))</x:f>
        <x:v>2025-08</x:v>
      </x:c>
      <x:c r="I200" t="str">
        <x:f>IF(D200="","Fecha no disponible","T"&amp;ROUNDUP(MONTH(D200)/3,0))</x:f>
        <x:v>T3</x:v>
      </x:c>
      <x:c r="J200" t="str">
        <x:v>T013</x:v>
      </x:c>
      <x:c r="K200" t="str">
        <x:v>Tienda Potosí 1</x:v>
      </x:c>
      <x:c r="L200" t="str">
        <x:v>Centro</x:v>
      </x:c>
      <x:c r="M200" t="str">
        <x:v>Potosí</x:v>
      </x:c>
      <x:c r="N200" t="str">
        <x:f>IFERROR(VLOOKUP(M200,'Mapeos'!$A$4:$B$30,2,FALSE),M200)</x:f>
        <x:v>Potosí</x:v>
      </x:c>
      <x:c r="O200" t="str">
        <x:v>C01324</x:v>
      </x:c>
      <x:c r="P200" t="str">
        <x:v>Empresa</x:v>
      </x:c>
      <x:c r="Q200" t="str">
        <x:v>P0095</x:v>
      </x:c>
      <x:c r="R200" t="str">
        <x:v>Cuidado Personal</x:v>
      </x:c>
      <x:c r="S200" t="str">
        <x:v>Marca B</x:v>
      </x:c>
      <x:c r="T200" t="str">
        <x:v>Tienda</x:v>
      </x:c>
      <x:c r="U200" t="str">
        <x:f>IFERROR(VLOOKUP(T200,'Mapeos'!$D$4:$E$25,2,FALSE),T200)</x:f>
        <x:v>Tienda</x:v>
      </x:c>
      <x:c r="V200" t="str">
        <x:v>V003</x:v>
      </x:c>
      <x:c r="W200" t="n">
        <x:v>-1</x:v>
      </x:c>
      <x:c r="X200" s="28" t="n">
        <x:v>60.37</x:v>
      </x:c>
      <x:c r="Y200" s="20" t="n">
        <x:v>0</x:v>
      </x:c>
      <x:c r="Z200" s="20" t="n">
        <x:f>IF(Y200&gt;1,Y200/100,Y200)</x:f>
        <x:v>0</x:v>
      </x:c>
      <x:c r="AA200" s="28" t="n">
        <x:v>27.35</x:v>
      </x:c>
      <x:c r="AB200" s="28" t="n">
        <x:v>-60.37</x:v>
      </x:c>
      <x:c r="AC200" s="28" t="str">
        <x:v>BOB</x:v>
      </x:c>
      <x:c r="AD200" s="28" t="n">
        <x:f>IF(AC200="USD",AB200*'Parametros'!$B$4,AB200)</x:f>
        <x:v>-60.37</x:v>
      </x:c>
      <x:c r="AE200" s="28" t="n">
        <x:f>W200*X200*(1-Z200)</x:f>
        <x:v>-60.37</x:v>
      </x:c>
      <x:c r="AF200" s="28" t="n">
        <x:f>W200*AA200</x:f>
        <x:v>-27.35</x:v>
      </x:c>
      <x:c r="AG200" s="28" t="n">
        <x:f>AE200-AF200</x:f>
        <x:v>-33.019999999999996</x:v>
      </x:c>
      <x:c r="AH200" s="20" t="str">
        <x:f>IF(AE200&gt;0,AG200/AE200,"")</x:f>
      </x:c>
      <x:c r="AI200" s="28" t="n">
        <x:v>136743.72</x:v>
      </x:c>
      <x:c r="AJ200" s="28"/>
      <x:c r="AK200"/>
      <x:c r="AL200" t="str">
        <x:v>Devuelto</x:v>
      </x:c>
      <x:c r="AM200" t="str">
        <x:f>IF(W200&lt;0,"Devuelto",AL200)</x:f>
        <x:v>Devuelto</x:v>
      </x:c>
      <x:c r="AN200" t="str">
        <x:v>Efectivo</x:v>
      </x:c>
      <x:c r="AO200" s="29" t="str">
        <x:v>Sin observación</x:v>
      </x:c>
      <x:c r="AP200" t="str">
        <x:f>IF(D200="","No","Sí")</x:f>
        <x:v>Sí</x:v>
      </x:c>
    </x:row>
    <x:row r="201">
      <x:c r="A201" t="n">
        <x:v>201</x:v>
      </x:c>
      <x:c r="B201" t="str">
        <x:v>VT0000946</x:v>
      </x:c>
      <x:c r="C201" t="str">
        <x:v>46164</x:v>
      </x:c>
      <x:c r="D201" s="27" t="n">
        <x:v>46164</x:v>
      </x:c>
      <x:c r="E201" t="n">
        <x:f>IF(D201="","",YEAR(D201))</x:f>
        <x:v>2026</x:v>
      </x:c>
      <x:c r="F201" t="n">
        <x:f>IF(D201="","",MONTH(D201))</x:f>
        <x:v>5</x:v>
      </x:c>
      <x:c r="G201" t="str">
        <x:f>IF(D201="","Fecha no disponible",TEXT(D201,"mmmm"))</x:f>
        <x:v>May</x:v>
      </x:c>
      <x:c r="H201" t="str">
        <x:f>IF(D201="","Fecha no disponible",TEXT(D201,"yyyy-mm"))</x:f>
        <x:v>2026-05</x:v>
      </x:c>
      <x:c r="I201" t="str">
        <x:f>IF(D201="","Fecha no disponible","T"&amp;ROUNDUP(MONTH(D201)/3,0))</x:f>
        <x:v>T2</x:v>
      </x:c>
      <x:c r="J201" t="str">
        <x:v>T002</x:v>
      </x:c>
      <x:c r="K201" t="str">
        <x:v>Tienda La Paz 2</x:v>
      </x:c>
      <x:c r="L201" t="str">
        <x:v>Mall</x:v>
      </x:c>
      <x:c r="M201" t="str">
        <x:v>La Paz</x:v>
      </x:c>
      <x:c r="N201" t="str">
        <x:f>IFERROR(VLOOKUP(M201,'Mapeos'!$A$4:$B$30,2,FALSE),M201)</x:f>
        <x:v>La Paz</x:v>
      </x:c>
      <x:c r="O201" t="str">
        <x:v>C00587</x:v>
      </x:c>
      <x:c r="P201" t="str">
        <x:v>Masivo</x:v>
      </x:c>
      <x:c r="Q201" t="str">
        <x:v>P0124</x:v>
      </x:c>
      <x:c r="R201" t="str">
        <x:v>Alimentos</x:v>
      </x:c>
      <x:c r="S201" t="str">
        <x:v>Marca C</x:v>
      </x:c>
      <x:c r="T201" t="str">
        <x:v>Tienda</x:v>
      </x:c>
      <x:c r="U201" t="str">
        <x:f>IFERROR(VLOOKUP(T201,'Mapeos'!$D$4:$E$25,2,FALSE),T201)</x:f>
        <x:v>Tienda</x:v>
      </x:c>
      <x:c r="V201" t="str">
        <x:v>V030</x:v>
      </x:c>
      <x:c r="W201" t="n">
        <x:v>2</x:v>
      </x:c>
      <x:c r="X201" s="28" t="n">
        <x:v>16.67</x:v>
      </x:c>
      <x:c r="Y201" s="20" t="n">
        <x:v>0.2</x:v>
      </x:c>
      <x:c r="Z201" s="20" t="n">
        <x:f>IF(Y201&gt;1,Y201/100,Y201)</x:f>
        <x:v>0.2</x:v>
      </x:c>
      <x:c r="AA201" s="28" t="n">
        <x:v>10.12</x:v>
      </x:c>
      <x:c r="AB201" s="28" t="n">
        <x:v>26.67</x:v>
      </x:c>
      <x:c r="AC201" s="28" t="str">
        <x:v>BOB</x:v>
      </x:c>
      <x:c r="AD201" s="28" t="n">
        <x:f>IF(AC201="USD",AB201*'Parametros'!$B$4,AB201)</x:f>
        <x:v>26.67</x:v>
      </x:c>
      <x:c r="AE201" s="28" t="n">
        <x:f>W201*X201*(1-Z201)</x:f>
        <x:v>26.672000000000004</x:v>
      </x:c>
      <x:c r="AF201" s="28" t="n">
        <x:f>W201*AA201</x:f>
        <x:v>20.24</x:v>
      </x:c>
      <x:c r="AG201" s="28" t="n">
        <x:f>AE201-AF201</x:f>
        <x:v>6.432000000000006</x:v>
      </x:c>
      <x:c r="AH201" s="20" t="n">
        <x:f>IF(AE201&gt;0,AG201/AE201,"")</x:f>
        <x:v>0.24115176964607096</x:v>
      </x:c>
      <x:c r="AI201" s="28" t="n">
        <x:v>201880.77</x:v>
      </x:c>
      <x:c r="AJ201" s="28" t="n">
        <x:v>0</x:v>
      </x:c>
      <x:c r="AK201" t="n">
        <x:v>14</x:v>
      </x:c>
      <x:c r="AL201" t="str">
        <x:v>Completado</x:v>
      </x:c>
      <x:c r="AM201" t="str">
        <x:f>IF(W201&lt;0,"Devuelto",AL201)</x:f>
        <x:v>Completado</x:v>
      </x:c>
      <x:c r="AN201" t="str">
        <x:v>Tarjeta</x:v>
      </x:c>
      <x:c r="AO201" s="29" t="str">
        <x:v>Sin observación</x:v>
      </x:c>
      <x:c r="AP201" t="str">
        <x:f>IF(D201="","No","Sí")</x:f>
        <x:v>Sí</x:v>
      </x:c>
    </x:row>
    <x:row r="202">
      <x:c r="A202" t="n">
        <x:v>202</x:v>
      </x:c>
      <x:c r="B202" t="str">
        <x:v>VT0000951</x:v>
      </x:c>
      <x:c r="C202" t="str">
        <x:v>45999</x:v>
      </x:c>
      <x:c r="D202" s="27" t="n">
        <x:v>45999</x:v>
      </x:c>
      <x:c r="E202" t="n">
        <x:f>IF(D202="","",YEAR(D202))</x:f>
        <x:v>2025</x:v>
      </x:c>
      <x:c r="F202" t="n">
        <x:f>IF(D202="","",MONTH(D202))</x:f>
        <x:v>12</x:v>
      </x:c>
      <x:c r="G202" t="str">
        <x:f>IF(D202="","Fecha no disponible",TEXT(D202,"mmmm"))</x:f>
        <x:v>December</x:v>
      </x:c>
      <x:c r="H202" t="str">
        <x:f>IF(D202="","Fecha no disponible",TEXT(D202,"yyyy-mm"))</x:f>
        <x:v>2025-12</x:v>
      </x:c>
      <x:c r="I202" t="str">
        <x:f>IF(D202="","Fecha no disponible","T"&amp;ROUNDUP(MONTH(D202)/3,0))</x:f>
        <x:v>T4</x:v>
      </x:c>
      <x:c r="J202" t="str">
        <x:v>T019</x:v>
      </x:c>
      <x:c r="K202" t="str">
        <x:v>Tienda Sucre 3</x:v>
      </x:c>
      <x:c r="L202" t="str">
        <x:v>Centro</x:v>
      </x:c>
      <x:c r="M202" t="str">
        <x:v>Sucre</x:v>
      </x:c>
      <x:c r="N202" t="str">
        <x:f>IFERROR(VLOOKUP(M202,'Mapeos'!$A$4:$B$30,2,FALSE),M202)</x:f>
        <x:v>Sucre</x:v>
      </x:c>
      <x:c r="O202" t="str">
        <x:v>C00308</x:v>
      </x:c>
      <x:c r="P202" t="str">
        <x:v>Empresa</x:v>
      </x:c>
      <x:c r="Q202" t="str">
        <x:v>P0074</x:v>
      </x:c>
      <x:c r="R202" t="str">
        <x:v>Hogar</x:v>
      </x:c>
      <x:c r="S202" t="str">
        <x:v>Marca B</x:v>
      </x:c>
      <x:c r="T202" t="str">
        <x:v>Marketplace</x:v>
      </x:c>
      <x:c r="U202" t="str">
        <x:f>IFERROR(VLOOKUP(T202,'Mapeos'!$D$4:$E$25,2,FALSE),T202)</x:f>
        <x:v>Marketplace</x:v>
      </x:c>
      <x:c r="V202" t="str">
        <x:v>V006</x:v>
      </x:c>
      <x:c r="W202" t="n">
        <x:v>0</x:v>
      </x:c>
      <x:c r="X202" s="28" t="n">
        <x:v>323.03</x:v>
      </x:c>
      <x:c r="Y202" s="20" t="n">
        <x:v>0.15</x:v>
      </x:c>
      <x:c r="Z202" s="20" t="n">
        <x:f>IF(Y202&gt;1,Y202/100,Y202)</x:f>
        <x:v>0.15</x:v>
      </x:c>
      <x:c r="AA202" s="28" t="n">
        <x:v>211</x:v>
      </x:c>
      <x:c r="AB202" s="28" t="n">
        <x:v>0</x:v>
      </x:c>
      <x:c r="AC202" s="28" t="str">
        <x:v>BOB</x:v>
      </x:c>
      <x:c r="AD202" s="28" t="n">
        <x:f>IF(AC202="USD",AB202*'Parametros'!$B$4,AB202)</x:f>
        <x:v>0</x:v>
      </x:c>
      <x:c r="AE202" s="28" t="n">
        <x:f>W202*X202*(1-Z202)</x:f>
        <x:v>0</x:v>
      </x:c>
      <x:c r="AF202" s="28" t="n">
        <x:f>W202*AA202</x:f>
        <x:v>0</x:v>
      </x:c>
      <x:c r="AG202" s="28" t="n">
        <x:f>AE202-AF202</x:f>
        <x:v>0</x:v>
      </x:c>
      <x:c r="AH202" s="20" t="str">
        <x:f>IF(AE202&gt;0,AG202/AE202,"")</x:f>
      </x:c>
      <x:c r="AI202" s="28" t="n">
        <x:v>90423.6</x:v>
      </x:c>
      <x:c r="AJ202" s="28"/>
      <x:c r="AK202"/>
      <x:c r="AL202" t="str">
        <x:v>Cancelado</x:v>
      </x:c>
      <x:c r="AM202" t="str">
        <x:f>IF(W202&lt;0,"Devuelto",AL202)</x:f>
        <x:v>Cancelado</x:v>
      </x:c>
      <x:c r="AN202" t="str">
        <x:v>QR</x:v>
      </x:c>
      <x:c r="AO202" s="29" t="str">
        <x:v>Sin observación</x:v>
      </x:c>
      <x:c r="AP202" t="str">
        <x:f>IF(D202="","No","Sí")</x:f>
        <x:v>Sí</x:v>
      </x:c>
    </x:row>
    <x:row r="203">
      <x:c r="A203" t="n">
        <x:v>203</x:v>
      </x:c>
      <x:c r="B203" t="str">
        <x:v>VT0000956</x:v>
      </x:c>
      <x:c r="C203" t="str">
        <x:v>45531</x:v>
      </x:c>
      <x:c r="D203" s="27" t="n">
        <x:v>45531</x:v>
      </x:c>
      <x:c r="E203" t="n">
        <x:f>IF(D203="","",YEAR(D203))</x:f>
        <x:v>2024</x:v>
      </x:c>
      <x:c r="F203" t="n">
        <x:f>IF(D203="","",MONTH(D203))</x:f>
        <x:v>8</x:v>
      </x:c>
      <x:c r="G203" t="str">
        <x:f>IF(D203="","Fecha no disponible",TEXT(D203,"mmmm"))</x:f>
        <x:v>August</x:v>
      </x:c>
      <x:c r="H203" t="str">
        <x:f>IF(D203="","Fecha no disponible",TEXT(D203,"yyyy-mm"))</x:f>
        <x:v>2024-08</x:v>
      </x:c>
      <x:c r="I203" t="str">
        <x:f>IF(D203="","Fecha no disponible","T"&amp;ROUNDUP(MONTH(D203)/3,0))</x:f>
        <x:v>T3</x:v>
      </x:c>
      <x:c r="J203" t="str">
        <x:v>T009</x:v>
      </x:c>
      <x:c r="K203" t="str">
        <x:v>Tienda Cochabamba 1</x:v>
      </x:c>
      <x:c r="L203" t="str">
        <x:v>Mall</x:v>
      </x:c>
      <x:c r="M203" t="str">
        <x:v>Cochabamba</x:v>
      </x:c>
      <x:c r="N203" t="str">
        <x:f>IFERROR(VLOOKUP(M203,'Mapeos'!$A$4:$B$30,2,FALSE),M203)</x:f>
        <x:v>Cochabamba</x:v>
      </x:c>
      <x:c r="O203" t="str">
        <x:v>C00769</x:v>
      </x:c>
      <x:c r="P203" t="str">
        <x:v>Empresa</x:v>
      </x:c>
      <x:c r="Q203" t="str">
        <x:v>P0070</x:v>
      </x:c>
      <x:c r="R203" t="str">
        <x:v>Electrónica</x:v>
      </x:c>
      <x:c r="S203" t="str">
        <x:v>Marca C</x:v>
      </x:c>
      <x:c r="T203" t="str">
        <x:v>Tienda</x:v>
      </x:c>
      <x:c r="U203" t="str">
        <x:f>IFERROR(VLOOKUP(T203,'Mapeos'!$D$4:$E$25,2,FALSE),T203)</x:f>
        <x:v>Tienda</x:v>
      </x:c>
      <x:c r="V203" t="str">
        <x:v>V031</x:v>
      </x:c>
      <x:c r="W203" t="n">
        <x:v>3</x:v>
      </x:c>
      <x:c r="X203" s="28" t="n">
        <x:v>734.11</x:v>
      </x:c>
      <x:c r="Y203" s="20" t="n">
        <x:v>0.25</x:v>
      </x:c>
      <x:c r="Z203" s="20" t="n">
        <x:f>IF(Y203&gt;1,Y203/100,Y203)</x:f>
        <x:v>0.25</x:v>
      </x:c>
      <x:c r="AA203" s="28" t="n">
        <x:v>337.99</x:v>
      </x:c>
      <x:c r="AB203" s="28" t="n">
        <x:v>1651.75</x:v>
      </x:c>
      <x:c r="AC203" s="28" t="str">
        <x:v>BOB</x:v>
      </x:c>
      <x:c r="AD203" s="28" t="n">
        <x:f>IF(AC203="USD",AB203*'Parametros'!$B$4,AB203)</x:f>
        <x:v>1651.75</x:v>
      </x:c>
      <x:c r="AE203" s="28" t="n">
        <x:f>W203*X203*(1-Z203)</x:f>
        <x:v>1651.7475</x:v>
      </x:c>
      <x:c r="AF203" s="28" t="n">
        <x:f>W203*AA203</x:f>
        <x:v>1013.97</x:v>
      </x:c>
      <x:c r="AG203" s="28" t="n">
        <x:f>AE203-AF203</x:f>
        <x:v>637.7774999999999</x:v>
      </x:c>
      <x:c r="AH203" s="20" t="n">
        <x:f>IF(AE203&gt;0,AG203/AE203,"")</x:f>
        <x:v>0.3861228789509292</x:v>
      </x:c>
      <x:c r="AI203" s="28" t="n">
        <x:v>145056.25</x:v>
      </x:c>
      <x:c r="AJ203" s="28"/>
      <x:c r="AK203"/>
      <x:c r="AL203" t="str">
        <x:v>Completado</x:v>
      </x:c>
      <x:c r="AM203" t="str">
        <x:f>IF(W203&lt;0,"Devuelto",AL203)</x:f>
        <x:v>Completado</x:v>
      </x:c>
      <x:c r="AN203" t="str">
        <x:v>QR</x:v>
      </x:c>
      <x:c r="AO203" s="29" t="str">
        <x:v>Sin observación</x:v>
      </x:c>
      <x:c r="AP203" t="str">
        <x:f>IF(D203="","No","Sí")</x:f>
        <x:v>Sí</x:v>
      </x:c>
    </x:row>
    <x:row r="204">
      <x:c r="A204" t="n">
        <x:v>204</x:v>
      </x:c>
      <x:c r="B204" t="str">
        <x:v>VT0000961</x:v>
      </x:c>
      <x:c r="C204" t="str">
        <x:v>46016</x:v>
      </x:c>
      <x:c r="D204" s="27" t="n">
        <x:v>46016</x:v>
      </x:c>
      <x:c r="E204" t="n">
        <x:f>IF(D204="","",YEAR(D204))</x:f>
        <x:v>2025</x:v>
      </x:c>
      <x:c r="F204" t="n">
        <x:f>IF(D204="","",MONTH(D204))</x:f>
        <x:v>12</x:v>
      </x:c>
      <x:c r="G204" t="str">
        <x:f>IF(D204="","Fecha no disponible",TEXT(D204,"mmmm"))</x:f>
        <x:v>December</x:v>
      </x:c>
      <x:c r="H204" t="str">
        <x:f>IF(D204="","Fecha no disponible",TEXT(D204,"yyyy-mm"))</x:f>
        <x:v>2025-12</x:v>
      </x:c>
      <x:c r="I204" t="str">
        <x:f>IF(D204="","Fecha no disponible","T"&amp;ROUNDUP(MONTH(D204)/3,0))</x:f>
        <x:v>T4</x:v>
      </x:c>
      <x:c r="J204" t="str">
        <x:v>T013</x:v>
      </x:c>
      <x:c r="K204" t="str">
        <x:v>Tienda Potosí 1</x:v>
      </x:c>
      <x:c r="L204" t="str">
        <x:v>Centro</x:v>
      </x:c>
      <x:c r="M204" t="str">
        <x:v>Potosí</x:v>
      </x:c>
      <x:c r="N204" t="str">
        <x:f>IFERROR(VLOOKUP(M204,'Mapeos'!$A$4:$B$30,2,FALSE),M204)</x:f>
        <x:v>Potosí</x:v>
      </x:c>
      <x:c r="O204" t="str">
        <x:v>C01743</x:v>
      </x:c>
      <x:c r="P204" t="str">
        <x:v>Masivo</x:v>
      </x:c>
      <x:c r="Q204" t="str">
        <x:v>P0026</x:v>
      </x:c>
      <x:c r="R204" t="str">
        <x:v>Alimentos</x:v>
      </x:c>
      <x:c r="S204" t="str">
        <x:v>Marca C</x:v>
      </x:c>
      <x:c r="T204" t="str">
        <x:v>Tienda</x:v>
      </x:c>
      <x:c r="U204" t="str">
        <x:f>IFERROR(VLOOKUP(T204,'Mapeos'!$D$4:$E$25,2,FALSE),T204)</x:f>
        <x:v>Tienda</x:v>
      </x:c>
      <x:c r="V204" t="str">
        <x:v>V024</x:v>
      </x:c>
      <x:c r="W204" t="n">
        <x:v>1</x:v>
      </x:c>
      <x:c r="X204" s="28" t="n">
        <x:v>19.47</x:v>
      </x:c>
      <x:c r="Y204" s="20" t="n">
        <x:v>0.2</x:v>
      </x:c>
      <x:c r="Z204" s="20" t="n">
        <x:f>IF(Y204&gt;1,Y204/100,Y204)</x:f>
        <x:v>0.2</x:v>
      </x:c>
      <x:c r="AA204" s="28" t="n">
        <x:v>11.76</x:v>
      </x:c>
      <x:c r="AB204" s="28" t="n">
        <x:v>15.58</x:v>
      </x:c>
      <x:c r="AC204" s="28" t="str">
        <x:v>BOB</x:v>
      </x:c>
      <x:c r="AD204" s="28" t="n">
        <x:f>IF(AC204="USD",AB204*'Parametros'!$B$4,AB204)</x:f>
        <x:v>15.58</x:v>
      </x:c>
      <x:c r="AE204" s="28" t="n">
        <x:f>W204*X204*(1-Z204)</x:f>
        <x:v>15.576</x:v>
      </x:c>
      <x:c r="AF204" s="28" t="n">
        <x:f>W204*AA204</x:f>
        <x:v>11.76</x:v>
      </x:c>
      <x:c r="AG204" s="28" t="n">
        <x:f>AE204-AF204</x:f>
        <x:v>3.8160000000000007</x:v>
      </x:c>
      <x:c r="AH204" s="20" t="n">
        <x:f>IF(AE204&gt;0,AG204/AE204,"")</x:f>
        <x:v>0.24499229583975352</x:v>
      </x:c>
      <x:c r="AI204" s="28" t="n">
        <x:v>175976.05</x:v>
      </x:c>
      <x:c r="AJ204" s="28"/>
      <x:c r="AK204"/>
      <x:c r="AL204" t="str">
        <x:v>Completado</x:v>
      </x:c>
      <x:c r="AM204" t="str">
        <x:f>IF(W204&lt;0,"Devuelto",AL204)</x:f>
        <x:v>Completado</x:v>
      </x:c>
      <x:c r="AN204" t="str">
        <x:v>QR</x:v>
      </x:c>
      <x:c r="AO204" s="29" t="str">
        <x:v>Sin observación</x:v>
      </x:c>
      <x:c r="AP204" t="str">
        <x:f>IF(D204="","No","Sí")</x:f>
        <x:v>Sí</x:v>
      </x:c>
    </x:row>
    <x:row r="205">
      <x:c r="A205" t="n">
        <x:v>205</x:v>
      </x:c>
      <x:c r="B205" t="str">
        <x:v>VT0000965</x:v>
      </x:c>
      <x:c r="C205" t="str">
        <x:v>45986</x:v>
      </x:c>
      <x:c r="D205" s="27" t="n">
        <x:v>45986</x:v>
      </x:c>
      <x:c r="E205" t="n">
        <x:f>IF(D205="","",YEAR(D205))</x:f>
        <x:v>2025</x:v>
      </x:c>
      <x:c r="F205" t="n">
        <x:f>IF(D205="","",MONTH(D205))</x:f>
        <x:v>11</x:v>
      </x:c>
      <x:c r="G205" t="str">
        <x:f>IF(D205="","Fecha no disponible",TEXT(D205,"mmmm"))</x:f>
        <x:v>November</x:v>
      </x:c>
      <x:c r="H205" t="str">
        <x:f>IF(D205="","Fecha no disponible",TEXT(D205,"yyyy-mm"))</x:f>
        <x:v>2025-11</x:v>
      </x:c>
      <x:c r="I205" t="str">
        <x:f>IF(D205="","Fecha no disponible","T"&amp;ROUNDUP(MONTH(D205)/3,0))</x:f>
        <x:v>T4</x:v>
      </x:c>
      <x:c r="J205" t="str">
        <x:v>T001</x:v>
      </x:c>
      <x:c r="K205" t="str">
        <x:v>Tienda La Paz 1</x:v>
      </x:c>
      <x:c r="L205" t="str">
        <x:v>Barrio</x:v>
      </x:c>
      <x:c r="M205" t="str">
        <x:v>La Paz</x:v>
      </x:c>
      <x:c r="N205" t="str">
        <x:f>IFERROR(VLOOKUP(M205,'Mapeos'!$A$4:$B$30,2,FALSE),M205)</x:f>
        <x:v>La Paz</x:v>
      </x:c>
      <x:c r="O205" t="str">
        <x:v>C01109</x:v>
      </x:c>
      <x:c r="P205" t="str">
        <x:v>Empresa</x:v>
      </x:c>
      <x:c r="Q205" t="str">
        <x:v>P0036</x:v>
      </x:c>
      <x:c r="R205" t="str">
        <x:v>Hogar</x:v>
      </x:c>
      <x:c r="S205" t="str">
        <x:v>Marca B</x:v>
      </x:c>
      <x:c r="T205" t="str">
        <x:v>E-commerce</x:v>
      </x:c>
      <x:c r="U205" t="str">
        <x:f>IFERROR(VLOOKUP(T205,'Mapeos'!$D$4:$E$25,2,FALSE),T205)</x:f>
        <x:v>E-commerce</x:v>
      </x:c>
      <x:c r="V205" t="str">
        <x:v>V005</x:v>
      </x:c>
      <x:c r="W205" t="n">
        <x:v>1</x:v>
      </x:c>
      <x:c r="X205" s="28" t="n">
        <x:v>237.9</x:v>
      </x:c>
      <x:c r="Y205" s="20" t="n">
        <x:v>0.2</x:v>
      </x:c>
      <x:c r="Z205" s="20" t="n">
        <x:f>IF(Y205&gt;1,Y205/100,Y205)</x:f>
        <x:v>0.2</x:v>
      </x:c>
      <x:c r="AA205" s="28" t="n">
        <x:v>150.55</x:v>
      </x:c>
      <x:c r="AB205" s="28" t="n">
        <x:v>190.32</x:v>
      </x:c>
      <x:c r="AC205" s="28" t="str">
        <x:v>BOB</x:v>
      </x:c>
      <x:c r="AD205" s="28" t="n">
        <x:f>IF(AC205="USD",AB205*'Parametros'!$B$4,AB205)</x:f>
        <x:v>190.32</x:v>
      </x:c>
      <x:c r="AE205" s="28" t="n">
        <x:f>W205*X205*(1-Z205)</x:f>
        <x:v>190.32000000000002</x:v>
      </x:c>
      <x:c r="AF205" s="28" t="n">
        <x:f>W205*AA205</x:f>
        <x:v>150.55</x:v>
      </x:c>
      <x:c r="AG205" s="28" t="n">
        <x:f>AE205-AF205</x:f>
        <x:v>39.77000000000001</x:v>
      </x:c>
      <x:c r="AH205" s="20" t="n">
        <x:f>IF(AE205&gt;0,AG205/AE205,"")</x:f>
        <x:v>0.208963850357293</x:v>
      </x:c>
      <x:c r="AI205" s="28" t="n">
        <x:v>91871.73</x:v>
      </x:c>
      <x:c r="AJ205" s="28"/>
      <x:c r="AK205"/>
      <x:c r="AL205" t="str">
        <x:v>Completado</x:v>
      </x:c>
      <x:c r="AM205" t="str">
        <x:f>IF(W205&lt;0,"Devuelto",AL205)</x:f>
        <x:v>Completado</x:v>
      </x:c>
      <x:c r="AN205" t="str">
        <x:v>QR</x:v>
      </x:c>
      <x:c r="AO205" s="29" t="str">
        <x:v>Sin observación</x:v>
      </x:c>
      <x:c r="AP205" t="str">
        <x:f>IF(D205="","No","Sí")</x:f>
        <x:v>Sí</x:v>
      </x:c>
    </x:row>
    <x:row r="206">
      <x:c r="A206" t="n">
        <x:v>206</x:v>
      </x:c>
      <x:c r="B206" t="str">
        <x:v>VT0000970</x:v>
      </x:c>
      <x:c r="C206" t="str">
        <x:v>45373</x:v>
      </x:c>
      <x:c r="D206" s="27" t="n">
        <x:v>45373</x:v>
      </x:c>
      <x:c r="E206" t="n">
        <x:f>IF(D206="","",YEAR(D206))</x:f>
        <x:v>2024</x:v>
      </x:c>
      <x:c r="F206" t="n">
        <x:f>IF(D206="","",MONTH(D206))</x:f>
        <x:v>3</x:v>
      </x:c>
      <x:c r="G206" t="str">
        <x:f>IF(D206="","Fecha no disponible",TEXT(D206,"mmmm"))</x:f>
        <x:v>March</x:v>
      </x:c>
      <x:c r="H206" t="str">
        <x:f>IF(D206="","Fecha no disponible",TEXT(D206,"yyyy-mm"))</x:f>
        <x:v>2024-03</x:v>
      </x:c>
      <x:c r="I206" t="str">
        <x:f>IF(D206="","Fecha no disponible","T"&amp;ROUNDUP(MONTH(D206)/3,0))</x:f>
        <x:v>T1</x:v>
      </x:c>
      <x:c r="J206" t="str">
        <x:v>T013</x:v>
      </x:c>
      <x:c r="K206" t="str">
        <x:v>Tienda Potosí 1</x:v>
      </x:c>
      <x:c r="L206" t="str">
        <x:v>Centro</x:v>
      </x:c>
      <x:c r="M206" t="str">
        <x:v>Potosí</x:v>
      </x:c>
      <x:c r="N206" t="str">
        <x:f>IFERROR(VLOOKUP(M206,'Mapeos'!$A$4:$B$30,2,FALSE),M206)</x:f>
        <x:v>Potosí</x:v>
      </x:c>
      <x:c r="O206" t="str">
        <x:v>C00869</x:v>
      </x:c>
      <x:c r="P206" t="str">
        <x:v>Premium</x:v>
      </x:c>
      <x:c r="Q206" t="str">
        <x:v>P0067</x:v>
      </x:c>
      <x:c r="R206" t="str">
        <x:v>Electrónica</x:v>
      </x:c>
      <x:c r="S206" t="str">
        <x:v>Marca B</x:v>
      </x:c>
      <x:c r="T206" t="str">
        <x:v>E-commerce</x:v>
      </x:c>
      <x:c r="U206" t="str">
        <x:f>IFERROR(VLOOKUP(T206,'Mapeos'!$D$4:$E$25,2,FALSE),T206)</x:f>
        <x:v>E-commerce</x:v>
      </x:c>
      <x:c r="V206" t="str">
        <x:v>V009</x:v>
      </x:c>
      <x:c r="W206" t="n">
        <x:v>1</x:v>
      </x:c>
      <x:c r="X206" s="28" t="n">
        <x:v>284.52</x:v>
      </x:c>
      <x:c r="Y206" s="20" t="n">
        <x:v>0</x:v>
      </x:c>
      <x:c r="Z206" s="20" t="n">
        <x:f>IF(Y206&gt;1,Y206/100,Y206)</x:f>
        <x:v>0</x:v>
      </x:c>
      <x:c r="AA206" s="28" t="n">
        <x:v>237.46</x:v>
      </x:c>
      <x:c r="AB206" s="28" t="n">
        <x:v>284.52</x:v>
      </x:c>
      <x:c r="AC206" s="28" t="str">
        <x:v>BOB</x:v>
      </x:c>
      <x:c r="AD206" s="28" t="n">
        <x:f>IF(AC206="USD",AB206*'Parametros'!$B$4,AB206)</x:f>
        <x:v>284.52</x:v>
      </x:c>
      <x:c r="AE206" s="28" t="n">
        <x:f>W206*X206*(1-Z206)</x:f>
        <x:v>284.52</x:v>
      </x:c>
      <x:c r="AF206" s="28" t="n">
        <x:f>W206*AA206</x:f>
        <x:v>237.46</x:v>
      </x:c>
      <x:c r="AG206" s="28" t="n">
        <x:f>AE206-AF206</x:f>
        <x:v>47.059999999999974</x:v>
      </x:c>
      <x:c r="AH206" s="20" t="n">
        <x:f>IF(AE206&gt;0,AG206/AE206,"")</x:f>
        <x:v>0.1654013777590327</x:v>
      </x:c>
      <x:c r="AI206" s="28" t="n">
        <x:v>83373.8</x:v>
      </x:c>
      <x:c r="AJ206" s="28"/>
      <x:c r="AK206"/>
      <x:c r="AL206" t="str">
        <x:v>Completado</x:v>
      </x:c>
      <x:c r="AM206" t="str">
        <x:f>IF(W206&lt;0,"Devuelto",AL206)</x:f>
        <x:v>Completado</x:v>
      </x:c>
      <x:c r="AN206" t="str">
        <x:v>Tarjeta</x:v>
      </x:c>
      <x:c r="AO206" s="29" t="str">
        <x:v>Sin observación</x:v>
      </x:c>
      <x:c r="AP206" t="str">
        <x:f>IF(D206="","No","Sí")</x:f>
        <x:v>Sí</x:v>
      </x:c>
    </x:row>
    <x:row r="207">
      <x:c r="A207" t="n">
        <x:v>207</x:v>
      </x:c>
      <x:c r="B207" t="str">
        <x:v>VT0000975</x:v>
      </x:c>
      <x:c r="C207" t="str">
        <x:v>46192</x:v>
      </x:c>
      <x:c r="D207" s="27" t="n">
        <x:v>46192</x:v>
      </x:c>
      <x:c r="E207" t="n">
        <x:f>IF(D207="","",YEAR(D207))</x:f>
        <x:v>2026</x:v>
      </x:c>
      <x:c r="F207" t="n">
        <x:f>IF(D207="","",MONTH(D207))</x:f>
        <x:v>6</x:v>
      </x:c>
      <x:c r="G207" t="str">
        <x:f>IF(D207="","Fecha no disponible",TEXT(D207,"mmmm"))</x:f>
        <x:v>June</x:v>
      </x:c>
      <x:c r="H207" t="str">
        <x:f>IF(D207="","Fecha no disponible",TEXT(D207,"yyyy-mm"))</x:f>
        <x:v>2026-06</x:v>
      </x:c>
      <x:c r="I207" t="str">
        <x:f>IF(D207="","Fecha no disponible","T"&amp;ROUNDUP(MONTH(D207)/3,0))</x:f>
        <x:v>T2</x:v>
      </x:c>
      <x:c r="J207" t="str">
        <x:v>T012</x:v>
      </x:c>
      <x:c r="K207" t="str">
        <x:v>Tienda Cochabamba 4</x:v>
      </x:c>
      <x:c r="L207" t="str">
        <x:v>Centro</x:v>
      </x:c>
      <x:c r="M207" t="str">
        <x:v>Cochabamba</x:v>
      </x:c>
      <x:c r="N207" t="str">
        <x:f>IFERROR(VLOOKUP(M207,'Mapeos'!$A$4:$B$30,2,FALSE),M207)</x:f>
        <x:v>Cochabamba</x:v>
      </x:c>
      <x:c r="O207" t="str">
        <x:v>C00113</x:v>
      </x:c>
      <x:c r="P207" t="str">
        <x:v>Premium</x:v>
      </x:c>
      <x:c r="Q207" t="str">
        <x:v>P0121</x:v>
      </x:c>
      <x:c r="R207" t="str">
        <x:v>Deportes</x:v>
      </x:c>
      <x:c r="S207" t="str">
        <x:v>Marca A</x:v>
      </x:c>
      <x:c r="T207" t="str">
        <x:v>Tienda</x:v>
      </x:c>
      <x:c r="U207" t="str">
        <x:f>IFERROR(VLOOKUP(T207,'Mapeos'!$D$4:$E$25,2,FALSE),T207)</x:f>
        <x:v>Tienda</x:v>
      </x:c>
      <x:c r="V207" t="str">
        <x:v>V004</x:v>
      </x:c>
      <x:c r="W207" t="n">
        <x:v>1</x:v>
      </x:c>
      <x:c r="X207" s="28" t="n">
        <x:v>213.74</x:v>
      </x:c>
      <x:c r="Y207" s="20" t="n">
        <x:v>0.05</x:v>
      </x:c>
      <x:c r="Z207" s="20" t="n">
        <x:f>IF(Y207&gt;1,Y207/100,Y207)</x:f>
        <x:v>0.05</x:v>
      </x:c>
      <x:c r="AA207" s="28" t="n">
        <x:v>130.28</x:v>
      </x:c>
      <x:c r="AB207" s="28" t="n">
        <x:v>203.05</x:v>
      </x:c>
      <x:c r="AC207" s="28" t="str">
        <x:v>BOB</x:v>
      </x:c>
      <x:c r="AD207" s="28" t="n">
        <x:f>IF(AC207="USD",AB207*'Parametros'!$B$4,AB207)</x:f>
        <x:v>203.05</x:v>
      </x:c>
      <x:c r="AE207" s="28" t="n">
        <x:f>W207*X207*(1-Z207)</x:f>
        <x:v>203.053</x:v>
      </x:c>
      <x:c r="AF207" s="28" t="n">
        <x:f>W207*AA207</x:f>
        <x:v>130.28</x:v>
      </x:c>
      <x:c r="AG207" s="28" t="n">
        <x:f>AE207-AF207</x:f>
        <x:v>72.773</x:v>
      </x:c>
      <x:c r="AH207" s="20" t="n">
        <x:f>IF(AE207&gt;0,AG207/AE207,"")</x:f>
        <x:v>0.35839411385204845</x:v>
      </x:c>
      <x:c r="AI207" s="28" t="n">
        <x:v>196953.21</x:v>
      </x:c>
      <x:c r="AJ207" s="28"/>
      <x:c r="AK207"/>
      <x:c r="AL207" t="str">
        <x:v>Completado</x:v>
      </x:c>
      <x:c r="AM207" t="str">
        <x:f>IF(W207&lt;0,"Devuelto",AL207)</x:f>
        <x:v>Completado</x:v>
      </x:c>
      <x:c r="AN207" t="str">
        <x:v>QR</x:v>
      </x:c>
      <x:c r="AO207" s="29" t="str">
        <x:v>Sin observación</x:v>
      </x:c>
      <x:c r="AP207" t="str">
        <x:f>IF(D207="","No","Sí")</x:f>
        <x:v>Sí</x:v>
      </x:c>
    </x:row>
    <x:row r="208">
      <x:c r="A208" t="n">
        <x:v>208</x:v>
      </x:c>
      <x:c r="B208" t="str">
        <x:v>VT0000980</x:v>
      </x:c>
      <x:c r="C208" t="str">
        <x:v>45822</x:v>
      </x:c>
      <x:c r="D208" s="27" t="n">
        <x:v>45822</x:v>
      </x:c>
      <x:c r="E208" t="n">
        <x:f>IF(D208="","",YEAR(D208))</x:f>
        <x:v>2025</x:v>
      </x:c>
      <x:c r="F208" t="n">
        <x:f>IF(D208="","",MONTH(D208))</x:f>
        <x:v>6</x:v>
      </x:c>
      <x:c r="G208" t="str">
        <x:f>IF(D208="","Fecha no disponible",TEXT(D208,"mmmm"))</x:f>
        <x:v>June</x:v>
      </x:c>
      <x:c r="H208" t="str">
        <x:f>IF(D208="","Fecha no disponible",TEXT(D208,"yyyy-mm"))</x:f>
        <x:v>2025-06</x:v>
      </x:c>
      <x:c r="I208" t="str">
        <x:f>IF(D208="","Fecha no disponible","T"&amp;ROUNDUP(MONTH(D208)/3,0))</x:f>
        <x:v>T2</x:v>
      </x:c>
      <x:c r="J208" t="str">
        <x:v>T019</x:v>
      </x:c>
      <x:c r="K208" t="str">
        <x:v>Tienda Sucre 3</x:v>
      </x:c>
      <x:c r="L208" t="str">
        <x:v>Centro</x:v>
      </x:c>
      <x:c r="M208" t="str">
        <x:v>Sucre</x:v>
      </x:c>
      <x:c r="N208" t="str">
        <x:f>IFERROR(VLOOKUP(M208,'Mapeos'!$A$4:$B$30,2,FALSE),M208)</x:f>
        <x:v>Sucre</x:v>
      </x:c>
      <x:c r="O208" t="str">
        <x:v>C01570</x:v>
      </x:c>
      <x:c r="P208" t="str">
        <x:v>Empresa</x:v>
      </x:c>
      <x:c r="Q208" t="str">
        <x:v>P0148</x:v>
      </x:c>
      <x:c r="R208" t="str">
        <x:v>Cuidado Personal</x:v>
      </x:c>
      <x:c r="S208" t="str">
        <x:v>Marca C</x:v>
      </x:c>
      <x:c r="T208" t="str">
        <x:v>Tienda</x:v>
      </x:c>
      <x:c r="U208" t="str">
        <x:f>IFERROR(VLOOKUP(T208,'Mapeos'!$D$4:$E$25,2,FALSE),T208)</x:f>
        <x:v>Tienda</x:v>
      </x:c>
      <x:c r="V208" t="str">
        <x:v>V002</x:v>
      </x:c>
      <x:c r="W208" t="n">
        <x:v>1</x:v>
      </x:c>
      <x:c r="X208" s="28" t="n">
        <x:v>76.52</x:v>
      </x:c>
      <x:c r="Y208" s="20" t="n">
        <x:v>0.15</x:v>
      </x:c>
      <x:c r="Z208" s="20" t="n">
        <x:f>IF(Y208&gt;1,Y208/100,Y208)</x:f>
        <x:v>0.15</x:v>
      </x:c>
      <x:c r="AA208" s="28" t="n">
        <x:v>59.11</x:v>
      </x:c>
      <x:c r="AB208" s="28" t="n">
        <x:v>65.04</x:v>
      </x:c>
      <x:c r="AC208" s="28" t="str">
        <x:v>BOB</x:v>
      </x:c>
      <x:c r="AD208" s="28" t="n">
        <x:f>IF(AC208="USD",AB208*'Parametros'!$B$4,AB208)</x:f>
        <x:v>65.04</x:v>
      </x:c>
      <x:c r="AE208" s="28" t="n">
        <x:f>W208*X208*(1-Z208)</x:f>
        <x:v>65.042</x:v>
      </x:c>
      <x:c r="AF208" s="28" t="n">
        <x:f>W208*AA208</x:f>
        <x:v>59.11</x:v>
      </x:c>
      <x:c r="AG208" s="28" t="n">
        <x:f>AE208-AF208</x:f>
        <x:v>5.932000000000002</x:v>
      </x:c>
      <x:c r="AH208" s="20" t="n">
        <x:f>IF(AE208&gt;0,AG208/AE208,"")</x:f>
        <x:v>0.09120260754589346</x:v>
      </x:c>
      <x:c r="AI208" s="28" t="n">
        <x:v>174898.83</x:v>
      </x:c>
      <x:c r="AJ208" s="28"/>
      <x:c r="AK208"/>
      <x:c r="AL208" t="str">
        <x:v>Completado</x:v>
      </x:c>
      <x:c r="AM208" t="str">
        <x:f>IF(W208&lt;0,"Devuelto",AL208)</x:f>
        <x:v>Completado</x:v>
      </x:c>
      <x:c r="AN208" t="str">
        <x:v>Transferencia</x:v>
      </x:c>
      <x:c r="AO208" s="29" t="str">
        <x:v>Sin observación</x:v>
      </x:c>
      <x:c r="AP208" t="str">
        <x:f>IF(D208="","No","Sí")</x:f>
        <x:v>Sí</x:v>
      </x:c>
    </x:row>
    <x:row r="209">
      <x:c r="A209" t="n">
        <x:v>209</x:v>
      </x:c>
      <x:c r="B209" t="str">
        <x:v>VT0000984</x:v>
      </x:c>
      <x:c r="C209" t="str">
        <x:v>45611</x:v>
      </x:c>
      <x:c r="D209" s="27" t="n">
        <x:v>45611</x:v>
      </x:c>
      <x:c r="E209" t="n">
        <x:f>IF(D209="","",YEAR(D209))</x:f>
        <x:v>2024</x:v>
      </x:c>
      <x:c r="F209" t="n">
        <x:f>IF(D209="","",MONTH(D209))</x:f>
        <x:v>11</x:v>
      </x:c>
      <x:c r="G209" t="str">
        <x:f>IF(D209="","Fecha no disponible",TEXT(D209,"mmmm"))</x:f>
        <x:v>November</x:v>
      </x:c>
      <x:c r="H209" t="str">
        <x:f>IF(D209="","Fecha no disponible",TEXT(D209,"yyyy-mm"))</x:f>
        <x:v>2024-11</x:v>
      </x:c>
      <x:c r="I209" t="str">
        <x:f>IF(D209="","Fecha no disponible","T"&amp;ROUNDUP(MONTH(D209)/3,0))</x:f>
        <x:v>T4</x:v>
      </x:c>
      <x:c r="J209" t="str">
        <x:v>T011</x:v>
      </x:c>
      <x:c r="K209" t="str">
        <x:v>Tienda Cochabamba 3</x:v>
      </x:c>
      <x:c r="L209" t="str">
        <x:v>Mall</x:v>
      </x:c>
      <x:c r="M209" t="str">
        <x:v>Cochabamba</x:v>
      </x:c>
      <x:c r="N209" t="str">
        <x:f>IFERROR(VLOOKUP(M209,'Mapeos'!$A$4:$B$30,2,FALSE),M209)</x:f>
        <x:v>Cochabamba</x:v>
      </x:c>
      <x:c r="O209" t="str">
        <x:v>C00562</x:v>
      </x:c>
      <x:c r="P209" t="str">
        <x:v>Empresa</x:v>
      </x:c>
      <x:c r="Q209" t="str">
        <x:v>P0016</x:v>
      </x:c>
      <x:c r="R209" t="str">
        <x:v>Electrónica</x:v>
      </x:c>
      <x:c r="S209" t="str">
        <x:v>Marca C</x:v>
      </x:c>
      <x:c r="T209" t="str">
        <x:v>E-commerce</x:v>
      </x:c>
      <x:c r="U209" t="str">
        <x:f>IFERROR(VLOOKUP(T209,'Mapeos'!$D$4:$E$25,2,FALSE),T209)</x:f>
        <x:v>E-commerce</x:v>
      </x:c>
      <x:c r="V209" t="str">
        <x:v>V005</x:v>
      </x:c>
      <x:c r="W209" t="n">
        <x:v>-1</x:v>
      </x:c>
      <x:c r="X209" s="28" t="n">
        <x:v>514.92</x:v>
      </x:c>
      <x:c r="Y209" s="20" t="n">
        <x:v>0.2</x:v>
      </x:c>
      <x:c r="Z209" s="20" t="n">
        <x:f>IF(Y209&gt;1,Y209/100,Y209)</x:f>
        <x:v>0.2</x:v>
      </x:c>
      <x:c r="AA209" s="28" t="n">
        <x:v>285.98</x:v>
      </x:c>
      <x:c r="AB209" s="28" t="n">
        <x:v>-411.94</x:v>
      </x:c>
      <x:c r="AC209" s="28" t="str">
        <x:v>BOB</x:v>
      </x:c>
      <x:c r="AD209" s="28" t="n">
        <x:f>IF(AC209="USD",AB209*'Parametros'!$B$4,AB209)</x:f>
        <x:v>-411.94</x:v>
      </x:c>
      <x:c r="AE209" s="28" t="n">
        <x:f>W209*X209*(1-Z209)</x:f>
        <x:v>-411.936</x:v>
      </x:c>
      <x:c r="AF209" s="28" t="n">
        <x:f>W209*AA209</x:f>
        <x:v>-285.98</x:v>
      </x:c>
      <x:c r="AG209" s="28" t="n">
        <x:f>AE209-AF209</x:f>
        <x:v>-125.95599999999996</x:v>
      </x:c>
      <x:c r="AH209" s="20" t="str">
        <x:f>IF(AE209&gt;0,AG209/AE209,"")</x:f>
      </x:c>
      <x:c r="AI209" s="28" t="n">
        <x:v>91910.55</x:v>
      </x:c>
      <x:c r="AJ209" s="28"/>
      <x:c r="AK209"/>
      <x:c r="AL209" t="str">
        <x:v>Devuelto</x:v>
      </x:c>
      <x:c r="AM209" t="str">
        <x:f>IF(W209&lt;0,"Devuelto",AL209)</x:f>
        <x:v>Devuelto</x:v>
      </x:c>
      <x:c r="AN209" t="str">
        <x:v>Efectivo</x:v>
      </x:c>
      <x:c r="AO209" s="29" t="str">
        <x:v>Sin observación</x:v>
      </x:c>
      <x:c r="AP209" t="str">
        <x:f>IF(D209="","No","Sí")</x:f>
        <x:v>Sí</x:v>
      </x:c>
    </x:row>
    <x:row r="210">
      <x:c r="A210" t="n">
        <x:v>210</x:v>
      </x:c>
      <x:c r="B210" t="str">
        <x:v>VT0000989</x:v>
      </x:c>
      <x:c r="C210" t="str">
        <x:v>45592</x:v>
      </x:c>
      <x:c r="D210" s="27" t="n">
        <x:v>45592</x:v>
      </x:c>
      <x:c r="E210" t="n">
        <x:f>IF(D210="","",YEAR(D210))</x:f>
        <x:v>2024</x:v>
      </x:c>
      <x:c r="F210" t="n">
        <x:f>IF(D210="","",MONTH(D210))</x:f>
        <x:v>10</x:v>
      </x:c>
      <x:c r="G210" t="str">
        <x:f>IF(D210="","Fecha no disponible",TEXT(D210,"mmmm"))</x:f>
        <x:v>October</x:v>
      </x:c>
      <x:c r="H210" t="str">
        <x:f>IF(D210="","Fecha no disponible",TEXT(D210,"yyyy-mm"))</x:f>
        <x:v>2024-10</x:v>
      </x:c>
      <x:c r="I210" t="str">
        <x:f>IF(D210="","Fecha no disponible","T"&amp;ROUNDUP(MONTH(D210)/3,0))</x:f>
        <x:v>T4</x:v>
      </x:c>
      <x:c r="J210" t="str">
        <x:v>T008</x:v>
      </x:c>
      <x:c r="K210" t="str">
        <x:v>Tienda Santa Cruz 4</x:v>
      </x:c>
      <x:c r="L210" t="str">
        <x:v>Barrio</x:v>
      </x:c>
      <x:c r="M210" t="str">
        <x:v>Santa Cruz</x:v>
      </x:c>
      <x:c r="N210" t="str">
        <x:f>IFERROR(VLOOKUP(M210,'Mapeos'!$A$4:$B$30,2,FALSE),M210)</x:f>
        <x:v>Santa Cruz</x:v>
      </x:c>
      <x:c r="O210" t="str">
        <x:v>C00772</x:v>
      </x:c>
      <x:c r="P210" t="str">
        <x:v>Masivo</x:v>
      </x:c>
      <x:c r="Q210" t="str">
        <x:v>P0104</x:v>
      </x:c>
      <x:c r="R210" t="str">
        <x:v>Hogar</x:v>
      </x:c>
      <x:c r="S210" t="str">
        <x:v>Marca C</x:v>
      </x:c>
      <x:c r="T210" t="str">
        <x:v>Tienda</x:v>
      </x:c>
      <x:c r="U210" t="str">
        <x:f>IFERROR(VLOOKUP(T210,'Mapeos'!$D$4:$E$25,2,FALSE),T210)</x:f>
        <x:v>Tienda</x:v>
      </x:c>
      <x:c r="V210" t="str">
        <x:v>V022</x:v>
      </x:c>
      <x:c r="W210" t="n">
        <x:v>5</x:v>
      </x:c>
      <x:c r="X210" s="28" t="n">
        <x:v>155.48</x:v>
      </x:c>
      <x:c r="Y210" s="20" t="n">
        <x:v>0.2</x:v>
      </x:c>
      <x:c r="Z210" s="20" t="n">
        <x:f>IF(Y210&gt;1,Y210/100,Y210)</x:f>
        <x:v>0.2</x:v>
      </x:c>
      <x:c r="AA210" s="28" t="n">
        <x:v>114.48</x:v>
      </x:c>
      <x:c r="AB210" s="28" t="n">
        <x:v>621.92</x:v>
      </x:c>
      <x:c r="AC210" s="28" t="str">
        <x:v>BOB</x:v>
      </x:c>
      <x:c r="AD210" s="28" t="n">
        <x:f>IF(AC210="USD",AB210*'Parametros'!$B$4,AB210)</x:f>
        <x:v>621.92</x:v>
      </x:c>
      <x:c r="AE210" s="28" t="n">
        <x:f>W210*X210*(1-Z210)</x:f>
        <x:v>621.9200000000001</x:v>
      </x:c>
      <x:c r="AF210" s="28" t="n">
        <x:f>W210*AA210</x:f>
        <x:v>572.4</x:v>
      </x:c>
      <x:c r="AG210" s="28" t="n">
        <x:f>AE210-AF210</x:f>
        <x:v>49.520000000000095</x:v>
      </x:c>
      <x:c r="AH210" s="20" t="n">
        <x:f>IF(AE210&gt;0,AG210/AE210,"")</x:f>
        <x:v>0.07962438898893763</x:v>
      </x:c>
      <x:c r="AI210" s="28" t="n">
        <x:v>157359.18</x:v>
      </x:c>
      <x:c r="AJ210" s="28"/>
      <x:c r="AK210"/>
      <x:c r="AL210" t="str">
        <x:v>Completado</x:v>
      </x:c>
      <x:c r="AM210" t="str">
        <x:f>IF(W210&lt;0,"Devuelto",AL210)</x:f>
        <x:v>Completado</x:v>
      </x:c>
      <x:c r="AN210" t="str">
        <x:v>Transferencia</x:v>
      </x:c>
      <x:c r="AO210" s="29" t="str">
        <x:v>Sin observación</x:v>
      </x:c>
      <x:c r="AP210" t="str">
        <x:f>IF(D210="","No","Sí")</x:f>
        <x:v>Sí</x:v>
      </x:c>
    </x:row>
    <x:row r="211">
      <x:c r="A211" t="n">
        <x:v>211</x:v>
      </x:c>
      <x:c r="B211" t="str">
        <x:v>VT0000994</x:v>
      </x:c>
      <x:c r="C211" t="str">
        <x:v>45531</x:v>
      </x:c>
      <x:c r="D211" s="27" t="n">
        <x:v>45531</x:v>
      </x:c>
      <x:c r="E211" t="n">
        <x:f>IF(D211="","",YEAR(D211))</x:f>
        <x:v>2024</x:v>
      </x:c>
      <x:c r="F211" t="n">
        <x:f>IF(D211="","",MONTH(D211))</x:f>
        <x:v>8</x:v>
      </x:c>
      <x:c r="G211" t="str">
        <x:f>IF(D211="","Fecha no disponible",TEXT(D211,"mmmm"))</x:f>
        <x:v>August</x:v>
      </x:c>
      <x:c r="H211" t="str">
        <x:f>IF(D211="","Fecha no disponible",TEXT(D211,"yyyy-mm"))</x:f>
        <x:v>2024-08</x:v>
      </x:c>
      <x:c r="I211" t="str">
        <x:f>IF(D211="","Fecha no disponible","T"&amp;ROUNDUP(MONTH(D211)/3,0))</x:f>
        <x:v>T3</x:v>
      </x:c>
      <x:c r="J211" t="str">
        <x:v>T018</x:v>
      </x:c>
      <x:c r="K211" t="str">
        <x:v>Tienda Sucre 2</x:v>
      </x:c>
      <x:c r="L211" t="str">
        <x:v>Mall</x:v>
      </x:c>
      <x:c r="M211" t="str">
        <x:v>Sucre</x:v>
      </x:c>
      <x:c r="N211" t="str">
        <x:f>IFERROR(VLOOKUP(M211,'Mapeos'!$A$4:$B$30,2,FALSE),M211)</x:f>
        <x:v>Sucre</x:v>
      </x:c>
      <x:c r="O211" t="str">
        <x:v>C00425</x:v>
      </x:c>
      <x:c r="P211" t="str">
        <x:v>Frecuente</x:v>
      </x:c>
      <x:c r="Q211" t="str">
        <x:v>P0106</x:v>
      </x:c>
      <x:c r="R211" t="str">
        <x:v>Hogar</x:v>
      </x:c>
      <x:c r="S211" t="str">
        <x:v>Marca A</x:v>
      </x:c>
      <x:c r="T211" t="str">
        <x:v>Tienda</x:v>
      </x:c>
      <x:c r="U211" t="str">
        <x:f>IFERROR(VLOOKUP(T211,'Mapeos'!$D$4:$E$25,2,FALSE),T211)</x:f>
        <x:v>Tienda</x:v>
      </x:c>
      <x:c r="V211" t="str">
        <x:v>V002</x:v>
      </x:c>
      <x:c r="W211" t="n">
        <x:v>1</x:v>
      </x:c>
      <x:c r="X211" s="28" t="n">
        <x:v>312.84</x:v>
      </x:c>
      <x:c r="Y211" s="20" t="n">
        <x:v>0.05</x:v>
      </x:c>
      <x:c r="Z211" s="20" t="n">
        <x:f>IF(Y211&gt;1,Y211/100,Y211)</x:f>
        <x:v>0.05</x:v>
      </x:c>
      <x:c r="AA211" s="28" t="n">
        <x:v>185.2</x:v>
      </x:c>
      <x:c r="AB211" s="28" t="n">
        <x:v>297.2</x:v>
      </x:c>
      <x:c r="AC211" s="28" t="str">
        <x:v>BOB</x:v>
      </x:c>
      <x:c r="AD211" s="28" t="n">
        <x:f>IF(AC211="USD",AB211*'Parametros'!$B$4,AB211)</x:f>
        <x:v>297.2</x:v>
      </x:c>
      <x:c r="AE211" s="28" t="n">
        <x:f>W211*X211*(1-Z211)</x:f>
        <x:v>297.198</x:v>
      </x:c>
      <x:c r="AF211" s="28" t="n">
        <x:f>W211*AA211</x:f>
        <x:v>185.2</x:v>
      </x:c>
      <x:c r="AG211" s="28" t="n">
        <x:f>AE211-AF211</x:f>
        <x:v>111.99799999999999</x:v>
      </x:c>
      <x:c r="AH211" s="20" t="n">
        <x:f>IF(AE211&gt;0,AG211/AE211,"")</x:f>
        <x:v>0.3768464121562056</x:v>
      </x:c>
      <x:c r="AI211" s="28" t="n">
        <x:v>171916.69</x:v>
      </x:c>
      <x:c r="AJ211" s="28"/>
      <x:c r="AK211"/>
      <x:c r="AL211" t="str">
        <x:v>Completado</x:v>
      </x:c>
      <x:c r="AM211" t="str">
        <x:f>IF(W211&lt;0,"Devuelto",AL211)</x:f>
        <x:v>Completado</x:v>
      </x:c>
      <x:c r="AN211" t="str">
        <x:v>Transferencia</x:v>
      </x:c>
      <x:c r="AO211" s="29" t="str">
        <x:v>Sin observación</x:v>
      </x:c>
      <x:c r="AP211" t="str">
        <x:f>IF(D211="","No","Sí")</x:f>
        <x:v>Sí</x:v>
      </x:c>
    </x:row>
    <x:row r="212">
      <x:c r="A212" t="n">
        <x:v>212</x:v>
      </x:c>
      <x:c r="B212" t="str">
        <x:v>VT0000999</x:v>
      </x:c>
      <x:c r="C212" t="str">
        <x:v>45936</x:v>
      </x:c>
      <x:c r="D212" s="27" t="n">
        <x:v>45936</x:v>
      </x:c>
      <x:c r="E212" t="n">
        <x:f>IF(D212="","",YEAR(D212))</x:f>
        <x:v>2025</x:v>
      </x:c>
      <x:c r="F212" t="n">
        <x:f>IF(D212="","",MONTH(D212))</x:f>
        <x:v>10</x:v>
      </x:c>
      <x:c r="G212" t="str">
        <x:f>IF(D212="","Fecha no disponible",TEXT(D212,"mmmm"))</x:f>
        <x:v>October</x:v>
      </x:c>
      <x:c r="H212" t="str">
        <x:f>IF(D212="","Fecha no disponible",TEXT(D212,"yyyy-mm"))</x:f>
        <x:v>2025-10</x:v>
      </x:c>
      <x:c r="I212" t="str">
        <x:f>IF(D212="","Fecha no disponible","T"&amp;ROUNDUP(MONTH(D212)/3,0))</x:f>
        <x:v>T4</x:v>
      </x:c>
      <x:c r="J212" t="str">
        <x:v>T008</x:v>
      </x:c>
      <x:c r="K212" t="str">
        <x:v>Tienda Santa Cruz 4</x:v>
      </x:c>
      <x:c r="L212" t="str">
        <x:v>Barrio</x:v>
      </x:c>
      <x:c r="M212" t="str">
        <x:v>Santa Cruz</x:v>
      </x:c>
      <x:c r="N212" t="str">
        <x:f>IFERROR(VLOOKUP(M212,'Mapeos'!$A$4:$B$30,2,FALSE),M212)</x:f>
        <x:v>Santa Cruz</x:v>
      </x:c>
      <x:c r="O212" t="str">
        <x:v>C01084</x:v>
      </x:c>
      <x:c r="P212" t="str">
        <x:v>Premium</x:v>
      </x:c>
      <x:c r="Q212" t="str">
        <x:v>P0065</x:v>
      </x:c>
      <x:c r="R212" t="str">
        <x:v>Deportes</x:v>
      </x:c>
      <x:c r="S212" t="str">
        <x:v>Marca B</x:v>
      </x:c>
      <x:c r="T212" t="str">
        <x:v>Tienda</x:v>
      </x:c>
      <x:c r="U212" t="str">
        <x:f>IFERROR(VLOOKUP(T212,'Mapeos'!$D$4:$E$25,2,FALSE),T212)</x:f>
        <x:v>Tienda</x:v>
      </x:c>
      <x:c r="V212" t="str">
        <x:v>V015</x:v>
      </x:c>
      <x:c r="W212" t="n">
        <x:v>1</x:v>
      </x:c>
      <x:c r="X212" s="28" t="n">
        <x:v>155.79</x:v>
      </x:c>
      <x:c r="Y212" s="20" t="n">
        <x:v>0.15</x:v>
      </x:c>
      <x:c r="Z212" s="20" t="n">
        <x:f>IF(Y212&gt;1,Y212/100,Y212)</x:f>
        <x:v>0.15</x:v>
      </x:c>
      <x:c r="AA212" s="28" t="n">
        <x:v>108.97</x:v>
      </x:c>
      <x:c r="AB212" s="28" t="n">
        <x:v>132.42</x:v>
      </x:c>
      <x:c r="AC212" s="28" t="str">
        <x:v>BOB</x:v>
      </x:c>
      <x:c r="AD212" s="28" t="n">
        <x:f>IF(AC212="USD",AB212*'Parametros'!$B$4,AB212)</x:f>
        <x:v>132.42</x:v>
      </x:c>
      <x:c r="AE212" s="28" t="n">
        <x:f>W212*X212*(1-Z212)</x:f>
        <x:v>132.42149999999998</x:v>
      </x:c>
      <x:c r="AF212" s="28" t="n">
        <x:f>W212*AA212</x:f>
        <x:v>108.97</x:v>
      </x:c>
      <x:c r="AG212" s="28" t="n">
        <x:f>AE212-AF212</x:f>
        <x:v>23.45149999999998</x:v>
      </x:c>
      <x:c r="AH212" s="20" t="n">
        <x:f>IF(AE212&gt;0,AG212/AE212,"")</x:f>
        <x:v>0.1770973746710314</x:v>
      </x:c>
      <x:c r="AI212" s="28" t="n">
        <x:v>153232.59</x:v>
      </x:c>
      <x:c r="AJ212" s="28"/>
      <x:c r="AK212"/>
      <x:c r="AL212" t="str">
        <x:v>Completado</x:v>
      </x:c>
      <x:c r="AM212" t="str">
        <x:f>IF(W212&lt;0,"Devuelto",AL212)</x:f>
        <x:v>Completado</x:v>
      </x:c>
      <x:c r="AN212" t="str">
        <x:v>Efectivo</x:v>
      </x:c>
      <x:c r="AO212" s="29" t="str">
        <x:v>Sin observación</x:v>
      </x:c>
      <x:c r="AP212" t="str">
        <x:f>IF(D212="","No","Sí")</x:f>
        <x:v>Sí</x:v>
      </x:c>
    </x:row>
    <x:row r="213">
      <x:c r="A213" t="n">
        <x:v>213</x:v>
      </x:c>
      <x:c r="B213" t="str">
        <x:v>VT0001003</x:v>
      </x:c>
      <x:c r="C213" t="str">
        <x:v>s/f</x:v>
      </x:c>
      <x:c r="D213" s="27"/>
      <x:c r="E213" t="str">
        <x:f>IF(D213="","",YEAR(D213))</x:f>
      </x:c>
      <x:c r="F213" t="str">
        <x:f>IF(D213="","",MONTH(D213))</x:f>
      </x:c>
      <x:c r="G213" t="str">
        <x:f>IF(D213="","Fecha no disponible",TEXT(D213,"mmmm"))</x:f>
        <x:v>Fecha no disponible</x:v>
      </x:c>
      <x:c r="H213" t="str">
        <x:f>IF(D213="","Fecha no disponible",TEXT(D213,"yyyy-mm"))</x:f>
        <x:v>Fecha no disponible</x:v>
      </x:c>
      <x:c r="I213" t="str">
        <x:f>IF(D213="","Fecha no disponible","T"&amp;ROUNDUP(MONTH(D213)/3,0))</x:f>
        <x:v>Fecha no disponible</x:v>
      </x:c>
      <x:c r="J213" t="str">
        <x:v>T001</x:v>
      </x:c>
      <x:c r="K213" t="str">
        <x:v>Tienda La Paz 1</x:v>
      </x:c>
      <x:c r="L213" t="str">
        <x:v>Barrio</x:v>
      </x:c>
      <x:c r="M213" t="str">
        <x:v>La Paz</x:v>
      </x:c>
      <x:c r="N213" t="str">
        <x:f>IFERROR(VLOOKUP(M213,'Mapeos'!$A$4:$B$30,2,FALSE),M213)</x:f>
        <x:v>La Paz</x:v>
      </x:c>
      <x:c r="O213" t="str">
        <x:v>C01129</x:v>
      </x:c>
      <x:c r="P213" t="str">
        <x:v>Premium</x:v>
      </x:c>
      <x:c r="Q213" t="str">
        <x:v>P0118</x:v>
      </x:c>
      <x:c r="R213" t="str">
        <x:v>Electrónica</x:v>
      </x:c>
      <x:c r="S213" t="str">
        <x:v>Marca A</x:v>
      </x:c>
      <x:c r="T213" t="str">
        <x:v>Tienda</x:v>
      </x:c>
      <x:c r="U213" t="str">
        <x:f>IFERROR(VLOOKUP(T213,'Mapeos'!$D$4:$E$25,2,FALSE),T213)</x:f>
        <x:v>Tienda</x:v>
      </x:c>
      <x:c r="V213" t="str">
        <x:v>V018</x:v>
      </x:c>
      <x:c r="W213" t="n">
        <x:v>1</x:v>
      </x:c>
      <x:c r="X213" s="28" t="n">
        <x:v>140.96</x:v>
      </x:c>
      <x:c r="Y213" s="20" t="n">
        <x:v>0.15</x:v>
      </x:c>
      <x:c r="Z213" s="20" t="n">
        <x:f>IF(Y213&gt;1,Y213/100,Y213)</x:f>
        <x:v>0.15</x:v>
      </x:c>
      <x:c r="AA213" s="28" t="n">
        <x:v>75.13</x:v>
      </x:c>
      <x:c r="AB213" s="28" t="n">
        <x:v>119.82</x:v>
      </x:c>
      <x:c r="AC213" s="28" t="str">
        <x:v>BOB</x:v>
      </x:c>
      <x:c r="AD213" s="28" t="n">
        <x:f>IF(AC213="USD",AB213*'Parametros'!$B$4,AB213)</x:f>
        <x:v>119.82</x:v>
      </x:c>
      <x:c r="AE213" s="28" t="n">
        <x:f>W213*X213*(1-Z213)</x:f>
        <x:v>119.816</x:v>
      </x:c>
      <x:c r="AF213" s="28" t="n">
        <x:f>W213*AA213</x:f>
        <x:v>75.13</x:v>
      </x:c>
      <x:c r="AG213" s="28" t="n">
        <x:f>AE213-AF213</x:f>
        <x:v>44.68600000000001</x:v>
      </x:c>
      <x:c r="AH213" s="20" t="n">
        <x:f>IF(AE213&gt;0,AG213/AE213,"")</x:f>
        <x:v>0.37295519797022103</x:v>
      </x:c>
      <x:c r="AI213" s="28" t="n">
        <x:v>137527.72</x:v>
      </x:c>
      <x:c r="AJ213" s="28"/>
      <x:c r="AK213"/>
      <x:c r="AL213" t="str">
        <x:v>Completado</x:v>
      </x:c>
      <x:c r="AM213" t="str">
        <x:f>IF(W213&lt;0,"Devuelto",AL213)</x:f>
        <x:v>Completado</x:v>
      </x:c>
      <x:c r="AN213" t="str">
        <x:v>Transferencia</x:v>
      </x:c>
      <x:c r="AO213" s="29" t="str">
        <x:v>Fecha inválida</x:v>
      </x:c>
      <x:c r="AP213" t="str">
        <x:f>IF(D213="","No","Sí")</x:f>
        <x:v>No</x:v>
      </x:c>
    </x:row>
    <x:row r="214">
      <x:c r="A214" t="n">
        <x:v>214</x:v>
      </x:c>
      <x:c r="B214" t="str">
        <x:v>VT0001008</x:v>
      </x:c>
      <x:c r="C214" t="str">
        <x:v>45726</x:v>
      </x:c>
      <x:c r="D214" s="27" t="n">
        <x:v>45726</x:v>
      </x:c>
      <x:c r="E214" t="n">
        <x:f>IF(D214="","",YEAR(D214))</x:f>
        <x:v>2025</x:v>
      </x:c>
      <x:c r="F214" t="n">
        <x:f>IF(D214="","",MONTH(D214))</x:f>
        <x:v>3</x:v>
      </x:c>
      <x:c r="G214" t="str">
        <x:f>IF(D214="","Fecha no disponible",TEXT(D214,"mmmm"))</x:f>
        <x:v>March</x:v>
      </x:c>
      <x:c r="H214" t="str">
        <x:f>IF(D214="","Fecha no disponible",TEXT(D214,"yyyy-mm"))</x:f>
        <x:v>2025-03</x:v>
      </x:c>
      <x:c r="I214" t="str">
        <x:f>IF(D214="","Fecha no disponible","T"&amp;ROUNDUP(MONTH(D214)/3,0))</x:f>
        <x:v>T1</x:v>
      </x:c>
      <x:c r="J214" t="str">
        <x:v>T004</x:v>
      </x:c>
      <x:c r="K214" t="str">
        <x:v>Tienda La Paz 4</x:v>
      </x:c>
      <x:c r="L214" t="str">
        <x:v>Centro</x:v>
      </x:c>
      <x:c r="M214" t="str">
        <x:v>La Paz</x:v>
      </x:c>
      <x:c r="N214" t="str">
        <x:f>IFERROR(VLOOKUP(M214,'Mapeos'!$A$4:$B$30,2,FALSE),M214)</x:f>
        <x:v>La Paz</x:v>
      </x:c>
      <x:c r="O214" t="str">
        <x:v>C01710</x:v>
      </x:c>
      <x:c r="P214" t="str">
        <x:v>Premium</x:v>
      </x:c>
      <x:c r="Q214" t="str">
        <x:v>P0120</x:v>
      </x:c>
      <x:c r="R214" t="str">
        <x:v>Electrónica</x:v>
      </x:c>
      <x:c r="S214" t="str">
        <x:v>Marca A</x:v>
      </x:c>
      <x:c r="T214" t="str">
        <x:v>Marketplace</x:v>
      </x:c>
      <x:c r="U214" t="str">
        <x:f>IFERROR(VLOOKUP(T214,'Mapeos'!$D$4:$E$25,2,FALSE),T214)</x:f>
        <x:v>Marketplace</x:v>
      </x:c>
      <x:c r="V214" t="str">
        <x:v>V035</x:v>
      </x:c>
      <x:c r="W214" t="n">
        <x:v>1</x:v>
      </x:c>
      <x:c r="X214" s="28" t="n">
        <x:v>374.51</x:v>
      </x:c>
      <x:c r="Y214" s="20" t="n">
        <x:v>0.15</x:v>
      </x:c>
      <x:c r="Z214" s="20" t="n">
        <x:f>IF(Y214&gt;1,Y214/100,Y214)</x:f>
        <x:v>0.15</x:v>
      </x:c>
      <x:c r="AA214" s="28" t="n">
        <x:v>269.92</x:v>
      </x:c>
      <x:c r="AB214" s="28" t="n">
        <x:v>318.33</x:v>
      </x:c>
      <x:c r="AC214" s="28" t="str">
        <x:v>BOB</x:v>
      </x:c>
      <x:c r="AD214" s="28" t="n">
        <x:f>IF(AC214="USD",AB214*'Parametros'!$B$4,AB214)</x:f>
        <x:v>318.33</x:v>
      </x:c>
      <x:c r="AE214" s="28" t="n">
        <x:f>W214*X214*(1-Z214)</x:f>
        <x:v>318.33349999999996</x:v>
      </x:c>
      <x:c r="AF214" s="28" t="n">
        <x:f>W214*AA214</x:f>
        <x:v>269.92</x:v>
      </x:c>
      <x:c r="AG214" s="28" t="n">
        <x:f>AE214-AF214</x:f>
        <x:v>48.41349999999994</x:v>
      </x:c>
      <x:c r="AH214" s="20" t="n">
        <x:f>IF(AE214&gt;0,AG214/AE214,"")</x:f>
        <x:v>0.1520842135684744</x:v>
      </x:c>
      <x:c r="AI214" s="28" t="n">
        <x:v>81882.53</x:v>
      </x:c>
      <x:c r="AJ214" s="28"/>
      <x:c r="AK214"/>
      <x:c r="AL214" t="str">
        <x:v>Completado</x:v>
      </x:c>
      <x:c r="AM214" t="str">
        <x:f>IF(W214&lt;0,"Devuelto",AL214)</x:f>
        <x:v>Completado</x:v>
      </x:c>
      <x:c r="AN214" t="str">
        <x:v>Efectivo</x:v>
      </x:c>
      <x:c r="AO214" s="29" t="str">
        <x:v>Sin observación</x:v>
      </x:c>
      <x:c r="AP214" t="str">
        <x:f>IF(D214="","No","Sí")</x:f>
        <x:v>Sí</x:v>
      </x:c>
    </x:row>
    <x:row r="215">
      <x:c r="A215" t="n">
        <x:v>215</x:v>
      </x:c>
      <x:c r="B215" t="str">
        <x:v>VT0001013</x:v>
      </x:c>
      <x:c r="C215" t="str">
        <x:v>45377</x:v>
      </x:c>
      <x:c r="D215" s="27" t="n">
        <x:v>45377</x:v>
      </x:c>
      <x:c r="E215" t="n">
        <x:f>IF(D215="","",YEAR(D215))</x:f>
        <x:v>2024</x:v>
      </x:c>
      <x:c r="F215" t="n">
        <x:f>IF(D215="","",MONTH(D215))</x:f>
        <x:v>3</x:v>
      </x:c>
      <x:c r="G215" t="str">
        <x:f>IF(D215="","Fecha no disponible",TEXT(D215,"mmmm"))</x:f>
        <x:v>March</x:v>
      </x:c>
      <x:c r="H215" t="str">
        <x:f>IF(D215="","Fecha no disponible",TEXT(D215,"yyyy-mm"))</x:f>
        <x:v>2024-03</x:v>
      </x:c>
      <x:c r="I215" t="str">
        <x:f>IF(D215="","Fecha no disponible","T"&amp;ROUNDUP(MONTH(D215)/3,0))</x:f>
        <x:v>T1</x:v>
      </x:c>
      <x:c r="J215" t="str">
        <x:v>T018</x:v>
      </x:c>
      <x:c r="K215" t="str">
        <x:v>Tienda Sucre 2</x:v>
      </x:c>
      <x:c r="L215" t="str">
        <x:v>Mall</x:v>
      </x:c>
      <x:c r="M215" t="str">
        <x:v>Sucre</x:v>
      </x:c>
      <x:c r="N215" t="str">
        <x:f>IFERROR(VLOOKUP(M215,'Mapeos'!$A$4:$B$30,2,FALSE),M215)</x:f>
        <x:v>Sucre</x:v>
      </x:c>
      <x:c r="O215" t="str">
        <x:v>C01717</x:v>
      </x:c>
      <x:c r="P215" t="str">
        <x:v>Empresa</x:v>
      </x:c>
      <x:c r="Q215" t="str">
        <x:v>P0031</x:v>
      </x:c>
      <x:c r="R215" t="str">
        <x:v>Alimentos</x:v>
      </x:c>
      <x:c r="S215" t="str">
        <x:v>Marca B</x:v>
      </x:c>
      <x:c r="T215" t="str">
        <x:v>Tienda</x:v>
      </x:c>
      <x:c r="U215" t="str">
        <x:f>IFERROR(VLOOKUP(T215,'Mapeos'!$D$4:$E$25,2,FALSE),T215)</x:f>
        <x:v>Tienda</x:v>
      </x:c>
      <x:c r="V215" t="str">
        <x:v>V003</x:v>
      </x:c>
      <x:c r="W215" t="n">
        <x:v>1</x:v>
      </x:c>
      <x:c r="X215" s="28" t="n">
        <x:v>48.5</x:v>
      </x:c>
      <x:c r="Y215" s="20" t="n">
        <x:v>0.2</x:v>
      </x:c>
      <x:c r="Z215" s="20" t="n">
        <x:f>IF(Y215&gt;1,Y215/100,Y215)</x:f>
        <x:v>0.2</x:v>
      </x:c>
      <x:c r="AA215" s="28" t="n">
        <x:v>36.49</x:v>
      </x:c>
      <x:c r="AB215" s="28" t="n">
        <x:v>38.8</x:v>
      </x:c>
      <x:c r="AC215" s="28" t="str">
        <x:v>BOB</x:v>
      </x:c>
      <x:c r="AD215" s="28" t="n">
        <x:f>IF(AC215="USD",AB215*'Parametros'!$B$4,AB215)</x:f>
        <x:v>38.8</x:v>
      </x:c>
      <x:c r="AE215" s="28" t="n">
        <x:f>W215*X215*(1-Z215)</x:f>
        <x:v>38.800000000000004</x:v>
      </x:c>
      <x:c r="AF215" s="28" t="n">
        <x:f>W215*AA215</x:f>
        <x:v>36.49</x:v>
      </x:c>
      <x:c r="AG215" s="28" t="n">
        <x:f>AE215-AF215</x:f>
        <x:v>2.3100000000000023</x:v>
      </x:c>
      <x:c r="AH215" s="20" t="n">
        <x:f>IF(AE215&gt;0,AG215/AE215,"")</x:f>
        <x:v>0.059536082474226856</x:v>
      </x:c>
      <x:c r="AI215" s="28" t="n">
        <x:v>151220.15</x:v>
      </x:c>
      <x:c r="AJ215" s="28" t="n">
        <x:v>166</x:v>
      </x:c>
      <x:c r="AK215" t="n">
        <x:v>24</x:v>
      </x:c>
      <x:c r="AL215" t="str">
        <x:v>Completado</x:v>
      </x:c>
      <x:c r="AM215" t="str">
        <x:f>IF(W215&lt;0,"Devuelto",AL215)</x:f>
        <x:v>Completado</x:v>
      </x:c>
      <x:c r="AN215" t="str">
        <x:v>Efectivo</x:v>
      </x:c>
      <x:c r="AO215" s="29" t="str">
        <x:v>Sin observación</x:v>
      </x:c>
      <x:c r="AP215" t="str">
        <x:f>IF(D215="","No","Sí")</x:f>
        <x:v>Sí</x:v>
      </x:c>
    </x:row>
    <x:row r="216">
      <x:c r="A216" t="n">
        <x:v>216</x:v>
      </x:c>
      <x:c r="B216" t="str">
        <x:v>VT0001018</x:v>
      </x:c>
      <x:c r="C216" t="str">
        <x:v>45970</x:v>
      </x:c>
      <x:c r="D216" s="27" t="n">
        <x:v>45970</x:v>
      </x:c>
      <x:c r="E216" t="n">
        <x:f>IF(D216="","",YEAR(D216))</x:f>
        <x:v>2025</x:v>
      </x:c>
      <x:c r="F216" t="n">
        <x:f>IF(D216="","",MONTH(D216))</x:f>
        <x:v>11</x:v>
      </x:c>
      <x:c r="G216" t="str">
        <x:f>IF(D216="","Fecha no disponible",TEXT(D216,"mmmm"))</x:f>
        <x:v>November</x:v>
      </x:c>
      <x:c r="H216" t="str">
        <x:f>IF(D216="","Fecha no disponible",TEXT(D216,"yyyy-mm"))</x:f>
        <x:v>2025-11</x:v>
      </x:c>
      <x:c r="I216" t="str">
        <x:f>IF(D216="","Fecha no disponible","T"&amp;ROUNDUP(MONTH(D216)/3,0))</x:f>
        <x:v>T4</x:v>
      </x:c>
      <x:c r="J216" t="str">
        <x:v>T017</x:v>
      </x:c>
      <x:c r="K216" t="str">
        <x:v>Tienda Sucre 1</x:v>
      </x:c>
      <x:c r="L216" t="str">
        <x:v>Centro</x:v>
      </x:c>
      <x:c r="M216" t="str">
        <x:v>Sucre</x:v>
      </x:c>
      <x:c r="N216" t="str">
        <x:f>IFERROR(VLOOKUP(M216,'Mapeos'!$A$4:$B$30,2,FALSE),M216)</x:f>
        <x:v>Sucre</x:v>
      </x:c>
      <x:c r="O216" t="str">
        <x:v>C00154</x:v>
      </x:c>
      <x:c r="P216" t="str">
        <x:v>Empresa</x:v>
      </x:c>
      <x:c r="Q216" t="str">
        <x:v>P0140</x:v>
      </x:c>
      <x:c r="R216" t="str">
        <x:v>Hogar</x:v>
      </x:c>
      <x:c r="S216" t="str">
        <x:v>Marca D</x:v>
      </x:c>
      <x:c r="T216" t="str">
        <x:v>Tienda</x:v>
      </x:c>
      <x:c r="U216" t="str">
        <x:f>IFERROR(VLOOKUP(T216,'Mapeos'!$D$4:$E$25,2,FALSE),T216)</x:f>
        <x:v>Tienda</x:v>
      </x:c>
      <x:c r="V216" t="str">
        <x:v>V011</x:v>
      </x:c>
      <x:c r="W216" t="n">
        <x:v>0</x:v>
      </x:c>
      <x:c r="X216" s="28" t="n">
        <x:v>214.17</x:v>
      </x:c>
      <x:c r="Y216" s="20" t="n">
        <x:v>0</x:v>
      </x:c>
      <x:c r="Z216" s="20" t="n">
        <x:f>IF(Y216&gt;1,Y216/100,Y216)</x:f>
        <x:v>0</x:v>
      </x:c>
      <x:c r="AA216" s="28" t="n">
        <x:v>122.58</x:v>
      </x:c>
      <x:c r="AB216" s="28" t="n">
        <x:v>0</x:v>
      </x:c>
      <x:c r="AC216" s="28" t="str">
        <x:v>BOB</x:v>
      </x:c>
      <x:c r="AD216" s="28" t="n">
        <x:f>IF(AC216="USD",AB216*'Parametros'!$B$4,AB216)</x:f>
        <x:v>0</x:v>
      </x:c>
      <x:c r="AE216" s="28" t="n">
        <x:f>W216*X216*(1-Z216)</x:f>
        <x:v>0</x:v>
      </x:c>
      <x:c r="AF216" s="28" t="n">
        <x:f>W216*AA216</x:f>
        <x:v>0</x:v>
      </x:c>
      <x:c r="AG216" s="28" t="n">
        <x:f>AE216-AF216</x:f>
        <x:v>0</x:v>
      </x:c>
      <x:c r="AH216" s="20" t="str">
        <x:f>IF(AE216&gt;0,AG216/AE216,"")</x:f>
      </x:c>
      <x:c r="AI216" s="28" t="n">
        <x:v>153823.32</x:v>
      </x:c>
      <x:c r="AJ216" s="28"/>
      <x:c r="AK216"/>
      <x:c r="AL216" t="str">
        <x:v>Cancelado</x:v>
      </x:c>
      <x:c r="AM216" t="str">
        <x:f>IF(W216&lt;0,"Devuelto",AL216)</x:f>
        <x:v>Cancelado</x:v>
      </x:c>
      <x:c r="AN216" t="str">
        <x:v>Transferencia</x:v>
      </x:c>
      <x:c r="AO216" s="29" t="str">
        <x:v>Sin observación</x:v>
      </x:c>
      <x:c r="AP216" t="str">
        <x:f>IF(D216="","No","Sí")</x:f>
        <x:v>Sí</x:v>
      </x:c>
    </x:row>
    <x:row r="217">
      <x:c r="A217" t="n">
        <x:v>217</x:v>
      </x:c>
      <x:c r="B217" t="str">
        <x:v>VT0001022</x:v>
      </x:c>
      <x:c r="C217" t="str">
        <x:v>45691</x:v>
      </x:c>
      <x:c r="D217" s="27" t="n">
        <x:v>45691</x:v>
      </x:c>
      <x:c r="E217" t="n">
        <x:f>IF(D217="","",YEAR(D217))</x:f>
        <x:v>2025</x:v>
      </x:c>
      <x:c r="F217" t="n">
        <x:f>IF(D217="","",MONTH(D217))</x:f>
        <x:v>2</x:v>
      </x:c>
      <x:c r="G217" t="str">
        <x:f>IF(D217="","Fecha no disponible",TEXT(D217,"mmmm"))</x:f>
        <x:v>February</x:v>
      </x:c>
      <x:c r="H217" t="str">
        <x:f>IF(D217="","Fecha no disponible",TEXT(D217,"yyyy-mm"))</x:f>
        <x:v>2025-02</x:v>
      </x:c>
      <x:c r="I217" t="str">
        <x:f>IF(D217="","Fecha no disponible","T"&amp;ROUNDUP(MONTH(D217)/3,0))</x:f>
        <x:v>T1</x:v>
      </x:c>
      <x:c r="J217" t="str">
        <x:v>T016</x:v>
      </x:c>
      <x:c r="K217" t="str">
        <x:v>Tienda Potosí 4</x:v>
      </x:c>
      <x:c r="L217" t="str">
        <x:v>Centro</x:v>
      </x:c>
      <x:c r="M217" t="str">
        <x:v>Potosí</x:v>
      </x:c>
      <x:c r="N217" t="str">
        <x:f>IFERROR(VLOOKUP(M217,'Mapeos'!$A$4:$B$30,2,FALSE),M217)</x:f>
        <x:v>Potosí</x:v>
      </x:c>
      <x:c r="O217" t="str">
        <x:v>C01242</x:v>
      </x:c>
      <x:c r="P217" t="str">
        <x:v>Masivo</x:v>
      </x:c>
      <x:c r="Q217" t="str">
        <x:v>P0065</x:v>
      </x:c>
      <x:c r="R217" t="str">
        <x:v>Deportes</x:v>
      </x:c>
      <x:c r="S217" t="str">
        <x:v>Marca B</x:v>
      </x:c>
      <x:c r="T217" t="str">
        <x:v>WhatsApp</x:v>
      </x:c>
      <x:c r="U217" t="str">
        <x:f>IFERROR(VLOOKUP(T217,'Mapeos'!$D$4:$E$25,2,FALSE),T217)</x:f>
        <x:v>WhatsApp</x:v>
      </x:c>
      <x:c r="V217" t="str">
        <x:v>V023</x:v>
      </x:c>
      <x:c r="W217" t="n">
        <x:v>2</x:v>
      </x:c>
      <x:c r="X217" s="28" t="n">
        <x:v>157.74</x:v>
      </x:c>
      <x:c r="Y217" s="20" t="n">
        <x:v>0.2</x:v>
      </x:c>
      <x:c r="Z217" s="20" t="n">
        <x:f>IF(Y217&gt;1,Y217/100,Y217)</x:f>
        <x:v>0.2</x:v>
      </x:c>
      <x:c r="AA217" s="28" t="n">
        <x:v>108.97</x:v>
      </x:c>
      <x:c r="AB217" s="28" t="n">
        <x:v>252.38</x:v>
      </x:c>
      <x:c r="AC217" s="28" t="str">
        <x:v>BOB</x:v>
      </x:c>
      <x:c r="AD217" s="28" t="n">
        <x:f>IF(AC217="USD",AB217*'Parametros'!$B$4,AB217)</x:f>
        <x:v>252.38</x:v>
      </x:c>
      <x:c r="AE217" s="28" t="n">
        <x:f>W217*X217*(1-Z217)</x:f>
        <x:v>252.38400000000001</x:v>
      </x:c>
      <x:c r="AF217" s="28" t="n">
        <x:f>W217*AA217</x:f>
        <x:v>217.94</x:v>
      </x:c>
      <x:c r="AG217" s="28" t="n">
        <x:f>AE217-AF217</x:f>
        <x:v>34.44400000000002</x:v>
      </x:c>
      <x:c r="AH217" s="20" t="n">
        <x:f>IF(AE217&gt;0,AG217/AE217,"")</x:f>
        <x:v>0.13647457842018518</x:v>
      </x:c>
      <x:c r="AI217" s="28" t="n">
        <x:v>62807.09</x:v>
      </x:c>
      <x:c r="AJ217" s="28"/>
      <x:c r="AK217"/>
      <x:c r="AL217" t="str">
        <x:v>Completado</x:v>
      </x:c>
      <x:c r="AM217" t="str">
        <x:f>IF(W217&lt;0,"Devuelto",AL217)</x:f>
        <x:v>Completado</x:v>
      </x:c>
      <x:c r="AN217" t="str">
        <x:v>QR</x:v>
      </x:c>
      <x:c r="AO217" s="29" t="str">
        <x:v>Sin observación</x:v>
      </x:c>
      <x:c r="AP217" t="str">
        <x:f>IF(D217="","No","Sí")</x:f>
        <x:v>Sí</x:v>
      </x:c>
    </x:row>
    <x:row r="218">
      <x:c r="A218" t="n">
        <x:v>218</x:v>
      </x:c>
      <x:c r="B218" t="str">
        <x:v>VT0001027</x:v>
      </x:c>
      <x:c r="C218" t="str">
        <x:v>46096</x:v>
      </x:c>
      <x:c r="D218" s="27" t="n">
        <x:v>46096</x:v>
      </x:c>
      <x:c r="E218" t="n">
        <x:f>IF(D218="","",YEAR(D218))</x:f>
        <x:v>2026</x:v>
      </x:c>
      <x:c r="F218" t="n">
        <x:f>IF(D218="","",MONTH(D218))</x:f>
        <x:v>3</x:v>
      </x:c>
      <x:c r="G218" t="str">
        <x:f>IF(D218="","Fecha no disponible",TEXT(D218,"mmmm"))</x:f>
        <x:v>March</x:v>
      </x:c>
      <x:c r="H218" t="str">
        <x:f>IF(D218="","Fecha no disponible",TEXT(D218,"yyyy-mm"))</x:f>
        <x:v>2026-03</x:v>
      </x:c>
      <x:c r="I218" t="str">
        <x:f>IF(D218="","Fecha no disponible","T"&amp;ROUNDUP(MONTH(D218)/3,0))</x:f>
        <x:v>T1</x:v>
      </x:c>
      <x:c r="J218" t="str">
        <x:v>T003</x:v>
      </x:c>
      <x:c r="K218" t="str">
        <x:v>Tienda La Paz 3</x:v>
      </x:c>
      <x:c r="L218" t="str">
        <x:v>Barrio</x:v>
      </x:c>
      <x:c r="M218" t="str">
        <x:v>La Paz</x:v>
      </x:c>
      <x:c r="N218" t="str">
        <x:f>IFERROR(VLOOKUP(M218,'Mapeos'!$A$4:$B$30,2,FALSE),M218)</x:f>
        <x:v>La Paz</x:v>
      </x:c>
      <x:c r="O218" t="str">
        <x:v>C00990</x:v>
      </x:c>
      <x:c r="P218" t="str">
        <x:v>Premium</x:v>
      </x:c>
      <x:c r="Q218" t="str">
        <x:v>P0064</x:v>
      </x:c>
      <x:c r="R218" t="str">
        <x:v>Hogar</x:v>
      </x:c>
      <x:c r="S218" t="str">
        <x:v>Marca B</x:v>
      </x:c>
      <x:c r="T218" t="str">
        <x:v>E-commerce</x:v>
      </x:c>
      <x:c r="U218" t="str">
        <x:f>IFERROR(VLOOKUP(T218,'Mapeos'!$D$4:$E$25,2,FALSE),T218)</x:f>
        <x:v>E-commerce</x:v>
      </x:c>
      <x:c r="V218" t="str">
        <x:v>V027</x:v>
      </x:c>
      <x:c r="W218" t="n">
        <x:v>1</x:v>
      </x:c>
      <x:c r="X218" s="28" t="n">
        <x:v>52.98</x:v>
      </x:c>
      <x:c r="Y218" s="20" t="n">
        <x:v>0.05</x:v>
      </x:c>
      <x:c r="Z218" s="20" t="n">
        <x:f>IF(Y218&gt;1,Y218/100,Y218)</x:f>
        <x:v>0.05</x:v>
      </x:c>
      <x:c r="AA218" s="28" t="n">
        <x:v>28.36</x:v>
      </x:c>
      <x:c r="AB218" s="28" t="n">
        <x:v>50.33</x:v>
      </x:c>
      <x:c r="AC218" s="28" t="str">
        <x:v>BOB</x:v>
      </x:c>
      <x:c r="AD218" s="28" t="n">
        <x:f>IF(AC218="USD",AB218*'Parametros'!$B$4,AB218)</x:f>
        <x:v>50.33</x:v>
      </x:c>
      <x:c r="AE218" s="28" t="n">
        <x:f>W218*X218*(1-Z218)</x:f>
        <x:v>50.330999999999996</x:v>
      </x:c>
      <x:c r="AF218" s="28" t="n">
        <x:f>W218*AA218</x:f>
        <x:v>28.36</x:v>
      </x:c>
      <x:c r="AG218" s="28" t="n">
        <x:f>AE218-AF218</x:f>
        <x:v>21.970999999999997</x:v>
      </x:c>
      <x:c r="AH218" s="20" t="n">
        <x:f>IF(AE218&gt;0,AG218/AE218,"")</x:f>
        <x:v>0.43653017027279406</x:v>
      </x:c>
      <x:c r="AI218" s="28" t="n">
        <x:v>66832.55</x:v>
      </x:c>
      <x:c r="AJ218" s="28"/>
      <x:c r="AK218"/>
      <x:c r="AL218" t="str">
        <x:v>Completado</x:v>
      </x:c>
      <x:c r="AM218" t="str">
        <x:f>IF(W218&lt;0,"Devuelto",AL218)</x:f>
        <x:v>Completado</x:v>
      </x:c>
      <x:c r="AN218" t="str">
        <x:v>QR</x:v>
      </x:c>
      <x:c r="AO218" s="29" t="str">
        <x:v>Sin observación</x:v>
      </x:c>
      <x:c r="AP218" t="str">
        <x:f>IF(D218="","No","Sí")</x:f>
        <x:v>Sí</x:v>
      </x:c>
    </x:row>
    <x:row r="219">
      <x:c r="A219" t="n">
        <x:v>219</x:v>
      </x:c>
      <x:c r="B219" t="str">
        <x:v>VT0001032</x:v>
      </x:c>
      <x:c r="C219" t="str">
        <x:v>45352</x:v>
      </x:c>
      <x:c r="D219" s="27" t="n">
        <x:v>45352</x:v>
      </x:c>
      <x:c r="E219" t="n">
        <x:f>IF(D219="","",YEAR(D219))</x:f>
        <x:v>2024</x:v>
      </x:c>
      <x:c r="F219" t="n">
        <x:f>IF(D219="","",MONTH(D219))</x:f>
        <x:v>3</x:v>
      </x:c>
      <x:c r="G219" t="str">
        <x:f>IF(D219="","Fecha no disponible",TEXT(D219,"mmmm"))</x:f>
        <x:v>March</x:v>
      </x:c>
      <x:c r="H219" t="str">
        <x:f>IF(D219="","Fecha no disponible",TEXT(D219,"yyyy-mm"))</x:f>
        <x:v>2024-03</x:v>
      </x:c>
      <x:c r="I219" t="str">
        <x:f>IF(D219="","Fecha no disponible","T"&amp;ROUNDUP(MONTH(D219)/3,0))</x:f>
        <x:v>T1</x:v>
      </x:c>
      <x:c r="J219" t="str">
        <x:v>T002</x:v>
      </x:c>
      <x:c r="K219" t="str">
        <x:v>Tienda La Paz 2</x:v>
      </x:c>
      <x:c r="L219" t="str">
        <x:v>Mall</x:v>
      </x:c>
      <x:c r="M219" t="str">
        <x:v>La Paz</x:v>
      </x:c>
      <x:c r="N219" t="str">
        <x:f>IFERROR(VLOOKUP(M219,'Mapeos'!$A$4:$B$30,2,FALSE),M219)</x:f>
        <x:v>La Paz</x:v>
      </x:c>
      <x:c r="O219" t="str">
        <x:v>C00855</x:v>
      </x:c>
      <x:c r="P219" t="str">
        <x:v>Frecuente</x:v>
      </x:c>
      <x:c r="Q219" t="str">
        <x:v>P0044</x:v>
      </x:c>
      <x:c r="R219" t="str">
        <x:v>Hogar</x:v>
      </x:c>
      <x:c r="S219" t="str">
        <x:v>Marca B</x:v>
      </x:c>
      <x:c r="T219" t="str">
        <x:v>E-commerce</x:v>
      </x:c>
      <x:c r="U219" t="str">
        <x:f>IFERROR(VLOOKUP(T219,'Mapeos'!$D$4:$E$25,2,FALSE),T219)</x:f>
        <x:v>E-commerce</x:v>
      </x:c>
      <x:c r="V219" t="str">
        <x:v>V027</x:v>
      </x:c>
      <x:c r="W219" t="n">
        <x:v>1</x:v>
      </x:c>
      <x:c r="X219" s="28" t="n">
        <x:v>167.48</x:v>
      </x:c>
      <x:c r="Y219" s="20" t="n">
        <x:v>0.05</x:v>
      </x:c>
      <x:c r="Z219" s="20" t="n">
        <x:f>IF(Y219&gt;1,Y219/100,Y219)</x:f>
        <x:v>0.05</x:v>
      </x:c>
      <x:c r="AA219" s="28" t="n">
        <x:v>90.08</x:v>
      </x:c>
      <x:c r="AB219" s="28" t="n">
        <x:v>159.11</x:v>
      </x:c>
      <x:c r="AC219" s="28" t="str">
        <x:v>BOB</x:v>
      </x:c>
      <x:c r="AD219" s="28" t="n">
        <x:f>IF(AC219="USD",AB219*'Parametros'!$B$4,AB219)</x:f>
        <x:v>159.11</x:v>
      </x:c>
      <x:c r="AE219" s="28" t="n">
        <x:f>W219*X219*(1-Z219)</x:f>
        <x:v>159.106</x:v>
      </x:c>
      <x:c r="AF219" s="28" t="n">
        <x:f>W219*AA219</x:f>
        <x:v>90.08</x:v>
      </x:c>
      <x:c r="AG219" s="28" t="n">
        <x:f>AE219-AF219</x:f>
        <x:v>69.026</x:v>
      </x:c>
      <x:c r="AH219" s="20" t="n">
        <x:f>IF(AE219&gt;0,AG219/AE219,"")</x:f>
        <x:v>0.433836561788996</x:v>
      </x:c>
      <x:c r="AI219" s="28" t="n">
        <x:v>75982.61</x:v>
      </x:c>
      <x:c r="AJ219" s="28"/>
      <x:c r="AK219"/>
      <x:c r="AL219" t="str">
        <x:v>Completado</x:v>
      </x:c>
      <x:c r="AM219" t="str">
        <x:f>IF(W219&lt;0,"Devuelto",AL219)</x:f>
        <x:v>Completado</x:v>
      </x:c>
      <x:c r="AN219" t="str">
        <x:v>Efectivo</x:v>
      </x:c>
      <x:c r="AO219" s="29" t="str">
        <x:v>Sin observación</x:v>
      </x:c>
      <x:c r="AP219" t="str">
        <x:f>IF(D219="","No","Sí")</x:f>
        <x:v>Sí</x:v>
      </x:c>
    </x:row>
    <x:row r="220">
      <x:c r="A220" t="n">
        <x:v>220</x:v>
      </x:c>
      <x:c r="B220" t="str">
        <x:v>VT0001037</x:v>
      </x:c>
      <x:c r="C220" t="str">
        <x:v>45398</x:v>
      </x:c>
      <x:c r="D220" s="27" t="n">
        <x:v>45398</x:v>
      </x:c>
      <x:c r="E220" t="n">
        <x:f>IF(D220="","",YEAR(D220))</x:f>
        <x:v>2024</x:v>
      </x:c>
      <x:c r="F220" t="n">
        <x:f>IF(D220="","",MONTH(D220))</x:f>
        <x:v>4</x:v>
      </x:c>
      <x:c r="G220" t="str">
        <x:f>IF(D220="","Fecha no disponible",TEXT(D220,"mmmm"))</x:f>
        <x:v>April</x:v>
      </x:c>
      <x:c r="H220" t="str">
        <x:f>IF(D220="","Fecha no disponible",TEXT(D220,"yyyy-mm"))</x:f>
        <x:v>2024-04</x:v>
      </x:c>
      <x:c r="I220" t="str">
        <x:f>IF(D220="","Fecha no disponible","T"&amp;ROUNDUP(MONTH(D220)/3,0))</x:f>
        <x:v>T2</x:v>
      </x:c>
      <x:c r="J220" t="str">
        <x:v>T018</x:v>
      </x:c>
      <x:c r="K220" t="str">
        <x:v>Tienda Sucre 2</x:v>
      </x:c>
      <x:c r="L220" t="str">
        <x:v>Mall</x:v>
      </x:c>
      <x:c r="M220" t="str">
        <x:v>Sucre</x:v>
      </x:c>
      <x:c r="N220" t="str">
        <x:f>IFERROR(VLOOKUP(M220,'Mapeos'!$A$4:$B$30,2,FALSE),M220)</x:f>
        <x:v>Sucre</x:v>
      </x:c>
      <x:c r="O220" t="str">
        <x:v>C00692</x:v>
      </x:c>
      <x:c r="P220" t="str">
        <x:v>Masivo</x:v>
      </x:c>
      <x:c r="Q220" t="str">
        <x:v>P0118</x:v>
      </x:c>
      <x:c r="R220" t="str">
        <x:v>Electrónica</x:v>
      </x:c>
      <x:c r="S220" t="str">
        <x:v>Marca A</x:v>
      </x:c>
      <x:c r="T220" t="str">
        <x:v>Tienda</x:v>
      </x:c>
      <x:c r="U220" t="str">
        <x:f>IFERROR(VLOOKUP(T220,'Mapeos'!$D$4:$E$25,2,FALSE),T220)</x:f>
        <x:v>Tienda</x:v>
      </x:c>
      <x:c r="V220" t="str">
        <x:v>V034</x:v>
      </x:c>
      <x:c r="W220" t="n">
        <x:v>1</x:v>
      </x:c>
      <x:c r="X220" s="28" t="n">
        <x:v>139.28</x:v>
      </x:c>
      <x:c r="Y220" s="20" t="n">
        <x:v>0</x:v>
      </x:c>
      <x:c r="Z220" s="20" t="n">
        <x:f>IF(Y220&gt;1,Y220/100,Y220)</x:f>
        <x:v>0</x:v>
      </x:c>
      <x:c r="AA220" s="28" t="n">
        <x:v>75.13</x:v>
      </x:c>
      <x:c r="AB220" s="28" t="n">
        <x:v>139.28</x:v>
      </x:c>
      <x:c r="AC220" s="28" t="str">
        <x:v>BOB</x:v>
      </x:c>
      <x:c r="AD220" s="28" t="n">
        <x:f>IF(AC220="USD",AB220*'Parametros'!$B$4,AB220)</x:f>
        <x:v>139.28</x:v>
      </x:c>
      <x:c r="AE220" s="28" t="n">
        <x:f>W220*X220*(1-Z220)</x:f>
        <x:v>139.28</x:v>
      </x:c>
      <x:c r="AF220" s="28" t="n">
        <x:f>W220*AA220</x:f>
        <x:v>75.13</x:v>
      </x:c>
      <x:c r="AG220" s="28" t="n">
        <x:f>AE220-AF220</x:f>
        <x:v>64.15</x:v>
      </x:c>
      <x:c r="AH220" s="20" t="n">
        <x:f>IF(AE220&gt;0,AG220/AE220,"")</x:f>
        <x:v>0.4605829982768524</x:v>
      </x:c>
      <x:c r="AI220" s="28" t="n">
        <x:v>127625.59</x:v>
      </x:c>
      <x:c r="AJ220" s="28"/>
      <x:c r="AK220"/>
      <x:c r="AL220" t="str">
        <x:v>Completado</x:v>
      </x:c>
      <x:c r="AM220" t="str">
        <x:f>IF(W220&lt;0,"Devuelto",AL220)</x:f>
        <x:v>Completado</x:v>
      </x:c>
      <x:c r="AN220" t="str">
        <x:v>QR</x:v>
      </x:c>
      <x:c r="AO220" s="29" t="str">
        <x:v>Sin observación</x:v>
      </x:c>
      <x:c r="AP220" t="str">
        <x:f>IF(D220="","No","Sí")</x:f>
        <x:v>Sí</x:v>
      </x:c>
    </x:row>
    <x:row r="221">
      <x:c r="A221" t="n">
        <x:v>221</x:v>
      </x:c>
      <x:c r="B221" t="str">
        <x:v>VT0001041</x:v>
      </x:c>
      <x:c r="C221" t="str">
        <x:v>45306</x:v>
      </x:c>
      <x:c r="D221" s="27" t="n">
        <x:v>45306</x:v>
      </x:c>
      <x:c r="E221" t="n">
        <x:f>IF(D221="","",YEAR(D221))</x:f>
        <x:v>2024</x:v>
      </x:c>
      <x:c r="F221" t="n">
        <x:f>IF(D221="","",MONTH(D221))</x:f>
        <x:v>1</x:v>
      </x:c>
      <x:c r="G221" t="str">
        <x:f>IF(D221="","Fecha no disponible",TEXT(D221,"mmmm"))</x:f>
        <x:v>January</x:v>
      </x:c>
      <x:c r="H221" t="str">
        <x:f>IF(D221="","Fecha no disponible",TEXT(D221,"yyyy-mm"))</x:f>
        <x:v>2024-01</x:v>
      </x:c>
      <x:c r="I221" t="str">
        <x:f>IF(D221="","Fecha no disponible","T"&amp;ROUNDUP(MONTH(D221)/3,0))</x:f>
        <x:v>T1</x:v>
      </x:c>
      <x:c r="J221" t="str">
        <x:v>T005</x:v>
      </x:c>
      <x:c r="K221" t="str">
        <x:v>Tienda Santa Cruz 1</x:v>
      </x:c>
      <x:c r="L221" t="str">
        <x:v>Centro</x:v>
      </x:c>
      <x:c r="M221" t="str">
        <x:v>Santa Cruz</x:v>
      </x:c>
      <x:c r="N221" t="str">
        <x:f>IFERROR(VLOOKUP(M221,'Mapeos'!$A$4:$B$30,2,FALSE),M221)</x:f>
        <x:v>Santa Cruz</x:v>
      </x:c>
      <x:c r="O221" t="str">
        <x:v>C00365</x:v>
      </x:c>
      <x:c r="P221" t="str">
        <x:v>Masivo</x:v>
      </x:c>
      <x:c r="Q221" t="str">
        <x:v>P0121</x:v>
      </x:c>
      <x:c r="R221" t="str">
        <x:v>Deportes</x:v>
      </x:c>
      <x:c r="S221" t="str">
        <x:v>Marca A</x:v>
      </x:c>
      <x:c r="T221" t="str">
        <x:v>E-commerce</x:v>
      </x:c>
      <x:c r="U221" t="str">
        <x:f>IFERROR(VLOOKUP(T221,'Mapeos'!$D$4:$E$25,2,FALSE),T221)</x:f>
        <x:v>E-commerce</x:v>
      </x:c>
      <x:c r="V221" t="str">
        <x:v>V001</x:v>
      </x:c>
      <x:c r="W221" t="n">
        <x:v>1</x:v>
      </x:c>
      <x:c r="X221" s="28" t="n">
        <x:v>237.65</x:v>
      </x:c>
      <x:c r="Y221" s="20" t="n">
        <x:v>0.2</x:v>
      </x:c>
      <x:c r="Z221" s="20" t="n">
        <x:f>IF(Y221&gt;1,Y221/100,Y221)</x:f>
        <x:v>0.2</x:v>
      </x:c>
      <x:c r="AA221" s="28" t="n">
        <x:v>130.28</x:v>
      </x:c>
      <x:c r="AB221" s="28" t="n">
        <x:v>190.12</x:v>
      </x:c>
      <x:c r="AC221" s="28" t="str">
        <x:v>BOB</x:v>
      </x:c>
      <x:c r="AD221" s="28" t="n">
        <x:f>IF(AC221="USD",AB221*'Parametros'!$B$4,AB221)</x:f>
        <x:v>190.12</x:v>
      </x:c>
      <x:c r="AE221" s="28" t="n">
        <x:f>W221*X221*(1-Z221)</x:f>
        <x:v>190.12</x:v>
      </x:c>
      <x:c r="AF221" s="28" t="n">
        <x:f>W221*AA221</x:f>
        <x:v>130.28</x:v>
      </x:c>
      <x:c r="AG221" s="28" t="n">
        <x:f>AE221-AF221</x:f>
        <x:v>59.84</x:v>
      </x:c>
      <x:c r="AH221" s="20" t="n">
        <x:f>IF(AE221&gt;0,AG221/AE221,"")</x:f>
        <x:v>0.3147485798443089</x:v>
      </x:c>
      <x:c r="AI221" s="28" t="n">
        <x:v>71386.62</x:v>
      </x:c>
      <x:c r="AJ221" s="28"/>
      <x:c r="AK221"/>
      <x:c r="AL221" t="str">
        <x:v>Completado</x:v>
      </x:c>
      <x:c r="AM221" t="str">
        <x:f>IF(W221&lt;0,"Devuelto",AL221)</x:f>
        <x:v>Completado</x:v>
      </x:c>
      <x:c r="AN221" t="str">
        <x:v>Transferencia</x:v>
      </x:c>
      <x:c r="AO221" s="29" t="str">
        <x:v>Sin observación</x:v>
      </x:c>
      <x:c r="AP221" t="str">
        <x:f>IF(D221="","No","Sí")</x:f>
        <x:v>Sí</x:v>
      </x:c>
    </x:row>
    <x:row r="222">
      <x:c r="A222" t="n">
        <x:v>222</x:v>
      </x:c>
      <x:c r="B222" t="str">
        <x:v>VT0001046</x:v>
      </x:c>
      <x:c r="C222" t="str">
        <x:v>45956</x:v>
      </x:c>
      <x:c r="D222" s="27" t="n">
        <x:v>45956</x:v>
      </x:c>
      <x:c r="E222" t="n">
        <x:f>IF(D222="","",YEAR(D222))</x:f>
        <x:v>2025</x:v>
      </x:c>
      <x:c r="F222" t="n">
        <x:f>IF(D222="","",MONTH(D222))</x:f>
        <x:v>10</x:v>
      </x:c>
      <x:c r="G222" t="str">
        <x:f>IF(D222="","Fecha no disponible",TEXT(D222,"mmmm"))</x:f>
        <x:v>October</x:v>
      </x:c>
      <x:c r="H222" t="str">
        <x:f>IF(D222="","Fecha no disponible",TEXT(D222,"yyyy-mm"))</x:f>
        <x:v>2025-10</x:v>
      </x:c>
      <x:c r="I222" t="str">
        <x:f>IF(D222="","Fecha no disponible","T"&amp;ROUNDUP(MONTH(D222)/3,0))</x:f>
        <x:v>T4</x:v>
      </x:c>
      <x:c r="J222" t="str">
        <x:v>T014</x:v>
      </x:c>
      <x:c r="K222" t="str">
        <x:v>Tienda Potosí 2</x:v>
      </x:c>
      <x:c r="L222" t="str">
        <x:v>Barrio</x:v>
      </x:c>
      <x:c r="M222" t="str">
        <x:v>Potosí</x:v>
      </x:c>
      <x:c r="N222" t="str">
        <x:f>IFERROR(VLOOKUP(M222,'Mapeos'!$A$4:$B$30,2,FALSE),M222)</x:f>
        <x:v>Potosí</x:v>
      </x:c>
      <x:c r="O222" t="str">
        <x:v>C01241</x:v>
      </x:c>
      <x:c r="P222" t="str">
        <x:v>Masivo</x:v>
      </x:c>
      <x:c r="Q222" t="str">
        <x:v>P0105</x:v>
      </x:c>
      <x:c r="R222" t="str">
        <x:v>Hogar</x:v>
      </x:c>
      <x:c r="S222" t="str">
        <x:v>Marca D</x:v>
      </x:c>
      <x:c r="T222" t="str">
        <x:v>E-commerce</x:v>
      </x:c>
      <x:c r="U222" t="str">
        <x:f>IFERROR(VLOOKUP(T222,'Mapeos'!$D$4:$E$25,2,FALSE),T222)</x:f>
        <x:v>E-commerce</x:v>
      </x:c>
      <x:c r="V222" t="str">
        <x:v>V008</x:v>
      </x:c>
      <x:c r="W222" t="n">
        <x:v>1</x:v>
      </x:c>
      <x:c r="X222" s="28" t="n">
        <x:v>158.91</x:v>
      </x:c>
      <x:c r="Y222" s="20" t="n">
        <x:v>0.25</x:v>
      </x:c>
      <x:c r="Z222" s="20" t="n">
        <x:f>IF(Y222&gt;1,Y222/100,Y222)</x:f>
        <x:v>0.25</x:v>
      </x:c>
      <x:c r="AA222" s="28" t="n">
        <x:v>106.98</x:v>
      </x:c>
      <x:c r="AB222" s="28" t="n">
        <x:v>119.18</x:v>
      </x:c>
      <x:c r="AC222" s="28" t="str">
        <x:v>BOB</x:v>
      </x:c>
      <x:c r="AD222" s="28" t="n">
        <x:f>IF(AC222="USD",AB222*'Parametros'!$B$4,AB222)</x:f>
        <x:v>119.18</x:v>
      </x:c>
      <x:c r="AE222" s="28" t="n">
        <x:f>W222*X222*(1-Z222)</x:f>
        <x:v>119.1825</x:v>
      </x:c>
      <x:c r="AF222" s="28" t="n">
        <x:f>W222*AA222</x:f>
        <x:v>106.98</x:v>
      </x:c>
      <x:c r="AG222" s="28" t="n">
        <x:f>AE222-AF222</x:f>
        <x:v>12.2025</x:v>
      </x:c>
      <x:c r="AH222" s="20" t="n">
        <x:f>IF(AE222&gt;0,AG222/AE222,"")</x:f>
        <x:v>0.10238499779749544</x:v>
      </x:c>
      <x:c r="AI222" s="28" t="n">
        <x:v>98671.43</x:v>
      </x:c>
      <x:c r="AJ222" s="28"/>
      <x:c r="AK222"/>
      <x:c r="AL222" t="str">
        <x:v>Completado</x:v>
      </x:c>
      <x:c r="AM222" t="str">
        <x:f>IF(W222&lt;0,"Devuelto",AL222)</x:f>
        <x:v>Completado</x:v>
      </x:c>
      <x:c r="AN222" t="str">
        <x:v>QR</x:v>
      </x:c>
      <x:c r="AO222" s="29" t="str">
        <x:v>Sin observación</x:v>
      </x:c>
      <x:c r="AP222" t="str">
        <x:f>IF(D222="","No","Sí")</x:f>
        <x:v>Sí</x:v>
      </x:c>
    </x:row>
    <x:row r="223">
      <x:c r="A223" t="n">
        <x:v>223</x:v>
      </x:c>
      <x:c r="B223" t="str">
        <x:v>VT0001051</x:v>
      </x:c>
      <x:c r="C223" t="str">
        <x:v>46034</x:v>
      </x:c>
      <x:c r="D223" s="27" t="n">
        <x:v>46034</x:v>
      </x:c>
      <x:c r="E223" t="n">
        <x:f>IF(D223="","",YEAR(D223))</x:f>
        <x:v>2026</x:v>
      </x:c>
      <x:c r="F223" t="n">
        <x:f>IF(D223="","",MONTH(D223))</x:f>
        <x:v>1</x:v>
      </x:c>
      <x:c r="G223" t="str">
        <x:f>IF(D223="","Fecha no disponible",TEXT(D223,"mmmm"))</x:f>
        <x:v>January</x:v>
      </x:c>
      <x:c r="H223" t="str">
        <x:f>IF(D223="","Fecha no disponible",TEXT(D223,"yyyy-mm"))</x:f>
        <x:v>2026-01</x:v>
      </x:c>
      <x:c r="I223" t="str">
        <x:f>IF(D223="","Fecha no disponible","T"&amp;ROUNDUP(MONTH(D223)/3,0))</x:f>
        <x:v>T1</x:v>
      </x:c>
      <x:c r="J223" t="str">
        <x:v>T010</x:v>
      </x:c>
      <x:c r="K223" t="str">
        <x:v>Tienda Cochabamba 2</x:v>
      </x:c>
      <x:c r="L223" t="str">
        <x:v>Barrio</x:v>
      </x:c>
      <x:c r="M223" t="str">
        <x:v>Cochabamba</x:v>
      </x:c>
      <x:c r="N223" t="str">
        <x:f>IFERROR(VLOOKUP(M223,'Mapeos'!$A$4:$B$30,2,FALSE),M223)</x:f>
        <x:v>Cochabamba</x:v>
      </x:c>
      <x:c r="O223" t="str">
        <x:v>C00057</x:v>
      </x:c>
      <x:c r="P223" t="str">
        <x:v>Masivo</x:v>
      </x:c>
      <x:c r="Q223" t="str">
        <x:v>P0109</x:v>
      </x:c>
      <x:c r="R223" t="str">
        <x:v>Electrónica</x:v>
      </x:c>
      <x:c r="S223" t="str">
        <x:v>Marca D</x:v>
      </x:c>
      <x:c r="T223" t="str">
        <x:v>Tienda</x:v>
      </x:c>
      <x:c r="U223" t="str">
        <x:f>IFERROR(VLOOKUP(T223,'Mapeos'!$D$4:$E$25,2,FALSE),T223)</x:f>
        <x:v>Tienda</x:v>
      </x:c>
      <x:c r="V223" t="str">
        <x:v>V011</x:v>
      </x:c>
      <x:c r="W223" t="n">
        <x:v>1</x:v>
      </x:c>
      <x:c r="X223" s="28" t="n">
        <x:v>295.95</x:v>
      </x:c>
      <x:c r="Y223" s="20" t="n">
        <x:v>0</x:v>
      </x:c>
      <x:c r="Z223" s="20" t="n">
        <x:f>IF(Y223&gt;1,Y223/100,Y223)</x:f>
        <x:v>0</x:v>
      </x:c>
      <x:c r="AA223" s="28" t="n">
        <x:v>185.21</x:v>
      </x:c>
      <x:c r="AB223" s="28" t="n">
        <x:v>295.95</x:v>
      </x:c>
      <x:c r="AC223" s="28" t="str">
        <x:v>BOB</x:v>
      </x:c>
      <x:c r="AD223" s="28" t="n">
        <x:f>IF(AC223="USD",AB223*'Parametros'!$B$4,AB223)</x:f>
        <x:v>295.95</x:v>
      </x:c>
      <x:c r="AE223" s="28" t="n">
        <x:f>W223*X223*(1-Z223)</x:f>
        <x:v>295.95</x:v>
      </x:c>
      <x:c r="AF223" s="28" t="n">
        <x:f>W223*AA223</x:f>
        <x:v>185.21</x:v>
      </x:c>
      <x:c r="AG223" s="28" t="n">
        <x:f>AE223-AF223</x:f>
        <x:v>110.73999999999998</x:v>
      </x:c>
      <x:c r="AH223" s="20" t="n">
        <x:f>IF(AE223&gt;0,AG223/AE223,"")</x:f>
        <x:v>0.37418482851833074</x:v>
      </x:c>
      <x:c r="AI223" s="28" t="n">
        <x:v>165740.08</x:v>
      </x:c>
      <x:c r="AJ223" s="28"/>
      <x:c r="AK223"/>
      <x:c r="AL223" t="str">
        <x:v>Completado</x:v>
      </x:c>
      <x:c r="AM223" t="str">
        <x:f>IF(W223&lt;0,"Devuelto",AL223)</x:f>
        <x:v>Completado</x:v>
      </x:c>
      <x:c r="AN223" t="str">
        <x:v>Tarjeta</x:v>
      </x:c>
      <x:c r="AO223" s="29" t="str">
        <x:v>Sin observación</x:v>
      </x:c>
      <x:c r="AP223" t="str">
        <x:f>IF(D223="","No","Sí")</x:f>
        <x:v>Sí</x:v>
      </x:c>
    </x:row>
    <x:row r="224">
      <x:c r="A224" t="n">
        <x:v>224</x:v>
      </x:c>
      <x:c r="B224" t="str">
        <x:v>VT0001056</x:v>
      </x:c>
      <x:c r="C224" t="str">
        <x:v>46191</x:v>
      </x:c>
      <x:c r="D224" s="27" t="n">
        <x:v>46191</x:v>
      </x:c>
      <x:c r="E224" t="n">
        <x:f>IF(D224="","",YEAR(D224))</x:f>
        <x:v>2026</x:v>
      </x:c>
      <x:c r="F224" t="n">
        <x:f>IF(D224="","",MONTH(D224))</x:f>
        <x:v>6</x:v>
      </x:c>
      <x:c r="G224" t="str">
        <x:f>IF(D224="","Fecha no disponible",TEXT(D224,"mmmm"))</x:f>
        <x:v>June</x:v>
      </x:c>
      <x:c r="H224" t="str">
        <x:f>IF(D224="","Fecha no disponible",TEXT(D224,"yyyy-mm"))</x:f>
        <x:v>2026-06</x:v>
      </x:c>
      <x:c r="I224" t="str">
        <x:f>IF(D224="","Fecha no disponible","T"&amp;ROUNDUP(MONTH(D224)/3,0))</x:f>
        <x:v>T2</x:v>
      </x:c>
      <x:c r="J224" t="str">
        <x:v>T008</x:v>
      </x:c>
      <x:c r="K224" t="str">
        <x:v>Tienda Santa Cruz 4</x:v>
      </x:c>
      <x:c r="L224" t="str">
        <x:v>Barrio</x:v>
      </x:c>
      <x:c r="M224" t="str">
        <x:v>Santa Cruz</x:v>
      </x:c>
      <x:c r="N224" t="str">
        <x:f>IFERROR(VLOOKUP(M224,'Mapeos'!$A$4:$B$30,2,FALSE),M224)</x:f>
        <x:v>Santa Cruz</x:v>
      </x:c>
      <x:c r="O224" t="str">
        <x:v>C01073</x:v>
      </x:c>
      <x:c r="P224" t="str">
        <x:v>Empresa</x:v>
      </x:c>
      <x:c r="Q224" t="str">
        <x:v>P0147</x:v>
      </x:c>
      <x:c r="R224" t="str">
        <x:v>Alimentos</x:v>
      </x:c>
      <x:c r="S224" t="str">
        <x:v>Marca B</x:v>
      </x:c>
      <x:c r="T224" t="str">
        <x:v>Tienda</x:v>
      </x:c>
      <x:c r="U224" t="str">
        <x:f>IFERROR(VLOOKUP(T224,'Mapeos'!$D$4:$E$25,2,FALSE),T224)</x:f>
        <x:v>Tienda</x:v>
      </x:c>
      <x:c r="V224" t="str">
        <x:v>V003</x:v>
      </x:c>
      <x:c r="W224" t="n">
        <x:v>3</x:v>
      </x:c>
      <x:c r="X224" s="28" t="n">
        <x:v>46.69</x:v>
      </x:c>
      <x:c r="Y224" s="20" t="n">
        <x:v>0.15</x:v>
      </x:c>
      <x:c r="Z224" s="20" t="n">
        <x:f>IF(Y224&gt;1,Y224/100,Y224)</x:f>
        <x:v>0.15</x:v>
      </x:c>
      <x:c r="AA224" s="28" t="n">
        <x:v>30.6</x:v>
      </x:c>
      <x:c r="AB224" s="28" t="n">
        <x:v>119.06</x:v>
      </x:c>
      <x:c r="AC224" s="28" t="str">
        <x:v>BOB</x:v>
      </x:c>
      <x:c r="AD224" s="28" t="n">
        <x:f>IF(AC224="USD",AB224*'Parametros'!$B$4,AB224)</x:f>
        <x:v>119.06</x:v>
      </x:c>
      <x:c r="AE224" s="28" t="n">
        <x:f>W224*X224*(1-Z224)</x:f>
        <x:v>119.05949999999999</x:v>
      </x:c>
      <x:c r="AF224" s="28" t="n">
        <x:f>W224*AA224</x:f>
        <x:v>91.80000000000001</x:v>
      </x:c>
      <x:c r="AG224" s="28" t="n">
        <x:f>AE224-AF224</x:f>
        <x:v>27.259499999999974</x:v>
      </x:c>
      <x:c r="AH224" s="20" t="n">
        <x:f>IF(AE224&gt;0,AG224/AE224,"")</x:f>
        <x:v>0.2289569500963802</x:v>
      </x:c>
      <x:c r="AI224" s="28" t="n">
        <x:v>149211.6</x:v>
      </x:c>
      <x:c r="AJ224" s="28"/>
      <x:c r="AK224"/>
      <x:c r="AL224" t="str">
        <x:v>Completado</x:v>
      </x:c>
      <x:c r="AM224" t="str">
        <x:f>IF(W224&lt;0,"Devuelto",AL224)</x:f>
        <x:v>Completado</x:v>
      </x:c>
      <x:c r="AN224" t="str">
        <x:v>Tarjeta</x:v>
      </x:c>
      <x:c r="AO224" s="29" t="str">
        <x:v>Sin observación</x:v>
      </x:c>
      <x:c r="AP224" t="str">
        <x:f>IF(D224="","No","Sí")</x:f>
        <x:v>Sí</x:v>
      </x:c>
    </x:row>
    <x:row r="225">
      <x:c r="A225" t="n">
        <x:v>225</x:v>
      </x:c>
      <x:c r="B225" t="str">
        <x:v>VT0001060</x:v>
      </x:c>
      <x:c r="C225" t="str">
        <x:v>45732</x:v>
      </x:c>
      <x:c r="D225" s="27" t="n">
        <x:v>45732</x:v>
      </x:c>
      <x:c r="E225" t="n">
        <x:f>IF(D225="","",YEAR(D225))</x:f>
        <x:v>2025</x:v>
      </x:c>
      <x:c r="F225" t="n">
        <x:f>IF(D225="","",MONTH(D225))</x:f>
        <x:v>3</x:v>
      </x:c>
      <x:c r="G225" t="str">
        <x:f>IF(D225="","Fecha no disponible",TEXT(D225,"mmmm"))</x:f>
        <x:v>March</x:v>
      </x:c>
      <x:c r="H225" t="str">
        <x:f>IF(D225="","Fecha no disponible",TEXT(D225,"yyyy-mm"))</x:f>
        <x:v>2025-03</x:v>
      </x:c>
      <x:c r="I225" t="str">
        <x:f>IF(D225="","Fecha no disponible","T"&amp;ROUNDUP(MONTH(D225)/3,0))</x:f>
        <x:v>T1</x:v>
      </x:c>
      <x:c r="J225" t="str">
        <x:v>T019</x:v>
      </x:c>
      <x:c r="K225" t="str">
        <x:v>Tienda Sucre 3</x:v>
      </x:c>
      <x:c r="L225" t="str">
        <x:v>Centro</x:v>
      </x:c>
      <x:c r="M225" t="str">
        <x:v>Sucre</x:v>
      </x:c>
      <x:c r="N225" t="str">
        <x:f>IFERROR(VLOOKUP(M225,'Mapeos'!$A$4:$B$30,2,FALSE),M225)</x:f>
        <x:v>Sucre</x:v>
      </x:c>
      <x:c r="O225" t="str">
        <x:v>C00946</x:v>
      </x:c>
      <x:c r="P225" t="str">
        <x:v>Premium</x:v>
      </x:c>
      <x:c r="Q225" t="str">
        <x:v>P0079</x:v>
      </x:c>
      <x:c r="R225" t="str">
        <x:v>Electrónica</x:v>
      </x:c>
      <x:c r="S225" t="str">
        <x:v>Marca B</x:v>
      </x:c>
      <x:c r="T225" t="str">
        <x:v>WhatsApp</x:v>
      </x:c>
      <x:c r="U225" t="str">
        <x:f>IFERROR(VLOOKUP(T225,'Mapeos'!$D$4:$E$25,2,FALSE),T225)</x:f>
        <x:v>WhatsApp</x:v>
      </x:c>
      <x:c r="V225" t="str">
        <x:v>V019</x:v>
      </x:c>
      <x:c r="W225" t="n">
        <x:v>2</x:v>
      </x:c>
      <x:c r="X225" s="28" t="n">
        <x:v>607.69</x:v>
      </x:c>
      <x:c r="Y225" s="20" t="n">
        <x:v>0.25</x:v>
      </x:c>
      <x:c r="Z225" s="20" t="n">
        <x:f>IF(Y225&gt;1,Y225/100,Y225)</x:f>
        <x:v>0.25</x:v>
      </x:c>
      <x:c r="AA225" s="28" t="n">
        <x:v>426.8</x:v>
      </x:c>
      <x:c r="AB225" s="28" t="n">
        <x:v>911.54</x:v>
      </x:c>
      <x:c r="AC225" s="28" t="str">
        <x:v>BOB</x:v>
      </x:c>
      <x:c r="AD225" s="28" t="n">
        <x:f>IF(AC225="USD",AB225*'Parametros'!$B$4,AB225)</x:f>
        <x:v>911.54</x:v>
      </x:c>
      <x:c r="AE225" s="28" t="n">
        <x:f>W225*X225*(1-Z225)</x:f>
        <x:v>911.5350000000001</x:v>
      </x:c>
      <x:c r="AF225" s="28" t="n">
        <x:f>W225*AA225</x:f>
        <x:v>853.6</x:v>
      </x:c>
      <x:c r="AG225" s="28" t="n">
        <x:f>AE225-AF225</x:f>
        <x:v>57.93500000000006</x:v>
      </x:c>
      <x:c r="AH225" s="20" t="n">
        <x:f>IF(AE225&gt;0,AG225/AE225,"")</x:f>
        <x:v>0.06355762532431564</x:v>
      </x:c>
      <x:c r="AI225" s="28" t="n">
        <x:v>91852.53</x:v>
      </x:c>
      <x:c r="AJ225" s="28"/>
      <x:c r="AK225"/>
      <x:c r="AL225" t="str">
        <x:v>Completado</x:v>
      </x:c>
      <x:c r="AM225" t="str">
        <x:f>IF(W225&lt;0,"Devuelto",AL225)</x:f>
        <x:v>Completado</x:v>
      </x:c>
      <x:c r="AN225" t="str">
        <x:v>Efectivo</x:v>
      </x:c>
      <x:c r="AO225" s="29" t="str">
        <x:v>Sin observación</x:v>
      </x:c>
      <x:c r="AP225" t="str">
        <x:f>IF(D225="","No","Sí")</x:f>
        <x:v>Sí</x:v>
      </x:c>
    </x:row>
    <x:row r="226">
      <x:c r="A226" t="n">
        <x:v>226</x:v>
      </x:c>
      <x:c r="B226" t="str">
        <x:v>VT0001065</x:v>
      </x:c>
      <x:c r="C226" t="str">
        <x:v>45450</x:v>
      </x:c>
      <x:c r="D226" s="27" t="n">
        <x:v>45450</x:v>
      </x:c>
      <x:c r="E226" t="n">
        <x:f>IF(D226="","",YEAR(D226))</x:f>
        <x:v>2024</x:v>
      </x:c>
      <x:c r="F226" t="n">
        <x:f>IF(D226="","",MONTH(D226))</x:f>
        <x:v>6</x:v>
      </x:c>
      <x:c r="G226" t="str">
        <x:f>IF(D226="","Fecha no disponible",TEXT(D226,"mmmm"))</x:f>
        <x:v>June</x:v>
      </x:c>
      <x:c r="H226" t="str">
        <x:f>IF(D226="","Fecha no disponible",TEXT(D226,"yyyy-mm"))</x:f>
        <x:v>2024-06</x:v>
      </x:c>
      <x:c r="I226" t="str">
        <x:f>IF(D226="","Fecha no disponible","T"&amp;ROUNDUP(MONTH(D226)/3,0))</x:f>
        <x:v>T2</x:v>
      </x:c>
      <x:c r="J226" t="str">
        <x:v>T016</x:v>
      </x:c>
      <x:c r="K226" t="str">
        <x:v>Tienda Potosí 4</x:v>
      </x:c>
      <x:c r="L226" t="str">
        <x:v>Centro</x:v>
      </x:c>
      <x:c r="M226" t="str">
        <x:v>Potosí</x:v>
      </x:c>
      <x:c r="N226" t="str">
        <x:f>IFERROR(VLOOKUP(M226,'Mapeos'!$A$4:$B$30,2,FALSE),M226)</x:f>
        <x:v>Potosí</x:v>
      </x:c>
      <x:c r="O226" t="str">
        <x:v>C01182</x:v>
      </x:c>
      <x:c r="P226" t="str">
        <x:v>Masivo</x:v>
      </x:c>
      <x:c r="Q226" t="str">
        <x:v>P0068</x:v>
      </x:c>
      <x:c r="R226" t="str">
        <x:v>Hogar</x:v>
      </x:c>
      <x:c r="S226" t="str">
        <x:v>Marca D</x:v>
      </x:c>
      <x:c r="T226" t="str">
        <x:v>E-commerce</x:v>
      </x:c>
      <x:c r="U226" t="str">
        <x:f>IFERROR(VLOOKUP(T226,'Mapeos'!$D$4:$E$25,2,FALSE),T226)</x:f>
        <x:v>E-commerce</x:v>
      </x:c>
      <x:c r="V226" t="str">
        <x:v>V023</x:v>
      </x:c>
      <x:c r="W226" t="n">
        <x:v>3</x:v>
      </x:c>
      <x:c r="X226" s="28" t="n">
        <x:v>171.18</x:v>
      </x:c>
      <x:c r="Y226" s="20" t="n">
        <x:v>0</x:v>
      </x:c>
      <x:c r="Z226" s="20" t="n">
        <x:f>IF(Y226&gt;1,Y226/100,Y226)</x:f>
        <x:v>0</x:v>
      </x:c>
      <x:c r="AA226" s="28" t="n">
        <x:v>87.26</x:v>
      </x:c>
      <x:c r="AB226" s="28" t="n">
        <x:v>513.54</x:v>
      </x:c>
      <x:c r="AC226" s="28" t="str">
        <x:v>BOB</x:v>
      </x:c>
      <x:c r="AD226" s="28" t="n">
        <x:f>IF(AC226="USD",AB226*'Parametros'!$B$4,AB226)</x:f>
        <x:v>513.54</x:v>
      </x:c>
      <x:c r="AE226" s="28" t="n">
        <x:f>W226*X226*(1-Z226)</x:f>
        <x:v>513.54</x:v>
      </x:c>
      <x:c r="AF226" s="28" t="n">
        <x:f>W226*AA226</x:f>
        <x:v>261.78000000000003</x:v>
      </x:c>
      <x:c r="AG226" s="28" t="n">
        <x:f>AE226-AF226</x:f>
        <x:v>251.75999999999993</x:v>
      </x:c>
      <x:c r="AH226" s="20" t="n">
        <x:f>IF(AE226&gt;0,AG226/AE226,"")</x:f>
        <x:v>0.4902441874050706</x:v>
      </x:c>
      <x:c r="AI226" s="28" t="n">
        <x:v>65639.48</x:v>
      </x:c>
      <x:c r="AJ226" s="28"/>
      <x:c r="AK226"/>
      <x:c r="AL226" t="str">
        <x:v>Completado</x:v>
      </x:c>
      <x:c r="AM226" t="str">
        <x:f>IF(W226&lt;0,"Devuelto",AL226)</x:f>
        <x:v>Completado</x:v>
      </x:c>
      <x:c r="AN226" t="str">
        <x:v>QR</x:v>
      </x:c>
      <x:c r="AO226" s="29" t="str">
        <x:v>Sin observación</x:v>
      </x:c>
      <x:c r="AP226" t="str">
        <x:f>IF(D226="","No","Sí")</x:f>
        <x:v>Sí</x:v>
      </x:c>
    </x:row>
    <x:row r="227">
      <x:c r="A227" t="n">
        <x:v>227</x:v>
      </x:c>
      <x:c r="B227" t="str">
        <x:v>VT0001070</x:v>
      </x:c>
      <x:c r="C227" t="str">
        <x:v>45876</x:v>
      </x:c>
      <x:c r="D227" s="27" t="n">
        <x:v>45876</x:v>
      </x:c>
      <x:c r="E227" t="n">
        <x:f>IF(D227="","",YEAR(D227))</x:f>
        <x:v>2025</x:v>
      </x:c>
      <x:c r="F227" t="n">
        <x:f>IF(D227="","",MONTH(D227))</x:f>
        <x:v>8</x:v>
      </x:c>
      <x:c r="G227" t="str">
        <x:f>IF(D227="","Fecha no disponible",TEXT(D227,"mmmm"))</x:f>
        <x:v>August</x:v>
      </x:c>
      <x:c r="H227" t="str">
        <x:f>IF(D227="","Fecha no disponible",TEXT(D227,"yyyy-mm"))</x:f>
        <x:v>2025-08</x:v>
      </x:c>
      <x:c r="I227" t="str">
        <x:f>IF(D227="","Fecha no disponible","T"&amp;ROUNDUP(MONTH(D227)/3,0))</x:f>
        <x:v>T3</x:v>
      </x:c>
      <x:c r="J227" t="str">
        <x:v>T007</x:v>
      </x:c>
      <x:c r="K227" t="str">
        <x:v>Tienda Santa Cruz 3</x:v>
      </x:c>
      <x:c r="L227" t="str">
        <x:v>Barrio</x:v>
      </x:c>
      <x:c r="M227" t="str">
        <x:v>Santa Cruz</x:v>
      </x:c>
      <x:c r="N227" t="str">
        <x:f>IFERROR(VLOOKUP(M227,'Mapeos'!$A$4:$B$30,2,FALSE),M227)</x:f>
        <x:v>Santa Cruz</x:v>
      </x:c>
      <x:c r="O227" t="str">
        <x:v>C00906</x:v>
      </x:c>
      <x:c r="P227" t="str">
        <x:v>Masivo</x:v>
      </x:c>
      <x:c r="Q227" t="str">
        <x:v>P0122</x:v>
      </x:c>
      <x:c r="R227" t="str">
        <x:v>Cuidado Personal</x:v>
      </x:c>
      <x:c r="S227" t="str">
        <x:v>Marca C</x:v>
      </x:c>
      <x:c r="T227" t="str">
        <x:v>E-commerce</x:v>
      </x:c>
      <x:c r="U227" t="str">
        <x:f>IFERROR(VLOOKUP(T227,'Mapeos'!$D$4:$E$25,2,FALSE),T227)</x:f>
        <x:v>E-commerce</x:v>
      </x:c>
      <x:c r="V227" t="str">
        <x:v>V038</x:v>
      </x:c>
      <x:c r="W227" t="n">
        <x:v>1</x:v>
      </x:c>
      <x:c r="X227" s="28" t="n">
        <x:v>88.82</x:v>
      </x:c>
      <x:c r="Y227" s="20" t="n">
        <x:v>0.05</x:v>
      </x:c>
      <x:c r="Z227" s="20" t="n">
        <x:f>IF(Y227&gt;1,Y227/100,Y227)</x:f>
        <x:v>0.05</x:v>
      </x:c>
      <x:c r="AA227" s="28" t="n">
        <x:v>61.45</x:v>
      </x:c>
      <x:c r="AB227" s="28" t="n">
        <x:v>84.38</x:v>
      </x:c>
      <x:c r="AC227" s="28" t="str">
        <x:v>BOB</x:v>
      </x:c>
      <x:c r="AD227" s="28" t="n">
        <x:f>IF(AC227="USD",AB227*'Parametros'!$B$4,AB227)</x:f>
        <x:v>84.38</x:v>
      </x:c>
      <x:c r="AE227" s="28" t="n">
        <x:f>W227*X227*(1-Z227)</x:f>
        <x:v>84.37899999999999</x:v>
      </x:c>
      <x:c r="AF227" s="28" t="n">
        <x:f>W227*AA227</x:f>
        <x:v>61.45</x:v>
      </x:c>
      <x:c r="AG227" s="28" t="n">
        <x:f>AE227-AF227</x:f>
        <x:v>22.928999999999988</x:v>
      </x:c>
      <x:c r="AH227" s="20" t="n">
        <x:f>IF(AE227&gt;0,AG227/AE227,"")</x:f>
        <x:v>0.2717382287061946</x:v>
      </x:c>
      <x:c r="AI227" s="28" t="n">
        <x:v>80995.43</x:v>
      </x:c>
      <x:c r="AJ227" s="28"/>
      <x:c r="AK227"/>
      <x:c r="AL227" t="str">
        <x:v>Completado</x:v>
      </x:c>
      <x:c r="AM227" t="str">
        <x:f>IF(W227&lt;0,"Devuelto",AL227)</x:f>
        <x:v>Completado</x:v>
      </x:c>
      <x:c r="AN227" t="str">
        <x:v>Efectivo</x:v>
      </x:c>
      <x:c r="AO227" s="29" t="str">
        <x:v>Sin observación</x:v>
      </x:c>
      <x:c r="AP227" t="str">
        <x:f>IF(D227="","No","Sí")</x:f>
        <x:v>Sí</x:v>
      </x:c>
    </x:row>
    <x:row r="228">
      <x:c r="A228" t="n">
        <x:v>228</x:v>
      </x:c>
      <x:c r="B228" t="str">
        <x:v>VT0001075</x:v>
      </x:c>
      <x:c r="C228" t="str">
        <x:v>45547</x:v>
      </x:c>
      <x:c r="D228" s="27" t="n">
        <x:v>45547</x:v>
      </x:c>
      <x:c r="E228" t="n">
        <x:f>IF(D228="","",YEAR(D228))</x:f>
        <x:v>2024</x:v>
      </x:c>
      <x:c r="F228" t="n">
        <x:f>IF(D228="","",MONTH(D228))</x:f>
        <x:v>9</x:v>
      </x:c>
      <x:c r="G228" t="str">
        <x:f>IF(D228="","Fecha no disponible",TEXT(D228,"mmmm"))</x:f>
        <x:v>September</x:v>
      </x:c>
      <x:c r="H228" t="str">
        <x:f>IF(D228="","Fecha no disponible",TEXT(D228,"yyyy-mm"))</x:f>
        <x:v>2024-09</x:v>
      </x:c>
      <x:c r="I228" t="str">
        <x:f>IF(D228="","Fecha no disponible","T"&amp;ROUNDUP(MONTH(D228)/3,0))</x:f>
        <x:v>T3</x:v>
      </x:c>
      <x:c r="J228" t="str">
        <x:v>T011</x:v>
      </x:c>
      <x:c r="K228" t="str">
        <x:v>Tienda Cochabamba 3</x:v>
      </x:c>
      <x:c r="L228" t="str">
        <x:v>Mall</x:v>
      </x:c>
      <x:c r="M228" t="str">
        <x:v>Cochabamba</x:v>
      </x:c>
      <x:c r="N228" t="str">
        <x:f>IFERROR(VLOOKUP(M228,'Mapeos'!$A$4:$B$30,2,FALSE),M228)</x:f>
        <x:v>Cochabamba</x:v>
      </x:c>
      <x:c r="O228" t="str">
        <x:v>C00497</x:v>
      </x:c>
      <x:c r="P228" t="str">
        <x:v>Premium</x:v>
      </x:c>
      <x:c r="Q228" t="str">
        <x:v>P0120</x:v>
      </x:c>
      <x:c r="R228" t="str">
        <x:v>Electrónica</x:v>
      </x:c>
      <x:c r="S228" t="str">
        <x:v>Marca A</x:v>
      </x:c>
      <x:c r="T228" t="str">
        <x:v>E-commerce</x:v>
      </x:c>
      <x:c r="U228" t="str">
        <x:f>IFERROR(VLOOKUP(T228,'Mapeos'!$D$4:$E$25,2,FALSE),T228)</x:f>
        <x:v>E-commerce</x:v>
      </x:c>
      <x:c r="V228" t="str">
        <x:v>V008</x:v>
      </x:c>
      <x:c r="W228" t="n">
        <x:v>5</x:v>
      </x:c>
      <x:c r="X228" s="28" t="n">
        <x:v>432</x:v>
      </x:c>
      <x:c r="Y228" s="20" t="n">
        <x:v>0.25</x:v>
      </x:c>
      <x:c r="Z228" s="20" t="n">
        <x:f>IF(Y228&gt;1,Y228/100,Y228)</x:f>
        <x:v>0.25</x:v>
      </x:c>
      <x:c r="AA228" s="28" t="n">
        <x:v>269.92</x:v>
      </x:c>
      <x:c r="AB228" s="28" t="n">
        <x:v>1620</x:v>
      </x:c>
      <x:c r="AC228" s="28" t="str">
        <x:v>BOB</x:v>
      </x:c>
      <x:c r="AD228" s="28" t="n">
        <x:f>IF(AC228="USD",AB228*'Parametros'!$B$4,AB228)</x:f>
        <x:v>1620</x:v>
      </x:c>
      <x:c r="AE228" s="28" t="n">
        <x:f>W228*X228*(1-Z228)</x:f>
        <x:v>1620</x:v>
      </x:c>
      <x:c r="AF228" s="28" t="n">
        <x:f>W228*AA228</x:f>
        <x:v>1349.6000000000001</x:v>
      </x:c>
      <x:c r="AG228" s="28" t="n">
        <x:f>AE228-AF228</x:f>
        <x:v>270.39999999999986</x:v>
      </x:c>
      <x:c r="AH228" s="20" t="n">
        <x:f>IF(AE228&gt;0,AG228/AE228,"")</x:f>
        <x:v>0.1669135802469135</x:v>
      </x:c>
      <x:c r="AI228" s="28" t="n">
        <x:v>70296.02</x:v>
      </x:c>
      <x:c r="AJ228" s="28"/>
      <x:c r="AK228"/>
      <x:c r="AL228" t="str">
        <x:v>Completado</x:v>
      </x:c>
      <x:c r="AM228" t="str">
        <x:f>IF(W228&lt;0,"Devuelto",AL228)</x:f>
        <x:v>Completado</x:v>
      </x:c>
      <x:c r="AN228" t="str">
        <x:v>QR</x:v>
      </x:c>
      <x:c r="AO228" s="29" t="str">
        <x:v>Sin observación</x:v>
      </x:c>
      <x:c r="AP228" t="str">
        <x:f>IF(D228="","No","Sí")</x:f>
        <x:v>Sí</x:v>
      </x:c>
    </x:row>
    <x:row r="229">
      <x:c r="A229" t="n">
        <x:v>229</x:v>
      </x:c>
      <x:c r="B229" t="str">
        <x:v>VT0001079</x:v>
      </x:c>
      <x:c r="C229" t="str">
        <x:v>45593</x:v>
      </x:c>
      <x:c r="D229" s="27" t="n">
        <x:v>45593</x:v>
      </x:c>
      <x:c r="E229" t="n">
        <x:f>IF(D229="","",YEAR(D229))</x:f>
        <x:v>2024</x:v>
      </x:c>
      <x:c r="F229" t="n">
        <x:f>IF(D229="","",MONTH(D229))</x:f>
        <x:v>10</x:v>
      </x:c>
      <x:c r="G229" t="str">
        <x:f>IF(D229="","Fecha no disponible",TEXT(D229,"mmmm"))</x:f>
        <x:v>October</x:v>
      </x:c>
      <x:c r="H229" t="str">
        <x:f>IF(D229="","Fecha no disponible",TEXT(D229,"yyyy-mm"))</x:f>
        <x:v>2024-10</x:v>
      </x:c>
      <x:c r="I229" t="str">
        <x:f>IF(D229="","Fecha no disponible","T"&amp;ROUNDUP(MONTH(D229)/3,0))</x:f>
        <x:v>T4</x:v>
      </x:c>
      <x:c r="J229" t="str">
        <x:v>T019</x:v>
      </x:c>
      <x:c r="K229" t="str">
        <x:v>Tienda Sucre 3</x:v>
      </x:c>
      <x:c r="L229" t="str">
        <x:v>Centro</x:v>
      </x:c>
      <x:c r="M229" t="str">
        <x:v>Sucre</x:v>
      </x:c>
      <x:c r="N229" t="str">
        <x:f>IFERROR(VLOOKUP(M229,'Mapeos'!$A$4:$B$30,2,FALSE),M229)</x:f>
        <x:v>Sucre</x:v>
      </x:c>
      <x:c r="O229" t="str">
        <x:v>C00662</x:v>
      </x:c>
      <x:c r="P229" t="str">
        <x:v>Masivo</x:v>
      </x:c>
      <x:c r="Q229" t="str">
        <x:v>P0136</x:v>
      </x:c>
      <x:c r="R229" t="str">
        <x:v>Hogar</x:v>
      </x:c>
      <x:c r="S229" t="str">
        <x:v>Marca C</x:v>
      </x:c>
      <x:c r="T229" t="str">
        <x:v>Tienda</x:v>
      </x:c>
      <x:c r="U229" t="str">
        <x:f>IFERROR(VLOOKUP(T229,'Mapeos'!$D$4:$E$25,2,FALSE),T229)</x:f>
        <x:v>Tienda</x:v>
      </x:c>
      <x:c r="V229" t="str">
        <x:v>V025</x:v>
      </x:c>
      <x:c r="W229" t="n">
        <x:v>1</x:v>
      </x:c>
      <x:c r="X229" s="28" t="n">
        <x:v>190.86</x:v>
      </x:c>
      <x:c r="Y229" s="20" t="n">
        <x:v>0.1</x:v>
      </x:c>
      <x:c r="Z229" s="20" t="n">
        <x:f>IF(Y229&gt;1,Y229/100,Y229)</x:f>
        <x:v>0.1</x:v>
      </x:c>
      <x:c r="AA229" s="28" t="n">
        <x:v>140.91</x:v>
      </x:c>
      <x:c r="AB229" s="28" t="n">
        <x:v>171.77</x:v>
      </x:c>
      <x:c r="AC229" s="28" t="str">
        <x:v>BOB</x:v>
      </x:c>
      <x:c r="AD229" s="28" t="n">
        <x:f>IF(AC229="USD",AB229*'Parametros'!$B$4,AB229)</x:f>
        <x:v>171.77</x:v>
      </x:c>
      <x:c r="AE229" s="28" t="n">
        <x:f>W229*X229*(1-Z229)</x:f>
        <x:v>171.77400000000003</x:v>
      </x:c>
      <x:c r="AF229" s="28" t="n">
        <x:f>W229*AA229</x:f>
        <x:v>140.91</x:v>
      </x:c>
      <x:c r="AG229" s="28" t="n">
        <x:f>AE229-AF229</x:f>
        <x:v>30.864000000000033</x:v>
      </x:c>
      <x:c r="AH229" s="20" t="n">
        <x:f>IF(AE229&gt;0,AG229/AE229,"")</x:f>
        <x:v>0.17967794893290037</x:v>
      </x:c>
      <x:c r="AI229" s="28" t="n">
        <x:v>130620.69</x:v>
      </x:c>
      <x:c r="AJ229" s="28"/>
      <x:c r="AK229"/>
      <x:c r="AL229" t="str">
        <x:v>Completado</x:v>
      </x:c>
      <x:c r="AM229" t="str">
        <x:f>IF(W229&lt;0,"Devuelto",AL229)</x:f>
        <x:v>Completado</x:v>
      </x:c>
      <x:c r="AN229" t="str">
        <x:v>Efectivo</x:v>
      </x:c>
      <x:c r="AO229" s="29" t="str">
        <x:v>Sin observación</x:v>
      </x:c>
      <x:c r="AP229" t="str">
        <x:f>IF(D229="","No","Sí")</x:f>
        <x:v>Sí</x:v>
      </x:c>
    </x:row>
    <x:row r="230">
      <x:c r="A230" t="n">
        <x:v>230</x:v>
      </x:c>
      <x:c r="B230" t="str">
        <x:v>VT0001084</x:v>
      </x:c>
      <x:c r="C230" t="str">
        <x:v>46046</x:v>
      </x:c>
      <x:c r="D230" s="27" t="n">
        <x:v>46046</x:v>
      </x:c>
      <x:c r="E230" t="n">
        <x:f>IF(D230="","",YEAR(D230))</x:f>
        <x:v>2026</x:v>
      </x:c>
      <x:c r="F230" t="n">
        <x:f>IF(D230="","",MONTH(D230))</x:f>
        <x:v>1</x:v>
      </x:c>
      <x:c r="G230" t="str">
        <x:f>IF(D230="","Fecha no disponible",TEXT(D230,"mmmm"))</x:f>
        <x:v>January</x:v>
      </x:c>
      <x:c r="H230" t="str">
        <x:f>IF(D230="","Fecha no disponible",TEXT(D230,"yyyy-mm"))</x:f>
        <x:v>2026-01</x:v>
      </x:c>
      <x:c r="I230" t="str">
        <x:f>IF(D230="","Fecha no disponible","T"&amp;ROUNDUP(MONTH(D230)/3,0))</x:f>
        <x:v>T1</x:v>
      </x:c>
      <x:c r="J230" t="str">
        <x:v>T012</x:v>
      </x:c>
      <x:c r="K230" t="str">
        <x:v>Tienda Cochabamba 4</x:v>
      </x:c>
      <x:c r="L230" t="str">
        <x:v>Centro</x:v>
      </x:c>
      <x:c r="M230" t="str">
        <x:v>Cochabamba</x:v>
      </x:c>
      <x:c r="N230" t="str">
        <x:f>IFERROR(VLOOKUP(M230,'Mapeos'!$A$4:$B$30,2,FALSE),M230)</x:f>
        <x:v>Cochabamba</x:v>
      </x:c>
      <x:c r="O230" t="str">
        <x:v>C01095</x:v>
      </x:c>
      <x:c r="P230" t="str">
        <x:v>Frecuente</x:v>
      </x:c>
      <x:c r="Q230" t="str">
        <x:v>P0026</x:v>
      </x:c>
      <x:c r="R230" t="str">
        <x:v>Alimentos</x:v>
      </x:c>
      <x:c r="S230" t="str">
        <x:v>Marca C</x:v>
      </x:c>
      <x:c r="T230" t="str">
        <x:v>Tienda</x:v>
      </x:c>
      <x:c r="U230" t="str">
        <x:f>IFERROR(VLOOKUP(T230,'Mapeos'!$D$4:$E$25,2,FALSE),T230)</x:f>
        <x:v>Tienda</x:v>
      </x:c>
      <x:c r="V230" t="str">
        <x:v>V010</x:v>
      </x:c>
      <x:c r="W230" t="n">
        <x:v>3</x:v>
      </x:c>
      <x:c r="X230" s="28" t="n">
        <x:v>18.43</x:v>
      </x:c>
      <x:c r="Y230" s="20" t="n">
        <x:v>0.15</x:v>
      </x:c>
      <x:c r="Z230" s="20" t="n">
        <x:f>IF(Y230&gt;1,Y230/100,Y230)</x:f>
        <x:v>0.15</x:v>
      </x:c>
      <x:c r="AA230" s="28" t="n">
        <x:v>11.76</x:v>
      </x:c>
      <x:c r="AB230" s="28" t="n">
        <x:v>47</x:v>
      </x:c>
      <x:c r="AC230" s="28" t="str">
        <x:v>BOB</x:v>
      </x:c>
      <x:c r="AD230" s="28" t="n">
        <x:f>IF(AC230="USD",AB230*'Parametros'!$B$4,AB230)</x:f>
        <x:v>47</x:v>
      </x:c>
      <x:c r="AE230" s="28" t="n">
        <x:f>W230*X230*(1-Z230)</x:f>
        <x:v>46.9965</x:v>
      </x:c>
      <x:c r="AF230" s="28" t="n">
        <x:f>W230*AA230</x:f>
        <x:v>35.28</x:v>
      </x:c>
      <x:c r="AG230" s="28" t="n">
        <x:f>AE230-AF230</x:f>
        <x:v>11.716499999999996</x:v>
      </x:c>
      <x:c r="AH230" s="20" t="n">
        <x:f>IF(AE230&gt;0,AG230/AE230,"")</x:f>
        <x:v>0.24930579936803798</x:v>
      </x:c>
      <x:c r="AI230" s="28" t="n">
        <x:v>165740.08</x:v>
      </x:c>
      <x:c r="AJ230" s="28"/>
      <x:c r="AK230"/>
      <x:c r="AL230" t="str">
        <x:v>Completado</x:v>
      </x:c>
      <x:c r="AM230" t="str">
        <x:f>IF(W230&lt;0,"Devuelto",AL230)</x:f>
        <x:v>Completado</x:v>
      </x:c>
      <x:c r="AN230" t="str">
        <x:v>Tarjeta</x:v>
      </x:c>
      <x:c r="AO230" s="29" t="str">
        <x:v>Sin observación</x:v>
      </x:c>
      <x:c r="AP230" t="str">
        <x:f>IF(D230="","No","Sí")</x:f>
        <x:v>Sí</x:v>
      </x:c>
    </x:row>
    <x:row r="231">
      <x:c r="A231" t="n">
        <x:v>231</x:v>
      </x:c>
      <x:c r="B231" t="str">
        <x:v>VT0001089</x:v>
      </x:c>
      <x:c r="C231" t="str">
        <x:v>45421</x:v>
      </x:c>
      <x:c r="D231" s="27" t="n">
        <x:v>45421</x:v>
      </x:c>
      <x:c r="E231" t="n">
        <x:f>IF(D231="","",YEAR(D231))</x:f>
        <x:v>2024</x:v>
      </x:c>
      <x:c r="F231" t="n">
        <x:f>IF(D231="","",MONTH(D231))</x:f>
        <x:v>5</x:v>
      </x:c>
      <x:c r="G231" t="str">
        <x:f>IF(D231="","Fecha no disponible",TEXT(D231,"mmmm"))</x:f>
        <x:v>May</x:v>
      </x:c>
      <x:c r="H231" t="str">
        <x:f>IF(D231="","Fecha no disponible",TEXT(D231,"yyyy-mm"))</x:f>
        <x:v>2024-05</x:v>
      </x:c>
      <x:c r="I231" t="str">
        <x:f>IF(D231="","Fecha no disponible","T"&amp;ROUNDUP(MONTH(D231)/3,0))</x:f>
        <x:v>T2</x:v>
      </x:c>
      <x:c r="J231" t="str">
        <x:v>T004</x:v>
      </x:c>
      <x:c r="K231" t="str">
        <x:v>Tienda La Paz 4</x:v>
      </x:c>
      <x:c r="L231" t="str">
        <x:v>Centro</x:v>
      </x:c>
      <x:c r="M231" t="str">
        <x:v>La Paz</x:v>
      </x:c>
      <x:c r="N231" t="str">
        <x:f>IFERROR(VLOOKUP(M231,'Mapeos'!$A$4:$B$30,2,FALSE),M231)</x:f>
        <x:v>La Paz</x:v>
      </x:c>
      <x:c r="O231" t="str">
        <x:v>C00691</x:v>
      </x:c>
      <x:c r="P231" t="str">
        <x:v>Premium</x:v>
      </x:c>
      <x:c r="Q231" t="str">
        <x:v>P0053</x:v>
      </x:c>
      <x:c r="R231" t="str">
        <x:v>Alimentos</x:v>
      </x:c>
      <x:c r="S231" t="str">
        <x:v>Marca B</x:v>
      </x:c>
      <x:c r="T231" t="str">
        <x:v>E-commerce</x:v>
      </x:c>
      <x:c r="U231" t="str">
        <x:f>IFERROR(VLOOKUP(T231,'Mapeos'!$D$4:$E$25,2,FALSE),T231)</x:f>
        <x:v>E-commerce</x:v>
      </x:c>
      <x:c r="V231" t="str">
        <x:v>V004</x:v>
      </x:c>
      <x:c r="W231" t="n">
        <x:v>3</x:v>
      </x:c>
      <x:c r="X231" s="28" t="n">
        <x:v>55.21</x:v>
      </x:c>
      <x:c r="Y231" s="20" t="n">
        <x:v>0.15</x:v>
      </x:c>
      <x:c r="Z231" s="20" t="n">
        <x:f>IF(Y231&gt;1,Y231/100,Y231)</x:f>
        <x:v>0.15</x:v>
      </x:c>
      <x:c r="AA231" s="28" t="n">
        <x:v>43.92</x:v>
      </x:c>
      <x:c r="AB231" s="28" t="n">
        <x:v>140.79</x:v>
      </x:c>
      <x:c r="AC231" s="28" t="str">
        <x:v>BOB</x:v>
      </x:c>
      <x:c r="AD231" s="28" t="n">
        <x:f>IF(AC231="USD",AB231*'Parametros'!$B$4,AB231)</x:f>
        <x:v>140.79</x:v>
      </x:c>
      <x:c r="AE231" s="28" t="n">
        <x:f>W231*X231*(1-Z231)</x:f>
        <x:v>140.78549999999998</x:v>
      </x:c>
      <x:c r="AF231" s="28" t="n">
        <x:f>W231*AA231</x:f>
        <x:v>131.76</x:v>
      </x:c>
      <x:c r="AG231" s="28" t="n">
        <x:f>AE231-AF231</x:f>
        <x:v>9.025499999999994</x:v>
      </x:c>
      <x:c r="AH231" s="20" t="n">
        <x:f>IF(AE231&gt;0,AG231/AE231,"")</x:f>
        <x:v>0.06410816454819562</x:v>
      </x:c>
      <x:c r="AI231" s="28" t="n">
        <x:v>78526.63</x:v>
      </x:c>
      <x:c r="AJ231" s="28"/>
      <x:c r="AK231"/>
      <x:c r="AL231" t="str">
        <x:v>Completado</x:v>
      </x:c>
      <x:c r="AM231" t="str">
        <x:f>IF(W231&lt;0,"Devuelto",AL231)</x:f>
        <x:v>Completado</x:v>
      </x:c>
      <x:c r="AN231" t="str">
        <x:v>Tarjeta</x:v>
      </x:c>
      <x:c r="AO231" s="29" t="str">
        <x:v>Sin observación</x:v>
      </x:c>
      <x:c r="AP231" t="str">
        <x:f>IF(D231="","No","Sí")</x:f>
        <x:v>Sí</x:v>
      </x:c>
    </x:row>
    <x:row r="232">
      <x:c r="A232" t="n">
        <x:v>232</x:v>
      </x:c>
      <x:c r="B232" t="str">
        <x:v>VT0001094</x:v>
      </x:c>
      <x:c r="C232" t="str">
        <x:v>45752</x:v>
      </x:c>
      <x:c r="D232" s="27" t="n">
        <x:v>45752</x:v>
      </x:c>
      <x:c r="E232" t="n">
        <x:f>IF(D232="","",YEAR(D232))</x:f>
        <x:v>2025</x:v>
      </x:c>
      <x:c r="F232" t="n">
        <x:f>IF(D232="","",MONTH(D232))</x:f>
        <x:v>4</x:v>
      </x:c>
      <x:c r="G232" t="str">
        <x:f>IF(D232="","Fecha no disponible",TEXT(D232,"mmmm"))</x:f>
        <x:v>April</x:v>
      </x:c>
      <x:c r="H232" t="str">
        <x:f>IF(D232="","Fecha no disponible",TEXT(D232,"yyyy-mm"))</x:f>
        <x:v>2025-04</x:v>
      </x:c>
      <x:c r="I232" t="str">
        <x:f>IF(D232="","Fecha no disponible","T"&amp;ROUNDUP(MONTH(D232)/3,0))</x:f>
        <x:v>T2</x:v>
      </x:c>
      <x:c r="J232" t="str">
        <x:v>T013</x:v>
      </x:c>
      <x:c r="K232" t="str">
        <x:v>Tienda Potosí 1</x:v>
      </x:c>
      <x:c r="L232" t="str">
        <x:v>Centro</x:v>
      </x:c>
      <x:c r="M232" t="str">
        <x:v>Potosí</x:v>
      </x:c>
      <x:c r="N232" t="str">
        <x:f>IFERROR(VLOOKUP(M232,'Mapeos'!$A$4:$B$30,2,FALSE),M232)</x:f>
        <x:v>Potosí</x:v>
      </x:c>
      <x:c r="O232" t="str">
        <x:v>C01036</x:v>
      </x:c>
      <x:c r="P232" t="str">
        <x:v>Empresa</x:v>
      </x:c>
      <x:c r="Q232" t="str">
        <x:v>P0086</x:v>
      </x:c>
      <x:c r="R232" t="str">
        <x:v>Electrónica</x:v>
      </x:c>
      <x:c r="S232" t="str">
        <x:v>Marca C</x:v>
      </x:c>
      <x:c r="T232" t="str">
        <x:v>E-commerce</x:v>
      </x:c>
      <x:c r="U232" t="str">
        <x:f>IFERROR(VLOOKUP(T232,'Mapeos'!$D$4:$E$25,2,FALSE),T232)</x:f>
        <x:v>E-commerce</x:v>
      </x:c>
      <x:c r="V232" t="str">
        <x:v>V010</x:v>
      </x:c>
      <x:c r="W232" t="n">
        <x:v>2</x:v>
      </x:c>
      <x:c r="X232" s="28" t="n">
        <x:v>392.55</x:v>
      </x:c>
      <x:c r="Y232" s="20" t="n">
        <x:v>0.2</x:v>
      </x:c>
      <x:c r="Z232" s="20" t="n">
        <x:f>IF(Y232&gt;1,Y232/100,Y232)</x:f>
        <x:v>0.2</x:v>
      </x:c>
      <x:c r="AA232" s="28" t="n">
        <x:v>240.45</x:v>
      </x:c>
      <x:c r="AB232" s="28" t="n">
        <x:v>628.08</x:v>
      </x:c>
      <x:c r="AC232" s="28" t="str">
        <x:v>BOB</x:v>
      </x:c>
      <x:c r="AD232" s="28" t="n">
        <x:f>IF(AC232="USD",AB232*'Parametros'!$B$4,AB232)</x:f>
        <x:v>628.08</x:v>
      </x:c>
      <x:c r="AE232" s="28" t="n">
        <x:f>W232*X232*(1-Z232)</x:f>
        <x:v>628.08</x:v>
      </x:c>
      <x:c r="AF232" s="28" t="n">
        <x:f>W232*AA232</x:f>
        <x:v>480.9</x:v>
      </x:c>
      <x:c r="AG232" s="28" t="n">
        <x:f>AE232-AF232</x:f>
        <x:v>147.18000000000006</x:v>
      </x:c>
      <x:c r="AH232" s="20" t="n">
        <x:f>IF(AE232&gt;0,AG232/AE232,"")</x:f>
        <x:v>0.23433320596102417</x:v>
      </x:c>
      <x:c r="AI232" s="28" t="n">
        <x:v>86012.2</x:v>
      </x:c>
      <x:c r="AJ232" s="28"/>
      <x:c r="AK232"/>
      <x:c r="AL232" t="str">
        <x:v>Completado</x:v>
      </x:c>
      <x:c r="AM232" t="str">
        <x:f>IF(W232&lt;0,"Devuelto",AL232)</x:f>
        <x:v>Completado</x:v>
      </x:c>
      <x:c r="AN232" t="str">
        <x:v>Efectivo</x:v>
      </x:c>
      <x:c r="AO232" s="29" t="str">
        <x:v>Sin observación</x:v>
      </x:c>
      <x:c r="AP232" t="str">
        <x:f>IF(D232="","No","Sí")</x:f>
        <x:v>Sí</x:v>
      </x:c>
    </x:row>
    <x:row r="233">
      <x:c r="A233" t="n">
        <x:v>233</x:v>
      </x:c>
      <x:c r="B233" t="str">
        <x:v>VT0001098</x:v>
      </x:c>
      <x:c r="C233" t="str">
        <x:v>45686</x:v>
      </x:c>
      <x:c r="D233" s="27" t="n">
        <x:v>45686</x:v>
      </x:c>
      <x:c r="E233" t="n">
        <x:f>IF(D233="","",YEAR(D233))</x:f>
        <x:v>2025</x:v>
      </x:c>
      <x:c r="F233" t="n">
        <x:f>IF(D233="","",MONTH(D233))</x:f>
        <x:v>1</x:v>
      </x:c>
      <x:c r="G233" t="str">
        <x:f>IF(D233="","Fecha no disponible",TEXT(D233,"mmmm"))</x:f>
        <x:v>January</x:v>
      </x:c>
      <x:c r="H233" t="str">
        <x:f>IF(D233="","Fecha no disponible",TEXT(D233,"yyyy-mm"))</x:f>
        <x:v>2025-01</x:v>
      </x:c>
      <x:c r="I233" t="str">
        <x:f>IF(D233="","Fecha no disponible","T"&amp;ROUNDUP(MONTH(D233)/3,0))</x:f>
        <x:v>T1</x:v>
      </x:c>
      <x:c r="J233" t="str">
        <x:v>T015</x:v>
      </x:c>
      <x:c r="K233" t="str">
        <x:v>Tienda Potosí 3</x:v>
      </x:c>
      <x:c r="L233" t="str">
        <x:v>Mall</x:v>
      </x:c>
      <x:c r="M233" t="str">
        <x:v>Potosí</x:v>
      </x:c>
      <x:c r="N233" t="str">
        <x:f>IFERROR(VLOOKUP(M233,'Mapeos'!$A$4:$B$30,2,FALSE),M233)</x:f>
        <x:v>Potosí</x:v>
      </x:c>
      <x:c r="O233" t="str">
        <x:v>C00426</x:v>
      </x:c>
      <x:c r="P233" t="str">
        <x:v>Frecuente</x:v>
      </x:c>
      <x:c r="Q233" t="str">
        <x:v>P0122</x:v>
      </x:c>
      <x:c r="R233" t="str">
        <x:v>Cuidado Personal</x:v>
      </x:c>
      <x:c r="S233" t="str">
        <x:v>Marca C</x:v>
      </x:c>
      <x:c r="T233" t="str">
        <x:v>Marketplace</x:v>
      </x:c>
      <x:c r="U233" t="str">
        <x:f>IFERROR(VLOOKUP(T233,'Mapeos'!$D$4:$E$25,2,FALSE),T233)</x:f>
        <x:v>Marketplace</x:v>
      </x:c>
      <x:c r="V233" t="str">
        <x:v>V018</x:v>
      </x:c>
      <x:c r="W233" t="n">
        <x:v>1</x:v>
      </x:c>
      <x:c r="X233" s="28" t="n">
        <x:v>89.49</x:v>
      </x:c>
      <x:c r="Y233" s="20" t="n">
        <x:v>0.1</x:v>
      </x:c>
      <x:c r="Z233" s="20" t="n">
        <x:f>IF(Y233&gt;1,Y233/100,Y233)</x:f>
        <x:v>0.1</x:v>
      </x:c>
      <x:c r="AA233" s="28" t="n">
        <x:v>61.45</x:v>
      </x:c>
      <x:c r="AB233" s="28" t="n">
        <x:v>80.54</x:v>
      </x:c>
      <x:c r="AC233" s="28" t="str">
        <x:v>BOB</x:v>
      </x:c>
      <x:c r="AD233" s="28" t="n">
        <x:f>IF(AC233="USD",AB233*'Parametros'!$B$4,AB233)</x:f>
        <x:v>80.54</x:v>
      </x:c>
      <x:c r="AE233" s="28" t="n">
        <x:f>W233*X233*(1-Z233)</x:f>
        <x:v>80.541</x:v>
      </x:c>
      <x:c r="AF233" s="28" t="n">
        <x:f>W233*AA233</x:f>
        <x:v>61.45</x:v>
      </x:c>
      <x:c r="AG233" s="28" t="n">
        <x:f>AE233-AF233</x:f>
        <x:v>19.090999999999994</x:v>
      </x:c>
      <x:c r="AH233" s="20" t="n">
        <x:f>IF(AE233&gt;0,AG233/AE233,"")</x:f>
        <x:v>0.2370345538297264</x:v>
      </x:c>
      <x:c r="AI233" s="28" t="n">
        <x:v>76324.9</x:v>
      </x:c>
      <x:c r="AJ233" s="28"/>
      <x:c r="AK233"/>
      <x:c r="AL233" t="str">
        <x:v>Completado</x:v>
      </x:c>
      <x:c r="AM233" t="str">
        <x:f>IF(W233&lt;0,"Devuelto",AL233)</x:f>
        <x:v>Completado</x:v>
      </x:c>
      <x:c r="AN233" t="str">
        <x:v>QR</x:v>
      </x:c>
      <x:c r="AO233" s="29" t="str">
        <x:v>Sin observación</x:v>
      </x:c>
      <x:c r="AP233" t="str">
        <x:f>IF(D233="","No","Sí")</x:f>
        <x:v>Sí</x:v>
      </x:c>
    </x:row>
    <x:row r="234">
      <x:c r="A234" t="n">
        <x:v>234</x:v>
      </x:c>
      <x:c r="B234" t="str">
        <x:v>VT0001103</x:v>
      </x:c>
      <x:c r="C234" t="str">
        <x:v>45810</x:v>
      </x:c>
      <x:c r="D234" s="27" t="n">
        <x:v>45810</x:v>
      </x:c>
      <x:c r="E234" t="n">
        <x:f>IF(D234="","",YEAR(D234))</x:f>
        <x:v>2025</x:v>
      </x:c>
      <x:c r="F234" t="n">
        <x:f>IF(D234="","",MONTH(D234))</x:f>
        <x:v>6</x:v>
      </x:c>
      <x:c r="G234" t="str">
        <x:f>IF(D234="","Fecha no disponible",TEXT(D234,"mmmm"))</x:f>
        <x:v>June</x:v>
      </x:c>
      <x:c r="H234" t="str">
        <x:f>IF(D234="","Fecha no disponible",TEXT(D234,"yyyy-mm"))</x:f>
        <x:v>2025-06</x:v>
      </x:c>
      <x:c r="I234" t="str">
        <x:f>IF(D234="","Fecha no disponible","T"&amp;ROUNDUP(MONTH(D234)/3,0))</x:f>
        <x:v>T2</x:v>
      </x:c>
      <x:c r="J234" t="str">
        <x:v>T012</x:v>
      </x:c>
      <x:c r="K234" t="str">
        <x:v>Tienda Cochabamba 4</x:v>
      </x:c>
      <x:c r="L234" t="str">
        <x:v>Centro</x:v>
      </x:c>
      <x:c r="M234" t="str">
        <x:v>Cochabamba</x:v>
      </x:c>
      <x:c r="N234" t="str">
        <x:f>IFERROR(VLOOKUP(M234,'Mapeos'!$A$4:$B$30,2,FALSE),M234)</x:f>
        <x:v>Cochabamba</x:v>
      </x:c>
      <x:c r="O234" t="str">
        <x:v>C00442</x:v>
      </x:c>
      <x:c r="P234" t="str">
        <x:v>Empresa</x:v>
      </x:c>
      <x:c r="Q234" t="str">
        <x:v>P0149</x:v>
      </x:c>
      <x:c r="R234" t="str">
        <x:v>Alimentos</x:v>
      </x:c>
      <x:c r="S234" t="str">
        <x:v>Marca D</x:v>
      </x:c>
      <x:c r="T234" t="str">
        <x:v>Tienda</x:v>
      </x:c>
      <x:c r="U234" t="str">
        <x:f>IFERROR(VLOOKUP(T234,'Mapeos'!$D$4:$E$25,2,FALSE),T234)</x:f>
        <x:v>Tienda</x:v>
      </x:c>
      <x:c r="V234" t="str">
        <x:v>V004</x:v>
      </x:c>
      <x:c r="W234" t="n">
        <x:v>3</x:v>
      </x:c>
      <x:c r="X234" s="28" t="n">
        <x:v>25.32</x:v>
      </x:c>
      <x:c r="Y234" s="20" t="n">
        <x:v>0.25</x:v>
      </x:c>
      <x:c r="Z234" s="20" t="n">
        <x:f>IF(Y234&gt;1,Y234/100,Y234)</x:f>
        <x:v>0.25</x:v>
      </x:c>
      <x:c r="AA234" s="28" t="n">
        <x:v>18.82</x:v>
      </x:c>
      <x:c r="AB234" s="28" t="n">
        <x:v>56.97</x:v>
      </x:c>
      <x:c r="AC234" s="28" t="str">
        <x:v>BOB</x:v>
      </x:c>
      <x:c r="AD234" s="28" t="n">
        <x:f>IF(AC234="USD",AB234*'Parametros'!$B$4,AB234)</x:f>
        <x:v>56.97</x:v>
      </x:c>
      <x:c r="AE234" s="28" t="n">
        <x:f>W234*X234*(1-Z234)</x:f>
        <x:v>56.970000000000006</x:v>
      </x:c>
      <x:c r="AF234" s="28" t="n">
        <x:f>W234*AA234</x:f>
        <x:v>56.46</x:v>
      </x:c>
      <x:c r="AG234" s="28" t="n">
        <x:f>AE234-AF234</x:f>
        <x:v>0.5100000000000051</x:v>
      </x:c>
      <x:c r="AH234" s="20" t="n">
        <x:f>IF(AE234&gt;0,AG234/AE234,"")</x:f>
        <x:v>0.008952080042127525</x:v>
      </x:c>
      <x:c r="AI234" s="28" t="n">
        <x:v>170776.27</x:v>
      </x:c>
      <x:c r="AJ234" s="28" t="n">
        <x:v>138</x:v>
      </x:c>
      <x:c r="AK234" t="n">
        <x:v>28</x:v>
      </x:c>
      <x:c r="AL234" t="str">
        <x:v>Completado</x:v>
      </x:c>
      <x:c r="AM234" t="str">
        <x:f>IF(W234&lt;0,"Devuelto",AL234)</x:f>
        <x:v>Completado</x:v>
      </x:c>
      <x:c r="AN234" t="str">
        <x:v>Tarjeta</x:v>
      </x:c>
      <x:c r="AO234" s="29" t="str">
        <x:v>Sin observación</x:v>
      </x:c>
      <x:c r="AP234" t="str">
        <x:f>IF(D234="","No","Sí")</x:f>
        <x:v>Sí</x:v>
      </x:c>
    </x:row>
    <x:row r="235">
      <x:c r="A235" t="n">
        <x:v>235</x:v>
      </x:c>
      <x:c r="B235" t="str">
        <x:v>VT0001108</x:v>
      </x:c>
      <x:c r="C235" t="str">
        <x:v>45867</x:v>
      </x:c>
      <x:c r="D235" s="27" t="n">
        <x:v>45867</x:v>
      </x:c>
      <x:c r="E235" t="n">
        <x:f>IF(D235="","",YEAR(D235))</x:f>
        <x:v>2025</x:v>
      </x:c>
      <x:c r="F235" t="n">
        <x:f>IF(D235="","",MONTH(D235))</x:f>
        <x:v>7</x:v>
      </x:c>
      <x:c r="G235" t="str">
        <x:f>IF(D235="","Fecha no disponible",TEXT(D235,"mmmm"))</x:f>
        <x:v>July</x:v>
      </x:c>
      <x:c r="H235" t="str">
        <x:f>IF(D235="","Fecha no disponible",TEXT(D235,"yyyy-mm"))</x:f>
        <x:v>2025-07</x:v>
      </x:c>
      <x:c r="I235" t="str">
        <x:f>IF(D235="","Fecha no disponible","T"&amp;ROUNDUP(MONTH(D235)/3,0))</x:f>
        <x:v>T3</x:v>
      </x:c>
      <x:c r="J235" t="str">
        <x:v>T011</x:v>
      </x:c>
      <x:c r="K235" t="str">
        <x:v>Tienda Cochabamba 3</x:v>
      </x:c>
      <x:c r="L235" t="str">
        <x:v>Mall</x:v>
      </x:c>
      <x:c r="M235" t="str">
        <x:v>Cochabamba</x:v>
      </x:c>
      <x:c r="N235" t="str">
        <x:f>IFERROR(VLOOKUP(M235,'Mapeos'!$A$4:$B$30,2,FALSE),M235)</x:f>
        <x:v>Cochabamba</x:v>
      </x:c>
      <x:c r="O235" t="str">
        <x:v>C01208</x:v>
      </x:c>
      <x:c r="P235" t="str">
        <x:v>Empresa</x:v>
      </x:c>
      <x:c r="Q235" t="str">
        <x:v>P0088</x:v>
      </x:c>
      <x:c r="R235" t="str">
        <x:v>Hogar</x:v>
      </x:c>
      <x:c r="S235" t="str">
        <x:v>Marca B</x:v>
      </x:c>
      <x:c r="T235" t="str">
        <x:v>E-commerce</x:v>
      </x:c>
      <x:c r="U235" t="str">
        <x:f>IFERROR(VLOOKUP(T235,'Mapeos'!$D$4:$E$25,2,FALSE),T235)</x:f>
        <x:v>E-commerce</x:v>
      </x:c>
      <x:c r="V235" t="str">
        <x:v>V026</x:v>
      </x:c>
      <x:c r="W235" t="n">
        <x:v>4</x:v>
      </x:c>
      <x:c r="X235" s="28" t="n">
        <x:v>282.7</x:v>
      </x:c>
      <x:c r="Y235" s="20" t="n">
        <x:v>0.25</x:v>
      </x:c>
      <x:c r="Z235" s="20" t="n">
        <x:f>IF(Y235&gt;1,Y235/100,Y235)</x:f>
        <x:v>0.25</x:v>
      </x:c>
      <x:c r="AA235" s="28" t="n">
        <x:v>154.37</x:v>
      </x:c>
      <x:c r="AB235" s="28" t="n">
        <x:v>848.1</x:v>
      </x:c>
      <x:c r="AC235" s="28" t="str">
        <x:v>BOB</x:v>
      </x:c>
      <x:c r="AD235" s="28" t="n">
        <x:f>IF(AC235="USD",AB235*'Parametros'!$B$4,AB235)</x:f>
        <x:v>848.1</x:v>
      </x:c>
      <x:c r="AE235" s="28" t="n">
        <x:f>W235*X235*(1-Z235)</x:f>
        <x:v>848.0999999999999</x:v>
      </x:c>
      <x:c r="AF235" s="28" t="n">
        <x:f>W235*AA235</x:f>
        <x:v>617.48</x:v>
      </x:c>
      <x:c r="AG235" s="28" t="n">
        <x:f>AE235-AF235</x:f>
        <x:v>230.6199999999999</x:v>
      </x:c>
      <x:c r="AH235" s="20" t="n">
        <x:f>IF(AE235&gt;0,AG235/AE235,"")</x:f>
        <x:v>0.2719254804857917</x:v>
      </x:c>
      <x:c r="AI235" s="28" t="n">
        <x:v>96748.72</x:v>
      </x:c>
      <x:c r="AJ235" s="28" t="n">
        <x:v>0</x:v>
      </x:c>
      <x:c r="AK235" t="n">
        <x:v>28</x:v>
      </x:c>
      <x:c r="AL235" t="str">
        <x:v>Completado</x:v>
      </x:c>
      <x:c r="AM235" t="str">
        <x:f>IF(W235&lt;0,"Devuelto",AL235)</x:f>
        <x:v>Completado</x:v>
      </x:c>
      <x:c r="AN235" t="str">
        <x:v>QR</x:v>
      </x:c>
      <x:c r="AO235" s="29" t="str">
        <x:v>Sin observación</x:v>
      </x:c>
      <x:c r="AP235" t="str">
        <x:f>IF(D235="","No","Sí")</x:f>
        <x:v>Sí</x:v>
      </x:c>
    </x:row>
    <x:row r="236">
      <x:c r="A236" t="n">
        <x:v>236</x:v>
      </x:c>
      <x:c r="B236" t="str">
        <x:v>VT0001113</x:v>
      </x:c>
      <x:c r="C236" t="str">
        <x:v>45861</x:v>
      </x:c>
      <x:c r="D236" s="27" t="n">
        <x:v>45861</x:v>
      </x:c>
      <x:c r="E236" t="n">
        <x:f>IF(D236="","",YEAR(D236))</x:f>
        <x:v>2025</x:v>
      </x:c>
      <x:c r="F236" t="n">
        <x:f>IF(D236="","",MONTH(D236))</x:f>
        <x:v>7</x:v>
      </x:c>
      <x:c r="G236" t="str">
        <x:f>IF(D236="","Fecha no disponible",TEXT(D236,"mmmm"))</x:f>
        <x:v>July</x:v>
      </x:c>
      <x:c r="H236" t="str">
        <x:f>IF(D236="","Fecha no disponible",TEXT(D236,"yyyy-mm"))</x:f>
        <x:v>2025-07</x:v>
      </x:c>
      <x:c r="I236" t="str">
        <x:f>IF(D236="","Fecha no disponible","T"&amp;ROUNDUP(MONTH(D236)/3,0))</x:f>
        <x:v>T3</x:v>
      </x:c>
      <x:c r="J236" t="str">
        <x:v>T003</x:v>
      </x:c>
      <x:c r="K236" t="str">
        <x:v>Tienda La Paz 3</x:v>
      </x:c>
      <x:c r="L236" t="str">
        <x:v>Barrio</x:v>
      </x:c>
      <x:c r="M236" t="str">
        <x:v>La Paz</x:v>
      </x:c>
      <x:c r="N236" t="str">
        <x:f>IFERROR(VLOOKUP(M236,'Mapeos'!$A$4:$B$30,2,FALSE),M236)</x:f>
        <x:v>La Paz</x:v>
      </x:c>
      <x:c r="O236" t="str">
        <x:v>C00772</x:v>
      </x:c>
      <x:c r="P236" t="str">
        <x:v>Masivo</x:v>
      </x:c>
      <x:c r="Q236" t="str">
        <x:v>P0040</x:v>
      </x:c>
      <x:c r="R236" t="str">
        <x:v>Electrónica</x:v>
      </x:c>
      <x:c r="S236" t="str">
        <x:v>Marca D</x:v>
      </x:c>
      <x:c r="T236" t="str">
        <x:v>WhatsApp</x:v>
      </x:c>
      <x:c r="U236" t="str">
        <x:f>IFERROR(VLOOKUP(T236,'Mapeos'!$D$4:$E$25,2,FALSE),T236)</x:f>
        <x:v>WhatsApp</x:v>
      </x:c>
      <x:c r="V236" t="str">
        <x:v>V014</x:v>
      </x:c>
      <x:c r="W236" t="n">
        <x:v>2</x:v>
      </x:c>
      <x:c r="X236" s="28" t="n">
        <x:v>324.01</x:v>
      </x:c>
      <x:c r="Y236" s="20" t="n">
        <x:v>0</x:v>
      </x:c>
      <x:c r="Z236" s="20" t="n">
        <x:f>IF(Y236&gt;1,Y236/100,Y236)</x:f>
        <x:v>0</x:v>
      </x:c>
      <x:c r="AA236" s="28" t="n">
        <x:v>258.27</x:v>
      </x:c>
      <x:c r="AB236" s="28" t="n">
        <x:v>648.02</x:v>
      </x:c>
      <x:c r="AC236" s="28" t="str">
        <x:v>BOB</x:v>
      </x:c>
      <x:c r="AD236" s="28" t="n">
        <x:f>IF(AC236="USD",AB236*'Parametros'!$B$4,AB236)</x:f>
        <x:v>648.02</x:v>
      </x:c>
      <x:c r="AE236" s="28" t="n">
        <x:f>W236*X236*(1-Z236)</x:f>
        <x:v>648.02</x:v>
      </x:c>
      <x:c r="AF236" s="28" t="n">
        <x:f>W236*AA236</x:f>
        <x:v>516.54</x:v>
      </x:c>
      <x:c r="AG236" s="28" t="n">
        <x:f>AE236-AF236</x:f>
        <x:v>131.48000000000002</x:v>
      </x:c>
      <x:c r="AH236" s="20" t="n">
        <x:f>IF(AE236&gt;0,AG236/AE236,"")</x:f>
        <x:v>0.2028949723773958</x:v>
      </x:c>
      <x:c r="AI236" s="28" t="n">
        <x:v>93312.17</x:v>
      </x:c>
      <x:c r="AJ236" s="28"/>
      <x:c r="AK236"/>
      <x:c r="AL236" t="str">
        <x:v>Completado</x:v>
      </x:c>
      <x:c r="AM236" t="str">
        <x:f>IF(W236&lt;0,"Devuelto",AL236)</x:f>
        <x:v>Completado</x:v>
      </x:c>
      <x:c r="AN236" t="str">
        <x:v>Tarjeta</x:v>
      </x:c>
      <x:c r="AO236" s="29" t="str">
        <x:v>Sin observación</x:v>
      </x:c>
      <x:c r="AP236" t="str">
        <x:f>IF(D236="","No","Sí")</x:f>
        <x:v>Sí</x:v>
      </x:c>
    </x:row>
    <x:row r="237">
      <x:c r="A237" t="n">
        <x:v>237</x:v>
      </x:c>
      <x:c r="B237" t="str">
        <x:v>VT0001117</x:v>
      </x:c>
      <x:c r="C237" t="str">
        <x:v>45580</x:v>
      </x:c>
      <x:c r="D237" s="27" t="n">
        <x:v>45580</x:v>
      </x:c>
      <x:c r="E237" t="n">
        <x:f>IF(D237="","",YEAR(D237))</x:f>
        <x:v>2024</x:v>
      </x:c>
      <x:c r="F237" t="n">
        <x:f>IF(D237="","",MONTH(D237))</x:f>
        <x:v>10</x:v>
      </x:c>
      <x:c r="G237" t="str">
        <x:f>IF(D237="","Fecha no disponible",TEXT(D237,"mmmm"))</x:f>
        <x:v>October</x:v>
      </x:c>
      <x:c r="H237" t="str">
        <x:f>IF(D237="","Fecha no disponible",TEXT(D237,"yyyy-mm"))</x:f>
        <x:v>2024-10</x:v>
      </x:c>
      <x:c r="I237" t="str">
        <x:f>IF(D237="","Fecha no disponible","T"&amp;ROUNDUP(MONTH(D237)/3,0))</x:f>
        <x:v>T4</x:v>
      </x:c>
      <x:c r="J237" t="str">
        <x:v>T012</x:v>
      </x:c>
      <x:c r="K237" t="str">
        <x:v>Tienda Cochabamba 4</x:v>
      </x:c>
      <x:c r="L237" t="str">
        <x:v>Centro</x:v>
      </x:c>
      <x:c r="M237" t="str">
        <x:v>Cochabamba</x:v>
      </x:c>
      <x:c r="N237" t="str">
        <x:f>IFERROR(VLOOKUP(M237,'Mapeos'!$A$4:$B$30,2,FALSE),M237)</x:f>
        <x:v>Cochabamba</x:v>
      </x:c>
      <x:c r="O237" t="str">
        <x:v>C01117</x:v>
      </x:c>
      <x:c r="P237" t="str">
        <x:v>Empresa</x:v>
      </x:c>
      <x:c r="Q237" t="str">
        <x:v>P0036</x:v>
      </x:c>
      <x:c r="R237" t="str">
        <x:v>Hogar</x:v>
      </x:c>
      <x:c r="S237" t="str">
        <x:v>Marca B</x:v>
      </x:c>
      <x:c r="T237" t="str">
        <x:v>Tienda</x:v>
      </x:c>
      <x:c r="U237" t="str">
        <x:f>IFERROR(VLOOKUP(T237,'Mapeos'!$D$4:$E$25,2,FALSE),T237)</x:f>
        <x:v>Tienda</x:v>
      </x:c>
      <x:c r="V237" t="str">
        <x:v>V036</x:v>
      </x:c>
      <x:c r="W237" t="n">
        <x:v>1</x:v>
      </x:c>
      <x:c r="X237" s="28" t="n">
        <x:v>233.27</x:v>
      </x:c>
      <x:c r="Y237" s="20" t="n">
        <x:v>10</x:v>
      </x:c>
      <x:c r="Z237" s="20" t="n">
        <x:f>IF(Y237&gt;1,Y237/100,Y237)</x:f>
        <x:v>0.1</x:v>
      </x:c>
      <x:c r="AA237" s="28" t="n">
        <x:v>150.55</x:v>
      </x:c>
      <x:c r="AB237" s="28" t="n">
        <x:v>209.94</x:v>
      </x:c>
      <x:c r="AC237" s="28" t="str">
        <x:v>BOB</x:v>
      </x:c>
      <x:c r="AD237" s="28" t="n">
        <x:f>IF(AC237="USD",AB237*'Parametros'!$B$4,AB237)</x:f>
        <x:v>209.94</x:v>
      </x:c>
      <x:c r="AE237" s="28" t="n">
        <x:f>W237*X237*(1-Z237)</x:f>
        <x:v>209.943</x:v>
      </x:c>
      <x:c r="AF237" s="28" t="n">
        <x:f>W237*AA237</x:f>
        <x:v>150.55</x:v>
      </x:c>
      <x:c r="AG237" s="28" t="n">
        <x:f>AE237-AF237</x:f>
        <x:v>59.393</x:v>
      </x:c>
      <x:c r="AH237" s="20" t="n">
        <x:f>IF(AE237&gt;0,AG237/AE237,"")</x:f>
        <x:v>0.28290059682866303</x:v>
      </x:c>
      <x:c r="AI237" s="28" t="n">
        <x:v>157112.52</x:v>
      </x:c>
      <x:c r="AJ237" s="28"/>
      <x:c r="AK237"/>
      <x:c r="AL237" t="str">
        <x:v>Completado</x:v>
      </x:c>
      <x:c r="AM237" t="str">
        <x:f>IF(W237&lt;0,"Devuelto",AL237)</x:f>
        <x:v>Completado</x:v>
      </x:c>
      <x:c r="AN237" t="str">
        <x:v>Transferencia</x:v>
      </x:c>
      <x:c r="AO237" s="29" t="str">
        <x:v>Descuento reescalado</x:v>
      </x:c>
      <x:c r="AP237" t="str">
        <x:f>IF(D237="","No","Sí")</x:f>
        <x:v>Sí</x:v>
      </x:c>
    </x:row>
    <x:row r="238">
      <x:c r="A238" t="n">
        <x:v>238</x:v>
      </x:c>
      <x:c r="B238" t="str">
        <x:v>VT0001122</x:v>
      </x:c>
      <x:c r="C238" t="str">
        <x:v>45854</x:v>
      </x:c>
      <x:c r="D238" s="27" t="n">
        <x:v>45854</x:v>
      </x:c>
      <x:c r="E238" t="n">
        <x:f>IF(D238="","",YEAR(D238))</x:f>
        <x:v>2025</x:v>
      </x:c>
      <x:c r="F238" t="n">
        <x:f>IF(D238="","",MONTH(D238))</x:f>
        <x:v>7</x:v>
      </x:c>
      <x:c r="G238" t="str">
        <x:f>IF(D238="","Fecha no disponible",TEXT(D238,"mmmm"))</x:f>
        <x:v>July</x:v>
      </x:c>
      <x:c r="H238" t="str">
        <x:f>IF(D238="","Fecha no disponible",TEXT(D238,"yyyy-mm"))</x:f>
        <x:v>2025-07</x:v>
      </x:c>
      <x:c r="I238" t="str">
        <x:f>IF(D238="","Fecha no disponible","T"&amp;ROUNDUP(MONTH(D238)/3,0))</x:f>
        <x:v>T3</x:v>
      </x:c>
      <x:c r="J238" t="str">
        <x:v>T013</x:v>
      </x:c>
      <x:c r="K238" t="str">
        <x:v>Tienda Potosí 1</x:v>
      </x:c>
      <x:c r="L238" t="str">
        <x:v>Centro</x:v>
      </x:c>
      <x:c r="M238" t="str">
        <x:v>Potosí</x:v>
      </x:c>
      <x:c r="N238" t="str">
        <x:f>IFERROR(VLOOKUP(M238,'Mapeos'!$A$4:$B$30,2,FALSE),M238)</x:f>
        <x:v>Potosí</x:v>
      </x:c>
      <x:c r="O238" t="str">
        <x:v>C01663</x:v>
      </x:c>
      <x:c r="P238" t="str">
        <x:v>Frecuente</x:v>
      </x:c>
      <x:c r="Q238" t="str">
        <x:v>P0039</x:v>
      </x:c>
      <x:c r="R238" t="str">
        <x:v>Deportes</x:v>
      </x:c>
      <x:c r="S238" t="str">
        <x:v>Marca B</x:v>
      </x:c>
      <x:c r="T238" t="str">
        <x:v>Tienda</x:v>
      </x:c>
      <x:c r="U238" t="str">
        <x:f>IFERROR(VLOOKUP(T238,'Mapeos'!$D$4:$E$25,2,FALSE),T238)</x:f>
        <x:v>Tienda</x:v>
      </x:c>
      <x:c r="V238" t="str">
        <x:v>V030</x:v>
      </x:c>
      <x:c r="W238" t="n">
        <x:v>1</x:v>
      </x:c>
      <x:c r="X238" s="28" t="n">
        <x:v>254.2</x:v>
      </x:c>
      <x:c r="Y238" s="20" t="n">
        <x:v>0.2</x:v>
      </x:c>
      <x:c r="Z238" s="20" t="n">
        <x:f>IF(Y238&gt;1,Y238/100,Y238)</x:f>
        <x:v>0.2</x:v>
      </x:c>
      <x:c r="AA238" s="28" t="n">
        <x:v>154.82</x:v>
      </x:c>
      <x:c r="AB238" s="28" t="n">
        <x:v>203.36</x:v>
      </x:c>
      <x:c r="AC238" s="28" t="str">
        <x:v>BOB</x:v>
      </x:c>
      <x:c r="AD238" s="28" t="n">
        <x:f>IF(AC238="USD",AB238*'Parametros'!$B$4,AB238)</x:f>
        <x:v>203.36</x:v>
      </x:c>
      <x:c r="AE238" s="28" t="n">
        <x:f>W238*X238*(1-Z238)</x:f>
        <x:v>203.36</x:v>
      </x:c>
      <x:c r="AF238" s="28" t="n">
        <x:f>W238*AA238</x:f>
        <x:v>154.82</x:v>
      </x:c>
      <x:c r="AG238" s="28" t="n">
        <x:f>AE238-AF238</x:f>
        <x:v>48.54000000000002</x:v>
      </x:c>
      <x:c r="AH238" s="20" t="n">
        <x:f>IF(AE238&gt;0,AG238/AE238,"")</x:f>
        <x:v>0.23869000786782069</x:v>
      </x:c>
      <x:c r="AI238" s="28" t="n">
        <x:v>133641.06</x:v>
      </x:c>
      <x:c r="AJ238" s="28"/>
      <x:c r="AK238"/>
      <x:c r="AL238" t="str">
        <x:v>Completado</x:v>
      </x:c>
      <x:c r="AM238" t="str">
        <x:f>IF(W238&lt;0,"Devuelto",AL238)</x:f>
        <x:v>Completado</x:v>
      </x:c>
      <x:c r="AN238" t="str">
        <x:v>Tarjeta</x:v>
      </x:c>
      <x:c r="AO238" s="29" t="str">
        <x:v>Sin observación</x:v>
      </x:c>
      <x:c r="AP238" t="str">
        <x:f>IF(D238="","No","Sí")</x:f>
        <x:v>Sí</x:v>
      </x:c>
    </x:row>
    <x:row r="239">
      <x:c r="A239" t="n">
        <x:v>239</x:v>
      </x:c>
      <x:c r="B239" t="str">
        <x:v>VT0001127</x:v>
      </x:c>
      <x:c r="C239" t="str">
        <x:v>46115</x:v>
      </x:c>
      <x:c r="D239" s="27" t="n">
        <x:v>46115</x:v>
      </x:c>
      <x:c r="E239" t="n">
        <x:f>IF(D239="","",YEAR(D239))</x:f>
        <x:v>2026</x:v>
      </x:c>
      <x:c r="F239" t="n">
        <x:f>IF(D239="","",MONTH(D239))</x:f>
        <x:v>4</x:v>
      </x:c>
      <x:c r="G239" t="str">
        <x:f>IF(D239="","Fecha no disponible",TEXT(D239,"mmmm"))</x:f>
        <x:v>April</x:v>
      </x:c>
      <x:c r="H239" t="str">
        <x:f>IF(D239="","Fecha no disponible",TEXT(D239,"yyyy-mm"))</x:f>
        <x:v>2026-04</x:v>
      </x:c>
      <x:c r="I239" t="str">
        <x:f>IF(D239="","Fecha no disponible","T"&amp;ROUNDUP(MONTH(D239)/3,0))</x:f>
        <x:v>T2</x:v>
      </x:c>
      <x:c r="J239" t="str">
        <x:v>T010</x:v>
      </x:c>
      <x:c r="K239" t="str">
        <x:v>Tienda Cochabamba 2</x:v>
      </x:c>
      <x:c r="L239" t="str">
        <x:v>Barrio</x:v>
      </x:c>
      <x:c r="M239" t="str">
        <x:v>Cochabamba</x:v>
      </x:c>
      <x:c r="N239" t="str">
        <x:f>IFERROR(VLOOKUP(M239,'Mapeos'!$A$4:$B$30,2,FALSE),M239)</x:f>
        <x:v>Cochabamba</x:v>
      </x:c>
      <x:c r="O239" t="str">
        <x:v>C00033</x:v>
      </x:c>
      <x:c r="P239" t="str">
        <x:v>Empresa</x:v>
      </x:c>
      <x:c r="Q239" t="str">
        <x:v>P0074</x:v>
      </x:c>
      <x:c r="R239" t="str">
        <x:v>Hogar</x:v>
      </x:c>
      <x:c r="S239" t="str">
        <x:v>Marca B</x:v>
      </x:c>
      <x:c r="T239" t="str">
        <x:v>E-commerce</x:v>
      </x:c>
      <x:c r="U239" t="str">
        <x:f>IFERROR(VLOOKUP(T239,'Mapeos'!$D$4:$E$25,2,FALSE),T239)</x:f>
        <x:v>E-commerce</x:v>
      </x:c>
      <x:c r="V239" t="str">
        <x:v>V026</x:v>
      </x:c>
      <x:c r="W239" t="n">
        <x:v>1</x:v>
      </x:c>
      <x:c r="X239" s="28" t="n">
        <x:v>318.2</x:v>
      </x:c>
      <x:c r="Y239" s="20" t="n">
        <x:v>0.25</x:v>
      </x:c>
      <x:c r="Z239" s="20" t="n">
        <x:f>IF(Y239&gt;1,Y239/100,Y239)</x:f>
        <x:v>0.25</x:v>
      </x:c>
      <x:c r="AA239" s="28" t="n">
        <x:v>211</x:v>
      </x:c>
      <x:c r="AB239" s="28" t="n">
        <x:v>238.65</x:v>
      </x:c>
      <x:c r="AC239" s="28" t="str">
        <x:v>BOB</x:v>
      </x:c>
      <x:c r="AD239" s="28" t="n">
        <x:f>IF(AC239="USD",AB239*'Parametros'!$B$4,AB239)</x:f>
        <x:v>238.65</x:v>
      </x:c>
      <x:c r="AE239" s="28" t="n">
        <x:f>W239*X239*(1-Z239)</x:f>
        <x:v>238.64999999999998</x:v>
      </x:c>
      <x:c r="AF239" s="28" t="n">
        <x:f>W239*AA239</x:f>
        <x:v>211</x:v>
      </x:c>
      <x:c r="AG239" s="28" t="n">
        <x:f>AE239-AF239</x:f>
        <x:v>27.649999999999977</x:v>
      </x:c>
      <x:c r="AH239" s="20" t="n">
        <x:f>IF(AE239&gt;0,AG239/AE239,"")</x:f>
        <x:v>0.11586004609260415</x:v>
      </x:c>
      <x:c r="AI239" s="28" t="n">
        <x:v>75256.54</x:v>
      </x:c>
      <x:c r="AJ239" s="28"/>
      <x:c r="AK239"/>
      <x:c r="AL239" t="str">
        <x:v>Completado</x:v>
      </x:c>
      <x:c r="AM239" t="str">
        <x:f>IF(W239&lt;0,"Devuelto",AL239)</x:f>
        <x:v>Completado</x:v>
      </x:c>
      <x:c r="AN239" t="str">
        <x:v>QR</x:v>
      </x:c>
      <x:c r="AO239" s="29" t="str">
        <x:v>Sin observación</x:v>
      </x:c>
      <x:c r="AP239" t="str">
        <x:f>IF(D239="","No","Sí")</x:f>
        <x:v>Sí</x:v>
      </x:c>
    </x:row>
    <x:row r="240">
      <x:c r="A240" t="n">
        <x:v>240</x:v>
      </x:c>
      <x:c r="B240" t="str">
        <x:v>VT0001132</x:v>
      </x:c>
      <x:c r="C240" t="str">
        <x:v>46113</x:v>
      </x:c>
      <x:c r="D240" s="27" t="n">
        <x:v>46113</x:v>
      </x:c>
      <x:c r="E240" t="n">
        <x:f>IF(D240="","",YEAR(D240))</x:f>
        <x:v>2026</x:v>
      </x:c>
      <x:c r="F240" t="n">
        <x:f>IF(D240="","",MONTH(D240))</x:f>
        <x:v>4</x:v>
      </x:c>
      <x:c r="G240" t="str">
        <x:f>IF(D240="","Fecha no disponible",TEXT(D240,"mmmm"))</x:f>
        <x:v>April</x:v>
      </x:c>
      <x:c r="H240" t="str">
        <x:f>IF(D240="","Fecha no disponible",TEXT(D240,"yyyy-mm"))</x:f>
        <x:v>2026-04</x:v>
      </x:c>
      <x:c r="I240" t="str">
        <x:f>IF(D240="","Fecha no disponible","T"&amp;ROUNDUP(MONTH(D240)/3,0))</x:f>
        <x:v>T2</x:v>
      </x:c>
      <x:c r="J240" t="str">
        <x:v>T018</x:v>
      </x:c>
      <x:c r="K240" t="str">
        <x:v>Tienda Sucre 2</x:v>
      </x:c>
      <x:c r="L240" t="str">
        <x:v>Mall</x:v>
      </x:c>
      <x:c r="M240" t="str">
        <x:v>Sucre</x:v>
      </x:c>
      <x:c r="N240" t="str">
        <x:f>IFERROR(VLOOKUP(M240,'Mapeos'!$A$4:$B$30,2,FALSE),M240)</x:f>
        <x:v>Sucre</x:v>
      </x:c>
      <x:c r="O240" t="str">
        <x:v>C00586</x:v>
      </x:c>
      <x:c r="P240" t="str">
        <x:v>Frecuente</x:v>
      </x:c>
      <x:c r="Q240" t="str">
        <x:v>P0106</x:v>
      </x:c>
      <x:c r="R240" t="str">
        <x:v>Hogar</x:v>
      </x:c>
      <x:c r="S240" t="str">
        <x:v>Marca A</x:v>
      </x:c>
      <x:c r="T240" t="str">
        <x:v>E-COMMERCE</x:v>
      </x:c>
      <x:c r="U240" t="str">
        <x:f>IFERROR(VLOOKUP(T240,'Mapeos'!$D$4:$E$25,2,FALSE),T240)</x:f>
        <x:v>E-commerce</x:v>
      </x:c>
      <x:c r="V240" t="str">
        <x:v>V036</x:v>
      </x:c>
      <x:c r="W240" t="n">
        <x:v>3</x:v>
      </x:c>
      <x:c r="X240" s="28" t="n">
        <x:v>305.19</x:v>
      </x:c>
      <x:c r="Y240" s="20" t="n">
        <x:v>0</x:v>
      </x:c>
      <x:c r="Z240" s="20" t="n">
        <x:f>IF(Y240&gt;1,Y240/100,Y240)</x:f>
        <x:v>0</x:v>
      </x:c>
      <x:c r="AA240" s="28" t="n">
        <x:v>185.2</x:v>
      </x:c>
      <x:c r="AB240" s="28" t="n">
        <x:v>915.57</x:v>
      </x:c>
      <x:c r="AC240" s="28" t="str">
        <x:v>BOB</x:v>
      </x:c>
      <x:c r="AD240" s="28" t="n">
        <x:f>IF(AC240="USD",AB240*'Parametros'!$B$4,AB240)</x:f>
        <x:v>915.57</x:v>
      </x:c>
      <x:c r="AE240" s="28" t="n">
        <x:f>W240*X240*(1-Z240)</x:f>
        <x:v>915.5699999999999</x:v>
      </x:c>
      <x:c r="AF240" s="28" t="n">
        <x:f>W240*AA240</x:f>
        <x:v>555.5999999999999</x:v>
      </x:c>
      <x:c r="AG240" s="28" t="n">
        <x:f>AE240-AF240</x:f>
        <x:v>359.97</x:v>
      </x:c>
      <x:c r="AH240" s="20" t="n">
        <x:f>IF(AE240&gt;0,AG240/AE240,"")</x:f>
        <x:v>0.3931649136603428</x:v>
      </x:c>
      <x:c r="AI240" s="28" t="n">
        <x:v>62593.37</x:v>
      </x:c>
      <x:c r="AJ240" s="28"/>
      <x:c r="AK240"/>
      <x:c r="AL240" t="str">
        <x:v>Completado</x:v>
      </x:c>
      <x:c r="AM240" t="str">
        <x:f>IF(W240&lt;0,"Devuelto",AL240)</x:f>
        <x:v>Completado</x:v>
      </x:c>
      <x:c r="AN240" t="str">
        <x:v>Transferencia</x:v>
      </x:c>
      <x:c r="AO240" s="29" t="str">
        <x:v>Canal estandarizado</x:v>
      </x:c>
      <x:c r="AP240" t="str">
        <x:f>IF(D240="","No","Sí")</x:f>
        <x:v>Sí</x:v>
      </x:c>
    </x:row>
    <x:row r="241">
      <x:c r="A241" t="n">
        <x:v>241</x:v>
      </x:c>
      <x:c r="B241" t="str">
        <x:v>VT0001136</x:v>
      </x:c>
      <x:c r="C241" t="str">
        <x:v>45884</x:v>
      </x:c>
      <x:c r="D241" s="27" t="n">
        <x:v>45884</x:v>
      </x:c>
      <x:c r="E241" t="n">
        <x:f>IF(D241="","",YEAR(D241))</x:f>
        <x:v>2025</x:v>
      </x:c>
      <x:c r="F241" t="n">
        <x:f>IF(D241="","",MONTH(D241))</x:f>
        <x:v>8</x:v>
      </x:c>
      <x:c r="G241" t="str">
        <x:f>IF(D241="","Fecha no disponible",TEXT(D241,"mmmm"))</x:f>
        <x:v>August</x:v>
      </x:c>
      <x:c r="H241" t="str">
        <x:f>IF(D241="","Fecha no disponible",TEXT(D241,"yyyy-mm"))</x:f>
        <x:v>2025-08</x:v>
      </x:c>
      <x:c r="I241" t="str">
        <x:f>IF(D241="","Fecha no disponible","T"&amp;ROUNDUP(MONTH(D241)/3,0))</x:f>
        <x:v>T3</x:v>
      </x:c>
      <x:c r="J241" t="str">
        <x:v>T020</x:v>
      </x:c>
      <x:c r="K241" t="str">
        <x:v>Tienda Sucre 4</x:v>
      </x:c>
      <x:c r="L241" t="str">
        <x:v>Mall</x:v>
      </x:c>
      <x:c r="M241" t="str">
        <x:v>Sucre</x:v>
      </x:c>
      <x:c r="N241" t="str">
        <x:f>IFERROR(VLOOKUP(M241,'Mapeos'!$A$4:$B$30,2,FALSE),M241)</x:f>
        <x:v>Sucre</x:v>
      </x:c>
      <x:c r="O241" t="str">
        <x:v>C01044</x:v>
      </x:c>
      <x:c r="P241" t="str">
        <x:v>Masivo</x:v>
      </x:c>
      <x:c r="Q241" t="str">
        <x:v>P0112</x:v>
      </x:c>
      <x:c r="R241" t="str">
        <x:v>Deportes</x:v>
      </x:c>
      <x:c r="S241" t="str">
        <x:v>Marca A</x:v>
      </x:c>
      <x:c r="T241" t="str">
        <x:v>WhatsApp</x:v>
      </x:c>
      <x:c r="U241" t="str">
        <x:f>IFERROR(VLOOKUP(T241,'Mapeos'!$D$4:$E$25,2,FALSE),T241)</x:f>
        <x:v>WhatsApp</x:v>
      </x:c>
      <x:c r="V241" t="str">
        <x:v>V020</x:v>
      </x:c>
      <x:c r="W241" t="n">
        <x:v>1</x:v>
      </x:c>
      <x:c r="X241" s="28" t="n">
        <x:v>214.23</x:v>
      </x:c>
      <x:c r="Y241" s="20" t="n">
        <x:v>0.05</x:v>
      </x:c>
      <x:c r="Z241" s="20" t="n">
        <x:f>IF(Y241&gt;1,Y241/100,Y241)</x:f>
        <x:v>0.05</x:v>
      </x:c>
      <x:c r="AA241" s="28" t="n">
        <x:v>167.96</x:v>
      </x:c>
      <x:c r="AB241" s="28" t="n">
        <x:v>203.52</x:v>
      </x:c>
      <x:c r="AC241" s="28" t="str">
        <x:v>BOB</x:v>
      </x:c>
      <x:c r="AD241" s="28" t="n">
        <x:f>IF(AC241="USD",AB241*'Parametros'!$B$4,AB241)</x:f>
        <x:v>203.52</x:v>
      </x:c>
      <x:c r="AE241" s="28" t="n">
        <x:f>W241*X241*(1-Z241)</x:f>
        <x:v>203.5185</x:v>
      </x:c>
      <x:c r="AF241" s="28" t="n">
        <x:f>W241*AA241</x:f>
        <x:v>167.96</x:v>
      </x:c>
      <x:c r="AG241" s="28" t="n">
        <x:f>AE241-AF241</x:f>
        <x:v>35.55849999999998</x:v>
      </x:c>
      <x:c r="AH241" s="20" t="n">
        <x:f>IF(AE241&gt;0,AG241/AE241,"")</x:f>
        <x:v>0.17471876021098812</x:v>
      </x:c>
      <x:c r="AI241" s="28" t="n">
        <x:v>73465.06</x:v>
      </x:c>
      <x:c r="AJ241" s="28"/>
      <x:c r="AK241"/>
      <x:c r="AL241" t="str">
        <x:v>Completado</x:v>
      </x:c>
      <x:c r="AM241" t="str">
        <x:f>IF(W241&lt;0,"Devuelto",AL241)</x:f>
        <x:v>Completado</x:v>
      </x:c>
      <x:c r="AN241" t="str">
        <x:v>QR</x:v>
      </x:c>
      <x:c r="AO241" s="29" t="str">
        <x:v>Sin observación</x:v>
      </x:c>
      <x:c r="AP241" t="str">
        <x:f>IF(D241="","No","Sí")</x:f>
        <x:v>Sí</x:v>
      </x:c>
    </x:row>
    <x:row r="242">
      <x:c r="A242" t="n">
        <x:v>242</x:v>
      </x:c>
      <x:c r="B242" t="str">
        <x:v>VT0001141</x:v>
      </x:c>
      <x:c r="C242" t="str">
        <x:v>45693</x:v>
      </x:c>
      <x:c r="D242" s="27" t="n">
        <x:v>45693</x:v>
      </x:c>
      <x:c r="E242" t="n">
        <x:f>IF(D242="","",YEAR(D242))</x:f>
        <x:v>2025</x:v>
      </x:c>
      <x:c r="F242" t="n">
        <x:f>IF(D242="","",MONTH(D242))</x:f>
        <x:v>2</x:v>
      </x:c>
      <x:c r="G242" t="str">
        <x:f>IF(D242="","Fecha no disponible",TEXT(D242,"mmmm"))</x:f>
        <x:v>February</x:v>
      </x:c>
      <x:c r="H242" t="str">
        <x:f>IF(D242="","Fecha no disponible",TEXT(D242,"yyyy-mm"))</x:f>
        <x:v>2025-02</x:v>
      </x:c>
      <x:c r="I242" t="str">
        <x:f>IF(D242="","Fecha no disponible","T"&amp;ROUNDUP(MONTH(D242)/3,0))</x:f>
        <x:v>T1</x:v>
      </x:c>
      <x:c r="J242" t="str">
        <x:v>T010</x:v>
      </x:c>
      <x:c r="K242" t="str">
        <x:v>Tienda Cochabamba 2</x:v>
      </x:c>
      <x:c r="L242" t="str">
        <x:v>Barrio</x:v>
      </x:c>
      <x:c r="M242" t="str">
        <x:v>Cochabamba</x:v>
      </x:c>
      <x:c r="N242" t="str">
        <x:f>IFERROR(VLOOKUP(M242,'Mapeos'!$A$4:$B$30,2,FALSE),M242)</x:f>
        <x:v>Cochabamba</x:v>
      </x:c>
      <x:c r="O242" t="str">
        <x:v>C01422</x:v>
      </x:c>
      <x:c r="P242" t="str">
        <x:v>Empresa</x:v>
      </x:c>
      <x:c r="Q242" t="str">
        <x:v>P0084</x:v>
      </x:c>
      <x:c r="R242" t="str">
        <x:v>Alimentos</x:v>
      </x:c>
      <x:c r="S242" t="str">
        <x:v>Marca D</x:v>
      </x:c>
      <x:c r="T242" t="str">
        <x:v>Tienda</x:v>
      </x:c>
      <x:c r="U242" t="str">
        <x:f>IFERROR(VLOOKUP(T242,'Mapeos'!$D$4:$E$25,2,FALSE),T242)</x:f>
        <x:v>Tienda</x:v>
      </x:c>
      <x:c r="V242" t="str">
        <x:v>V017</x:v>
      </x:c>
      <x:c r="W242" t="n">
        <x:v>6</x:v>
      </x:c>
      <x:c r="X242" s="28" t="n">
        <x:v>34.78</x:v>
      </x:c>
      <x:c r="Y242" s="20" t="n">
        <x:v>0.25</x:v>
      </x:c>
      <x:c r="Z242" s="20" t="n">
        <x:f>IF(Y242&gt;1,Y242/100,Y242)</x:f>
        <x:v>0.25</x:v>
      </x:c>
      <x:c r="AA242" s="28" t="n">
        <x:v>20.47</x:v>
      </x:c>
      <x:c r="AB242" s="28" t="n">
        <x:v>156.51</x:v>
      </x:c>
      <x:c r="AC242" s="28" t="str">
        <x:v>BOB</x:v>
      </x:c>
      <x:c r="AD242" s="28" t="n">
        <x:f>IF(AC242="USD",AB242*'Parametros'!$B$4,AB242)</x:f>
        <x:v>156.51</x:v>
      </x:c>
      <x:c r="AE242" s="28" t="n">
        <x:f>W242*X242*(1-Z242)</x:f>
        <x:v>156.51</x:v>
      </x:c>
      <x:c r="AF242" s="28" t="n">
        <x:f>W242*AA242</x:f>
        <x:v>122.82</x:v>
      </x:c>
      <x:c r="AG242" s="28" t="n">
        <x:f>AE242-AF242</x:f>
        <x:v>33.69</x:v>
      </x:c>
      <x:c r="AH242" s="20" t="n">
        <x:f>IF(AE242&gt;0,AG242/AE242,"")</x:f>
        <x:v>0.21525781100249186</x:v>
      </x:c>
      <x:c r="AI242" s="28" t="n">
        <x:v>169210.56</x:v>
      </x:c>
      <x:c r="AJ242" s="28"/>
      <x:c r="AK242"/>
      <x:c r="AL242" t="str">
        <x:v>Completado</x:v>
      </x:c>
      <x:c r="AM242" t="str">
        <x:f>IF(W242&lt;0,"Devuelto",AL242)</x:f>
        <x:v>Completado</x:v>
      </x:c>
      <x:c r="AN242" t="str">
        <x:v>Transferencia</x:v>
      </x:c>
      <x:c r="AO242" s="29" t="str">
        <x:v>Sin observación</x:v>
      </x:c>
      <x:c r="AP242" t="str">
        <x:f>IF(D242="","No","Sí")</x:f>
        <x:v>Sí</x:v>
      </x:c>
    </x:row>
    <x:row r="243">
      <x:c r="A243" t="n">
        <x:v>243</x:v>
      </x:c>
      <x:c r="B243" t="str">
        <x:v>VT0001146</x:v>
      </x:c>
      <x:c r="C243" t="str">
        <x:v>46028</x:v>
      </x:c>
      <x:c r="D243" s="27" t="n">
        <x:v>46028</x:v>
      </x:c>
      <x:c r="E243" t="n">
        <x:f>IF(D243="","",YEAR(D243))</x:f>
        <x:v>2026</x:v>
      </x:c>
      <x:c r="F243" t="n">
        <x:f>IF(D243="","",MONTH(D243))</x:f>
        <x:v>1</x:v>
      </x:c>
      <x:c r="G243" t="str">
        <x:f>IF(D243="","Fecha no disponible",TEXT(D243,"mmmm"))</x:f>
        <x:v>January</x:v>
      </x:c>
      <x:c r="H243" t="str">
        <x:f>IF(D243="","Fecha no disponible",TEXT(D243,"yyyy-mm"))</x:f>
        <x:v>2026-01</x:v>
      </x:c>
      <x:c r="I243" t="str">
        <x:f>IF(D243="","Fecha no disponible","T"&amp;ROUNDUP(MONTH(D243)/3,0))</x:f>
        <x:v>T1</x:v>
      </x:c>
      <x:c r="J243" t="str">
        <x:v>T016</x:v>
      </x:c>
      <x:c r="K243" t="str">
        <x:v>Tienda Potosí 4</x:v>
      </x:c>
      <x:c r="L243" t="str">
        <x:v>Centro</x:v>
      </x:c>
      <x:c r="M243" t="str">
        <x:v>Potosí</x:v>
      </x:c>
      <x:c r="N243" t="str">
        <x:f>IFERROR(VLOOKUP(M243,'Mapeos'!$A$4:$B$30,2,FALSE),M243)</x:f>
        <x:v>Potosí</x:v>
      </x:c>
      <x:c r="O243" t="str">
        <x:v>C01438</x:v>
      </x:c>
      <x:c r="P243" t="str">
        <x:v>Empresa</x:v>
      </x:c>
      <x:c r="Q243" t="str">
        <x:v>P0135</x:v>
      </x:c>
      <x:c r="R243" t="str">
        <x:v>Deportes</x:v>
      </x:c>
      <x:c r="S243" t="str">
        <x:v>Marca D</x:v>
      </x:c>
      <x:c r="T243" t="str">
        <x:v>Tienda</x:v>
      </x:c>
      <x:c r="U243" t="str">
        <x:f>IFERROR(VLOOKUP(T243,'Mapeos'!$D$4:$E$25,2,FALSE),T243)</x:f>
        <x:v>Tienda</x:v>
      </x:c>
      <x:c r="V243" t="str">
        <x:v>V023</x:v>
      </x:c>
      <x:c r="W243" t="n">
        <x:v>2</x:v>
      </x:c>
      <x:c r="X243" s="28" t="n">
        <x:v>90.75</x:v>
      </x:c>
      <x:c r="Y243" s="20" t="n">
        <x:v>0</x:v>
      </x:c>
      <x:c r="Z243" s="20" t="n">
        <x:f>IF(Y243&gt;1,Y243/100,Y243)</x:f>
        <x:v>0</x:v>
      </x:c>
      <x:c r="AA243" s="28" t="n">
        <x:v>45.32</x:v>
      </x:c>
      <x:c r="AB243" s="28" t="n">
        <x:v>181.5</x:v>
      </x:c>
      <x:c r="AC243" s="28" t="str">
        <x:v>BOB</x:v>
      </x:c>
      <x:c r="AD243" s="28" t="n">
        <x:f>IF(AC243="USD",AB243*'Parametros'!$B$4,AB243)</x:f>
        <x:v>181.5</x:v>
      </x:c>
      <x:c r="AE243" s="28" t="n">
        <x:f>W243*X243*(1-Z243)</x:f>
        <x:v>181.5</x:v>
      </x:c>
      <x:c r="AF243" s="28" t="n">
        <x:f>W243*AA243</x:f>
        <x:v>90.64</x:v>
      </x:c>
      <x:c r="AG243" s="28" t="n">
        <x:f>AE243-AF243</x:f>
        <x:v>90.86</x:v>
      </x:c>
      <x:c r="AH243" s="20" t="n">
        <x:f>IF(AE243&gt;0,AG243/AE243,"")</x:f>
        <x:v>0.5006060606060606</x:v>
      </x:c>
      <x:c r="AI243" s="28" t="n">
        <x:v>173590.59</x:v>
      </x:c>
      <x:c r="AJ243" s="28"/>
      <x:c r="AK243"/>
      <x:c r="AL243" t="str">
        <x:v>Completado</x:v>
      </x:c>
      <x:c r="AM243" t="str">
        <x:f>IF(W243&lt;0,"Devuelto",AL243)</x:f>
        <x:v>Completado</x:v>
      </x:c>
      <x:c r="AN243" t="str">
        <x:v>QR</x:v>
      </x:c>
      <x:c r="AO243" s="29" t="str">
        <x:v>Sin observación</x:v>
      </x:c>
      <x:c r="AP243" t="str">
        <x:f>IF(D243="","No","Sí")</x:f>
        <x:v>Sí</x:v>
      </x:c>
    </x:row>
    <x:row r="244">
      <x:c r="A244" t="n">
        <x:v>244</x:v>
      </x:c>
      <x:c r="B244" t="str">
        <x:v>VT0001151</x:v>
      </x:c>
      <x:c r="C244" t="str">
        <x:v>46126</x:v>
      </x:c>
      <x:c r="D244" s="27" t="n">
        <x:v>46126</x:v>
      </x:c>
      <x:c r="E244" t="n">
        <x:f>IF(D244="","",YEAR(D244))</x:f>
        <x:v>2026</x:v>
      </x:c>
      <x:c r="F244" t="n">
        <x:f>IF(D244="","",MONTH(D244))</x:f>
        <x:v>4</x:v>
      </x:c>
      <x:c r="G244" t="str">
        <x:f>IF(D244="","Fecha no disponible",TEXT(D244,"mmmm"))</x:f>
        <x:v>April</x:v>
      </x:c>
      <x:c r="H244" t="str">
        <x:f>IF(D244="","Fecha no disponible",TEXT(D244,"yyyy-mm"))</x:f>
        <x:v>2026-04</x:v>
      </x:c>
      <x:c r="I244" t="str">
        <x:f>IF(D244="","Fecha no disponible","T"&amp;ROUNDUP(MONTH(D244)/3,0))</x:f>
        <x:v>T2</x:v>
      </x:c>
      <x:c r="J244" t="str">
        <x:v>T012</x:v>
      </x:c>
      <x:c r="K244" t="str">
        <x:v>Tienda Cochabamba 4</x:v>
      </x:c>
      <x:c r="L244" t="str">
        <x:v>Centro</x:v>
      </x:c>
      <x:c r="M244" t="str">
        <x:v>Cochabamba</x:v>
      </x:c>
      <x:c r="N244" t="str">
        <x:f>IFERROR(VLOOKUP(M244,'Mapeos'!$A$4:$B$30,2,FALSE),M244)</x:f>
        <x:v>Cochabamba</x:v>
      </x:c>
      <x:c r="O244" t="str">
        <x:v>C00997</x:v>
      </x:c>
      <x:c r="P244" t="str">
        <x:v>Masivo</x:v>
      </x:c>
      <x:c r="Q244" t="str">
        <x:v>P0114</x:v>
      </x:c>
      <x:c r="R244" t="str">
        <x:v>Deportes</x:v>
      </x:c>
      <x:c r="S244" t="str">
        <x:v>Marca B</x:v>
      </x:c>
      <x:c r="T244" t="str">
        <x:v>Tienda</x:v>
      </x:c>
      <x:c r="U244" t="str">
        <x:f>IFERROR(VLOOKUP(T244,'Mapeos'!$D$4:$E$25,2,FALSE),T244)</x:f>
        <x:v>Tienda</x:v>
      </x:c>
      <x:c r="V244" t="str">
        <x:v>V036</x:v>
      </x:c>
      <x:c r="W244" t="n">
        <x:v>2</x:v>
      </x:c>
      <x:c r="X244" s="28" t="n">
        <x:v>210.98</x:v>
      </x:c>
      <x:c r="Y244" s="20" t="n">
        <x:v>0.2</x:v>
      </x:c>
      <x:c r="Z244" s="20" t="n">
        <x:f>IF(Y244&gt;1,Y244/100,Y244)</x:f>
        <x:v>0.2</x:v>
      </x:c>
      <x:c r="AA244" s="28" t="n">
        <x:v>158.45</x:v>
      </x:c>
      <x:c r="AB244" s="28" t="n">
        <x:v>337.57</x:v>
      </x:c>
      <x:c r="AC244" s="28" t="str">
        <x:v>BOB</x:v>
      </x:c>
      <x:c r="AD244" s="28" t="n">
        <x:f>IF(AC244="USD",AB244*'Parametros'!$B$4,AB244)</x:f>
        <x:v>337.57</x:v>
      </x:c>
      <x:c r="AE244" s="28" t="n">
        <x:f>W244*X244*(1-Z244)</x:f>
        <x:v>337.568</x:v>
      </x:c>
      <x:c r="AF244" s="28" t="n">
        <x:f>W244*AA244</x:f>
        <x:v>316.9</x:v>
      </x:c>
      <x:c r="AG244" s="28" t="n">
        <x:f>AE244-AF244</x:f>
        <x:v>20.668000000000006</x:v>
      </x:c>
      <x:c r="AH244" s="20" t="n">
        <x:f>IF(AE244&gt;0,AG244/AE244,"")</x:f>
        <x:v>0.061226182576547564</x:v>
      </x:c>
      <x:c r="AI244" s="28" t="n">
        <x:v>174619.63</x:v>
      </x:c>
      <x:c r="AJ244" s="28"/>
      <x:c r="AK244"/>
      <x:c r="AL244" t="str">
        <x:v>Completado</x:v>
      </x:c>
      <x:c r="AM244" t="str">
        <x:f>IF(W244&lt;0,"Devuelto",AL244)</x:f>
        <x:v>Completado</x:v>
      </x:c>
      <x:c r="AN244" t="str">
        <x:v>Tarjeta</x:v>
      </x:c>
      <x:c r="AO244" s="29" t="str">
        <x:v>Sin observación</x:v>
      </x:c>
      <x:c r="AP244" t="str">
        <x:f>IF(D244="","No","Sí")</x:f>
        <x:v>Sí</x:v>
      </x:c>
    </x:row>
    <x:row r="245">
      <x:c r="A245" t="n">
        <x:v>245</x:v>
      </x:c>
      <x:c r="B245" t="str">
        <x:v>VT0001155</x:v>
      </x:c>
      <x:c r="C245" t="str">
        <x:v>45996</x:v>
      </x:c>
      <x:c r="D245" s="27" t="n">
        <x:v>45996</x:v>
      </x:c>
      <x:c r="E245" t="n">
        <x:f>IF(D245="","",YEAR(D245))</x:f>
        <x:v>2025</x:v>
      </x:c>
      <x:c r="F245" t="n">
        <x:f>IF(D245="","",MONTH(D245))</x:f>
        <x:v>12</x:v>
      </x:c>
      <x:c r="G245" t="str">
        <x:f>IF(D245="","Fecha no disponible",TEXT(D245,"mmmm"))</x:f>
        <x:v>December</x:v>
      </x:c>
      <x:c r="H245" t="str">
        <x:f>IF(D245="","Fecha no disponible",TEXT(D245,"yyyy-mm"))</x:f>
        <x:v>2025-12</x:v>
      </x:c>
      <x:c r="I245" t="str">
        <x:f>IF(D245="","Fecha no disponible","T"&amp;ROUNDUP(MONTH(D245)/3,0))</x:f>
        <x:v>T4</x:v>
      </x:c>
      <x:c r="J245" t="str">
        <x:v>T007</x:v>
      </x:c>
      <x:c r="K245" t="str">
        <x:v>Tienda Santa Cruz 3</x:v>
      </x:c>
      <x:c r="L245" t="str">
        <x:v>Barrio</x:v>
      </x:c>
      <x:c r="M245" t="str">
        <x:v>Santa Cruz</x:v>
      </x:c>
      <x:c r="N245" t="str">
        <x:f>IFERROR(VLOOKUP(M245,'Mapeos'!$A$4:$B$30,2,FALSE),M245)</x:f>
        <x:v>Santa Cruz</x:v>
      </x:c>
      <x:c r="O245" t="str">
        <x:v>C01651</x:v>
      </x:c>
      <x:c r="P245" t="str">
        <x:v>Premium</x:v>
      </x:c>
      <x:c r="Q245" t="str">
        <x:v>P0078</x:v>
      </x:c>
      <x:c r="R245" t="str">
        <x:v>Cuidado Personal</x:v>
      </x:c>
      <x:c r="S245" t="str">
        <x:v>Marca B</x:v>
      </x:c>
      <x:c r="T245" t="str">
        <x:v>Tienda</x:v>
      </x:c>
      <x:c r="U245" t="str">
        <x:f>IFERROR(VLOOKUP(T245,'Mapeos'!$D$4:$E$25,2,FALSE),T245)</x:f>
        <x:v>Tienda</x:v>
      </x:c>
      <x:c r="V245" t="str">
        <x:v>V005</x:v>
      </x:c>
      <x:c r="W245" t="n">
        <x:v>-1</x:v>
      </x:c>
      <x:c r="X245" s="28" t="n">
        <x:v>101.88</x:v>
      </x:c>
      <x:c r="Y245" s="20" t="n">
        <x:v>0</x:v>
      </x:c>
      <x:c r="Z245" s="20" t="n">
        <x:f>IF(Y245&gt;1,Y245/100,Y245)</x:f>
        <x:v>0</x:v>
      </x:c>
      <x:c r="AA245" s="28" t="n">
        <x:v>50.86</x:v>
      </x:c>
      <x:c r="AB245" s="28" t="n">
        <x:v>-101.88</x:v>
      </x:c>
      <x:c r="AC245" s="28" t="str">
        <x:v>BOB</x:v>
      </x:c>
      <x:c r="AD245" s="28" t="n">
        <x:f>IF(AC245="USD",AB245*'Parametros'!$B$4,AB245)</x:f>
        <x:v>-101.88</x:v>
      </x:c>
      <x:c r="AE245" s="28" t="n">
        <x:f>W245*X245*(1-Z245)</x:f>
        <x:v>-101.88</x:v>
      </x:c>
      <x:c r="AF245" s="28" t="n">
        <x:f>W245*AA245</x:f>
        <x:v>-50.86</x:v>
      </x:c>
      <x:c r="AG245" s="28" t="n">
        <x:f>AE245-AF245</x:f>
        <x:v>-51.019999999999996</x:v>
      </x:c>
      <x:c r="AH245" s="20" t="str">
        <x:f>IF(AE245&gt;0,AG245/AE245,"")</x:f>
      </x:c>
      <x:c r="AI245" s="28" t="n">
        <x:v>186128.69</x:v>
      </x:c>
      <x:c r="AJ245" s="28" t="n">
        <x:v>51</x:v>
      </x:c>
      <x:c r="AK245" t="n">
        <x:v>5</x:v>
      </x:c>
      <x:c r="AL245" t="str">
        <x:v>Devuelto</x:v>
      </x:c>
      <x:c r="AM245" t="str">
        <x:f>IF(W245&lt;0,"Devuelto",AL245)</x:f>
        <x:v>Devuelto</x:v>
      </x:c>
      <x:c r="AN245" t="str">
        <x:v>Tarjeta</x:v>
      </x:c>
      <x:c r="AO245" s="29" t="str">
        <x:v>Sin observación</x:v>
      </x:c>
      <x:c r="AP245" t="str">
        <x:f>IF(D245="","No","Sí")</x:f>
        <x:v>Sí</x:v>
      </x:c>
    </x:row>
    <x:row r="246">
      <x:c r="A246" t="n">
        <x:v>246</x:v>
      </x:c>
      <x:c r="B246" t="str">
        <x:v>VT0001160</x:v>
      </x:c>
      <x:c r="C246" t="str">
        <x:v>45949</x:v>
      </x:c>
      <x:c r="D246" s="27" t="n">
        <x:v>45949</x:v>
      </x:c>
      <x:c r="E246" t="n">
        <x:f>IF(D246="","",YEAR(D246))</x:f>
        <x:v>2025</x:v>
      </x:c>
      <x:c r="F246" t="n">
        <x:f>IF(D246="","",MONTH(D246))</x:f>
        <x:v>10</x:v>
      </x:c>
      <x:c r="G246" t="str">
        <x:f>IF(D246="","Fecha no disponible",TEXT(D246,"mmmm"))</x:f>
        <x:v>October</x:v>
      </x:c>
      <x:c r="H246" t="str">
        <x:f>IF(D246="","Fecha no disponible",TEXT(D246,"yyyy-mm"))</x:f>
        <x:v>2025-10</x:v>
      </x:c>
      <x:c r="I246" t="str">
        <x:f>IF(D246="","Fecha no disponible","T"&amp;ROUNDUP(MONTH(D246)/3,0))</x:f>
        <x:v>T4</x:v>
      </x:c>
      <x:c r="J246" t="str">
        <x:v>T009</x:v>
      </x:c>
      <x:c r="K246" t="str">
        <x:v>Tienda Cochabamba 1</x:v>
      </x:c>
      <x:c r="L246" t="str">
        <x:v>Mall</x:v>
      </x:c>
      <x:c r="M246" t="str">
        <x:v>Cochabamba</x:v>
      </x:c>
      <x:c r="N246" t="str">
        <x:f>IFERROR(VLOOKUP(M246,'Mapeos'!$A$4:$B$30,2,FALSE),M246)</x:f>
        <x:v>Cochabamba</x:v>
      </x:c>
      <x:c r="O246" t="str">
        <x:v>C00748</x:v>
      </x:c>
      <x:c r="P246" t="str">
        <x:v>Empresa</x:v>
      </x:c>
      <x:c r="Q246" t="str">
        <x:v>P0053</x:v>
      </x:c>
      <x:c r="R246" t="str">
        <x:v>Alimentos</x:v>
      </x:c>
      <x:c r="S246" t="str">
        <x:v>Marca B</x:v>
      </x:c>
      <x:c r="T246" t="str">
        <x:v>Tienda</x:v>
      </x:c>
      <x:c r="U246" t="str">
        <x:f>IFERROR(VLOOKUP(T246,'Mapeos'!$D$4:$E$25,2,FALSE),T246)</x:f>
        <x:v>Tienda</x:v>
      </x:c>
      <x:c r="V246" t="str">
        <x:v>V012</x:v>
      </x:c>
      <x:c r="W246" t="n">
        <x:v>1</x:v>
      </x:c>
      <x:c r="X246" s="28" t="n">
        <x:v>60.87</x:v>
      </x:c>
      <x:c r="Y246" s="20" t="n">
        <x:v>0.25</x:v>
      </x:c>
      <x:c r="Z246" s="20" t="n">
        <x:f>IF(Y246&gt;1,Y246/100,Y246)</x:f>
        <x:v>0.25</x:v>
      </x:c>
      <x:c r="AA246" s="28" t="n">
        <x:v>43.92</x:v>
      </x:c>
      <x:c r="AB246" s="28" t="n">
        <x:v>45.65</x:v>
      </x:c>
      <x:c r="AC246" s="28" t="str">
        <x:v>BOB</x:v>
      </x:c>
      <x:c r="AD246" s="28" t="n">
        <x:f>IF(AC246="USD",AB246*'Parametros'!$B$4,AB246)</x:f>
        <x:v>45.65</x:v>
      </x:c>
      <x:c r="AE246" s="28" t="n">
        <x:f>W246*X246*(1-Z246)</x:f>
        <x:v>45.652499999999996</x:v>
      </x:c>
      <x:c r="AF246" s="28" t="n">
        <x:f>W246*AA246</x:f>
        <x:v>43.92</x:v>
      </x:c>
      <x:c r="AG246" s="28" t="n">
        <x:f>AE246-AF246</x:f>
        <x:v>1.7324999999999946</x:v>
      </x:c>
      <x:c r="AH246" s="20" t="n">
        <x:f>IF(AE246&gt;0,AG246/AE246,"")</x:f>
        <x:v>0.03794972893050753</x:v>
      </x:c>
      <x:c r="AI246" s="28" t="n">
        <x:v>126153.61</x:v>
      </x:c>
      <x:c r="AJ246" s="28"/>
      <x:c r="AK246"/>
      <x:c r="AL246" t="str">
        <x:v>Completado</x:v>
      </x:c>
      <x:c r="AM246" t="str">
        <x:f>IF(W246&lt;0,"Devuelto",AL246)</x:f>
        <x:v>Completado</x:v>
      </x:c>
      <x:c r="AN246" t="str">
        <x:v>Tarjeta</x:v>
      </x:c>
      <x:c r="AO246" s="29" t="str">
        <x:v>Sin observación</x:v>
      </x:c>
      <x:c r="AP246" t="str">
        <x:f>IF(D246="","No","Sí")</x:f>
        <x:v>Sí</x:v>
      </x:c>
    </x:row>
    <x:row r="247">
      <x:c r="A247" t="n">
        <x:v>247</x:v>
      </x:c>
      <x:c r="B247" t="str">
        <x:v>VT0001165</x:v>
      </x:c>
      <x:c r="C247" t="str">
        <x:v>45942</x:v>
      </x:c>
      <x:c r="D247" s="27" t="n">
        <x:v>45942</x:v>
      </x:c>
      <x:c r="E247" t="n">
        <x:f>IF(D247="","",YEAR(D247))</x:f>
        <x:v>2025</x:v>
      </x:c>
      <x:c r="F247" t="n">
        <x:f>IF(D247="","",MONTH(D247))</x:f>
        <x:v>10</x:v>
      </x:c>
      <x:c r="G247" t="str">
        <x:f>IF(D247="","Fecha no disponible",TEXT(D247,"mmmm"))</x:f>
        <x:v>October</x:v>
      </x:c>
      <x:c r="H247" t="str">
        <x:f>IF(D247="","Fecha no disponible",TEXT(D247,"yyyy-mm"))</x:f>
        <x:v>2025-10</x:v>
      </x:c>
      <x:c r="I247" t="str">
        <x:f>IF(D247="","Fecha no disponible","T"&amp;ROUNDUP(MONTH(D247)/3,0))</x:f>
        <x:v>T4</x:v>
      </x:c>
      <x:c r="J247" t="str">
        <x:v>T016</x:v>
      </x:c>
      <x:c r="K247" t="str">
        <x:v>Tienda Potosí 4</x:v>
      </x:c>
      <x:c r="L247" t="str">
        <x:v>Centro</x:v>
      </x:c>
      <x:c r="M247" t="str">
        <x:v>Potosí</x:v>
      </x:c>
      <x:c r="N247" t="str">
        <x:f>IFERROR(VLOOKUP(M247,'Mapeos'!$A$4:$B$30,2,FALSE),M247)</x:f>
        <x:v>Potosí</x:v>
      </x:c>
      <x:c r="O247" t="str">
        <x:v>C00004</x:v>
      </x:c>
      <x:c r="P247" t="str">
        <x:v>Frecuente</x:v>
      </x:c>
      <x:c r="Q247" t="str">
        <x:v>P0091</x:v>
      </x:c>
      <x:c r="R247" t="str">
        <x:v>Deportes</x:v>
      </x:c>
      <x:c r="S247" t="str">
        <x:v>Marca C</x:v>
      </x:c>
      <x:c r="T247" t="str">
        <x:v>Tienda</x:v>
      </x:c>
      <x:c r="U247" t="str">
        <x:f>IFERROR(VLOOKUP(T247,'Mapeos'!$D$4:$E$25,2,FALSE),T247)</x:f>
        <x:v>Tienda</x:v>
      </x:c>
      <x:c r="V247" t="str">
        <x:v>V006</x:v>
      </x:c>
      <x:c r="W247" t="n">
        <x:v>1</x:v>
      </x:c>
      <x:c r="X247" s="28" t="n">
        <x:v>129.18</x:v>
      </x:c>
      <x:c r="Y247" s="20" t="n">
        <x:v>0.2</x:v>
      </x:c>
      <x:c r="Z247" s="20" t="n">
        <x:f>IF(Y247&gt;1,Y247/100,Y247)</x:f>
        <x:v>0.2</x:v>
      </x:c>
      <x:c r="AA247" s="28" t="n">
        <x:v>75.15</x:v>
      </x:c>
      <x:c r="AB247" s="28" t="n">
        <x:v>103.34</x:v>
      </x:c>
      <x:c r="AC247" s="28" t="str">
        <x:v>BOB</x:v>
      </x:c>
      <x:c r="AD247" s="28" t="n">
        <x:f>IF(AC247="USD",AB247*'Parametros'!$B$4,AB247)</x:f>
        <x:v>103.34</x:v>
      </x:c>
      <x:c r="AE247" s="28" t="n">
        <x:f>W247*X247*(1-Z247)</x:f>
        <x:v>103.34400000000001</x:v>
      </x:c>
      <x:c r="AF247" s="28" t="n">
        <x:f>W247*AA247</x:f>
        <x:v>75.15</x:v>
      </x:c>
      <x:c r="AG247" s="28" t="n">
        <x:f>AE247-AF247</x:f>
        <x:v>28.194000000000003</x:v>
      </x:c>
      <x:c r="AH247" s="20" t="n">
        <x:f>IF(AE247&gt;0,AG247/AE247,"")</x:f>
        <x:v>0.27281699953553185</x:v>
      </x:c>
      <x:c r="AI247" s="28" t="n">
        <x:v>166027.73</x:v>
      </x:c>
      <x:c r="AJ247" s="28"/>
      <x:c r="AK247"/>
      <x:c r="AL247" t="str">
        <x:v>Completado</x:v>
      </x:c>
      <x:c r="AM247" t="str">
        <x:f>IF(W247&lt;0,"Devuelto",AL247)</x:f>
        <x:v>Completado</x:v>
      </x:c>
      <x:c r="AN247" t="str">
        <x:v>Tarjeta</x:v>
      </x:c>
      <x:c r="AO247" s="29" t="str">
        <x:v>Sin observación</x:v>
      </x:c>
      <x:c r="AP247" t="str">
        <x:f>IF(D247="","No","Sí")</x:f>
        <x:v>Sí</x:v>
      </x:c>
    </x:row>
    <x:row r="248">
      <x:c r="A248" t="n">
        <x:v>248</x:v>
      </x:c>
      <x:c r="B248" t="str">
        <x:v>VT0001170</x:v>
      </x:c>
      <x:c r="C248" t="str">
        <x:v>45716</x:v>
      </x:c>
      <x:c r="D248" s="27" t="n">
        <x:v>45716</x:v>
      </x:c>
      <x:c r="E248" t="n">
        <x:f>IF(D248="","",YEAR(D248))</x:f>
        <x:v>2025</x:v>
      </x:c>
      <x:c r="F248" t="n">
        <x:f>IF(D248="","",MONTH(D248))</x:f>
        <x:v>2</x:v>
      </x:c>
      <x:c r="G248" t="str">
        <x:f>IF(D248="","Fecha no disponible",TEXT(D248,"mmmm"))</x:f>
        <x:v>February</x:v>
      </x:c>
      <x:c r="H248" t="str">
        <x:f>IF(D248="","Fecha no disponible",TEXT(D248,"yyyy-mm"))</x:f>
        <x:v>2025-02</x:v>
      </x:c>
      <x:c r="I248" t="str">
        <x:f>IF(D248="","Fecha no disponible","T"&amp;ROUNDUP(MONTH(D248)/3,0))</x:f>
        <x:v>T1</x:v>
      </x:c>
      <x:c r="J248" t="str">
        <x:v>T005</x:v>
      </x:c>
      <x:c r="K248" t="str">
        <x:v>Tienda Santa Cruz 1</x:v>
      </x:c>
      <x:c r="L248" t="str">
        <x:v>Centro</x:v>
      </x:c>
      <x:c r="M248" t="str">
        <x:v>Santa Cruz</x:v>
      </x:c>
      <x:c r="N248" t="str">
        <x:f>IFERROR(VLOOKUP(M248,'Mapeos'!$A$4:$B$30,2,FALSE),M248)</x:f>
        <x:v>Santa Cruz</x:v>
      </x:c>
      <x:c r="O248" t="str">
        <x:v>C00392</x:v>
      </x:c>
      <x:c r="P248" t="str">
        <x:v>Empresa</x:v>
      </x:c>
      <x:c r="Q248" t="str">
        <x:v>P0032</x:v>
      </x:c>
      <x:c r="R248" t="str">
        <x:v>Electrónica</x:v>
      </x:c>
      <x:c r="S248" t="str">
        <x:v>Marca C</x:v>
      </x:c>
      <x:c r="T248" t="str">
        <x:v>Tienda</x:v>
      </x:c>
      <x:c r="U248" t="str">
        <x:f>IFERROR(VLOOKUP(T248,'Mapeos'!$D$4:$E$25,2,FALSE),T248)</x:f>
        <x:v>Tienda</x:v>
      </x:c>
      <x:c r="V248" t="str">
        <x:v>V017</x:v>
      </x:c>
      <x:c r="W248" t="n">
        <x:v>1</x:v>
      </x:c>
      <x:c r="X248" s="28" t="n">
        <x:v>338.73</x:v>
      </x:c>
      <x:c r="Y248" s="20" t="n">
        <x:v>0.15</x:v>
      </x:c>
      <x:c r="Z248" s="20" t="n">
        <x:f>IF(Y248&gt;1,Y248/100,Y248)</x:f>
        <x:v>0.15</x:v>
      </x:c>
      <x:c r="AA248" s="28" t="n">
        <x:v>170.34</x:v>
      </x:c>
      <x:c r="AB248" s="28" t="n">
        <x:v>287.92</x:v>
      </x:c>
      <x:c r="AC248" s="28" t="str">
        <x:v>BOB</x:v>
      </x:c>
      <x:c r="AD248" s="28" t="n">
        <x:f>IF(AC248="USD",AB248*'Parametros'!$B$4,AB248)</x:f>
        <x:v>287.92</x:v>
      </x:c>
      <x:c r="AE248" s="28" t="n">
        <x:f>W248*X248*(1-Z248)</x:f>
        <x:v>287.9205</x:v>
      </x:c>
      <x:c r="AF248" s="28" t="n">
        <x:f>W248*AA248</x:f>
        <x:v>170.34</x:v>
      </x:c>
      <x:c r="AG248" s="28" t="n">
        <x:f>AE248-AF248</x:f>
        <x:v>117.5805</x:v>
      </x:c>
      <x:c r="AH248" s="20" t="n">
        <x:f>IF(AE248&gt;0,AG248/AE248,"")</x:f>
        <x:v>0.40837835444159065</x:v>
      </x:c>
      <x:c r="AI248" s="28" t="n">
        <x:v>174033.03</x:v>
      </x:c>
      <x:c r="AJ248" s="28"/>
      <x:c r="AK248"/>
      <x:c r="AL248" t="str">
        <x:v>Completado</x:v>
      </x:c>
      <x:c r="AM248" t="str">
        <x:f>IF(W248&lt;0,"Devuelto",AL248)</x:f>
        <x:v>Completado</x:v>
      </x:c>
      <x:c r="AN248" t="str">
        <x:v>QR</x:v>
      </x:c>
      <x:c r="AO248" s="29" t="str">
        <x:v>Sin observación</x:v>
      </x:c>
      <x:c r="AP248" t="str">
        <x:f>IF(D248="","No","Sí")</x:f>
        <x:v>Sí</x:v>
      </x:c>
    </x:row>
    <x:row r="249">
      <x:c r="A249" t="n">
        <x:v>249</x:v>
      </x:c>
      <x:c r="B249" t="str">
        <x:v>VT0001174</x:v>
      </x:c>
      <x:c r="C249" t="str">
        <x:v>45533</x:v>
      </x:c>
      <x:c r="D249" s="27" t="n">
        <x:v>45533</x:v>
      </x:c>
      <x:c r="E249" t="n">
        <x:f>IF(D249="","",YEAR(D249))</x:f>
        <x:v>2024</x:v>
      </x:c>
      <x:c r="F249" t="n">
        <x:f>IF(D249="","",MONTH(D249))</x:f>
        <x:v>8</x:v>
      </x:c>
      <x:c r="G249" t="str">
        <x:f>IF(D249="","Fecha no disponible",TEXT(D249,"mmmm"))</x:f>
        <x:v>August</x:v>
      </x:c>
      <x:c r="H249" t="str">
        <x:f>IF(D249="","Fecha no disponible",TEXT(D249,"yyyy-mm"))</x:f>
        <x:v>2024-08</x:v>
      </x:c>
      <x:c r="I249" t="str">
        <x:f>IF(D249="","Fecha no disponible","T"&amp;ROUNDUP(MONTH(D249)/3,0))</x:f>
        <x:v>T3</x:v>
      </x:c>
      <x:c r="J249" t="str">
        <x:v>T009</x:v>
      </x:c>
      <x:c r="K249" t="str">
        <x:v>Tienda Cochabamba 1</x:v>
      </x:c>
      <x:c r="L249" t="str">
        <x:v>Mall</x:v>
      </x:c>
      <x:c r="M249" t="str">
        <x:v>Cochabamba</x:v>
      </x:c>
      <x:c r="N249" t="str">
        <x:f>IFERROR(VLOOKUP(M249,'Mapeos'!$A$4:$B$30,2,FALSE),M249)</x:f>
        <x:v>Cochabamba</x:v>
      </x:c>
      <x:c r="O249" t="str">
        <x:v>C01024</x:v>
      </x:c>
      <x:c r="P249" t="str">
        <x:v>Empresa</x:v>
      </x:c>
      <x:c r="Q249" t="str">
        <x:v>P0001</x:v>
      </x:c>
      <x:c r="R249" t="str">
        <x:v>Hogar</x:v>
      </x:c>
      <x:c r="S249" t="str">
        <x:v>Marca D</x:v>
      </x:c>
      <x:c r="T249" t="str">
        <x:v>E-commerce</x:v>
      </x:c>
      <x:c r="U249" t="str">
        <x:f>IFERROR(VLOOKUP(T249,'Mapeos'!$D$4:$E$25,2,FALSE),T249)</x:f>
        <x:v>E-commerce</x:v>
      </x:c>
      <x:c r="V249" t="str">
        <x:v>V029</x:v>
      </x:c>
      <x:c r="W249" t="n">
        <x:v>2</x:v>
      </x:c>
      <x:c r="X249" s="28" t="n">
        <x:v>332.11</x:v>
      </x:c>
      <x:c r="Y249" s="20" t="n">
        <x:v>0.15</x:v>
      </x:c>
      <x:c r="Z249" s="20" t="n">
        <x:f>IF(Y249&gt;1,Y249/100,Y249)</x:f>
        <x:v>0.15</x:v>
      </x:c>
      <x:c r="AA249" s="28" t="n">
        <x:v>195.84</x:v>
      </x:c>
      <x:c r="AB249" s="28" t="n">
        <x:v>564.59</x:v>
      </x:c>
      <x:c r="AC249" s="28" t="str">
        <x:v>BOB</x:v>
      </x:c>
      <x:c r="AD249" s="28" t="n">
        <x:f>IF(AC249="USD",AB249*'Parametros'!$B$4,AB249)</x:f>
        <x:v>564.59</x:v>
      </x:c>
      <x:c r="AE249" s="28" t="n">
        <x:f>W249*X249*(1-Z249)</x:f>
        <x:v>564.587</x:v>
      </x:c>
      <x:c r="AF249" s="28" t="n">
        <x:f>W249*AA249</x:f>
        <x:v>391.68</x:v>
      </x:c>
      <x:c r="AG249" s="28" t="n">
        <x:f>AE249-AF249</x:f>
        <x:v>172.90699999999998</x:v>
      </x:c>
      <x:c r="AH249" s="20" t="n">
        <x:f>IF(AE249&gt;0,AG249/AE249,"")</x:f>
        <x:v>0.30625395200385414</x:v>
      </x:c>
      <x:c r="AI249" s="28" t="n">
        <x:v>81898.13</x:v>
      </x:c>
      <x:c r="AJ249" s="28"/>
      <x:c r="AK249"/>
      <x:c r="AL249" t="str">
        <x:v>Completado</x:v>
      </x:c>
      <x:c r="AM249" t="str">
        <x:f>IF(W249&lt;0,"Devuelto",AL249)</x:f>
        <x:v>Completado</x:v>
      </x:c>
      <x:c r="AN249" t="str">
        <x:v>QR</x:v>
      </x:c>
      <x:c r="AO249" s="29" t="str">
        <x:v>Sin observación</x:v>
      </x:c>
      <x:c r="AP249" t="str">
        <x:f>IF(D249="","No","Sí")</x:f>
        <x:v>Sí</x:v>
      </x:c>
    </x:row>
    <x:row r="250">
      <x:c r="A250" t="n">
        <x:v>250</x:v>
      </x:c>
      <x:c r="B250" t="str">
        <x:v>VT0001179</x:v>
      </x:c>
      <x:c r="C250" t="str">
        <x:v>45490</x:v>
      </x:c>
      <x:c r="D250" s="27" t="n">
        <x:v>45490</x:v>
      </x:c>
      <x:c r="E250" t="n">
        <x:f>IF(D250="","",YEAR(D250))</x:f>
        <x:v>2024</x:v>
      </x:c>
      <x:c r="F250" t="n">
        <x:f>IF(D250="","",MONTH(D250))</x:f>
        <x:v>7</x:v>
      </x:c>
      <x:c r="G250" t="str">
        <x:f>IF(D250="","Fecha no disponible",TEXT(D250,"mmmm"))</x:f>
        <x:v>July</x:v>
      </x:c>
      <x:c r="H250" t="str">
        <x:f>IF(D250="","Fecha no disponible",TEXT(D250,"yyyy-mm"))</x:f>
        <x:v>2024-07</x:v>
      </x:c>
      <x:c r="I250" t="str">
        <x:f>IF(D250="","Fecha no disponible","T"&amp;ROUNDUP(MONTH(D250)/3,0))</x:f>
        <x:v>T3</x:v>
      </x:c>
      <x:c r="J250" t="str">
        <x:v>T014</x:v>
      </x:c>
      <x:c r="K250" t="str">
        <x:v>Tienda Potosí 2</x:v>
      </x:c>
      <x:c r="L250" t="str">
        <x:v>Barrio</x:v>
      </x:c>
      <x:c r="M250" t="str">
        <x:v>Potosí</x:v>
      </x:c>
      <x:c r="N250" t="str">
        <x:f>IFERROR(VLOOKUP(M250,'Mapeos'!$A$4:$B$30,2,FALSE),M250)</x:f>
        <x:v>Potosí</x:v>
      </x:c>
      <x:c r="O250" t="str">
        <x:v>C01763</x:v>
      </x:c>
      <x:c r="P250" t="str">
        <x:v>Premium</x:v>
      </x:c>
      <x:c r="Q250" t="str">
        <x:v>P0039</x:v>
      </x:c>
      <x:c r="R250" t="str">
        <x:v>Deportes</x:v>
      </x:c>
      <x:c r="S250" t="str">
        <x:v>Marca B</x:v>
      </x:c>
      <x:c r="T250" t="str">
        <x:v>WhatsApp</x:v>
      </x:c>
      <x:c r="U250" t="str">
        <x:f>IFERROR(VLOOKUP(T250,'Mapeos'!$D$4:$E$25,2,FALSE),T250)</x:f>
        <x:v>WhatsApp</x:v>
      </x:c>
      <x:c r="V250" t="str">
        <x:v>V028</x:v>
      </x:c>
      <x:c r="W250" t="n">
        <x:v>0</x:v>
      </x:c>
      <x:c r="X250" s="28" t="n">
        <x:v>247.61</x:v>
      </x:c>
      <x:c r="Y250" s="20" t="n">
        <x:v>0.05</x:v>
      </x:c>
      <x:c r="Z250" s="20" t="n">
        <x:f>IF(Y250&gt;1,Y250/100,Y250)</x:f>
        <x:v>0.05</x:v>
      </x:c>
      <x:c r="AA250" s="28" t="n">
        <x:v>154.82</x:v>
      </x:c>
      <x:c r="AB250" s="28" t="n">
        <x:v>0</x:v>
      </x:c>
      <x:c r="AC250" s="28" t="str">
        <x:v>BOB</x:v>
      </x:c>
      <x:c r="AD250" s="28" t="n">
        <x:f>IF(AC250="USD",AB250*'Parametros'!$B$4,AB250)</x:f>
        <x:v>0</x:v>
      </x:c>
      <x:c r="AE250" s="28" t="n">
        <x:f>W250*X250*(1-Z250)</x:f>
        <x:v>0</x:v>
      </x:c>
      <x:c r="AF250" s="28" t="n">
        <x:f>W250*AA250</x:f>
        <x:v>0</x:v>
      </x:c>
      <x:c r="AG250" s="28" t="n">
        <x:f>AE250-AF250</x:f>
        <x:v>0</x:v>
      </x:c>
      <x:c r="AH250" s="20" t="str">
        <x:f>IF(AE250&gt;0,AG250/AE250,"")</x:f>
      </x:c>
      <x:c r="AI250" s="28" t="n">
        <x:v>99659.86</x:v>
      </x:c>
      <x:c r="AJ250" s="28"/>
      <x:c r="AK250"/>
      <x:c r="AL250" t="str">
        <x:v>Cancelado</x:v>
      </x:c>
      <x:c r="AM250" t="str">
        <x:f>IF(W250&lt;0,"Devuelto",AL250)</x:f>
        <x:v>Cancelado</x:v>
      </x:c>
      <x:c r="AN250" t="str">
        <x:v>Transferencia</x:v>
      </x:c>
      <x:c r="AO250" s="29" t="str">
        <x:v>Sin observación</x:v>
      </x:c>
      <x:c r="AP250" t="str">
        <x:f>IF(D250="","No","Sí")</x:f>
        <x:v>Sí</x:v>
      </x:c>
    </x:row>
    <x:row r="251">
      <x:c r="A251" t="n">
        <x:v>251</x:v>
      </x:c>
      <x:c r="B251" t="str">
        <x:v>VT0001184</x:v>
      </x:c>
      <x:c r="C251" t="str">
        <x:v>45816</x:v>
      </x:c>
      <x:c r="D251" s="27" t="n">
        <x:v>45816</x:v>
      </x:c>
      <x:c r="E251" t="n">
        <x:f>IF(D251="","",YEAR(D251))</x:f>
        <x:v>2025</x:v>
      </x:c>
      <x:c r="F251" t="n">
        <x:f>IF(D251="","",MONTH(D251))</x:f>
        <x:v>6</x:v>
      </x:c>
      <x:c r="G251" t="str">
        <x:f>IF(D251="","Fecha no disponible",TEXT(D251,"mmmm"))</x:f>
        <x:v>June</x:v>
      </x:c>
      <x:c r="H251" t="str">
        <x:f>IF(D251="","Fecha no disponible",TEXT(D251,"yyyy-mm"))</x:f>
        <x:v>2025-06</x:v>
      </x:c>
      <x:c r="I251" t="str">
        <x:f>IF(D251="","Fecha no disponible","T"&amp;ROUNDUP(MONTH(D251)/3,0))</x:f>
        <x:v>T2</x:v>
      </x:c>
      <x:c r="J251" t="str">
        <x:v>T001</x:v>
      </x:c>
      <x:c r="K251" t="str">
        <x:v>Tienda La Paz 1</x:v>
      </x:c>
      <x:c r="L251" t="str">
        <x:v>Barrio</x:v>
      </x:c>
      <x:c r="M251" t="str">
        <x:v>La Paz</x:v>
      </x:c>
      <x:c r="N251" t="str">
        <x:f>IFERROR(VLOOKUP(M251,'Mapeos'!$A$4:$B$30,2,FALSE),M251)</x:f>
        <x:v>La Paz</x:v>
      </x:c>
      <x:c r="O251" t="str">
        <x:v>C01601</x:v>
      </x:c>
      <x:c r="P251" t="str">
        <x:v>Frecuente</x:v>
      </x:c>
      <x:c r="Q251" t="str">
        <x:v>P0081</x:v>
      </x:c>
      <x:c r="R251" t="str">
        <x:v>Hogar</x:v>
      </x:c>
      <x:c r="S251" t="str">
        <x:v>Marca B</x:v>
      </x:c>
      <x:c r="T251" t="str">
        <x:v>Tienda</x:v>
      </x:c>
      <x:c r="U251" t="str">
        <x:f>IFERROR(VLOOKUP(T251,'Mapeos'!$D$4:$E$25,2,FALSE),T251)</x:f>
        <x:v>Tienda</x:v>
      </x:c>
      <x:c r="V251" t="str">
        <x:v>V002</x:v>
      </x:c>
      <x:c r="W251" t="n">
        <x:v>3</x:v>
      </x:c>
      <x:c r="X251" s="28" t="n">
        <x:v>287.06</x:v>
      </x:c>
      <x:c r="Y251" s="20" t="n">
        <x:v>0.25</x:v>
      </x:c>
      <x:c r="Z251" s="20" t="n">
        <x:f>IF(Y251&gt;1,Y251/100,Y251)</x:f>
        <x:v>0.25</x:v>
      </x:c>
      <x:c r="AA251" s="28" t="n">
        <x:v>221.74</x:v>
      </x:c>
      <x:c r="AB251" s="28" t="n">
        <x:v>645.88</x:v>
      </x:c>
      <x:c r="AC251" s="28" t="str">
        <x:v>BOB</x:v>
      </x:c>
      <x:c r="AD251" s="28" t="n">
        <x:f>IF(AC251="USD",AB251*'Parametros'!$B$4,AB251)</x:f>
        <x:v>645.88</x:v>
      </x:c>
      <x:c r="AE251" s="28" t="n">
        <x:f>W251*X251*(1-Z251)</x:f>
        <x:v>645.885</x:v>
      </x:c>
      <x:c r="AF251" s="28" t="n">
        <x:f>W251*AA251</x:f>
        <x:v>665.22</x:v>
      </x:c>
      <x:c r="AG251" s="28" t="n">
        <x:f>AE251-AF251</x:f>
        <x:v>-19.335000000000036</x:v>
      </x:c>
      <x:c r="AH251" s="20" t="n">
        <x:f>IF(AE251&gt;0,AG251/AE251,"")</x:f>
        <x:v>-0.029935669662556084</x:v>
      </x:c>
      <x:c r="AI251" s="28" t="n">
        <x:v>139371.69</x:v>
      </x:c>
      <x:c r="AJ251" s="28" t="n">
        <x:v>0</x:v>
      </x:c>
      <x:c r="AK251" t="n">
        <x:v>28</x:v>
      </x:c>
      <x:c r="AL251" t="str">
        <x:v>Completado</x:v>
      </x:c>
      <x:c r="AM251" t="str">
        <x:f>IF(W251&lt;0,"Devuelto",AL251)</x:f>
        <x:v>Completado</x:v>
      </x:c>
      <x:c r="AN251" t="str">
        <x:v>Tarjeta</x:v>
      </x:c>
      <x:c r="AO251" s="29" t="str">
        <x:v>Sin observación</x:v>
      </x:c>
      <x:c r="AP251" t="str">
        <x:f>IF(D251="","No","Sí")</x:f>
        <x:v>Sí</x:v>
      </x:c>
    </x:row>
    <x:row r="252">
      <x:c r="A252" t="n">
        <x:v>252</x:v>
      </x:c>
      <x:c r="B252" t="str">
        <x:v>VT0001189</x:v>
      </x:c>
      <x:c r="C252" t="str">
        <x:v>45340</x:v>
      </x:c>
      <x:c r="D252" s="27" t="n">
        <x:v>45340</x:v>
      </x:c>
      <x:c r="E252" t="n">
        <x:f>IF(D252="","",YEAR(D252))</x:f>
        <x:v>2024</x:v>
      </x:c>
      <x:c r="F252" t="n">
        <x:f>IF(D252="","",MONTH(D252))</x:f>
        <x:v>2</x:v>
      </x:c>
      <x:c r="G252" t="str">
        <x:f>IF(D252="","Fecha no disponible",TEXT(D252,"mmmm"))</x:f>
        <x:v>February</x:v>
      </x:c>
      <x:c r="H252" t="str">
        <x:f>IF(D252="","Fecha no disponible",TEXT(D252,"yyyy-mm"))</x:f>
        <x:v>2024-02</x:v>
      </x:c>
      <x:c r="I252" t="str">
        <x:f>IF(D252="","Fecha no disponible","T"&amp;ROUNDUP(MONTH(D252)/3,0))</x:f>
        <x:v>T1</x:v>
      </x:c>
      <x:c r="J252" t="str">
        <x:v>T017</x:v>
      </x:c>
      <x:c r="K252" t="str">
        <x:v>Tienda Sucre 1</x:v>
      </x:c>
      <x:c r="L252" t="str">
        <x:v>Centro</x:v>
      </x:c>
      <x:c r="M252" t="str">
        <x:v>Sucre</x:v>
      </x:c>
      <x:c r="N252" t="str">
        <x:f>IFERROR(VLOOKUP(M252,'Mapeos'!$A$4:$B$30,2,FALSE),M252)</x:f>
        <x:v>Sucre</x:v>
      </x:c>
      <x:c r="O252" t="str">
        <x:v>C01777</x:v>
      </x:c>
      <x:c r="P252" t="str">
        <x:v>Premium</x:v>
      </x:c>
      <x:c r="Q252" t="str">
        <x:v>P0036</x:v>
      </x:c>
      <x:c r="R252" t="str">
        <x:v>Hogar</x:v>
      </x:c>
      <x:c r="S252" t="str">
        <x:v>Marca B</x:v>
      </x:c>
      <x:c r="T252" t="str">
        <x:v>Marketplace</x:v>
      </x:c>
      <x:c r="U252" t="str">
        <x:f>IFERROR(VLOOKUP(T252,'Mapeos'!$D$4:$E$25,2,FALSE),T252)</x:f>
        <x:v>Marketplace</x:v>
      </x:c>
      <x:c r="V252" t="str">
        <x:v>V032</x:v>
      </x:c>
      <x:c r="W252" t="n">
        <x:v>1</x:v>
      </x:c>
      <x:c r="X252" s="28" t="n">
        <x:v>237.83</x:v>
      </x:c>
      <x:c r="Y252" s="20" t="n">
        <x:v>0</x:v>
      </x:c>
      <x:c r="Z252" s="20" t="n">
        <x:f>IF(Y252&gt;1,Y252/100,Y252)</x:f>
        <x:v>0</x:v>
      </x:c>
      <x:c r="AA252" s="28" t="n">
        <x:v>150.55</x:v>
      </x:c>
      <x:c r="AB252" s="28" t="n">
        <x:v>237.83</x:v>
      </x:c>
      <x:c r="AC252" s="28" t="str">
        <x:v>BOB</x:v>
      </x:c>
      <x:c r="AD252" s="28" t="n">
        <x:f>IF(AC252="USD",AB252*'Parametros'!$B$4,AB252)</x:f>
        <x:v>237.83</x:v>
      </x:c>
      <x:c r="AE252" s="28" t="n">
        <x:f>W252*X252*(1-Z252)</x:f>
        <x:v>237.83</x:v>
      </x:c>
      <x:c r="AF252" s="28" t="n">
        <x:f>W252*AA252</x:f>
        <x:v>150.55</x:v>
      </x:c>
      <x:c r="AG252" s="28" t="n">
        <x:f>AE252-AF252</x:f>
        <x:v>87.28</x:v>
      </x:c>
      <x:c r="AH252" s="20" t="n">
        <x:f>IF(AE252&gt;0,AG252/AE252,"")</x:f>
        <x:v>0.366984821090695</x:v>
      </x:c>
      <x:c r="AI252" s="28" t="n">
        <x:v>95011.93</x:v>
      </x:c>
      <x:c r="AJ252" s="28"/>
      <x:c r="AK252"/>
      <x:c r="AL252" t="str">
        <x:v>Completado</x:v>
      </x:c>
      <x:c r="AM252" t="str">
        <x:f>IF(W252&lt;0,"Devuelto",AL252)</x:f>
        <x:v>Completado</x:v>
      </x:c>
      <x:c r="AN252" t="str">
        <x:v>Tarjeta</x:v>
      </x:c>
      <x:c r="AO252" s="29" t="str">
        <x:v>Sin observación</x:v>
      </x:c>
      <x:c r="AP252" t="str">
        <x:f>IF(D252="","No","Sí")</x:f>
        <x:v>Sí</x:v>
      </x:c>
    </x:row>
    <x:row r="253">
      <x:c r="A253" t="n">
        <x:v>253</x:v>
      </x:c>
      <x:c r="B253" t="str">
        <x:v>VT0001193</x:v>
      </x:c>
      <x:c r="C253" t="str">
        <x:v>45996</x:v>
      </x:c>
      <x:c r="D253" s="27" t="n">
        <x:v>45996</x:v>
      </x:c>
      <x:c r="E253" t="n">
        <x:f>IF(D253="","",YEAR(D253))</x:f>
        <x:v>2025</x:v>
      </x:c>
      <x:c r="F253" t="n">
        <x:f>IF(D253="","",MONTH(D253))</x:f>
        <x:v>12</x:v>
      </x:c>
      <x:c r="G253" t="str">
        <x:f>IF(D253="","Fecha no disponible",TEXT(D253,"mmmm"))</x:f>
        <x:v>December</x:v>
      </x:c>
      <x:c r="H253" t="str">
        <x:f>IF(D253="","Fecha no disponible",TEXT(D253,"yyyy-mm"))</x:f>
        <x:v>2025-12</x:v>
      </x:c>
      <x:c r="I253" t="str">
        <x:f>IF(D253="","Fecha no disponible","T"&amp;ROUNDUP(MONTH(D253)/3,0))</x:f>
        <x:v>T4</x:v>
      </x:c>
      <x:c r="J253" t="str">
        <x:v>T006</x:v>
      </x:c>
      <x:c r="K253" t="str">
        <x:v>Tienda Santa Cruz 2</x:v>
      </x:c>
      <x:c r="L253" t="str">
        <x:v>Mall</x:v>
      </x:c>
      <x:c r="M253" t="str">
        <x:v>Santa Cruz</x:v>
      </x:c>
      <x:c r="N253" t="str">
        <x:f>IFERROR(VLOOKUP(M253,'Mapeos'!$A$4:$B$30,2,FALSE),M253)</x:f>
        <x:v>Santa Cruz</x:v>
      </x:c>
      <x:c r="O253" t="str">
        <x:v>C01564</x:v>
      </x:c>
      <x:c r="P253" t="str">
        <x:v>Empresa</x:v>
      </x:c>
      <x:c r="Q253" t="str">
        <x:v>P0099</x:v>
      </x:c>
      <x:c r="R253" t="str">
        <x:v>Cuidado Personal</x:v>
      </x:c>
      <x:c r="S253" t="str">
        <x:v>Marca D</x:v>
      </x:c>
      <x:c r="T253" t="str">
        <x:v>Tienda</x:v>
      </x:c>
      <x:c r="U253" t="str">
        <x:f>IFERROR(VLOOKUP(T253,'Mapeos'!$D$4:$E$25,2,FALSE),T253)</x:f>
        <x:v>Tienda</x:v>
      </x:c>
      <x:c r="V253" t="str">
        <x:v>V005</x:v>
      </x:c>
      <x:c r="W253" t="n">
        <x:v>1</x:v>
      </x:c>
      <x:c r="X253" s="28" t="n">
        <x:v>58.42</x:v>
      </x:c>
      <x:c r="Y253" s="20" t="n">
        <x:v>0.25</x:v>
      </x:c>
      <x:c r="Z253" s="20" t="n">
        <x:f>IF(Y253&gt;1,Y253/100,Y253)</x:f>
        <x:v>0.25</x:v>
      </x:c>
      <x:c r="AA253" s="28" t="n">
        <x:v>42.11</x:v>
      </x:c>
      <x:c r="AB253" s="28" t="n">
        <x:v>43.81</x:v>
      </x:c>
      <x:c r="AC253" s="28" t="str">
        <x:v>BOB</x:v>
      </x:c>
      <x:c r="AD253" s="28" t="n">
        <x:f>IF(AC253="USD",AB253*'Parametros'!$B$4,AB253)</x:f>
        <x:v>43.81</x:v>
      </x:c>
      <x:c r="AE253" s="28" t="n">
        <x:f>W253*X253*(1-Z253)</x:f>
        <x:v>43.815</x:v>
      </x:c>
      <x:c r="AF253" s="28" t="n">
        <x:f>W253*AA253</x:f>
        <x:v>42.11</x:v>
      </x:c>
      <x:c r="AG253" s="28" t="n">
        <x:f>AE253-AF253</x:f>
        <x:v>1.7049999999999983</x:v>
      </x:c>
      <x:c r="AH253" s="20" t="n">
        <x:f>IF(AE253&gt;0,AG253/AE253,"")</x:f>
        <x:v>0.03891361405911214</x:v>
      </x:c>
      <x:c r="AI253" s="28" t="n">
        <x:v>186128.69</x:v>
      </x:c>
      <x:c r="AJ253" s="28"/>
      <x:c r="AK253"/>
      <x:c r="AL253" t="str">
        <x:v>Completado</x:v>
      </x:c>
      <x:c r="AM253" t="str">
        <x:f>IF(W253&lt;0,"Devuelto",AL253)</x:f>
        <x:v>Completado</x:v>
      </x:c>
      <x:c r="AN253" t="str">
        <x:v>Transferencia</x:v>
      </x:c>
      <x:c r="AO253" s="29" t="str">
        <x:v>Sin observación</x:v>
      </x:c>
      <x:c r="AP253" t="str">
        <x:f>IF(D253="","No","Sí")</x:f>
        <x:v>Sí</x:v>
      </x:c>
    </x:row>
    <x:row r="254">
      <x:c r="A254" t="n">
        <x:v>254</x:v>
      </x:c>
      <x:c r="B254" t="str">
        <x:v>VT0001198</x:v>
      </x:c>
      <x:c r="C254" t="str">
        <x:v>45699</x:v>
      </x:c>
      <x:c r="D254" s="27" t="n">
        <x:v>45699</x:v>
      </x:c>
      <x:c r="E254" t="n">
        <x:f>IF(D254="","",YEAR(D254))</x:f>
        <x:v>2025</x:v>
      </x:c>
      <x:c r="F254" t="n">
        <x:f>IF(D254="","",MONTH(D254))</x:f>
        <x:v>2</x:v>
      </x:c>
      <x:c r="G254" t="str">
        <x:f>IF(D254="","Fecha no disponible",TEXT(D254,"mmmm"))</x:f>
        <x:v>February</x:v>
      </x:c>
      <x:c r="H254" t="str">
        <x:f>IF(D254="","Fecha no disponible",TEXT(D254,"yyyy-mm"))</x:f>
        <x:v>2025-02</x:v>
      </x:c>
      <x:c r="I254" t="str">
        <x:f>IF(D254="","Fecha no disponible","T"&amp;ROUNDUP(MONTH(D254)/3,0))</x:f>
        <x:v>T1</x:v>
      </x:c>
      <x:c r="J254" t="str">
        <x:v>T012</x:v>
      </x:c>
      <x:c r="K254" t="str">
        <x:v>Tienda Cochabamba 4</x:v>
      </x:c>
      <x:c r="L254" t="str">
        <x:v>Centro</x:v>
      </x:c>
      <x:c r="M254" t="str">
        <x:v>Cochabamba</x:v>
      </x:c>
      <x:c r="N254" t="str">
        <x:f>IFERROR(VLOOKUP(M254,'Mapeos'!$A$4:$B$30,2,FALSE),M254)</x:f>
        <x:v>Cochabamba</x:v>
      </x:c>
      <x:c r="O254" t="str">
        <x:v>C00457</x:v>
      </x:c>
      <x:c r="P254" t="str">
        <x:v>Empresa</x:v>
      </x:c>
      <x:c r="Q254" t="str">
        <x:v>P0060</x:v>
      </x:c>
      <x:c r="R254" t="str">
        <x:v>Alimentos</x:v>
      </x:c>
      <x:c r="S254" t="str">
        <x:v>Marca D</x:v>
      </x:c>
      <x:c r="T254" t="str">
        <x:v>E-commerce</x:v>
      </x:c>
      <x:c r="U254" t="str">
        <x:f>IFERROR(VLOOKUP(T254,'Mapeos'!$D$4:$E$25,2,FALSE),T254)</x:f>
        <x:v>E-commerce</x:v>
      </x:c>
      <x:c r="V254" t="str">
        <x:v>V024</x:v>
      </x:c>
      <x:c r="W254" t="n">
        <x:v>10</x:v>
      </x:c>
      <x:c r="X254" s="28" t="n">
        <x:v>31.9</x:v>
      </x:c>
      <x:c r="Y254" s="20" t="n">
        <x:v>0</x:v>
      </x:c>
      <x:c r="Z254" s="20" t="n">
        <x:f>IF(Y254&gt;1,Y254/100,Y254)</x:f>
        <x:v>0</x:v>
      </x:c>
      <x:c r="AA254" s="28" t="n">
        <x:v>16.25</x:v>
      </x:c>
      <x:c r="AB254" s="28" t="n">
        <x:v>319</x:v>
      </x:c>
      <x:c r="AC254" s="28" t="str">
        <x:v>BOB</x:v>
      </x:c>
      <x:c r="AD254" s="28" t="n">
        <x:f>IF(AC254="USD",AB254*'Parametros'!$B$4,AB254)</x:f>
        <x:v>319</x:v>
      </x:c>
      <x:c r="AE254" s="28" t="n">
        <x:f>W254*X254*(1-Z254)</x:f>
        <x:v>319</x:v>
      </x:c>
      <x:c r="AF254" s="28" t="n">
        <x:f>W254*AA254</x:f>
        <x:v>162.5</x:v>
      </x:c>
      <x:c r="AG254" s="28" t="n">
        <x:f>AE254-AF254</x:f>
        <x:v>156.5</x:v>
      </x:c>
      <x:c r="AH254" s="20" t="n">
        <x:f>IF(AE254&gt;0,AG254/AE254,"")</x:f>
        <x:v>0.49059561128526646</x:v>
      </x:c>
      <x:c r="AI254" s="28" t="n">
        <x:v>86253.49</x:v>
      </x:c>
      <x:c r="AJ254" s="28"/>
      <x:c r="AK254"/>
      <x:c r="AL254" t="str">
        <x:v>Completado</x:v>
      </x:c>
      <x:c r="AM254" t="str">
        <x:f>IF(W254&lt;0,"Devuelto",AL254)</x:f>
        <x:v>Completado</x:v>
      </x:c>
      <x:c r="AN254" t="str">
        <x:v>Transferencia</x:v>
      </x:c>
      <x:c r="AO254" s="29" t="str">
        <x:v>Sin observación</x:v>
      </x:c>
      <x:c r="AP254" t="str">
        <x:f>IF(D254="","No","Sí")</x:f>
        <x:v>Sí</x:v>
      </x:c>
    </x:row>
    <x:row r="255">
      <x:c r="A255" t="n">
        <x:v>255</x:v>
      </x:c>
      <x:c r="B255" t="str">
        <x:v>VT0001203</x:v>
      </x:c>
      <x:c r="C255" t="str">
        <x:v>45798</x:v>
      </x:c>
      <x:c r="D255" s="27" t="n">
        <x:v>45798</x:v>
      </x:c>
      <x:c r="E255" t="n">
        <x:f>IF(D255="","",YEAR(D255))</x:f>
        <x:v>2025</x:v>
      </x:c>
      <x:c r="F255" t="n">
        <x:f>IF(D255="","",MONTH(D255))</x:f>
        <x:v>5</x:v>
      </x:c>
      <x:c r="G255" t="str">
        <x:f>IF(D255="","Fecha no disponible",TEXT(D255,"mmmm"))</x:f>
        <x:v>May</x:v>
      </x:c>
      <x:c r="H255" t="str">
        <x:f>IF(D255="","Fecha no disponible",TEXT(D255,"yyyy-mm"))</x:f>
        <x:v>2025-05</x:v>
      </x:c>
      <x:c r="I255" t="str">
        <x:f>IF(D255="","Fecha no disponible","T"&amp;ROUNDUP(MONTH(D255)/3,0))</x:f>
        <x:v>T2</x:v>
      </x:c>
      <x:c r="J255" t="str">
        <x:v>T015</x:v>
      </x:c>
      <x:c r="K255" t="str">
        <x:v>Tienda Potosí 3</x:v>
      </x:c>
      <x:c r="L255" t="str">
        <x:v>Mall</x:v>
      </x:c>
      <x:c r="M255" t="str">
        <x:v>Potosí</x:v>
      </x:c>
      <x:c r="N255" t="str">
        <x:f>IFERROR(VLOOKUP(M255,'Mapeos'!$A$4:$B$30,2,FALSE),M255)</x:f>
        <x:v>Potosí</x:v>
      </x:c>
      <x:c r="O255" t="str">
        <x:v>C01727</x:v>
      </x:c>
      <x:c r="P255" t="str">
        <x:v>Empresa</x:v>
      </x:c>
      <x:c r="Q255" t="str">
        <x:v>P0107</x:v>
      </x:c>
      <x:c r="R255" t="str">
        <x:v>Hogar</x:v>
      </x:c>
      <x:c r="S255" t="str">
        <x:v>Marca D</x:v>
      </x:c>
      <x:c r="T255" t="str">
        <x:v>Marketplace</x:v>
      </x:c>
      <x:c r="U255" t="str">
        <x:f>IFERROR(VLOOKUP(T255,'Mapeos'!$D$4:$E$25,2,FALSE),T255)</x:f>
        <x:v>Marketplace</x:v>
      </x:c>
      <x:c r="V255" t="str">
        <x:v>V039</x:v>
      </x:c>
      <x:c r="W255" t="n">
        <x:v>4</x:v>
      </x:c>
      <x:c r="X255" s="28" t="n">
        <x:v>232.37</x:v>
      </x:c>
      <x:c r="Y255" s="20" t="n">
        <x:v>0.05</x:v>
      </x:c>
      <x:c r="Z255" s="20" t="n">
        <x:f>IF(Y255&gt;1,Y255/100,Y255)</x:f>
        <x:v>0.05</x:v>
      </x:c>
      <x:c r="AA255" s="28" t="n">
        <x:v>137.99</x:v>
      </x:c>
      <x:c r="AB255" s="28" t="n">
        <x:v>883.01</x:v>
      </x:c>
      <x:c r="AC255" s="28" t="str">
        <x:v>BOB</x:v>
      </x:c>
      <x:c r="AD255" s="28" t="n">
        <x:f>IF(AC255="USD",AB255*'Parametros'!$B$4,AB255)</x:f>
        <x:v>883.01</x:v>
      </x:c>
      <x:c r="AE255" s="28" t="n">
        <x:f>W255*X255*(1-Z255)</x:f>
        <x:v>883.006</x:v>
      </x:c>
      <x:c r="AF255" s="28" t="n">
        <x:f>W255*AA255</x:f>
        <x:v>551.96</x:v>
      </x:c>
      <x:c r="AG255" s="28" t="n">
        <x:f>AE255-AF255</x:f>
        <x:v>331.04599999999994</x:v>
      </x:c>
      <x:c r="AH255" s="20" t="n">
        <x:f>IF(AE255&gt;0,AG255/AE255,"")</x:f>
        <x:v>0.37490798477020537</x:v>
      </x:c>
      <x:c r="AI255" s="28" t="n">
        <x:v>63866.36</x:v>
      </x:c>
      <x:c r="AJ255" s="28"/>
      <x:c r="AK255"/>
      <x:c r="AL255" t="str">
        <x:v>Completado</x:v>
      </x:c>
      <x:c r="AM255" t="str">
        <x:f>IF(W255&lt;0,"Devuelto",AL255)</x:f>
        <x:v>Completado</x:v>
      </x:c>
      <x:c r="AN255" t="str">
        <x:v>Transferencia</x:v>
      </x:c>
      <x:c r="AO255" s="29" t="str">
        <x:v>Sin observación</x:v>
      </x:c>
      <x:c r="AP255" t="str">
        <x:f>IF(D255="","No","Sí")</x:f>
        <x:v>Sí</x:v>
      </x:c>
    </x:row>
    <x:row r="256">
      <x:c r="A256" t="n">
        <x:v>256</x:v>
      </x:c>
      <x:c r="B256" t="str">
        <x:v>VT0001208</x:v>
      </x:c>
      <x:c r="C256" t="str">
        <x:v>46155</x:v>
      </x:c>
      <x:c r="D256" s="27" t="n">
        <x:v>46155</x:v>
      </x:c>
      <x:c r="E256" t="n">
        <x:f>IF(D256="","",YEAR(D256))</x:f>
        <x:v>2026</x:v>
      </x:c>
      <x:c r="F256" t="n">
        <x:f>IF(D256="","",MONTH(D256))</x:f>
        <x:v>5</x:v>
      </x:c>
      <x:c r="G256" t="str">
        <x:f>IF(D256="","Fecha no disponible",TEXT(D256,"mmmm"))</x:f>
        <x:v>May</x:v>
      </x:c>
      <x:c r="H256" t="str">
        <x:f>IF(D256="","Fecha no disponible",TEXT(D256,"yyyy-mm"))</x:f>
        <x:v>2026-05</x:v>
      </x:c>
      <x:c r="I256" t="str">
        <x:f>IF(D256="","Fecha no disponible","T"&amp;ROUNDUP(MONTH(D256)/3,0))</x:f>
        <x:v>T2</x:v>
      </x:c>
      <x:c r="J256" t="str">
        <x:v>T004</x:v>
      </x:c>
      <x:c r="K256" t="str">
        <x:v>Tienda La Paz 4</x:v>
      </x:c>
      <x:c r="L256" t="str">
        <x:v>Centro</x:v>
      </x:c>
      <x:c r="M256" t="str">
        <x:v>La Paz</x:v>
      </x:c>
      <x:c r="N256" t="str">
        <x:f>IFERROR(VLOOKUP(M256,'Mapeos'!$A$4:$B$30,2,FALSE),M256)</x:f>
        <x:v>La Paz</x:v>
      </x:c>
      <x:c r="O256" t="str">
        <x:v>C01769</x:v>
      </x:c>
      <x:c r="P256" t="str">
        <x:v>Premium</x:v>
      </x:c>
      <x:c r="Q256" t="str">
        <x:v>P0071</x:v>
      </x:c>
      <x:c r="R256" t="str">
        <x:v>Hogar</x:v>
      </x:c>
      <x:c r="S256" t="str">
        <x:v>Marca D</x:v>
      </x:c>
      <x:c r="T256" t="str">
        <x:v>Marketplace</x:v>
      </x:c>
      <x:c r="U256" t="str">
        <x:f>IFERROR(VLOOKUP(T256,'Mapeos'!$D$4:$E$25,2,FALSE),T256)</x:f>
        <x:v>Marketplace</x:v>
      </x:c>
      <x:c r="V256" t="str">
        <x:v>V037</x:v>
      </x:c>
      <x:c r="W256" t="n">
        <x:v>7</x:v>
      </x:c>
      <x:c r="X256" s="28" t="n">
        <x:v>214.8</x:v>
      </x:c>
      <x:c r="Y256" s="20" t="n">
        <x:v>0.25</x:v>
      </x:c>
      <x:c r="Z256" s="20" t="n">
        <x:f>IF(Y256&gt;1,Y256/100,Y256)</x:f>
        <x:v>0.25</x:v>
      </x:c>
      <x:c r="AA256" s="28" t="n">
        <x:v>134.6</x:v>
      </x:c>
      <x:c r="AB256" s="28" t="n">
        <x:v>1127.7</x:v>
      </x:c>
      <x:c r="AC256" s="28" t="str">
        <x:v>BOB</x:v>
      </x:c>
      <x:c r="AD256" s="28" t="n">
        <x:f>IF(AC256="USD",AB256*'Parametros'!$B$4,AB256)</x:f>
        <x:v>1127.7</x:v>
      </x:c>
      <x:c r="AE256" s="28" t="n">
        <x:f>W256*X256*(1-Z256)</x:f>
        <x:v>1127.7</x:v>
      </x:c>
      <x:c r="AF256" s="28" t="n">
        <x:f>W256*AA256</x:f>
        <x:v>942.1999999999999</x:v>
      </x:c>
      <x:c r="AG256" s="28" t="n">
        <x:f>AE256-AF256</x:f>
        <x:v>185.5000000000001</x:v>
      </x:c>
      <x:c r="AH256" s="20" t="n">
        <x:f>IF(AE256&gt;0,AG256/AE256,"")</x:f>
        <x:v>0.16449410304158918</x:v>
      </x:c>
      <x:c r="AI256" s="28" t="n">
        <x:v>69797.66</x:v>
      </x:c>
      <x:c r="AJ256" s="28"/>
      <x:c r="AK256"/>
      <x:c r="AL256" t="str">
        <x:v>Completado</x:v>
      </x:c>
      <x:c r="AM256" t="str">
        <x:f>IF(W256&lt;0,"Devuelto",AL256)</x:f>
        <x:v>Completado</x:v>
      </x:c>
      <x:c r="AN256" t="str">
        <x:v>Efectivo</x:v>
      </x:c>
      <x:c r="AO256" s="29" t="str">
        <x:v>Sin observación</x:v>
      </x:c>
      <x:c r="AP256" t="str">
        <x:f>IF(D256="","No","Sí")</x:f>
        <x:v>Sí</x:v>
      </x:c>
    </x:row>
    <x:row r="257">
      <x:c r="A257" t="n">
        <x:v>257</x:v>
      </x:c>
      <x:c r="B257" t="str">
        <x:v>VT0001212</x:v>
      </x:c>
      <x:c r="C257" t="str">
        <x:v>46119</x:v>
      </x:c>
      <x:c r="D257" s="27" t="n">
        <x:v>46119</x:v>
      </x:c>
      <x:c r="E257" t="n">
        <x:f>IF(D257="","",YEAR(D257))</x:f>
        <x:v>2026</x:v>
      </x:c>
      <x:c r="F257" t="n">
        <x:f>IF(D257="","",MONTH(D257))</x:f>
        <x:v>4</x:v>
      </x:c>
      <x:c r="G257" t="str">
        <x:f>IF(D257="","Fecha no disponible",TEXT(D257,"mmmm"))</x:f>
        <x:v>April</x:v>
      </x:c>
      <x:c r="H257" t="str">
        <x:f>IF(D257="","Fecha no disponible",TEXT(D257,"yyyy-mm"))</x:f>
        <x:v>2026-04</x:v>
      </x:c>
      <x:c r="I257" t="str">
        <x:f>IF(D257="","Fecha no disponible","T"&amp;ROUNDUP(MONTH(D257)/3,0))</x:f>
        <x:v>T2</x:v>
      </x:c>
      <x:c r="J257" t="str">
        <x:v>T015</x:v>
      </x:c>
      <x:c r="K257" t="str">
        <x:v>Tienda Potosí 3</x:v>
      </x:c>
      <x:c r="L257" t="str">
        <x:v>Mall</x:v>
      </x:c>
      <x:c r="M257" t="str">
        <x:v>Potosí</x:v>
      </x:c>
      <x:c r="N257" t="str">
        <x:f>IFERROR(VLOOKUP(M257,'Mapeos'!$A$4:$B$30,2,FALSE),M257)</x:f>
        <x:v>Potosí</x:v>
      </x:c>
      <x:c r="O257" t="str">
        <x:v>C01249</x:v>
      </x:c>
      <x:c r="P257" t="str">
        <x:v>Empresa</x:v>
      </x:c>
      <x:c r="Q257" t="str">
        <x:v>P0125</x:v>
      </x:c>
      <x:c r="R257" t="str">
        <x:v>Deportes</x:v>
      </x:c>
      <x:c r="S257" t="str">
        <x:v>Marca A</x:v>
      </x:c>
      <x:c r="T257" t="str">
        <x:v>WhatsApp</x:v>
      </x:c>
      <x:c r="U257" t="str">
        <x:f>IFERROR(VLOOKUP(T257,'Mapeos'!$D$4:$E$25,2,FALSE),T257)</x:f>
        <x:v>WhatsApp</x:v>
      </x:c>
      <x:c r="V257" t="str">
        <x:v>V006</x:v>
      </x:c>
      <x:c r="W257" t="n">
        <x:v>1</x:v>
      </x:c>
      <x:c r="X257" s="28" t="n">
        <x:v>158.69</x:v>
      </x:c>
      <x:c r="Y257" s="20" t="n">
        <x:v>0.05</x:v>
      </x:c>
      <x:c r="Z257" s="20" t="n">
        <x:f>IF(Y257&gt;1,Y257/100,Y257)</x:f>
        <x:v>0.05</x:v>
      </x:c>
      <x:c r="AA257" s="28" t="n">
        <x:v>107.52</x:v>
      </x:c>
      <x:c r="AB257" s="28" t="n">
        <x:v>150.76</x:v>
      </x:c>
      <x:c r="AC257" s="28" t="str">
        <x:v>BOB</x:v>
      </x:c>
      <x:c r="AD257" s="28" t="n">
        <x:f>IF(AC257="USD",AB257*'Parametros'!$B$4,AB257)</x:f>
        <x:v>150.76</x:v>
      </x:c>
      <x:c r="AE257" s="28" t="n">
        <x:f>W257*X257*(1-Z257)</x:f>
        <x:v>150.75549999999998</x:v>
      </x:c>
      <x:c r="AF257" s="28" t="n">
        <x:f>W257*AA257</x:f>
        <x:v>107.52</x:v>
      </x:c>
      <x:c r="AG257" s="28" t="n">
        <x:f>AE257-AF257</x:f>
        <x:v>43.23549999999999</x:v>
      </x:c>
      <x:c r="AH257" s="20" t="n">
        <x:f>IF(AE257&gt;0,AG257/AE257,"")</x:f>
        <x:v>0.2867921900030181</x:v>
      </x:c>
      <x:c r="AI257" s="28" t="n">
        <x:v>90762.74</x:v>
      </x:c>
      <x:c r="AJ257" s="28" t="n">
        <x:v>20</x:v>
      </x:c>
      <x:c r="AK257" t="n">
        <x:v>24</x:v>
      </x:c>
      <x:c r="AL257" t="str">
        <x:v>Completado</x:v>
      </x:c>
      <x:c r="AM257" t="str">
        <x:f>IF(W257&lt;0,"Devuelto",AL257)</x:f>
        <x:v>Completado</x:v>
      </x:c>
      <x:c r="AN257" t="str">
        <x:v>Transferencia</x:v>
      </x:c>
      <x:c r="AO257" s="29" t="str">
        <x:v>Sin observación</x:v>
      </x:c>
      <x:c r="AP257" t="str">
        <x:f>IF(D257="","No","Sí")</x:f>
        <x:v>Sí</x:v>
      </x:c>
    </x:row>
    <x:row r="258">
      <x:c r="A258" t="n">
        <x:v>258</x:v>
      </x:c>
      <x:c r="B258" t="str">
        <x:v>VT0001217</x:v>
      </x:c>
      <x:c r="C258" t="str">
        <x:v>45395</x:v>
      </x:c>
      <x:c r="D258" s="27" t="n">
        <x:v>45395</x:v>
      </x:c>
      <x:c r="E258" t="n">
        <x:f>IF(D258="","",YEAR(D258))</x:f>
        <x:v>2024</x:v>
      </x:c>
      <x:c r="F258" t="n">
        <x:f>IF(D258="","",MONTH(D258))</x:f>
        <x:v>4</x:v>
      </x:c>
      <x:c r="G258" t="str">
        <x:f>IF(D258="","Fecha no disponible",TEXT(D258,"mmmm"))</x:f>
        <x:v>April</x:v>
      </x:c>
      <x:c r="H258" t="str">
        <x:f>IF(D258="","Fecha no disponible",TEXT(D258,"yyyy-mm"))</x:f>
        <x:v>2024-04</x:v>
      </x:c>
      <x:c r="I258" t="str">
        <x:f>IF(D258="","Fecha no disponible","T"&amp;ROUNDUP(MONTH(D258)/3,0))</x:f>
        <x:v>T2</x:v>
      </x:c>
      <x:c r="J258" t="str">
        <x:v>T005</x:v>
      </x:c>
      <x:c r="K258" t="str">
        <x:v>Tienda Santa Cruz 1</x:v>
      </x:c>
      <x:c r="L258" t="str">
        <x:v>Centro</x:v>
      </x:c>
      <x:c r="M258" t="str">
        <x:v>Santa Cruz</x:v>
      </x:c>
      <x:c r="N258" t="str">
        <x:f>IFERROR(VLOOKUP(M258,'Mapeos'!$A$4:$B$30,2,FALSE),M258)</x:f>
        <x:v>Santa Cruz</x:v>
      </x:c>
      <x:c r="O258" t="str">
        <x:v>C01174</x:v>
      </x:c>
      <x:c r="P258" t="str">
        <x:v>Premium</x:v>
      </x:c>
      <x:c r="Q258" t="str">
        <x:v>P0025</x:v>
      </x:c>
      <x:c r="R258" t="str">
        <x:v>Hogar</x:v>
      </x:c>
      <x:c r="S258" t="str">
        <x:v>Marca B</x:v>
      </x:c>
      <x:c r="T258" t="str">
        <x:v>Tienda</x:v>
      </x:c>
      <x:c r="U258" t="str">
        <x:f>IFERROR(VLOOKUP(T258,'Mapeos'!$D$4:$E$25,2,FALSE),T258)</x:f>
        <x:v>Tienda</x:v>
      </x:c>
      <x:c r="V258" t="str">
        <x:v>V028</x:v>
      </x:c>
      <x:c r="W258" t="n">
        <x:v>1</x:v>
      </x:c>
      <x:c r="X258" s="28" t="n">
        <x:v>161.56</x:v>
      </x:c>
      <x:c r="Y258" s="20" t="n">
        <x:v>25</x:v>
      </x:c>
      <x:c r="Z258" s="20" t="n">
        <x:f>IF(Y258&gt;1,Y258/100,Y258)</x:f>
        <x:v>0.25</x:v>
      </x:c>
      <x:c r="AA258" s="28" t="n">
        <x:v>98.9</x:v>
      </x:c>
      <x:c r="AB258" s="28" t="n">
        <x:v>121.17</x:v>
      </x:c>
      <x:c r="AC258" s="28" t="str">
        <x:v>BOB</x:v>
      </x:c>
      <x:c r="AD258" s="28" t="n">
        <x:f>IF(AC258="USD",AB258*'Parametros'!$B$4,AB258)</x:f>
        <x:v>121.17</x:v>
      </x:c>
      <x:c r="AE258" s="28" t="n">
        <x:f>W258*X258*(1-Z258)</x:f>
        <x:v>121.17</x:v>
      </x:c>
      <x:c r="AF258" s="28" t="n">
        <x:f>W258*AA258</x:f>
        <x:v>98.9</x:v>
      </x:c>
      <x:c r="AG258" s="28" t="n">
        <x:f>AE258-AF258</x:f>
        <x:v>22.269999999999996</x:v>
      </x:c>
      <x:c r="AH258" s="20" t="n">
        <x:f>IF(AE258&gt;0,AG258/AE258,"")</x:f>
        <x:v>0.18379136750020628</x:v>
      </x:c>
      <x:c r="AI258" s="28" t="n">
        <x:v>142518.87</x:v>
      </x:c>
      <x:c r="AJ258" s="28"/>
      <x:c r="AK258"/>
      <x:c r="AL258" t="str">
        <x:v>Completado</x:v>
      </x:c>
      <x:c r="AM258" t="str">
        <x:f>IF(W258&lt;0,"Devuelto",AL258)</x:f>
        <x:v>Completado</x:v>
      </x:c>
      <x:c r="AN258" t="str">
        <x:v>QR</x:v>
      </x:c>
      <x:c r="AO258" s="29" t="str">
        <x:v>Descuento reescalado</x:v>
      </x:c>
      <x:c r="AP258" t="str">
        <x:f>IF(D258="","No","Sí")</x:f>
        <x:v>Sí</x:v>
      </x:c>
    </x:row>
    <x:row r="259">
      <x:c r="A259" t="n">
        <x:v>259</x:v>
      </x:c>
      <x:c r="B259" t="str">
        <x:v>VT0001222</x:v>
      </x:c>
      <x:c r="C259" t="str">
        <x:v>45517</x:v>
      </x:c>
      <x:c r="D259" s="27" t="n">
        <x:v>45517</x:v>
      </x:c>
      <x:c r="E259" t="n">
        <x:f>IF(D259="","",YEAR(D259))</x:f>
        <x:v>2024</x:v>
      </x:c>
      <x:c r="F259" t="n">
        <x:f>IF(D259="","",MONTH(D259))</x:f>
        <x:v>8</x:v>
      </x:c>
      <x:c r="G259" t="str">
        <x:f>IF(D259="","Fecha no disponible",TEXT(D259,"mmmm"))</x:f>
        <x:v>August</x:v>
      </x:c>
      <x:c r="H259" t="str">
        <x:f>IF(D259="","Fecha no disponible",TEXT(D259,"yyyy-mm"))</x:f>
        <x:v>2024-08</x:v>
      </x:c>
      <x:c r="I259" t="str">
        <x:f>IF(D259="","Fecha no disponible","T"&amp;ROUNDUP(MONTH(D259)/3,0))</x:f>
        <x:v>T3</x:v>
      </x:c>
      <x:c r="J259" t="str">
        <x:v>T012</x:v>
      </x:c>
      <x:c r="K259" t="str">
        <x:v>Tienda Cochabamba 4</x:v>
      </x:c>
      <x:c r="L259" t="str">
        <x:v>Centro</x:v>
      </x:c>
      <x:c r="M259" t="str">
        <x:v>Cochabamba</x:v>
      </x:c>
      <x:c r="N259" t="str">
        <x:f>IFERROR(VLOOKUP(M259,'Mapeos'!$A$4:$B$30,2,FALSE),M259)</x:f>
        <x:v>Cochabamba</x:v>
      </x:c>
      <x:c r="O259" t="str">
        <x:v>C01001</x:v>
      </x:c>
      <x:c r="P259" t="str">
        <x:v>Frecuente</x:v>
      </x:c>
      <x:c r="Q259" t="str">
        <x:v>P0013</x:v>
      </x:c>
      <x:c r="R259" t="str">
        <x:v>Hogar</x:v>
      </x:c>
      <x:c r="S259" t="str">
        <x:v>Marca D</x:v>
      </x:c>
      <x:c r="T259" t="str">
        <x:v>Tienda</x:v>
      </x:c>
      <x:c r="U259" t="str">
        <x:f>IFERROR(VLOOKUP(T259,'Mapeos'!$D$4:$E$25,2,FALSE),T259)</x:f>
        <x:v>Tienda</x:v>
      </x:c>
      <x:c r="V259" t="str">
        <x:v>V007</x:v>
      </x:c>
      <x:c r="W259" t="n">
        <x:v>4</x:v>
      </x:c>
      <x:c r="X259" s="28" t="n">
        <x:v>270.65</x:v>
      </x:c>
      <x:c r="Y259" s="20" t="n">
        <x:v>0</x:v>
      </x:c>
      <x:c r="Z259" s="20" t="n">
        <x:f>IF(Y259&gt;1,Y259/100,Y259)</x:f>
        <x:v>0</x:v>
      </x:c>
      <x:c r="AA259" s="28" t="n">
        <x:v>202.02</x:v>
      </x:c>
      <x:c r="AB259" s="28" t="n">
        <x:v>1082.6</x:v>
      </x:c>
      <x:c r="AC259" s="28" t="str">
        <x:v>BOB</x:v>
      </x:c>
      <x:c r="AD259" s="28" t="n">
        <x:f>IF(AC259="USD",AB259*'Parametros'!$B$4,AB259)</x:f>
        <x:v>1082.6</x:v>
      </x:c>
      <x:c r="AE259" s="28" t="n">
        <x:f>W259*X259*(1-Z259)</x:f>
        <x:v>1082.6</x:v>
      </x:c>
      <x:c r="AF259" s="28" t="n">
        <x:f>W259*AA259</x:f>
        <x:v>808.08</x:v>
      </x:c>
      <x:c r="AG259" s="28" t="n">
        <x:f>AE259-AF259</x:f>
        <x:v>274.51999999999987</x:v>
      </x:c>
      <x:c r="AH259" s="20" t="n">
        <x:f>IF(AE259&gt;0,AG259/AE259,"")</x:f>
        <x:v>0.25357472750785137</x:v>
      </x:c>
      <x:c r="AI259" s="28" t="n">
        <x:v>145056.25</x:v>
      </x:c>
      <x:c r="AJ259" s="28"/>
      <x:c r="AK259"/>
      <x:c r="AL259" t="str">
        <x:v>Completado</x:v>
      </x:c>
      <x:c r="AM259" t="str">
        <x:f>IF(W259&lt;0,"Devuelto",AL259)</x:f>
        <x:v>Completado</x:v>
      </x:c>
      <x:c r="AN259" t="str">
        <x:v>Efectivo</x:v>
      </x:c>
      <x:c r="AO259" s="29" t="str">
        <x:v>Sin observación</x:v>
      </x:c>
      <x:c r="AP259" t="str">
        <x:f>IF(D259="","No","Sí")</x:f>
        <x:v>Sí</x:v>
      </x:c>
    </x:row>
    <x:row r="260">
      <x:c r="A260" t="n">
        <x:v>260</x:v>
      </x:c>
      <x:c r="B260" t="str">
        <x:v>VT0001227</x:v>
      </x:c>
      <x:c r="C260" t="str">
        <x:v>45716</x:v>
      </x:c>
      <x:c r="D260" s="27" t="n">
        <x:v>45716</x:v>
      </x:c>
      <x:c r="E260" t="n">
        <x:f>IF(D260="","",YEAR(D260))</x:f>
        <x:v>2025</x:v>
      </x:c>
      <x:c r="F260" t="n">
        <x:f>IF(D260="","",MONTH(D260))</x:f>
        <x:v>2</x:v>
      </x:c>
      <x:c r="G260" t="str">
        <x:f>IF(D260="","Fecha no disponible",TEXT(D260,"mmmm"))</x:f>
        <x:v>February</x:v>
      </x:c>
      <x:c r="H260" t="str">
        <x:f>IF(D260="","Fecha no disponible",TEXT(D260,"yyyy-mm"))</x:f>
        <x:v>2025-02</x:v>
      </x:c>
      <x:c r="I260" t="str">
        <x:f>IF(D260="","Fecha no disponible","T"&amp;ROUNDUP(MONTH(D260)/3,0))</x:f>
        <x:v>T1</x:v>
      </x:c>
      <x:c r="J260" t="str">
        <x:v>T012</x:v>
      </x:c>
      <x:c r="K260" t="str">
        <x:v>Tienda Cochabamba 4</x:v>
      </x:c>
      <x:c r="L260" t="str">
        <x:v>Centro</x:v>
      </x:c>
      <x:c r="M260" t="str">
        <x:v>Cochabamba</x:v>
      </x:c>
      <x:c r="N260" t="str">
        <x:f>IFERROR(VLOOKUP(M260,'Mapeos'!$A$4:$B$30,2,FALSE),M260)</x:f>
        <x:v>Cochabamba</x:v>
      </x:c>
      <x:c r="O260" t="str">
        <x:v>C00505</x:v>
      </x:c>
      <x:c r="P260" t="str">
        <x:v>Frecuente</x:v>
      </x:c>
      <x:c r="Q260" t="str">
        <x:v>P0072</x:v>
      </x:c>
      <x:c r="R260" t="str">
        <x:v>Hogar</x:v>
      </x:c>
      <x:c r="S260" t="str">
        <x:v>Marca C</x:v>
      </x:c>
      <x:c r="T260" t="str">
        <x:v>Tienda</x:v>
      </x:c>
      <x:c r="U260" t="str">
        <x:f>IFERROR(VLOOKUP(T260,'Mapeos'!$D$4:$E$25,2,FALSE),T260)</x:f>
        <x:v>Tienda</x:v>
      </x:c>
      <x:c r="V260" t="str">
        <x:v>V021</x:v>
      </x:c>
      <x:c r="W260" t="n">
        <x:v>2</x:v>
      </x:c>
      <x:c r="X260" s="28" t="n">
        <x:v>426.06</x:v>
      </x:c>
      <x:c r="Y260" s="20" t="n">
        <x:v>0</x:v>
      </x:c>
      <x:c r="Z260" s="20" t="n">
        <x:f>IF(Y260&gt;1,Y260/100,Y260)</x:f>
        <x:v>0</x:v>
      </x:c>
      <x:c r="AA260" s="28" t="n">
        <x:v>229.89</x:v>
      </x:c>
      <x:c r="AB260" s="28" t="n">
        <x:v>852.12</x:v>
      </x:c>
      <x:c r="AC260" s="28" t="str">
        <x:v>BOB</x:v>
      </x:c>
      <x:c r="AD260" s="28" t="n">
        <x:f>IF(AC260="USD",AB260*'Parametros'!$B$4,AB260)</x:f>
        <x:v>852.12</x:v>
      </x:c>
      <x:c r="AE260" s="28" t="n">
        <x:f>W260*X260*(1-Z260)</x:f>
        <x:v>852.12</x:v>
      </x:c>
      <x:c r="AF260" s="28" t="n">
        <x:f>W260*AA260</x:f>
        <x:v>459.78</x:v>
      </x:c>
      <x:c r="AG260" s="28" t="n">
        <x:f>AE260-AF260</x:f>
        <x:v>392.34000000000003</x:v>
      </x:c>
      <x:c r="AH260" s="20" t="n">
        <x:f>IF(AE260&gt;0,AG260/AE260,"")</x:f>
        <x:v>0.4604281087170821</x:v>
      </x:c>
      <x:c r="AI260" s="28" t="n">
        <x:v>169210.56</x:v>
      </x:c>
      <x:c r="AJ260" s="28"/>
      <x:c r="AK260"/>
      <x:c r="AL260" t="str">
        <x:v>Completado</x:v>
      </x:c>
      <x:c r="AM260" t="str">
        <x:f>IF(W260&lt;0,"Devuelto",AL260)</x:f>
        <x:v>Completado</x:v>
      </x:c>
      <x:c r="AN260" t="str">
        <x:v>QR</x:v>
      </x:c>
      <x:c r="AO260" s="29" t="str">
        <x:v>Sin observación</x:v>
      </x:c>
      <x:c r="AP260" t="str">
        <x:f>IF(D260="","No","Sí")</x:f>
        <x:v>Sí</x:v>
      </x:c>
    </x:row>
    <x:row r="261">
      <x:c r="A261" t="n">
        <x:v>261</x:v>
      </x:c>
      <x:c r="B261" t="str">
        <x:v>VT0001231</x:v>
      </x:c>
      <x:c r="C261" t="str">
        <x:v>45369</x:v>
      </x:c>
      <x:c r="D261" s="27" t="n">
        <x:v>45369</x:v>
      </x:c>
      <x:c r="E261" t="n">
        <x:f>IF(D261="","",YEAR(D261))</x:f>
        <x:v>2024</x:v>
      </x:c>
      <x:c r="F261" t="n">
        <x:f>IF(D261="","",MONTH(D261))</x:f>
        <x:v>3</x:v>
      </x:c>
      <x:c r="G261" t="str">
        <x:f>IF(D261="","Fecha no disponible",TEXT(D261,"mmmm"))</x:f>
        <x:v>March</x:v>
      </x:c>
      <x:c r="H261" t="str">
        <x:f>IF(D261="","Fecha no disponible",TEXT(D261,"yyyy-mm"))</x:f>
        <x:v>2024-03</x:v>
      </x:c>
      <x:c r="I261" t="str">
        <x:f>IF(D261="","Fecha no disponible","T"&amp;ROUNDUP(MONTH(D261)/3,0))</x:f>
        <x:v>T1</x:v>
      </x:c>
      <x:c r="J261" t="str">
        <x:v>T020</x:v>
      </x:c>
      <x:c r="K261" t="str">
        <x:v>Tienda Sucre 4</x:v>
      </x:c>
      <x:c r="L261" t="str">
        <x:v>Mall</x:v>
      </x:c>
      <x:c r="M261" t="str">
        <x:v>Sucre</x:v>
      </x:c>
      <x:c r="N261" t="str">
        <x:f>IFERROR(VLOOKUP(M261,'Mapeos'!$A$4:$B$30,2,FALSE),M261)</x:f>
        <x:v>Sucre</x:v>
      </x:c>
      <x:c r="O261" t="str">
        <x:v>C00160</x:v>
      </x:c>
      <x:c r="P261" t="str">
        <x:v>Premium</x:v>
      </x:c>
      <x:c r="Q261" t="str">
        <x:v>P0021</x:v>
      </x:c>
      <x:c r="R261" t="str">
        <x:v>Deportes</x:v>
      </x:c>
      <x:c r="S261" t="str">
        <x:v>Marca B</x:v>
      </x:c>
      <x:c r="T261" t="str">
        <x:v>WhatsApp</x:v>
      </x:c>
      <x:c r="U261" t="str">
        <x:f>IFERROR(VLOOKUP(T261,'Mapeos'!$D$4:$E$25,2,FALSE),T261)</x:f>
        <x:v>WhatsApp</x:v>
      </x:c>
      <x:c r="V261" t="str">
        <x:v>V024</x:v>
      </x:c>
      <x:c r="W261" t="n">
        <x:v>1</x:v>
      </x:c>
      <x:c r="X261" s="28" t="n">
        <x:v>131.75</x:v>
      </x:c>
      <x:c r="Y261" s="20" t="n">
        <x:v>0</x:v>
      </x:c>
      <x:c r="Z261" s="20" t="n">
        <x:f>IF(Y261&gt;1,Y261/100,Y261)</x:f>
        <x:v>0</x:v>
      </x:c>
      <x:c r="AA261" s="28" t="n">
        <x:v>65.2</x:v>
      </x:c>
      <x:c r="AB261" s="28" t="n">
        <x:v>131.75</x:v>
      </x:c>
      <x:c r="AC261" s="28" t="str">
        <x:v>BOB</x:v>
      </x:c>
      <x:c r="AD261" s="28" t="n">
        <x:f>IF(AC261="USD",AB261*'Parametros'!$B$4,AB261)</x:f>
        <x:v>131.75</x:v>
      </x:c>
      <x:c r="AE261" s="28" t="n">
        <x:f>W261*X261*(1-Z261)</x:f>
        <x:v>131.75</x:v>
      </x:c>
      <x:c r="AF261" s="28" t="n">
        <x:f>W261*AA261</x:f>
        <x:v>65.2</x:v>
      </x:c>
      <x:c r="AG261" s="28" t="n">
        <x:f>AE261-AF261</x:f>
        <x:v>66.55</x:v>
      </x:c>
      <x:c r="AH261" s="20" t="n">
        <x:f>IF(AE261&gt;0,AG261/AE261,"")</x:f>
        <x:v>0.505123339658444</x:v>
      </x:c>
      <x:c r="AI261" s="28" t="n">
        <x:v>94139.03</x:v>
      </x:c>
      <x:c r="AJ261" s="28"/>
      <x:c r="AK261"/>
      <x:c r="AL261" t="str">
        <x:v>Completado</x:v>
      </x:c>
      <x:c r="AM261" t="str">
        <x:f>IF(W261&lt;0,"Devuelto",AL261)</x:f>
        <x:v>Completado</x:v>
      </x:c>
      <x:c r="AN261" t="str">
        <x:v>Tarjeta</x:v>
      </x:c>
      <x:c r="AO261" s="29" t="str">
        <x:v>Sin observación</x:v>
      </x:c>
      <x:c r="AP261" t="str">
        <x:f>IF(D261="","No","Sí")</x:f>
        <x:v>Sí</x:v>
      </x:c>
    </x:row>
    <x:row r="262">
      <x:c r="A262" t="n">
        <x:v>262</x:v>
      </x:c>
      <x:c r="B262" t="str">
        <x:v>VT0001236</x:v>
      </x:c>
      <x:c r="C262" t="str">
        <x:v>45753</x:v>
      </x:c>
      <x:c r="D262" s="27" t="n">
        <x:v>45753</x:v>
      </x:c>
      <x:c r="E262" t="n">
        <x:f>IF(D262="","",YEAR(D262))</x:f>
        <x:v>2025</x:v>
      </x:c>
      <x:c r="F262" t="n">
        <x:f>IF(D262="","",MONTH(D262))</x:f>
        <x:v>4</x:v>
      </x:c>
      <x:c r="G262" t="str">
        <x:f>IF(D262="","Fecha no disponible",TEXT(D262,"mmmm"))</x:f>
        <x:v>April</x:v>
      </x:c>
      <x:c r="H262" t="str">
        <x:f>IF(D262="","Fecha no disponible",TEXT(D262,"yyyy-mm"))</x:f>
        <x:v>2025-04</x:v>
      </x:c>
      <x:c r="I262" t="str">
        <x:f>IF(D262="","Fecha no disponible","T"&amp;ROUNDUP(MONTH(D262)/3,0))</x:f>
        <x:v>T2</x:v>
      </x:c>
      <x:c r="J262" t="str">
        <x:v>T011</x:v>
      </x:c>
      <x:c r="K262" t="str">
        <x:v>Tienda Cochabamba 3</x:v>
      </x:c>
      <x:c r="L262" t="str">
        <x:v>Mall</x:v>
      </x:c>
      <x:c r="M262" t="str">
        <x:v>Cochabamba</x:v>
      </x:c>
      <x:c r="N262" t="str">
        <x:f>IFERROR(VLOOKUP(M262,'Mapeos'!$A$4:$B$30,2,FALSE),M262)</x:f>
        <x:v>Cochabamba</x:v>
      </x:c>
      <x:c r="O262" t="str">
        <x:v>C01670</x:v>
      </x:c>
      <x:c r="P262" t="str">
        <x:v>Premium</x:v>
      </x:c>
      <x:c r="Q262" t="str">
        <x:v>P0074</x:v>
      </x:c>
      <x:c r="R262" t="str">
        <x:v>Hogar</x:v>
      </x:c>
      <x:c r="S262" t="str">
        <x:v>Marca B</x:v>
      </x:c>
      <x:c r="T262" t="str">
        <x:v>Tienda</x:v>
      </x:c>
      <x:c r="U262" t="str">
        <x:f>IFERROR(VLOOKUP(T262,'Mapeos'!$D$4:$E$25,2,FALSE),T262)</x:f>
        <x:v>Tienda</x:v>
      </x:c>
      <x:c r="V262" t="str">
        <x:v>V023</x:v>
      </x:c>
      <x:c r="W262" t="n">
        <x:v>4</x:v>
      </x:c>
      <x:c r="X262" s="28" t="n">
        <x:v>287.05</x:v>
      </x:c>
      <x:c r="Y262" s="20" t="n">
        <x:v>0.05</x:v>
      </x:c>
      <x:c r="Z262" s="20" t="n">
        <x:f>IF(Y262&gt;1,Y262/100,Y262)</x:f>
        <x:v>0.05</x:v>
      </x:c>
      <x:c r="AA262" s="28" t="n">
        <x:v>211</x:v>
      </x:c>
      <x:c r="AB262" s="28" t="n">
        <x:v>1090.79</x:v>
      </x:c>
      <x:c r="AC262" s="28" t="str">
        <x:v>BOB</x:v>
      </x:c>
      <x:c r="AD262" s="28" t="n">
        <x:f>IF(AC262="USD",AB262*'Parametros'!$B$4,AB262)</x:f>
        <x:v>1090.79</x:v>
      </x:c>
      <x:c r="AE262" s="28" t="n">
        <x:f>W262*X262*(1-Z262)</x:f>
        <x:v>1090.79</x:v>
      </x:c>
      <x:c r="AF262" s="28" t="n">
        <x:f>W262*AA262</x:f>
        <x:v>844</x:v>
      </x:c>
      <x:c r="AG262" s="28" t="n">
        <x:f>AE262-AF262</x:f>
        <x:v>246.78999999999996</x:v>
      </x:c>
      <x:c r="AH262" s="20" t="n">
        <x:f>IF(AE262&gt;0,AG262/AE262,"")</x:f>
        <x:v>0.2262488655011505</x:v>
      </x:c>
      <x:c r="AI262" s="28" t="n">
        <x:v>136612.61</x:v>
      </x:c>
      <x:c r="AJ262" s="28"/>
      <x:c r="AK262"/>
      <x:c r="AL262" t="str">
        <x:v>Completado</x:v>
      </x:c>
      <x:c r="AM262" t="str">
        <x:f>IF(W262&lt;0,"Devuelto",AL262)</x:f>
        <x:v>Completado</x:v>
      </x:c>
      <x:c r="AN262" t="str">
        <x:v>QR</x:v>
      </x:c>
      <x:c r="AO262" s="29" t="str">
        <x:v>Sin observación</x:v>
      </x:c>
      <x:c r="AP262" t="str">
        <x:f>IF(D262="","No","Sí")</x:f>
        <x:v>Sí</x:v>
      </x:c>
    </x:row>
    <x:row r="263">
      <x:c r="A263" t="n">
        <x:v>263</x:v>
      </x:c>
      <x:c r="B263" t="str">
        <x:v>VT0001241</x:v>
      </x:c>
      <x:c r="C263" t="str">
        <x:v>45522</x:v>
      </x:c>
      <x:c r="D263" s="27" t="n">
        <x:v>45522</x:v>
      </x:c>
      <x:c r="E263" t="n">
        <x:f>IF(D263="","",YEAR(D263))</x:f>
        <x:v>2024</x:v>
      </x:c>
      <x:c r="F263" t="n">
        <x:f>IF(D263="","",MONTH(D263))</x:f>
        <x:v>8</x:v>
      </x:c>
      <x:c r="G263" t="str">
        <x:f>IF(D263="","Fecha no disponible",TEXT(D263,"mmmm"))</x:f>
        <x:v>August</x:v>
      </x:c>
      <x:c r="H263" t="str">
        <x:f>IF(D263="","Fecha no disponible",TEXT(D263,"yyyy-mm"))</x:f>
        <x:v>2024-08</x:v>
      </x:c>
      <x:c r="I263" t="str">
        <x:f>IF(D263="","Fecha no disponible","T"&amp;ROUNDUP(MONTH(D263)/3,0))</x:f>
        <x:v>T3</x:v>
      </x:c>
      <x:c r="J263" t="str">
        <x:v>T003</x:v>
      </x:c>
      <x:c r="K263" t="str">
        <x:v>Tienda La Paz 3</x:v>
      </x:c>
      <x:c r="L263" t="str">
        <x:v>Barrio</x:v>
      </x:c>
      <x:c r="M263" t="str">
        <x:v>La Paz</x:v>
      </x:c>
      <x:c r="N263" t="str">
        <x:f>IFERROR(VLOOKUP(M263,'Mapeos'!$A$4:$B$30,2,FALSE),M263)</x:f>
        <x:v>La Paz</x:v>
      </x:c>
      <x:c r="O263" t="str">
        <x:v>C00027</x:v>
      </x:c>
      <x:c r="P263" t="str">
        <x:v>Premium</x:v>
      </x:c>
      <x:c r="Q263" t="str">
        <x:v>P0119</x:v>
      </x:c>
      <x:c r="R263" t="str">
        <x:v>Hogar</x:v>
      </x:c>
      <x:c r="S263" t="str">
        <x:v>Marca D</x:v>
      </x:c>
      <x:c r="T263" t="str">
        <x:v>E-commerce</x:v>
      </x:c>
      <x:c r="U263" t="str">
        <x:f>IFERROR(VLOOKUP(T263,'Mapeos'!$D$4:$E$25,2,FALSE),T263)</x:f>
        <x:v>E-commerce</x:v>
      </x:c>
      <x:c r="V263" t="str">
        <x:v>V030</x:v>
      </x:c>
      <x:c r="W263" t="n">
        <x:v>1</x:v>
      </x:c>
      <x:c r="X263" s="28" t="n">
        <x:v>344.05</x:v>
      </x:c>
      <x:c r="Y263" s="20" t="n">
        <x:v>0</x:v>
      </x:c>
      <x:c r="Z263" s="20" t="n">
        <x:f>IF(Y263&gt;1,Y263/100,Y263)</x:f>
        <x:v>0</x:v>
      </x:c>
      <x:c r="AA263" s="28" t="n">
        <x:v>226.47</x:v>
      </x:c>
      <x:c r="AB263" s="28" t="n">
        <x:v>344.05</x:v>
      </x:c>
      <x:c r="AC263" s="28" t="str">
        <x:v>BOB</x:v>
      </x:c>
      <x:c r="AD263" s="28" t="n">
        <x:f>IF(AC263="USD",AB263*'Parametros'!$B$4,AB263)</x:f>
        <x:v>344.05</x:v>
      </x:c>
      <x:c r="AE263" s="28" t="n">
        <x:f>W263*X263*(1-Z263)</x:f>
        <x:v>344.05</x:v>
      </x:c>
      <x:c r="AF263" s="28" t="n">
        <x:f>W263*AA263</x:f>
        <x:v>226.47</x:v>
      </x:c>
      <x:c r="AG263" s="28" t="n">
        <x:f>AE263-AF263</x:f>
        <x:v>117.58000000000001</x:v>
      </x:c>
      <x:c r="AH263" s="20" t="n">
        <x:f>IF(AE263&gt;0,AG263/AE263,"")</x:f>
        <x:v>0.34175265223078044</x:v>
      </x:c>
      <x:c r="AI263" s="28" t="n">
        <x:v>93083.46</x:v>
      </x:c>
      <x:c r="AJ263" s="28"/>
      <x:c r="AK263"/>
      <x:c r="AL263" t="str">
        <x:v>Completado</x:v>
      </x:c>
      <x:c r="AM263" t="str">
        <x:f>IF(W263&lt;0,"Devuelto",AL263)</x:f>
        <x:v>Completado</x:v>
      </x:c>
      <x:c r="AN263" t="str">
        <x:v>Tarjeta</x:v>
      </x:c>
      <x:c r="AO263" s="29" t="str">
        <x:v>Sin observación</x:v>
      </x:c>
      <x:c r="AP263" t="str">
        <x:f>IF(D263="","No","Sí")</x:f>
        <x:v>Sí</x:v>
      </x:c>
    </x:row>
    <x:row r="264">
      <x:c r="A264" t="n">
        <x:v>264</x:v>
      </x:c>
      <x:c r="B264" t="str">
        <x:v>VT0001246</x:v>
      </x:c>
      <x:c r="C264" t="str">
        <x:v>45482</x:v>
      </x:c>
      <x:c r="D264" s="27" t="n">
        <x:v>45482</x:v>
      </x:c>
      <x:c r="E264" t="n">
        <x:f>IF(D264="","",YEAR(D264))</x:f>
        <x:v>2024</x:v>
      </x:c>
      <x:c r="F264" t="n">
        <x:f>IF(D264="","",MONTH(D264))</x:f>
        <x:v>7</x:v>
      </x:c>
      <x:c r="G264" t="str">
        <x:f>IF(D264="","Fecha no disponible",TEXT(D264,"mmmm"))</x:f>
        <x:v>July</x:v>
      </x:c>
      <x:c r="H264" t="str">
        <x:f>IF(D264="","Fecha no disponible",TEXT(D264,"yyyy-mm"))</x:f>
        <x:v>2024-07</x:v>
      </x:c>
      <x:c r="I264" t="str">
        <x:f>IF(D264="","Fecha no disponible","T"&amp;ROUNDUP(MONTH(D264)/3,0))</x:f>
        <x:v>T3</x:v>
      </x:c>
      <x:c r="J264" t="str">
        <x:v>T002</x:v>
      </x:c>
      <x:c r="K264" t="str">
        <x:v>Tienda La Paz 2</x:v>
      </x:c>
      <x:c r="L264" t="str">
        <x:v>Mall</x:v>
      </x:c>
      <x:c r="M264" t="str">
        <x:v>La Paz</x:v>
      </x:c>
      <x:c r="N264" t="str">
        <x:f>IFERROR(VLOOKUP(M264,'Mapeos'!$A$4:$B$30,2,FALSE),M264)</x:f>
        <x:v>La Paz</x:v>
      </x:c>
      <x:c r="O264" t="str">
        <x:v>C00360</x:v>
      </x:c>
      <x:c r="P264" t="str">
        <x:v>Masivo</x:v>
      </x:c>
      <x:c r="Q264" t="str">
        <x:v>P0053</x:v>
      </x:c>
      <x:c r="R264" t="str">
        <x:v>Alimentos</x:v>
      </x:c>
      <x:c r="S264" t="str">
        <x:v>Marca B</x:v>
      </x:c>
      <x:c r="T264" t="str">
        <x:v>Tienda</x:v>
      </x:c>
      <x:c r="U264" t="str">
        <x:f>IFERROR(VLOOKUP(T264,'Mapeos'!$D$4:$E$25,2,FALSE),T264)</x:f>
        <x:v>Tienda</x:v>
      </x:c>
      <x:c r="V264" t="str">
        <x:v>V027</x:v>
      </x:c>
      <x:c r="W264" t="n">
        <x:v>1</x:v>
      </x:c>
      <x:c r="X264" s="28" t="n">
        <x:v>60.84</x:v>
      </x:c>
      <x:c r="Y264" s="20" t="n">
        <x:v>0</x:v>
      </x:c>
      <x:c r="Z264" s="20" t="n">
        <x:f>IF(Y264&gt;1,Y264/100,Y264)</x:f>
        <x:v>0</x:v>
      </x:c>
      <x:c r="AA264" s="28" t="n">
        <x:v>43.92</x:v>
      </x:c>
      <x:c r="AB264" s="28" t="n">
        <x:v>60.84</x:v>
      </x:c>
      <x:c r="AC264" s="28" t="str">
        <x:v>BOB</x:v>
      </x:c>
      <x:c r="AD264" s="28" t="n">
        <x:f>IF(AC264="USD",AB264*'Parametros'!$B$4,AB264)</x:f>
        <x:v>60.84</x:v>
      </x:c>
      <x:c r="AE264" s="28" t="n">
        <x:f>W264*X264*(1-Z264)</x:f>
        <x:v>60.84</x:v>
      </x:c>
      <x:c r="AF264" s="28" t="n">
        <x:f>W264*AA264</x:f>
        <x:v>43.92</x:v>
      </x:c>
      <x:c r="AG264" s="28" t="n">
        <x:f>AE264-AF264</x:f>
        <x:v>16.92</x:v>
      </x:c>
      <x:c r="AH264" s="20" t="n">
        <x:f>IF(AE264&gt;0,AG264/AE264,"")</x:f>
        <x:v>0.2781065088757397</x:v>
      </x:c>
      <x:c r="AI264" s="28" t="n">
        <x:v>181671.78</x:v>
      </x:c>
      <x:c r="AJ264" s="28"/>
      <x:c r="AK264"/>
      <x:c r="AL264" t="str">
        <x:v>Completado</x:v>
      </x:c>
      <x:c r="AM264" t="str">
        <x:f>IF(W264&lt;0,"Devuelto",AL264)</x:f>
        <x:v>Completado</x:v>
      </x:c>
      <x:c r="AN264" t="str">
        <x:v>Tarjeta</x:v>
      </x:c>
      <x:c r="AO264" s="29" t="str">
        <x:v>Sin observación</x:v>
      </x:c>
      <x:c r="AP264" t="str">
        <x:f>IF(D264="","No","Sí")</x:f>
        <x:v>Sí</x:v>
      </x:c>
    </x:row>
    <x:row r="265">
      <x:c r="A265" t="n">
        <x:v>265</x:v>
      </x:c>
      <x:c r="B265" t="str">
        <x:v>VT0001250</x:v>
      </x:c>
      <x:c r="C265" t="str">
        <x:v>45738</x:v>
      </x:c>
      <x:c r="D265" s="27" t="n">
        <x:v>45738</x:v>
      </x:c>
      <x:c r="E265" t="n">
        <x:f>IF(D265="","",YEAR(D265))</x:f>
        <x:v>2025</x:v>
      </x:c>
      <x:c r="F265" t="n">
        <x:f>IF(D265="","",MONTH(D265))</x:f>
        <x:v>3</x:v>
      </x:c>
      <x:c r="G265" t="str">
        <x:f>IF(D265="","Fecha no disponible",TEXT(D265,"mmmm"))</x:f>
        <x:v>March</x:v>
      </x:c>
      <x:c r="H265" t="str">
        <x:f>IF(D265="","Fecha no disponible",TEXT(D265,"yyyy-mm"))</x:f>
        <x:v>2025-03</x:v>
      </x:c>
      <x:c r="I265" t="str">
        <x:f>IF(D265="","Fecha no disponible","T"&amp;ROUNDUP(MONTH(D265)/3,0))</x:f>
        <x:v>T1</x:v>
      </x:c>
      <x:c r="J265" t="str">
        <x:v>T014</x:v>
      </x:c>
      <x:c r="K265" t="str">
        <x:v>Tienda Potosí 2</x:v>
      </x:c>
      <x:c r="L265" t="str">
        <x:v>Barrio</x:v>
      </x:c>
      <x:c r="M265" t="str">
        <x:v>Potosí</x:v>
      </x:c>
      <x:c r="N265" t="str">
        <x:f>IFERROR(VLOOKUP(M265,'Mapeos'!$A$4:$B$30,2,FALSE),M265)</x:f>
        <x:v>Potosí</x:v>
      </x:c>
      <x:c r="O265" t="str">
        <x:v>C01781</x:v>
      </x:c>
      <x:c r="P265" t="str">
        <x:v>Premium</x:v>
      </x:c>
      <x:c r="Q265" t="str">
        <x:v>P0084</x:v>
      </x:c>
      <x:c r="R265" t="str">
        <x:v>Alimentos</x:v>
      </x:c>
      <x:c r="S265" t="str">
        <x:v>Marca D</x:v>
      </x:c>
      <x:c r="T265" t="str">
        <x:v>Marketplace</x:v>
      </x:c>
      <x:c r="U265" t="str">
        <x:f>IFERROR(VLOOKUP(T265,'Mapeos'!$D$4:$E$25,2,FALSE),T265)</x:f>
        <x:v>Marketplace</x:v>
      </x:c>
      <x:c r="V265" t="str">
        <x:v>V038</x:v>
      </x:c>
      <x:c r="W265" t="n">
        <x:v>4</x:v>
      </x:c>
      <x:c r="X265" s="28" t="n">
        <x:v>36.28</x:v>
      </x:c>
      <x:c r="Y265" s="20" t="n">
        <x:v>0.2</x:v>
      </x:c>
      <x:c r="Z265" s="20" t="n">
        <x:f>IF(Y265&gt;1,Y265/100,Y265)</x:f>
        <x:v>0.2</x:v>
      </x:c>
      <x:c r="AA265" s="28" t="n">
        <x:v>20.47</x:v>
      </x:c>
      <x:c r="AB265" s="28" t="n">
        <x:v>116.1</x:v>
      </x:c>
      <x:c r="AC265" s="28" t="str">
        <x:v>BOB</x:v>
      </x:c>
      <x:c r="AD265" s="28" t="n">
        <x:f>IF(AC265="USD",AB265*'Parametros'!$B$4,AB265)</x:f>
        <x:v>116.1</x:v>
      </x:c>
      <x:c r="AE265" s="28" t="n">
        <x:f>W265*X265*(1-Z265)</x:f>
        <x:v>116.096</x:v>
      </x:c>
      <x:c r="AF265" s="28" t="n">
        <x:f>W265*AA265</x:f>
        <x:v>81.88</x:v>
      </x:c>
      <x:c r="AG265" s="28" t="n">
        <x:f>AE265-AF265</x:f>
        <x:v>34.21600000000001</x:v>
      </x:c>
      <x:c r="AH265" s="20" t="n">
        <x:f>IF(AE265&gt;0,AG265/AE265,"")</x:f>
        <x:v>0.29472160970231537</x:v>
      </x:c>
      <x:c r="AI265" s="28" t="n">
        <x:v>75605.51</x:v>
      </x:c>
      <x:c r="AJ265" s="28"/>
      <x:c r="AK265"/>
      <x:c r="AL265" t="str">
        <x:v>Completado</x:v>
      </x:c>
      <x:c r="AM265" t="str">
        <x:f>IF(W265&lt;0,"Devuelto",AL265)</x:f>
        <x:v>Completado</x:v>
      </x:c>
      <x:c r="AN265" t="str">
        <x:v>QR</x:v>
      </x:c>
      <x:c r="AO265" s="29" t="str">
        <x:v>Sin observación</x:v>
      </x:c>
      <x:c r="AP265" t="str">
        <x:f>IF(D265="","No","Sí")</x:f>
        <x:v>Sí</x:v>
      </x:c>
    </x:row>
    <x:row r="266">
      <x:c r="A266" t="n">
        <x:v>266</x:v>
      </x:c>
      <x:c r="B266" t="str">
        <x:v>VT0001255</x:v>
      </x:c>
      <x:c r="C266" t="str">
        <x:v>45688</x:v>
      </x:c>
      <x:c r="D266" s="27" t="n">
        <x:v>45688</x:v>
      </x:c>
      <x:c r="E266" t="n">
        <x:f>IF(D266="","",YEAR(D266))</x:f>
        <x:v>2025</x:v>
      </x:c>
      <x:c r="F266" t="n">
        <x:f>IF(D266="","",MONTH(D266))</x:f>
        <x:v>1</x:v>
      </x:c>
      <x:c r="G266" t="str">
        <x:f>IF(D266="","Fecha no disponible",TEXT(D266,"mmmm"))</x:f>
        <x:v>January</x:v>
      </x:c>
      <x:c r="H266" t="str">
        <x:f>IF(D266="","Fecha no disponible",TEXT(D266,"yyyy-mm"))</x:f>
        <x:v>2025-01</x:v>
      </x:c>
      <x:c r="I266" t="str">
        <x:f>IF(D266="","Fecha no disponible","T"&amp;ROUNDUP(MONTH(D266)/3,0))</x:f>
        <x:v>T1</x:v>
      </x:c>
      <x:c r="J266" t="str">
        <x:v>T006</x:v>
      </x:c>
      <x:c r="K266" t="str">
        <x:v>Tienda Santa Cruz 2</x:v>
      </x:c>
      <x:c r="L266" t="str">
        <x:v>Mall</x:v>
      </x:c>
      <x:c r="M266" t="str">
        <x:v>Santa Cruz</x:v>
      </x:c>
      <x:c r="N266" t="str">
        <x:f>IFERROR(VLOOKUP(M266,'Mapeos'!$A$4:$B$30,2,FALSE),M266)</x:f>
        <x:v>Santa Cruz</x:v>
      </x:c>
      <x:c r="O266" t="str">
        <x:v>C01628</x:v>
      </x:c>
      <x:c r="P266" t="str">
        <x:v>Masivo</x:v>
      </x:c>
      <x:c r="Q266" t="str">
        <x:v>P0140</x:v>
      </x:c>
      <x:c r="R266" t="str">
        <x:v>Hogar</x:v>
      </x:c>
      <x:c r="S266" t="str">
        <x:v>Marca D</x:v>
      </x:c>
      <x:c r="T266" t="str">
        <x:v>Tienda</x:v>
      </x:c>
      <x:c r="U266" t="str">
        <x:f>IFERROR(VLOOKUP(T266,'Mapeos'!$D$4:$E$25,2,FALSE),T266)</x:f>
        <x:v>Tienda</x:v>
      </x:c>
      <x:c r="V266" t="str">
        <x:v>V009</x:v>
      </x:c>
      <x:c r="W266" t="n">
        <x:v>1</x:v>
      </x:c>
      <x:c r="X266" s="28" t="n">
        <x:v>215.01</x:v>
      </x:c>
      <x:c r="Y266" s="20" t="n">
        <x:v>0.25</x:v>
      </x:c>
      <x:c r="Z266" s="20" t="n">
        <x:f>IF(Y266&gt;1,Y266/100,Y266)</x:f>
        <x:v>0.25</x:v>
      </x:c>
      <x:c r="AA266" s="28" t="n">
        <x:v>122.58</x:v>
      </x:c>
      <x:c r="AB266" s="28" t="n">
        <x:v>161.26</x:v>
      </x:c>
      <x:c r="AC266" s="28" t="str">
        <x:v>BOB</x:v>
      </x:c>
      <x:c r="AD266" s="28" t="n">
        <x:f>IF(AC266="USD",AB266*'Parametros'!$B$4,AB266)</x:f>
        <x:v>161.26</x:v>
      </x:c>
      <x:c r="AE266" s="28" t="n">
        <x:f>W266*X266*(1-Z266)</x:f>
        <x:v>161.2575</x:v>
      </x:c>
      <x:c r="AF266" s="28" t="n">
        <x:f>W266*AA266</x:f>
        <x:v>122.58</x:v>
      </x:c>
      <x:c r="AG266" s="28" t="n">
        <x:f>AE266-AF266</x:f>
        <x:v>38.677499999999995</x:v>
      </x:c>
      <x:c r="AH266" s="20" t="n">
        <x:f>IF(AE266&gt;0,AG266/AE266,"")</x:f>
        <x:v>0.23984930933444953</x:v>
      </x:c>
      <x:c r="AI266" s="28" t="n">
        <x:v>137158.27</x:v>
      </x:c>
      <x:c r="AJ266" s="28"/>
      <x:c r="AK266"/>
      <x:c r="AL266" t="str">
        <x:v>Completado</x:v>
      </x:c>
      <x:c r="AM266" t="str">
        <x:f>IF(W266&lt;0,"Devuelto",AL266)</x:f>
        <x:v>Completado</x:v>
      </x:c>
      <x:c r="AN266" t="str">
        <x:v>Transferencia</x:v>
      </x:c>
      <x:c r="AO266" s="29" t="str">
        <x:v>Sin observación</x:v>
      </x:c>
      <x:c r="AP266" t="str">
        <x:f>IF(D266="","No","Sí")</x:f>
        <x:v>Sí</x:v>
      </x:c>
    </x:row>
    <x:row r="267">
      <x:c r="A267" t="n">
        <x:v>267</x:v>
      </x:c>
      <x:c r="B267" t="str">
        <x:v>VT0001260</x:v>
      </x:c>
      <x:c r="C267" t="str">
        <x:v>46053</x:v>
      </x:c>
      <x:c r="D267" s="27" t="n">
        <x:v>46053</x:v>
      </x:c>
      <x:c r="E267" t="n">
        <x:f>IF(D267="","",YEAR(D267))</x:f>
        <x:v>2026</x:v>
      </x:c>
      <x:c r="F267" t="n">
        <x:f>IF(D267="","",MONTH(D267))</x:f>
        <x:v>1</x:v>
      </x:c>
      <x:c r="G267" t="str">
        <x:f>IF(D267="","Fecha no disponible",TEXT(D267,"mmmm"))</x:f>
        <x:v>January</x:v>
      </x:c>
      <x:c r="H267" t="str">
        <x:f>IF(D267="","Fecha no disponible",TEXT(D267,"yyyy-mm"))</x:f>
        <x:v>2026-01</x:v>
      </x:c>
      <x:c r="I267" t="str">
        <x:f>IF(D267="","Fecha no disponible","T"&amp;ROUNDUP(MONTH(D267)/3,0))</x:f>
        <x:v>T1</x:v>
      </x:c>
      <x:c r="J267" t="str">
        <x:v>T019</x:v>
      </x:c>
      <x:c r="K267" t="str">
        <x:v>Tienda Sucre 3</x:v>
      </x:c>
      <x:c r="L267" t="str">
        <x:v>Centro</x:v>
      </x:c>
      <x:c r="M267" t="str">
        <x:v>Sucre</x:v>
      </x:c>
      <x:c r="N267" t="str">
        <x:f>IFERROR(VLOOKUP(M267,'Mapeos'!$A$4:$B$30,2,FALSE),M267)</x:f>
        <x:v>Sucre</x:v>
      </x:c>
      <x:c r="O267" t="str">
        <x:v>C01777</x:v>
      </x:c>
      <x:c r="P267" t="str">
        <x:v>Premium</x:v>
      </x:c>
      <x:c r="Q267" t="str">
        <x:v>P0053</x:v>
      </x:c>
      <x:c r="R267" t="str">
        <x:v>Alimentos</x:v>
      </x:c>
      <x:c r="S267" t="str">
        <x:v>Marca B</x:v>
      </x:c>
      <x:c r="T267" t="str">
        <x:v>E-commerce</x:v>
      </x:c>
      <x:c r="U267" t="str">
        <x:f>IFERROR(VLOOKUP(T267,'Mapeos'!$D$4:$E$25,2,FALSE),T267)</x:f>
        <x:v>E-commerce</x:v>
      </x:c>
      <x:c r="V267" t="str">
        <x:v>V010</x:v>
      </x:c>
      <x:c r="W267" t="n">
        <x:v>1</x:v>
      </x:c>
      <x:c r="X267" s="28" t="n">
        <x:v>62.14</x:v>
      </x:c>
      <x:c r="Y267" s="20" t="n">
        <x:v>0.15</x:v>
      </x:c>
      <x:c r="Z267" s="20" t="n">
        <x:f>IF(Y267&gt;1,Y267/100,Y267)</x:f>
        <x:v>0.15</x:v>
      </x:c>
      <x:c r="AA267" s="28" t="n">
        <x:v>43.92</x:v>
      </x:c>
      <x:c r="AB267" s="28" t="n">
        <x:v>52.82</x:v>
      </x:c>
      <x:c r="AC267" s="28" t="str">
        <x:v>BOB</x:v>
      </x:c>
      <x:c r="AD267" s="28" t="n">
        <x:f>IF(AC267="USD",AB267*'Parametros'!$B$4,AB267)</x:f>
        <x:v>52.82</x:v>
      </x:c>
      <x:c r="AE267" s="28" t="n">
        <x:f>W267*X267*(1-Z267)</x:f>
        <x:v>52.819</x:v>
      </x:c>
      <x:c r="AF267" s="28" t="n">
        <x:f>W267*AA267</x:f>
        <x:v>43.92</x:v>
      </x:c>
      <x:c r="AG267" s="28" t="n">
        <x:f>AE267-AF267</x:f>
        <x:v>8.899000000000001</x:v>
      </x:c>
      <x:c r="AH267" s="20" t="n">
        <x:f>IF(AE267&gt;0,AG267/AE267,"")</x:f>
        <x:v>0.1684810390200496</x:v>
      </x:c>
      <x:c r="AI267" s="28" t="n">
        <x:v>68311.49</x:v>
      </x:c>
      <x:c r="AJ267" s="28"/>
      <x:c r="AK267"/>
      <x:c r="AL267" t="str">
        <x:v>Completado</x:v>
      </x:c>
      <x:c r="AM267" t="str">
        <x:f>IF(W267&lt;0,"Devuelto",AL267)</x:f>
        <x:v>Completado</x:v>
      </x:c>
      <x:c r="AN267" t="str">
        <x:v>Transferencia</x:v>
      </x:c>
      <x:c r="AO267" s="29" t="str">
        <x:v>Sin observación</x:v>
      </x:c>
      <x:c r="AP267" t="str">
        <x:f>IF(D267="","No","Sí")</x:f>
        <x:v>Sí</x:v>
      </x:c>
    </x:row>
    <x:row r="268">
      <x:c r="A268" t="n">
        <x:v>268</x:v>
      </x:c>
      <x:c r="B268" t="str">
        <x:v>VT0001265</x:v>
      </x:c>
      <x:c r="C268" t="str">
        <x:v>45932</x:v>
      </x:c>
      <x:c r="D268" s="27" t="n">
        <x:v>45932</x:v>
      </x:c>
      <x:c r="E268" t="n">
        <x:f>IF(D268="","",YEAR(D268))</x:f>
        <x:v>2025</x:v>
      </x:c>
      <x:c r="F268" t="n">
        <x:f>IF(D268="","",MONTH(D268))</x:f>
        <x:v>10</x:v>
      </x:c>
      <x:c r="G268" t="str">
        <x:f>IF(D268="","Fecha no disponible",TEXT(D268,"mmmm"))</x:f>
        <x:v>October</x:v>
      </x:c>
      <x:c r="H268" t="str">
        <x:f>IF(D268="","Fecha no disponible",TEXT(D268,"yyyy-mm"))</x:f>
        <x:v>2025-10</x:v>
      </x:c>
      <x:c r="I268" t="str">
        <x:f>IF(D268="","Fecha no disponible","T"&amp;ROUNDUP(MONTH(D268)/3,0))</x:f>
        <x:v>T4</x:v>
      </x:c>
      <x:c r="J268" t="str">
        <x:v>T012</x:v>
      </x:c>
      <x:c r="K268" t="str">
        <x:v>Tienda Cochabamba 4</x:v>
      </x:c>
      <x:c r="L268" t="str">
        <x:v>Centro</x:v>
      </x:c>
      <x:c r="M268" t="str">
        <x:v>Cochabamba</x:v>
      </x:c>
      <x:c r="N268" t="str">
        <x:f>IFERROR(VLOOKUP(M268,'Mapeos'!$A$4:$B$30,2,FALSE),M268)</x:f>
        <x:v>Cochabamba</x:v>
      </x:c>
      <x:c r="O268" t="str">
        <x:v>C00913</x:v>
      </x:c>
      <x:c r="P268" t="str">
        <x:v>Empresa</x:v>
      </x:c>
      <x:c r="Q268" t="str">
        <x:v>P0107</x:v>
      </x:c>
      <x:c r="R268" t="str">
        <x:v>Hogar</x:v>
      </x:c>
      <x:c r="S268" t="str">
        <x:v>Marca D</x:v>
      </x:c>
      <x:c r="T268" t="str">
        <x:v>E-commerce</x:v>
      </x:c>
      <x:c r="U268" t="str">
        <x:f>IFERROR(VLOOKUP(T268,'Mapeos'!$D$4:$E$25,2,FALSE),T268)</x:f>
        <x:v>E-commerce</x:v>
      </x:c>
      <x:c r="V268" t="str">
        <x:v>V029</x:v>
      </x:c>
      <x:c r="W268" t="n">
        <x:v>5</x:v>
      </x:c>
      <x:c r="X268" s="28" t="n">
        <x:v>229.4</x:v>
      </x:c>
      <x:c r="Y268" s="20" t="n">
        <x:v>0</x:v>
      </x:c>
      <x:c r="Z268" s="20" t="n">
        <x:f>IF(Y268&gt;1,Y268/100,Y268)</x:f>
        <x:v>0</x:v>
      </x:c>
      <x:c r="AA268" s="28" t="n">
        <x:v>137.99</x:v>
      </x:c>
      <x:c r="AB268" s="28" t="n">
        <x:v>1147</x:v>
      </x:c>
      <x:c r="AC268" s="28" t="str">
        <x:v>BOB</x:v>
      </x:c>
      <x:c r="AD268" s="28" t="n">
        <x:f>IF(AC268="USD",AB268*'Parametros'!$B$4,AB268)</x:f>
        <x:v>1147</x:v>
      </x:c>
      <x:c r="AE268" s="28" t="n">
        <x:f>W268*X268*(1-Z268)</x:f>
        <x:v>1147</x:v>
      </x:c>
      <x:c r="AF268" s="28" t="n">
        <x:f>W268*AA268</x:f>
        <x:v>689.95</x:v>
      </x:c>
      <x:c r="AG268" s="28" t="n">
        <x:f>AE268-AF268</x:f>
        <x:v>457.04999999999995</x:v>
      </x:c>
      <x:c r="AH268" s="20" t="n">
        <x:f>IF(AE268&gt;0,AG268/AE268,"")</x:f>
        <x:v>0.3984742807323452</x:v>
      </x:c>
      <x:c r="AI268" s="28" t="n">
        <x:v>63772.69</x:v>
      </x:c>
      <x:c r="AJ268" s="28"/>
      <x:c r="AK268"/>
      <x:c r="AL268" t="str">
        <x:v>Completado</x:v>
      </x:c>
      <x:c r="AM268" t="str">
        <x:f>IF(W268&lt;0,"Devuelto",AL268)</x:f>
        <x:v>Completado</x:v>
      </x:c>
      <x:c r="AN268" t="str">
        <x:v>Transferencia</x:v>
      </x:c>
      <x:c r="AO268" s="29" t="str">
        <x:v>Sin observación</x:v>
      </x:c>
      <x:c r="AP268" t="str">
        <x:f>IF(D268="","No","Sí")</x:f>
        <x:v>Sí</x:v>
      </x:c>
    </x:row>
    <x:row r="269">
      <x:c r="A269" t="n">
        <x:v>269</x:v>
      </x:c>
      <x:c r="B269" t="str">
        <x:v>VT0001269</x:v>
      </x:c>
      <x:c r="C269" t="str">
        <x:v>45511</x:v>
      </x:c>
      <x:c r="D269" s="27" t="n">
        <x:v>45511</x:v>
      </x:c>
      <x:c r="E269" t="n">
        <x:f>IF(D269="","",YEAR(D269))</x:f>
        <x:v>2024</x:v>
      </x:c>
      <x:c r="F269" t="n">
        <x:f>IF(D269="","",MONTH(D269))</x:f>
        <x:v>8</x:v>
      </x:c>
      <x:c r="G269" t="str">
        <x:f>IF(D269="","Fecha no disponible",TEXT(D269,"mmmm"))</x:f>
        <x:v>August</x:v>
      </x:c>
      <x:c r="H269" t="str">
        <x:f>IF(D269="","Fecha no disponible",TEXT(D269,"yyyy-mm"))</x:f>
        <x:v>2024-08</x:v>
      </x:c>
      <x:c r="I269" t="str">
        <x:f>IF(D269="","Fecha no disponible","T"&amp;ROUNDUP(MONTH(D269)/3,0))</x:f>
        <x:v>T3</x:v>
      </x:c>
      <x:c r="J269" t="str">
        <x:v>T019</x:v>
      </x:c>
      <x:c r="K269" t="str">
        <x:v>Tienda Sucre 3</x:v>
      </x:c>
      <x:c r="L269" t="str">
        <x:v>Centro</x:v>
      </x:c>
      <x:c r="M269" t="str">
        <x:v>Sucre</x:v>
      </x:c>
      <x:c r="N269" t="str">
        <x:f>IFERROR(VLOOKUP(M269,'Mapeos'!$A$4:$B$30,2,FALSE),M269)</x:f>
        <x:v>Sucre</x:v>
      </x:c>
      <x:c r="O269" t="str">
        <x:v>C01571</x:v>
      </x:c>
      <x:c r="P269" t="str">
        <x:v>Premium</x:v>
      </x:c>
      <x:c r="Q269" t="str">
        <x:v>P0031</x:v>
      </x:c>
      <x:c r="R269" t="str">
        <x:v>Alimentos</x:v>
      </x:c>
      <x:c r="S269" t="str">
        <x:v>Marca B</x:v>
      </x:c>
      <x:c r="T269" t="str">
        <x:v>WhatsApp</x:v>
      </x:c>
      <x:c r="U269" t="str">
        <x:f>IFERROR(VLOOKUP(T269,'Mapeos'!$D$4:$E$25,2,FALSE),T269)</x:f>
        <x:v>WhatsApp</x:v>
      </x:c>
      <x:c r="V269" t="str">
        <x:v>V024</x:v>
      </x:c>
      <x:c r="W269" t="n">
        <x:v>1</x:v>
      </x:c>
      <x:c r="X269" s="28" t="n">
        <x:v>50.23</x:v>
      </x:c>
      <x:c r="Y269" s="20" t="n">
        <x:v>0.15</x:v>
      </x:c>
      <x:c r="Z269" s="20" t="n">
        <x:f>IF(Y269&gt;1,Y269/100,Y269)</x:f>
        <x:v>0.15</x:v>
      </x:c>
      <x:c r="AA269" s="28" t="n">
        <x:v>36.49</x:v>
      </x:c>
      <x:c r="AB269" s="28" t="n">
        <x:v>42.7</x:v>
      </x:c>
      <x:c r="AC269" s="28" t="str">
        <x:v>BOB</x:v>
      </x:c>
      <x:c r="AD269" s="28" t="n">
        <x:f>IF(AC269="USD",AB269*'Parametros'!$B$4,AB269)</x:f>
        <x:v>42.7</x:v>
      </x:c>
      <x:c r="AE269" s="28" t="n">
        <x:f>W269*X269*(1-Z269)</x:f>
        <x:v>42.695499999999996</x:v>
      </x:c>
      <x:c r="AF269" s="28" t="n">
        <x:f>W269*AA269</x:f>
        <x:v>36.49</x:v>
      </x:c>
      <x:c r="AG269" s="28" t="n">
        <x:f>AE269-AF269</x:f>
        <x:v>6.205499999999994</x:v>
      </x:c>
      <x:c r="AH269" s="20" t="n">
        <x:f>IF(AE269&gt;0,AG269/AE269,"")</x:f>
        <x:v>0.14534318605005198</x:v>
      </x:c>
      <x:c r="AI269" s="28" t="n">
        <x:v>90417.05</x:v>
      </x:c>
      <x:c r="AJ269" s="28"/>
      <x:c r="AK269"/>
      <x:c r="AL269" t="str">
        <x:v>Completado</x:v>
      </x:c>
      <x:c r="AM269" t="str">
        <x:f>IF(W269&lt;0,"Devuelto",AL269)</x:f>
        <x:v>Completado</x:v>
      </x:c>
      <x:c r="AN269" t="str">
        <x:v>QR</x:v>
      </x:c>
      <x:c r="AO269" s="29" t="str">
        <x:v>Sin observación</x:v>
      </x:c>
      <x:c r="AP269" t="str">
        <x:f>IF(D269="","No","Sí")</x:f>
        <x:v>Sí</x:v>
      </x:c>
    </x:row>
    <x:row r="270">
      <x:c r="A270" t="n">
        <x:v>270</x:v>
      </x:c>
      <x:c r="B270" t="str">
        <x:v>VT0001274</x:v>
      </x:c>
      <x:c r="C270" t="str">
        <x:v>46010</x:v>
      </x:c>
      <x:c r="D270" s="27" t="n">
        <x:v>46010</x:v>
      </x:c>
      <x:c r="E270" t="n">
        <x:f>IF(D270="","",YEAR(D270))</x:f>
        <x:v>2025</x:v>
      </x:c>
      <x:c r="F270" t="n">
        <x:f>IF(D270="","",MONTH(D270))</x:f>
        <x:v>12</x:v>
      </x:c>
      <x:c r="G270" t="str">
        <x:f>IF(D270="","Fecha no disponible",TEXT(D270,"mmmm"))</x:f>
        <x:v>December</x:v>
      </x:c>
      <x:c r="H270" t="str">
        <x:f>IF(D270="","Fecha no disponible",TEXT(D270,"yyyy-mm"))</x:f>
        <x:v>2025-12</x:v>
      </x:c>
      <x:c r="I270" t="str">
        <x:f>IF(D270="","Fecha no disponible","T"&amp;ROUNDUP(MONTH(D270)/3,0))</x:f>
        <x:v>T4</x:v>
      </x:c>
      <x:c r="J270" t="str">
        <x:v>T007</x:v>
      </x:c>
      <x:c r="K270" t="str">
        <x:v>Tienda Santa Cruz 3</x:v>
      </x:c>
      <x:c r="L270" t="str">
        <x:v>Barrio</x:v>
      </x:c>
      <x:c r="M270" t="str">
        <x:v>Santa Cruz</x:v>
      </x:c>
      <x:c r="N270" t="str">
        <x:f>IFERROR(VLOOKUP(M270,'Mapeos'!$A$4:$B$30,2,FALSE),M270)</x:f>
        <x:v>Santa Cruz</x:v>
      </x:c>
      <x:c r="O270" t="str">
        <x:v>C00886</x:v>
      </x:c>
      <x:c r="P270" t="str">
        <x:v>Premium</x:v>
      </x:c>
      <x:c r="Q270" t="str">
        <x:v>P0004</x:v>
      </x:c>
      <x:c r="R270" t="str">
        <x:v>Alimentos</x:v>
      </x:c>
      <x:c r="S270" t="str">
        <x:v>Marca B</x:v>
      </x:c>
      <x:c r="T270" t="str">
        <x:v>E-commerce</x:v>
      </x:c>
      <x:c r="U270" t="str">
        <x:f>IFERROR(VLOOKUP(T270,'Mapeos'!$D$4:$E$25,2,FALSE),T270)</x:f>
        <x:v>E-commerce</x:v>
      </x:c>
      <x:c r="V270" t="str">
        <x:v>V028</x:v>
      </x:c>
      <x:c r="W270" t="n">
        <x:v>1</x:v>
      </x:c>
      <x:c r="X270" s="28" t="n">
        <x:v>37.57</x:v>
      </x:c>
      <x:c r="Y270" s="20" t="n">
        <x:v>0</x:v>
      </x:c>
      <x:c r="Z270" s="20" t="n">
        <x:f>IF(Y270&gt;1,Y270/100,Y270)</x:f>
        <x:v>0</x:v>
      </x:c>
      <x:c r="AA270" s="28" t="n">
        <x:v>28.8</x:v>
      </x:c>
      <x:c r="AB270" s="28" t="n">
        <x:v>37.57</x:v>
      </x:c>
      <x:c r="AC270" s="28" t="str">
        <x:v>BOB</x:v>
      </x:c>
      <x:c r="AD270" s="28" t="n">
        <x:f>IF(AC270="USD",AB270*'Parametros'!$B$4,AB270)</x:f>
        <x:v>37.57</x:v>
      </x:c>
      <x:c r="AE270" s="28" t="n">
        <x:f>W270*X270*(1-Z270)</x:f>
        <x:v>37.57</x:v>
      </x:c>
      <x:c r="AF270" s="28" t="n">
        <x:f>W270*AA270</x:f>
        <x:v>28.8</x:v>
      </x:c>
      <x:c r="AG270" s="28" t="n">
        <x:f>AE270-AF270</x:f>
        <x:v>8.77</x:v>
      </x:c>
      <x:c r="AH270" s="20" t="n">
        <x:f>IF(AE270&gt;0,AG270/AE270,"")</x:f>
        <x:v>0.23343092893265902</x:v>
      </x:c>
      <x:c r="AI270" s="28" t="n">
        <x:v>95123.79</x:v>
      </x:c>
      <x:c r="AJ270" s="28"/>
      <x:c r="AK270"/>
      <x:c r="AL270" t="str">
        <x:v>Completado</x:v>
      </x:c>
      <x:c r="AM270" t="str">
        <x:f>IF(W270&lt;0,"Devuelto",AL270)</x:f>
        <x:v>Completado</x:v>
      </x:c>
      <x:c r="AN270" t="str">
        <x:v>Tarjeta</x:v>
      </x:c>
      <x:c r="AO270" s="29" t="str">
        <x:v>Sin observación</x:v>
      </x:c>
      <x:c r="AP270" t="str">
        <x:f>IF(D270="","No","Sí")</x:f>
        <x:v>Sí</x:v>
      </x:c>
    </x:row>
    <x:row r="271">
      <x:c r="A271" t="n">
        <x:v>271</x:v>
      </x:c>
      <x:c r="B271" t="str">
        <x:v>VT0001279</x:v>
      </x:c>
      <x:c r="C271" t="str">
        <x:v>45543</x:v>
      </x:c>
      <x:c r="D271" s="27" t="n">
        <x:v>45543</x:v>
      </x:c>
      <x:c r="E271" t="n">
        <x:f>IF(D271="","",YEAR(D271))</x:f>
        <x:v>2024</x:v>
      </x:c>
      <x:c r="F271" t="n">
        <x:f>IF(D271="","",MONTH(D271))</x:f>
        <x:v>9</x:v>
      </x:c>
      <x:c r="G271" t="str">
        <x:f>IF(D271="","Fecha no disponible",TEXT(D271,"mmmm"))</x:f>
        <x:v>September</x:v>
      </x:c>
      <x:c r="H271" t="str">
        <x:f>IF(D271="","Fecha no disponible",TEXT(D271,"yyyy-mm"))</x:f>
        <x:v>2024-09</x:v>
      </x:c>
      <x:c r="I271" t="str">
        <x:f>IF(D271="","Fecha no disponible","T"&amp;ROUNDUP(MONTH(D271)/3,0))</x:f>
        <x:v>T3</x:v>
      </x:c>
      <x:c r="J271" t="str">
        <x:v>T006</x:v>
      </x:c>
      <x:c r="K271" t="str">
        <x:v>Tienda Santa Cruz 2</x:v>
      </x:c>
      <x:c r="L271" t="str">
        <x:v>Mall</x:v>
      </x:c>
      <x:c r="M271" t="str">
        <x:v>Santa Cruz</x:v>
      </x:c>
      <x:c r="N271" t="str">
        <x:f>IFERROR(VLOOKUP(M271,'Mapeos'!$A$4:$B$30,2,FALSE),M271)</x:f>
        <x:v>Santa Cruz</x:v>
      </x:c>
      <x:c r="O271" t="str">
        <x:v>C00760</x:v>
      </x:c>
      <x:c r="P271" t="str">
        <x:v>Masivo</x:v>
      </x:c>
      <x:c r="Q271" t="str">
        <x:v>P0041</x:v>
      </x:c>
      <x:c r="R271" t="str">
        <x:v>Cuidado Personal</x:v>
      </x:c>
      <x:c r="S271" t="str">
        <x:v>Marca C</x:v>
      </x:c>
      <x:c r="T271" t="str">
        <x:v>Tienda</x:v>
      </x:c>
      <x:c r="U271" t="str">
        <x:f>IFERROR(VLOOKUP(T271,'Mapeos'!$D$4:$E$25,2,FALSE),T271)</x:f>
        <x:v>Tienda</x:v>
      </x:c>
      <x:c r="V271" t="str">
        <x:v>V037</x:v>
      </x:c>
      <x:c r="W271" t="n">
        <x:v>2</x:v>
      </x:c>
      <x:c r="X271" s="28" t="n">
        <x:v>58.61</x:v>
      </x:c>
      <x:c r="Y271" s="20" t="n">
        <x:v>0.2</x:v>
      </x:c>
      <x:c r="Z271" s="20" t="n">
        <x:f>IF(Y271&gt;1,Y271/100,Y271)</x:f>
        <x:v>0.2</x:v>
      </x:c>
      <x:c r="AA271" s="28" t="n">
        <x:v>29.49</x:v>
      </x:c>
      <x:c r="AB271" s="28" t="n">
        <x:v>93.78</x:v>
      </x:c>
      <x:c r="AC271" s="28" t="str">
        <x:v>BOB</x:v>
      </x:c>
      <x:c r="AD271" s="28" t="n">
        <x:f>IF(AC271="USD",AB271*'Parametros'!$B$4,AB271)</x:f>
        <x:v>93.78</x:v>
      </x:c>
      <x:c r="AE271" s="28" t="n">
        <x:f>W271*X271*(1-Z271)</x:f>
        <x:v>93.77600000000001</x:v>
      </x:c>
      <x:c r="AF271" s="28" t="n">
        <x:f>W271*AA271</x:f>
        <x:v>58.98</x:v>
      </x:c>
      <x:c r="AG271" s="28" t="n">
        <x:f>AE271-AF271</x:f>
        <x:v>34.796000000000014</x:v>
      </x:c>
      <x:c r="AH271" s="20" t="n">
        <x:f>IF(AE271&gt;0,AG271/AE271,"")</x:f>
        <x:v>0.3710544275720868</x:v>
      </x:c>
      <x:c r="AI271" s="28" t="n">
        <x:v>192079.58</x:v>
      </x:c>
      <x:c r="AJ271" s="28" t="n">
        <x:v>2</x:v>
      </x:c>
      <x:c r="AK271" t="n">
        <x:v>37</x:v>
      </x:c>
      <x:c r="AL271" t="str">
        <x:v>Completado</x:v>
      </x:c>
      <x:c r="AM271" t="str">
        <x:f>IF(W271&lt;0,"Devuelto",AL271)</x:f>
        <x:v>Completado</x:v>
      </x:c>
      <x:c r="AN271" t="str">
        <x:v>Transferencia</x:v>
      </x:c>
      <x:c r="AO271" s="29" t="str">
        <x:v>Sin observación</x:v>
      </x:c>
      <x:c r="AP271" t="str">
        <x:f>IF(D271="","No","Sí")</x:f>
        <x:v>Sí</x:v>
      </x:c>
    </x:row>
    <x:row r="272">
      <x:c r="A272" t="n">
        <x:v>272</x:v>
      </x:c>
      <x:c r="B272" t="str">
        <x:v>VT0001284</x:v>
      </x:c>
      <x:c r="C272" t="str">
        <x:v>45441</x:v>
      </x:c>
      <x:c r="D272" s="27" t="n">
        <x:v>45441</x:v>
      </x:c>
      <x:c r="E272" t="n">
        <x:f>IF(D272="","",YEAR(D272))</x:f>
        <x:v>2024</x:v>
      </x:c>
      <x:c r="F272" t="n">
        <x:f>IF(D272="","",MONTH(D272))</x:f>
        <x:v>5</x:v>
      </x:c>
      <x:c r="G272" t="str">
        <x:f>IF(D272="","Fecha no disponible",TEXT(D272,"mmmm"))</x:f>
        <x:v>May</x:v>
      </x:c>
      <x:c r="H272" t="str">
        <x:f>IF(D272="","Fecha no disponible",TEXT(D272,"yyyy-mm"))</x:f>
        <x:v>2024-05</x:v>
      </x:c>
      <x:c r="I272" t="str">
        <x:f>IF(D272="","Fecha no disponible","T"&amp;ROUNDUP(MONTH(D272)/3,0))</x:f>
        <x:v>T2</x:v>
      </x:c>
      <x:c r="J272" t="str">
        <x:v>T005</x:v>
      </x:c>
      <x:c r="K272" t="str">
        <x:v>Tienda Santa Cruz 1</x:v>
      </x:c>
      <x:c r="L272" t="str">
        <x:v>Centro</x:v>
      </x:c>
      <x:c r="M272" t="str">
        <x:v>Santa Cruz</x:v>
      </x:c>
      <x:c r="N272" t="str">
        <x:f>IFERROR(VLOOKUP(M272,'Mapeos'!$A$4:$B$30,2,FALSE),M272)</x:f>
        <x:v>Santa Cruz</x:v>
      </x:c>
      <x:c r="O272" t="str">
        <x:v>C00037</x:v>
      </x:c>
      <x:c r="P272" t="str">
        <x:v>Premium</x:v>
      </x:c>
      <x:c r="Q272" t="str">
        <x:v>P0007</x:v>
      </x:c>
      <x:c r="R272" t="str">
        <x:v>Cuidado Personal</x:v>
      </x:c>
      <x:c r="S272" t="str">
        <x:v>Marca A</x:v>
      </x:c>
      <x:c r="T272" t="str">
        <x:v>Marketplace</x:v>
      </x:c>
      <x:c r="U272" t="str">
        <x:f>IFERROR(VLOOKUP(T272,'Mapeos'!$D$4:$E$25,2,FALSE),T272)</x:f>
        <x:v>Marketplace</x:v>
      </x:c>
      <x:c r="V272" t="str">
        <x:v>V026</x:v>
      </x:c>
      <x:c r="W272" t="n">
        <x:v>3</x:v>
      </x:c>
      <x:c r="X272" s="28" t="n">
        <x:v>102.76</x:v>
      </x:c>
      <x:c r="Y272" s="20" t="n">
        <x:v>0</x:v>
      </x:c>
      <x:c r="Z272" s="20" t="n">
        <x:f>IF(Y272&gt;1,Y272/100,Y272)</x:f>
        <x:v>0</x:v>
      </x:c>
      <x:c r="AA272" s="28" t="n">
        <x:v>53.41</x:v>
      </x:c>
      <x:c r="AB272" s="28" t="n">
        <x:v>308.28</x:v>
      </x:c>
      <x:c r="AC272" s="28" t="str">
        <x:v>BOB</x:v>
      </x:c>
      <x:c r="AD272" s="28" t="n">
        <x:f>IF(AC272="USD",AB272*'Parametros'!$B$4,AB272)</x:f>
        <x:v>308.28</x:v>
      </x:c>
      <x:c r="AE272" s="28" t="n">
        <x:f>W272*X272*(1-Z272)</x:f>
        <x:v>308.28000000000003</x:v>
      </x:c>
      <x:c r="AF272" s="28" t="n">
        <x:f>W272*AA272</x:f>
        <x:v>160.23</x:v>
      </x:c>
      <x:c r="AG272" s="28" t="n">
        <x:f>AE272-AF272</x:f>
        <x:v>148.05000000000004</x:v>
      </x:c>
      <x:c r="AH272" s="20" t="n">
        <x:f>IF(AE272&gt;0,AG272/AE272,"")</x:f>
        <x:v>0.4802452316076295</x:v>
      </x:c>
      <x:c r="AI272" s="28" t="n">
        <x:v>66675.25</x:v>
      </x:c>
      <x:c r="AJ272" s="28"/>
      <x:c r="AK272"/>
      <x:c r="AL272" t="str">
        <x:v>Completado</x:v>
      </x:c>
      <x:c r="AM272" t="str">
        <x:f>IF(W272&lt;0,"Devuelto",AL272)</x:f>
        <x:v>Completado</x:v>
      </x:c>
      <x:c r="AN272" t="str">
        <x:v>QR</x:v>
      </x:c>
      <x:c r="AO272" s="29" t="str">
        <x:v>Sin observación</x:v>
      </x:c>
      <x:c r="AP272" t="str">
        <x:f>IF(D272="","No","Sí")</x:f>
        <x:v>Sí</x:v>
      </x:c>
    </x:row>
    <x:row r="273">
      <x:c r="A273" t="n">
        <x:v>273</x:v>
      </x:c>
      <x:c r="B273" t="str">
        <x:v>VT0001288</x:v>
      </x:c>
      <x:c r="C273" t="str">
        <x:v>45627</x:v>
      </x:c>
      <x:c r="D273" s="27" t="n">
        <x:v>45627</x:v>
      </x:c>
      <x:c r="E273" t="n">
        <x:f>IF(D273="","",YEAR(D273))</x:f>
        <x:v>2024</x:v>
      </x:c>
      <x:c r="F273" t="n">
        <x:f>IF(D273="","",MONTH(D273))</x:f>
        <x:v>12</x:v>
      </x:c>
      <x:c r="G273" t="str">
        <x:f>IF(D273="","Fecha no disponible",TEXT(D273,"mmmm"))</x:f>
        <x:v>December</x:v>
      </x:c>
      <x:c r="H273" t="str">
        <x:f>IF(D273="","Fecha no disponible",TEXT(D273,"yyyy-mm"))</x:f>
        <x:v>2024-12</x:v>
      </x:c>
      <x:c r="I273" t="str">
        <x:f>IF(D273="","Fecha no disponible","T"&amp;ROUNDUP(MONTH(D273)/3,0))</x:f>
        <x:v>T4</x:v>
      </x:c>
      <x:c r="J273" t="str">
        <x:v>T001</x:v>
      </x:c>
      <x:c r="K273" t="str">
        <x:v>Tienda La Paz 1</x:v>
      </x:c>
      <x:c r="L273" t="str">
        <x:v>Barrio</x:v>
      </x:c>
      <x:c r="M273" t="str">
        <x:v>La Paz</x:v>
      </x:c>
      <x:c r="N273" t="str">
        <x:f>IFERROR(VLOOKUP(M273,'Mapeos'!$A$4:$B$30,2,FALSE),M273)</x:f>
        <x:v>La Paz</x:v>
      </x:c>
      <x:c r="O273" t="str">
        <x:v>C01343</x:v>
      </x:c>
      <x:c r="P273" t="str">
        <x:v>Premium</x:v>
      </x:c>
      <x:c r="Q273" t="str">
        <x:v>P0063</x:v>
      </x:c>
      <x:c r="R273" t="str">
        <x:v>Alimentos</x:v>
      </x:c>
      <x:c r="S273" t="str">
        <x:v>Marca A</x:v>
      </x:c>
      <x:c r="T273" t="str">
        <x:v>Tienda</x:v>
      </x:c>
      <x:c r="U273" t="str">
        <x:f>IFERROR(VLOOKUP(T273,'Mapeos'!$D$4:$E$25,2,FALSE),T273)</x:f>
        <x:v>Tienda</x:v>
      </x:c>
      <x:c r="V273" t="str">
        <x:v>V023</x:v>
      </x:c>
      <x:c r="W273" t="n">
        <x:v>2</x:v>
      </x:c>
      <x:c r="X273" s="28" t="n">
        <x:v>34.71</x:v>
      </x:c>
      <x:c r="Y273" s="20" t="n">
        <x:v>0.2</x:v>
      </x:c>
      <x:c r="Z273" s="20" t="n">
        <x:f>IF(Y273&gt;1,Y273/100,Y273)</x:f>
        <x:v>0.2</x:v>
      </x:c>
      <x:c r="AA273" s="28" t="n">
        <x:v>18.46</x:v>
      </x:c>
      <x:c r="AB273" s="28" t="n">
        <x:v>55.54</x:v>
      </x:c>
      <x:c r="AC273" s="28" t="str">
        <x:v>BOB</x:v>
      </x:c>
      <x:c r="AD273" s="28" t="n">
        <x:f>IF(AC273="USD",AB273*'Parametros'!$B$4,AB273)</x:f>
        <x:v>55.54</x:v>
      </x:c>
      <x:c r="AE273" s="28" t="n">
        <x:f>W273*X273*(1-Z273)</x:f>
        <x:v>55.536</x:v>
      </x:c>
      <x:c r="AF273" s="28" t="n">
        <x:f>W273*AA273</x:f>
        <x:v>36.92</x:v>
      </x:c>
      <x:c r="AG273" s="28" t="n">
        <x:f>AE273-AF273</x:f>
        <x:v>18.616</x:v>
      </x:c>
      <x:c r="AH273" s="20" t="n">
        <x:f>IF(AE273&gt;0,AG273/AE273,"")</x:f>
        <x:v>0.3352059925093633</x:v>
      </x:c>
      <x:c r="AI273" s="28" t="n">
        <x:v>138159.07</x:v>
      </x:c>
      <x:c r="AJ273" s="28"/>
      <x:c r="AK273"/>
      <x:c r="AL273" t="str">
        <x:v>Completado</x:v>
      </x:c>
      <x:c r="AM273" t="str">
        <x:f>IF(W273&lt;0,"Devuelto",AL273)</x:f>
        <x:v>Completado</x:v>
      </x:c>
      <x:c r="AN273" t="str">
        <x:v>Transferencia</x:v>
      </x:c>
      <x:c r="AO273" s="29" t="str">
        <x:v>Sin observación</x:v>
      </x:c>
      <x:c r="AP273" t="str">
        <x:f>IF(D273="","No","Sí")</x:f>
        <x:v>Sí</x:v>
      </x:c>
    </x:row>
    <x:row r="274">
      <x:c r="A274" t="n">
        <x:v>274</x:v>
      </x:c>
      <x:c r="B274" t="str">
        <x:v>VT0001293</x:v>
      </x:c>
      <x:c r="C274" t="str">
        <x:v>45732</x:v>
      </x:c>
      <x:c r="D274" s="27" t="n">
        <x:v>45732</x:v>
      </x:c>
      <x:c r="E274" t="n">
        <x:f>IF(D274="","",YEAR(D274))</x:f>
        <x:v>2025</x:v>
      </x:c>
      <x:c r="F274" t="n">
        <x:f>IF(D274="","",MONTH(D274))</x:f>
        <x:v>3</x:v>
      </x:c>
      <x:c r="G274" t="str">
        <x:f>IF(D274="","Fecha no disponible",TEXT(D274,"mmmm"))</x:f>
        <x:v>March</x:v>
      </x:c>
      <x:c r="H274" t="str">
        <x:f>IF(D274="","Fecha no disponible",TEXT(D274,"yyyy-mm"))</x:f>
        <x:v>2025-03</x:v>
      </x:c>
      <x:c r="I274" t="str">
        <x:f>IF(D274="","Fecha no disponible","T"&amp;ROUNDUP(MONTH(D274)/3,0))</x:f>
        <x:v>T1</x:v>
      </x:c>
      <x:c r="J274" t="str">
        <x:v>T003</x:v>
      </x:c>
      <x:c r="K274" t="str">
        <x:v>Tienda La Paz 3</x:v>
      </x:c>
      <x:c r="L274" t="str">
        <x:v>Barrio</x:v>
      </x:c>
      <x:c r="M274" t="str">
        <x:v>La Paz</x:v>
      </x:c>
      <x:c r="N274" t="str">
        <x:f>IFERROR(VLOOKUP(M274,'Mapeos'!$A$4:$B$30,2,FALSE),M274)</x:f>
        <x:v>La Paz</x:v>
      </x:c>
      <x:c r="O274" t="str">
        <x:v>C01074</x:v>
      </x:c>
      <x:c r="P274" t="str">
        <x:v>Frecuente</x:v>
      </x:c>
      <x:c r="Q274" t="str">
        <x:v>P0066</x:v>
      </x:c>
      <x:c r="R274" t="str">
        <x:v>Hogar</x:v>
      </x:c>
      <x:c r="S274" t="str">
        <x:v>Marca B</x:v>
      </x:c>
      <x:c r="T274" t="str">
        <x:v>Tienda</x:v>
      </x:c>
      <x:c r="U274" t="str">
        <x:f>IFERROR(VLOOKUP(T274,'Mapeos'!$D$4:$E$25,2,FALSE),T274)</x:f>
        <x:v>Tienda</x:v>
      </x:c>
      <x:c r="V274" t="str">
        <x:v>V019</x:v>
      </x:c>
      <x:c r="W274" t="n">
        <x:v>1</x:v>
      </x:c>
      <x:c r="X274" s="28" t="n">
        <x:v>133.72</x:v>
      </x:c>
      <x:c r="Y274" s="20" t="n">
        <x:v>0.05</x:v>
      </x:c>
      <x:c r="Z274" s="20" t="n">
        <x:f>IF(Y274&gt;1,Y274/100,Y274)</x:f>
        <x:v>0.05</x:v>
      </x:c>
      <x:c r="AA274" s="28" t="n">
        <x:v>66.28</x:v>
      </x:c>
      <x:c r="AB274" s="28" t="n">
        <x:v>127.03</x:v>
      </x:c>
      <x:c r="AC274" s="28" t="str">
        <x:v>BOB</x:v>
      </x:c>
      <x:c r="AD274" s="28" t="n">
        <x:f>IF(AC274="USD",AB274*'Parametros'!$B$4,AB274)</x:f>
        <x:v>127.03</x:v>
      </x:c>
      <x:c r="AE274" s="28" t="n">
        <x:f>W274*X274*(1-Z274)</x:f>
        <x:v>127.03399999999999</x:v>
      </x:c>
      <x:c r="AF274" s="28" t="n">
        <x:f>W274*AA274</x:f>
        <x:v>66.28</x:v>
      </x:c>
      <x:c r="AG274" s="28" t="n">
        <x:f>AE274-AF274</x:f>
        <x:v>60.75399999999999</x:v>
      </x:c>
      <x:c r="AH274" s="20" t="n">
        <x:f>IF(AE274&gt;0,AG274/AE274,"")</x:f>
        <x:v>0.47824991734496275</x:v>
      </x:c>
      <x:c r="AI274" s="28" t="n">
        <x:v>196115.37</x:v>
      </x:c>
      <x:c r="AJ274" s="28"/>
      <x:c r="AK274"/>
      <x:c r="AL274" t="str">
        <x:v>Completado</x:v>
      </x:c>
      <x:c r="AM274" t="str">
        <x:f>IF(W274&lt;0,"Devuelto",AL274)</x:f>
        <x:v>Completado</x:v>
      </x:c>
      <x:c r="AN274" t="str">
        <x:v>QR</x:v>
      </x:c>
      <x:c r="AO274" s="29" t="str">
        <x:v>Sin observación</x:v>
      </x:c>
      <x:c r="AP274" t="str">
        <x:f>IF(D274="","No","Sí")</x:f>
        <x:v>Sí</x:v>
      </x:c>
    </x:row>
    <x:row r="275">
      <x:c r="A275" t="n">
        <x:v>275</x:v>
      </x:c>
      <x:c r="B275" t="str">
        <x:v>VT0001298</x:v>
      </x:c>
      <x:c r="C275" t="str">
        <x:v>46002</x:v>
      </x:c>
      <x:c r="D275" s="27" t="n">
        <x:v>46002</x:v>
      </x:c>
      <x:c r="E275" t="n">
        <x:f>IF(D275="","",YEAR(D275))</x:f>
        <x:v>2025</x:v>
      </x:c>
      <x:c r="F275" t="n">
        <x:f>IF(D275="","",MONTH(D275))</x:f>
        <x:v>12</x:v>
      </x:c>
      <x:c r="G275" t="str">
        <x:f>IF(D275="","Fecha no disponible",TEXT(D275,"mmmm"))</x:f>
        <x:v>December</x:v>
      </x:c>
      <x:c r="H275" t="str">
        <x:f>IF(D275="","Fecha no disponible",TEXT(D275,"yyyy-mm"))</x:f>
        <x:v>2025-12</x:v>
      </x:c>
      <x:c r="I275" t="str">
        <x:f>IF(D275="","Fecha no disponible","T"&amp;ROUNDUP(MONTH(D275)/3,0))</x:f>
        <x:v>T4</x:v>
      </x:c>
      <x:c r="J275" t="str">
        <x:v>T010</x:v>
      </x:c>
      <x:c r="K275" t="str">
        <x:v>Tienda Cochabamba 2</x:v>
      </x:c>
      <x:c r="L275" t="str">
        <x:v>Barrio</x:v>
      </x:c>
      <x:c r="M275" t="str">
        <x:v>Cochabamba</x:v>
      </x:c>
      <x:c r="N275" t="str">
        <x:f>IFERROR(VLOOKUP(M275,'Mapeos'!$A$4:$B$30,2,FALSE),M275)</x:f>
        <x:v>Cochabamba</x:v>
      </x:c>
      <x:c r="O275" t="str">
        <x:v>C01064</x:v>
      </x:c>
      <x:c r="P275" t="str">
        <x:v>Frecuente</x:v>
      </x:c>
      <x:c r="Q275" t="str">
        <x:v>P0009</x:v>
      </x:c>
      <x:c r="R275" t="str">
        <x:v>Cuidado Personal</x:v>
      </x:c>
      <x:c r="S275" t="str">
        <x:v>Marca C</x:v>
      </x:c>
      <x:c r="T275" t="str">
        <x:v>Marketplace</x:v>
      </x:c>
      <x:c r="U275" t="str">
        <x:f>IFERROR(VLOOKUP(T275,'Mapeos'!$D$4:$E$25,2,FALSE),T275)</x:f>
        <x:v>Marketplace</x:v>
      </x:c>
      <x:c r="V275" t="str">
        <x:v>V016</x:v>
      </x:c>
      <x:c r="W275" t="n">
        <x:v>1</x:v>
      </x:c>
      <x:c r="X275" s="28" t="n">
        <x:v>87.87</x:v>
      </x:c>
      <x:c r="Y275" s="20" t="n">
        <x:v>0.15</x:v>
      </x:c>
      <x:c r="Z275" s="20" t="n">
        <x:f>IF(Y275&gt;1,Y275/100,Y275)</x:f>
        <x:v>0.15</x:v>
      </x:c>
      <x:c r="AA275" s="28" t="n">
        <x:v>50.49</x:v>
      </x:c>
      <x:c r="AB275" s="28" t="n">
        <x:v>74.69</x:v>
      </x:c>
      <x:c r="AC275" s="28" t="str">
        <x:v>BOB</x:v>
      </x:c>
      <x:c r="AD275" s="28" t="n">
        <x:f>IF(AC275="USD",AB275*'Parametros'!$B$4,AB275)</x:f>
        <x:v>74.69</x:v>
      </x:c>
      <x:c r="AE275" s="28" t="n">
        <x:f>W275*X275*(1-Z275)</x:f>
        <x:v>74.6895</x:v>
      </x:c>
      <x:c r="AF275" s="28" t="n">
        <x:f>W275*AA275</x:f>
        <x:v>50.49</x:v>
      </x:c>
      <x:c r="AG275" s="28" t="n">
        <x:f>AE275-AF275</x:f>
        <x:v>24.199499999999993</x:v>
      </x:c>
      <x:c r="AH275" s="20" t="n">
        <x:f>IF(AE275&gt;0,AG275/AE275,"")</x:f>
        <x:v>0.3240013656538067</x:v>
      </x:c>
      <x:c r="AI275" s="28" t="n">
        <x:v>76078.98</x:v>
      </x:c>
      <x:c r="AJ275" s="28"/>
      <x:c r="AK275"/>
      <x:c r="AL275" t="str">
        <x:v>Completado</x:v>
      </x:c>
      <x:c r="AM275" t="str">
        <x:f>IF(W275&lt;0,"Devuelto",AL275)</x:f>
        <x:v>Completado</x:v>
      </x:c>
      <x:c r="AN275" t="str">
        <x:v>Transferencia</x:v>
      </x:c>
      <x:c r="AO275" s="29" t="str">
        <x:v>Sin observación</x:v>
      </x:c>
      <x:c r="AP275" t="str">
        <x:f>IF(D275="","No","Sí")</x:f>
        <x:v>Sí</x:v>
      </x:c>
    </x:row>
    <x:row r="276">
      <x:c r="A276" t="n">
        <x:v>276</x:v>
      </x:c>
      <x:c r="B276" t="str">
        <x:v>VT0001303</x:v>
      </x:c>
      <x:c r="C276" t="str">
        <x:v>45735</x:v>
      </x:c>
      <x:c r="D276" s="27" t="n">
        <x:v>45735</x:v>
      </x:c>
      <x:c r="E276" t="n">
        <x:f>IF(D276="","",YEAR(D276))</x:f>
        <x:v>2025</x:v>
      </x:c>
      <x:c r="F276" t="n">
        <x:f>IF(D276="","",MONTH(D276))</x:f>
        <x:v>3</x:v>
      </x:c>
      <x:c r="G276" t="str">
        <x:f>IF(D276="","Fecha no disponible",TEXT(D276,"mmmm"))</x:f>
        <x:v>March</x:v>
      </x:c>
      <x:c r="H276" t="str">
        <x:f>IF(D276="","Fecha no disponible",TEXT(D276,"yyyy-mm"))</x:f>
        <x:v>2025-03</x:v>
      </x:c>
      <x:c r="I276" t="str">
        <x:f>IF(D276="","Fecha no disponible","T"&amp;ROUNDUP(MONTH(D276)/3,0))</x:f>
        <x:v>T1</x:v>
      </x:c>
      <x:c r="J276" t="str">
        <x:v>T005</x:v>
      </x:c>
      <x:c r="K276" t="str">
        <x:v>Tienda Santa Cruz 1</x:v>
      </x:c>
      <x:c r="L276" t="str">
        <x:v>Centro</x:v>
      </x:c>
      <x:c r="M276" t="str">
        <x:v>Santa Cruz</x:v>
      </x:c>
      <x:c r="N276" t="str">
        <x:f>IFERROR(VLOOKUP(M276,'Mapeos'!$A$4:$B$30,2,FALSE),M276)</x:f>
        <x:v>Santa Cruz</x:v>
      </x:c>
      <x:c r="O276" t="str">
        <x:v>C00873</x:v>
      </x:c>
      <x:c r="P276" t="str">
        <x:v>Empresa</x:v>
      </x:c>
      <x:c r="Q276" t="str">
        <x:v>P0119</x:v>
      </x:c>
      <x:c r="R276" t="str">
        <x:v>Hogar</x:v>
      </x:c>
      <x:c r="S276" t="str">
        <x:v>Marca D</x:v>
      </x:c>
      <x:c r="T276" t="str">
        <x:v>E-commerce</x:v>
      </x:c>
      <x:c r="U276" t="str">
        <x:f>IFERROR(VLOOKUP(T276,'Mapeos'!$D$4:$E$25,2,FALSE),T276)</x:f>
        <x:v>E-commerce</x:v>
      </x:c>
      <x:c r="V276" t="str">
        <x:v>V024</x:v>
      </x:c>
      <x:c r="W276" t="n">
        <x:v>3</x:v>
      </x:c>
      <x:c r="X276" s="28" t="n">
        <x:v>332.84</x:v>
      </x:c>
      <x:c r="Y276" s="20" t="n">
        <x:v>0</x:v>
      </x:c>
      <x:c r="Z276" s="20" t="n">
        <x:f>IF(Y276&gt;1,Y276/100,Y276)</x:f>
        <x:v>0</x:v>
      </x:c>
      <x:c r="AA276" s="28" t="n">
        <x:v>226.47</x:v>
      </x:c>
      <x:c r="AB276" s="28" t="n">
        <x:v>998.52</x:v>
      </x:c>
      <x:c r="AC276" s="28" t="str">
        <x:v>BOB</x:v>
      </x:c>
      <x:c r="AD276" s="28" t="n">
        <x:f>IF(AC276="USD",AB276*'Parametros'!$B$4,AB276)</x:f>
        <x:v>998.52</x:v>
      </x:c>
      <x:c r="AE276" s="28" t="n">
        <x:f>W276*X276*(1-Z276)</x:f>
        <x:v>998.52</x:v>
      </x:c>
      <x:c r="AF276" s="28" t="n">
        <x:f>W276*AA276</x:f>
        <x:v>679.41</x:v>
      </x:c>
      <x:c r="AG276" s="28" t="n">
        <x:f>AE276-AF276</x:f>
        <x:v>319.11</x:v>
      </x:c>
      <x:c r="AH276" s="20" t="n">
        <x:f>IF(AE276&gt;0,AG276/AE276,"")</x:f>
        <x:v>0.3195829828145656</x:v>
      </x:c>
      <x:c r="AI276" s="28" t="n">
        <x:v>66699.9</x:v>
      </x:c>
      <x:c r="AJ276" s="28"/>
      <x:c r="AK276"/>
      <x:c r="AL276" t="str">
        <x:v>Completado</x:v>
      </x:c>
      <x:c r="AM276" t="str">
        <x:f>IF(W276&lt;0,"Devuelto",AL276)</x:f>
        <x:v>Completado</x:v>
      </x:c>
      <x:c r="AN276" t="str">
        <x:v>Transferencia</x:v>
      </x:c>
      <x:c r="AO276" s="29" t="str">
        <x:v>Sin observación</x:v>
      </x:c>
      <x:c r="AP276" t="str">
        <x:f>IF(D276="","No","Sí")</x:f>
        <x:v>Sí</x:v>
      </x:c>
    </x:row>
    <x:row r="277">
      <x:c r="A277" t="n">
        <x:v>277</x:v>
      </x:c>
      <x:c r="B277" t="str">
        <x:v>VT0001307</x:v>
      </x:c>
      <x:c r="C277" t="str">
        <x:v>45920</x:v>
      </x:c>
      <x:c r="D277" s="27" t="n">
        <x:v>45920</x:v>
      </x:c>
      <x:c r="E277" t="n">
        <x:f>IF(D277="","",YEAR(D277))</x:f>
        <x:v>2025</x:v>
      </x:c>
      <x:c r="F277" t="n">
        <x:f>IF(D277="","",MONTH(D277))</x:f>
        <x:v>9</x:v>
      </x:c>
      <x:c r="G277" t="str">
        <x:f>IF(D277="","Fecha no disponible",TEXT(D277,"mmmm"))</x:f>
        <x:v>September</x:v>
      </x:c>
      <x:c r="H277" t="str">
        <x:f>IF(D277="","Fecha no disponible",TEXT(D277,"yyyy-mm"))</x:f>
        <x:v>2025-09</x:v>
      </x:c>
      <x:c r="I277" t="str">
        <x:f>IF(D277="","Fecha no disponible","T"&amp;ROUNDUP(MONTH(D277)/3,0))</x:f>
        <x:v>T3</x:v>
      </x:c>
      <x:c r="J277" t="str">
        <x:v>T014</x:v>
      </x:c>
      <x:c r="K277" t="str">
        <x:v>Tienda Potosí 2</x:v>
      </x:c>
      <x:c r="L277" t="str">
        <x:v>Barrio</x:v>
      </x:c>
      <x:c r="M277" t="str">
        <x:v>Potosí</x:v>
      </x:c>
      <x:c r="N277" t="str">
        <x:f>IFERROR(VLOOKUP(M277,'Mapeos'!$A$4:$B$30,2,FALSE),M277)</x:f>
        <x:v>Potosí</x:v>
      </x:c>
      <x:c r="O277" t="str">
        <x:v>C01074</x:v>
      </x:c>
      <x:c r="P277" t="str">
        <x:v>Frecuente</x:v>
      </x:c>
      <x:c r="Q277" t="str">
        <x:v>P0032</x:v>
      </x:c>
      <x:c r="R277" t="str">
        <x:v>Electrónica</x:v>
      </x:c>
      <x:c r="S277" t="str">
        <x:v>Marca C</x:v>
      </x:c>
      <x:c r="T277" t="str">
        <x:v>E-commerce</x:v>
      </x:c>
      <x:c r="U277" t="str">
        <x:f>IFERROR(VLOOKUP(T277,'Mapeos'!$D$4:$E$25,2,FALSE),T277)</x:f>
        <x:v>E-commerce</x:v>
      </x:c>
      <x:c r="V277" t="str">
        <x:v>V032</x:v>
      </x:c>
      <x:c r="W277" t="n">
        <x:v>1</x:v>
      </x:c>
      <x:c r="X277" s="28" t="n">
        <x:v>366.33</x:v>
      </x:c>
      <x:c r="Y277" s="20" t="n">
        <x:v>0</x:v>
      </x:c>
      <x:c r="Z277" s="20" t="n">
        <x:f>IF(Y277&gt;1,Y277/100,Y277)</x:f>
        <x:v>0</x:v>
      </x:c>
      <x:c r="AA277" s="28" t="n">
        <x:v>170.34</x:v>
      </x:c>
      <x:c r="AB277" s="28" t="n">
        <x:v>3663.3</x:v>
      </x:c>
      <x:c r="AC277" s="28" t="str">
        <x:v>BOB</x:v>
      </x:c>
      <x:c r="AD277" s="28" t="n">
        <x:f>IF(AC277="USD",AB277*'Parametros'!$B$4,AB277)</x:f>
        <x:v>3663.3</x:v>
      </x:c>
      <x:c r="AE277" s="28" t="n">
        <x:f>W277*X277*(1-Z277)</x:f>
        <x:v>366.33</x:v>
      </x:c>
      <x:c r="AF277" s="28" t="n">
        <x:f>W277*AA277</x:f>
        <x:v>170.34</x:v>
      </x:c>
      <x:c r="AG277" s="28" t="n">
        <x:f>AE277-AF277</x:f>
        <x:v>195.98999999999998</x:v>
      </x:c>
      <x:c r="AH277" s="20" t="n">
        <x:f>IF(AE277&gt;0,AG277/AE277,"")</x:f>
        <x:v>0.535009417738105</x:v>
      </x:c>
      <x:c r="AI277" s="28" t="n">
        <x:v>70947.58</x:v>
      </x:c>
      <x:c r="AJ277" s="28"/>
      <x:c r="AK277"/>
      <x:c r="AL277" t="str">
        <x:v>Completado</x:v>
      </x:c>
      <x:c r="AM277" t="str">
        <x:f>IF(W277&lt;0,"Devuelto",AL277)</x:f>
        <x:v>Completado</x:v>
      </x:c>
      <x:c r="AN277" t="str">
        <x:v>Tarjeta</x:v>
      </x:c>
      <x:c r="AO277" s="29" t="str">
        <x:v>Venta reportada sustituida por venta calculada</x:v>
      </x:c>
      <x:c r="AP277" t="str">
        <x:f>IF(D277="","No","Sí")</x:f>
        <x:v>Sí</x:v>
      </x:c>
    </x:row>
    <x:row r="278">
      <x:c r="A278" t="n">
        <x:v>278</x:v>
      </x:c>
      <x:c r="B278" t="str">
        <x:v>VT0001312</x:v>
      </x:c>
      <x:c r="C278" t="str">
        <x:v>46066</x:v>
      </x:c>
      <x:c r="D278" s="27" t="n">
        <x:v>46066</x:v>
      </x:c>
      <x:c r="E278" t="n">
        <x:f>IF(D278="","",YEAR(D278))</x:f>
        <x:v>2026</x:v>
      </x:c>
      <x:c r="F278" t="n">
        <x:f>IF(D278="","",MONTH(D278))</x:f>
        <x:v>2</x:v>
      </x:c>
      <x:c r="G278" t="str">
        <x:f>IF(D278="","Fecha no disponible",TEXT(D278,"mmmm"))</x:f>
        <x:v>February</x:v>
      </x:c>
      <x:c r="H278" t="str">
        <x:f>IF(D278="","Fecha no disponible",TEXT(D278,"yyyy-mm"))</x:f>
        <x:v>2026-02</x:v>
      </x:c>
      <x:c r="I278" t="str">
        <x:f>IF(D278="","Fecha no disponible","T"&amp;ROUNDUP(MONTH(D278)/3,0))</x:f>
        <x:v>T1</x:v>
      </x:c>
      <x:c r="J278" t="str">
        <x:v>T015</x:v>
      </x:c>
      <x:c r="K278" t="str">
        <x:v>Tienda Potosí 3</x:v>
      </x:c>
      <x:c r="L278" t="str">
        <x:v>Mall</x:v>
      </x:c>
      <x:c r="M278" t="str">
        <x:v>Potosí</x:v>
      </x:c>
      <x:c r="N278" t="str">
        <x:f>IFERROR(VLOOKUP(M278,'Mapeos'!$A$4:$B$30,2,FALSE),M278)</x:f>
        <x:v>Potosí</x:v>
      </x:c>
      <x:c r="O278" t="str">
        <x:v>C01096</x:v>
      </x:c>
      <x:c r="P278" t="str">
        <x:v>Masivo</x:v>
      </x:c>
      <x:c r="Q278" t="str">
        <x:v>P0014</x:v>
      </x:c>
      <x:c r="R278" t="str">
        <x:v>Electrónica</x:v>
      </x:c>
      <x:c r="S278" t="str">
        <x:v>Marca C</x:v>
      </x:c>
      <x:c r="T278" t="str">
        <x:v>Tienda</x:v>
      </x:c>
      <x:c r="U278" t="str">
        <x:f>IFERROR(VLOOKUP(T278,'Mapeos'!$D$4:$E$25,2,FALSE),T278)</x:f>
        <x:v>Tienda</x:v>
      </x:c>
      <x:c r="V278" t="str">
        <x:v>V026</x:v>
      </x:c>
      <x:c r="W278" t="n">
        <x:v>3</x:v>
      </x:c>
      <x:c r="X278" s="28" t="n">
        <x:v>388.46</x:v>
      </x:c>
      <x:c r="Y278" s="20" t="n">
        <x:v>0.15</x:v>
      </x:c>
      <x:c r="Z278" s="20" t="n">
        <x:f>IF(Y278&gt;1,Y278/100,Y278)</x:f>
        <x:v>0.15</x:v>
      </x:c>
      <x:c r="AA278" s="28" t="n">
        <x:v>308.21</x:v>
      </x:c>
      <x:c r="AB278" s="28" t="n">
        <x:v>990.57</x:v>
      </x:c>
      <x:c r="AC278" s="28" t="str">
        <x:v>BOB</x:v>
      </x:c>
      <x:c r="AD278" s="28" t="n">
        <x:f>IF(AC278="USD",AB278*'Parametros'!$B$4,AB278)</x:f>
        <x:v>990.57</x:v>
      </x:c>
      <x:c r="AE278" s="28" t="n">
        <x:f>W278*X278*(1-Z278)</x:f>
        <x:v>990.5729999999999</x:v>
      </x:c>
      <x:c r="AF278" s="28" t="n">
        <x:f>W278*AA278</x:f>
        <x:v>924.6299999999999</x:v>
      </x:c>
      <x:c r="AG278" s="28" t="n">
        <x:f>AE278-AF278</x:f>
        <x:v>65.94299999999998</x:v>
      </x:c>
      <x:c r="AH278" s="20" t="n">
        <x:f>IF(AE278&gt;0,AG278/AE278,"")</x:f>
        <x:v>0.06657056067548782</x:v>
      </x:c>
      <x:c r="AI278" s="28" t="n">
        <x:v>171964.13</x:v>
      </x:c>
      <x:c r="AJ278" s="28"/>
      <x:c r="AK278"/>
      <x:c r="AL278" t="str">
        <x:v>Completado</x:v>
      </x:c>
      <x:c r="AM278" t="str">
        <x:f>IF(W278&lt;0,"Devuelto",AL278)</x:f>
        <x:v>Completado</x:v>
      </x:c>
      <x:c r="AN278" t="str">
        <x:v>Efectivo</x:v>
      </x:c>
      <x:c r="AO278" s="29" t="str">
        <x:v>Sin observación</x:v>
      </x:c>
      <x:c r="AP278" t="str">
        <x:f>IF(D278="","No","Sí")</x:f>
        <x:v>Sí</x:v>
      </x:c>
    </x:row>
    <x:row r="279">
      <x:c r="A279" t="n">
        <x:v>279</x:v>
      </x:c>
      <x:c r="B279" t="str">
        <x:v>VT0001317</x:v>
      </x:c>
      <x:c r="C279" t="str">
        <x:v>45985</x:v>
      </x:c>
      <x:c r="D279" s="27" t="n">
        <x:v>45985</x:v>
      </x:c>
      <x:c r="E279" t="n">
        <x:f>IF(D279="","",YEAR(D279))</x:f>
        <x:v>2025</x:v>
      </x:c>
      <x:c r="F279" t="n">
        <x:f>IF(D279="","",MONTH(D279))</x:f>
        <x:v>11</x:v>
      </x:c>
      <x:c r="G279" t="str">
        <x:f>IF(D279="","Fecha no disponible",TEXT(D279,"mmmm"))</x:f>
        <x:v>November</x:v>
      </x:c>
      <x:c r="H279" t="str">
        <x:f>IF(D279="","Fecha no disponible",TEXT(D279,"yyyy-mm"))</x:f>
        <x:v>2025-11</x:v>
      </x:c>
      <x:c r="I279" t="str">
        <x:f>IF(D279="","Fecha no disponible","T"&amp;ROUNDUP(MONTH(D279)/3,0))</x:f>
        <x:v>T4</x:v>
      </x:c>
      <x:c r="J279" t="str">
        <x:v>T014</x:v>
      </x:c>
      <x:c r="K279" t="str">
        <x:v>Tienda Potosí 2</x:v>
      </x:c>
      <x:c r="L279" t="str">
        <x:v>Barrio</x:v>
      </x:c>
      <x:c r="M279" t="str">
        <x:v>Potosí</x:v>
      </x:c>
      <x:c r="N279" t="str">
        <x:f>IFERROR(VLOOKUP(M279,'Mapeos'!$A$4:$B$30,2,FALSE),M279)</x:f>
        <x:v>Potosí</x:v>
      </x:c>
      <x:c r="O279" t="str">
        <x:v>C00515</x:v>
      </x:c>
      <x:c r="P279" t="str">
        <x:v>Empresa</x:v>
      </x:c>
      <x:c r="Q279" t="str">
        <x:v>P0043</x:v>
      </x:c>
      <x:c r="R279" t="str">
        <x:v>Alimentos</x:v>
      </x:c>
      <x:c r="S279" t="str">
        <x:v>Marca C</x:v>
      </x:c>
      <x:c r="T279" t="str">
        <x:v>E-commerce</x:v>
      </x:c>
      <x:c r="U279" t="str">
        <x:f>IFERROR(VLOOKUP(T279,'Mapeos'!$D$4:$E$25,2,FALSE),T279)</x:f>
        <x:v>E-commerce</x:v>
      </x:c>
      <x:c r="V279" t="str">
        <x:v>V030</x:v>
      </x:c>
      <x:c r="W279" t="n">
        <x:v>-4</x:v>
      </x:c>
      <x:c r="X279" s="28" t="n">
        <x:v>30.41</x:v>
      </x:c>
      <x:c r="Y279" s="20" t="n">
        <x:v>0.2</x:v>
      </x:c>
      <x:c r="Z279" s="20" t="n">
        <x:f>IF(Y279&gt;1,Y279/100,Y279)</x:f>
        <x:v>0.2</x:v>
      </x:c>
      <x:c r="AA279" s="28" t="n">
        <x:v>20.37</x:v>
      </x:c>
      <x:c r="AB279" s="28" t="n">
        <x:v>-97.31</x:v>
      </x:c>
      <x:c r="AC279" s="28" t="str">
        <x:v>BOB</x:v>
      </x:c>
      <x:c r="AD279" s="28" t="n">
        <x:f>IF(AC279="USD",AB279*'Parametros'!$B$4,AB279)</x:f>
        <x:v>-97.31</x:v>
      </x:c>
      <x:c r="AE279" s="28" t="n">
        <x:f>W279*X279*(1-Z279)</x:f>
        <x:v>-97.31200000000001</x:v>
      </x:c>
      <x:c r="AF279" s="28" t="n">
        <x:f>W279*AA279</x:f>
        <x:v>-81.48</x:v>
      </x:c>
      <x:c r="AG279" s="28" t="n">
        <x:f>AE279-AF279</x:f>
        <x:v>-15.832000000000008</x:v>
      </x:c>
      <x:c r="AH279" s="20" t="str">
        <x:f>IF(AE279&gt;0,AG279/AE279,"")</x:f>
      </x:c>
      <x:c r="AI279" s="28" t="n">
        <x:v>87624.73</x:v>
      </x:c>
      <x:c r="AJ279" s="28"/>
      <x:c r="AK279"/>
      <x:c r="AL279" t="str">
        <x:v>Devuelto</x:v>
      </x:c>
      <x:c r="AM279" t="str">
        <x:f>IF(W279&lt;0,"Devuelto",AL279)</x:f>
        <x:v>Devuelto</x:v>
      </x:c>
      <x:c r="AN279" t="str">
        <x:v>Transferencia</x:v>
      </x:c>
      <x:c r="AO279" s="29" t="str">
        <x:v>Sin observación</x:v>
      </x:c>
      <x:c r="AP279" t="str">
        <x:f>IF(D279="","No","Sí")</x:f>
        <x:v>Sí</x:v>
      </x:c>
    </x:row>
    <x:row r="280">
      <x:c r="A280" t="n">
        <x:v>280</x:v>
      </x:c>
      <x:c r="B280" t="str">
        <x:v>VT0001322</x:v>
      </x:c>
      <x:c r="C280" t="str">
        <x:v>45607</x:v>
      </x:c>
      <x:c r="D280" s="27" t="n">
        <x:v>45607</x:v>
      </x:c>
      <x:c r="E280" t="n">
        <x:f>IF(D280="","",YEAR(D280))</x:f>
        <x:v>2024</x:v>
      </x:c>
      <x:c r="F280" t="n">
        <x:f>IF(D280="","",MONTH(D280))</x:f>
        <x:v>11</x:v>
      </x:c>
      <x:c r="G280" t="str">
        <x:f>IF(D280="","Fecha no disponible",TEXT(D280,"mmmm"))</x:f>
        <x:v>November</x:v>
      </x:c>
      <x:c r="H280" t="str">
        <x:f>IF(D280="","Fecha no disponible",TEXT(D280,"yyyy-mm"))</x:f>
        <x:v>2024-11</x:v>
      </x:c>
      <x:c r="I280" t="str">
        <x:f>IF(D280="","Fecha no disponible","T"&amp;ROUNDUP(MONTH(D280)/3,0))</x:f>
        <x:v>T4</x:v>
      </x:c>
      <x:c r="J280" t="str">
        <x:v>T014</x:v>
      </x:c>
      <x:c r="K280" t="str">
        <x:v>Tienda Potosí 2</x:v>
      </x:c>
      <x:c r="L280" t="str">
        <x:v>Barrio</x:v>
      </x:c>
      <x:c r="M280" t="str">
        <x:v>Potosí</x:v>
      </x:c>
      <x:c r="N280" t="str">
        <x:f>IFERROR(VLOOKUP(M280,'Mapeos'!$A$4:$B$30,2,FALSE),M280)</x:f>
        <x:v>Potosí</x:v>
      </x:c>
      <x:c r="O280" t="str">
        <x:v>C00570</x:v>
      </x:c>
      <x:c r="P280" t="str">
        <x:v>Empresa</x:v>
      </x:c>
      <x:c r="Q280" t="str">
        <x:v>P0119</x:v>
      </x:c>
      <x:c r="R280" t="str">
        <x:v>Hogar</x:v>
      </x:c>
      <x:c r="S280" t="str">
        <x:v>Marca D</x:v>
      </x:c>
      <x:c r="T280" t="str">
        <x:v>Tienda</x:v>
      </x:c>
      <x:c r="U280" t="str">
        <x:f>IFERROR(VLOOKUP(T280,'Mapeos'!$D$4:$E$25,2,FALSE),T280)</x:f>
        <x:v>Tienda</x:v>
      </x:c>
      <x:c r="V280" t="str">
        <x:v>V036</x:v>
      </x:c>
      <x:c r="W280" t="n">
        <x:v>5</x:v>
      </x:c>
      <x:c r="X280" s="28" t="n">
        <x:v>320.35</x:v>
      </x:c>
      <x:c r="Y280" s="20" t="n">
        <x:v>0.15</x:v>
      </x:c>
      <x:c r="Z280" s="20" t="n">
        <x:f>IF(Y280&gt;1,Y280/100,Y280)</x:f>
        <x:v>0.15</x:v>
      </x:c>
      <x:c r="AA280" s="28" t="n">
        <x:v>226.47</x:v>
      </x:c>
      <x:c r="AB280" s="28" t="n">
        <x:v>1361.49</x:v>
      </x:c>
      <x:c r="AC280" s="28" t="str">
        <x:v>BOB</x:v>
      </x:c>
      <x:c r="AD280" s="28" t="n">
        <x:f>IF(AC280="USD",AB280*'Parametros'!$B$4,AB280)</x:f>
        <x:v>1361.49</x:v>
      </x:c>
      <x:c r="AE280" s="28" t="n">
        <x:f>W280*X280*(1-Z280)</x:f>
        <x:v>1361.4875</x:v>
      </x:c>
      <x:c r="AF280" s="28" t="n">
        <x:f>W280*AA280</x:f>
        <x:v>1132.35</x:v>
      </x:c>
      <x:c r="AG280" s="28" t="n">
        <x:f>AE280-AF280</x:f>
        <x:v>229.13750000000005</x:v>
      </x:c>
      <x:c r="AH280" s="20" t="n">
        <x:f>IF(AE280&gt;0,AG280/AE280,"")</x:f>
        <x:v>0.1682993784371873</x:v>
      </x:c>
      <x:c r="AI280" s="28" t="n">
        <x:v>158882.59</x:v>
      </x:c>
      <x:c r="AJ280" s="28"/>
      <x:c r="AK280"/>
      <x:c r="AL280" t="str">
        <x:v>Completado</x:v>
      </x:c>
      <x:c r="AM280" t="str">
        <x:f>IF(W280&lt;0,"Devuelto",AL280)</x:f>
        <x:v>Completado</x:v>
      </x:c>
      <x:c r="AN280" t="str">
        <x:v>Efectivo</x:v>
      </x:c>
      <x:c r="AO280" s="29" t="str">
        <x:v>Sin observación</x:v>
      </x:c>
      <x:c r="AP280" t="str">
        <x:f>IF(D280="","No","Sí")</x:f>
        <x:v>Sí</x:v>
      </x:c>
    </x:row>
    <x:row r="281">
      <x:c r="A281" t="n">
        <x:v>281</x:v>
      </x:c>
      <x:c r="B281" t="str">
        <x:v>VT0001326</x:v>
      </x:c>
      <x:c r="C281" t="str">
        <x:v>46136</x:v>
      </x:c>
      <x:c r="D281" s="27" t="n">
        <x:v>46136</x:v>
      </x:c>
      <x:c r="E281" t="n">
        <x:f>IF(D281="","",YEAR(D281))</x:f>
        <x:v>2026</x:v>
      </x:c>
      <x:c r="F281" t="n">
        <x:f>IF(D281="","",MONTH(D281))</x:f>
        <x:v>4</x:v>
      </x:c>
      <x:c r="G281" t="str">
        <x:f>IF(D281="","Fecha no disponible",TEXT(D281,"mmmm"))</x:f>
        <x:v>April</x:v>
      </x:c>
      <x:c r="H281" t="str">
        <x:f>IF(D281="","Fecha no disponible",TEXT(D281,"yyyy-mm"))</x:f>
        <x:v>2026-04</x:v>
      </x:c>
      <x:c r="I281" t="str">
        <x:f>IF(D281="","Fecha no disponible","T"&amp;ROUNDUP(MONTH(D281)/3,0))</x:f>
        <x:v>T2</x:v>
      </x:c>
      <x:c r="J281" t="str">
        <x:v>T003</x:v>
      </x:c>
      <x:c r="K281" t="str">
        <x:v>Tienda La Paz 3</x:v>
      </x:c>
      <x:c r="L281" t="str">
        <x:v>Barrio</x:v>
      </x:c>
      <x:c r="M281" t="str">
        <x:v>La Paz</x:v>
      </x:c>
      <x:c r="N281" t="str">
        <x:f>IFERROR(VLOOKUP(M281,'Mapeos'!$A$4:$B$30,2,FALSE),M281)</x:f>
        <x:v>La Paz</x:v>
      </x:c>
      <x:c r="O281" t="str">
        <x:v>C01714</x:v>
      </x:c>
      <x:c r="P281" t="str">
        <x:v>Premium</x:v>
      </x:c>
      <x:c r="Q281" t="str">
        <x:v>P0103</x:v>
      </x:c>
      <x:c r="R281" t="str">
        <x:v>Hogar</x:v>
      </x:c>
      <x:c r="S281" t="str">
        <x:v>Marca B</x:v>
      </x:c>
      <x:c r="T281" t="str">
        <x:v>WhatsApp</x:v>
      </x:c>
      <x:c r="U281" t="str">
        <x:f>IFERROR(VLOOKUP(T281,'Mapeos'!$D$4:$E$25,2,FALSE),T281)</x:f>
        <x:v>WhatsApp</x:v>
      </x:c>
      <x:c r="V281" t="str">
        <x:v>V001</x:v>
      </x:c>
      <x:c r="W281" t="n">
        <x:v>-2</x:v>
      </x:c>
      <x:c r="X281" s="28" t="n">
        <x:v>276.81</x:v>
      </x:c>
      <x:c r="Y281" s="20" t="n">
        <x:v>0.25</x:v>
      </x:c>
      <x:c r="Z281" s="20" t="n">
        <x:f>IF(Y281&gt;1,Y281/100,Y281)</x:f>
        <x:v>0.25</x:v>
      </x:c>
      <x:c r="AA281" s="28" t="n">
        <x:v>205.14</x:v>
      </x:c>
      <x:c r="AB281" s="28" t="n">
        <x:v>-415.22</x:v>
      </x:c>
      <x:c r="AC281" s="28" t="str">
        <x:v>BOB</x:v>
      </x:c>
      <x:c r="AD281" s="28" t="n">
        <x:f>IF(AC281="USD",AB281*'Parametros'!$B$4,AB281)</x:f>
        <x:v>-415.22</x:v>
      </x:c>
      <x:c r="AE281" s="28" t="n">
        <x:f>W281*X281*(1-Z281)</x:f>
        <x:v>-415.21500000000003</x:v>
      </x:c>
      <x:c r="AF281" s="28" t="n">
        <x:f>W281*AA281</x:f>
        <x:v>-410.28</x:v>
      </x:c>
      <x:c r="AG281" s="28" t="n">
        <x:f>AE281-AF281</x:f>
        <x:v>-4.935000000000059</x:v>
      </x:c>
      <x:c r="AH281" s="20" t="str">
        <x:f>IF(AE281&gt;0,AG281/AE281,"")</x:f>
      </x:c>
      <x:c r="AI281" s="28" t="n">
        <x:v>82501.17</x:v>
      </x:c>
      <x:c r="AJ281" s="28"/>
      <x:c r="AK281"/>
      <x:c r="AL281" t="str">
        <x:v>Devuelto</x:v>
      </x:c>
      <x:c r="AM281" t="str">
        <x:f>IF(W281&lt;0,"Devuelto",AL281)</x:f>
        <x:v>Devuelto</x:v>
      </x:c>
      <x:c r="AN281" t="str">
        <x:v>QR</x:v>
      </x:c>
      <x:c r="AO281" s="29" t="str">
        <x:v>Sin observación</x:v>
      </x:c>
      <x:c r="AP281" t="str">
        <x:f>IF(D281="","No","Sí")</x:f>
        <x:v>Sí</x:v>
      </x:c>
    </x:row>
    <x:row r="282">
      <x:c r="A282" t="n">
        <x:v>282</x:v>
      </x:c>
      <x:c r="B282" t="str">
        <x:v>VT0001331</x:v>
      </x:c>
      <x:c r="C282" t="str">
        <x:v>45585</x:v>
      </x:c>
      <x:c r="D282" s="27" t="n">
        <x:v>45585</x:v>
      </x:c>
      <x:c r="E282" t="n">
        <x:f>IF(D282="","",YEAR(D282))</x:f>
        <x:v>2024</x:v>
      </x:c>
      <x:c r="F282" t="n">
        <x:f>IF(D282="","",MONTH(D282))</x:f>
        <x:v>10</x:v>
      </x:c>
      <x:c r="G282" t="str">
        <x:f>IF(D282="","Fecha no disponible",TEXT(D282,"mmmm"))</x:f>
        <x:v>October</x:v>
      </x:c>
      <x:c r="H282" t="str">
        <x:f>IF(D282="","Fecha no disponible",TEXT(D282,"yyyy-mm"))</x:f>
        <x:v>2024-10</x:v>
      </x:c>
      <x:c r="I282" t="str">
        <x:f>IF(D282="","Fecha no disponible","T"&amp;ROUNDUP(MONTH(D282)/3,0))</x:f>
        <x:v>T4</x:v>
      </x:c>
      <x:c r="J282" t="str">
        <x:v>T006</x:v>
      </x:c>
      <x:c r="K282" t="str">
        <x:v>Tienda Santa Cruz 2</x:v>
      </x:c>
      <x:c r="L282" t="str">
        <x:v>Mall</x:v>
      </x:c>
      <x:c r="M282" t="str">
        <x:v>Santa Cruz</x:v>
      </x:c>
      <x:c r="N282" t="str">
        <x:f>IFERROR(VLOOKUP(M282,'Mapeos'!$A$4:$B$30,2,FALSE),M282)</x:f>
        <x:v>Santa Cruz</x:v>
      </x:c>
      <x:c r="O282" t="str">
        <x:v>C01068</x:v>
      </x:c>
      <x:c r="P282" t="str">
        <x:v>Empresa</x:v>
      </x:c>
      <x:c r="Q282" t="str">
        <x:v>P0130</x:v>
      </x:c>
      <x:c r="R282" t="str">
        <x:v>Cuidado Personal</x:v>
      </x:c>
      <x:c r="S282" t="str">
        <x:v>Marca A</x:v>
      </x:c>
      <x:c r="T282" t="str">
        <x:v>E-commerce</x:v>
      </x:c>
      <x:c r="U282" t="str">
        <x:f>IFERROR(VLOOKUP(T282,'Mapeos'!$D$4:$E$25,2,FALSE),T282)</x:f>
        <x:v>E-commerce</x:v>
      </x:c>
      <x:c r="V282" t="str">
        <x:v>V005</x:v>
      </x:c>
      <x:c r="W282" t="n">
        <x:v>1</x:v>
      </x:c>
      <x:c r="X282" s="28" t="n">
        <x:v>92.74</x:v>
      </x:c>
      <x:c r="Y282" s="20" t="n">
        <x:v>0.05</x:v>
      </x:c>
      <x:c r="Z282" s="20" t="n">
        <x:f>IF(Y282&gt;1,Y282/100,Y282)</x:f>
        <x:v>0.05</x:v>
      </x:c>
      <x:c r="AA282" s="28" t="n">
        <x:v>47.85</x:v>
      </x:c>
      <x:c r="AB282" s="28" t="n">
        <x:v>88.1</x:v>
      </x:c>
      <x:c r="AC282" s="28" t="str">
        <x:v>BOB</x:v>
      </x:c>
      <x:c r="AD282" s="28" t="n">
        <x:f>IF(AC282="USD",AB282*'Parametros'!$B$4,AB282)</x:f>
        <x:v>88.1</x:v>
      </x:c>
      <x:c r="AE282" s="28" t="n">
        <x:f>W282*X282*(1-Z282)</x:f>
        <x:v>88.103</x:v>
      </x:c>
      <x:c r="AF282" s="28" t="n">
        <x:f>W282*AA282</x:f>
        <x:v>47.85</x:v>
      </x:c>
      <x:c r="AG282" s="28" t="n">
        <x:f>AE282-AF282</x:f>
        <x:v>40.25299999999999</x:v>
      </x:c>
      <x:c r="AH282" s="20" t="n">
        <x:f>IF(AE282&gt;0,AG282/AE282,"")</x:f>
        <x:v>0.4568856906121244</x:v>
      </x:c>
      <x:c r="AI282" s="28" t="n">
        <x:v>86958.2</x:v>
      </x:c>
      <x:c r="AJ282" s="28"/>
      <x:c r="AK282"/>
      <x:c r="AL282" t="str">
        <x:v>Completado</x:v>
      </x:c>
      <x:c r="AM282" t="str">
        <x:f>IF(W282&lt;0,"Devuelto",AL282)</x:f>
        <x:v>Completado</x:v>
      </x:c>
      <x:c r="AN282" t="str">
        <x:v>Transferencia</x:v>
      </x:c>
      <x:c r="AO282" s="29" t="str">
        <x:v>Sin observación</x:v>
      </x:c>
      <x:c r="AP282" t="str">
        <x:f>IF(D282="","No","Sí")</x:f>
        <x:v>Sí</x:v>
      </x:c>
    </x:row>
    <x:row r="283">
      <x:c r="A283" t="n">
        <x:v>283</x:v>
      </x:c>
      <x:c r="B283" t="str">
        <x:v>VT0001336</x:v>
      </x:c>
      <x:c r="C283" t="str">
        <x:v>46010</x:v>
      </x:c>
      <x:c r="D283" s="27" t="n">
        <x:v>46010</x:v>
      </x:c>
      <x:c r="E283" t="n">
        <x:f>IF(D283="","",YEAR(D283))</x:f>
        <x:v>2025</x:v>
      </x:c>
      <x:c r="F283" t="n">
        <x:f>IF(D283="","",MONTH(D283))</x:f>
        <x:v>12</x:v>
      </x:c>
      <x:c r="G283" t="str">
        <x:f>IF(D283="","Fecha no disponible",TEXT(D283,"mmmm"))</x:f>
        <x:v>December</x:v>
      </x:c>
      <x:c r="H283" t="str">
        <x:f>IF(D283="","Fecha no disponible",TEXT(D283,"yyyy-mm"))</x:f>
        <x:v>2025-12</x:v>
      </x:c>
      <x:c r="I283" t="str">
        <x:f>IF(D283="","Fecha no disponible","T"&amp;ROUNDUP(MONTH(D283)/3,0))</x:f>
        <x:v>T4</x:v>
      </x:c>
      <x:c r="J283" t="str">
        <x:v>T005</x:v>
      </x:c>
      <x:c r="K283" t="str">
        <x:v>Tienda Santa Cruz 1</x:v>
      </x:c>
      <x:c r="L283" t="str">
        <x:v>Centro</x:v>
      </x:c>
      <x:c r="M283" t="str">
        <x:v>Santa Cruz</x:v>
      </x:c>
      <x:c r="N283" t="str">
        <x:f>IFERROR(VLOOKUP(M283,'Mapeos'!$A$4:$B$30,2,FALSE),M283)</x:f>
        <x:v>Santa Cruz</x:v>
      </x:c>
      <x:c r="O283" t="str">
        <x:v>C00334</x:v>
      </x:c>
      <x:c r="P283" t="str">
        <x:v>Frecuente</x:v>
      </x:c>
      <x:c r="Q283" t="str">
        <x:v>P0023</x:v>
      </x:c>
      <x:c r="R283" t="str">
        <x:v>Electrónica</x:v>
      </x:c>
      <x:c r="S283" t="str">
        <x:v>Marca A</x:v>
      </x:c>
      <x:c r="T283" t="str">
        <x:v>WhatsApp</x:v>
      </x:c>
      <x:c r="U283" t="str">
        <x:f>IFERROR(VLOOKUP(T283,'Mapeos'!$D$4:$E$25,2,FALSE),T283)</x:f>
        <x:v>WhatsApp</x:v>
      </x:c>
      <x:c r="V283" t="str">
        <x:v>V004</x:v>
      </x:c>
      <x:c r="W283" t="n">
        <x:v>1</x:v>
      </x:c>
      <x:c r="X283" s="28" t="n">
        <x:v>465.74</x:v>
      </x:c>
      <x:c r="Y283" s="20" t="n">
        <x:v>0.2</x:v>
      </x:c>
      <x:c r="Z283" s="20" t="n">
        <x:f>IF(Y283&gt;1,Y283/100,Y283)</x:f>
        <x:v>0.2</x:v>
      </x:c>
      <x:c r="AA283" s="28" t="n">
        <x:v>241.95</x:v>
      </x:c>
      <x:c r="AB283" s="28" t="n">
        <x:v>372.59</x:v>
      </x:c>
      <x:c r="AC283" s="28" t="str">
        <x:v>BOB</x:v>
      </x:c>
      <x:c r="AD283" s="28" t="n">
        <x:f>IF(AC283="USD",AB283*'Parametros'!$B$4,AB283)</x:f>
        <x:v>372.59</x:v>
      </x:c>
      <x:c r="AE283" s="28" t="n">
        <x:f>W283*X283*(1-Z283)</x:f>
        <x:v>372.59200000000004</x:v>
      </x:c>
      <x:c r="AF283" s="28" t="n">
        <x:f>W283*AA283</x:f>
        <x:v>241.95</x:v>
      </x:c>
      <x:c r="AG283" s="28" t="n">
        <x:f>AE283-AF283</x:f>
        <x:v>130.64200000000005</x:v>
      </x:c>
      <x:c r="AH283" s="20" t="n">
        <x:f>IF(AE283&gt;0,AG283/AE283,"")</x:f>
        <x:v>0.3506301799287157</x:v>
      </x:c>
      <x:c r="AI283" s="28" t="n">
        <x:v>60781.9</x:v>
      </x:c>
      <x:c r="AJ283" s="28"/>
      <x:c r="AK283"/>
      <x:c r="AL283" t="str">
        <x:v>Completado</x:v>
      </x:c>
      <x:c r="AM283" t="str">
        <x:f>IF(W283&lt;0,"Devuelto",AL283)</x:f>
        <x:v>Completado</x:v>
      </x:c>
      <x:c r="AN283" t="str">
        <x:v>Tarjeta</x:v>
      </x:c>
      <x:c r="AO283" s="29" t="str">
        <x:v>Sin observación</x:v>
      </x:c>
      <x:c r="AP283" t="str">
        <x:f>IF(D283="","No","Sí")</x:f>
        <x:v>Sí</x:v>
      </x:c>
    </x:row>
    <x:row r="284">
      <x:c r="A284" t="n">
        <x:v>284</x:v>
      </x:c>
      <x:c r="B284" t="str">
        <x:v>VT0001341</x:v>
      </x:c>
      <x:c r="C284" t="str">
        <x:v>45494</x:v>
      </x:c>
      <x:c r="D284" s="27" t="n">
        <x:v>45494</x:v>
      </x:c>
      <x:c r="E284" t="n">
        <x:f>IF(D284="","",YEAR(D284))</x:f>
        <x:v>2024</x:v>
      </x:c>
      <x:c r="F284" t="n">
        <x:f>IF(D284="","",MONTH(D284))</x:f>
        <x:v>7</x:v>
      </x:c>
      <x:c r="G284" t="str">
        <x:f>IF(D284="","Fecha no disponible",TEXT(D284,"mmmm"))</x:f>
        <x:v>July</x:v>
      </x:c>
      <x:c r="H284" t="str">
        <x:f>IF(D284="","Fecha no disponible",TEXT(D284,"yyyy-mm"))</x:f>
        <x:v>2024-07</x:v>
      </x:c>
      <x:c r="I284" t="str">
        <x:f>IF(D284="","Fecha no disponible","T"&amp;ROUNDUP(MONTH(D284)/3,0))</x:f>
        <x:v>T3</x:v>
      </x:c>
      <x:c r="J284" t="str">
        <x:v>T017</x:v>
      </x:c>
      <x:c r="K284" t="str">
        <x:v>Tienda Sucre 1</x:v>
      </x:c>
      <x:c r="L284" t="str">
        <x:v>Centro</x:v>
      </x:c>
      <x:c r="M284" t="str">
        <x:v>Sucre</x:v>
      </x:c>
      <x:c r="N284" t="str">
        <x:f>IFERROR(VLOOKUP(M284,'Mapeos'!$A$4:$B$30,2,FALSE),M284)</x:f>
        <x:v>Sucre</x:v>
      </x:c>
      <x:c r="O284" t="str">
        <x:v>C00803</x:v>
      </x:c>
      <x:c r="P284" t="str">
        <x:v>Frecuente</x:v>
      </x:c>
      <x:c r="Q284" t="str">
        <x:v>P0047</x:v>
      </x:c>
      <x:c r="R284" t="str">
        <x:v>Cuidado Personal</x:v>
      </x:c>
      <x:c r="S284" t="str">
        <x:v>Marca A</x:v>
      </x:c>
      <x:c r="T284" t="str">
        <x:v>Tienda</x:v>
      </x:c>
      <x:c r="U284" t="str">
        <x:f>IFERROR(VLOOKUP(T284,'Mapeos'!$D$4:$E$25,2,FALSE),T284)</x:f>
        <x:v>Tienda</x:v>
      </x:c>
      <x:c r="V284" t="str">
        <x:v>V007</x:v>
      </x:c>
      <x:c r="W284" t="n">
        <x:v>4</x:v>
      </x:c>
      <x:c r="X284" s="28" t="n">
        <x:v>73.88</x:v>
      </x:c>
      <x:c r="Y284" s="20" t="n">
        <x:v>0.1</x:v>
      </x:c>
      <x:c r="Z284" s="20" t="n">
        <x:f>IF(Y284&gt;1,Y284/100,Y284)</x:f>
        <x:v>0.1</x:v>
      </x:c>
      <x:c r="AA284" s="28" t="n">
        <x:v>46.55</x:v>
      </x:c>
      <x:c r="AB284" s="28" t="n">
        <x:v>265.97</x:v>
      </x:c>
      <x:c r="AC284" s="28" t="str">
        <x:v>BOB</x:v>
      </x:c>
      <x:c r="AD284" s="28" t="n">
        <x:f>IF(AC284="USD",AB284*'Parametros'!$B$4,AB284)</x:f>
        <x:v>265.97</x:v>
      </x:c>
      <x:c r="AE284" s="28" t="n">
        <x:f>W284*X284*(1-Z284)</x:f>
        <x:v>265.968</x:v>
      </x:c>
      <x:c r="AF284" s="28" t="n">
        <x:f>W284*AA284</x:f>
        <x:v>186.2</x:v>
      </x:c>
      <x:c r="AG284" s="28" t="n">
        <x:f>AE284-AF284</x:f>
        <x:v>79.76800000000003</x:v>
      </x:c>
      <x:c r="AH284" s="20" t="n">
        <x:f>IF(AE284&gt;0,AG284/AE284,"")</x:f>
        <x:v>0.2999157793418758</x:v>
      </x:c>
      <x:c r="AI284" s="28" t="n">
        <x:v>121762.23</x:v>
      </x:c>
      <x:c r="AJ284" s="28"/>
      <x:c r="AK284"/>
      <x:c r="AL284" t="str">
        <x:v>Completado</x:v>
      </x:c>
      <x:c r="AM284" t="str">
        <x:f>IF(W284&lt;0,"Devuelto",AL284)</x:f>
        <x:v>Completado</x:v>
      </x:c>
      <x:c r="AN284" t="str">
        <x:v>Tarjeta</x:v>
      </x:c>
      <x:c r="AO284" s="29" t="str">
        <x:v>Sin observación</x:v>
      </x:c>
      <x:c r="AP284" t="str">
        <x:f>IF(D284="","No","Sí")</x:f>
        <x:v>Sí</x:v>
      </x:c>
    </x:row>
    <x:row r="285">
      <x:c r="A285" t="n">
        <x:v>285</x:v>
      </x:c>
      <x:c r="B285" t="str">
        <x:v>VT0001345</x:v>
      </x:c>
      <x:c r="C285" t="str">
        <x:v>45613</x:v>
      </x:c>
      <x:c r="D285" s="27" t="n">
        <x:v>45613</x:v>
      </x:c>
      <x:c r="E285" t="n">
        <x:f>IF(D285="","",YEAR(D285))</x:f>
        <x:v>2024</x:v>
      </x:c>
      <x:c r="F285" t="n">
        <x:f>IF(D285="","",MONTH(D285))</x:f>
        <x:v>11</x:v>
      </x:c>
      <x:c r="G285" t="str">
        <x:f>IF(D285="","Fecha no disponible",TEXT(D285,"mmmm"))</x:f>
        <x:v>November</x:v>
      </x:c>
      <x:c r="H285" t="str">
        <x:f>IF(D285="","Fecha no disponible",TEXT(D285,"yyyy-mm"))</x:f>
        <x:v>2024-11</x:v>
      </x:c>
      <x:c r="I285" t="str">
        <x:f>IF(D285="","Fecha no disponible","T"&amp;ROUNDUP(MONTH(D285)/3,0))</x:f>
        <x:v>T4</x:v>
      </x:c>
      <x:c r="J285" t="str">
        <x:v>T013</x:v>
      </x:c>
      <x:c r="K285" t="str">
        <x:v>Tienda Potosí 1</x:v>
      </x:c>
      <x:c r="L285" t="str">
        <x:v>Centro</x:v>
      </x:c>
      <x:c r="M285" t="str">
        <x:v>Potosí</x:v>
      </x:c>
      <x:c r="N285" t="str">
        <x:f>IFERROR(VLOOKUP(M285,'Mapeos'!$A$4:$B$30,2,FALSE),M285)</x:f>
        <x:v>Potosí</x:v>
      </x:c>
      <x:c r="O285" t="str">
        <x:v>C01538</x:v>
      </x:c>
      <x:c r="P285" t="str">
        <x:v>Empresa</x:v>
      </x:c>
      <x:c r="Q285" t="str">
        <x:v>P0133</x:v>
      </x:c>
      <x:c r="R285" t="str">
        <x:v>Deportes</x:v>
      </x:c>
      <x:c r="S285" t="str">
        <x:v>Marca C</x:v>
      </x:c>
      <x:c r="T285" t="str">
        <x:v>Tienda</x:v>
      </x:c>
      <x:c r="U285" t="str">
        <x:f>IFERROR(VLOOKUP(T285,'Mapeos'!$D$4:$E$25,2,FALSE),T285)</x:f>
        <x:v>Tienda</x:v>
      </x:c>
      <x:c r="V285" t="str">
        <x:v>V038</x:v>
      </x:c>
      <x:c r="W285" t="n">
        <x:v>-1</x:v>
      </x:c>
      <x:c r="X285" s="28" t="n">
        <x:v>124.62</x:v>
      </x:c>
      <x:c r="Y285" s="20" t="n">
        <x:v>0.2</x:v>
      </x:c>
      <x:c r="Z285" s="20" t="n">
        <x:f>IF(Y285&gt;1,Y285/100,Y285)</x:f>
        <x:v>0.2</x:v>
      </x:c>
      <x:c r="AA285" s="28" t="n">
        <x:v>90.02</x:v>
      </x:c>
      <x:c r="AB285" s="28" t="n">
        <x:v>-99.7</x:v>
      </x:c>
      <x:c r="AC285" s="28" t="str">
        <x:v>BOB</x:v>
      </x:c>
      <x:c r="AD285" s="28" t="n">
        <x:f>IF(AC285="USD",AB285*'Parametros'!$B$4,AB285)</x:f>
        <x:v>-99.7</x:v>
      </x:c>
      <x:c r="AE285" s="28" t="n">
        <x:f>W285*X285*(1-Z285)</x:f>
        <x:v>-99.69600000000001</x:v>
      </x:c>
      <x:c r="AF285" s="28" t="n">
        <x:f>W285*AA285</x:f>
        <x:v>-90.02</x:v>
      </x:c>
      <x:c r="AG285" s="28" t="n">
        <x:f>AE285-AF285</x:f>
        <x:v>-9.676000000000016</x:v>
      </x:c>
      <x:c r="AH285" s="20" t="str">
        <x:f>IF(AE285&gt;0,AG285/AE285,"")</x:f>
      </x:c>
      <x:c r="AI285" s="28" t="n">
        <x:v>158882.59</x:v>
      </x:c>
      <x:c r="AJ285" s="28"/>
      <x:c r="AK285"/>
      <x:c r="AL285" t="str">
        <x:v>Devuelto</x:v>
      </x:c>
      <x:c r="AM285" t="str">
        <x:f>IF(W285&lt;0,"Devuelto",AL285)</x:f>
        <x:v>Devuelto</x:v>
      </x:c>
      <x:c r="AN285" t="str">
        <x:v>Tarjeta</x:v>
      </x:c>
      <x:c r="AO285" s="29" t="str">
        <x:v>Sin observación</x:v>
      </x:c>
      <x:c r="AP285" t="str">
        <x:f>IF(D285="","No","Sí")</x:f>
        <x:v>Sí</x:v>
      </x:c>
    </x:row>
    <x:row r="286">
      <x:c r="A286" t="n">
        <x:v>286</x:v>
      </x:c>
      <x:c r="B286" t="str">
        <x:v>VT0001350</x:v>
      </x:c>
      <x:c r="C286" t="str">
        <x:v>45473</x:v>
      </x:c>
      <x:c r="D286" s="27" t="n">
        <x:v>45473</x:v>
      </x:c>
      <x:c r="E286" t="n">
        <x:f>IF(D286="","",YEAR(D286))</x:f>
        <x:v>2024</x:v>
      </x:c>
      <x:c r="F286" t="n">
        <x:f>IF(D286="","",MONTH(D286))</x:f>
        <x:v>6</x:v>
      </x:c>
      <x:c r="G286" t="str">
        <x:f>IF(D286="","Fecha no disponible",TEXT(D286,"mmmm"))</x:f>
        <x:v>June</x:v>
      </x:c>
      <x:c r="H286" t="str">
        <x:f>IF(D286="","Fecha no disponible",TEXT(D286,"yyyy-mm"))</x:f>
        <x:v>2024-06</x:v>
      </x:c>
      <x:c r="I286" t="str">
        <x:f>IF(D286="","Fecha no disponible","T"&amp;ROUNDUP(MONTH(D286)/3,0))</x:f>
        <x:v>T2</x:v>
      </x:c>
      <x:c r="J286" t="str">
        <x:v>T003</x:v>
      </x:c>
      <x:c r="K286" t="str">
        <x:v>Tienda La Paz 3</x:v>
      </x:c>
      <x:c r="L286" t="str">
        <x:v>Barrio</x:v>
      </x:c>
      <x:c r="M286" t="str">
        <x:v>La Paz</x:v>
      </x:c>
      <x:c r="N286" t="str">
        <x:f>IFERROR(VLOOKUP(M286,'Mapeos'!$A$4:$B$30,2,FALSE),M286)</x:f>
        <x:v>La Paz</x:v>
      </x:c>
      <x:c r="O286" t="str">
        <x:v>C00336</x:v>
      </x:c>
      <x:c r="P286" t="str">
        <x:v>Frecuente</x:v>
      </x:c>
      <x:c r="Q286" t="str">
        <x:v>P0133</x:v>
      </x:c>
      <x:c r="R286" t="str">
        <x:v>Deportes</x:v>
      </x:c>
      <x:c r="S286" t="str">
        <x:v>Marca C</x:v>
      </x:c>
      <x:c r="T286" t="str">
        <x:v>Tienda</x:v>
      </x:c>
      <x:c r="U286" t="str">
        <x:f>IFERROR(VLOOKUP(T286,'Mapeos'!$D$4:$E$25,2,FALSE),T286)</x:f>
        <x:v>Tienda</x:v>
      </x:c>
      <x:c r="V286" t="str">
        <x:v>V027</x:v>
      </x:c>
      <x:c r="W286" t="n">
        <x:v>13</x:v>
      </x:c>
      <x:c r="X286" s="28" t="n">
        <x:v>118.16</x:v>
      </x:c>
      <x:c r="Y286" s="20" t="n">
        <x:v>0.1</x:v>
      </x:c>
      <x:c r="Z286" s="20" t="n">
        <x:f>IF(Y286&gt;1,Y286/100,Y286)</x:f>
        <x:v>0.1</x:v>
      </x:c>
      <x:c r="AA286" s="28" t="n">
        <x:v>90.02</x:v>
      </x:c>
      <x:c r="AB286" s="28" t="n">
        <x:v>1382.47</x:v>
      </x:c>
      <x:c r="AC286" s="28" t="str">
        <x:v>BOB</x:v>
      </x:c>
      <x:c r="AD286" s="28" t="n">
        <x:f>IF(AC286="USD",AB286*'Parametros'!$B$4,AB286)</x:f>
        <x:v>1382.47</x:v>
      </x:c>
      <x:c r="AE286" s="28" t="n">
        <x:f>W286*X286*(1-Z286)</x:f>
        <x:v>1382.472</x:v>
      </x:c>
      <x:c r="AF286" s="28" t="n">
        <x:f>W286*AA286</x:f>
        <x:v>1170.26</x:v>
      </x:c>
      <x:c r="AG286" s="28" t="n">
        <x:f>AE286-AF286</x:f>
        <x:v>212.212</x:v>
      </x:c>
      <x:c r="AH286" s="20" t="n">
        <x:f>IF(AE286&gt;0,AG286/AE286,"")</x:f>
        <x:v>0.1535018430753028</x:v>
      </x:c>
      <x:c r="AI286" s="28" t="n">
        <x:v>177388.08</x:v>
      </x:c>
      <x:c r="AJ286" s="28"/>
      <x:c r="AK286"/>
      <x:c r="AL286" t="str">
        <x:v>Completado</x:v>
      </x:c>
      <x:c r="AM286" t="str">
        <x:f>IF(W286&lt;0,"Devuelto",AL286)</x:f>
        <x:v>Completado</x:v>
      </x:c>
      <x:c r="AN286" t="str">
        <x:v>Tarjeta</x:v>
      </x:c>
      <x:c r="AO286" s="29" t="str">
        <x:v>Sin observación</x:v>
      </x:c>
      <x:c r="AP286" t="str">
        <x:f>IF(D286="","No","Sí")</x:f>
        <x:v>Sí</x:v>
      </x:c>
    </x:row>
    <x:row r="287">
      <x:c r="A287" t="n">
        <x:v>287</x:v>
      </x:c>
      <x:c r="B287" t="str">
        <x:v>VT0001355</x:v>
      </x:c>
      <x:c r="C287" t="str">
        <x:v>45431</x:v>
      </x:c>
      <x:c r="D287" s="27" t="n">
        <x:v>45431</x:v>
      </x:c>
      <x:c r="E287" t="n">
        <x:f>IF(D287="","",YEAR(D287))</x:f>
        <x:v>2024</x:v>
      </x:c>
      <x:c r="F287" t="n">
        <x:f>IF(D287="","",MONTH(D287))</x:f>
        <x:v>5</x:v>
      </x:c>
      <x:c r="G287" t="str">
        <x:f>IF(D287="","Fecha no disponible",TEXT(D287,"mmmm"))</x:f>
        <x:v>May</x:v>
      </x:c>
      <x:c r="H287" t="str">
        <x:f>IF(D287="","Fecha no disponible",TEXT(D287,"yyyy-mm"))</x:f>
        <x:v>2024-05</x:v>
      </x:c>
      <x:c r="I287" t="str">
        <x:f>IF(D287="","Fecha no disponible","T"&amp;ROUNDUP(MONTH(D287)/3,0))</x:f>
        <x:v>T2</x:v>
      </x:c>
      <x:c r="J287" t="str">
        <x:v>T020</x:v>
      </x:c>
      <x:c r="K287" t="str">
        <x:v>Tienda Sucre 4</x:v>
      </x:c>
      <x:c r="L287" t="str">
        <x:v>Mall</x:v>
      </x:c>
      <x:c r="M287" t="str">
        <x:v>Sucre</x:v>
      </x:c>
      <x:c r="N287" t="str">
        <x:f>IFERROR(VLOOKUP(M287,'Mapeos'!$A$4:$B$30,2,FALSE),M287)</x:f>
        <x:v>Sucre</x:v>
      </x:c>
      <x:c r="O287" t="str">
        <x:v>C01179</x:v>
      </x:c>
      <x:c r="P287" t="str">
        <x:v>Premium</x:v>
      </x:c>
      <x:c r="Q287" t="str">
        <x:v>P0005</x:v>
      </x:c>
      <x:c r="R287" t="str">
        <x:v>Electrónica</x:v>
      </x:c>
      <x:c r="S287" t="str">
        <x:v>Marca D</x:v>
      </x:c>
      <x:c r="T287" t="str">
        <x:v>Tienda</x:v>
      </x:c>
      <x:c r="U287" t="str">
        <x:f>IFERROR(VLOOKUP(T287,'Mapeos'!$D$4:$E$25,2,FALSE),T287)</x:f>
        <x:v>Tienda</x:v>
      </x:c>
      <x:c r="V287" t="str">
        <x:v>V004</x:v>
      </x:c>
      <x:c r="W287" t="n">
        <x:v>-3</x:v>
      </x:c>
      <x:c r="X287" s="28" t="n">
        <x:v>271.59</x:v>
      </x:c>
      <x:c r="Y287" s="20" t="n">
        <x:v>0.2</x:v>
      </x:c>
      <x:c r="Z287" s="20" t="n">
        <x:f>IF(Y287&gt;1,Y287/100,Y287)</x:f>
        <x:v>0.2</x:v>
      </x:c>
      <x:c r="AA287" s="28" t="n">
        <x:v>123.71</x:v>
      </x:c>
      <x:c r="AB287" s="28" t="n">
        <x:v>-651.82</x:v>
      </x:c>
      <x:c r="AC287" s="28" t="str">
        <x:v>BOB</x:v>
      </x:c>
      <x:c r="AD287" s="28" t="n">
        <x:f>IF(AC287="USD",AB287*'Parametros'!$B$4,AB287)</x:f>
        <x:v>-651.82</x:v>
      </x:c>
      <x:c r="AE287" s="28" t="n">
        <x:f>W287*X287*(1-Z287)</x:f>
        <x:v>-651.816</x:v>
      </x:c>
      <x:c r="AF287" s="28" t="n">
        <x:f>W287*AA287</x:f>
        <x:v>-371.13</x:v>
      </x:c>
      <x:c r="AG287" s="28" t="n">
        <x:f>AE287-AF287</x:f>
        <x:v>-280.68600000000004</x:v>
      </x:c>
      <x:c r="AH287" s="20" t="str">
        <x:f>IF(AE287&gt;0,AG287/AE287,"")</x:f>
      </x:c>
      <x:c r="AI287" s="28" t="n">
        <x:v>170500.35</x:v>
      </x:c>
      <x:c r="AJ287" s="28"/>
      <x:c r="AK287"/>
      <x:c r="AL287" t="str">
        <x:v>Devuelto</x:v>
      </x:c>
      <x:c r="AM287" t="str">
        <x:f>IF(W287&lt;0,"Devuelto",AL287)</x:f>
        <x:v>Devuelto</x:v>
      </x:c>
      <x:c r="AN287" t="str">
        <x:v>Tarjeta</x:v>
      </x:c>
      <x:c r="AO287" s="29" t="str">
        <x:v>Sin observación</x:v>
      </x:c>
      <x:c r="AP287" t="str">
        <x:f>IF(D287="","No","Sí")</x:f>
        <x:v>Sí</x:v>
      </x:c>
    </x:row>
    <x:row r="288">
      <x:c r="A288" t="n">
        <x:v>288</x:v>
      </x:c>
      <x:c r="B288" t="str">
        <x:v>VT0001360</x:v>
      </x:c>
      <x:c r="C288" t="str">
        <x:v>46045</x:v>
      </x:c>
      <x:c r="D288" s="27" t="n">
        <x:v>46045</x:v>
      </x:c>
      <x:c r="E288" t="n">
        <x:f>IF(D288="","",YEAR(D288))</x:f>
        <x:v>2026</x:v>
      </x:c>
      <x:c r="F288" t="n">
        <x:f>IF(D288="","",MONTH(D288))</x:f>
        <x:v>1</x:v>
      </x:c>
      <x:c r="G288" t="str">
        <x:f>IF(D288="","Fecha no disponible",TEXT(D288,"mmmm"))</x:f>
        <x:v>January</x:v>
      </x:c>
      <x:c r="H288" t="str">
        <x:f>IF(D288="","Fecha no disponible",TEXT(D288,"yyyy-mm"))</x:f>
        <x:v>2026-01</x:v>
      </x:c>
      <x:c r="I288" t="str">
        <x:f>IF(D288="","Fecha no disponible","T"&amp;ROUNDUP(MONTH(D288)/3,0))</x:f>
        <x:v>T1</x:v>
      </x:c>
      <x:c r="J288" t="str">
        <x:v>T011</x:v>
      </x:c>
      <x:c r="K288" t="str">
        <x:v>Tienda Cochabamba 3</x:v>
      </x:c>
      <x:c r="L288" t="str">
        <x:v>Mall</x:v>
      </x:c>
      <x:c r="M288" t="str">
        <x:v>Cochabamba</x:v>
      </x:c>
      <x:c r="N288" t="str">
        <x:f>IFERROR(VLOOKUP(M288,'Mapeos'!$A$4:$B$30,2,FALSE),M288)</x:f>
        <x:v>Cochabamba</x:v>
      </x:c>
      <x:c r="O288" t="str">
        <x:v>C01273</x:v>
      </x:c>
      <x:c r="P288" t="str">
        <x:v>Frecuente</x:v>
      </x:c>
      <x:c r="Q288" t="str">
        <x:v>P0098</x:v>
      </x:c>
      <x:c r="R288" t="str">
        <x:v>Cuidado Personal</x:v>
      </x:c>
      <x:c r="S288" t="str">
        <x:v>Marca A</x:v>
      </x:c>
      <x:c r="T288" t="str">
        <x:v>Marketplace</x:v>
      </x:c>
      <x:c r="U288" t="str">
        <x:f>IFERROR(VLOOKUP(T288,'Mapeos'!$D$4:$E$25,2,FALSE),T288)</x:f>
        <x:v>Marketplace</x:v>
      </x:c>
      <x:c r="V288" t="str">
        <x:v>V029</x:v>
      </x:c>
      <x:c r="W288" t="n">
        <x:v>1</x:v>
      </x:c>
      <x:c r="X288" s="28" t="n">
        <x:v>84.13</x:v>
      </x:c>
      <x:c r="Y288" s="20" t="n">
        <x:v>0.2</x:v>
      </x:c>
      <x:c r="Z288" s="20" t="n">
        <x:f>IF(Y288&gt;1,Y288/100,Y288)</x:f>
        <x:v>0.2</x:v>
      </x:c>
      <x:c r="AA288" s="28" t="n">
        <x:v>56.02</x:v>
      </x:c>
      <x:c r="AB288" s="28" t="n">
        <x:v>67.3</x:v>
      </x:c>
      <x:c r="AC288" s="28" t="str">
        <x:v>BOB</x:v>
      </x:c>
      <x:c r="AD288" s="28" t="n">
        <x:f>IF(AC288="USD",AB288*'Parametros'!$B$4,AB288)</x:f>
        <x:v>67.3</x:v>
      </x:c>
      <x:c r="AE288" s="28" t="n">
        <x:f>W288*X288*(1-Z288)</x:f>
        <x:v>67.304</x:v>
      </x:c>
      <x:c r="AF288" s="28" t="n">
        <x:f>W288*AA288</x:f>
        <x:v>56.02</x:v>
      </x:c>
      <x:c r="AG288" s="28" t="n">
        <x:f>AE288-AF288</x:f>
        <x:v>11.283999999999999</x:v>
      </x:c>
      <x:c r="AH288" s="20" t="n">
        <x:f>IF(AE288&gt;0,AG288/AE288,"")</x:f>
        <x:v>0.16765719719481753</x:v>
      </x:c>
      <x:c r="AI288" s="28" t="n">
        <x:v>62106.14</x:v>
      </x:c>
      <x:c r="AJ288" s="28"/>
      <x:c r="AK288"/>
      <x:c r="AL288" t="str">
        <x:v>Completado</x:v>
      </x:c>
      <x:c r="AM288" t="str">
        <x:f>IF(W288&lt;0,"Devuelto",AL288)</x:f>
        <x:v>Completado</x:v>
      </x:c>
      <x:c r="AN288" t="str">
        <x:v>QR</x:v>
      </x:c>
      <x:c r="AO288" s="29" t="str">
        <x:v>Sin observación</x:v>
      </x:c>
      <x:c r="AP288" t="str">
        <x:f>IF(D288="","No","Sí")</x:f>
        <x:v>Sí</x:v>
      </x:c>
    </x:row>
    <x:row r="289">
      <x:c r="A289" t="n">
        <x:v>289</x:v>
      </x:c>
      <x:c r="B289" t="str">
        <x:v>VT0001364</x:v>
      </x:c>
      <x:c r="C289" t="str">
        <x:v>46063</x:v>
      </x:c>
      <x:c r="D289" s="27" t="n">
        <x:v>46063</x:v>
      </x:c>
      <x:c r="E289" t="n">
        <x:f>IF(D289="","",YEAR(D289))</x:f>
        <x:v>2026</x:v>
      </x:c>
      <x:c r="F289" t="n">
        <x:f>IF(D289="","",MONTH(D289))</x:f>
        <x:v>2</x:v>
      </x:c>
      <x:c r="G289" t="str">
        <x:f>IF(D289="","Fecha no disponible",TEXT(D289,"mmmm"))</x:f>
        <x:v>February</x:v>
      </x:c>
      <x:c r="H289" t="str">
        <x:f>IF(D289="","Fecha no disponible",TEXT(D289,"yyyy-mm"))</x:f>
        <x:v>2026-02</x:v>
      </x:c>
      <x:c r="I289" t="str">
        <x:f>IF(D289="","Fecha no disponible","T"&amp;ROUNDUP(MONTH(D289)/3,0))</x:f>
        <x:v>T1</x:v>
      </x:c>
      <x:c r="J289" t="str">
        <x:v>T014</x:v>
      </x:c>
      <x:c r="K289" t="str">
        <x:v>Tienda Potosí 2</x:v>
      </x:c>
      <x:c r="L289" t="str">
        <x:v>Barrio</x:v>
      </x:c>
      <x:c r="M289" t="str">
        <x:v>Potosí</x:v>
      </x:c>
      <x:c r="N289" t="str">
        <x:f>IFERROR(VLOOKUP(M289,'Mapeos'!$A$4:$B$30,2,FALSE),M289)</x:f>
        <x:v>Potosí</x:v>
      </x:c>
      <x:c r="O289" t="str">
        <x:v>C01780</x:v>
      </x:c>
      <x:c r="P289" t="str">
        <x:v>Empresa</x:v>
      </x:c>
      <x:c r="Q289" t="str">
        <x:v>P0148</x:v>
      </x:c>
      <x:c r="R289" t="str">
        <x:v>Cuidado Personal</x:v>
      </x:c>
      <x:c r="S289" t="str">
        <x:v>Marca C</x:v>
      </x:c>
      <x:c r="T289" t="str">
        <x:v>Tienda</x:v>
      </x:c>
      <x:c r="U289" t="str">
        <x:f>IFERROR(VLOOKUP(T289,'Mapeos'!$D$4:$E$25,2,FALSE),T289)</x:f>
        <x:v>Tienda</x:v>
      </x:c>
      <x:c r="V289" t="str">
        <x:v>V040</x:v>
      </x:c>
      <x:c r="W289" t="n">
        <x:v>7</x:v>
      </x:c>
      <x:c r="X289" s="28" t="n">
        <x:v>74.96</x:v>
      </x:c>
      <x:c r="Y289" s="20" t="n">
        <x:v>15</x:v>
      </x:c>
      <x:c r="Z289" s="20" t="n">
        <x:f>IF(Y289&gt;1,Y289/100,Y289)</x:f>
        <x:v>0.15</x:v>
      </x:c>
      <x:c r="AA289" s="28" t="n">
        <x:v>59.11</x:v>
      </x:c>
      <x:c r="AB289" s="28" t="n">
        <x:v>446.01</x:v>
      </x:c>
      <x:c r="AC289" s="28" t="str">
        <x:v>BOB</x:v>
      </x:c>
      <x:c r="AD289" s="28" t="n">
        <x:f>IF(AC289="USD",AB289*'Parametros'!$B$4,AB289)</x:f>
        <x:v>446.01</x:v>
      </x:c>
      <x:c r="AE289" s="28" t="n">
        <x:f>W289*X289*(1-Z289)</x:f>
        <x:v>446.0119999999999</x:v>
      </x:c>
      <x:c r="AF289" s="28" t="n">
        <x:f>W289*AA289</x:f>
        <x:v>413.77</x:v>
      </x:c>
      <x:c r="AG289" s="28" t="n">
        <x:f>AE289-AF289</x:f>
        <x:v>32.241999999999905</x:v>
      </x:c>
      <x:c r="AH289" s="20" t="n">
        <x:f>IF(AE289&gt;0,AG289/AE289,"")</x:f>
        <x:v>0.07228953481072238</x:v>
      </x:c>
      <x:c r="AI289" s="28" t="n">
        <x:v>171964.13</x:v>
      </x:c>
      <x:c r="AJ289" s="28"/>
      <x:c r="AK289"/>
      <x:c r="AL289" t="str">
        <x:v>Completado</x:v>
      </x:c>
      <x:c r="AM289" t="str">
        <x:f>IF(W289&lt;0,"Devuelto",AL289)</x:f>
        <x:v>Completado</x:v>
      </x:c>
      <x:c r="AN289" t="str">
        <x:v>Tarjeta</x:v>
      </x:c>
      <x:c r="AO289" s="29" t="str">
        <x:v>Descuento reescalado</x:v>
      </x:c>
      <x:c r="AP289" t="str">
        <x:f>IF(D289="","No","Sí")</x:f>
        <x:v>Sí</x:v>
      </x:c>
    </x:row>
    <x:row r="290">
      <x:c r="A290" t="n">
        <x:v>290</x:v>
      </x:c>
      <x:c r="B290" t="str">
        <x:v>VT0001369</x:v>
      </x:c>
      <x:c r="C290" t="str">
        <x:v>45728</x:v>
      </x:c>
      <x:c r="D290" s="27" t="n">
        <x:v>45728</x:v>
      </x:c>
      <x:c r="E290" t="n">
        <x:f>IF(D290="","",YEAR(D290))</x:f>
        <x:v>2025</x:v>
      </x:c>
      <x:c r="F290" t="n">
        <x:f>IF(D290="","",MONTH(D290))</x:f>
        <x:v>3</x:v>
      </x:c>
      <x:c r="G290" t="str">
        <x:f>IF(D290="","Fecha no disponible",TEXT(D290,"mmmm"))</x:f>
        <x:v>March</x:v>
      </x:c>
      <x:c r="H290" t="str">
        <x:f>IF(D290="","Fecha no disponible",TEXT(D290,"yyyy-mm"))</x:f>
        <x:v>2025-03</x:v>
      </x:c>
      <x:c r="I290" t="str">
        <x:f>IF(D290="","Fecha no disponible","T"&amp;ROUNDUP(MONTH(D290)/3,0))</x:f>
        <x:v>T1</x:v>
      </x:c>
      <x:c r="J290" t="str">
        <x:v>T014</x:v>
      </x:c>
      <x:c r="K290" t="str">
        <x:v>Tienda Potosí 2</x:v>
      </x:c>
      <x:c r="L290" t="str">
        <x:v>Barrio</x:v>
      </x:c>
      <x:c r="M290" t="str">
        <x:v>La paz</x:v>
      </x:c>
      <x:c r="N290" t="str">
        <x:f>IFERROR(VLOOKUP(M290,'Mapeos'!$A$4:$B$30,2,FALSE),M290)</x:f>
        <x:v>La Paz</x:v>
      </x:c>
      <x:c r="O290" t="str">
        <x:v>C01019</x:v>
      </x:c>
      <x:c r="P290" t="str">
        <x:v>Premium</x:v>
      </x:c>
      <x:c r="Q290" t="str">
        <x:v>P0088</x:v>
      </x:c>
      <x:c r="R290" t="str">
        <x:v>Hogar</x:v>
      </x:c>
      <x:c r="S290" t="str">
        <x:v>Marca B</x:v>
      </x:c>
      <x:c r="T290" t="str">
        <x:v>E-commerce</x:v>
      </x:c>
      <x:c r="U290" t="str">
        <x:f>IFERROR(VLOOKUP(T290,'Mapeos'!$D$4:$E$25,2,FALSE),T290)</x:f>
        <x:v>E-commerce</x:v>
      </x:c>
      <x:c r="V290" t="str">
        <x:v>V017</x:v>
      </x:c>
      <x:c r="W290" t="n">
        <x:v>1</x:v>
      </x:c>
      <x:c r="X290" s="28" t="n">
        <x:v>293.16</x:v>
      </x:c>
      <x:c r="Y290" s="20" t="n">
        <x:v>0</x:v>
      </x:c>
      <x:c r="Z290" s="20" t="n">
        <x:f>IF(Y290&gt;1,Y290/100,Y290)</x:f>
        <x:v>0</x:v>
      </x:c>
      <x:c r="AA290" s="28" t="n">
        <x:v>154.37</x:v>
      </x:c>
      <x:c r="AB290" s="28" t="n">
        <x:v>293.16</x:v>
      </x:c>
      <x:c r="AC290" s="28" t="str">
        <x:v>BOB</x:v>
      </x:c>
      <x:c r="AD290" s="28" t="n">
        <x:f>IF(AC290="USD",AB290*'Parametros'!$B$4,AB290)</x:f>
        <x:v>293.16</x:v>
      </x:c>
      <x:c r="AE290" s="28" t="n">
        <x:f>W290*X290*(1-Z290)</x:f>
        <x:v>293.16</x:v>
      </x:c>
      <x:c r="AF290" s="28" t="n">
        <x:f>W290*AA290</x:f>
        <x:v>154.37</x:v>
      </x:c>
      <x:c r="AG290" s="28" t="n">
        <x:f>AE290-AF290</x:f>
        <x:v>138.79000000000002</x:v>
      </x:c>
      <x:c r="AH290" s="20" t="n">
        <x:f>IF(AE290&gt;0,AG290/AE290,"")</x:f>
        <x:v>0.4734274798744713</x:v>
      </x:c>
      <x:c r="AI290" s="28" t="n">
        <x:v>84388.51</x:v>
      </x:c>
      <x:c r="AJ290" s="28"/>
      <x:c r="AK290"/>
      <x:c r="AL290" t="str">
        <x:v>Completado</x:v>
      </x:c>
      <x:c r="AM290" t="str">
        <x:f>IF(W290&lt;0,"Devuelto",AL290)</x:f>
        <x:v>Completado</x:v>
      </x:c>
      <x:c r="AN290" t="str">
        <x:v>Efectivo</x:v>
      </x:c>
      <x:c r="AO290" s="29" t="str">
        <x:v>Región estandarizada</x:v>
      </x:c>
      <x:c r="AP290" t="str">
        <x:f>IF(D290="","No","Sí")</x:f>
        <x:v>Sí</x:v>
      </x:c>
    </x:row>
    <x:row r="291">
      <x:c r="A291" t="n">
        <x:v>291</x:v>
      </x:c>
      <x:c r="B291" t="str">
        <x:v>VT0001374</x:v>
      </x:c>
      <x:c r="C291" t="str">
        <x:v>45727</x:v>
      </x:c>
      <x:c r="D291" s="27" t="n">
        <x:v>45727</x:v>
      </x:c>
      <x:c r="E291" t="n">
        <x:f>IF(D291="","",YEAR(D291))</x:f>
        <x:v>2025</x:v>
      </x:c>
      <x:c r="F291" t="n">
        <x:f>IF(D291="","",MONTH(D291))</x:f>
        <x:v>3</x:v>
      </x:c>
      <x:c r="G291" t="str">
        <x:f>IF(D291="","Fecha no disponible",TEXT(D291,"mmmm"))</x:f>
        <x:v>March</x:v>
      </x:c>
      <x:c r="H291" t="str">
        <x:f>IF(D291="","Fecha no disponible",TEXT(D291,"yyyy-mm"))</x:f>
        <x:v>2025-03</x:v>
      </x:c>
      <x:c r="I291" t="str">
        <x:f>IF(D291="","Fecha no disponible","T"&amp;ROUNDUP(MONTH(D291)/3,0))</x:f>
        <x:v>T1</x:v>
      </x:c>
      <x:c r="J291" t="str">
        <x:v>T011</x:v>
      </x:c>
      <x:c r="K291" t="str">
        <x:v>Tienda Cochabamba 3</x:v>
      </x:c>
      <x:c r="L291" t="str">
        <x:v>Mall</x:v>
      </x:c>
      <x:c r="M291" t="str">
        <x:v>Cochabamba</x:v>
      </x:c>
      <x:c r="N291" t="str">
        <x:f>IFERROR(VLOOKUP(M291,'Mapeos'!$A$4:$B$30,2,FALSE),M291)</x:f>
        <x:v>Cochabamba</x:v>
      </x:c>
      <x:c r="O291" t="str">
        <x:v>C00864</x:v>
      </x:c>
      <x:c r="P291" t="str">
        <x:v>Premium</x:v>
      </x:c>
      <x:c r="Q291" t="str">
        <x:v>P0037</x:v>
      </x:c>
      <x:c r="R291" t="str">
        <x:v>Alimentos</x:v>
      </x:c>
      <x:c r="S291" t="str">
        <x:v>Marca B</x:v>
      </x:c>
      <x:c r="T291" t="str">
        <x:v>WhatsApp</x:v>
      </x:c>
      <x:c r="U291" t="str">
        <x:f>IFERROR(VLOOKUP(T291,'Mapeos'!$D$4:$E$25,2,FALSE),T291)</x:f>
        <x:v>WhatsApp</x:v>
      </x:c>
      <x:c r="V291" t="str">
        <x:v>V006</x:v>
      </x:c>
      <x:c r="W291" t="n">
        <x:v>1</x:v>
      </x:c>
      <x:c r="X291" s="28" t="n">
        <x:v>55.57</x:v>
      </x:c>
      <x:c r="Y291" s="20" t="n">
        <x:v>0.1</x:v>
      </x:c>
      <x:c r="Z291" s="20" t="n">
        <x:f>IF(Y291&gt;1,Y291/100,Y291)</x:f>
        <x:v>0.1</x:v>
      </x:c>
      <x:c r="AA291" s="28" t="n">
        <x:v>43.63</x:v>
      </x:c>
      <x:c r="AB291" s="28" t="n">
        <x:v>50.01</x:v>
      </x:c>
      <x:c r="AC291" s="28" t="str">
        <x:v>BOB</x:v>
      </x:c>
      <x:c r="AD291" s="28" t="n">
        <x:f>IF(AC291="USD",AB291*'Parametros'!$B$4,AB291)</x:f>
        <x:v>50.01</x:v>
      </x:c>
      <x:c r="AE291" s="28" t="n">
        <x:f>W291*X291*(1-Z291)</x:f>
        <x:v>50.013</x:v>
      </x:c>
      <x:c r="AF291" s="28" t="n">
        <x:f>W291*AA291</x:f>
        <x:v>43.63</x:v>
      </x:c>
      <x:c r="AG291" s="28" t="n">
        <x:f>AE291-AF291</x:f>
        <x:v>6.382999999999996</x:v>
      </x:c>
      <x:c r="AH291" s="20" t="n">
        <x:f>IF(AE291&gt;0,AG291/AE291,"")</x:f>
        <x:v>0.12762681702757275</x:v>
      </x:c>
      <x:c r="AI291" s="28" t="n">
        <x:v>95224.89</x:v>
      </x:c>
      <x:c r="AJ291" s="28"/>
      <x:c r="AK291"/>
      <x:c r="AL291" t="str">
        <x:v>Completado</x:v>
      </x:c>
      <x:c r="AM291" t="str">
        <x:f>IF(W291&lt;0,"Devuelto",AL291)</x:f>
        <x:v>Completado</x:v>
      </x:c>
      <x:c r="AN291" t="str">
        <x:v>Tarjeta</x:v>
      </x:c>
      <x:c r="AO291" s="29" t="str">
        <x:v>Sin observación</x:v>
      </x:c>
      <x:c r="AP291" t="str">
        <x:f>IF(D291="","No","Sí")</x:f>
        <x:v>Sí</x:v>
      </x:c>
    </x:row>
    <x:row r="292">
      <x:c r="A292" t="n">
        <x:v>292</x:v>
      </x:c>
      <x:c r="B292" t="str">
        <x:v>VT0001379</x:v>
      </x:c>
      <x:c r="C292" t="str">
        <x:v>46009</x:v>
      </x:c>
      <x:c r="D292" s="27" t="n">
        <x:v>46009</x:v>
      </x:c>
      <x:c r="E292" t="n">
        <x:f>IF(D292="","",YEAR(D292))</x:f>
        <x:v>2025</x:v>
      </x:c>
      <x:c r="F292" t="n">
        <x:f>IF(D292="","",MONTH(D292))</x:f>
        <x:v>12</x:v>
      </x:c>
      <x:c r="G292" t="str">
        <x:f>IF(D292="","Fecha no disponible",TEXT(D292,"mmmm"))</x:f>
        <x:v>December</x:v>
      </x:c>
      <x:c r="H292" t="str">
        <x:f>IF(D292="","Fecha no disponible",TEXT(D292,"yyyy-mm"))</x:f>
        <x:v>2025-12</x:v>
      </x:c>
      <x:c r="I292" t="str">
        <x:f>IF(D292="","Fecha no disponible","T"&amp;ROUNDUP(MONTH(D292)/3,0))</x:f>
        <x:v>T4</x:v>
      </x:c>
      <x:c r="J292" t="str">
        <x:v>T006</x:v>
      </x:c>
      <x:c r="K292" t="str">
        <x:v>Tienda Santa Cruz 2</x:v>
      </x:c>
      <x:c r="L292" t="str">
        <x:v>Mall</x:v>
      </x:c>
      <x:c r="M292" t="str">
        <x:v>Santa Cruz</x:v>
      </x:c>
      <x:c r="N292" t="str">
        <x:f>IFERROR(VLOOKUP(M292,'Mapeos'!$A$4:$B$30,2,FALSE),M292)</x:f>
        <x:v>Santa Cruz</x:v>
      </x:c>
      <x:c r="O292" t="str">
        <x:v>C01077</x:v>
      </x:c>
      <x:c r="P292" t="str">
        <x:v>Frecuente</x:v>
      </x:c>
      <x:c r="Q292" t="str">
        <x:v>P0062</x:v>
      </x:c>
      <x:c r="R292" t="str">
        <x:v>Hogar</x:v>
      </x:c>
      <x:c r="S292" t="str">
        <x:v>Marca B</x:v>
      </x:c>
      <x:c r="T292" t="str">
        <x:v>Marketplace</x:v>
      </x:c>
      <x:c r="U292" t="str">
        <x:f>IFERROR(VLOOKUP(T292,'Mapeos'!$D$4:$E$25,2,FALSE),T292)</x:f>
        <x:v>Marketplace</x:v>
      </x:c>
      <x:c r="V292" t="str">
        <x:v>V029</x:v>
      </x:c>
      <x:c r="W292" t="n">
        <x:v>1</x:v>
      </x:c>
      <x:c r="X292" s="28" t="n">
        <x:v>245.97</x:v>
      </x:c>
      <x:c r="Y292" s="20" t="n">
        <x:v>0</x:v>
      </x:c>
      <x:c r="Z292" s="20" t="n">
        <x:f>IF(Y292&gt;1,Y292/100,Y292)</x:f>
        <x:v>0</x:v>
      </x:c>
      <x:c r="AA292" s="28" t="n">
        <x:v>186.69</x:v>
      </x:c>
      <x:c r="AB292" s="28" t="n">
        <x:v>245.97</x:v>
      </x:c>
      <x:c r="AC292" s="28" t="str">
        <x:v>BOB</x:v>
      </x:c>
      <x:c r="AD292" s="28" t="n">
        <x:f>IF(AC292="USD",AB292*'Parametros'!$B$4,AB292)</x:f>
        <x:v>245.97</x:v>
      </x:c>
      <x:c r="AE292" s="28" t="n">
        <x:f>W292*X292*(1-Z292)</x:f>
        <x:v>245.97</x:v>
      </x:c>
      <x:c r="AF292" s="28" t="n">
        <x:f>W292*AA292</x:f>
        <x:v>186.69</x:v>
      </x:c>
      <x:c r="AG292" s="28" t="n">
        <x:f>AE292-AF292</x:f>
        <x:v>59.28</x:v>
      </x:c>
      <x:c r="AH292" s="20" t="n">
        <x:f>IF(AE292&gt;0,AG292/AE292,"")</x:f>
        <x:v>0.24100500060983046</x:v>
      </x:c>
      <x:c r="AI292" s="28" t="n">
        <x:v>73054.93</x:v>
      </x:c>
      <x:c r="AJ292" s="28"/>
      <x:c r="AK292"/>
      <x:c r="AL292" t="str">
        <x:v>Completado</x:v>
      </x:c>
      <x:c r="AM292" t="str">
        <x:f>IF(W292&lt;0,"Devuelto",AL292)</x:f>
        <x:v>Completado</x:v>
      </x:c>
      <x:c r="AN292" t="str">
        <x:v>Efectivo</x:v>
      </x:c>
      <x:c r="AO292" s="29" t="str">
        <x:v>Sin observación</x:v>
      </x:c>
      <x:c r="AP292" t="str">
        <x:f>IF(D292="","No","Sí")</x:f>
        <x:v>Sí</x:v>
      </x:c>
    </x:row>
    <x:row r="293">
      <x:c r="A293" t="n">
        <x:v>293</x:v>
      </x:c>
      <x:c r="B293" t="str">
        <x:v>VT0001383</x:v>
      </x:c>
      <x:c r="C293" t="str">
        <x:v>45705</x:v>
      </x:c>
      <x:c r="D293" s="27" t="n">
        <x:v>45705</x:v>
      </x:c>
      <x:c r="E293" t="n">
        <x:f>IF(D293="","",YEAR(D293))</x:f>
        <x:v>2025</x:v>
      </x:c>
      <x:c r="F293" t="n">
        <x:f>IF(D293="","",MONTH(D293))</x:f>
        <x:v>2</x:v>
      </x:c>
      <x:c r="G293" t="str">
        <x:f>IF(D293="","Fecha no disponible",TEXT(D293,"mmmm"))</x:f>
        <x:v>February</x:v>
      </x:c>
      <x:c r="H293" t="str">
        <x:f>IF(D293="","Fecha no disponible",TEXT(D293,"yyyy-mm"))</x:f>
        <x:v>2025-02</x:v>
      </x:c>
      <x:c r="I293" t="str">
        <x:f>IF(D293="","Fecha no disponible","T"&amp;ROUNDUP(MONTH(D293)/3,0))</x:f>
        <x:v>T1</x:v>
      </x:c>
      <x:c r="J293" t="str">
        <x:v>T011</x:v>
      </x:c>
      <x:c r="K293" t="str">
        <x:v>Tienda Cochabamba 3</x:v>
      </x:c>
      <x:c r="L293" t="str">
        <x:v>Mall</x:v>
      </x:c>
      <x:c r="M293" t="str">
        <x:v>COCHABAMBA</x:v>
      </x:c>
      <x:c r="N293" t="str">
        <x:f>IFERROR(VLOOKUP(M293,'Mapeos'!$A$4:$B$30,2,FALSE),M293)</x:f>
        <x:v>Cochabamba</x:v>
      </x:c>
      <x:c r="O293" t="str">
        <x:v>C00829</x:v>
      </x:c>
      <x:c r="P293" t="str">
        <x:v>Premium</x:v>
      </x:c>
      <x:c r="Q293" t="str">
        <x:v>P0020</x:v>
      </x:c>
      <x:c r="R293" t="str">
        <x:v>Hogar</x:v>
      </x:c>
      <x:c r="S293" t="str">
        <x:v>Marca D</x:v>
      </x:c>
      <x:c r="T293" t="str">
        <x:v>Tienda</x:v>
      </x:c>
      <x:c r="U293" t="str">
        <x:f>IFERROR(VLOOKUP(T293,'Mapeos'!$D$4:$E$25,2,FALSE),T293)</x:f>
        <x:v>Tienda</x:v>
      </x:c>
      <x:c r="V293" t="str">
        <x:v>V035</x:v>
      </x:c>
      <x:c r="W293" t="n">
        <x:v>2</x:v>
      </x:c>
      <x:c r="X293" s="28" t="n">
        <x:v>99.12</x:v>
      </x:c>
      <x:c r="Y293" s="20" t="n">
        <x:v>0</x:v>
      </x:c>
      <x:c r="Z293" s="20" t="n">
        <x:f>IF(Y293&gt;1,Y293/100,Y293)</x:f>
        <x:v>0</x:v>
      </x:c>
      <x:c r="AA293" s="28" t="n">
        <x:v>77.02</x:v>
      </x:c>
      <x:c r="AB293" s="28" t="n">
        <x:v>198.24</x:v>
      </x:c>
      <x:c r="AC293" s="28" t="str">
        <x:v>BOB</x:v>
      </x:c>
      <x:c r="AD293" s="28" t="n">
        <x:f>IF(AC293="USD",AB293*'Parametros'!$B$4,AB293)</x:f>
        <x:v>198.24</x:v>
      </x:c>
      <x:c r="AE293" s="28" t="n">
        <x:f>W293*X293*(1-Z293)</x:f>
        <x:v>198.24</x:v>
      </x:c>
      <x:c r="AF293" s="28" t="n">
        <x:f>W293*AA293</x:f>
        <x:v>154.04</x:v>
      </x:c>
      <x:c r="AG293" s="28" t="n">
        <x:f>AE293-AF293</x:f>
        <x:v>44.20000000000002</x:v>
      </x:c>
      <x:c r="AH293" s="20" t="n">
        <x:f>IF(AE293&gt;0,AG293/AE293,"")</x:f>
        <x:v>0.22296206618240524</x:v>
      </x:c>
      <x:c r="AI293" s="28" t="n">
        <x:v>169210.56</x:v>
      </x:c>
      <x:c r="AJ293" s="28"/>
      <x:c r="AK293"/>
      <x:c r="AL293" t="str">
        <x:v>Completado</x:v>
      </x:c>
      <x:c r="AM293" t="str">
        <x:f>IF(W293&lt;0,"Devuelto",AL293)</x:f>
        <x:v>Completado</x:v>
      </x:c>
      <x:c r="AN293" t="str">
        <x:v>Tarjeta</x:v>
      </x:c>
      <x:c r="AO293" s="29" t="str">
        <x:v>Región estandarizada</x:v>
      </x:c>
      <x:c r="AP293" t="str">
        <x:f>IF(D293="","No","Sí")</x:f>
        <x:v>Sí</x:v>
      </x:c>
    </x:row>
    <x:row r="294">
      <x:c r="A294" t="n">
        <x:v>294</x:v>
      </x:c>
      <x:c r="B294" t="str">
        <x:v>VT0001388</x:v>
      </x:c>
      <x:c r="C294" t="str">
        <x:v>45793</x:v>
      </x:c>
      <x:c r="D294" s="27" t="n">
        <x:v>45793</x:v>
      </x:c>
      <x:c r="E294" t="n">
        <x:f>IF(D294="","",YEAR(D294))</x:f>
        <x:v>2025</x:v>
      </x:c>
      <x:c r="F294" t="n">
        <x:f>IF(D294="","",MONTH(D294))</x:f>
        <x:v>5</x:v>
      </x:c>
      <x:c r="G294" t="str">
        <x:f>IF(D294="","Fecha no disponible",TEXT(D294,"mmmm"))</x:f>
        <x:v>May</x:v>
      </x:c>
      <x:c r="H294" t="str">
        <x:f>IF(D294="","Fecha no disponible",TEXT(D294,"yyyy-mm"))</x:f>
        <x:v>2025-05</x:v>
      </x:c>
      <x:c r="I294" t="str">
        <x:f>IF(D294="","Fecha no disponible","T"&amp;ROUNDUP(MONTH(D294)/3,0))</x:f>
        <x:v>T2</x:v>
      </x:c>
      <x:c r="J294" t="str">
        <x:v>T020</x:v>
      </x:c>
      <x:c r="K294" t="str">
        <x:v>Tienda Sucre 4</x:v>
      </x:c>
      <x:c r="L294" t="str">
        <x:v>Mall</x:v>
      </x:c>
      <x:c r="M294" t="str">
        <x:v>Sucre</x:v>
      </x:c>
      <x:c r="N294" t="str">
        <x:f>IFERROR(VLOOKUP(M294,'Mapeos'!$A$4:$B$30,2,FALSE),M294)</x:f>
        <x:v>Sucre</x:v>
      </x:c>
      <x:c r="O294" t="str">
        <x:v>C00977</x:v>
      </x:c>
      <x:c r="P294" t="str">
        <x:v>Premium</x:v>
      </x:c>
      <x:c r="Q294" t="str">
        <x:v>P0140</x:v>
      </x:c>
      <x:c r="R294" t="str">
        <x:v>Hogar</x:v>
      </x:c>
      <x:c r="S294" t="str">
        <x:v>Marca D</x:v>
      </x:c>
      <x:c r="T294" t="str">
        <x:v>Tienda</x:v>
      </x:c>
      <x:c r="U294" t="str">
        <x:f>IFERROR(VLOOKUP(T294,'Mapeos'!$D$4:$E$25,2,FALSE),T294)</x:f>
        <x:v>Tienda</x:v>
      </x:c>
      <x:c r="V294" t="str">
        <x:v>V001</x:v>
      </x:c>
      <x:c r="W294" t="n">
        <x:v>1</x:v>
      </x:c>
      <x:c r="X294" s="28" t="n">
        <x:v>193.63</x:v>
      </x:c>
      <x:c r="Y294" s="20" t="n">
        <x:v>0.15</x:v>
      </x:c>
      <x:c r="Z294" s="20" t="n">
        <x:f>IF(Y294&gt;1,Y294/100,Y294)</x:f>
        <x:v>0.15</x:v>
      </x:c>
      <x:c r="AA294" s="28" t="n">
        <x:v>122.58</x:v>
      </x:c>
      <x:c r="AB294" s="28" t="n">
        <x:v>164.59</x:v>
      </x:c>
      <x:c r="AC294" s="28" t="str">
        <x:v>BOB</x:v>
      </x:c>
      <x:c r="AD294" s="28" t="n">
        <x:f>IF(AC294="USD",AB294*'Parametros'!$B$4,AB294)</x:f>
        <x:v>164.59</x:v>
      </x:c>
      <x:c r="AE294" s="28" t="n">
        <x:f>W294*X294*(1-Z294)</x:f>
        <x:v>164.5855</x:v>
      </x:c>
      <x:c r="AF294" s="28" t="n">
        <x:f>W294*AA294</x:f>
        <x:v>122.58</x:v>
      </x:c>
      <x:c r="AG294" s="28" t="n">
        <x:f>AE294-AF294</x:f>
        <x:v>42.0055</x:v>
      </x:c>
      <x:c r="AH294" s="20" t="n">
        <x:f>IF(AE294&gt;0,AG294/AE294,"")</x:f>
        <x:v>0.2552199312819173</x:v>
      </x:c>
      <x:c r="AI294" s="28" t="n">
        <x:v>176169.96</x:v>
      </x:c>
      <x:c r="AJ294" s="28"/>
      <x:c r="AK294"/>
      <x:c r="AL294" t="str">
        <x:v>Completado</x:v>
      </x:c>
      <x:c r="AM294" t="str">
        <x:f>IF(W294&lt;0,"Devuelto",AL294)</x:f>
        <x:v>Completado</x:v>
      </x:c>
      <x:c r="AN294" t="str">
        <x:v>Tarjeta</x:v>
      </x:c>
      <x:c r="AO294" s="29" t="str">
        <x:v>Sin observación</x:v>
      </x:c>
      <x:c r="AP294" t="str">
        <x:f>IF(D294="","No","Sí")</x:f>
        <x:v>Sí</x:v>
      </x:c>
    </x:row>
    <x:row r="295">
      <x:c r="A295" t="n">
        <x:v>295</x:v>
      </x:c>
      <x:c r="B295" t="str">
        <x:v>VT0001393</x:v>
      </x:c>
      <x:c r="C295" t="str">
        <x:v>45789</x:v>
      </x:c>
      <x:c r="D295" s="27" t="n">
        <x:v>45789</x:v>
      </x:c>
      <x:c r="E295" t="n">
        <x:f>IF(D295="","",YEAR(D295))</x:f>
        <x:v>2025</x:v>
      </x:c>
      <x:c r="F295" t="n">
        <x:f>IF(D295="","",MONTH(D295))</x:f>
        <x:v>5</x:v>
      </x:c>
      <x:c r="G295" t="str">
        <x:f>IF(D295="","Fecha no disponible",TEXT(D295,"mmmm"))</x:f>
        <x:v>May</x:v>
      </x:c>
      <x:c r="H295" t="str">
        <x:f>IF(D295="","Fecha no disponible",TEXT(D295,"yyyy-mm"))</x:f>
        <x:v>2025-05</x:v>
      </x:c>
      <x:c r="I295" t="str">
        <x:f>IF(D295="","Fecha no disponible","T"&amp;ROUNDUP(MONTH(D295)/3,0))</x:f>
        <x:v>T2</x:v>
      </x:c>
      <x:c r="J295" t="str">
        <x:v>T016</x:v>
      </x:c>
      <x:c r="K295" t="str">
        <x:v>Tienda Potosí 4</x:v>
      </x:c>
      <x:c r="L295" t="str">
        <x:v>Centro</x:v>
      </x:c>
      <x:c r="M295" t="str">
        <x:v>Potosí</x:v>
      </x:c>
      <x:c r="N295" t="str">
        <x:f>IFERROR(VLOOKUP(M295,'Mapeos'!$A$4:$B$30,2,FALSE),M295)</x:f>
        <x:v>Potosí</x:v>
      </x:c>
      <x:c r="O295" t="str">
        <x:v>C00145</x:v>
      </x:c>
      <x:c r="P295" t="str">
        <x:v>Frecuente</x:v>
      </x:c>
      <x:c r="Q295" t="str">
        <x:v>P0125</x:v>
      </x:c>
      <x:c r="R295" t="str">
        <x:v>Deportes</x:v>
      </x:c>
      <x:c r="S295" t="str">
        <x:v>Marca A</x:v>
      </x:c>
      <x:c r="T295" t="str">
        <x:v>Tienda</x:v>
      </x:c>
      <x:c r="U295" t="str">
        <x:f>IFERROR(VLOOKUP(T295,'Mapeos'!$D$4:$E$25,2,FALSE),T295)</x:f>
        <x:v>Tienda</x:v>
      </x:c>
      <x:c r="V295" t="str">
        <x:v>V022</x:v>
      </x:c>
      <x:c r="W295" t="n">
        <x:v>-5</x:v>
      </x:c>
      <x:c r="X295" s="28" t="n">
        <x:v>156.73</x:v>
      </x:c>
      <x:c r="Y295" s="20" t="n">
        <x:v>0.15</x:v>
      </x:c>
      <x:c r="Z295" s="20" t="n">
        <x:f>IF(Y295&gt;1,Y295/100,Y295)</x:f>
        <x:v>0.15</x:v>
      </x:c>
      <x:c r="AA295" s="28" t="n">
        <x:v>107.52</x:v>
      </x:c>
      <x:c r="AB295" s="28" t="n">
        <x:v>-666.1</x:v>
      </x:c>
      <x:c r="AC295" s="28" t="str">
        <x:v>BOB</x:v>
      </x:c>
      <x:c r="AD295" s="28" t="n">
        <x:f>IF(AC295="USD",AB295*'Parametros'!$B$4,AB295)</x:f>
        <x:v>-666.1</x:v>
      </x:c>
      <x:c r="AE295" s="28" t="n">
        <x:f>W295*X295*(1-Z295)</x:f>
        <x:v>-666.1025</x:v>
      </x:c>
      <x:c r="AF295" s="28" t="n">
        <x:f>W295*AA295</x:f>
        <x:v>-537.6</x:v>
      </x:c>
      <x:c r="AG295" s="28" t="n">
        <x:f>AE295-AF295</x:f>
        <x:v>-128.50249999999994</x:v>
      </x:c>
      <x:c r="AH295" s="20" t="str">
        <x:f>IF(AE295&gt;0,AG295/AE295,"")</x:f>
      </x:c>
      <x:c r="AI295" s="28" t="n">
        <x:v>121245.57</x:v>
      </x:c>
      <x:c r="AJ295" s="28"/>
      <x:c r="AK295"/>
      <x:c r="AL295" t="str">
        <x:v>Completado</x:v>
      </x:c>
      <x:c r="AM295" t="str">
        <x:f>IF(W295&lt;0,"Devuelto",AL295)</x:f>
        <x:v>Devuelto</x:v>
      </x:c>
      <x:c r="AN295" t="str">
        <x:v>QR</x:v>
      </x:c>
      <x:c r="AO295" s="29" t="str">
        <x:v>Pedido reclasificado como devolución</x:v>
      </x:c>
      <x:c r="AP295" t="str">
        <x:f>IF(D295="","No","Sí")</x:f>
        <x:v>Sí</x:v>
      </x:c>
    </x:row>
    <x:row r="296">
      <x:c r="A296" t="n">
        <x:v>296</x:v>
      </x:c>
      <x:c r="B296" t="str">
        <x:v>VT0001398</x:v>
      </x:c>
      <x:c r="C296" t="str">
        <x:v>45434</x:v>
      </x:c>
      <x:c r="D296" s="27" t="n">
        <x:v>45434</x:v>
      </x:c>
      <x:c r="E296" t="n">
        <x:f>IF(D296="","",YEAR(D296))</x:f>
        <x:v>2024</x:v>
      </x:c>
      <x:c r="F296" t="n">
        <x:f>IF(D296="","",MONTH(D296))</x:f>
        <x:v>5</x:v>
      </x:c>
      <x:c r="G296" t="str">
        <x:f>IF(D296="","Fecha no disponible",TEXT(D296,"mmmm"))</x:f>
        <x:v>May</x:v>
      </x:c>
      <x:c r="H296" t="str">
        <x:f>IF(D296="","Fecha no disponible",TEXT(D296,"yyyy-mm"))</x:f>
        <x:v>2024-05</x:v>
      </x:c>
      <x:c r="I296" t="str">
        <x:f>IF(D296="","Fecha no disponible","T"&amp;ROUNDUP(MONTH(D296)/3,0))</x:f>
        <x:v>T2</x:v>
      </x:c>
      <x:c r="J296" t="str">
        <x:v>T005</x:v>
      </x:c>
      <x:c r="K296" t="str">
        <x:v>Tienda Santa Cruz 1</x:v>
      </x:c>
      <x:c r="L296" t="str">
        <x:v>Centro</x:v>
      </x:c>
      <x:c r="M296" t="str">
        <x:v>Santa Cruz</x:v>
      </x:c>
      <x:c r="N296" t="str">
        <x:f>IFERROR(VLOOKUP(M296,'Mapeos'!$A$4:$B$30,2,FALSE),M296)</x:f>
        <x:v>Santa Cruz</x:v>
      </x:c>
      <x:c r="O296" t="str">
        <x:v>C01411</x:v>
      </x:c>
      <x:c r="P296" t="str">
        <x:v>Premium</x:v>
      </x:c>
      <x:c r="Q296" t="str">
        <x:v>P0145</x:v>
      </x:c>
      <x:c r="R296" t="str">
        <x:v>Hogar</x:v>
      </x:c>
      <x:c r="S296" t="str">
        <x:v>Marca D</x:v>
      </x:c>
      <x:c r="T296" t="str">
        <x:v>Tienda</x:v>
      </x:c>
      <x:c r="U296" t="str">
        <x:f>IFERROR(VLOOKUP(T296,'Mapeos'!$D$4:$E$25,2,FALSE),T296)</x:f>
        <x:v>Tienda</x:v>
      </x:c>
      <x:c r="V296" t="str">
        <x:v>V002</x:v>
      </x:c>
      <x:c r="W296" t="n">
        <x:v>1</x:v>
      </x:c>
      <x:c r="X296" s="28" t="n">
        <x:v>82.31</x:v>
      </x:c>
      <x:c r="Y296" s="20" t="n">
        <x:v>0.15</x:v>
      </x:c>
      <x:c r="Z296" s="20" t="n">
        <x:f>IF(Y296&gt;1,Y296/100,Y296)</x:f>
        <x:v>0.15</x:v>
      </x:c>
      <x:c r="AA296" s="28" t="n">
        <x:v>50.42</x:v>
      </x:c>
      <x:c r="AB296" s="28" t="n">
        <x:v>69.96</x:v>
      </x:c>
      <x:c r="AC296" s="28" t="str">
        <x:v>BOB</x:v>
      </x:c>
      <x:c r="AD296" s="28" t="n">
        <x:f>IF(AC296="USD",AB296*'Parametros'!$B$4,AB296)</x:f>
        <x:v>69.96</x:v>
      </x:c>
      <x:c r="AE296" s="28" t="n">
        <x:f>W296*X296*(1-Z296)</x:f>
        <x:v>69.9635</x:v>
      </x:c>
      <x:c r="AF296" s="28" t="n">
        <x:f>W296*AA296</x:f>
        <x:v>50.42</x:v>
      </x:c>
      <x:c r="AG296" s="28" t="n">
        <x:f>AE296-AF296</x:f>
        <x:v>19.543499999999995</x:v>
      </x:c>
      <x:c r="AH296" s="20" t="n">
        <x:f>IF(AE296&gt;0,AG296/AE296,"")</x:f>
        <x:v>0.2793385122242311</x:v>
      </x:c>
      <x:c r="AI296" s="28" t="n">
        <x:v>158173.98</x:v>
      </x:c>
      <x:c r="AJ296" s="28"/>
      <x:c r="AK296"/>
      <x:c r="AL296" t="str">
        <x:v>Completado</x:v>
      </x:c>
      <x:c r="AM296" t="str">
        <x:f>IF(W296&lt;0,"Devuelto",AL296)</x:f>
        <x:v>Completado</x:v>
      </x:c>
      <x:c r="AN296" t="str">
        <x:v>Efectivo</x:v>
      </x:c>
      <x:c r="AO296" s="29" t="str">
        <x:v>Sin observación</x:v>
      </x:c>
      <x:c r="AP296" t="str">
        <x:f>IF(D296="","No","Sí")</x:f>
        <x:v>Sí</x:v>
      </x:c>
    </x:row>
    <x:row r="297">
      <x:c r="A297" t="n">
        <x:v>297</x:v>
      </x:c>
      <x:c r="B297" t="str">
        <x:v>VT0001402</x:v>
      </x:c>
      <x:c r="C297" t="str">
        <x:v>45722</x:v>
      </x:c>
      <x:c r="D297" s="27" t="n">
        <x:v>45722</x:v>
      </x:c>
      <x:c r="E297" t="n">
        <x:f>IF(D297="","",YEAR(D297))</x:f>
        <x:v>2025</x:v>
      </x:c>
      <x:c r="F297" t="n">
        <x:f>IF(D297="","",MONTH(D297))</x:f>
        <x:v>3</x:v>
      </x:c>
      <x:c r="G297" t="str">
        <x:f>IF(D297="","Fecha no disponible",TEXT(D297,"mmmm"))</x:f>
        <x:v>March</x:v>
      </x:c>
      <x:c r="H297" t="str">
        <x:f>IF(D297="","Fecha no disponible",TEXT(D297,"yyyy-mm"))</x:f>
        <x:v>2025-03</x:v>
      </x:c>
      <x:c r="I297" t="str">
        <x:f>IF(D297="","Fecha no disponible","T"&amp;ROUNDUP(MONTH(D297)/3,0))</x:f>
        <x:v>T1</x:v>
      </x:c>
      <x:c r="J297" t="str">
        <x:v>T004</x:v>
      </x:c>
      <x:c r="K297" t="str">
        <x:v>Tienda La Paz 4</x:v>
      </x:c>
      <x:c r="L297" t="str">
        <x:v>Centro</x:v>
      </x:c>
      <x:c r="M297" t="str">
        <x:v>La Paz</x:v>
      </x:c>
      <x:c r="N297" t="str">
        <x:f>IFERROR(VLOOKUP(M297,'Mapeos'!$A$4:$B$30,2,FALSE),M297)</x:f>
        <x:v>La Paz</x:v>
      </x:c>
      <x:c r="O297" t="str">
        <x:v>C00942</x:v>
      </x:c>
      <x:c r="P297" t="str">
        <x:v>Premium</x:v>
      </x:c>
      <x:c r="Q297" t="str">
        <x:v>P0038</x:v>
      </x:c>
      <x:c r="R297" t="str">
        <x:v>Deportes</x:v>
      </x:c>
      <x:c r="S297" t="str">
        <x:v>Marca A</x:v>
      </x:c>
      <x:c r="T297" t="str">
        <x:v>WhatsApp</x:v>
      </x:c>
      <x:c r="U297" t="str">
        <x:f>IFERROR(VLOOKUP(T297,'Mapeos'!$D$4:$E$25,2,FALSE),T297)</x:f>
        <x:v>WhatsApp</x:v>
      </x:c>
      <x:c r="V297" t="str">
        <x:v>V036</x:v>
      </x:c>
      <x:c r="W297" t="n">
        <x:v>3</x:v>
      </x:c>
      <x:c r="X297" s="28" t="n">
        <x:v>337.39</x:v>
      </x:c>
      <x:c r="Y297" s="20" t="n">
        <x:v>0.1</x:v>
      </x:c>
      <x:c r="Z297" s="20" t="n">
        <x:f>IF(Y297&gt;1,Y297/100,Y297)</x:f>
        <x:v>0.1</x:v>
      </x:c>
      <x:c r="AA297" s="28" t="n">
        <x:v>203.7</x:v>
      </x:c>
      <x:c r="AB297" s="28" t="n">
        <x:v>910.95</x:v>
      </x:c>
      <x:c r="AC297" s="28" t="str">
        <x:v>BOB</x:v>
      </x:c>
      <x:c r="AD297" s="28" t="n">
        <x:f>IF(AC297="USD",AB297*'Parametros'!$B$4,AB297)</x:f>
        <x:v>910.95</x:v>
      </x:c>
      <x:c r="AE297" s="28" t="n">
        <x:f>W297*X297*(1-Z297)</x:f>
        <x:v>910.953</x:v>
      </x:c>
      <x:c r="AF297" s="28" t="n">
        <x:f>W297*AA297</x:f>
        <x:v>611.0999999999999</x:v>
      </x:c>
      <x:c r="AG297" s="28" t="n">
        <x:f>AE297-AF297</x:f>
        <x:v>299.85300000000007</x:v>
      </x:c>
      <x:c r="AH297" s="20" t="n">
        <x:f>IF(AE297&gt;0,AG297/AE297,"")</x:f>
        <x:v>0.32916407322880553</x:v>
      </x:c>
      <x:c r="AI297" s="28" t="n">
        <x:v>83200.52</x:v>
      </x:c>
      <x:c r="AJ297" s="28"/>
      <x:c r="AK297"/>
      <x:c r="AL297" t="str">
        <x:v>Completado</x:v>
      </x:c>
      <x:c r="AM297" t="str">
        <x:f>IF(W297&lt;0,"Devuelto",AL297)</x:f>
        <x:v>Completado</x:v>
      </x:c>
      <x:c r="AN297" t="str">
        <x:v>Tarjeta</x:v>
      </x:c>
      <x:c r="AO297" s="29" t="str">
        <x:v>Sin observación</x:v>
      </x:c>
      <x:c r="AP297" t="str">
        <x:f>IF(D297="","No","Sí")</x:f>
        <x:v>Sí</x:v>
      </x:c>
    </x:row>
    <x:row r="298">
      <x:c r="A298" t="n">
        <x:v>298</x:v>
      </x:c>
      <x:c r="B298" t="str">
        <x:v>VT0001407</x:v>
      </x:c>
      <x:c r="C298" t="str">
        <x:v>46040</x:v>
      </x:c>
      <x:c r="D298" s="27" t="n">
        <x:v>46040</x:v>
      </x:c>
      <x:c r="E298" t="n">
        <x:f>IF(D298="","",YEAR(D298))</x:f>
        <x:v>2026</x:v>
      </x:c>
      <x:c r="F298" t="n">
        <x:f>IF(D298="","",MONTH(D298))</x:f>
        <x:v>1</x:v>
      </x:c>
      <x:c r="G298" t="str">
        <x:f>IF(D298="","Fecha no disponible",TEXT(D298,"mmmm"))</x:f>
        <x:v>January</x:v>
      </x:c>
      <x:c r="H298" t="str">
        <x:f>IF(D298="","Fecha no disponible",TEXT(D298,"yyyy-mm"))</x:f>
        <x:v>2026-01</x:v>
      </x:c>
      <x:c r="I298" t="str">
        <x:f>IF(D298="","Fecha no disponible","T"&amp;ROUNDUP(MONTH(D298)/3,0))</x:f>
        <x:v>T1</x:v>
      </x:c>
      <x:c r="J298" t="str">
        <x:v>T019</x:v>
      </x:c>
      <x:c r="K298" t="str">
        <x:v>Tienda Sucre 3</x:v>
      </x:c>
      <x:c r="L298" t="str">
        <x:v>Centro</x:v>
      </x:c>
      <x:c r="M298" t="str">
        <x:v>Sucre</x:v>
      </x:c>
      <x:c r="N298" t="str">
        <x:f>IFERROR(VLOOKUP(M298,'Mapeos'!$A$4:$B$30,2,FALSE),M298)</x:f>
        <x:v>Sucre</x:v>
      </x:c>
      <x:c r="O298" t="str">
        <x:v>C00020</x:v>
      </x:c>
      <x:c r="P298" t="str">
        <x:v>Empresa</x:v>
      </x:c>
      <x:c r="Q298" t="str">
        <x:v>P0112</x:v>
      </x:c>
      <x:c r="R298" t="str">
        <x:v>Deportes</x:v>
      </x:c>
      <x:c r="S298" t="str">
        <x:v>Marca A</x:v>
      </x:c>
      <x:c r="T298" t="str">
        <x:v>Tienda</x:v>
      </x:c>
      <x:c r="U298" t="str">
        <x:f>IFERROR(VLOOKUP(T298,'Mapeos'!$D$4:$E$25,2,FALSE),T298)</x:f>
        <x:v>Tienda</x:v>
      </x:c>
      <x:c r="V298" t="str">
        <x:v>V012</x:v>
      </x:c>
      <x:c r="W298" t="n">
        <x:v>3</x:v>
      </x:c>
      <x:c r="X298" s="28" t="n">
        <x:v>237.83</x:v>
      </x:c>
      <x:c r="Y298" s="20" t="n">
        <x:v>0.05</x:v>
      </x:c>
      <x:c r="Z298" s="20" t="n">
        <x:f>IF(Y298&gt;1,Y298/100,Y298)</x:f>
        <x:v>0.05</x:v>
      </x:c>
      <x:c r="AA298" s="28" t="n">
        <x:v>167.96</x:v>
      </x:c>
      <x:c r="AB298" s="28" t="n">
        <x:v>677.82</x:v>
      </x:c>
      <x:c r="AC298" s="28" t="str">
        <x:v>BOB</x:v>
      </x:c>
      <x:c r="AD298" s="28" t="n">
        <x:f>IF(AC298="USD",AB298*'Parametros'!$B$4,AB298)</x:f>
        <x:v>677.82</x:v>
      </x:c>
      <x:c r="AE298" s="28" t="n">
        <x:f>W298*X298*(1-Z298)</x:f>
        <x:v>677.8154999999999</x:v>
      </x:c>
      <x:c r="AF298" s="28" t="n">
        <x:f>W298*AA298</x:f>
        <x:v>503.88</x:v>
      </x:c>
      <x:c r="AG298" s="28" t="n">
        <x:f>AE298-AF298</x:f>
        <x:v>173.93549999999993</x:v>
      </x:c>
      <x:c r="AH298" s="20" t="n">
        <x:f>IF(AE298&gt;0,AG298/AE298,"")</x:f>
        <x:v>0.25661186561829874</x:v>
      </x:c>
      <x:c r="AI298" s="28" t="n">
        <x:v>120628.66</x:v>
      </x:c>
      <x:c r="AJ298" s="28"/>
      <x:c r="AK298"/>
      <x:c r="AL298" t="str">
        <x:v>Completado</x:v>
      </x:c>
      <x:c r="AM298" t="str">
        <x:f>IF(W298&lt;0,"Devuelto",AL298)</x:f>
        <x:v>Completado</x:v>
      </x:c>
      <x:c r="AN298" t="str">
        <x:v>Efectivo</x:v>
      </x:c>
      <x:c r="AO298" s="29" t="str">
        <x:v>Sin observación</x:v>
      </x:c>
      <x:c r="AP298" t="str">
        <x:f>IF(D298="","No","Sí")</x:f>
        <x:v>Sí</x:v>
      </x:c>
    </x:row>
    <x:row r="299">
      <x:c r="A299" t="n">
        <x:v>299</x:v>
      </x:c>
      <x:c r="B299" t="str">
        <x:v>VT0001412</x:v>
      </x:c>
      <x:c r="C299" t="str">
        <x:v>45817</x:v>
      </x:c>
      <x:c r="D299" s="27" t="n">
        <x:v>45817</x:v>
      </x:c>
      <x:c r="E299" t="n">
        <x:f>IF(D299="","",YEAR(D299))</x:f>
        <x:v>2025</x:v>
      </x:c>
      <x:c r="F299" t="n">
        <x:f>IF(D299="","",MONTH(D299))</x:f>
        <x:v>6</x:v>
      </x:c>
      <x:c r="G299" t="str">
        <x:f>IF(D299="","Fecha no disponible",TEXT(D299,"mmmm"))</x:f>
        <x:v>June</x:v>
      </x:c>
      <x:c r="H299" t="str">
        <x:f>IF(D299="","Fecha no disponible",TEXT(D299,"yyyy-mm"))</x:f>
        <x:v>2025-06</x:v>
      </x:c>
      <x:c r="I299" t="str">
        <x:f>IF(D299="","Fecha no disponible","T"&amp;ROUNDUP(MONTH(D299)/3,0))</x:f>
        <x:v>T2</x:v>
      </x:c>
      <x:c r="J299" t="str">
        <x:v>T011</x:v>
      </x:c>
      <x:c r="K299" t="str">
        <x:v>Tienda Cochabamba 3</x:v>
      </x:c>
      <x:c r="L299" t="str">
        <x:v>Mall</x:v>
      </x:c>
      <x:c r="M299" t="str">
        <x:v>Cochabamba</x:v>
      </x:c>
      <x:c r="N299" t="str">
        <x:f>IFERROR(VLOOKUP(M299,'Mapeos'!$A$4:$B$30,2,FALSE),M299)</x:f>
        <x:v>Cochabamba</x:v>
      </x:c>
      <x:c r="O299" t="str">
        <x:v>C01592</x:v>
      </x:c>
      <x:c r="P299" t="str">
        <x:v>Masivo</x:v>
      </x:c>
      <x:c r="Q299" t="str">
        <x:v>P0045</x:v>
      </x:c>
      <x:c r="R299" t="str">
        <x:v>Hogar</x:v>
      </x:c>
      <x:c r="S299" t="str">
        <x:v>Marca D</x:v>
      </x:c>
      <x:c r="T299" t="str">
        <x:v>Tienda</x:v>
      </x:c>
      <x:c r="U299" t="str">
        <x:f>IFERROR(VLOOKUP(T299,'Mapeos'!$D$4:$E$25,2,FALSE),T299)</x:f>
        <x:v>Tienda</x:v>
      </x:c>
      <x:c r="V299" t="str">
        <x:v>V004</x:v>
      </x:c>
      <x:c r="W299" t="n">
        <x:v>1</x:v>
      </x:c>
      <x:c r="X299" s="28" t="n">
        <x:v>231.15</x:v>
      </x:c>
      <x:c r="Y299" s="20" t="n">
        <x:v>0.1</x:v>
      </x:c>
      <x:c r="Z299" s="20" t="n">
        <x:f>IF(Y299&gt;1,Y299/100,Y299)</x:f>
        <x:v>0.1</x:v>
      </x:c>
      <x:c r="AA299" s="28" t="n">
        <x:v>123.6</x:v>
      </x:c>
      <x:c r="AB299" s="28" t="n">
        <x:v>208.03</x:v>
      </x:c>
      <x:c r="AC299" s="28" t="str">
        <x:v>BOB</x:v>
      </x:c>
      <x:c r="AD299" s="28" t="n">
        <x:f>IF(AC299="USD",AB299*'Parametros'!$B$4,AB299)</x:f>
        <x:v>208.03</x:v>
      </x:c>
      <x:c r="AE299" s="28" t="n">
        <x:f>W299*X299*(1-Z299)</x:f>
        <x:v>208.035</x:v>
      </x:c>
      <x:c r="AF299" s="28" t="n">
        <x:f>W299*AA299</x:f>
        <x:v>123.6</x:v>
      </x:c>
      <x:c r="AG299" s="28" t="n">
        <x:f>AE299-AF299</x:f>
        <x:v>84.435</x:v>
      </x:c>
      <x:c r="AH299" s="20" t="n">
        <x:f>IF(AE299&gt;0,AG299/AE299,"")</x:f>
        <x:v>0.405869204701132</x:v>
      </x:c>
      <x:c r="AI299" s="28" t="n">
        <x:v>170776.27</x:v>
      </x:c>
      <x:c r="AJ299" s="28"/>
      <x:c r="AK299"/>
      <x:c r="AL299" t="str">
        <x:v>Completado</x:v>
      </x:c>
      <x:c r="AM299" t="str">
        <x:f>IF(W299&lt;0,"Devuelto",AL299)</x:f>
        <x:v>Completado</x:v>
      </x:c>
      <x:c r="AN299" t="str">
        <x:v>QR</x:v>
      </x:c>
      <x:c r="AO299" s="29" t="str">
        <x:v>Sin observación</x:v>
      </x:c>
      <x:c r="AP299" t="str">
        <x:f>IF(D299="","No","Sí")</x:f>
        <x:v>Sí</x:v>
      </x:c>
    </x:row>
    <x:row r="300">
      <x:c r="A300" t="n">
        <x:v>300</x:v>
      </x:c>
      <x:c r="B300" t="str">
        <x:v>VT0001417</x:v>
      </x:c>
      <x:c r="C300" t="str">
        <x:v>45397</x:v>
      </x:c>
      <x:c r="D300" s="27" t="n">
        <x:v>45397</x:v>
      </x:c>
      <x:c r="E300" t="n">
        <x:f>IF(D300="","",YEAR(D300))</x:f>
        <x:v>2024</x:v>
      </x:c>
      <x:c r="F300" t="n">
        <x:f>IF(D300="","",MONTH(D300))</x:f>
        <x:v>4</x:v>
      </x:c>
      <x:c r="G300" t="str">
        <x:f>IF(D300="","Fecha no disponible",TEXT(D300,"mmmm"))</x:f>
        <x:v>April</x:v>
      </x:c>
      <x:c r="H300" t="str">
        <x:f>IF(D300="","Fecha no disponible",TEXT(D300,"yyyy-mm"))</x:f>
        <x:v>2024-04</x:v>
      </x:c>
      <x:c r="I300" t="str">
        <x:f>IF(D300="","Fecha no disponible","T"&amp;ROUNDUP(MONTH(D300)/3,0))</x:f>
        <x:v>T2</x:v>
      </x:c>
      <x:c r="J300" t="str">
        <x:v>T018</x:v>
      </x:c>
      <x:c r="K300" t="str">
        <x:v>Tienda Sucre 2</x:v>
      </x:c>
      <x:c r="L300" t="str">
        <x:v>Mall</x:v>
      </x:c>
      <x:c r="M300" t="str">
        <x:v>Sucre</x:v>
      </x:c>
      <x:c r="N300" t="str">
        <x:f>IFERROR(VLOOKUP(M300,'Mapeos'!$A$4:$B$30,2,FALSE),M300)</x:f>
        <x:v>Sucre</x:v>
      </x:c>
      <x:c r="O300" t="str">
        <x:v>C00227</x:v>
      </x:c>
      <x:c r="P300" t="str">
        <x:v>Empresa</x:v>
      </x:c>
      <x:c r="Q300" t="str">
        <x:v>P0124</x:v>
      </x:c>
      <x:c r="R300" t="str">
        <x:v>Alimentos</x:v>
      </x:c>
      <x:c r="S300" t="str">
        <x:v>Marca C</x:v>
      </x:c>
      <x:c r="T300" t="str">
        <x:v>WhatsApp</x:v>
      </x:c>
      <x:c r="U300" t="str">
        <x:f>IFERROR(VLOOKUP(T300,'Mapeos'!$D$4:$E$25,2,FALSE),T300)</x:f>
        <x:v>WhatsApp</x:v>
      </x:c>
      <x:c r="V300" t="str">
        <x:v>V035</x:v>
      </x:c>
      <x:c r="W300" t="n">
        <x:v>2</x:v>
      </x:c>
      <x:c r="X300" s="28" t="n">
        <x:v>16.88</x:v>
      </x:c>
      <x:c r="Y300" s="20" t="n">
        <x:v>0.2</x:v>
      </x:c>
      <x:c r="Z300" s="20" t="n">
        <x:f>IF(Y300&gt;1,Y300/100,Y300)</x:f>
        <x:v>0.2</x:v>
      </x:c>
      <x:c r="AA300" s="28" t="n">
        <x:v>10.12</x:v>
      </x:c>
      <x:c r="AB300" s="28" t="n">
        <x:v>27.01</x:v>
      </x:c>
      <x:c r="AC300" s="28" t="str">
        <x:v>BOB</x:v>
      </x:c>
      <x:c r="AD300" s="28" t="n">
        <x:f>IF(AC300="USD",AB300*'Parametros'!$B$4,AB300)</x:f>
        <x:v>27.01</x:v>
      </x:c>
      <x:c r="AE300" s="28" t="n">
        <x:f>W300*X300*(1-Z300)</x:f>
        <x:v>27.008</x:v>
      </x:c>
      <x:c r="AF300" s="28" t="n">
        <x:f>W300*AA300</x:f>
        <x:v>20.24</x:v>
      </x:c>
      <x:c r="AG300" s="28" t="n">
        <x:f>AE300-AF300</x:f>
        <x:v>6.768000000000001</x:v>
      </x:c>
      <x:c r="AH300" s="20" t="n">
        <x:f>IF(AE300&gt;0,AG300/AE300,"")</x:f>
        <x:v>0.2505924170616114</x:v>
      </x:c>
      <x:c r="AI300" s="28" t="n">
        <x:v>84896.41</x:v>
      </x:c>
      <x:c r="AJ300" s="28" t="n">
        <x:v>0</x:v>
      </x:c>
      <x:c r="AK300" t="n">
        <x:v>34</x:v>
      </x:c>
      <x:c r="AL300" t="str">
        <x:v>Completado</x:v>
      </x:c>
      <x:c r="AM300" t="str">
        <x:f>IF(W300&lt;0,"Devuelto",AL300)</x:f>
        <x:v>Completado</x:v>
      </x:c>
      <x:c r="AN300" t="str">
        <x:v>Transferencia</x:v>
      </x:c>
      <x:c r="AO300" s="29" t="str">
        <x:v>Sin observación</x:v>
      </x:c>
      <x:c r="AP300" t="str">
        <x:f>IF(D300="","No","Sí")</x:f>
        <x:v>Sí</x:v>
      </x:c>
    </x:row>
    <x:row r="301">
      <x:c r="A301" t="n">
        <x:v>301</x:v>
      </x:c>
      <x:c r="B301" t="str">
        <x:v>VT0001421</x:v>
      </x:c>
      <x:c r="C301" t="str">
        <x:v>45912</x:v>
      </x:c>
      <x:c r="D301" s="27" t="n">
        <x:v>45912</x:v>
      </x:c>
      <x:c r="E301" t="n">
        <x:f>IF(D301="","",YEAR(D301))</x:f>
        <x:v>2025</x:v>
      </x:c>
      <x:c r="F301" t="n">
        <x:f>IF(D301="","",MONTH(D301))</x:f>
        <x:v>9</x:v>
      </x:c>
      <x:c r="G301" t="str">
        <x:f>IF(D301="","Fecha no disponible",TEXT(D301,"mmmm"))</x:f>
        <x:v>September</x:v>
      </x:c>
      <x:c r="H301" t="str">
        <x:f>IF(D301="","Fecha no disponible",TEXT(D301,"yyyy-mm"))</x:f>
        <x:v>2025-09</x:v>
      </x:c>
      <x:c r="I301" t="str">
        <x:f>IF(D301="","Fecha no disponible","T"&amp;ROUNDUP(MONTH(D301)/3,0))</x:f>
        <x:v>T3</x:v>
      </x:c>
      <x:c r="J301" t="str">
        <x:v>T009</x:v>
      </x:c>
      <x:c r="K301" t="str">
        <x:v>Tienda Cochabamba 1</x:v>
      </x:c>
      <x:c r="L301" t="str">
        <x:v>Mall</x:v>
      </x:c>
      <x:c r="M301" t="str">
        <x:v>Cochabamba</x:v>
      </x:c>
      <x:c r="N301" t="str">
        <x:f>IFERROR(VLOOKUP(M301,'Mapeos'!$A$4:$B$30,2,FALSE),M301)</x:f>
        <x:v>Cochabamba</x:v>
      </x:c>
      <x:c r="O301" t="str">
        <x:v>C01165</x:v>
      </x:c>
      <x:c r="P301" t="str">
        <x:v>Empresa</x:v>
      </x:c>
      <x:c r="Q301" t="str">
        <x:v>P0068</x:v>
      </x:c>
      <x:c r="R301" t="str">
        <x:v>Hogar</x:v>
      </x:c>
      <x:c r="S301" t="str">
        <x:v>Marca D</x:v>
      </x:c>
      <x:c r="T301" t="str">
        <x:v>WhatsApp</x:v>
      </x:c>
      <x:c r="U301" t="str">
        <x:f>IFERROR(VLOOKUP(T301,'Mapeos'!$D$4:$E$25,2,FALSE),T301)</x:f>
        <x:v>WhatsApp</x:v>
      </x:c>
      <x:c r="V301" t="str">
        <x:v>V008</x:v>
      </x:c>
      <x:c r="W301" t="n">
        <x:v>1</x:v>
      </x:c>
      <x:c r="X301" s="28" t="n">
        <x:v>159.13</x:v>
      </x:c>
      <x:c r="Y301" s="20" t="n">
        <x:v>0</x:v>
      </x:c>
      <x:c r="Z301" s="20" t="n">
        <x:f>IF(Y301&gt;1,Y301/100,Y301)</x:f>
        <x:v>0</x:v>
      </x:c>
      <x:c r="AA301" s="28" t="n">
        <x:v>87.26</x:v>
      </x:c>
      <x:c r="AB301" s="28" t="n">
        <x:v>159.13</x:v>
      </x:c>
      <x:c r="AC301" s="28" t="str">
        <x:v>BOB</x:v>
      </x:c>
      <x:c r="AD301" s="28" t="n">
        <x:f>IF(AC301="USD",AB301*'Parametros'!$B$4,AB301)</x:f>
        <x:v>159.13</x:v>
      </x:c>
      <x:c r="AE301" s="28" t="n">
        <x:f>W301*X301*(1-Z301)</x:f>
        <x:v>159.13</x:v>
      </x:c>
      <x:c r="AF301" s="28" t="n">
        <x:f>W301*AA301</x:f>
        <x:v>87.26</x:v>
      </x:c>
      <x:c r="AG301" s="28" t="n">
        <x:f>AE301-AF301</x:f>
        <x:v>71.86999999999999</x:v>
      </x:c>
      <x:c r="AH301" s="20" t="n">
        <x:f>IF(AE301&gt;0,AG301/AE301,"")</x:f>
        <x:v>0.4516433105008483</x:v>
      </x:c>
      <x:c r="AI301" s="28" t="n">
        <x:v>78526.07</x:v>
      </x:c>
      <x:c r="AJ301" s="28"/>
      <x:c r="AK301"/>
      <x:c r="AL301" t="str">
        <x:v>Completado</x:v>
      </x:c>
      <x:c r="AM301" t="str">
        <x:f>IF(W301&lt;0,"Devuelto",AL301)</x:f>
        <x:v>Completado</x:v>
      </x:c>
      <x:c r="AN301" t="str">
        <x:v>Tarjeta</x:v>
      </x:c>
      <x:c r="AO301" s="29" t="str">
        <x:v>Sin observación</x:v>
      </x:c>
      <x:c r="AP301" t="str">
        <x:f>IF(D301="","No","Sí")</x:f>
        <x:v>Sí</x:v>
      </x:c>
    </x:row>
    <x:row r="302">
      <x:c r="A302" t="n">
        <x:v>302</x:v>
      </x:c>
      <x:c r="B302" t="str">
        <x:v>VT0001426</x:v>
      </x:c>
      <x:c r="C302" t="str">
        <x:v>45975</x:v>
      </x:c>
      <x:c r="D302" s="27" t="n">
        <x:v>45975</x:v>
      </x:c>
      <x:c r="E302" t="n">
        <x:f>IF(D302="","",YEAR(D302))</x:f>
        <x:v>2025</x:v>
      </x:c>
      <x:c r="F302" t="n">
        <x:f>IF(D302="","",MONTH(D302))</x:f>
        <x:v>11</x:v>
      </x:c>
      <x:c r="G302" t="str">
        <x:f>IF(D302="","Fecha no disponible",TEXT(D302,"mmmm"))</x:f>
        <x:v>November</x:v>
      </x:c>
      <x:c r="H302" t="str">
        <x:f>IF(D302="","Fecha no disponible",TEXT(D302,"yyyy-mm"))</x:f>
        <x:v>2025-11</x:v>
      </x:c>
      <x:c r="I302" t="str">
        <x:f>IF(D302="","Fecha no disponible","T"&amp;ROUNDUP(MONTH(D302)/3,0))</x:f>
        <x:v>T4</x:v>
      </x:c>
      <x:c r="J302" t="str">
        <x:v>T006</x:v>
      </x:c>
      <x:c r="K302" t="str">
        <x:v>Tienda Santa Cruz 2</x:v>
      </x:c>
      <x:c r="L302" t="str">
        <x:v>Mall</x:v>
      </x:c>
      <x:c r="M302" t="str">
        <x:v>Santa Cruz</x:v>
      </x:c>
      <x:c r="N302" t="str">
        <x:f>IFERROR(VLOOKUP(M302,'Mapeos'!$A$4:$B$30,2,FALSE),M302)</x:f>
        <x:v>Santa Cruz</x:v>
      </x:c>
      <x:c r="O302" t="str">
        <x:v>C01158</x:v>
      </x:c>
      <x:c r="P302" t="str">
        <x:v>Premium</x:v>
      </x:c>
      <x:c r="Q302" t="str">
        <x:v>P0026</x:v>
      </x:c>
      <x:c r="R302" t="str">
        <x:v>Alimentos</x:v>
      </x:c>
      <x:c r="S302" t="str">
        <x:v>Marca C</x:v>
      </x:c>
      <x:c r="T302" t="str">
        <x:v>Tienda</x:v>
      </x:c>
      <x:c r="U302" t="str">
        <x:f>IFERROR(VLOOKUP(T302,'Mapeos'!$D$4:$E$25,2,FALSE),T302)</x:f>
        <x:v>Tienda</x:v>
      </x:c>
      <x:c r="V302" t="str">
        <x:v>V009</x:v>
      </x:c>
      <x:c r="W302" t="n">
        <x:v>5</x:v>
      </x:c>
      <x:c r="X302" s="28" t="n">
        <x:v>17.84</x:v>
      </x:c>
      <x:c r="Y302" s="20" t="n">
        <x:v>0.25</x:v>
      </x:c>
      <x:c r="Z302" s="20" t="n">
        <x:f>IF(Y302&gt;1,Y302/100,Y302)</x:f>
        <x:v>0.25</x:v>
      </x:c>
      <x:c r="AA302" s="28" t="n">
        <x:v>11.76</x:v>
      </x:c>
      <x:c r="AB302" s="28" t="n">
        <x:v>66.9</x:v>
      </x:c>
      <x:c r="AC302" s="28" t="str">
        <x:v>BOB</x:v>
      </x:c>
      <x:c r="AD302" s="28" t="n">
        <x:f>IF(AC302="USD",AB302*'Parametros'!$B$4,AB302)</x:f>
        <x:v>66.9</x:v>
      </x:c>
      <x:c r="AE302" s="28" t="n">
        <x:f>W302*X302*(1-Z302)</x:f>
        <x:v>66.9</x:v>
      </x:c>
      <x:c r="AF302" s="28" t="n">
        <x:f>W302*AA302</x:f>
        <x:v>58.8</x:v>
      </x:c>
      <x:c r="AG302" s="28" t="n">
        <x:f>AE302-AF302</x:f>
        <x:v>8.100000000000009</x:v>
      </x:c>
      <x:c r="AH302" s="20" t="n">
        <x:f>IF(AE302&gt;0,AG302/AE302,"")</x:f>
        <x:v>0.12107623318385662</x:v>
      </x:c>
      <x:c r="AI302" s="28" t="n">
        <x:v>167552.33</x:v>
      </x:c>
      <x:c r="AJ302" s="28"/>
      <x:c r="AK302"/>
      <x:c r="AL302" t="str">
        <x:v>Completado</x:v>
      </x:c>
      <x:c r="AM302" t="str">
        <x:f>IF(W302&lt;0,"Devuelto",AL302)</x:f>
        <x:v>Completado</x:v>
      </x:c>
      <x:c r="AN302" t="str">
        <x:v>Tarjeta</x:v>
      </x:c>
      <x:c r="AO302" s="29" t="str">
        <x:v>Sin observación</x:v>
      </x:c>
      <x:c r="AP302" t="str">
        <x:f>IF(D302="","No","Sí")</x:f>
        <x:v>Sí</x:v>
      </x:c>
    </x:row>
    <x:row r="303">
      <x:c r="A303" t="n">
        <x:v>303</x:v>
      </x:c>
      <x:c r="B303" t="str">
        <x:v>VT0001431</x:v>
      </x:c>
      <x:c r="C303" t="str">
        <x:v>45987</x:v>
      </x:c>
      <x:c r="D303" s="27" t="n">
        <x:v>45987</x:v>
      </x:c>
      <x:c r="E303" t="n">
        <x:f>IF(D303="","",YEAR(D303))</x:f>
        <x:v>2025</x:v>
      </x:c>
      <x:c r="F303" t="n">
        <x:f>IF(D303="","",MONTH(D303))</x:f>
        <x:v>11</x:v>
      </x:c>
      <x:c r="G303" t="str">
        <x:f>IF(D303="","Fecha no disponible",TEXT(D303,"mmmm"))</x:f>
        <x:v>November</x:v>
      </x:c>
      <x:c r="H303" t="str">
        <x:f>IF(D303="","Fecha no disponible",TEXT(D303,"yyyy-mm"))</x:f>
        <x:v>2025-11</x:v>
      </x:c>
      <x:c r="I303" t="str">
        <x:f>IF(D303="","Fecha no disponible","T"&amp;ROUNDUP(MONTH(D303)/3,0))</x:f>
        <x:v>T4</x:v>
      </x:c>
      <x:c r="J303" t="str">
        <x:v>T008</x:v>
      </x:c>
      <x:c r="K303" t="str">
        <x:v>Tienda Santa Cruz 4</x:v>
      </x:c>
      <x:c r="L303" t="str">
        <x:v>Barrio</x:v>
      </x:c>
      <x:c r="M303" t="str">
        <x:v>Santa Cruz</x:v>
      </x:c>
      <x:c r="N303" t="str">
        <x:f>IFERROR(VLOOKUP(M303,'Mapeos'!$A$4:$B$30,2,FALSE),M303)</x:f>
        <x:v>Santa Cruz</x:v>
      </x:c>
      <x:c r="O303" t="str">
        <x:v>C01450</x:v>
      </x:c>
      <x:c r="P303" t="str">
        <x:v>Premium</x:v>
      </x:c>
      <x:c r="Q303" t="str">
        <x:v>P0123</x:v>
      </x:c>
      <x:c r="R303" t="str">
        <x:v>Deportes</x:v>
      </x:c>
      <x:c r="S303" t="str">
        <x:v>Marca B</x:v>
      </x:c>
      <x:c r="T303" t="str">
        <x:v>WhatsApp</x:v>
      </x:c>
      <x:c r="U303" t="str">
        <x:f>IFERROR(VLOOKUP(T303,'Mapeos'!$D$4:$E$25,2,FALSE),T303)</x:f>
        <x:v>WhatsApp</x:v>
      </x:c>
      <x:c r="V303" t="str">
        <x:v>V031</x:v>
      </x:c>
      <x:c r="W303" t="n">
        <x:v>-1</x:v>
      </x:c>
      <x:c r="X303" s="28" t="n">
        <x:v>57.1</x:v>
      </x:c>
      <x:c r="Y303" s="20" t="n">
        <x:v>0.15</x:v>
      </x:c>
      <x:c r="Z303" s="20" t="n">
        <x:f>IF(Y303&gt;1,Y303/100,Y303)</x:f>
        <x:v>0.15</x:v>
      </x:c>
      <x:c r="AA303" s="28" t="n">
        <x:v>34.24</x:v>
      </x:c>
      <x:c r="AB303" s="28" t="n">
        <x:v>-48.53</x:v>
      </x:c>
      <x:c r="AC303" s="28" t="str">
        <x:v>BOB</x:v>
      </x:c>
      <x:c r="AD303" s="28" t="n">
        <x:f>IF(AC303="USD",AB303*'Parametros'!$B$4,AB303)</x:f>
        <x:v>-48.53</x:v>
      </x:c>
      <x:c r="AE303" s="28" t="n">
        <x:f>W303*X303*(1-Z303)</x:f>
        <x:v>-48.535</x:v>
      </x:c>
      <x:c r="AF303" s="28" t="n">
        <x:f>W303*AA303</x:f>
        <x:v>-34.24</x:v>
      </x:c>
      <x:c r="AG303" s="28" t="n">
        <x:f>AE303-AF303</x:f>
        <x:v>-14.294999999999995</x:v>
      </x:c>
      <x:c r="AH303" s="20" t="str">
        <x:f>IF(AE303&gt;0,AG303/AE303,"")</x:f>
      </x:c>
      <x:c r="AI303" s="28" t="n">
        <x:v>95261.89</x:v>
      </x:c>
      <x:c r="AJ303" s="28"/>
      <x:c r="AK303"/>
      <x:c r="AL303" t="str">
        <x:v>Devuelto</x:v>
      </x:c>
      <x:c r="AM303" t="str">
        <x:f>IF(W303&lt;0,"Devuelto",AL303)</x:f>
        <x:v>Devuelto</x:v>
      </x:c>
      <x:c r="AN303" t="str">
        <x:v>QR</x:v>
      </x:c>
      <x:c r="AO303" s="29" t="str">
        <x:v>Sin observación</x:v>
      </x:c>
      <x:c r="AP303" t="str">
        <x:f>IF(D303="","No","Sí")</x:f>
        <x:v>Sí</x:v>
      </x:c>
    </x:row>
    <x:row r="304">
      <x:c r="A304" t="n">
        <x:v>304</x:v>
      </x:c>
      <x:c r="B304" t="str">
        <x:v>VT0001436</x:v>
      </x:c>
      <x:c r="C304" t="str">
        <x:v>45396</x:v>
      </x:c>
      <x:c r="D304" s="27" t="n">
        <x:v>45396</x:v>
      </x:c>
      <x:c r="E304" t="n">
        <x:f>IF(D304="","",YEAR(D304))</x:f>
        <x:v>2024</x:v>
      </x:c>
      <x:c r="F304" t="n">
        <x:f>IF(D304="","",MONTH(D304))</x:f>
        <x:v>4</x:v>
      </x:c>
      <x:c r="G304" t="str">
        <x:f>IF(D304="","Fecha no disponible",TEXT(D304,"mmmm"))</x:f>
        <x:v>April</x:v>
      </x:c>
      <x:c r="H304" t="str">
        <x:f>IF(D304="","Fecha no disponible",TEXT(D304,"yyyy-mm"))</x:f>
        <x:v>2024-04</x:v>
      </x:c>
      <x:c r="I304" t="str">
        <x:f>IF(D304="","Fecha no disponible","T"&amp;ROUNDUP(MONTH(D304)/3,0))</x:f>
        <x:v>T2</x:v>
      </x:c>
      <x:c r="J304" t="str">
        <x:v>T013</x:v>
      </x:c>
      <x:c r="K304" t="str">
        <x:v>Tienda Potosí 1</x:v>
      </x:c>
      <x:c r="L304" t="str">
        <x:v>Centro</x:v>
      </x:c>
      <x:c r="M304" t="str">
        <x:v>Potosí</x:v>
      </x:c>
      <x:c r="N304" t="str">
        <x:f>IFERROR(VLOOKUP(M304,'Mapeos'!$A$4:$B$30,2,FALSE),M304)</x:f>
        <x:v>Potosí</x:v>
      </x:c>
      <x:c r="O304" t="str">
        <x:v>C00581</x:v>
      </x:c>
      <x:c r="P304" t="str">
        <x:v>Frecuente</x:v>
      </x:c>
      <x:c r="Q304" t="str">
        <x:v>P0039</x:v>
      </x:c>
      <x:c r="R304" t="str">
        <x:v>Deportes</x:v>
      </x:c>
      <x:c r="S304" t="str">
        <x:v>Marca B</x:v>
      </x:c>
      <x:c r="T304" t="str">
        <x:v>Marketplace</x:v>
      </x:c>
      <x:c r="U304" t="str">
        <x:f>IFERROR(VLOOKUP(T304,'Mapeos'!$D$4:$E$25,2,FALSE),T304)</x:f>
        <x:v>Marketplace</x:v>
      </x:c>
      <x:c r="V304" t="str">
        <x:v>V005</x:v>
      </x:c>
      <x:c r="W304" t="n">
        <x:v>1</x:v>
      </x:c>
      <x:c r="X304" s="28" t="n">
        <x:v>241.87</x:v>
      </x:c>
      <x:c r="Y304" s="20" t="n">
        <x:v>0</x:v>
      </x:c>
      <x:c r="Z304" s="20" t="n">
        <x:f>IF(Y304&gt;1,Y304/100,Y304)</x:f>
        <x:v>0</x:v>
      </x:c>
      <x:c r="AA304" s="28" t="n">
        <x:v>154.82</x:v>
      </x:c>
      <x:c r="AB304" s="28" t="n">
        <x:v>241.87</x:v>
      </x:c>
      <x:c r="AC304" s="28" t="str">
        <x:v>BOB</x:v>
      </x:c>
      <x:c r="AD304" s="28" t="n">
        <x:f>IF(AC304="USD",AB304*'Parametros'!$B$4,AB304)</x:f>
        <x:v>241.87</x:v>
      </x:c>
      <x:c r="AE304" s="28" t="n">
        <x:f>W304*X304*(1-Z304)</x:f>
        <x:v>241.87</x:v>
      </x:c>
      <x:c r="AF304" s="28" t="n">
        <x:f>W304*AA304</x:f>
        <x:v>154.82</x:v>
      </x:c>
      <x:c r="AG304" s="28" t="n">
        <x:f>AE304-AF304</x:f>
        <x:v>87.05000000000001</x:v>
      </x:c>
      <x:c r="AH304" s="20" t="n">
        <x:f>IF(AE304&gt;0,AG304/AE304,"")</x:f>
        <x:v>0.35990408070451074</x:v>
      </x:c>
      <x:c r="AI304" s="28" t="n">
        <x:v>91229.29</x:v>
      </x:c>
      <x:c r="AJ304" s="28"/>
      <x:c r="AK304"/>
      <x:c r="AL304" t="str">
        <x:v>Completado</x:v>
      </x:c>
      <x:c r="AM304" t="str">
        <x:f>IF(W304&lt;0,"Devuelto",AL304)</x:f>
        <x:v>Completado</x:v>
      </x:c>
      <x:c r="AN304" t="str">
        <x:v>Tarjeta</x:v>
      </x:c>
      <x:c r="AO304" s="29" t="str">
        <x:v>Sin observación</x:v>
      </x:c>
      <x:c r="AP304" t="str">
        <x:f>IF(D304="","No","Sí")</x:f>
        <x:v>Sí</x:v>
      </x:c>
    </x:row>
    <x:row r="305">
      <x:c r="A305" t="n">
        <x:v>305</x:v>
      </x:c>
      <x:c r="B305" t="str">
        <x:v>VT0001440</x:v>
      </x:c>
      <x:c r="C305" t="str">
        <x:v>45674</x:v>
      </x:c>
      <x:c r="D305" s="27" t="n">
        <x:v>45674</x:v>
      </x:c>
      <x:c r="E305" t="n">
        <x:f>IF(D305="","",YEAR(D305))</x:f>
        <x:v>2025</x:v>
      </x:c>
      <x:c r="F305" t="n">
        <x:f>IF(D305="","",MONTH(D305))</x:f>
        <x:v>1</x:v>
      </x:c>
      <x:c r="G305" t="str">
        <x:f>IF(D305="","Fecha no disponible",TEXT(D305,"mmmm"))</x:f>
        <x:v>January</x:v>
      </x:c>
      <x:c r="H305" t="str">
        <x:f>IF(D305="","Fecha no disponible",TEXT(D305,"yyyy-mm"))</x:f>
        <x:v>2025-01</x:v>
      </x:c>
      <x:c r="I305" t="str">
        <x:f>IF(D305="","Fecha no disponible","T"&amp;ROUNDUP(MONTH(D305)/3,0))</x:f>
        <x:v>T1</x:v>
      </x:c>
      <x:c r="J305" t="str">
        <x:v>T006</x:v>
      </x:c>
      <x:c r="K305" t="str">
        <x:v>Tienda Santa Cruz 2</x:v>
      </x:c>
      <x:c r="L305" t="str">
        <x:v>Mall</x:v>
      </x:c>
      <x:c r="M305" t="str">
        <x:v>Santa Cruz</x:v>
      </x:c>
      <x:c r="N305" t="str">
        <x:f>IFERROR(VLOOKUP(M305,'Mapeos'!$A$4:$B$30,2,FALSE),M305)</x:f>
        <x:v>Santa Cruz</x:v>
      </x:c>
      <x:c r="O305" t="str">
        <x:v>C00719</x:v>
      </x:c>
      <x:c r="P305" t="str">
        <x:v>Premium</x:v>
      </x:c>
      <x:c r="Q305" t="str">
        <x:v>P0051</x:v>
      </x:c>
      <x:c r="R305" t="str">
        <x:v>Alimentos</x:v>
      </x:c>
      <x:c r="S305" t="str">
        <x:v>Marca A</x:v>
      </x:c>
      <x:c r="T305" t="str">
        <x:v>E-commerce</x:v>
      </x:c>
      <x:c r="U305" t="str">
        <x:f>IFERROR(VLOOKUP(T305,'Mapeos'!$D$4:$E$25,2,FALSE),T305)</x:f>
        <x:v>E-commerce</x:v>
      </x:c>
      <x:c r="V305" t="str">
        <x:v>V039</x:v>
      </x:c>
      <x:c r="W305" t="n">
        <x:v>1</x:v>
      </x:c>
      <x:c r="X305" s="28" t="n">
        <x:v>35.66</x:v>
      </x:c>
      <x:c r="Y305" s="20" t="n">
        <x:v>0</x:v>
      </x:c>
      <x:c r="Z305" s="20" t="n">
        <x:f>IF(Y305&gt;1,Y305/100,Y305)</x:f>
        <x:v>0</x:v>
      </x:c>
      <x:c r="AA305" s="28" t="n">
        <x:v>28.46</x:v>
      </x:c>
      <x:c r="AB305" s="28" t="n">
        <x:v>35.66</x:v>
      </x:c>
      <x:c r="AC305" s="28" t="str">
        <x:v>BOB</x:v>
      </x:c>
      <x:c r="AD305" s="28" t="n">
        <x:f>IF(AC305="USD",AB305*'Parametros'!$B$4,AB305)</x:f>
        <x:v>35.66</x:v>
      </x:c>
      <x:c r="AE305" s="28" t="n">
        <x:f>W305*X305*(1-Z305)</x:f>
        <x:v>35.66</x:v>
      </x:c>
      <x:c r="AF305" s="28" t="n">
        <x:f>W305*AA305</x:f>
        <x:v>28.46</x:v>
      </x:c>
      <x:c r="AG305" s="28" t="n">
        <x:f>AE305-AF305</x:f>
        <x:v>7.199999999999996</x:v>
      </x:c>
      <x:c r="AH305" s="20" t="n">
        <x:f>IF(AE305&gt;0,AG305/AE305,"")</x:f>
        <x:v>0.20190689848569815</x:v>
      </x:c>
      <x:c r="AI305" s="28" t="n">
        <x:v>81263.74</x:v>
      </x:c>
      <x:c r="AJ305" s="28"/>
      <x:c r="AK305"/>
      <x:c r="AL305" t="str">
        <x:v>Completado</x:v>
      </x:c>
      <x:c r="AM305" t="str">
        <x:f>IF(W305&lt;0,"Devuelto",AL305)</x:f>
        <x:v>Completado</x:v>
      </x:c>
      <x:c r="AN305" t="str">
        <x:v>Tarjeta</x:v>
      </x:c>
      <x:c r="AO305" s="29" t="str">
        <x:v>Sin observación</x:v>
      </x:c>
      <x:c r="AP305" t="str">
        <x:f>IF(D305="","No","Sí")</x:f>
        <x:v>Sí</x:v>
      </x:c>
    </x:row>
    <x:row r="306">
      <x:c r="A306" t="n">
        <x:v>306</x:v>
      </x:c>
      <x:c r="B306" t="str">
        <x:v>VT0001445</x:v>
      </x:c>
      <x:c r="C306" t="str">
        <x:v>46100</x:v>
      </x:c>
      <x:c r="D306" s="27" t="n">
        <x:v>46100</x:v>
      </x:c>
      <x:c r="E306" t="n">
        <x:f>IF(D306="","",YEAR(D306))</x:f>
        <x:v>2026</x:v>
      </x:c>
      <x:c r="F306" t="n">
        <x:f>IF(D306="","",MONTH(D306))</x:f>
        <x:v>3</x:v>
      </x:c>
      <x:c r="G306" t="str">
        <x:f>IF(D306="","Fecha no disponible",TEXT(D306,"mmmm"))</x:f>
        <x:v>March</x:v>
      </x:c>
      <x:c r="H306" t="str">
        <x:f>IF(D306="","Fecha no disponible",TEXT(D306,"yyyy-mm"))</x:f>
        <x:v>2026-03</x:v>
      </x:c>
      <x:c r="I306" t="str">
        <x:f>IF(D306="","Fecha no disponible","T"&amp;ROUNDUP(MONTH(D306)/3,0))</x:f>
        <x:v>T1</x:v>
      </x:c>
      <x:c r="J306" t="str">
        <x:v>T011</x:v>
      </x:c>
      <x:c r="K306" t="str">
        <x:v>Tienda Cochabamba 3</x:v>
      </x:c>
      <x:c r="L306" t="str">
        <x:v>Mall</x:v>
      </x:c>
      <x:c r="M306" t="str">
        <x:v>Cochabamba</x:v>
      </x:c>
      <x:c r="N306" t="str">
        <x:f>IFERROR(VLOOKUP(M306,'Mapeos'!$A$4:$B$30,2,FALSE),M306)</x:f>
        <x:v>Cochabamba</x:v>
      </x:c>
      <x:c r="O306" t="str">
        <x:v>C00371</x:v>
      </x:c>
      <x:c r="P306" t="str">
        <x:v>Premium</x:v>
      </x:c>
      <x:c r="Q306" t="str">
        <x:v>P0110</x:v>
      </x:c>
      <x:c r="R306" t="str">
        <x:v>Cuidado Personal</x:v>
      </x:c>
      <x:c r="S306" t="str">
        <x:v>Marca D</x:v>
      </x:c>
      <x:c r="T306" t="str">
        <x:v>E-commerce</x:v>
      </x:c>
      <x:c r="U306" t="str">
        <x:f>IFERROR(VLOOKUP(T306,'Mapeos'!$D$4:$E$25,2,FALSE),T306)</x:f>
        <x:v>E-commerce</x:v>
      </x:c>
      <x:c r="V306" t="str">
        <x:v>V021</x:v>
      </x:c>
      <x:c r="W306" t="n">
        <x:v>1</x:v>
      </x:c>
      <x:c r="X306" s="28" t="n">
        <x:v>67.86</x:v>
      </x:c>
      <x:c r="Y306" s="20" t="n">
        <x:v>0.1</x:v>
      </x:c>
      <x:c r="Z306" s="20" t="n">
        <x:f>IF(Y306&gt;1,Y306/100,Y306)</x:f>
        <x:v>0.1</x:v>
      </x:c>
      <x:c r="AA306" s="28" t="n">
        <x:v>43.26</x:v>
      </x:c>
      <x:c r="AB306" s="28" t="n">
        <x:v>61.07</x:v>
      </x:c>
      <x:c r="AC306" s="28" t="str">
        <x:v>BOB</x:v>
      </x:c>
      <x:c r="AD306" s="28" t="n">
        <x:f>IF(AC306="USD",AB306*'Parametros'!$B$4,AB306)</x:f>
        <x:v>61.07</x:v>
      </x:c>
      <x:c r="AE306" s="28" t="n">
        <x:f>W306*X306*(1-Z306)</x:f>
        <x:v>61.074</x:v>
      </x:c>
      <x:c r="AF306" s="28" t="n">
        <x:f>W306*AA306</x:f>
        <x:v>43.26</x:v>
      </x:c>
      <x:c r="AG306" s="28" t="n">
        <x:f>AE306-AF306</x:f>
        <x:v>17.814</x:v>
      </x:c>
      <x:c r="AH306" s="20" t="n">
        <x:f>IF(AE306&gt;0,AG306/AE306,"")</x:f>
        <x:v>0.29167894685136064</x:v>
      </x:c>
      <x:c r="AI306" s="28" t="n">
        <x:v>66880.8</x:v>
      </x:c>
      <x:c r="AJ306" s="28"/>
      <x:c r="AK306"/>
      <x:c r="AL306" t="str">
        <x:v>Completado</x:v>
      </x:c>
      <x:c r="AM306" t="str">
        <x:f>IF(W306&lt;0,"Devuelto",AL306)</x:f>
        <x:v>Completado</x:v>
      </x:c>
      <x:c r="AN306" t="str">
        <x:v>Transferencia</x:v>
      </x:c>
      <x:c r="AO306" s="29" t="str">
        <x:v>Sin observación</x:v>
      </x:c>
      <x:c r="AP306" t="str">
        <x:f>IF(D306="","No","Sí")</x:f>
        <x:v>Sí</x:v>
      </x:c>
    </x:row>
    <x:row r="307">
      <x:c r="A307" t="n">
        <x:v>307</x:v>
      </x:c>
      <x:c r="B307" t="str">
        <x:v>VT0001450</x:v>
      </x:c>
      <x:c r="C307" t="str">
        <x:v>45370</x:v>
      </x:c>
      <x:c r="D307" s="27" t="n">
        <x:v>45370</x:v>
      </x:c>
      <x:c r="E307" t="n">
        <x:f>IF(D307="","",YEAR(D307))</x:f>
        <x:v>2024</x:v>
      </x:c>
      <x:c r="F307" t="n">
        <x:f>IF(D307="","",MONTH(D307))</x:f>
        <x:v>3</x:v>
      </x:c>
      <x:c r="G307" t="str">
        <x:f>IF(D307="","Fecha no disponible",TEXT(D307,"mmmm"))</x:f>
        <x:v>March</x:v>
      </x:c>
      <x:c r="H307" t="str">
        <x:f>IF(D307="","Fecha no disponible",TEXT(D307,"yyyy-mm"))</x:f>
        <x:v>2024-03</x:v>
      </x:c>
      <x:c r="I307" t="str">
        <x:f>IF(D307="","Fecha no disponible","T"&amp;ROUNDUP(MONTH(D307)/3,0))</x:f>
        <x:v>T1</x:v>
      </x:c>
      <x:c r="J307" t="str">
        <x:v>T003</x:v>
      </x:c>
      <x:c r="K307" t="str">
        <x:v>Tienda La Paz 3</x:v>
      </x:c>
      <x:c r="L307" t="str">
        <x:v>Barrio</x:v>
      </x:c>
      <x:c r="M307" t="str">
        <x:v>La Paz</x:v>
      </x:c>
      <x:c r="N307" t="str">
        <x:f>IFERROR(VLOOKUP(M307,'Mapeos'!$A$4:$B$30,2,FALSE),M307)</x:f>
        <x:v>La Paz</x:v>
      </x:c>
      <x:c r="O307" t="str">
        <x:v>C00101</x:v>
      </x:c>
      <x:c r="P307" t="str">
        <x:v>Frecuente</x:v>
      </x:c>
      <x:c r="Q307" t="str">
        <x:v>P0004</x:v>
      </x:c>
      <x:c r="R307" t="str">
        <x:v>Alimentos</x:v>
      </x:c>
      <x:c r="S307" t="str">
        <x:v>Marca B</x:v>
      </x:c>
      <x:c r="T307" t="str">
        <x:v>Tienda</x:v>
      </x:c>
      <x:c r="U307" t="str">
        <x:f>IFERROR(VLOOKUP(T307,'Mapeos'!$D$4:$E$25,2,FALSE),T307)</x:f>
        <x:v>Tienda</x:v>
      </x:c>
      <x:c r="V307" t="str">
        <x:v>V029</x:v>
      </x:c>
      <x:c r="W307" t="n">
        <x:v>1</x:v>
      </x:c>
      <x:c r="X307" s="28" t="n">
        <x:v>39.82</x:v>
      </x:c>
      <x:c r="Y307" s="20" t="n">
        <x:v>0</x:v>
      </x:c>
      <x:c r="Z307" s="20" t="n">
        <x:f>IF(Y307&gt;1,Y307/100,Y307)</x:f>
        <x:v>0</x:v>
      </x:c>
      <x:c r="AA307" s="28" t="n">
        <x:v>28.8</x:v>
      </x:c>
      <x:c r="AB307" s="28" t="n">
        <x:v>39.82</x:v>
      </x:c>
      <x:c r="AC307" s="28" t="str">
        <x:v>BOB</x:v>
      </x:c>
      <x:c r="AD307" s="28" t="n">
        <x:f>IF(AC307="USD",AB307*'Parametros'!$B$4,AB307)</x:f>
        <x:v>39.82</x:v>
      </x:c>
      <x:c r="AE307" s="28" t="n">
        <x:f>W307*X307*(1-Z307)</x:f>
        <x:v>39.82</x:v>
      </x:c>
      <x:c r="AF307" s="28" t="n">
        <x:f>W307*AA307</x:f>
        <x:v>28.8</x:v>
      </x:c>
      <x:c r="AG307" s="28" t="n">
        <x:f>AE307-AF307</x:f>
        <x:v>11.02</x:v>
      </x:c>
      <x:c r="AH307" s="20" t="n">
        <x:f>IF(AE307&gt;0,AG307/AE307,"")</x:f>
        <x:v>0.2767453540934204</x:v>
      </x:c>
      <x:c r="AI307" s="28" t="n">
        <x:v>124959.46</x:v>
      </x:c>
      <x:c r="AJ307" s="28"/>
      <x:c r="AK307"/>
      <x:c r="AL307" t="str">
        <x:v>Completado</x:v>
      </x:c>
      <x:c r="AM307" t="str">
        <x:f>IF(W307&lt;0,"Devuelto",AL307)</x:f>
        <x:v>Completado</x:v>
      </x:c>
      <x:c r="AN307" t="str">
        <x:v>Efectivo</x:v>
      </x:c>
      <x:c r="AO307" s="29" t="str">
        <x:v>Sin observación</x:v>
      </x:c>
      <x:c r="AP307" t="str">
        <x:f>IF(D307="","No","Sí")</x:f>
        <x:v>Sí</x:v>
      </x:c>
    </x:row>
    <x:row r="308">
      <x:c r="A308" t="n">
        <x:v>308</x:v>
      </x:c>
      <x:c r="B308" t="str">
        <x:v>VT0001455</x:v>
      </x:c>
      <x:c r="C308" t="str">
        <x:v>45524</x:v>
      </x:c>
      <x:c r="D308" s="27" t="n">
        <x:v>45524</x:v>
      </x:c>
      <x:c r="E308" t="n">
        <x:f>IF(D308="","",YEAR(D308))</x:f>
        <x:v>2024</x:v>
      </x:c>
      <x:c r="F308" t="n">
        <x:f>IF(D308="","",MONTH(D308))</x:f>
        <x:v>8</x:v>
      </x:c>
      <x:c r="G308" t="str">
        <x:f>IF(D308="","Fecha no disponible",TEXT(D308,"mmmm"))</x:f>
        <x:v>August</x:v>
      </x:c>
      <x:c r="H308" t="str">
        <x:f>IF(D308="","Fecha no disponible",TEXT(D308,"yyyy-mm"))</x:f>
        <x:v>2024-08</x:v>
      </x:c>
      <x:c r="I308" t="str">
        <x:f>IF(D308="","Fecha no disponible","T"&amp;ROUNDUP(MONTH(D308)/3,0))</x:f>
        <x:v>T3</x:v>
      </x:c>
      <x:c r="J308" t="str">
        <x:v>T006</x:v>
      </x:c>
      <x:c r="K308" t="str">
        <x:v>Tienda Santa Cruz 2</x:v>
      </x:c>
      <x:c r="L308" t="str">
        <x:v>Mall</x:v>
      </x:c>
      <x:c r="M308" t="str">
        <x:v>Santa Cruz</x:v>
      </x:c>
      <x:c r="N308" t="str">
        <x:f>IFERROR(VLOOKUP(M308,'Mapeos'!$A$4:$B$30,2,FALSE),M308)</x:f>
        <x:v>Santa Cruz</x:v>
      </x:c>
      <x:c r="O308" t="str">
        <x:v>C00807</x:v>
      </x:c>
      <x:c r="P308" t="str">
        <x:v>Premium</x:v>
      </x:c>
      <x:c r="Q308" t="str">
        <x:v>P0023</x:v>
      </x:c>
      <x:c r="R308" t="str">
        <x:v>Electrónica</x:v>
      </x:c>
      <x:c r="S308" t="str">
        <x:v>Marca A</x:v>
      </x:c>
      <x:c r="T308" t="str">
        <x:v>WhatsApp</x:v>
      </x:c>
      <x:c r="U308" t="str">
        <x:f>IFERROR(VLOOKUP(T308,'Mapeos'!$D$4:$E$25,2,FALSE),T308)</x:f>
        <x:v>WhatsApp</x:v>
      </x:c>
      <x:c r="V308" t="str">
        <x:v>V017</x:v>
      </x:c>
      <x:c r="W308" t="n">
        <x:v>1</x:v>
      </x:c>
      <x:c r="X308" s="28" t="n">
        <x:v>475.29</x:v>
      </x:c>
      <x:c r="Y308" s="20" t="n">
        <x:v>0.25</x:v>
      </x:c>
      <x:c r="Z308" s="20" t="n">
        <x:f>IF(Y308&gt;1,Y308/100,Y308)</x:f>
        <x:v>0.25</x:v>
      </x:c>
      <x:c r="AA308" s="28" t="n">
        <x:v>241.95</x:v>
      </x:c>
      <x:c r="AB308" s="28" t="n">
        <x:v>356.47</x:v>
      </x:c>
      <x:c r="AC308" s="28" t="str">
        <x:v>BOB</x:v>
      </x:c>
      <x:c r="AD308" s="28" t="n">
        <x:f>IF(AC308="USD",AB308*'Parametros'!$B$4,AB308)</x:f>
        <x:v>356.47</x:v>
      </x:c>
      <x:c r="AE308" s="28" t="n">
        <x:f>W308*X308*(1-Z308)</x:f>
        <x:v>356.46750000000003</x:v>
      </x:c>
      <x:c r="AF308" s="28" t="n">
        <x:f>W308*AA308</x:f>
        <x:v>241.95</x:v>
      </x:c>
      <x:c r="AG308" s="28" t="n">
        <x:f>AE308-AF308</x:f>
        <x:v>114.51750000000004</x:v>
      </x:c>
      <x:c r="AH308" s="20" t="n">
        <x:f>IF(AE308&gt;0,AG308/AE308,"")</x:f>
        <x:v>0.32125649603400036</x:v>
      </x:c>
      <x:c r="AI308" s="28" t="n">
        <x:v>95707.04</x:v>
      </x:c>
      <x:c r="AJ308" s="28"/>
      <x:c r="AK308"/>
      <x:c r="AL308" t="str">
        <x:v>Completado</x:v>
      </x:c>
      <x:c r="AM308" t="str">
        <x:f>IF(W308&lt;0,"Devuelto",AL308)</x:f>
        <x:v>Completado</x:v>
      </x:c>
      <x:c r="AN308" t="str">
        <x:v>QR</x:v>
      </x:c>
      <x:c r="AO308" s="29" t="str">
        <x:v>Sin observación</x:v>
      </x:c>
      <x:c r="AP308" t="str">
        <x:f>IF(D308="","No","Sí")</x:f>
        <x:v>Sí</x:v>
      </x:c>
    </x:row>
    <x:row r="309">
      <x:c r="A309" t="n">
        <x:v>309</x:v>
      </x:c>
      <x:c r="B309" t="str">
        <x:v>VT0001459</x:v>
      </x:c>
      <x:c r="C309" t="str">
        <x:v>46009</x:v>
      </x:c>
      <x:c r="D309" s="27" t="n">
        <x:v>46009</x:v>
      </x:c>
      <x:c r="E309" t="n">
        <x:f>IF(D309="","",YEAR(D309))</x:f>
        <x:v>2025</x:v>
      </x:c>
      <x:c r="F309" t="n">
        <x:f>IF(D309="","",MONTH(D309))</x:f>
        <x:v>12</x:v>
      </x:c>
      <x:c r="G309" t="str">
        <x:f>IF(D309="","Fecha no disponible",TEXT(D309,"mmmm"))</x:f>
        <x:v>December</x:v>
      </x:c>
      <x:c r="H309" t="str">
        <x:f>IF(D309="","Fecha no disponible",TEXT(D309,"yyyy-mm"))</x:f>
        <x:v>2025-12</x:v>
      </x:c>
      <x:c r="I309" t="str">
        <x:f>IF(D309="","Fecha no disponible","T"&amp;ROUNDUP(MONTH(D309)/3,0))</x:f>
        <x:v>T4</x:v>
      </x:c>
      <x:c r="J309" t="str">
        <x:v>T006</x:v>
      </x:c>
      <x:c r="K309" t="str">
        <x:v>Tienda Santa Cruz 2</x:v>
      </x:c>
      <x:c r="L309" t="str">
        <x:v>Mall</x:v>
      </x:c>
      <x:c r="M309" t="str">
        <x:v>Santa Cruz</x:v>
      </x:c>
      <x:c r="N309" t="str">
        <x:f>IFERROR(VLOOKUP(M309,'Mapeos'!$A$4:$B$30,2,FALSE),M309)</x:f>
        <x:v>Santa Cruz</x:v>
      </x:c>
      <x:c r="O309" t="str">
        <x:v>C01796</x:v>
      </x:c>
      <x:c r="P309" t="str">
        <x:v>Frecuente</x:v>
      </x:c>
      <x:c r="Q309" t="str">
        <x:v>P0099</x:v>
      </x:c>
      <x:c r="R309" t="str">
        <x:v>Cuidado Personal</x:v>
      </x:c>
      <x:c r="S309" t="str">
        <x:v>Marca D</x:v>
      </x:c>
      <x:c r="T309" t="str">
        <x:v>Tienda</x:v>
      </x:c>
      <x:c r="U309" t="str">
        <x:f>IFERROR(VLOOKUP(T309,'Mapeos'!$D$4:$E$25,2,FALSE),T309)</x:f>
        <x:v>Tienda</x:v>
      </x:c>
      <x:c r="V309" t="str">
        <x:v>V036</x:v>
      </x:c>
      <x:c r="W309" t="n">
        <x:v>0</x:v>
      </x:c>
      <x:c r="X309" s="28" t="n">
        <x:v>64.42</x:v>
      </x:c>
      <x:c r="Y309" s="20" t="n">
        <x:v>0.1</x:v>
      </x:c>
      <x:c r="Z309" s="20" t="n">
        <x:f>IF(Y309&gt;1,Y309/100,Y309)</x:f>
        <x:v>0.1</x:v>
      </x:c>
      <x:c r="AA309" s="28" t="n">
        <x:v>42.11</x:v>
      </x:c>
      <x:c r="AB309" s="28" t="n">
        <x:v>0</x:v>
      </x:c>
      <x:c r="AC309" s="28" t="str">
        <x:v>BOB</x:v>
      </x:c>
      <x:c r="AD309" s="28" t="n">
        <x:f>IF(AC309="USD",AB309*'Parametros'!$B$4,AB309)</x:f>
        <x:v>0</x:v>
      </x:c>
      <x:c r="AE309" s="28" t="n">
        <x:f>W309*X309*(1-Z309)</x:f>
        <x:v>0</x:v>
      </x:c>
      <x:c r="AF309" s="28" t="n">
        <x:f>W309*AA309</x:f>
        <x:v>0</x:v>
      </x:c>
      <x:c r="AG309" s="28" t="n">
        <x:f>AE309-AF309</x:f>
        <x:v>0</x:v>
      </x:c>
      <x:c r="AH309" s="20" t="str">
        <x:f>IF(AE309&gt;0,AG309/AE309,"")</x:f>
      </x:c>
      <x:c r="AI309" s="28" t="n">
        <x:v>186128.69</x:v>
      </x:c>
      <x:c r="AJ309" s="28"/>
      <x:c r="AK309"/>
      <x:c r="AL309" t="str">
        <x:v>Cancelado</x:v>
      </x:c>
      <x:c r="AM309" t="str">
        <x:f>IF(W309&lt;0,"Devuelto",AL309)</x:f>
        <x:v>Cancelado</x:v>
      </x:c>
      <x:c r="AN309" t="str">
        <x:v>Efectivo</x:v>
      </x:c>
      <x:c r="AO309" s="29" t="str">
        <x:v>Sin observación</x:v>
      </x:c>
      <x:c r="AP309" t="str">
        <x:f>IF(D309="","No","Sí")</x:f>
        <x:v>Sí</x:v>
      </x:c>
    </x:row>
    <x:row r="310">
      <x:c r="A310" t="n">
        <x:v>310</x:v>
      </x:c>
      <x:c r="B310" t="str">
        <x:v>VT0001464</x:v>
      </x:c>
      <x:c r="C310" t="str">
        <x:v>45713</x:v>
      </x:c>
      <x:c r="D310" s="27" t="n">
        <x:v>45713</x:v>
      </x:c>
      <x:c r="E310" t="n">
        <x:f>IF(D310="","",YEAR(D310))</x:f>
        <x:v>2025</x:v>
      </x:c>
      <x:c r="F310" t="n">
        <x:f>IF(D310="","",MONTH(D310))</x:f>
        <x:v>2</x:v>
      </x:c>
      <x:c r="G310" t="str">
        <x:f>IF(D310="","Fecha no disponible",TEXT(D310,"mmmm"))</x:f>
        <x:v>February</x:v>
      </x:c>
      <x:c r="H310" t="str">
        <x:f>IF(D310="","Fecha no disponible",TEXT(D310,"yyyy-mm"))</x:f>
        <x:v>2025-02</x:v>
      </x:c>
      <x:c r="I310" t="str">
        <x:f>IF(D310="","Fecha no disponible","T"&amp;ROUNDUP(MONTH(D310)/3,0))</x:f>
        <x:v>T1</x:v>
      </x:c>
      <x:c r="J310" t="str">
        <x:v>T012</x:v>
      </x:c>
      <x:c r="K310" t="str">
        <x:v>Tienda Cochabamba 4</x:v>
      </x:c>
      <x:c r="L310" t="str">
        <x:v>Centro</x:v>
      </x:c>
      <x:c r="M310" t="str">
        <x:v>Cochabamba</x:v>
      </x:c>
      <x:c r="N310" t="str">
        <x:f>IFERROR(VLOOKUP(M310,'Mapeos'!$A$4:$B$30,2,FALSE),M310)</x:f>
        <x:v>Cochabamba</x:v>
      </x:c>
      <x:c r="O310" t="str">
        <x:v>C00181</x:v>
      </x:c>
      <x:c r="P310" t="str">
        <x:v>Empresa</x:v>
      </x:c>
      <x:c r="Q310" t="str">
        <x:v>P0016</x:v>
      </x:c>
      <x:c r="R310" t="str">
        <x:v>Electrónica</x:v>
      </x:c>
      <x:c r="S310" t="str">
        <x:v>Marca C</x:v>
      </x:c>
      <x:c r="T310" t="str">
        <x:v>E-commerce</x:v>
      </x:c>
      <x:c r="U310" t="str">
        <x:f>IFERROR(VLOOKUP(T310,'Mapeos'!$D$4:$E$25,2,FALSE),T310)</x:f>
        <x:v>E-commerce</x:v>
      </x:c>
      <x:c r="V310" t="str">
        <x:v>V002</x:v>
      </x:c>
      <x:c r="W310" t="n">
        <x:v>1</x:v>
      </x:c>
      <x:c r="X310" s="28" t="n">
        <x:v>569.35</x:v>
      </x:c>
      <x:c r="Y310" s="20" t="n">
        <x:v>0.2</x:v>
      </x:c>
      <x:c r="Z310" s="20" t="n">
        <x:f>IF(Y310&gt;1,Y310/100,Y310)</x:f>
        <x:v>0.2</x:v>
      </x:c>
      <x:c r="AA310" s="28" t="n">
        <x:v>285.98</x:v>
      </x:c>
      <x:c r="AB310" s="28" t="n">
        <x:v>455.48</x:v>
      </x:c>
      <x:c r="AC310" s="28" t="str">
        <x:v>BOB</x:v>
      </x:c>
      <x:c r="AD310" s="28" t="n">
        <x:f>IF(AC310="USD",AB310*'Parametros'!$B$4,AB310)</x:f>
        <x:v>455.48</x:v>
      </x:c>
      <x:c r="AE310" s="28" t="n">
        <x:f>W310*X310*(1-Z310)</x:f>
        <x:v>455.48</x:v>
      </x:c>
      <x:c r="AF310" s="28" t="n">
        <x:f>W310*AA310</x:f>
        <x:v>285.98</x:v>
      </x:c>
      <x:c r="AG310" s="28" t="n">
        <x:f>AE310-AF310</x:f>
        <x:v>169.5</x:v>
      </x:c>
      <x:c r="AH310" s="20" t="n">
        <x:f>IF(AE310&gt;0,AG310/AE310,"")</x:f>
        <x:v>0.37213489066479316</x:v>
      </x:c>
      <x:c r="AI310" s="28" t="n">
        <x:v>86253.49</x:v>
      </x:c>
      <x:c r="AJ310" s="28"/>
      <x:c r="AK310"/>
      <x:c r="AL310" t="str">
        <x:v>Completado</x:v>
      </x:c>
      <x:c r="AM310" t="str">
        <x:f>IF(W310&lt;0,"Devuelto",AL310)</x:f>
        <x:v>Completado</x:v>
      </x:c>
      <x:c r="AN310" t="str">
        <x:v>QR</x:v>
      </x:c>
      <x:c r="AO310" s="29" t="str">
        <x:v>Sin observación</x:v>
      </x:c>
      <x:c r="AP310" t="str">
        <x:f>IF(D310="","No","Sí")</x:f>
        <x:v>Sí</x:v>
      </x:c>
    </x:row>
    <x:row r="311">
      <x:c r="A311" t="n">
        <x:v>311</x:v>
      </x:c>
      <x:c r="B311" t="str">
        <x:v>VT0001469</x:v>
      </x:c>
      <x:c r="C311" t="str">
        <x:v>45890</x:v>
      </x:c>
      <x:c r="D311" s="27" t="n">
        <x:v>45890</x:v>
      </x:c>
      <x:c r="E311" t="n">
        <x:f>IF(D311="","",YEAR(D311))</x:f>
        <x:v>2025</x:v>
      </x:c>
      <x:c r="F311" t="n">
        <x:f>IF(D311="","",MONTH(D311))</x:f>
        <x:v>8</x:v>
      </x:c>
      <x:c r="G311" t="str">
        <x:f>IF(D311="","Fecha no disponible",TEXT(D311,"mmmm"))</x:f>
        <x:v>August</x:v>
      </x:c>
      <x:c r="H311" t="str">
        <x:f>IF(D311="","Fecha no disponible",TEXT(D311,"yyyy-mm"))</x:f>
        <x:v>2025-08</x:v>
      </x:c>
      <x:c r="I311" t="str">
        <x:f>IF(D311="","Fecha no disponible","T"&amp;ROUNDUP(MONTH(D311)/3,0))</x:f>
        <x:v>T3</x:v>
      </x:c>
      <x:c r="J311" t="str">
        <x:v>T011</x:v>
      </x:c>
      <x:c r="K311" t="str">
        <x:v>Tienda Cochabamba 3</x:v>
      </x:c>
      <x:c r="L311" t="str">
        <x:v>Mall</x:v>
      </x:c>
      <x:c r="M311" t="str">
        <x:v>Cochabamba</x:v>
      </x:c>
      <x:c r="N311" t="str">
        <x:f>IFERROR(VLOOKUP(M311,'Mapeos'!$A$4:$B$30,2,FALSE),M311)</x:f>
        <x:v>Cochabamba</x:v>
      </x:c>
      <x:c r="O311" t="str">
        <x:v>C01229</x:v>
      </x:c>
      <x:c r="P311" t="str">
        <x:v>Masivo</x:v>
      </x:c>
      <x:c r="Q311" t="str">
        <x:v>P0087</x:v>
      </x:c>
      <x:c r="R311" t="str">
        <x:v>Electrónica</x:v>
      </x:c>
      <x:c r="S311" t="str">
        <x:v>Marca B</x:v>
      </x:c>
      <x:c r="T311" t="str">
        <x:v>Tienda</x:v>
      </x:c>
      <x:c r="U311" t="str">
        <x:f>IFERROR(VLOOKUP(T311,'Mapeos'!$D$4:$E$25,2,FALSE),T311)</x:f>
        <x:v>Tienda</x:v>
      </x:c>
      <x:c r="V311" t="str">
        <x:v>V011</x:v>
      </x:c>
      <x:c r="W311" t="n">
        <x:v>1</x:v>
      </x:c>
      <x:c r="X311" s="28" t="n">
        <x:v>653.18</x:v>
      </x:c>
      <x:c r="Y311" s="20" t="n">
        <x:v>0.25</x:v>
      </x:c>
      <x:c r="Z311" s="20" t="n">
        <x:f>IF(Y311&gt;1,Y311/100,Y311)</x:f>
        <x:v>0.25</x:v>
      </x:c>
      <x:c r="AA311" s="28" t="n">
        <x:v>417.2</x:v>
      </x:c>
      <x:c r="AB311" s="28" t="n">
        <x:v>489.88</x:v>
      </x:c>
      <x:c r="AC311" s="28" t="str">
        <x:v>BOB</x:v>
      </x:c>
      <x:c r="AD311" s="28" t="n">
        <x:f>IF(AC311="USD",AB311*'Parametros'!$B$4,AB311)</x:f>
        <x:v>489.88</x:v>
      </x:c>
      <x:c r="AE311" s="28" t="n">
        <x:f>W311*X311*(1-Z311)</x:f>
        <x:v>489.885</x:v>
      </x:c>
      <x:c r="AF311" s="28" t="n">
        <x:f>W311*AA311</x:f>
        <x:v>417.2</x:v>
      </x:c>
      <x:c r="AG311" s="28" t="n">
        <x:f>AE311-AF311</x:f>
        <x:v>72.685</x:v>
      </x:c>
      <x:c r="AH311" s="20" t="n">
        <x:f>IF(AE311&gt;0,AG311/AE311,"")</x:f>
        <x:v>0.1483715565898119</x:v>
      </x:c>
      <x:c r="AI311" s="28" t="n">
        <x:v>140625.01</x:v>
      </x:c>
      <x:c r="AJ311" s="28"/>
      <x:c r="AK311"/>
      <x:c r="AL311" t="str">
        <x:v>Completado</x:v>
      </x:c>
      <x:c r="AM311" t="str">
        <x:f>IF(W311&lt;0,"Devuelto",AL311)</x:f>
        <x:v>Completado</x:v>
      </x:c>
      <x:c r="AN311" t="str">
        <x:v>Transferencia</x:v>
      </x:c>
      <x:c r="AO311" s="29" t="str">
        <x:v>Sin observación</x:v>
      </x:c>
      <x:c r="AP311" t="str">
        <x:f>IF(D311="","No","Sí")</x:f>
        <x:v>Sí</x:v>
      </x:c>
    </x:row>
    <x:row r="312">
      <x:c r="A312" t="n">
        <x:v>312</x:v>
      </x:c>
      <x:c r="B312" t="str">
        <x:v>VT0001474</x:v>
      </x:c>
      <x:c r="C312" t="str">
        <x:v>45424</x:v>
      </x:c>
      <x:c r="D312" s="27" t="n">
        <x:v>45424</x:v>
      </x:c>
      <x:c r="E312" t="n">
        <x:f>IF(D312="","",YEAR(D312))</x:f>
        <x:v>2024</x:v>
      </x:c>
      <x:c r="F312" t="n">
        <x:f>IF(D312="","",MONTH(D312))</x:f>
        <x:v>5</x:v>
      </x:c>
      <x:c r="G312" t="str">
        <x:f>IF(D312="","Fecha no disponible",TEXT(D312,"mmmm"))</x:f>
        <x:v>May</x:v>
      </x:c>
      <x:c r="H312" t="str">
        <x:f>IF(D312="","Fecha no disponible",TEXT(D312,"yyyy-mm"))</x:f>
        <x:v>2024-05</x:v>
      </x:c>
      <x:c r="I312" t="str">
        <x:f>IF(D312="","Fecha no disponible","T"&amp;ROUNDUP(MONTH(D312)/3,0))</x:f>
        <x:v>T2</x:v>
      </x:c>
      <x:c r="J312" t="str">
        <x:v>T020</x:v>
      </x:c>
      <x:c r="K312" t="str">
        <x:v>Tienda Sucre 4</x:v>
      </x:c>
      <x:c r="L312" t="str">
        <x:v>Mall</x:v>
      </x:c>
      <x:c r="M312" t="str">
        <x:v>Sucre</x:v>
      </x:c>
      <x:c r="N312" t="str">
        <x:f>IFERROR(VLOOKUP(M312,'Mapeos'!$A$4:$B$30,2,FALSE),M312)</x:f>
        <x:v>Sucre</x:v>
      </x:c>
      <x:c r="O312" t="str">
        <x:v>C00057</x:v>
      </x:c>
      <x:c r="P312" t="str">
        <x:v>Masivo</x:v>
      </x:c>
      <x:c r="Q312" t="str">
        <x:v>P0017</x:v>
      </x:c>
      <x:c r="R312" t="str">
        <x:v>Cuidado Personal</x:v>
      </x:c>
      <x:c r="S312" t="str">
        <x:v>Marca A</x:v>
      </x:c>
      <x:c r="T312" t="str">
        <x:v>Tienda</x:v>
      </x:c>
      <x:c r="U312" t="str">
        <x:f>IFERROR(VLOOKUP(T312,'Mapeos'!$D$4:$E$25,2,FALSE),T312)</x:f>
        <x:v>Tienda</x:v>
      </x:c>
      <x:c r="V312" t="str">
        <x:v>V011</x:v>
      </x:c>
      <x:c r="W312" t="n">
        <x:v>3</x:v>
      </x:c>
      <x:c r="X312" s="28" t="n">
        <x:v>90.07</x:v>
      </x:c>
      <x:c r="Y312" s="20" t="n">
        <x:v>0.05</x:v>
      </x:c>
      <x:c r="Z312" s="20" t="n">
        <x:f>IF(Y312&gt;1,Y312/100,Y312)</x:f>
        <x:v>0.05</x:v>
      </x:c>
      <x:c r="AA312" s="28" t="n">
        <x:v>47.18</x:v>
      </x:c>
      <x:c r="AB312" s="28" t="n">
        <x:v>256.7</x:v>
      </x:c>
      <x:c r="AC312" s="28" t="str">
        <x:v>BOB</x:v>
      </x:c>
      <x:c r="AD312" s="28" t="n">
        <x:f>IF(AC312="USD",AB312*'Parametros'!$B$4,AB312)</x:f>
        <x:v>256.7</x:v>
      </x:c>
      <x:c r="AE312" s="28" t="n">
        <x:f>W312*X312*(1-Z312)</x:f>
        <x:v>256.69949999999994</x:v>
      </x:c>
      <x:c r="AF312" s="28" t="n">
        <x:f>W312*AA312</x:f>
        <x:v>141.54</x:v>
      </x:c>
      <x:c r="AG312" s="28" t="n">
        <x:f>AE312-AF312</x:f>
        <x:v>115.15949999999995</x:v>
      </x:c>
      <x:c r="AH312" s="20" t="n">
        <x:f>IF(AE312&gt;0,AG312/AE312,"")</x:f>
        <x:v>0.4486159887339086</x:v>
      </x:c>
      <x:c r="AI312" s="28" t="n">
        <x:v>170500.35</x:v>
      </x:c>
      <x:c r="AJ312" s="28"/>
      <x:c r="AK312"/>
      <x:c r="AL312" t="str">
        <x:v>Completado</x:v>
      </x:c>
      <x:c r="AM312" t="str">
        <x:f>IF(W312&lt;0,"Devuelto",AL312)</x:f>
        <x:v>Completado</x:v>
      </x:c>
      <x:c r="AN312" t="str">
        <x:v>Efectivo</x:v>
      </x:c>
      <x:c r="AO312" s="29" t="str">
        <x:v>Sin observación</x:v>
      </x:c>
      <x:c r="AP312" t="str">
        <x:f>IF(D312="","No","Sí")</x:f>
        <x:v>Sí</x:v>
      </x:c>
    </x:row>
    <x:row r="313">
      <x:c r="A313" t="n">
        <x:v>313</x:v>
      </x:c>
      <x:c r="B313" t="str">
        <x:v>VT0001478</x:v>
      </x:c>
      <x:c r="C313" t="str">
        <x:v>45523</x:v>
      </x:c>
      <x:c r="D313" s="27" t="n">
        <x:v>45523</x:v>
      </x:c>
      <x:c r="E313" t="n">
        <x:f>IF(D313="","",YEAR(D313))</x:f>
        <x:v>2024</x:v>
      </x:c>
      <x:c r="F313" t="n">
        <x:f>IF(D313="","",MONTH(D313))</x:f>
        <x:v>8</x:v>
      </x:c>
      <x:c r="G313" t="str">
        <x:f>IF(D313="","Fecha no disponible",TEXT(D313,"mmmm"))</x:f>
        <x:v>August</x:v>
      </x:c>
      <x:c r="H313" t="str">
        <x:f>IF(D313="","Fecha no disponible",TEXT(D313,"yyyy-mm"))</x:f>
        <x:v>2024-08</x:v>
      </x:c>
      <x:c r="I313" t="str">
        <x:f>IF(D313="","Fecha no disponible","T"&amp;ROUNDUP(MONTH(D313)/3,0))</x:f>
        <x:v>T3</x:v>
      </x:c>
      <x:c r="J313" t="str">
        <x:v>T002</x:v>
      </x:c>
      <x:c r="K313" t="str">
        <x:v>Tienda La Paz 2</x:v>
      </x:c>
      <x:c r="L313" t="str">
        <x:v>Mall</x:v>
      </x:c>
      <x:c r="M313" t="str">
        <x:v>La Paz</x:v>
      </x:c>
      <x:c r="N313" t="str">
        <x:f>IFERROR(VLOOKUP(M313,'Mapeos'!$A$4:$B$30,2,FALSE),M313)</x:f>
        <x:v>La Paz</x:v>
      </x:c>
      <x:c r="O313" t="str">
        <x:v>C00999</x:v>
      </x:c>
      <x:c r="P313" t="str">
        <x:v>Empresa</x:v>
      </x:c>
      <x:c r="Q313" t="str">
        <x:v>P0135</x:v>
      </x:c>
      <x:c r="R313" t="str">
        <x:v>Deportes</x:v>
      </x:c>
      <x:c r="S313" t="str">
        <x:v>Marca D</x:v>
      </x:c>
      <x:c r="T313" t="str">
        <x:v>Tienda</x:v>
      </x:c>
      <x:c r="U313" t="str">
        <x:f>IFERROR(VLOOKUP(T313,'Mapeos'!$D$4:$E$25,2,FALSE),T313)</x:f>
        <x:v>Tienda</x:v>
      </x:c>
      <x:c r="V313" t="str">
        <x:v>V020</x:v>
      </x:c>
      <x:c r="W313" t="n">
        <x:v>6</x:v>
      </x:c>
      <x:c r="X313" s="28" t="n">
        <x:v>89.85</x:v>
      </x:c>
      <x:c r="Y313" s="20" t="n">
        <x:v>0.25</x:v>
      </x:c>
      <x:c r="Z313" s="20" t="n">
        <x:f>IF(Y313&gt;1,Y313/100,Y313)</x:f>
        <x:v>0.25</x:v>
      </x:c>
      <x:c r="AA313" s="28" t="n">
        <x:v>45.32</x:v>
      </x:c>
      <x:c r="AB313" s="28" t="n">
        <x:v>404.33</x:v>
      </x:c>
      <x:c r="AC313" s="28" t="str">
        <x:v>BOB</x:v>
      </x:c>
      <x:c r="AD313" s="28" t="n">
        <x:f>IF(AC313="USD",AB313*'Parametros'!$B$4,AB313)</x:f>
        <x:v>404.33</x:v>
      </x:c>
      <x:c r="AE313" s="28" t="n">
        <x:f>W313*X313*(1-Z313)</x:f>
        <x:v>404.32499999999993</x:v>
      </x:c>
      <x:c r="AF313" s="28" t="n">
        <x:f>W313*AA313</x:f>
        <x:v>271.92</x:v>
      </x:c>
      <x:c r="AG313" s="28" t="n">
        <x:f>AE313-AF313</x:f>
        <x:v>132.40499999999992</x:v>
      </x:c>
      <x:c r="AH313" s="20" t="n">
        <x:f>IF(AE313&gt;0,AG313/AE313,"")</x:f>
        <x:v>0.3274717121127804</x:v>
      </x:c>
      <x:c r="AI313" s="28" t="n">
        <x:v>150623.88</x:v>
      </x:c>
      <x:c r="AJ313" s="28"/>
      <x:c r="AK313"/>
      <x:c r="AL313" t="str">
        <x:v>Completado</x:v>
      </x:c>
      <x:c r="AM313" t="str">
        <x:f>IF(W313&lt;0,"Devuelto",AL313)</x:f>
        <x:v>Completado</x:v>
      </x:c>
      <x:c r="AN313" t="str">
        <x:v>Transferencia</x:v>
      </x:c>
      <x:c r="AO313" s="29" t="str">
        <x:v>Sin observación</x:v>
      </x:c>
      <x:c r="AP313" t="str">
        <x:f>IF(D313="","No","Sí")</x:f>
        <x:v>Sí</x:v>
      </x:c>
    </x:row>
    <x:row r="314">
      <x:c r="A314" t="n">
        <x:v>314</x:v>
      </x:c>
      <x:c r="B314" t="str">
        <x:v>VT0001483</x:v>
      </x:c>
      <x:c r="C314" t="str">
        <x:v>45792</x:v>
      </x:c>
      <x:c r="D314" s="27" t="n">
        <x:v>45792</x:v>
      </x:c>
      <x:c r="E314" t="n">
        <x:f>IF(D314="","",YEAR(D314))</x:f>
        <x:v>2025</x:v>
      </x:c>
      <x:c r="F314" t="n">
        <x:f>IF(D314="","",MONTH(D314))</x:f>
        <x:v>5</x:v>
      </x:c>
      <x:c r="G314" t="str">
        <x:f>IF(D314="","Fecha no disponible",TEXT(D314,"mmmm"))</x:f>
        <x:v>May</x:v>
      </x:c>
      <x:c r="H314" t="str">
        <x:f>IF(D314="","Fecha no disponible",TEXT(D314,"yyyy-mm"))</x:f>
        <x:v>2025-05</x:v>
      </x:c>
      <x:c r="I314" t="str">
        <x:f>IF(D314="","Fecha no disponible","T"&amp;ROUNDUP(MONTH(D314)/3,0))</x:f>
        <x:v>T2</x:v>
      </x:c>
      <x:c r="J314" t="str">
        <x:v>T012</x:v>
      </x:c>
      <x:c r="K314" t="str">
        <x:v>Tienda Cochabamba 4</x:v>
      </x:c>
      <x:c r="L314" t="str">
        <x:v>Centro</x:v>
      </x:c>
      <x:c r="M314" t="str">
        <x:v>Cochabamba</x:v>
      </x:c>
      <x:c r="N314" t="str">
        <x:f>IFERROR(VLOOKUP(M314,'Mapeos'!$A$4:$B$30,2,FALSE),M314)</x:f>
        <x:v>Cochabamba</x:v>
      </x:c>
      <x:c r="O314" t="str">
        <x:v>C01574</x:v>
      </x:c>
      <x:c r="P314" t="str">
        <x:v>Masivo</x:v>
      </x:c>
      <x:c r="Q314" t="str">
        <x:v>P0065</x:v>
      </x:c>
      <x:c r="R314" t="str">
        <x:v>Deportes</x:v>
      </x:c>
      <x:c r="S314" t="str">
        <x:v>Marca B</x:v>
      </x:c>
      <x:c r="T314" t="str">
        <x:v>Tienda</x:v>
      </x:c>
      <x:c r="U314" t="str">
        <x:f>IFERROR(VLOOKUP(T314,'Mapeos'!$D$4:$E$25,2,FALSE),T314)</x:f>
        <x:v>Tienda</x:v>
      </x:c>
      <x:c r="V314" t="str">
        <x:v>V015</x:v>
      </x:c>
      <x:c r="W314" t="n">
        <x:v>-2</x:v>
      </x:c>
      <x:c r="X314" s="28" t="n">
        <x:v>154.49</x:v>
      </x:c>
      <x:c r="Y314" s="20" t="n">
        <x:v>0.05</x:v>
      </x:c>
      <x:c r="Z314" s="20" t="n">
        <x:f>IF(Y314&gt;1,Y314/100,Y314)</x:f>
        <x:v>0.05</x:v>
      </x:c>
      <x:c r="AA314" s="28" t="n">
        <x:v>108.97</x:v>
      </x:c>
      <x:c r="AB314" s="28" t="n">
        <x:v>-293.53</x:v>
      </x:c>
      <x:c r="AC314" s="28" t="str">
        <x:v>BOB</x:v>
      </x:c>
      <x:c r="AD314" s="28" t="n">
        <x:f>IF(AC314="USD",AB314*'Parametros'!$B$4,AB314)</x:f>
        <x:v>-293.53</x:v>
      </x:c>
      <x:c r="AE314" s="28" t="n">
        <x:f>W314*X314*(1-Z314)</x:f>
        <x:v>-293.531</x:v>
      </x:c>
      <x:c r="AF314" s="28" t="n">
        <x:f>W314*AA314</x:f>
        <x:v>-217.94</x:v>
      </x:c>
      <x:c r="AG314" s="28" t="n">
        <x:f>AE314-AF314</x:f>
        <x:v>-75.59100000000001</x:v>
      </x:c>
      <x:c r="AH314" s="20" t="str">
        <x:f>IF(AE314&gt;0,AG314/AE314,"")</x:f>
      </x:c>
      <x:c r="AI314" s="28" t="n">
        <x:v>150140.76</x:v>
      </x:c>
      <x:c r="AJ314" s="28"/>
      <x:c r="AK314"/>
      <x:c r="AL314" t="str">
        <x:v>Devuelto</x:v>
      </x:c>
      <x:c r="AM314" t="str">
        <x:f>IF(W314&lt;0,"Devuelto",AL314)</x:f>
        <x:v>Devuelto</x:v>
      </x:c>
      <x:c r="AN314" t="str">
        <x:v>Transferencia</x:v>
      </x:c>
      <x:c r="AO314" s="29" t="str">
        <x:v>Sin observación</x:v>
      </x:c>
      <x:c r="AP314" t="str">
        <x:f>IF(D314="","No","Sí")</x:f>
        <x:v>Sí</x:v>
      </x:c>
    </x:row>
    <x:row r="315">
      <x:c r="A315" t="n">
        <x:v>315</x:v>
      </x:c>
      <x:c r="B315" t="str">
        <x:v>VT0001488</x:v>
      </x:c>
      <x:c r="C315" t="str">
        <x:v>45445</x:v>
      </x:c>
      <x:c r="D315" s="27" t="n">
        <x:v>45445</x:v>
      </x:c>
      <x:c r="E315" t="n">
        <x:f>IF(D315="","",YEAR(D315))</x:f>
        <x:v>2024</x:v>
      </x:c>
      <x:c r="F315" t="n">
        <x:f>IF(D315="","",MONTH(D315))</x:f>
        <x:v>6</x:v>
      </x:c>
      <x:c r="G315" t="str">
        <x:f>IF(D315="","Fecha no disponible",TEXT(D315,"mmmm"))</x:f>
        <x:v>June</x:v>
      </x:c>
      <x:c r="H315" t="str">
        <x:f>IF(D315="","Fecha no disponible",TEXT(D315,"yyyy-mm"))</x:f>
        <x:v>2024-06</x:v>
      </x:c>
      <x:c r="I315" t="str">
        <x:f>IF(D315="","Fecha no disponible","T"&amp;ROUNDUP(MONTH(D315)/3,0))</x:f>
        <x:v>T2</x:v>
      </x:c>
      <x:c r="J315" t="str">
        <x:v>T016</x:v>
      </x:c>
      <x:c r="K315" t="str">
        <x:v>Tienda Potosí 4</x:v>
      </x:c>
      <x:c r="L315" t="str">
        <x:v>Centro</x:v>
      </x:c>
      <x:c r="M315" t="str">
        <x:v>Potosí</x:v>
      </x:c>
      <x:c r="N315" t="str">
        <x:f>IFERROR(VLOOKUP(M315,'Mapeos'!$A$4:$B$30,2,FALSE),M315)</x:f>
        <x:v>Potosí</x:v>
      </x:c>
      <x:c r="O315" t="str">
        <x:v>C00891</x:v>
      </x:c>
      <x:c r="P315" t="str">
        <x:v>Premium</x:v>
      </x:c>
      <x:c r="Q315" t="str">
        <x:v>P0142</x:v>
      </x:c>
      <x:c r="R315" t="str">
        <x:v>Electrónica</x:v>
      </x:c>
      <x:c r="S315" t="str">
        <x:v>Marca D</x:v>
      </x:c>
      <x:c r="T315" t="str">
        <x:v>Tienda</x:v>
      </x:c>
      <x:c r="U315" t="str">
        <x:f>IFERROR(VLOOKUP(T315,'Mapeos'!$D$4:$E$25,2,FALSE),T315)</x:f>
        <x:v>Tienda</x:v>
      </x:c>
      <x:c r="V315" t="str">
        <x:v>V012</x:v>
      </x:c>
      <x:c r="W315" t="n">
        <x:v>1</x:v>
      </x:c>
      <x:c r="X315" s="28" t="n">
        <x:v>379.44</x:v>
      </x:c>
      <x:c r="Y315" s="20" t="n">
        <x:v>0.1</x:v>
      </x:c>
      <x:c r="Z315" s="20" t="n">
        <x:f>IF(Y315&gt;1,Y315/100,Y315)</x:f>
        <x:v>0.1</x:v>
      </x:c>
      <x:c r="AA315" s="28" t="n">
        <x:v>197.65</x:v>
      </x:c>
      <x:c r="AB315" s="28" t="n">
        <x:v>341.5</x:v>
      </x:c>
      <x:c r="AC315" s="28" t="str">
        <x:v>BOB</x:v>
      </x:c>
      <x:c r="AD315" s="28" t="n">
        <x:f>IF(AC315="USD",AB315*'Parametros'!$B$4,AB315)</x:f>
        <x:v>341.5</x:v>
      </x:c>
      <x:c r="AE315" s="28" t="n">
        <x:f>W315*X315*(1-Z315)</x:f>
        <x:v>341.496</x:v>
      </x:c>
      <x:c r="AF315" s="28" t="n">
        <x:f>W315*AA315</x:f>
        <x:v>197.65</x:v>
      </x:c>
      <x:c r="AG315" s="28" t="n">
        <x:f>AE315-AF315</x:f>
        <x:v>143.84599999999998</x:v>
      </x:c>
      <x:c r="AH315" s="20" t="n">
        <x:f>IF(AE315&gt;0,AG315/AE315,"")</x:f>
        <x:v>0.42122308899665</x:v>
      </x:c>
      <x:c r="AI315" s="28" t="n">
        <x:v>201185.26</x:v>
      </x:c>
      <x:c r="AJ315" s="28" t="n">
        <x:v>0</x:v>
      </x:c>
      <x:c r="AK315" t="n">
        <x:v>35</x:v>
      </x:c>
      <x:c r="AL315" t="str">
        <x:v>Completado</x:v>
      </x:c>
      <x:c r="AM315" t="str">
        <x:f>IF(W315&lt;0,"Devuelto",AL315)</x:f>
        <x:v>Completado</x:v>
      </x:c>
      <x:c r="AN315" t="str">
        <x:v>QR</x:v>
      </x:c>
      <x:c r="AO315" s="29" t="str">
        <x:v>Sin observación</x:v>
      </x:c>
      <x:c r="AP315" t="str">
        <x:f>IF(D315="","No","Sí")</x:f>
        <x:v>Sí</x:v>
      </x:c>
    </x:row>
    <x:row r="316">
      <x:c r="A316" t="n">
        <x:v>316</x:v>
      </x:c>
      <x:c r="B316" t="str">
        <x:v>VT0001493</x:v>
      </x:c>
      <x:c r="C316" t="str">
        <x:v>45915</x:v>
      </x:c>
      <x:c r="D316" s="27" t="n">
        <x:v>45915</x:v>
      </x:c>
      <x:c r="E316" t="n">
        <x:f>IF(D316="","",YEAR(D316))</x:f>
        <x:v>2025</x:v>
      </x:c>
      <x:c r="F316" t="n">
        <x:f>IF(D316="","",MONTH(D316))</x:f>
        <x:v>9</x:v>
      </x:c>
      <x:c r="G316" t="str">
        <x:f>IF(D316="","Fecha no disponible",TEXT(D316,"mmmm"))</x:f>
        <x:v>September</x:v>
      </x:c>
      <x:c r="H316" t="str">
        <x:f>IF(D316="","Fecha no disponible",TEXT(D316,"yyyy-mm"))</x:f>
        <x:v>2025-09</x:v>
      </x:c>
      <x:c r="I316" t="str">
        <x:f>IF(D316="","Fecha no disponible","T"&amp;ROUNDUP(MONTH(D316)/3,0))</x:f>
        <x:v>T3</x:v>
      </x:c>
      <x:c r="J316" t="str">
        <x:v>T019</x:v>
      </x:c>
      <x:c r="K316" t="str">
        <x:v>Tienda Sucre 3</x:v>
      </x:c>
      <x:c r="L316" t="str">
        <x:v>Centro</x:v>
      </x:c>
      <x:c r="M316" t="str">
        <x:v>Sucre</x:v>
      </x:c>
      <x:c r="N316" t="str">
        <x:f>IFERROR(VLOOKUP(M316,'Mapeos'!$A$4:$B$30,2,FALSE),M316)</x:f>
        <x:v>Sucre</x:v>
      </x:c>
      <x:c r="O316" t="str">
        <x:v>C01088</x:v>
      </x:c>
      <x:c r="P316" t="str">
        <x:v>Premium</x:v>
      </x:c>
      <x:c r="Q316" t="str">
        <x:v>P0127</x:v>
      </x:c>
      <x:c r="R316" t="str">
        <x:v>Alimentos</x:v>
      </x:c>
      <x:c r="S316" t="str">
        <x:v>Marca B</x:v>
      </x:c>
      <x:c r="T316" t="str">
        <x:v>E-commerce</x:v>
      </x:c>
      <x:c r="U316" t="str">
        <x:f>IFERROR(VLOOKUP(T316,'Mapeos'!$D$4:$E$25,2,FALSE),T316)</x:f>
        <x:v>E-commerce</x:v>
      </x:c>
      <x:c r="V316" t="str">
        <x:v>V002</x:v>
      </x:c>
      <x:c r="W316" t="n">
        <x:v>-1</x:v>
      </x:c>
      <x:c r="X316" s="28" t="n">
        <x:v>44.52</x:v>
      </x:c>
      <x:c r="Y316" s="20" t="n">
        <x:v>0</x:v>
      </x:c>
      <x:c r="Z316" s="20" t="n">
        <x:f>IF(Y316&gt;1,Y316/100,Y316)</x:f>
        <x:v>0</x:v>
      </x:c>
      <x:c r="AA316" s="28" t="n">
        <x:v>25.72</x:v>
      </x:c>
      <x:c r="AB316" s="28" t="n">
        <x:v>-44.52</x:v>
      </x:c>
      <x:c r="AC316" s="28" t="str">
        <x:v>BOB</x:v>
      </x:c>
      <x:c r="AD316" s="28" t="n">
        <x:f>IF(AC316="USD",AB316*'Parametros'!$B$4,AB316)</x:f>
        <x:v>-44.52</x:v>
      </x:c>
      <x:c r="AE316" s="28" t="n">
        <x:f>W316*X316*(1-Z316)</x:f>
        <x:v>-44.52</x:v>
      </x:c>
      <x:c r="AF316" s="28" t="n">
        <x:f>W316*AA316</x:f>
        <x:v>-25.72</x:v>
      </x:c>
      <x:c r="AG316" s="28" t="n">
        <x:f>AE316-AF316</x:f>
        <x:v>-18.800000000000004</x:v>
      </x:c>
      <x:c r="AH316" s="20" t="str">
        <x:f>IF(AE316&gt;0,AG316/AE316,"")</x:f>
      </x:c>
      <x:c r="AI316" s="28" t="n">
        <x:v>66249.36</x:v>
      </x:c>
      <x:c r="AJ316" s="28"/>
      <x:c r="AK316"/>
      <x:c r="AL316" t="str">
        <x:v>Devuelto</x:v>
      </x:c>
      <x:c r="AM316" t="str">
        <x:f>IF(W316&lt;0,"Devuelto",AL316)</x:f>
        <x:v>Devuelto</x:v>
      </x:c>
      <x:c r="AN316" t="str">
        <x:v>Tarjeta</x:v>
      </x:c>
      <x:c r="AO316" s="29" t="str">
        <x:v>Sin observación</x:v>
      </x:c>
      <x:c r="AP316" t="str">
        <x:f>IF(D316="","No","Sí")</x:f>
        <x:v>Sí</x:v>
      </x:c>
    </x:row>
    <x:row r="317">
      <x:c r="A317" t="n">
        <x:v>317</x:v>
      </x:c>
      <x:c r="B317" t="str">
        <x:v>VT0001497</x:v>
      </x:c>
      <x:c r="C317" t="str">
        <x:v>45428</x:v>
      </x:c>
      <x:c r="D317" s="27" t="n">
        <x:v>45428</x:v>
      </x:c>
      <x:c r="E317" t="n">
        <x:f>IF(D317="","",YEAR(D317))</x:f>
        <x:v>2024</x:v>
      </x:c>
      <x:c r="F317" t="n">
        <x:f>IF(D317="","",MONTH(D317))</x:f>
        <x:v>5</x:v>
      </x:c>
      <x:c r="G317" t="str">
        <x:f>IF(D317="","Fecha no disponible",TEXT(D317,"mmmm"))</x:f>
        <x:v>May</x:v>
      </x:c>
      <x:c r="H317" t="str">
        <x:f>IF(D317="","Fecha no disponible",TEXT(D317,"yyyy-mm"))</x:f>
        <x:v>2024-05</x:v>
      </x:c>
      <x:c r="I317" t="str">
        <x:f>IF(D317="","Fecha no disponible","T"&amp;ROUNDUP(MONTH(D317)/3,0))</x:f>
        <x:v>T2</x:v>
      </x:c>
      <x:c r="J317" t="str">
        <x:v>T012</x:v>
      </x:c>
      <x:c r="K317" t="str">
        <x:v>Tienda Cochabamba 4</x:v>
      </x:c>
      <x:c r="L317" t="str">
        <x:v>Centro</x:v>
      </x:c>
      <x:c r="M317" t="str">
        <x:v>Cochabamba</x:v>
      </x:c>
      <x:c r="N317" t="str">
        <x:f>IFERROR(VLOOKUP(M317,'Mapeos'!$A$4:$B$30,2,FALSE),M317)</x:f>
        <x:v>Cochabamba</x:v>
      </x:c>
      <x:c r="O317" t="str">
        <x:v>C00970</x:v>
      </x:c>
      <x:c r="P317" t="str">
        <x:v>Premium</x:v>
      </x:c>
      <x:c r="Q317" t="str">
        <x:v>P0024</x:v>
      </x:c>
      <x:c r="R317" t="str">
        <x:v>Cuidado Personal</x:v>
      </x:c>
      <x:c r="S317" t="str">
        <x:v>Marca A</x:v>
      </x:c>
      <x:c r="T317" t="str">
        <x:v>Tienda</x:v>
      </x:c>
      <x:c r="U317" t="str">
        <x:f>IFERROR(VLOOKUP(T317,'Mapeos'!$D$4:$E$25,2,FALSE),T317)</x:f>
        <x:v>Tienda</x:v>
      </x:c>
      <x:c r="V317" t="str">
        <x:v>V023</x:v>
      </x:c>
      <x:c r="W317" t="n">
        <x:v>-1</x:v>
      </x:c>
      <x:c r="X317" s="28" t="n">
        <x:v>40.18</x:v>
      </x:c>
      <x:c r="Y317" s="20" t="n">
        <x:v>0.1</x:v>
      </x:c>
      <x:c r="Z317" s="20" t="n">
        <x:f>IF(Y317&gt;1,Y317/100,Y317)</x:f>
        <x:v>0.1</x:v>
      </x:c>
      <x:c r="AA317" s="28" t="n">
        <x:v>20.9</x:v>
      </x:c>
      <x:c r="AB317" s="28" t="n">
        <x:v>-36.16</x:v>
      </x:c>
      <x:c r="AC317" s="28" t="str">
        <x:v>BOB</x:v>
      </x:c>
      <x:c r="AD317" s="28" t="n">
        <x:f>IF(AC317="USD",AB317*'Parametros'!$B$4,AB317)</x:f>
        <x:v>-36.16</x:v>
      </x:c>
      <x:c r="AE317" s="28" t="n">
        <x:f>W317*X317*(1-Z317)</x:f>
        <x:v>-36.162</x:v>
      </x:c>
      <x:c r="AF317" s="28" t="n">
        <x:f>W317*AA317</x:f>
        <x:v>-20.9</x:v>
      </x:c>
      <x:c r="AG317" s="28" t="n">
        <x:f>AE317-AF317</x:f>
        <x:v>-15.262</x:v>
      </x:c>
      <x:c r="AH317" s="20" t="str">
        <x:f>IF(AE317&gt;0,AG317/AE317,"")</x:f>
      </x:c>
      <x:c r="AI317" s="28" t="n">
        <x:v>136007.7</x:v>
      </x:c>
      <x:c r="AJ317" s="28"/>
      <x:c r="AK317"/>
      <x:c r="AL317" t="str">
        <x:v>Devuelto</x:v>
      </x:c>
      <x:c r="AM317" t="str">
        <x:f>IF(W317&lt;0,"Devuelto",AL317)</x:f>
        <x:v>Devuelto</x:v>
      </x:c>
      <x:c r="AN317" t="str">
        <x:v>Transferencia</x:v>
      </x:c>
      <x:c r="AO317" s="29" t="str">
        <x:v>Sin observación</x:v>
      </x:c>
      <x:c r="AP317" t="str">
        <x:f>IF(D317="","No","Sí")</x:f>
        <x:v>Sí</x:v>
      </x:c>
    </x:row>
    <x:row r="318">
      <x:c r="A318" t="n">
        <x:v>318</x:v>
      </x:c>
      <x:c r="B318" t="str">
        <x:v>VT0001502</x:v>
      </x:c>
      <x:c r="C318" t="str">
        <x:v>45813</x:v>
      </x:c>
      <x:c r="D318" s="27" t="n">
        <x:v>45813</x:v>
      </x:c>
      <x:c r="E318" t="n">
        <x:f>IF(D318="","",YEAR(D318))</x:f>
        <x:v>2025</x:v>
      </x:c>
      <x:c r="F318" t="n">
        <x:f>IF(D318="","",MONTH(D318))</x:f>
        <x:v>6</x:v>
      </x:c>
      <x:c r="G318" t="str">
        <x:f>IF(D318="","Fecha no disponible",TEXT(D318,"mmmm"))</x:f>
        <x:v>June</x:v>
      </x:c>
      <x:c r="H318" t="str">
        <x:f>IF(D318="","Fecha no disponible",TEXT(D318,"yyyy-mm"))</x:f>
        <x:v>2025-06</x:v>
      </x:c>
      <x:c r="I318" t="str">
        <x:f>IF(D318="","Fecha no disponible","T"&amp;ROUNDUP(MONTH(D318)/3,0))</x:f>
        <x:v>T2</x:v>
      </x:c>
      <x:c r="J318" t="str">
        <x:v>T016</x:v>
      </x:c>
      <x:c r="K318" t="str">
        <x:v>Tienda Potosí 4</x:v>
      </x:c>
      <x:c r="L318" t="str">
        <x:v>Centro</x:v>
      </x:c>
      <x:c r="M318" t="str">
        <x:v>Potosí</x:v>
      </x:c>
      <x:c r="N318" t="str">
        <x:f>IFERROR(VLOOKUP(M318,'Mapeos'!$A$4:$B$30,2,FALSE),M318)</x:f>
        <x:v>Potosí</x:v>
      </x:c>
      <x:c r="O318" t="str">
        <x:v>C01234</x:v>
      </x:c>
      <x:c r="P318" t="str">
        <x:v>Frecuente</x:v>
      </x:c>
      <x:c r="Q318" t="str">
        <x:v>P0005</x:v>
      </x:c>
      <x:c r="R318" t="str">
        <x:v>Electrónica</x:v>
      </x:c>
      <x:c r="S318" t="str">
        <x:v>Marca D</x:v>
      </x:c>
      <x:c r="T318" t="str">
        <x:v>Marketplace</x:v>
      </x:c>
      <x:c r="U318" t="str">
        <x:f>IFERROR(VLOOKUP(T318,'Mapeos'!$D$4:$E$25,2,FALSE),T318)</x:f>
        <x:v>Marketplace</x:v>
      </x:c>
      <x:c r="V318" t="str">
        <x:v>V039</x:v>
      </x:c>
      <x:c r="W318" t="n">
        <x:v>1</x:v>
      </x:c>
      <x:c r="X318" s="28" t="n">
        <x:v>258.71</x:v>
      </x:c>
      <x:c r="Y318" s="20" t="n">
        <x:v>0</x:v>
      </x:c>
      <x:c r="Z318" s="20" t="n">
        <x:f>IF(Y318&gt;1,Y318/100,Y318)</x:f>
        <x:v>0</x:v>
      </x:c>
      <x:c r="AA318" s="28" t="n">
        <x:v>123.71</x:v>
      </x:c>
      <x:c r="AB318" s="28" t="n">
        <x:v>258.71</x:v>
      </x:c>
      <x:c r="AC318" s="28" t="str">
        <x:v>BOB</x:v>
      </x:c>
      <x:c r="AD318" s="28" t="n">
        <x:f>IF(AC318="USD",AB318*'Parametros'!$B$4,AB318)</x:f>
        <x:v>258.71</x:v>
      </x:c>
      <x:c r="AE318" s="28" t="n">
        <x:f>W318*X318*(1-Z318)</x:f>
        <x:v>258.71</x:v>
      </x:c>
      <x:c r="AF318" s="28" t="n">
        <x:f>W318*AA318</x:f>
        <x:v>123.71</x:v>
      </x:c>
      <x:c r="AG318" s="28" t="n">
        <x:f>AE318-AF318</x:f>
        <x:v>135</x:v>
      </x:c>
      <x:c r="AH318" s="20" t="n">
        <x:f>IF(AE318&gt;0,AG318/AE318,"")</x:f>
        <x:v>0.5218197982296781</x:v>
      </x:c>
      <x:c r="AI318" s="28" t="n">
        <x:v>77488.58</x:v>
      </x:c>
      <x:c r="AJ318" s="28"/>
      <x:c r="AK318"/>
      <x:c r="AL318" t="str">
        <x:v>Completado</x:v>
      </x:c>
      <x:c r="AM318" t="str">
        <x:f>IF(W318&lt;0,"Devuelto",AL318)</x:f>
        <x:v>Completado</x:v>
      </x:c>
      <x:c r="AN318" t="str">
        <x:v>Tarjeta</x:v>
      </x:c>
      <x:c r="AO318" s="29" t="str">
        <x:v>Sin observación</x:v>
      </x:c>
      <x:c r="AP318" t="str">
        <x:f>IF(D318="","No","Sí")</x:f>
        <x:v>Sí</x:v>
      </x:c>
    </x:row>
    <x:row r="319">
      <x:c r="A319" t="n">
        <x:v>319</x:v>
      </x:c>
      <x:c r="B319" t="str">
        <x:v>VT0001507</x:v>
      </x:c>
      <x:c r="C319" t="str">
        <x:v>45973</x:v>
      </x:c>
      <x:c r="D319" s="27" t="n">
        <x:v>45973</x:v>
      </x:c>
      <x:c r="E319" t="n">
        <x:f>IF(D319="","",YEAR(D319))</x:f>
        <x:v>2025</x:v>
      </x:c>
      <x:c r="F319" t="n">
        <x:f>IF(D319="","",MONTH(D319))</x:f>
        <x:v>11</x:v>
      </x:c>
      <x:c r="G319" t="str">
        <x:f>IF(D319="","Fecha no disponible",TEXT(D319,"mmmm"))</x:f>
        <x:v>November</x:v>
      </x:c>
      <x:c r="H319" t="str">
        <x:f>IF(D319="","Fecha no disponible",TEXT(D319,"yyyy-mm"))</x:f>
        <x:v>2025-11</x:v>
      </x:c>
      <x:c r="I319" t="str">
        <x:f>IF(D319="","Fecha no disponible","T"&amp;ROUNDUP(MONTH(D319)/3,0))</x:f>
        <x:v>T4</x:v>
      </x:c>
      <x:c r="J319" t="str">
        <x:v>T016</x:v>
      </x:c>
      <x:c r="K319" t="str">
        <x:v>Tienda Potosí 4</x:v>
      </x:c>
      <x:c r="L319" t="str">
        <x:v>Centro</x:v>
      </x:c>
      <x:c r="M319" t="str">
        <x:v>Potosí</x:v>
      </x:c>
      <x:c r="N319" t="str">
        <x:f>IFERROR(VLOOKUP(M319,'Mapeos'!$A$4:$B$30,2,FALSE),M319)</x:f>
        <x:v>Potosí</x:v>
      </x:c>
      <x:c r="O319" t="str">
        <x:v>C00274</x:v>
      </x:c>
      <x:c r="P319" t="str">
        <x:v>Frecuente</x:v>
      </x:c>
      <x:c r="Q319" t="str">
        <x:v>P0063</x:v>
      </x:c>
      <x:c r="R319" t="str">
        <x:v>Alimentos</x:v>
      </x:c>
      <x:c r="S319" t="str">
        <x:v>Marca A</x:v>
      </x:c>
      <x:c r="T319" t="str">
        <x:v>Tienda</x:v>
      </x:c>
      <x:c r="U319" t="str">
        <x:f>IFERROR(VLOOKUP(T319,'Mapeos'!$D$4:$E$25,2,FALSE),T319)</x:f>
        <x:v>Tienda</x:v>
      </x:c>
      <x:c r="V319" t="str">
        <x:v>V016</x:v>
      </x:c>
      <x:c r="W319" t="n">
        <x:v>1</x:v>
      </x:c>
      <x:c r="X319" s="28" t="n">
        <x:v>36.57</x:v>
      </x:c>
      <x:c r="Y319" s="20" t="n">
        <x:v>0.1</x:v>
      </x:c>
      <x:c r="Z319" s="20" t="n">
        <x:f>IF(Y319&gt;1,Y319/100,Y319)</x:f>
        <x:v>0.1</x:v>
      </x:c>
      <x:c r="AA319" s="28" t="n">
        <x:v>18.46</x:v>
      </x:c>
      <x:c r="AB319" s="28" t="n">
        <x:v>32.91</x:v>
      </x:c>
      <x:c r="AC319" s="28" t="str">
        <x:v>BOB</x:v>
      </x:c>
      <x:c r="AD319" s="28" t="n">
        <x:f>IF(AC319="USD",AB319*'Parametros'!$B$4,AB319)</x:f>
        <x:v>32.91</x:v>
      </x:c>
      <x:c r="AE319" s="28" t="n">
        <x:f>W319*X319*(1-Z319)</x:f>
        <x:v>32.913000000000004</x:v>
      </x:c>
      <x:c r="AF319" s="28" t="n">
        <x:f>W319*AA319</x:f>
        <x:v>18.46</x:v>
      </x:c>
      <x:c r="AG319" s="28" t="n">
        <x:f>AE319-AF319</x:f>
        <x:v>14.453000000000003</x:v>
      </x:c>
      <x:c r="AH319" s="20" t="n">
        <x:f>IF(AE319&gt;0,AG319/AE319,"")</x:f>
        <x:v>0.4391273964694802</x:v>
      </x:c>
      <x:c r="AI319" s="28" t="n">
        <x:v>128542.39</x:v>
      </x:c>
      <x:c r="AJ319" s="28"/>
      <x:c r="AK319"/>
      <x:c r="AL319" t="str">
        <x:v>Completado</x:v>
      </x:c>
      <x:c r="AM319" t="str">
        <x:f>IF(W319&lt;0,"Devuelto",AL319)</x:f>
        <x:v>Completado</x:v>
      </x:c>
      <x:c r="AN319" t="str">
        <x:v>Efectivo</x:v>
      </x:c>
      <x:c r="AO319" s="29" t="str">
        <x:v>Sin observación</x:v>
      </x:c>
      <x:c r="AP319" t="str">
        <x:f>IF(D319="","No","Sí")</x:f>
        <x:v>Sí</x:v>
      </x:c>
    </x:row>
    <x:row r="320">
      <x:c r="A320" t="n">
        <x:v>320</x:v>
      </x:c>
      <x:c r="B320" t="str">
        <x:v>VT0001512</x:v>
      </x:c>
      <x:c r="C320" t="str">
        <x:v>45784</x:v>
      </x:c>
      <x:c r="D320" s="27" t="n">
        <x:v>45784</x:v>
      </x:c>
      <x:c r="E320" t="n">
        <x:f>IF(D320="","",YEAR(D320))</x:f>
        <x:v>2025</x:v>
      </x:c>
      <x:c r="F320" t="n">
        <x:f>IF(D320="","",MONTH(D320))</x:f>
        <x:v>5</x:v>
      </x:c>
      <x:c r="G320" t="str">
        <x:f>IF(D320="","Fecha no disponible",TEXT(D320,"mmmm"))</x:f>
        <x:v>May</x:v>
      </x:c>
      <x:c r="H320" t="str">
        <x:f>IF(D320="","Fecha no disponible",TEXT(D320,"yyyy-mm"))</x:f>
        <x:v>2025-05</x:v>
      </x:c>
      <x:c r="I320" t="str">
        <x:f>IF(D320="","Fecha no disponible","T"&amp;ROUNDUP(MONTH(D320)/3,0))</x:f>
        <x:v>T2</x:v>
      </x:c>
      <x:c r="J320" t="str">
        <x:v>T016</x:v>
      </x:c>
      <x:c r="K320" t="str">
        <x:v>Tienda Potosí 4</x:v>
      </x:c>
      <x:c r="L320" t="str">
        <x:v>Centro</x:v>
      </x:c>
      <x:c r="M320" t="str">
        <x:v>Potosí</x:v>
      </x:c>
      <x:c r="N320" t="str">
        <x:f>IFERROR(VLOOKUP(M320,'Mapeos'!$A$4:$B$30,2,FALSE),M320)</x:f>
        <x:v>Potosí</x:v>
      </x:c>
      <x:c r="O320" t="str">
        <x:v>C00302</x:v>
      </x:c>
      <x:c r="P320" t="str">
        <x:v>Empresa</x:v>
      </x:c>
      <x:c r="Q320" t="str">
        <x:v>P0147</x:v>
      </x:c>
      <x:c r="R320" t="str">
        <x:v>Alimentos</x:v>
      </x:c>
      <x:c r="S320" t="str">
        <x:v>Marca B</x:v>
      </x:c>
      <x:c r="T320" t="str">
        <x:v>Tienda</x:v>
      </x:c>
      <x:c r="U320" t="str">
        <x:f>IFERROR(VLOOKUP(T320,'Mapeos'!$D$4:$E$25,2,FALSE),T320)</x:f>
        <x:v>Tienda</x:v>
      </x:c>
      <x:c r="V320" t="str">
        <x:v>V012</x:v>
      </x:c>
      <x:c r="W320" t="n">
        <x:v>1</x:v>
      </x:c>
      <x:c r="X320" s="28" t="n">
        <x:v>46.97</x:v>
      </x:c>
      <x:c r="Y320" s="20" t="n">
        <x:v>0.25</x:v>
      </x:c>
      <x:c r="Z320" s="20" t="n">
        <x:f>IF(Y320&gt;1,Y320/100,Y320)</x:f>
        <x:v>0.25</x:v>
      </x:c>
      <x:c r="AA320" s="28" t="n">
        <x:v>30.6</x:v>
      </x:c>
      <x:c r="AB320" s="28" t="n">
        <x:v>35.23</x:v>
      </x:c>
      <x:c r="AC320" s="28" t="str">
        <x:v>BOB</x:v>
      </x:c>
      <x:c r="AD320" s="28" t="n">
        <x:f>IF(AC320="USD",AB320*'Parametros'!$B$4,AB320)</x:f>
        <x:v>35.23</x:v>
      </x:c>
      <x:c r="AE320" s="28" t="n">
        <x:f>W320*X320*(1-Z320)</x:f>
        <x:v>35.2275</x:v>
      </x:c>
      <x:c r="AF320" s="28" t="n">
        <x:f>W320*AA320</x:f>
        <x:v>30.6</x:v>
      </x:c>
      <x:c r="AG320" s="28" t="n">
        <x:f>AE320-AF320</x:f>
        <x:v>4.627499999999998</x:v>
      </x:c>
      <x:c r="AH320" s="20" t="n">
        <x:f>IF(AE320&gt;0,AG320/AE320,"")</x:f>
        <x:v>0.1313604428358526</x:v>
      </x:c>
      <x:c r="AI320" s="28" t="n">
        <x:v>121245.57</x:v>
      </x:c>
      <x:c r="AJ320" s="28"/>
      <x:c r="AK320"/>
      <x:c r="AL320" t="str">
        <x:v>Completado</x:v>
      </x:c>
      <x:c r="AM320" t="str">
        <x:f>IF(W320&lt;0,"Devuelto",AL320)</x:f>
        <x:v>Completado</x:v>
      </x:c>
      <x:c r="AN320" t="str">
        <x:v>Transferencia</x:v>
      </x:c>
      <x:c r="AO320" s="29" t="str">
        <x:v>Sin observación</x:v>
      </x:c>
      <x:c r="AP320" t="str">
        <x:f>IF(D320="","No","Sí")</x:f>
        <x:v>Sí</x:v>
      </x:c>
    </x:row>
    <x:row r="321">
      <x:c r="A321" t="n">
        <x:v>321</x:v>
      </x:c>
      <x:c r="B321" t="str">
        <x:v>VT0001516</x:v>
      </x:c>
      <x:c r="C321" t="str">
        <x:v>46019</x:v>
      </x:c>
      <x:c r="D321" s="27" t="n">
        <x:v>46019</x:v>
      </x:c>
      <x:c r="E321" t="n">
        <x:f>IF(D321="","",YEAR(D321))</x:f>
        <x:v>2025</x:v>
      </x:c>
      <x:c r="F321" t="n">
        <x:f>IF(D321="","",MONTH(D321))</x:f>
        <x:v>12</x:v>
      </x:c>
      <x:c r="G321" t="str">
        <x:f>IF(D321="","Fecha no disponible",TEXT(D321,"mmmm"))</x:f>
        <x:v>December</x:v>
      </x:c>
      <x:c r="H321" t="str">
        <x:f>IF(D321="","Fecha no disponible",TEXT(D321,"yyyy-mm"))</x:f>
        <x:v>2025-12</x:v>
      </x:c>
      <x:c r="I321" t="str">
        <x:f>IF(D321="","Fecha no disponible","T"&amp;ROUNDUP(MONTH(D321)/3,0))</x:f>
        <x:v>T4</x:v>
      </x:c>
      <x:c r="J321" t="str">
        <x:v>T003</x:v>
      </x:c>
      <x:c r="K321" t="str">
        <x:v>Tienda La Paz 3</x:v>
      </x:c>
      <x:c r="L321" t="str">
        <x:v>Barrio</x:v>
      </x:c>
      <x:c r="M321" t="str">
        <x:v>La Paz</x:v>
      </x:c>
      <x:c r="N321" t="str">
        <x:f>IFERROR(VLOOKUP(M321,'Mapeos'!$A$4:$B$30,2,FALSE),M321)</x:f>
        <x:v>La Paz</x:v>
      </x:c>
      <x:c r="O321" t="str">
        <x:v>C00798</x:v>
      </x:c>
      <x:c r="P321" t="str">
        <x:v>Premium</x:v>
      </x:c>
      <x:c r="Q321" t="str">
        <x:v>P0140</x:v>
      </x:c>
      <x:c r="R321" t="str">
        <x:v>Hogar</x:v>
      </x:c>
      <x:c r="S321" t="str">
        <x:v>Marca D</x:v>
      </x:c>
      <x:c r="T321" t="str">
        <x:v>Tienda</x:v>
      </x:c>
      <x:c r="U321" t="str">
        <x:f>IFERROR(VLOOKUP(T321,'Mapeos'!$D$4:$E$25,2,FALSE),T321)</x:f>
        <x:v>Tienda</x:v>
      </x:c>
      <x:c r="V321" t="str">
        <x:v>V036</x:v>
      </x:c>
      <x:c r="W321" t="n">
        <x:v>1</x:v>
      </x:c>
      <x:c r="X321" s="28" t="n">
        <x:v>203.65</x:v>
      </x:c>
      <x:c r="Y321" s="20" t="n">
        <x:v>0</x:v>
      </x:c>
      <x:c r="Z321" s="20" t="n">
        <x:f>IF(Y321&gt;1,Y321/100,Y321)</x:f>
        <x:v>0</x:v>
      </x:c>
      <x:c r="AA321" s="28" t="n">
        <x:v>122.58</x:v>
      </x:c>
      <x:c r="AB321" s="28" t="n">
        <x:v>203.65</x:v>
      </x:c>
      <x:c r="AC321" s="28" t="str">
        <x:v>BOB</x:v>
      </x:c>
      <x:c r="AD321" s="28" t="n">
        <x:f>IF(AC321="USD",AB321*'Parametros'!$B$4,AB321)</x:f>
        <x:v>203.65</x:v>
      </x:c>
      <x:c r="AE321" s="28" t="n">
        <x:f>W321*X321*(1-Z321)</x:f>
        <x:v>203.65</x:v>
      </x:c>
      <x:c r="AF321" s="28" t="n">
        <x:f>W321*AA321</x:f>
        <x:v>122.58</x:v>
      </x:c>
      <x:c r="AG321" s="28" t="n">
        <x:f>AE321-AF321</x:f>
        <x:v>81.07000000000001</x:v>
      </x:c>
      <x:c r="AH321" s="20" t="n">
        <x:f>IF(AE321&gt;0,AG321/AE321,"")</x:f>
        <x:v>0.398084949668549</x:v>
      </x:c>
      <x:c r="AI321" s="28" t="n">
        <x:v>139219.44</x:v>
      </x:c>
      <x:c r="AJ321" s="28"/>
      <x:c r="AK321"/>
      <x:c r="AL321" t="str">
        <x:v>Completado</x:v>
      </x:c>
      <x:c r="AM321" t="str">
        <x:f>IF(W321&lt;0,"Devuelto",AL321)</x:f>
        <x:v>Completado</x:v>
      </x:c>
      <x:c r="AN321" t="str">
        <x:v>QR</x:v>
      </x:c>
      <x:c r="AO321" s="29" t="str">
        <x:v>Sin observación</x:v>
      </x:c>
      <x:c r="AP321" t="str">
        <x:f>IF(D321="","No","Sí")</x:f>
        <x:v>Sí</x:v>
      </x:c>
    </x:row>
    <x:row r="322">
      <x:c r="A322" t="n">
        <x:v>322</x:v>
      </x:c>
      <x:c r="B322" t="str">
        <x:v>VT0001521</x:v>
      </x:c>
      <x:c r="C322" t="str">
        <x:v>45785</x:v>
      </x:c>
      <x:c r="D322" s="27" t="n">
        <x:v>45785</x:v>
      </x:c>
      <x:c r="E322" t="n">
        <x:f>IF(D322="","",YEAR(D322))</x:f>
        <x:v>2025</x:v>
      </x:c>
      <x:c r="F322" t="n">
        <x:f>IF(D322="","",MONTH(D322))</x:f>
        <x:v>5</x:v>
      </x:c>
      <x:c r="G322" t="str">
        <x:f>IF(D322="","Fecha no disponible",TEXT(D322,"mmmm"))</x:f>
        <x:v>May</x:v>
      </x:c>
      <x:c r="H322" t="str">
        <x:f>IF(D322="","Fecha no disponible",TEXT(D322,"yyyy-mm"))</x:f>
        <x:v>2025-05</x:v>
      </x:c>
      <x:c r="I322" t="str">
        <x:f>IF(D322="","Fecha no disponible","T"&amp;ROUNDUP(MONTH(D322)/3,0))</x:f>
        <x:v>T2</x:v>
      </x:c>
      <x:c r="J322" t="str">
        <x:v>T011</x:v>
      </x:c>
      <x:c r="K322" t="str">
        <x:v>Tienda Cochabamba 3</x:v>
      </x:c>
      <x:c r="L322" t="str">
        <x:v>Mall</x:v>
      </x:c>
      <x:c r="M322" t="str">
        <x:v>Cochabamba</x:v>
      </x:c>
      <x:c r="N322" t="str">
        <x:f>IFERROR(VLOOKUP(M322,'Mapeos'!$A$4:$B$30,2,FALSE),M322)</x:f>
        <x:v>Cochabamba</x:v>
      </x:c>
      <x:c r="O322" t="str">
        <x:v>C01746</x:v>
      </x:c>
      <x:c r="P322" t="str">
        <x:v>Empresa</x:v>
      </x:c>
      <x:c r="Q322" t="str">
        <x:v>P0077</x:v>
      </x:c>
      <x:c r="R322" t="str">
        <x:v>Electrónica</x:v>
      </x:c>
      <x:c r="S322" t="str">
        <x:v>Marca D</x:v>
      </x:c>
      <x:c r="T322" t="str">
        <x:v>Marketplace</x:v>
      </x:c>
      <x:c r="U322" t="str">
        <x:f>IFERROR(VLOOKUP(T322,'Mapeos'!$D$4:$E$25,2,FALSE),T322)</x:f>
        <x:v>Marketplace</x:v>
      </x:c>
      <x:c r="V322" t="str">
        <x:v>V013</x:v>
      </x:c>
      <x:c r="W322" t="n">
        <x:v>1</x:v>
      </x:c>
      <x:c r="X322" s="28" t="n">
        <x:v>732.88</x:v>
      </x:c>
      <x:c r="Y322" s="20" t="n">
        <x:v>0</x:v>
      </x:c>
      <x:c r="Z322" s="20" t="n">
        <x:f>IF(Y322&gt;1,Y322/100,Y322)</x:f>
        <x:v>0</x:v>
      </x:c>
      <x:c r="AA322" s="28" t="n">
        <x:v>537.84</x:v>
      </x:c>
      <x:c r="AB322" s="28" t="n">
        <x:v>732.88</x:v>
      </x:c>
      <x:c r="AC322" s="28" t="str">
        <x:v>BOB</x:v>
      </x:c>
      <x:c r="AD322" s="28" t="n">
        <x:f>IF(AC322="USD",AB322*'Parametros'!$B$4,AB322)</x:f>
        <x:v>732.88</x:v>
      </x:c>
      <x:c r="AE322" s="28" t="n">
        <x:f>W322*X322*(1-Z322)</x:f>
        <x:v>732.88</x:v>
      </x:c>
      <x:c r="AF322" s="28" t="n">
        <x:f>W322*AA322</x:f>
        <x:v>537.84</x:v>
      </x:c>
      <x:c r="AG322" s="28" t="n">
        <x:f>AE322-AF322</x:f>
        <x:v>195.03999999999996</x:v>
      </x:c>
      <x:c r="AH322" s="20" t="n">
        <x:f>IF(AE322&gt;0,AG322/AE322,"")</x:f>
        <x:v>0.26612815194847717</x:v>
      </x:c>
      <x:c r="AI322" s="28" t="n">
        <x:v>93114.1</x:v>
      </x:c>
      <x:c r="AJ322" s="28"/>
      <x:c r="AK322"/>
      <x:c r="AL322" t="str">
        <x:v>Completado</x:v>
      </x:c>
      <x:c r="AM322" t="str">
        <x:f>IF(W322&lt;0,"Devuelto",AL322)</x:f>
        <x:v>Completado</x:v>
      </x:c>
      <x:c r="AN322" t="str">
        <x:v>QR</x:v>
      </x:c>
      <x:c r="AO322" s="29" t="str">
        <x:v>Sin observación</x:v>
      </x:c>
      <x:c r="AP322" t="str">
        <x:f>IF(D322="","No","Sí")</x:f>
        <x:v>Sí</x:v>
      </x:c>
    </x:row>
    <x:row r="323">
      <x:c r="A323" t="n">
        <x:v>323</x:v>
      </x:c>
      <x:c r="B323" t="str">
        <x:v>VT0001526</x:v>
      </x:c>
      <x:c r="C323" t="str">
        <x:v>45610</x:v>
      </x:c>
      <x:c r="D323" s="27" t="n">
        <x:v>45610</x:v>
      </x:c>
      <x:c r="E323" t="n">
        <x:f>IF(D323="","",YEAR(D323))</x:f>
        <x:v>2024</x:v>
      </x:c>
      <x:c r="F323" t="n">
        <x:f>IF(D323="","",MONTH(D323))</x:f>
        <x:v>11</x:v>
      </x:c>
      <x:c r="G323" t="str">
        <x:f>IF(D323="","Fecha no disponible",TEXT(D323,"mmmm"))</x:f>
        <x:v>November</x:v>
      </x:c>
      <x:c r="H323" t="str">
        <x:f>IF(D323="","Fecha no disponible",TEXT(D323,"yyyy-mm"))</x:f>
        <x:v>2024-11</x:v>
      </x:c>
      <x:c r="I323" t="str">
        <x:f>IF(D323="","Fecha no disponible","T"&amp;ROUNDUP(MONTH(D323)/3,0))</x:f>
        <x:v>T4</x:v>
      </x:c>
      <x:c r="J323" t="str">
        <x:v>T009</x:v>
      </x:c>
      <x:c r="K323" t="str">
        <x:v>Tienda Cochabamba 1</x:v>
      </x:c>
      <x:c r="L323" t="str">
        <x:v>Mall</x:v>
      </x:c>
      <x:c r="M323" t="str">
        <x:v>Cochabamba</x:v>
      </x:c>
      <x:c r="N323" t="str">
        <x:f>IFERROR(VLOOKUP(M323,'Mapeos'!$A$4:$B$30,2,FALSE),M323)</x:f>
        <x:v>Cochabamba</x:v>
      </x:c>
      <x:c r="O323" t="str">
        <x:v>C01481</x:v>
      </x:c>
      <x:c r="P323" t="str">
        <x:v>Empresa</x:v>
      </x:c>
      <x:c r="Q323" t="str">
        <x:v>P0102</x:v>
      </x:c>
      <x:c r="R323" t="str">
        <x:v>Alimentos</x:v>
      </x:c>
      <x:c r="S323" t="str">
        <x:v>Marca D</x:v>
      </x:c>
      <x:c r="T323" t="str">
        <x:v>Marketplace</x:v>
      </x:c>
      <x:c r="U323" t="str">
        <x:f>IFERROR(VLOOKUP(T323,'Mapeos'!$D$4:$E$25,2,FALSE),T323)</x:f>
        <x:v>Marketplace</x:v>
      </x:c>
      <x:c r="V323" t="str">
        <x:v>V006</x:v>
      </x:c>
      <x:c r="W323" t="n">
        <x:v>1</x:v>
      </x:c>
      <x:c r="X323" s="28" t="n">
        <x:v>44.55</x:v>
      </x:c>
      <x:c r="Y323" s="20" t="n">
        <x:v>0</x:v>
      </x:c>
      <x:c r="Z323" s="20" t="n">
        <x:f>IF(Y323&gt;1,Y323/100,Y323)</x:f>
        <x:v>0</x:v>
      </x:c>
      <x:c r="AA323" s="28" t="n">
        <x:v>33.38</x:v>
      </x:c>
      <x:c r="AB323" s="28" t="n">
        <x:v>44.55</x:v>
      </x:c>
      <x:c r="AC323" s="28" t="str">
        <x:v>BOB</x:v>
      </x:c>
      <x:c r="AD323" s="28" t="n">
        <x:f>IF(AC323="USD",AB323*'Parametros'!$B$4,AB323)</x:f>
        <x:v>44.55</x:v>
      </x:c>
      <x:c r="AE323" s="28" t="n">
        <x:f>W323*X323*(1-Z323)</x:f>
        <x:v>44.55</x:v>
      </x:c>
      <x:c r="AF323" s="28" t="n">
        <x:f>W323*AA323</x:f>
        <x:v>33.38</x:v>
      </x:c>
      <x:c r="AG323" s="28" t="n">
        <x:f>AE323-AF323</x:f>
        <x:v>11.169999999999995</x:v>
      </x:c>
      <x:c r="AH323" s="20" t="n">
        <x:f>IF(AE323&gt;0,AG323/AE323,"")</x:f>
        <x:v>0.25072951739618393</x:v>
      </x:c>
      <x:c r="AI323" s="28" t="n">
        <x:v>75868.89</x:v>
      </x:c>
      <x:c r="AJ323" s="28"/>
      <x:c r="AK323"/>
      <x:c r="AL323" t="str">
        <x:v>Completado</x:v>
      </x:c>
      <x:c r="AM323" t="str">
        <x:f>IF(W323&lt;0,"Devuelto",AL323)</x:f>
        <x:v>Completado</x:v>
      </x:c>
      <x:c r="AN323" t="str">
        <x:v>QR</x:v>
      </x:c>
      <x:c r="AO323" s="29" t="str">
        <x:v>Sin observación</x:v>
      </x:c>
      <x:c r="AP323" t="str">
        <x:f>IF(D323="","No","Sí")</x:f>
        <x:v>Sí</x:v>
      </x:c>
    </x:row>
    <x:row r="324">
      <x:c r="A324" t="n">
        <x:v>324</x:v>
      </x:c>
      <x:c r="B324" t="str">
        <x:v>VT0001531</x:v>
      </x:c>
      <x:c r="C324" t="str">
        <x:v>45353</x:v>
      </x:c>
      <x:c r="D324" s="27" t="n">
        <x:v>45353</x:v>
      </x:c>
      <x:c r="E324" t="n">
        <x:f>IF(D324="","",YEAR(D324))</x:f>
        <x:v>2024</x:v>
      </x:c>
      <x:c r="F324" t="n">
        <x:f>IF(D324="","",MONTH(D324))</x:f>
        <x:v>3</x:v>
      </x:c>
      <x:c r="G324" t="str">
        <x:f>IF(D324="","Fecha no disponible",TEXT(D324,"mmmm"))</x:f>
        <x:v>March</x:v>
      </x:c>
      <x:c r="H324" t="str">
        <x:f>IF(D324="","Fecha no disponible",TEXT(D324,"yyyy-mm"))</x:f>
        <x:v>2024-03</x:v>
      </x:c>
      <x:c r="I324" t="str">
        <x:f>IF(D324="","Fecha no disponible","T"&amp;ROUNDUP(MONTH(D324)/3,0))</x:f>
        <x:v>T1</x:v>
      </x:c>
      <x:c r="J324" t="str">
        <x:v>T008</x:v>
      </x:c>
      <x:c r="K324" t="str">
        <x:v>Tienda Santa Cruz 4</x:v>
      </x:c>
      <x:c r="L324" t="str">
        <x:v>Barrio</x:v>
      </x:c>
      <x:c r="M324" t="str">
        <x:v>Santa Cruz</x:v>
      </x:c>
      <x:c r="N324" t="str">
        <x:f>IFERROR(VLOOKUP(M324,'Mapeos'!$A$4:$B$30,2,FALSE),M324)</x:f>
        <x:v>Santa Cruz</x:v>
      </x:c>
      <x:c r="O324" t="str">
        <x:v>C00513</x:v>
      </x:c>
      <x:c r="P324" t="str">
        <x:v>Empresa</x:v>
      </x:c>
      <x:c r="Q324" t="str">
        <x:v>P0126</x:v>
      </x:c>
      <x:c r="R324" t="str">
        <x:v>Alimentos</x:v>
      </x:c>
      <x:c r="S324" t="str">
        <x:v>Marca C</x:v>
      </x:c>
      <x:c r="T324" t="str">
        <x:v>Tienda</x:v>
      </x:c>
      <x:c r="U324" t="str">
        <x:f>IFERROR(VLOOKUP(T324,'Mapeos'!$D$4:$E$25,2,FALSE),T324)</x:f>
        <x:v>Tienda</x:v>
      </x:c>
      <x:c r="V324" t="str">
        <x:v>V031</x:v>
      </x:c>
      <x:c r="W324" t="n">
        <x:v>3</x:v>
      </x:c>
      <x:c r="X324" s="28" t="n">
        <x:v>30.65</x:v>
      </x:c>
      <x:c r="Y324" s="20" t="n">
        <x:v>0.25</x:v>
      </x:c>
      <x:c r="Z324" s="20" t="n">
        <x:f>IF(Y324&gt;1,Y324/100,Y324)</x:f>
        <x:v>0.25</x:v>
      </x:c>
      <x:c r="AA324" s="28" t="n">
        <x:v>17.79</x:v>
      </x:c>
      <x:c r="AB324" s="28" t="n">
        <x:v>68.96</x:v>
      </x:c>
      <x:c r="AC324" s="28" t="str">
        <x:v>BOB</x:v>
      </x:c>
      <x:c r="AD324" s="28" t="n">
        <x:f>IF(AC324="USD",AB324*'Parametros'!$B$4,AB324)</x:f>
        <x:v>68.96</x:v>
      </x:c>
      <x:c r="AE324" s="28" t="n">
        <x:f>W324*X324*(1-Z324)</x:f>
        <x:v>68.96249999999999</x:v>
      </x:c>
      <x:c r="AF324" s="28" t="n">
        <x:f>W324*AA324</x:f>
        <x:v>53.37</x:v>
      </x:c>
      <x:c r="AG324" s="28" t="n">
        <x:f>AE324-AF324</x:f>
        <x:v>15.592499999999994</x:v>
      </x:c>
      <x:c r="AH324" s="20" t="n">
        <x:f>IF(AE324&gt;0,AG324/AE324,"")</x:f>
        <x:v>0.22610114192495917</x:v>
      </x:c>
      <x:c r="AI324" s="28" t="n">
        <x:v>183066.56</x:v>
      </x:c>
      <x:c r="AJ324" s="28"/>
      <x:c r="AK324"/>
      <x:c r="AL324" t="str">
        <x:v>Completado</x:v>
      </x:c>
      <x:c r="AM324" t="str">
        <x:f>IF(W324&lt;0,"Devuelto",AL324)</x:f>
        <x:v>Completado</x:v>
      </x:c>
      <x:c r="AN324" t="str">
        <x:v>QR</x:v>
      </x:c>
      <x:c r="AO324" s="29" t="str">
        <x:v>Sin observación</x:v>
      </x:c>
      <x:c r="AP324" t="str">
        <x:f>IF(D324="","No","Sí")</x:f>
        <x:v>Sí</x:v>
      </x:c>
    </x:row>
    <x:row r="325">
      <x:c r="A325" t="n">
        <x:v>325</x:v>
      </x:c>
      <x:c r="B325" t="str">
        <x:v>VT0001535</x:v>
      </x:c>
      <x:c r="C325" t="str">
        <x:v>45973</x:v>
      </x:c>
      <x:c r="D325" s="27" t="n">
        <x:v>45973</x:v>
      </x:c>
      <x:c r="E325" t="n">
        <x:f>IF(D325="","",YEAR(D325))</x:f>
        <x:v>2025</x:v>
      </x:c>
      <x:c r="F325" t="n">
        <x:f>IF(D325="","",MONTH(D325))</x:f>
        <x:v>11</x:v>
      </x:c>
      <x:c r="G325" t="str">
        <x:f>IF(D325="","Fecha no disponible",TEXT(D325,"mmmm"))</x:f>
        <x:v>November</x:v>
      </x:c>
      <x:c r="H325" t="str">
        <x:f>IF(D325="","Fecha no disponible",TEXT(D325,"yyyy-mm"))</x:f>
        <x:v>2025-11</x:v>
      </x:c>
      <x:c r="I325" t="str">
        <x:f>IF(D325="","Fecha no disponible","T"&amp;ROUNDUP(MONTH(D325)/3,0))</x:f>
        <x:v>T4</x:v>
      </x:c>
      <x:c r="J325" t="str">
        <x:v>T011</x:v>
      </x:c>
      <x:c r="K325" t="str">
        <x:v>Tienda Cochabamba 3</x:v>
      </x:c>
      <x:c r="L325" t="str">
        <x:v>Mall</x:v>
      </x:c>
      <x:c r="M325" t="str">
        <x:v>Cochabamba</x:v>
      </x:c>
      <x:c r="N325" t="str">
        <x:f>IFERROR(VLOOKUP(M325,'Mapeos'!$A$4:$B$30,2,FALSE),M325)</x:f>
        <x:v>Cochabamba</x:v>
      </x:c>
      <x:c r="O325" t="str">
        <x:v>C01733</x:v>
      </x:c>
      <x:c r="P325" t="str">
        <x:v>Masivo</x:v>
      </x:c>
      <x:c r="Q325" t="str">
        <x:v>P0096</x:v>
      </x:c>
      <x:c r="R325" t="str">
        <x:v>Electrónica</x:v>
      </x:c>
      <x:c r="S325" t="str">
        <x:v>Marca C</x:v>
      </x:c>
      <x:c r="T325" t="str">
        <x:v>E-commerce</x:v>
      </x:c>
      <x:c r="U325" t="str">
        <x:f>IFERROR(VLOOKUP(T325,'Mapeos'!$D$4:$E$25,2,FALSE),T325)</x:f>
        <x:v>E-commerce</x:v>
      </x:c>
      <x:c r="V325" t="str">
        <x:v>V032</x:v>
      </x:c>
      <x:c r="W325" t="n">
        <x:v>1</x:v>
      </x:c>
      <x:c r="X325" s="28" t="n">
        <x:v>400.87</x:v>
      </x:c>
      <x:c r="Y325" s="20" t="n">
        <x:v>0</x:v>
      </x:c>
      <x:c r="Z325" s="20" t="n">
        <x:f>IF(Y325&gt;1,Y325/100,Y325)</x:f>
        <x:v>0</x:v>
      </x:c>
      <x:c r="AA325" s="28" t="n">
        <x:v>273.47</x:v>
      </x:c>
      <x:c r="AB325" s="28" t="n">
        <x:v>400.87</x:v>
      </x:c>
      <x:c r="AC325" s="28" t="str">
        <x:v>BOB</x:v>
      </x:c>
      <x:c r="AD325" s="28" t="n">
        <x:f>IF(AC325="USD",AB325*'Parametros'!$B$4,AB325)</x:f>
        <x:v>400.87</x:v>
      </x:c>
      <x:c r="AE325" s="28" t="n">
        <x:f>W325*X325*(1-Z325)</x:f>
        <x:v>400.87</x:v>
      </x:c>
      <x:c r="AF325" s="28" t="n">
        <x:f>W325*AA325</x:f>
        <x:v>273.47</x:v>
      </x:c>
      <x:c r="AG325" s="28" t="n">
        <x:f>AE325-AF325</x:f>
        <x:v>127.39999999999998</x:v>
      </x:c>
      <x:c r="AH325" s="20" t="n">
        <x:f>IF(AE325&gt;0,AG325/AE325,"")</x:f>
        <x:v>0.3178087659340933</x:v>
      </x:c>
      <x:c r="AI325" s="28" t="n">
        <x:v>79999.58</x:v>
      </x:c>
      <x:c r="AJ325" s="28"/>
      <x:c r="AK325"/>
      <x:c r="AL325" t="str">
        <x:v>Completado</x:v>
      </x:c>
      <x:c r="AM325" t="str">
        <x:f>IF(W325&lt;0,"Devuelto",AL325)</x:f>
        <x:v>Completado</x:v>
      </x:c>
      <x:c r="AN325" t="str">
        <x:v>Transferencia</x:v>
      </x:c>
      <x:c r="AO325" s="29" t="str">
        <x:v>Sin observación</x:v>
      </x:c>
      <x:c r="AP325" t="str">
        <x:f>IF(D325="","No","Sí")</x:f>
        <x:v>Sí</x:v>
      </x:c>
    </x:row>
    <x:row r="326">
      <x:c r="A326" t="n">
        <x:v>326</x:v>
      </x:c>
      <x:c r="B326" t="str">
        <x:v>VT0001540</x:v>
      </x:c>
      <x:c r="C326" t="str">
        <x:v>45556</x:v>
      </x:c>
      <x:c r="D326" s="27" t="n">
        <x:v>45556</x:v>
      </x:c>
      <x:c r="E326" t="n">
        <x:f>IF(D326="","",YEAR(D326))</x:f>
        <x:v>2024</x:v>
      </x:c>
      <x:c r="F326" t="n">
        <x:f>IF(D326="","",MONTH(D326))</x:f>
        <x:v>9</x:v>
      </x:c>
      <x:c r="G326" t="str">
        <x:f>IF(D326="","Fecha no disponible",TEXT(D326,"mmmm"))</x:f>
        <x:v>September</x:v>
      </x:c>
      <x:c r="H326" t="str">
        <x:f>IF(D326="","Fecha no disponible",TEXT(D326,"yyyy-mm"))</x:f>
        <x:v>2024-09</x:v>
      </x:c>
      <x:c r="I326" t="str">
        <x:f>IF(D326="","Fecha no disponible","T"&amp;ROUNDUP(MONTH(D326)/3,0))</x:f>
        <x:v>T3</x:v>
      </x:c>
      <x:c r="J326" t="str">
        <x:v>T009</x:v>
      </x:c>
      <x:c r="K326" t="str">
        <x:v>Tienda Cochabamba 1</x:v>
      </x:c>
      <x:c r="L326" t="str">
        <x:v>Mall</x:v>
      </x:c>
      <x:c r="M326" t="str">
        <x:v>Cochabamba</x:v>
      </x:c>
      <x:c r="N326" t="str">
        <x:f>IFERROR(VLOOKUP(M326,'Mapeos'!$A$4:$B$30,2,FALSE),M326)</x:f>
        <x:v>Cochabamba</x:v>
      </x:c>
      <x:c r="O326" t="str">
        <x:v>C01786</x:v>
      </x:c>
      <x:c r="P326" t="str">
        <x:v>Masivo</x:v>
      </x:c>
      <x:c r="Q326" t="str">
        <x:v>P0126</x:v>
      </x:c>
      <x:c r="R326" t="str">
        <x:v>Alimentos</x:v>
      </x:c>
      <x:c r="S326" t="str">
        <x:v>Marca C</x:v>
      </x:c>
      <x:c r="T326" t="str">
        <x:v>E-commerce</x:v>
      </x:c>
      <x:c r="U326" t="str">
        <x:f>IFERROR(VLOOKUP(T326,'Mapeos'!$D$4:$E$25,2,FALSE),T326)</x:f>
        <x:v>E-commerce</x:v>
      </x:c>
      <x:c r="V326" t="str">
        <x:v>V037</x:v>
      </x:c>
      <x:c r="W326" t="n">
        <x:v>1</x:v>
      </x:c>
      <x:c r="X326" s="28" t="n">
        <x:v>26.28</x:v>
      </x:c>
      <x:c r="Y326" s="20" t="n">
        <x:v>0.05</x:v>
      </x:c>
      <x:c r="Z326" s="20" t="n">
        <x:f>IF(Y326&gt;1,Y326/100,Y326)</x:f>
        <x:v>0.05</x:v>
      </x:c>
      <x:c r="AA326" s="28" t="n">
        <x:v>17.79</x:v>
      </x:c>
      <x:c r="AB326" s="28" t="n">
        <x:v>24.97</x:v>
      </x:c>
      <x:c r="AC326" s="28" t="str">
        <x:v>BOB</x:v>
      </x:c>
      <x:c r="AD326" s="28" t="n">
        <x:f>IF(AC326="USD",AB326*'Parametros'!$B$4,AB326)</x:f>
        <x:v>24.97</x:v>
      </x:c>
      <x:c r="AE326" s="28" t="n">
        <x:f>W326*X326*(1-Z326)</x:f>
        <x:v>24.966</x:v>
      </x:c>
      <x:c r="AF326" s="28" t="n">
        <x:f>W326*AA326</x:f>
        <x:v>17.79</x:v>
      </x:c>
      <x:c r="AG326" s="28" t="n">
        <x:f>AE326-AF326</x:f>
        <x:v>7.176000000000002</x:v>
      </x:c>
      <x:c r="AH326" s="20" t="n">
        <x:f>IF(AE326&gt;0,AG326/AE326,"")</x:f>
        <x:v>0.28743090603220384</x:v>
      </x:c>
      <x:c r="AI326" s="28" t="n">
        <x:v>70296.02</x:v>
      </x:c>
      <x:c r="AJ326" s="28"/>
      <x:c r="AK326"/>
      <x:c r="AL326" t="str">
        <x:v>Completado</x:v>
      </x:c>
      <x:c r="AM326" t="str">
        <x:f>IF(W326&lt;0,"Devuelto",AL326)</x:f>
        <x:v>Completado</x:v>
      </x:c>
      <x:c r="AN326" t="str">
        <x:v>Tarjeta</x:v>
      </x:c>
      <x:c r="AO326" s="29" t="str">
        <x:v>Sin observación</x:v>
      </x:c>
      <x:c r="AP326" t="str">
        <x:f>IF(D326="","No","Sí")</x:f>
        <x:v>Sí</x:v>
      </x:c>
    </x:row>
    <x:row r="327">
      <x:c r="A327" t="n">
        <x:v>327</x:v>
      </x:c>
      <x:c r="B327" t="str">
        <x:v>VT0001545</x:v>
      </x:c>
      <x:c r="C327" t="str">
        <x:v>45920</x:v>
      </x:c>
      <x:c r="D327" s="27" t="n">
        <x:v>45920</x:v>
      </x:c>
      <x:c r="E327" t="n">
        <x:f>IF(D327="","",YEAR(D327))</x:f>
        <x:v>2025</x:v>
      </x:c>
      <x:c r="F327" t="n">
        <x:f>IF(D327="","",MONTH(D327))</x:f>
        <x:v>9</x:v>
      </x:c>
      <x:c r="G327" t="str">
        <x:f>IF(D327="","Fecha no disponible",TEXT(D327,"mmmm"))</x:f>
        <x:v>September</x:v>
      </x:c>
      <x:c r="H327" t="str">
        <x:f>IF(D327="","Fecha no disponible",TEXT(D327,"yyyy-mm"))</x:f>
        <x:v>2025-09</x:v>
      </x:c>
      <x:c r="I327" t="str">
        <x:f>IF(D327="","Fecha no disponible","T"&amp;ROUNDUP(MONTH(D327)/3,0))</x:f>
        <x:v>T3</x:v>
      </x:c>
      <x:c r="J327" t="str">
        <x:v>T011</x:v>
      </x:c>
      <x:c r="K327" t="str">
        <x:v>Tienda Cochabamba 3</x:v>
      </x:c>
      <x:c r="L327" t="str">
        <x:v>Mall</x:v>
      </x:c>
      <x:c r="M327" t="str">
        <x:v>Cochabamba</x:v>
      </x:c>
      <x:c r="N327" t="str">
        <x:f>IFERROR(VLOOKUP(M327,'Mapeos'!$A$4:$B$30,2,FALSE),M327)</x:f>
        <x:v>Cochabamba</x:v>
      </x:c>
      <x:c r="O327" t="str">
        <x:v>C01406</x:v>
      </x:c>
      <x:c r="P327" t="str">
        <x:v>Empresa</x:v>
      </x:c>
      <x:c r="Q327" t="str">
        <x:v>P0086</x:v>
      </x:c>
      <x:c r="R327" t="str">
        <x:v>Electrónica</x:v>
      </x:c>
      <x:c r="S327" t="str">
        <x:v>Marca C</x:v>
      </x:c>
      <x:c r="T327" t="str">
        <x:v>WhatsApp</x:v>
      </x:c>
      <x:c r="U327" t="str">
        <x:f>IFERROR(VLOOKUP(T327,'Mapeos'!$D$4:$E$25,2,FALSE),T327)</x:f>
        <x:v>WhatsApp</x:v>
      </x:c>
      <x:c r="V327" t="str">
        <x:v>V016</x:v>
      </x:c>
      <x:c r="W327" t="n">
        <x:v>1</x:v>
      </x:c>
      <x:c r="X327" s="28" t="n">
        <x:v>430.16</x:v>
      </x:c>
      <x:c r="Y327" s="20" t="n">
        <x:v>0.05</x:v>
      </x:c>
      <x:c r="Z327" s="20" t="n">
        <x:f>IF(Y327&gt;1,Y327/100,Y327)</x:f>
        <x:v>0.05</x:v>
      </x:c>
      <x:c r="AA327" s="28" t="n">
        <x:v>240.45</x:v>
      </x:c>
      <x:c r="AB327" s="28" t="n">
        <x:v>408.65</x:v>
      </x:c>
      <x:c r="AC327" s="28" t="str">
        <x:v>BOB</x:v>
      </x:c>
      <x:c r="AD327" s="28" t="n">
        <x:f>IF(AC327="USD",AB327*'Parametros'!$B$4,AB327)</x:f>
        <x:v>408.65</x:v>
      </x:c>
      <x:c r="AE327" s="28" t="n">
        <x:f>W327*X327*(1-Z327)</x:f>
        <x:v>408.652</x:v>
      </x:c>
      <x:c r="AF327" s="28" t="n">
        <x:f>W327*AA327</x:f>
        <x:v>240.45</x:v>
      </x:c>
      <x:c r="AG327" s="28" t="n">
        <x:f>AE327-AF327</x:f>
        <x:v>168.202</x:v>
      </x:c>
      <x:c r="AH327" s="20" t="n">
        <x:f>IF(AE327&gt;0,AG327/AE327,"")</x:f>
        <x:v>0.41160204770807435</x:v>
      </x:c>
      <x:c r="AI327" s="28" t="n">
        <x:v>78526.07</x:v>
      </x:c>
      <x:c r="AJ327" s="28"/>
      <x:c r="AK327"/>
      <x:c r="AL327" t="str">
        <x:v>Completado</x:v>
      </x:c>
      <x:c r="AM327" t="str">
        <x:f>IF(W327&lt;0,"Devuelto",AL327)</x:f>
        <x:v>Completado</x:v>
      </x:c>
      <x:c r="AN327" t="str">
        <x:v>Efectivo</x:v>
      </x:c>
      <x:c r="AO327" s="29" t="str">
        <x:v>Sin observación</x:v>
      </x:c>
      <x:c r="AP327" t="str">
        <x:f>IF(D327="","No","Sí")</x:f>
        <x:v>Sí</x:v>
      </x:c>
    </x:row>
    <x:row r="328">
      <x:c r="A328" t="n">
        <x:v>328</x:v>
      </x:c>
      <x:c r="B328" t="str">
        <x:v>VT0001550</x:v>
      </x:c>
      <x:c r="C328" t="str">
        <x:v>45365</x:v>
      </x:c>
      <x:c r="D328" s="27" t="n">
        <x:v>45365</x:v>
      </x:c>
      <x:c r="E328" t="n">
        <x:f>IF(D328="","",YEAR(D328))</x:f>
        <x:v>2024</x:v>
      </x:c>
      <x:c r="F328" t="n">
        <x:f>IF(D328="","",MONTH(D328))</x:f>
        <x:v>3</x:v>
      </x:c>
      <x:c r="G328" t="str">
        <x:f>IF(D328="","Fecha no disponible",TEXT(D328,"mmmm"))</x:f>
        <x:v>March</x:v>
      </x:c>
      <x:c r="H328" t="str">
        <x:f>IF(D328="","Fecha no disponible",TEXT(D328,"yyyy-mm"))</x:f>
        <x:v>2024-03</x:v>
      </x:c>
      <x:c r="I328" t="str">
        <x:f>IF(D328="","Fecha no disponible","T"&amp;ROUNDUP(MONTH(D328)/3,0))</x:f>
        <x:v>T1</x:v>
      </x:c>
      <x:c r="J328" t="str">
        <x:v>T002</x:v>
      </x:c>
      <x:c r="K328" t="str">
        <x:v>Tienda La Paz 2</x:v>
      </x:c>
      <x:c r="L328" t="str">
        <x:v>Mall</x:v>
      </x:c>
      <x:c r="M328" t="str">
        <x:v>La Paz</x:v>
      </x:c>
      <x:c r="N328" t="str">
        <x:f>IFERROR(VLOOKUP(M328,'Mapeos'!$A$4:$B$30,2,FALSE),M328)</x:f>
        <x:v>La Paz</x:v>
      </x:c>
      <x:c r="O328" t="str">
        <x:v>C01077</x:v>
      </x:c>
      <x:c r="P328" t="str">
        <x:v>Frecuente</x:v>
      </x:c>
      <x:c r="Q328" t="str">
        <x:v>P0011</x:v>
      </x:c>
      <x:c r="R328" t="str">
        <x:v>Electrónica</x:v>
      </x:c>
      <x:c r="S328" t="str">
        <x:v>Marca D</x:v>
      </x:c>
      <x:c r="T328" t="str">
        <x:v>Tienda</x:v>
      </x:c>
      <x:c r="U328" t="str">
        <x:f>IFERROR(VLOOKUP(T328,'Mapeos'!$D$4:$E$25,2,FALSE),T328)</x:f>
        <x:v>Tienda</x:v>
      </x:c>
      <x:c r="V328" t="str">
        <x:v>V021</x:v>
      </x:c>
      <x:c r="W328" t="n">
        <x:v>4</x:v>
      </x:c>
      <x:c r="X328" s="28" t="n">
        <x:v>577.62</x:v>
      </x:c>
      <x:c r="Y328" s="20" t="n">
        <x:v>0.2</x:v>
      </x:c>
      <x:c r="Z328" s="20" t="n">
        <x:f>IF(Y328&gt;1,Y328/100,Y328)</x:f>
        <x:v>0.2</x:v>
      </x:c>
      <x:c r="AA328" s="28" t="n">
        <x:v>452.31</x:v>
      </x:c>
      <x:c r="AB328" s="28" t="n">
        <x:v>1848.38</x:v>
      </x:c>
      <x:c r="AC328" s="28" t="str">
        <x:v>BOB</x:v>
      </x:c>
      <x:c r="AD328" s="28" t="n">
        <x:f>IF(AC328="USD",AB328*'Parametros'!$B$4,AB328)</x:f>
        <x:v>1848.38</x:v>
      </x:c>
      <x:c r="AE328" s="28" t="n">
        <x:f>W328*X328*(1-Z328)</x:f>
        <x:v>1848.384</x:v>
      </x:c>
      <x:c r="AF328" s="28" t="n">
        <x:f>W328*AA328</x:f>
        <x:v>1809.24</x:v>
      </x:c>
      <x:c r="AG328" s="28" t="n">
        <x:f>AE328-AF328</x:f>
        <x:v>39.144000000000005</x:v>
      </x:c>
      <x:c r="AH328" s="20" t="n">
        <x:f>IF(AE328&gt;0,AG328/AE328,"")</x:f>
        <x:v>0.021177417679443235</x:v>
      </x:c>
      <x:c r="AI328" s="28" t="n">
        <x:v>124959.46</x:v>
      </x:c>
      <x:c r="AJ328" s="28"/>
      <x:c r="AK328"/>
      <x:c r="AL328" t="str">
        <x:v>Completado</x:v>
      </x:c>
      <x:c r="AM328" t="str">
        <x:f>IF(W328&lt;0,"Devuelto",AL328)</x:f>
        <x:v>Completado</x:v>
      </x:c>
      <x:c r="AN328" t="str">
        <x:v>Transferencia</x:v>
      </x:c>
      <x:c r="AO328" s="29" t="str">
        <x:v>Sin observación</x:v>
      </x:c>
      <x:c r="AP328" t="str">
        <x:f>IF(D328="","No","Sí")</x:f>
        <x:v>Sí</x:v>
      </x:c>
    </x:row>
    <x:row r="329">
      <x:c r="A329" t="n">
        <x:v>329</x:v>
      </x:c>
      <x:c r="B329" t="str">
        <x:v>VT0001554</x:v>
      </x:c>
      <x:c r="C329" t="str">
        <x:v>45505</x:v>
      </x:c>
      <x:c r="D329" s="27" t="n">
        <x:v>45505</x:v>
      </x:c>
      <x:c r="E329" t="n">
        <x:f>IF(D329="","",YEAR(D329))</x:f>
        <x:v>2024</x:v>
      </x:c>
      <x:c r="F329" t="n">
        <x:f>IF(D329="","",MONTH(D329))</x:f>
        <x:v>8</x:v>
      </x:c>
      <x:c r="G329" t="str">
        <x:f>IF(D329="","Fecha no disponible",TEXT(D329,"mmmm"))</x:f>
        <x:v>August</x:v>
      </x:c>
      <x:c r="H329" t="str">
        <x:f>IF(D329="","Fecha no disponible",TEXT(D329,"yyyy-mm"))</x:f>
        <x:v>2024-08</x:v>
      </x:c>
      <x:c r="I329" t="str">
        <x:f>IF(D329="","Fecha no disponible","T"&amp;ROUNDUP(MONTH(D329)/3,0))</x:f>
        <x:v>T3</x:v>
      </x:c>
      <x:c r="J329" t="str">
        <x:v>T003</x:v>
      </x:c>
      <x:c r="K329" t="str">
        <x:v>Tienda La Paz 3</x:v>
      </x:c>
      <x:c r="L329" t="str">
        <x:v>Barrio</x:v>
      </x:c>
      <x:c r="M329" t="str">
        <x:v>La Paz</x:v>
      </x:c>
      <x:c r="N329" t="str">
        <x:f>IFERROR(VLOOKUP(M329,'Mapeos'!$A$4:$B$30,2,FALSE),M329)</x:f>
        <x:v>La Paz</x:v>
      </x:c>
      <x:c r="O329" t="str">
        <x:v>C00509</x:v>
      </x:c>
      <x:c r="P329" t="str">
        <x:v>Frecuente</x:v>
      </x:c>
      <x:c r="Q329" t="str">
        <x:v>P0147</x:v>
      </x:c>
      <x:c r="R329" t="str">
        <x:v>Alimentos</x:v>
      </x:c>
      <x:c r="S329" t="str">
        <x:v>Marca B</x:v>
      </x:c>
      <x:c r="T329" t="str">
        <x:v>Tienda</x:v>
      </x:c>
      <x:c r="U329" t="str">
        <x:f>IFERROR(VLOOKUP(T329,'Mapeos'!$D$4:$E$25,2,FALSE),T329)</x:f>
        <x:v>Tienda</x:v>
      </x:c>
      <x:c r="V329" t="str">
        <x:v>V025</x:v>
      </x:c>
      <x:c r="W329" t="n">
        <x:v>0</x:v>
      </x:c>
      <x:c r="X329" s="28" t="n">
        <x:v>47.48</x:v>
      </x:c>
      <x:c r="Y329" s="20" t="n">
        <x:v>0.1</x:v>
      </x:c>
      <x:c r="Z329" s="20" t="n">
        <x:f>IF(Y329&gt;1,Y329/100,Y329)</x:f>
        <x:v>0.1</x:v>
      </x:c>
      <x:c r="AA329" s="28" t="n">
        <x:v>30.6</x:v>
      </x:c>
      <x:c r="AB329" s="28" t="n">
        <x:v>0</x:v>
      </x:c>
      <x:c r="AC329" s="28" t="str">
        <x:v>BOB</x:v>
      </x:c>
      <x:c r="AD329" s="28" t="n">
        <x:f>IF(AC329="USD",AB329*'Parametros'!$B$4,AB329)</x:f>
        <x:v>0</x:v>
      </x:c>
      <x:c r="AE329" s="28" t="n">
        <x:f>W329*X329*(1-Z329)</x:f>
        <x:v>0</x:v>
      </x:c>
      <x:c r="AF329" s="28" t="n">
        <x:f>W329*AA329</x:f>
        <x:v>0</x:v>
      </x:c>
      <x:c r="AG329" s="28" t="n">
        <x:f>AE329-AF329</x:f>
        <x:v>0</x:v>
      </x:c>
      <x:c r="AH329" s="20" t="str">
        <x:f>IF(AE329&gt;0,AG329/AE329,"")</x:f>
      </x:c>
      <x:c r="AI329" s="28" t="n">
        <x:v>150623.88</x:v>
      </x:c>
      <x:c r="AJ329" s="28"/>
      <x:c r="AK329"/>
      <x:c r="AL329" t="str">
        <x:v>Cancelado</x:v>
      </x:c>
      <x:c r="AM329" t="str">
        <x:f>IF(W329&lt;0,"Devuelto",AL329)</x:f>
        <x:v>Cancelado</x:v>
      </x:c>
      <x:c r="AN329" t="str">
        <x:v>Transferencia</x:v>
      </x:c>
      <x:c r="AO329" s="29" t="str">
        <x:v>Sin observación</x:v>
      </x:c>
      <x:c r="AP329" t="str">
        <x:f>IF(D329="","No","Sí")</x:f>
        <x:v>Sí</x:v>
      </x:c>
    </x:row>
    <x:row r="330">
      <x:c r="A330" t="n">
        <x:v>330</x:v>
      </x:c>
      <x:c r="B330" t="str">
        <x:v>VT0001559</x:v>
      </x:c>
      <x:c r="C330" t="str">
        <x:v>45379</x:v>
      </x:c>
      <x:c r="D330" s="27" t="n">
        <x:v>45379</x:v>
      </x:c>
      <x:c r="E330" t="n">
        <x:f>IF(D330="","",YEAR(D330))</x:f>
        <x:v>2024</x:v>
      </x:c>
      <x:c r="F330" t="n">
        <x:f>IF(D330="","",MONTH(D330))</x:f>
        <x:v>3</x:v>
      </x:c>
      <x:c r="G330" t="str">
        <x:f>IF(D330="","Fecha no disponible",TEXT(D330,"mmmm"))</x:f>
        <x:v>March</x:v>
      </x:c>
      <x:c r="H330" t="str">
        <x:f>IF(D330="","Fecha no disponible",TEXT(D330,"yyyy-mm"))</x:f>
        <x:v>2024-03</x:v>
      </x:c>
      <x:c r="I330" t="str">
        <x:f>IF(D330="","Fecha no disponible","T"&amp;ROUNDUP(MONTH(D330)/3,0))</x:f>
        <x:v>T1</x:v>
      </x:c>
      <x:c r="J330" t="str">
        <x:v>T003</x:v>
      </x:c>
      <x:c r="K330" t="str">
        <x:v>Tienda La Paz 3</x:v>
      </x:c>
      <x:c r="L330" t="str">
        <x:v>Barrio</x:v>
      </x:c>
      <x:c r="M330" t="str">
        <x:v>La Paz</x:v>
      </x:c>
      <x:c r="N330" t="str">
        <x:f>IFERROR(VLOOKUP(M330,'Mapeos'!$A$4:$B$30,2,FALSE),M330)</x:f>
        <x:v>La Paz</x:v>
      </x:c>
      <x:c r="O330" t="str">
        <x:v>C00491</x:v>
      </x:c>
      <x:c r="P330" t="str">
        <x:v>Frecuente</x:v>
      </x:c>
      <x:c r="Q330" t="str">
        <x:v>P0004</x:v>
      </x:c>
      <x:c r="R330" t="str">
        <x:v>Alimentos</x:v>
      </x:c>
      <x:c r="S330" t="str">
        <x:v>Marca B</x:v>
      </x:c>
      <x:c r="T330" t="str">
        <x:v>E-commerce</x:v>
      </x:c>
      <x:c r="U330" t="str">
        <x:f>IFERROR(VLOOKUP(T330,'Mapeos'!$D$4:$E$25,2,FALSE),T330)</x:f>
        <x:v>E-commerce</x:v>
      </x:c>
      <x:c r="V330" t="str">
        <x:v>V015</x:v>
      </x:c>
      <x:c r="W330" t="n">
        <x:v>3</x:v>
      </x:c>
      <x:c r="X330" s="28" t="n">
        <x:v>43.14</x:v>
      </x:c>
      <x:c r="Y330" s="20" t="n">
        <x:v>0</x:v>
      </x:c>
      <x:c r="Z330" s="20" t="n">
        <x:f>IF(Y330&gt;1,Y330/100,Y330)</x:f>
        <x:v>0</x:v>
      </x:c>
      <x:c r="AA330" s="28" t="n">
        <x:v>28.8</x:v>
      </x:c>
      <x:c r="AB330" s="28" t="n">
        <x:v>129.42</x:v>
      </x:c>
      <x:c r="AC330" s="28" t="str">
        <x:v>BOB</x:v>
      </x:c>
      <x:c r="AD330" s="28" t="n">
        <x:f>IF(AC330="USD",AB330*'Parametros'!$B$4,AB330)</x:f>
        <x:v>129.42</x:v>
      </x:c>
      <x:c r="AE330" s="28" t="n">
        <x:f>W330*X330*(1-Z330)</x:f>
        <x:v>129.42000000000002</x:v>
      </x:c>
      <x:c r="AF330" s="28" t="n">
        <x:f>W330*AA330</x:f>
        <x:v>86.4</x:v>
      </x:c>
      <x:c r="AG330" s="28" t="n">
        <x:f>AE330-AF330</x:f>
        <x:v>43.02000000000001</x:v>
      </x:c>
      <x:c r="AH330" s="20" t="n">
        <x:f>IF(AE330&gt;0,AG330/AE330,"")</x:f>
        <x:v>0.33240611961057026</x:v>
      </x:c>
      <x:c r="AI330" s="28" t="n">
        <x:v>75982.61</x:v>
      </x:c>
      <x:c r="AJ330" s="28"/>
      <x:c r="AK330"/>
      <x:c r="AL330" t="str">
        <x:v>Completado</x:v>
      </x:c>
      <x:c r="AM330" t="str">
        <x:f>IF(W330&lt;0,"Devuelto",AL330)</x:f>
        <x:v>Completado</x:v>
      </x:c>
      <x:c r="AN330" t="str">
        <x:v>Tarjeta</x:v>
      </x:c>
      <x:c r="AO330" s="29" t="str">
        <x:v>Sin observación</x:v>
      </x:c>
      <x:c r="AP330" t="str">
        <x:f>IF(D330="","No","Sí")</x:f>
        <x:v>Sí</x:v>
      </x:c>
    </x:row>
    <x:row r="331">
      <x:c r="A331" t="n">
        <x:v>331</x:v>
      </x:c>
      <x:c r="B331" t="str">
        <x:v>VT0001564</x:v>
      </x:c>
      <x:c r="C331" t="str">
        <x:v>45811</x:v>
      </x:c>
      <x:c r="D331" s="27" t="n">
        <x:v>45811</x:v>
      </x:c>
      <x:c r="E331" t="n">
        <x:f>IF(D331="","",YEAR(D331))</x:f>
        <x:v>2025</x:v>
      </x:c>
      <x:c r="F331" t="n">
        <x:f>IF(D331="","",MONTH(D331))</x:f>
        <x:v>6</x:v>
      </x:c>
      <x:c r="G331" t="str">
        <x:f>IF(D331="","Fecha no disponible",TEXT(D331,"mmmm"))</x:f>
        <x:v>June</x:v>
      </x:c>
      <x:c r="H331" t="str">
        <x:f>IF(D331="","Fecha no disponible",TEXT(D331,"yyyy-mm"))</x:f>
        <x:v>2025-06</x:v>
      </x:c>
      <x:c r="I331" t="str">
        <x:f>IF(D331="","Fecha no disponible","T"&amp;ROUNDUP(MONTH(D331)/3,0))</x:f>
        <x:v>T2</x:v>
      </x:c>
      <x:c r="J331" t="str">
        <x:v>T016</x:v>
      </x:c>
      <x:c r="K331" t="str">
        <x:v>Tienda Potosí 4</x:v>
      </x:c>
      <x:c r="L331" t="str">
        <x:v>Centro</x:v>
      </x:c>
      <x:c r="M331" t="str">
        <x:v>Potosí</x:v>
      </x:c>
      <x:c r="N331" t="str">
        <x:f>IFERROR(VLOOKUP(M331,'Mapeos'!$A$4:$B$30,2,FALSE),M331)</x:f>
        <x:v>Potosí</x:v>
      </x:c>
      <x:c r="O331" t="str">
        <x:v>C00440</x:v>
      </x:c>
      <x:c r="P331" t="str">
        <x:v>Frecuente</x:v>
      </x:c>
      <x:c r="Q331" t="str">
        <x:v>P0104</x:v>
      </x:c>
      <x:c r="R331" t="str">
        <x:v>Hogar</x:v>
      </x:c>
      <x:c r="S331" t="str">
        <x:v>Marca C</x:v>
      </x:c>
      <x:c r="T331" t="str">
        <x:v>Tienda</x:v>
      </x:c>
      <x:c r="U331" t="str">
        <x:f>IFERROR(VLOOKUP(T331,'Mapeos'!$D$4:$E$25,2,FALSE),T331)</x:f>
        <x:v>Tienda</x:v>
      </x:c>
      <x:c r="V331" t="str">
        <x:v>V004</x:v>
      </x:c>
      <x:c r="W331" t="n">
        <x:v>3</x:v>
      </x:c>
      <x:c r="X331" s="28" t="n">
        <x:v>174.79</x:v>
      </x:c>
      <x:c r="Y331" s="20" t="n">
        <x:v>0.2</x:v>
      </x:c>
      <x:c r="Z331" s="20" t="n">
        <x:f>IF(Y331&gt;1,Y331/100,Y331)</x:f>
        <x:v>0.2</x:v>
      </x:c>
      <x:c r="AA331" s="28" t="n">
        <x:v>114.48</x:v>
      </x:c>
      <x:c r="AB331" s="28" t="n">
        <x:v>419.5</x:v>
      </x:c>
      <x:c r="AC331" s="28" t="str">
        <x:v>BOB</x:v>
      </x:c>
      <x:c r="AD331" s="28" t="n">
        <x:f>IF(AC331="USD",AB331*'Parametros'!$B$4,AB331)</x:f>
        <x:v>419.5</x:v>
      </x:c>
      <x:c r="AE331" s="28" t="n">
        <x:f>W331*X331*(1-Z331)</x:f>
        <x:v>419.49600000000004</x:v>
      </x:c>
      <x:c r="AF331" s="28" t="n">
        <x:f>W331*AA331</x:f>
        <x:v>343.44</x:v>
      </x:c>
      <x:c r="AG331" s="28" t="n">
        <x:f>AE331-AF331</x:f>
        <x:v>76.05600000000004</x:v>
      </x:c>
      <x:c r="AH331" s="20" t="n">
        <x:f>IF(AE331&gt;0,AG331/AE331,"")</x:f>
        <x:v>0.18130327821957787</x:v>
      </x:c>
      <x:c r="AI331" s="28" t="n">
        <x:v>182108.66</x:v>
      </x:c>
      <x:c r="AJ331" s="28"/>
      <x:c r="AK331"/>
      <x:c r="AL331" t="str">
        <x:v>Completado</x:v>
      </x:c>
      <x:c r="AM331" t="str">
        <x:f>IF(W331&lt;0,"Devuelto",AL331)</x:f>
        <x:v>Completado</x:v>
      </x:c>
      <x:c r="AN331" t="str">
        <x:v>QR</x:v>
      </x:c>
      <x:c r="AO331" s="29" t="str">
        <x:v>Sin observación</x:v>
      </x:c>
      <x:c r="AP331" t="str">
        <x:f>IF(D331="","No","Sí")</x:f>
        <x:v>Sí</x:v>
      </x:c>
    </x:row>
    <x:row r="332">
      <x:c r="A332" t="n">
        <x:v>332</x:v>
      </x:c>
      <x:c r="B332" t="str">
        <x:v>VT0001569</x:v>
      </x:c>
      <x:c r="C332" t="str">
        <x:v>45942</x:v>
      </x:c>
      <x:c r="D332" s="27" t="n">
        <x:v>45942</x:v>
      </x:c>
      <x:c r="E332" t="n">
        <x:f>IF(D332="","",YEAR(D332))</x:f>
        <x:v>2025</x:v>
      </x:c>
      <x:c r="F332" t="n">
        <x:f>IF(D332="","",MONTH(D332))</x:f>
        <x:v>10</x:v>
      </x:c>
      <x:c r="G332" t="str">
        <x:f>IF(D332="","Fecha no disponible",TEXT(D332,"mmmm"))</x:f>
        <x:v>October</x:v>
      </x:c>
      <x:c r="H332" t="str">
        <x:f>IF(D332="","Fecha no disponible",TEXT(D332,"yyyy-mm"))</x:f>
        <x:v>2025-10</x:v>
      </x:c>
      <x:c r="I332" t="str">
        <x:f>IF(D332="","Fecha no disponible","T"&amp;ROUNDUP(MONTH(D332)/3,0))</x:f>
        <x:v>T4</x:v>
      </x:c>
      <x:c r="J332" t="str">
        <x:v>T002</x:v>
      </x:c>
      <x:c r="K332" t="str">
        <x:v>Tienda La Paz 2</x:v>
      </x:c>
      <x:c r="L332" t="str">
        <x:v>Mall</x:v>
      </x:c>
      <x:c r="M332" t="str">
        <x:v>La Paz</x:v>
      </x:c>
      <x:c r="N332" t="str">
        <x:f>IFERROR(VLOOKUP(M332,'Mapeos'!$A$4:$B$30,2,FALSE),M332)</x:f>
        <x:v>La Paz</x:v>
      </x:c>
      <x:c r="O332" t="str">
        <x:v>C00395</x:v>
      </x:c>
      <x:c r="P332" t="str">
        <x:v>Frecuente</x:v>
      </x:c>
      <x:c r="Q332" t="str">
        <x:v>P0082</x:v>
      </x:c>
      <x:c r="R332" t="str">
        <x:v>Hogar</x:v>
      </x:c>
      <x:c r="S332" t="str">
        <x:v>Marca C</x:v>
      </x:c>
      <x:c r="T332" t="str">
        <x:v>E-commerce</x:v>
      </x:c>
      <x:c r="U332" t="str">
        <x:f>IFERROR(VLOOKUP(T332,'Mapeos'!$D$4:$E$25,2,FALSE),T332)</x:f>
        <x:v>E-commerce</x:v>
      </x:c>
      <x:c r="V332" t="str">
        <x:v>V003</x:v>
      </x:c>
      <x:c r="W332" t="n">
        <x:v>1</x:v>
      </x:c>
      <x:c r="X332" s="28" t="n">
        <x:v>169.72</x:v>
      </x:c>
      <x:c r="Y332" s="20" t="n">
        <x:v>0.1</x:v>
      </x:c>
      <x:c r="Z332" s="20" t="n">
        <x:f>IF(Y332&gt;1,Y332/100,Y332)</x:f>
        <x:v>0.1</x:v>
      </x:c>
      <x:c r="AA332" s="28" t="n">
        <x:v>98.63</x:v>
      </x:c>
      <x:c r="AB332" s="28" t="n">
        <x:v>152.75</x:v>
      </x:c>
      <x:c r="AC332" s="28" t="str">
        <x:v>BOB</x:v>
      </x:c>
      <x:c r="AD332" s="28" t="n">
        <x:f>IF(AC332="USD",AB332*'Parametros'!$B$4,AB332)</x:f>
        <x:v>152.75</x:v>
      </x:c>
      <x:c r="AE332" s="28" t="n">
        <x:f>W332*X332*(1-Z332)</x:f>
        <x:v>152.748</x:v>
      </x:c>
      <x:c r="AF332" s="28" t="n">
        <x:f>W332*AA332</x:f>
        <x:v>98.63</x:v>
      </x:c>
      <x:c r="AG332" s="28" t="n">
        <x:f>AE332-AF332</x:f>
        <x:v>54.117999999999995</x:v>
      </x:c>
      <x:c r="AH332" s="20" t="n">
        <x:f>IF(AE332&gt;0,AG332/AE332,"")</x:f>
        <x:v>0.3542959645952811</x:v>
      </x:c>
      <x:c r="AI332" s="28" t="n">
        <x:v>91730.31</x:v>
      </x:c>
      <x:c r="AJ332" s="28"/>
      <x:c r="AK332"/>
      <x:c r="AL332" t="str">
        <x:v>Completado</x:v>
      </x:c>
      <x:c r="AM332" t="str">
        <x:f>IF(W332&lt;0,"Devuelto",AL332)</x:f>
        <x:v>Completado</x:v>
      </x:c>
      <x:c r="AN332" t="str">
        <x:v>Transferencia</x:v>
      </x:c>
      <x:c r="AO332" s="29" t="str">
        <x:v>Sin observación</x:v>
      </x:c>
      <x:c r="AP332" t="str">
        <x:f>IF(D332="","No","Sí")</x:f>
        <x:v>Sí</x:v>
      </x:c>
    </x:row>
    <x:row r="333">
      <x:c r="A333" t="n">
        <x:v>333</x:v>
      </x:c>
      <x:c r="B333" t="str">
        <x:v>VT0001573</x:v>
      </x:c>
      <x:c r="C333" t="str">
        <x:v>45524</x:v>
      </x:c>
      <x:c r="D333" s="27" t="n">
        <x:v>45524</x:v>
      </x:c>
      <x:c r="E333" t="n">
        <x:f>IF(D333="","",YEAR(D333))</x:f>
        <x:v>2024</x:v>
      </x:c>
      <x:c r="F333" t="n">
        <x:f>IF(D333="","",MONTH(D333))</x:f>
        <x:v>8</x:v>
      </x:c>
      <x:c r="G333" t="str">
        <x:f>IF(D333="","Fecha no disponible",TEXT(D333,"mmmm"))</x:f>
        <x:v>August</x:v>
      </x:c>
      <x:c r="H333" t="str">
        <x:f>IF(D333="","Fecha no disponible",TEXT(D333,"yyyy-mm"))</x:f>
        <x:v>2024-08</x:v>
      </x:c>
      <x:c r="I333" t="str">
        <x:f>IF(D333="","Fecha no disponible","T"&amp;ROUNDUP(MONTH(D333)/3,0))</x:f>
        <x:v>T3</x:v>
      </x:c>
      <x:c r="J333" t="str">
        <x:v>T015</x:v>
      </x:c>
      <x:c r="K333" t="str">
        <x:v>Tienda Potosí 3</x:v>
      </x:c>
      <x:c r="L333" t="str">
        <x:v>Mall</x:v>
      </x:c>
      <x:c r="M333" t="str">
        <x:v>Potosí</x:v>
      </x:c>
      <x:c r="N333" t="str">
        <x:f>IFERROR(VLOOKUP(M333,'Mapeos'!$A$4:$B$30,2,FALSE),M333)</x:f>
        <x:v>Potosí</x:v>
      </x:c>
      <x:c r="O333" t="str">
        <x:v>C01022</x:v>
      </x:c>
      <x:c r="P333" t="str">
        <x:v>Masivo</x:v>
      </x:c>
      <x:c r="Q333" t="str">
        <x:v>P0071</x:v>
      </x:c>
      <x:c r="R333" t="str">
        <x:v>Hogar</x:v>
      </x:c>
      <x:c r="S333" t="str">
        <x:v>Marca D</x:v>
      </x:c>
      <x:c r="T333" t="str">
        <x:v>E-commerce</x:v>
      </x:c>
      <x:c r="U333" t="str">
        <x:f>IFERROR(VLOOKUP(T333,'Mapeos'!$D$4:$E$25,2,FALSE),T333)</x:f>
        <x:v>E-commerce</x:v>
      </x:c>
      <x:c r="V333" t="str">
        <x:v>V035</x:v>
      </x:c>
      <x:c r="W333" t="n">
        <x:v>1</x:v>
      </x:c>
      <x:c r="X333" s="28" t="n">
        <x:v>192.62</x:v>
      </x:c>
      <x:c r="Y333" s="20" t="n">
        <x:v>0</x:v>
      </x:c>
      <x:c r="Z333" s="20" t="n">
        <x:f>IF(Y333&gt;1,Y333/100,Y333)</x:f>
        <x:v>0</x:v>
      </x:c>
      <x:c r="AA333" s="28" t="n">
        <x:v>134.6</x:v>
      </x:c>
      <x:c r="AB333" s="28" t="n">
        <x:v>192.62</x:v>
      </x:c>
      <x:c r="AC333" s="28" t="str">
        <x:v>BOB</x:v>
      </x:c>
      <x:c r="AD333" s="28" t="n">
        <x:f>IF(AC333="USD",AB333*'Parametros'!$B$4,AB333)</x:f>
        <x:v>192.62</x:v>
      </x:c>
      <x:c r="AE333" s="28" t="n">
        <x:f>W333*X333*(1-Z333)</x:f>
        <x:v>192.62</x:v>
      </x:c>
      <x:c r="AF333" s="28" t="n">
        <x:f>W333*AA333</x:f>
        <x:v>134.6</x:v>
      </x:c>
      <x:c r="AG333" s="28" t="n">
        <x:f>AE333-AF333</x:f>
        <x:v>58.02000000000001</x:v>
      </x:c>
      <x:c r="AH333" s="20" t="n">
        <x:f>IF(AE333&gt;0,AG333/AE333,"")</x:f>
        <x:v>0.3012148271207559</x:v>
      </x:c>
      <x:c r="AI333" s="28" t="n">
        <x:v>72389.94</x:v>
      </x:c>
      <x:c r="AJ333" s="28"/>
      <x:c r="AK333"/>
      <x:c r="AL333" t="str">
        <x:v>Completado</x:v>
      </x:c>
      <x:c r="AM333" t="str">
        <x:f>IF(W333&lt;0,"Devuelto",AL333)</x:f>
        <x:v>Completado</x:v>
      </x:c>
      <x:c r="AN333" t="str">
        <x:v>Efectivo</x:v>
      </x:c>
      <x:c r="AO333" s="29" t="str">
        <x:v>Sin observación</x:v>
      </x:c>
      <x:c r="AP333" t="str">
        <x:f>IF(D333="","No","Sí")</x:f>
        <x:v>Sí</x:v>
      </x:c>
    </x:row>
    <x:row r="334">
      <x:c r="A334" t="n">
        <x:v>334</x:v>
      </x:c>
      <x:c r="B334" t="str">
        <x:v>VT0001578</x:v>
      </x:c>
      <x:c r="C334" t="str">
        <x:v>46083</x:v>
      </x:c>
      <x:c r="D334" s="27" t="n">
        <x:v>46083</x:v>
      </x:c>
      <x:c r="E334" t="n">
        <x:f>IF(D334="","",YEAR(D334))</x:f>
        <x:v>2026</x:v>
      </x:c>
      <x:c r="F334" t="n">
        <x:f>IF(D334="","",MONTH(D334))</x:f>
        <x:v>3</x:v>
      </x:c>
      <x:c r="G334" t="str">
        <x:f>IF(D334="","Fecha no disponible",TEXT(D334,"mmmm"))</x:f>
        <x:v>March</x:v>
      </x:c>
      <x:c r="H334" t="str">
        <x:f>IF(D334="","Fecha no disponible",TEXT(D334,"yyyy-mm"))</x:f>
        <x:v>2026-03</x:v>
      </x:c>
      <x:c r="I334" t="str">
        <x:f>IF(D334="","Fecha no disponible","T"&amp;ROUNDUP(MONTH(D334)/3,0))</x:f>
        <x:v>T1</x:v>
      </x:c>
      <x:c r="J334" t="str">
        <x:v>T005</x:v>
      </x:c>
      <x:c r="K334" t="str">
        <x:v>Tienda Santa Cruz 1</x:v>
      </x:c>
      <x:c r="L334" t="str">
        <x:v>Centro</x:v>
      </x:c>
      <x:c r="M334" t="str">
        <x:v>Santa Cruz</x:v>
      </x:c>
      <x:c r="N334" t="str">
        <x:f>IFERROR(VLOOKUP(M334,'Mapeos'!$A$4:$B$30,2,FALSE),M334)</x:f>
        <x:v>Santa Cruz</x:v>
      </x:c>
      <x:c r="O334" t="str">
        <x:v>C01676</x:v>
      </x:c>
      <x:c r="P334" t="str">
        <x:v>Empresa</x:v>
      </x:c>
      <x:c r="Q334" t="str">
        <x:v>P0070</x:v>
      </x:c>
      <x:c r="R334" t="str">
        <x:v>Electrónica</x:v>
      </x:c>
      <x:c r="S334" t="str">
        <x:v>Marca C</x:v>
      </x:c>
      <x:c r="T334" t="str">
        <x:v>Tienda</x:v>
      </x:c>
      <x:c r="U334" t="str">
        <x:f>IFERROR(VLOOKUP(T334,'Mapeos'!$D$4:$E$25,2,FALSE),T334)</x:f>
        <x:v>Tienda</x:v>
      </x:c>
      <x:c r="V334" t="str">
        <x:v>V029</x:v>
      </x:c>
      <x:c r="W334" t="n">
        <x:v>2</x:v>
      </x:c>
      <x:c r="X334" s="28" t="n">
        <x:v>681.44</x:v>
      </x:c>
      <x:c r="Y334" s="20" t="n">
        <x:v>0.05</x:v>
      </x:c>
      <x:c r="Z334" s="20" t="n">
        <x:f>IF(Y334&gt;1,Y334/100,Y334)</x:f>
        <x:v>0.05</x:v>
      </x:c>
      <x:c r="AA334" s="28" t="n">
        <x:v>337.99</x:v>
      </x:c>
      <x:c r="AB334" s="28" t="n">
        <x:v>1294.74</x:v>
      </x:c>
      <x:c r="AC334" s="28" t="str">
        <x:v>BOB</x:v>
      </x:c>
      <x:c r="AD334" s="28" t="n">
        <x:f>IF(AC334="USD",AB334*'Parametros'!$B$4,AB334)</x:f>
        <x:v>1294.74</x:v>
      </x:c>
      <x:c r="AE334" s="28" t="n">
        <x:f>W334*X334*(1-Z334)</x:f>
        <x:v>1294.736</x:v>
      </x:c>
      <x:c r="AF334" s="28" t="n">
        <x:f>W334*AA334</x:f>
        <x:v>675.98</x:v>
      </x:c>
      <x:c r="AG334" s="28" t="n">
        <x:f>AE334-AF334</x:f>
        <x:v>618.7560000000001</x:v>
      </x:c>
      <x:c r="AH334" s="20" t="n">
        <x:f>IF(AE334&gt;0,AG334/AE334,"")</x:f>
        <x:v>0.47790128643986113</x:v>
      </x:c>
      <x:c r="AI334" s="28" t="n">
        <x:v>120795.65</x:v>
      </x:c>
      <x:c r="AJ334" s="28"/>
      <x:c r="AK334"/>
      <x:c r="AL334" t="str">
        <x:v>Completado</x:v>
      </x:c>
      <x:c r="AM334" t="str">
        <x:f>IF(W334&lt;0,"Devuelto",AL334)</x:f>
        <x:v>Completado</x:v>
      </x:c>
      <x:c r="AN334" t="str">
        <x:v>QR</x:v>
      </x:c>
      <x:c r="AO334" s="29" t="str">
        <x:v>Sin observación</x:v>
      </x:c>
      <x:c r="AP334" t="str">
        <x:f>IF(D334="","No","Sí")</x:f>
        <x:v>Sí</x:v>
      </x:c>
    </x:row>
    <x:row r="335">
      <x:c r="A335" t="n">
        <x:v>335</x:v>
      </x:c>
      <x:c r="B335" t="str">
        <x:v>VT0001583</x:v>
      </x:c>
      <x:c r="C335" t="str">
        <x:v>45745</x:v>
      </x:c>
      <x:c r="D335" s="27" t="n">
        <x:v>45745</x:v>
      </x:c>
      <x:c r="E335" t="n">
        <x:f>IF(D335="","",YEAR(D335))</x:f>
        <x:v>2025</x:v>
      </x:c>
      <x:c r="F335" t="n">
        <x:f>IF(D335="","",MONTH(D335))</x:f>
        <x:v>3</x:v>
      </x:c>
      <x:c r="G335" t="str">
        <x:f>IF(D335="","Fecha no disponible",TEXT(D335,"mmmm"))</x:f>
        <x:v>March</x:v>
      </x:c>
      <x:c r="H335" t="str">
        <x:f>IF(D335="","Fecha no disponible",TEXT(D335,"yyyy-mm"))</x:f>
        <x:v>2025-03</x:v>
      </x:c>
      <x:c r="I335" t="str">
        <x:f>IF(D335="","Fecha no disponible","T"&amp;ROUNDUP(MONTH(D335)/3,0))</x:f>
        <x:v>T1</x:v>
      </x:c>
      <x:c r="J335" t="str">
        <x:v>T017</x:v>
      </x:c>
      <x:c r="K335" t="str">
        <x:v>Tienda Sucre 1</x:v>
      </x:c>
      <x:c r="L335" t="str">
        <x:v>Centro</x:v>
      </x:c>
      <x:c r="M335" t="str">
        <x:v>Sucre</x:v>
      </x:c>
      <x:c r="N335" t="str">
        <x:f>IFERROR(VLOOKUP(M335,'Mapeos'!$A$4:$B$30,2,FALSE),M335)</x:f>
        <x:v>Sucre</x:v>
      </x:c>
      <x:c r="O335" t="str">
        <x:v>C00086</x:v>
      </x:c>
      <x:c r="P335" t="str">
        <x:v>Empresa</x:v>
      </x:c>
      <x:c r="Q335" t="str">
        <x:v>P0111</x:v>
      </x:c>
      <x:c r="R335" t="str">
        <x:v>Hogar</x:v>
      </x:c>
      <x:c r="S335" t="str">
        <x:v>Marca B</x:v>
      </x:c>
      <x:c r="T335" t="str">
        <x:v>WhatsApp</x:v>
      </x:c>
      <x:c r="U335" t="str">
        <x:f>IFERROR(VLOOKUP(T335,'Mapeos'!$D$4:$E$25,2,FALSE),T335)</x:f>
        <x:v>WhatsApp</x:v>
      </x:c>
      <x:c r="V335" t="str">
        <x:v>V013</x:v>
      </x:c>
      <x:c r="W335" t="n">
        <x:v>7</x:v>
      </x:c>
      <x:c r="X335" s="28" t="n">
        <x:v>277.76</x:v>
      </x:c>
      <x:c r="Y335" s="20" t="n">
        <x:v>0.1</x:v>
      </x:c>
      <x:c r="Z335" s="20" t="n">
        <x:f>IF(Y335&gt;1,Y335/100,Y335)</x:f>
        <x:v>0.1</x:v>
      </x:c>
      <x:c r="AA335" s="28" t="n">
        <x:v>218.34</x:v>
      </x:c>
      <x:c r="AB335" s="28" t="n">
        <x:v>1749.89</x:v>
      </x:c>
      <x:c r="AC335" s="28" t="str">
        <x:v>BOB</x:v>
      </x:c>
      <x:c r="AD335" s="28" t="n">
        <x:f>IF(AC335="USD",AB335*'Parametros'!$B$4,AB335)</x:f>
        <x:v>1749.89</x:v>
      </x:c>
      <x:c r="AE335" s="28" t="n">
        <x:f>W335*X335*(1-Z335)</x:f>
        <x:v>1749.888</x:v>
      </x:c>
      <x:c r="AF335" s="28" t="n">
        <x:f>W335*AA335</x:f>
        <x:v>1528.38</x:v>
      </x:c>
      <x:c r="AG335" s="28" t="n">
        <x:f>AE335-AF335</x:f>
        <x:v>221.5079999999998</x:v>
      </x:c>
      <x:c r="AH335" s="20" t="n">
        <x:f>IF(AE335&gt;0,AG335/AE335,"")</x:f>
        <x:v>0.12658410138248838</x:v>
      </x:c>
      <x:c r="AI335" s="28" t="n">
        <x:v>91852.53</x:v>
      </x:c>
      <x:c r="AJ335" s="28" t="n">
        <x:v>194</x:v>
      </x:c>
      <x:c r="AK335" t="n">
        <x:v>36</x:v>
      </x:c>
      <x:c r="AL335" t="str">
        <x:v>Completado</x:v>
      </x:c>
      <x:c r="AM335" t="str">
        <x:f>IF(W335&lt;0,"Devuelto",AL335)</x:f>
        <x:v>Completado</x:v>
      </x:c>
      <x:c r="AN335" t="str">
        <x:v>Transferencia</x:v>
      </x:c>
      <x:c r="AO335" s="29" t="str">
        <x:v>Sin observación</x:v>
      </x:c>
      <x:c r="AP335" t="str">
        <x:f>IF(D335="","No","Sí")</x:f>
        <x:v>Sí</x:v>
      </x:c>
    </x:row>
    <x:row r="336">
      <x:c r="A336" t="n">
        <x:v>336</x:v>
      </x:c>
      <x:c r="B336" t="str">
        <x:v>VT0001588</x:v>
      </x:c>
      <x:c r="C336" t="str">
        <x:v>45358</x:v>
      </x:c>
      <x:c r="D336" s="27" t="n">
        <x:v>45358</x:v>
      </x:c>
      <x:c r="E336" t="n">
        <x:f>IF(D336="","",YEAR(D336))</x:f>
        <x:v>2024</x:v>
      </x:c>
      <x:c r="F336" t="n">
        <x:f>IF(D336="","",MONTH(D336))</x:f>
        <x:v>3</x:v>
      </x:c>
      <x:c r="G336" t="str">
        <x:f>IF(D336="","Fecha no disponible",TEXT(D336,"mmmm"))</x:f>
        <x:v>March</x:v>
      </x:c>
      <x:c r="H336" t="str">
        <x:f>IF(D336="","Fecha no disponible",TEXT(D336,"yyyy-mm"))</x:f>
        <x:v>2024-03</x:v>
      </x:c>
      <x:c r="I336" t="str">
        <x:f>IF(D336="","Fecha no disponible","T"&amp;ROUNDUP(MONTH(D336)/3,0))</x:f>
        <x:v>T1</x:v>
      </x:c>
      <x:c r="J336" t="str">
        <x:v>T005</x:v>
      </x:c>
      <x:c r="K336" t="str">
        <x:v>Tienda Santa Cruz 1</x:v>
      </x:c>
      <x:c r="L336" t="str">
        <x:v>Centro</x:v>
      </x:c>
      <x:c r="M336" t="str">
        <x:v>Santa Cruz</x:v>
      </x:c>
      <x:c r="N336" t="str">
        <x:f>IFERROR(VLOOKUP(M336,'Mapeos'!$A$4:$B$30,2,FALSE),M336)</x:f>
        <x:v>Santa Cruz</x:v>
      </x:c>
      <x:c r="O336" t="str">
        <x:v>C01295</x:v>
      </x:c>
      <x:c r="P336" t="str">
        <x:v>Empresa</x:v>
      </x:c>
      <x:c r="Q336" t="str">
        <x:v>P0145</x:v>
      </x:c>
      <x:c r="R336" t="str">
        <x:v>Hogar</x:v>
      </x:c>
      <x:c r="S336" t="str">
        <x:v>Marca D</x:v>
      </x:c>
      <x:c r="T336" t="str">
        <x:v>Tienda</x:v>
      </x:c>
      <x:c r="U336" t="str">
        <x:f>IFERROR(VLOOKUP(T336,'Mapeos'!$D$4:$E$25,2,FALSE),T336)</x:f>
        <x:v>Tienda</x:v>
      </x:c>
      <x:c r="V336" t="str">
        <x:v>V032</x:v>
      </x:c>
      <x:c r="W336" t="n">
        <x:v>1</x:v>
      </x:c>
      <x:c r="X336" s="28" t="n">
        <x:v>82.63</x:v>
      </x:c>
      <x:c r="Y336" s="20" t="n">
        <x:v>0</x:v>
      </x:c>
      <x:c r="Z336" s="20" t="n">
        <x:f>IF(Y336&gt;1,Y336/100,Y336)</x:f>
        <x:v>0</x:v>
      </x:c>
      <x:c r="AA336" s="28" t="n">
        <x:v>50.42</x:v>
      </x:c>
      <x:c r="AB336" s="28" t="n">
        <x:v>82.63</x:v>
      </x:c>
      <x:c r="AC336" s="28" t="str">
        <x:v>BOB</x:v>
      </x:c>
      <x:c r="AD336" s="28" t="n">
        <x:f>IF(AC336="USD",AB336*'Parametros'!$B$4,AB336)</x:f>
        <x:v>82.63</x:v>
      </x:c>
      <x:c r="AE336" s="28" t="n">
        <x:f>W336*X336*(1-Z336)</x:f>
        <x:v>82.63</x:v>
      </x:c>
      <x:c r="AF336" s="28" t="n">
        <x:f>W336*AA336</x:f>
        <x:v>50.42</x:v>
      </x:c>
      <x:c r="AG336" s="28" t="n">
        <x:f>AE336-AF336</x:f>
        <x:v>32.209999999999994</x:v>
      </x:c>
      <x:c r="AH336" s="20" t="n">
        <x:f>IF(AE336&gt;0,AG336/AE336,"")</x:f>
        <x:v>0.3898099963693573</x:v>
      </x:c>
      <x:c r="AI336" s="28" t="n">
        <x:v>183066.56</x:v>
      </x:c>
      <x:c r="AJ336" s="28"/>
      <x:c r="AK336"/>
      <x:c r="AL336" t="str">
        <x:v>Completado</x:v>
      </x:c>
      <x:c r="AM336" t="str">
        <x:f>IF(W336&lt;0,"Devuelto",AL336)</x:f>
        <x:v>Completado</x:v>
      </x:c>
      <x:c r="AN336" t="str">
        <x:v>QR</x:v>
      </x:c>
      <x:c r="AO336" s="29" t="str">
        <x:v>Sin observación</x:v>
      </x:c>
      <x:c r="AP336" t="str">
        <x:f>IF(D336="","No","Sí")</x:f>
        <x:v>Sí</x:v>
      </x:c>
    </x:row>
    <x:row r="337">
      <x:c r="A337" t="n">
        <x:v>337</x:v>
      </x:c>
      <x:c r="B337" t="str">
        <x:v>VT0001592</x:v>
      </x:c>
      <x:c r="C337" t="str">
        <x:v>45968</x:v>
      </x:c>
      <x:c r="D337" s="27" t="n">
        <x:v>45968</x:v>
      </x:c>
      <x:c r="E337" t="n">
        <x:f>IF(D337="","",YEAR(D337))</x:f>
        <x:v>2025</x:v>
      </x:c>
      <x:c r="F337" t="n">
        <x:f>IF(D337="","",MONTH(D337))</x:f>
        <x:v>11</x:v>
      </x:c>
      <x:c r="G337" t="str">
        <x:f>IF(D337="","Fecha no disponible",TEXT(D337,"mmmm"))</x:f>
        <x:v>November</x:v>
      </x:c>
      <x:c r="H337" t="str">
        <x:f>IF(D337="","Fecha no disponible",TEXT(D337,"yyyy-mm"))</x:f>
        <x:v>2025-11</x:v>
      </x:c>
      <x:c r="I337" t="str">
        <x:f>IF(D337="","Fecha no disponible","T"&amp;ROUNDUP(MONTH(D337)/3,0))</x:f>
        <x:v>T4</x:v>
      </x:c>
      <x:c r="J337" t="str">
        <x:v>T003</x:v>
      </x:c>
      <x:c r="K337" t="str">
        <x:v>Tienda La Paz 3</x:v>
      </x:c>
      <x:c r="L337" t="str">
        <x:v>Barrio</x:v>
      </x:c>
      <x:c r="M337" t="str">
        <x:v>La Paz</x:v>
      </x:c>
      <x:c r="N337" t="str">
        <x:f>IFERROR(VLOOKUP(M337,'Mapeos'!$A$4:$B$30,2,FALSE),M337)</x:f>
        <x:v>La Paz</x:v>
      </x:c>
      <x:c r="O337" t="str">
        <x:v>C00087</x:v>
      </x:c>
      <x:c r="P337" t="str">
        <x:v>Frecuente</x:v>
      </x:c>
      <x:c r="Q337" t="str">
        <x:v>P0147</x:v>
      </x:c>
      <x:c r="R337" t="str">
        <x:v>Alimentos</x:v>
      </x:c>
      <x:c r="S337" t="str">
        <x:v>Marca B</x:v>
      </x:c>
      <x:c r="T337" t="str">
        <x:v>Tienda</x:v>
      </x:c>
      <x:c r="U337" t="str">
        <x:f>IFERROR(VLOOKUP(T337,'Mapeos'!$D$4:$E$25,2,FALSE),T337)</x:f>
        <x:v>Tienda</x:v>
      </x:c>
      <x:c r="V337" t="str">
        <x:v>V007</x:v>
      </x:c>
      <x:c r="W337" t="n">
        <x:v>5</x:v>
      </x:c>
      <x:c r="X337" s="28" t="n">
        <x:v>43.92</x:v>
      </x:c>
      <x:c r="Y337" s="20" t="n">
        <x:v>0.15</x:v>
      </x:c>
      <x:c r="Z337" s="20" t="n">
        <x:f>IF(Y337&gt;1,Y337/100,Y337)</x:f>
        <x:v>0.15</x:v>
      </x:c>
      <x:c r="AA337" s="28" t="n">
        <x:v>30.6</x:v>
      </x:c>
      <x:c r="AB337" s="28" t="n">
        <x:v>186.66</x:v>
      </x:c>
      <x:c r="AC337" s="28" t="str">
        <x:v>BOB</x:v>
      </x:c>
      <x:c r="AD337" s="28" t="n">
        <x:f>IF(AC337="USD",AB337*'Parametros'!$B$4,AB337)</x:f>
        <x:v>186.66</x:v>
      </x:c>
      <x:c r="AE337" s="28" t="n">
        <x:f>W337*X337*(1-Z337)</x:f>
        <x:v>186.66000000000003</x:v>
      </x:c>
      <x:c r="AF337" s="28" t="n">
        <x:f>W337*AA337</x:f>
        <x:v>153</x:v>
      </x:c>
      <x:c r="AG337" s="28" t="n">
        <x:f>AE337-AF337</x:f>
        <x:v>33.660000000000025</x:v>
      </x:c>
      <x:c r="AH337" s="20" t="n">
        <x:f>IF(AE337&gt;0,AG337/AE337,"")</x:f>
        <x:v>0.18032786885245913</x:v>
      </x:c>
      <x:c r="AI337" s="28" t="n">
        <x:v>191492.27</x:v>
      </x:c>
      <x:c r="AJ337" s="28"/>
      <x:c r="AK337"/>
      <x:c r="AL337" t="str">
        <x:v>Completado</x:v>
      </x:c>
      <x:c r="AM337" t="str">
        <x:f>IF(W337&lt;0,"Devuelto",AL337)</x:f>
        <x:v>Completado</x:v>
      </x:c>
      <x:c r="AN337" t="str">
        <x:v>QR</x:v>
      </x:c>
      <x:c r="AO337" s="29" t="str">
        <x:v>Sin observación</x:v>
      </x:c>
      <x:c r="AP337" t="str">
        <x:f>IF(D337="","No","Sí")</x:f>
        <x:v>Sí</x:v>
      </x:c>
    </x:row>
    <x:row r="338">
      <x:c r="A338" t="n">
        <x:v>338</x:v>
      </x:c>
      <x:c r="B338" t="str">
        <x:v>VT0001597</x:v>
      </x:c>
      <x:c r="C338" t="str">
        <x:v>45727</x:v>
      </x:c>
      <x:c r="D338" s="27" t="n">
        <x:v>45727</x:v>
      </x:c>
      <x:c r="E338" t="n">
        <x:f>IF(D338="","",YEAR(D338))</x:f>
        <x:v>2025</x:v>
      </x:c>
      <x:c r="F338" t="n">
        <x:f>IF(D338="","",MONTH(D338))</x:f>
        <x:v>3</x:v>
      </x:c>
      <x:c r="G338" t="str">
        <x:f>IF(D338="","Fecha no disponible",TEXT(D338,"mmmm"))</x:f>
        <x:v>March</x:v>
      </x:c>
      <x:c r="H338" t="str">
        <x:f>IF(D338="","Fecha no disponible",TEXT(D338,"yyyy-mm"))</x:f>
        <x:v>2025-03</x:v>
      </x:c>
      <x:c r="I338" t="str">
        <x:f>IF(D338="","Fecha no disponible","T"&amp;ROUNDUP(MONTH(D338)/3,0))</x:f>
        <x:v>T1</x:v>
      </x:c>
      <x:c r="J338" t="str">
        <x:v>T010</x:v>
      </x:c>
      <x:c r="K338" t="str">
        <x:v>Tienda Cochabamba 2</x:v>
      </x:c>
      <x:c r="L338" t="str">
        <x:v>Barrio</x:v>
      </x:c>
      <x:c r="M338" t="str">
        <x:v>Cochabamba</x:v>
      </x:c>
      <x:c r="N338" t="str">
        <x:f>IFERROR(VLOOKUP(M338,'Mapeos'!$A$4:$B$30,2,FALSE),M338)</x:f>
        <x:v>Cochabamba</x:v>
      </x:c>
      <x:c r="O338" t="str">
        <x:v>C00890</x:v>
      </x:c>
      <x:c r="P338" t="str">
        <x:v>Masivo</x:v>
      </x:c>
      <x:c r="Q338" t="str">
        <x:v>P0043</x:v>
      </x:c>
      <x:c r="R338" t="str">
        <x:v>Alimentos</x:v>
      </x:c>
      <x:c r="S338" t="str">
        <x:v>Marca C</x:v>
      </x:c>
      <x:c r="T338" t="str">
        <x:v>Tienda</x:v>
      </x:c>
      <x:c r="U338" t="str">
        <x:f>IFERROR(VLOOKUP(T338,'Mapeos'!$D$4:$E$25,2,FALSE),T338)</x:f>
        <x:v>Tienda</x:v>
      </x:c>
      <x:c r="V338" t="str">
        <x:v>V006</x:v>
      </x:c>
      <x:c r="W338" t="n">
        <x:v>5</x:v>
      </x:c>
      <x:c r="X338" s="28" t="n">
        <x:v>26.29</x:v>
      </x:c>
      <x:c r="Y338" s="20" t="n">
        <x:v>0.05</x:v>
      </x:c>
      <x:c r="Z338" s="20" t="n">
        <x:f>IF(Y338&gt;1,Y338/100,Y338)</x:f>
        <x:v>0.05</x:v>
      </x:c>
      <x:c r="AA338" s="28" t="n">
        <x:v>20.37</x:v>
      </x:c>
      <x:c r="AB338" s="28" t="n">
        <x:v>124.88</x:v>
      </x:c>
      <x:c r="AC338" s="28" t="str">
        <x:v>BOB</x:v>
      </x:c>
      <x:c r="AD338" s="28" t="n">
        <x:f>IF(AC338="USD",AB338*'Parametros'!$B$4,AB338)</x:f>
        <x:v>124.88</x:v>
      </x:c>
      <x:c r="AE338" s="28" t="n">
        <x:f>W338*X338*(1-Z338)</x:f>
        <x:v>124.87749999999998</x:v>
      </x:c>
      <x:c r="AF338" s="28" t="n">
        <x:f>W338*AA338</x:f>
        <x:v>101.85000000000001</x:v>
      </x:c>
      <x:c r="AG338" s="28" t="n">
        <x:f>AE338-AF338</x:f>
        <x:v>23.027499999999975</x:v>
      </x:c>
      <x:c r="AH338" s="20" t="n">
        <x:f>IF(AE338&gt;0,AG338/AE338,"")</x:f>
        <x:v>0.1844007126984443</x:v>
      </x:c>
      <x:c r="AI338" s="28" t="n">
        <x:v>186917.48</x:v>
      </x:c>
      <x:c r="AJ338" s="28"/>
      <x:c r="AK338"/>
      <x:c r="AL338" t="str">
        <x:v>Completado</x:v>
      </x:c>
      <x:c r="AM338" t="str">
        <x:f>IF(W338&lt;0,"Devuelto",AL338)</x:f>
        <x:v>Completado</x:v>
      </x:c>
      <x:c r="AN338" t="str">
        <x:v>Tarjeta</x:v>
      </x:c>
      <x:c r="AO338" s="29" t="str">
        <x:v>Sin observación</x:v>
      </x:c>
      <x:c r="AP338" t="str">
        <x:f>IF(D338="","No","Sí")</x:f>
        <x:v>Sí</x:v>
      </x:c>
    </x:row>
    <x:row r="339">
      <x:c r="A339" t="n">
        <x:v>339</x:v>
      </x:c>
      <x:c r="B339" t="str">
        <x:v>VT0001602</x:v>
      </x:c>
      <x:c r="C339" t="str">
        <x:v>45750</x:v>
      </x:c>
      <x:c r="D339" s="27" t="n">
        <x:v>45750</x:v>
      </x:c>
      <x:c r="E339" t="n">
        <x:f>IF(D339="","",YEAR(D339))</x:f>
        <x:v>2025</x:v>
      </x:c>
      <x:c r="F339" t="n">
        <x:f>IF(D339="","",MONTH(D339))</x:f>
        <x:v>4</x:v>
      </x:c>
      <x:c r="G339" t="str">
        <x:f>IF(D339="","Fecha no disponible",TEXT(D339,"mmmm"))</x:f>
        <x:v>April</x:v>
      </x:c>
      <x:c r="H339" t="str">
        <x:f>IF(D339="","Fecha no disponible",TEXT(D339,"yyyy-mm"))</x:f>
        <x:v>2025-04</x:v>
      </x:c>
      <x:c r="I339" t="str">
        <x:f>IF(D339="","Fecha no disponible","T"&amp;ROUNDUP(MONTH(D339)/3,0))</x:f>
        <x:v>T2</x:v>
      </x:c>
      <x:c r="J339" t="str">
        <x:v>T017</x:v>
      </x:c>
      <x:c r="K339" t="str">
        <x:v>Tienda Sucre 1</x:v>
      </x:c>
      <x:c r="L339" t="str">
        <x:v>Centro</x:v>
      </x:c>
      <x:c r="M339" t="str">
        <x:v>Sucre</x:v>
      </x:c>
      <x:c r="N339" t="str">
        <x:f>IFERROR(VLOOKUP(M339,'Mapeos'!$A$4:$B$30,2,FALSE),M339)</x:f>
        <x:v>Sucre</x:v>
      </x:c>
      <x:c r="O339" t="str">
        <x:v>C00101</x:v>
      </x:c>
      <x:c r="P339" t="str">
        <x:v>Frecuente</x:v>
      </x:c>
      <x:c r="Q339" t="str">
        <x:v>P0070</x:v>
      </x:c>
      <x:c r="R339" t="str">
        <x:v>Electrónica</x:v>
      </x:c>
      <x:c r="S339" t="str">
        <x:v>Marca C</x:v>
      </x:c>
      <x:c r="T339" t="str">
        <x:v>Online</x:v>
      </x:c>
      <x:c r="U339" t="str">
        <x:f>IFERROR(VLOOKUP(T339,'Mapeos'!$D$4:$E$25,2,FALSE),T339)</x:f>
        <x:v>E-commerce</x:v>
      </x:c>
      <x:c r="V339" t="str">
        <x:v>V035</x:v>
      </x:c>
      <x:c r="W339" t="n">
        <x:v>1</x:v>
      </x:c>
      <x:c r="X339" s="28" t="n">
        <x:v>671.84</x:v>
      </x:c>
      <x:c r="Y339" s="20" t="n">
        <x:v>0.15</x:v>
      </x:c>
      <x:c r="Z339" s="20" t="n">
        <x:f>IF(Y339&gt;1,Y339/100,Y339)</x:f>
        <x:v>0.15</x:v>
      </x:c>
      <x:c r="AA339" s="28" t="n">
        <x:v>337.99</x:v>
      </x:c>
      <x:c r="AB339" s="28" t="n">
        <x:v>571.06</x:v>
      </x:c>
      <x:c r="AC339" s="28" t="str">
        <x:v>BOB</x:v>
      </x:c>
      <x:c r="AD339" s="28" t="n">
        <x:f>IF(AC339="USD",AB339*'Parametros'!$B$4,AB339)</x:f>
        <x:v>571.06</x:v>
      </x:c>
      <x:c r="AE339" s="28" t="n">
        <x:f>W339*X339*(1-Z339)</x:f>
        <x:v>571.064</x:v>
      </x:c>
      <x:c r="AF339" s="28" t="n">
        <x:f>W339*AA339</x:f>
        <x:v>337.99</x:v>
      </x:c>
      <x:c r="AG339" s="28" t="n">
        <x:f>AE339-AF339</x:f>
        <x:v>233.07399999999996</x:v>
      </x:c>
      <x:c r="AH339" s="20" t="n">
        <x:f>IF(AE339&gt;0,AG339/AE339,"")</x:f>
        <x:v>0.40813989325189465</x:v>
      </x:c>
      <x:c r="AI339" s="28"/>
      <x:c r="AJ339" s="28"/>
      <x:c r="AK339"/>
      <x:c r="AL339" t="str">
        <x:v>Completado</x:v>
      </x:c>
      <x:c r="AM339" t="str">
        <x:f>IF(W339&lt;0,"Devuelto",AL339)</x:f>
        <x:v>Completado</x:v>
      </x:c>
      <x:c r="AN339" t="str">
        <x:v>Tarjeta</x:v>
      </x:c>
      <x:c r="AO339" s="29" t="str">
        <x:v>Canal estandarizado; Meta original vacía</x:v>
      </x:c>
      <x:c r="AP339" t="str">
        <x:f>IF(D339="","No","Sí")</x:f>
        <x:v>Sí</x:v>
      </x:c>
    </x:row>
    <x:row r="340">
      <x:c r="A340" t="n">
        <x:v>340</x:v>
      </x:c>
      <x:c r="B340" t="str">
        <x:v>VT0001607</x:v>
      </x:c>
      <x:c r="C340" t="str">
        <x:v>46049</x:v>
      </x:c>
      <x:c r="D340" s="27" t="n">
        <x:v>46049</x:v>
      </x:c>
      <x:c r="E340" t="n">
        <x:f>IF(D340="","",YEAR(D340))</x:f>
        <x:v>2026</x:v>
      </x:c>
      <x:c r="F340" t="n">
        <x:f>IF(D340="","",MONTH(D340))</x:f>
        <x:v>1</x:v>
      </x:c>
      <x:c r="G340" t="str">
        <x:f>IF(D340="","Fecha no disponible",TEXT(D340,"mmmm"))</x:f>
        <x:v>January</x:v>
      </x:c>
      <x:c r="H340" t="str">
        <x:f>IF(D340="","Fecha no disponible",TEXT(D340,"yyyy-mm"))</x:f>
        <x:v>2026-01</x:v>
      </x:c>
      <x:c r="I340" t="str">
        <x:f>IF(D340="","Fecha no disponible","T"&amp;ROUNDUP(MONTH(D340)/3,0))</x:f>
        <x:v>T1</x:v>
      </x:c>
      <x:c r="J340" t="str">
        <x:v>T014</x:v>
      </x:c>
      <x:c r="K340" t="str">
        <x:v>Tienda Potosí 2</x:v>
      </x:c>
      <x:c r="L340" t="str">
        <x:v>Barrio</x:v>
      </x:c>
      <x:c r="M340" t="str">
        <x:v>Potosí</x:v>
      </x:c>
      <x:c r="N340" t="str">
        <x:f>IFERROR(VLOOKUP(M340,'Mapeos'!$A$4:$B$30,2,FALSE),M340)</x:f>
        <x:v>Potosí</x:v>
      </x:c>
      <x:c r="O340" t="str">
        <x:v>C00270</x:v>
      </x:c>
      <x:c r="P340" t="str">
        <x:v>Masivo</x:v>
      </x:c>
      <x:c r="Q340" t="str">
        <x:v>P0140</x:v>
      </x:c>
      <x:c r="R340" t="str">
        <x:v>Hogar</x:v>
      </x:c>
      <x:c r="S340" t="str">
        <x:v>Marca D</x:v>
      </x:c>
      <x:c r="T340" t="str">
        <x:v>Tienda</x:v>
      </x:c>
      <x:c r="U340" t="str">
        <x:f>IFERROR(VLOOKUP(T340,'Mapeos'!$D$4:$E$25,2,FALSE),T340)</x:f>
        <x:v>Tienda</x:v>
      </x:c>
      <x:c r="V340" t="str">
        <x:v>V040</x:v>
      </x:c>
      <x:c r="W340" t="n">
        <x:v>1</x:v>
      </x:c>
      <x:c r="X340" s="28" t="n">
        <x:v>191.5</x:v>
      </x:c>
      <x:c r="Y340" s="20" t="n">
        <x:v>0</x:v>
      </x:c>
      <x:c r="Z340" s="20" t="n">
        <x:f>IF(Y340&gt;1,Y340/100,Y340)</x:f>
        <x:v>0</x:v>
      </x:c>
      <x:c r="AA340" s="28" t="n">
        <x:v>122.58</x:v>
      </x:c>
      <x:c r="AB340" s="28" t="n">
        <x:v>191.5</x:v>
      </x:c>
      <x:c r="AC340" s="28" t="str">
        <x:v>BOB</x:v>
      </x:c>
      <x:c r="AD340" s="28" t="n">
        <x:f>IF(AC340="USD",AB340*'Parametros'!$B$4,AB340)</x:f>
        <x:v>191.5</x:v>
      </x:c>
      <x:c r="AE340" s="28" t="n">
        <x:f>W340*X340*(1-Z340)</x:f>
        <x:v>191.5</x:v>
      </x:c>
      <x:c r="AF340" s="28" t="n">
        <x:f>W340*AA340</x:f>
        <x:v>122.58</x:v>
      </x:c>
      <x:c r="AG340" s="28" t="n">
        <x:f>AE340-AF340</x:f>
        <x:v>68.92</x:v>
      </x:c>
      <x:c r="AH340" s="20" t="n">
        <x:f>IF(AE340&gt;0,AG340/AE340,"")</x:f>
        <x:v>0.35989556135770234</x:v>
      </x:c>
      <x:c r="AI340" s="28" t="n">
        <x:v>173590.59</x:v>
      </x:c>
      <x:c r="AJ340" s="28"/>
      <x:c r="AK340"/>
      <x:c r="AL340" t="str">
        <x:v>Completado</x:v>
      </x:c>
      <x:c r="AM340" t="str">
        <x:f>IF(W340&lt;0,"Devuelto",AL340)</x:f>
        <x:v>Completado</x:v>
      </x:c>
      <x:c r="AN340" t="str">
        <x:v>Transferencia</x:v>
      </x:c>
      <x:c r="AO340" s="29" t="str">
        <x:v>Sin observación</x:v>
      </x:c>
      <x:c r="AP340" t="str">
        <x:f>IF(D340="","No","Sí")</x:f>
        <x:v>Sí</x:v>
      </x:c>
    </x:row>
    <x:row r="341">
      <x:c r="A341" t="n">
        <x:v>341</x:v>
      </x:c>
      <x:c r="B341" t="str">
        <x:v>VT0001611</x:v>
      </x:c>
      <x:c r="C341" t="str">
        <x:v>45702</x:v>
      </x:c>
      <x:c r="D341" s="27" t="n">
        <x:v>45702</x:v>
      </x:c>
      <x:c r="E341" t="n">
        <x:f>IF(D341="","",YEAR(D341))</x:f>
        <x:v>2025</x:v>
      </x:c>
      <x:c r="F341" t="n">
        <x:f>IF(D341="","",MONTH(D341))</x:f>
        <x:v>2</x:v>
      </x:c>
      <x:c r="G341" t="str">
        <x:f>IF(D341="","Fecha no disponible",TEXT(D341,"mmmm"))</x:f>
        <x:v>February</x:v>
      </x:c>
      <x:c r="H341" t="str">
        <x:f>IF(D341="","Fecha no disponible",TEXT(D341,"yyyy-mm"))</x:f>
        <x:v>2025-02</x:v>
      </x:c>
      <x:c r="I341" t="str">
        <x:f>IF(D341="","Fecha no disponible","T"&amp;ROUNDUP(MONTH(D341)/3,0))</x:f>
        <x:v>T1</x:v>
      </x:c>
      <x:c r="J341" t="str">
        <x:v>T017</x:v>
      </x:c>
      <x:c r="K341" t="str">
        <x:v>Tienda Sucre 1</x:v>
      </x:c>
      <x:c r="L341" t="str">
        <x:v>Centro</x:v>
      </x:c>
      <x:c r="M341" t="str">
        <x:v>Sucre</x:v>
      </x:c>
      <x:c r="N341" t="str">
        <x:f>IFERROR(VLOOKUP(M341,'Mapeos'!$A$4:$B$30,2,FALSE),M341)</x:f>
        <x:v>Sucre</x:v>
      </x:c>
      <x:c r="O341" t="str">
        <x:v>C01113</x:v>
      </x:c>
      <x:c r="P341" t="str">
        <x:v>Frecuente</x:v>
      </x:c>
      <x:c r="Q341" t="str">
        <x:v>P0015</x:v>
      </x:c>
      <x:c r="R341" t="str">
        <x:v>Alimentos</x:v>
      </x:c>
      <x:c r="S341" t="str">
        <x:v>Marca C</x:v>
      </x:c>
      <x:c r="T341" t="str">
        <x:v>E-commerce</x:v>
      </x:c>
      <x:c r="U341" t="str">
        <x:f>IFERROR(VLOOKUP(T341,'Mapeos'!$D$4:$E$25,2,FALSE),T341)</x:f>
        <x:v>E-commerce</x:v>
      </x:c>
      <x:c r="V341" t="str">
        <x:v>V004</x:v>
      </x:c>
      <x:c r="W341" t="n">
        <x:v>2</x:v>
      </x:c>
      <x:c r="X341" s="28" t="n">
        <x:v>49.15</x:v>
      </x:c>
      <x:c r="Y341" s="20" t="n">
        <x:v>0.25</x:v>
      </x:c>
      <x:c r="Z341" s="20" t="n">
        <x:f>IF(Y341&gt;1,Y341/100,Y341)</x:f>
        <x:v>0.25</x:v>
      </x:c>
      <x:c r="AA341" s="28" t="n">
        <x:v>33.71</x:v>
      </x:c>
      <x:c r="AB341" s="28" t="n">
        <x:v>73.72</x:v>
      </x:c>
      <x:c r="AC341" s="28" t="str">
        <x:v>BOB</x:v>
      </x:c>
      <x:c r="AD341" s="28" t="n">
        <x:f>IF(AC341="USD",AB341*'Parametros'!$B$4,AB341)</x:f>
        <x:v>73.72</x:v>
      </x:c>
      <x:c r="AE341" s="28" t="n">
        <x:f>W341*X341*(1-Z341)</x:f>
        <x:v>73.725</x:v>
      </x:c>
      <x:c r="AF341" s="28" t="n">
        <x:f>W341*AA341</x:f>
        <x:v>67.42</x:v>
      </x:c>
      <x:c r="AG341" s="28" t="n">
        <x:f>AE341-AF341</x:f>
        <x:v>6.304999999999993</x:v>
      </x:c>
      <x:c r="AH341" s="20" t="n">
        <x:f>IF(AE341&gt;0,AG341/AE341,"")</x:f>
        <x:v>0.08552051542895887</x:v>
      </x:c>
      <x:c r="AI341" s="28" t="n">
        <x:v>98768.16</x:v>
      </x:c>
      <x:c r="AJ341" s="28"/>
      <x:c r="AK341"/>
      <x:c r="AL341" t="str">
        <x:v>Completado</x:v>
      </x:c>
      <x:c r="AM341" t="str">
        <x:f>IF(W341&lt;0,"Devuelto",AL341)</x:f>
        <x:v>Completado</x:v>
      </x:c>
      <x:c r="AN341" t="str">
        <x:v>Efectivo</x:v>
      </x:c>
      <x:c r="AO341" s="29" t="str">
        <x:v>Sin observación</x:v>
      </x:c>
      <x:c r="AP341" t="str">
        <x:f>IF(D341="","No","Sí")</x:f>
        <x:v>Sí</x:v>
      </x:c>
    </x:row>
    <x:row r="342">
      <x:c r="A342" t="n">
        <x:v>342</x:v>
      </x:c>
      <x:c r="B342" t="str">
        <x:v>VT0001616</x:v>
      </x:c>
      <x:c r="C342" t="str">
        <x:v>46068</x:v>
      </x:c>
      <x:c r="D342" s="27" t="n">
        <x:v>46068</x:v>
      </x:c>
      <x:c r="E342" t="n">
        <x:f>IF(D342="","",YEAR(D342))</x:f>
        <x:v>2026</x:v>
      </x:c>
      <x:c r="F342" t="n">
        <x:f>IF(D342="","",MONTH(D342))</x:f>
        <x:v>2</x:v>
      </x:c>
      <x:c r="G342" t="str">
        <x:f>IF(D342="","Fecha no disponible",TEXT(D342,"mmmm"))</x:f>
        <x:v>February</x:v>
      </x:c>
      <x:c r="H342" t="str">
        <x:f>IF(D342="","Fecha no disponible",TEXT(D342,"yyyy-mm"))</x:f>
        <x:v>2026-02</x:v>
      </x:c>
      <x:c r="I342" t="str">
        <x:f>IF(D342="","Fecha no disponible","T"&amp;ROUNDUP(MONTH(D342)/3,0))</x:f>
        <x:v>T1</x:v>
      </x:c>
      <x:c r="J342" t="str">
        <x:v>T019</x:v>
      </x:c>
      <x:c r="K342" t="str">
        <x:v>Tienda Sucre 3</x:v>
      </x:c>
      <x:c r="L342" t="str">
        <x:v>Centro</x:v>
      </x:c>
      <x:c r="M342" t="str">
        <x:v>Sucre</x:v>
      </x:c>
      <x:c r="N342" t="str">
        <x:f>IFERROR(VLOOKUP(M342,'Mapeos'!$A$4:$B$30,2,FALSE),M342)</x:f>
        <x:v>Sucre</x:v>
      </x:c>
      <x:c r="O342" t="str">
        <x:v>C00879</x:v>
      </x:c>
      <x:c r="P342" t="str">
        <x:v>Premium</x:v>
      </x:c>
      <x:c r="Q342" t="str">
        <x:v>P0087</x:v>
      </x:c>
      <x:c r="R342" t="str">
        <x:v>Electrónica</x:v>
      </x:c>
      <x:c r="S342" t="str">
        <x:v>Marca B</x:v>
      </x:c>
      <x:c r="T342" t="str">
        <x:v>Tienda</x:v>
      </x:c>
      <x:c r="U342" t="str">
        <x:f>IFERROR(VLOOKUP(T342,'Mapeos'!$D$4:$E$25,2,FALSE),T342)</x:f>
        <x:v>Tienda</x:v>
      </x:c>
      <x:c r="V342" t="str">
        <x:v>V029</x:v>
      </x:c>
      <x:c r="W342" t="n">
        <x:v>5</x:v>
      </x:c>
      <x:c r="X342" s="28" t="n">
        <x:v>693.99</x:v>
      </x:c>
      <x:c r="Y342" s="20" t="n">
        <x:v>0.25</x:v>
      </x:c>
      <x:c r="Z342" s="20" t="n">
        <x:f>IF(Y342&gt;1,Y342/100,Y342)</x:f>
        <x:v>0.25</x:v>
      </x:c>
      <x:c r="AA342" s="28" t="n">
        <x:v>417.2</x:v>
      </x:c>
      <x:c r="AB342" s="28" t="n">
        <x:v>2602.46</x:v>
      </x:c>
      <x:c r="AC342" s="28" t="str">
        <x:v>BOB</x:v>
      </x:c>
      <x:c r="AD342" s="28" t="n">
        <x:f>IF(AC342="USD",AB342*'Parametros'!$B$4,AB342)</x:f>
        <x:v>2602.46</x:v>
      </x:c>
      <x:c r="AE342" s="28" t="n">
        <x:f>W342*X342*(1-Z342)</x:f>
        <x:v>2602.4624999999996</x:v>
      </x:c>
      <x:c r="AF342" s="28" t="n">
        <x:f>W342*AA342</x:f>
        <x:v>2086</x:v>
      </x:c>
      <x:c r="AG342" s="28" t="n">
        <x:f>AE342-AF342</x:f>
        <x:v>516.4624999999996</x:v>
      </x:c>
      <x:c r="AH342" s="20" t="n">
        <x:f>IF(AE342&gt;0,AG342/AE342,"")</x:f>
        <x:v>0.19845146663976895</x:v>
      </x:c>
      <x:c r="AI342" s="28" t="n">
        <x:v>120492</x:v>
      </x:c>
      <x:c r="AJ342" s="28"/>
      <x:c r="AK342"/>
      <x:c r="AL342" t="str">
        <x:v>Completado</x:v>
      </x:c>
      <x:c r="AM342" t="str">
        <x:f>IF(W342&lt;0,"Devuelto",AL342)</x:f>
        <x:v>Completado</x:v>
      </x:c>
      <x:c r="AN342" t="str">
        <x:v>QR</x:v>
      </x:c>
      <x:c r="AO342" s="29" t="str">
        <x:v>Sin observación</x:v>
      </x:c>
      <x:c r="AP342" t="str">
        <x:f>IF(D342="","No","Sí")</x:f>
        <x:v>Sí</x:v>
      </x:c>
    </x:row>
    <x:row r="343">
      <x:c r="A343" t="n">
        <x:v>343</x:v>
      </x:c>
      <x:c r="B343" t="str">
        <x:v>VT0001621</x:v>
      </x:c>
      <x:c r="C343" t="str">
        <x:v>46138</x:v>
      </x:c>
      <x:c r="D343" s="27" t="n">
        <x:v>46138</x:v>
      </x:c>
      <x:c r="E343" t="n">
        <x:f>IF(D343="","",YEAR(D343))</x:f>
        <x:v>2026</x:v>
      </x:c>
      <x:c r="F343" t="n">
        <x:f>IF(D343="","",MONTH(D343))</x:f>
        <x:v>4</x:v>
      </x:c>
      <x:c r="G343" t="str">
        <x:f>IF(D343="","Fecha no disponible",TEXT(D343,"mmmm"))</x:f>
        <x:v>April</x:v>
      </x:c>
      <x:c r="H343" t="str">
        <x:f>IF(D343="","Fecha no disponible",TEXT(D343,"yyyy-mm"))</x:f>
        <x:v>2026-04</x:v>
      </x:c>
      <x:c r="I343" t="str">
        <x:f>IF(D343="","Fecha no disponible","T"&amp;ROUNDUP(MONTH(D343)/3,0))</x:f>
        <x:v>T2</x:v>
      </x:c>
      <x:c r="J343" t="str">
        <x:v>T019</x:v>
      </x:c>
      <x:c r="K343" t="str">
        <x:v>Tienda Sucre 3</x:v>
      </x:c>
      <x:c r="L343" t="str">
        <x:v>Centro</x:v>
      </x:c>
      <x:c r="M343" t="str">
        <x:v>Sucre</x:v>
      </x:c>
      <x:c r="N343" t="str">
        <x:f>IFERROR(VLOOKUP(M343,'Mapeos'!$A$4:$B$30,2,FALSE),M343)</x:f>
        <x:v>Sucre</x:v>
      </x:c>
      <x:c r="O343" t="str">
        <x:v>C01091</x:v>
      </x:c>
      <x:c r="P343" t="str">
        <x:v>Empresa</x:v>
      </x:c>
      <x:c r="Q343" t="str">
        <x:v>P0131</x:v>
      </x:c>
      <x:c r="R343" t="str">
        <x:v>Cuidado Personal</x:v>
      </x:c>
      <x:c r="S343" t="str">
        <x:v>Marca C</x:v>
      </x:c>
      <x:c r="T343" t="str">
        <x:v>Tienda</x:v>
      </x:c>
      <x:c r="U343" t="str">
        <x:f>IFERROR(VLOOKUP(T343,'Mapeos'!$D$4:$E$25,2,FALSE),T343)</x:f>
        <x:v>Tienda</x:v>
      </x:c>
      <x:c r="V343" t="str">
        <x:v>V009</x:v>
      </x:c>
      <x:c r="W343" t="n">
        <x:v>1</x:v>
      </x:c>
      <x:c r="X343" s="28" t="n">
        <x:v>93.02</x:v>
      </x:c>
      <x:c r="Y343" s="20" t="n">
        <x:v>0</x:v>
      </x:c>
      <x:c r="Z343" s="20" t="n">
        <x:f>IF(Y343&gt;1,Y343/100,Y343)</x:f>
        <x:v>0</x:v>
      </x:c>
      <x:c r="AA343" s="28" t="n">
        <x:v>64.44</x:v>
      </x:c>
      <x:c r="AB343" s="28" t="n">
        <x:v>93.02</x:v>
      </x:c>
      <x:c r="AC343" s="28" t="str">
        <x:v>BOB</x:v>
      </x:c>
      <x:c r="AD343" s="28" t="n">
        <x:f>IF(AC343="USD",AB343*'Parametros'!$B$4,AB343)</x:f>
        <x:v>93.02</x:v>
      </x:c>
      <x:c r="AE343" s="28" t="n">
        <x:f>W343*X343*(1-Z343)</x:f>
        <x:v>93.02</x:v>
      </x:c>
      <x:c r="AF343" s="28" t="n">
        <x:f>W343*AA343</x:f>
        <x:v>64.44</x:v>
      </x:c>
      <x:c r="AG343" s="28" t="n">
        <x:f>AE343-AF343</x:f>
        <x:v>28.58</x:v>
      </x:c>
      <x:c r="AH343" s="20" t="n">
        <x:f>IF(AE343&gt;0,AG343/AE343,"")</x:f>
        <x:v>0.30724575360137607</x:v>
      </x:c>
      <x:c r="AI343" s="28" t="n">
        <x:v>155230.1</x:v>
      </x:c>
      <x:c r="AJ343" s="28"/>
      <x:c r="AK343"/>
      <x:c r="AL343" t="str">
        <x:v>Completado</x:v>
      </x:c>
      <x:c r="AM343" t="str">
        <x:f>IF(W343&lt;0,"Devuelto",AL343)</x:f>
        <x:v>Completado</x:v>
      </x:c>
      <x:c r="AN343" t="str">
        <x:v>Efectivo</x:v>
      </x:c>
      <x:c r="AO343" s="29" t="str">
        <x:v>Sin observación</x:v>
      </x:c>
      <x:c r="AP343" t="str">
        <x:f>IF(D343="","No","Sí")</x:f>
        <x:v>Sí</x:v>
      </x:c>
    </x:row>
    <x:row r="344">
      <x:c r="A344" t="n">
        <x:v>344</x:v>
      </x:c>
      <x:c r="B344" t="str">
        <x:v>VT0001626</x:v>
      </x:c>
      <x:c r="C344" t="str">
        <x:v>45887</x:v>
      </x:c>
      <x:c r="D344" s="27" t="n">
        <x:v>45887</x:v>
      </x:c>
      <x:c r="E344" t="n">
        <x:f>IF(D344="","",YEAR(D344))</x:f>
        <x:v>2025</x:v>
      </x:c>
      <x:c r="F344" t="n">
        <x:f>IF(D344="","",MONTH(D344))</x:f>
        <x:v>8</x:v>
      </x:c>
      <x:c r="G344" t="str">
        <x:f>IF(D344="","Fecha no disponible",TEXT(D344,"mmmm"))</x:f>
        <x:v>August</x:v>
      </x:c>
      <x:c r="H344" t="str">
        <x:f>IF(D344="","Fecha no disponible",TEXT(D344,"yyyy-mm"))</x:f>
        <x:v>2025-08</x:v>
      </x:c>
      <x:c r="I344" t="str">
        <x:f>IF(D344="","Fecha no disponible","T"&amp;ROUNDUP(MONTH(D344)/3,0))</x:f>
        <x:v>T3</x:v>
      </x:c>
      <x:c r="J344" t="str">
        <x:v>T017</x:v>
      </x:c>
      <x:c r="K344" t="str">
        <x:v>Tienda Sucre 1</x:v>
      </x:c>
      <x:c r="L344" t="str">
        <x:v>Centro</x:v>
      </x:c>
      <x:c r="M344" t="str">
        <x:v>Sucre</x:v>
      </x:c>
      <x:c r="N344" t="str">
        <x:f>IFERROR(VLOOKUP(M344,'Mapeos'!$A$4:$B$30,2,FALSE),M344)</x:f>
        <x:v>Sucre</x:v>
      </x:c>
      <x:c r="O344" t="str">
        <x:v>C01098</x:v>
      </x:c>
      <x:c r="P344" t="str">
        <x:v>Frecuente</x:v>
      </x:c>
      <x:c r="Q344" t="str">
        <x:v>P0111</x:v>
      </x:c>
      <x:c r="R344" t="str">
        <x:v>Hogar</x:v>
      </x:c>
      <x:c r="S344" t="str">
        <x:v>Marca B</x:v>
      </x:c>
      <x:c r="T344" t="str">
        <x:v>Market Place</x:v>
      </x:c>
      <x:c r="U344" t="str">
        <x:f>IFERROR(VLOOKUP(T344,'Mapeos'!$D$4:$E$25,2,FALSE),T344)</x:f>
        <x:v>Marketplace</x:v>
      </x:c>
      <x:c r="V344" t="str">
        <x:v>V008</x:v>
      </x:c>
      <x:c r="W344" t="n">
        <x:v>3</x:v>
      </x:c>
      <x:c r="X344" s="28" t="n">
        <x:v>296.09</x:v>
      </x:c>
      <x:c r="Y344" s="20" t="n">
        <x:v>0.15</x:v>
      </x:c>
      <x:c r="Z344" s="20" t="n">
        <x:f>IF(Y344&gt;1,Y344/100,Y344)</x:f>
        <x:v>0.15</x:v>
      </x:c>
      <x:c r="AA344" s="28" t="n">
        <x:v>218.34</x:v>
      </x:c>
      <x:c r="AB344" s="28" t="n">
        <x:v>755.03</x:v>
      </x:c>
      <x:c r="AC344" s="28" t="str">
        <x:v>BOB</x:v>
      </x:c>
      <x:c r="AD344" s="28" t="n">
        <x:f>IF(AC344="USD",AB344*'Parametros'!$B$4,AB344)</x:f>
        <x:v>755.03</x:v>
      </x:c>
      <x:c r="AE344" s="28" t="n">
        <x:f>W344*X344*(1-Z344)</x:f>
        <x:v>755.0295</x:v>
      </x:c>
      <x:c r="AF344" s="28" t="n">
        <x:f>W344*AA344</x:f>
        <x:v>655.02</x:v>
      </x:c>
      <x:c r="AG344" s="28" t="n">
        <x:f>AE344-AF344</x:f>
        <x:v>100.0095</x:v>
      </x:c>
      <x:c r="AH344" s="20" t="n">
        <x:f>IF(AE344&gt;0,AG344/AE344,"")</x:f>
        <x:v>0.13245773840624772</x:v>
      </x:c>
      <x:c r="AI344" s="28"/>
      <x:c r="AJ344" s="28"/>
      <x:c r="AK344"/>
      <x:c r="AL344" t="str">
        <x:v>Completado</x:v>
      </x:c>
      <x:c r="AM344" t="str">
        <x:f>IF(W344&lt;0,"Devuelto",AL344)</x:f>
        <x:v>Completado</x:v>
      </x:c>
      <x:c r="AN344" t="str">
        <x:v>QR</x:v>
      </x:c>
      <x:c r="AO344" s="29" t="str">
        <x:v>Canal estandarizado; Meta original vacía</x:v>
      </x:c>
      <x:c r="AP344" t="str">
        <x:f>IF(D344="","No","Sí")</x:f>
        <x:v>Sí</x:v>
      </x:c>
    </x:row>
    <x:row r="345">
      <x:c r="A345" t="n">
        <x:v>345</x:v>
      </x:c>
      <x:c r="B345" t="str">
        <x:v>VT0001630</x:v>
      </x:c>
      <x:c r="C345" t="str">
        <x:v>45522</x:v>
      </x:c>
      <x:c r="D345" s="27" t="n">
        <x:v>45522</x:v>
      </x:c>
      <x:c r="E345" t="n">
        <x:f>IF(D345="","",YEAR(D345))</x:f>
        <x:v>2024</x:v>
      </x:c>
      <x:c r="F345" t="n">
        <x:f>IF(D345="","",MONTH(D345))</x:f>
        <x:v>8</x:v>
      </x:c>
      <x:c r="G345" t="str">
        <x:f>IF(D345="","Fecha no disponible",TEXT(D345,"mmmm"))</x:f>
        <x:v>August</x:v>
      </x:c>
      <x:c r="H345" t="str">
        <x:f>IF(D345="","Fecha no disponible",TEXT(D345,"yyyy-mm"))</x:f>
        <x:v>2024-08</x:v>
      </x:c>
      <x:c r="I345" t="str">
        <x:f>IF(D345="","Fecha no disponible","T"&amp;ROUNDUP(MONTH(D345)/3,0))</x:f>
        <x:v>T3</x:v>
      </x:c>
      <x:c r="J345" t="str">
        <x:v>T019</x:v>
      </x:c>
      <x:c r="K345" t="str">
        <x:v>Tienda Sucre 3</x:v>
      </x:c>
      <x:c r="L345" t="str">
        <x:v>Centro</x:v>
      </x:c>
      <x:c r="M345" t="str">
        <x:v>Sucre</x:v>
      </x:c>
      <x:c r="N345" t="str">
        <x:f>IFERROR(VLOOKUP(M345,'Mapeos'!$A$4:$B$30,2,FALSE),M345)</x:f>
        <x:v>Sucre</x:v>
      </x:c>
      <x:c r="O345" t="str">
        <x:v>C00800</x:v>
      </x:c>
      <x:c r="P345" t="str">
        <x:v>Masivo</x:v>
      </x:c>
      <x:c r="Q345" t="str">
        <x:v>P0018</x:v>
      </x:c>
      <x:c r="R345" t="str">
        <x:v>Hogar</x:v>
      </x:c>
      <x:c r="S345" t="str">
        <x:v>Marca B</x:v>
      </x:c>
      <x:c r="T345" t="str">
        <x:v>Marketplace</x:v>
      </x:c>
      <x:c r="U345" t="str">
        <x:f>IFERROR(VLOOKUP(T345,'Mapeos'!$D$4:$E$25,2,FALSE),T345)</x:f>
        <x:v>Marketplace</x:v>
      </x:c>
      <x:c r="V345" t="str">
        <x:v>V038</x:v>
      </x:c>
      <x:c r="W345" t="n">
        <x:v>2</x:v>
      </x:c>
      <x:c r="X345" s="28" t="n">
        <x:v>208.57</x:v>
      </x:c>
      <x:c r="Y345" s="20" t="n">
        <x:v>0.15</x:v>
      </x:c>
      <x:c r="Z345" s="20" t="n">
        <x:f>IF(Y345&gt;1,Y345/100,Y345)</x:f>
        <x:v>0.15</x:v>
      </x:c>
      <x:c r="AA345" s="28" t="n">
        <x:v>100.5</x:v>
      </x:c>
      <x:c r="AB345" s="28" t="n">
        <x:v>354.57</x:v>
      </x:c>
      <x:c r="AC345" s="28" t="str">
        <x:v>BOB</x:v>
      </x:c>
      <x:c r="AD345" s="28" t="n">
        <x:f>IF(AC345="USD",AB345*'Parametros'!$B$4,AB345)</x:f>
        <x:v>354.57</x:v>
      </x:c>
      <x:c r="AE345" s="28" t="n">
        <x:f>W345*X345*(1-Z345)</x:f>
        <x:v>354.56899999999996</x:v>
      </x:c>
      <x:c r="AF345" s="28" t="n">
        <x:f>W345*AA345</x:f>
        <x:v>201</x:v>
      </x:c>
      <x:c r="AG345" s="28" t="n">
        <x:f>AE345-AF345</x:f>
        <x:v>153.56899999999996</x:v>
      </x:c>
      <x:c r="AH345" s="20" t="n">
        <x:f>IF(AE345&gt;0,AG345/AE345,"")</x:f>
        <x:v>0.433114570083679</x:v>
      </x:c>
      <x:c r="AI345" s="28" t="n">
        <x:v>85798.75</x:v>
      </x:c>
      <x:c r="AJ345" s="28"/>
      <x:c r="AK345"/>
      <x:c r="AL345" t="str">
        <x:v>Completado</x:v>
      </x:c>
      <x:c r="AM345" t="str">
        <x:f>IF(W345&lt;0,"Devuelto",AL345)</x:f>
        <x:v>Completado</x:v>
      </x:c>
      <x:c r="AN345" t="str">
        <x:v>Transferencia</x:v>
      </x:c>
      <x:c r="AO345" s="29" t="str">
        <x:v>Sin observación</x:v>
      </x:c>
      <x:c r="AP345" t="str">
        <x:f>IF(D345="","No","Sí")</x:f>
        <x:v>Sí</x:v>
      </x:c>
    </x:row>
    <x:row r="346">
      <x:c r="A346" t="n">
        <x:v>346</x:v>
      </x:c>
      <x:c r="B346" t="str">
        <x:v>VT0001635</x:v>
      </x:c>
      <x:c r="C346" t="str">
        <x:v>45906</x:v>
      </x:c>
      <x:c r="D346" s="27" t="n">
        <x:v>45906</x:v>
      </x:c>
      <x:c r="E346" t="n">
        <x:f>IF(D346="","",YEAR(D346))</x:f>
        <x:v>2025</x:v>
      </x:c>
      <x:c r="F346" t="n">
        <x:f>IF(D346="","",MONTH(D346))</x:f>
        <x:v>9</x:v>
      </x:c>
      <x:c r="G346" t="str">
        <x:f>IF(D346="","Fecha no disponible",TEXT(D346,"mmmm"))</x:f>
        <x:v>September</x:v>
      </x:c>
      <x:c r="H346" t="str">
        <x:f>IF(D346="","Fecha no disponible",TEXT(D346,"yyyy-mm"))</x:f>
        <x:v>2025-09</x:v>
      </x:c>
      <x:c r="I346" t="str">
        <x:f>IF(D346="","Fecha no disponible","T"&amp;ROUNDUP(MONTH(D346)/3,0))</x:f>
        <x:v>T3</x:v>
      </x:c>
      <x:c r="J346" t="str">
        <x:v>T009</x:v>
      </x:c>
      <x:c r="K346" t="str">
        <x:v>Tienda Cochabamba 1</x:v>
      </x:c>
      <x:c r="L346" t="str">
        <x:v>Mall</x:v>
      </x:c>
      <x:c r="M346" t="str">
        <x:v>Cochabamba</x:v>
      </x:c>
      <x:c r="N346" t="str">
        <x:f>IFERROR(VLOOKUP(M346,'Mapeos'!$A$4:$B$30,2,FALSE),M346)</x:f>
        <x:v>Cochabamba</x:v>
      </x:c>
      <x:c r="O346" t="str">
        <x:v>C00336</x:v>
      </x:c>
      <x:c r="P346" t="str">
        <x:v>Frecuente</x:v>
      </x:c>
      <x:c r="Q346" t="str">
        <x:v>P0134</x:v>
      </x:c>
      <x:c r="R346" t="str">
        <x:v>Deportes</x:v>
      </x:c>
      <x:c r="S346" t="str">
        <x:v>Marca C</x:v>
      </x:c>
      <x:c r="T346" t="str">
        <x:v>WhatsApp</x:v>
      </x:c>
      <x:c r="U346" t="str">
        <x:f>IFERROR(VLOOKUP(T346,'Mapeos'!$D$4:$E$25,2,FALSE),T346)</x:f>
        <x:v>WhatsApp</x:v>
      </x:c>
      <x:c r="V346" t="str">
        <x:v>V031</x:v>
      </x:c>
      <x:c r="W346" t="n">
        <x:v>1</x:v>
      </x:c>
      <x:c r="X346" s="28" t="n">
        <x:v>226.9</x:v>
      </x:c>
      <x:c r="Y346" s="20" t="n">
        <x:v>0</x:v>
      </x:c>
      <x:c r="Z346" s="20" t="n">
        <x:f>IF(Y346&gt;1,Y346/100,Y346)</x:f>
        <x:v>0</x:v>
      </x:c>
      <x:c r="AA346" s="28" t="n">
        <x:v>117.61</x:v>
      </x:c>
      <x:c r="AB346" s="28" t="n">
        <x:v>226.9</x:v>
      </x:c>
      <x:c r="AC346" s="28" t="str">
        <x:v>BOB</x:v>
      </x:c>
      <x:c r="AD346" s="28" t="n">
        <x:f>IF(AC346="USD",AB346*'Parametros'!$B$4,AB346)</x:f>
        <x:v>226.9</x:v>
      </x:c>
      <x:c r="AE346" s="28" t="n">
        <x:f>W346*X346*(1-Z346)</x:f>
        <x:v>226.9</x:v>
      </x:c>
      <x:c r="AF346" s="28" t="n">
        <x:f>W346*AA346</x:f>
        <x:v>117.61</x:v>
      </x:c>
      <x:c r="AG346" s="28" t="n">
        <x:f>AE346-AF346</x:f>
        <x:v>109.29</x:v>
      </x:c>
      <x:c r="AH346" s="20" t="n">
        <x:f>IF(AE346&gt;0,AG346/AE346,"")</x:f>
        <x:v>0.4816659321286911</x:v>
      </x:c>
      <x:c r="AI346" s="28" t="n">
        <x:v>78526.07</x:v>
      </x:c>
      <x:c r="AJ346" s="28"/>
      <x:c r="AK346"/>
      <x:c r="AL346" t="str">
        <x:v>Completado</x:v>
      </x:c>
      <x:c r="AM346" t="str">
        <x:f>IF(W346&lt;0,"Devuelto",AL346)</x:f>
        <x:v>Completado</x:v>
      </x:c>
      <x:c r="AN346" t="str">
        <x:v>Tarjeta</x:v>
      </x:c>
      <x:c r="AO346" s="29" t="str">
        <x:v>Sin observación</x:v>
      </x:c>
      <x:c r="AP346" t="str">
        <x:f>IF(D346="","No","Sí")</x:f>
        <x:v>Sí</x:v>
      </x:c>
    </x:row>
    <x:row r="347">
      <x:c r="A347" t="n">
        <x:v>347</x:v>
      </x:c>
      <x:c r="B347" t="str">
        <x:v>VT0001640</x:v>
      </x:c>
      <x:c r="C347" t="str">
        <x:v>45958</x:v>
      </x:c>
      <x:c r="D347" s="27" t="n">
        <x:v>45958</x:v>
      </x:c>
      <x:c r="E347" t="n">
        <x:f>IF(D347="","",YEAR(D347))</x:f>
        <x:v>2025</x:v>
      </x:c>
      <x:c r="F347" t="n">
        <x:f>IF(D347="","",MONTH(D347))</x:f>
        <x:v>10</x:v>
      </x:c>
      <x:c r="G347" t="str">
        <x:f>IF(D347="","Fecha no disponible",TEXT(D347,"mmmm"))</x:f>
        <x:v>October</x:v>
      </x:c>
      <x:c r="H347" t="str">
        <x:f>IF(D347="","Fecha no disponible",TEXT(D347,"yyyy-mm"))</x:f>
        <x:v>2025-10</x:v>
      </x:c>
      <x:c r="I347" t="str">
        <x:f>IF(D347="","Fecha no disponible","T"&amp;ROUNDUP(MONTH(D347)/3,0))</x:f>
        <x:v>T4</x:v>
      </x:c>
      <x:c r="J347" t="str">
        <x:v>T014</x:v>
      </x:c>
      <x:c r="K347" t="str">
        <x:v>Tienda Potosí 2</x:v>
      </x:c>
      <x:c r="L347" t="str">
        <x:v>Barrio</x:v>
      </x:c>
      <x:c r="M347" t="str">
        <x:v>Potosí</x:v>
      </x:c>
      <x:c r="N347" t="str">
        <x:f>IFERROR(VLOOKUP(M347,'Mapeos'!$A$4:$B$30,2,FALSE),M347)</x:f>
        <x:v>Potosí</x:v>
      </x:c>
      <x:c r="O347" t="str">
        <x:v>C01454</x:v>
      </x:c>
      <x:c r="P347" t="str">
        <x:v>Empresa</x:v>
      </x:c>
      <x:c r="Q347" t="str">
        <x:v>P0148</x:v>
      </x:c>
      <x:c r="R347" t="str">
        <x:v>Cuidado Personal</x:v>
      </x:c>
      <x:c r="S347" t="str">
        <x:v>Marca C</x:v>
      </x:c>
      <x:c r="T347" t="str">
        <x:v>E-commerce</x:v>
      </x:c>
      <x:c r="U347" t="str">
        <x:f>IFERROR(VLOOKUP(T347,'Mapeos'!$D$4:$E$25,2,FALSE),T347)</x:f>
        <x:v>E-commerce</x:v>
      </x:c>
      <x:c r="V347" t="str">
        <x:v>V010</x:v>
      </x:c>
      <x:c r="W347" t="n">
        <x:v>5</x:v>
      </x:c>
      <x:c r="X347" s="28" t="n">
        <x:v>77.09</x:v>
      </x:c>
      <x:c r="Y347" s="20" t="n">
        <x:v>0.2</x:v>
      </x:c>
      <x:c r="Z347" s="20" t="n">
        <x:f>IF(Y347&gt;1,Y347/100,Y347)</x:f>
        <x:v>0.2</x:v>
      </x:c>
      <x:c r="AA347" s="28" t="n">
        <x:v>59.11</x:v>
      </x:c>
      <x:c r="AB347" s="28" t="n">
        <x:v>308.36</x:v>
      </x:c>
      <x:c r="AC347" s="28" t="str">
        <x:v>BOB</x:v>
      </x:c>
      <x:c r="AD347" s="28" t="n">
        <x:f>IF(AC347="USD",AB347*'Parametros'!$B$4,AB347)</x:f>
        <x:v>308.36</x:v>
      </x:c>
      <x:c r="AE347" s="28" t="n">
        <x:f>W347*X347*(1-Z347)</x:f>
        <x:v>308.36000000000007</x:v>
      </x:c>
      <x:c r="AF347" s="28" t="n">
        <x:f>W347*AA347</x:f>
        <x:v>295.55</x:v>
      </x:c>
      <x:c r="AG347" s="28" t="n">
        <x:f>AE347-AF347</x:f>
        <x:v>12.81000000000006</x:v>
      </x:c>
      <x:c r="AH347" s="20" t="n">
        <x:f>IF(AE347&gt;0,AG347/AE347,"")</x:f>
        <x:v>0.04154235309378666</x:v>
      </x:c>
      <x:c r="AI347" s="28" t="n">
        <x:v>98671.43</x:v>
      </x:c>
      <x:c r="AJ347" s="28"/>
      <x:c r="AK347"/>
      <x:c r="AL347" t="str">
        <x:v>Completado</x:v>
      </x:c>
      <x:c r="AM347" t="str">
        <x:f>IF(W347&lt;0,"Devuelto",AL347)</x:f>
        <x:v>Completado</x:v>
      </x:c>
      <x:c r="AN347" t="str">
        <x:v>Efectivo</x:v>
      </x:c>
      <x:c r="AO347" s="29" t="str">
        <x:v>Sin observación</x:v>
      </x:c>
      <x:c r="AP347" t="str">
        <x:f>IF(D347="","No","Sí")</x:f>
        <x:v>Sí</x:v>
      </x:c>
    </x:row>
    <x:row r="348">
      <x:c r="A348" t="n">
        <x:v>348</x:v>
      </x:c>
      <x:c r="B348" t="str">
        <x:v>VT0001645</x:v>
      </x:c>
      <x:c r="C348" t="str">
        <x:v>45602</x:v>
      </x:c>
      <x:c r="D348" s="27" t="n">
        <x:v>45602</x:v>
      </x:c>
      <x:c r="E348" t="n">
        <x:f>IF(D348="","",YEAR(D348))</x:f>
        <x:v>2024</x:v>
      </x:c>
      <x:c r="F348" t="n">
        <x:f>IF(D348="","",MONTH(D348))</x:f>
        <x:v>11</x:v>
      </x:c>
      <x:c r="G348" t="str">
        <x:f>IF(D348="","Fecha no disponible",TEXT(D348,"mmmm"))</x:f>
        <x:v>November</x:v>
      </x:c>
      <x:c r="H348" t="str">
        <x:f>IF(D348="","Fecha no disponible",TEXT(D348,"yyyy-mm"))</x:f>
        <x:v>2024-11</x:v>
      </x:c>
      <x:c r="I348" t="str">
        <x:f>IF(D348="","Fecha no disponible","T"&amp;ROUNDUP(MONTH(D348)/3,0))</x:f>
        <x:v>T4</x:v>
      </x:c>
      <x:c r="J348" t="str">
        <x:v>T019</x:v>
      </x:c>
      <x:c r="K348" t="str">
        <x:v>Tienda Sucre 3</x:v>
      </x:c>
      <x:c r="L348" t="str">
        <x:v>Centro</x:v>
      </x:c>
      <x:c r="M348" t="str">
        <x:v>Sucre</x:v>
      </x:c>
      <x:c r="N348" t="str">
        <x:f>IFERROR(VLOOKUP(M348,'Mapeos'!$A$4:$B$30,2,FALSE),M348)</x:f>
        <x:v>Sucre</x:v>
      </x:c>
      <x:c r="O348" t="str">
        <x:v>C00432</x:v>
      </x:c>
      <x:c r="P348" t="str">
        <x:v>Empresa</x:v>
      </x:c>
      <x:c r="Q348" t="str">
        <x:v>P0087</x:v>
      </x:c>
      <x:c r="R348" t="str">
        <x:v>Electrónica</x:v>
      </x:c>
      <x:c r="S348" t="str">
        <x:v>Marca B</x:v>
      </x:c>
      <x:c r="T348" t="str">
        <x:v>E-commerce</x:v>
      </x:c>
      <x:c r="U348" t="str">
        <x:f>IFERROR(VLOOKUP(T348,'Mapeos'!$D$4:$E$25,2,FALSE),T348)</x:f>
        <x:v>E-commerce</x:v>
      </x:c>
      <x:c r="V348" t="str">
        <x:v>V031</x:v>
      </x:c>
      <x:c r="W348" t="n">
        <x:v>1</x:v>
      </x:c>
      <x:c r="X348" s="28" t="n">
        <x:v>686.85</x:v>
      </x:c>
      <x:c r="Y348" s="20" t="n">
        <x:v>0</x:v>
      </x:c>
      <x:c r="Z348" s="20" t="n">
        <x:f>IF(Y348&gt;1,Y348/100,Y348)</x:f>
        <x:v>0</x:v>
      </x:c>
      <x:c r="AA348" s="28" t="n">
        <x:v>417.2</x:v>
      </x:c>
      <x:c r="AB348" s="28" t="n">
        <x:v>686.85</x:v>
      </x:c>
      <x:c r="AC348" s="28" t="str">
        <x:v>BOB</x:v>
      </x:c>
      <x:c r="AD348" s="28" t="n">
        <x:f>IF(AC348="USD",AB348*'Parametros'!$B$4,AB348)</x:f>
        <x:v>686.85</x:v>
      </x:c>
      <x:c r="AE348" s="28" t="n">
        <x:f>W348*X348*(1-Z348)</x:f>
        <x:v>686.85</x:v>
      </x:c>
      <x:c r="AF348" s="28" t="n">
        <x:f>W348*AA348</x:f>
        <x:v>417.2</x:v>
      </x:c>
      <x:c r="AG348" s="28" t="n">
        <x:f>AE348-AF348</x:f>
        <x:v>269.65000000000003</x:v>
      </x:c>
      <x:c r="AH348" s="20" t="n">
        <x:f>IF(AE348&gt;0,AG348/AE348,"")</x:f>
        <x:v>0.39258935721045357</x:v>
      </x:c>
      <x:c r="AI348" s="28" t="n">
        <x:v>70991.46</x:v>
      </x:c>
      <x:c r="AJ348" s="28"/>
      <x:c r="AK348"/>
      <x:c r="AL348" t="str">
        <x:v>Completado</x:v>
      </x:c>
      <x:c r="AM348" t="str">
        <x:f>IF(W348&lt;0,"Devuelto",AL348)</x:f>
        <x:v>Completado</x:v>
      </x:c>
      <x:c r="AN348" t="str">
        <x:v>Efectivo</x:v>
      </x:c>
      <x:c r="AO348" s="29" t="str">
        <x:v>Sin observación</x:v>
      </x:c>
      <x:c r="AP348" t="str">
        <x:f>IF(D348="","No","Sí")</x:f>
        <x:v>Sí</x:v>
      </x:c>
    </x:row>
    <x:row r="349">
      <x:c r="A349" t="n">
        <x:v>349</x:v>
      </x:c>
      <x:c r="B349" t="str">
        <x:v>VT0001649</x:v>
      </x:c>
      <x:c r="C349" t="str">
        <x:v>45850</x:v>
      </x:c>
      <x:c r="D349" s="27" t="n">
        <x:v>45850</x:v>
      </x:c>
      <x:c r="E349" t="n">
        <x:f>IF(D349="","",YEAR(D349))</x:f>
        <x:v>2025</x:v>
      </x:c>
      <x:c r="F349" t="n">
        <x:f>IF(D349="","",MONTH(D349))</x:f>
        <x:v>7</x:v>
      </x:c>
      <x:c r="G349" t="str">
        <x:f>IF(D349="","Fecha no disponible",TEXT(D349,"mmmm"))</x:f>
        <x:v>July</x:v>
      </x:c>
      <x:c r="H349" t="str">
        <x:f>IF(D349="","Fecha no disponible",TEXT(D349,"yyyy-mm"))</x:f>
        <x:v>2025-07</x:v>
      </x:c>
      <x:c r="I349" t="str">
        <x:f>IF(D349="","Fecha no disponible","T"&amp;ROUNDUP(MONTH(D349)/3,0))</x:f>
        <x:v>T3</x:v>
      </x:c>
      <x:c r="J349" t="str">
        <x:v>T001</x:v>
      </x:c>
      <x:c r="K349" t="str">
        <x:v>Tienda La Paz 1</x:v>
      </x:c>
      <x:c r="L349" t="str">
        <x:v>Barrio</x:v>
      </x:c>
      <x:c r="M349" t="str">
        <x:v>La Paz</x:v>
      </x:c>
      <x:c r="N349" t="str">
        <x:f>IFERROR(VLOOKUP(M349,'Mapeos'!$A$4:$B$30,2,FALSE),M349)</x:f>
        <x:v>La Paz</x:v>
      </x:c>
      <x:c r="O349" t="str">
        <x:v>C01766</x:v>
      </x:c>
      <x:c r="P349" t="str">
        <x:v>Frecuente</x:v>
      </x:c>
      <x:c r="Q349" t="str">
        <x:v>P0013</x:v>
      </x:c>
      <x:c r="R349" t="str">
        <x:v>Hogar</x:v>
      </x:c>
      <x:c r="S349" t="str">
        <x:v>Marca D</x:v>
      </x:c>
      <x:c r="T349" t="str">
        <x:v>E-commerce</x:v>
      </x:c>
      <x:c r="U349" t="str">
        <x:f>IFERROR(VLOOKUP(T349,'Mapeos'!$D$4:$E$25,2,FALSE),T349)</x:f>
        <x:v>E-commerce</x:v>
      </x:c>
      <x:c r="V349" t="str">
        <x:v>V034</x:v>
      </x:c>
      <x:c r="W349" t="n">
        <x:v>-1</x:v>
      </x:c>
      <x:c r="X349" s="28" t="n">
        <x:v>267.23</x:v>
      </x:c>
      <x:c r="Y349" s="20" t="n">
        <x:v>0.05</x:v>
      </x:c>
      <x:c r="Z349" s="20" t="n">
        <x:f>IF(Y349&gt;1,Y349/100,Y349)</x:f>
        <x:v>0.05</x:v>
      </x:c>
      <x:c r="AA349" s="28" t="n">
        <x:v>202.02</x:v>
      </x:c>
      <x:c r="AB349" s="28" t="n">
        <x:v>-253.87</x:v>
      </x:c>
      <x:c r="AC349" s="28" t="str">
        <x:v>BOB</x:v>
      </x:c>
      <x:c r="AD349" s="28" t="n">
        <x:f>IF(AC349="USD",AB349*'Parametros'!$B$4,AB349)</x:f>
        <x:v>-253.87</x:v>
      </x:c>
      <x:c r="AE349" s="28" t="n">
        <x:f>W349*X349*(1-Z349)</x:f>
        <x:v>-253.8685</x:v>
      </x:c>
      <x:c r="AF349" s="28" t="n">
        <x:f>W349*AA349</x:f>
        <x:v>-202.02</x:v>
      </x:c>
      <x:c r="AG349" s="28" t="n">
        <x:f>AE349-AF349</x:f>
        <x:v>-51.8485</x:v>
      </x:c>
      <x:c r="AH349" s="20" t="str">
        <x:f>IF(AE349&gt;0,AG349/AE349,"")</x:f>
      </x:c>
      <x:c r="AI349" s="28" t="n">
        <x:v>64982.79</x:v>
      </x:c>
      <x:c r="AJ349" s="28" t="n">
        <x:v>169</x:v>
      </x:c>
      <x:c r="AK349" t="n">
        <x:v>15</x:v>
      </x:c>
      <x:c r="AL349" t="str">
        <x:v>Devuelto</x:v>
      </x:c>
      <x:c r="AM349" t="str">
        <x:f>IF(W349&lt;0,"Devuelto",AL349)</x:f>
        <x:v>Devuelto</x:v>
      </x:c>
      <x:c r="AN349" t="str">
        <x:v>QR</x:v>
      </x:c>
      <x:c r="AO349" s="29" t="str">
        <x:v>Sin observación</x:v>
      </x:c>
      <x:c r="AP349" t="str">
        <x:f>IF(D349="","No","Sí")</x:f>
        <x:v>Sí</x:v>
      </x:c>
    </x:row>
    <x:row r="350">
      <x:c r="A350" t="n">
        <x:v>350</x:v>
      </x:c>
      <x:c r="B350" t="str">
        <x:v>VT0001654</x:v>
      </x:c>
      <x:c r="C350" t="str">
        <x:v>45473</x:v>
      </x:c>
      <x:c r="D350" s="27" t="n">
        <x:v>45473</x:v>
      </x:c>
      <x:c r="E350" t="n">
        <x:f>IF(D350="","",YEAR(D350))</x:f>
        <x:v>2024</x:v>
      </x:c>
      <x:c r="F350" t="n">
        <x:f>IF(D350="","",MONTH(D350))</x:f>
        <x:v>6</x:v>
      </x:c>
      <x:c r="G350" t="str">
        <x:f>IF(D350="","Fecha no disponible",TEXT(D350,"mmmm"))</x:f>
        <x:v>June</x:v>
      </x:c>
      <x:c r="H350" t="str">
        <x:f>IF(D350="","Fecha no disponible",TEXT(D350,"yyyy-mm"))</x:f>
        <x:v>2024-06</x:v>
      </x:c>
      <x:c r="I350" t="str">
        <x:f>IF(D350="","Fecha no disponible","T"&amp;ROUNDUP(MONTH(D350)/3,0))</x:f>
        <x:v>T2</x:v>
      </x:c>
      <x:c r="J350" t="str">
        <x:v>T011</x:v>
      </x:c>
      <x:c r="K350" t="str">
        <x:v>Tienda Cochabamba 3</x:v>
      </x:c>
      <x:c r="L350" t="str">
        <x:v>Mall</x:v>
      </x:c>
      <x:c r="M350" t="str">
        <x:v>Cochabamba</x:v>
      </x:c>
      <x:c r="N350" t="str">
        <x:f>IFERROR(VLOOKUP(M350,'Mapeos'!$A$4:$B$30,2,FALSE),M350)</x:f>
        <x:v>Cochabamba</x:v>
      </x:c>
      <x:c r="O350" t="str">
        <x:v>C01005</x:v>
      </x:c>
      <x:c r="P350" t="str">
        <x:v>Masivo</x:v>
      </x:c>
      <x:c r="Q350" t="str">
        <x:v>P0006</x:v>
      </x:c>
      <x:c r="R350" t="str">
        <x:v>Deportes</x:v>
      </x:c>
      <x:c r="S350" t="str">
        <x:v>Marca A</x:v>
      </x:c>
      <x:c r="T350" t="str">
        <x:v>Tienda</x:v>
      </x:c>
      <x:c r="U350" t="str">
        <x:f>IFERROR(VLOOKUP(T350,'Mapeos'!$D$4:$E$25,2,FALSE),T350)</x:f>
        <x:v>Tienda</x:v>
      </x:c>
      <x:c r="V350" t="str">
        <x:v>V010</x:v>
      </x:c>
      <x:c r="W350" t="n">
        <x:v>2</x:v>
      </x:c>
      <x:c r="X350" s="28" t="n">
        <x:v>232.58</x:v>
      </x:c>
      <x:c r="Y350" s="20" t="n">
        <x:v>0</x:v>
      </x:c>
      <x:c r="Z350" s="20" t="n">
        <x:f>IF(Y350&gt;1,Y350/100,Y350)</x:f>
        <x:v>0</x:v>
      </x:c>
      <x:c r="AA350" s="28" t="n">
        <x:v>118.39</x:v>
      </x:c>
      <x:c r="AB350" s="28" t="n">
        <x:v>465.16</x:v>
      </x:c>
      <x:c r="AC350" s="28" t="str">
        <x:v>BOB</x:v>
      </x:c>
      <x:c r="AD350" s="28" t="n">
        <x:f>IF(AC350="USD",AB350*'Parametros'!$B$4,AB350)</x:f>
        <x:v>465.16</x:v>
      </x:c>
      <x:c r="AE350" s="28" t="n">
        <x:f>W350*X350*(1-Z350)</x:f>
        <x:v>465.16</x:v>
      </x:c>
      <x:c r="AF350" s="28" t="n">
        <x:f>W350*AA350</x:f>
        <x:v>236.78</x:v>
      </x:c>
      <x:c r="AG350" s="28" t="n">
        <x:f>AE350-AF350</x:f>
        <x:v>228.38000000000002</x:v>
      </x:c>
      <x:c r="AH350" s="20" t="n">
        <x:f>IF(AE350&gt;0,AG350/AE350,"")</x:f>
        <x:v>0.49097084874021846</x:v>
      </x:c>
      <x:c r="AI350" s="28" t="n">
        <x:v>122298.7</x:v>
      </x:c>
      <x:c r="AJ350" s="28"/>
      <x:c r="AK350"/>
      <x:c r="AL350" t="str">
        <x:v>Completado</x:v>
      </x:c>
      <x:c r="AM350" t="str">
        <x:f>IF(W350&lt;0,"Devuelto",AL350)</x:f>
        <x:v>Completado</x:v>
      </x:c>
      <x:c r="AN350" t="str">
        <x:v>Tarjeta</x:v>
      </x:c>
      <x:c r="AO350" s="29" t="str">
        <x:v>Sin observación</x:v>
      </x:c>
      <x:c r="AP350" t="str">
        <x:f>IF(D350="","No","Sí")</x:f>
        <x:v>Sí</x:v>
      </x:c>
    </x:row>
    <x:row r="351">
      <x:c r="A351" t="n">
        <x:v>351</x:v>
      </x:c>
      <x:c r="B351" t="str">
        <x:v>VT0001659</x:v>
      </x:c>
      <x:c r="C351" t="str">
        <x:v>45808</x:v>
      </x:c>
      <x:c r="D351" s="27" t="n">
        <x:v>45808</x:v>
      </x:c>
      <x:c r="E351" t="n">
        <x:f>IF(D351="","",YEAR(D351))</x:f>
        <x:v>2025</x:v>
      </x:c>
      <x:c r="F351" t="n">
        <x:f>IF(D351="","",MONTH(D351))</x:f>
        <x:v>5</x:v>
      </x:c>
      <x:c r="G351" t="str">
        <x:f>IF(D351="","Fecha no disponible",TEXT(D351,"mmmm"))</x:f>
        <x:v>May</x:v>
      </x:c>
      <x:c r="H351" t="str">
        <x:f>IF(D351="","Fecha no disponible",TEXT(D351,"yyyy-mm"))</x:f>
        <x:v>2025-05</x:v>
      </x:c>
      <x:c r="I351" t="str">
        <x:f>IF(D351="","Fecha no disponible","T"&amp;ROUNDUP(MONTH(D351)/3,0))</x:f>
        <x:v>T2</x:v>
      </x:c>
      <x:c r="J351" t="str">
        <x:v>T006</x:v>
      </x:c>
      <x:c r="K351" t="str">
        <x:v>Tienda Santa Cruz 2</x:v>
      </x:c>
      <x:c r="L351" t="str">
        <x:v>Mall</x:v>
      </x:c>
      <x:c r="M351" t="str">
        <x:v>Santa Cruz</x:v>
      </x:c>
      <x:c r="N351" t="str">
        <x:f>IFERROR(VLOOKUP(M351,'Mapeos'!$A$4:$B$30,2,FALSE),M351)</x:f>
        <x:v>Santa Cruz</x:v>
      </x:c>
      <x:c r="O351" t="str">
        <x:v>C00735</x:v>
      </x:c>
      <x:c r="P351" t="str">
        <x:v>Frecuente</x:v>
      </x:c>
      <x:c r="Q351" t="str">
        <x:v>P0054</x:v>
      </x:c>
      <x:c r="R351" t="str">
        <x:v>Alimentos</x:v>
      </x:c>
      <x:c r="S351" t="str">
        <x:v>Marca B</x:v>
      </x:c>
      <x:c r="T351" t="str">
        <x:v>Marketplace</x:v>
      </x:c>
      <x:c r="U351" t="str">
        <x:f>IFERROR(VLOOKUP(T351,'Mapeos'!$D$4:$E$25,2,FALSE),T351)</x:f>
        <x:v>Marketplace</x:v>
      </x:c>
      <x:c r="V351" t="str">
        <x:v>V015</x:v>
      </x:c>
      <x:c r="W351" t="n">
        <x:v>2</x:v>
      </x:c>
      <x:c r="X351" s="28" t="n">
        <x:v>30.98</x:v>
      </x:c>
      <x:c r="Y351" s="20" t="n">
        <x:v>0.2</x:v>
      </x:c>
      <x:c r="Z351" s="20" t="n">
        <x:f>IF(Y351&gt;1,Y351/100,Y351)</x:f>
        <x:v>0.2</x:v>
      </x:c>
      <x:c r="AA351" s="28" t="n">
        <x:v>18.5</x:v>
      </x:c>
      <x:c r="AB351" s="28" t="n">
        <x:v>49.57</x:v>
      </x:c>
      <x:c r="AC351" s="28" t="str">
        <x:v>BOB</x:v>
      </x:c>
      <x:c r="AD351" s="28" t="n">
        <x:f>IF(AC351="USD",AB351*'Parametros'!$B$4,AB351)</x:f>
        <x:v>49.57</x:v>
      </x:c>
      <x:c r="AE351" s="28" t="n">
        <x:f>W351*X351*(1-Z351)</x:f>
        <x:v>49.568000000000005</x:v>
      </x:c>
      <x:c r="AF351" s="28" t="n">
        <x:f>W351*AA351</x:f>
        <x:v>37</x:v>
      </x:c>
      <x:c r="AG351" s="28" t="n">
        <x:f>AE351-AF351</x:f>
        <x:v>12.568000000000005</x:v>
      </x:c>
      <x:c r="AH351" s="20" t="n">
        <x:f>IF(AE351&gt;0,AG351/AE351,"")</x:f>
        <x:v>0.2535506778566818</x:v>
      </x:c>
      <x:c r="AI351" s="28" t="n">
        <x:v>80865.4</x:v>
      </x:c>
      <x:c r="AJ351" s="28"/>
      <x:c r="AK351"/>
      <x:c r="AL351" t="str">
        <x:v>Completado</x:v>
      </x:c>
      <x:c r="AM351" t="str">
        <x:f>IF(W351&lt;0,"Devuelto",AL351)</x:f>
        <x:v>Completado</x:v>
      </x:c>
      <x:c r="AN351" t="str">
        <x:v>Transferencia</x:v>
      </x:c>
      <x:c r="AO351" s="29" t="str">
        <x:v>Sin observación</x:v>
      </x:c>
      <x:c r="AP351" t="str">
        <x:f>IF(D351="","No","Sí")</x:f>
        <x:v>Sí</x:v>
      </x:c>
    </x:row>
    <x:row r="352">
      <x:c r="A352" t="n">
        <x:v>352</x:v>
      </x:c>
      <x:c r="B352" t="str">
        <x:v>VT0001664</x:v>
      </x:c>
      <x:c r="C352" t="str">
        <x:v>45946</x:v>
      </x:c>
      <x:c r="D352" s="27" t="n">
        <x:v>45946</x:v>
      </x:c>
      <x:c r="E352" t="n">
        <x:f>IF(D352="","",YEAR(D352))</x:f>
        <x:v>2025</x:v>
      </x:c>
      <x:c r="F352" t="n">
        <x:f>IF(D352="","",MONTH(D352))</x:f>
        <x:v>10</x:v>
      </x:c>
      <x:c r="G352" t="str">
        <x:f>IF(D352="","Fecha no disponible",TEXT(D352,"mmmm"))</x:f>
        <x:v>October</x:v>
      </x:c>
      <x:c r="H352" t="str">
        <x:f>IF(D352="","Fecha no disponible",TEXT(D352,"yyyy-mm"))</x:f>
        <x:v>2025-10</x:v>
      </x:c>
      <x:c r="I352" t="str">
        <x:f>IF(D352="","Fecha no disponible","T"&amp;ROUNDUP(MONTH(D352)/3,0))</x:f>
        <x:v>T4</x:v>
      </x:c>
      <x:c r="J352" t="str">
        <x:v>T008</x:v>
      </x:c>
      <x:c r="K352" t="str">
        <x:v>Tienda Santa Cruz 4</x:v>
      </x:c>
      <x:c r="L352" t="str">
        <x:v>Barrio</x:v>
      </x:c>
      <x:c r="M352" t="str">
        <x:v>Santa Cruz</x:v>
      </x:c>
      <x:c r="N352" t="str">
        <x:f>IFERROR(VLOOKUP(M352,'Mapeos'!$A$4:$B$30,2,FALSE),M352)</x:f>
        <x:v>Santa Cruz</x:v>
      </x:c>
      <x:c r="O352" t="str">
        <x:v>C00493</x:v>
      </x:c>
      <x:c r="P352" t="str">
        <x:v>Masivo</x:v>
      </x:c>
      <x:c r="Q352" t="str">
        <x:v>P0041</x:v>
      </x:c>
      <x:c r="R352" t="str">
        <x:v>Cuidado Personal</x:v>
      </x:c>
      <x:c r="S352" t="str">
        <x:v>Marca C</x:v>
      </x:c>
      <x:c r="T352" t="str">
        <x:v>WhatsApp</x:v>
      </x:c>
      <x:c r="U352" t="str">
        <x:f>IFERROR(VLOOKUP(T352,'Mapeos'!$D$4:$E$25,2,FALSE),T352)</x:f>
        <x:v>WhatsApp</x:v>
      </x:c>
      <x:c r="V352" t="str">
        <x:v>V010</x:v>
      </x:c>
      <x:c r="W352" t="n">
        <x:v>6</x:v>
      </x:c>
      <x:c r="X352" s="28" t="n">
        <x:v>54.49</x:v>
      </x:c>
      <x:c r="Y352" s="20" t="n">
        <x:v>0.25</x:v>
      </x:c>
      <x:c r="Z352" s="20" t="n">
        <x:f>IF(Y352&gt;1,Y352/100,Y352)</x:f>
        <x:v>0.25</x:v>
      </x:c>
      <x:c r="AA352" s="28" t="n">
        <x:v>29.49</x:v>
      </x:c>
      <x:c r="AB352" s="28" t="n">
        <x:v>245.2</x:v>
      </x:c>
      <x:c r="AC352" s="28" t="str">
        <x:v>BOB</x:v>
      </x:c>
      <x:c r="AD352" s="28" t="n">
        <x:f>IF(AC352="USD",AB352*'Parametros'!$B$4,AB352)</x:f>
        <x:v>245.2</x:v>
      </x:c>
      <x:c r="AE352" s="28" t="n">
        <x:f>W352*X352*(1-Z352)</x:f>
        <x:v>245.20499999999998</x:v>
      </x:c>
      <x:c r="AF352" s="28" t="n">
        <x:f>W352*AA352</x:f>
        <x:v>176.94</x:v>
      </x:c>
      <x:c r="AG352" s="28" t="n">
        <x:f>AE352-AF352</x:f>
        <x:v>68.26499999999999</x:v>
      </x:c>
      <x:c r="AH352" s="20" t="n">
        <x:f>IF(AE352&gt;0,AG352/AE352,"")</x:f>
        <x:v>0.27839970636814093</x:v>
      </x:c>
      <x:c r="AI352" s="28" t="n">
        <x:v>91162.28</x:v>
      </x:c>
      <x:c r="AJ352" s="28"/>
      <x:c r="AK352"/>
      <x:c r="AL352" t="str">
        <x:v>Completado</x:v>
      </x:c>
      <x:c r="AM352" t="str">
        <x:f>IF(W352&lt;0,"Devuelto",AL352)</x:f>
        <x:v>Completado</x:v>
      </x:c>
      <x:c r="AN352" t="str">
        <x:v>Efectivo</x:v>
      </x:c>
      <x:c r="AO352" s="29" t="str">
        <x:v>Sin observación</x:v>
      </x:c>
      <x:c r="AP352" t="str">
        <x:f>IF(D352="","No","Sí")</x:f>
        <x:v>Sí</x:v>
      </x:c>
    </x:row>
    <x:row r="353">
      <x:c r="A353" t="n">
        <x:v>353</x:v>
      </x:c>
      <x:c r="B353" t="str">
        <x:v>VT0001668</x:v>
      </x:c>
      <x:c r="C353" t="str">
        <x:v>45331</x:v>
      </x:c>
      <x:c r="D353" s="27" t="n">
        <x:v>45331</x:v>
      </x:c>
      <x:c r="E353" t="n">
        <x:f>IF(D353="","",YEAR(D353))</x:f>
        <x:v>2024</x:v>
      </x:c>
      <x:c r="F353" t="n">
        <x:f>IF(D353="","",MONTH(D353))</x:f>
        <x:v>2</x:v>
      </x:c>
      <x:c r="G353" t="str">
        <x:f>IF(D353="","Fecha no disponible",TEXT(D353,"mmmm"))</x:f>
        <x:v>February</x:v>
      </x:c>
      <x:c r="H353" t="str">
        <x:f>IF(D353="","Fecha no disponible",TEXT(D353,"yyyy-mm"))</x:f>
        <x:v>2024-02</x:v>
      </x:c>
      <x:c r="I353" t="str">
        <x:f>IF(D353="","Fecha no disponible","T"&amp;ROUNDUP(MONTH(D353)/3,0))</x:f>
        <x:v>T1</x:v>
      </x:c>
      <x:c r="J353" t="str">
        <x:v>T008</x:v>
      </x:c>
      <x:c r="K353" t="str">
        <x:v>Tienda Santa Cruz 4</x:v>
      </x:c>
      <x:c r="L353" t="str">
        <x:v>Barrio</x:v>
      </x:c>
      <x:c r="M353" t="str">
        <x:v>Santa Cruz</x:v>
      </x:c>
      <x:c r="N353" t="str">
        <x:f>IFERROR(VLOOKUP(M353,'Mapeos'!$A$4:$B$30,2,FALSE),M353)</x:f>
        <x:v>Santa Cruz</x:v>
      </x:c>
      <x:c r="O353" t="str">
        <x:v>C00328</x:v>
      </x:c>
      <x:c r="P353" t="str">
        <x:v>Masivo</x:v>
      </x:c>
      <x:c r="Q353" t="str">
        <x:v>P0074</x:v>
      </x:c>
      <x:c r="R353" t="str">
        <x:v>Hogar</x:v>
      </x:c>
      <x:c r="S353" t="str">
        <x:v>Marca B</x:v>
      </x:c>
      <x:c r="T353" t="str">
        <x:v>E-commerce</x:v>
      </x:c>
      <x:c r="U353" t="str">
        <x:f>IFERROR(VLOOKUP(T353,'Mapeos'!$D$4:$E$25,2,FALSE),T353)</x:f>
        <x:v>E-commerce</x:v>
      </x:c>
      <x:c r="V353" t="str">
        <x:v>V009</x:v>
      </x:c>
      <x:c r="W353" t="n">
        <x:v>-1</x:v>
      </x:c>
      <x:c r="X353" s="28" t="n">
        <x:v>311.81</x:v>
      </x:c>
      <x:c r="Y353" s="20" t="n">
        <x:v>0.25</x:v>
      </x:c>
      <x:c r="Z353" s="20" t="n">
        <x:f>IF(Y353&gt;1,Y353/100,Y353)</x:f>
        <x:v>0.25</x:v>
      </x:c>
      <x:c r="AA353" s="28" t="n">
        <x:v>211</x:v>
      </x:c>
      <x:c r="AB353" s="28" t="n">
        <x:v>-233.86</x:v>
      </x:c>
      <x:c r="AC353" s="28" t="str">
        <x:v>BOB</x:v>
      </x:c>
      <x:c r="AD353" s="28" t="n">
        <x:f>IF(AC353="USD",AB353*'Parametros'!$B$4,AB353)</x:f>
        <x:v>-233.86</x:v>
      </x:c>
      <x:c r="AE353" s="28" t="n">
        <x:f>W353*X353*(1-Z353)</x:f>
        <x:v>-233.85750000000002</x:v>
      </x:c>
      <x:c r="AF353" s="28" t="n">
        <x:f>W353*AA353</x:f>
        <x:v>-211</x:v>
      </x:c>
      <x:c r="AG353" s="28" t="n">
        <x:f>AE353-AF353</x:f>
        <x:v>-22.857500000000016</x:v>
      </x:c>
      <x:c r="AH353" s="20" t="str">
        <x:f>IF(AE353&gt;0,AG353/AE353,"")</x:f>
      </x:c>
      <x:c r="AI353" s="28" t="n">
        <x:v>67068.06</x:v>
      </x:c>
      <x:c r="AJ353" s="28"/>
      <x:c r="AK353"/>
      <x:c r="AL353" t="str">
        <x:v>Devuelto</x:v>
      </x:c>
      <x:c r="AM353" t="str">
        <x:f>IF(W353&lt;0,"Devuelto",AL353)</x:f>
        <x:v>Devuelto</x:v>
      </x:c>
      <x:c r="AN353" t="str">
        <x:v>QR</x:v>
      </x:c>
      <x:c r="AO353" s="29" t="str">
        <x:v>Sin observación</x:v>
      </x:c>
      <x:c r="AP353" t="str">
        <x:f>IF(D353="","No","Sí")</x:f>
        <x:v>Sí</x:v>
      </x:c>
    </x:row>
    <x:row r="354">
      <x:c r="A354" t="n">
        <x:v>354</x:v>
      </x:c>
      <x:c r="B354" t="str">
        <x:v>VT0001673</x:v>
      </x:c>
      <x:c r="C354" t="str">
        <x:v>45446</x:v>
      </x:c>
      <x:c r="D354" s="27" t="n">
        <x:v>45446</x:v>
      </x:c>
      <x:c r="E354" t="n">
        <x:f>IF(D354="","",YEAR(D354))</x:f>
        <x:v>2024</x:v>
      </x:c>
      <x:c r="F354" t="n">
        <x:f>IF(D354="","",MONTH(D354))</x:f>
        <x:v>6</x:v>
      </x:c>
      <x:c r="G354" t="str">
        <x:f>IF(D354="","Fecha no disponible",TEXT(D354,"mmmm"))</x:f>
        <x:v>June</x:v>
      </x:c>
      <x:c r="H354" t="str">
        <x:f>IF(D354="","Fecha no disponible",TEXT(D354,"yyyy-mm"))</x:f>
        <x:v>2024-06</x:v>
      </x:c>
      <x:c r="I354" t="str">
        <x:f>IF(D354="","Fecha no disponible","T"&amp;ROUNDUP(MONTH(D354)/3,0))</x:f>
        <x:v>T2</x:v>
      </x:c>
      <x:c r="J354" t="str">
        <x:v>T007</x:v>
      </x:c>
      <x:c r="K354" t="str">
        <x:v>Tienda Santa Cruz 3</x:v>
      </x:c>
      <x:c r="L354" t="str">
        <x:v>Barrio</x:v>
      </x:c>
      <x:c r="M354" t="str">
        <x:v>Santa Cruz</x:v>
      </x:c>
      <x:c r="N354" t="str">
        <x:f>IFERROR(VLOOKUP(M354,'Mapeos'!$A$4:$B$30,2,FALSE),M354)</x:f>
        <x:v>Santa Cruz</x:v>
      </x:c>
      <x:c r="O354" t="str">
        <x:v>C00111</x:v>
      </x:c>
      <x:c r="P354" t="str">
        <x:v>Masivo</x:v>
      </x:c>
      <x:c r="Q354" t="str">
        <x:v>P0008</x:v>
      </x:c>
      <x:c r="R354" t="str">
        <x:v>Hogar</x:v>
      </x:c>
      <x:c r="S354" t="str">
        <x:v>Marca B</x:v>
      </x:c>
      <x:c r="T354" t="str">
        <x:v>Tienda</x:v>
      </x:c>
      <x:c r="U354" t="str">
        <x:f>IFERROR(VLOOKUP(T354,'Mapeos'!$D$4:$E$25,2,FALSE),T354)</x:f>
        <x:v>Tienda</x:v>
      </x:c>
      <x:c r="V354" t="str">
        <x:v>V028</x:v>
      </x:c>
      <x:c r="W354" t="n">
        <x:v>1</x:v>
      </x:c>
      <x:c r="X354" s="28" t="n">
        <x:v>207.98</x:v>
      </x:c>
      <x:c r="Y354" s="20" t="n">
        <x:v>0</x:v>
      </x:c>
      <x:c r="Z354" s="20" t="n">
        <x:f>IF(Y354&gt;1,Y354/100,Y354)</x:f>
        <x:v>0</x:v>
      </x:c>
      <x:c r="AA354" s="28" t="n">
        <x:v>127.25</x:v>
      </x:c>
      <x:c r="AB354" s="28" t="n">
        <x:v>207.98</x:v>
      </x:c>
      <x:c r="AC354" s="28" t="str">
        <x:v>BOB</x:v>
      </x:c>
      <x:c r="AD354" s="28" t="n">
        <x:f>IF(AC354="USD",AB354*'Parametros'!$B$4,AB354)</x:f>
        <x:v>207.98</x:v>
      </x:c>
      <x:c r="AE354" s="28" t="n">
        <x:f>W354*X354*(1-Z354)</x:f>
        <x:v>207.98</x:v>
      </x:c>
      <x:c r="AF354" s="28" t="n">
        <x:f>W354*AA354</x:f>
        <x:v>127.25</x:v>
      </x:c>
      <x:c r="AG354" s="28" t="n">
        <x:f>AE354-AF354</x:f>
        <x:v>80.72999999999999</x:v>
      </x:c>
      <x:c r="AH354" s="20" t="n">
        <x:f>IF(AE354&gt;0,AG354/AE354,"")</x:f>
        <x:v>0.3881623233003173</x:v>
      </x:c>
      <x:c r="AI354" s="28" t="n">
        <x:v>148321.88</x:v>
      </x:c>
      <x:c r="AJ354" s="28"/>
      <x:c r="AK354"/>
      <x:c r="AL354" t="str">
        <x:v>Completado</x:v>
      </x:c>
      <x:c r="AM354" t="str">
        <x:f>IF(W354&lt;0,"Devuelto",AL354)</x:f>
        <x:v>Completado</x:v>
      </x:c>
      <x:c r="AN354" t="str">
        <x:v>Transferencia</x:v>
      </x:c>
      <x:c r="AO354" s="29" t="str">
        <x:v>Sin observación</x:v>
      </x:c>
      <x:c r="AP354" t="str">
        <x:f>IF(D354="","No","Sí")</x:f>
        <x:v>Sí</x:v>
      </x:c>
    </x:row>
    <x:row r="355">
      <x:c r="A355" t="n">
        <x:v>355</x:v>
      </x:c>
      <x:c r="B355" t="str">
        <x:v>VT0001678</x:v>
      </x:c>
      <x:c r="C355" t="str">
        <x:v>45797</x:v>
      </x:c>
      <x:c r="D355" s="27" t="n">
        <x:v>45797</x:v>
      </x:c>
      <x:c r="E355" t="n">
        <x:f>IF(D355="","",YEAR(D355))</x:f>
        <x:v>2025</x:v>
      </x:c>
      <x:c r="F355" t="n">
        <x:f>IF(D355="","",MONTH(D355))</x:f>
        <x:v>5</x:v>
      </x:c>
      <x:c r="G355" t="str">
        <x:f>IF(D355="","Fecha no disponible",TEXT(D355,"mmmm"))</x:f>
        <x:v>May</x:v>
      </x:c>
      <x:c r="H355" t="str">
        <x:f>IF(D355="","Fecha no disponible",TEXT(D355,"yyyy-mm"))</x:f>
        <x:v>2025-05</x:v>
      </x:c>
      <x:c r="I355" t="str">
        <x:f>IF(D355="","Fecha no disponible","T"&amp;ROUNDUP(MONTH(D355)/3,0))</x:f>
        <x:v>T2</x:v>
      </x:c>
      <x:c r="J355" t="str">
        <x:v>T004</x:v>
      </x:c>
      <x:c r="K355" t="str">
        <x:v>Tienda La Paz 4</x:v>
      </x:c>
      <x:c r="L355" t="str">
        <x:v>Centro</x:v>
      </x:c>
      <x:c r="M355" t="str">
        <x:v>La Paz</x:v>
      </x:c>
      <x:c r="N355" t="str">
        <x:f>IFERROR(VLOOKUP(M355,'Mapeos'!$A$4:$B$30,2,FALSE),M355)</x:f>
        <x:v>La Paz</x:v>
      </x:c>
      <x:c r="O355" t="str">
        <x:v>C00417</x:v>
      </x:c>
      <x:c r="P355" t="str">
        <x:v>Premium</x:v>
      </x:c>
      <x:c r="Q355" t="str">
        <x:v>P0131</x:v>
      </x:c>
      <x:c r="R355" t="str">
        <x:v>Cuidado Personal</x:v>
      </x:c>
      <x:c r="S355" t="str">
        <x:v>Marca C</x:v>
      </x:c>
      <x:c r="T355" t="str">
        <x:v>Marketplace</x:v>
      </x:c>
      <x:c r="U355" t="str">
        <x:f>IFERROR(VLOOKUP(T355,'Mapeos'!$D$4:$E$25,2,FALSE),T355)</x:f>
        <x:v>Marketplace</x:v>
      </x:c>
      <x:c r="V355" t="str">
        <x:v>V035</x:v>
      </x:c>
      <x:c r="W355" t="n">
        <x:v>1</x:v>
      </x:c>
      <x:c r="X355" s="28" t="n">
        <x:v>90.93</x:v>
      </x:c>
      <x:c r="Y355" s="20" t="n">
        <x:v>0</x:v>
      </x:c>
      <x:c r="Z355" s="20" t="n">
        <x:f>IF(Y355&gt;1,Y355/100,Y355)</x:f>
        <x:v>0</x:v>
      </x:c>
      <x:c r="AA355" s="28" t="n">
        <x:v>64.44</x:v>
      </x:c>
      <x:c r="AB355" s="28" t="n">
        <x:v>90.93</x:v>
      </x:c>
      <x:c r="AC355" s="28" t="str">
        <x:v>BOB</x:v>
      </x:c>
      <x:c r="AD355" s="28" t="n">
        <x:f>IF(AC355="USD",AB355*'Parametros'!$B$4,AB355)</x:f>
        <x:v>90.93</x:v>
      </x:c>
      <x:c r="AE355" s="28" t="n">
        <x:f>W355*X355*(1-Z355)</x:f>
        <x:v>90.93</x:v>
      </x:c>
      <x:c r="AF355" s="28" t="n">
        <x:f>W355*AA355</x:f>
        <x:v>64.44</x:v>
      </x:c>
      <x:c r="AG355" s="28" t="n">
        <x:f>AE355-AF355</x:f>
        <x:v>26.49000000000001</x:v>
      </x:c>
      <x:c r="AH355" s="20" t="n">
        <x:f>IF(AE355&gt;0,AG355/AE355,"")</x:f>
        <x:v>0.2913229957109866</x:v>
      </x:c>
      <x:c r="AI355" s="28" t="n">
        <x:v>91389.73</x:v>
      </x:c>
      <x:c r="AJ355" s="28"/>
      <x:c r="AK355"/>
      <x:c r="AL355" t="str">
        <x:v>Completado</x:v>
      </x:c>
      <x:c r="AM355" t="str">
        <x:f>IF(W355&lt;0,"Devuelto",AL355)</x:f>
        <x:v>Completado</x:v>
      </x:c>
      <x:c r="AN355" t="str">
        <x:v>QR</x:v>
      </x:c>
      <x:c r="AO355" s="29" t="str">
        <x:v>Sin observación</x:v>
      </x:c>
      <x:c r="AP355" t="str">
        <x:f>IF(D355="","No","Sí")</x:f>
        <x:v>Sí</x:v>
      </x:c>
    </x:row>
    <x:row r="356">
      <x:c r="A356" t="n">
        <x:v>356</x:v>
      </x:c>
      <x:c r="B356" t="str">
        <x:v>VT0001683</x:v>
      </x:c>
      <x:c r="C356" t="str">
        <x:v>45500</x:v>
      </x:c>
      <x:c r="D356" s="27" t="n">
        <x:v>45500</x:v>
      </x:c>
      <x:c r="E356" t="n">
        <x:f>IF(D356="","",YEAR(D356))</x:f>
        <x:v>2024</x:v>
      </x:c>
      <x:c r="F356" t="n">
        <x:f>IF(D356="","",MONTH(D356))</x:f>
        <x:v>7</x:v>
      </x:c>
      <x:c r="G356" t="str">
        <x:f>IF(D356="","Fecha no disponible",TEXT(D356,"mmmm"))</x:f>
        <x:v>July</x:v>
      </x:c>
      <x:c r="H356" t="str">
        <x:f>IF(D356="","Fecha no disponible",TEXT(D356,"yyyy-mm"))</x:f>
        <x:v>2024-07</x:v>
      </x:c>
      <x:c r="I356" t="str">
        <x:f>IF(D356="","Fecha no disponible","T"&amp;ROUNDUP(MONTH(D356)/3,0))</x:f>
        <x:v>T3</x:v>
      </x:c>
      <x:c r="J356" t="str">
        <x:v>T020</x:v>
      </x:c>
      <x:c r="K356" t="str">
        <x:v>Tienda Sucre 4</x:v>
      </x:c>
      <x:c r="L356" t="str">
        <x:v>Mall</x:v>
      </x:c>
      <x:c r="M356" t="str">
        <x:v>Sucre</x:v>
      </x:c>
      <x:c r="N356" t="str">
        <x:f>IFERROR(VLOOKUP(M356,'Mapeos'!$A$4:$B$30,2,FALSE),M356)</x:f>
        <x:v>Sucre</x:v>
      </x:c>
      <x:c r="O356" t="str">
        <x:v>C00240</x:v>
      </x:c>
      <x:c r="P356" t="str">
        <x:v>Premium</x:v>
      </x:c>
      <x:c r="Q356" t="str">
        <x:v>P0086</x:v>
      </x:c>
      <x:c r="R356" t="str">
        <x:v>Electrónica</x:v>
      </x:c>
      <x:c r="S356" t="str">
        <x:v>Marca C</x:v>
      </x:c>
      <x:c r="T356" t="str">
        <x:v>Tienda</x:v>
      </x:c>
      <x:c r="U356" t="str">
        <x:f>IFERROR(VLOOKUP(T356,'Mapeos'!$D$4:$E$25,2,FALSE),T356)</x:f>
        <x:v>Tienda</x:v>
      </x:c>
      <x:c r="V356" t="str">
        <x:v>V034</x:v>
      </x:c>
      <x:c r="W356" t="n">
        <x:v>3</x:v>
      </x:c>
      <x:c r="X356" s="28" t="n">
        <x:v>426.3</x:v>
      </x:c>
      <x:c r="Y356" s="20" t="n">
        <x:v>0.1</x:v>
      </x:c>
      <x:c r="Z356" s="20" t="n">
        <x:f>IF(Y356&gt;1,Y356/100,Y356)</x:f>
        <x:v>0.1</x:v>
      </x:c>
      <x:c r="AA356" s="28" t="n">
        <x:v>240.45</x:v>
      </x:c>
      <x:c r="AB356" s="28" t="n">
        <x:v>1151.01</x:v>
      </x:c>
      <x:c r="AC356" s="28" t="str">
        <x:v>BOB</x:v>
      </x:c>
      <x:c r="AD356" s="28" t="n">
        <x:f>IF(AC356="USD",AB356*'Parametros'!$B$4,AB356)</x:f>
        <x:v>1151.01</x:v>
      </x:c>
      <x:c r="AE356" s="28" t="n">
        <x:f>W356*X356*(1-Z356)</x:f>
        <x:v>1151.0100000000002</x:v>
      </x:c>
      <x:c r="AF356" s="28" t="n">
        <x:f>W356*AA356</x:f>
        <x:v>721.3499999999999</x:v>
      </x:c>
      <x:c r="AG356" s="28" t="n">
        <x:f>AE356-AF356</x:f>
        <x:v>429.6600000000003</x:v>
      </x:c>
      <x:c r="AH356" s="20" t="n">
        <x:f>IF(AE356&gt;0,AG356/AE356,"")</x:f>
        <x:v>0.373289545703339</x:v>
      </x:c>
      <x:c r="AI356" s="28" t="n">
        <x:v>121762.23</x:v>
      </x:c>
      <x:c r="AJ356" s="28"/>
      <x:c r="AK356"/>
      <x:c r="AL356" t="str">
        <x:v>Completado</x:v>
      </x:c>
      <x:c r="AM356" t="str">
        <x:f>IF(W356&lt;0,"Devuelto",AL356)</x:f>
        <x:v>Completado</x:v>
      </x:c>
      <x:c r="AN356" t="str">
        <x:v>QR</x:v>
      </x:c>
      <x:c r="AO356" s="29" t="str">
        <x:v>Sin observación</x:v>
      </x:c>
      <x:c r="AP356" t="str">
        <x:f>IF(D356="","No","Sí")</x:f>
        <x:v>Sí</x:v>
      </x:c>
    </x:row>
    <x:row r="357">
      <x:c r="A357" t="n">
        <x:v>357</x:v>
      </x:c>
      <x:c r="B357" t="str">
        <x:v>VT0001687</x:v>
      </x:c>
      <x:c r="C357" t="str">
        <x:v>45356</x:v>
      </x:c>
      <x:c r="D357" s="27" t="n">
        <x:v>45356</x:v>
      </x:c>
      <x:c r="E357" t="n">
        <x:f>IF(D357="","",YEAR(D357))</x:f>
        <x:v>2024</x:v>
      </x:c>
      <x:c r="F357" t="n">
        <x:f>IF(D357="","",MONTH(D357))</x:f>
        <x:v>3</x:v>
      </x:c>
      <x:c r="G357" t="str">
        <x:f>IF(D357="","Fecha no disponible",TEXT(D357,"mmmm"))</x:f>
        <x:v>March</x:v>
      </x:c>
      <x:c r="H357" t="str">
        <x:f>IF(D357="","Fecha no disponible",TEXT(D357,"yyyy-mm"))</x:f>
        <x:v>2024-03</x:v>
      </x:c>
      <x:c r="I357" t="str">
        <x:f>IF(D357="","Fecha no disponible","T"&amp;ROUNDUP(MONTH(D357)/3,0))</x:f>
        <x:v>T1</x:v>
      </x:c>
      <x:c r="J357" t="str">
        <x:v>T015</x:v>
      </x:c>
      <x:c r="K357" t="str">
        <x:v>Tienda Potosí 3</x:v>
      </x:c>
      <x:c r="L357" t="str">
        <x:v>Mall</x:v>
      </x:c>
      <x:c r="M357" t="str">
        <x:v>Potosí</x:v>
      </x:c>
      <x:c r="N357" t="str">
        <x:f>IFERROR(VLOOKUP(M357,'Mapeos'!$A$4:$B$30,2,FALSE),M357)</x:f>
        <x:v>Potosí</x:v>
      </x:c>
      <x:c r="O357" t="str">
        <x:v>C00261</x:v>
      </x:c>
      <x:c r="P357" t="str">
        <x:v>Masivo</x:v>
      </x:c>
      <x:c r="Q357" t="str">
        <x:v>P0135</x:v>
      </x:c>
      <x:c r="R357" t="str">
        <x:v>Deportes</x:v>
      </x:c>
      <x:c r="S357" t="str">
        <x:v>Marca D</x:v>
      </x:c>
      <x:c r="T357" t="str">
        <x:v>WhatsApp</x:v>
      </x:c>
      <x:c r="U357" t="str">
        <x:f>IFERROR(VLOOKUP(T357,'Mapeos'!$D$4:$E$25,2,FALSE),T357)</x:f>
        <x:v>WhatsApp</x:v>
      </x:c>
      <x:c r="V357" t="str">
        <x:v>V001</x:v>
      </x:c>
      <x:c r="W357" t="n">
        <x:v>1</x:v>
      </x:c>
      <x:c r="X357" s="28" t="n">
        <x:v>80.53</x:v>
      </x:c>
      <x:c r="Y357" s="20" t="n">
        <x:v>0</x:v>
      </x:c>
      <x:c r="Z357" s="20" t="n">
        <x:f>IF(Y357&gt;1,Y357/100,Y357)</x:f>
        <x:v>0</x:v>
      </x:c>
      <x:c r="AA357" s="28" t="n">
        <x:v>45.32</x:v>
      </x:c>
      <x:c r="AB357" s="28" t="n">
        <x:v>80.53</x:v>
      </x:c>
      <x:c r="AC357" s="28" t="str">
        <x:v>BOB</x:v>
      </x:c>
      <x:c r="AD357" s="28" t="n">
        <x:f>IF(AC357="USD",AB357*'Parametros'!$B$4,AB357)</x:f>
        <x:v>80.53</x:v>
      </x:c>
      <x:c r="AE357" s="28" t="n">
        <x:f>W357*X357*(1-Z357)</x:f>
        <x:v>80.53</x:v>
      </x:c>
      <x:c r="AF357" s="28" t="n">
        <x:f>W357*AA357</x:f>
        <x:v>45.32</x:v>
      </x:c>
      <x:c r="AG357" s="28" t="n">
        <x:f>AE357-AF357</x:f>
        <x:v>35.21</x:v>
      </x:c>
      <x:c r="AH357" s="20" t="n">
        <x:f>IF(AE357&gt;0,AG357/AE357,"")</x:f>
        <x:v>0.43722836210108035</x:v>
      </x:c>
      <x:c r="AI357" s="28" t="n">
        <x:v>88027.6</x:v>
      </x:c>
      <x:c r="AJ357" s="28"/>
      <x:c r="AK357"/>
      <x:c r="AL357" t="str">
        <x:v>Completado</x:v>
      </x:c>
      <x:c r="AM357" t="str">
        <x:f>IF(W357&lt;0,"Devuelto",AL357)</x:f>
        <x:v>Completado</x:v>
      </x:c>
      <x:c r="AN357" t="str">
        <x:v>QR</x:v>
      </x:c>
      <x:c r="AO357" s="29" t="str">
        <x:v>Sin observación</x:v>
      </x:c>
      <x:c r="AP357" t="str">
        <x:f>IF(D357="","No","Sí")</x:f>
        <x:v>Sí</x:v>
      </x:c>
    </x:row>
    <x:row r="358">
      <x:c r="A358" t="n">
        <x:v>358</x:v>
      </x:c>
      <x:c r="B358" t="str">
        <x:v>VT0001692</x:v>
      </x:c>
      <x:c r="C358" t="str">
        <x:v>46161</x:v>
      </x:c>
      <x:c r="D358" s="27" t="n">
        <x:v>46161</x:v>
      </x:c>
      <x:c r="E358" t="n">
        <x:f>IF(D358="","",YEAR(D358))</x:f>
        <x:v>2026</x:v>
      </x:c>
      <x:c r="F358" t="n">
        <x:f>IF(D358="","",MONTH(D358))</x:f>
        <x:v>5</x:v>
      </x:c>
      <x:c r="G358" t="str">
        <x:f>IF(D358="","Fecha no disponible",TEXT(D358,"mmmm"))</x:f>
        <x:v>May</x:v>
      </x:c>
      <x:c r="H358" t="str">
        <x:f>IF(D358="","Fecha no disponible",TEXT(D358,"yyyy-mm"))</x:f>
        <x:v>2026-05</x:v>
      </x:c>
      <x:c r="I358" t="str">
        <x:f>IF(D358="","Fecha no disponible","T"&amp;ROUNDUP(MONTH(D358)/3,0))</x:f>
        <x:v>T2</x:v>
      </x:c>
      <x:c r="J358" t="str">
        <x:v>T001</x:v>
      </x:c>
      <x:c r="K358" t="str">
        <x:v>Tienda La Paz 1</x:v>
      </x:c>
      <x:c r="L358" t="str">
        <x:v>Barrio</x:v>
      </x:c>
      <x:c r="M358" t="str">
        <x:v>La Paz</x:v>
      </x:c>
      <x:c r="N358" t="str">
        <x:f>IFERROR(VLOOKUP(M358,'Mapeos'!$A$4:$B$30,2,FALSE),M358)</x:f>
        <x:v>La Paz</x:v>
      </x:c>
      <x:c r="O358" t="str">
        <x:v>C01042</x:v>
      </x:c>
      <x:c r="P358" t="str">
        <x:v>Masivo</x:v>
      </x:c>
      <x:c r="Q358" t="str">
        <x:v>P0096</x:v>
      </x:c>
      <x:c r="R358" t="str">
        <x:v>Electrónica</x:v>
      </x:c>
      <x:c r="S358" t="str">
        <x:v>Marca C</x:v>
      </x:c>
      <x:c r="T358" t="str">
        <x:v>E-commerce</x:v>
      </x:c>
      <x:c r="U358" t="str">
        <x:f>IFERROR(VLOOKUP(T358,'Mapeos'!$D$4:$E$25,2,FALSE),T358)</x:f>
        <x:v>E-commerce</x:v>
      </x:c>
      <x:c r="V358" t="str">
        <x:v>V023</x:v>
      </x:c>
      <x:c r="W358" t="n">
        <x:v>1</x:v>
      </x:c>
      <x:c r="X358" s="28" t="n">
        <x:v>426.15</x:v>
      </x:c>
      <x:c r="Y358" s="20" t="n">
        <x:v>0.15</x:v>
      </x:c>
      <x:c r="Z358" s="20" t="n">
        <x:f>IF(Y358&gt;1,Y358/100,Y358)</x:f>
        <x:v>0.15</x:v>
      </x:c>
      <x:c r="AA358" s="28" t="n">
        <x:v>273.47</x:v>
      </x:c>
      <x:c r="AB358" s="28" t="n">
        <x:v>362.23</x:v>
      </x:c>
      <x:c r="AC358" s="28" t="str">
        <x:v>BOB</x:v>
      </x:c>
      <x:c r="AD358" s="28" t="n">
        <x:f>IF(AC358="USD",AB358*'Parametros'!$B$4,AB358)</x:f>
        <x:v>362.23</x:v>
      </x:c>
      <x:c r="AE358" s="28" t="n">
        <x:f>W358*X358*(1-Z358)</x:f>
        <x:v>362.22749999999996</x:v>
      </x:c>
      <x:c r="AF358" s="28" t="n">
        <x:f>W358*AA358</x:f>
        <x:v>273.47</x:v>
      </x:c>
      <x:c r="AG358" s="28" t="n">
        <x:f>AE358-AF358</x:f>
        <x:v>88.75749999999994</x:v>
      </x:c>
      <x:c r="AH358" s="20" t="n">
        <x:f>IF(AE358&gt;0,AG358/AE358,"")</x:f>
        <x:v>0.24503247268636408</x:v>
      </x:c>
      <x:c r="AI358" s="28" t="n">
        <x:v>70732.25</x:v>
      </x:c>
      <x:c r="AJ358" s="28"/>
      <x:c r="AK358"/>
      <x:c r="AL358" t="str">
        <x:v>Completado</x:v>
      </x:c>
      <x:c r="AM358" t="str">
        <x:f>IF(W358&lt;0,"Devuelto",AL358)</x:f>
        <x:v>Completado</x:v>
      </x:c>
      <x:c r="AN358" t="str">
        <x:v>Tarjeta</x:v>
      </x:c>
      <x:c r="AO358" s="29" t="str">
        <x:v>Sin observación</x:v>
      </x:c>
      <x:c r="AP358" t="str">
        <x:f>IF(D358="","No","Sí")</x:f>
        <x:v>Sí</x:v>
      </x:c>
    </x:row>
    <x:row r="359">
      <x:c r="A359" t="n">
        <x:v>359</x:v>
      </x:c>
      <x:c r="B359" t="str">
        <x:v>VT0001697</x:v>
      </x:c>
      <x:c r="C359" t="str">
        <x:v>45493</x:v>
      </x:c>
      <x:c r="D359" s="27" t="n">
        <x:v>45493</x:v>
      </x:c>
      <x:c r="E359" t="n">
        <x:f>IF(D359="","",YEAR(D359))</x:f>
        <x:v>2024</x:v>
      </x:c>
      <x:c r="F359" t="n">
        <x:f>IF(D359="","",MONTH(D359))</x:f>
        <x:v>7</x:v>
      </x:c>
      <x:c r="G359" t="str">
        <x:f>IF(D359="","Fecha no disponible",TEXT(D359,"mmmm"))</x:f>
        <x:v>July</x:v>
      </x:c>
      <x:c r="H359" t="str">
        <x:f>IF(D359="","Fecha no disponible",TEXT(D359,"yyyy-mm"))</x:f>
        <x:v>2024-07</x:v>
      </x:c>
      <x:c r="I359" t="str">
        <x:f>IF(D359="","Fecha no disponible","T"&amp;ROUNDUP(MONTH(D359)/3,0))</x:f>
        <x:v>T3</x:v>
      </x:c>
      <x:c r="J359" t="str">
        <x:v>T018</x:v>
      </x:c>
      <x:c r="K359" t="str">
        <x:v>Tienda Sucre 2</x:v>
      </x:c>
      <x:c r="L359" t="str">
        <x:v>Mall</x:v>
      </x:c>
      <x:c r="M359" t="str">
        <x:v>Sucre</x:v>
      </x:c>
      <x:c r="N359" t="str">
        <x:f>IFERROR(VLOOKUP(M359,'Mapeos'!$A$4:$B$30,2,FALSE),M359)</x:f>
        <x:v>Sucre</x:v>
      </x:c>
      <x:c r="O359" t="str">
        <x:v>C01006</x:v>
      </x:c>
      <x:c r="P359" t="str">
        <x:v>Premium</x:v>
      </x:c>
      <x:c r="Q359" t="str">
        <x:v>P0006</x:v>
      </x:c>
      <x:c r="R359" t="str">
        <x:v>Deportes</x:v>
      </x:c>
      <x:c r="S359" t="str">
        <x:v>Marca A</x:v>
      </x:c>
      <x:c r="T359" t="str">
        <x:v>WhatsApp</x:v>
      </x:c>
      <x:c r="U359" t="str">
        <x:f>IFERROR(VLOOKUP(T359,'Mapeos'!$D$4:$E$25,2,FALSE),T359)</x:f>
        <x:v>WhatsApp</x:v>
      </x:c>
      <x:c r="V359" t="str">
        <x:v>V009</x:v>
      </x:c>
      <x:c r="W359" t="n">
        <x:v>3</x:v>
      </x:c>
      <x:c r="X359" s="28" t="n">
        <x:v>241.57</x:v>
      </x:c>
      <x:c r="Y359" s="20" t="n">
        <x:v>0</x:v>
      </x:c>
      <x:c r="Z359" s="20" t="n">
        <x:f>IF(Y359&gt;1,Y359/100,Y359)</x:f>
        <x:v>0</x:v>
      </x:c>
      <x:c r="AA359" s="28" t="n">
        <x:v>118.39</x:v>
      </x:c>
      <x:c r="AB359" s="28" t="n">
        <x:v>724.71</x:v>
      </x:c>
      <x:c r="AC359" s="28" t="str">
        <x:v>BOB</x:v>
      </x:c>
      <x:c r="AD359" s="28" t="n">
        <x:f>IF(AC359="USD",AB359*'Parametros'!$B$4,AB359)</x:f>
        <x:v>724.71</x:v>
      </x:c>
      <x:c r="AE359" s="28" t="n">
        <x:f>W359*X359*(1-Z359)</x:f>
        <x:v>724.71</x:v>
      </x:c>
      <x:c r="AF359" s="28" t="n">
        <x:f>W359*AA359</x:f>
        <x:v>355.17</x:v>
      </x:c>
      <x:c r="AG359" s="28" t="n">
        <x:f>AE359-AF359</x:f>
        <x:v>369.54</x:v>
      </x:c>
      <x:c r="AH359" s="20" t="n">
        <x:f>IF(AE359&gt;0,AG359/AE359,"")</x:f>
        <x:v>0.5099143105518069</x:v>
      </x:c>
      <x:c r="AI359" s="28" t="n">
        <x:v>93833.32</x:v>
      </x:c>
      <x:c r="AJ359" s="28"/>
      <x:c r="AK359"/>
      <x:c r="AL359" t="str">
        <x:v>Completado</x:v>
      </x:c>
      <x:c r="AM359" t="str">
        <x:f>IF(W359&lt;0,"Devuelto",AL359)</x:f>
        <x:v>Completado</x:v>
      </x:c>
      <x:c r="AN359" t="str">
        <x:v>Efectivo</x:v>
      </x:c>
      <x:c r="AO359" s="29" t="str">
        <x:v>Sin observación</x:v>
      </x:c>
      <x:c r="AP359" t="str">
        <x:f>IF(D359="","No","Sí")</x:f>
        <x:v>Sí</x:v>
      </x:c>
    </x:row>
    <x:row r="360">
      <x:c r="A360" t="n">
        <x:v>360</x:v>
      </x:c>
      <x:c r="B360" t="str">
        <x:v>VT0001702</x:v>
      </x:c>
      <x:c r="C360" t="str">
        <x:v>46067</x:v>
      </x:c>
      <x:c r="D360" s="27" t="n">
        <x:v>46067</x:v>
      </x:c>
      <x:c r="E360" t="n">
        <x:f>IF(D360="","",YEAR(D360))</x:f>
        <x:v>2026</x:v>
      </x:c>
      <x:c r="F360" t="n">
        <x:f>IF(D360="","",MONTH(D360))</x:f>
        <x:v>2</x:v>
      </x:c>
      <x:c r="G360" t="str">
        <x:f>IF(D360="","Fecha no disponible",TEXT(D360,"mmmm"))</x:f>
        <x:v>February</x:v>
      </x:c>
      <x:c r="H360" t="str">
        <x:f>IF(D360="","Fecha no disponible",TEXT(D360,"yyyy-mm"))</x:f>
        <x:v>2026-02</x:v>
      </x:c>
      <x:c r="I360" t="str">
        <x:f>IF(D360="","Fecha no disponible","T"&amp;ROUNDUP(MONTH(D360)/3,0))</x:f>
        <x:v>T1</x:v>
      </x:c>
      <x:c r="J360" t="str">
        <x:v>T012</x:v>
      </x:c>
      <x:c r="K360" t="str">
        <x:v>Tienda Cochabamba 4</x:v>
      </x:c>
      <x:c r="L360" t="str">
        <x:v>Centro</x:v>
      </x:c>
      <x:c r="M360" t="str">
        <x:v>Cochabamba</x:v>
      </x:c>
      <x:c r="N360" t="str">
        <x:f>IFERROR(VLOOKUP(M360,'Mapeos'!$A$4:$B$30,2,FALSE),M360)</x:f>
        <x:v>Cochabamba</x:v>
      </x:c>
      <x:c r="O360" t="str">
        <x:v>C01787</x:v>
      </x:c>
      <x:c r="P360" t="str">
        <x:v>Frecuente</x:v>
      </x:c>
      <x:c r="Q360" t="str">
        <x:v>P0039</x:v>
      </x:c>
      <x:c r="R360" t="str">
        <x:v>Deportes</x:v>
      </x:c>
      <x:c r="S360" t="str">
        <x:v>Marca B</x:v>
      </x:c>
      <x:c r="T360" t="str">
        <x:v>Tienda</x:v>
      </x:c>
      <x:c r="U360" t="str">
        <x:f>IFERROR(VLOOKUP(T360,'Mapeos'!$D$4:$E$25,2,FALSE),T360)</x:f>
        <x:v>Tienda</x:v>
      </x:c>
      <x:c r="V360" t="str">
        <x:v>V026</x:v>
      </x:c>
      <x:c r="W360" t="n">
        <x:v>0</x:v>
      </x:c>
      <x:c r="X360" s="28" t="n">
        <x:v>239.61</x:v>
      </x:c>
      <x:c r="Y360" s="20" t="n">
        <x:v>0.05</x:v>
      </x:c>
      <x:c r="Z360" s="20" t="n">
        <x:f>IF(Y360&gt;1,Y360/100,Y360)</x:f>
        <x:v>0.05</x:v>
      </x:c>
      <x:c r="AA360" s="28" t="n">
        <x:v>154.82</x:v>
      </x:c>
      <x:c r="AB360" s="28" t="n">
        <x:v>0</x:v>
      </x:c>
      <x:c r="AC360" s="28" t="str">
        <x:v>BOB</x:v>
      </x:c>
      <x:c r="AD360" s="28" t="n">
        <x:f>IF(AC360="USD",AB360*'Parametros'!$B$4,AB360)</x:f>
        <x:v>0</x:v>
      </x:c>
      <x:c r="AE360" s="28" t="n">
        <x:f>W360*X360*(1-Z360)</x:f>
        <x:v>0</x:v>
      </x:c>
      <x:c r="AF360" s="28" t="n">
        <x:f>W360*AA360</x:f>
        <x:v>0</x:v>
      </x:c>
      <x:c r="AG360" s="28" t="n">
        <x:f>AE360-AF360</x:f>
        <x:v>0</x:v>
      </x:c>
      <x:c r="AH360" s="20" t="str">
        <x:f>IF(AE360&gt;0,AG360/AE360,"")</x:f>
      </x:c>
      <x:c r="AI360" s="28" t="n">
        <x:v>121225.56</x:v>
      </x:c>
      <x:c r="AJ360" s="28"/>
      <x:c r="AK360"/>
      <x:c r="AL360" t="str">
        <x:v>Cancelado</x:v>
      </x:c>
      <x:c r="AM360" t="str">
        <x:f>IF(W360&lt;0,"Devuelto",AL360)</x:f>
        <x:v>Cancelado</x:v>
      </x:c>
      <x:c r="AN360" t="str">
        <x:v>QR</x:v>
      </x:c>
      <x:c r="AO360" s="29" t="str">
        <x:v>Sin observación</x:v>
      </x:c>
      <x:c r="AP360" t="str">
        <x:f>IF(D360="","No","Sí")</x:f>
        <x:v>Sí</x:v>
      </x:c>
    </x:row>
    <x:row r="361">
      <x:c r="A361" t="n">
        <x:v>361</x:v>
      </x:c>
      <x:c r="B361" t="str">
        <x:v>VT0001706</x:v>
      </x:c>
      <x:c r="C361" t="str">
        <x:v>45620</x:v>
      </x:c>
      <x:c r="D361" s="27" t="n">
        <x:v>45620</x:v>
      </x:c>
      <x:c r="E361" t="n">
        <x:f>IF(D361="","",YEAR(D361))</x:f>
        <x:v>2024</x:v>
      </x:c>
      <x:c r="F361" t="n">
        <x:f>IF(D361="","",MONTH(D361))</x:f>
        <x:v>11</x:v>
      </x:c>
      <x:c r="G361" t="str">
        <x:f>IF(D361="","Fecha no disponible",TEXT(D361,"mmmm"))</x:f>
        <x:v>November</x:v>
      </x:c>
      <x:c r="H361" t="str">
        <x:f>IF(D361="","Fecha no disponible",TEXT(D361,"yyyy-mm"))</x:f>
        <x:v>2024-11</x:v>
      </x:c>
      <x:c r="I361" t="str">
        <x:f>IF(D361="","Fecha no disponible","T"&amp;ROUNDUP(MONTH(D361)/3,0))</x:f>
        <x:v>T4</x:v>
      </x:c>
      <x:c r="J361" t="str">
        <x:v>T012</x:v>
      </x:c>
      <x:c r="K361" t="str">
        <x:v>Tienda Cochabamba 4</x:v>
      </x:c>
      <x:c r="L361" t="str">
        <x:v>Centro</x:v>
      </x:c>
      <x:c r="M361" t="str">
        <x:v>Cochabamba</x:v>
      </x:c>
      <x:c r="N361" t="str">
        <x:f>IFERROR(VLOOKUP(M361,'Mapeos'!$A$4:$B$30,2,FALSE),M361)</x:f>
        <x:v>Cochabamba</x:v>
      </x:c>
      <x:c r="O361" t="str">
        <x:v>C01578</x:v>
      </x:c>
      <x:c r="P361" t="str">
        <x:v>Frecuente</x:v>
      </x:c>
      <x:c r="Q361" t="str">
        <x:v>P0129</x:v>
      </x:c>
      <x:c r="R361" t="str">
        <x:v>Deportes</x:v>
      </x:c>
      <x:c r="S361" t="str">
        <x:v>Marca D</x:v>
      </x:c>
      <x:c r="T361" t="str">
        <x:v>Tienda</x:v>
      </x:c>
      <x:c r="U361" t="str">
        <x:f>IFERROR(VLOOKUP(T361,'Mapeos'!$D$4:$E$25,2,FALSE),T361)</x:f>
        <x:v>Tienda</x:v>
      </x:c>
      <x:c r="V361" t="str">
        <x:v>V029</x:v>
      </x:c>
      <x:c r="W361" t="n">
        <x:v>1</x:v>
      </x:c>
      <x:c r="X361" s="28" t="n">
        <x:v>193.16</x:v>
      </x:c>
      <x:c r="Y361" s="20" t="n">
        <x:v>0.25</x:v>
      </x:c>
      <x:c r="Z361" s="20" t="n">
        <x:f>IF(Y361&gt;1,Y361/100,Y361)</x:f>
        <x:v>0.25</x:v>
      </x:c>
      <x:c r="AA361" s="28" t="n">
        <x:v>120.05</x:v>
      </x:c>
      <x:c r="AB361" s="28" t="n">
        <x:v>144.87</x:v>
      </x:c>
      <x:c r="AC361" s="28" t="str">
        <x:v>BOB</x:v>
      </x:c>
      <x:c r="AD361" s="28" t="n">
        <x:f>IF(AC361="USD",AB361*'Parametros'!$B$4,AB361)</x:f>
        <x:v>144.87</x:v>
      </x:c>
      <x:c r="AE361" s="28" t="n">
        <x:f>W361*X361*(1-Z361)</x:f>
        <x:v>144.87</x:v>
      </x:c>
      <x:c r="AF361" s="28" t="n">
        <x:f>W361*AA361</x:f>
        <x:v>120.05</x:v>
      </x:c>
      <x:c r="AG361" s="28" t="n">
        <x:f>AE361-AF361</x:f>
        <x:v>24.820000000000007</x:v>
      </x:c>
      <x:c r="AH361" s="20" t="n">
        <x:f>IF(AE361&gt;0,AG361/AE361,"")</x:f>
        <x:v>0.17132601642852216</x:v>
      </x:c>
      <x:c r="AI361" s="28" t="n">
        <x:v>134833.81</x:v>
      </x:c>
      <x:c r="AJ361" s="28"/>
      <x:c r="AK361"/>
      <x:c r="AL361" t="str">
        <x:v>Completado</x:v>
      </x:c>
      <x:c r="AM361" t="str">
        <x:f>IF(W361&lt;0,"Devuelto",AL361)</x:f>
        <x:v>Completado</x:v>
      </x:c>
      <x:c r="AN361" t="str">
        <x:v>Transferencia</x:v>
      </x:c>
      <x:c r="AO361" s="29" t="str">
        <x:v>Sin observación</x:v>
      </x:c>
      <x:c r="AP361" t="str">
        <x:f>IF(D361="","No","Sí")</x:f>
        <x:v>Sí</x:v>
      </x:c>
    </x:row>
    <x:row r="362">
      <x:c r="A362" t="n">
        <x:v>362</x:v>
      </x:c>
      <x:c r="B362" t="str">
        <x:v>VT0001711</x:v>
      </x:c>
      <x:c r="C362" t="str">
        <x:v>46089</x:v>
      </x:c>
      <x:c r="D362" s="27" t="n">
        <x:v>46089</x:v>
      </x:c>
      <x:c r="E362" t="n">
        <x:f>IF(D362="","",YEAR(D362))</x:f>
        <x:v>2026</x:v>
      </x:c>
      <x:c r="F362" t="n">
        <x:f>IF(D362="","",MONTH(D362))</x:f>
        <x:v>3</x:v>
      </x:c>
      <x:c r="G362" t="str">
        <x:f>IF(D362="","Fecha no disponible",TEXT(D362,"mmmm"))</x:f>
        <x:v>March</x:v>
      </x:c>
      <x:c r="H362" t="str">
        <x:f>IF(D362="","Fecha no disponible",TEXT(D362,"yyyy-mm"))</x:f>
        <x:v>2026-03</x:v>
      </x:c>
      <x:c r="I362" t="str">
        <x:f>IF(D362="","Fecha no disponible","T"&amp;ROUNDUP(MONTH(D362)/3,0))</x:f>
        <x:v>T1</x:v>
      </x:c>
      <x:c r="J362" t="str">
        <x:v>T017</x:v>
      </x:c>
      <x:c r="K362" t="str">
        <x:v>Tienda Sucre 1</x:v>
      </x:c>
      <x:c r="L362" t="str">
        <x:v>Centro</x:v>
      </x:c>
      <x:c r="M362" t="str">
        <x:v>Sucre</x:v>
      </x:c>
      <x:c r="N362" t="str">
        <x:f>IFERROR(VLOOKUP(M362,'Mapeos'!$A$4:$B$30,2,FALSE),M362)</x:f>
        <x:v>Sucre</x:v>
      </x:c>
      <x:c r="O362" t="str">
        <x:v>C01379</x:v>
      </x:c>
      <x:c r="P362" t="str">
        <x:v>Frecuente</x:v>
      </x:c>
      <x:c r="Q362" t="str">
        <x:v>P0138</x:v>
      </x:c>
      <x:c r="R362" t="str">
        <x:v>Alimentos</x:v>
      </x:c>
      <x:c r="S362" t="str">
        <x:v>Marca D</x:v>
      </x:c>
      <x:c r="T362" t="str">
        <x:v>Tienda</x:v>
      </x:c>
      <x:c r="U362" t="str">
        <x:f>IFERROR(VLOOKUP(T362,'Mapeos'!$D$4:$E$25,2,FALSE),T362)</x:f>
        <x:v>Tienda</x:v>
      </x:c>
      <x:c r="V362" t="str">
        <x:v>V003</x:v>
      </x:c>
      <x:c r="W362" t="n">
        <x:v>1</x:v>
      </x:c>
      <x:c r="X362" s="28" t="n">
        <x:v>7.41</x:v>
      </x:c>
      <x:c r="Y362" s="20" t="n">
        <x:v>0</x:v>
      </x:c>
      <x:c r="Z362" s="20" t="n">
        <x:f>IF(Y362&gt;1,Y362/100,Y362)</x:f>
        <x:v>0</x:v>
      </x:c>
      <x:c r="AA362" s="28" t="n">
        <x:v>6.07</x:v>
      </x:c>
      <x:c r="AB362" s="28" t="n">
        <x:v>7.41</x:v>
      </x:c>
      <x:c r="AC362" s="28" t="str">
        <x:v>BOB</x:v>
      </x:c>
      <x:c r="AD362" s="28" t="n">
        <x:f>IF(AC362="USD",AB362*'Parametros'!$B$4,AB362)</x:f>
        <x:v>7.41</x:v>
      </x:c>
      <x:c r="AE362" s="28" t="n">
        <x:f>W362*X362*(1-Z362)</x:f>
        <x:v>7.41</x:v>
      </x:c>
      <x:c r="AF362" s="28" t="n">
        <x:f>W362*AA362</x:f>
        <x:v>6.07</x:v>
      </x:c>
      <x:c r="AG362" s="28" t="n">
        <x:f>AE362-AF362</x:f>
        <x:v>1.3399999999999999</x:v>
      </x:c>
      <x:c r="AH362" s="20" t="n">
        <x:f>IF(AE362&gt;0,AG362/AE362,"")</x:f>
        <x:v>0.1808367071524966</x:v>
      </x:c>
      <x:c r="AI362" s="28" t="n">
        <x:v>141560.28</x:v>
      </x:c>
      <x:c r="AJ362" s="28"/>
      <x:c r="AK362"/>
      <x:c r="AL362" t="str">
        <x:v>Completado</x:v>
      </x:c>
      <x:c r="AM362" t="str">
        <x:f>IF(W362&lt;0,"Devuelto",AL362)</x:f>
        <x:v>Completado</x:v>
      </x:c>
      <x:c r="AN362" t="str">
        <x:v>QR</x:v>
      </x:c>
      <x:c r="AO362" s="29" t="str">
        <x:v>Sin observación</x:v>
      </x:c>
      <x:c r="AP362" t="str">
        <x:f>IF(D362="","No","Sí")</x:f>
        <x:v>Sí</x:v>
      </x:c>
    </x:row>
    <x:row r="363">
      <x:c r="A363" t="n">
        <x:v>363</x:v>
      </x:c>
      <x:c r="B363" t="str">
        <x:v>VT0001716</x:v>
      </x:c>
      <x:c r="C363" t="str">
        <x:v>45528</x:v>
      </x:c>
      <x:c r="D363" s="27" t="n">
        <x:v>45528</x:v>
      </x:c>
      <x:c r="E363" t="n">
        <x:f>IF(D363="","",YEAR(D363))</x:f>
        <x:v>2024</x:v>
      </x:c>
      <x:c r="F363" t="n">
        <x:f>IF(D363="","",MONTH(D363))</x:f>
        <x:v>8</x:v>
      </x:c>
      <x:c r="G363" t="str">
        <x:f>IF(D363="","Fecha no disponible",TEXT(D363,"mmmm"))</x:f>
        <x:v>August</x:v>
      </x:c>
      <x:c r="H363" t="str">
        <x:f>IF(D363="","Fecha no disponible",TEXT(D363,"yyyy-mm"))</x:f>
        <x:v>2024-08</x:v>
      </x:c>
      <x:c r="I363" t="str">
        <x:f>IF(D363="","Fecha no disponible","T"&amp;ROUNDUP(MONTH(D363)/3,0))</x:f>
        <x:v>T3</x:v>
      </x:c>
      <x:c r="J363" t="str">
        <x:v>T007</x:v>
      </x:c>
      <x:c r="K363" t="str">
        <x:v>Tienda Santa Cruz 3</x:v>
      </x:c>
      <x:c r="L363" t="str">
        <x:v>Barrio</x:v>
      </x:c>
      <x:c r="M363" t="str">
        <x:v>Santa Cruz</x:v>
      </x:c>
      <x:c r="N363" t="str">
        <x:f>IFERROR(VLOOKUP(M363,'Mapeos'!$A$4:$B$30,2,FALSE),M363)</x:f>
        <x:v>Santa Cruz</x:v>
      </x:c>
      <x:c r="O363" t="str">
        <x:v>C00248</x:v>
      </x:c>
      <x:c r="P363" t="str">
        <x:v>Empresa</x:v>
      </x:c>
      <x:c r="Q363" t="str">
        <x:v>P0109</x:v>
      </x:c>
      <x:c r="R363" t="str">
        <x:v>Electrónica</x:v>
      </x:c>
      <x:c r="S363" t="str">
        <x:v>Marca D</x:v>
      </x:c>
      <x:c r="T363" t="str">
        <x:v>Tienda</x:v>
      </x:c>
      <x:c r="U363" t="str">
        <x:f>IFERROR(VLOOKUP(T363,'Mapeos'!$D$4:$E$25,2,FALSE),T363)</x:f>
        <x:v>Tienda</x:v>
      </x:c>
      <x:c r="V363" t="str">
        <x:v>V025</x:v>
      </x:c>
      <x:c r="W363" t="n">
        <x:v>1</x:v>
      </x:c>
      <x:c r="X363" s="28" t="n">
        <x:v>274.75</x:v>
      </x:c>
      <x:c r="Y363" s="20" t="n">
        <x:v>0.1</x:v>
      </x:c>
      <x:c r="Z363" s="20" t="n">
        <x:f>IF(Y363&gt;1,Y363/100,Y363)</x:f>
        <x:v>0.1</x:v>
      </x:c>
      <x:c r="AA363" s="28" t="n">
        <x:v>185.21</x:v>
      </x:c>
      <x:c r="AB363" s="28" t="n">
        <x:v>247.28</x:v>
      </x:c>
      <x:c r="AC363" s="28" t="str">
        <x:v>BOB</x:v>
      </x:c>
      <x:c r="AD363" s="28" t="n">
        <x:f>IF(AC363="USD",AB363*'Parametros'!$B$4,AB363)</x:f>
        <x:v>247.28</x:v>
      </x:c>
      <x:c r="AE363" s="28" t="n">
        <x:f>W363*X363*(1-Z363)</x:f>
        <x:v>247.275</x:v>
      </x:c>
      <x:c r="AF363" s="28" t="n">
        <x:f>W363*AA363</x:f>
        <x:v>185.21</x:v>
      </x:c>
      <x:c r="AG363" s="28" t="n">
        <x:f>AE363-AF363</x:f>
        <x:v>62.065</x:v>
      </x:c>
      <x:c r="AH363" s="20" t="n">
        <x:f>IF(AE363&gt;0,AG363/AE363,"")</x:f>
        <x:v>0.25099585481751086</x:v>
      </x:c>
      <x:c r="AI363" s="28" t="n">
        <x:v>157719</x:v>
      </x:c>
      <x:c r="AJ363" s="28"/>
      <x:c r="AK363"/>
      <x:c r="AL363" t="str">
        <x:v>Completado</x:v>
      </x:c>
      <x:c r="AM363" t="str">
        <x:f>IF(W363&lt;0,"Devuelto",AL363)</x:f>
        <x:v>Completado</x:v>
      </x:c>
      <x:c r="AN363" t="str">
        <x:v>Transferencia</x:v>
      </x:c>
      <x:c r="AO363" s="29" t="str">
        <x:v>Sin observación</x:v>
      </x:c>
      <x:c r="AP363" t="str">
        <x:f>IF(D363="","No","Sí")</x:f>
        <x:v>Sí</x:v>
      </x:c>
    </x:row>
    <x:row r="364">
      <x:c r="A364" t="n">
        <x:v>364</x:v>
      </x:c>
      <x:c r="B364" t="str">
        <x:v>VT0001721</x:v>
      </x:c>
      <x:c r="C364" t="str">
        <x:v>45548</x:v>
      </x:c>
      <x:c r="D364" s="27" t="n">
        <x:v>45548</x:v>
      </x:c>
      <x:c r="E364" t="n">
        <x:f>IF(D364="","",YEAR(D364))</x:f>
        <x:v>2024</x:v>
      </x:c>
      <x:c r="F364" t="n">
        <x:f>IF(D364="","",MONTH(D364))</x:f>
        <x:v>9</x:v>
      </x:c>
      <x:c r="G364" t="str">
        <x:f>IF(D364="","Fecha no disponible",TEXT(D364,"mmmm"))</x:f>
        <x:v>September</x:v>
      </x:c>
      <x:c r="H364" t="str">
        <x:f>IF(D364="","Fecha no disponible",TEXT(D364,"yyyy-mm"))</x:f>
        <x:v>2024-09</x:v>
      </x:c>
      <x:c r="I364" t="str">
        <x:f>IF(D364="","Fecha no disponible","T"&amp;ROUNDUP(MONTH(D364)/3,0))</x:f>
        <x:v>T3</x:v>
      </x:c>
      <x:c r="J364" t="str">
        <x:v>T003</x:v>
      </x:c>
      <x:c r="K364" t="str">
        <x:v>Tienda La Paz 3</x:v>
      </x:c>
      <x:c r="L364" t="str">
        <x:v>Barrio</x:v>
      </x:c>
      <x:c r="M364" t="str">
        <x:v>La Paz</x:v>
      </x:c>
      <x:c r="N364" t="str">
        <x:f>IFERROR(VLOOKUP(M364,'Mapeos'!$A$4:$B$30,2,FALSE),M364)</x:f>
        <x:v>La Paz</x:v>
      </x:c>
      <x:c r="O364" t="str">
        <x:v>C00379</x:v>
      </x:c>
      <x:c r="P364" t="str">
        <x:v>Masivo</x:v>
      </x:c>
      <x:c r="Q364" t="str">
        <x:v>P0092</x:v>
      </x:c>
      <x:c r="R364" t="str">
        <x:v>Alimentos</x:v>
      </x:c>
      <x:c r="S364" t="str">
        <x:v>Marca B</x:v>
      </x:c>
      <x:c r="T364" t="str">
        <x:v>E-commerce</x:v>
      </x:c>
      <x:c r="U364" t="str">
        <x:f>IFERROR(VLOOKUP(T364,'Mapeos'!$D$4:$E$25,2,FALSE),T364)</x:f>
        <x:v>E-commerce</x:v>
      </x:c>
      <x:c r="V364" t="str">
        <x:v>V021</x:v>
      </x:c>
      <x:c r="W364" t="n">
        <x:v>1</x:v>
      </x:c>
      <x:c r="X364" s="28" t="n">
        <x:v>42.04</x:v>
      </x:c>
      <x:c r="Y364" s="20" t="n">
        <x:v>0.15</x:v>
      </x:c>
      <x:c r="Z364" s="20" t="n">
        <x:f>IF(Y364&gt;1,Y364/100,Y364)</x:f>
        <x:v>0.15</x:v>
      </x:c>
      <x:c r="AA364" s="28" t="n">
        <x:v>27.55</x:v>
      </x:c>
      <x:c r="AB364" s="28" t="n">
        <x:v>35.73</x:v>
      </x:c>
      <x:c r="AC364" s="28" t="str">
        <x:v>BOB</x:v>
      </x:c>
      <x:c r="AD364" s="28" t="n">
        <x:f>IF(AC364="USD",AB364*'Parametros'!$B$4,AB364)</x:f>
        <x:v>35.73</x:v>
      </x:c>
      <x:c r="AE364" s="28" t="n">
        <x:f>W364*X364*(1-Z364)</x:f>
        <x:v>35.734</x:v>
      </x:c>
      <x:c r="AF364" s="28" t="n">
        <x:f>W364*AA364</x:f>
        <x:v>27.55</x:v>
      </x:c>
      <x:c r="AG364" s="28" t="n">
        <x:f>AE364-AF364</x:f>
        <x:v>8.184000000000001</x:v>
      </x:c>
      <x:c r="AH364" s="20" t="n">
        <x:f>IF(AE364&gt;0,AG364/AE364,"")</x:f>
        <x:v>0.2290255778810097</x:v>
      </x:c>
      <x:c r="AI364" s="28" t="n">
        <x:v>75955.3</x:v>
      </x:c>
      <x:c r="AJ364" s="28"/>
      <x:c r="AK364"/>
      <x:c r="AL364" t="str">
        <x:v>Completado</x:v>
      </x:c>
      <x:c r="AM364" t="str">
        <x:f>IF(W364&lt;0,"Devuelto",AL364)</x:f>
        <x:v>Completado</x:v>
      </x:c>
      <x:c r="AN364" t="str">
        <x:v>Tarjeta</x:v>
      </x:c>
      <x:c r="AO364" s="29" t="str">
        <x:v>Sin observación</x:v>
      </x:c>
      <x:c r="AP364" t="str">
        <x:f>IF(D364="","No","Sí")</x:f>
        <x:v>Sí</x:v>
      </x:c>
    </x:row>
    <x:row r="365">
      <x:c r="A365" t="n">
        <x:v>365</x:v>
      </x:c>
      <x:c r="B365" t="str">
        <x:v>VT0001725</x:v>
      </x:c>
      <x:c r="C365" t="str">
        <x:v>45486</x:v>
      </x:c>
      <x:c r="D365" s="27" t="n">
        <x:v>45486</x:v>
      </x:c>
      <x:c r="E365" t="n">
        <x:f>IF(D365="","",YEAR(D365))</x:f>
        <x:v>2024</x:v>
      </x:c>
      <x:c r="F365" t="n">
        <x:f>IF(D365="","",MONTH(D365))</x:f>
        <x:v>7</x:v>
      </x:c>
      <x:c r="G365" t="str">
        <x:f>IF(D365="","Fecha no disponible",TEXT(D365,"mmmm"))</x:f>
        <x:v>July</x:v>
      </x:c>
      <x:c r="H365" t="str">
        <x:f>IF(D365="","Fecha no disponible",TEXT(D365,"yyyy-mm"))</x:f>
        <x:v>2024-07</x:v>
      </x:c>
      <x:c r="I365" t="str">
        <x:f>IF(D365="","Fecha no disponible","T"&amp;ROUNDUP(MONTH(D365)/3,0))</x:f>
        <x:v>T3</x:v>
      </x:c>
      <x:c r="J365" t="str">
        <x:v>T012</x:v>
      </x:c>
      <x:c r="K365" t="str">
        <x:v>Tienda Cochabamba 4</x:v>
      </x:c>
      <x:c r="L365" t="str">
        <x:v>Centro</x:v>
      </x:c>
      <x:c r="M365" t="str">
        <x:v>Cochabamba</x:v>
      </x:c>
      <x:c r="N365" t="str">
        <x:f>IFERROR(VLOOKUP(M365,'Mapeos'!$A$4:$B$30,2,FALSE),M365)</x:f>
        <x:v>Cochabamba</x:v>
      </x:c>
      <x:c r="O365" t="str">
        <x:v>C01477</x:v>
      </x:c>
      <x:c r="P365" t="str">
        <x:v>Masivo</x:v>
      </x:c>
      <x:c r="Q365" t="str">
        <x:v>P0108</x:v>
      </x:c>
      <x:c r="R365" t="str">
        <x:v>Alimentos</x:v>
      </x:c>
      <x:c r="S365" t="str">
        <x:v>Marca C</x:v>
      </x:c>
      <x:c r="T365" t="str">
        <x:v>Tienda</x:v>
      </x:c>
      <x:c r="U365" t="str">
        <x:f>IFERROR(VLOOKUP(T365,'Mapeos'!$D$4:$E$25,2,FALSE),T365)</x:f>
        <x:v>Tienda</x:v>
      </x:c>
      <x:c r="V365" t="str">
        <x:v>V028</x:v>
      </x:c>
      <x:c r="W365" t="n">
        <x:v>1</x:v>
      </x:c>
      <x:c r="X365" s="28" t="n">
        <x:v>39.16</x:v>
      </x:c>
      <x:c r="Y365" s="20" t="n">
        <x:v>0</x:v>
      </x:c>
      <x:c r="Z365" s="20" t="n">
        <x:f>IF(Y365&gt;1,Y365/100,Y365)</x:f>
        <x:v>0</x:v>
      </x:c>
      <x:c r="AA365" s="28" t="n">
        <x:v>29.22</x:v>
      </x:c>
      <x:c r="AB365" s="28" t="n">
        <x:v>39.16</x:v>
      </x:c>
      <x:c r="AC365" s="28" t="str">
        <x:v>BOB</x:v>
      </x:c>
      <x:c r="AD365" s="28" t="n">
        <x:f>IF(AC365="USD",AB365*'Parametros'!$B$4,AB365)</x:f>
        <x:v>39.16</x:v>
      </x:c>
      <x:c r="AE365" s="28" t="n">
        <x:f>W365*X365*(1-Z365)</x:f>
        <x:v>39.16</x:v>
      </x:c>
      <x:c r="AF365" s="28" t="n">
        <x:f>W365*AA365</x:f>
        <x:v>29.22</x:v>
      </x:c>
      <x:c r="AG365" s="28" t="n">
        <x:f>AE365-AF365</x:f>
        <x:v>9.939999999999998</x:v>
      </x:c>
      <x:c r="AH365" s="20" t="n">
        <x:f>IF(AE365&gt;0,AG365/AE365,"")</x:f>
        <x:v>0.25383043922369763</x:v>
      </x:c>
      <x:c r="AI365" s="28" t="n">
        <x:v>194425.36</x:v>
      </x:c>
      <x:c r="AJ365" s="28"/>
      <x:c r="AK365"/>
      <x:c r="AL365" t="str">
        <x:v>Completado</x:v>
      </x:c>
      <x:c r="AM365" t="str">
        <x:f>IF(W365&lt;0,"Devuelto",AL365)</x:f>
        <x:v>Completado</x:v>
      </x:c>
      <x:c r="AN365" t="str">
        <x:v>QR</x:v>
      </x:c>
      <x:c r="AO365" s="29" t="str">
        <x:v>Sin observación</x:v>
      </x:c>
      <x:c r="AP365" t="str">
        <x:f>IF(D365="","No","Sí")</x:f>
        <x:v>Sí</x:v>
      </x:c>
    </x:row>
    <x:row r="366">
      <x:c r="A366" t="n">
        <x:v>366</x:v>
      </x:c>
      <x:c r="B366" t="str">
        <x:v>VT0001730</x:v>
      </x:c>
      <x:c r="C366" t="str">
        <x:v>46009</x:v>
      </x:c>
      <x:c r="D366" s="27" t="n">
        <x:v>46009</x:v>
      </x:c>
      <x:c r="E366" t="n">
        <x:f>IF(D366="","",YEAR(D366))</x:f>
        <x:v>2025</x:v>
      </x:c>
      <x:c r="F366" t="n">
        <x:f>IF(D366="","",MONTH(D366))</x:f>
        <x:v>12</x:v>
      </x:c>
      <x:c r="G366" t="str">
        <x:f>IF(D366="","Fecha no disponible",TEXT(D366,"mmmm"))</x:f>
        <x:v>December</x:v>
      </x:c>
      <x:c r="H366" t="str">
        <x:f>IF(D366="","Fecha no disponible",TEXT(D366,"yyyy-mm"))</x:f>
        <x:v>2025-12</x:v>
      </x:c>
      <x:c r="I366" t="str">
        <x:f>IF(D366="","Fecha no disponible","T"&amp;ROUNDUP(MONTH(D366)/3,0))</x:f>
        <x:v>T4</x:v>
      </x:c>
      <x:c r="J366" t="str">
        <x:v>T007</x:v>
      </x:c>
      <x:c r="K366" t="str">
        <x:v>Tienda Santa Cruz 3</x:v>
      </x:c>
      <x:c r="L366" t="str">
        <x:v>Barrio</x:v>
      </x:c>
      <x:c r="M366" t="str">
        <x:v>Santa Cruz</x:v>
      </x:c>
      <x:c r="N366" t="str">
        <x:f>IFERROR(VLOOKUP(M366,'Mapeos'!$A$4:$B$30,2,FALSE),M366)</x:f>
        <x:v>Santa Cruz</x:v>
      </x:c>
      <x:c r="O366" t="str">
        <x:v>C00029</x:v>
      </x:c>
      <x:c r="P366" t="str">
        <x:v>Premium</x:v>
      </x:c>
      <x:c r="Q366" t="str">
        <x:v>P0015</x:v>
      </x:c>
      <x:c r="R366" t="str">
        <x:v>Alimentos</x:v>
      </x:c>
      <x:c r="S366" t="str">
        <x:v>Marca C</x:v>
      </x:c>
      <x:c r="T366" t="str">
        <x:v>Tienda</x:v>
      </x:c>
      <x:c r="U366" t="str">
        <x:f>IFERROR(VLOOKUP(T366,'Mapeos'!$D$4:$E$25,2,FALSE),T366)</x:f>
        <x:v>Tienda</x:v>
      </x:c>
      <x:c r="V366" t="str">
        <x:v>V004</x:v>
      </x:c>
      <x:c r="W366" t="n">
        <x:v>1</x:v>
      </x:c>
      <x:c r="X366" s="28" t="n">
        <x:v>46.81</x:v>
      </x:c>
      <x:c r="Y366" s="20" t="n">
        <x:v>0.1</x:v>
      </x:c>
      <x:c r="Z366" s="20" t="n">
        <x:f>IF(Y366&gt;1,Y366/100,Y366)</x:f>
        <x:v>0.1</x:v>
      </x:c>
      <x:c r="AA366" s="28" t="n">
        <x:v>33.71</x:v>
      </x:c>
      <x:c r="AB366" s="28" t="n">
        <x:v>42.13</x:v>
      </x:c>
      <x:c r="AC366" s="28" t="str">
        <x:v>BOB</x:v>
      </x:c>
      <x:c r="AD366" s="28" t="n">
        <x:f>IF(AC366="USD",AB366*'Parametros'!$B$4,AB366)</x:f>
        <x:v>42.13</x:v>
      </x:c>
      <x:c r="AE366" s="28" t="n">
        <x:f>W366*X366*(1-Z366)</x:f>
        <x:v>42.129000000000005</x:v>
      </x:c>
      <x:c r="AF366" s="28" t="n">
        <x:f>W366*AA366</x:f>
        <x:v>33.71</x:v>
      </x:c>
      <x:c r="AG366" s="28" t="n">
        <x:f>AE366-AF366</x:f>
        <x:v>8.419000000000004</x:v>
      </x:c>
      <x:c r="AH366" s="20" t="n">
        <x:f>IF(AE366&gt;0,AG366/AE366,"")</x:f>
        <x:v>0.19983859099432702</x:v>
      </x:c>
      <x:c r="AI366" s="28" t="n">
        <x:v>186128.69</x:v>
      </x:c>
      <x:c r="AJ366" s="28"/>
      <x:c r="AK366"/>
      <x:c r="AL366" t="str">
        <x:v>Completado</x:v>
      </x:c>
      <x:c r="AM366" t="str">
        <x:f>IF(W366&lt;0,"Devuelto",AL366)</x:f>
        <x:v>Completado</x:v>
      </x:c>
      <x:c r="AN366" t="str">
        <x:v>Transferencia</x:v>
      </x:c>
      <x:c r="AO366" s="29" t="str">
        <x:v>Sin observación</x:v>
      </x:c>
      <x:c r="AP366" t="str">
        <x:f>IF(D366="","No","Sí")</x:f>
        <x:v>Sí</x:v>
      </x:c>
    </x:row>
    <x:row r="367">
      <x:c r="A367" t="n">
        <x:v>367</x:v>
      </x:c>
      <x:c r="B367" t="str">
        <x:v>VT0001735</x:v>
      </x:c>
      <x:c r="C367" t="str">
        <x:v>45879</x:v>
      </x:c>
      <x:c r="D367" s="27" t="n">
        <x:v>45879</x:v>
      </x:c>
      <x:c r="E367" t="n">
        <x:f>IF(D367="","",YEAR(D367))</x:f>
        <x:v>2025</x:v>
      </x:c>
      <x:c r="F367" t="n">
        <x:f>IF(D367="","",MONTH(D367))</x:f>
        <x:v>8</x:v>
      </x:c>
      <x:c r="G367" t="str">
        <x:f>IF(D367="","Fecha no disponible",TEXT(D367,"mmmm"))</x:f>
        <x:v>August</x:v>
      </x:c>
      <x:c r="H367" t="str">
        <x:f>IF(D367="","Fecha no disponible",TEXT(D367,"yyyy-mm"))</x:f>
        <x:v>2025-08</x:v>
      </x:c>
      <x:c r="I367" t="str">
        <x:f>IF(D367="","Fecha no disponible","T"&amp;ROUNDUP(MONTH(D367)/3,0))</x:f>
        <x:v>T3</x:v>
      </x:c>
      <x:c r="J367" t="str">
        <x:v>T017</x:v>
      </x:c>
      <x:c r="K367" t="str">
        <x:v>Tienda Sucre 1</x:v>
      </x:c>
      <x:c r="L367" t="str">
        <x:v>Centro</x:v>
      </x:c>
      <x:c r="M367" t="str">
        <x:v>Sucre</x:v>
      </x:c>
      <x:c r="N367" t="str">
        <x:f>IFERROR(VLOOKUP(M367,'Mapeos'!$A$4:$B$30,2,FALSE),M367)</x:f>
        <x:v>Sucre</x:v>
      </x:c>
      <x:c r="O367" t="str">
        <x:v>C01447</x:v>
      </x:c>
      <x:c r="P367" t="str">
        <x:v>Empresa</x:v>
      </x:c>
      <x:c r="Q367" t="str">
        <x:v>P0040</x:v>
      </x:c>
      <x:c r="R367" t="str">
        <x:v>Electrónica</x:v>
      </x:c>
      <x:c r="S367" t="str">
        <x:v>Marca D</x:v>
      </x:c>
      <x:c r="T367" t="str">
        <x:v>Marketplace</x:v>
      </x:c>
      <x:c r="U367" t="str">
        <x:f>IFERROR(VLOOKUP(T367,'Mapeos'!$D$4:$E$25,2,FALSE),T367)</x:f>
        <x:v>Marketplace</x:v>
      </x:c>
      <x:c r="V367" t="str">
        <x:v>V011</x:v>
      </x:c>
      <x:c r="W367" t="n">
        <x:v>6</x:v>
      </x:c>
      <x:c r="X367" s="28" t="n">
        <x:v>310.03</x:v>
      </x:c>
      <x:c r="Y367" s="20" t="n">
        <x:v>0</x:v>
      </x:c>
      <x:c r="Z367" s="20" t="n">
        <x:f>IF(Y367&gt;1,Y367/100,Y367)</x:f>
        <x:v>0</x:v>
      </x:c>
      <x:c r="AA367" s="28" t="n">
        <x:v>258.27</x:v>
      </x:c>
      <x:c r="AB367" s="28" t="n">
        <x:v>1860.18</x:v>
      </x:c>
      <x:c r="AC367" s="28" t="str">
        <x:v>BOB</x:v>
      </x:c>
      <x:c r="AD367" s="28" t="n">
        <x:f>IF(AC367="USD",AB367*'Parametros'!$B$4,AB367)</x:f>
        <x:v>1860.18</x:v>
      </x:c>
      <x:c r="AE367" s="28" t="n">
        <x:f>W367*X367*(1-Z367)</x:f>
        <x:v>1860.1799999999998</x:v>
      </x:c>
      <x:c r="AF367" s="28" t="n">
        <x:f>W367*AA367</x:f>
        <x:v>1549.62</x:v>
      </x:c>
      <x:c r="AG367" s="28" t="n">
        <x:f>AE367-AF367</x:f>
        <x:v>310.55999999999995</x:v>
      </x:c>
      <x:c r="AH367" s="20" t="n">
        <x:f>IF(AE367&gt;0,AG367/AE367,"")</x:f>
        <x:v>0.16695158533045187</x:v>
      </x:c>
      <x:c r="AI367" s="28" t="n">
        <x:v>68146.81</x:v>
      </x:c>
      <x:c r="AJ367" s="28"/>
      <x:c r="AK367"/>
      <x:c r="AL367" t="str">
        <x:v>Completado</x:v>
      </x:c>
      <x:c r="AM367" t="str">
        <x:f>IF(W367&lt;0,"Devuelto",AL367)</x:f>
        <x:v>Completado</x:v>
      </x:c>
      <x:c r="AN367" t="str">
        <x:v>Transferencia</x:v>
      </x:c>
      <x:c r="AO367" s="29" t="str">
        <x:v>Sin observación</x:v>
      </x:c>
      <x:c r="AP367" t="str">
        <x:f>IF(D367="","No","Sí")</x:f>
        <x:v>Sí</x:v>
      </x:c>
    </x:row>
    <x:row r="368">
      <x:c r="A368" t="n">
        <x:v>368</x:v>
      </x:c>
      <x:c r="B368" t="str">
        <x:v>VT0001740</x:v>
      </x:c>
      <x:c r="C368" t="str">
        <x:v>45333</x:v>
      </x:c>
      <x:c r="D368" s="27" t="n">
        <x:v>45333</x:v>
      </x:c>
      <x:c r="E368" t="n">
        <x:f>IF(D368="","",YEAR(D368))</x:f>
        <x:v>2024</x:v>
      </x:c>
      <x:c r="F368" t="n">
        <x:f>IF(D368="","",MONTH(D368))</x:f>
        <x:v>2</x:v>
      </x:c>
      <x:c r="G368" t="str">
        <x:f>IF(D368="","Fecha no disponible",TEXT(D368,"mmmm"))</x:f>
        <x:v>February</x:v>
      </x:c>
      <x:c r="H368" t="str">
        <x:f>IF(D368="","Fecha no disponible",TEXT(D368,"yyyy-mm"))</x:f>
        <x:v>2024-02</x:v>
      </x:c>
      <x:c r="I368" t="str">
        <x:f>IF(D368="","Fecha no disponible","T"&amp;ROUNDUP(MONTH(D368)/3,0))</x:f>
        <x:v>T1</x:v>
      </x:c>
      <x:c r="J368" t="str">
        <x:v>T003</x:v>
      </x:c>
      <x:c r="K368" t="str">
        <x:v>Tienda La Paz 3</x:v>
      </x:c>
      <x:c r="L368" t="str">
        <x:v>Barrio</x:v>
      </x:c>
      <x:c r="M368" t="str">
        <x:v>La Paz</x:v>
      </x:c>
      <x:c r="N368" t="str">
        <x:f>IFERROR(VLOOKUP(M368,'Mapeos'!$A$4:$B$30,2,FALSE),M368)</x:f>
        <x:v>La Paz</x:v>
      </x:c>
      <x:c r="O368" t="str">
        <x:v>C00667</x:v>
      </x:c>
      <x:c r="P368" t="str">
        <x:v>Frecuente</x:v>
      </x:c>
      <x:c r="Q368" t="str">
        <x:v>P0003</x:v>
      </x:c>
      <x:c r="R368" t="str">
        <x:v>Hogar</x:v>
      </x:c>
      <x:c r="S368" t="str">
        <x:v>Marca C</x:v>
      </x:c>
      <x:c r="T368" t="str">
        <x:v>Tienda</x:v>
      </x:c>
      <x:c r="U368" t="str">
        <x:f>IFERROR(VLOOKUP(T368,'Mapeos'!$D$4:$E$25,2,FALSE),T368)</x:f>
        <x:v>Tienda</x:v>
      </x:c>
      <x:c r="V368" t="str">
        <x:v>V031</x:v>
      </x:c>
      <x:c r="W368" t="n">
        <x:v>4</x:v>
      </x:c>
      <x:c r="X368" s="28" t="n">
        <x:v>282.83</x:v>
      </x:c>
      <x:c r="Y368" s="20" t="n">
        <x:v>0.15</x:v>
      </x:c>
      <x:c r="Z368" s="20" t="n">
        <x:f>IF(Y368&gt;1,Y368/100,Y368)</x:f>
        <x:v>0.15</x:v>
      </x:c>
      <x:c r="AA368" s="28" t="n">
        <x:v>162.95</x:v>
      </x:c>
      <x:c r="AB368" s="28" t="n">
        <x:v>961.62</x:v>
      </x:c>
      <x:c r="AC368" s="28" t="str">
        <x:v>BOB</x:v>
      </x:c>
      <x:c r="AD368" s="28" t="n">
        <x:f>IF(AC368="USD",AB368*'Parametros'!$B$4,AB368)</x:f>
        <x:v>961.62</x:v>
      </x:c>
      <x:c r="AE368" s="28" t="n">
        <x:f>W368*X368*(1-Z368)</x:f>
        <x:v>961.622</x:v>
      </x:c>
      <x:c r="AF368" s="28" t="n">
        <x:f>W368*AA368</x:f>
        <x:v>651.8</x:v>
      </x:c>
      <x:c r="AG368" s="28" t="n">
        <x:f>AE368-AF368</x:f>
        <x:v>309.822</x:v>
      </x:c>
      <x:c r="AH368" s="20" t="n">
        <x:f>IF(AE368&gt;0,AG368/AE368,"")</x:f>
        <x:v>0.32218688840313553</x:v>
      </x:c>
      <x:c r="AI368" s="28" t="n">
        <x:v>143948.82</x:v>
      </x:c>
      <x:c r="AJ368" s="28"/>
      <x:c r="AK368"/>
      <x:c r="AL368" t="str">
        <x:v>Completado</x:v>
      </x:c>
      <x:c r="AM368" t="str">
        <x:f>IF(W368&lt;0,"Devuelto",AL368)</x:f>
        <x:v>Completado</x:v>
      </x:c>
      <x:c r="AN368" t="str">
        <x:v>Efectivo</x:v>
      </x:c>
      <x:c r="AO368" s="29" t="str">
        <x:v>Sin observación</x:v>
      </x:c>
      <x:c r="AP368" t="str">
        <x:f>IF(D368="","No","Sí")</x:f>
        <x:v>Sí</x:v>
      </x:c>
    </x:row>
    <x:row r="369">
      <x:c r="A369" t="n">
        <x:v>369</x:v>
      </x:c>
      <x:c r="B369" t="str">
        <x:v>VT0001744</x:v>
      </x:c>
      <x:c r="C369" t="str">
        <x:v>45673</x:v>
      </x:c>
      <x:c r="D369" s="27" t="n">
        <x:v>45673</x:v>
      </x:c>
      <x:c r="E369" t="n">
        <x:f>IF(D369="","",YEAR(D369))</x:f>
        <x:v>2025</x:v>
      </x:c>
      <x:c r="F369" t="n">
        <x:f>IF(D369="","",MONTH(D369))</x:f>
        <x:v>1</x:v>
      </x:c>
      <x:c r="G369" t="str">
        <x:f>IF(D369="","Fecha no disponible",TEXT(D369,"mmmm"))</x:f>
        <x:v>January</x:v>
      </x:c>
      <x:c r="H369" t="str">
        <x:f>IF(D369="","Fecha no disponible",TEXT(D369,"yyyy-mm"))</x:f>
        <x:v>2025-01</x:v>
      </x:c>
      <x:c r="I369" t="str">
        <x:f>IF(D369="","Fecha no disponible","T"&amp;ROUNDUP(MONTH(D369)/3,0))</x:f>
        <x:v>T1</x:v>
      </x:c>
      <x:c r="J369" t="str">
        <x:v>T006</x:v>
      </x:c>
      <x:c r="K369" t="str">
        <x:v>Tienda Santa Cruz 2</x:v>
      </x:c>
      <x:c r="L369" t="str">
        <x:v>Mall</x:v>
      </x:c>
      <x:c r="M369" t="str">
        <x:v>Santa Cruz</x:v>
      </x:c>
      <x:c r="N369" t="str">
        <x:f>IFERROR(VLOOKUP(M369,'Mapeos'!$A$4:$B$30,2,FALSE),M369)</x:f>
        <x:v>Santa Cruz</x:v>
      </x:c>
      <x:c r="O369" t="str">
        <x:v>C01429</x:v>
      </x:c>
      <x:c r="P369" t="str">
        <x:v>Masivo</x:v>
      </x:c>
      <x:c r="Q369" t="str">
        <x:v>P0082</x:v>
      </x:c>
      <x:c r="R369" t="str">
        <x:v>Hogar</x:v>
      </x:c>
      <x:c r="S369" t="str">
        <x:v>Marca C</x:v>
      </x:c>
      <x:c r="T369" t="str">
        <x:v>Tienda</x:v>
      </x:c>
      <x:c r="U369" t="str">
        <x:f>IFERROR(VLOOKUP(T369,'Mapeos'!$D$4:$E$25,2,FALSE),T369)</x:f>
        <x:v>Tienda</x:v>
      </x:c>
      <x:c r="V369" t="str">
        <x:v>V020</x:v>
      </x:c>
      <x:c r="W369" t="n">
        <x:v>3</x:v>
      </x:c>
      <x:c r="X369" s="28" t="n">
        <x:v>180.56</x:v>
      </x:c>
      <x:c r="Y369" s="20" t="n">
        <x:v>0</x:v>
      </x:c>
      <x:c r="Z369" s="20" t="n">
        <x:f>IF(Y369&gt;1,Y369/100,Y369)</x:f>
        <x:v>0</x:v>
      </x:c>
      <x:c r="AA369" s="28" t="n">
        <x:v>98.63</x:v>
      </x:c>
      <x:c r="AB369" s="28" t="n">
        <x:v>541.68</x:v>
      </x:c>
      <x:c r="AC369" s="28" t="str">
        <x:v>BOB</x:v>
      </x:c>
      <x:c r="AD369" s="28" t="n">
        <x:f>IF(AC369="USD",AB369*'Parametros'!$B$4,AB369)</x:f>
        <x:v>541.68</x:v>
      </x:c>
      <x:c r="AE369" s="28" t="n">
        <x:f>W369*X369*(1-Z369)</x:f>
        <x:v>541.6800000000001</x:v>
      </x:c>
      <x:c r="AF369" s="28" t="n">
        <x:f>W369*AA369</x:f>
        <x:v>295.89</x:v>
      </x:c>
      <x:c r="AG369" s="28" t="n">
        <x:f>AE369-AF369</x:f>
        <x:v>245.79000000000008</x:v>
      </x:c>
      <x:c r="AH369" s="20" t="n">
        <x:f>IF(AE369&gt;0,AG369/AE369,"")</x:f>
        <x:v>0.4537549844926895</x:v>
      </x:c>
      <x:c r="AI369" s="28" t="n">
        <x:v>137158.27</x:v>
      </x:c>
      <x:c r="AJ369" s="28"/>
      <x:c r="AK369"/>
      <x:c r="AL369" t="str">
        <x:v>Completado</x:v>
      </x:c>
      <x:c r="AM369" t="str">
        <x:f>IF(W369&lt;0,"Devuelto",AL369)</x:f>
        <x:v>Completado</x:v>
      </x:c>
      <x:c r="AN369" t="str">
        <x:v>Tarjeta</x:v>
      </x:c>
      <x:c r="AO369" s="29" t="str">
        <x:v>Sin observación</x:v>
      </x:c>
      <x:c r="AP369" t="str">
        <x:f>IF(D369="","No","Sí")</x:f>
        <x:v>Sí</x:v>
      </x:c>
    </x:row>
    <x:row r="370">
      <x:c r="A370" t="n">
        <x:v>370</x:v>
      </x:c>
      <x:c r="B370" t="str">
        <x:v>VT0001749</x:v>
      </x:c>
      <x:c r="C370" t="str">
        <x:v>45625</x:v>
      </x:c>
      <x:c r="D370" s="27" t="n">
        <x:v>45625</x:v>
      </x:c>
      <x:c r="E370" t="n">
        <x:f>IF(D370="","",YEAR(D370))</x:f>
        <x:v>2024</x:v>
      </x:c>
      <x:c r="F370" t="n">
        <x:f>IF(D370="","",MONTH(D370))</x:f>
        <x:v>11</x:v>
      </x:c>
      <x:c r="G370" t="str">
        <x:f>IF(D370="","Fecha no disponible",TEXT(D370,"mmmm"))</x:f>
        <x:v>November</x:v>
      </x:c>
      <x:c r="H370" t="str">
        <x:f>IF(D370="","Fecha no disponible",TEXT(D370,"yyyy-mm"))</x:f>
        <x:v>2024-11</x:v>
      </x:c>
      <x:c r="I370" t="str">
        <x:f>IF(D370="","Fecha no disponible","T"&amp;ROUNDUP(MONTH(D370)/3,0))</x:f>
        <x:v>T4</x:v>
      </x:c>
      <x:c r="J370" t="str">
        <x:v>T008</x:v>
      </x:c>
      <x:c r="K370" t="str">
        <x:v>Tienda Santa Cruz 4</x:v>
      </x:c>
      <x:c r="L370" t="str">
        <x:v>Barrio</x:v>
      </x:c>
      <x:c r="M370" t="str">
        <x:v>Santa Cruz</x:v>
      </x:c>
      <x:c r="N370" t="str">
        <x:f>IFERROR(VLOOKUP(M370,'Mapeos'!$A$4:$B$30,2,FALSE),M370)</x:f>
        <x:v>Santa Cruz</x:v>
      </x:c>
      <x:c r="O370" t="str">
        <x:v>C00876</x:v>
      </x:c>
      <x:c r="P370" t="str">
        <x:v>Masivo</x:v>
      </x:c>
      <x:c r="Q370" t="str">
        <x:v>P0047</x:v>
      </x:c>
      <x:c r="R370" t="str">
        <x:v>Cuidado Personal</x:v>
      </x:c>
      <x:c r="S370" t="str">
        <x:v>Marca A</x:v>
      </x:c>
      <x:c r="T370" t="str">
        <x:v>Marketplace</x:v>
      </x:c>
      <x:c r="U370" t="str">
        <x:f>IFERROR(VLOOKUP(T370,'Mapeos'!$D$4:$E$25,2,FALSE),T370)</x:f>
        <x:v>Marketplace</x:v>
      </x:c>
      <x:c r="V370" t="str">
        <x:v>V010</x:v>
      </x:c>
      <x:c r="W370" t="n">
        <x:v>-1</x:v>
      </x:c>
      <x:c r="X370" s="28" t="n">
        <x:v>75.73</x:v>
      </x:c>
      <x:c r="Y370" s="20" t="n">
        <x:v>0</x:v>
      </x:c>
      <x:c r="Z370" s="20" t="n">
        <x:f>IF(Y370&gt;1,Y370/100,Y370)</x:f>
        <x:v>0</x:v>
      </x:c>
      <x:c r="AA370" s="28" t="n">
        <x:v>46.55</x:v>
      </x:c>
      <x:c r="AB370" s="28" t="n">
        <x:v>-75.73</x:v>
      </x:c>
      <x:c r="AC370" s="28" t="str">
        <x:v>BOB</x:v>
      </x:c>
      <x:c r="AD370" s="28" t="n">
        <x:f>IF(AC370="USD",AB370*'Parametros'!$B$4,AB370)</x:f>
        <x:v>-75.73</x:v>
      </x:c>
      <x:c r="AE370" s="28" t="n">
        <x:f>W370*X370*(1-Z370)</x:f>
        <x:v>-75.73</x:v>
      </x:c>
      <x:c r="AF370" s="28" t="n">
        <x:f>W370*AA370</x:f>
        <x:v>-46.55</x:v>
      </x:c>
      <x:c r="AG370" s="28" t="n">
        <x:f>AE370-AF370</x:f>
        <x:v>-29.180000000000007</x:v>
      </x:c>
      <x:c r="AH370" s="20" t="str">
        <x:f>IF(AE370&gt;0,AG370/AE370,"")</x:f>
      </x:c>
      <x:c r="AI370" s="28" t="n">
        <x:v>68205.61</x:v>
      </x:c>
      <x:c r="AJ370" s="28"/>
      <x:c r="AK370"/>
      <x:c r="AL370" t="str">
        <x:v>Devuelto</x:v>
      </x:c>
      <x:c r="AM370" t="str">
        <x:f>IF(W370&lt;0,"Devuelto",AL370)</x:f>
        <x:v>Devuelto</x:v>
      </x:c>
      <x:c r="AN370" t="str">
        <x:v>Tarjeta</x:v>
      </x:c>
      <x:c r="AO370" s="29" t="str">
        <x:v>Sin observación</x:v>
      </x:c>
      <x:c r="AP370" t="str">
        <x:f>IF(D370="","No","Sí")</x:f>
        <x:v>Sí</x:v>
      </x:c>
    </x:row>
    <x:row r="371">
      <x:c r="A371" t="n">
        <x:v>371</x:v>
      </x:c>
      <x:c r="B371" t="str">
        <x:v>VT0001754</x:v>
      </x:c>
      <x:c r="C371" t="str">
        <x:v>45837</x:v>
      </x:c>
      <x:c r="D371" s="27" t="n">
        <x:v>45837</x:v>
      </x:c>
      <x:c r="E371" t="n">
        <x:f>IF(D371="","",YEAR(D371))</x:f>
        <x:v>2025</x:v>
      </x:c>
      <x:c r="F371" t="n">
        <x:f>IF(D371="","",MONTH(D371))</x:f>
        <x:v>6</x:v>
      </x:c>
      <x:c r="G371" t="str">
        <x:f>IF(D371="","Fecha no disponible",TEXT(D371,"mmmm"))</x:f>
        <x:v>June</x:v>
      </x:c>
      <x:c r="H371" t="str">
        <x:f>IF(D371="","Fecha no disponible",TEXT(D371,"yyyy-mm"))</x:f>
        <x:v>2025-06</x:v>
      </x:c>
      <x:c r="I371" t="str">
        <x:f>IF(D371="","Fecha no disponible","T"&amp;ROUNDUP(MONTH(D371)/3,0))</x:f>
        <x:v>T2</x:v>
      </x:c>
      <x:c r="J371" t="str">
        <x:v>T019</x:v>
      </x:c>
      <x:c r="K371" t="str">
        <x:v>Tienda Sucre 3</x:v>
      </x:c>
      <x:c r="L371" t="str">
        <x:v>Centro</x:v>
      </x:c>
      <x:c r="M371" t="str">
        <x:v>Sucre</x:v>
      </x:c>
      <x:c r="N371" t="str">
        <x:f>IFERROR(VLOOKUP(M371,'Mapeos'!$A$4:$B$30,2,FALSE),M371)</x:f>
        <x:v>Sucre</x:v>
      </x:c>
      <x:c r="O371" t="str">
        <x:v>C01092</x:v>
      </x:c>
      <x:c r="P371" t="str">
        <x:v>Empresa</x:v>
      </x:c>
      <x:c r="Q371" t="str">
        <x:v>P0072</x:v>
      </x:c>
      <x:c r="R371" t="str">
        <x:v>Hogar</x:v>
      </x:c>
      <x:c r="S371" t="str">
        <x:v>Marca C</x:v>
      </x:c>
      <x:c r="T371" t="str">
        <x:v>Tienda</x:v>
      </x:c>
      <x:c r="U371" t="str">
        <x:f>IFERROR(VLOOKUP(T371,'Mapeos'!$D$4:$E$25,2,FALSE),T371)</x:f>
        <x:v>Tienda</x:v>
      </x:c>
      <x:c r="V371" t="str">
        <x:v>V010</x:v>
      </x:c>
      <x:c r="W371" t="n">
        <x:v>1</x:v>
      </x:c>
      <x:c r="X371" s="28" t="n">
        <x:v>377.72</x:v>
      </x:c>
      <x:c r="Y371" s="20" t="n">
        <x:v>0.1</x:v>
      </x:c>
      <x:c r="Z371" s="20" t="n">
        <x:f>IF(Y371&gt;1,Y371/100,Y371)</x:f>
        <x:v>0.1</x:v>
      </x:c>
      <x:c r="AA371" s="28" t="n">
        <x:v>229.89</x:v>
      </x:c>
      <x:c r="AB371" s="28" t="n">
        <x:v>339.95</x:v>
      </x:c>
      <x:c r="AC371" s="28" t="str">
        <x:v>BOB</x:v>
      </x:c>
      <x:c r="AD371" s="28" t="n">
        <x:f>IF(AC371="USD",AB371*'Parametros'!$B$4,AB371)</x:f>
        <x:v>339.95</x:v>
      </x:c>
      <x:c r="AE371" s="28" t="n">
        <x:f>W371*X371*(1-Z371)</x:f>
        <x:v>339.94800000000004</x:v>
      </x:c>
      <x:c r="AF371" s="28" t="n">
        <x:f>W371*AA371</x:f>
        <x:v>229.89</x:v>
      </x:c>
      <x:c r="AG371" s="28" t="n">
        <x:f>AE371-AF371</x:f>
        <x:v>110.05800000000005</x:v>
      </x:c>
      <x:c r="AH371" s="20" t="n">
        <x:f>IF(AE371&gt;0,AG371/AE371,"")</x:f>
        <x:v>0.32374951463164964</x:v>
      </x:c>
      <x:c r="AI371" s="28" t="n">
        <x:v>174898.83</x:v>
      </x:c>
      <x:c r="AJ371" s="28"/>
      <x:c r="AK371"/>
      <x:c r="AL371" t="str">
        <x:v>Completado</x:v>
      </x:c>
      <x:c r="AM371" t="str">
        <x:f>IF(W371&lt;0,"Devuelto",AL371)</x:f>
        <x:v>Completado</x:v>
      </x:c>
      <x:c r="AN371" t="str">
        <x:v>Transferencia</x:v>
      </x:c>
      <x:c r="AO371" s="29" t="str">
        <x:v>Sin observación</x:v>
      </x:c>
      <x:c r="AP371" t="str">
        <x:f>IF(D371="","No","Sí")</x:f>
        <x:v>Sí</x:v>
      </x:c>
    </x:row>
    <x:row r="372">
      <x:c r="A372" t="n">
        <x:v>372</x:v>
      </x:c>
      <x:c r="B372" t="str">
        <x:v>VT0001759</x:v>
      </x:c>
      <x:c r="C372" t="str">
        <x:v>45809</x:v>
      </x:c>
      <x:c r="D372" s="27" t="n">
        <x:v>45809</x:v>
      </x:c>
      <x:c r="E372" t="n">
        <x:f>IF(D372="","",YEAR(D372))</x:f>
        <x:v>2025</x:v>
      </x:c>
      <x:c r="F372" t="n">
        <x:f>IF(D372="","",MONTH(D372))</x:f>
        <x:v>6</x:v>
      </x:c>
      <x:c r="G372" t="str">
        <x:f>IF(D372="","Fecha no disponible",TEXT(D372,"mmmm"))</x:f>
        <x:v>June</x:v>
      </x:c>
      <x:c r="H372" t="str">
        <x:f>IF(D372="","Fecha no disponible",TEXT(D372,"yyyy-mm"))</x:f>
        <x:v>2025-06</x:v>
      </x:c>
      <x:c r="I372" t="str">
        <x:f>IF(D372="","Fecha no disponible","T"&amp;ROUNDUP(MONTH(D372)/3,0))</x:f>
        <x:v>T2</x:v>
      </x:c>
      <x:c r="J372" t="str">
        <x:v>T006</x:v>
      </x:c>
      <x:c r="K372" t="str">
        <x:v>Tienda Santa Cruz 2</x:v>
      </x:c>
      <x:c r="L372" t="str">
        <x:v>Mall</x:v>
      </x:c>
      <x:c r="M372" t="str">
        <x:v>Santa Cruz</x:v>
      </x:c>
      <x:c r="N372" t="str">
        <x:f>IFERROR(VLOOKUP(M372,'Mapeos'!$A$4:$B$30,2,FALSE),M372)</x:f>
        <x:v>Santa Cruz</x:v>
      </x:c>
      <x:c r="O372" t="str">
        <x:v>C00145</x:v>
      </x:c>
      <x:c r="P372" t="str">
        <x:v>Frecuente</x:v>
      </x:c>
      <x:c r="Q372" t="str">
        <x:v>P0044</x:v>
      </x:c>
      <x:c r="R372" t="str">
        <x:v>Hogar</x:v>
      </x:c>
      <x:c r="S372" t="str">
        <x:v>Marca B</x:v>
      </x:c>
      <x:c r="T372" t="str">
        <x:v>E-commerce</x:v>
      </x:c>
      <x:c r="U372" t="str">
        <x:f>IFERROR(VLOOKUP(T372,'Mapeos'!$D$4:$E$25,2,FALSE),T372)</x:f>
        <x:v>E-commerce</x:v>
      </x:c>
      <x:c r="V372" t="str">
        <x:v>V038</x:v>
      </x:c>
      <x:c r="W372" t="n">
        <x:v>2</x:v>
      </x:c>
      <x:c r="X372" s="28" t="n">
        <x:v>148.32</x:v>
      </x:c>
      <x:c r="Y372" s="20" t="n">
        <x:v>0.15</x:v>
      </x:c>
      <x:c r="Z372" s="20" t="n">
        <x:f>IF(Y372&gt;1,Y372/100,Y372)</x:f>
        <x:v>0.15</x:v>
      </x:c>
      <x:c r="AA372" s="28" t="n">
        <x:v>90.08</x:v>
      </x:c>
      <x:c r="AB372" s="28" t="n">
        <x:v>252.14</x:v>
      </x:c>
      <x:c r="AC372" s="28" t="str">
        <x:v>BOB</x:v>
      </x:c>
      <x:c r="AD372" s="28" t="n">
        <x:f>IF(AC372="USD",AB372*'Parametros'!$B$4,AB372)</x:f>
        <x:v>252.14</x:v>
      </x:c>
      <x:c r="AE372" s="28" t="n">
        <x:f>W372*X372*(1-Z372)</x:f>
        <x:v>252.14399999999998</x:v>
      </x:c>
      <x:c r="AF372" s="28" t="n">
        <x:f>W372*AA372</x:f>
        <x:v>180.16</x:v>
      </x:c>
      <x:c r="AG372" s="28" t="n">
        <x:f>AE372-AF372</x:f>
        <x:v>71.98399999999998</x:v>
      </x:c>
      <x:c r="AH372" s="20" t="n">
        <x:f>IF(AE372&gt;0,AG372/AE372,"")</x:f>
        <x:v>0.28548765784631</x:v>
      </x:c>
      <x:c r="AI372" s="28" t="n">
        <x:v>89334.01</x:v>
      </x:c>
      <x:c r="AJ372" s="28"/>
      <x:c r="AK372"/>
      <x:c r="AL372" t="str">
        <x:v>Completado</x:v>
      </x:c>
      <x:c r="AM372" t="str">
        <x:f>IF(W372&lt;0,"Devuelto",AL372)</x:f>
        <x:v>Completado</x:v>
      </x:c>
      <x:c r="AN372" t="str">
        <x:v>Efectivo</x:v>
      </x:c>
      <x:c r="AO372" s="29" t="str">
        <x:v>Sin observación</x:v>
      </x:c>
      <x:c r="AP372" t="str">
        <x:f>IF(D372="","No","Sí")</x:f>
        <x:v>Sí</x:v>
      </x:c>
    </x:row>
    <x:row r="373">
      <x:c r="A373" t="n">
        <x:v>373</x:v>
      </x:c>
      <x:c r="B373" t="str">
        <x:v>VT0001763</x:v>
      </x:c>
      <x:c r="C373" t="str">
        <x:v>45952</x:v>
      </x:c>
      <x:c r="D373" s="27" t="n">
        <x:v>45952</x:v>
      </x:c>
      <x:c r="E373" t="n">
        <x:f>IF(D373="","",YEAR(D373))</x:f>
        <x:v>2025</x:v>
      </x:c>
      <x:c r="F373" t="n">
        <x:f>IF(D373="","",MONTH(D373))</x:f>
        <x:v>10</x:v>
      </x:c>
      <x:c r="G373" t="str">
        <x:f>IF(D373="","Fecha no disponible",TEXT(D373,"mmmm"))</x:f>
        <x:v>October</x:v>
      </x:c>
      <x:c r="H373" t="str">
        <x:f>IF(D373="","Fecha no disponible",TEXT(D373,"yyyy-mm"))</x:f>
        <x:v>2025-10</x:v>
      </x:c>
      <x:c r="I373" t="str">
        <x:f>IF(D373="","Fecha no disponible","T"&amp;ROUNDUP(MONTH(D373)/3,0))</x:f>
        <x:v>T4</x:v>
      </x:c>
      <x:c r="J373" t="str">
        <x:v>T011</x:v>
      </x:c>
      <x:c r="K373" t="str">
        <x:v>Tienda Cochabamba 3</x:v>
      </x:c>
      <x:c r="L373" t="str">
        <x:v>Mall</x:v>
      </x:c>
      <x:c r="M373" t="str">
        <x:v>Cochabamba</x:v>
      </x:c>
      <x:c r="N373" t="str">
        <x:f>IFERROR(VLOOKUP(M373,'Mapeos'!$A$4:$B$30,2,FALSE),M373)</x:f>
        <x:v>Cochabamba</x:v>
      </x:c>
      <x:c r="O373" t="str">
        <x:v>C00795</x:v>
      </x:c>
      <x:c r="P373" t="str">
        <x:v>Masivo</x:v>
      </x:c>
      <x:c r="Q373" t="str">
        <x:v>P0100</x:v>
      </x:c>
      <x:c r="R373" t="str">
        <x:v>Hogar</x:v>
      </x:c>
      <x:c r="S373" t="str">
        <x:v>Marca D</x:v>
      </x:c>
      <x:c r="T373" t="str">
        <x:v>Tienda</x:v>
      </x:c>
      <x:c r="U373" t="str">
        <x:f>IFERROR(VLOOKUP(T373,'Mapeos'!$D$4:$E$25,2,FALSE),T373)</x:f>
        <x:v>Tienda</x:v>
      </x:c>
      <x:c r="V373" t="str">
        <x:v>V014</x:v>
      </x:c>
      <x:c r="W373" t="n">
        <x:v>-5</x:v>
      </x:c>
      <x:c r="X373" s="28" t="n">
        <x:v>299.74</x:v>
      </x:c>
      <x:c r="Y373" s="20" t="n">
        <x:v>0.2</x:v>
      </x:c>
      <x:c r="Z373" s="20" t="n">
        <x:f>IF(Y373&gt;1,Y373/100,Y373)</x:f>
        <x:v>0.2</x:v>
      </x:c>
      <x:c r="AA373" s="28" t="n">
        <x:v>146.42</x:v>
      </x:c>
      <x:c r="AB373" s="28" t="n">
        <x:v>-1198.96</x:v>
      </x:c>
      <x:c r="AC373" s="28" t="str">
        <x:v>BOB</x:v>
      </x:c>
      <x:c r="AD373" s="28" t="n">
        <x:f>IF(AC373="USD",AB373*'Parametros'!$B$4,AB373)</x:f>
        <x:v>-1198.96</x:v>
      </x:c>
      <x:c r="AE373" s="28" t="n">
        <x:f>W373*X373*(1-Z373)</x:f>
        <x:v>-1198.96</x:v>
      </x:c>
      <x:c r="AF373" s="28" t="n">
        <x:f>W373*AA373</x:f>
        <x:v>-732.0999999999999</x:v>
      </x:c>
      <x:c r="AG373" s="28" t="n">
        <x:f>AE373-AF373</x:f>
        <x:v>-466.8600000000001</x:v>
      </x:c>
      <x:c r="AH373" s="20" t="str">
        <x:f>IF(AE373&gt;0,AG373/AE373,"")</x:f>
      </x:c>
      <x:c r="AI373" s="28" t="n">
        <x:v>126153.61</x:v>
      </x:c>
      <x:c r="AJ373" s="28"/>
      <x:c r="AK373"/>
      <x:c r="AL373" t="str">
        <x:v>Devuelto</x:v>
      </x:c>
      <x:c r="AM373" t="str">
        <x:f>IF(W373&lt;0,"Devuelto",AL373)</x:f>
        <x:v>Devuelto</x:v>
      </x:c>
      <x:c r="AN373" t="str">
        <x:v>Tarjeta</x:v>
      </x:c>
      <x:c r="AO373" s="29" t="str">
        <x:v>Sin observación</x:v>
      </x:c>
      <x:c r="AP373" t="str">
        <x:f>IF(D373="","No","Sí")</x:f>
        <x:v>Sí</x:v>
      </x:c>
    </x:row>
    <x:row r="374">
      <x:c r="A374" t="n">
        <x:v>374</x:v>
      </x:c>
      <x:c r="B374" t="str">
        <x:v>VT0001768</x:v>
      </x:c>
      <x:c r="C374" t="str">
        <x:v>45689</x:v>
      </x:c>
      <x:c r="D374" s="27" t="n">
        <x:v>45689</x:v>
      </x:c>
      <x:c r="E374" t="n">
        <x:f>IF(D374="","",YEAR(D374))</x:f>
        <x:v>2025</x:v>
      </x:c>
      <x:c r="F374" t="n">
        <x:f>IF(D374="","",MONTH(D374))</x:f>
        <x:v>2</x:v>
      </x:c>
      <x:c r="G374" t="str">
        <x:f>IF(D374="","Fecha no disponible",TEXT(D374,"mmmm"))</x:f>
        <x:v>February</x:v>
      </x:c>
      <x:c r="H374" t="str">
        <x:f>IF(D374="","Fecha no disponible",TEXT(D374,"yyyy-mm"))</x:f>
        <x:v>2025-02</x:v>
      </x:c>
      <x:c r="I374" t="str">
        <x:f>IF(D374="","Fecha no disponible","T"&amp;ROUNDUP(MONTH(D374)/3,0))</x:f>
        <x:v>T1</x:v>
      </x:c>
      <x:c r="J374" t="str">
        <x:v>T013</x:v>
      </x:c>
      <x:c r="K374" t="str">
        <x:v>Tienda Potosí 1</x:v>
      </x:c>
      <x:c r="L374" t="str">
        <x:v>Centro</x:v>
      </x:c>
      <x:c r="M374" t="str">
        <x:v>Potosí</x:v>
      </x:c>
      <x:c r="N374" t="str">
        <x:f>IFERROR(VLOOKUP(M374,'Mapeos'!$A$4:$B$30,2,FALSE),M374)</x:f>
        <x:v>Potosí</x:v>
      </x:c>
      <x:c r="O374" t="str">
        <x:v>C00288</x:v>
      </x:c>
      <x:c r="P374" t="str">
        <x:v>Premium</x:v>
      </x:c>
      <x:c r="Q374" t="str">
        <x:v>P0085</x:v>
      </x:c>
      <x:c r="R374" t="str">
        <x:v>Cuidado Personal</x:v>
      </x:c>
      <x:c r="S374" t="str">
        <x:v>Marca D</x:v>
      </x:c>
      <x:c r="T374" t="str">
        <x:v>WhatsApp</x:v>
      </x:c>
      <x:c r="U374" t="str">
        <x:f>IFERROR(VLOOKUP(T374,'Mapeos'!$D$4:$E$25,2,FALSE),T374)</x:f>
        <x:v>WhatsApp</x:v>
      </x:c>
      <x:c r="V374" t="str">
        <x:v>V019</x:v>
      </x:c>
      <x:c r="W374" t="n">
        <x:v>1</x:v>
      </x:c>
      <x:c r="X374" s="28" t="n">
        <x:v>71.47</x:v>
      </x:c>
      <x:c r="Y374" s="20" t="n">
        <x:v>0</x:v>
      </x:c>
      <x:c r="Z374" s="20" t="n">
        <x:f>IF(Y374&gt;1,Y374/100,Y374)</x:f>
        <x:v>0</x:v>
      </x:c>
      <x:c r="AA374" s="28" t="n">
        <x:v>45.61</x:v>
      </x:c>
      <x:c r="AB374" s="28" t="n">
        <x:v>71.47</x:v>
      </x:c>
      <x:c r="AC374" s="28" t="str">
        <x:v>BOB</x:v>
      </x:c>
      <x:c r="AD374" s="28" t="n">
        <x:f>IF(AC374="USD",AB374*'Parametros'!$B$4,AB374)</x:f>
        <x:v>71.47</x:v>
      </x:c>
      <x:c r="AE374" s="28" t="n">
        <x:f>W374*X374*(1-Z374)</x:f>
        <x:v>71.47</x:v>
      </x:c>
      <x:c r="AF374" s="28" t="n">
        <x:f>W374*AA374</x:f>
        <x:v>45.61</x:v>
      </x:c>
      <x:c r="AG374" s="28" t="n">
        <x:f>AE374-AF374</x:f>
        <x:v>25.86</x:v>
      </x:c>
      <x:c r="AH374" s="20" t="n">
        <x:f>IF(AE374&gt;0,AG374/AE374,"")</x:f>
        <x:v>0.3618301385196586</x:v>
      </x:c>
      <x:c r="AI374" s="28" t="n">
        <x:v>62807.09</x:v>
      </x:c>
      <x:c r="AJ374" s="28"/>
      <x:c r="AK374"/>
      <x:c r="AL374" t="str">
        <x:v>Completado</x:v>
      </x:c>
      <x:c r="AM374" t="str">
        <x:f>IF(W374&lt;0,"Devuelto",AL374)</x:f>
        <x:v>Completado</x:v>
      </x:c>
      <x:c r="AN374" t="str">
        <x:v>Efectivo</x:v>
      </x:c>
      <x:c r="AO374" s="29" t="str">
        <x:v>Sin observación</x:v>
      </x:c>
      <x:c r="AP374" t="str">
        <x:f>IF(D374="","No","Sí")</x:f>
        <x:v>Sí</x:v>
      </x:c>
    </x:row>
    <x:row r="375">
      <x:c r="A375" t="n">
        <x:v>375</x:v>
      </x:c>
      <x:c r="B375" t="str">
        <x:v>VT0001773</x:v>
      </x:c>
      <x:c r="C375" t="str">
        <x:v>45652</x:v>
      </x:c>
      <x:c r="D375" s="27" t="n">
        <x:v>45652</x:v>
      </x:c>
      <x:c r="E375" t="n">
        <x:f>IF(D375="","",YEAR(D375))</x:f>
        <x:v>2024</x:v>
      </x:c>
      <x:c r="F375" t="n">
        <x:f>IF(D375="","",MONTH(D375))</x:f>
        <x:v>12</x:v>
      </x:c>
      <x:c r="G375" t="str">
        <x:f>IF(D375="","Fecha no disponible",TEXT(D375,"mmmm"))</x:f>
        <x:v>December</x:v>
      </x:c>
      <x:c r="H375" t="str">
        <x:f>IF(D375="","Fecha no disponible",TEXT(D375,"yyyy-mm"))</x:f>
        <x:v>2024-12</x:v>
      </x:c>
      <x:c r="I375" t="str">
        <x:f>IF(D375="","Fecha no disponible","T"&amp;ROUNDUP(MONTH(D375)/3,0))</x:f>
        <x:v>T4</x:v>
      </x:c>
      <x:c r="J375" t="str">
        <x:v>T018</x:v>
      </x:c>
      <x:c r="K375" t="str">
        <x:v>Tienda Sucre 2</x:v>
      </x:c>
      <x:c r="L375" t="str">
        <x:v>Mall</x:v>
      </x:c>
      <x:c r="M375" t="str">
        <x:v>Sucre</x:v>
      </x:c>
      <x:c r="N375" t="str">
        <x:f>IFERROR(VLOOKUP(M375,'Mapeos'!$A$4:$B$30,2,FALSE),M375)</x:f>
        <x:v>Sucre</x:v>
      </x:c>
      <x:c r="O375" t="str">
        <x:v>C00158</x:v>
      </x:c>
      <x:c r="P375" t="str">
        <x:v>Premium</x:v>
      </x:c>
      <x:c r="Q375" t="str">
        <x:v>P0134</x:v>
      </x:c>
      <x:c r="R375" t="str">
        <x:v>Deportes</x:v>
      </x:c>
      <x:c r="S375" t="str">
        <x:v>Marca C</x:v>
      </x:c>
      <x:c r="T375" t="str">
        <x:v>E-commerce</x:v>
      </x:c>
      <x:c r="U375" t="str">
        <x:f>IFERROR(VLOOKUP(T375,'Mapeos'!$D$4:$E$25,2,FALSE),T375)</x:f>
        <x:v>E-commerce</x:v>
      </x:c>
      <x:c r="V375" t="str">
        <x:v>V024</x:v>
      </x:c>
      <x:c r="W375" t="n">
        <x:v>-2</x:v>
      </x:c>
      <x:c r="X375" s="28" t="n">
        <x:v>234.32</x:v>
      </x:c>
      <x:c r="Y375" s="20" t="n">
        <x:v>0</x:v>
      </x:c>
      <x:c r="Z375" s="20" t="n">
        <x:f>IF(Y375&gt;1,Y375/100,Y375)</x:f>
        <x:v>0</x:v>
      </x:c>
      <x:c r="AA375" s="28" t="n">
        <x:v>117.61</x:v>
      </x:c>
      <x:c r="AB375" s="28" t="n">
        <x:v>-468.64</x:v>
      </x:c>
      <x:c r="AC375" s="28" t="str">
        <x:v>BOB</x:v>
      </x:c>
      <x:c r="AD375" s="28" t="n">
        <x:f>IF(AC375="USD",AB375*'Parametros'!$B$4,AB375)</x:f>
        <x:v>-468.64</x:v>
      </x:c>
      <x:c r="AE375" s="28" t="n">
        <x:f>W375*X375*(1-Z375)</x:f>
        <x:v>-468.64</x:v>
      </x:c>
      <x:c r="AF375" s="28" t="n">
        <x:f>W375*AA375</x:f>
        <x:v>-235.22</x:v>
      </x:c>
      <x:c r="AG375" s="28" t="n">
        <x:f>AE375-AF375</x:f>
        <x:v>-233.42</x:v>
      </x:c>
      <x:c r="AH375" s="20" t="str">
        <x:f>IF(AE375&gt;0,AG375/AE375,"")</x:f>
      </x:c>
      <x:c r="AI375" s="28" t="n">
        <x:v>97167.28</x:v>
      </x:c>
      <x:c r="AJ375" s="28"/>
      <x:c r="AK375"/>
      <x:c r="AL375" t="str">
        <x:v>Devuelto</x:v>
      </x:c>
      <x:c r="AM375" t="str">
        <x:f>IF(W375&lt;0,"Devuelto",AL375)</x:f>
        <x:v>Devuelto</x:v>
      </x:c>
      <x:c r="AN375" t="str">
        <x:v>Transferencia</x:v>
      </x:c>
      <x:c r="AO375" s="29" t="str">
        <x:v>Sin observación</x:v>
      </x:c>
      <x:c r="AP375" t="str">
        <x:f>IF(D375="","No","Sí")</x:f>
        <x:v>Sí</x:v>
      </x:c>
    </x:row>
    <x:row r="376">
      <x:c r="A376" t="n">
        <x:v>376</x:v>
      </x:c>
      <x:c r="B376" t="str">
        <x:v>VT0001778</x:v>
      </x:c>
      <x:c r="C376" t="str">
        <x:v>45860</x:v>
      </x:c>
      <x:c r="D376" s="27" t="n">
        <x:v>45860</x:v>
      </x:c>
      <x:c r="E376" t="n">
        <x:f>IF(D376="","",YEAR(D376))</x:f>
        <x:v>2025</x:v>
      </x:c>
      <x:c r="F376" t="n">
        <x:f>IF(D376="","",MONTH(D376))</x:f>
        <x:v>7</x:v>
      </x:c>
      <x:c r="G376" t="str">
        <x:f>IF(D376="","Fecha no disponible",TEXT(D376,"mmmm"))</x:f>
        <x:v>July</x:v>
      </x:c>
      <x:c r="H376" t="str">
        <x:f>IF(D376="","Fecha no disponible",TEXT(D376,"yyyy-mm"))</x:f>
        <x:v>2025-07</x:v>
      </x:c>
      <x:c r="I376" t="str">
        <x:f>IF(D376="","Fecha no disponible","T"&amp;ROUNDUP(MONTH(D376)/3,0))</x:f>
        <x:v>T3</x:v>
      </x:c>
      <x:c r="J376" t="str">
        <x:v>T012</x:v>
      </x:c>
      <x:c r="K376" t="str">
        <x:v>Tienda Cochabamba 4</x:v>
      </x:c>
      <x:c r="L376" t="str">
        <x:v>Centro</x:v>
      </x:c>
      <x:c r="M376" t="str">
        <x:v>Cochabamba</x:v>
      </x:c>
      <x:c r="N376" t="str">
        <x:f>IFERROR(VLOOKUP(M376,'Mapeos'!$A$4:$B$30,2,FALSE),M376)</x:f>
        <x:v>Cochabamba</x:v>
      </x:c>
      <x:c r="O376" t="str">
        <x:v>C00768</x:v>
      </x:c>
      <x:c r="P376" t="str">
        <x:v>Premium</x:v>
      </x:c>
      <x:c r="Q376" t="str">
        <x:v>P0043</x:v>
      </x:c>
      <x:c r="R376" t="str">
        <x:v>Alimentos</x:v>
      </x:c>
      <x:c r="S376" t="str">
        <x:v>Marca C</x:v>
      </x:c>
      <x:c r="T376" t="str">
        <x:v>Tienda</x:v>
      </x:c>
      <x:c r="U376" t="str">
        <x:f>IFERROR(VLOOKUP(T376,'Mapeos'!$D$4:$E$25,2,FALSE),T376)</x:f>
        <x:v>Tienda</x:v>
      </x:c>
      <x:c r="V376" t="str">
        <x:v>V018</x:v>
      </x:c>
      <x:c r="W376" t="n">
        <x:v>1</x:v>
      </x:c>
      <x:c r="X376" s="28" t="n">
        <x:v>30.14</x:v>
      </x:c>
      <x:c r="Y376" s="20" t="n">
        <x:v>0.2</x:v>
      </x:c>
      <x:c r="Z376" s="20" t="n">
        <x:f>IF(Y376&gt;1,Y376/100,Y376)</x:f>
        <x:v>0.2</x:v>
      </x:c>
      <x:c r="AA376" s="28" t="n">
        <x:v>20.37</x:v>
      </x:c>
      <x:c r="AB376" s="28" t="n">
        <x:v>24.11</x:v>
      </x:c>
      <x:c r="AC376" s="28" t="str">
        <x:v>BOB</x:v>
      </x:c>
      <x:c r="AD376" s="28" t="n">
        <x:f>IF(AC376="USD",AB376*'Parametros'!$B$4,AB376)</x:f>
        <x:v>24.11</x:v>
      </x:c>
      <x:c r="AE376" s="28" t="n">
        <x:f>W376*X376*(1-Z376)</x:f>
        <x:v>24.112000000000002</x:v>
      </x:c>
      <x:c r="AF376" s="28" t="n">
        <x:f>W376*AA376</x:f>
        <x:v>20.37</x:v>
      </x:c>
      <x:c r="AG376" s="28" t="n">
        <x:f>AE376-AF376</x:f>
        <x:v>3.742000000000001</x:v>
      </x:c>
      <x:c r="AH376" s="20" t="n">
        <x:f>IF(AE376&gt;0,AG376/AE376,"")</x:f>
        <x:v>0.15519243530192436</x:v>
      </x:c>
      <x:c r="AI376" s="28" t="n">
        <x:v>152036.55</x:v>
      </x:c>
      <x:c r="AJ376" s="28"/>
      <x:c r="AK376"/>
      <x:c r="AL376" t="str">
        <x:v>Completado</x:v>
      </x:c>
      <x:c r="AM376" t="str">
        <x:f>IF(W376&lt;0,"Devuelto",AL376)</x:f>
        <x:v>Completado</x:v>
      </x:c>
      <x:c r="AN376" t="str">
        <x:v>Efectivo</x:v>
      </x:c>
      <x:c r="AO376" s="29" t="str">
        <x:v>Sin observación</x:v>
      </x:c>
      <x:c r="AP376" t="str">
        <x:f>IF(D376="","No","Sí")</x:f>
        <x:v>Sí</x:v>
      </x:c>
    </x:row>
    <x:row r="377">
      <x:c r="A377" t="n">
        <x:v>377</x:v>
      </x:c>
      <x:c r="B377" t="str">
        <x:v>VT0001782</x:v>
      </x:c>
      <x:c r="C377" t="str">
        <x:v>45906</x:v>
      </x:c>
      <x:c r="D377" s="27" t="n">
        <x:v>45906</x:v>
      </x:c>
      <x:c r="E377" t="n">
        <x:f>IF(D377="","",YEAR(D377))</x:f>
        <x:v>2025</x:v>
      </x:c>
      <x:c r="F377" t="n">
        <x:f>IF(D377="","",MONTH(D377))</x:f>
        <x:v>9</x:v>
      </x:c>
      <x:c r="G377" t="str">
        <x:f>IF(D377="","Fecha no disponible",TEXT(D377,"mmmm"))</x:f>
        <x:v>September</x:v>
      </x:c>
      <x:c r="H377" t="str">
        <x:f>IF(D377="","Fecha no disponible",TEXT(D377,"yyyy-mm"))</x:f>
        <x:v>2025-09</x:v>
      </x:c>
      <x:c r="I377" t="str">
        <x:f>IF(D377="","Fecha no disponible","T"&amp;ROUNDUP(MONTH(D377)/3,0))</x:f>
        <x:v>T3</x:v>
      </x:c>
      <x:c r="J377" t="str">
        <x:v>T012</x:v>
      </x:c>
      <x:c r="K377" t="str">
        <x:v>Tienda Cochabamba 4</x:v>
      </x:c>
      <x:c r="L377" t="str">
        <x:v>Centro</x:v>
      </x:c>
      <x:c r="M377" t="str">
        <x:v>Cochabamba</x:v>
      </x:c>
      <x:c r="N377" t="str">
        <x:f>IFERROR(VLOOKUP(M377,'Mapeos'!$A$4:$B$30,2,FALSE),M377)</x:f>
        <x:v>Cochabamba</x:v>
      </x:c>
      <x:c r="O377" t="str">
        <x:v>C01400</x:v>
      </x:c>
      <x:c r="P377" t="str">
        <x:v>Masivo</x:v>
      </x:c>
      <x:c r="Q377" t="str">
        <x:v>P0087</x:v>
      </x:c>
      <x:c r="R377" t="str">
        <x:v>Electrónica</x:v>
      </x:c>
      <x:c r="S377" t="str">
        <x:v>Marca B</x:v>
      </x:c>
      <x:c r="T377" t="str">
        <x:v>Tienda</x:v>
      </x:c>
      <x:c r="U377" t="str">
        <x:f>IFERROR(VLOOKUP(T377,'Mapeos'!$D$4:$E$25,2,FALSE),T377)</x:f>
        <x:v>Tienda</x:v>
      </x:c>
      <x:c r="V377" t="str">
        <x:v>V023</x:v>
      </x:c>
      <x:c r="W377" t="n">
        <x:v>-3</x:v>
      </x:c>
      <x:c r="X377" s="28" t="n">
        <x:v>697.39</x:v>
      </x:c>
      <x:c r="Y377" s="20" t="n">
        <x:v>0.15</x:v>
      </x:c>
      <x:c r="Z377" s="20" t="n">
        <x:f>IF(Y377&gt;1,Y377/100,Y377)</x:f>
        <x:v>0.15</x:v>
      </x:c>
      <x:c r="AA377" s="28" t="n">
        <x:v>417.2</x:v>
      </x:c>
      <x:c r="AB377" s="28" t="n">
        <x:v>-1778.34</x:v>
      </x:c>
      <x:c r="AC377" s="28" t="str">
        <x:v>BOB</x:v>
      </x:c>
      <x:c r="AD377" s="28" t="n">
        <x:f>IF(AC377="USD",AB377*'Parametros'!$B$4,AB377)</x:f>
        <x:v>-1778.34</x:v>
      </x:c>
      <x:c r="AE377" s="28" t="n">
        <x:f>W377*X377*(1-Z377)</x:f>
        <x:v>-1778.3445</x:v>
      </x:c>
      <x:c r="AF377" s="28" t="n">
        <x:f>W377*AA377</x:f>
        <x:v>-1251.6</x:v>
      </x:c>
      <x:c r="AG377" s="28" t="n">
        <x:f>AE377-AF377</x:f>
        <x:v>-526.7445</x:v>
      </x:c>
      <x:c r="AH377" s="20" t="str">
        <x:f>IF(AE377&gt;0,AG377/AE377,"")</x:f>
      </x:c>
      <x:c r="AI377" s="28" t="n">
        <x:v>142653.46</x:v>
      </x:c>
      <x:c r="AJ377" s="28"/>
      <x:c r="AK377"/>
      <x:c r="AL377" t="str">
        <x:v>Devuelto</x:v>
      </x:c>
      <x:c r="AM377" t="str">
        <x:f>IF(W377&lt;0,"Devuelto",AL377)</x:f>
        <x:v>Devuelto</x:v>
      </x:c>
      <x:c r="AN377" t="str">
        <x:v>QR</x:v>
      </x:c>
      <x:c r="AO377" s="29" t="str">
        <x:v>Sin observación</x:v>
      </x:c>
      <x:c r="AP377" t="str">
        <x:f>IF(D377="","No","Sí")</x:f>
        <x:v>Sí</x:v>
      </x:c>
    </x:row>
    <x:row r="378">
      <x:c r="A378" t="n">
        <x:v>378</x:v>
      </x:c>
      <x:c r="B378" t="str">
        <x:v>VT0001787</x:v>
      </x:c>
      <x:c r="C378" t="str">
        <x:v>46125</x:v>
      </x:c>
      <x:c r="D378" s="27" t="n">
        <x:v>46125</x:v>
      </x:c>
      <x:c r="E378" t="n">
        <x:f>IF(D378="","",YEAR(D378))</x:f>
        <x:v>2026</x:v>
      </x:c>
      <x:c r="F378" t="n">
        <x:f>IF(D378="","",MONTH(D378))</x:f>
        <x:v>4</x:v>
      </x:c>
      <x:c r="G378" t="str">
        <x:f>IF(D378="","Fecha no disponible",TEXT(D378,"mmmm"))</x:f>
        <x:v>April</x:v>
      </x:c>
      <x:c r="H378" t="str">
        <x:f>IF(D378="","Fecha no disponible",TEXT(D378,"yyyy-mm"))</x:f>
        <x:v>2026-04</x:v>
      </x:c>
      <x:c r="I378" t="str">
        <x:f>IF(D378="","Fecha no disponible","T"&amp;ROUNDUP(MONTH(D378)/3,0))</x:f>
        <x:v>T2</x:v>
      </x:c>
      <x:c r="J378" t="str">
        <x:v>T017</x:v>
      </x:c>
      <x:c r="K378" t="str">
        <x:v>Tienda Sucre 1</x:v>
      </x:c>
      <x:c r="L378" t="str">
        <x:v>Centro</x:v>
      </x:c>
      <x:c r="M378" t="str">
        <x:v>Sucre</x:v>
      </x:c>
      <x:c r="N378" t="str">
        <x:f>IFERROR(VLOOKUP(M378,'Mapeos'!$A$4:$B$30,2,FALSE),M378)</x:f>
        <x:v>Sucre</x:v>
      </x:c>
      <x:c r="O378" t="str">
        <x:v>C01576</x:v>
      </x:c>
      <x:c r="P378" t="str">
        <x:v>Frecuente</x:v>
      </x:c>
      <x:c r="Q378" t="str">
        <x:v>P0044</x:v>
      </x:c>
      <x:c r="R378" t="str">
        <x:v>Hogar</x:v>
      </x:c>
      <x:c r="S378" t="str">
        <x:v>Marca B</x:v>
      </x:c>
      <x:c r="T378" t="str">
        <x:v>Tienda</x:v>
      </x:c>
      <x:c r="U378" t="str">
        <x:f>IFERROR(VLOOKUP(T378,'Mapeos'!$D$4:$E$25,2,FALSE),T378)</x:f>
        <x:v>Tienda</x:v>
      </x:c>
      <x:c r="V378" t="str">
        <x:v>V027</x:v>
      </x:c>
      <x:c r="W378" t="n">
        <x:v>2</x:v>
      </x:c>
      <x:c r="X378" s="28" t="n">
        <x:v>166.1</x:v>
      </x:c>
      <x:c r="Y378" s="20" t="n">
        <x:v>0.1</x:v>
      </x:c>
      <x:c r="Z378" s="20" t="n">
        <x:f>IF(Y378&gt;1,Y378/100,Y378)</x:f>
        <x:v>0.1</x:v>
      </x:c>
      <x:c r="AA378" s="28" t="n">
        <x:v>90.08</x:v>
      </x:c>
      <x:c r="AB378" s="28" t="n">
        <x:v>298.98</x:v>
      </x:c>
      <x:c r="AC378" s="28" t="str">
        <x:v>BOB</x:v>
      </x:c>
      <x:c r="AD378" s="28" t="n">
        <x:f>IF(AC378="USD",AB378*'Parametros'!$B$4,AB378)</x:f>
        <x:v>298.98</x:v>
      </x:c>
      <x:c r="AE378" s="28" t="n">
        <x:f>W378*X378*(1-Z378)</x:f>
        <x:v>298.98</x:v>
      </x:c>
      <x:c r="AF378" s="28" t="n">
        <x:f>W378*AA378</x:f>
        <x:v>180.16</x:v>
      </x:c>
      <x:c r="AG378" s="28" t="n">
        <x:f>AE378-AF378</x:f>
        <x:v>118.82000000000002</x:v>
      </x:c>
      <x:c r="AH378" s="20" t="n">
        <x:f>IF(AE378&gt;0,AG378/AE378,"")</x:f>
        <x:v>0.3974178874841127</x:v>
      </x:c>
      <x:c r="AI378" s="28" t="n">
        <x:v>155230.1</x:v>
      </x:c>
      <x:c r="AJ378" s="28"/>
      <x:c r="AK378"/>
      <x:c r="AL378" t="str">
        <x:v>Completado</x:v>
      </x:c>
      <x:c r="AM378" t="str">
        <x:f>IF(W378&lt;0,"Devuelto",AL378)</x:f>
        <x:v>Completado</x:v>
      </x:c>
      <x:c r="AN378" t="str">
        <x:v>QR</x:v>
      </x:c>
      <x:c r="AO378" s="29" t="str">
        <x:v>Sin observación</x:v>
      </x:c>
      <x:c r="AP378" t="str">
        <x:f>IF(D378="","No","Sí")</x:f>
        <x:v>Sí</x:v>
      </x:c>
    </x:row>
    <x:row r="379">
      <x:c r="A379" t="n">
        <x:v>379</x:v>
      </x:c>
      <x:c r="B379" t="str">
        <x:v>VT0001792</x:v>
      </x:c>
      <x:c r="C379" t="str">
        <x:v>46006</x:v>
      </x:c>
      <x:c r="D379" s="27" t="n">
        <x:v>46006</x:v>
      </x:c>
      <x:c r="E379" t="n">
        <x:f>IF(D379="","",YEAR(D379))</x:f>
        <x:v>2025</x:v>
      </x:c>
      <x:c r="F379" t="n">
        <x:f>IF(D379="","",MONTH(D379))</x:f>
        <x:v>12</x:v>
      </x:c>
      <x:c r="G379" t="str">
        <x:f>IF(D379="","Fecha no disponible",TEXT(D379,"mmmm"))</x:f>
        <x:v>December</x:v>
      </x:c>
      <x:c r="H379" t="str">
        <x:f>IF(D379="","Fecha no disponible",TEXT(D379,"yyyy-mm"))</x:f>
        <x:v>2025-12</x:v>
      </x:c>
      <x:c r="I379" t="str">
        <x:f>IF(D379="","Fecha no disponible","T"&amp;ROUNDUP(MONTH(D379)/3,0))</x:f>
        <x:v>T4</x:v>
      </x:c>
      <x:c r="J379" t="str">
        <x:v>T005</x:v>
      </x:c>
      <x:c r="K379" t="str">
        <x:v>Tienda Santa Cruz 1</x:v>
      </x:c>
      <x:c r="L379" t="str">
        <x:v>Centro</x:v>
      </x:c>
      <x:c r="M379" t="str">
        <x:v>Santa Cruz</x:v>
      </x:c>
      <x:c r="N379" t="str">
        <x:f>IFERROR(VLOOKUP(M379,'Mapeos'!$A$4:$B$30,2,FALSE),M379)</x:f>
        <x:v>Santa Cruz</x:v>
      </x:c>
      <x:c r="O379" t="str">
        <x:v>C00079</x:v>
      </x:c>
      <x:c r="P379" t="str">
        <x:v>Frecuente</x:v>
      </x:c>
      <x:c r="Q379" t="str">
        <x:v>P0061</x:v>
      </x:c>
      <x:c r="R379" t="str">
        <x:v>Deportes</x:v>
      </x:c>
      <x:c r="S379" t="str">
        <x:v>Marca C</x:v>
      </x:c>
      <x:c r="T379" t="str">
        <x:v>Whats App</x:v>
      </x:c>
      <x:c r="U379" t="str">
        <x:f>IFERROR(VLOOKUP(T379,'Mapeos'!$D$4:$E$25,2,FALSE),T379)</x:f>
        <x:v>WhatsApp</x:v>
      </x:c>
      <x:c r="V379" t="str">
        <x:v>V004</x:v>
      </x:c>
      <x:c r="W379" t="n">
        <x:v>0</x:v>
      </x:c>
      <x:c r="X379" s="28" t="n">
        <x:v>250.6</x:v>
      </x:c>
      <x:c r="Y379" s="20" t="n">
        <x:v>0.2</x:v>
      </x:c>
      <x:c r="Z379" s="20" t="n">
        <x:f>IF(Y379&gt;1,Y379/100,Y379)</x:f>
        <x:v>0.2</x:v>
      </x:c>
      <x:c r="AA379" s="28" t="n">
        <x:v>150.39</x:v>
      </x:c>
      <x:c r="AB379" s="28" t="n">
        <x:v>0</x:v>
      </x:c>
      <x:c r="AC379" s="28" t="str">
        <x:v>BOB</x:v>
      </x:c>
      <x:c r="AD379" s="28" t="n">
        <x:f>IF(AC379="USD",AB379*'Parametros'!$B$4,AB379)</x:f>
        <x:v>0</x:v>
      </x:c>
      <x:c r="AE379" s="28" t="n">
        <x:f>W379*X379*(1-Z379)</x:f>
        <x:v>0</x:v>
      </x:c>
      <x:c r="AF379" s="28" t="n">
        <x:f>W379*AA379</x:f>
        <x:v>0</x:v>
      </x:c>
      <x:c r="AG379" s="28" t="n">
        <x:f>AE379-AF379</x:f>
        <x:v>0</x:v>
      </x:c>
      <x:c r="AH379" s="20" t="str">
        <x:f>IF(AE379&gt;0,AG379/AE379,"")</x:f>
      </x:c>
      <x:c r="AI379" s="28" t="n">
        <x:v>186128.69</x:v>
      </x:c>
      <x:c r="AJ379" s="28"/>
      <x:c r="AK379"/>
      <x:c r="AL379" t="str">
        <x:v>Cancelado</x:v>
      </x:c>
      <x:c r="AM379" t="str">
        <x:f>IF(W379&lt;0,"Devuelto",AL379)</x:f>
        <x:v>Cancelado</x:v>
      </x:c>
      <x:c r="AN379" t="str">
        <x:v>Tarjeta</x:v>
      </x:c>
      <x:c r="AO379" s="29" t="str">
        <x:v>Canal estandarizado</x:v>
      </x:c>
      <x:c r="AP379" t="str">
        <x:f>IF(D379="","No","Sí")</x:f>
        <x:v>Sí</x:v>
      </x:c>
    </x:row>
    <x:row r="380">
      <x:c r="A380" t="n">
        <x:v>380</x:v>
      </x:c>
      <x:c r="B380" t="str">
        <x:v>VT0001797</x:v>
      </x:c>
      <x:c r="C380" t="str">
        <x:v>45415</x:v>
      </x:c>
      <x:c r="D380" s="27" t="n">
        <x:v>45415</x:v>
      </x:c>
      <x:c r="E380" t="n">
        <x:f>IF(D380="","",YEAR(D380))</x:f>
        <x:v>2024</x:v>
      </x:c>
      <x:c r="F380" t="n">
        <x:f>IF(D380="","",MONTH(D380))</x:f>
        <x:v>5</x:v>
      </x:c>
      <x:c r="G380" t="str">
        <x:f>IF(D380="","Fecha no disponible",TEXT(D380,"mmmm"))</x:f>
        <x:v>May</x:v>
      </x:c>
      <x:c r="H380" t="str">
        <x:f>IF(D380="","Fecha no disponible",TEXT(D380,"yyyy-mm"))</x:f>
        <x:v>2024-05</x:v>
      </x:c>
      <x:c r="I380" t="str">
        <x:f>IF(D380="","Fecha no disponible","T"&amp;ROUNDUP(MONTH(D380)/3,0))</x:f>
        <x:v>T2</x:v>
      </x:c>
      <x:c r="J380" t="str">
        <x:v>T020</x:v>
      </x:c>
      <x:c r="K380" t="str">
        <x:v>Tienda Sucre 4</x:v>
      </x:c>
      <x:c r="L380" t="str">
        <x:v>Mall</x:v>
      </x:c>
      <x:c r="M380" t="str">
        <x:v>Sucre</x:v>
      </x:c>
      <x:c r="N380" t="str">
        <x:f>IFERROR(VLOOKUP(M380,'Mapeos'!$A$4:$B$30,2,FALSE),M380)</x:f>
        <x:v>Sucre</x:v>
      </x:c>
      <x:c r="O380" t="str">
        <x:v>C01351</x:v>
      </x:c>
      <x:c r="P380" t="str">
        <x:v>Masivo</x:v>
      </x:c>
      <x:c r="Q380" t="str">
        <x:v>P0147</x:v>
      </x:c>
      <x:c r="R380" t="str">
        <x:v>Alimentos</x:v>
      </x:c>
      <x:c r="S380" t="str">
        <x:v>Marca B</x:v>
      </x:c>
      <x:c r="T380" t="str">
        <x:v>E-commerce</x:v>
      </x:c>
      <x:c r="U380" t="str">
        <x:f>IFERROR(VLOOKUP(T380,'Mapeos'!$D$4:$E$25,2,FALSE),T380)</x:f>
        <x:v>E-commerce</x:v>
      </x:c>
      <x:c r="V380" t="str">
        <x:v>V025</x:v>
      </x:c>
      <x:c r="W380" t="n">
        <x:v>1</x:v>
      </x:c>
      <x:c r="X380" s="28" t="n">
        <x:v>44.7</x:v>
      </x:c>
      <x:c r="Y380" s="20" t="n">
        <x:v>0.25</x:v>
      </x:c>
      <x:c r="Z380" s="20" t="n">
        <x:f>IF(Y380&gt;1,Y380/100,Y380)</x:f>
        <x:v>0.25</x:v>
      </x:c>
      <x:c r="AA380" s="28" t="n">
        <x:v>30.6</x:v>
      </x:c>
      <x:c r="AB380" s="28" t="n">
        <x:v>33.53</x:v>
      </x:c>
      <x:c r="AC380" s="28" t="str">
        <x:v>BOB</x:v>
      </x:c>
      <x:c r="AD380" s="28" t="n">
        <x:f>IF(AC380="USD",AB380*'Parametros'!$B$4,AB380)</x:f>
        <x:v>33.53</x:v>
      </x:c>
      <x:c r="AE380" s="28" t="n">
        <x:f>W380*X380*(1-Z380)</x:f>
        <x:v>33.525000000000006</x:v>
      </x:c>
      <x:c r="AF380" s="28" t="n">
        <x:f>W380*AA380</x:f>
        <x:v>30.6</x:v>
      </x:c>
      <x:c r="AG380" s="28" t="n">
        <x:f>AE380-AF380</x:f>
        <x:v>2.9250000000000043</x:v>
      </x:c>
      <x:c r="AH380" s="20" t="n">
        <x:f>IF(AE380&gt;0,AG380/AE380,"")</x:f>
        <x:v>0.08724832214765112</x:v>
      </x:c>
      <x:c r="AI380" s="28" t="n">
        <x:v>62224.49</x:v>
      </x:c>
      <x:c r="AJ380" s="28"/>
      <x:c r="AK380"/>
      <x:c r="AL380" t="str">
        <x:v>Completado</x:v>
      </x:c>
      <x:c r="AM380" t="str">
        <x:f>IF(W380&lt;0,"Devuelto",AL380)</x:f>
        <x:v>Completado</x:v>
      </x:c>
      <x:c r="AN380" t="str">
        <x:v>QR</x:v>
      </x:c>
      <x:c r="AO380" s="29" t="str">
        <x:v>Sin observación</x:v>
      </x:c>
      <x:c r="AP380" t="str">
        <x:f>IF(D380="","No","Sí")</x:f>
        <x:v>Sí</x:v>
      </x:c>
    </x:row>
    <x:row r="381">
      <x:c r="A381" t="n">
        <x:v>381</x:v>
      </x:c>
      <x:c r="B381" t="str">
        <x:v>VT0001801</x:v>
      </x:c>
      <x:c r="C381" t="str">
        <x:v>46037</x:v>
      </x:c>
      <x:c r="D381" s="27" t="n">
        <x:v>46037</x:v>
      </x:c>
      <x:c r="E381" t="n">
        <x:f>IF(D381="","",YEAR(D381))</x:f>
        <x:v>2026</x:v>
      </x:c>
      <x:c r="F381" t="n">
        <x:f>IF(D381="","",MONTH(D381))</x:f>
        <x:v>1</x:v>
      </x:c>
      <x:c r="G381" t="str">
        <x:f>IF(D381="","Fecha no disponible",TEXT(D381,"mmmm"))</x:f>
        <x:v>January</x:v>
      </x:c>
      <x:c r="H381" t="str">
        <x:f>IF(D381="","Fecha no disponible",TEXT(D381,"yyyy-mm"))</x:f>
        <x:v>2026-01</x:v>
      </x:c>
      <x:c r="I381" t="str">
        <x:f>IF(D381="","Fecha no disponible","T"&amp;ROUNDUP(MONTH(D381)/3,0))</x:f>
        <x:v>T1</x:v>
      </x:c>
      <x:c r="J381" t="str">
        <x:v>T003</x:v>
      </x:c>
      <x:c r="K381" t="str">
        <x:v>Tienda La Paz 3</x:v>
      </x:c>
      <x:c r="L381" t="str">
        <x:v>Barrio</x:v>
      </x:c>
      <x:c r="M381" t="str">
        <x:v>La Paz</x:v>
      </x:c>
      <x:c r="N381" t="str">
        <x:f>IFERROR(VLOOKUP(M381,'Mapeos'!$A$4:$B$30,2,FALSE),M381)</x:f>
        <x:v>La Paz</x:v>
      </x:c>
      <x:c r="O381" t="str">
        <x:v>C01481</x:v>
      </x:c>
      <x:c r="P381" t="str">
        <x:v>Empresa</x:v>
      </x:c>
      <x:c r="Q381" t="str">
        <x:v>P0143</x:v>
      </x:c>
      <x:c r="R381" t="str">
        <x:v>Cuidado Personal</x:v>
      </x:c>
      <x:c r="S381" t="str">
        <x:v>Marca B</x:v>
      </x:c>
      <x:c r="T381" t="str">
        <x:v>Tienda</x:v>
      </x:c>
      <x:c r="U381" t="str">
        <x:f>IFERROR(VLOOKUP(T381,'Mapeos'!$D$4:$E$25,2,FALSE),T381)</x:f>
        <x:v>Tienda</x:v>
      </x:c>
      <x:c r="V381" t="str">
        <x:v>V028</x:v>
      </x:c>
      <x:c r="W381" t="n">
        <x:v>1</x:v>
      </x:c>
      <x:c r="X381" s="28" t="n">
        <x:v>58.67</x:v>
      </x:c>
      <x:c r="Y381" s="20" t="n">
        <x:v>0.2</x:v>
      </x:c>
      <x:c r="Z381" s="20" t="n">
        <x:f>IF(Y381&gt;1,Y381/100,Y381)</x:f>
        <x:v>0.2</x:v>
      </x:c>
      <x:c r="AA381" s="28" t="n">
        <x:v>37.18</x:v>
      </x:c>
      <x:c r="AB381" s="28" t="n">
        <x:v>46.94</x:v>
      </x:c>
      <x:c r="AC381" s="28" t="str">
        <x:v>BOB</x:v>
      </x:c>
      <x:c r="AD381" s="28" t="n">
        <x:f>IF(AC381="USD",AB381*'Parametros'!$B$4,AB381)</x:f>
        <x:v>46.94</x:v>
      </x:c>
      <x:c r="AE381" s="28" t="n">
        <x:f>W381*X381*(1-Z381)</x:f>
        <x:v>46.93600000000001</x:v>
      </x:c>
      <x:c r="AF381" s="28" t="n">
        <x:f>W381*AA381</x:f>
        <x:v>37.18</x:v>
      </x:c>
      <x:c r="AG381" s="28" t="n">
        <x:f>AE381-AF381</x:f>
        <x:v>9.756000000000007</x:v>
      </x:c>
      <x:c r="AH381" s="20" t="n">
        <x:f>IF(AE381&gt;0,AG381/AE381,"")</x:f>
        <x:v>0.20785750809613102</x:v>
      </x:c>
      <x:c r="AI381" s="28" t="n">
        <x:v>164515.55</x:v>
      </x:c>
      <x:c r="AJ381" s="28"/>
      <x:c r="AK381"/>
      <x:c r="AL381" t="str">
        <x:v>Completado</x:v>
      </x:c>
      <x:c r="AM381" t="str">
        <x:f>IF(W381&lt;0,"Devuelto",AL381)</x:f>
        <x:v>Completado</x:v>
      </x:c>
      <x:c r="AN381" t="str">
        <x:v>Transferencia</x:v>
      </x:c>
      <x:c r="AO381" s="29" t="str">
        <x:v>Sin observación</x:v>
      </x:c>
      <x:c r="AP381" t="str">
        <x:f>IF(D381="","No","Sí")</x:f>
        <x:v>Sí</x:v>
      </x:c>
    </x:row>
    <x:row r="382">
      <x:c r="A382" t="n">
        <x:v>382</x:v>
      </x:c>
      <x:c r="B382" t="str">
        <x:v>VT0001806</x:v>
      </x:c>
      <x:c r="C382" t="str">
        <x:v>45936</x:v>
      </x:c>
      <x:c r="D382" s="27" t="n">
        <x:v>45936</x:v>
      </x:c>
      <x:c r="E382" t="n">
        <x:f>IF(D382="","",YEAR(D382))</x:f>
        <x:v>2025</x:v>
      </x:c>
      <x:c r="F382" t="n">
        <x:f>IF(D382="","",MONTH(D382))</x:f>
        <x:v>10</x:v>
      </x:c>
      <x:c r="G382" t="str">
        <x:f>IF(D382="","Fecha no disponible",TEXT(D382,"mmmm"))</x:f>
        <x:v>October</x:v>
      </x:c>
      <x:c r="H382" t="str">
        <x:f>IF(D382="","Fecha no disponible",TEXT(D382,"yyyy-mm"))</x:f>
        <x:v>2025-10</x:v>
      </x:c>
      <x:c r="I382" t="str">
        <x:f>IF(D382="","Fecha no disponible","T"&amp;ROUNDUP(MONTH(D382)/3,0))</x:f>
        <x:v>T4</x:v>
      </x:c>
      <x:c r="J382" t="str">
        <x:v>T018</x:v>
      </x:c>
      <x:c r="K382" t="str">
        <x:v>Tienda Sucre 2</x:v>
      </x:c>
      <x:c r="L382" t="str">
        <x:v>Mall</x:v>
      </x:c>
      <x:c r="M382" t="str">
        <x:v>Sucre</x:v>
      </x:c>
      <x:c r="N382" t="str">
        <x:f>IFERROR(VLOOKUP(M382,'Mapeos'!$A$4:$B$30,2,FALSE),M382)</x:f>
        <x:v>Sucre</x:v>
      </x:c>
      <x:c r="O382" t="str">
        <x:v>C00778</x:v>
      </x:c>
      <x:c r="P382" t="str">
        <x:v>Premium</x:v>
      </x:c>
      <x:c r="Q382" t="str">
        <x:v>P0049</x:v>
      </x:c>
      <x:c r="R382" t="str">
        <x:v>Deportes</x:v>
      </x:c>
      <x:c r="S382" t="str">
        <x:v>Marca D</x:v>
      </x:c>
      <x:c r="T382" t="str">
        <x:v>Marketplace</x:v>
      </x:c>
      <x:c r="U382" t="str">
        <x:f>IFERROR(VLOOKUP(T382,'Mapeos'!$D$4:$E$25,2,FALSE),T382)</x:f>
        <x:v>Marketplace</x:v>
      </x:c>
      <x:c r="V382" t="str">
        <x:v>V014</x:v>
      </x:c>
      <x:c r="W382" t="n">
        <x:v>5</x:v>
      </x:c>
      <x:c r="X382" s="28" t="n">
        <x:v>241.9</x:v>
      </x:c>
      <x:c r="Y382" s="20" t="n">
        <x:v>0.15</x:v>
      </x:c>
      <x:c r="Z382" s="20" t="n">
        <x:f>IF(Y382&gt;1,Y382/100,Y382)</x:f>
        <x:v>0.15</x:v>
      </x:c>
      <x:c r="AA382" s="28" t="n">
        <x:v>174.23</x:v>
      </x:c>
      <x:c r="AB382" s="28" t="n">
        <x:v>1028.08</x:v>
      </x:c>
      <x:c r="AC382" s="28" t="str">
        <x:v>BOB</x:v>
      </x:c>
      <x:c r="AD382" s="28" t="n">
        <x:f>IF(AC382="USD",AB382*'Parametros'!$B$4,AB382)</x:f>
        <x:v>1028.08</x:v>
      </x:c>
      <x:c r="AE382" s="28" t="n">
        <x:f>W382*X382*(1-Z382)</x:f>
        <x:v>1028.075</x:v>
      </x:c>
      <x:c r="AF382" s="28" t="n">
        <x:f>W382*AA382</x:f>
        <x:v>871.15</x:v>
      </x:c>
      <x:c r="AG382" s="28" t="n">
        <x:f>AE382-AF382</x:f>
        <x:v>156.92500000000007</x:v>
      </x:c>
      <x:c r="AH382" s="20" t="n">
        <x:f>IF(AE382&gt;0,AG382/AE382,"")</x:f>
        <x:v>0.15263964204946143</x:v>
      </x:c>
      <x:c r="AI382" s="28" t="n">
        <x:v>90215.69</x:v>
      </x:c>
      <x:c r="AJ382" s="28"/>
      <x:c r="AK382"/>
      <x:c r="AL382" t="str">
        <x:v>Completado</x:v>
      </x:c>
      <x:c r="AM382" t="str">
        <x:f>IF(W382&lt;0,"Devuelto",AL382)</x:f>
        <x:v>Completado</x:v>
      </x:c>
      <x:c r="AN382" t="str">
        <x:v>Tarjeta</x:v>
      </x:c>
      <x:c r="AO382" s="29" t="str">
        <x:v>Sin observación</x:v>
      </x:c>
      <x:c r="AP382" t="str">
        <x:f>IF(D382="","No","Sí")</x:f>
        <x:v>Sí</x:v>
      </x:c>
    </x:row>
    <x:row r="383">
      <x:c r="A383" t="n">
        <x:v>383</x:v>
      </x:c>
      <x:c r="B383" t="str">
        <x:v>VT0001811</x:v>
      </x:c>
      <x:c r="C383" t="str">
        <x:v>46064</x:v>
      </x:c>
      <x:c r="D383" s="27" t="n">
        <x:v>46064</x:v>
      </x:c>
      <x:c r="E383" t="n">
        <x:f>IF(D383="","",YEAR(D383))</x:f>
        <x:v>2026</x:v>
      </x:c>
      <x:c r="F383" t="n">
        <x:f>IF(D383="","",MONTH(D383))</x:f>
        <x:v>2</x:v>
      </x:c>
      <x:c r="G383" t="str">
        <x:f>IF(D383="","Fecha no disponible",TEXT(D383,"mmmm"))</x:f>
        <x:v>February</x:v>
      </x:c>
      <x:c r="H383" t="str">
        <x:f>IF(D383="","Fecha no disponible",TEXT(D383,"yyyy-mm"))</x:f>
        <x:v>2026-02</x:v>
      </x:c>
      <x:c r="I383" t="str">
        <x:f>IF(D383="","Fecha no disponible","T"&amp;ROUNDUP(MONTH(D383)/3,0))</x:f>
        <x:v>T1</x:v>
      </x:c>
      <x:c r="J383" t="str">
        <x:v>T020</x:v>
      </x:c>
      <x:c r="K383" t="str">
        <x:v>Tienda Sucre 4</x:v>
      </x:c>
      <x:c r="L383" t="str">
        <x:v>Mall</x:v>
      </x:c>
      <x:c r="M383" t="str">
        <x:v>Sucre</x:v>
      </x:c>
      <x:c r="N383" t="str">
        <x:f>IFERROR(VLOOKUP(M383,'Mapeos'!$A$4:$B$30,2,FALSE),M383)</x:f>
        <x:v>Sucre</x:v>
      </x:c>
      <x:c r="O383" t="str">
        <x:v>C01791</x:v>
      </x:c>
      <x:c r="P383" t="str">
        <x:v>Empresa</x:v>
      </x:c>
      <x:c r="Q383" t="str">
        <x:v>P0124</x:v>
      </x:c>
      <x:c r="R383" t="str">
        <x:v>Alimentos</x:v>
      </x:c>
      <x:c r="S383" t="str">
        <x:v>Marca C</x:v>
      </x:c>
      <x:c r="T383" t="str">
        <x:v>Tienda</x:v>
      </x:c>
      <x:c r="U383" t="str">
        <x:f>IFERROR(VLOOKUP(T383,'Mapeos'!$D$4:$E$25,2,FALSE),T383)</x:f>
        <x:v>Tienda</x:v>
      </x:c>
      <x:c r="V383" t="str">
        <x:v>V020</x:v>
      </x:c>
      <x:c r="W383" t="n">
        <x:v>1</x:v>
      </x:c>
      <x:c r="X383" s="28" t="n">
        <x:v>17.25</x:v>
      </x:c>
      <x:c r="Y383" s="20" t="n">
        <x:v>0</x:v>
      </x:c>
      <x:c r="Z383" s="20" t="n">
        <x:f>IF(Y383&gt;1,Y383/100,Y383)</x:f>
        <x:v>0</x:v>
      </x:c>
      <x:c r="AA383" s="28" t="n">
        <x:v>10.12</x:v>
      </x:c>
      <x:c r="AB383" s="28" t="n">
        <x:v>17.25</x:v>
      </x:c>
      <x:c r="AC383" s="28" t="str">
        <x:v>BOB</x:v>
      </x:c>
      <x:c r="AD383" s="28" t="n">
        <x:f>IF(AC383="USD",AB383*'Parametros'!$B$4,AB383)</x:f>
        <x:v>17.25</x:v>
      </x:c>
      <x:c r="AE383" s="28" t="n">
        <x:f>W383*X383*(1-Z383)</x:f>
        <x:v>17.25</x:v>
      </x:c>
      <x:c r="AF383" s="28" t="n">
        <x:f>W383*AA383</x:f>
        <x:v>10.12</x:v>
      </x:c>
      <x:c r="AG383" s="28" t="n">
        <x:f>AE383-AF383</x:f>
        <x:v>7.130000000000001</x:v>
      </x:c>
      <x:c r="AH383" s="20" t="n">
        <x:f>IF(AE383&gt;0,AG383/AE383,"")</x:f>
        <x:v>0.4133333333333334</x:v>
      </x:c>
      <x:c r="AI383" s="28" t="n">
        <x:v>120492</x:v>
      </x:c>
      <x:c r="AJ383" s="28"/>
      <x:c r="AK383"/>
      <x:c r="AL383" t="str">
        <x:v>Completado</x:v>
      </x:c>
      <x:c r="AM383" t="str">
        <x:f>IF(W383&lt;0,"Devuelto",AL383)</x:f>
        <x:v>Completado</x:v>
      </x:c>
      <x:c r="AN383" t="str">
        <x:v>Efectivo</x:v>
      </x:c>
      <x:c r="AO383" s="29" t="str">
        <x:v>Sin observación</x:v>
      </x:c>
      <x:c r="AP383" t="str">
        <x:f>IF(D383="","No","Sí")</x:f>
        <x:v>Sí</x:v>
      </x:c>
    </x:row>
    <x:row r="384">
      <x:c r="A384" t="n">
        <x:v>384</x:v>
      </x:c>
      <x:c r="B384" t="str">
        <x:v>VT0001816</x:v>
      </x:c>
      <x:c r="C384" t="str">
        <x:v>45983</x:v>
      </x:c>
      <x:c r="D384" s="27" t="n">
        <x:v>45983</x:v>
      </x:c>
      <x:c r="E384" t="n">
        <x:f>IF(D384="","",YEAR(D384))</x:f>
        <x:v>2025</x:v>
      </x:c>
      <x:c r="F384" t="n">
        <x:f>IF(D384="","",MONTH(D384))</x:f>
        <x:v>11</x:v>
      </x:c>
      <x:c r="G384" t="str">
        <x:f>IF(D384="","Fecha no disponible",TEXT(D384,"mmmm"))</x:f>
        <x:v>November</x:v>
      </x:c>
      <x:c r="H384" t="str">
        <x:f>IF(D384="","Fecha no disponible",TEXT(D384,"yyyy-mm"))</x:f>
        <x:v>2025-11</x:v>
      </x:c>
      <x:c r="I384" t="str">
        <x:f>IF(D384="","Fecha no disponible","T"&amp;ROUNDUP(MONTH(D384)/3,0))</x:f>
        <x:v>T4</x:v>
      </x:c>
      <x:c r="J384" t="str">
        <x:v>T004</x:v>
      </x:c>
      <x:c r="K384" t="str">
        <x:v>Tienda La Paz 4</x:v>
      </x:c>
      <x:c r="L384" t="str">
        <x:v>Centro</x:v>
      </x:c>
      <x:c r="M384" t="str">
        <x:v>La Paz</x:v>
      </x:c>
      <x:c r="N384" t="str">
        <x:f>IFERROR(VLOOKUP(M384,'Mapeos'!$A$4:$B$30,2,FALSE),M384)</x:f>
        <x:v>La Paz</x:v>
      </x:c>
      <x:c r="O384" t="str">
        <x:v>C01366</x:v>
      </x:c>
      <x:c r="P384" t="str">
        <x:v>Premium</x:v>
      </x:c>
      <x:c r="Q384" t="str">
        <x:v>P0024</x:v>
      </x:c>
      <x:c r="R384" t="str">
        <x:v>Cuidado Personal</x:v>
      </x:c>
      <x:c r="S384" t="str">
        <x:v>Marca A</x:v>
      </x:c>
      <x:c r="T384" t="str">
        <x:v>Marketplace</x:v>
      </x:c>
      <x:c r="U384" t="str">
        <x:f>IFERROR(VLOOKUP(T384,'Mapeos'!$D$4:$E$25,2,FALSE),T384)</x:f>
        <x:v>Marketplace</x:v>
      </x:c>
      <x:c r="V384" t="str">
        <x:v>V033</x:v>
      </x:c>
      <x:c r="W384" t="n">
        <x:v>1</x:v>
      </x:c>
      <x:c r="X384" s="28" t="n">
        <x:v>42.67</x:v>
      </x:c>
      <x:c r="Y384" s="20" t="n">
        <x:v>0.1</x:v>
      </x:c>
      <x:c r="Z384" s="20" t="n">
        <x:f>IF(Y384&gt;1,Y384/100,Y384)</x:f>
        <x:v>0.1</x:v>
      </x:c>
      <x:c r="AA384" s="28" t="n">
        <x:v>20.9</x:v>
      </x:c>
      <x:c r="AB384" s="28" t="n">
        <x:v>38.4</x:v>
      </x:c>
      <x:c r="AC384" s="28" t="str">
        <x:v>BOB</x:v>
      </x:c>
      <x:c r="AD384" s="28" t="n">
        <x:f>IF(AC384="USD",AB384*'Parametros'!$B$4,AB384)</x:f>
        <x:v>38.4</x:v>
      </x:c>
      <x:c r="AE384" s="28" t="n">
        <x:f>W384*X384*(1-Z384)</x:f>
        <x:v>38.403000000000006</x:v>
      </x:c>
      <x:c r="AF384" s="28" t="n">
        <x:f>W384*AA384</x:f>
        <x:v>20.9</x:v>
      </x:c>
      <x:c r="AG384" s="28" t="n">
        <x:f>AE384-AF384</x:f>
        <x:v>17.503000000000007</x:v>
      </x:c>
      <x:c r="AH384" s="20" t="n">
        <x:f>IF(AE384&gt;0,AG384/AE384,"")</x:f>
        <x:v>0.45577168450381494</x:v>
      </x:c>
      <x:c r="AI384" s="28" t="n">
        <x:v>84729.21</x:v>
      </x:c>
      <x:c r="AJ384" s="28"/>
      <x:c r="AK384"/>
      <x:c r="AL384" t="str">
        <x:v>Completado</x:v>
      </x:c>
      <x:c r="AM384" t="str">
        <x:f>IF(W384&lt;0,"Devuelto",AL384)</x:f>
        <x:v>Completado</x:v>
      </x:c>
      <x:c r="AN384" t="str">
        <x:v>Tarjeta</x:v>
      </x:c>
      <x:c r="AO384" s="29" t="str">
        <x:v>Sin observación</x:v>
      </x:c>
      <x:c r="AP384" t="str">
        <x:f>IF(D384="","No","Sí")</x:f>
        <x:v>Sí</x:v>
      </x:c>
    </x:row>
    <x:row r="385">
      <x:c r="A385" t="n">
        <x:v>385</x:v>
      </x:c>
      <x:c r="B385" t="str">
        <x:v>VT0001820</x:v>
      </x:c>
      <x:c r="C385" t="str">
        <x:v>45669</x:v>
      </x:c>
      <x:c r="D385" s="27" t="n">
        <x:v>45669</x:v>
      </x:c>
      <x:c r="E385" t="n">
        <x:f>IF(D385="","",YEAR(D385))</x:f>
        <x:v>2025</x:v>
      </x:c>
      <x:c r="F385" t="n">
        <x:f>IF(D385="","",MONTH(D385))</x:f>
        <x:v>1</x:v>
      </x:c>
      <x:c r="G385" t="str">
        <x:f>IF(D385="","Fecha no disponible",TEXT(D385,"mmmm"))</x:f>
        <x:v>January</x:v>
      </x:c>
      <x:c r="H385" t="str">
        <x:f>IF(D385="","Fecha no disponible",TEXT(D385,"yyyy-mm"))</x:f>
        <x:v>2025-01</x:v>
      </x:c>
      <x:c r="I385" t="str">
        <x:f>IF(D385="","Fecha no disponible","T"&amp;ROUNDUP(MONTH(D385)/3,0))</x:f>
        <x:v>T1</x:v>
      </x:c>
      <x:c r="J385" t="str">
        <x:v>T017</x:v>
      </x:c>
      <x:c r="K385" t="str">
        <x:v>Tienda Sucre 1</x:v>
      </x:c>
      <x:c r="L385" t="str">
        <x:v>Centro</x:v>
      </x:c>
      <x:c r="M385" t="str">
        <x:v>Sucre</x:v>
      </x:c>
      <x:c r="N385" t="str">
        <x:f>IFERROR(VLOOKUP(M385,'Mapeos'!$A$4:$B$30,2,FALSE),M385)</x:f>
        <x:v>Sucre</x:v>
      </x:c>
      <x:c r="O385" t="str">
        <x:v>C01005</x:v>
      </x:c>
      <x:c r="P385" t="str">
        <x:v>Masivo</x:v>
      </x:c>
      <x:c r="Q385" t="str">
        <x:v>P0112</x:v>
      </x:c>
      <x:c r="R385" t="str">
        <x:v>Deportes</x:v>
      </x:c>
      <x:c r="S385" t="str">
        <x:v>Marca A</x:v>
      </x:c>
      <x:c r="T385" t="str">
        <x:v>Market Place</x:v>
      </x:c>
      <x:c r="U385" t="str">
        <x:f>IFERROR(VLOOKUP(T385,'Mapeos'!$D$4:$E$25,2,FALSE),T385)</x:f>
        <x:v>Marketplace</x:v>
      </x:c>
      <x:c r="V385" t="str">
        <x:v>V031</x:v>
      </x:c>
      <x:c r="W385" t="n">
        <x:v>1</x:v>
      </x:c>
      <x:c r="X385" s="28" t="n">
        <x:v>213.47</x:v>
      </x:c>
      <x:c r="Y385" s="20" t="n">
        <x:v>0.1</x:v>
      </x:c>
      <x:c r="Z385" s="20" t="n">
        <x:f>IF(Y385&gt;1,Y385/100,Y385)</x:f>
        <x:v>0.1</x:v>
      </x:c>
      <x:c r="AA385" s="28" t="n">
        <x:v>167.96</x:v>
      </x:c>
      <x:c r="AB385" s="28" t="n">
        <x:v>192.12</x:v>
      </x:c>
      <x:c r="AC385" s="28" t="str">
        <x:v>BOB</x:v>
      </x:c>
      <x:c r="AD385" s="28" t="n">
        <x:f>IF(AC385="USD",AB385*'Parametros'!$B$4,AB385)</x:f>
        <x:v>192.12</x:v>
      </x:c>
      <x:c r="AE385" s="28" t="n">
        <x:f>W385*X385*(1-Z385)</x:f>
        <x:v>192.123</x:v>
      </x:c>
      <x:c r="AF385" s="28" t="n">
        <x:f>W385*AA385</x:f>
        <x:v>167.96</x:v>
      </x:c>
      <x:c r="AG385" s="28" t="n">
        <x:f>AE385-AF385</x:f>
        <x:v>24.162999999999982</x:v>
      </x:c>
      <x:c r="AH385" s="20" t="n">
        <x:f>IF(AE385&gt;0,AG385/AE385,"")</x:f>
        <x:v>0.1257683879597965</x:v>
      </x:c>
      <x:c r="AI385" s="28"/>
      <x:c r="AJ385" s="28"/>
      <x:c r="AK385"/>
      <x:c r="AL385" t="str">
        <x:v>Completado</x:v>
      </x:c>
      <x:c r="AM385" t="str">
        <x:f>IF(W385&lt;0,"Devuelto",AL385)</x:f>
        <x:v>Completado</x:v>
      </x:c>
      <x:c r="AN385" t="str">
        <x:v>Tarjeta</x:v>
      </x:c>
      <x:c r="AO385" s="29" t="str">
        <x:v>Canal estandarizado; Meta original vacía</x:v>
      </x:c>
      <x:c r="AP385" t="str">
        <x:f>IF(D385="","No","Sí")</x:f>
        <x:v>Sí</x:v>
      </x:c>
    </x:row>
    <x:row r="386">
      <x:c r="A386" t="n">
        <x:v>386</x:v>
      </x:c>
      <x:c r="B386" t="str">
        <x:v>VT0001825</x:v>
      </x:c>
      <x:c r="C386" t="str">
        <x:v>45449</x:v>
      </x:c>
      <x:c r="D386" s="27" t="n">
        <x:v>45449</x:v>
      </x:c>
      <x:c r="E386" t="n">
        <x:f>IF(D386="","",YEAR(D386))</x:f>
        <x:v>2024</x:v>
      </x:c>
      <x:c r="F386" t="n">
        <x:f>IF(D386="","",MONTH(D386))</x:f>
        <x:v>6</x:v>
      </x:c>
      <x:c r="G386" t="str">
        <x:f>IF(D386="","Fecha no disponible",TEXT(D386,"mmmm"))</x:f>
        <x:v>June</x:v>
      </x:c>
      <x:c r="H386" t="str">
        <x:f>IF(D386="","Fecha no disponible",TEXT(D386,"yyyy-mm"))</x:f>
        <x:v>2024-06</x:v>
      </x:c>
      <x:c r="I386" t="str">
        <x:f>IF(D386="","Fecha no disponible","T"&amp;ROUNDUP(MONTH(D386)/3,0))</x:f>
        <x:v>T2</x:v>
      </x:c>
      <x:c r="J386" t="str">
        <x:v>T017</x:v>
      </x:c>
      <x:c r="K386" t="str">
        <x:v>Tienda Sucre 1</x:v>
      </x:c>
      <x:c r="L386" t="str">
        <x:v>Centro</x:v>
      </x:c>
      <x:c r="M386" t="str">
        <x:v>Sucre</x:v>
      </x:c>
      <x:c r="N386" t="str">
        <x:f>IFERROR(VLOOKUP(M386,'Mapeos'!$A$4:$B$30,2,FALSE),M386)</x:f>
        <x:v>Sucre</x:v>
      </x:c>
      <x:c r="O386" t="str">
        <x:v>C00714</x:v>
      </x:c>
      <x:c r="P386" t="str">
        <x:v>Premium</x:v>
      </x:c>
      <x:c r="Q386" t="str">
        <x:v>P0040</x:v>
      </x:c>
      <x:c r="R386" t="str">
        <x:v>Electrónica</x:v>
      </x:c>
      <x:c r="S386" t="str">
        <x:v>Marca D</x:v>
      </x:c>
      <x:c r="T386" t="str">
        <x:v>E-commerce</x:v>
      </x:c>
      <x:c r="U386" t="str">
        <x:f>IFERROR(VLOOKUP(T386,'Mapeos'!$D$4:$E$25,2,FALSE),T386)</x:f>
        <x:v>E-commerce</x:v>
      </x:c>
      <x:c r="V386" t="str">
        <x:v>V018</x:v>
      </x:c>
      <x:c r="W386" t="n">
        <x:v>1</x:v>
      </x:c>
      <x:c r="X386" s="28" t="n">
        <x:v>357.52</x:v>
      </x:c>
      <x:c r="Y386" s="20" t="n">
        <x:v>0.05</x:v>
      </x:c>
      <x:c r="Z386" s="20" t="n">
        <x:f>IF(Y386&gt;1,Y386/100,Y386)</x:f>
        <x:v>0.05</x:v>
      </x:c>
      <x:c r="AA386" s="28" t="n">
        <x:v>258.27</x:v>
      </x:c>
      <x:c r="AB386" s="28" t="n">
        <x:v>339.64</x:v>
      </x:c>
      <x:c r="AC386" s="28" t="str">
        <x:v>BOB</x:v>
      </x:c>
      <x:c r="AD386" s="28" t="n">
        <x:f>IF(AC386="USD",AB386*'Parametros'!$B$4,AB386)</x:f>
        <x:v>339.64</x:v>
      </x:c>
      <x:c r="AE386" s="28" t="n">
        <x:f>W386*X386*(1-Z386)</x:f>
        <x:v>339.64399999999995</x:v>
      </x:c>
      <x:c r="AF386" s="28" t="n">
        <x:f>W386*AA386</x:f>
        <x:v>258.27</x:v>
      </x:c>
      <x:c r="AG386" s="28" t="n">
        <x:f>AE386-AF386</x:f>
        <x:v>81.37399999999997</x:v>
      </x:c>
      <x:c r="AH386" s="20" t="n">
        <x:f>IF(AE386&gt;0,AG386/AE386,"")</x:f>
        <x:v>0.2395861549151464</x:v>
      </x:c>
      <x:c r="AI386" s="28" t="n">
        <x:v>66195.03</x:v>
      </x:c>
      <x:c r="AJ386" s="28" t="n">
        <x:v>152</x:v>
      </x:c>
      <x:c r="AK386" t="n">
        <x:v>40</x:v>
      </x:c>
      <x:c r="AL386" t="str">
        <x:v>Completado</x:v>
      </x:c>
      <x:c r="AM386" t="str">
        <x:f>IF(W386&lt;0,"Devuelto",AL386)</x:f>
        <x:v>Completado</x:v>
      </x:c>
      <x:c r="AN386" t="str">
        <x:v>Transferencia</x:v>
      </x:c>
      <x:c r="AO386" s="29" t="str">
        <x:v>Sin observación</x:v>
      </x:c>
      <x:c r="AP386" t="str">
        <x:f>IF(D386="","No","Sí")</x:f>
        <x:v>Sí</x:v>
      </x:c>
    </x:row>
    <x:row r="387">
      <x:c r="A387" t="n">
        <x:v>387</x:v>
      </x:c>
      <x:c r="B387" t="str">
        <x:v>VT0001830</x:v>
      </x:c>
      <x:c r="C387" t="str">
        <x:v>45444</x:v>
      </x:c>
      <x:c r="D387" s="27" t="n">
        <x:v>45444</x:v>
      </x:c>
      <x:c r="E387" t="n">
        <x:f>IF(D387="","",YEAR(D387))</x:f>
        <x:v>2024</x:v>
      </x:c>
      <x:c r="F387" t="n">
        <x:f>IF(D387="","",MONTH(D387))</x:f>
        <x:v>6</x:v>
      </x:c>
      <x:c r="G387" t="str">
        <x:f>IF(D387="","Fecha no disponible",TEXT(D387,"mmmm"))</x:f>
        <x:v>June</x:v>
      </x:c>
      <x:c r="H387" t="str">
        <x:f>IF(D387="","Fecha no disponible",TEXT(D387,"yyyy-mm"))</x:f>
        <x:v>2024-06</x:v>
      </x:c>
      <x:c r="I387" t="str">
        <x:f>IF(D387="","Fecha no disponible","T"&amp;ROUNDUP(MONTH(D387)/3,0))</x:f>
        <x:v>T2</x:v>
      </x:c>
      <x:c r="J387" t="str">
        <x:v>T013</x:v>
      </x:c>
      <x:c r="K387" t="str">
        <x:v>Tienda Potosí 1</x:v>
      </x:c>
      <x:c r="L387" t="str">
        <x:v>Centro</x:v>
      </x:c>
      <x:c r="M387" t="str">
        <x:v>Potosí</x:v>
      </x:c>
      <x:c r="N387" t="str">
        <x:f>IFERROR(VLOOKUP(M387,'Mapeos'!$A$4:$B$30,2,FALSE),M387)</x:f>
        <x:v>Potosí</x:v>
      </x:c>
      <x:c r="O387" t="str">
        <x:v>C00373</x:v>
      </x:c>
      <x:c r="P387" t="str">
        <x:v>Premium</x:v>
      </x:c>
      <x:c r="Q387" t="str">
        <x:v>P0076</x:v>
      </x:c>
      <x:c r="R387" t="str">
        <x:v>Hogar</x:v>
      </x:c>
      <x:c r="S387" t="str">
        <x:v>Marca B</x:v>
      </x:c>
      <x:c r="T387" t="str">
        <x:v>Marketplace</x:v>
      </x:c>
      <x:c r="U387" t="str">
        <x:f>IFERROR(VLOOKUP(T387,'Mapeos'!$D$4:$E$25,2,FALSE),T387)</x:f>
        <x:v>Marketplace</x:v>
      </x:c>
      <x:c r="V387" t="str">
        <x:v>V006</x:v>
      </x:c>
      <x:c r="W387" t="n">
        <x:v>1</x:v>
      </x:c>
      <x:c r="X387" s="28" t="n">
        <x:v>264.45</x:v>
      </x:c>
      <x:c r="Y387" s="20" t="n">
        <x:v>0</x:v>
      </x:c>
      <x:c r="Z387" s="20" t="n">
        <x:f>IF(Y387&gt;1,Y387/100,Y387)</x:f>
        <x:v>0</x:v>
      </x:c>
      <x:c r="AA387" s="28" t="n">
        <x:v>166.79</x:v>
      </x:c>
      <x:c r="AB387" s="28" t="n">
        <x:v>264.45</x:v>
      </x:c>
      <x:c r="AC387" s="28" t="str">
        <x:v>BOB</x:v>
      </x:c>
      <x:c r="AD387" s="28" t="n">
        <x:f>IF(AC387="USD",AB387*'Parametros'!$B$4,AB387)</x:f>
        <x:v>264.45</x:v>
      </x:c>
      <x:c r="AE387" s="28" t="n">
        <x:f>W387*X387*(1-Z387)</x:f>
        <x:v>264.45</x:v>
      </x:c>
      <x:c r="AF387" s="28" t="n">
        <x:f>W387*AA387</x:f>
        <x:v>166.79</x:v>
      </x:c>
      <x:c r="AG387" s="28" t="n">
        <x:f>AE387-AF387</x:f>
        <x:v>97.66</x:v>
      </x:c>
      <x:c r="AH387" s="20" t="n">
        <x:f>IF(AE387&gt;0,AG387/AE387,"")</x:f>
        <x:v>0.369294762715069</x:v>
      </x:c>
      <x:c r="AI387" s="28" t="n">
        <x:v>90864.71</x:v>
      </x:c>
      <x:c r="AJ387" s="28"/>
      <x:c r="AK387"/>
      <x:c r="AL387" t="str">
        <x:v>Completado</x:v>
      </x:c>
      <x:c r="AM387" t="str">
        <x:f>IF(W387&lt;0,"Devuelto",AL387)</x:f>
        <x:v>Completado</x:v>
      </x:c>
      <x:c r="AN387" t="str">
        <x:v>Tarjeta</x:v>
      </x:c>
      <x:c r="AO387" s="29" t="str">
        <x:v>Sin observación</x:v>
      </x:c>
      <x:c r="AP387" t="str">
        <x:f>IF(D387="","No","Sí")</x:f>
        <x:v>Sí</x:v>
      </x:c>
    </x:row>
    <x:row r="388">
      <x:c r="A388" t="n">
        <x:v>388</x:v>
      </x:c>
      <x:c r="B388" t="str">
        <x:v>VT0001835</x:v>
      </x:c>
      <x:c r="C388" t="str">
        <x:v>45332</x:v>
      </x:c>
      <x:c r="D388" s="27" t="n">
        <x:v>45332</x:v>
      </x:c>
      <x:c r="E388" t="n">
        <x:f>IF(D388="","",YEAR(D388))</x:f>
        <x:v>2024</x:v>
      </x:c>
      <x:c r="F388" t="n">
        <x:f>IF(D388="","",MONTH(D388))</x:f>
        <x:v>2</x:v>
      </x:c>
      <x:c r="G388" t="str">
        <x:f>IF(D388="","Fecha no disponible",TEXT(D388,"mmmm"))</x:f>
        <x:v>February</x:v>
      </x:c>
      <x:c r="H388" t="str">
        <x:f>IF(D388="","Fecha no disponible",TEXT(D388,"yyyy-mm"))</x:f>
        <x:v>2024-02</x:v>
      </x:c>
      <x:c r="I388" t="str">
        <x:f>IF(D388="","Fecha no disponible","T"&amp;ROUNDUP(MONTH(D388)/3,0))</x:f>
        <x:v>T1</x:v>
      </x:c>
      <x:c r="J388" t="str">
        <x:v>T019</x:v>
      </x:c>
      <x:c r="K388" t="str">
        <x:v>Tienda Sucre 3</x:v>
      </x:c>
      <x:c r="L388" t="str">
        <x:v>Centro</x:v>
      </x:c>
      <x:c r="M388" t="str">
        <x:v>Sucre</x:v>
      </x:c>
      <x:c r="N388" t="str">
        <x:f>IFERROR(VLOOKUP(M388,'Mapeos'!$A$4:$B$30,2,FALSE),M388)</x:f>
        <x:v>Sucre</x:v>
      </x:c>
      <x:c r="O388" t="str">
        <x:v>C00441</x:v>
      </x:c>
      <x:c r="P388" t="str">
        <x:v>Premium</x:v>
      </x:c>
      <x:c r="Q388" t="str">
        <x:v>P0081</x:v>
      </x:c>
      <x:c r="R388" t="str">
        <x:v>Hogar</x:v>
      </x:c>
      <x:c r="S388" t="str">
        <x:v>Marca B</x:v>
      </x:c>
      <x:c r="T388" t="str">
        <x:v>Tienda</x:v>
      </x:c>
      <x:c r="U388" t="str">
        <x:f>IFERROR(VLOOKUP(T388,'Mapeos'!$D$4:$E$25,2,FALSE),T388)</x:f>
        <x:v>Tienda</x:v>
      </x:c>
      <x:c r="V388" t="str">
        <x:v>V020</x:v>
      </x:c>
      <x:c r="W388" t="n">
        <x:v>1</x:v>
      </x:c>
      <x:c r="X388" s="28" t="n">
        <x:v>292.2</x:v>
      </x:c>
      <x:c r="Y388" s="20" t="n">
        <x:v>0.2</x:v>
      </x:c>
      <x:c r="Z388" s="20" t="n">
        <x:f>IF(Y388&gt;1,Y388/100,Y388)</x:f>
        <x:v>0.2</x:v>
      </x:c>
      <x:c r="AA388" s="28" t="n">
        <x:v>221.74</x:v>
      </x:c>
      <x:c r="AB388" s="28" t="n">
        <x:v>233.76</x:v>
      </x:c>
      <x:c r="AC388" s="28" t="str">
        <x:v>BOB</x:v>
      </x:c>
      <x:c r="AD388" s="28" t="n">
        <x:f>IF(AC388="USD",AB388*'Parametros'!$B$4,AB388)</x:f>
        <x:v>233.76</x:v>
      </x:c>
      <x:c r="AE388" s="28" t="n">
        <x:f>W388*X388*(1-Z388)</x:f>
        <x:v>233.76</x:v>
      </x:c>
      <x:c r="AF388" s="28" t="n">
        <x:f>W388*AA388</x:f>
        <x:v>221.74</x:v>
      </x:c>
      <x:c r="AG388" s="28" t="n">
        <x:f>AE388-AF388</x:f>
        <x:v>12.019999999999982</x:v>
      </x:c>
      <x:c r="AH388" s="20" t="n">
        <x:f>IF(AE388&gt;0,AG388/AE388,"")</x:f>
        <x:v>0.051420260095824705</x:v>
      </x:c>
      <x:c r="AI388" s="28" t="n">
        <x:v>195044.23</x:v>
      </x:c>
      <x:c r="AJ388" s="28"/>
      <x:c r="AK388"/>
      <x:c r="AL388" t="str">
        <x:v>Completado</x:v>
      </x:c>
      <x:c r="AM388" t="str">
        <x:f>IF(W388&lt;0,"Devuelto",AL388)</x:f>
        <x:v>Completado</x:v>
      </x:c>
      <x:c r="AN388" t="str">
        <x:v>QR</x:v>
      </x:c>
      <x:c r="AO388" s="29" t="str">
        <x:v>Sin observación</x:v>
      </x:c>
      <x:c r="AP388" t="str">
        <x:f>IF(D388="","No","Sí")</x:f>
        <x:v>Sí</x:v>
      </x:c>
    </x:row>
    <x:row r="389">
      <x:c r="A389" t="n">
        <x:v>389</x:v>
      </x:c>
      <x:c r="B389" t="str">
        <x:v>VT0001839</x:v>
      </x:c>
      <x:c r="C389" t="str">
        <x:v>45731</x:v>
      </x:c>
      <x:c r="D389" s="27" t="n">
        <x:v>45731</x:v>
      </x:c>
      <x:c r="E389" t="n">
        <x:f>IF(D389="","",YEAR(D389))</x:f>
        <x:v>2025</x:v>
      </x:c>
      <x:c r="F389" t="n">
        <x:f>IF(D389="","",MONTH(D389))</x:f>
        <x:v>3</x:v>
      </x:c>
      <x:c r="G389" t="str">
        <x:f>IF(D389="","Fecha no disponible",TEXT(D389,"mmmm"))</x:f>
        <x:v>March</x:v>
      </x:c>
      <x:c r="H389" t="str">
        <x:f>IF(D389="","Fecha no disponible",TEXT(D389,"yyyy-mm"))</x:f>
        <x:v>2025-03</x:v>
      </x:c>
      <x:c r="I389" t="str">
        <x:f>IF(D389="","Fecha no disponible","T"&amp;ROUNDUP(MONTH(D389)/3,0))</x:f>
        <x:v>T1</x:v>
      </x:c>
      <x:c r="J389" t="str">
        <x:v>T014</x:v>
      </x:c>
      <x:c r="K389" t="str">
        <x:v>Tienda Potosí 2</x:v>
      </x:c>
      <x:c r="L389" t="str">
        <x:v>Barrio</x:v>
      </x:c>
      <x:c r="M389" t="str">
        <x:v>Potosí</x:v>
      </x:c>
      <x:c r="N389" t="str">
        <x:f>IFERROR(VLOOKUP(M389,'Mapeos'!$A$4:$B$30,2,FALSE),M389)</x:f>
        <x:v>Potosí</x:v>
      </x:c>
      <x:c r="O389" t="str">
        <x:v>C01580</x:v>
      </x:c>
      <x:c r="P389" t="str">
        <x:v>Empresa</x:v>
      </x:c>
      <x:c r="Q389" t="str">
        <x:v>P0075</x:v>
      </x:c>
      <x:c r="R389" t="str">
        <x:v>Alimentos</x:v>
      </x:c>
      <x:c r="S389" t="str">
        <x:v>Marca B</x:v>
      </x:c>
      <x:c r="T389" t="str">
        <x:v>Tienda</x:v>
      </x:c>
      <x:c r="U389" t="str">
        <x:f>IFERROR(VLOOKUP(T389,'Mapeos'!$D$4:$E$25,2,FALSE),T389)</x:f>
        <x:v>Tienda</x:v>
      </x:c>
      <x:c r="V389" t="str">
        <x:v>V001</x:v>
      </x:c>
      <x:c r="W389" t="n">
        <x:v>1</x:v>
      </x:c>
      <x:c r="X389" s="28" t="n">
        <x:v>43.81</x:v>
      </x:c>
      <x:c r="Y389" s="20" t="n">
        <x:v>0</x:v>
      </x:c>
      <x:c r="Z389" s="20" t="n">
        <x:f>IF(Y389&gt;1,Y389/100,Y389)</x:f>
        <x:v>0</x:v>
      </x:c>
      <x:c r="AA389" s="28" t="n">
        <x:v>33.72</x:v>
      </x:c>
      <x:c r="AB389" s="28" t="n">
        <x:v>43.81</x:v>
      </x:c>
      <x:c r="AC389" s="28" t="str">
        <x:v>BOB</x:v>
      </x:c>
      <x:c r="AD389" s="28" t="n">
        <x:f>IF(AC389="USD",AB389*'Parametros'!$B$4,AB389)</x:f>
        <x:v>43.81</x:v>
      </x:c>
      <x:c r="AE389" s="28" t="n">
        <x:f>W389*X389*(1-Z389)</x:f>
        <x:v>43.81</x:v>
      </x:c>
      <x:c r="AF389" s="28" t="n">
        <x:f>W389*AA389</x:f>
        <x:v>33.72</x:v>
      </x:c>
      <x:c r="AG389" s="28" t="n">
        <x:f>AE389-AF389</x:f>
        <x:v>10.090000000000003</x:v>
      </x:c>
      <x:c r="AH389" s="20" t="n">
        <x:f>IF(AE389&gt;0,AG389/AE389,"")</x:f>
        <x:v>0.2303127139922393</x:v>
      </x:c>
      <x:c r="AI389" s="28" t="n">
        <x:v>140659.29</x:v>
      </x:c>
      <x:c r="AJ389" s="28"/>
      <x:c r="AK389"/>
      <x:c r="AL389" t="str">
        <x:v>Completado</x:v>
      </x:c>
      <x:c r="AM389" t="str">
        <x:f>IF(W389&lt;0,"Devuelto",AL389)</x:f>
        <x:v>Completado</x:v>
      </x:c>
      <x:c r="AN389" t="str">
        <x:v>Efectivo</x:v>
      </x:c>
      <x:c r="AO389" s="29" t="str">
        <x:v>Sin observación</x:v>
      </x:c>
      <x:c r="AP389" t="str">
        <x:f>IF(D389="","No","Sí")</x:f>
        <x:v>Sí</x:v>
      </x:c>
    </x:row>
    <x:row r="390">
      <x:c r="A390" t="n">
        <x:v>390</x:v>
      </x:c>
      <x:c r="B390" t="str">
        <x:v>VT0001844</x:v>
      </x:c>
      <x:c r="C390" t="str">
        <x:v>45466</x:v>
      </x:c>
      <x:c r="D390" s="27" t="n">
        <x:v>45466</x:v>
      </x:c>
      <x:c r="E390" t="n">
        <x:f>IF(D390="","",YEAR(D390))</x:f>
        <x:v>2024</x:v>
      </x:c>
      <x:c r="F390" t="n">
        <x:f>IF(D390="","",MONTH(D390))</x:f>
        <x:v>6</x:v>
      </x:c>
      <x:c r="G390" t="str">
        <x:f>IF(D390="","Fecha no disponible",TEXT(D390,"mmmm"))</x:f>
        <x:v>June</x:v>
      </x:c>
      <x:c r="H390" t="str">
        <x:f>IF(D390="","Fecha no disponible",TEXT(D390,"yyyy-mm"))</x:f>
        <x:v>2024-06</x:v>
      </x:c>
      <x:c r="I390" t="str">
        <x:f>IF(D390="","Fecha no disponible","T"&amp;ROUNDUP(MONTH(D390)/3,0))</x:f>
        <x:v>T2</x:v>
      </x:c>
      <x:c r="J390" t="str">
        <x:v>T016</x:v>
      </x:c>
      <x:c r="K390" t="str">
        <x:v>Tienda Potosí 4</x:v>
      </x:c>
      <x:c r="L390" t="str">
        <x:v>Centro</x:v>
      </x:c>
      <x:c r="M390" t="str">
        <x:v>Potosí</x:v>
      </x:c>
      <x:c r="N390" t="str">
        <x:f>IFERROR(VLOOKUP(M390,'Mapeos'!$A$4:$B$30,2,FALSE),M390)</x:f>
        <x:v>Potosí</x:v>
      </x:c>
      <x:c r="O390" t="str">
        <x:v>C01757</x:v>
      </x:c>
      <x:c r="P390" t="str">
        <x:v>Empresa</x:v>
      </x:c>
      <x:c r="Q390" t="str">
        <x:v>P0148</x:v>
      </x:c>
      <x:c r="R390" t="str">
        <x:v>Cuidado Personal</x:v>
      </x:c>
      <x:c r="S390" t="str">
        <x:v>Marca C</x:v>
      </x:c>
      <x:c r="T390" t="str">
        <x:v>E-commerce</x:v>
      </x:c>
      <x:c r="U390" t="str">
        <x:f>IFERROR(VLOOKUP(T390,'Mapeos'!$D$4:$E$25,2,FALSE),T390)</x:f>
        <x:v>E-commerce</x:v>
      </x:c>
      <x:c r="V390" t="str">
        <x:v>V039</x:v>
      </x:c>
      <x:c r="W390" t="n">
        <x:v>-1</x:v>
      </x:c>
      <x:c r="X390" s="28" t="n">
        <x:v>81.33</x:v>
      </x:c>
      <x:c r="Y390" s="20" t="n">
        <x:v>0</x:v>
      </x:c>
      <x:c r="Z390" s="20" t="n">
        <x:f>IF(Y390&gt;1,Y390/100,Y390)</x:f>
        <x:v>0</x:v>
      </x:c>
      <x:c r="AA390" s="28" t="n">
        <x:v>59.11</x:v>
      </x:c>
      <x:c r="AB390" s="28" t="n">
        <x:v>-81.33</x:v>
      </x:c>
      <x:c r="AC390" s="28" t="str">
        <x:v>BOB</x:v>
      </x:c>
      <x:c r="AD390" s="28" t="n">
        <x:f>IF(AC390="USD",AB390*'Parametros'!$B$4,AB390)</x:f>
        <x:v>-81.33</x:v>
      </x:c>
      <x:c r="AE390" s="28" t="n">
        <x:f>W390*X390*(1-Z390)</x:f>
        <x:v>-81.33</x:v>
      </x:c>
      <x:c r="AF390" s="28" t="n">
        <x:f>W390*AA390</x:f>
        <x:v>-59.11</x:v>
      </x:c>
      <x:c r="AG390" s="28" t="n">
        <x:f>AE390-AF390</x:f>
        <x:v>-22.22</x:v>
      </x:c>
      <x:c r="AH390" s="20" t="str">
        <x:f>IF(AE390&gt;0,AG390/AE390,"")</x:f>
      </x:c>
      <x:c r="AI390" s="28" t="n">
        <x:v>65639.48</x:v>
      </x:c>
      <x:c r="AJ390" s="28"/>
      <x:c r="AK390"/>
      <x:c r="AL390" t="str">
        <x:v>Devuelto</x:v>
      </x:c>
      <x:c r="AM390" t="str">
        <x:f>IF(W390&lt;0,"Devuelto",AL390)</x:f>
        <x:v>Devuelto</x:v>
      </x:c>
      <x:c r="AN390" t="str">
        <x:v>QR</x:v>
      </x:c>
      <x:c r="AO390" s="29" t="str">
        <x:v>Sin observación</x:v>
      </x:c>
      <x:c r="AP390" t="str">
        <x:f>IF(D390="","No","Sí")</x:f>
        <x:v>Sí</x:v>
      </x:c>
    </x:row>
    <x:row r="391">
      <x:c r="A391" t="n">
        <x:v>391</x:v>
      </x:c>
      <x:c r="B391" t="str">
        <x:v>VT0001849</x:v>
      </x:c>
      <x:c r="C391" t="str">
        <x:v>45770</x:v>
      </x:c>
      <x:c r="D391" s="27" t="n">
        <x:v>45770</x:v>
      </x:c>
      <x:c r="E391" t="n">
        <x:f>IF(D391="","",YEAR(D391))</x:f>
        <x:v>2025</x:v>
      </x:c>
      <x:c r="F391" t="n">
        <x:f>IF(D391="","",MONTH(D391))</x:f>
        <x:v>4</x:v>
      </x:c>
      <x:c r="G391" t="str">
        <x:f>IF(D391="","Fecha no disponible",TEXT(D391,"mmmm"))</x:f>
        <x:v>April</x:v>
      </x:c>
      <x:c r="H391" t="str">
        <x:f>IF(D391="","Fecha no disponible",TEXT(D391,"yyyy-mm"))</x:f>
        <x:v>2025-04</x:v>
      </x:c>
      <x:c r="I391" t="str">
        <x:f>IF(D391="","Fecha no disponible","T"&amp;ROUNDUP(MONTH(D391)/3,0))</x:f>
        <x:v>T2</x:v>
      </x:c>
      <x:c r="J391" t="str">
        <x:v>T016</x:v>
      </x:c>
      <x:c r="K391" t="str">
        <x:v>Tienda Potosí 4</x:v>
      </x:c>
      <x:c r="L391" t="str">
        <x:v>Centro</x:v>
      </x:c>
      <x:c r="M391" t="str">
        <x:v>Potosí</x:v>
      </x:c>
      <x:c r="N391" t="str">
        <x:f>IFERROR(VLOOKUP(M391,'Mapeos'!$A$4:$B$30,2,FALSE),M391)</x:f>
        <x:v>Potosí</x:v>
      </x:c>
      <x:c r="O391" t="str">
        <x:v>C00866</x:v>
      </x:c>
      <x:c r="P391" t="str">
        <x:v>Frecuente</x:v>
      </x:c>
      <x:c r="Q391" t="str">
        <x:v>P0093</x:v>
      </x:c>
      <x:c r="R391" t="str">
        <x:v>Electrónica</x:v>
      </x:c>
      <x:c r="S391" t="str">
        <x:v>Marca B</x:v>
      </x:c>
      <x:c r="T391" t="str">
        <x:v>Tienda</x:v>
      </x:c>
      <x:c r="U391" t="str">
        <x:f>IFERROR(VLOOKUP(T391,'Mapeos'!$D$4:$E$25,2,FALSE),T391)</x:f>
        <x:v>Tienda</x:v>
      </x:c>
      <x:c r="V391" t="str">
        <x:v>V039</x:v>
      </x:c>
      <x:c r="W391" t="n">
        <x:v>1</x:v>
      </x:c>
      <x:c r="X391" s="28" t="n">
        <x:v>556.13</x:v>
      </x:c>
      <x:c r="Y391" s="20" t="n">
        <x:v>0</x:v>
      </x:c>
      <x:c r="Z391" s="20" t="n">
        <x:f>IF(Y391&gt;1,Y391/100,Y391)</x:f>
        <x:v>0</x:v>
      </x:c>
      <x:c r="AA391" s="28" t="n">
        <x:v>436.53</x:v>
      </x:c>
      <x:c r="AB391" s="28" t="n">
        <x:v>556.13</x:v>
      </x:c>
      <x:c r="AC391" s="28" t="str">
        <x:v>BOB</x:v>
      </x:c>
      <x:c r="AD391" s="28" t="n">
        <x:f>IF(AC391="USD",AB391*'Parametros'!$B$4,AB391)</x:f>
        <x:v>556.13</x:v>
      </x:c>
      <x:c r="AE391" s="28" t="n">
        <x:f>W391*X391*(1-Z391)</x:f>
        <x:v>556.13</x:v>
      </x:c>
      <x:c r="AF391" s="28" t="n">
        <x:f>W391*AA391</x:f>
        <x:v>436.53</x:v>
      </x:c>
      <x:c r="AG391" s="28" t="n">
        <x:f>AE391-AF391</x:f>
        <x:v>119.60000000000002</x:v>
      </x:c>
      <x:c r="AH391" s="20" t="n">
        <x:f>IF(AE391&gt;0,AG391/AE391,"")</x:f>
        <x:v>0.21505763041015594</x:v>
      </x:c>
      <x:c r="AI391" s="28" t="n">
        <x:v>159399.71</x:v>
      </x:c>
      <x:c r="AJ391" s="28"/>
      <x:c r="AK391"/>
      <x:c r="AL391" t="str">
        <x:v>Completado</x:v>
      </x:c>
      <x:c r="AM391" t="str">
        <x:f>IF(W391&lt;0,"Devuelto",AL391)</x:f>
        <x:v>Completado</x:v>
      </x:c>
      <x:c r="AN391" t="str">
        <x:v>Transferencia</x:v>
      </x:c>
      <x:c r="AO391" s="29" t="str">
        <x:v>Sin observación</x:v>
      </x:c>
      <x:c r="AP391" t="str">
        <x:f>IF(D391="","No","Sí")</x:f>
        <x:v>Sí</x:v>
      </x:c>
    </x:row>
    <x:row r="392">
      <x:c r="A392" t="n">
        <x:v>392</x:v>
      </x:c>
      <x:c r="B392" t="str">
        <x:v>VT0001854</x:v>
      </x:c>
      <x:c r="C392" t="str">
        <x:v>45462</x:v>
      </x:c>
      <x:c r="D392" s="27" t="n">
        <x:v>45462</x:v>
      </x:c>
      <x:c r="E392" t="n">
        <x:f>IF(D392="","",YEAR(D392))</x:f>
        <x:v>2024</x:v>
      </x:c>
      <x:c r="F392" t="n">
        <x:f>IF(D392="","",MONTH(D392))</x:f>
        <x:v>6</x:v>
      </x:c>
      <x:c r="G392" t="str">
        <x:f>IF(D392="","Fecha no disponible",TEXT(D392,"mmmm"))</x:f>
        <x:v>June</x:v>
      </x:c>
      <x:c r="H392" t="str">
        <x:f>IF(D392="","Fecha no disponible",TEXT(D392,"yyyy-mm"))</x:f>
        <x:v>2024-06</x:v>
      </x:c>
      <x:c r="I392" t="str">
        <x:f>IF(D392="","Fecha no disponible","T"&amp;ROUNDUP(MONTH(D392)/3,0))</x:f>
        <x:v>T2</x:v>
      </x:c>
      <x:c r="J392" t="str">
        <x:v>T015</x:v>
      </x:c>
      <x:c r="K392" t="str">
        <x:v>Tienda Potosí 3</x:v>
      </x:c>
      <x:c r="L392" t="str">
        <x:v>Mall</x:v>
      </x:c>
      <x:c r="M392" t="str">
        <x:v>Potosí</x:v>
      </x:c>
      <x:c r="N392" t="str">
        <x:f>IFERROR(VLOOKUP(M392,'Mapeos'!$A$4:$B$30,2,FALSE),M392)</x:f>
        <x:v>Potosí</x:v>
      </x:c>
      <x:c r="O392" t="str">
        <x:v>C01082</x:v>
      </x:c>
      <x:c r="P392" t="str">
        <x:v>Empresa</x:v>
      </x:c>
      <x:c r="Q392" t="str">
        <x:v>P0088</x:v>
      </x:c>
      <x:c r="R392" t="str">
        <x:v>Hogar</x:v>
      </x:c>
      <x:c r="S392" t="str">
        <x:v>Marca B</x:v>
      </x:c>
      <x:c r="T392" t="str">
        <x:v>E-commerce</x:v>
      </x:c>
      <x:c r="U392" t="str">
        <x:f>IFERROR(VLOOKUP(T392,'Mapeos'!$D$4:$E$25,2,FALSE),T392)</x:f>
        <x:v>E-commerce</x:v>
      </x:c>
      <x:c r="V392" t="str">
        <x:v>V024</x:v>
      </x:c>
      <x:c r="W392" t="n">
        <x:v>1</x:v>
      </x:c>
      <x:c r="X392" s="28" t="n">
        <x:v>309.9</x:v>
      </x:c>
      <x:c r="Y392" s="20" t="n">
        <x:v>0</x:v>
      </x:c>
      <x:c r="Z392" s="20" t="n">
        <x:f>IF(Y392&gt;1,Y392/100,Y392)</x:f>
        <x:v>0</x:v>
      </x:c>
      <x:c r="AA392" s="28" t="n">
        <x:v>154.37</x:v>
      </x:c>
      <x:c r="AB392" s="28" t="n">
        <x:v>309.9</x:v>
      </x:c>
      <x:c r="AC392" s="28" t="str">
        <x:v>BOB</x:v>
      </x:c>
      <x:c r="AD392" s="28" t="n">
        <x:f>IF(AC392="USD",AB392*'Parametros'!$B$4,AB392)</x:f>
        <x:v>309.9</x:v>
      </x:c>
      <x:c r="AE392" s="28" t="n">
        <x:f>W392*X392*(1-Z392)</x:f>
        <x:v>309.9</x:v>
      </x:c>
      <x:c r="AF392" s="28" t="n">
        <x:f>W392*AA392</x:f>
        <x:v>154.37</x:v>
      </x:c>
      <x:c r="AG392" s="28" t="n">
        <x:f>AE392-AF392</x:f>
        <x:v>155.52999999999997</x:v>
      </x:c>
      <x:c r="AH392" s="20" t="n">
        <x:f>IF(AE392&gt;0,AG392/AE392,"")</x:f>
        <x:v>0.5018715714746692</x:v>
      </x:c>
      <x:c r="AI392" s="28" t="n">
        <x:v>65639.48</x:v>
      </x:c>
      <x:c r="AJ392" s="28"/>
      <x:c r="AK392"/>
      <x:c r="AL392" t="str">
        <x:v>Completado</x:v>
      </x:c>
      <x:c r="AM392" t="str">
        <x:f>IF(W392&lt;0,"Devuelto",AL392)</x:f>
        <x:v>Completado</x:v>
      </x:c>
      <x:c r="AN392" t="str">
        <x:v>Tarjeta</x:v>
      </x:c>
      <x:c r="AO392" s="29" t="str">
        <x:v>Sin observación</x:v>
      </x:c>
      <x:c r="AP392" t="str">
        <x:f>IF(D392="","No","Sí")</x:f>
        <x:v>Sí</x:v>
      </x:c>
    </x:row>
    <x:row r="393">
      <x:c r="A393" t="n">
        <x:v>393</x:v>
      </x:c>
      <x:c r="B393" t="str">
        <x:v>VT0001858</x:v>
      </x:c>
      <x:c r="C393" t="str">
        <x:v>45347</x:v>
      </x:c>
      <x:c r="D393" s="27" t="n">
        <x:v>45347</x:v>
      </x:c>
      <x:c r="E393" t="n">
        <x:f>IF(D393="","",YEAR(D393))</x:f>
        <x:v>2024</x:v>
      </x:c>
      <x:c r="F393" t="n">
        <x:f>IF(D393="","",MONTH(D393))</x:f>
        <x:v>2</x:v>
      </x:c>
      <x:c r="G393" t="str">
        <x:f>IF(D393="","Fecha no disponible",TEXT(D393,"mmmm"))</x:f>
        <x:v>February</x:v>
      </x:c>
      <x:c r="H393" t="str">
        <x:f>IF(D393="","Fecha no disponible",TEXT(D393,"yyyy-mm"))</x:f>
        <x:v>2024-02</x:v>
      </x:c>
      <x:c r="I393" t="str">
        <x:f>IF(D393="","Fecha no disponible","T"&amp;ROUNDUP(MONTH(D393)/3,0))</x:f>
        <x:v>T1</x:v>
      </x:c>
      <x:c r="J393" t="str">
        <x:v>T002</x:v>
      </x:c>
      <x:c r="K393" t="str">
        <x:v>Tienda La Paz 2</x:v>
      </x:c>
      <x:c r="L393" t="str">
        <x:v>Mall</x:v>
      </x:c>
      <x:c r="M393" t="str">
        <x:v>La Paz</x:v>
      </x:c>
      <x:c r="N393" t="str">
        <x:f>IFERROR(VLOOKUP(M393,'Mapeos'!$A$4:$B$30,2,FALSE),M393)</x:f>
        <x:v>La Paz</x:v>
      </x:c>
      <x:c r="O393" t="str">
        <x:v>C01696</x:v>
      </x:c>
      <x:c r="P393" t="str">
        <x:v>Premium</x:v>
      </x:c>
      <x:c r="Q393" t="str">
        <x:v>P0057</x:v>
      </x:c>
      <x:c r="R393" t="str">
        <x:v>Deportes</x:v>
      </x:c>
      <x:c r="S393" t="str">
        <x:v>Marca D</x:v>
      </x:c>
      <x:c r="T393" t="str">
        <x:v>E-COMMERCE</x:v>
      </x:c>
      <x:c r="U393" t="str">
        <x:f>IFERROR(VLOOKUP(T393,'Mapeos'!$D$4:$E$25,2,FALSE),T393)</x:f>
        <x:v>E-commerce</x:v>
      </x:c>
      <x:c r="V393" t="str">
        <x:v>V026</x:v>
      </x:c>
      <x:c r="W393" t="n">
        <x:v>1</x:v>
      </x:c>
      <x:c r="X393" s="28" t="n">
        <x:v>238.99</x:v>
      </x:c>
      <x:c r="Y393" s="20" t="n">
        <x:v>0.2</x:v>
      </x:c>
      <x:c r="Z393" s="20" t="n">
        <x:f>IF(Y393&gt;1,Y393/100,Y393)</x:f>
        <x:v>0.2</x:v>
      </x:c>
      <x:c r="AA393" s="28" t="n">
        <x:v>181.5</x:v>
      </x:c>
      <x:c r="AB393" s="28" t="n">
        <x:v>191.19</x:v>
      </x:c>
      <x:c r="AC393" s="28" t="str">
        <x:v>BOB</x:v>
      </x:c>
      <x:c r="AD393" s="28" t="n">
        <x:f>IF(AC393="USD",AB393*'Parametros'!$B$4,AB393)</x:f>
        <x:v>191.19</x:v>
      </x:c>
      <x:c r="AE393" s="28" t="n">
        <x:f>W393*X393*(1-Z393)</x:f>
        <x:v>191.192</x:v>
      </x:c>
      <x:c r="AF393" s="28" t="n">
        <x:f>W393*AA393</x:f>
        <x:v>181.5</x:v>
      </x:c>
      <x:c r="AG393" s="28" t="n">
        <x:f>AE393-AF393</x:f>
        <x:v>9.692000000000007</x:v>
      </x:c>
      <x:c r="AH393" s="20" t="n">
        <x:f>IF(AE393&gt;0,AG393/AE393,"")</x:f>
        <x:v>0.050692497594041624</x:v>
      </x:c>
      <x:c r="AI393" s="28" t="n">
        <x:v>83528.93</x:v>
      </x:c>
      <x:c r="AJ393" s="28"/>
      <x:c r="AK393"/>
      <x:c r="AL393" t="str">
        <x:v>Completado</x:v>
      </x:c>
      <x:c r="AM393" t="str">
        <x:f>IF(W393&lt;0,"Devuelto",AL393)</x:f>
        <x:v>Completado</x:v>
      </x:c>
      <x:c r="AN393" t="str">
        <x:v>Transferencia</x:v>
      </x:c>
      <x:c r="AO393" s="29" t="str">
        <x:v>Canal estandarizado</x:v>
      </x:c>
      <x:c r="AP393" t="str">
        <x:f>IF(D393="","No","Sí")</x:f>
        <x:v>Sí</x:v>
      </x:c>
    </x:row>
    <x:row r="394">
      <x:c r="A394" t="n">
        <x:v>394</x:v>
      </x:c>
      <x:c r="B394" t="str">
        <x:v>VT0001863</x:v>
      </x:c>
      <x:c r="C394" t="str">
        <x:v>45317</x:v>
      </x:c>
      <x:c r="D394" s="27" t="n">
        <x:v>45317</x:v>
      </x:c>
      <x:c r="E394" t="n">
        <x:f>IF(D394="","",YEAR(D394))</x:f>
        <x:v>2024</x:v>
      </x:c>
      <x:c r="F394" t="n">
        <x:f>IF(D394="","",MONTH(D394))</x:f>
        <x:v>1</x:v>
      </x:c>
      <x:c r="G394" t="str">
        <x:f>IF(D394="","Fecha no disponible",TEXT(D394,"mmmm"))</x:f>
        <x:v>January</x:v>
      </x:c>
      <x:c r="H394" t="str">
        <x:f>IF(D394="","Fecha no disponible",TEXT(D394,"yyyy-mm"))</x:f>
        <x:v>2024-01</x:v>
      </x:c>
      <x:c r="I394" t="str">
        <x:f>IF(D394="","Fecha no disponible","T"&amp;ROUNDUP(MONTH(D394)/3,0))</x:f>
        <x:v>T1</x:v>
      </x:c>
      <x:c r="J394" t="str">
        <x:v>T011</x:v>
      </x:c>
      <x:c r="K394" t="str">
        <x:v>Tienda Cochabamba 3</x:v>
      </x:c>
      <x:c r="L394" t="str">
        <x:v>Mall</x:v>
      </x:c>
      <x:c r="M394" t="str">
        <x:v>Cochabamba</x:v>
      </x:c>
      <x:c r="N394" t="str">
        <x:f>IFERROR(VLOOKUP(M394,'Mapeos'!$A$4:$B$30,2,FALSE),M394)</x:f>
        <x:v>Cochabamba</x:v>
      </x:c>
      <x:c r="O394" t="str">
        <x:v>C01646</x:v>
      </x:c>
      <x:c r="P394" t="str">
        <x:v>Frecuente</x:v>
      </x:c>
      <x:c r="Q394" t="str">
        <x:v>P0040</x:v>
      </x:c>
      <x:c r="R394" t="str">
        <x:v>Electrónica</x:v>
      </x:c>
      <x:c r="S394" t="str">
        <x:v>Marca D</x:v>
      </x:c>
      <x:c r="T394" t="str">
        <x:v>WhatsApp</x:v>
      </x:c>
      <x:c r="U394" t="str">
        <x:f>IFERROR(VLOOKUP(T394,'Mapeos'!$D$4:$E$25,2,FALSE),T394)</x:f>
        <x:v>WhatsApp</x:v>
      </x:c>
      <x:c r="V394" t="str">
        <x:v>V027</x:v>
      </x:c>
      <x:c r="W394" t="n">
        <x:v>3</x:v>
      </x:c>
      <x:c r="X394" s="28" t="n">
        <x:v>316.09</x:v>
      </x:c>
      <x:c r="Y394" s="20" t="n">
        <x:v>0.25</x:v>
      </x:c>
      <x:c r="Z394" s="20" t="n">
        <x:f>IF(Y394&gt;1,Y394/100,Y394)</x:f>
        <x:v>0.25</x:v>
      </x:c>
      <x:c r="AA394" s="28" t="n">
        <x:v>258.27</x:v>
      </x:c>
      <x:c r="AB394" s="28" t="n">
        <x:v>711.2</x:v>
      </x:c>
      <x:c r="AC394" s="28" t="str">
        <x:v>BOB</x:v>
      </x:c>
      <x:c r="AD394" s="28" t="n">
        <x:f>IF(AC394="USD",AB394*'Parametros'!$B$4,AB394)</x:f>
        <x:v>711.2</x:v>
      </x:c>
      <x:c r="AE394" s="28" t="n">
        <x:f>W394*X394*(1-Z394)</x:f>
        <x:v>711.2025</x:v>
      </x:c>
      <x:c r="AF394" s="28" t="n">
        <x:f>W394*AA394</x:f>
        <x:v>774.81</x:v>
      </x:c>
      <x:c r="AG394" s="28" t="n">
        <x:f>AE394-AF394</x:f>
        <x:v>-63.60749999999996</x:v>
      </x:c>
      <x:c r="AH394" s="20" t="n">
        <x:f>IF(AE394&gt;0,AG394/AE394,"")</x:f>
        <x:v>-0.08943655288050865</x:v>
      </x:c>
      <x:c r="AI394" s="28" t="n">
        <x:v>74202.85</x:v>
      </x:c>
      <x:c r="AJ394" s="28"/>
      <x:c r="AK394"/>
      <x:c r="AL394" t="str">
        <x:v>Completado</x:v>
      </x:c>
      <x:c r="AM394" t="str">
        <x:f>IF(W394&lt;0,"Devuelto",AL394)</x:f>
        <x:v>Completado</x:v>
      </x:c>
      <x:c r="AN394" t="str">
        <x:v>QR</x:v>
      </x:c>
      <x:c r="AO394" s="29" t="str">
        <x:v>Sin observación</x:v>
      </x:c>
      <x:c r="AP394" t="str">
        <x:f>IF(D394="","No","Sí")</x:f>
        <x:v>Sí</x:v>
      </x:c>
    </x:row>
    <x:row r="395">
      <x:c r="A395" t="n">
        <x:v>395</x:v>
      </x:c>
      <x:c r="B395" t="str">
        <x:v>VT0001868</x:v>
      </x:c>
      <x:c r="C395" t="str">
        <x:v>45818</x:v>
      </x:c>
      <x:c r="D395" s="27" t="n">
        <x:v>45818</x:v>
      </x:c>
      <x:c r="E395" t="n">
        <x:f>IF(D395="","",YEAR(D395))</x:f>
        <x:v>2025</x:v>
      </x:c>
      <x:c r="F395" t="n">
        <x:f>IF(D395="","",MONTH(D395))</x:f>
        <x:v>6</x:v>
      </x:c>
      <x:c r="G395" t="str">
        <x:f>IF(D395="","Fecha no disponible",TEXT(D395,"mmmm"))</x:f>
        <x:v>June</x:v>
      </x:c>
      <x:c r="H395" t="str">
        <x:f>IF(D395="","Fecha no disponible",TEXT(D395,"yyyy-mm"))</x:f>
        <x:v>2025-06</x:v>
      </x:c>
      <x:c r="I395" t="str">
        <x:f>IF(D395="","Fecha no disponible","T"&amp;ROUNDUP(MONTH(D395)/3,0))</x:f>
        <x:v>T2</x:v>
      </x:c>
      <x:c r="J395" t="str">
        <x:v>T005</x:v>
      </x:c>
      <x:c r="K395" t="str">
        <x:v>Tienda Santa Cruz 1</x:v>
      </x:c>
      <x:c r="L395" t="str">
        <x:v>Centro</x:v>
      </x:c>
      <x:c r="M395" t="str">
        <x:v>Santa Cruz</x:v>
      </x:c>
      <x:c r="N395" t="str">
        <x:f>IFERROR(VLOOKUP(M395,'Mapeos'!$A$4:$B$30,2,FALSE),M395)</x:f>
        <x:v>Santa Cruz</x:v>
      </x:c>
      <x:c r="O395" t="str">
        <x:v>C00225</x:v>
      </x:c>
      <x:c r="P395" t="str">
        <x:v>Empresa</x:v>
      </x:c>
      <x:c r="Q395" t="str">
        <x:v>P0063</x:v>
      </x:c>
      <x:c r="R395" t="str">
        <x:v>Alimentos</x:v>
      </x:c>
      <x:c r="S395" t="str">
        <x:v>Marca A</x:v>
      </x:c>
      <x:c r="T395" t="str">
        <x:v>Tienda</x:v>
      </x:c>
      <x:c r="U395" t="str">
        <x:f>IFERROR(VLOOKUP(T395,'Mapeos'!$D$4:$E$25,2,FALSE),T395)</x:f>
        <x:v>Tienda</x:v>
      </x:c>
      <x:c r="V395" t="str">
        <x:v>V026</x:v>
      </x:c>
      <x:c r="W395" t="n">
        <x:v>4</x:v>
      </x:c>
      <x:c r="X395" s="28" t="n">
        <x:v>36.62</x:v>
      </x:c>
      <x:c r="Y395" s="20" t="n">
        <x:v>0.05</x:v>
      </x:c>
      <x:c r="Z395" s="20" t="n">
        <x:f>IF(Y395&gt;1,Y395/100,Y395)</x:f>
        <x:v>0.05</x:v>
      </x:c>
      <x:c r="AA395" s="28" t="n">
        <x:v>18.46</x:v>
      </x:c>
      <x:c r="AB395" s="28" t="n">
        <x:v>139.16</x:v>
      </x:c>
      <x:c r="AC395" s="28" t="str">
        <x:v>BOB</x:v>
      </x:c>
      <x:c r="AD395" s="28" t="n">
        <x:f>IF(AC395="USD",AB395*'Parametros'!$B$4,AB395)</x:f>
        <x:v>139.16</x:v>
      </x:c>
      <x:c r="AE395" s="28" t="n">
        <x:f>W395*X395*(1-Z395)</x:f>
        <x:v>139.15599999999998</x:v>
      </x:c>
      <x:c r="AF395" s="28" t="n">
        <x:f>W395*AA395</x:f>
        <x:v>73.84</x:v>
      </x:c>
      <x:c r="AG395" s="28" t="n">
        <x:f>AE395-AF395</x:f>
        <x:v>65.31599999999997</x:v>
      </x:c>
      <x:c r="AH395" s="20" t="n">
        <x:f>IF(AE395&gt;0,AG395/AE395,"")</x:f>
        <x:v>0.4693725028026099</x:v>
      </x:c>
      <x:c r="AI395" s="28" t="n">
        <x:v>140660.13</x:v>
      </x:c>
      <x:c r="AJ395" s="28"/>
      <x:c r="AK395"/>
      <x:c r="AL395" t="str">
        <x:v>Completado</x:v>
      </x:c>
      <x:c r="AM395" t="str">
        <x:f>IF(W395&lt;0,"Devuelto",AL395)</x:f>
        <x:v>Completado</x:v>
      </x:c>
      <x:c r="AN395" t="str">
        <x:v>Tarjeta</x:v>
      </x:c>
      <x:c r="AO395" s="29" t="str">
        <x:v>Sin observación</x:v>
      </x:c>
      <x:c r="AP395" t="str">
        <x:f>IF(D395="","No","Sí")</x:f>
        <x:v>Sí</x:v>
      </x:c>
    </x:row>
    <x:row r="396">
      <x:c r="A396" t="n">
        <x:v>396</x:v>
      </x:c>
      <x:c r="B396" t="str">
        <x:v>VT0001873</x:v>
      </x:c>
      <x:c r="C396" t="str">
        <x:v>45412</x:v>
      </x:c>
      <x:c r="D396" s="27" t="n">
        <x:v>45412</x:v>
      </x:c>
      <x:c r="E396" t="n">
        <x:f>IF(D396="","",YEAR(D396))</x:f>
        <x:v>2024</x:v>
      </x:c>
      <x:c r="F396" t="n">
        <x:f>IF(D396="","",MONTH(D396))</x:f>
        <x:v>4</x:v>
      </x:c>
      <x:c r="G396" t="str">
        <x:f>IF(D396="","Fecha no disponible",TEXT(D396,"mmmm"))</x:f>
        <x:v>April</x:v>
      </x:c>
      <x:c r="H396" t="str">
        <x:f>IF(D396="","Fecha no disponible",TEXT(D396,"yyyy-mm"))</x:f>
        <x:v>2024-04</x:v>
      </x:c>
      <x:c r="I396" t="str">
        <x:f>IF(D396="","Fecha no disponible","T"&amp;ROUNDUP(MONTH(D396)/3,0))</x:f>
        <x:v>T2</x:v>
      </x:c>
      <x:c r="J396" t="str">
        <x:v>T006</x:v>
      </x:c>
      <x:c r="K396" t="str">
        <x:v>Tienda Santa Cruz 2</x:v>
      </x:c>
      <x:c r="L396" t="str">
        <x:v>Mall</x:v>
      </x:c>
      <x:c r="M396" t="str">
        <x:v>Santa Cruz</x:v>
      </x:c>
      <x:c r="N396" t="str">
        <x:f>IFERROR(VLOOKUP(M396,'Mapeos'!$A$4:$B$30,2,FALSE),M396)</x:f>
        <x:v>Santa Cruz</x:v>
      </x:c>
      <x:c r="O396" t="str">
        <x:v>C01067</x:v>
      </x:c>
      <x:c r="P396" t="str">
        <x:v>Masivo</x:v>
      </x:c>
      <x:c r="Q396" t="str">
        <x:v>P0066</x:v>
      </x:c>
      <x:c r="R396" t="str">
        <x:v>Hogar</x:v>
      </x:c>
      <x:c r="S396" t="str">
        <x:v>Marca B</x:v>
      </x:c>
      <x:c r="T396" t="str">
        <x:v>Marketplace</x:v>
      </x:c>
      <x:c r="U396" t="str">
        <x:f>IFERROR(VLOOKUP(T396,'Mapeos'!$D$4:$E$25,2,FALSE),T396)</x:f>
        <x:v>Marketplace</x:v>
      </x:c>
      <x:c r="V396" t="str">
        <x:v>V028</x:v>
      </x:c>
      <x:c r="W396" t="n">
        <x:v>2</x:v>
      </x:c>
      <x:c r="X396" s="28" t="n">
        <x:v>118.58</x:v>
      </x:c>
      <x:c r="Y396" s="20" t="n">
        <x:v>0.05</x:v>
      </x:c>
      <x:c r="Z396" s="20" t="n">
        <x:f>IF(Y396&gt;1,Y396/100,Y396)</x:f>
        <x:v>0.05</x:v>
      </x:c>
      <x:c r="AA396" s="28" t="n">
        <x:v>66.28</x:v>
      </x:c>
      <x:c r="AB396" s="28" t="n">
        <x:v>225.3</x:v>
      </x:c>
      <x:c r="AC396" s="28" t="str">
        <x:v>BOB</x:v>
      </x:c>
      <x:c r="AD396" s="28" t="n">
        <x:f>IF(AC396="USD",AB396*'Parametros'!$B$4,AB396)</x:f>
        <x:v>225.3</x:v>
      </x:c>
      <x:c r="AE396" s="28" t="n">
        <x:f>W396*X396*(1-Z396)</x:f>
        <x:v>225.302</x:v>
      </x:c>
      <x:c r="AF396" s="28" t="n">
        <x:f>W396*AA396</x:f>
        <x:v>132.56</x:v>
      </x:c>
      <x:c r="AG396" s="28" t="n">
        <x:f>AE396-AF396</x:f>
        <x:v>92.74199999999999</x:v>
      </x:c>
      <x:c r="AH396" s="20" t="n">
        <x:f>IF(AE396&gt;0,AG396/AE396,"")</x:f>
        <x:v>0.41163416214680737</x:v>
      </x:c>
      <x:c r="AI396" s="28" t="n">
        <x:v>73759.33</x:v>
      </x:c>
      <x:c r="AJ396" s="28"/>
      <x:c r="AK396"/>
      <x:c r="AL396" t="str">
        <x:v>Completado</x:v>
      </x:c>
      <x:c r="AM396" t="str">
        <x:f>IF(W396&lt;0,"Devuelto",AL396)</x:f>
        <x:v>Completado</x:v>
      </x:c>
      <x:c r="AN396" t="str">
        <x:v>Tarjeta</x:v>
      </x:c>
      <x:c r="AO396" s="29" t="str">
        <x:v>Sin observación</x:v>
      </x:c>
      <x:c r="AP396" t="str">
        <x:f>IF(D396="","No","Sí")</x:f>
        <x:v>Sí</x:v>
      </x:c>
    </x:row>
    <x:row r="397">
      <x:c r="A397" t="n">
        <x:v>397</x:v>
      </x:c>
      <x:c r="B397" t="str">
        <x:v>VT0001877</x:v>
      </x:c>
      <x:c r="C397" t="str">
        <x:v>46008</x:v>
      </x:c>
      <x:c r="D397" s="27" t="n">
        <x:v>46008</x:v>
      </x:c>
      <x:c r="E397" t="n">
        <x:f>IF(D397="","",YEAR(D397))</x:f>
        <x:v>2025</x:v>
      </x:c>
      <x:c r="F397" t="n">
        <x:f>IF(D397="","",MONTH(D397))</x:f>
        <x:v>12</x:v>
      </x:c>
      <x:c r="G397" t="str">
        <x:f>IF(D397="","Fecha no disponible",TEXT(D397,"mmmm"))</x:f>
        <x:v>December</x:v>
      </x:c>
      <x:c r="H397" t="str">
        <x:f>IF(D397="","Fecha no disponible",TEXT(D397,"yyyy-mm"))</x:f>
        <x:v>2025-12</x:v>
      </x:c>
      <x:c r="I397" t="str">
        <x:f>IF(D397="","Fecha no disponible","T"&amp;ROUNDUP(MONTH(D397)/3,0))</x:f>
        <x:v>T4</x:v>
      </x:c>
      <x:c r="J397" t="str">
        <x:v>T007</x:v>
      </x:c>
      <x:c r="K397" t="str">
        <x:v>Tienda Santa Cruz 3</x:v>
      </x:c>
      <x:c r="L397" t="str">
        <x:v>Barrio</x:v>
      </x:c>
      <x:c r="M397" t="str">
        <x:v>Santa Cruz</x:v>
      </x:c>
      <x:c r="N397" t="str">
        <x:f>IFERROR(VLOOKUP(M397,'Mapeos'!$A$4:$B$30,2,FALSE),M397)</x:f>
        <x:v>Santa Cruz</x:v>
      </x:c>
      <x:c r="O397" t="str">
        <x:v>C00031</x:v>
      </x:c>
      <x:c r="P397" t="str">
        <x:v>Frecuente</x:v>
      </x:c>
      <x:c r="Q397" t="str">
        <x:v>P0040</x:v>
      </x:c>
      <x:c r="R397" t="str">
        <x:v>Electrónica</x:v>
      </x:c>
      <x:c r="S397" t="str">
        <x:v>Marca D</x:v>
      </x:c>
      <x:c r="T397" t="str">
        <x:v>E-commerce</x:v>
      </x:c>
      <x:c r="U397" t="str">
        <x:f>IFERROR(VLOOKUP(T397,'Mapeos'!$D$4:$E$25,2,FALSE),T397)</x:f>
        <x:v>E-commerce</x:v>
      </x:c>
      <x:c r="V397" t="str">
        <x:v>V021</x:v>
      </x:c>
      <x:c r="W397" t="n">
        <x:v>3</x:v>
      </x:c>
      <x:c r="X397" s="28" t="n">
        <x:v>327.86</x:v>
      </x:c>
      <x:c r="Y397" s="20" t="n">
        <x:v>0.05</x:v>
      </x:c>
      <x:c r="Z397" s="20" t="n">
        <x:f>IF(Y397&gt;1,Y397/100,Y397)</x:f>
        <x:v>0.05</x:v>
      </x:c>
      <x:c r="AA397" s="28" t="n">
        <x:v>258.27</x:v>
      </x:c>
      <x:c r="AB397" s="28" t="n">
        <x:v>934.4</x:v>
      </x:c>
      <x:c r="AC397" s="28" t="str">
        <x:v>BOB</x:v>
      </x:c>
      <x:c r="AD397" s="28" t="n">
        <x:f>IF(AC397="USD",AB397*'Parametros'!$B$4,AB397)</x:f>
        <x:v>934.4</x:v>
      </x:c>
      <x:c r="AE397" s="28" t="n">
        <x:f>W397*X397*(1-Z397)</x:f>
        <x:v>934.401</x:v>
      </x:c>
      <x:c r="AF397" s="28" t="n">
        <x:f>W397*AA397</x:f>
        <x:v>774.81</x:v>
      </x:c>
      <x:c r="AG397" s="28" t="n">
        <x:f>AE397-AF397</x:f>
        <x:v>159.591</x:v>
      </x:c>
      <x:c r="AH397" s="20" t="n">
        <x:f>IF(AE397&gt;0,AG397/AE397,"")</x:f>
        <x:v>0.17079497988550957</x:v>
      </x:c>
      <x:c r="AI397" s="28" t="n">
        <x:v>95123.79</x:v>
      </x:c>
      <x:c r="AJ397" s="28"/>
      <x:c r="AK397"/>
      <x:c r="AL397" t="str">
        <x:v>Completado</x:v>
      </x:c>
      <x:c r="AM397" t="str">
        <x:f>IF(W397&lt;0,"Devuelto",AL397)</x:f>
        <x:v>Completado</x:v>
      </x:c>
      <x:c r="AN397" t="str">
        <x:v>Tarjeta</x:v>
      </x:c>
      <x:c r="AO397" s="29" t="str">
        <x:v>Sin observación</x:v>
      </x:c>
      <x:c r="AP397" t="str">
        <x:f>IF(D397="","No","Sí")</x:f>
        <x:v>Sí</x:v>
      </x:c>
    </x:row>
    <x:row r="398">
      <x:c r="A398" t="n">
        <x:v>398</x:v>
      </x:c>
      <x:c r="B398" t="str">
        <x:v>VT0001882</x:v>
      </x:c>
      <x:c r="C398" t="str">
        <x:v>45864</x:v>
      </x:c>
      <x:c r="D398" s="27" t="n">
        <x:v>45864</x:v>
      </x:c>
      <x:c r="E398" t="n">
        <x:f>IF(D398="","",YEAR(D398))</x:f>
        <x:v>2025</x:v>
      </x:c>
      <x:c r="F398" t="n">
        <x:f>IF(D398="","",MONTH(D398))</x:f>
        <x:v>7</x:v>
      </x:c>
      <x:c r="G398" t="str">
        <x:f>IF(D398="","Fecha no disponible",TEXT(D398,"mmmm"))</x:f>
        <x:v>July</x:v>
      </x:c>
      <x:c r="H398" t="str">
        <x:f>IF(D398="","Fecha no disponible",TEXT(D398,"yyyy-mm"))</x:f>
        <x:v>2025-07</x:v>
      </x:c>
      <x:c r="I398" t="str">
        <x:f>IF(D398="","Fecha no disponible","T"&amp;ROUNDUP(MONTH(D398)/3,0))</x:f>
        <x:v>T3</x:v>
      </x:c>
      <x:c r="J398" t="str">
        <x:v>T012</x:v>
      </x:c>
      <x:c r="K398" t="str">
        <x:v>Tienda Cochabamba 4</x:v>
      </x:c>
      <x:c r="L398" t="str">
        <x:v>Centro</x:v>
      </x:c>
      <x:c r="M398" t="str">
        <x:v>Cochabamba</x:v>
      </x:c>
      <x:c r="N398" t="str">
        <x:f>IFERROR(VLOOKUP(M398,'Mapeos'!$A$4:$B$30,2,FALSE),M398)</x:f>
        <x:v>Cochabamba</x:v>
      </x:c>
      <x:c r="O398" t="str">
        <x:v>C00108</x:v>
      </x:c>
      <x:c r="P398" t="str">
        <x:v>Frecuente</x:v>
      </x:c>
      <x:c r="Q398" t="str">
        <x:v>P0122</x:v>
      </x:c>
      <x:c r="R398" t="str">
        <x:v>Cuidado Personal</x:v>
      </x:c>
      <x:c r="S398" t="str">
        <x:v>Marca C</x:v>
      </x:c>
      <x:c r="T398" t="str">
        <x:v>WhatsApp</x:v>
      </x:c>
      <x:c r="U398" t="str">
        <x:f>IFERROR(VLOOKUP(T398,'Mapeos'!$D$4:$E$25,2,FALSE),T398)</x:f>
        <x:v>WhatsApp</x:v>
      </x:c>
      <x:c r="V398" t="str">
        <x:v>V025</x:v>
      </x:c>
      <x:c r="W398" t="n">
        <x:v>0</x:v>
      </x:c>
      <x:c r="X398" s="28" t="n">
        <x:v>81.78</x:v>
      </x:c>
      <x:c r="Y398" s="20" t="n">
        <x:v>10</x:v>
      </x:c>
      <x:c r="Z398" s="20" t="n">
        <x:f>IF(Y398&gt;1,Y398/100,Y398)</x:f>
        <x:v>0.1</x:v>
      </x:c>
      <x:c r="AA398" s="28" t="n">
        <x:v>61.45</x:v>
      </x:c>
      <x:c r="AB398" s="28" t="n">
        <x:v>0</x:v>
      </x:c>
      <x:c r="AC398" s="28" t="str">
        <x:v>BOB</x:v>
      </x:c>
      <x:c r="AD398" s="28" t="n">
        <x:f>IF(AC398="USD",AB398*'Parametros'!$B$4,AB398)</x:f>
        <x:v>0</x:v>
      </x:c>
      <x:c r="AE398" s="28" t="n">
        <x:f>W398*X398*(1-Z398)</x:f>
        <x:v>0</x:v>
      </x:c>
      <x:c r="AF398" s="28" t="n">
        <x:f>W398*AA398</x:f>
        <x:v>0</x:v>
      </x:c>
      <x:c r="AG398" s="28" t="n">
        <x:f>AE398-AF398</x:f>
        <x:v>0</x:v>
      </x:c>
      <x:c r="AH398" s="20" t="str">
        <x:f>IF(AE398&gt;0,AG398/AE398,"")</x:f>
      </x:c>
      <x:c r="AI398" s="28" t="n">
        <x:v>97316.97</x:v>
      </x:c>
      <x:c r="AJ398" s="28"/>
      <x:c r="AK398"/>
      <x:c r="AL398" t="str">
        <x:v>Cancelado</x:v>
      </x:c>
      <x:c r="AM398" t="str">
        <x:f>IF(W398&lt;0,"Devuelto",AL398)</x:f>
        <x:v>Cancelado</x:v>
      </x:c>
      <x:c r="AN398" t="str">
        <x:v>Efectivo</x:v>
      </x:c>
      <x:c r="AO398" s="29" t="str">
        <x:v>Descuento reescalado</x:v>
      </x:c>
      <x:c r="AP398" t="str">
        <x:f>IF(D398="","No","Sí")</x:f>
        <x:v>Sí</x:v>
      </x:c>
    </x:row>
    <x:row r="399">
      <x:c r="A399" t="n">
        <x:v>399</x:v>
      </x:c>
      <x:c r="B399" t="str">
        <x:v>VT0001887</x:v>
      </x:c>
      <x:c r="C399" t="str">
        <x:v>45741</x:v>
      </x:c>
      <x:c r="D399" s="27" t="n">
        <x:v>45741</x:v>
      </x:c>
      <x:c r="E399" t="n">
        <x:f>IF(D399="","",YEAR(D399))</x:f>
        <x:v>2025</x:v>
      </x:c>
      <x:c r="F399" t="n">
        <x:f>IF(D399="","",MONTH(D399))</x:f>
        <x:v>3</x:v>
      </x:c>
      <x:c r="G399" t="str">
        <x:f>IF(D399="","Fecha no disponible",TEXT(D399,"mmmm"))</x:f>
        <x:v>March</x:v>
      </x:c>
      <x:c r="H399" t="str">
        <x:f>IF(D399="","Fecha no disponible",TEXT(D399,"yyyy-mm"))</x:f>
        <x:v>2025-03</x:v>
      </x:c>
      <x:c r="I399" t="str">
        <x:f>IF(D399="","Fecha no disponible","T"&amp;ROUNDUP(MONTH(D399)/3,0))</x:f>
        <x:v>T1</x:v>
      </x:c>
      <x:c r="J399" t="str">
        <x:v>T016</x:v>
      </x:c>
      <x:c r="K399" t="str">
        <x:v>Tienda Potosí 4</x:v>
      </x:c>
      <x:c r="L399" t="str">
        <x:v>Centro</x:v>
      </x:c>
      <x:c r="M399" t="str">
        <x:v>Potosí</x:v>
      </x:c>
      <x:c r="N399" t="str">
        <x:f>IFERROR(VLOOKUP(M399,'Mapeos'!$A$4:$B$30,2,FALSE),M399)</x:f>
        <x:v>Potosí</x:v>
      </x:c>
      <x:c r="O399" t="str">
        <x:v>C01323</x:v>
      </x:c>
      <x:c r="P399" t="str">
        <x:v>Frecuente</x:v>
      </x:c>
      <x:c r="Q399" t="str">
        <x:v>P0012</x:v>
      </x:c>
      <x:c r="R399" t="str">
        <x:v>Deportes</x:v>
      </x:c>
      <x:c r="S399" t="str">
        <x:v>Marca D</x:v>
      </x:c>
      <x:c r="T399" t="str">
        <x:v>E-commerce</x:v>
      </x:c>
      <x:c r="U399" t="str">
        <x:f>IFERROR(VLOOKUP(T399,'Mapeos'!$D$4:$E$25,2,FALSE),T399)</x:f>
        <x:v>E-commerce</x:v>
      </x:c>
      <x:c r="V399" t="str">
        <x:v>V003</x:v>
      </x:c>
      <x:c r="W399" t="n">
        <x:v>3</x:v>
      </x:c>
      <x:c r="X399" s="28" t="n">
        <x:v>190.43</x:v>
      </x:c>
      <x:c r="Y399" s="20" t="n">
        <x:v>0.2</x:v>
      </x:c>
      <x:c r="Z399" s="20" t="n">
        <x:f>IF(Y399&gt;1,Y399/100,Y399)</x:f>
        <x:v>0.2</x:v>
      </x:c>
      <x:c r="AA399" s="28" t="n">
        <x:v>136.48</x:v>
      </x:c>
      <x:c r="AB399" s="28" t="n">
        <x:v>457.03</x:v>
      </x:c>
      <x:c r="AC399" s="28" t="str">
        <x:v>BOB</x:v>
      </x:c>
      <x:c r="AD399" s="28" t="n">
        <x:f>IF(AC399="USD",AB399*'Parametros'!$B$4,AB399)</x:f>
        <x:v>457.03</x:v>
      </x:c>
      <x:c r="AE399" s="28" t="n">
        <x:f>W399*X399*(1-Z399)</x:f>
        <x:v>457.032</x:v>
      </x:c>
      <x:c r="AF399" s="28" t="n">
        <x:f>W399*AA399</x:f>
        <x:v>409.43999999999994</x:v>
      </x:c>
      <x:c r="AG399" s="28" t="n">
        <x:f>AE399-AF399</x:f>
        <x:v>47.59200000000004</x:v>
      </x:c>
      <x:c r="AH399" s="20" t="n">
        <x:f>IF(AE399&gt;0,AG399/AE399,"")</x:f>
        <x:v>0.10413275219240675</x:v>
      </x:c>
      <x:c r="AI399" s="28" t="n">
        <x:v>84388.51</x:v>
      </x:c>
      <x:c r="AJ399" s="28"/>
      <x:c r="AK399"/>
      <x:c r="AL399" t="str">
        <x:v>Completado</x:v>
      </x:c>
      <x:c r="AM399" t="str">
        <x:f>IF(W399&lt;0,"Devuelto",AL399)</x:f>
        <x:v>Completado</x:v>
      </x:c>
      <x:c r="AN399" t="str">
        <x:v>Transferencia</x:v>
      </x:c>
      <x:c r="AO399" s="29" t="str">
        <x:v>Sin observación</x:v>
      </x:c>
      <x:c r="AP399" t="str">
        <x:f>IF(D399="","No","Sí")</x:f>
        <x:v>Sí</x:v>
      </x:c>
    </x:row>
    <x:row r="400">
      <x:c r="A400" t="n">
        <x:v>400</x:v>
      </x:c>
      <x:c r="B400" t="str">
        <x:v>VT0001892</x:v>
      </x:c>
      <x:c r="C400" t="str">
        <x:v>45942</x:v>
      </x:c>
      <x:c r="D400" s="27" t="n">
        <x:v>45942</x:v>
      </x:c>
      <x:c r="E400" t="n">
        <x:f>IF(D400="","",YEAR(D400))</x:f>
        <x:v>2025</x:v>
      </x:c>
      <x:c r="F400" t="n">
        <x:f>IF(D400="","",MONTH(D400))</x:f>
        <x:v>10</x:v>
      </x:c>
      <x:c r="G400" t="str">
        <x:f>IF(D400="","Fecha no disponible",TEXT(D400,"mmmm"))</x:f>
        <x:v>October</x:v>
      </x:c>
      <x:c r="H400" t="str">
        <x:f>IF(D400="","Fecha no disponible",TEXT(D400,"yyyy-mm"))</x:f>
        <x:v>2025-10</x:v>
      </x:c>
      <x:c r="I400" t="str">
        <x:f>IF(D400="","Fecha no disponible","T"&amp;ROUNDUP(MONTH(D400)/3,0))</x:f>
        <x:v>T4</x:v>
      </x:c>
      <x:c r="J400" t="str">
        <x:v>T002</x:v>
      </x:c>
      <x:c r="K400" t="str">
        <x:v>Tienda La Paz 2</x:v>
      </x:c>
      <x:c r="L400" t="str">
        <x:v>Mall</x:v>
      </x:c>
      <x:c r="M400" t="str">
        <x:v>La Paz</x:v>
      </x:c>
      <x:c r="N400" t="str">
        <x:f>IFERROR(VLOOKUP(M400,'Mapeos'!$A$4:$B$30,2,FALSE),M400)</x:f>
        <x:v>La Paz</x:v>
      </x:c>
      <x:c r="O400" t="str">
        <x:v>C01323</x:v>
      </x:c>
      <x:c r="P400" t="str">
        <x:v>Frecuente</x:v>
      </x:c>
      <x:c r="Q400" t="str">
        <x:v>P0084</x:v>
      </x:c>
      <x:c r="R400" t="str">
        <x:v>Alimentos</x:v>
      </x:c>
      <x:c r="S400" t="str">
        <x:v>Marca D</x:v>
      </x:c>
      <x:c r="T400" t="str">
        <x:v>Tienda</x:v>
      </x:c>
      <x:c r="U400" t="str">
        <x:f>IFERROR(VLOOKUP(T400,'Mapeos'!$D$4:$E$25,2,FALSE),T400)</x:f>
        <x:v>Tienda</x:v>
      </x:c>
      <x:c r="V400" t="str">
        <x:v>V007</x:v>
      </x:c>
      <x:c r="W400" t="n">
        <x:v>1</x:v>
      </x:c>
      <x:c r="X400" s="28" t="n">
        <x:v>35.73</x:v>
      </x:c>
      <x:c r="Y400" s="20" t="n">
        <x:v>0.25</x:v>
      </x:c>
      <x:c r="Z400" s="20" t="n">
        <x:f>IF(Y400&gt;1,Y400/100,Y400)</x:f>
        <x:v>0.25</x:v>
      </x:c>
      <x:c r="AA400" s="28" t="n">
        <x:v>20.47</x:v>
      </x:c>
      <x:c r="AB400" s="28" t="n">
        <x:v>26.8</x:v>
      </x:c>
      <x:c r="AC400" s="28" t="str">
        <x:v>BOB</x:v>
      </x:c>
      <x:c r="AD400" s="28" t="n">
        <x:f>IF(AC400="USD",AB400*'Parametros'!$B$4,AB400)</x:f>
        <x:v>26.8</x:v>
      </x:c>
      <x:c r="AE400" s="28" t="n">
        <x:f>W400*X400*(1-Z400)</x:f>
        <x:v>26.7975</x:v>
      </x:c>
      <x:c r="AF400" s="28" t="n">
        <x:f>W400*AA400</x:f>
        <x:v>20.47</x:v>
      </x:c>
      <x:c r="AG400" s="28" t="n">
        <x:f>AE400-AF400</x:f>
        <x:v>6.327500000000001</x:v>
      </x:c>
      <x:c r="AH400" s="20" t="n">
        <x:f>IF(AE400&gt;0,AG400/AE400,"")</x:f>
        <x:v>0.23612277264670214</x:v>
      </x:c>
      <x:c r="AI400" s="28" t="n">
        <x:v>155874.89</x:v>
      </x:c>
      <x:c r="AJ400" s="28"/>
      <x:c r="AK400"/>
      <x:c r="AL400" t="str">
        <x:v>Completado</x:v>
      </x:c>
      <x:c r="AM400" t="str">
        <x:f>IF(W400&lt;0,"Devuelto",AL400)</x:f>
        <x:v>Completado</x:v>
      </x:c>
      <x:c r="AN400" t="str">
        <x:v>QR</x:v>
      </x:c>
      <x:c r="AO400" s="29" t="str">
        <x:v>Sin observación</x:v>
      </x:c>
      <x:c r="AP400" t="str">
        <x:f>IF(D400="","No","Sí")</x:f>
        <x:v>Sí</x:v>
      </x:c>
    </x:row>
    <x:row r="401">
      <x:c r="A401" t="n">
        <x:v>401</x:v>
      </x:c>
      <x:c r="B401" t="str">
        <x:v>VT0001896</x:v>
      </x:c>
      <x:c r="C401" t="str">
        <x:v>46094</x:v>
      </x:c>
      <x:c r="D401" s="27" t="n">
        <x:v>46094</x:v>
      </x:c>
      <x:c r="E401" t="n">
        <x:f>IF(D401="","",YEAR(D401))</x:f>
        <x:v>2026</x:v>
      </x:c>
      <x:c r="F401" t="n">
        <x:f>IF(D401="","",MONTH(D401))</x:f>
        <x:v>3</x:v>
      </x:c>
      <x:c r="G401" t="str">
        <x:f>IF(D401="","Fecha no disponible",TEXT(D401,"mmmm"))</x:f>
        <x:v>March</x:v>
      </x:c>
      <x:c r="H401" t="str">
        <x:f>IF(D401="","Fecha no disponible",TEXT(D401,"yyyy-mm"))</x:f>
        <x:v>2026-03</x:v>
      </x:c>
      <x:c r="I401" t="str">
        <x:f>IF(D401="","Fecha no disponible","T"&amp;ROUNDUP(MONTH(D401)/3,0))</x:f>
        <x:v>T1</x:v>
      </x:c>
      <x:c r="J401" t="str">
        <x:v>T009</x:v>
      </x:c>
      <x:c r="K401" t="str">
        <x:v>Tienda Cochabamba 1</x:v>
      </x:c>
      <x:c r="L401" t="str">
        <x:v>Mall</x:v>
      </x:c>
      <x:c r="M401" t="str">
        <x:v>Cochabamba</x:v>
      </x:c>
      <x:c r="N401" t="str">
        <x:f>IFERROR(VLOOKUP(M401,'Mapeos'!$A$4:$B$30,2,FALSE),M401)</x:f>
        <x:v>Cochabamba</x:v>
      </x:c>
      <x:c r="O401" t="str">
        <x:v>C01368</x:v>
      </x:c>
      <x:c r="P401" t="str">
        <x:v>No identificado</x:v>
      </x:c>
      <x:c r="Q401" t="str">
        <x:v>P0026</x:v>
      </x:c>
      <x:c r="R401" t="str">
        <x:v>Alimentos</x:v>
      </x:c>
      <x:c r="S401" t="str">
        <x:v>Marca C</x:v>
      </x:c>
      <x:c r="T401" t="str">
        <x:v>Tienda</x:v>
      </x:c>
      <x:c r="U401" t="str">
        <x:f>IFERROR(VLOOKUP(T401,'Mapeos'!$D$4:$E$25,2,FALSE),T401)</x:f>
        <x:v>Tienda</x:v>
      </x:c>
      <x:c r="V401" t="str">
        <x:v>V014</x:v>
      </x:c>
      <x:c r="W401" t="n">
        <x:v>3</x:v>
      </x:c>
      <x:c r="X401" s="28" t="n">
        <x:v>19.02</x:v>
      </x:c>
      <x:c r="Y401" s="20" t="n">
        <x:v>0.1</x:v>
      </x:c>
      <x:c r="Z401" s="20" t="n">
        <x:f>IF(Y401&gt;1,Y401/100,Y401)</x:f>
        <x:v>0.1</x:v>
      </x:c>
      <x:c r="AA401" s="28" t="n">
        <x:v>11.76</x:v>
      </x:c>
      <x:c r="AB401" s="28" t="n">
        <x:v>51.35</x:v>
      </x:c>
      <x:c r="AC401" s="28" t="str">
        <x:v>BOB</x:v>
      </x:c>
      <x:c r="AD401" s="28" t="n">
        <x:f>IF(AC401="USD",AB401*'Parametros'!$B$4,AB401)</x:f>
        <x:v>51.35</x:v>
      </x:c>
      <x:c r="AE401" s="28" t="n">
        <x:f>W401*X401*(1-Z401)</x:f>
        <x:v>51.354000000000006</x:v>
      </x:c>
      <x:c r="AF401" s="28" t="n">
        <x:f>W401*AA401</x:f>
        <x:v>35.28</x:v>
      </x:c>
      <x:c r="AG401" s="28" t="n">
        <x:f>AE401-AF401</x:f>
        <x:v>16.074000000000005</x:v>
      </x:c>
      <x:c r="AH401" s="20" t="n">
        <x:f>IF(AE401&gt;0,AG401/AE401,"")</x:f>
        <x:v>0.31300385559060645</x:v>
      </x:c>
      <x:c r="AI401" s="28" t="n">
        <x:v>133271.44</x:v>
      </x:c>
      <x:c r="AJ401" s="28"/>
      <x:c r="AK401"/>
      <x:c r="AL401" t="str">
        <x:v>Completado</x:v>
      </x:c>
      <x:c r="AM401" t="str">
        <x:f>IF(W401&lt;0,"Devuelto",AL401)</x:f>
        <x:v>Completado</x:v>
      </x:c>
      <x:c r="AN401" t="str">
        <x:v>Efectivo</x:v>
      </x:c>
      <x:c r="AO401" s="29" t="str">
        <x:v>Segmento no identificado</x:v>
      </x:c>
      <x:c r="AP401" t="str">
        <x:f>IF(D401="","No","Sí")</x:f>
        <x:v>Sí</x:v>
      </x:c>
    </x:row>
    <x:row r="402">
      <x:c r="A402" t="n">
        <x:v>402</x:v>
      </x:c>
      <x:c r="B402" t="str">
        <x:v>VT0001901</x:v>
      </x:c>
      <x:c r="C402" t="str">
        <x:v>45997</x:v>
      </x:c>
      <x:c r="D402" s="27" t="n">
        <x:v>45997</x:v>
      </x:c>
      <x:c r="E402" t="n">
        <x:f>IF(D402="","",YEAR(D402))</x:f>
        <x:v>2025</x:v>
      </x:c>
      <x:c r="F402" t="n">
        <x:f>IF(D402="","",MONTH(D402))</x:f>
        <x:v>12</x:v>
      </x:c>
      <x:c r="G402" t="str">
        <x:f>IF(D402="","Fecha no disponible",TEXT(D402,"mmmm"))</x:f>
        <x:v>December</x:v>
      </x:c>
      <x:c r="H402" t="str">
        <x:f>IF(D402="","Fecha no disponible",TEXT(D402,"yyyy-mm"))</x:f>
        <x:v>2025-12</x:v>
      </x:c>
      <x:c r="I402" t="str">
        <x:f>IF(D402="","Fecha no disponible","T"&amp;ROUNDUP(MONTH(D402)/3,0))</x:f>
        <x:v>T4</x:v>
      </x:c>
      <x:c r="J402" t="str">
        <x:v>T014</x:v>
      </x:c>
      <x:c r="K402" t="str">
        <x:v>Tienda Potosí 2</x:v>
      </x:c>
      <x:c r="L402" t="str">
        <x:v>Barrio</x:v>
      </x:c>
      <x:c r="M402" t="str">
        <x:v>Potosí</x:v>
      </x:c>
      <x:c r="N402" t="str">
        <x:f>IFERROR(VLOOKUP(M402,'Mapeos'!$A$4:$B$30,2,FALSE),M402)</x:f>
        <x:v>Potosí</x:v>
      </x:c>
      <x:c r="O402" t="str">
        <x:v>C01385</x:v>
      </x:c>
      <x:c r="P402" t="str">
        <x:v>Frecuente</x:v>
      </x:c>
      <x:c r="Q402" t="str">
        <x:v>P0056</x:v>
      </x:c>
      <x:c r="R402" t="str">
        <x:v>Alimentos</x:v>
      </x:c>
      <x:c r="S402" t="str">
        <x:v>Marca A</x:v>
      </x:c>
      <x:c r="T402" t="str">
        <x:v>Tienda</x:v>
      </x:c>
      <x:c r="U402" t="str">
        <x:f>IFERROR(VLOOKUP(T402,'Mapeos'!$D$4:$E$25,2,FALSE),T402)</x:f>
        <x:v>Tienda</x:v>
      </x:c>
      <x:c r="V402" t="str">
        <x:v>V010</x:v>
      </x:c>
      <x:c r="W402" t="n">
        <x:v>1</x:v>
      </x:c>
      <x:c r="X402" s="28" t="n">
        <x:v>40.92</x:v>
      </x:c>
      <x:c r="Y402" s="20" t="n">
        <x:v>0.05</x:v>
      </x:c>
      <x:c r="Z402" s="20" t="n">
        <x:f>IF(Y402&gt;1,Y402/100,Y402)</x:f>
        <x:v>0.05</x:v>
      </x:c>
      <x:c r="AA402" s="28" t="n">
        <x:v>30.18</x:v>
      </x:c>
      <x:c r="AB402" s="28" t="n">
        <x:v>38.87</x:v>
      </x:c>
      <x:c r="AC402" s="28" t="str">
        <x:v>BOB</x:v>
      </x:c>
      <x:c r="AD402" s="28" t="n">
        <x:f>IF(AC402="USD",AB402*'Parametros'!$B$4,AB402)</x:f>
        <x:v>38.87</x:v>
      </x:c>
      <x:c r="AE402" s="28" t="n">
        <x:f>W402*X402*(1-Z402)</x:f>
        <x:v>38.874</x:v>
      </x:c>
      <x:c r="AF402" s="28" t="n">
        <x:f>W402*AA402</x:f>
        <x:v>30.18</x:v>
      </x:c>
      <x:c r="AG402" s="28" t="n">
        <x:f>AE402-AF402</x:f>
        <x:v>8.694000000000003</x:v>
      </x:c>
      <x:c r="AH402" s="20" t="n">
        <x:f>IF(AE402&gt;0,AG402/AE402,"")</x:f>
        <x:v>0.22364562432474153</x:v>
      </x:c>
      <x:c r="AI402" s="28" t="n">
        <x:v>175976.05</x:v>
      </x:c>
      <x:c r="AJ402" s="28"/>
      <x:c r="AK402"/>
      <x:c r="AL402" t="str">
        <x:v>Completado</x:v>
      </x:c>
      <x:c r="AM402" t="str">
        <x:f>IF(W402&lt;0,"Devuelto",AL402)</x:f>
        <x:v>Completado</x:v>
      </x:c>
      <x:c r="AN402" t="str">
        <x:v>QR</x:v>
      </x:c>
      <x:c r="AO402" s="29" t="str">
        <x:v>Sin observación</x:v>
      </x:c>
      <x:c r="AP402" t="str">
        <x:f>IF(D402="","No","Sí")</x:f>
        <x:v>Sí</x:v>
      </x:c>
    </x:row>
    <x:row r="403">
      <x:c r="A403" t="n">
        <x:v>403</x:v>
      </x:c>
      <x:c r="B403" t="str">
        <x:v>VT0001906</x:v>
      </x:c>
      <x:c r="C403" t="str">
        <x:v>45481</x:v>
      </x:c>
      <x:c r="D403" s="27" t="n">
        <x:v>45481</x:v>
      </x:c>
      <x:c r="E403" t="n">
        <x:f>IF(D403="","",YEAR(D403))</x:f>
        <x:v>2024</x:v>
      </x:c>
      <x:c r="F403" t="n">
        <x:f>IF(D403="","",MONTH(D403))</x:f>
        <x:v>7</x:v>
      </x:c>
      <x:c r="G403" t="str">
        <x:f>IF(D403="","Fecha no disponible",TEXT(D403,"mmmm"))</x:f>
        <x:v>July</x:v>
      </x:c>
      <x:c r="H403" t="str">
        <x:f>IF(D403="","Fecha no disponible",TEXT(D403,"yyyy-mm"))</x:f>
        <x:v>2024-07</x:v>
      </x:c>
      <x:c r="I403" t="str">
        <x:f>IF(D403="","Fecha no disponible","T"&amp;ROUNDUP(MONTH(D403)/3,0))</x:f>
        <x:v>T3</x:v>
      </x:c>
      <x:c r="J403" t="str">
        <x:v>T008</x:v>
      </x:c>
      <x:c r="K403" t="str">
        <x:v>Tienda Santa Cruz 4</x:v>
      </x:c>
      <x:c r="L403" t="str">
        <x:v>Barrio</x:v>
      </x:c>
      <x:c r="M403" t="str">
        <x:v>Santa Cruz</x:v>
      </x:c>
      <x:c r="N403" t="str">
        <x:f>IFERROR(VLOOKUP(M403,'Mapeos'!$A$4:$B$30,2,FALSE),M403)</x:f>
        <x:v>Santa Cruz</x:v>
      </x:c>
      <x:c r="O403" t="str">
        <x:v>C00942</x:v>
      </x:c>
      <x:c r="P403" t="str">
        <x:v>Premium</x:v>
      </x:c>
      <x:c r="Q403" t="str">
        <x:v>P0013</x:v>
      </x:c>
      <x:c r="R403" t="str">
        <x:v>Hogar</x:v>
      </x:c>
      <x:c r="S403" t="str">
        <x:v>Marca D</x:v>
      </x:c>
      <x:c r="T403" t="str">
        <x:v>Tienda</x:v>
      </x:c>
      <x:c r="U403" t="str">
        <x:f>IFERROR(VLOOKUP(T403,'Mapeos'!$D$4:$E$25,2,FALSE),T403)</x:f>
        <x:v>Tienda</x:v>
      </x:c>
      <x:c r="V403" t="str">
        <x:v>V019</x:v>
      </x:c>
      <x:c r="W403" t="n">
        <x:v>6</x:v>
      </x:c>
      <x:c r="X403" s="28" t="n">
        <x:v>251.75</x:v>
      </x:c>
      <x:c r="Y403" s="20" t="n">
        <x:v>0.25</x:v>
      </x:c>
      <x:c r="Z403" s="20" t="n">
        <x:f>IF(Y403&gt;1,Y403/100,Y403)</x:f>
        <x:v>0.25</x:v>
      </x:c>
      <x:c r="AA403" s="28" t="n">
        <x:v>202.02</x:v>
      </x:c>
      <x:c r="AB403" s="28" t="n">
        <x:v>1132.88</x:v>
      </x:c>
      <x:c r="AC403" s="28" t="str">
        <x:v>BOB</x:v>
      </x:c>
      <x:c r="AD403" s="28" t="n">
        <x:f>IF(AC403="USD",AB403*'Parametros'!$B$4,AB403)</x:f>
        <x:v>1132.88</x:v>
      </x:c>
      <x:c r="AE403" s="28" t="n">
        <x:f>W403*X403*(1-Z403)</x:f>
        <x:v>1132.875</x:v>
      </x:c>
      <x:c r="AF403" s="28" t="n">
        <x:f>W403*AA403</x:f>
        <x:v>1212.1200000000001</x:v>
      </x:c>
      <x:c r="AG403" s="28" t="n">
        <x:f>AE403-AF403</x:f>
        <x:v>-79.24500000000012</x:v>
      </x:c>
      <x:c r="AH403" s="20" t="n">
        <x:f>IF(AE403&gt;0,AG403/AE403,"")</x:f>
        <x:v>-0.06995034756703089</x:v>
      </x:c>
      <x:c r="AI403" s="28" t="n">
        <x:v>136150.72</x:v>
      </x:c>
      <x:c r="AJ403" s="28"/>
      <x:c r="AK403"/>
      <x:c r="AL403" t="str">
        <x:v>Completado</x:v>
      </x:c>
      <x:c r="AM403" t="str">
        <x:f>IF(W403&lt;0,"Devuelto",AL403)</x:f>
        <x:v>Completado</x:v>
      </x:c>
      <x:c r="AN403" t="str">
        <x:v>Transferencia</x:v>
      </x:c>
      <x:c r="AO403" s="29" t="str">
        <x:v>Sin observación</x:v>
      </x:c>
      <x:c r="AP403" t="str">
        <x:f>IF(D403="","No","Sí")</x:f>
        <x:v>Sí</x:v>
      </x:c>
    </x:row>
    <x:row r="404">
      <x:c r="A404" t="n">
        <x:v>404</x:v>
      </x:c>
      <x:c r="B404" t="str">
        <x:v>VT0001911</x:v>
      </x:c>
      <x:c r="C404" t="str">
        <x:v>45543</x:v>
      </x:c>
      <x:c r="D404" s="27" t="n">
        <x:v>45543</x:v>
      </x:c>
      <x:c r="E404" t="n">
        <x:f>IF(D404="","",YEAR(D404))</x:f>
        <x:v>2024</x:v>
      </x:c>
      <x:c r="F404" t="n">
        <x:f>IF(D404="","",MONTH(D404))</x:f>
        <x:v>9</x:v>
      </x:c>
      <x:c r="G404" t="str">
        <x:f>IF(D404="","Fecha no disponible",TEXT(D404,"mmmm"))</x:f>
        <x:v>September</x:v>
      </x:c>
      <x:c r="H404" t="str">
        <x:f>IF(D404="","Fecha no disponible",TEXT(D404,"yyyy-mm"))</x:f>
        <x:v>2024-09</x:v>
      </x:c>
      <x:c r="I404" t="str">
        <x:f>IF(D404="","Fecha no disponible","T"&amp;ROUNDUP(MONTH(D404)/3,0))</x:f>
        <x:v>T3</x:v>
      </x:c>
      <x:c r="J404" t="str">
        <x:v>T016</x:v>
      </x:c>
      <x:c r="K404" t="str">
        <x:v>Tienda Potosí 4</x:v>
      </x:c>
      <x:c r="L404" t="str">
        <x:v>Centro</x:v>
      </x:c>
      <x:c r="M404" t="str">
        <x:v>Potosí</x:v>
      </x:c>
      <x:c r="N404" t="str">
        <x:f>IFERROR(VLOOKUP(M404,'Mapeos'!$A$4:$B$30,2,FALSE),M404)</x:f>
        <x:v>Potosí</x:v>
      </x:c>
      <x:c r="O404" t="str">
        <x:v>C00563</x:v>
      </x:c>
      <x:c r="P404" t="str">
        <x:v>Masivo</x:v>
      </x:c>
      <x:c r="Q404" t="str">
        <x:v>P0060</x:v>
      </x:c>
      <x:c r="R404" t="str">
        <x:v>Alimentos</x:v>
      </x:c>
      <x:c r="S404" t="str">
        <x:v>Marca D</x:v>
      </x:c>
      <x:c r="T404" t="str">
        <x:v>E-commerce</x:v>
      </x:c>
      <x:c r="U404" t="str">
        <x:f>IFERROR(VLOOKUP(T404,'Mapeos'!$D$4:$E$25,2,FALSE),T404)</x:f>
        <x:v>E-commerce</x:v>
      </x:c>
      <x:c r="V404" t="str">
        <x:v>V033</x:v>
      </x:c>
      <x:c r="W404" t="n">
        <x:v>2</x:v>
      </x:c>
      <x:c r="X404" s="28" t="n">
        <x:v>33.76</x:v>
      </x:c>
      <x:c r="Y404" s="20" t="n">
        <x:v>0.15</x:v>
      </x:c>
      <x:c r="Z404" s="20" t="n">
        <x:f>IF(Y404&gt;1,Y404/100,Y404)</x:f>
        <x:v>0.15</x:v>
      </x:c>
      <x:c r="AA404" s="28" t="n">
        <x:v>16.25</x:v>
      </x:c>
      <x:c r="AB404" s="28" t="n">
        <x:v>57.39</x:v>
      </x:c>
      <x:c r="AC404" s="28" t="str">
        <x:v>BOB</x:v>
      </x:c>
      <x:c r="AD404" s="28" t="n">
        <x:f>IF(AC404="USD",AB404*'Parametros'!$B$4,AB404)</x:f>
        <x:v>57.39</x:v>
      </x:c>
      <x:c r="AE404" s="28" t="n">
        <x:f>W404*X404*(1-Z404)</x:f>
        <x:v>57.391999999999996</x:v>
      </x:c>
      <x:c r="AF404" s="28" t="n">
        <x:f>W404*AA404</x:f>
        <x:v>32.5</x:v>
      </x:c>
      <x:c r="AG404" s="28" t="n">
        <x:f>AE404-AF404</x:f>
        <x:v>24.891999999999996</x:v>
      </x:c>
      <x:c r="AH404" s="20" t="n">
        <x:f>IF(AE404&gt;0,AG404/AE404,"")</x:f>
        <x:v>0.4337189852244215</x:v>
      </x:c>
      <x:c r="AI404" s="28" t="n">
        <x:v>76937.8</x:v>
      </x:c>
      <x:c r="AJ404" s="28"/>
      <x:c r="AK404"/>
      <x:c r="AL404" t="str">
        <x:v>Completado</x:v>
      </x:c>
      <x:c r="AM404" t="str">
        <x:f>IF(W404&lt;0,"Devuelto",AL404)</x:f>
        <x:v>Completado</x:v>
      </x:c>
      <x:c r="AN404" t="str">
        <x:v>QR</x:v>
      </x:c>
      <x:c r="AO404" s="29" t="str">
        <x:v>Sin observación</x:v>
      </x:c>
      <x:c r="AP404" t="str">
        <x:f>IF(D404="","No","Sí")</x:f>
        <x:v>Sí</x:v>
      </x:c>
    </x:row>
    <x:row r="405">
      <x:c r="A405" t="n">
        <x:v>405</x:v>
      </x:c>
      <x:c r="B405" t="str">
        <x:v>VT0001915</x:v>
      </x:c>
      <x:c r="C405" t="str">
        <x:v>45888</x:v>
      </x:c>
      <x:c r="D405" s="27" t="n">
        <x:v>45888</x:v>
      </x:c>
      <x:c r="E405" t="n">
        <x:f>IF(D405="","",YEAR(D405))</x:f>
        <x:v>2025</x:v>
      </x:c>
      <x:c r="F405" t="n">
        <x:f>IF(D405="","",MONTH(D405))</x:f>
        <x:v>8</x:v>
      </x:c>
      <x:c r="G405" t="str">
        <x:f>IF(D405="","Fecha no disponible",TEXT(D405,"mmmm"))</x:f>
        <x:v>August</x:v>
      </x:c>
      <x:c r="H405" t="str">
        <x:f>IF(D405="","Fecha no disponible",TEXT(D405,"yyyy-mm"))</x:f>
        <x:v>2025-08</x:v>
      </x:c>
      <x:c r="I405" t="str">
        <x:f>IF(D405="","Fecha no disponible","T"&amp;ROUNDUP(MONTH(D405)/3,0))</x:f>
        <x:v>T3</x:v>
      </x:c>
      <x:c r="J405" t="str">
        <x:v>T018</x:v>
      </x:c>
      <x:c r="K405" t="str">
        <x:v>Tienda Sucre 2</x:v>
      </x:c>
      <x:c r="L405" t="str">
        <x:v>Mall</x:v>
      </x:c>
      <x:c r="M405" t="str">
        <x:v>Sucre</x:v>
      </x:c>
      <x:c r="N405" t="str">
        <x:f>IFERROR(VLOOKUP(M405,'Mapeos'!$A$4:$B$30,2,FALSE),M405)</x:f>
        <x:v>Sucre</x:v>
      </x:c>
      <x:c r="O405" t="str">
        <x:v>C01675</x:v>
      </x:c>
      <x:c r="P405" t="str">
        <x:v>Frecuente</x:v>
      </x:c>
      <x:c r="Q405" t="str">
        <x:v>P0039</x:v>
      </x:c>
      <x:c r="R405" t="str">
        <x:v>Deportes</x:v>
      </x:c>
      <x:c r="S405" t="str">
        <x:v>Marca B</x:v>
      </x:c>
      <x:c r="T405" t="str">
        <x:v>E-commerce</x:v>
      </x:c>
      <x:c r="U405" t="str">
        <x:f>IFERROR(VLOOKUP(T405,'Mapeos'!$D$4:$E$25,2,FALSE),T405)</x:f>
        <x:v>E-commerce</x:v>
      </x:c>
      <x:c r="V405" t="str">
        <x:v>V021</x:v>
      </x:c>
      <x:c r="W405" t="n">
        <x:v>3</x:v>
      </x:c>
      <x:c r="X405" s="28" t="n">
        <x:v>233.56</x:v>
      </x:c>
      <x:c r="Y405" s="20" t="n">
        <x:v>0</x:v>
      </x:c>
      <x:c r="Z405" s="20" t="n">
        <x:f>IF(Y405&gt;1,Y405/100,Y405)</x:f>
        <x:v>0</x:v>
      </x:c>
      <x:c r="AA405" s="28" t="n">
        <x:v>154.82</x:v>
      </x:c>
      <x:c r="AB405" s="28" t="n">
        <x:v>700.68</x:v>
      </x:c>
      <x:c r="AC405" s="28" t="str">
        <x:v>BOB</x:v>
      </x:c>
      <x:c r="AD405" s="28" t="n">
        <x:f>IF(AC405="USD",AB405*'Parametros'!$B$4,AB405)</x:f>
        <x:v>700.68</x:v>
      </x:c>
      <x:c r="AE405" s="28" t="n">
        <x:f>W405*X405*(1-Z405)</x:f>
        <x:v>700.6800000000001</x:v>
      </x:c>
      <x:c r="AF405" s="28" t="n">
        <x:f>W405*AA405</x:f>
        <x:v>464.46</x:v>
      </x:c>
      <x:c r="AG405" s="28" t="n">
        <x:f>AE405-AF405</x:f>
        <x:v>236.22000000000008</x:v>
      </x:c>
      <x:c r="AH405" s="20" t="n">
        <x:f>IF(AE405&gt;0,AG405/AE405,"")</x:f>
        <x:v>0.33712964548724106</x:v>
      </x:c>
      <x:c r="AI405" s="28" t="n">
        <x:v>91622.42</x:v>
      </x:c>
      <x:c r="AJ405" s="28"/>
      <x:c r="AK405"/>
      <x:c r="AL405" t="str">
        <x:v>Completado</x:v>
      </x:c>
      <x:c r="AM405" t="str">
        <x:f>IF(W405&lt;0,"Devuelto",AL405)</x:f>
        <x:v>Completado</x:v>
      </x:c>
      <x:c r="AN405" t="str">
        <x:v>Transferencia</x:v>
      </x:c>
      <x:c r="AO405" s="29" t="str">
        <x:v>Sin observación</x:v>
      </x:c>
      <x:c r="AP405" t="str">
        <x:f>IF(D405="","No","Sí")</x:f>
        <x:v>Sí</x:v>
      </x:c>
    </x:row>
    <x:row r="406">
      <x:c r="A406" t="n">
        <x:v>406</x:v>
      </x:c>
      <x:c r="B406" t="str">
        <x:v>VT0001920</x:v>
      </x:c>
      <x:c r="C406" t="str">
        <x:v>45769</x:v>
      </x:c>
      <x:c r="D406" s="27" t="n">
        <x:v>45769</x:v>
      </x:c>
      <x:c r="E406" t="n">
        <x:f>IF(D406="","",YEAR(D406))</x:f>
        <x:v>2025</x:v>
      </x:c>
      <x:c r="F406" t="n">
        <x:f>IF(D406="","",MONTH(D406))</x:f>
        <x:v>4</x:v>
      </x:c>
      <x:c r="G406" t="str">
        <x:f>IF(D406="","Fecha no disponible",TEXT(D406,"mmmm"))</x:f>
        <x:v>April</x:v>
      </x:c>
      <x:c r="H406" t="str">
        <x:f>IF(D406="","Fecha no disponible",TEXT(D406,"yyyy-mm"))</x:f>
        <x:v>2025-04</x:v>
      </x:c>
      <x:c r="I406" t="str">
        <x:f>IF(D406="","Fecha no disponible","T"&amp;ROUNDUP(MONTH(D406)/3,0))</x:f>
        <x:v>T2</x:v>
      </x:c>
      <x:c r="J406" t="str">
        <x:v>T007</x:v>
      </x:c>
      <x:c r="K406" t="str">
        <x:v>Tienda Santa Cruz 3</x:v>
      </x:c>
      <x:c r="L406" t="str">
        <x:v>Barrio</x:v>
      </x:c>
      <x:c r="M406" t="str">
        <x:v>Santa Cruz</x:v>
      </x:c>
      <x:c r="N406" t="str">
        <x:f>IFERROR(VLOOKUP(M406,'Mapeos'!$A$4:$B$30,2,FALSE),M406)</x:f>
        <x:v>Santa Cruz</x:v>
      </x:c>
      <x:c r="O406" t="str">
        <x:v>C01334</x:v>
      </x:c>
      <x:c r="P406" t="str">
        <x:v>Frecuente</x:v>
      </x:c>
      <x:c r="Q406" t="str">
        <x:v>P0018</x:v>
      </x:c>
      <x:c r="R406" t="str">
        <x:v>Hogar</x:v>
      </x:c>
      <x:c r="S406" t="str">
        <x:v>Marca B</x:v>
      </x:c>
      <x:c r="T406" t="str">
        <x:v>Tienda</x:v>
      </x:c>
      <x:c r="U406" t="str">
        <x:f>IFERROR(VLOOKUP(T406,'Mapeos'!$D$4:$E$25,2,FALSE),T406)</x:f>
        <x:v>Tienda</x:v>
      </x:c>
      <x:c r="V406" t="str">
        <x:v>V026</x:v>
      </x:c>
      <x:c r="W406" t="n">
        <x:v>1</x:v>
      </x:c>
      <x:c r="X406" s="28" t="n">
        <x:v>208.96</x:v>
      </x:c>
      <x:c r="Y406" s="20" t="n">
        <x:v>0.25</x:v>
      </x:c>
      <x:c r="Z406" s="20" t="n">
        <x:f>IF(Y406&gt;1,Y406/100,Y406)</x:f>
        <x:v>0.25</x:v>
      </x:c>
      <x:c r="AA406" s="28" t="n">
        <x:v>100.5</x:v>
      </x:c>
      <x:c r="AB406" s="28" t="n">
        <x:v>156.72</x:v>
      </x:c>
      <x:c r="AC406" s="28" t="str">
        <x:v>BOB</x:v>
      </x:c>
      <x:c r="AD406" s="28" t="n">
        <x:f>IF(AC406="USD",AB406*'Parametros'!$B$4,AB406)</x:f>
        <x:v>156.72</x:v>
      </x:c>
      <x:c r="AE406" s="28" t="n">
        <x:f>W406*X406*(1-Z406)</x:f>
        <x:v>156.72</x:v>
      </x:c>
      <x:c r="AF406" s="28" t="n">
        <x:f>W406*AA406</x:f>
        <x:v>100.5</x:v>
      </x:c>
      <x:c r="AG406" s="28" t="n">
        <x:f>AE406-AF406</x:f>
        <x:v>56.22</x:v>
      </x:c>
      <x:c r="AH406" s="20" t="n">
        <x:f>IF(AE406&gt;0,AG406/AE406,"")</x:f>
        <x:v>0.35872894333843797</x:v>
      </x:c>
      <x:c r="AI406" s="28" t="n">
        <x:v>141815.49</x:v>
      </x:c>
      <x:c r="AJ406" s="28"/>
      <x:c r="AK406"/>
      <x:c r="AL406" t="str">
        <x:v>Completado</x:v>
      </x:c>
      <x:c r="AM406" t="str">
        <x:f>IF(W406&lt;0,"Devuelto",AL406)</x:f>
        <x:v>Completado</x:v>
      </x:c>
      <x:c r="AN406" t="str">
        <x:v>Tarjeta</x:v>
      </x:c>
      <x:c r="AO406" s="29" t="str">
        <x:v>Sin observación</x:v>
      </x:c>
      <x:c r="AP406" t="str">
        <x:f>IF(D406="","No","Sí")</x:f>
        <x:v>Sí</x:v>
      </x:c>
    </x:row>
    <x:row r="407">
      <x:c r="A407" t="n">
        <x:v>407</x:v>
      </x:c>
      <x:c r="B407" t="str">
        <x:v>VT0001925</x:v>
      </x:c>
      <x:c r="C407" t="str">
        <x:v>45399</x:v>
      </x:c>
      <x:c r="D407" s="27" t="n">
        <x:v>45399</x:v>
      </x:c>
      <x:c r="E407" t="n">
        <x:f>IF(D407="","",YEAR(D407))</x:f>
        <x:v>2024</x:v>
      </x:c>
      <x:c r="F407" t="n">
        <x:f>IF(D407="","",MONTH(D407))</x:f>
        <x:v>4</x:v>
      </x:c>
      <x:c r="G407" t="str">
        <x:f>IF(D407="","Fecha no disponible",TEXT(D407,"mmmm"))</x:f>
        <x:v>April</x:v>
      </x:c>
      <x:c r="H407" t="str">
        <x:f>IF(D407="","Fecha no disponible",TEXT(D407,"yyyy-mm"))</x:f>
        <x:v>2024-04</x:v>
      </x:c>
      <x:c r="I407" t="str">
        <x:f>IF(D407="","Fecha no disponible","T"&amp;ROUNDUP(MONTH(D407)/3,0))</x:f>
        <x:v>T2</x:v>
      </x:c>
      <x:c r="J407" t="str">
        <x:v>T017</x:v>
      </x:c>
      <x:c r="K407" t="str">
        <x:v>Tienda Sucre 1</x:v>
      </x:c>
      <x:c r="L407" t="str">
        <x:v>Centro</x:v>
      </x:c>
      <x:c r="M407" t="str">
        <x:v>Sucre</x:v>
      </x:c>
      <x:c r="N407" t="str">
        <x:f>IFERROR(VLOOKUP(M407,'Mapeos'!$A$4:$B$30,2,FALSE),M407)</x:f>
        <x:v>Sucre</x:v>
      </x:c>
      <x:c r="O407" t="str">
        <x:v>C01315</x:v>
      </x:c>
      <x:c r="P407" t="str">
        <x:v>Empresa</x:v>
      </x:c>
      <x:c r="Q407" t="str">
        <x:v>P0053</x:v>
      </x:c>
      <x:c r="R407" t="str">
        <x:v>Alimentos</x:v>
      </x:c>
      <x:c r="S407" t="str">
        <x:v>Marca B</x:v>
      </x:c>
      <x:c r="T407" t="str">
        <x:v>Tienda</x:v>
      </x:c>
      <x:c r="U407" t="str">
        <x:f>IFERROR(VLOOKUP(T407,'Mapeos'!$D$4:$E$25,2,FALSE),T407)</x:f>
        <x:v>Tienda</x:v>
      </x:c>
      <x:c r="V407" t="str">
        <x:v>V030</x:v>
      </x:c>
      <x:c r="W407" t="n">
        <x:v>7</x:v>
      </x:c>
      <x:c r="X407" s="28" t="n">
        <x:v>61.4</x:v>
      </x:c>
      <x:c r="Y407" s="20" t="n">
        <x:v>0.05</x:v>
      </x:c>
      <x:c r="Z407" s="20" t="n">
        <x:f>IF(Y407&gt;1,Y407/100,Y407)</x:f>
        <x:v>0.05</x:v>
      </x:c>
      <x:c r="AA407" s="28" t="n">
        <x:v>43.92</x:v>
      </x:c>
      <x:c r="AB407" s="28" t="n">
        <x:v>408.31</x:v>
      </x:c>
      <x:c r="AC407" s="28" t="str">
        <x:v>BOB</x:v>
      </x:c>
      <x:c r="AD407" s="28" t="n">
        <x:f>IF(AC407="USD",AB407*'Parametros'!$B$4,AB407)</x:f>
        <x:v>408.31</x:v>
      </x:c>
      <x:c r="AE407" s="28" t="n">
        <x:f>W407*X407*(1-Z407)</x:f>
        <x:v>408.31</x:v>
      </x:c>
      <x:c r="AF407" s="28" t="n">
        <x:f>W407*AA407</x:f>
        <x:v>307.44</x:v>
      </x:c>
      <x:c r="AG407" s="28" t="n">
        <x:f>AE407-AF407</x:f>
        <x:v>100.87</x:v>
      </x:c>
      <x:c r="AH407" s="20" t="n">
        <x:f>IF(AE407&gt;0,AG407/AE407,"")</x:f>
        <x:v>0.24704268815360877</x:v>
      </x:c>
      <x:c r="AI407" s="28" t="n">
        <x:v>127625.59</x:v>
      </x:c>
      <x:c r="AJ407" s="28"/>
      <x:c r="AK407"/>
      <x:c r="AL407" t="str">
        <x:v>Completado</x:v>
      </x:c>
      <x:c r="AM407" t="str">
        <x:f>IF(W407&lt;0,"Devuelto",AL407)</x:f>
        <x:v>Completado</x:v>
      </x:c>
      <x:c r="AN407" t="str">
        <x:v>Efectivo</x:v>
      </x:c>
      <x:c r="AO407" s="29" t="str">
        <x:v>Sin observación</x:v>
      </x:c>
      <x:c r="AP407" t="str">
        <x:f>IF(D407="","No","Sí")</x:f>
        <x:v>Sí</x:v>
      </x:c>
    </x:row>
    <x:row r="408">
      <x:c r="A408" t="n">
        <x:v>408</x:v>
      </x:c>
      <x:c r="B408" t="str">
        <x:v>VT0001930</x:v>
      </x:c>
      <x:c r="C408" t="str">
        <x:v>45810</x:v>
      </x:c>
      <x:c r="D408" s="27" t="n">
        <x:v>45810</x:v>
      </x:c>
      <x:c r="E408" t="n">
        <x:f>IF(D408="","",YEAR(D408))</x:f>
        <x:v>2025</x:v>
      </x:c>
      <x:c r="F408" t="n">
        <x:f>IF(D408="","",MONTH(D408))</x:f>
        <x:v>6</x:v>
      </x:c>
      <x:c r="G408" t="str">
        <x:f>IF(D408="","Fecha no disponible",TEXT(D408,"mmmm"))</x:f>
        <x:v>June</x:v>
      </x:c>
      <x:c r="H408" t="str">
        <x:f>IF(D408="","Fecha no disponible",TEXT(D408,"yyyy-mm"))</x:f>
        <x:v>2025-06</x:v>
      </x:c>
      <x:c r="I408" t="str">
        <x:f>IF(D408="","Fecha no disponible","T"&amp;ROUNDUP(MONTH(D408)/3,0))</x:f>
        <x:v>T2</x:v>
      </x:c>
      <x:c r="J408" t="str">
        <x:v>T002</x:v>
      </x:c>
      <x:c r="K408" t="str">
        <x:v>Tienda La Paz 2</x:v>
      </x:c>
      <x:c r="L408" t="str">
        <x:v>Mall</x:v>
      </x:c>
      <x:c r="M408" t="str">
        <x:v>La Paz</x:v>
      </x:c>
      <x:c r="N408" t="str">
        <x:f>IFERROR(VLOOKUP(M408,'Mapeos'!$A$4:$B$30,2,FALSE),M408)</x:f>
        <x:v>La Paz</x:v>
      </x:c>
      <x:c r="O408" t="str">
        <x:v>C01440</x:v>
      </x:c>
      <x:c r="P408" t="str">
        <x:v>Frecuente</x:v>
      </x:c>
      <x:c r="Q408" t="str">
        <x:v>P0039</x:v>
      </x:c>
      <x:c r="R408" t="str">
        <x:v>Deportes</x:v>
      </x:c>
      <x:c r="S408" t="str">
        <x:v>Marca B</x:v>
      </x:c>
      <x:c r="T408" t="str">
        <x:v>Tienda</x:v>
      </x:c>
      <x:c r="U408" t="str">
        <x:f>IFERROR(VLOOKUP(T408,'Mapeos'!$D$4:$E$25,2,FALSE),T408)</x:f>
        <x:v>Tienda</x:v>
      </x:c>
      <x:c r="V408" t="str">
        <x:v>V034</x:v>
      </x:c>
      <x:c r="W408" t="n">
        <x:v>1</x:v>
      </x:c>
      <x:c r="X408" s="28" t="n">
        <x:v>254.93</x:v>
      </x:c>
      <x:c r="Y408" s="20" t="n">
        <x:v>0.25</x:v>
      </x:c>
      <x:c r="Z408" s="20" t="n">
        <x:f>IF(Y408&gt;1,Y408/100,Y408)</x:f>
        <x:v>0.25</x:v>
      </x:c>
      <x:c r="AA408" s="28" t="n">
        <x:v>154.82</x:v>
      </x:c>
      <x:c r="AB408" s="28" t="n">
        <x:v>191.2</x:v>
      </x:c>
      <x:c r="AC408" s="28" t="str">
        <x:v>BOB</x:v>
      </x:c>
      <x:c r="AD408" s="28" t="n">
        <x:f>IF(AC408="USD",AB408*'Parametros'!$B$4,AB408)</x:f>
        <x:v>191.2</x:v>
      </x:c>
      <x:c r="AE408" s="28" t="n">
        <x:f>W408*X408*(1-Z408)</x:f>
        <x:v>191.1975</x:v>
      </x:c>
      <x:c r="AF408" s="28" t="n">
        <x:f>W408*AA408</x:f>
        <x:v>154.82</x:v>
      </x:c>
      <x:c r="AG408" s="28" t="n">
        <x:f>AE408-AF408</x:f>
        <x:v>36.3775</x:v>
      </x:c>
      <x:c r="AH408" s="20" t="n">
        <x:f>IF(AE408&gt;0,AG408/AE408,"")</x:f>
        <x:v>0.19026137894062423</x:v>
      </x:c>
      <x:c r="AI408" s="28" t="n">
        <x:v>139371.69</x:v>
      </x:c>
      <x:c r="AJ408" s="28"/>
      <x:c r="AK408"/>
      <x:c r="AL408" t="str">
        <x:v>Completado</x:v>
      </x:c>
      <x:c r="AM408" t="str">
        <x:f>IF(W408&lt;0,"Devuelto",AL408)</x:f>
        <x:v>Completado</x:v>
      </x:c>
      <x:c r="AN408" t="str">
        <x:v>QR</x:v>
      </x:c>
      <x:c r="AO408" s="29" t="str">
        <x:v>Sin observación</x:v>
      </x:c>
      <x:c r="AP408" t="str">
        <x:f>IF(D408="","No","Sí")</x:f>
        <x:v>Sí</x:v>
      </x:c>
    </x:row>
    <x:row r="409">
      <x:c r="A409" t="n">
        <x:v>409</x:v>
      </x:c>
      <x:c r="B409" t="str">
        <x:v>VT0001934</x:v>
      </x:c>
      <x:c r="C409" t="str">
        <x:v>45661</x:v>
      </x:c>
      <x:c r="D409" s="27" t="n">
        <x:v>45661</x:v>
      </x:c>
      <x:c r="E409" t="n">
        <x:f>IF(D409="","",YEAR(D409))</x:f>
        <x:v>2025</x:v>
      </x:c>
      <x:c r="F409" t="n">
        <x:f>IF(D409="","",MONTH(D409))</x:f>
        <x:v>1</x:v>
      </x:c>
      <x:c r="G409" t="str">
        <x:f>IF(D409="","Fecha no disponible",TEXT(D409,"mmmm"))</x:f>
        <x:v>January</x:v>
      </x:c>
      <x:c r="H409" t="str">
        <x:f>IF(D409="","Fecha no disponible",TEXT(D409,"yyyy-mm"))</x:f>
        <x:v>2025-01</x:v>
      </x:c>
      <x:c r="I409" t="str">
        <x:f>IF(D409="","Fecha no disponible","T"&amp;ROUNDUP(MONTH(D409)/3,0))</x:f>
        <x:v>T1</x:v>
      </x:c>
      <x:c r="J409" t="str">
        <x:v>T013</x:v>
      </x:c>
      <x:c r="K409" t="str">
        <x:v>Tienda Potosí 1</x:v>
      </x:c>
      <x:c r="L409" t="str">
        <x:v>Centro</x:v>
      </x:c>
      <x:c r="M409" t="str">
        <x:v>Potosí</x:v>
      </x:c>
      <x:c r="N409" t="str">
        <x:f>IFERROR(VLOOKUP(M409,'Mapeos'!$A$4:$B$30,2,FALSE),M409)</x:f>
        <x:v>Potosí</x:v>
      </x:c>
      <x:c r="O409" t="str">
        <x:v>C01385</x:v>
      </x:c>
      <x:c r="P409" t="str">
        <x:v>Frecuente</x:v>
      </x:c>
      <x:c r="Q409" t="str">
        <x:v>P0030</x:v>
      </x:c>
      <x:c r="R409" t="str">
        <x:v>Deportes</x:v>
      </x:c>
      <x:c r="S409" t="str">
        <x:v>Marca A</x:v>
      </x:c>
      <x:c r="T409" t="str">
        <x:v>E-commerce</x:v>
      </x:c>
      <x:c r="U409" t="str">
        <x:f>IFERROR(VLOOKUP(T409,'Mapeos'!$D$4:$E$25,2,FALSE),T409)</x:f>
        <x:v>E-commerce</x:v>
      </x:c>
      <x:c r="V409" t="str">
        <x:v>V004</x:v>
      </x:c>
      <x:c r="W409" t="n">
        <x:v>1</x:v>
      </x:c>
      <x:c r="X409" s="28" t="n">
        <x:v>146.87</x:v>
      </x:c>
      <x:c r="Y409" s="20" t="n">
        <x:v>0.25</x:v>
      </x:c>
      <x:c r="Z409" s="20" t="n">
        <x:f>IF(Y409&gt;1,Y409/100,Y409)</x:f>
        <x:v>0.25</x:v>
      </x:c>
      <x:c r="AA409" s="28" t="n">
        <x:v>103.51</x:v>
      </x:c>
      <x:c r="AB409" s="28" t="n">
        <x:v>110.15</x:v>
      </x:c>
      <x:c r="AC409" s="28" t="str">
        <x:v>BOB</x:v>
      </x:c>
      <x:c r="AD409" s="28" t="n">
        <x:f>IF(AC409="USD",AB409*'Parametros'!$B$4,AB409)</x:f>
        <x:v>110.15</x:v>
      </x:c>
      <x:c r="AE409" s="28" t="n">
        <x:f>W409*X409*(1-Z409)</x:f>
        <x:v>110.1525</x:v>
      </x:c>
      <x:c r="AF409" s="28" t="n">
        <x:f>W409*AA409</x:f>
        <x:v>103.51</x:v>
      </x:c>
      <x:c r="AG409" s="28" t="n">
        <x:f>AE409-AF409</x:f>
        <x:v>6.642499999999998</x:v>
      </x:c>
      <x:c r="AH409" s="20" t="n">
        <x:f>IF(AE409&gt;0,AG409/AE409,"")</x:f>
        <x:v>0.060302762079843836</x:v>
      </x:c>
      <x:c r="AI409" s="28" t="n">
        <x:v>73104.9</x:v>
      </x:c>
      <x:c r="AJ409" s="28"/>
      <x:c r="AK409"/>
      <x:c r="AL409" t="str">
        <x:v>Completado</x:v>
      </x:c>
      <x:c r="AM409" t="str">
        <x:f>IF(W409&lt;0,"Devuelto",AL409)</x:f>
        <x:v>Completado</x:v>
      </x:c>
      <x:c r="AN409" t="str">
        <x:v>QR</x:v>
      </x:c>
      <x:c r="AO409" s="29" t="str">
        <x:v>Sin observación</x:v>
      </x:c>
      <x:c r="AP409" t="str">
        <x:f>IF(D409="","No","Sí")</x:f>
        <x:v>Sí</x:v>
      </x:c>
    </x:row>
    <x:row r="410">
      <x:c r="A410" t="n">
        <x:v>410</x:v>
      </x:c>
      <x:c r="B410" t="str">
        <x:v>VT0001939</x:v>
      </x:c>
      <x:c r="C410" t="str">
        <x:v>45782</x:v>
      </x:c>
      <x:c r="D410" s="27" t="n">
        <x:v>45782</x:v>
      </x:c>
      <x:c r="E410" t="n">
        <x:f>IF(D410="","",YEAR(D410))</x:f>
        <x:v>2025</x:v>
      </x:c>
      <x:c r="F410" t="n">
        <x:f>IF(D410="","",MONTH(D410))</x:f>
        <x:v>5</x:v>
      </x:c>
      <x:c r="G410" t="str">
        <x:f>IF(D410="","Fecha no disponible",TEXT(D410,"mmmm"))</x:f>
        <x:v>May</x:v>
      </x:c>
      <x:c r="H410" t="str">
        <x:f>IF(D410="","Fecha no disponible",TEXT(D410,"yyyy-mm"))</x:f>
        <x:v>2025-05</x:v>
      </x:c>
      <x:c r="I410" t="str">
        <x:f>IF(D410="","Fecha no disponible","T"&amp;ROUNDUP(MONTH(D410)/3,0))</x:f>
        <x:v>T2</x:v>
      </x:c>
      <x:c r="J410" t="str">
        <x:v>T002</x:v>
      </x:c>
      <x:c r="K410" t="str">
        <x:v>Tienda La Paz 2</x:v>
      </x:c>
      <x:c r="L410" t="str">
        <x:v>Mall</x:v>
      </x:c>
      <x:c r="M410" t="str">
        <x:v>La Paz</x:v>
      </x:c>
      <x:c r="N410" t="str">
        <x:f>IFERROR(VLOOKUP(M410,'Mapeos'!$A$4:$B$30,2,FALSE),M410)</x:f>
        <x:v>La Paz</x:v>
      </x:c>
      <x:c r="O410" t="str">
        <x:v>C00032</x:v>
      </x:c>
      <x:c r="P410" t="str">
        <x:v>Frecuente</x:v>
      </x:c>
      <x:c r="Q410" t="str">
        <x:v>P0003</x:v>
      </x:c>
      <x:c r="R410" t="str">
        <x:v>Hogar</x:v>
      </x:c>
      <x:c r="S410" t="str">
        <x:v>Marca C</x:v>
      </x:c>
      <x:c r="T410" t="str">
        <x:v>E-commerce</x:v>
      </x:c>
      <x:c r="U410" t="str">
        <x:f>IFERROR(VLOOKUP(T410,'Mapeos'!$D$4:$E$25,2,FALSE),T410)</x:f>
        <x:v>E-commerce</x:v>
      </x:c>
      <x:c r="V410" t="str">
        <x:v>V026</x:v>
      </x:c>
      <x:c r="W410" t="n">
        <x:v>-1</x:v>
      </x:c>
      <x:c r="X410" s="28" t="n">
        <x:v>289.66</x:v>
      </x:c>
      <x:c r="Y410" s="20" t="n">
        <x:v>0.2</x:v>
      </x:c>
      <x:c r="Z410" s="20" t="n">
        <x:f>IF(Y410&gt;1,Y410/100,Y410)</x:f>
        <x:v>0.2</x:v>
      </x:c>
      <x:c r="AA410" s="28" t="n">
        <x:v>162.95</x:v>
      </x:c>
      <x:c r="AB410" s="28" t="n">
        <x:v>-231.73</x:v>
      </x:c>
      <x:c r="AC410" s="28" t="str">
        <x:v>BOB</x:v>
      </x:c>
      <x:c r="AD410" s="28" t="n">
        <x:f>IF(AC410="USD",AB410*'Parametros'!$B$4,AB410)</x:f>
        <x:v>-231.73</x:v>
      </x:c>
      <x:c r="AE410" s="28" t="n">
        <x:f>W410*X410*(1-Z410)</x:f>
        <x:v>-231.72800000000004</x:v>
      </x:c>
      <x:c r="AF410" s="28" t="n">
        <x:f>W410*AA410</x:f>
        <x:v>-162.95</x:v>
      </x:c>
      <x:c r="AG410" s="28" t="n">
        <x:f>AE410-AF410</x:f>
        <x:v>-68.77800000000005</x:v>
      </x:c>
      <x:c r="AH410" s="20" t="str">
        <x:f>IF(AE410&gt;0,AG410/AE410,"")</x:f>
      </x:c>
      <x:c r="AI410" s="28" t="n">
        <x:v>99453.09</x:v>
      </x:c>
      <x:c r="AJ410" s="28"/>
      <x:c r="AK410"/>
      <x:c r="AL410" t="str">
        <x:v>Devuelto</x:v>
      </x:c>
      <x:c r="AM410" t="str">
        <x:f>IF(W410&lt;0,"Devuelto",AL410)</x:f>
        <x:v>Devuelto</x:v>
      </x:c>
      <x:c r="AN410" t="str">
        <x:v>Tarjeta</x:v>
      </x:c>
      <x:c r="AO410" s="29" t="str">
        <x:v>Sin observación</x:v>
      </x:c>
      <x:c r="AP410" t="str">
        <x:f>IF(D410="","No","Sí")</x:f>
        <x:v>Sí</x:v>
      </x:c>
    </x:row>
    <x:row r="411">
      <x:c r="A411" t="n">
        <x:v>411</x:v>
      </x:c>
      <x:c r="B411" t="str">
        <x:v>VT0001944</x:v>
      </x:c>
      <x:c r="C411" t="str">
        <x:v>45647</x:v>
      </x:c>
      <x:c r="D411" s="27" t="n">
        <x:v>45647</x:v>
      </x:c>
      <x:c r="E411" t="n">
        <x:f>IF(D411="","",YEAR(D411))</x:f>
        <x:v>2024</x:v>
      </x:c>
      <x:c r="F411" t="n">
        <x:f>IF(D411="","",MONTH(D411))</x:f>
        <x:v>12</x:v>
      </x:c>
      <x:c r="G411" t="str">
        <x:f>IF(D411="","Fecha no disponible",TEXT(D411,"mmmm"))</x:f>
        <x:v>December</x:v>
      </x:c>
      <x:c r="H411" t="str">
        <x:f>IF(D411="","Fecha no disponible",TEXT(D411,"yyyy-mm"))</x:f>
        <x:v>2024-12</x:v>
      </x:c>
      <x:c r="I411" t="str">
        <x:f>IF(D411="","Fecha no disponible","T"&amp;ROUNDUP(MONTH(D411)/3,0))</x:f>
        <x:v>T4</x:v>
      </x:c>
      <x:c r="J411" t="str">
        <x:v>T016</x:v>
      </x:c>
      <x:c r="K411" t="str">
        <x:v>Tienda Potosí 4</x:v>
      </x:c>
      <x:c r="L411" t="str">
        <x:v>Centro</x:v>
      </x:c>
      <x:c r="M411" t="str">
        <x:v>Potosí</x:v>
      </x:c>
      <x:c r="N411" t="str">
        <x:f>IFERROR(VLOOKUP(M411,'Mapeos'!$A$4:$B$30,2,FALSE),M411)</x:f>
        <x:v>Potosí</x:v>
      </x:c>
      <x:c r="O411" t="str">
        <x:v>C00611</x:v>
      </x:c>
      <x:c r="P411" t="str">
        <x:v>Frecuente</x:v>
      </x:c>
      <x:c r="Q411" t="str">
        <x:v>P0035</x:v>
      </x:c>
      <x:c r="R411" t="str">
        <x:v>Cuidado Personal</x:v>
      </x:c>
      <x:c r="S411" t="str">
        <x:v>Marca A</x:v>
      </x:c>
      <x:c r="T411" t="str">
        <x:v>Tienda</x:v>
      </x:c>
      <x:c r="U411" t="str">
        <x:f>IFERROR(VLOOKUP(T411,'Mapeos'!$D$4:$E$25,2,FALSE),T411)</x:f>
        <x:v>Tienda</x:v>
      </x:c>
      <x:c r="V411" t="str">
        <x:v>V036</x:v>
      </x:c>
      <x:c r="W411" t="n">
        <x:v>1</x:v>
      </x:c>
      <x:c r="X411" s="28" t="n">
        <x:v>91.18</x:v>
      </x:c>
      <x:c r="Y411" s="20" t="n">
        <x:v>25</x:v>
      </x:c>
      <x:c r="Z411" s="20" t="n">
        <x:f>IF(Y411&gt;1,Y411/100,Y411)</x:f>
        <x:v>0.25</x:v>
      </x:c>
      <x:c r="AA411" s="28" t="n">
        <x:v>62.62</x:v>
      </x:c>
      <x:c r="AB411" s="28" t="n">
        <x:v>68.39</x:v>
      </x:c>
      <x:c r="AC411" s="28" t="str">
        <x:v>BOB</x:v>
      </x:c>
      <x:c r="AD411" s="28" t="n">
        <x:f>IF(AC411="USD",AB411*'Parametros'!$B$4,AB411)</x:f>
        <x:v>68.39</x:v>
      </x:c>
      <x:c r="AE411" s="28" t="n">
        <x:f>W411*X411*(1-Z411)</x:f>
        <x:v>68.385</x:v>
      </x:c>
      <x:c r="AF411" s="28" t="n">
        <x:f>W411*AA411</x:f>
        <x:v>62.62</x:v>
      </x:c>
      <x:c r="AG411" s="28" t="n">
        <x:f>AE411-AF411</x:f>
        <x:v>5.765000000000008</x:v>
      </x:c>
      <x:c r="AH411" s="20" t="n">
        <x:f>IF(AE411&gt;0,AG411/AE411,"")</x:f>
        <x:v>0.08430211303648472</x:v>
      </x:c>
      <x:c r="AI411" s="28" t="n">
        <x:v>188024.64</x:v>
      </x:c>
      <x:c r="AJ411" s="28"/>
      <x:c r="AK411"/>
      <x:c r="AL411" t="str">
        <x:v>Completado</x:v>
      </x:c>
      <x:c r="AM411" t="str">
        <x:f>IF(W411&lt;0,"Devuelto",AL411)</x:f>
        <x:v>Completado</x:v>
      </x:c>
      <x:c r="AN411" t="str">
        <x:v>Transferencia</x:v>
      </x:c>
      <x:c r="AO411" s="29" t="str">
        <x:v>Descuento reescalado</x:v>
      </x:c>
      <x:c r="AP411" t="str">
        <x:f>IF(D411="","No","Sí")</x:f>
        <x:v>Sí</x:v>
      </x:c>
    </x:row>
    <x:row r="412">
      <x:c r="A412" t="n">
        <x:v>412</x:v>
      </x:c>
      <x:c r="B412" t="str">
        <x:v>VT0001949</x:v>
      </x:c>
      <x:c r="C412" t="str">
        <x:v>45517</x:v>
      </x:c>
      <x:c r="D412" s="27" t="n">
        <x:v>45517</x:v>
      </x:c>
      <x:c r="E412" t="n">
        <x:f>IF(D412="","",YEAR(D412))</x:f>
        <x:v>2024</x:v>
      </x:c>
      <x:c r="F412" t="n">
        <x:f>IF(D412="","",MONTH(D412))</x:f>
        <x:v>8</x:v>
      </x:c>
      <x:c r="G412" t="str">
        <x:f>IF(D412="","Fecha no disponible",TEXT(D412,"mmmm"))</x:f>
        <x:v>August</x:v>
      </x:c>
      <x:c r="H412" t="str">
        <x:f>IF(D412="","Fecha no disponible",TEXT(D412,"yyyy-mm"))</x:f>
        <x:v>2024-08</x:v>
      </x:c>
      <x:c r="I412" t="str">
        <x:f>IF(D412="","Fecha no disponible","T"&amp;ROUNDUP(MONTH(D412)/3,0))</x:f>
        <x:v>T3</x:v>
      </x:c>
      <x:c r="J412" t="str">
        <x:v>T004</x:v>
      </x:c>
      <x:c r="K412" t="str">
        <x:v>Tienda La Paz 4</x:v>
      </x:c>
      <x:c r="L412" t="str">
        <x:v>Centro</x:v>
      </x:c>
      <x:c r="M412" t="str">
        <x:v>La Paz</x:v>
      </x:c>
      <x:c r="N412" t="str">
        <x:f>IFERROR(VLOOKUP(M412,'Mapeos'!$A$4:$B$30,2,FALSE),M412)</x:f>
        <x:v>La Paz</x:v>
      </x:c>
      <x:c r="O412" t="str">
        <x:v>C00661</x:v>
      </x:c>
      <x:c r="P412" t="str">
        <x:v>Empresa</x:v>
      </x:c>
      <x:c r="Q412" t="str">
        <x:v>P0108</x:v>
      </x:c>
      <x:c r="R412" t="str">
        <x:v>Alimentos</x:v>
      </x:c>
      <x:c r="S412" t="str">
        <x:v>Marca C</x:v>
      </x:c>
      <x:c r="T412" t="str">
        <x:v>Tienda</x:v>
      </x:c>
      <x:c r="U412" t="str">
        <x:f>IFERROR(VLOOKUP(T412,'Mapeos'!$D$4:$E$25,2,FALSE),T412)</x:f>
        <x:v>Tienda</x:v>
      </x:c>
      <x:c r="V412" t="str">
        <x:v>V008</x:v>
      </x:c>
      <x:c r="W412" t="n">
        <x:v>1</x:v>
      </x:c>
      <x:c r="X412" s="28" t="n">
        <x:v>38.27</x:v>
      </x:c>
      <x:c r="Y412" s="20" t="n">
        <x:v>0</x:v>
      </x:c>
      <x:c r="Z412" s="20" t="n">
        <x:f>IF(Y412&gt;1,Y412/100,Y412)</x:f>
        <x:v>0</x:v>
      </x:c>
      <x:c r="AA412" s="28" t="n">
        <x:v>29.22</x:v>
      </x:c>
      <x:c r="AB412" s="28" t="n">
        <x:v>38.27</x:v>
      </x:c>
      <x:c r="AC412" s="28" t="str">
        <x:v>BOB</x:v>
      </x:c>
      <x:c r="AD412" s="28" t="n">
        <x:f>IF(AC412="USD",AB412*'Parametros'!$B$4,AB412)</x:f>
        <x:v>38.27</x:v>
      </x:c>
      <x:c r="AE412" s="28" t="n">
        <x:f>W412*X412*(1-Z412)</x:f>
        <x:v>38.27</x:v>
      </x:c>
      <x:c r="AF412" s="28" t="n">
        <x:f>W412*AA412</x:f>
        <x:v>29.22</x:v>
      </x:c>
      <x:c r="AG412" s="28" t="n">
        <x:f>AE412-AF412</x:f>
        <x:v>9.050000000000004</x:v>
      </x:c>
      <x:c r="AH412" s="20" t="n">
        <x:f>IF(AE412&gt;0,AG412/AE412,"")</x:f>
        <x:v>0.23647765874052792</x:v>
      </x:c>
      <x:c r="AI412" s="28" t="n">
        <x:v>150623.88</x:v>
      </x:c>
      <x:c r="AJ412" s="28" t="n">
        <x:v>138</x:v>
      </x:c>
      <x:c r="AK412" t="n">
        <x:v>7</x:v>
      </x:c>
      <x:c r="AL412" t="str">
        <x:v>Completado</x:v>
      </x:c>
      <x:c r="AM412" t="str">
        <x:f>IF(W412&lt;0,"Devuelto",AL412)</x:f>
        <x:v>Completado</x:v>
      </x:c>
      <x:c r="AN412" t="str">
        <x:v>QR</x:v>
      </x:c>
      <x:c r="AO412" s="29" t="str">
        <x:v>Sin observación</x:v>
      </x:c>
      <x:c r="AP412" t="str">
        <x:f>IF(D412="","No","Sí")</x:f>
        <x:v>Sí</x:v>
      </x:c>
    </x:row>
    <x:row r="413">
      <x:c r="A413" t="n">
        <x:v>413</x:v>
      </x:c>
      <x:c r="B413" t="str">
        <x:v>VT0001953</x:v>
      </x:c>
      <x:c r="C413" t="str">
        <x:v>45596</x:v>
      </x:c>
      <x:c r="D413" s="27" t="n">
        <x:v>45596</x:v>
      </x:c>
      <x:c r="E413" t="n">
        <x:f>IF(D413="","",YEAR(D413))</x:f>
        <x:v>2024</x:v>
      </x:c>
      <x:c r="F413" t="n">
        <x:f>IF(D413="","",MONTH(D413))</x:f>
        <x:v>10</x:v>
      </x:c>
      <x:c r="G413" t="str">
        <x:f>IF(D413="","Fecha no disponible",TEXT(D413,"mmmm"))</x:f>
        <x:v>October</x:v>
      </x:c>
      <x:c r="H413" t="str">
        <x:f>IF(D413="","Fecha no disponible",TEXT(D413,"yyyy-mm"))</x:f>
        <x:v>2024-10</x:v>
      </x:c>
      <x:c r="I413" t="str">
        <x:f>IF(D413="","Fecha no disponible","T"&amp;ROUNDUP(MONTH(D413)/3,0))</x:f>
        <x:v>T4</x:v>
      </x:c>
      <x:c r="J413" t="str">
        <x:v>T006</x:v>
      </x:c>
      <x:c r="K413" t="str">
        <x:v>Tienda Santa Cruz 2</x:v>
      </x:c>
      <x:c r="L413" t="str">
        <x:v>Mall</x:v>
      </x:c>
      <x:c r="M413" t="str">
        <x:v>Santa Cruz</x:v>
      </x:c>
      <x:c r="N413" t="str">
        <x:f>IFERROR(VLOOKUP(M413,'Mapeos'!$A$4:$B$30,2,FALSE),M413)</x:f>
        <x:v>Santa Cruz</x:v>
      </x:c>
      <x:c r="O413" t="str">
        <x:v>C01638</x:v>
      </x:c>
      <x:c r="P413" t="str">
        <x:v>Frecuente</x:v>
      </x:c>
      <x:c r="Q413" t="str">
        <x:v>P0080</x:v>
      </x:c>
      <x:c r="R413" t="str">
        <x:v>Deportes</x:v>
      </x:c>
      <x:c r="S413" t="str">
        <x:v>Marca C</x:v>
      </x:c>
      <x:c r="T413" t="str">
        <x:v>WhatsApp</x:v>
      </x:c>
      <x:c r="U413" t="str">
        <x:f>IFERROR(VLOOKUP(T413,'Mapeos'!$D$4:$E$25,2,FALSE),T413)</x:f>
        <x:v>WhatsApp</x:v>
      </x:c>
      <x:c r="V413" t="str">
        <x:v>V027</x:v>
      </x:c>
      <x:c r="W413" t="n">
        <x:v>6</x:v>
      </x:c>
      <x:c r="X413" s="28" t="n">
        <x:v>146.27</x:v>
      </x:c>
      <x:c r="Y413" s="20" t="n">
        <x:v>0</x:v>
      </x:c>
      <x:c r="Z413" s="20" t="n">
        <x:f>IF(Y413&gt;1,Y413/100,Y413)</x:f>
        <x:v>0</x:v>
      </x:c>
      <x:c r="AA413" s="28" t="n">
        <x:v>102.78</x:v>
      </x:c>
      <x:c r="AB413" s="28" t="n">
        <x:v>877.62</x:v>
      </x:c>
      <x:c r="AC413" s="28" t="str">
        <x:v>BOB</x:v>
      </x:c>
      <x:c r="AD413" s="28" t="n">
        <x:f>IF(AC413="USD",AB413*'Parametros'!$B$4,AB413)</x:f>
        <x:v>877.62</x:v>
      </x:c>
      <x:c r="AE413" s="28" t="n">
        <x:f>W413*X413*(1-Z413)</x:f>
        <x:v>877.6200000000001</x:v>
      </x:c>
      <x:c r="AF413" s="28" t="n">
        <x:f>W413*AA413</x:f>
        <x:v>616.6800000000001</x:v>
      </x:c>
      <x:c r="AG413" s="28" t="n">
        <x:f>AE413-AF413</x:f>
        <x:v>260.94000000000005</x:v>
      </x:c>
      <x:c r="AH413" s="20" t="n">
        <x:f>IF(AE413&gt;0,AG413/AE413,"")</x:f>
        <x:v>0.297326861283927</x:v>
      </x:c>
      <x:c r="AI413" s="28" t="n">
        <x:v>63753.44</x:v>
      </x:c>
      <x:c r="AJ413" s="28"/>
      <x:c r="AK413"/>
      <x:c r="AL413" t="str">
        <x:v>Completado</x:v>
      </x:c>
      <x:c r="AM413" t="str">
        <x:f>IF(W413&lt;0,"Devuelto",AL413)</x:f>
        <x:v>Completado</x:v>
      </x:c>
      <x:c r="AN413" t="str">
        <x:v>Transferencia</x:v>
      </x:c>
      <x:c r="AO413" s="29" t="str">
        <x:v>Sin observación</x:v>
      </x:c>
      <x:c r="AP413" t="str">
        <x:f>IF(D413="","No","Sí")</x:f>
        <x:v>Sí</x:v>
      </x:c>
    </x:row>
    <x:row r="414">
      <x:c r="A414" t="n">
        <x:v>414</x:v>
      </x:c>
      <x:c r="B414" t="str">
        <x:v>VT0001958</x:v>
      </x:c>
      <x:c r="C414" t="str">
        <x:v>45822</x:v>
      </x:c>
      <x:c r="D414" s="27" t="n">
        <x:v>45822</x:v>
      </x:c>
      <x:c r="E414" t="n">
        <x:f>IF(D414="","",YEAR(D414))</x:f>
        <x:v>2025</x:v>
      </x:c>
      <x:c r="F414" t="n">
        <x:f>IF(D414="","",MONTH(D414))</x:f>
        <x:v>6</x:v>
      </x:c>
      <x:c r="G414" t="str">
        <x:f>IF(D414="","Fecha no disponible",TEXT(D414,"mmmm"))</x:f>
        <x:v>June</x:v>
      </x:c>
      <x:c r="H414" t="str">
        <x:f>IF(D414="","Fecha no disponible",TEXT(D414,"yyyy-mm"))</x:f>
        <x:v>2025-06</x:v>
      </x:c>
      <x:c r="I414" t="str">
        <x:f>IF(D414="","Fecha no disponible","T"&amp;ROUNDUP(MONTH(D414)/3,0))</x:f>
        <x:v>T2</x:v>
      </x:c>
      <x:c r="J414" t="str">
        <x:v>T002</x:v>
      </x:c>
      <x:c r="K414" t="str">
        <x:v>Tienda La Paz 2</x:v>
      </x:c>
      <x:c r="L414" t="str">
        <x:v>Mall</x:v>
      </x:c>
      <x:c r="M414" t="str">
        <x:v>La Paz</x:v>
      </x:c>
      <x:c r="N414" t="str">
        <x:f>IFERROR(VLOOKUP(M414,'Mapeos'!$A$4:$B$30,2,FALSE),M414)</x:f>
        <x:v>La Paz</x:v>
      </x:c>
      <x:c r="O414" t="str">
        <x:v>C00298</x:v>
      </x:c>
      <x:c r="P414" t="str">
        <x:v>Masivo</x:v>
      </x:c>
      <x:c r="Q414" t="str">
        <x:v>P0095</x:v>
      </x:c>
      <x:c r="R414" t="str">
        <x:v>Cuidado Personal</x:v>
      </x:c>
      <x:c r="S414" t="str">
        <x:v>Marca B</x:v>
      </x:c>
      <x:c r="T414" t="str">
        <x:v>Tienda</x:v>
      </x:c>
      <x:c r="U414" t="str">
        <x:f>IFERROR(VLOOKUP(T414,'Mapeos'!$D$4:$E$25,2,FALSE),T414)</x:f>
        <x:v>Tienda</x:v>
      </x:c>
      <x:c r="V414" t="str">
        <x:v>V009</x:v>
      </x:c>
      <x:c r="W414" t="n">
        <x:v>1</x:v>
      </x:c>
      <x:c r="X414" s="28" t="n">
        <x:v>54.2</x:v>
      </x:c>
      <x:c r="Y414" s="20" t="n">
        <x:v>0.2</x:v>
      </x:c>
      <x:c r="Z414" s="20" t="n">
        <x:f>IF(Y414&gt;1,Y414/100,Y414)</x:f>
        <x:v>0.2</x:v>
      </x:c>
      <x:c r="AA414" s="28" t="n">
        <x:v>27.35</x:v>
      </x:c>
      <x:c r="AB414" s="28" t="n">
        <x:v>43.36</x:v>
      </x:c>
      <x:c r="AC414" s="28" t="str">
        <x:v>BOB</x:v>
      </x:c>
      <x:c r="AD414" s="28" t="n">
        <x:f>IF(AC414="USD",AB414*'Parametros'!$B$4,AB414)</x:f>
        <x:v>43.36</x:v>
      </x:c>
      <x:c r="AE414" s="28" t="n">
        <x:f>W414*X414*(1-Z414)</x:f>
        <x:v>43.36000000000001</x:v>
      </x:c>
      <x:c r="AF414" s="28" t="n">
        <x:f>W414*AA414</x:f>
        <x:v>27.35</x:v>
      </x:c>
      <x:c r="AG414" s="28" t="n">
        <x:f>AE414-AF414</x:f>
        <x:v>16.010000000000005</x:v>
      </x:c>
      <x:c r="AH414" s="20" t="n">
        <x:f>IF(AE414&gt;0,AG414/AE414,"")</x:f>
        <x:v>0.36923431734317347</x:v>
      </x:c>
      <x:c r="AI414" s="28" t="n">
        <x:v>139371.69</x:v>
      </x:c>
      <x:c r="AJ414" s="28"/>
      <x:c r="AK414"/>
      <x:c r="AL414" t="str">
        <x:v>Completado</x:v>
      </x:c>
      <x:c r="AM414" t="str">
        <x:f>IF(W414&lt;0,"Devuelto",AL414)</x:f>
        <x:v>Completado</x:v>
      </x:c>
      <x:c r="AN414" t="str">
        <x:v>Efectivo</x:v>
      </x:c>
      <x:c r="AO414" s="29" t="str">
        <x:v>Sin observación</x:v>
      </x:c>
      <x:c r="AP414" t="str">
        <x:f>IF(D414="","No","Sí")</x:f>
        <x:v>Sí</x:v>
      </x:c>
    </x:row>
    <x:row r="415">
      <x:c r="A415" t="n">
        <x:v>415</x:v>
      </x:c>
      <x:c r="B415" t="str">
        <x:v>VT0001963</x:v>
      </x:c>
      <x:c r="C415" t="str">
        <x:v>45358</x:v>
      </x:c>
      <x:c r="D415" s="27" t="n">
        <x:v>45358</x:v>
      </x:c>
      <x:c r="E415" t="n">
        <x:f>IF(D415="","",YEAR(D415))</x:f>
        <x:v>2024</x:v>
      </x:c>
      <x:c r="F415" t="n">
        <x:f>IF(D415="","",MONTH(D415))</x:f>
        <x:v>3</x:v>
      </x:c>
      <x:c r="G415" t="str">
        <x:f>IF(D415="","Fecha no disponible",TEXT(D415,"mmmm"))</x:f>
        <x:v>March</x:v>
      </x:c>
      <x:c r="H415" t="str">
        <x:f>IF(D415="","Fecha no disponible",TEXT(D415,"yyyy-mm"))</x:f>
        <x:v>2024-03</x:v>
      </x:c>
      <x:c r="I415" t="str">
        <x:f>IF(D415="","Fecha no disponible","T"&amp;ROUNDUP(MONTH(D415)/3,0))</x:f>
        <x:v>T1</x:v>
      </x:c>
      <x:c r="J415" t="str">
        <x:v>T004</x:v>
      </x:c>
      <x:c r="K415" t="str">
        <x:v>Tienda La Paz 4</x:v>
      </x:c>
      <x:c r="L415" t="str">
        <x:v>Centro</x:v>
      </x:c>
      <x:c r="M415" t="str">
        <x:v>La Paz</x:v>
      </x:c>
      <x:c r="N415" t="str">
        <x:f>IFERROR(VLOOKUP(M415,'Mapeos'!$A$4:$B$30,2,FALSE),M415)</x:f>
        <x:v>La Paz</x:v>
      </x:c>
      <x:c r="O415" t="str">
        <x:v>C01684</x:v>
      </x:c>
      <x:c r="P415" t="str">
        <x:v>Masivo</x:v>
      </x:c>
      <x:c r="Q415" t="str">
        <x:v>P0118</x:v>
      </x:c>
      <x:c r="R415" t="str">
        <x:v>Electrónica</x:v>
      </x:c>
      <x:c r="S415" t="str">
        <x:v>Marca A</x:v>
      </x:c>
      <x:c r="T415" t="str">
        <x:v>Marketplace</x:v>
      </x:c>
      <x:c r="U415" t="str">
        <x:f>IFERROR(VLOOKUP(T415,'Mapeos'!$D$4:$E$25,2,FALSE),T415)</x:f>
        <x:v>Marketplace</x:v>
      </x:c>
      <x:c r="V415" t="str">
        <x:v>V013</x:v>
      </x:c>
      <x:c r="W415" t="n">
        <x:v>3</x:v>
      </x:c>
      <x:c r="X415" s="28" t="n">
        <x:v>150.25</x:v>
      </x:c>
      <x:c r="Y415" s="20" t="n">
        <x:v>0.25</x:v>
      </x:c>
      <x:c r="Z415" s="20" t="n">
        <x:f>IF(Y415&gt;1,Y415/100,Y415)</x:f>
        <x:v>0.25</x:v>
      </x:c>
      <x:c r="AA415" s="28" t="n">
        <x:v>75.13</x:v>
      </x:c>
      <x:c r="AB415" s="28" t="n">
        <x:v>338.06</x:v>
      </x:c>
      <x:c r="AC415" s="28" t="str">
        <x:v>BOB</x:v>
      </x:c>
      <x:c r="AD415" s="28" t="n">
        <x:f>IF(AC415="USD",AB415*'Parametros'!$B$4,AB415)</x:f>
        <x:v>338.06</x:v>
      </x:c>
      <x:c r="AE415" s="28" t="n">
        <x:f>W415*X415*(1-Z415)</x:f>
        <x:v>338.0625</x:v>
      </x:c>
      <x:c r="AF415" s="28" t="n">
        <x:f>W415*AA415</x:f>
        <x:v>225.39</x:v>
      </x:c>
      <x:c r="AG415" s="28" t="n">
        <x:f>AE415-AF415</x:f>
        <x:v>112.67250000000001</x:v>
      </x:c>
      <x:c r="AH415" s="20" t="n">
        <x:f>IF(AE415&gt;0,AG415/AE415,"")</x:f>
        <x:v>0.33328896283971166</x:v>
      </x:c>
      <x:c r="AI415" s="28" t="n">
        <x:v>60755.32</x:v>
      </x:c>
      <x:c r="AJ415" s="28"/>
      <x:c r="AK415"/>
      <x:c r="AL415" t="str">
        <x:v>Completado</x:v>
      </x:c>
      <x:c r="AM415" t="str">
        <x:f>IF(W415&lt;0,"Devuelto",AL415)</x:f>
        <x:v>Completado</x:v>
      </x:c>
      <x:c r="AN415" t="str">
        <x:v>QR</x:v>
      </x:c>
      <x:c r="AO415" s="29" t="str">
        <x:v>Sin observación</x:v>
      </x:c>
      <x:c r="AP415" t="str">
        <x:f>IF(D415="","No","Sí")</x:f>
        <x:v>Sí</x:v>
      </x:c>
    </x:row>
    <x:row r="416">
      <x:c r="A416" t="n">
        <x:v>416</x:v>
      </x:c>
      <x:c r="B416" t="str">
        <x:v>VT0001968</x:v>
      </x:c>
      <x:c r="C416" t="str">
        <x:v>45338</x:v>
      </x:c>
      <x:c r="D416" s="27" t="n">
        <x:v>45338</x:v>
      </x:c>
      <x:c r="E416" t="n">
        <x:f>IF(D416="","",YEAR(D416))</x:f>
        <x:v>2024</x:v>
      </x:c>
      <x:c r="F416" t="n">
        <x:f>IF(D416="","",MONTH(D416))</x:f>
        <x:v>2</x:v>
      </x:c>
      <x:c r="G416" t="str">
        <x:f>IF(D416="","Fecha no disponible",TEXT(D416,"mmmm"))</x:f>
        <x:v>February</x:v>
      </x:c>
      <x:c r="H416" t="str">
        <x:f>IF(D416="","Fecha no disponible",TEXT(D416,"yyyy-mm"))</x:f>
        <x:v>2024-02</x:v>
      </x:c>
      <x:c r="I416" t="str">
        <x:f>IF(D416="","Fecha no disponible","T"&amp;ROUNDUP(MONTH(D416)/3,0))</x:f>
        <x:v>T1</x:v>
      </x:c>
      <x:c r="J416" t="str">
        <x:v>T012</x:v>
      </x:c>
      <x:c r="K416" t="str">
        <x:v>Tienda Cochabamba 4</x:v>
      </x:c>
      <x:c r="L416" t="str">
        <x:v>Centro</x:v>
      </x:c>
      <x:c r="M416" t="str">
        <x:v>Cochabamba</x:v>
      </x:c>
      <x:c r="N416" t="str">
        <x:f>IFERROR(VLOOKUP(M416,'Mapeos'!$A$4:$B$30,2,FALSE),M416)</x:f>
        <x:v>Cochabamba</x:v>
      </x:c>
      <x:c r="O416" t="str">
        <x:v>C01314</x:v>
      </x:c>
      <x:c r="P416" t="str">
        <x:v>Premium</x:v>
      </x:c>
      <x:c r="Q416" t="str">
        <x:v>P0019</x:v>
      </x:c>
      <x:c r="R416" t="str">
        <x:v>Electrónica</x:v>
      </x:c>
      <x:c r="S416" t="str">
        <x:v>Marca A</x:v>
      </x:c>
      <x:c r="T416" t="str">
        <x:v>WhatsApp</x:v>
      </x:c>
      <x:c r="U416" t="str">
        <x:f>IFERROR(VLOOKUP(T416,'Mapeos'!$D$4:$E$25,2,FALSE),T416)</x:f>
        <x:v>WhatsApp</x:v>
      </x:c>
      <x:c r="V416" t="str">
        <x:v>V011</x:v>
      </x:c>
      <x:c r="W416" t="n">
        <x:v>2</x:v>
      </x:c>
      <x:c r="X416" s="28" t="n">
        <x:v>246.2</x:v>
      </x:c>
      <x:c r="Y416" s="20" t="n">
        <x:v>0.2</x:v>
      </x:c>
      <x:c r="Z416" s="20" t="n">
        <x:f>IF(Y416&gt;1,Y416/100,Y416)</x:f>
        <x:v>0.2</x:v>
      </x:c>
      <x:c r="AA416" s="28" t="n">
        <x:v>149.37</x:v>
      </x:c>
      <x:c r="AB416" s="28" t="n">
        <x:v>393.92</x:v>
      </x:c>
      <x:c r="AC416" s="28" t="str">
        <x:v>BOB</x:v>
      </x:c>
      <x:c r="AD416" s="28" t="n">
        <x:f>IF(AC416="USD",AB416*'Parametros'!$B$4,AB416)</x:f>
        <x:v>393.92</x:v>
      </x:c>
      <x:c r="AE416" s="28" t="n">
        <x:f>W416*X416*(1-Z416)</x:f>
        <x:v>393.92</x:v>
      </x:c>
      <x:c r="AF416" s="28" t="n">
        <x:f>W416*AA416</x:f>
        <x:v>298.74</x:v>
      </x:c>
      <x:c r="AG416" s="28" t="n">
        <x:f>AE416-AF416</x:f>
        <x:v>95.18</x:v>
      </x:c>
      <x:c r="AH416" s="20" t="n">
        <x:f>IF(AE416&gt;0,AG416/AE416,"")</x:f>
        <x:v>0.24162266450040618</x:v>
      </x:c>
      <x:c r="AI416" s="28" t="n">
        <x:v>74688.4</x:v>
      </x:c>
      <x:c r="AJ416" s="28"/>
      <x:c r="AK416"/>
      <x:c r="AL416" t="str">
        <x:v>Completado</x:v>
      </x:c>
      <x:c r="AM416" t="str">
        <x:f>IF(W416&lt;0,"Devuelto",AL416)</x:f>
        <x:v>Completado</x:v>
      </x:c>
      <x:c r="AN416" t="str">
        <x:v>Efectivo</x:v>
      </x:c>
      <x:c r="AO416" s="29" t="str">
        <x:v>Sin observación</x:v>
      </x:c>
      <x:c r="AP416" t="str">
        <x:f>IF(D416="","No","Sí")</x:f>
        <x:v>Sí</x:v>
      </x:c>
    </x:row>
    <x:row r="417">
      <x:c r="A417" t="n">
        <x:v>417</x:v>
      </x:c>
      <x:c r="B417" t="str">
        <x:v>VT0001972</x:v>
      </x:c>
      <x:c r="C417" t="str">
        <x:v>45884</x:v>
      </x:c>
      <x:c r="D417" s="27" t="n">
        <x:v>45884</x:v>
      </x:c>
      <x:c r="E417" t="n">
        <x:f>IF(D417="","",YEAR(D417))</x:f>
        <x:v>2025</x:v>
      </x:c>
      <x:c r="F417" t="n">
        <x:f>IF(D417="","",MONTH(D417))</x:f>
        <x:v>8</x:v>
      </x:c>
      <x:c r="G417" t="str">
        <x:f>IF(D417="","Fecha no disponible",TEXT(D417,"mmmm"))</x:f>
        <x:v>August</x:v>
      </x:c>
      <x:c r="H417" t="str">
        <x:f>IF(D417="","Fecha no disponible",TEXT(D417,"yyyy-mm"))</x:f>
        <x:v>2025-08</x:v>
      </x:c>
      <x:c r="I417" t="str">
        <x:f>IF(D417="","Fecha no disponible","T"&amp;ROUNDUP(MONTH(D417)/3,0))</x:f>
        <x:v>T3</x:v>
      </x:c>
      <x:c r="J417" t="str">
        <x:v>T008</x:v>
      </x:c>
      <x:c r="K417" t="str">
        <x:v>Tienda Santa Cruz 4</x:v>
      </x:c>
      <x:c r="L417" t="str">
        <x:v>Barrio</x:v>
      </x:c>
      <x:c r="M417" t="str">
        <x:v>Santa Cruz</x:v>
      </x:c>
      <x:c r="N417" t="str">
        <x:f>IFERROR(VLOOKUP(M417,'Mapeos'!$A$4:$B$30,2,FALSE),M417)</x:f>
        <x:v>Santa Cruz</x:v>
      </x:c>
      <x:c r="O417" t="str">
        <x:v>C00942</x:v>
      </x:c>
      <x:c r="P417" t="str">
        <x:v>Premium</x:v>
      </x:c>
      <x:c r="Q417" t="str">
        <x:v>P0136</x:v>
      </x:c>
      <x:c r="R417" t="str">
        <x:v>Hogar</x:v>
      </x:c>
      <x:c r="S417" t="str">
        <x:v>Marca C</x:v>
      </x:c>
      <x:c r="T417" t="str">
        <x:v>Tienda</x:v>
      </x:c>
      <x:c r="U417" t="str">
        <x:f>IFERROR(VLOOKUP(T417,'Mapeos'!$D$4:$E$25,2,FALSE),T417)</x:f>
        <x:v>Tienda</x:v>
      </x:c>
      <x:c r="V417" t="str">
        <x:v>V015</x:v>
      </x:c>
      <x:c r="W417" t="n">
        <x:v>1</x:v>
      </x:c>
      <x:c r="X417" s="28" t="n">
        <x:v>189.12</x:v>
      </x:c>
      <x:c r="Y417" s="20" t="n">
        <x:v>0.25</x:v>
      </x:c>
      <x:c r="Z417" s="20" t="n">
        <x:f>IF(Y417&gt;1,Y417/100,Y417)</x:f>
        <x:v>0.25</x:v>
      </x:c>
      <x:c r="AA417" s="28" t="n">
        <x:v>140.91</x:v>
      </x:c>
      <x:c r="AB417" s="28" t="n">
        <x:v>141.84</x:v>
      </x:c>
      <x:c r="AC417" s="28" t="str">
        <x:v>BOB</x:v>
      </x:c>
      <x:c r="AD417" s="28" t="n">
        <x:f>IF(AC417="USD",AB417*'Parametros'!$B$4,AB417)</x:f>
        <x:v>141.84</x:v>
      </x:c>
      <x:c r="AE417" s="28" t="n">
        <x:f>W417*X417*(1-Z417)</x:f>
        <x:v>141.84</x:v>
      </x:c>
      <x:c r="AF417" s="28" t="n">
        <x:f>W417*AA417</x:f>
        <x:v>140.91</x:v>
      </x:c>
      <x:c r="AG417" s="28" t="n">
        <x:f>AE417-AF417</x:f>
        <x:v>0.9300000000000068</x:v>
      </x:c>
      <x:c r="AH417" s="20" t="n">
        <x:f>IF(AE417&gt;0,AG417/AE417,"")</x:f>
        <x:v>0.006556683587140488</x:v>
      </x:c>
      <x:c r="AI417" s="28" t="n">
        <x:v>183497.99</x:v>
      </x:c>
      <x:c r="AJ417" s="28"/>
      <x:c r="AK417"/>
      <x:c r="AL417" t="str">
        <x:v>Completado</x:v>
      </x:c>
      <x:c r="AM417" t="str">
        <x:f>IF(W417&lt;0,"Devuelto",AL417)</x:f>
        <x:v>Completado</x:v>
      </x:c>
      <x:c r="AN417" t="str">
        <x:v>QR</x:v>
      </x:c>
      <x:c r="AO417" s="29" t="str">
        <x:v>Sin observación</x:v>
      </x:c>
      <x:c r="AP417" t="str">
        <x:f>IF(D417="","No","Sí")</x:f>
        <x:v>Sí</x:v>
      </x:c>
    </x:row>
    <x:row r="418">
      <x:c r="A418" t="n">
        <x:v>418</x:v>
      </x:c>
      <x:c r="B418" t="str">
        <x:v>VT0001977</x:v>
      </x:c>
      <x:c r="C418" t="str">
        <x:v>46099</x:v>
      </x:c>
      <x:c r="D418" s="27" t="n">
        <x:v>46099</x:v>
      </x:c>
      <x:c r="E418" t="n">
        <x:f>IF(D418="","",YEAR(D418))</x:f>
        <x:v>2026</x:v>
      </x:c>
      <x:c r="F418" t="n">
        <x:f>IF(D418="","",MONTH(D418))</x:f>
        <x:v>3</x:v>
      </x:c>
      <x:c r="G418" t="str">
        <x:f>IF(D418="","Fecha no disponible",TEXT(D418,"mmmm"))</x:f>
        <x:v>March</x:v>
      </x:c>
      <x:c r="H418" t="str">
        <x:f>IF(D418="","Fecha no disponible",TEXT(D418,"yyyy-mm"))</x:f>
        <x:v>2026-03</x:v>
      </x:c>
      <x:c r="I418" t="str">
        <x:f>IF(D418="","Fecha no disponible","T"&amp;ROUNDUP(MONTH(D418)/3,0))</x:f>
        <x:v>T1</x:v>
      </x:c>
      <x:c r="J418" t="str">
        <x:v>T013</x:v>
      </x:c>
      <x:c r="K418" t="str">
        <x:v>Tienda Potosí 1</x:v>
      </x:c>
      <x:c r="L418" t="str">
        <x:v>Centro</x:v>
      </x:c>
      <x:c r="M418" t="str">
        <x:v>Potosí</x:v>
      </x:c>
      <x:c r="N418" t="str">
        <x:f>IFERROR(VLOOKUP(M418,'Mapeos'!$A$4:$B$30,2,FALSE),M418)</x:f>
        <x:v>Potosí</x:v>
      </x:c>
      <x:c r="O418" t="str">
        <x:v>C00211</x:v>
      </x:c>
      <x:c r="P418" t="str">
        <x:v>Frecuente</x:v>
      </x:c>
      <x:c r="Q418" t="str">
        <x:v>P0071</x:v>
      </x:c>
      <x:c r="R418" t="str">
        <x:v>Hogar</x:v>
      </x:c>
      <x:c r="S418" t="str">
        <x:v>Marca D</x:v>
      </x:c>
      <x:c r="T418" t="str">
        <x:v>Marketplace</x:v>
      </x:c>
      <x:c r="U418" t="str">
        <x:f>IFERROR(VLOOKUP(T418,'Mapeos'!$D$4:$E$25,2,FALSE),T418)</x:f>
        <x:v>Marketplace</x:v>
      </x:c>
      <x:c r="V418" t="str">
        <x:v>V005</x:v>
      </x:c>
      <x:c r="W418" t="n">
        <x:v>8</x:v>
      </x:c>
      <x:c r="X418" s="28" t="n">
        <x:v>211.5</x:v>
      </x:c>
      <x:c r="Y418" s="20" t="n">
        <x:v>0.2</x:v>
      </x:c>
      <x:c r="Z418" s="20" t="n">
        <x:f>IF(Y418&gt;1,Y418/100,Y418)</x:f>
        <x:v>0.2</x:v>
      </x:c>
      <x:c r="AA418" s="28" t="n">
        <x:v>134.6</x:v>
      </x:c>
      <x:c r="AB418" s="28" t="n">
        <x:v>1353.6</x:v>
      </x:c>
      <x:c r="AC418" s="28" t="str">
        <x:v>BOB</x:v>
      </x:c>
      <x:c r="AD418" s="28" t="n">
        <x:f>IF(AC418="USD",AB418*'Parametros'!$B$4,AB418)</x:f>
        <x:v>1353.6</x:v>
      </x:c>
      <x:c r="AE418" s="28" t="n">
        <x:f>W418*X418*(1-Z418)</x:f>
        <x:v>1353.6000000000001</x:v>
      </x:c>
      <x:c r="AF418" s="28" t="n">
        <x:f>W418*AA418</x:f>
        <x:v>1076.8</x:v>
      </x:c>
      <x:c r="AG418" s="28" t="n">
        <x:f>AE418-AF418</x:f>
        <x:v>276.8000000000002</x:v>
      </x:c>
      <x:c r="AH418" s="20" t="n">
        <x:f>IF(AE418&gt;0,AG418/AE418,"")</x:f>
        <x:v>0.2044917257683216</x:v>
      </x:c>
      <x:c r="AI418" s="28" t="n">
        <x:v>99817.53</x:v>
      </x:c>
      <x:c r="AJ418" s="28"/>
      <x:c r="AK418"/>
      <x:c r="AL418" t="str">
        <x:v>Completado</x:v>
      </x:c>
      <x:c r="AM418" t="str">
        <x:f>IF(W418&lt;0,"Devuelto",AL418)</x:f>
        <x:v>Completado</x:v>
      </x:c>
      <x:c r="AN418" t="str">
        <x:v>QR</x:v>
      </x:c>
      <x:c r="AO418" s="29" t="str">
        <x:v>Sin observación</x:v>
      </x:c>
      <x:c r="AP418" t="str">
        <x:f>IF(D418="","No","Sí")</x:f>
        <x:v>Sí</x:v>
      </x:c>
    </x:row>
    <x:row r="419">
      <x:c r="A419" t="n">
        <x:v>419</x:v>
      </x:c>
      <x:c r="B419" t="str">
        <x:v>VT0001982</x:v>
      </x:c>
      <x:c r="C419" t="str">
        <x:v>45897</x:v>
      </x:c>
      <x:c r="D419" s="27" t="n">
        <x:v>45897</x:v>
      </x:c>
      <x:c r="E419" t="n">
        <x:f>IF(D419="","",YEAR(D419))</x:f>
        <x:v>2025</x:v>
      </x:c>
      <x:c r="F419" t="n">
        <x:f>IF(D419="","",MONTH(D419))</x:f>
        <x:v>8</x:v>
      </x:c>
      <x:c r="G419" t="str">
        <x:f>IF(D419="","Fecha no disponible",TEXT(D419,"mmmm"))</x:f>
        <x:v>August</x:v>
      </x:c>
      <x:c r="H419" t="str">
        <x:f>IF(D419="","Fecha no disponible",TEXT(D419,"yyyy-mm"))</x:f>
        <x:v>2025-08</x:v>
      </x:c>
      <x:c r="I419" t="str">
        <x:f>IF(D419="","Fecha no disponible","T"&amp;ROUNDUP(MONTH(D419)/3,0))</x:f>
        <x:v>T3</x:v>
      </x:c>
      <x:c r="J419" t="str">
        <x:v>T014</x:v>
      </x:c>
      <x:c r="K419" t="str">
        <x:v>Tienda Potosí 2</x:v>
      </x:c>
      <x:c r="L419" t="str">
        <x:v>Barrio</x:v>
      </x:c>
      <x:c r="M419" t="str">
        <x:v>Potosí</x:v>
      </x:c>
      <x:c r="N419" t="str">
        <x:f>IFERROR(VLOOKUP(M419,'Mapeos'!$A$4:$B$30,2,FALSE),M419)</x:f>
        <x:v>Potosí</x:v>
      </x:c>
      <x:c r="O419" t="str">
        <x:v>C00785</x:v>
      </x:c>
      <x:c r="P419" t="str">
        <x:v>Frecuente</x:v>
      </x:c>
      <x:c r="Q419" t="str">
        <x:v>P0073</x:v>
      </x:c>
      <x:c r="R419" t="str">
        <x:v>Alimentos</x:v>
      </x:c>
      <x:c r="S419" t="str">
        <x:v>Marca C</x:v>
      </x:c>
      <x:c r="T419" t="str">
        <x:v>Tienda</x:v>
      </x:c>
      <x:c r="U419" t="str">
        <x:f>IFERROR(VLOOKUP(T419,'Mapeos'!$D$4:$E$25,2,FALSE),T419)</x:f>
        <x:v>Tienda</x:v>
      </x:c>
      <x:c r="V419" t="str">
        <x:v>V018</x:v>
      </x:c>
      <x:c r="W419" t="n">
        <x:v>-1</x:v>
      </x:c>
      <x:c r="X419" s="28" t="n">
        <x:v>26.22</x:v>
      </x:c>
      <x:c r="Y419" s="20" t="n">
        <x:v>0</x:v>
      </x:c>
      <x:c r="Z419" s="20" t="n">
        <x:f>IF(Y419&gt;1,Y419/100,Y419)</x:f>
        <x:v>0</x:v>
      </x:c>
      <x:c r="AA419" s="28" t="n">
        <x:v>16.07</x:v>
      </x:c>
      <x:c r="AB419" s="28" t="n">
        <x:v>-26.22</x:v>
      </x:c>
      <x:c r="AC419" s="28" t="str">
        <x:v>BOB</x:v>
      </x:c>
      <x:c r="AD419" s="28" t="n">
        <x:f>IF(AC419="USD",AB419*'Parametros'!$B$4,AB419)</x:f>
        <x:v>-26.22</x:v>
      </x:c>
      <x:c r="AE419" s="28" t="n">
        <x:f>W419*X419*(1-Z419)</x:f>
        <x:v>-26.22</x:v>
      </x:c>
      <x:c r="AF419" s="28" t="n">
        <x:f>W419*AA419</x:f>
        <x:v>-16.07</x:v>
      </x:c>
      <x:c r="AG419" s="28" t="n">
        <x:f>AE419-AF419</x:f>
        <x:v>-10.149999999999999</x:v>
      </x:c>
      <x:c r="AH419" s="20" t="str">
        <x:f>IF(AE419&gt;0,AG419/AE419,"")</x:f>
      </x:c>
      <x:c r="AI419" s="28" t="n">
        <x:v>136743.72</x:v>
      </x:c>
      <x:c r="AJ419" s="28"/>
      <x:c r="AK419"/>
      <x:c r="AL419" t="str">
        <x:v>Devuelto</x:v>
      </x:c>
      <x:c r="AM419" t="str">
        <x:f>IF(W419&lt;0,"Devuelto",AL419)</x:f>
        <x:v>Devuelto</x:v>
      </x:c>
      <x:c r="AN419" t="str">
        <x:v>Transferencia</x:v>
      </x:c>
      <x:c r="AO419" s="29" t="str">
        <x:v>Sin observación</x:v>
      </x:c>
      <x:c r="AP419" t="str">
        <x:f>IF(D419="","No","Sí")</x:f>
        <x:v>Sí</x:v>
      </x:c>
    </x:row>
    <x:row r="420">
      <x:c r="A420" t="n">
        <x:v>420</x:v>
      </x:c>
      <x:c r="B420" t="str">
        <x:v>VT0001987</x:v>
      </x:c>
      <x:c r="C420" t="str">
        <x:v>45678</x:v>
      </x:c>
      <x:c r="D420" s="27" t="n">
        <x:v>45678</x:v>
      </x:c>
      <x:c r="E420" t="n">
        <x:f>IF(D420="","",YEAR(D420))</x:f>
        <x:v>2025</x:v>
      </x:c>
      <x:c r="F420" t="n">
        <x:f>IF(D420="","",MONTH(D420))</x:f>
        <x:v>1</x:v>
      </x:c>
      <x:c r="G420" t="str">
        <x:f>IF(D420="","Fecha no disponible",TEXT(D420,"mmmm"))</x:f>
        <x:v>January</x:v>
      </x:c>
      <x:c r="H420" t="str">
        <x:f>IF(D420="","Fecha no disponible",TEXT(D420,"yyyy-mm"))</x:f>
        <x:v>2025-01</x:v>
      </x:c>
      <x:c r="I420" t="str">
        <x:f>IF(D420="","Fecha no disponible","T"&amp;ROUNDUP(MONTH(D420)/3,0))</x:f>
        <x:v>T1</x:v>
      </x:c>
      <x:c r="J420" t="str">
        <x:v>T016</x:v>
      </x:c>
      <x:c r="K420" t="str">
        <x:v>Tienda Potosí 4</x:v>
      </x:c>
      <x:c r="L420" t="str">
        <x:v>Centro</x:v>
      </x:c>
      <x:c r="M420" t="str">
        <x:v>Potosí</x:v>
      </x:c>
      <x:c r="N420" t="str">
        <x:f>IFERROR(VLOOKUP(M420,'Mapeos'!$A$4:$B$30,2,FALSE),M420)</x:f>
        <x:v>Potosí</x:v>
      </x:c>
      <x:c r="O420" t="str">
        <x:v>C01263</x:v>
      </x:c>
      <x:c r="P420" t="str">
        <x:v>Frecuente</x:v>
      </x:c>
      <x:c r="Q420" t="str">
        <x:v>P0048</x:v>
      </x:c>
      <x:c r="R420" t="str">
        <x:v>Hogar</x:v>
      </x:c>
      <x:c r="S420" t="str">
        <x:v>Marca C</x:v>
      </x:c>
      <x:c r="T420" t="str">
        <x:v>Marketplace</x:v>
      </x:c>
      <x:c r="U420" t="str">
        <x:f>IFERROR(VLOOKUP(T420,'Mapeos'!$D$4:$E$25,2,FALSE),T420)</x:f>
        <x:v>Marketplace</x:v>
      </x:c>
      <x:c r="V420" t="str">
        <x:v>V038</x:v>
      </x:c>
      <x:c r="W420" t="n">
        <x:v>2</x:v>
      </x:c>
      <x:c r="X420" s="28" t="n">
        <x:v>176.35</x:v>
      </x:c>
      <x:c r="Y420" s="20" t="n">
        <x:v>0.25</x:v>
      </x:c>
      <x:c r="Z420" s="20" t="n">
        <x:f>IF(Y420&gt;1,Y420/100,Y420)</x:f>
        <x:v>0.25</x:v>
      </x:c>
      <x:c r="AA420" s="28" t="n">
        <x:v>92.34</x:v>
      </x:c>
      <x:c r="AB420" s="28" t="n">
        <x:v>264.52</x:v>
      </x:c>
      <x:c r="AC420" s="28" t="str">
        <x:v>BOB</x:v>
      </x:c>
      <x:c r="AD420" s="28" t="n">
        <x:f>IF(AC420="USD",AB420*'Parametros'!$B$4,AB420)</x:f>
        <x:v>264.52</x:v>
      </x:c>
      <x:c r="AE420" s="28" t="n">
        <x:f>W420*X420*(1-Z420)</x:f>
        <x:v>264.525</x:v>
      </x:c>
      <x:c r="AF420" s="28" t="n">
        <x:f>W420*AA420</x:f>
        <x:v>184.68</x:v>
      </x:c>
      <x:c r="AG420" s="28" t="n">
        <x:f>AE420-AF420</x:f>
        <x:v>79.84499999999997</x:v>
      </x:c>
      <x:c r="AH420" s="20" t="n">
        <x:f>IF(AE420&gt;0,AG420/AE420,"")</x:f>
        <x:v>0.30184292599943285</x:v>
      </x:c>
      <x:c r="AI420" s="28" t="n">
        <x:v>76324.9</x:v>
      </x:c>
      <x:c r="AJ420" s="28"/>
      <x:c r="AK420"/>
      <x:c r="AL420" t="str">
        <x:v>Completado</x:v>
      </x:c>
      <x:c r="AM420" t="str">
        <x:f>IF(W420&lt;0,"Devuelto",AL420)</x:f>
        <x:v>Completado</x:v>
      </x:c>
      <x:c r="AN420" t="str">
        <x:v>Efectivo</x:v>
      </x:c>
      <x:c r="AO420" s="29" t="str">
        <x:v>Sin observación</x:v>
      </x:c>
      <x:c r="AP420" t="str">
        <x:f>IF(D420="","No","Sí")</x:f>
        <x:v>Sí</x:v>
      </x:c>
    </x:row>
    <x:row r="421">
      <x:c r="A421" t="n">
        <x:v>421</x:v>
      </x:c>
      <x:c r="B421" t="str">
        <x:v>VT0001991</x:v>
      </x:c>
      <x:c r="C421" t="str">
        <x:v>45933</x:v>
      </x:c>
      <x:c r="D421" s="27" t="n">
        <x:v>45933</x:v>
      </x:c>
      <x:c r="E421" t="n">
        <x:f>IF(D421="","",YEAR(D421))</x:f>
        <x:v>2025</x:v>
      </x:c>
      <x:c r="F421" t="n">
        <x:f>IF(D421="","",MONTH(D421))</x:f>
        <x:v>10</x:v>
      </x:c>
      <x:c r="G421" t="str">
        <x:f>IF(D421="","Fecha no disponible",TEXT(D421,"mmmm"))</x:f>
        <x:v>October</x:v>
      </x:c>
      <x:c r="H421" t="str">
        <x:f>IF(D421="","Fecha no disponible",TEXT(D421,"yyyy-mm"))</x:f>
        <x:v>2025-10</x:v>
      </x:c>
      <x:c r="I421" t="str">
        <x:f>IF(D421="","Fecha no disponible","T"&amp;ROUNDUP(MONTH(D421)/3,0))</x:f>
        <x:v>T4</x:v>
      </x:c>
      <x:c r="J421" t="str">
        <x:v>T010</x:v>
      </x:c>
      <x:c r="K421" t="str">
        <x:v>Tienda Cochabamba 2</x:v>
      </x:c>
      <x:c r="L421" t="str">
        <x:v>Barrio</x:v>
      </x:c>
      <x:c r="M421" t="str">
        <x:v>Cochabamba</x:v>
      </x:c>
      <x:c r="N421" t="str">
        <x:f>IFERROR(VLOOKUP(M421,'Mapeos'!$A$4:$B$30,2,FALSE),M421)</x:f>
        <x:v>Cochabamba</x:v>
      </x:c>
      <x:c r="O421" t="str">
        <x:v>C00889</x:v>
      </x:c>
      <x:c r="P421" t="str">
        <x:v>Premium</x:v>
      </x:c>
      <x:c r="Q421" t="str">
        <x:v>P0072</x:v>
      </x:c>
      <x:c r="R421" t="str">
        <x:v>Hogar</x:v>
      </x:c>
      <x:c r="S421" t="str">
        <x:v>Marca C</x:v>
      </x:c>
      <x:c r="T421" t="str">
        <x:v>Tienda</x:v>
      </x:c>
      <x:c r="U421" t="str">
        <x:f>IFERROR(VLOOKUP(T421,'Mapeos'!$D$4:$E$25,2,FALSE),T421)</x:f>
        <x:v>Tienda</x:v>
      </x:c>
      <x:c r="V421" t="str">
        <x:v>V005</x:v>
      </x:c>
      <x:c r="W421" t="n">
        <x:v>1</x:v>
      </x:c>
      <x:c r="X421" s="28" t="n">
        <x:v>373.56</x:v>
      </x:c>
      <x:c r="Y421" s="20" t="n">
        <x:v>0</x:v>
      </x:c>
      <x:c r="Z421" s="20" t="n">
        <x:f>IF(Y421&gt;1,Y421/100,Y421)</x:f>
        <x:v>0</x:v>
      </x:c>
      <x:c r="AA421" s="28" t="n">
        <x:v>229.89</x:v>
      </x:c>
      <x:c r="AB421" s="28" t="n">
        <x:v>373.56</x:v>
      </x:c>
      <x:c r="AC421" s="28" t="str">
        <x:v>BOB</x:v>
      </x:c>
      <x:c r="AD421" s="28" t="n">
        <x:f>IF(AC421="USD",AB421*'Parametros'!$B$4,AB421)</x:f>
        <x:v>373.56</x:v>
      </x:c>
      <x:c r="AE421" s="28" t="n">
        <x:f>W421*X421*(1-Z421)</x:f>
        <x:v>373.56</x:v>
      </x:c>
      <x:c r="AF421" s="28" t="n">
        <x:f>W421*AA421</x:f>
        <x:v>229.89</x:v>
      </x:c>
      <x:c r="AG421" s="28" t="n">
        <x:f>AE421-AF421</x:f>
        <x:v>143.67000000000002</x:v>
      </x:c>
      <x:c r="AH421" s="20" t="n">
        <x:f>IF(AE421&gt;0,AG421/AE421,"")</x:f>
        <x:v>0.3845968519113396</x:v>
      </x:c>
      <x:c r="AI421" s="28" t="n">
        <x:v>126153.61</x:v>
      </x:c>
      <x:c r="AJ421" s="28"/>
      <x:c r="AK421"/>
      <x:c r="AL421" t="str">
        <x:v>Completado</x:v>
      </x:c>
      <x:c r="AM421" t="str">
        <x:f>IF(W421&lt;0,"Devuelto",AL421)</x:f>
        <x:v>Completado</x:v>
      </x:c>
      <x:c r="AN421" t="str">
        <x:v>QR</x:v>
      </x:c>
      <x:c r="AO421" s="29" t="str">
        <x:v>Sin observación</x:v>
      </x:c>
      <x:c r="AP421" t="str">
        <x:f>IF(D421="","No","Sí")</x:f>
        <x:v>Sí</x:v>
      </x:c>
    </x:row>
    <x:row r="422">
      <x:c r="A422" t="n">
        <x:v>422</x:v>
      </x:c>
      <x:c r="B422" t="str">
        <x:v>VT0001996</x:v>
      </x:c>
      <x:c r="C422" t="str">
        <x:v>46053</x:v>
      </x:c>
      <x:c r="D422" s="27" t="n">
        <x:v>46053</x:v>
      </x:c>
      <x:c r="E422" t="n">
        <x:f>IF(D422="","",YEAR(D422))</x:f>
        <x:v>2026</x:v>
      </x:c>
      <x:c r="F422" t="n">
        <x:f>IF(D422="","",MONTH(D422))</x:f>
        <x:v>1</x:v>
      </x:c>
      <x:c r="G422" t="str">
        <x:f>IF(D422="","Fecha no disponible",TEXT(D422,"mmmm"))</x:f>
        <x:v>January</x:v>
      </x:c>
      <x:c r="H422" t="str">
        <x:f>IF(D422="","Fecha no disponible",TEXT(D422,"yyyy-mm"))</x:f>
        <x:v>2026-01</x:v>
      </x:c>
      <x:c r="I422" t="str">
        <x:f>IF(D422="","Fecha no disponible","T"&amp;ROUNDUP(MONTH(D422)/3,0))</x:f>
        <x:v>T1</x:v>
      </x:c>
      <x:c r="J422" t="str">
        <x:v>T015</x:v>
      </x:c>
      <x:c r="K422" t="str">
        <x:v>Tienda Potosí 3</x:v>
      </x:c>
      <x:c r="L422" t="str">
        <x:v>Mall</x:v>
      </x:c>
      <x:c r="M422" t="str">
        <x:v>Potosí</x:v>
      </x:c>
      <x:c r="N422" t="str">
        <x:f>IFERROR(VLOOKUP(M422,'Mapeos'!$A$4:$B$30,2,FALSE),M422)</x:f>
        <x:v>Potosí</x:v>
      </x:c>
      <x:c r="O422" t="str">
        <x:v>C00494</x:v>
      </x:c>
      <x:c r="P422" t="str">
        <x:v>Masivo</x:v>
      </x:c>
      <x:c r="Q422" t="str">
        <x:v>P0087</x:v>
      </x:c>
      <x:c r="R422" t="str">
        <x:v>Electrónica</x:v>
      </x:c>
      <x:c r="S422" t="str">
        <x:v>Marca B</x:v>
      </x:c>
      <x:c r="T422" t="str">
        <x:v>WhatsApp</x:v>
      </x:c>
      <x:c r="U422" t="str">
        <x:f>IFERROR(VLOOKUP(T422,'Mapeos'!$D$4:$E$25,2,FALSE),T422)</x:f>
        <x:v>WhatsApp</x:v>
      </x:c>
      <x:c r="V422" t="str">
        <x:v>V030</x:v>
      </x:c>
      <x:c r="W422" t="n">
        <x:v>1</x:v>
      </x:c>
      <x:c r="X422" s="28" t="n">
        <x:v>673.77</x:v>
      </x:c>
      <x:c r="Y422" s="20" t="n">
        <x:v>0.1</x:v>
      </x:c>
      <x:c r="Z422" s="20" t="n">
        <x:f>IF(Y422&gt;1,Y422/100,Y422)</x:f>
        <x:v>0.1</x:v>
      </x:c>
      <x:c r="AA422" s="28" t="n">
        <x:v>417.2</x:v>
      </x:c>
      <x:c r="AB422" s="28" t="n">
        <x:v>606.39</x:v>
      </x:c>
      <x:c r="AC422" s="28" t="str">
        <x:v>BOB</x:v>
      </x:c>
      <x:c r="AD422" s="28" t="n">
        <x:f>IF(AC422="USD",AB422*'Parametros'!$B$4,AB422)</x:f>
        <x:v>606.39</x:v>
      </x:c>
      <x:c r="AE422" s="28" t="n">
        <x:f>W422*X422*(1-Z422)</x:f>
        <x:v>606.393</x:v>
      </x:c>
      <x:c r="AF422" s="28" t="n">
        <x:f>W422*AA422</x:f>
        <x:v>417.2</x:v>
      </x:c>
      <x:c r="AG422" s="28" t="n">
        <x:f>AE422-AF422</x:f>
        <x:v>189.19300000000004</x:v>
      </x:c>
      <x:c r="AH422" s="20" t="n">
        <x:f>IF(AE422&gt;0,AG422/AE422,"")</x:f>
        <x:v>0.3119973350615855</x:v>
      </x:c>
      <x:c r="AI422" s="28" t="n">
        <x:v>98560.76</x:v>
      </x:c>
      <x:c r="AJ422" s="28"/>
      <x:c r="AK422"/>
      <x:c r="AL422" t="str">
        <x:v>Completado</x:v>
      </x:c>
      <x:c r="AM422" t="str">
        <x:f>IF(W422&lt;0,"Devuelto",AL422)</x:f>
        <x:v>Completado</x:v>
      </x:c>
      <x:c r="AN422" t="str">
        <x:v>Transferencia</x:v>
      </x:c>
      <x:c r="AO422" s="29" t="str">
        <x:v>Sin observación</x:v>
      </x:c>
      <x:c r="AP422" t="str">
        <x:f>IF(D422="","No","Sí")</x:f>
        <x:v>Sí</x:v>
      </x:c>
    </x:row>
    <x:row r="423">
      <x:c r="A423" t="n">
        <x:v>423</x:v>
      </x:c>
      <x:c r="B423" t="str">
        <x:v>VT0002001</x:v>
      </x:c>
      <x:c r="C423" t="str">
        <x:v>45414</x:v>
      </x:c>
      <x:c r="D423" s="27" t="n">
        <x:v>45414</x:v>
      </x:c>
      <x:c r="E423" t="n">
        <x:f>IF(D423="","",YEAR(D423))</x:f>
        <x:v>2024</x:v>
      </x:c>
      <x:c r="F423" t="n">
        <x:f>IF(D423="","",MONTH(D423))</x:f>
        <x:v>5</x:v>
      </x:c>
      <x:c r="G423" t="str">
        <x:f>IF(D423="","Fecha no disponible",TEXT(D423,"mmmm"))</x:f>
        <x:v>May</x:v>
      </x:c>
      <x:c r="H423" t="str">
        <x:f>IF(D423="","Fecha no disponible",TEXT(D423,"yyyy-mm"))</x:f>
        <x:v>2024-05</x:v>
      </x:c>
      <x:c r="I423" t="str">
        <x:f>IF(D423="","Fecha no disponible","T"&amp;ROUNDUP(MONTH(D423)/3,0))</x:f>
        <x:v>T2</x:v>
      </x:c>
      <x:c r="J423" t="str">
        <x:v>T014</x:v>
      </x:c>
      <x:c r="K423" t="str">
        <x:v>Tienda Potosí 2</x:v>
      </x:c>
      <x:c r="L423" t="str">
        <x:v>Barrio</x:v>
      </x:c>
      <x:c r="M423" t="str">
        <x:v>Potosí</x:v>
      </x:c>
      <x:c r="N423" t="str">
        <x:f>IFERROR(VLOOKUP(M423,'Mapeos'!$A$4:$B$30,2,FALSE),M423)</x:f>
        <x:v>Potosí</x:v>
      </x:c>
      <x:c r="O423" t="str">
        <x:v>C01563</x:v>
      </x:c>
      <x:c r="P423" t="str">
        <x:v>Premium</x:v>
      </x:c>
      <x:c r="Q423" t="str">
        <x:v>P0138</x:v>
      </x:c>
      <x:c r="R423" t="str">
        <x:v>Alimentos</x:v>
      </x:c>
      <x:c r="S423" t="str">
        <x:v>Marca D</x:v>
      </x:c>
      <x:c r="T423" t="str">
        <x:v>E-commerce</x:v>
      </x:c>
      <x:c r="U423" t="str">
        <x:f>IFERROR(VLOOKUP(T423,'Mapeos'!$D$4:$E$25,2,FALSE),T423)</x:f>
        <x:v>E-commerce</x:v>
      </x:c>
      <x:c r="V423" t="str">
        <x:v>V015</x:v>
      </x:c>
      <x:c r="W423" t="n">
        <x:v>0</x:v>
      </x:c>
      <x:c r="X423" s="28" t="n">
        <x:v>8.57</x:v>
      </x:c>
      <x:c r="Y423" s="20" t="n">
        <x:v>0.05</x:v>
      </x:c>
      <x:c r="Z423" s="20" t="n">
        <x:f>IF(Y423&gt;1,Y423/100,Y423)</x:f>
        <x:v>0.05</x:v>
      </x:c>
      <x:c r="AA423" s="28" t="n">
        <x:v>6.07</x:v>
      </x:c>
      <x:c r="AB423" s="28" t="n">
        <x:v>0</x:v>
      </x:c>
      <x:c r="AC423" s="28" t="str">
        <x:v>BOB</x:v>
      </x:c>
      <x:c r="AD423" s="28" t="n">
        <x:f>IF(AC423="USD",AB423*'Parametros'!$B$4,AB423)</x:f>
        <x:v>0</x:v>
      </x:c>
      <x:c r="AE423" s="28" t="n">
        <x:f>W423*X423*(1-Z423)</x:f>
        <x:v>0</x:v>
      </x:c>
      <x:c r="AF423" s="28" t="n">
        <x:f>W423*AA423</x:f>
        <x:v>0</x:v>
      </x:c>
      <x:c r="AG423" s="28" t="n">
        <x:f>AE423-AF423</x:f>
        <x:v>0</x:v>
      </x:c>
      <x:c r="AH423" s="20" t="str">
        <x:f>IF(AE423&gt;0,AG423/AE423,"")</x:f>
      </x:c>
      <x:c r="AI423" s="28" t="n">
        <x:v>76813.83</x:v>
      </x:c>
      <x:c r="AJ423" s="28"/>
      <x:c r="AK423"/>
      <x:c r="AL423" t="str">
        <x:v>Cancelado</x:v>
      </x:c>
      <x:c r="AM423" t="str">
        <x:f>IF(W423&lt;0,"Devuelto",AL423)</x:f>
        <x:v>Cancelado</x:v>
      </x:c>
      <x:c r="AN423" t="str">
        <x:v>QR</x:v>
      </x:c>
      <x:c r="AO423" s="29" t="str">
        <x:v>Sin observación</x:v>
      </x:c>
      <x:c r="AP423" t="str">
        <x:f>IF(D423="","No","Sí")</x:f>
        <x:v>Sí</x:v>
      </x:c>
    </x:row>
    <x:row r="424">
      <x:c r="A424" t="n">
        <x:v>424</x:v>
      </x:c>
      <x:c r="B424" t="str">
        <x:v>VT0002006</x:v>
      </x:c>
      <x:c r="C424" t="str">
        <x:v>45817</x:v>
      </x:c>
      <x:c r="D424" s="27" t="n">
        <x:v>45817</x:v>
      </x:c>
      <x:c r="E424" t="n">
        <x:f>IF(D424="","",YEAR(D424))</x:f>
        <x:v>2025</x:v>
      </x:c>
      <x:c r="F424" t="n">
        <x:f>IF(D424="","",MONTH(D424))</x:f>
        <x:v>6</x:v>
      </x:c>
      <x:c r="G424" t="str">
        <x:f>IF(D424="","Fecha no disponible",TEXT(D424,"mmmm"))</x:f>
        <x:v>June</x:v>
      </x:c>
      <x:c r="H424" t="str">
        <x:f>IF(D424="","Fecha no disponible",TEXT(D424,"yyyy-mm"))</x:f>
        <x:v>2025-06</x:v>
      </x:c>
      <x:c r="I424" t="str">
        <x:f>IF(D424="","Fecha no disponible","T"&amp;ROUNDUP(MONTH(D424)/3,0))</x:f>
        <x:v>T2</x:v>
      </x:c>
      <x:c r="J424" t="str">
        <x:v>T020</x:v>
      </x:c>
      <x:c r="K424" t="str">
        <x:v>Tienda Sucre 4</x:v>
      </x:c>
      <x:c r="L424" t="str">
        <x:v>Mall</x:v>
      </x:c>
      <x:c r="M424" t="str">
        <x:v>Sucre</x:v>
      </x:c>
      <x:c r="N424" t="str">
        <x:f>IFERROR(VLOOKUP(M424,'Mapeos'!$A$4:$B$30,2,FALSE),M424)</x:f>
        <x:v>Sucre</x:v>
      </x:c>
      <x:c r="O424" t="str">
        <x:v>C00526</x:v>
      </x:c>
      <x:c r="P424" t="str">
        <x:v>Empresa</x:v>
      </x:c>
      <x:c r="Q424" t="str">
        <x:v>P0129</x:v>
      </x:c>
      <x:c r="R424" t="str">
        <x:v>Deportes</x:v>
      </x:c>
      <x:c r="S424" t="str">
        <x:v>Marca D</x:v>
      </x:c>
      <x:c r="T424" t="str">
        <x:v>Tienda</x:v>
      </x:c>
      <x:c r="U424" t="str">
        <x:f>IFERROR(VLOOKUP(T424,'Mapeos'!$D$4:$E$25,2,FALSE),T424)</x:f>
        <x:v>Tienda</x:v>
      </x:c>
      <x:c r="V424" t="str">
        <x:v>V003</x:v>
      </x:c>
      <x:c r="W424" t="n">
        <x:v>1</x:v>
      </x:c>
      <x:c r="X424" s="28" t="n">
        <x:v>213.33</x:v>
      </x:c>
      <x:c r="Y424" s="20" t="n">
        <x:v>0.05</x:v>
      </x:c>
      <x:c r="Z424" s="20" t="n">
        <x:f>IF(Y424&gt;1,Y424/100,Y424)</x:f>
        <x:v>0.05</x:v>
      </x:c>
      <x:c r="AA424" s="28" t="n">
        <x:v>120.05</x:v>
      </x:c>
      <x:c r="AB424" s="28" t="n">
        <x:v>202.66</x:v>
      </x:c>
      <x:c r="AC424" s="28" t="str">
        <x:v>BOB</x:v>
      </x:c>
      <x:c r="AD424" s="28" t="n">
        <x:f>IF(AC424="USD",AB424*'Parametros'!$B$4,AB424)</x:f>
        <x:v>202.66</x:v>
      </x:c>
      <x:c r="AE424" s="28" t="n">
        <x:f>W424*X424*(1-Z424)</x:f>
        <x:v>202.6635</x:v>
      </x:c>
      <x:c r="AF424" s="28" t="n">
        <x:f>W424*AA424</x:f>
        <x:v>120.05</x:v>
      </x:c>
      <x:c r="AG424" s="28" t="n">
        <x:f>AE424-AF424</x:f>
        <x:v>82.6135</x:v>
      </x:c>
      <x:c r="AH424" s="20" t="n">
        <x:f>IF(AE424&gt;0,AG424/AE424,"")</x:f>
        <x:v>0.4076387706715812</x:v>
      </x:c>
      <x:c r="AI424" s="28" t="n">
        <x:v>174898.83</x:v>
      </x:c>
      <x:c r="AJ424" s="28"/>
      <x:c r="AK424"/>
      <x:c r="AL424" t="str">
        <x:v>Completado</x:v>
      </x:c>
      <x:c r="AM424" t="str">
        <x:f>IF(W424&lt;0,"Devuelto",AL424)</x:f>
        <x:v>Completado</x:v>
      </x:c>
      <x:c r="AN424" t="str">
        <x:v>Transferencia</x:v>
      </x:c>
      <x:c r="AO424" s="29" t="str">
        <x:v>Sin observación</x:v>
      </x:c>
      <x:c r="AP424" t="str">
        <x:f>IF(D424="","No","Sí")</x:f>
        <x:v>Sí</x:v>
      </x:c>
    </x:row>
    <x:row r="425">
      <x:c r="A425" t="n">
        <x:v>425</x:v>
      </x:c>
      <x:c r="B425" t="str">
        <x:v>VT0002010</x:v>
      </x:c>
      <x:c r="C425" t="str">
        <x:v>45429</x:v>
      </x:c>
      <x:c r="D425" s="27" t="n">
        <x:v>45429</x:v>
      </x:c>
      <x:c r="E425" t="n">
        <x:f>IF(D425="","",YEAR(D425))</x:f>
        <x:v>2024</x:v>
      </x:c>
      <x:c r="F425" t="n">
        <x:f>IF(D425="","",MONTH(D425))</x:f>
        <x:v>5</x:v>
      </x:c>
      <x:c r="G425" t="str">
        <x:f>IF(D425="","Fecha no disponible",TEXT(D425,"mmmm"))</x:f>
        <x:v>May</x:v>
      </x:c>
      <x:c r="H425" t="str">
        <x:f>IF(D425="","Fecha no disponible",TEXT(D425,"yyyy-mm"))</x:f>
        <x:v>2024-05</x:v>
      </x:c>
      <x:c r="I425" t="str">
        <x:f>IF(D425="","Fecha no disponible","T"&amp;ROUNDUP(MONTH(D425)/3,0))</x:f>
        <x:v>T2</x:v>
      </x:c>
      <x:c r="J425" t="str">
        <x:v>T014</x:v>
      </x:c>
      <x:c r="K425" t="str">
        <x:v>Tienda Potosí 2</x:v>
      </x:c>
      <x:c r="L425" t="str">
        <x:v>Barrio</x:v>
      </x:c>
      <x:c r="M425" t="str">
        <x:v>Potosí</x:v>
      </x:c>
      <x:c r="N425" t="str">
        <x:f>IFERROR(VLOOKUP(M425,'Mapeos'!$A$4:$B$30,2,FALSE),M425)</x:f>
        <x:v>Potosí</x:v>
      </x:c>
      <x:c r="O425" t="str">
        <x:v>C01445</x:v>
      </x:c>
      <x:c r="P425" t="str">
        <x:v>Premium</x:v>
      </x:c>
      <x:c r="Q425" t="str">
        <x:v>P0118</x:v>
      </x:c>
      <x:c r="R425" t="str">
        <x:v>Electrónica</x:v>
      </x:c>
      <x:c r="S425" t="str">
        <x:v>Marca A</x:v>
      </x:c>
      <x:c r="T425" t="str">
        <x:v>E-commerce</x:v>
      </x:c>
      <x:c r="U425" t="str">
        <x:f>IFERROR(VLOOKUP(T425,'Mapeos'!$D$4:$E$25,2,FALSE),T425)</x:f>
        <x:v>E-commerce</x:v>
      </x:c>
      <x:c r="V425" t="str">
        <x:v>V025</x:v>
      </x:c>
      <x:c r="W425" t="n">
        <x:v>-1</x:v>
      </x:c>
      <x:c r="X425" s="28" t="n">
        <x:v>135.03</x:v>
      </x:c>
      <x:c r="Y425" s="20" t="n">
        <x:v>0.1</x:v>
      </x:c>
      <x:c r="Z425" s="20" t="n">
        <x:f>IF(Y425&gt;1,Y425/100,Y425)</x:f>
        <x:v>0.1</x:v>
      </x:c>
      <x:c r="AA425" s="28" t="n">
        <x:v>75.13</x:v>
      </x:c>
      <x:c r="AB425" s="28" t="n">
        <x:v>-121.53</x:v>
      </x:c>
      <x:c r="AC425" s="28" t="str">
        <x:v>BOB</x:v>
      </x:c>
      <x:c r="AD425" s="28" t="n">
        <x:f>IF(AC425="USD",AB425*'Parametros'!$B$4,AB425)</x:f>
        <x:v>-121.53</x:v>
      </x:c>
      <x:c r="AE425" s="28" t="n">
        <x:f>W425*X425*(1-Z425)</x:f>
        <x:v>-121.527</x:v>
      </x:c>
      <x:c r="AF425" s="28" t="n">
        <x:f>W425*AA425</x:f>
        <x:v>-75.13</x:v>
      </x:c>
      <x:c r="AG425" s="28" t="n">
        <x:f>AE425-AF425</x:f>
        <x:v>-46.397000000000006</x:v>
      </x:c>
      <x:c r="AH425" s="20" t="str">
        <x:f>IF(AE425&gt;0,AG425/AE425,"")</x:f>
      </x:c>
      <x:c r="AI425" s="28" t="n">
        <x:v>76813.83</x:v>
      </x:c>
      <x:c r="AJ425" s="28"/>
      <x:c r="AK425"/>
      <x:c r="AL425" t="str">
        <x:v>Devuelto</x:v>
      </x:c>
      <x:c r="AM425" t="str">
        <x:f>IF(W425&lt;0,"Devuelto",AL425)</x:f>
        <x:v>Devuelto</x:v>
      </x:c>
      <x:c r="AN425" t="str">
        <x:v>QR</x:v>
      </x:c>
      <x:c r="AO425" s="29" t="str">
        <x:v>Sin observación</x:v>
      </x:c>
      <x:c r="AP425" t="str">
        <x:f>IF(D425="","No","Sí")</x:f>
        <x:v>Sí</x:v>
      </x:c>
    </x:row>
    <x:row r="426">
      <x:c r="A426" t="n">
        <x:v>426</x:v>
      </x:c>
      <x:c r="B426" t="str">
        <x:v>VT0002015</x:v>
      </x:c>
      <x:c r="C426" t="str">
        <x:v>45727</x:v>
      </x:c>
      <x:c r="D426" s="27" t="n">
        <x:v>45727</x:v>
      </x:c>
      <x:c r="E426" t="n">
        <x:f>IF(D426="","",YEAR(D426))</x:f>
        <x:v>2025</x:v>
      </x:c>
      <x:c r="F426" t="n">
        <x:f>IF(D426="","",MONTH(D426))</x:f>
        <x:v>3</x:v>
      </x:c>
      <x:c r="G426" t="str">
        <x:f>IF(D426="","Fecha no disponible",TEXT(D426,"mmmm"))</x:f>
        <x:v>March</x:v>
      </x:c>
      <x:c r="H426" t="str">
        <x:f>IF(D426="","Fecha no disponible",TEXT(D426,"yyyy-mm"))</x:f>
        <x:v>2025-03</x:v>
      </x:c>
      <x:c r="I426" t="str">
        <x:f>IF(D426="","Fecha no disponible","T"&amp;ROUNDUP(MONTH(D426)/3,0))</x:f>
        <x:v>T1</x:v>
      </x:c>
      <x:c r="J426" t="str">
        <x:v>T014</x:v>
      </x:c>
      <x:c r="K426" t="str">
        <x:v>Tienda Potosí 2</x:v>
      </x:c>
      <x:c r="L426" t="str">
        <x:v>Barrio</x:v>
      </x:c>
      <x:c r="M426" t="str">
        <x:v>Potosí</x:v>
      </x:c>
      <x:c r="N426" t="str">
        <x:f>IFERROR(VLOOKUP(M426,'Mapeos'!$A$4:$B$30,2,FALSE),M426)</x:f>
        <x:v>Potosí</x:v>
      </x:c>
      <x:c r="O426" t="str">
        <x:v>C01478</x:v>
      </x:c>
      <x:c r="P426" t="str">
        <x:v>Empresa</x:v>
      </x:c>
      <x:c r="Q426" t="str">
        <x:v>P0112</x:v>
      </x:c>
      <x:c r="R426" t="str">
        <x:v>Deportes</x:v>
      </x:c>
      <x:c r="S426" t="str">
        <x:v>Marca A</x:v>
      </x:c>
      <x:c r="T426" t="str">
        <x:v>Tienda</x:v>
      </x:c>
      <x:c r="U426" t="str">
        <x:f>IFERROR(VLOOKUP(T426,'Mapeos'!$D$4:$E$25,2,FALSE),T426)</x:f>
        <x:v>Tienda</x:v>
      </x:c>
      <x:c r="V426" t="str">
        <x:v>V028</x:v>
      </x:c>
      <x:c r="W426" t="n">
        <x:v>2</x:v>
      </x:c>
      <x:c r="X426" s="28" t="n">
        <x:v>224.12</x:v>
      </x:c>
      <x:c r="Y426" s="20" t="n">
        <x:v>0</x:v>
      </x:c>
      <x:c r="Z426" s="20" t="n">
        <x:f>IF(Y426&gt;1,Y426/100,Y426)</x:f>
        <x:v>0</x:v>
      </x:c>
      <x:c r="AA426" s="28" t="n">
        <x:v>167.96</x:v>
      </x:c>
      <x:c r="AB426" s="28" t="n">
        <x:v>448.24</x:v>
      </x:c>
      <x:c r="AC426" s="28" t="str">
        <x:v>BOB</x:v>
      </x:c>
      <x:c r="AD426" s="28" t="n">
        <x:f>IF(AC426="USD",AB426*'Parametros'!$B$4,AB426)</x:f>
        <x:v>448.24</x:v>
      </x:c>
      <x:c r="AE426" s="28" t="n">
        <x:f>W426*X426*(1-Z426)</x:f>
        <x:v>448.24</x:v>
      </x:c>
      <x:c r="AF426" s="28" t="n">
        <x:f>W426*AA426</x:f>
        <x:v>335.92</x:v>
      </x:c>
      <x:c r="AG426" s="28" t="n">
        <x:f>AE426-AF426</x:f>
        <x:v>112.32</x:v>
      </x:c>
      <x:c r="AH426" s="20" t="n">
        <x:f>IF(AE426&gt;0,AG426/AE426,"")</x:f>
        <x:v>0.2505800464037123</x:v>
      </x:c>
      <x:c r="AI426" s="28" t="n">
        <x:v>140659.29</x:v>
      </x:c>
      <x:c r="AJ426" s="28"/>
      <x:c r="AK426"/>
      <x:c r="AL426" t="str">
        <x:v>Completado</x:v>
      </x:c>
      <x:c r="AM426" t="str">
        <x:f>IF(W426&lt;0,"Devuelto",AL426)</x:f>
        <x:v>Completado</x:v>
      </x:c>
      <x:c r="AN426" t="str">
        <x:v>Transferencia</x:v>
      </x:c>
      <x:c r="AO426" s="29" t="str">
        <x:v>Sin observación</x:v>
      </x:c>
      <x:c r="AP426" t="str">
        <x:f>IF(D426="","No","Sí")</x:f>
        <x:v>Sí</x:v>
      </x:c>
    </x:row>
    <x:row r="427">
      <x:c r="A427" t="n">
        <x:v>427</x:v>
      </x:c>
      <x:c r="B427" t="str">
        <x:v>VT0002020</x:v>
      </x:c>
      <x:c r="C427" t="str">
        <x:v>46128</x:v>
      </x:c>
      <x:c r="D427" s="27" t="n">
        <x:v>46128</x:v>
      </x:c>
      <x:c r="E427" t="n">
        <x:f>IF(D427="","",YEAR(D427))</x:f>
        <x:v>2026</x:v>
      </x:c>
      <x:c r="F427" t="n">
        <x:f>IF(D427="","",MONTH(D427))</x:f>
        <x:v>4</x:v>
      </x:c>
      <x:c r="G427" t="str">
        <x:f>IF(D427="","Fecha no disponible",TEXT(D427,"mmmm"))</x:f>
        <x:v>April</x:v>
      </x:c>
      <x:c r="H427" t="str">
        <x:f>IF(D427="","Fecha no disponible",TEXT(D427,"yyyy-mm"))</x:f>
        <x:v>2026-04</x:v>
      </x:c>
      <x:c r="I427" t="str">
        <x:f>IF(D427="","Fecha no disponible","T"&amp;ROUNDUP(MONTH(D427)/3,0))</x:f>
        <x:v>T2</x:v>
      </x:c>
      <x:c r="J427" t="str">
        <x:v>T005</x:v>
      </x:c>
      <x:c r="K427" t="str">
        <x:v>Tienda Santa Cruz 1</x:v>
      </x:c>
      <x:c r="L427" t="str">
        <x:v>Centro</x:v>
      </x:c>
      <x:c r="M427" t="str">
        <x:v>Santa Cruz</x:v>
      </x:c>
      <x:c r="N427" t="str">
        <x:f>IFERROR(VLOOKUP(M427,'Mapeos'!$A$4:$B$30,2,FALSE),M427)</x:f>
        <x:v>Santa Cruz</x:v>
      </x:c>
      <x:c r="O427" t="str">
        <x:v>C01171</x:v>
      </x:c>
      <x:c r="P427" t="str">
        <x:v>Premium</x:v>
      </x:c>
      <x:c r="Q427" t="str">
        <x:v>P0132</x:v>
      </x:c>
      <x:c r="R427" t="str">
        <x:v>Alimentos</x:v>
      </x:c>
      <x:c r="S427" t="str">
        <x:v>Marca C</x:v>
      </x:c>
      <x:c r="T427" t="str">
        <x:v>Tienda</x:v>
      </x:c>
      <x:c r="U427" t="str">
        <x:f>IFERROR(VLOOKUP(T427,'Mapeos'!$D$4:$E$25,2,FALSE),T427)</x:f>
        <x:v>Tienda</x:v>
      </x:c>
      <x:c r="V427" t="str">
        <x:v>V022</x:v>
      </x:c>
      <x:c r="W427" t="n">
        <x:v>2</x:v>
      </x:c>
      <x:c r="X427" s="28" t="n">
        <x:v>27.21</x:v>
      </x:c>
      <x:c r="Y427" s="20" t="n">
        <x:v>0.1</x:v>
      </x:c>
      <x:c r="Z427" s="20" t="n">
        <x:f>IF(Y427&gt;1,Y427/100,Y427)</x:f>
        <x:v>0.1</x:v>
      </x:c>
      <x:c r="AA427" s="28" t="n">
        <x:v>14.08</x:v>
      </x:c>
      <x:c r="AB427" s="28" t="n">
        <x:v>48.98</x:v>
      </x:c>
      <x:c r="AC427" s="28" t="str">
        <x:v>BOB</x:v>
      </x:c>
      <x:c r="AD427" s="28" t="n">
        <x:f>IF(AC427="USD",AB427*'Parametros'!$B$4,AB427)</x:f>
        <x:v>48.98</x:v>
      </x:c>
      <x:c r="AE427" s="28" t="n">
        <x:f>W427*X427*(1-Z427)</x:f>
        <x:v>48.978</x:v>
      </x:c>
      <x:c r="AF427" s="28" t="n">
        <x:f>W427*AA427</x:f>
        <x:v>28.16</x:v>
      </x:c>
      <x:c r="AG427" s="28" t="n">
        <x:f>AE427-AF427</x:f>
        <x:v>20.818</x:v>
      </x:c>
      <x:c r="AH427" s="20" t="n">
        <x:f>IF(AE427&gt;0,AG427/AE427,"")</x:f>
        <x:v>0.4250479807260403</x:v>
      </x:c>
      <x:c r="AI427" s="28" t="n">
        <x:v>149277.95</x:v>
      </x:c>
      <x:c r="AJ427" s="28"/>
      <x:c r="AK427"/>
      <x:c r="AL427" t="str">
        <x:v>Completado</x:v>
      </x:c>
      <x:c r="AM427" t="str">
        <x:f>IF(W427&lt;0,"Devuelto",AL427)</x:f>
        <x:v>Completado</x:v>
      </x:c>
      <x:c r="AN427" t="str">
        <x:v>Tarjeta</x:v>
      </x:c>
      <x:c r="AO427" s="29" t="str">
        <x:v>Sin observación</x:v>
      </x:c>
      <x:c r="AP427" t="str">
        <x:f>IF(D427="","No","Sí")</x:f>
        <x:v>Sí</x:v>
      </x:c>
    </x:row>
    <x:row r="428">
      <x:c r="A428" t="n">
        <x:v>428</x:v>
      </x:c>
      <x:c r="B428" t="str">
        <x:v>VT0002025</x:v>
      </x:c>
      <x:c r="C428" t="str">
        <x:v>46188</x:v>
      </x:c>
      <x:c r="D428" s="27" t="n">
        <x:v>46188</x:v>
      </x:c>
      <x:c r="E428" t="n">
        <x:f>IF(D428="","",YEAR(D428))</x:f>
        <x:v>2026</x:v>
      </x:c>
      <x:c r="F428" t="n">
        <x:f>IF(D428="","",MONTH(D428))</x:f>
        <x:v>6</x:v>
      </x:c>
      <x:c r="G428" t="str">
        <x:f>IF(D428="","Fecha no disponible",TEXT(D428,"mmmm"))</x:f>
        <x:v>June</x:v>
      </x:c>
      <x:c r="H428" t="str">
        <x:f>IF(D428="","Fecha no disponible",TEXT(D428,"yyyy-mm"))</x:f>
        <x:v>2026-06</x:v>
      </x:c>
      <x:c r="I428" t="str">
        <x:f>IF(D428="","Fecha no disponible","T"&amp;ROUNDUP(MONTH(D428)/3,0))</x:f>
        <x:v>T2</x:v>
      </x:c>
      <x:c r="J428" t="str">
        <x:v>T010</x:v>
      </x:c>
      <x:c r="K428" t="str">
        <x:v>Tienda Cochabamba 2</x:v>
      </x:c>
      <x:c r="L428" t="str">
        <x:v>Barrio</x:v>
      </x:c>
      <x:c r="M428" t="str">
        <x:v>Cochabamba</x:v>
      </x:c>
      <x:c r="N428" t="str">
        <x:f>IFERROR(VLOOKUP(M428,'Mapeos'!$A$4:$B$30,2,FALSE),M428)</x:f>
        <x:v>Cochabamba</x:v>
      </x:c>
      <x:c r="O428" t="str">
        <x:v>C01790</x:v>
      </x:c>
      <x:c r="P428" t="str">
        <x:v>Masivo</x:v>
      </x:c>
      <x:c r="Q428" t="str">
        <x:v>P0110</x:v>
      </x:c>
      <x:c r="R428" t="str">
        <x:v>Cuidado Personal</x:v>
      </x:c>
      <x:c r="S428" t="str">
        <x:v>Marca D</x:v>
      </x:c>
      <x:c r="T428" t="str">
        <x:v>Tienda</x:v>
      </x:c>
      <x:c r="U428" t="str">
        <x:f>IFERROR(VLOOKUP(T428,'Mapeos'!$D$4:$E$25,2,FALSE),T428)</x:f>
        <x:v>Tienda</x:v>
      </x:c>
      <x:c r="V428" t="str">
        <x:v>V003</x:v>
      </x:c>
      <x:c r="W428" t="n">
        <x:v>1</x:v>
      </x:c>
      <x:c r="X428" s="28" t="n">
        <x:v>71.02</x:v>
      </x:c>
      <x:c r="Y428" s="20" t="n">
        <x:v>0.25</x:v>
      </x:c>
      <x:c r="Z428" s="20" t="n">
        <x:f>IF(Y428&gt;1,Y428/100,Y428)</x:f>
        <x:v>0.25</x:v>
      </x:c>
      <x:c r="AA428" s="28" t="n">
        <x:v>43.26</x:v>
      </x:c>
      <x:c r="AB428" s="28" t="n">
        <x:v>53.27</x:v>
      </x:c>
      <x:c r="AC428" s="28" t="str">
        <x:v>BOB</x:v>
      </x:c>
      <x:c r="AD428" s="28" t="n">
        <x:f>IF(AC428="USD",AB428*'Parametros'!$B$4,AB428)</x:f>
        <x:v>53.27</x:v>
      </x:c>
      <x:c r="AE428" s="28" t="n">
        <x:f>W428*X428*(1-Z428)</x:f>
        <x:v>53.265</x:v>
      </x:c>
      <x:c r="AF428" s="28" t="n">
        <x:f>W428*AA428</x:f>
        <x:v>43.26</x:v>
      </x:c>
      <x:c r="AG428" s="28" t="n">
        <x:f>AE428-AF428</x:f>
        <x:v>10.005000000000003</x:v>
      </x:c>
      <x:c r="AH428" s="20" t="n">
        <x:f>IF(AE428&gt;0,AG428/AE428,"")</x:f>
        <x:v>0.18783441284145316</x:v>
      </x:c>
      <x:c r="AI428" s="28" t="n">
        <x:v>196953.21</x:v>
      </x:c>
      <x:c r="AJ428" s="28" t="n">
        <x:v>43</x:v>
      </x:c>
      <x:c r="AK428" t="n">
        <x:v>31</x:v>
      </x:c>
      <x:c r="AL428" t="str">
        <x:v>Completado</x:v>
      </x:c>
      <x:c r="AM428" t="str">
        <x:f>IF(W428&lt;0,"Devuelto",AL428)</x:f>
        <x:v>Completado</x:v>
      </x:c>
      <x:c r="AN428" t="str">
        <x:v>Efectivo</x:v>
      </x:c>
      <x:c r="AO428" s="29" t="str">
        <x:v>Sin observación</x:v>
      </x:c>
      <x:c r="AP428" t="str">
        <x:f>IF(D428="","No","Sí")</x:f>
        <x:v>Sí</x:v>
      </x:c>
    </x:row>
    <x:row r="429">
      <x:c r="A429" t="n">
        <x:v>429</x:v>
      </x:c>
      <x:c r="B429" t="str">
        <x:v>VT0002029</x:v>
      </x:c>
      <x:c r="C429" t="str">
        <x:v>45393</x:v>
      </x:c>
      <x:c r="D429" s="27" t="n">
        <x:v>45393</x:v>
      </x:c>
      <x:c r="E429" t="n">
        <x:f>IF(D429="","",YEAR(D429))</x:f>
        <x:v>2024</x:v>
      </x:c>
      <x:c r="F429" t="n">
        <x:f>IF(D429="","",MONTH(D429))</x:f>
        <x:v>4</x:v>
      </x:c>
      <x:c r="G429" t="str">
        <x:f>IF(D429="","Fecha no disponible",TEXT(D429,"mmmm"))</x:f>
        <x:v>April</x:v>
      </x:c>
      <x:c r="H429" t="str">
        <x:f>IF(D429="","Fecha no disponible",TEXT(D429,"yyyy-mm"))</x:f>
        <x:v>2024-04</x:v>
      </x:c>
      <x:c r="I429" t="str">
        <x:f>IF(D429="","Fecha no disponible","T"&amp;ROUNDUP(MONTH(D429)/3,0))</x:f>
        <x:v>T2</x:v>
      </x:c>
      <x:c r="J429" t="str">
        <x:v>T004</x:v>
      </x:c>
      <x:c r="K429" t="str">
        <x:v>Tienda La Paz 4</x:v>
      </x:c>
      <x:c r="L429" t="str">
        <x:v>Centro</x:v>
      </x:c>
      <x:c r="M429" t="str">
        <x:v>La Paz</x:v>
      </x:c>
      <x:c r="N429" t="str">
        <x:f>IFERROR(VLOOKUP(M429,'Mapeos'!$A$4:$B$30,2,FALSE),M429)</x:f>
        <x:v>La Paz</x:v>
      </x:c>
      <x:c r="O429" t="str">
        <x:v>C01413</x:v>
      </x:c>
      <x:c r="P429" t="str">
        <x:v>Empresa</x:v>
      </x:c>
      <x:c r="Q429" t="str">
        <x:v>P0025</x:v>
      </x:c>
      <x:c r="R429" t="str">
        <x:v>Hogar</x:v>
      </x:c>
      <x:c r="S429" t="str">
        <x:v>Marca B</x:v>
      </x:c>
      <x:c r="T429" t="str">
        <x:v>WhatsApp</x:v>
      </x:c>
      <x:c r="U429" t="str">
        <x:f>IFERROR(VLOOKUP(T429,'Mapeos'!$D$4:$E$25,2,FALSE),T429)</x:f>
        <x:v>WhatsApp</x:v>
      </x:c>
      <x:c r="V429" t="str">
        <x:v>V022</x:v>
      </x:c>
      <x:c r="W429" t="n">
        <x:v>1</x:v>
      </x:c>
      <x:c r="X429" s="28" t="n">
        <x:v>162.94</x:v>
      </x:c>
      <x:c r="Y429" s="20" t="n">
        <x:v>0.25</x:v>
      </x:c>
      <x:c r="Z429" s="20" t="n">
        <x:f>IF(Y429&gt;1,Y429/100,Y429)</x:f>
        <x:v>0.25</x:v>
      </x:c>
      <x:c r="AA429" s="28" t="n">
        <x:v>98.9</x:v>
      </x:c>
      <x:c r="AB429" s="28" t="n">
        <x:v>122.2</x:v>
      </x:c>
      <x:c r="AC429" s="28" t="str">
        <x:v>BOB</x:v>
      </x:c>
      <x:c r="AD429" s="28" t="n">
        <x:f>IF(AC429="USD",AB429*'Parametros'!$B$4,AB429)</x:f>
        <x:v>122.2</x:v>
      </x:c>
      <x:c r="AE429" s="28" t="n">
        <x:f>W429*X429*(1-Z429)</x:f>
        <x:v>122.205</x:v>
      </x:c>
      <x:c r="AF429" s="28" t="n">
        <x:f>W429*AA429</x:f>
        <x:v>98.9</x:v>
      </x:c>
      <x:c r="AG429" s="28" t="n">
        <x:f>AE429-AF429</x:f>
        <x:v>23.304999999999993</x:v>
      </x:c>
      <x:c r="AH429" s="20" t="n">
        <x:f>IF(AE429&gt;0,AG429/AE429,"")</x:f>
        <x:v>0.1907041446749314</x:v>
      </x:c>
      <x:c r="AI429" s="28" t="n">
        <x:v>70157.6</x:v>
      </x:c>
      <x:c r="AJ429" s="28"/>
      <x:c r="AK429"/>
      <x:c r="AL429" t="str">
        <x:v>Completado</x:v>
      </x:c>
      <x:c r="AM429" t="str">
        <x:f>IF(W429&lt;0,"Devuelto",AL429)</x:f>
        <x:v>Completado</x:v>
      </x:c>
      <x:c r="AN429" t="str">
        <x:v>Efectivo</x:v>
      </x:c>
      <x:c r="AO429" s="29" t="str">
        <x:v>Sin observación</x:v>
      </x:c>
      <x:c r="AP429" t="str">
        <x:f>IF(D429="","No","Sí")</x:f>
        <x:v>Sí</x:v>
      </x:c>
    </x:row>
    <x:row r="430">
      <x:c r="A430" t="n">
        <x:v>430</x:v>
      </x:c>
      <x:c r="B430" t="str">
        <x:v>VT0002034</x:v>
      </x:c>
      <x:c r="C430" t="str">
        <x:v>45318</x:v>
      </x:c>
      <x:c r="D430" s="27" t="n">
        <x:v>45318</x:v>
      </x:c>
      <x:c r="E430" t="n">
        <x:f>IF(D430="","",YEAR(D430))</x:f>
        <x:v>2024</x:v>
      </x:c>
      <x:c r="F430" t="n">
        <x:f>IF(D430="","",MONTH(D430))</x:f>
        <x:v>1</x:v>
      </x:c>
      <x:c r="G430" t="str">
        <x:f>IF(D430="","Fecha no disponible",TEXT(D430,"mmmm"))</x:f>
        <x:v>January</x:v>
      </x:c>
      <x:c r="H430" t="str">
        <x:f>IF(D430="","Fecha no disponible",TEXT(D430,"yyyy-mm"))</x:f>
        <x:v>2024-01</x:v>
      </x:c>
      <x:c r="I430" t="str">
        <x:f>IF(D430="","Fecha no disponible","T"&amp;ROUNDUP(MONTH(D430)/3,0))</x:f>
        <x:v>T1</x:v>
      </x:c>
      <x:c r="J430" t="str">
        <x:v>T015</x:v>
      </x:c>
      <x:c r="K430" t="str">
        <x:v>Tienda Potosí 3</x:v>
      </x:c>
      <x:c r="L430" t="str">
        <x:v>Mall</x:v>
      </x:c>
      <x:c r="M430" t="str">
        <x:v>Potosí</x:v>
      </x:c>
      <x:c r="N430" t="str">
        <x:f>IFERROR(VLOOKUP(M430,'Mapeos'!$A$4:$B$30,2,FALSE),M430)</x:f>
        <x:v>Potosí</x:v>
      </x:c>
      <x:c r="O430" t="str">
        <x:v>C00427</x:v>
      </x:c>
      <x:c r="P430" t="str">
        <x:v>Premium</x:v>
      </x:c>
      <x:c r="Q430" t="str">
        <x:v>P0016</x:v>
      </x:c>
      <x:c r="R430" t="str">
        <x:v>Electrónica</x:v>
      </x:c>
      <x:c r="S430" t="str">
        <x:v>Marca C</x:v>
      </x:c>
      <x:c r="T430" t="str">
        <x:v>Tienda</x:v>
      </x:c>
      <x:c r="U430" t="str">
        <x:f>IFERROR(VLOOKUP(T430,'Mapeos'!$D$4:$E$25,2,FALSE),T430)</x:f>
        <x:v>Tienda</x:v>
      </x:c>
      <x:c r="V430" t="str">
        <x:v>V033</x:v>
      </x:c>
      <x:c r="W430" t="n">
        <x:v>1</x:v>
      </x:c>
      <x:c r="X430" s="28" t="n">
        <x:v>564.78</x:v>
      </x:c>
      <x:c r="Y430" s="20" t="n">
        <x:v>0.05</x:v>
      </x:c>
      <x:c r="Z430" s="20" t="n">
        <x:f>IF(Y430&gt;1,Y430/100,Y430)</x:f>
        <x:v>0.05</x:v>
      </x:c>
      <x:c r="AA430" s="28" t="n">
        <x:v>285.98</x:v>
      </x:c>
      <x:c r="AB430" s="28" t="n">
        <x:v>536.54</x:v>
      </x:c>
      <x:c r="AC430" s="28" t="str">
        <x:v>BOB</x:v>
      </x:c>
      <x:c r="AD430" s="28" t="n">
        <x:f>IF(AC430="USD",AB430*'Parametros'!$B$4,AB430)</x:f>
        <x:v>536.54</x:v>
      </x:c>
      <x:c r="AE430" s="28" t="n">
        <x:f>W430*X430*(1-Z430)</x:f>
        <x:v>536.5409999999999</x:v>
      </x:c>
      <x:c r="AF430" s="28" t="n">
        <x:f>W430*AA430</x:f>
        <x:v>285.98</x:v>
      </x:c>
      <x:c r="AG430" s="28" t="n">
        <x:f>AE430-AF430</x:f>
        <x:v>250.56099999999992</x:v>
      </x:c>
      <x:c r="AH430" s="20" t="n">
        <x:f>IF(AE430&gt;0,AG430/AE430,"")</x:f>
        <x:v>0.46699320275617323</x:v>
      </x:c>
      <x:c r="AI430" s="28" t="n">
        <x:v>199118.41</x:v>
      </x:c>
      <x:c r="AJ430" s="28"/>
      <x:c r="AK430"/>
      <x:c r="AL430" t="str">
        <x:v>Completado</x:v>
      </x:c>
      <x:c r="AM430" t="str">
        <x:f>IF(W430&lt;0,"Devuelto",AL430)</x:f>
        <x:v>Completado</x:v>
      </x:c>
      <x:c r="AN430" t="str">
        <x:v>Tarjeta</x:v>
      </x:c>
      <x:c r="AO430" s="29" t="str">
        <x:v>Sin observación</x:v>
      </x:c>
      <x:c r="AP430" t="str">
        <x:f>IF(D430="","No","Sí")</x:f>
        <x:v>Sí</x:v>
      </x:c>
    </x:row>
    <x:row r="431">
      <x:c r="A431" t="n">
        <x:v>431</x:v>
      </x:c>
      <x:c r="B431" t="str">
        <x:v>VT0002039</x:v>
      </x:c>
      <x:c r="C431" t="str">
        <x:v>45523</x:v>
      </x:c>
      <x:c r="D431" s="27" t="n">
        <x:v>45523</x:v>
      </x:c>
      <x:c r="E431" t="n">
        <x:f>IF(D431="","",YEAR(D431))</x:f>
        <x:v>2024</x:v>
      </x:c>
      <x:c r="F431" t="n">
        <x:f>IF(D431="","",MONTH(D431))</x:f>
        <x:v>8</x:v>
      </x:c>
      <x:c r="G431" t="str">
        <x:f>IF(D431="","Fecha no disponible",TEXT(D431,"mmmm"))</x:f>
        <x:v>August</x:v>
      </x:c>
      <x:c r="H431" t="str">
        <x:f>IF(D431="","Fecha no disponible",TEXT(D431,"yyyy-mm"))</x:f>
        <x:v>2024-08</x:v>
      </x:c>
      <x:c r="I431" t="str">
        <x:f>IF(D431="","Fecha no disponible","T"&amp;ROUNDUP(MONTH(D431)/3,0))</x:f>
        <x:v>T3</x:v>
      </x:c>
      <x:c r="J431" t="str">
        <x:v>T020</x:v>
      </x:c>
      <x:c r="K431" t="str">
        <x:v>Tienda Sucre 4</x:v>
      </x:c>
      <x:c r="L431" t="str">
        <x:v>Mall</x:v>
      </x:c>
      <x:c r="M431" t="str">
        <x:v>Sucre</x:v>
      </x:c>
      <x:c r="N431" t="str">
        <x:f>IFERROR(VLOOKUP(M431,'Mapeos'!$A$4:$B$30,2,FALSE),M431)</x:f>
        <x:v>Sucre</x:v>
      </x:c>
      <x:c r="O431" t="str">
        <x:v>C01284</x:v>
      </x:c>
      <x:c r="P431" t="str">
        <x:v>Empresa</x:v>
      </x:c>
      <x:c r="Q431" t="str">
        <x:v>P0068</x:v>
      </x:c>
      <x:c r="R431" t="str">
        <x:v>Hogar</x:v>
      </x:c>
      <x:c r="S431" t="str">
        <x:v>Marca D</x:v>
      </x:c>
      <x:c r="T431" t="str">
        <x:v>Tienda</x:v>
      </x:c>
      <x:c r="U431" t="str">
        <x:f>IFERROR(VLOOKUP(T431,'Mapeos'!$D$4:$E$25,2,FALSE),T431)</x:f>
        <x:v>Tienda</x:v>
      </x:c>
      <x:c r="V431" t="str">
        <x:v>V003</x:v>
      </x:c>
      <x:c r="W431" t="n">
        <x:v>1</x:v>
      </x:c>
      <x:c r="X431" s="28" t="n">
        <x:v>178.47</x:v>
      </x:c>
      <x:c r="Y431" s="20" t="n">
        <x:v>0.05</x:v>
      </x:c>
      <x:c r="Z431" s="20" t="n">
        <x:f>IF(Y431&gt;1,Y431/100,Y431)</x:f>
        <x:v>0.05</x:v>
      </x:c>
      <x:c r="AA431" s="28" t="n">
        <x:v>87.26</x:v>
      </x:c>
      <x:c r="AB431" s="28" t="n">
        <x:v>169.55</x:v>
      </x:c>
      <x:c r="AC431" s="28" t="str">
        <x:v>BOB</x:v>
      </x:c>
      <x:c r="AD431" s="28" t="n">
        <x:f>IF(AC431="USD",AB431*'Parametros'!$B$4,AB431)</x:f>
        <x:v>169.55</x:v>
      </x:c>
      <x:c r="AE431" s="28" t="n">
        <x:f>W431*X431*(1-Z431)</x:f>
        <x:v>169.54649999999998</x:v>
      </x:c>
      <x:c r="AF431" s="28" t="n">
        <x:f>W431*AA431</x:f>
        <x:v>87.26</x:v>
      </x:c>
      <x:c r="AG431" s="28" t="n">
        <x:f>AE431-AF431</x:f>
        <x:v>82.28649999999998</x:v>
      </x:c>
      <x:c r="AH431" s="20" t="n">
        <x:f>IF(AE431&gt;0,AG431/AE431,"")</x:f>
        <x:v>0.4853329322634203</x:v>
      </x:c>
      <x:c r="AI431" s="28" t="n">
        <x:v>171916.69</x:v>
      </x:c>
      <x:c r="AJ431" s="28"/>
      <x:c r="AK431"/>
      <x:c r="AL431" t="str">
        <x:v>Completado</x:v>
      </x:c>
      <x:c r="AM431" t="str">
        <x:f>IF(W431&lt;0,"Devuelto",AL431)</x:f>
        <x:v>Completado</x:v>
      </x:c>
      <x:c r="AN431" t="str">
        <x:v>Efectivo</x:v>
      </x:c>
      <x:c r="AO431" s="29" t="str">
        <x:v>Sin observación</x:v>
      </x:c>
      <x:c r="AP431" t="str">
        <x:f>IF(D431="","No","Sí")</x:f>
        <x:v>Sí</x:v>
      </x:c>
    </x:row>
    <x:row r="432">
      <x:c r="A432" t="n">
        <x:v>432</x:v>
      </x:c>
      <x:c r="B432" t="str">
        <x:v>VT0002044</x:v>
      </x:c>
      <x:c r="C432" t="str">
        <x:v>46019</x:v>
      </x:c>
      <x:c r="D432" s="27" t="n">
        <x:v>46019</x:v>
      </x:c>
      <x:c r="E432" t="n">
        <x:f>IF(D432="","",YEAR(D432))</x:f>
        <x:v>2025</x:v>
      </x:c>
      <x:c r="F432" t="n">
        <x:f>IF(D432="","",MONTH(D432))</x:f>
        <x:v>12</x:v>
      </x:c>
      <x:c r="G432" t="str">
        <x:f>IF(D432="","Fecha no disponible",TEXT(D432,"mmmm"))</x:f>
        <x:v>December</x:v>
      </x:c>
      <x:c r="H432" t="str">
        <x:f>IF(D432="","Fecha no disponible",TEXT(D432,"yyyy-mm"))</x:f>
        <x:v>2025-12</x:v>
      </x:c>
      <x:c r="I432" t="str">
        <x:f>IF(D432="","Fecha no disponible","T"&amp;ROUNDUP(MONTH(D432)/3,0))</x:f>
        <x:v>T4</x:v>
      </x:c>
      <x:c r="J432" t="str">
        <x:v>T019</x:v>
      </x:c>
      <x:c r="K432" t="str">
        <x:v>Tienda Sucre 3</x:v>
      </x:c>
      <x:c r="L432" t="str">
        <x:v>Centro</x:v>
      </x:c>
      <x:c r="M432" t="str">
        <x:v>Sucre</x:v>
      </x:c>
      <x:c r="N432" t="str">
        <x:f>IFERROR(VLOOKUP(M432,'Mapeos'!$A$4:$B$30,2,FALSE),M432)</x:f>
        <x:v>Sucre</x:v>
      </x:c>
      <x:c r="O432" t="str">
        <x:v>C01550</x:v>
      </x:c>
      <x:c r="P432" t="str">
        <x:v>Frecuente</x:v>
      </x:c>
      <x:c r="Q432" t="str">
        <x:v>P0024</x:v>
      </x:c>
      <x:c r="R432" t="str">
        <x:v>Cuidado Personal</x:v>
      </x:c>
      <x:c r="S432" t="str">
        <x:v>Marca A</x:v>
      </x:c>
      <x:c r="T432" t="str">
        <x:v>Tienda</x:v>
      </x:c>
      <x:c r="U432" t="str">
        <x:f>IFERROR(VLOOKUP(T432,'Mapeos'!$D$4:$E$25,2,FALSE),T432)</x:f>
        <x:v>Tienda</x:v>
      </x:c>
      <x:c r="V432" t="str">
        <x:v>V029</x:v>
      </x:c>
      <x:c r="W432" t="n">
        <x:v>1</x:v>
      </x:c>
      <x:c r="X432" s="28" t="n">
        <x:v>38.87</x:v>
      </x:c>
      <x:c r="Y432" s="20" t="n">
        <x:v>0.1</x:v>
      </x:c>
      <x:c r="Z432" s="20" t="n">
        <x:f>IF(Y432&gt;1,Y432/100,Y432)</x:f>
        <x:v>0.1</x:v>
      </x:c>
      <x:c r="AA432" s="28" t="n">
        <x:v>20.9</x:v>
      </x:c>
      <x:c r="AB432" s="28" t="n">
        <x:v>34.98</x:v>
      </x:c>
      <x:c r="AC432" s="28" t="str">
        <x:v>BOB</x:v>
      </x:c>
      <x:c r="AD432" s="28" t="n">
        <x:f>IF(AC432="USD",AB432*'Parametros'!$B$4,AB432)</x:f>
        <x:v>34.98</x:v>
      </x:c>
      <x:c r="AE432" s="28" t="n">
        <x:f>W432*X432*(1-Z432)</x:f>
        <x:v>34.983</x:v>
      </x:c>
      <x:c r="AF432" s="28" t="n">
        <x:f>W432*AA432</x:f>
        <x:v>20.9</x:v>
      </x:c>
      <x:c r="AG432" s="28" t="n">
        <x:f>AE432-AF432</x:f>
        <x:v>14.082999999999998</x:v>
      </x:c>
      <x:c r="AH432" s="20" t="n">
        <x:f>IF(AE432&gt;0,AG432/AE432,"")</x:f>
        <x:v>0.4025669610953892</x:v>
      </x:c>
      <x:c r="AI432" s="28" t="n">
        <x:v>123213.12</x:v>
      </x:c>
      <x:c r="AJ432" s="28"/>
      <x:c r="AK432"/>
      <x:c r="AL432" t="str">
        <x:v>Completado</x:v>
      </x:c>
      <x:c r="AM432" t="str">
        <x:f>IF(W432&lt;0,"Devuelto",AL432)</x:f>
        <x:v>Completado</x:v>
      </x:c>
      <x:c r="AN432" t="str">
        <x:v>QR</x:v>
      </x:c>
      <x:c r="AO432" s="29" t="str">
        <x:v>Sin observación</x:v>
      </x:c>
      <x:c r="AP432" t="str">
        <x:f>IF(D432="","No","Sí")</x:f>
        <x:v>Sí</x:v>
      </x:c>
    </x:row>
    <x:row r="433">
      <x:c r="A433" t="n">
        <x:v>433</x:v>
      </x:c>
      <x:c r="B433" t="str">
        <x:v>VT0002048</x:v>
      </x:c>
      <x:c r="C433" t="str">
        <x:v>45809</x:v>
      </x:c>
      <x:c r="D433" s="27" t="n">
        <x:v>45809</x:v>
      </x:c>
      <x:c r="E433" t="n">
        <x:f>IF(D433="","",YEAR(D433))</x:f>
        <x:v>2025</x:v>
      </x:c>
      <x:c r="F433" t="n">
        <x:f>IF(D433="","",MONTH(D433))</x:f>
        <x:v>6</x:v>
      </x:c>
      <x:c r="G433" t="str">
        <x:f>IF(D433="","Fecha no disponible",TEXT(D433,"mmmm"))</x:f>
        <x:v>June</x:v>
      </x:c>
      <x:c r="H433" t="str">
        <x:f>IF(D433="","Fecha no disponible",TEXT(D433,"yyyy-mm"))</x:f>
        <x:v>2025-06</x:v>
      </x:c>
      <x:c r="I433" t="str">
        <x:f>IF(D433="","Fecha no disponible","T"&amp;ROUNDUP(MONTH(D433)/3,0))</x:f>
        <x:v>T2</x:v>
      </x:c>
      <x:c r="J433" t="str">
        <x:v>T014</x:v>
      </x:c>
      <x:c r="K433" t="str">
        <x:v>Tienda Potosí 2</x:v>
      </x:c>
      <x:c r="L433" t="str">
        <x:v>Barrio</x:v>
      </x:c>
      <x:c r="M433" t="str">
        <x:v>Potosí</x:v>
      </x:c>
      <x:c r="N433" t="str">
        <x:f>IFERROR(VLOOKUP(M433,'Mapeos'!$A$4:$B$30,2,FALSE),M433)</x:f>
        <x:v>Potosí</x:v>
      </x:c>
      <x:c r="O433" t="str">
        <x:v>C00184</x:v>
      </x:c>
      <x:c r="P433" t="str">
        <x:v>Masivo</x:v>
      </x:c>
      <x:c r="Q433" t="str">
        <x:v>P0133</x:v>
      </x:c>
      <x:c r="R433" t="str">
        <x:v>Deportes</x:v>
      </x:c>
      <x:c r="S433" t="str">
        <x:v>Marca C</x:v>
      </x:c>
      <x:c r="T433" t="str">
        <x:v>Marketplace</x:v>
      </x:c>
      <x:c r="U433" t="str">
        <x:f>IFERROR(VLOOKUP(T433,'Mapeos'!$D$4:$E$25,2,FALSE),T433)</x:f>
        <x:v>Marketplace</x:v>
      </x:c>
      <x:c r="V433" t="str">
        <x:v>V015</x:v>
      </x:c>
      <x:c r="W433" t="n">
        <x:v>1</x:v>
      </x:c>
      <x:c r="X433" s="28" t="n">
        <x:v>109.05</x:v>
      </x:c>
      <x:c r="Y433" s="20" t="n">
        <x:v>0.05</x:v>
      </x:c>
      <x:c r="Z433" s="20" t="n">
        <x:f>IF(Y433&gt;1,Y433/100,Y433)</x:f>
        <x:v>0.05</x:v>
      </x:c>
      <x:c r="AA433" s="28" t="n">
        <x:v>90.02</x:v>
      </x:c>
      <x:c r="AB433" s="28" t="n">
        <x:v>103.6</x:v>
      </x:c>
      <x:c r="AC433" s="28" t="str">
        <x:v>BOB</x:v>
      </x:c>
      <x:c r="AD433" s="28" t="n">
        <x:f>IF(AC433="USD",AB433*'Parametros'!$B$4,AB433)</x:f>
        <x:v>103.6</x:v>
      </x:c>
      <x:c r="AE433" s="28" t="n">
        <x:f>W433*X433*(1-Z433)</x:f>
        <x:v>103.5975</x:v>
      </x:c>
      <x:c r="AF433" s="28" t="n">
        <x:f>W433*AA433</x:f>
        <x:v>90.02</x:v>
      </x:c>
      <x:c r="AG433" s="28" t="n">
        <x:f>AE433-AF433</x:f>
        <x:v>13.5775</x:v>
      </x:c>
      <x:c r="AH433" s="20" t="n">
        <x:f>IF(AE433&gt;0,AG433/AE433,"")</x:f>
        <x:v>0.13106011245445112</x:v>
      </x:c>
      <x:c r="AI433" s="28" t="n">
        <x:v>77488.58</x:v>
      </x:c>
      <x:c r="AJ433" s="28"/>
      <x:c r="AK433"/>
      <x:c r="AL433" t="str">
        <x:v>Completado</x:v>
      </x:c>
      <x:c r="AM433" t="str">
        <x:f>IF(W433&lt;0,"Devuelto",AL433)</x:f>
        <x:v>Completado</x:v>
      </x:c>
      <x:c r="AN433" t="str">
        <x:v>Efectivo</x:v>
      </x:c>
      <x:c r="AO433" s="29" t="str">
        <x:v>Sin observación</x:v>
      </x:c>
      <x:c r="AP433" t="str">
        <x:f>IF(D433="","No","Sí")</x:f>
        <x:v>Sí</x:v>
      </x:c>
    </x:row>
    <x:row r="434">
      <x:c r="A434" t="n">
        <x:v>434</x:v>
      </x:c>
      <x:c r="B434" t="str">
        <x:v>VT0002053</x:v>
      </x:c>
      <x:c r="C434" t="str">
        <x:v>45390</x:v>
      </x:c>
      <x:c r="D434" s="27" t="n">
        <x:v>45390</x:v>
      </x:c>
      <x:c r="E434" t="n">
        <x:f>IF(D434="","",YEAR(D434))</x:f>
        <x:v>2024</x:v>
      </x:c>
      <x:c r="F434" t="n">
        <x:f>IF(D434="","",MONTH(D434))</x:f>
        <x:v>4</x:v>
      </x:c>
      <x:c r="G434" t="str">
        <x:f>IF(D434="","Fecha no disponible",TEXT(D434,"mmmm"))</x:f>
        <x:v>April</x:v>
      </x:c>
      <x:c r="H434" t="str">
        <x:f>IF(D434="","Fecha no disponible",TEXT(D434,"yyyy-mm"))</x:f>
        <x:v>2024-04</x:v>
      </x:c>
      <x:c r="I434" t="str">
        <x:f>IF(D434="","Fecha no disponible","T"&amp;ROUNDUP(MONTH(D434)/3,0))</x:f>
        <x:v>T2</x:v>
      </x:c>
      <x:c r="J434" t="str">
        <x:v>T013</x:v>
      </x:c>
      <x:c r="K434" t="str">
        <x:v>Tienda Potosí 1</x:v>
      </x:c>
      <x:c r="L434" t="str">
        <x:v>Centro</x:v>
      </x:c>
      <x:c r="M434" t="str">
        <x:v>Potosí</x:v>
      </x:c>
      <x:c r="N434" t="str">
        <x:f>IFERROR(VLOOKUP(M434,'Mapeos'!$A$4:$B$30,2,FALSE),M434)</x:f>
        <x:v>Potosí</x:v>
      </x:c>
      <x:c r="O434" t="str">
        <x:v>C00282</x:v>
      </x:c>
      <x:c r="P434" t="str">
        <x:v>Frecuente</x:v>
      </x:c>
      <x:c r="Q434" t="str">
        <x:v>P0137</x:v>
      </x:c>
      <x:c r="R434" t="str">
        <x:v>Cuidado Personal</x:v>
      </x:c>
      <x:c r="S434" t="str">
        <x:v>Marca B</x:v>
      </x:c>
      <x:c r="T434" t="str">
        <x:v>Tienda</x:v>
      </x:c>
      <x:c r="U434" t="str">
        <x:f>IFERROR(VLOOKUP(T434,'Mapeos'!$D$4:$E$25,2,FALSE),T434)</x:f>
        <x:v>Tienda</x:v>
      </x:c>
      <x:c r="V434" t="str">
        <x:v>V025</x:v>
      </x:c>
      <x:c r="W434" t="n">
        <x:v>1</x:v>
      </x:c>
      <x:c r="X434" s="28" t="n">
        <x:v>80.6</x:v>
      </x:c>
      <x:c r="Y434" s="20" t="n">
        <x:v>0.1</x:v>
      </x:c>
      <x:c r="Z434" s="20" t="n">
        <x:f>IF(Y434&gt;1,Y434/100,Y434)</x:f>
        <x:v>0.1</x:v>
      </x:c>
      <x:c r="AA434" s="28" t="n">
        <x:v>53.51</x:v>
      </x:c>
      <x:c r="AB434" s="28" t="n">
        <x:v>72.54</x:v>
      </x:c>
      <x:c r="AC434" s="28" t="str">
        <x:v>BOB</x:v>
      </x:c>
      <x:c r="AD434" s="28" t="n">
        <x:f>IF(AC434="USD",AB434*'Parametros'!$B$4,AB434)</x:f>
        <x:v>72.54</x:v>
      </x:c>
      <x:c r="AE434" s="28" t="n">
        <x:f>W434*X434*(1-Z434)</x:f>
        <x:v>72.53999999999999</x:v>
      </x:c>
      <x:c r="AF434" s="28" t="n">
        <x:f>W434*AA434</x:f>
        <x:v>53.51</x:v>
      </x:c>
      <x:c r="AG434" s="28" t="n">
        <x:f>AE434-AF434</x:f>
        <x:v>19.029999999999994</x:v>
      </x:c>
      <x:c r="AH434" s="20" t="n">
        <x:f>IF(AE434&gt;0,AG434/AE434,"")</x:f>
        <x:v>0.26233802040253645</x:v>
      </x:c>
      <x:c r="AI434" s="28" t="n">
        <x:v>189760.35</x:v>
      </x:c>
      <x:c r="AJ434" s="28"/>
      <x:c r="AK434"/>
      <x:c r="AL434" t="str">
        <x:v>Completado</x:v>
      </x:c>
      <x:c r="AM434" t="str">
        <x:f>IF(W434&lt;0,"Devuelto",AL434)</x:f>
        <x:v>Completado</x:v>
      </x:c>
      <x:c r="AN434" t="str">
        <x:v>Efectivo</x:v>
      </x:c>
      <x:c r="AO434" s="29" t="str">
        <x:v>Sin observación</x:v>
      </x:c>
      <x:c r="AP434" t="str">
        <x:f>IF(D434="","No","Sí")</x:f>
        <x:v>Sí</x:v>
      </x:c>
    </x:row>
    <x:row r="435">
      <x:c r="A435" t="n">
        <x:v>435</x:v>
      </x:c>
      <x:c r="B435" t="str">
        <x:v>VT0002058</x:v>
      </x:c>
      <x:c r="C435" t="str">
        <x:v>45711</x:v>
      </x:c>
      <x:c r="D435" s="27" t="n">
        <x:v>45711</x:v>
      </x:c>
      <x:c r="E435" t="n">
        <x:f>IF(D435="","",YEAR(D435))</x:f>
        <x:v>2025</x:v>
      </x:c>
      <x:c r="F435" t="n">
        <x:f>IF(D435="","",MONTH(D435))</x:f>
        <x:v>2</x:v>
      </x:c>
      <x:c r="G435" t="str">
        <x:f>IF(D435="","Fecha no disponible",TEXT(D435,"mmmm"))</x:f>
        <x:v>February</x:v>
      </x:c>
      <x:c r="H435" t="str">
        <x:f>IF(D435="","Fecha no disponible",TEXT(D435,"yyyy-mm"))</x:f>
        <x:v>2025-02</x:v>
      </x:c>
      <x:c r="I435" t="str">
        <x:f>IF(D435="","Fecha no disponible","T"&amp;ROUNDUP(MONTH(D435)/3,0))</x:f>
        <x:v>T1</x:v>
      </x:c>
      <x:c r="J435" t="str">
        <x:v>T012</x:v>
      </x:c>
      <x:c r="K435" t="str">
        <x:v>Tienda Cochabamba 4</x:v>
      </x:c>
      <x:c r="L435" t="str">
        <x:v>Centro</x:v>
      </x:c>
      <x:c r="M435" t="str">
        <x:v>SANTA CRUZ</x:v>
      </x:c>
      <x:c r="N435" t="str">
        <x:f>IFERROR(VLOOKUP(M435,'Mapeos'!$A$4:$B$30,2,FALSE),M435)</x:f>
        <x:v>Santa Cruz</x:v>
      </x:c>
      <x:c r="O435" t="str">
        <x:v>C00954</x:v>
      </x:c>
      <x:c r="P435" t="str">
        <x:v>Premium</x:v>
      </x:c>
      <x:c r="Q435" t="str">
        <x:v>P0099</x:v>
      </x:c>
      <x:c r="R435" t="str">
        <x:v>Cuidado Personal</x:v>
      </x:c>
      <x:c r="S435" t="str">
        <x:v>Marca D</x:v>
      </x:c>
      <x:c r="T435" t="str">
        <x:v>E-commerce</x:v>
      </x:c>
      <x:c r="U435" t="str">
        <x:f>IFERROR(VLOOKUP(T435,'Mapeos'!$D$4:$E$25,2,FALSE),T435)</x:f>
        <x:v>E-commerce</x:v>
      </x:c>
      <x:c r="V435" t="str">
        <x:v>V013</x:v>
      </x:c>
      <x:c r="W435" t="n">
        <x:v>1</x:v>
      </x:c>
      <x:c r="X435" s="28" t="n">
        <x:v>61.87</x:v>
      </x:c>
      <x:c r="Y435" s="20" t="n">
        <x:v>0</x:v>
      </x:c>
      <x:c r="Z435" s="20" t="n">
        <x:f>IF(Y435&gt;1,Y435/100,Y435)</x:f>
        <x:v>0</x:v>
      </x:c>
      <x:c r="AA435" s="28" t="n">
        <x:v>42.11</x:v>
      </x:c>
      <x:c r="AB435" s="28" t="n">
        <x:v>61.87</x:v>
      </x:c>
      <x:c r="AC435" s="28" t="str">
        <x:v>BOB</x:v>
      </x:c>
      <x:c r="AD435" s="28" t="n">
        <x:f>IF(AC435="USD",AB435*'Parametros'!$B$4,AB435)</x:f>
        <x:v>61.87</x:v>
      </x:c>
      <x:c r="AE435" s="28" t="n">
        <x:f>W435*X435*(1-Z435)</x:f>
        <x:v>61.87</x:v>
      </x:c>
      <x:c r="AF435" s="28" t="n">
        <x:f>W435*AA435</x:f>
        <x:v>42.11</x:v>
      </x:c>
      <x:c r="AG435" s="28" t="n">
        <x:f>AE435-AF435</x:f>
        <x:v>19.759999999999998</x:v>
      </x:c>
      <x:c r="AH435" s="20" t="n">
        <x:f>IF(AE435&gt;0,AG435/AE435,"")</x:f>
        <x:v>0.3193793437853564</x:v>
      </x:c>
      <x:c r="AI435" s="28" t="n">
        <x:v>86253.49</x:v>
      </x:c>
      <x:c r="AJ435" s="28"/>
      <x:c r="AK435"/>
      <x:c r="AL435" t="str">
        <x:v>Completado</x:v>
      </x:c>
      <x:c r="AM435" t="str">
        <x:f>IF(W435&lt;0,"Devuelto",AL435)</x:f>
        <x:v>Completado</x:v>
      </x:c>
      <x:c r="AN435" t="str">
        <x:v>Transferencia</x:v>
      </x:c>
      <x:c r="AO435" s="29" t="str">
        <x:v>Región estandarizada</x:v>
      </x:c>
      <x:c r="AP435" t="str">
        <x:f>IF(D435="","No","Sí")</x:f>
        <x:v>Sí</x:v>
      </x:c>
    </x:row>
    <x:row r="436">
      <x:c r="A436" t="n">
        <x:v>436</x:v>
      </x:c>
      <x:c r="B436" t="str">
        <x:v>VT0002063</x:v>
      </x:c>
      <x:c r="C436" t="str">
        <x:v>46016</x:v>
      </x:c>
      <x:c r="D436" s="27" t="n">
        <x:v>46016</x:v>
      </x:c>
      <x:c r="E436" t="n">
        <x:f>IF(D436="","",YEAR(D436))</x:f>
        <x:v>2025</x:v>
      </x:c>
      <x:c r="F436" t="n">
        <x:f>IF(D436="","",MONTH(D436))</x:f>
        <x:v>12</x:v>
      </x:c>
      <x:c r="G436" t="str">
        <x:f>IF(D436="","Fecha no disponible",TEXT(D436,"mmmm"))</x:f>
        <x:v>December</x:v>
      </x:c>
      <x:c r="H436" t="str">
        <x:f>IF(D436="","Fecha no disponible",TEXT(D436,"yyyy-mm"))</x:f>
        <x:v>2025-12</x:v>
      </x:c>
      <x:c r="I436" t="str">
        <x:f>IF(D436="","Fecha no disponible","T"&amp;ROUNDUP(MONTH(D436)/3,0))</x:f>
        <x:v>T4</x:v>
      </x:c>
      <x:c r="J436" t="str">
        <x:v>T016</x:v>
      </x:c>
      <x:c r="K436" t="str">
        <x:v>Tienda Potosí 4</x:v>
      </x:c>
      <x:c r="L436" t="str">
        <x:v>Centro</x:v>
      </x:c>
      <x:c r="M436" t="str">
        <x:v>Potosí</x:v>
      </x:c>
      <x:c r="N436" t="str">
        <x:f>IFERROR(VLOOKUP(M436,'Mapeos'!$A$4:$B$30,2,FALSE),M436)</x:f>
        <x:v>Potosí</x:v>
      </x:c>
      <x:c r="O436" t="str">
        <x:v>C00427</x:v>
      </x:c>
      <x:c r="P436" t="str">
        <x:v>Premium</x:v>
      </x:c>
      <x:c r="Q436" t="str">
        <x:v>P0091</x:v>
      </x:c>
      <x:c r="R436" t="str">
        <x:v>Deportes</x:v>
      </x:c>
      <x:c r="S436" t="str">
        <x:v>Marca C</x:v>
      </x:c>
      <x:c r="T436" t="str">
        <x:v>WhatsApp</x:v>
      </x:c>
      <x:c r="U436" t="str">
        <x:f>IFERROR(VLOOKUP(T436,'Mapeos'!$D$4:$E$25,2,FALSE),T436)</x:f>
        <x:v>WhatsApp</x:v>
      </x:c>
      <x:c r="V436" t="str">
        <x:v>V023</x:v>
      </x:c>
      <x:c r="W436" t="n">
        <x:v>4</x:v>
      </x:c>
      <x:c r="X436" s="28" t="n">
        <x:v>123.71</x:v>
      </x:c>
      <x:c r="Y436" s="20" t="n">
        <x:v>0.2</x:v>
      </x:c>
      <x:c r="Z436" s="20" t="n">
        <x:f>IF(Y436&gt;1,Y436/100,Y436)</x:f>
        <x:v>0.2</x:v>
      </x:c>
      <x:c r="AA436" s="28" t="n">
        <x:v>75.15</x:v>
      </x:c>
      <x:c r="AB436" s="28" t="n">
        <x:v>395.87</x:v>
      </x:c>
      <x:c r="AC436" s="28" t="str">
        <x:v>BOB</x:v>
      </x:c>
      <x:c r="AD436" s="28" t="n">
        <x:f>IF(AC436="USD",AB436*'Parametros'!$B$4,AB436)</x:f>
        <x:v>395.87</x:v>
      </x:c>
      <x:c r="AE436" s="28" t="n">
        <x:f>W436*X436*(1-Z436)</x:f>
        <x:v>395.872</x:v>
      </x:c>
      <x:c r="AF436" s="28" t="n">
        <x:f>W436*AA436</x:f>
        <x:v>300.6</x:v>
      </x:c>
      <x:c r="AG436" s="28" t="n">
        <x:f>AE436-AF436</x:f>
        <x:v>95.27199999999999</x:v>
      </x:c>
      <x:c r="AH436" s="20" t="n">
        <x:f>IF(AE436&gt;0,AG436/AE436,"")</x:f>
        <x:v>0.2406636488561959</x:v>
      </x:c>
      <x:c r="AI436" s="28" t="n">
        <x:v>98647.46</x:v>
      </x:c>
      <x:c r="AJ436" s="28"/>
      <x:c r="AK436"/>
      <x:c r="AL436" t="str">
        <x:v>Completado</x:v>
      </x:c>
      <x:c r="AM436" t="str">
        <x:f>IF(W436&lt;0,"Devuelto",AL436)</x:f>
        <x:v>Completado</x:v>
      </x:c>
      <x:c r="AN436" t="str">
        <x:v>Tarjeta</x:v>
      </x:c>
      <x:c r="AO436" s="29" t="str">
        <x:v>Sin observación</x:v>
      </x:c>
      <x:c r="AP436" t="str">
        <x:f>IF(D436="","No","Sí")</x:f>
        <x:v>Sí</x:v>
      </x:c>
    </x:row>
    <x:row r="437">
      <x:c r="A437" t="n">
        <x:v>437</x:v>
      </x:c>
      <x:c r="B437" t="str">
        <x:v>VT0002067</x:v>
      </x:c>
      <x:c r="C437" t="str">
        <x:v>45879</x:v>
      </x:c>
      <x:c r="D437" s="27" t="n">
        <x:v>45879</x:v>
      </x:c>
      <x:c r="E437" t="n">
        <x:f>IF(D437="","",YEAR(D437))</x:f>
        <x:v>2025</x:v>
      </x:c>
      <x:c r="F437" t="n">
        <x:f>IF(D437="","",MONTH(D437))</x:f>
        <x:v>8</x:v>
      </x:c>
      <x:c r="G437" t="str">
        <x:f>IF(D437="","Fecha no disponible",TEXT(D437,"mmmm"))</x:f>
        <x:v>August</x:v>
      </x:c>
      <x:c r="H437" t="str">
        <x:f>IF(D437="","Fecha no disponible",TEXT(D437,"yyyy-mm"))</x:f>
        <x:v>2025-08</x:v>
      </x:c>
      <x:c r="I437" t="str">
        <x:f>IF(D437="","Fecha no disponible","T"&amp;ROUNDUP(MONTH(D437)/3,0))</x:f>
        <x:v>T3</x:v>
      </x:c>
      <x:c r="J437" t="str">
        <x:v>T016</x:v>
      </x:c>
      <x:c r="K437" t="str">
        <x:v>Tienda Potosí 4</x:v>
      </x:c>
      <x:c r="L437" t="str">
        <x:v>Centro</x:v>
      </x:c>
      <x:c r="M437" t="str">
        <x:v>Potosí</x:v>
      </x:c>
      <x:c r="N437" t="str">
        <x:f>IFERROR(VLOOKUP(M437,'Mapeos'!$A$4:$B$30,2,FALSE),M437)</x:f>
        <x:v>Potosí</x:v>
      </x:c>
      <x:c r="O437" t="str">
        <x:v>C00362</x:v>
      </x:c>
      <x:c r="P437" t="str">
        <x:v>Masivo</x:v>
      </x:c>
      <x:c r="Q437" t="str">
        <x:v>P0138</x:v>
      </x:c>
      <x:c r="R437" t="str">
        <x:v>Alimentos</x:v>
      </x:c>
      <x:c r="S437" t="str">
        <x:v>Marca D</x:v>
      </x:c>
      <x:c r="T437" t="str">
        <x:v>Tienda</x:v>
      </x:c>
      <x:c r="U437" t="str">
        <x:f>IFERROR(VLOOKUP(T437,'Mapeos'!$D$4:$E$25,2,FALSE),T437)</x:f>
        <x:v>Tienda</x:v>
      </x:c>
      <x:c r="V437" t="str">
        <x:v>V001</x:v>
      </x:c>
      <x:c r="W437" t="n">
        <x:v>1</x:v>
      </x:c>
      <x:c r="X437" s="28" t="n">
        <x:v>7.6</x:v>
      </x:c>
      <x:c r="Y437" s="20" t="n">
        <x:v>0.25</x:v>
      </x:c>
      <x:c r="Z437" s="20" t="n">
        <x:f>IF(Y437&gt;1,Y437/100,Y437)</x:f>
        <x:v>0.25</x:v>
      </x:c>
      <x:c r="AA437" s="28" t="n">
        <x:v>6.07</x:v>
      </x:c>
      <x:c r="AB437" s="28" t="n">
        <x:v>5.7</x:v>
      </x:c>
      <x:c r="AC437" s="28" t="str">
        <x:v>BOB</x:v>
      </x:c>
      <x:c r="AD437" s="28" t="n">
        <x:f>IF(AC437="USD",AB437*'Parametros'!$B$4,AB437)</x:f>
        <x:v>5.7</x:v>
      </x:c>
      <x:c r="AE437" s="28" t="n">
        <x:f>W437*X437*(1-Z437)</x:f>
        <x:v>5.699999999999999</x:v>
      </x:c>
      <x:c r="AF437" s="28" t="n">
        <x:f>W437*AA437</x:f>
        <x:v>6.07</x:v>
      </x:c>
      <x:c r="AG437" s="28" t="n">
        <x:f>AE437-AF437</x:f>
        <x:v>-0.370000000000001</x:v>
      </x:c>
      <x:c r="AH437" s="20" t="n">
        <x:f>IF(AE437&gt;0,AG437/AE437,"")</x:f>
        <x:v>-0.06491228070175457</x:v>
      </x:c>
      <x:c r="AI437" s="28" t="n">
        <x:v>136743.72</x:v>
      </x:c>
      <x:c r="AJ437" s="28"/>
      <x:c r="AK437"/>
      <x:c r="AL437" t="str">
        <x:v>Completado</x:v>
      </x:c>
      <x:c r="AM437" t="str">
        <x:f>IF(W437&lt;0,"Devuelto",AL437)</x:f>
        <x:v>Completado</x:v>
      </x:c>
      <x:c r="AN437" t="str">
        <x:v>QR</x:v>
      </x:c>
      <x:c r="AO437" s="29" t="str">
        <x:v>Sin observación</x:v>
      </x:c>
      <x:c r="AP437" t="str">
        <x:f>IF(D437="","No","Sí")</x:f>
        <x:v>Sí</x:v>
      </x:c>
    </x:row>
    <x:row r="438">
      <x:c r="A438" t="n">
        <x:v>438</x:v>
      </x:c>
      <x:c r="B438" t="str">
        <x:v>VT0002072</x:v>
      </x:c>
      <x:c r="C438" t="str">
        <x:v>45557</x:v>
      </x:c>
      <x:c r="D438" s="27" t="n">
        <x:v>45557</x:v>
      </x:c>
      <x:c r="E438" t="n">
        <x:f>IF(D438="","",YEAR(D438))</x:f>
        <x:v>2024</x:v>
      </x:c>
      <x:c r="F438" t="n">
        <x:f>IF(D438="","",MONTH(D438))</x:f>
        <x:v>9</x:v>
      </x:c>
      <x:c r="G438" t="str">
        <x:f>IF(D438="","Fecha no disponible",TEXT(D438,"mmmm"))</x:f>
        <x:v>September</x:v>
      </x:c>
      <x:c r="H438" t="str">
        <x:f>IF(D438="","Fecha no disponible",TEXT(D438,"yyyy-mm"))</x:f>
        <x:v>2024-09</x:v>
      </x:c>
      <x:c r="I438" t="str">
        <x:f>IF(D438="","Fecha no disponible","T"&amp;ROUNDUP(MONTH(D438)/3,0))</x:f>
        <x:v>T3</x:v>
      </x:c>
      <x:c r="J438" t="str">
        <x:v>T015</x:v>
      </x:c>
      <x:c r="K438" t="str">
        <x:v>Tienda Potosí 3</x:v>
      </x:c>
      <x:c r="L438" t="str">
        <x:v>Mall</x:v>
      </x:c>
      <x:c r="M438" t="str">
        <x:v>Potosí</x:v>
      </x:c>
      <x:c r="N438" t="str">
        <x:f>IFERROR(VLOOKUP(M438,'Mapeos'!$A$4:$B$30,2,FALSE),M438)</x:f>
        <x:v>Potosí</x:v>
      </x:c>
      <x:c r="O438" t="str">
        <x:v>C00524</x:v>
      </x:c>
      <x:c r="P438" t="str">
        <x:v>Masivo</x:v>
      </x:c>
      <x:c r="Q438" t="str">
        <x:v>P0091</x:v>
      </x:c>
      <x:c r="R438" t="str">
        <x:v>Deportes</x:v>
      </x:c>
      <x:c r="S438" t="str">
        <x:v>Marca C</x:v>
      </x:c>
      <x:c r="T438" t="str">
        <x:v>Tienda</x:v>
      </x:c>
      <x:c r="U438" t="str">
        <x:f>IFERROR(VLOOKUP(T438,'Mapeos'!$D$4:$E$25,2,FALSE),T438)</x:f>
        <x:v>Tienda</x:v>
      </x:c>
      <x:c r="V438" t="str">
        <x:v>V003</x:v>
      </x:c>
      <x:c r="W438" t="n">
        <x:v>1</x:v>
      </x:c>
      <x:c r="X438" s="28" t="n">
        <x:v>128.93</x:v>
      </x:c>
      <x:c r="Y438" s="20" t="n">
        <x:v>0.1</x:v>
      </x:c>
      <x:c r="Z438" s="20" t="n">
        <x:f>IF(Y438&gt;1,Y438/100,Y438)</x:f>
        <x:v>0.1</x:v>
      </x:c>
      <x:c r="AA438" s="28" t="n">
        <x:v>75.15</x:v>
      </x:c>
      <x:c r="AB438" s="28" t="n">
        <x:v>116.04</x:v>
      </x:c>
      <x:c r="AC438" s="28" t="str">
        <x:v>BOB</x:v>
      </x:c>
      <x:c r="AD438" s="28" t="n">
        <x:f>IF(AC438="USD",AB438*'Parametros'!$B$4,AB438)</x:f>
        <x:v>116.04</x:v>
      </x:c>
      <x:c r="AE438" s="28" t="n">
        <x:f>W438*X438*(1-Z438)</x:f>
        <x:v>116.037</x:v>
      </x:c>
      <x:c r="AF438" s="28" t="n">
        <x:f>W438*AA438</x:f>
        <x:v>75.15</x:v>
      </x:c>
      <x:c r="AG438" s="28" t="n">
        <x:f>AE438-AF438</x:f>
        <x:v>40.887</x:v>
      </x:c>
      <x:c r="AH438" s="20" t="n">
        <x:f>IF(AE438&gt;0,AG438/AE438,"")</x:f>
        <x:v>0.35236174668424725</x:v>
      </x:c>
      <x:c r="AI438" s="28" t="n">
        <x:v>176169.51</x:v>
      </x:c>
      <x:c r="AJ438" s="28"/>
      <x:c r="AK438"/>
      <x:c r="AL438" t="str">
        <x:v>Completado</x:v>
      </x:c>
      <x:c r="AM438" t="str">
        <x:f>IF(W438&lt;0,"Devuelto",AL438)</x:f>
        <x:v>Completado</x:v>
      </x:c>
      <x:c r="AN438" t="str">
        <x:v>Efectivo</x:v>
      </x:c>
      <x:c r="AO438" s="29" t="str">
        <x:v>Sin observación</x:v>
      </x:c>
      <x:c r="AP438" t="str">
        <x:f>IF(D438="","No","Sí")</x:f>
        <x:v>Sí</x:v>
      </x:c>
    </x:row>
    <x:row r="439">
      <x:c r="A439" t="n">
        <x:v>439</x:v>
      </x:c>
      <x:c r="B439" t="str">
        <x:v>VT0002077</x:v>
      </x:c>
      <x:c r="C439" t="str">
        <x:v>45972</x:v>
      </x:c>
      <x:c r="D439" s="27" t="n">
        <x:v>45972</x:v>
      </x:c>
      <x:c r="E439" t="n">
        <x:f>IF(D439="","",YEAR(D439))</x:f>
        <x:v>2025</x:v>
      </x:c>
      <x:c r="F439" t="n">
        <x:f>IF(D439="","",MONTH(D439))</x:f>
        <x:v>11</x:v>
      </x:c>
      <x:c r="G439" t="str">
        <x:f>IF(D439="","Fecha no disponible",TEXT(D439,"mmmm"))</x:f>
        <x:v>November</x:v>
      </x:c>
      <x:c r="H439" t="str">
        <x:f>IF(D439="","Fecha no disponible",TEXT(D439,"yyyy-mm"))</x:f>
        <x:v>2025-11</x:v>
      </x:c>
      <x:c r="I439" t="str">
        <x:f>IF(D439="","Fecha no disponible","T"&amp;ROUNDUP(MONTH(D439)/3,0))</x:f>
        <x:v>T4</x:v>
      </x:c>
      <x:c r="J439" t="str">
        <x:v>T007</x:v>
      </x:c>
      <x:c r="K439" t="str">
        <x:v>Tienda Santa Cruz 3</x:v>
      </x:c>
      <x:c r="L439" t="str">
        <x:v>Barrio</x:v>
      </x:c>
      <x:c r="M439" t="str">
        <x:v>Santa Cruz</x:v>
      </x:c>
      <x:c r="N439" t="str">
        <x:f>IFERROR(VLOOKUP(M439,'Mapeos'!$A$4:$B$30,2,FALSE),M439)</x:f>
        <x:v>Santa Cruz</x:v>
      </x:c>
      <x:c r="O439" t="str">
        <x:v>C00051</x:v>
      </x:c>
      <x:c r="P439" t="str">
        <x:v>Premium</x:v>
      </x:c>
      <x:c r="Q439" t="str">
        <x:v>P0150</x:v>
      </x:c>
      <x:c r="R439" t="str">
        <x:v>Deportes</x:v>
      </x:c>
      <x:c r="S439" t="str">
        <x:v>Marca D</x:v>
      </x:c>
      <x:c r="T439" t="str">
        <x:v>Tienda</x:v>
      </x:c>
      <x:c r="U439" t="str">
        <x:f>IFERROR(VLOOKUP(T439,'Mapeos'!$D$4:$E$25,2,FALSE),T439)</x:f>
        <x:v>Tienda</x:v>
      </x:c>
      <x:c r="V439" t="str">
        <x:v>V017</x:v>
      </x:c>
      <x:c r="W439" t="n">
        <x:v>4</x:v>
      </x:c>
      <x:c r="X439" s="28" t="n">
        <x:v>225.98</x:v>
      </x:c>
      <x:c r="Y439" s="20" t="n">
        <x:v>0.1</x:v>
      </x:c>
      <x:c r="Z439" s="20" t="n">
        <x:f>IF(Y439&gt;1,Y439/100,Y439)</x:f>
        <x:v>0.1</x:v>
      </x:c>
      <x:c r="AA439" s="28" t="n">
        <x:v>139.1</x:v>
      </x:c>
      <x:c r="AB439" s="28" t="n">
        <x:v>813.53</x:v>
      </x:c>
      <x:c r="AC439" s="28" t="str">
        <x:v>BOB</x:v>
      </x:c>
      <x:c r="AD439" s="28" t="n">
        <x:f>IF(AC439="USD",AB439*'Parametros'!$B$4,AB439)</x:f>
        <x:v>813.53</x:v>
      </x:c>
      <x:c r="AE439" s="28" t="n">
        <x:f>W439*X439*(1-Z439)</x:f>
        <x:v>813.528</x:v>
      </x:c>
      <x:c r="AF439" s="28" t="n">
        <x:f>W439*AA439</x:f>
        <x:v>556.4</x:v>
      </x:c>
      <x:c r="AG439" s="28" t="n">
        <x:f>AE439-AF439</x:f>
        <x:v>257.12800000000004</x:v>
      </x:c>
      <x:c r="AH439" s="20" t="n">
        <x:f>IF(AE439&gt;0,AG439/AE439,"")</x:f>
        <x:v>0.3160653351820712</x:v>
      </x:c>
      <x:c r="AI439" s="28" t="n">
        <x:v>167552.33</x:v>
      </x:c>
      <x:c r="AJ439" s="28"/>
      <x:c r="AK439"/>
      <x:c r="AL439" t="str">
        <x:v>Completado</x:v>
      </x:c>
      <x:c r="AM439" t="str">
        <x:f>IF(W439&lt;0,"Devuelto",AL439)</x:f>
        <x:v>Completado</x:v>
      </x:c>
      <x:c r="AN439" t="str">
        <x:v>Efectivo</x:v>
      </x:c>
      <x:c r="AO439" s="29" t="str">
        <x:v>Sin observación</x:v>
      </x:c>
      <x:c r="AP439" t="str">
        <x:f>IF(D439="","No","Sí")</x:f>
        <x:v>Sí</x:v>
      </x:c>
    </x:row>
    <x:row r="440">
      <x:c r="A440" t="n">
        <x:v>440</x:v>
      </x:c>
      <x:c r="B440" t="str">
        <x:v>VT0002082</x:v>
      </x:c>
      <x:c r="C440" t="str">
        <x:v>46015</x:v>
      </x:c>
      <x:c r="D440" s="27" t="n">
        <x:v>46015</x:v>
      </x:c>
      <x:c r="E440" t="n">
        <x:f>IF(D440="","",YEAR(D440))</x:f>
        <x:v>2025</x:v>
      </x:c>
      <x:c r="F440" t="n">
        <x:f>IF(D440="","",MONTH(D440))</x:f>
        <x:v>12</x:v>
      </x:c>
      <x:c r="G440" t="str">
        <x:f>IF(D440="","Fecha no disponible",TEXT(D440,"mmmm"))</x:f>
        <x:v>December</x:v>
      </x:c>
      <x:c r="H440" t="str">
        <x:f>IF(D440="","Fecha no disponible",TEXT(D440,"yyyy-mm"))</x:f>
        <x:v>2025-12</x:v>
      </x:c>
      <x:c r="I440" t="str">
        <x:f>IF(D440="","Fecha no disponible","T"&amp;ROUNDUP(MONTH(D440)/3,0))</x:f>
        <x:v>T4</x:v>
      </x:c>
      <x:c r="J440" t="str">
        <x:v>T006</x:v>
      </x:c>
      <x:c r="K440" t="str">
        <x:v>Tienda Santa Cruz 2</x:v>
      </x:c>
      <x:c r="L440" t="str">
        <x:v>Mall</x:v>
      </x:c>
      <x:c r="M440" t="str">
        <x:v>Santa Cruz</x:v>
      </x:c>
      <x:c r="N440" t="str">
        <x:f>IFERROR(VLOOKUP(M440,'Mapeos'!$A$4:$B$30,2,FALSE),M440)</x:f>
        <x:v>Santa Cruz</x:v>
      </x:c>
      <x:c r="O440" t="str">
        <x:v>C00344</x:v>
      </x:c>
      <x:c r="P440" t="str">
        <x:v>Premium</x:v>
      </x:c>
      <x:c r="Q440" t="str">
        <x:v>P0064</x:v>
      </x:c>
      <x:c r="R440" t="str">
        <x:v>Hogar</x:v>
      </x:c>
      <x:c r="S440" t="str">
        <x:v>Marca B</x:v>
      </x:c>
      <x:c r="T440" t="str">
        <x:v>Tienda</x:v>
      </x:c>
      <x:c r="U440" t="str">
        <x:f>IFERROR(VLOOKUP(T440,'Mapeos'!$D$4:$E$25,2,FALSE),T440)</x:f>
        <x:v>Tienda</x:v>
      </x:c>
      <x:c r="V440" t="str">
        <x:v>V019</x:v>
      </x:c>
      <x:c r="W440" t="n">
        <x:v>1</x:v>
      </x:c>
      <x:c r="X440" s="28" t="n">
        <x:v>53.25</x:v>
      </x:c>
      <x:c r="Y440" s="20" t="n">
        <x:v>0</x:v>
      </x:c>
      <x:c r="Z440" s="20" t="n">
        <x:f>IF(Y440&gt;1,Y440/100,Y440)</x:f>
        <x:v>0</x:v>
      </x:c>
      <x:c r="AA440" s="28" t="n">
        <x:v>28.36</x:v>
      </x:c>
      <x:c r="AB440" s="28" t="n">
        <x:v>53.25</x:v>
      </x:c>
      <x:c r="AC440" s="28" t="str">
        <x:v>BOB</x:v>
      </x:c>
      <x:c r="AD440" s="28" t="n">
        <x:f>IF(AC440="USD",AB440*'Parametros'!$B$4,AB440)</x:f>
        <x:v>53.25</x:v>
      </x:c>
      <x:c r="AE440" s="28" t="n">
        <x:f>W440*X440*(1-Z440)</x:f>
        <x:v>53.25</x:v>
      </x:c>
      <x:c r="AF440" s="28" t="n">
        <x:f>W440*AA440</x:f>
        <x:v>28.36</x:v>
      </x:c>
      <x:c r="AG440" s="28" t="n">
        <x:f>AE440-AF440</x:f>
        <x:v>24.89</x:v>
      </x:c>
      <x:c r="AH440" s="20" t="n">
        <x:f>IF(AE440&gt;0,AG440/AE440,"")</x:f>
        <x:v>0.46741784037558687</x:v>
      </x:c>
      <x:c r="AI440" s="28" t="n">
        <x:v>186128.69</x:v>
      </x:c>
      <x:c r="AJ440" s="28"/>
      <x:c r="AK440"/>
      <x:c r="AL440" t="str">
        <x:v>Completado</x:v>
      </x:c>
      <x:c r="AM440" t="str">
        <x:f>IF(W440&lt;0,"Devuelto",AL440)</x:f>
        <x:v>Completado</x:v>
      </x:c>
      <x:c r="AN440" t="str">
        <x:v>Tarjeta</x:v>
      </x:c>
      <x:c r="AO440" s="29" t="str">
        <x:v>Sin observación</x:v>
      </x:c>
      <x:c r="AP440" t="str">
        <x:f>IF(D440="","No","Sí")</x:f>
        <x:v>Sí</x:v>
      </x:c>
    </x:row>
    <x:row r="441">
      <x:c r="A441" t="n">
        <x:v>441</x:v>
      </x:c>
      <x:c r="B441" t="str">
        <x:v>VT0002086</x:v>
      </x:c>
      <x:c r="C441" t="str">
        <x:v>46107</x:v>
      </x:c>
      <x:c r="D441" s="27" t="n">
        <x:v>46107</x:v>
      </x:c>
      <x:c r="E441" t="n">
        <x:f>IF(D441="","",YEAR(D441))</x:f>
        <x:v>2026</x:v>
      </x:c>
      <x:c r="F441" t="n">
        <x:f>IF(D441="","",MONTH(D441))</x:f>
        <x:v>3</x:v>
      </x:c>
      <x:c r="G441" t="str">
        <x:f>IF(D441="","Fecha no disponible",TEXT(D441,"mmmm"))</x:f>
        <x:v>March</x:v>
      </x:c>
      <x:c r="H441" t="str">
        <x:f>IF(D441="","Fecha no disponible",TEXT(D441,"yyyy-mm"))</x:f>
        <x:v>2026-03</x:v>
      </x:c>
      <x:c r="I441" t="str">
        <x:f>IF(D441="","Fecha no disponible","T"&amp;ROUNDUP(MONTH(D441)/3,0))</x:f>
        <x:v>T1</x:v>
      </x:c>
      <x:c r="J441" t="str">
        <x:v>T014</x:v>
      </x:c>
      <x:c r="K441" t="str">
        <x:v>Tienda Potosí 2</x:v>
      </x:c>
      <x:c r="L441" t="str">
        <x:v>Barrio</x:v>
      </x:c>
      <x:c r="M441" t="str">
        <x:v>Potosí</x:v>
      </x:c>
      <x:c r="N441" t="str">
        <x:f>IFERROR(VLOOKUP(M441,'Mapeos'!$A$4:$B$30,2,FALSE),M441)</x:f>
        <x:v>Potosí</x:v>
      </x:c>
      <x:c r="O441" t="str">
        <x:v>C00601</x:v>
      </x:c>
      <x:c r="P441" t="str">
        <x:v>Masivo</x:v>
      </x:c>
      <x:c r="Q441" t="str">
        <x:v>P0090</x:v>
      </x:c>
      <x:c r="R441" t="str">
        <x:v>Cuidado Personal</x:v>
      </x:c>
      <x:c r="S441" t="str">
        <x:v>Marca A</x:v>
      </x:c>
      <x:c r="T441" t="str">
        <x:v>Tienda</x:v>
      </x:c>
      <x:c r="U441" t="str">
        <x:f>IFERROR(VLOOKUP(T441,'Mapeos'!$D$4:$E$25,2,FALSE),T441)</x:f>
        <x:v>Tienda</x:v>
      </x:c>
      <x:c r="V441" t="str">
        <x:v>V021</x:v>
      </x:c>
      <x:c r="W441" t="n">
        <x:v>1</x:v>
      </x:c>
      <x:c r="X441" s="28" t="n">
        <x:v>64.01</x:v>
      </x:c>
      <x:c r="Y441" s="20" t="n">
        <x:v>0.25</x:v>
      </x:c>
      <x:c r="Z441" s="20" t="n">
        <x:f>IF(Y441&gt;1,Y441/100,Y441)</x:f>
        <x:v>0.25</x:v>
      </x:c>
      <x:c r="AA441" s="28" t="n">
        <x:v>46.9</x:v>
      </x:c>
      <x:c r="AB441" s="28" t="n">
        <x:v>48.01</x:v>
      </x:c>
      <x:c r="AC441" s="28" t="str">
        <x:v>BOB</x:v>
      </x:c>
      <x:c r="AD441" s="28" t="n">
        <x:f>IF(AC441="USD",AB441*'Parametros'!$B$4,AB441)</x:f>
        <x:v>48.01</x:v>
      </x:c>
      <x:c r="AE441" s="28" t="n">
        <x:f>W441*X441*(1-Z441)</x:f>
        <x:v>48.00750000000001</x:v>
      </x:c>
      <x:c r="AF441" s="28" t="n">
        <x:f>W441*AA441</x:f>
        <x:v>46.9</x:v>
      </x:c>
      <x:c r="AG441" s="28" t="n">
        <x:f>AE441-AF441</x:f>
        <x:v>1.1075000000000088</x:v>
      </x:c>
      <x:c r="AH441" s="20" t="n">
        <x:f>IF(AE441&gt;0,AG441/AE441,"")</x:f>
        <x:v>0.023069312086653308</x:v>
      </x:c>
      <x:c r="AI441" s="28" t="n">
        <x:v>135673.52</x:v>
      </x:c>
      <x:c r="AJ441" s="28"/>
      <x:c r="AK441"/>
      <x:c r="AL441" t="str">
        <x:v>Completado</x:v>
      </x:c>
      <x:c r="AM441" t="str">
        <x:f>IF(W441&lt;0,"Devuelto",AL441)</x:f>
        <x:v>Completado</x:v>
      </x:c>
      <x:c r="AN441" t="str">
        <x:v>Transferencia</x:v>
      </x:c>
      <x:c r="AO441" s="29" t="str">
        <x:v>Sin observación</x:v>
      </x:c>
      <x:c r="AP441" t="str">
        <x:f>IF(D441="","No","Sí")</x:f>
        <x:v>Sí</x:v>
      </x:c>
    </x:row>
    <x:row r="442">
      <x:c r="A442" t="n">
        <x:v>442</x:v>
      </x:c>
      <x:c r="B442" t="str">
        <x:v>VT0002091</x:v>
      </x:c>
      <x:c r="C442" t="str">
        <x:v>45657</x:v>
      </x:c>
      <x:c r="D442" s="27" t="n">
        <x:v>45657</x:v>
      </x:c>
      <x:c r="E442" t="n">
        <x:f>IF(D442="","",YEAR(D442))</x:f>
        <x:v>2024</x:v>
      </x:c>
      <x:c r="F442" t="n">
        <x:f>IF(D442="","",MONTH(D442))</x:f>
        <x:v>12</x:v>
      </x:c>
      <x:c r="G442" t="str">
        <x:f>IF(D442="","Fecha no disponible",TEXT(D442,"mmmm"))</x:f>
        <x:v>December</x:v>
      </x:c>
      <x:c r="H442" t="str">
        <x:f>IF(D442="","Fecha no disponible",TEXT(D442,"yyyy-mm"))</x:f>
        <x:v>2024-12</x:v>
      </x:c>
      <x:c r="I442" t="str">
        <x:f>IF(D442="","Fecha no disponible","T"&amp;ROUNDUP(MONTH(D442)/3,0))</x:f>
        <x:v>T4</x:v>
      </x:c>
      <x:c r="J442" t="str">
        <x:v>T009</x:v>
      </x:c>
      <x:c r="K442" t="str">
        <x:v>Tienda Cochabamba 1</x:v>
      </x:c>
      <x:c r="L442" t="str">
        <x:v>Mall</x:v>
      </x:c>
      <x:c r="M442" t="str">
        <x:v>Cochabamba</x:v>
      </x:c>
      <x:c r="N442" t="str">
        <x:f>IFERROR(VLOOKUP(M442,'Mapeos'!$A$4:$B$30,2,FALSE),M442)</x:f>
        <x:v>Cochabamba</x:v>
      </x:c>
      <x:c r="O442" t="str">
        <x:v>C00392</x:v>
      </x:c>
      <x:c r="P442" t="str">
        <x:v>Empresa</x:v>
      </x:c>
      <x:c r="Q442" t="str">
        <x:v>P0001</x:v>
      </x:c>
      <x:c r="R442" t="str">
        <x:v>Hogar</x:v>
      </x:c>
      <x:c r="S442" t="str">
        <x:v>Marca D</x:v>
      </x:c>
      <x:c r="T442" t="str">
        <x:v>Tienda</x:v>
      </x:c>
      <x:c r="U442" t="str">
        <x:f>IFERROR(VLOOKUP(T442,'Mapeos'!$D$4:$E$25,2,FALSE),T442)</x:f>
        <x:v>Tienda</x:v>
      </x:c>
      <x:c r="V442" t="str">
        <x:v>V019</x:v>
      </x:c>
      <x:c r="W442" t="n">
        <x:v>3</x:v>
      </x:c>
      <x:c r="X442" s="28" t="n">
        <x:v>349.29</x:v>
      </x:c>
      <x:c r="Y442" s="20" t="n">
        <x:v>0</x:v>
      </x:c>
      <x:c r="Z442" s="20" t="n">
        <x:f>IF(Y442&gt;1,Y442/100,Y442)</x:f>
        <x:v>0</x:v>
      </x:c>
      <x:c r="AA442" s="28" t="n">
        <x:v>195.84</x:v>
      </x:c>
      <x:c r="AB442" s="28" t="n">
        <x:v>1047.87</x:v>
      </x:c>
      <x:c r="AC442" s="28" t="str">
        <x:v>BOB</x:v>
      </x:c>
      <x:c r="AD442" s="28" t="n">
        <x:f>IF(AC442="USD",AB442*'Parametros'!$B$4,AB442)</x:f>
        <x:v>1047.87</x:v>
      </x:c>
      <x:c r="AE442" s="28" t="n">
        <x:f>W442*X442*(1-Z442)</x:f>
        <x:v>1047.8700000000001</x:v>
      </x:c>
      <x:c r="AF442" s="28" t="n">
        <x:f>W442*AA442</x:f>
        <x:v>587.52</x:v>
      </x:c>
      <x:c r="AG442" s="28" t="n">
        <x:f>AE442-AF442</x:f>
        <x:v>460.35000000000014</x:v>
      </x:c>
      <x:c r="AH442" s="20" t="n">
        <x:f>IF(AE442&gt;0,AG442/AE442,"")</x:f>
        <x:v>0.439319762947694</x:v>
      </x:c>
      <x:c r="AI442" s="28" t="n">
        <x:v>177737.64</x:v>
      </x:c>
      <x:c r="AJ442" s="28"/>
      <x:c r="AK442"/>
      <x:c r="AL442" t="str">
        <x:v>Completado</x:v>
      </x:c>
      <x:c r="AM442" t="str">
        <x:f>IF(W442&lt;0,"Devuelto",AL442)</x:f>
        <x:v>Completado</x:v>
      </x:c>
      <x:c r="AN442" t="str">
        <x:v>Efectivo</x:v>
      </x:c>
      <x:c r="AO442" s="29" t="str">
        <x:v>Sin observación</x:v>
      </x:c>
      <x:c r="AP442" t="str">
        <x:f>IF(D442="","No","Sí")</x:f>
        <x:v>Sí</x:v>
      </x:c>
    </x:row>
    <x:row r="443">
      <x:c r="A443" t="n">
        <x:v>443</x:v>
      </x:c>
      <x:c r="B443" t="str">
        <x:v>VT0002096</x:v>
      </x:c>
      <x:c r="C443" t="str">
        <x:v>45761</x:v>
      </x:c>
      <x:c r="D443" s="27" t="n">
        <x:v>45761</x:v>
      </x:c>
      <x:c r="E443" t="n">
        <x:f>IF(D443="","",YEAR(D443))</x:f>
        <x:v>2025</x:v>
      </x:c>
      <x:c r="F443" t="n">
        <x:f>IF(D443="","",MONTH(D443))</x:f>
        <x:v>4</x:v>
      </x:c>
      <x:c r="G443" t="str">
        <x:f>IF(D443="","Fecha no disponible",TEXT(D443,"mmmm"))</x:f>
        <x:v>April</x:v>
      </x:c>
      <x:c r="H443" t="str">
        <x:f>IF(D443="","Fecha no disponible",TEXT(D443,"yyyy-mm"))</x:f>
        <x:v>2025-04</x:v>
      </x:c>
      <x:c r="I443" t="str">
        <x:f>IF(D443="","Fecha no disponible","T"&amp;ROUNDUP(MONTH(D443)/3,0))</x:f>
        <x:v>T2</x:v>
      </x:c>
      <x:c r="J443" t="str">
        <x:v>T018</x:v>
      </x:c>
      <x:c r="K443" t="str">
        <x:v>Tienda Sucre 2</x:v>
      </x:c>
      <x:c r="L443" t="str">
        <x:v>Mall</x:v>
      </x:c>
      <x:c r="M443" t="str">
        <x:v>Sucre</x:v>
      </x:c>
      <x:c r="N443" t="str">
        <x:f>IFERROR(VLOOKUP(M443,'Mapeos'!$A$4:$B$30,2,FALSE),M443)</x:f>
        <x:v>Sucre</x:v>
      </x:c>
      <x:c r="O443" t="str">
        <x:v>C00544</x:v>
      </x:c>
      <x:c r="P443" t="str">
        <x:v>Masivo</x:v>
      </x:c>
      <x:c r="Q443" t="str">
        <x:v>P0069</x:v>
      </x:c>
      <x:c r="R443" t="str">
        <x:v>Electrónica</x:v>
      </x:c>
      <x:c r="S443" t="str">
        <x:v>Marca C</x:v>
      </x:c>
      <x:c r="T443" t="str">
        <x:v>WhatsApp</x:v>
      </x:c>
      <x:c r="U443" t="str">
        <x:f>IFERROR(VLOOKUP(T443,'Mapeos'!$D$4:$E$25,2,FALSE),T443)</x:f>
        <x:v>WhatsApp</x:v>
      </x:c>
      <x:c r="V443" t="str">
        <x:v>V032</x:v>
      </x:c>
      <x:c r="W443" t="n">
        <x:v>1</x:v>
      </x:c>
      <x:c r="X443" s="28" t="n">
        <x:v>557.04</x:v>
      </x:c>
      <x:c r="Y443" s="20" t="n">
        <x:v>0.2</x:v>
      </x:c>
      <x:c r="Z443" s="20" t="n">
        <x:f>IF(Y443&gt;1,Y443/100,Y443)</x:f>
        <x:v>0.2</x:v>
      </x:c>
      <x:c r="AA443" s="28" t="n">
        <x:v>294.06</x:v>
      </x:c>
      <x:c r="AB443" s="28" t="n">
        <x:v>445.63</x:v>
      </x:c>
      <x:c r="AC443" s="28" t="str">
        <x:v>BOB</x:v>
      </x:c>
      <x:c r="AD443" s="28" t="n">
        <x:f>IF(AC443="USD",AB443*'Parametros'!$B$4,AB443)</x:f>
        <x:v>445.63</x:v>
      </x:c>
      <x:c r="AE443" s="28" t="n">
        <x:f>W443*X443*(1-Z443)</x:f>
        <x:v>445.632</x:v>
      </x:c>
      <x:c r="AF443" s="28" t="n">
        <x:f>W443*AA443</x:f>
        <x:v>294.06</x:v>
      </x:c>
      <x:c r="AG443" s="28" t="n">
        <x:f>AE443-AF443</x:f>
        <x:v>151.572</x:v>
      </x:c>
      <x:c r="AH443" s="20" t="n">
        <x:f>IF(AE443&gt;0,AG443/AE443,"")</x:f>
        <x:v>0.3401281775096941</x:v>
      </x:c>
      <x:c r="AI443" s="28" t="n">
        <x:v>82621.82</x:v>
      </x:c>
      <x:c r="AJ443" s="28"/>
      <x:c r="AK443"/>
      <x:c r="AL443" t="str">
        <x:v>Completado</x:v>
      </x:c>
      <x:c r="AM443" t="str">
        <x:f>IF(W443&lt;0,"Devuelto",AL443)</x:f>
        <x:v>Completado</x:v>
      </x:c>
      <x:c r="AN443" t="str">
        <x:v>Transferencia</x:v>
      </x:c>
      <x:c r="AO443" s="29" t="str">
        <x:v>Sin observación</x:v>
      </x:c>
      <x:c r="AP443" t="str">
        <x:f>IF(D443="","No","Sí")</x:f>
        <x:v>Sí</x:v>
      </x:c>
    </x:row>
    <x:row r="444">
      <x:c r="A444" t="n">
        <x:v>444</x:v>
      </x:c>
      <x:c r="B444" t="str">
        <x:v>VT0002101</x:v>
      </x:c>
      <x:c r="C444" t="str">
        <x:v>46164</x:v>
      </x:c>
      <x:c r="D444" s="27" t="n">
        <x:v>46164</x:v>
      </x:c>
      <x:c r="E444" t="n">
        <x:f>IF(D444="","",YEAR(D444))</x:f>
        <x:v>2026</x:v>
      </x:c>
      <x:c r="F444" t="n">
        <x:f>IF(D444="","",MONTH(D444))</x:f>
        <x:v>5</x:v>
      </x:c>
      <x:c r="G444" t="str">
        <x:f>IF(D444="","Fecha no disponible",TEXT(D444,"mmmm"))</x:f>
        <x:v>May</x:v>
      </x:c>
      <x:c r="H444" t="str">
        <x:f>IF(D444="","Fecha no disponible",TEXT(D444,"yyyy-mm"))</x:f>
        <x:v>2026-05</x:v>
      </x:c>
      <x:c r="I444" t="str">
        <x:f>IF(D444="","Fecha no disponible","T"&amp;ROUNDUP(MONTH(D444)/3,0))</x:f>
        <x:v>T2</x:v>
      </x:c>
      <x:c r="J444" t="str">
        <x:v>T008</x:v>
      </x:c>
      <x:c r="K444" t="str">
        <x:v>Tienda Santa Cruz 4</x:v>
      </x:c>
      <x:c r="L444" t="str">
        <x:v>Barrio</x:v>
      </x:c>
      <x:c r="M444" t="str">
        <x:v>Santa Cruz</x:v>
      </x:c>
      <x:c r="N444" t="str">
        <x:f>IFERROR(VLOOKUP(M444,'Mapeos'!$A$4:$B$30,2,FALSE),M444)</x:f>
        <x:v>Santa Cruz</x:v>
      </x:c>
      <x:c r="O444" t="str">
        <x:v>C01186</x:v>
      </x:c>
      <x:c r="P444" t="str">
        <x:v>Masivo</x:v>
      </x:c>
      <x:c r="Q444" t="str">
        <x:v>P0090</x:v>
      </x:c>
      <x:c r="R444" t="str">
        <x:v>Cuidado Personal</x:v>
      </x:c>
      <x:c r="S444" t="str">
        <x:v>Marca A</x:v>
      </x:c>
      <x:c r="T444" t="str">
        <x:v>Tienda</x:v>
      </x:c>
      <x:c r="U444" t="str">
        <x:f>IFERROR(VLOOKUP(T444,'Mapeos'!$D$4:$E$25,2,FALSE),T444)</x:f>
        <x:v>Tienda</x:v>
      </x:c>
      <x:c r="V444" t="str">
        <x:v>V030</x:v>
      </x:c>
      <x:c r="W444" t="n">
        <x:v>1</x:v>
      </x:c>
      <x:c r="X444" s="28" t="n">
        <x:v>64.46</x:v>
      </x:c>
      <x:c r="Y444" s="20" t="n">
        <x:v>0</x:v>
      </x:c>
      <x:c r="Z444" s="20" t="n">
        <x:f>IF(Y444&gt;1,Y444/100,Y444)</x:f>
        <x:v>0</x:v>
      </x:c>
      <x:c r="AA444" s="28" t="n">
        <x:v>46.9</x:v>
      </x:c>
      <x:c r="AB444" s="28" t="n">
        <x:v>64.46</x:v>
      </x:c>
      <x:c r="AC444" s="28" t="str">
        <x:v>BOB</x:v>
      </x:c>
      <x:c r="AD444" s="28" t="n">
        <x:f>IF(AC444="USD",AB444*'Parametros'!$B$4,AB444)</x:f>
        <x:v>64.46</x:v>
      </x:c>
      <x:c r="AE444" s="28" t="n">
        <x:f>W444*X444*(1-Z444)</x:f>
        <x:v>64.46</x:v>
      </x:c>
      <x:c r="AF444" s="28" t="n">
        <x:f>W444*AA444</x:f>
        <x:v>46.9</x:v>
      </x:c>
      <x:c r="AG444" s="28" t="n">
        <x:f>AE444-AF444</x:f>
        <x:v>17.559999999999995</x:v>
      </x:c>
      <x:c r="AH444" s="20" t="n">
        <x:f>IF(AE444&gt;0,AG444/AE444,"")</x:f>
        <x:v>0.27241700279242936</x:v>
      </x:c>
      <x:c r="AI444" s="28" t="n">
        <x:v>125016.58</x:v>
      </x:c>
      <x:c r="AJ444" s="28"/>
      <x:c r="AK444"/>
      <x:c r="AL444" t="str">
        <x:v>Completado</x:v>
      </x:c>
      <x:c r="AM444" t="str">
        <x:f>IF(W444&lt;0,"Devuelto",AL444)</x:f>
        <x:v>Completado</x:v>
      </x:c>
      <x:c r="AN444" t="str">
        <x:v>QR</x:v>
      </x:c>
      <x:c r="AO444" s="29" t="str">
        <x:v>Sin observación</x:v>
      </x:c>
      <x:c r="AP444" t="str">
        <x:f>IF(D444="","No","Sí")</x:f>
        <x:v>Sí</x:v>
      </x:c>
    </x:row>
    <x:row r="445">
      <x:c r="A445" t="n">
        <x:v>445</x:v>
      </x:c>
      <x:c r="B445" t="str">
        <x:v>VT0002105</x:v>
      </x:c>
      <x:c r="C445" t="str">
        <x:v>46119</x:v>
      </x:c>
      <x:c r="D445" s="27" t="n">
        <x:v>46119</x:v>
      </x:c>
      <x:c r="E445" t="n">
        <x:f>IF(D445="","",YEAR(D445))</x:f>
        <x:v>2026</x:v>
      </x:c>
      <x:c r="F445" t="n">
        <x:f>IF(D445="","",MONTH(D445))</x:f>
        <x:v>4</x:v>
      </x:c>
      <x:c r="G445" t="str">
        <x:f>IF(D445="","Fecha no disponible",TEXT(D445,"mmmm"))</x:f>
        <x:v>April</x:v>
      </x:c>
      <x:c r="H445" t="str">
        <x:f>IF(D445="","Fecha no disponible",TEXT(D445,"yyyy-mm"))</x:f>
        <x:v>2026-04</x:v>
      </x:c>
      <x:c r="I445" t="str">
        <x:f>IF(D445="","Fecha no disponible","T"&amp;ROUNDUP(MONTH(D445)/3,0))</x:f>
        <x:v>T2</x:v>
      </x:c>
      <x:c r="J445" t="str">
        <x:v>T003</x:v>
      </x:c>
      <x:c r="K445" t="str">
        <x:v>Tienda La Paz 3</x:v>
      </x:c>
      <x:c r="L445" t="str">
        <x:v>Barrio</x:v>
      </x:c>
      <x:c r="M445" t="str">
        <x:v>La Paz</x:v>
      </x:c>
      <x:c r="N445" t="str">
        <x:f>IFERROR(VLOOKUP(M445,'Mapeos'!$A$4:$B$30,2,FALSE),M445)</x:f>
        <x:v>La Paz</x:v>
      </x:c>
      <x:c r="O445" t="str">
        <x:v>C01326</x:v>
      </x:c>
      <x:c r="P445" t="str">
        <x:v>Masivo</x:v>
      </x:c>
      <x:c r="Q445" t="str">
        <x:v>P0119</x:v>
      </x:c>
      <x:c r="R445" t="str">
        <x:v>Hogar</x:v>
      </x:c>
      <x:c r="S445" t="str">
        <x:v>Marca D</x:v>
      </x:c>
      <x:c r="T445" t="str">
        <x:v>E-commerce</x:v>
      </x:c>
      <x:c r="U445" t="str">
        <x:f>IFERROR(VLOOKUP(T445,'Mapeos'!$D$4:$E$25,2,FALSE),T445)</x:f>
        <x:v>E-commerce</x:v>
      </x:c>
      <x:c r="V445" t="str">
        <x:v>V009</x:v>
      </x:c>
      <x:c r="W445" t="n">
        <x:v>4</x:v>
      </x:c>
      <x:c r="X445" s="28" t="n">
        <x:v>357.73</x:v>
      </x:c>
      <x:c r="Y445" s="20" t="n">
        <x:v>0.25</x:v>
      </x:c>
      <x:c r="Z445" s="20" t="n">
        <x:f>IF(Y445&gt;1,Y445/100,Y445)</x:f>
        <x:v>0.25</x:v>
      </x:c>
      <x:c r="AA445" s="28" t="n">
        <x:v>226.47</x:v>
      </x:c>
      <x:c r="AB445" s="28" t="n">
        <x:v>1073.19</x:v>
      </x:c>
      <x:c r="AC445" s="28" t="str">
        <x:v>BOB</x:v>
      </x:c>
      <x:c r="AD445" s="28" t="n">
        <x:f>IF(AC445="USD",AB445*'Parametros'!$B$4,AB445)</x:f>
        <x:v>1073.19</x:v>
      </x:c>
      <x:c r="AE445" s="28" t="n">
        <x:f>W445*X445*(1-Z445)</x:f>
        <x:v>1073.19</x:v>
      </x:c>
      <x:c r="AF445" s="28" t="n">
        <x:f>W445*AA445</x:f>
        <x:v>905.88</x:v>
      </x:c>
      <x:c r="AG445" s="28" t="n">
        <x:f>AE445-AF445</x:f>
        <x:v>167.31000000000006</x:v>
      </x:c>
      <x:c r="AH445" s="20" t="n">
        <x:f>IF(AE445&gt;0,AG445/AE445,"")</x:f>
        <x:v>0.15589970089173405</x:v>
      </x:c>
      <x:c r="AI445" s="28" t="n">
        <x:v>76545.06</x:v>
      </x:c>
      <x:c r="AJ445" s="28"/>
      <x:c r="AK445"/>
      <x:c r="AL445" t="str">
        <x:v>Completado</x:v>
      </x:c>
      <x:c r="AM445" t="str">
        <x:f>IF(W445&lt;0,"Devuelto",AL445)</x:f>
        <x:v>Completado</x:v>
      </x:c>
      <x:c r="AN445" t="str">
        <x:v>Transferencia</x:v>
      </x:c>
      <x:c r="AO445" s="29" t="str">
        <x:v>Sin observación</x:v>
      </x:c>
      <x:c r="AP445" t="str">
        <x:f>IF(D445="","No","Sí")</x:f>
        <x:v>Sí</x:v>
      </x:c>
    </x:row>
    <x:row r="446">
      <x:c r="A446" t="n">
        <x:v>446</x:v>
      </x:c>
      <x:c r="B446" t="str">
        <x:v>VT0002110</x:v>
      </x:c>
      <x:c r="C446" t="str">
        <x:v>46174</x:v>
      </x:c>
      <x:c r="D446" s="27" t="n">
        <x:v>46174</x:v>
      </x:c>
      <x:c r="E446" t="n">
        <x:f>IF(D446="","",YEAR(D446))</x:f>
        <x:v>2026</x:v>
      </x:c>
      <x:c r="F446" t="n">
        <x:f>IF(D446="","",MONTH(D446))</x:f>
        <x:v>6</x:v>
      </x:c>
      <x:c r="G446" t="str">
        <x:f>IF(D446="","Fecha no disponible",TEXT(D446,"mmmm"))</x:f>
        <x:v>June</x:v>
      </x:c>
      <x:c r="H446" t="str">
        <x:f>IF(D446="","Fecha no disponible",TEXT(D446,"yyyy-mm"))</x:f>
        <x:v>2026-06</x:v>
      </x:c>
      <x:c r="I446" t="str">
        <x:f>IF(D446="","Fecha no disponible","T"&amp;ROUNDUP(MONTH(D446)/3,0))</x:f>
        <x:v>T2</x:v>
      </x:c>
      <x:c r="J446" t="str">
        <x:v>T012</x:v>
      </x:c>
      <x:c r="K446" t="str">
        <x:v>Tienda Cochabamba 4</x:v>
      </x:c>
      <x:c r="L446" t="str">
        <x:v>Centro</x:v>
      </x:c>
      <x:c r="M446" t="str">
        <x:v>Cochabamba</x:v>
      </x:c>
      <x:c r="N446" t="str">
        <x:f>IFERROR(VLOOKUP(M446,'Mapeos'!$A$4:$B$30,2,FALSE),M446)</x:f>
        <x:v>Cochabamba</x:v>
      </x:c>
      <x:c r="O446" t="str">
        <x:v>C01721</x:v>
      </x:c>
      <x:c r="P446" t="str">
        <x:v>Empresa</x:v>
      </x:c>
      <x:c r="Q446" t="str">
        <x:v>P0108</x:v>
      </x:c>
      <x:c r="R446" t="str">
        <x:v>Alimentos</x:v>
      </x:c>
      <x:c r="S446" t="str">
        <x:v>Marca C</x:v>
      </x:c>
      <x:c r="T446" t="str">
        <x:v>Tienda</x:v>
      </x:c>
      <x:c r="U446" t="str">
        <x:f>IFERROR(VLOOKUP(T446,'Mapeos'!$D$4:$E$25,2,FALSE),T446)</x:f>
        <x:v>Tienda</x:v>
      </x:c>
      <x:c r="V446" t="str">
        <x:v>V017</x:v>
      </x:c>
      <x:c r="W446" t="n">
        <x:v>3</x:v>
      </x:c>
      <x:c r="X446" s="28" t="n">
        <x:v>39.84</x:v>
      </x:c>
      <x:c r="Y446" s="20" t="n">
        <x:v>0.15</x:v>
      </x:c>
      <x:c r="Z446" s="20" t="n">
        <x:f>IF(Y446&gt;1,Y446/100,Y446)</x:f>
        <x:v>0.15</x:v>
      </x:c>
      <x:c r="AA446" s="28" t="n">
        <x:v>29.22</x:v>
      </x:c>
      <x:c r="AB446" s="28" t="n">
        <x:v>101.59</x:v>
      </x:c>
      <x:c r="AC446" s="28" t="str">
        <x:v>BOB</x:v>
      </x:c>
      <x:c r="AD446" s="28" t="n">
        <x:f>IF(AC446="USD",AB446*'Parametros'!$B$4,AB446)</x:f>
        <x:v>101.59</x:v>
      </x:c>
      <x:c r="AE446" s="28" t="n">
        <x:f>W446*X446*(1-Z446)</x:f>
        <x:v>101.59200000000001</x:v>
      </x:c>
      <x:c r="AF446" s="28" t="n">
        <x:f>W446*AA446</x:f>
        <x:v>87.66</x:v>
      </x:c>
      <x:c r="AG446" s="28" t="n">
        <x:f>AE446-AF446</x:f>
        <x:v>13.932000000000016</x:v>
      </x:c>
      <x:c r="AH446" s="20" t="n">
        <x:f>IF(AE446&gt;0,AG446/AE446,"")</x:f>
        <x:v>0.13713678242381305</x:v>
      </x:c>
      <x:c r="AI446" s="28" t="n">
        <x:v>196953.21</x:v>
      </x:c>
      <x:c r="AJ446" s="28"/>
      <x:c r="AK446"/>
      <x:c r="AL446" t="str">
        <x:v>Completado</x:v>
      </x:c>
      <x:c r="AM446" t="str">
        <x:f>IF(W446&lt;0,"Devuelto",AL446)</x:f>
        <x:v>Completado</x:v>
      </x:c>
      <x:c r="AN446" t="str">
        <x:v>Tarjeta</x:v>
      </x:c>
      <x:c r="AO446" s="29" t="str">
        <x:v>Sin observación</x:v>
      </x:c>
      <x:c r="AP446" t="str">
        <x:f>IF(D446="","No","Sí")</x:f>
        <x:v>Sí</x:v>
      </x:c>
    </x:row>
    <x:row r="447">
      <x:c r="A447" t="n">
        <x:v>447</x:v>
      </x:c>
      <x:c r="B447" t="str">
        <x:v>VT0002115</x:v>
      </x:c>
      <x:c r="C447" t="str">
        <x:v>46000</x:v>
      </x:c>
      <x:c r="D447" s="27" t="n">
        <x:v>46000</x:v>
      </x:c>
      <x:c r="E447" t="n">
        <x:f>IF(D447="","",YEAR(D447))</x:f>
        <x:v>2025</x:v>
      </x:c>
      <x:c r="F447" t="n">
        <x:f>IF(D447="","",MONTH(D447))</x:f>
        <x:v>12</x:v>
      </x:c>
      <x:c r="G447" t="str">
        <x:f>IF(D447="","Fecha no disponible",TEXT(D447,"mmmm"))</x:f>
        <x:v>December</x:v>
      </x:c>
      <x:c r="H447" t="str">
        <x:f>IF(D447="","Fecha no disponible",TEXT(D447,"yyyy-mm"))</x:f>
        <x:v>2025-12</x:v>
      </x:c>
      <x:c r="I447" t="str">
        <x:f>IF(D447="","Fecha no disponible","T"&amp;ROUNDUP(MONTH(D447)/3,0))</x:f>
        <x:v>T4</x:v>
      </x:c>
      <x:c r="J447" t="str">
        <x:v>T012</x:v>
      </x:c>
      <x:c r="K447" t="str">
        <x:v>Tienda Cochabamba 4</x:v>
      </x:c>
      <x:c r="L447" t="str">
        <x:v>Centro</x:v>
      </x:c>
      <x:c r="M447" t="str">
        <x:v>Cochabamba</x:v>
      </x:c>
      <x:c r="N447" t="str">
        <x:f>IFERROR(VLOOKUP(M447,'Mapeos'!$A$4:$B$30,2,FALSE),M447)</x:f>
        <x:v>Cochabamba</x:v>
      </x:c>
      <x:c r="O447" t="str">
        <x:v>C01178</x:v>
      </x:c>
      <x:c r="P447" t="str">
        <x:v>Masivo</x:v>
      </x:c>
      <x:c r="Q447" t="str">
        <x:v>P0086</x:v>
      </x:c>
      <x:c r="R447" t="str">
        <x:v>Electrónica</x:v>
      </x:c>
      <x:c r="S447" t="str">
        <x:v>Marca C</x:v>
      </x:c>
      <x:c r="T447" t="str">
        <x:v>Tienda</x:v>
      </x:c>
      <x:c r="U447" t="str">
        <x:f>IFERROR(VLOOKUP(T447,'Mapeos'!$D$4:$E$25,2,FALSE),T447)</x:f>
        <x:v>Tienda</x:v>
      </x:c>
      <x:c r="V447" t="str">
        <x:v>V020</x:v>
      </x:c>
      <x:c r="W447" t="n">
        <x:v>6</x:v>
      </x:c>
      <x:c r="X447" s="28" t="n">
        <x:v>408.66</x:v>
      </x:c>
      <x:c r="Y447" s="20" t="n">
        <x:v>0.1</x:v>
      </x:c>
      <x:c r="Z447" s="20" t="n">
        <x:f>IF(Y447&gt;1,Y447/100,Y447)</x:f>
        <x:v>0.1</x:v>
      </x:c>
      <x:c r="AA447" s="28" t="n">
        <x:v>240.45</x:v>
      </x:c>
      <x:c r="AB447" s="28" t="n">
        <x:v>2206.76</x:v>
      </x:c>
      <x:c r="AC447" s="28" t="str">
        <x:v>BOB</x:v>
      </x:c>
      <x:c r="AD447" s="28" t="n">
        <x:f>IF(AC447="USD",AB447*'Parametros'!$B$4,AB447)</x:f>
        <x:v>2206.76</x:v>
      </x:c>
      <x:c r="AE447" s="28" t="n">
        <x:f>W447*X447*(1-Z447)</x:f>
        <x:v>2206.764</x:v>
      </x:c>
      <x:c r="AF447" s="28" t="n">
        <x:f>W447*AA447</x:f>
        <x:v>1442.6999999999998</x:v>
      </x:c>
      <x:c r="AG447" s="28" t="n">
        <x:f>AE447-AF447</x:f>
        <x:v>764.0640000000003</x:v>
      </x:c>
      <x:c r="AH447" s="20" t="n">
        <x:f>IF(AE447&gt;0,AG447/AE447,"")</x:f>
        <x:v>0.3462372958775838</x:v>
      </x:c>
      <x:c r="AI447" s="28" t="n">
        <x:v>186467.25</x:v>
      </x:c>
      <x:c r="AJ447" s="28"/>
      <x:c r="AK447"/>
      <x:c r="AL447" t="str">
        <x:v>Completado</x:v>
      </x:c>
      <x:c r="AM447" t="str">
        <x:f>IF(W447&lt;0,"Devuelto",AL447)</x:f>
        <x:v>Completado</x:v>
      </x:c>
      <x:c r="AN447" t="str">
        <x:v>Tarjeta</x:v>
      </x:c>
      <x:c r="AO447" s="29" t="str">
        <x:v>Sin observación</x:v>
      </x:c>
      <x:c r="AP447" t="str">
        <x:f>IF(D447="","No","Sí")</x:f>
        <x:v>Sí</x:v>
      </x:c>
    </x:row>
    <x:row r="448">
      <x:c r="A448" t="n">
        <x:v>448</x:v>
      </x:c>
      <x:c r="B448" t="str">
        <x:v>VT0002120</x:v>
      </x:c>
      <x:c r="C448" t="str">
        <x:v>45928</x:v>
      </x:c>
      <x:c r="D448" s="27" t="n">
        <x:v>45928</x:v>
      </x:c>
      <x:c r="E448" t="n">
        <x:f>IF(D448="","",YEAR(D448))</x:f>
        <x:v>2025</x:v>
      </x:c>
      <x:c r="F448" t="n">
        <x:f>IF(D448="","",MONTH(D448))</x:f>
        <x:v>9</x:v>
      </x:c>
      <x:c r="G448" t="str">
        <x:f>IF(D448="","Fecha no disponible",TEXT(D448,"mmmm"))</x:f>
        <x:v>September</x:v>
      </x:c>
      <x:c r="H448" t="str">
        <x:f>IF(D448="","Fecha no disponible",TEXT(D448,"yyyy-mm"))</x:f>
        <x:v>2025-09</x:v>
      </x:c>
      <x:c r="I448" t="str">
        <x:f>IF(D448="","Fecha no disponible","T"&amp;ROUNDUP(MONTH(D448)/3,0))</x:f>
        <x:v>T3</x:v>
      </x:c>
      <x:c r="J448" t="str">
        <x:v>T014</x:v>
      </x:c>
      <x:c r="K448" t="str">
        <x:v>Tienda Potosí 2</x:v>
      </x:c>
      <x:c r="L448" t="str">
        <x:v>Barrio</x:v>
      </x:c>
      <x:c r="M448" t="str">
        <x:v>Potosí</x:v>
      </x:c>
      <x:c r="N448" t="str">
        <x:f>IFERROR(VLOOKUP(M448,'Mapeos'!$A$4:$B$30,2,FALSE),M448)</x:f>
        <x:v>Potosí</x:v>
      </x:c>
      <x:c r="O448" t="str">
        <x:v>C01687</x:v>
      </x:c>
      <x:c r="P448" t="str">
        <x:v>Empresa</x:v>
      </x:c>
      <x:c r="Q448" t="str">
        <x:v>P0072</x:v>
      </x:c>
      <x:c r="R448" t="str">
        <x:v>Hogar</x:v>
      </x:c>
      <x:c r="S448" t="str">
        <x:v>Marca C</x:v>
      </x:c>
      <x:c r="T448" t="str">
        <x:v>WhatsApp</x:v>
      </x:c>
      <x:c r="U448" t="str">
        <x:f>IFERROR(VLOOKUP(T448,'Mapeos'!$D$4:$E$25,2,FALSE),T448)</x:f>
        <x:v>WhatsApp</x:v>
      </x:c>
      <x:c r="V448" t="str">
        <x:v>V025</x:v>
      </x:c>
      <x:c r="W448" t="n">
        <x:v>1</x:v>
      </x:c>
      <x:c r="X448" s="28" t="n">
        <x:v>386.18</x:v>
      </x:c>
      <x:c r="Y448" s="20" t="n">
        <x:v>0.15</x:v>
      </x:c>
      <x:c r="Z448" s="20" t="n">
        <x:f>IF(Y448&gt;1,Y448/100,Y448)</x:f>
        <x:v>0.15</x:v>
      </x:c>
      <x:c r="AA448" s="28" t="n">
        <x:v>229.89</x:v>
      </x:c>
      <x:c r="AB448" s="28" t="n">
        <x:v>328.25</x:v>
      </x:c>
      <x:c r="AC448" s="28" t="str">
        <x:v>BOB</x:v>
      </x:c>
      <x:c r="AD448" s="28" t="n">
        <x:f>IF(AC448="USD",AB448*'Parametros'!$B$4,AB448)</x:f>
        <x:v>328.25</x:v>
      </x:c>
      <x:c r="AE448" s="28" t="n">
        <x:f>W448*X448*(1-Z448)</x:f>
        <x:v>328.253</x:v>
      </x:c>
      <x:c r="AF448" s="28" t="n">
        <x:f>W448*AA448</x:f>
        <x:v>229.89</x:v>
      </x:c>
      <x:c r="AG448" s="28" t="n">
        <x:f>AE448-AF448</x:f>
        <x:v>98.363</x:v>
      </x:c>
      <x:c r="AH448" s="20" t="n">
        <x:f>IF(AE448&gt;0,AG448/AE448,"")</x:f>
        <x:v>0.29965605797966816</x:v>
      </x:c>
      <x:c r="AI448" s="28" t="n">
        <x:v>61629.96</x:v>
      </x:c>
      <x:c r="AJ448" s="28"/>
      <x:c r="AK448"/>
      <x:c r="AL448" t="str">
        <x:v>Completado</x:v>
      </x:c>
      <x:c r="AM448" t="str">
        <x:f>IF(W448&lt;0,"Devuelto",AL448)</x:f>
        <x:v>Completado</x:v>
      </x:c>
      <x:c r="AN448" t="str">
        <x:v>QR</x:v>
      </x:c>
      <x:c r="AO448" s="29" t="str">
        <x:v>Sin observación</x:v>
      </x:c>
      <x:c r="AP448" t="str">
        <x:f>IF(D448="","No","Sí")</x:f>
        <x:v>Sí</x:v>
      </x:c>
    </x:row>
    <x:row r="449">
      <x:c r="A449" t="n">
        <x:v>449</x:v>
      </x:c>
      <x:c r="B449" t="str">
        <x:v>VT0002124</x:v>
      </x:c>
      <x:c r="C449" t="str">
        <x:v>45775</x:v>
      </x:c>
      <x:c r="D449" s="27" t="n">
        <x:v>45775</x:v>
      </x:c>
      <x:c r="E449" t="n">
        <x:f>IF(D449="","",YEAR(D449))</x:f>
        <x:v>2025</x:v>
      </x:c>
      <x:c r="F449" t="n">
        <x:f>IF(D449="","",MONTH(D449))</x:f>
        <x:v>4</x:v>
      </x:c>
      <x:c r="G449" t="str">
        <x:f>IF(D449="","Fecha no disponible",TEXT(D449,"mmmm"))</x:f>
        <x:v>April</x:v>
      </x:c>
      <x:c r="H449" t="str">
        <x:f>IF(D449="","Fecha no disponible",TEXT(D449,"yyyy-mm"))</x:f>
        <x:v>2025-04</x:v>
      </x:c>
      <x:c r="I449" t="str">
        <x:f>IF(D449="","Fecha no disponible","T"&amp;ROUNDUP(MONTH(D449)/3,0))</x:f>
        <x:v>T2</x:v>
      </x:c>
      <x:c r="J449" t="str">
        <x:v>T014</x:v>
      </x:c>
      <x:c r="K449" t="str">
        <x:v>Tienda Potosí 2</x:v>
      </x:c>
      <x:c r="L449" t="str">
        <x:v>Barrio</x:v>
      </x:c>
      <x:c r="M449" t="str">
        <x:v>Potosí</x:v>
      </x:c>
      <x:c r="N449" t="str">
        <x:f>IFERROR(VLOOKUP(M449,'Mapeos'!$A$4:$B$30,2,FALSE),M449)</x:f>
        <x:v>Potosí</x:v>
      </x:c>
      <x:c r="O449" t="str">
        <x:v>C00795</x:v>
      </x:c>
      <x:c r="P449" t="str">
        <x:v>Masivo</x:v>
      </x:c>
      <x:c r="Q449" t="str">
        <x:v>P0127</x:v>
      </x:c>
      <x:c r="R449" t="str">
        <x:v>Alimentos</x:v>
      </x:c>
      <x:c r="S449" t="str">
        <x:v>Marca B</x:v>
      </x:c>
      <x:c r="T449" t="str">
        <x:v>Tienda</x:v>
      </x:c>
      <x:c r="U449" t="str">
        <x:f>IFERROR(VLOOKUP(T449,'Mapeos'!$D$4:$E$25,2,FALSE),T449)</x:f>
        <x:v>Tienda</x:v>
      </x:c>
      <x:c r="V449" t="str">
        <x:v>V008</x:v>
      </x:c>
      <x:c r="W449" t="n">
        <x:v>1</x:v>
      </x:c>
      <x:c r="X449" s="28" t="n">
        <x:v>47.08</x:v>
      </x:c>
      <x:c r="Y449" s="20" t="n">
        <x:v>0</x:v>
      </x:c>
      <x:c r="Z449" s="20" t="n">
        <x:f>IF(Y449&gt;1,Y449/100,Y449)</x:f>
        <x:v>0</x:v>
      </x:c>
      <x:c r="AA449" s="28" t="n">
        <x:v>25.72</x:v>
      </x:c>
      <x:c r="AB449" s="28" t="n">
        <x:v>47.08</x:v>
      </x:c>
      <x:c r="AC449" s="28" t="str">
        <x:v>BOB</x:v>
      </x:c>
      <x:c r="AD449" s="28" t="n">
        <x:f>IF(AC449="USD",AB449*'Parametros'!$B$4,AB449)</x:f>
        <x:v>47.08</x:v>
      </x:c>
      <x:c r="AE449" s="28" t="n">
        <x:f>W449*X449*(1-Z449)</x:f>
        <x:v>47.08</x:v>
      </x:c>
      <x:c r="AF449" s="28" t="n">
        <x:f>W449*AA449</x:f>
        <x:v>25.72</x:v>
      </x:c>
      <x:c r="AG449" s="28" t="n">
        <x:f>AE449-AF449</x:f>
        <x:v>21.36</x:v>
      </x:c>
      <x:c r="AH449" s="20" t="n">
        <x:f>IF(AE449&gt;0,AG449/AE449,"")</x:f>
        <x:v>0.453695836873407</x:v>
      </x:c>
      <x:c r="AI449" s="28" t="n">
        <x:v>159399.71</x:v>
      </x:c>
      <x:c r="AJ449" s="28"/>
      <x:c r="AK449"/>
      <x:c r="AL449" t="str">
        <x:v>Completado</x:v>
      </x:c>
      <x:c r="AM449" t="str">
        <x:f>IF(W449&lt;0,"Devuelto",AL449)</x:f>
        <x:v>Completado</x:v>
      </x:c>
      <x:c r="AN449" t="str">
        <x:v>Efectivo</x:v>
      </x:c>
      <x:c r="AO449" s="29" t="str">
        <x:v>Sin observación</x:v>
      </x:c>
      <x:c r="AP449" t="str">
        <x:f>IF(D449="","No","Sí")</x:f>
        <x:v>Sí</x:v>
      </x:c>
    </x:row>
    <x:row r="450">
      <x:c r="A450" t="n">
        <x:v>450</x:v>
      </x:c>
      <x:c r="B450" t="str">
        <x:v>VT0002129</x:v>
      </x:c>
      <x:c r="C450" t="str">
        <x:v>45352</x:v>
      </x:c>
      <x:c r="D450" s="27" t="n">
        <x:v>45352</x:v>
      </x:c>
      <x:c r="E450" t="n">
        <x:f>IF(D450="","",YEAR(D450))</x:f>
        <x:v>2024</x:v>
      </x:c>
      <x:c r="F450" t="n">
        <x:f>IF(D450="","",MONTH(D450))</x:f>
        <x:v>3</x:v>
      </x:c>
      <x:c r="G450" t="str">
        <x:f>IF(D450="","Fecha no disponible",TEXT(D450,"mmmm"))</x:f>
        <x:v>March</x:v>
      </x:c>
      <x:c r="H450" t="str">
        <x:f>IF(D450="","Fecha no disponible",TEXT(D450,"yyyy-mm"))</x:f>
        <x:v>2024-03</x:v>
      </x:c>
      <x:c r="I450" t="str">
        <x:f>IF(D450="","Fecha no disponible","T"&amp;ROUNDUP(MONTH(D450)/3,0))</x:f>
        <x:v>T1</x:v>
      </x:c>
      <x:c r="J450" t="str">
        <x:v>T008</x:v>
      </x:c>
      <x:c r="K450" t="str">
        <x:v>Tienda Santa Cruz 4</x:v>
      </x:c>
      <x:c r="L450" t="str">
        <x:v>Barrio</x:v>
      </x:c>
      <x:c r="M450" t="str">
        <x:v>Santa Cruz</x:v>
      </x:c>
      <x:c r="N450" t="str">
        <x:f>IFERROR(VLOOKUP(M450,'Mapeos'!$A$4:$B$30,2,FALSE),M450)</x:f>
        <x:v>Santa Cruz</x:v>
      </x:c>
      <x:c r="O450" t="str">
        <x:v>C00809</x:v>
      </x:c>
      <x:c r="P450" t="str">
        <x:v>Masivo</x:v>
      </x:c>
      <x:c r="Q450" t="str">
        <x:v>P0088</x:v>
      </x:c>
      <x:c r="R450" t="str">
        <x:v>Hogar</x:v>
      </x:c>
      <x:c r="S450" t="str">
        <x:v>Marca B</x:v>
      </x:c>
      <x:c r="T450" t="str">
        <x:v>Online</x:v>
      </x:c>
      <x:c r="U450" t="str">
        <x:f>IFERROR(VLOOKUP(T450,'Mapeos'!$D$4:$E$25,2,FALSE),T450)</x:f>
        <x:v>E-commerce</x:v>
      </x:c>
      <x:c r="V450" t="str">
        <x:v>V013</x:v>
      </x:c>
      <x:c r="W450" t="n">
        <x:v>2</x:v>
      </x:c>
      <x:c r="X450" s="28" t="n">
        <x:v>277.4</x:v>
      </x:c>
      <x:c r="Y450" s="20" t="n">
        <x:v>0.2</x:v>
      </x:c>
      <x:c r="Z450" s="20" t="n">
        <x:f>IF(Y450&gt;1,Y450/100,Y450)</x:f>
        <x:v>0.2</x:v>
      </x:c>
      <x:c r="AA450" s="28" t="n">
        <x:v>154.37</x:v>
      </x:c>
      <x:c r="AB450" s="28" t="n">
        <x:v>443.84</x:v>
      </x:c>
      <x:c r="AC450" s="28" t="str">
        <x:v>BOB</x:v>
      </x:c>
      <x:c r="AD450" s="28" t="n">
        <x:f>IF(AC450="USD",AB450*'Parametros'!$B$4,AB450)</x:f>
        <x:v>443.84</x:v>
      </x:c>
      <x:c r="AE450" s="28" t="n">
        <x:f>W450*X450*(1-Z450)</x:f>
        <x:v>443.84</x:v>
      </x:c>
      <x:c r="AF450" s="28" t="n">
        <x:f>W450*AA450</x:f>
        <x:v>308.74</x:v>
      </x:c>
      <x:c r="AG450" s="28" t="n">
        <x:f>AE450-AF450</x:f>
        <x:v>135.09999999999997</x:v>
      </x:c>
      <x:c r="AH450" s="20" t="n">
        <x:f>IF(AE450&gt;0,AG450/AE450,"")</x:f>
        <x:v>0.304388968997837</x:v>
      </x:c>
      <x:c r="AI450" s="28"/>
      <x:c r="AJ450" s="28"/>
      <x:c r="AK450"/>
      <x:c r="AL450" t="str">
        <x:v>Completado</x:v>
      </x:c>
      <x:c r="AM450" t="str">
        <x:f>IF(W450&lt;0,"Devuelto",AL450)</x:f>
        <x:v>Completado</x:v>
      </x:c>
      <x:c r="AN450" t="str">
        <x:v>Efectivo</x:v>
      </x:c>
      <x:c r="AO450" s="29" t="str">
        <x:v>Canal estandarizado; Meta original vacía</x:v>
      </x:c>
      <x:c r="AP450" t="str">
        <x:f>IF(D450="","No","Sí")</x:f>
        <x:v>Sí</x:v>
      </x:c>
    </x:row>
    <x:row r="451">
      <x:c r="A451" t="n">
        <x:v>451</x:v>
      </x:c>
      <x:c r="B451" t="str">
        <x:v>VT0002134</x:v>
      </x:c>
      <x:c r="C451" t="str">
        <x:v>45672</x:v>
      </x:c>
      <x:c r="D451" s="27" t="n">
        <x:v>45672</x:v>
      </x:c>
      <x:c r="E451" t="n">
        <x:f>IF(D451="","",YEAR(D451))</x:f>
        <x:v>2025</x:v>
      </x:c>
      <x:c r="F451" t="n">
        <x:f>IF(D451="","",MONTH(D451))</x:f>
        <x:v>1</x:v>
      </x:c>
      <x:c r="G451" t="str">
        <x:f>IF(D451="","Fecha no disponible",TEXT(D451,"mmmm"))</x:f>
        <x:v>January</x:v>
      </x:c>
      <x:c r="H451" t="str">
        <x:f>IF(D451="","Fecha no disponible",TEXT(D451,"yyyy-mm"))</x:f>
        <x:v>2025-01</x:v>
      </x:c>
      <x:c r="I451" t="str">
        <x:f>IF(D451="","Fecha no disponible","T"&amp;ROUNDUP(MONTH(D451)/3,0))</x:f>
        <x:v>T1</x:v>
      </x:c>
      <x:c r="J451" t="str">
        <x:v>T019</x:v>
      </x:c>
      <x:c r="K451" t="str">
        <x:v>Tienda Sucre 3</x:v>
      </x:c>
      <x:c r="L451" t="str">
        <x:v>Centro</x:v>
      </x:c>
      <x:c r="M451" t="str">
        <x:v>Sucre</x:v>
      </x:c>
      <x:c r="N451" t="str">
        <x:f>IFERROR(VLOOKUP(M451,'Mapeos'!$A$4:$B$30,2,FALSE),M451)</x:f>
        <x:v>Sucre</x:v>
      </x:c>
      <x:c r="O451" t="str">
        <x:v>C01427</x:v>
      </x:c>
      <x:c r="P451" t="str">
        <x:v>Empresa</x:v>
      </x:c>
      <x:c r="Q451" t="str">
        <x:v>P0017</x:v>
      </x:c>
      <x:c r="R451" t="str">
        <x:v>Cuidado Personal</x:v>
      </x:c>
      <x:c r="S451" t="str">
        <x:v>Marca A</x:v>
      </x:c>
      <x:c r="T451" t="str">
        <x:v>Marketplace</x:v>
      </x:c>
      <x:c r="U451" t="str">
        <x:f>IFERROR(VLOOKUP(T451,'Mapeos'!$D$4:$E$25,2,FALSE),T451)</x:f>
        <x:v>Marketplace</x:v>
      </x:c>
      <x:c r="V451" t="str">
        <x:v>V017</x:v>
      </x:c>
      <x:c r="W451" t="n">
        <x:v>1</x:v>
      </x:c>
      <x:c r="X451" s="28" t="n">
        <x:v>90.09</x:v>
      </x:c>
      <x:c r="Y451" s="20" t="n">
        <x:v>0.25</x:v>
      </x:c>
      <x:c r="Z451" s="20" t="n">
        <x:f>IF(Y451&gt;1,Y451/100,Y451)</x:f>
        <x:v>0.25</x:v>
      </x:c>
      <x:c r="AA451" s="28" t="n">
        <x:v>47.18</x:v>
      </x:c>
      <x:c r="AB451" s="28" t="n">
        <x:v>67.57</x:v>
      </x:c>
      <x:c r="AC451" s="28" t="str">
        <x:v>BOB</x:v>
      </x:c>
      <x:c r="AD451" s="28" t="n">
        <x:f>IF(AC451="USD",AB451*'Parametros'!$B$4,AB451)</x:f>
        <x:v>67.57</x:v>
      </x:c>
      <x:c r="AE451" s="28" t="n">
        <x:f>W451*X451*(1-Z451)</x:f>
        <x:v>67.5675</x:v>
      </x:c>
      <x:c r="AF451" s="28" t="n">
        <x:f>W451*AA451</x:f>
        <x:v>47.18</x:v>
      </x:c>
      <x:c r="AG451" s="28" t="n">
        <x:f>AE451-AF451</x:f>
        <x:v>20.387499999999996</x:v>
      </x:c>
      <x:c r="AH451" s="20" t="n">
        <x:f>IF(AE451&gt;0,AG451/AE451,"")</x:f>
        <x:v>0.3017353017353017</x:v>
      </x:c>
      <x:c r="AI451" s="28" t="n">
        <x:v>67966.8</x:v>
      </x:c>
      <x:c r="AJ451" s="28"/>
      <x:c r="AK451"/>
      <x:c r="AL451" t="str">
        <x:v>Completado</x:v>
      </x:c>
      <x:c r="AM451" t="str">
        <x:f>IF(W451&lt;0,"Devuelto",AL451)</x:f>
        <x:v>Completado</x:v>
      </x:c>
      <x:c r="AN451" t="str">
        <x:v>Transferencia</x:v>
      </x:c>
      <x:c r="AO451" s="29" t="str">
        <x:v>Sin observación</x:v>
      </x:c>
      <x:c r="AP451" t="str">
        <x:f>IF(D451="","No","Sí")</x:f>
        <x:v>Sí</x:v>
      </x:c>
    </x:row>
    <x:row r="452">
      <x:c r="A452" t="n">
        <x:v>452</x:v>
      </x:c>
      <x:c r="B452" t="str">
        <x:v>VT0002139</x:v>
      </x:c>
      <x:c r="C452" t="str">
        <x:v>45918</x:v>
      </x:c>
      <x:c r="D452" s="27" t="n">
        <x:v>45918</x:v>
      </x:c>
      <x:c r="E452" t="n">
        <x:f>IF(D452="","",YEAR(D452))</x:f>
        <x:v>2025</x:v>
      </x:c>
      <x:c r="F452" t="n">
        <x:f>IF(D452="","",MONTH(D452))</x:f>
        <x:v>9</x:v>
      </x:c>
      <x:c r="G452" t="str">
        <x:f>IF(D452="","Fecha no disponible",TEXT(D452,"mmmm"))</x:f>
        <x:v>September</x:v>
      </x:c>
      <x:c r="H452" t="str">
        <x:f>IF(D452="","Fecha no disponible",TEXT(D452,"yyyy-mm"))</x:f>
        <x:v>2025-09</x:v>
      </x:c>
      <x:c r="I452" t="str">
        <x:f>IF(D452="","Fecha no disponible","T"&amp;ROUNDUP(MONTH(D452)/3,0))</x:f>
        <x:v>T3</x:v>
      </x:c>
      <x:c r="J452" t="str">
        <x:v>T010</x:v>
      </x:c>
      <x:c r="K452" t="str">
        <x:v>Tienda Cochabamba 2</x:v>
      </x:c>
      <x:c r="L452" t="str">
        <x:v>Barrio</x:v>
      </x:c>
      <x:c r="M452" t="str">
        <x:v>Cochabamba</x:v>
      </x:c>
      <x:c r="N452" t="str">
        <x:f>IFERROR(VLOOKUP(M452,'Mapeos'!$A$4:$B$30,2,FALSE),M452)</x:f>
        <x:v>Cochabamba</x:v>
      </x:c>
      <x:c r="O452" t="str">
        <x:v>C00146</x:v>
      </x:c>
      <x:c r="P452" t="str">
        <x:v>Empresa</x:v>
      </x:c>
      <x:c r="Q452" t="str">
        <x:v>P0068</x:v>
      </x:c>
      <x:c r="R452" t="str">
        <x:v>Hogar</x:v>
      </x:c>
      <x:c r="S452" t="str">
        <x:v>Marca D</x:v>
      </x:c>
      <x:c r="T452" t="str">
        <x:v>E-commerce</x:v>
      </x:c>
      <x:c r="U452" t="str">
        <x:f>IFERROR(VLOOKUP(T452,'Mapeos'!$D$4:$E$25,2,FALSE),T452)</x:f>
        <x:v>E-commerce</x:v>
      </x:c>
      <x:c r="V452" t="str">
        <x:v>V001</x:v>
      </x:c>
      <x:c r="W452" t="n">
        <x:v>9</x:v>
      </x:c>
      <x:c r="X452" s="28" t="n">
        <x:v>161.12</x:v>
      </x:c>
      <x:c r="Y452" s="20" t="n">
        <x:v>0.1</x:v>
      </x:c>
      <x:c r="Z452" s="20" t="n">
        <x:f>IF(Y452&gt;1,Y452/100,Y452)</x:f>
        <x:v>0.1</x:v>
      </x:c>
      <x:c r="AA452" s="28" t="n">
        <x:v>87.26</x:v>
      </x:c>
      <x:c r="AB452" s="28" t="n">
        <x:v>1305.07</x:v>
      </x:c>
      <x:c r="AC452" s="28" t="str">
        <x:v>BOB</x:v>
      </x:c>
      <x:c r="AD452" s="28" t="n">
        <x:f>IF(AC452="USD",AB452*'Parametros'!$B$4,AB452)</x:f>
        <x:v>1305.07</x:v>
      </x:c>
      <x:c r="AE452" s="28" t="n">
        <x:f>W452*X452*(1-Z452)</x:f>
        <x:v>1305.072</x:v>
      </x:c>
      <x:c r="AF452" s="28" t="n">
        <x:f>W452*AA452</x:f>
        <x:v>785.34</x:v>
      </x:c>
      <x:c r="AG452" s="28" t="n">
        <x:f>AE452-AF452</x:f>
        <x:v>519.7319999999999</x:v>
      </x:c>
      <x:c r="AH452" s="20" t="n">
        <x:f>IF(AE452&gt;0,AG452/AE452,"")</x:f>
        <x:v>0.39824009709809105</x:v>
      </x:c>
      <x:c r="AI452" s="28" t="n">
        <x:v>96483.71</x:v>
      </x:c>
      <x:c r="AJ452" s="28"/>
      <x:c r="AK452"/>
      <x:c r="AL452" t="str">
        <x:v>Completado</x:v>
      </x:c>
      <x:c r="AM452" t="str">
        <x:f>IF(W452&lt;0,"Devuelto",AL452)</x:f>
        <x:v>Completado</x:v>
      </x:c>
      <x:c r="AN452" t="str">
        <x:v>Transferencia</x:v>
      </x:c>
      <x:c r="AO452" s="29" t="str">
        <x:v>Sin observación</x:v>
      </x:c>
      <x:c r="AP452" t="str">
        <x:f>IF(D452="","No","Sí")</x:f>
        <x:v>Sí</x:v>
      </x:c>
    </x:row>
    <x:row r="453">
      <x:c r="A453" t="n">
        <x:v>453</x:v>
      </x:c>
      <x:c r="B453" t="str">
        <x:v>VT0002143</x:v>
      </x:c>
      <x:c r="C453" t="str">
        <x:v>45646</x:v>
      </x:c>
      <x:c r="D453" s="27" t="n">
        <x:v>45646</x:v>
      </x:c>
      <x:c r="E453" t="n">
        <x:f>IF(D453="","",YEAR(D453))</x:f>
        <x:v>2024</x:v>
      </x:c>
      <x:c r="F453" t="n">
        <x:f>IF(D453="","",MONTH(D453))</x:f>
        <x:v>12</x:v>
      </x:c>
      <x:c r="G453" t="str">
        <x:f>IF(D453="","Fecha no disponible",TEXT(D453,"mmmm"))</x:f>
        <x:v>December</x:v>
      </x:c>
      <x:c r="H453" t="str">
        <x:f>IF(D453="","Fecha no disponible",TEXT(D453,"yyyy-mm"))</x:f>
        <x:v>2024-12</x:v>
      </x:c>
      <x:c r="I453" t="str">
        <x:f>IF(D453="","Fecha no disponible","T"&amp;ROUNDUP(MONTH(D453)/3,0))</x:f>
        <x:v>T4</x:v>
      </x:c>
      <x:c r="J453" t="str">
        <x:v>T013</x:v>
      </x:c>
      <x:c r="K453" t="str">
        <x:v>Tienda Potosí 1</x:v>
      </x:c>
      <x:c r="L453" t="str">
        <x:v>Centro</x:v>
      </x:c>
      <x:c r="M453" t="str">
        <x:v>Potosí</x:v>
      </x:c>
      <x:c r="N453" t="str">
        <x:f>IFERROR(VLOOKUP(M453,'Mapeos'!$A$4:$B$30,2,FALSE),M453)</x:f>
        <x:v>Potosí</x:v>
      </x:c>
      <x:c r="O453" t="str">
        <x:v>C00899</x:v>
      </x:c>
      <x:c r="P453" t="str">
        <x:v>Frecuente</x:v>
      </x:c>
      <x:c r="Q453" t="str">
        <x:v>No identificado</x:v>
      </x:c>
      <x:c r="R453" t="str">
        <x:v>No identificada</x:v>
      </x:c>
      <x:c r="S453" t="str">
        <x:v>No identificada</x:v>
      </x:c>
      <x:c r="T453" t="str">
        <x:v>E-commerce</x:v>
      </x:c>
      <x:c r="U453" t="str">
        <x:f>IFERROR(VLOOKUP(T453,'Mapeos'!$D$4:$E$25,2,FALSE),T453)</x:f>
        <x:v>E-commerce</x:v>
      </x:c>
      <x:c r="V453" t="str">
        <x:v>V033</x:v>
      </x:c>
      <x:c r="W453" t="n">
        <x:v>4</x:v>
      </x:c>
      <x:c r="X453" s="28" t="n">
        <x:v>299.56</x:v>
      </x:c>
      <x:c r="Y453" s="20" t="n">
        <x:v>0.25</x:v>
      </x:c>
      <x:c r="Z453" s="20" t="n">
        <x:f>IF(Y453&gt;1,Y453/100,Y453)</x:f>
        <x:v>0.25</x:v>
      </x:c>
      <x:c r="AA453" s="28" t="n">
        <x:v>154.37</x:v>
      </x:c>
      <x:c r="AB453" s="28" t="n">
        <x:v>898.68</x:v>
      </x:c>
      <x:c r="AC453" s="28" t="str">
        <x:v>BOB</x:v>
      </x:c>
      <x:c r="AD453" s="28" t="n">
        <x:f>IF(AC453="USD",AB453*'Parametros'!$B$4,AB453)</x:f>
        <x:v>898.68</x:v>
      </x:c>
      <x:c r="AE453" s="28" t="n">
        <x:f>W453*X453*(1-Z453)</x:f>
        <x:v>898.6800000000001</x:v>
      </x:c>
      <x:c r="AF453" s="28" t="n">
        <x:f>W453*AA453</x:f>
        <x:v>617.48</x:v>
      </x:c>
      <x:c r="AG453" s="28" t="n">
        <x:f>AE453-AF453</x:f>
        <x:v>281.20000000000005</x:v>
      </x:c>
      <x:c r="AH453" s="20" t="n">
        <x:f>IF(AE453&gt;0,AG453/AE453,"")</x:f>
        <x:v>0.31290336938621094</x:v>
      </x:c>
      <x:c r="AI453" s="28" t="n">
        <x:v>74346.02</x:v>
      </x:c>
      <x:c r="AJ453" s="28"/>
      <x:c r="AK453"/>
      <x:c r="AL453" t="str">
        <x:v>Completado</x:v>
      </x:c>
      <x:c r="AM453" t="str">
        <x:f>IF(W453&lt;0,"Devuelto",AL453)</x:f>
        <x:v>Completado</x:v>
      </x:c>
      <x:c r="AN453" t="str">
        <x:v>Efectivo</x:v>
      </x:c>
      <x:c r="AO453" s="29" t="str">
        <x:v>Producto/categoría/marca no identificados</x:v>
      </x:c>
      <x:c r="AP453" t="str">
        <x:f>IF(D453="","No","Sí")</x:f>
        <x:v>Sí</x:v>
      </x:c>
    </x:row>
    <x:row r="454">
      <x:c r="A454" t="n">
        <x:v>454</x:v>
      </x:c>
      <x:c r="B454" t="str">
        <x:v>VT0002148</x:v>
      </x:c>
      <x:c r="C454" t="str">
        <x:v>46010</x:v>
      </x:c>
      <x:c r="D454" s="27" t="n">
        <x:v>46010</x:v>
      </x:c>
      <x:c r="E454" t="n">
        <x:f>IF(D454="","",YEAR(D454))</x:f>
        <x:v>2025</x:v>
      </x:c>
      <x:c r="F454" t="n">
        <x:f>IF(D454="","",MONTH(D454))</x:f>
        <x:v>12</x:v>
      </x:c>
      <x:c r="G454" t="str">
        <x:f>IF(D454="","Fecha no disponible",TEXT(D454,"mmmm"))</x:f>
        <x:v>December</x:v>
      </x:c>
      <x:c r="H454" t="str">
        <x:f>IF(D454="","Fecha no disponible",TEXT(D454,"yyyy-mm"))</x:f>
        <x:v>2025-12</x:v>
      </x:c>
      <x:c r="I454" t="str">
        <x:f>IF(D454="","Fecha no disponible","T"&amp;ROUNDUP(MONTH(D454)/3,0))</x:f>
        <x:v>T4</x:v>
      </x:c>
      <x:c r="J454" t="str">
        <x:v>T008</x:v>
      </x:c>
      <x:c r="K454" t="str">
        <x:v>Tienda Santa Cruz 4</x:v>
      </x:c>
      <x:c r="L454" t="str">
        <x:v>Barrio</x:v>
      </x:c>
      <x:c r="M454" t="str">
        <x:v>Santa Cruz</x:v>
      </x:c>
      <x:c r="N454" t="str">
        <x:f>IFERROR(VLOOKUP(M454,'Mapeos'!$A$4:$B$30,2,FALSE),M454)</x:f>
        <x:v>Santa Cruz</x:v>
      </x:c>
      <x:c r="O454" t="str">
        <x:v>C00575</x:v>
      </x:c>
      <x:c r="P454" t="str">
        <x:v>Empresa</x:v>
      </x:c>
      <x:c r="Q454" t="str">
        <x:v>P0100</x:v>
      </x:c>
      <x:c r="R454" t="str">
        <x:v>Hogar</x:v>
      </x:c>
      <x:c r="S454" t="str">
        <x:v>Marca D</x:v>
      </x:c>
      <x:c r="T454" t="str">
        <x:v>Marketplace</x:v>
      </x:c>
      <x:c r="U454" t="str">
        <x:f>IFERROR(VLOOKUP(T454,'Mapeos'!$D$4:$E$25,2,FALSE),T454)</x:f>
        <x:v>Marketplace</x:v>
      </x:c>
      <x:c r="V454" t="str">
        <x:v>V014</x:v>
      </x:c>
      <x:c r="W454" t="n">
        <x:v>2</x:v>
      </x:c>
      <x:c r="X454" s="28" t="n">
        <x:v>322.83</x:v>
      </x:c>
      <x:c r="Y454" s="20" t="n">
        <x:v>0.25</x:v>
      </x:c>
      <x:c r="Z454" s="20" t="n">
        <x:f>IF(Y454&gt;1,Y454/100,Y454)</x:f>
        <x:v>0.25</x:v>
      </x:c>
      <x:c r="AA454" s="28" t="n">
        <x:v>146.42</x:v>
      </x:c>
      <x:c r="AB454" s="28" t="n">
        <x:v>484.25</x:v>
      </x:c>
      <x:c r="AC454" s="28" t="str">
        <x:v>BOB</x:v>
      </x:c>
      <x:c r="AD454" s="28" t="n">
        <x:f>IF(AC454="USD",AB454*'Parametros'!$B$4,AB454)</x:f>
        <x:v>484.25</x:v>
      </x:c>
      <x:c r="AE454" s="28" t="n">
        <x:f>W454*X454*(1-Z454)</x:f>
        <x:v>484.245</x:v>
      </x:c>
      <x:c r="AF454" s="28" t="n">
        <x:f>W454*AA454</x:f>
        <x:v>292.84</x:v>
      </x:c>
      <x:c r="AG454" s="28" t="n">
        <x:f>AE454-AF454</x:f>
        <x:v>191.40500000000003</x:v>
      </x:c>
      <x:c r="AH454" s="20" t="n">
        <x:f>IF(AE454&gt;0,AG454/AE454,"")</x:f>
        <x:v>0.3952647936478436</x:v>
      </x:c>
      <x:c r="AI454" s="28" t="n">
        <x:v>73054.93</x:v>
      </x:c>
      <x:c r="AJ454" s="28"/>
      <x:c r="AK454"/>
      <x:c r="AL454" t="str">
        <x:v>Completado</x:v>
      </x:c>
      <x:c r="AM454" t="str">
        <x:f>IF(W454&lt;0,"Devuelto",AL454)</x:f>
        <x:v>Completado</x:v>
      </x:c>
      <x:c r="AN454" t="str">
        <x:v>QR</x:v>
      </x:c>
      <x:c r="AO454" s="29" t="str">
        <x:v>Sin observación</x:v>
      </x:c>
      <x:c r="AP454" t="str">
        <x:f>IF(D454="","No","Sí")</x:f>
        <x:v>Sí</x:v>
      </x:c>
    </x:row>
    <x:row r="455">
      <x:c r="A455" t="n">
        <x:v>455</x:v>
      </x:c>
      <x:c r="B455" t="str">
        <x:v>VT0002153</x:v>
      </x:c>
      <x:c r="C455" t="str">
        <x:v>45659</x:v>
      </x:c>
      <x:c r="D455" s="27" t="n">
        <x:v>45659</x:v>
      </x:c>
      <x:c r="E455" t="n">
        <x:f>IF(D455="","",YEAR(D455))</x:f>
        <x:v>2025</x:v>
      </x:c>
      <x:c r="F455" t="n">
        <x:f>IF(D455="","",MONTH(D455))</x:f>
        <x:v>1</x:v>
      </x:c>
      <x:c r="G455" t="str">
        <x:f>IF(D455="","Fecha no disponible",TEXT(D455,"mmmm"))</x:f>
        <x:v>January</x:v>
      </x:c>
      <x:c r="H455" t="str">
        <x:f>IF(D455="","Fecha no disponible",TEXT(D455,"yyyy-mm"))</x:f>
        <x:v>2025-01</x:v>
      </x:c>
      <x:c r="I455" t="str">
        <x:f>IF(D455="","Fecha no disponible","T"&amp;ROUNDUP(MONTH(D455)/3,0))</x:f>
        <x:v>T1</x:v>
      </x:c>
      <x:c r="J455" t="str">
        <x:v>T017</x:v>
      </x:c>
      <x:c r="K455" t="str">
        <x:v>Tienda Sucre 1</x:v>
      </x:c>
      <x:c r="L455" t="str">
        <x:v>Centro</x:v>
      </x:c>
      <x:c r="M455" t="str">
        <x:v>Sucre</x:v>
      </x:c>
      <x:c r="N455" t="str">
        <x:f>IFERROR(VLOOKUP(M455,'Mapeos'!$A$4:$B$30,2,FALSE),M455)</x:f>
        <x:v>Sucre</x:v>
      </x:c>
      <x:c r="O455" t="str">
        <x:v>C00447</x:v>
      </x:c>
      <x:c r="P455" t="str">
        <x:v>Masivo</x:v>
      </x:c>
      <x:c r="Q455" t="str">
        <x:v>P0063</x:v>
      </x:c>
      <x:c r="R455" t="str">
        <x:v>Alimentos</x:v>
      </x:c>
      <x:c r="S455" t="str">
        <x:v>Marca A</x:v>
      </x:c>
      <x:c r="T455" t="str">
        <x:v>Marketplace</x:v>
      </x:c>
      <x:c r="U455" t="str">
        <x:f>IFERROR(VLOOKUP(T455,'Mapeos'!$D$4:$E$25,2,FALSE),T455)</x:f>
        <x:v>Marketplace</x:v>
      </x:c>
      <x:c r="V455" t="str">
        <x:v>V027</x:v>
      </x:c>
      <x:c r="W455" t="n">
        <x:v>-2</x:v>
      </x:c>
      <x:c r="X455" s="28" t="n">
        <x:v>39.45</x:v>
      </x:c>
      <x:c r="Y455" s="20" t="n">
        <x:v>0.25</x:v>
      </x:c>
      <x:c r="Z455" s="20" t="n">
        <x:f>IF(Y455&gt;1,Y455/100,Y455)</x:f>
        <x:v>0.25</x:v>
      </x:c>
      <x:c r="AA455" s="28" t="n">
        <x:v>18.46</x:v>
      </x:c>
      <x:c r="AB455" s="28" t="n">
        <x:v>-59.18</x:v>
      </x:c>
      <x:c r="AC455" s="28" t="str">
        <x:v>BOB</x:v>
      </x:c>
      <x:c r="AD455" s="28" t="n">
        <x:f>IF(AC455="USD",AB455*'Parametros'!$B$4,AB455)</x:f>
        <x:v>-59.18</x:v>
      </x:c>
      <x:c r="AE455" s="28" t="n">
        <x:f>W455*X455*(1-Z455)</x:f>
        <x:v>-59.175000000000004</x:v>
      </x:c>
      <x:c r="AF455" s="28" t="n">
        <x:f>W455*AA455</x:f>
        <x:v>-36.92</x:v>
      </x:c>
      <x:c r="AG455" s="28" t="n">
        <x:f>AE455-AF455</x:f>
        <x:v>-22.255000000000003</x:v>
      </x:c>
      <x:c r="AH455" s="20" t="str">
        <x:f>IF(AE455&gt;0,AG455/AE455,"")</x:f>
      </x:c>
      <x:c r="AI455" s="28" t="n">
        <x:v>67966.8</x:v>
      </x:c>
      <x:c r="AJ455" s="28"/>
      <x:c r="AK455"/>
      <x:c r="AL455" t="str">
        <x:v>Devuelto</x:v>
      </x:c>
      <x:c r="AM455" t="str">
        <x:f>IF(W455&lt;0,"Devuelto",AL455)</x:f>
        <x:v>Devuelto</x:v>
      </x:c>
      <x:c r="AN455" t="str">
        <x:v>QR</x:v>
      </x:c>
      <x:c r="AO455" s="29" t="str">
        <x:v>Sin observación</x:v>
      </x:c>
      <x:c r="AP455" t="str">
        <x:f>IF(D455="","No","Sí")</x:f>
        <x:v>Sí</x:v>
      </x:c>
    </x:row>
    <x:row r="456">
      <x:c r="A456" t="n">
        <x:v>456</x:v>
      </x:c>
      <x:c r="B456" t="str">
        <x:v>VT0002158</x:v>
      </x:c>
      <x:c r="C456" t="str">
        <x:v>45550</x:v>
      </x:c>
      <x:c r="D456" s="27" t="n">
        <x:v>45550</x:v>
      </x:c>
      <x:c r="E456" t="n">
        <x:f>IF(D456="","",YEAR(D456))</x:f>
        <x:v>2024</x:v>
      </x:c>
      <x:c r="F456" t="n">
        <x:f>IF(D456="","",MONTH(D456))</x:f>
        <x:v>9</x:v>
      </x:c>
      <x:c r="G456" t="str">
        <x:f>IF(D456="","Fecha no disponible",TEXT(D456,"mmmm"))</x:f>
        <x:v>September</x:v>
      </x:c>
      <x:c r="H456" t="str">
        <x:f>IF(D456="","Fecha no disponible",TEXT(D456,"yyyy-mm"))</x:f>
        <x:v>2024-09</x:v>
      </x:c>
      <x:c r="I456" t="str">
        <x:f>IF(D456="","Fecha no disponible","T"&amp;ROUNDUP(MONTH(D456)/3,0))</x:f>
        <x:v>T3</x:v>
      </x:c>
      <x:c r="J456" t="str">
        <x:v>T010</x:v>
      </x:c>
      <x:c r="K456" t="str">
        <x:v>Tienda Cochabamba 2</x:v>
      </x:c>
      <x:c r="L456" t="str">
        <x:v>Barrio</x:v>
      </x:c>
      <x:c r="M456" t="str">
        <x:v>Cochabamba</x:v>
      </x:c>
      <x:c r="N456" t="str">
        <x:f>IFERROR(VLOOKUP(M456,'Mapeos'!$A$4:$B$30,2,FALSE),M456)</x:f>
        <x:v>Cochabamba</x:v>
      </x:c>
      <x:c r="O456" t="str">
        <x:v>C01703</x:v>
      </x:c>
      <x:c r="P456" t="str">
        <x:v>Premium</x:v>
      </x:c>
      <x:c r="Q456" t="str">
        <x:v>P0120</x:v>
      </x:c>
      <x:c r="R456" t="str">
        <x:v>Electrónica</x:v>
      </x:c>
      <x:c r="S456" t="str">
        <x:v>Marca A</x:v>
      </x:c>
      <x:c r="T456" t="str">
        <x:v>Tienda</x:v>
      </x:c>
      <x:c r="U456" t="str">
        <x:f>IFERROR(VLOOKUP(T456,'Mapeos'!$D$4:$E$25,2,FALSE),T456)</x:f>
        <x:v>Tienda</x:v>
      </x:c>
      <x:c r="V456" t="str">
        <x:v>V035</x:v>
      </x:c>
      <x:c r="W456" t="n">
        <x:v>1</x:v>
      </x:c>
      <x:c r="X456" s="28" t="n">
        <x:v>393.61</x:v>
      </x:c>
      <x:c r="Y456" s="20" t="n">
        <x:v>0.1</x:v>
      </x:c>
      <x:c r="Z456" s="20" t="n">
        <x:f>IF(Y456&gt;1,Y456/100,Y456)</x:f>
        <x:v>0.1</x:v>
      </x:c>
      <x:c r="AA456" s="28" t="n">
        <x:v>269.92</x:v>
      </x:c>
      <x:c r="AB456" s="28" t="n">
        <x:v>354.25</x:v>
      </x:c>
      <x:c r="AC456" s="28" t="str">
        <x:v>BOB</x:v>
      </x:c>
      <x:c r="AD456" s="28" t="n">
        <x:f>IF(AC456="USD",AB456*'Parametros'!$B$4,AB456)</x:f>
        <x:v>354.25</x:v>
      </x:c>
      <x:c r="AE456" s="28" t="n">
        <x:f>W456*X456*(1-Z456)</x:f>
        <x:v>354.249</x:v>
      </x:c>
      <x:c r="AF456" s="28" t="n">
        <x:f>W456*AA456</x:f>
        <x:v>269.92</x:v>
      </x:c>
      <x:c r="AG456" s="28" t="n">
        <x:f>AE456-AF456</x:f>
        <x:v>84.32900000000001</x:v>
      </x:c>
      <x:c r="AH456" s="20" t="n">
        <x:f>IF(AE456&gt;0,AG456/AE456,"")</x:f>
        <x:v>0.23805007212440968</x:v>
      </x:c>
      <x:c r="AI456" s="28" t="n">
        <x:v>148910.81</x:v>
      </x:c>
      <x:c r="AJ456" s="28"/>
      <x:c r="AK456"/>
      <x:c r="AL456" t="str">
        <x:v>Completado</x:v>
      </x:c>
      <x:c r="AM456" t="str">
        <x:f>IF(W456&lt;0,"Devuelto",AL456)</x:f>
        <x:v>Completado</x:v>
      </x:c>
      <x:c r="AN456" t="str">
        <x:v>Efectivo</x:v>
      </x:c>
      <x:c r="AO456" s="29" t="str">
        <x:v>Sin observación</x:v>
      </x:c>
      <x:c r="AP456" t="str">
        <x:f>IF(D456="","No","Sí")</x:f>
        <x:v>Sí</x:v>
      </x:c>
    </x:row>
    <x:row r="457">
      <x:c r="A457" t="n">
        <x:v>457</x:v>
      </x:c>
      <x:c r="B457" t="str">
        <x:v>VT0002162</x:v>
      </x:c>
      <x:c r="C457" t="str">
        <x:v>45503</x:v>
      </x:c>
      <x:c r="D457" s="27" t="n">
        <x:v>45503</x:v>
      </x:c>
      <x:c r="E457" t="n">
        <x:f>IF(D457="","",YEAR(D457))</x:f>
        <x:v>2024</x:v>
      </x:c>
      <x:c r="F457" t="n">
        <x:f>IF(D457="","",MONTH(D457))</x:f>
        <x:v>7</x:v>
      </x:c>
      <x:c r="G457" t="str">
        <x:f>IF(D457="","Fecha no disponible",TEXT(D457,"mmmm"))</x:f>
        <x:v>July</x:v>
      </x:c>
      <x:c r="H457" t="str">
        <x:f>IF(D457="","Fecha no disponible",TEXT(D457,"yyyy-mm"))</x:f>
        <x:v>2024-07</x:v>
      </x:c>
      <x:c r="I457" t="str">
        <x:f>IF(D457="","Fecha no disponible","T"&amp;ROUNDUP(MONTH(D457)/3,0))</x:f>
        <x:v>T3</x:v>
      </x:c>
      <x:c r="J457" t="str">
        <x:v>T018</x:v>
      </x:c>
      <x:c r="K457" t="str">
        <x:v>Tienda Sucre 2</x:v>
      </x:c>
      <x:c r="L457" t="str">
        <x:v>Mall</x:v>
      </x:c>
      <x:c r="M457" t="str">
        <x:v>Sucre</x:v>
      </x:c>
      <x:c r="N457" t="str">
        <x:f>IFERROR(VLOOKUP(M457,'Mapeos'!$A$4:$B$30,2,FALSE),M457)</x:f>
        <x:v>Sucre</x:v>
      </x:c>
      <x:c r="O457" t="str">
        <x:v>C01009</x:v>
      </x:c>
      <x:c r="P457" t="str">
        <x:v>Frecuente</x:v>
      </x:c>
      <x:c r="Q457" t="str">
        <x:v>P0101</x:v>
      </x:c>
      <x:c r="R457" t="str">
        <x:v>Electrónica</x:v>
      </x:c>
      <x:c r="S457" t="str">
        <x:v>Marca C</x:v>
      </x:c>
      <x:c r="T457" t="str">
        <x:v>Tienda</x:v>
      </x:c>
      <x:c r="U457" t="str">
        <x:f>IFERROR(VLOOKUP(T457,'Mapeos'!$D$4:$E$25,2,FALSE),T457)</x:f>
        <x:v>Tienda</x:v>
      </x:c>
      <x:c r="V457" t="str">
        <x:v>V024</x:v>
      </x:c>
      <x:c r="W457" t="n">
        <x:v>1</x:v>
      </x:c>
      <x:c r="X457" s="28" t="n">
        <x:v>636.35</x:v>
      </x:c>
      <x:c r="Y457" s="20" t="n">
        <x:v>0.15</x:v>
      </x:c>
      <x:c r="Z457" s="20" t="n">
        <x:f>IF(Y457&gt;1,Y457/100,Y457)</x:f>
        <x:v>0.15</x:v>
      </x:c>
      <x:c r="AA457" s="28" t="n">
        <x:v>519.94</x:v>
      </x:c>
      <x:c r="AB457" s="28" t="n">
        <x:v>540.9</x:v>
      </x:c>
      <x:c r="AC457" s="28" t="str">
        <x:v>BOB</x:v>
      </x:c>
      <x:c r="AD457" s="28" t="n">
        <x:f>IF(AC457="USD",AB457*'Parametros'!$B$4,AB457)</x:f>
        <x:v>540.9</x:v>
      </x:c>
      <x:c r="AE457" s="28" t="n">
        <x:f>W457*X457*(1-Z457)</x:f>
        <x:v>540.8975</x:v>
      </x:c>
      <x:c r="AF457" s="28" t="n">
        <x:f>W457*AA457</x:f>
        <x:v>519.94</x:v>
      </x:c>
      <x:c r="AG457" s="28" t="n">
        <x:f>AE457-AF457</x:f>
        <x:v>20.957499999999982</x:v>
      </x:c>
      <x:c r="AH457" s="20" t="n">
        <x:f>IF(AE457&gt;0,AG457/AE457,"")</x:f>
        <x:v>0.03874578825008432</x:v>
      </x:c>
      <x:c r="AI457" s="28" t="n">
        <x:v>121762.23</x:v>
      </x:c>
      <x:c r="AJ457" s="28"/>
      <x:c r="AK457"/>
      <x:c r="AL457" t="str">
        <x:v>Completado</x:v>
      </x:c>
      <x:c r="AM457" t="str">
        <x:f>IF(W457&lt;0,"Devuelto",AL457)</x:f>
        <x:v>Completado</x:v>
      </x:c>
      <x:c r="AN457" t="str">
        <x:v>Efectivo</x:v>
      </x:c>
      <x:c r="AO457" s="29" t="str">
        <x:v>Sin observación</x:v>
      </x:c>
      <x:c r="AP457" t="str">
        <x:f>IF(D457="","No","Sí")</x:f>
        <x:v>Sí</x:v>
      </x:c>
    </x:row>
    <x:row r="458">
      <x:c r="A458" t="n">
        <x:v>458</x:v>
      </x:c>
      <x:c r="B458" t="str">
        <x:v>VT0002167</x:v>
      </x:c>
      <x:c r="C458" t="str">
        <x:v>45706</x:v>
      </x:c>
      <x:c r="D458" s="27" t="n">
        <x:v>45706</x:v>
      </x:c>
      <x:c r="E458" t="n">
        <x:f>IF(D458="","",YEAR(D458))</x:f>
        <x:v>2025</x:v>
      </x:c>
      <x:c r="F458" t="n">
        <x:f>IF(D458="","",MONTH(D458))</x:f>
        <x:v>2</x:v>
      </x:c>
      <x:c r="G458" t="str">
        <x:f>IF(D458="","Fecha no disponible",TEXT(D458,"mmmm"))</x:f>
        <x:v>February</x:v>
      </x:c>
      <x:c r="H458" t="str">
        <x:f>IF(D458="","Fecha no disponible",TEXT(D458,"yyyy-mm"))</x:f>
        <x:v>2025-02</x:v>
      </x:c>
      <x:c r="I458" t="str">
        <x:f>IF(D458="","Fecha no disponible","T"&amp;ROUNDUP(MONTH(D458)/3,0))</x:f>
        <x:v>T1</x:v>
      </x:c>
      <x:c r="J458" t="str">
        <x:v>T004</x:v>
      </x:c>
      <x:c r="K458" t="str">
        <x:v>Tienda La Paz 4</x:v>
      </x:c>
      <x:c r="L458" t="str">
        <x:v>Centro</x:v>
      </x:c>
      <x:c r="M458" t="str">
        <x:v>La Paz</x:v>
      </x:c>
      <x:c r="N458" t="str">
        <x:f>IFERROR(VLOOKUP(M458,'Mapeos'!$A$4:$B$30,2,FALSE),M458)</x:f>
        <x:v>La Paz</x:v>
      </x:c>
      <x:c r="O458" t="str">
        <x:v>C01643</x:v>
      </x:c>
      <x:c r="P458" t="str">
        <x:v>Empresa</x:v>
      </x:c>
      <x:c r="Q458" t="str">
        <x:v>P0001</x:v>
      </x:c>
      <x:c r="R458" t="str">
        <x:v>Hogar</x:v>
      </x:c>
      <x:c r="S458" t="str">
        <x:v>Marca D</x:v>
      </x:c>
      <x:c r="T458" t="str">
        <x:v>Tienda</x:v>
      </x:c>
      <x:c r="U458" t="str">
        <x:f>IFERROR(VLOOKUP(T458,'Mapeos'!$D$4:$E$25,2,FALSE),T458)</x:f>
        <x:v>Tienda</x:v>
      </x:c>
      <x:c r="V458" t="str">
        <x:v>V005</x:v>
      </x:c>
      <x:c r="W458" t="n">
        <x:v>1</x:v>
      </x:c>
      <x:c r="X458" s="28" t="n">
        <x:v>312.62</x:v>
      </x:c>
      <x:c r="Y458" s="20" t="n">
        <x:v>0.25</x:v>
      </x:c>
      <x:c r="Z458" s="20" t="n">
        <x:f>IF(Y458&gt;1,Y458/100,Y458)</x:f>
        <x:v>0.25</x:v>
      </x:c>
      <x:c r="AA458" s="28" t="n">
        <x:v>195.84</x:v>
      </x:c>
      <x:c r="AB458" s="28" t="n">
        <x:v>33.69</x:v>
      </x:c>
      <x:c r="AC458" s="28" t="str">
        <x:v>USD</x:v>
      </x:c>
      <x:c r="AD458" s="28" t="n">
        <x:f>IF(AC458="USD",AB458*'Parametros'!$B$4,AB458)</x:f>
        <x:v>234.48239999999998</x:v>
      </x:c>
      <x:c r="AE458" s="28" t="n">
        <x:f>W458*X458*(1-Z458)</x:f>
        <x:v>234.465</x:v>
      </x:c>
      <x:c r="AF458" s="28" t="n">
        <x:f>W458*AA458</x:f>
        <x:v>195.84</x:v>
      </x:c>
      <x:c r="AG458" s="28" t="n">
        <x:f>AE458-AF458</x:f>
        <x:v>38.625</x:v>
      </x:c>
      <x:c r="AH458" s="20" t="n">
        <x:f>IF(AE458&gt;0,AG458/AE458,"")</x:f>
        <x:v>0.1647367410914209</x:v>
      </x:c>
      <x:c r="AI458" s="28" t="n">
        <x:v>182755.85</x:v>
      </x:c>
      <x:c r="AJ458" s="28"/>
      <x:c r="AK458"/>
      <x:c r="AL458" t="str">
        <x:v>Completado</x:v>
      </x:c>
      <x:c r="AM458" t="str">
        <x:f>IF(W458&lt;0,"Devuelto",AL458)</x:f>
        <x:v>Completado</x:v>
      </x:c>
      <x:c r="AN458" t="str">
        <x:v>QR</x:v>
      </x:c>
      <x:c r="AO458" s="29" t="str">
        <x:v>Venta convertida USD→BOB</x:v>
      </x:c>
      <x:c r="AP458" t="str">
        <x:f>IF(D458="","No","Sí")</x:f>
        <x:v>Sí</x:v>
      </x:c>
    </x:row>
    <x:row r="459">
      <x:c r="A459" t="n">
        <x:v>459</x:v>
      </x:c>
      <x:c r="B459" t="str">
        <x:v>VT0002172</x:v>
      </x:c>
      <x:c r="C459" t="str">
        <x:v>45885</x:v>
      </x:c>
      <x:c r="D459" s="27" t="n">
        <x:v>45885</x:v>
      </x:c>
      <x:c r="E459" t="n">
        <x:f>IF(D459="","",YEAR(D459))</x:f>
        <x:v>2025</x:v>
      </x:c>
      <x:c r="F459" t="n">
        <x:f>IF(D459="","",MONTH(D459))</x:f>
        <x:v>8</x:v>
      </x:c>
      <x:c r="G459" t="str">
        <x:f>IF(D459="","Fecha no disponible",TEXT(D459,"mmmm"))</x:f>
        <x:v>August</x:v>
      </x:c>
      <x:c r="H459" t="str">
        <x:f>IF(D459="","Fecha no disponible",TEXT(D459,"yyyy-mm"))</x:f>
        <x:v>2025-08</x:v>
      </x:c>
      <x:c r="I459" t="str">
        <x:f>IF(D459="","Fecha no disponible","T"&amp;ROUNDUP(MONTH(D459)/3,0))</x:f>
        <x:v>T3</x:v>
      </x:c>
      <x:c r="J459" t="str">
        <x:v>T019</x:v>
      </x:c>
      <x:c r="K459" t="str">
        <x:v>Tienda Sucre 3</x:v>
      </x:c>
      <x:c r="L459" t="str">
        <x:v>Centro</x:v>
      </x:c>
      <x:c r="M459" t="str">
        <x:v>Sucre</x:v>
      </x:c>
      <x:c r="N459" t="str">
        <x:f>IFERROR(VLOOKUP(M459,'Mapeos'!$A$4:$B$30,2,FALSE),M459)</x:f>
        <x:v>Sucre</x:v>
      </x:c>
      <x:c r="O459" t="str">
        <x:v>C00869</x:v>
      </x:c>
      <x:c r="P459" t="str">
        <x:v>Premium</x:v>
      </x:c>
      <x:c r="Q459" t="str">
        <x:v>P0035</x:v>
      </x:c>
      <x:c r="R459" t="str">
        <x:v>Cuidado Personal</x:v>
      </x:c>
      <x:c r="S459" t="str">
        <x:v>Marca A</x:v>
      </x:c>
      <x:c r="T459" t="str">
        <x:v>E-commerce</x:v>
      </x:c>
      <x:c r="U459" t="str">
        <x:f>IFERROR(VLOOKUP(T459,'Mapeos'!$D$4:$E$25,2,FALSE),T459)</x:f>
        <x:v>E-commerce</x:v>
      </x:c>
      <x:c r="V459" t="str">
        <x:v>V028</x:v>
      </x:c>
      <x:c r="W459" t="n">
        <x:v>-2</x:v>
      </x:c>
      <x:c r="X459" s="28" t="n">
        <x:v>85.98</x:v>
      </x:c>
      <x:c r="Y459" s="20" t="n">
        <x:v>0.15</x:v>
      </x:c>
      <x:c r="Z459" s="20" t="n">
        <x:f>IF(Y459&gt;1,Y459/100,Y459)</x:f>
        <x:v>0.15</x:v>
      </x:c>
      <x:c r="AA459" s="28" t="n">
        <x:v>62.62</x:v>
      </x:c>
      <x:c r="AB459" s="28" t="n">
        <x:v>-146.17</x:v>
      </x:c>
      <x:c r="AC459" s="28" t="str">
        <x:v>BOB</x:v>
      </x:c>
      <x:c r="AD459" s="28" t="n">
        <x:f>IF(AC459="USD",AB459*'Parametros'!$B$4,AB459)</x:f>
        <x:v>-146.17</x:v>
      </x:c>
      <x:c r="AE459" s="28" t="n">
        <x:f>W459*X459*(1-Z459)</x:f>
        <x:v>-146.166</x:v>
      </x:c>
      <x:c r="AF459" s="28" t="n">
        <x:f>W459*AA459</x:f>
        <x:v>-125.24</x:v>
      </x:c>
      <x:c r="AG459" s="28" t="n">
        <x:f>AE459-AF459</x:f>
        <x:v>-20.926000000000002</x:v>
      </x:c>
      <x:c r="AH459" s="20" t="str">
        <x:f>IF(AE459&gt;0,AG459/AE459,"")</x:f>
      </x:c>
      <x:c r="AI459" s="28" t="n">
        <x:v>91622.42</x:v>
      </x:c>
      <x:c r="AJ459" s="28"/>
      <x:c r="AK459"/>
      <x:c r="AL459" t="str">
        <x:v>Devuelto</x:v>
      </x:c>
      <x:c r="AM459" t="str">
        <x:f>IF(W459&lt;0,"Devuelto",AL459)</x:f>
        <x:v>Devuelto</x:v>
      </x:c>
      <x:c r="AN459" t="str">
        <x:v>Efectivo</x:v>
      </x:c>
      <x:c r="AO459" s="29" t="str">
        <x:v>Sin observación</x:v>
      </x:c>
      <x:c r="AP459" t="str">
        <x:f>IF(D459="","No","Sí")</x:f>
        <x:v>Sí</x:v>
      </x:c>
    </x:row>
    <x:row r="460">
      <x:c r="A460" t="n">
        <x:v>460</x:v>
      </x:c>
      <x:c r="B460" t="str">
        <x:v>VT0002177</x:v>
      </x:c>
      <x:c r="C460" t="str">
        <x:v>45458</x:v>
      </x:c>
      <x:c r="D460" s="27" t="n">
        <x:v>45458</x:v>
      </x:c>
      <x:c r="E460" t="n">
        <x:f>IF(D460="","",YEAR(D460))</x:f>
        <x:v>2024</x:v>
      </x:c>
      <x:c r="F460" t="n">
        <x:f>IF(D460="","",MONTH(D460))</x:f>
        <x:v>6</x:v>
      </x:c>
      <x:c r="G460" t="str">
        <x:f>IF(D460="","Fecha no disponible",TEXT(D460,"mmmm"))</x:f>
        <x:v>June</x:v>
      </x:c>
      <x:c r="H460" t="str">
        <x:f>IF(D460="","Fecha no disponible",TEXT(D460,"yyyy-mm"))</x:f>
        <x:v>2024-06</x:v>
      </x:c>
      <x:c r="I460" t="str">
        <x:f>IF(D460="","Fecha no disponible","T"&amp;ROUNDUP(MONTH(D460)/3,0))</x:f>
        <x:v>T2</x:v>
      </x:c>
      <x:c r="J460" t="str">
        <x:v>T006</x:v>
      </x:c>
      <x:c r="K460" t="str">
        <x:v>Tienda Santa Cruz 2</x:v>
      </x:c>
      <x:c r="L460" t="str">
        <x:v>Mall</x:v>
      </x:c>
      <x:c r="M460" t="str">
        <x:v>Santa Cruz</x:v>
      </x:c>
      <x:c r="N460" t="str">
        <x:f>IFERROR(VLOOKUP(M460,'Mapeos'!$A$4:$B$30,2,FALSE),M460)</x:f>
        <x:v>Santa Cruz</x:v>
      </x:c>
      <x:c r="O460" t="str">
        <x:v>C01488</x:v>
      </x:c>
      <x:c r="P460" t="str">
        <x:v>Frecuente</x:v>
      </x:c>
      <x:c r="Q460" t="str">
        <x:v>P0080</x:v>
      </x:c>
      <x:c r="R460" t="str">
        <x:v>Deportes</x:v>
      </x:c>
      <x:c r="S460" t="str">
        <x:v>Marca C</x:v>
      </x:c>
      <x:c r="T460" t="str">
        <x:v>WhatsApp</x:v>
      </x:c>
      <x:c r="U460" t="str">
        <x:f>IFERROR(VLOOKUP(T460,'Mapeos'!$D$4:$E$25,2,FALSE),T460)</x:f>
        <x:v>WhatsApp</x:v>
      </x:c>
      <x:c r="V460" t="str">
        <x:v>V028</x:v>
      </x:c>
      <x:c r="W460" t="n">
        <x:v>1</x:v>
      </x:c>
      <x:c r="X460" s="28" t="n">
        <x:v>148.6</x:v>
      </x:c>
      <x:c r="Y460" s="20" t="n">
        <x:v>0.05</x:v>
      </x:c>
      <x:c r="Z460" s="20" t="n">
        <x:f>IF(Y460&gt;1,Y460/100,Y460)</x:f>
        <x:v>0.05</x:v>
      </x:c>
      <x:c r="AA460" s="28" t="n">
        <x:v>102.78</x:v>
      </x:c>
      <x:c r="AB460" s="28" t="n">
        <x:v>141.17</x:v>
      </x:c>
      <x:c r="AC460" s="28" t="str">
        <x:v>BOB</x:v>
      </x:c>
      <x:c r="AD460" s="28" t="n">
        <x:f>IF(AC460="USD",AB460*'Parametros'!$B$4,AB460)</x:f>
        <x:v>141.17</x:v>
      </x:c>
      <x:c r="AE460" s="28" t="n">
        <x:f>W460*X460*(1-Z460)</x:f>
        <x:v>141.17</x:v>
      </x:c>
      <x:c r="AF460" s="28" t="n">
        <x:f>W460*AA460</x:f>
        <x:v>102.78</x:v>
      </x:c>
      <x:c r="AG460" s="28" t="n">
        <x:f>AE460-AF460</x:f>
        <x:v>38.389999999999986</x:v>
      </x:c>
      <x:c r="AH460" s="20" t="n">
        <x:f>IF(AE460&gt;0,AG460/AE460,"")</x:f>
        <x:v>0.27194163065807175</x:v>
      </x:c>
      <x:c r="AI460" s="28" t="n">
        <x:v>62956.62</x:v>
      </x:c>
      <x:c r="AJ460" s="28"/>
      <x:c r="AK460"/>
      <x:c r="AL460" t="str">
        <x:v>Completado</x:v>
      </x:c>
      <x:c r="AM460" t="str">
        <x:f>IF(W460&lt;0,"Devuelto",AL460)</x:f>
        <x:v>Completado</x:v>
      </x:c>
      <x:c r="AN460" t="str">
        <x:v>Transferencia</x:v>
      </x:c>
      <x:c r="AO460" s="29" t="str">
        <x:v>Sin observación</x:v>
      </x:c>
      <x:c r="AP460" t="str">
        <x:f>IF(D460="","No","Sí")</x:f>
        <x:v>Sí</x:v>
      </x:c>
    </x:row>
    <x:row r="461">
      <x:c r="A461" t="n">
        <x:v>461</x:v>
      </x:c>
      <x:c r="B461" t="str">
        <x:v>VT0002181</x:v>
      </x:c>
      <x:c r="C461" t="str">
        <x:v>45580</x:v>
      </x:c>
      <x:c r="D461" s="27" t="n">
        <x:v>45580</x:v>
      </x:c>
      <x:c r="E461" t="n">
        <x:f>IF(D461="","",YEAR(D461))</x:f>
        <x:v>2024</x:v>
      </x:c>
      <x:c r="F461" t="n">
        <x:f>IF(D461="","",MONTH(D461))</x:f>
        <x:v>10</x:v>
      </x:c>
      <x:c r="G461" t="str">
        <x:f>IF(D461="","Fecha no disponible",TEXT(D461,"mmmm"))</x:f>
        <x:v>October</x:v>
      </x:c>
      <x:c r="H461" t="str">
        <x:f>IF(D461="","Fecha no disponible",TEXT(D461,"yyyy-mm"))</x:f>
        <x:v>2024-10</x:v>
      </x:c>
      <x:c r="I461" t="str">
        <x:f>IF(D461="","Fecha no disponible","T"&amp;ROUNDUP(MONTH(D461)/3,0))</x:f>
        <x:v>T4</x:v>
      </x:c>
      <x:c r="J461" t="str">
        <x:v>T003</x:v>
      </x:c>
      <x:c r="K461" t="str">
        <x:v>Tienda La Paz 3</x:v>
      </x:c>
      <x:c r="L461" t="str">
        <x:v>Barrio</x:v>
      </x:c>
      <x:c r="M461" t="str">
        <x:v>La Paz</x:v>
      </x:c>
      <x:c r="N461" t="str">
        <x:f>IFERROR(VLOOKUP(M461,'Mapeos'!$A$4:$B$30,2,FALSE),M461)</x:f>
        <x:v>La Paz</x:v>
      </x:c>
      <x:c r="O461" t="str">
        <x:v>C01321</x:v>
      </x:c>
      <x:c r="P461" t="str">
        <x:v>Frecuente</x:v>
      </x:c>
      <x:c r="Q461" t="str">
        <x:v>P0110</x:v>
      </x:c>
      <x:c r="R461" t="str">
        <x:v>Cuidado Personal</x:v>
      </x:c>
      <x:c r="S461" t="str">
        <x:v>Marca D</x:v>
      </x:c>
      <x:c r="T461" t="str">
        <x:v>E-commerce</x:v>
      </x:c>
      <x:c r="U461" t="str">
        <x:f>IFERROR(VLOOKUP(T461,'Mapeos'!$D$4:$E$25,2,FALSE),T461)</x:f>
        <x:v>E-commerce</x:v>
      </x:c>
      <x:c r="V461" t="str">
        <x:v>V024</x:v>
      </x:c>
      <x:c r="W461" t="n">
        <x:v>1</x:v>
      </x:c>
      <x:c r="X461" s="28" t="n">
        <x:v>66.29</x:v>
      </x:c>
      <x:c r="Y461" s="20" t="n">
        <x:v>0.15</x:v>
      </x:c>
      <x:c r="Z461" s="20" t="n">
        <x:f>IF(Y461&gt;1,Y461/100,Y461)</x:f>
        <x:v>0.15</x:v>
      </x:c>
      <x:c r="AA461" s="28" t="n">
        <x:v>43.26</x:v>
      </x:c>
      <x:c r="AB461" s="28" t="n">
        <x:v>56.35</x:v>
      </x:c>
      <x:c r="AC461" s="28" t="str">
        <x:v>BOB</x:v>
      </x:c>
      <x:c r="AD461" s="28" t="n">
        <x:f>IF(AC461="USD",AB461*'Parametros'!$B$4,AB461)</x:f>
        <x:v>56.35</x:v>
      </x:c>
      <x:c r="AE461" s="28" t="n">
        <x:f>W461*X461*(1-Z461)</x:f>
        <x:v>56.346500000000006</x:v>
      </x:c>
      <x:c r="AF461" s="28" t="n">
        <x:f>W461*AA461</x:f>
        <x:v>43.26</x:v>
      </x:c>
      <x:c r="AG461" s="28" t="n">
        <x:f>AE461-AF461</x:f>
        <x:v>13.086500000000008</x:v>
      </x:c>
      <x:c r="AH461" s="20" t="n">
        <x:f>IF(AE461&gt;0,AG461/AE461,"")</x:f>
        <x:v>0.23225045033853045</x:v>
      </x:c>
      <x:c r="AI461" s="28" t="n">
        <x:v>94005.82</x:v>
      </x:c>
      <x:c r="AJ461" s="28"/>
      <x:c r="AK461"/>
      <x:c r="AL461" t="str">
        <x:v>Completado</x:v>
      </x:c>
      <x:c r="AM461" t="str">
        <x:f>IF(W461&lt;0,"Devuelto",AL461)</x:f>
        <x:v>Completado</x:v>
      </x:c>
      <x:c r="AN461" t="str">
        <x:v>Efectivo</x:v>
      </x:c>
      <x:c r="AO461" s="29" t="str">
        <x:v>Sin observación</x:v>
      </x:c>
      <x:c r="AP461" t="str">
        <x:f>IF(D461="","No","Sí")</x:f>
        <x:v>Sí</x:v>
      </x:c>
    </x:row>
    <x:row r="462">
      <x:c r="A462" t="n">
        <x:v>462</x:v>
      </x:c>
      <x:c r="B462" t="str">
        <x:v>VT0002186</x:v>
      </x:c>
      <x:c r="C462" t="str">
        <x:v>45789</x:v>
      </x:c>
      <x:c r="D462" s="27" t="n">
        <x:v>45789</x:v>
      </x:c>
      <x:c r="E462" t="n">
        <x:f>IF(D462="","",YEAR(D462))</x:f>
        <x:v>2025</x:v>
      </x:c>
      <x:c r="F462" t="n">
        <x:f>IF(D462="","",MONTH(D462))</x:f>
        <x:v>5</x:v>
      </x:c>
      <x:c r="G462" t="str">
        <x:f>IF(D462="","Fecha no disponible",TEXT(D462,"mmmm"))</x:f>
        <x:v>May</x:v>
      </x:c>
      <x:c r="H462" t="str">
        <x:f>IF(D462="","Fecha no disponible",TEXT(D462,"yyyy-mm"))</x:f>
        <x:v>2025-05</x:v>
      </x:c>
      <x:c r="I462" t="str">
        <x:f>IF(D462="","Fecha no disponible","T"&amp;ROUNDUP(MONTH(D462)/3,0))</x:f>
        <x:v>T2</x:v>
      </x:c>
      <x:c r="J462" t="str">
        <x:v>T008</x:v>
      </x:c>
      <x:c r="K462" t="str">
        <x:v>Tienda Santa Cruz 4</x:v>
      </x:c>
      <x:c r="L462" t="str">
        <x:v>Barrio</x:v>
      </x:c>
      <x:c r="M462" t="str">
        <x:v>Santa Cruz</x:v>
      </x:c>
      <x:c r="N462" t="str">
        <x:f>IFERROR(VLOOKUP(M462,'Mapeos'!$A$4:$B$30,2,FALSE),M462)</x:f>
        <x:v>Santa Cruz</x:v>
      </x:c>
      <x:c r="O462" t="str">
        <x:v>C00064</x:v>
      </x:c>
      <x:c r="P462" t="str">
        <x:v>Masivo</x:v>
      </x:c>
      <x:c r="Q462" t="str">
        <x:v>P0074</x:v>
      </x:c>
      <x:c r="R462" t="str">
        <x:v>Hogar</x:v>
      </x:c>
      <x:c r="S462" t="str">
        <x:v>Marca B</x:v>
      </x:c>
      <x:c r="T462" t="str">
        <x:v>Marketplace</x:v>
      </x:c>
      <x:c r="U462" t="str">
        <x:f>IFERROR(VLOOKUP(T462,'Mapeos'!$D$4:$E$25,2,FALSE),T462)</x:f>
        <x:v>Marketplace</x:v>
      </x:c>
      <x:c r="V462" t="str">
        <x:v>V001</x:v>
      </x:c>
      <x:c r="W462" t="n">
        <x:v>3</x:v>
      </x:c>
      <x:c r="X462" s="28" t="n">
        <x:v>323.08</x:v>
      </x:c>
      <x:c r="Y462" s="20" t="n">
        <x:v>0.15</x:v>
      </x:c>
      <x:c r="Z462" s="20" t="n">
        <x:f>IF(Y462&gt;1,Y462/100,Y462)</x:f>
        <x:v>0.15</x:v>
      </x:c>
      <x:c r="AA462" s="28" t="n">
        <x:v>211</x:v>
      </x:c>
      <x:c r="AB462" s="28" t="n">
        <x:v>823.85</x:v>
      </x:c>
      <x:c r="AC462" s="28" t="str">
        <x:v>BOB</x:v>
      </x:c>
      <x:c r="AD462" s="28" t="n">
        <x:f>IF(AC462="USD",AB462*'Parametros'!$B$4,AB462)</x:f>
        <x:v>823.85</x:v>
      </x:c>
      <x:c r="AE462" s="28" t="n">
        <x:f>W462*X462*(1-Z462)</x:f>
        <x:v>823.854</x:v>
      </x:c>
      <x:c r="AF462" s="28" t="n">
        <x:f>W462*AA462</x:f>
        <x:v>633</x:v>
      </x:c>
      <x:c r="AG462" s="28" t="n">
        <x:f>AE462-AF462</x:f>
        <x:v>190.85400000000004</x:v>
      </x:c>
      <x:c r="AH462" s="20" t="n">
        <x:f>IF(AE462&gt;0,AG462/AE462,"")</x:f>
        <x:v>0.23165997858843926</x:v>
      </x:c>
      <x:c r="AI462" s="28" t="n">
        <x:v>80865.4</x:v>
      </x:c>
      <x:c r="AJ462" s="28"/>
      <x:c r="AK462"/>
      <x:c r="AL462" t="str">
        <x:v>Completado</x:v>
      </x:c>
      <x:c r="AM462" t="str">
        <x:f>IF(W462&lt;0,"Devuelto",AL462)</x:f>
        <x:v>Completado</x:v>
      </x:c>
      <x:c r="AN462" t="str">
        <x:v>QR</x:v>
      </x:c>
      <x:c r="AO462" s="29" t="str">
        <x:v>Sin observación</x:v>
      </x:c>
      <x:c r="AP462" t="str">
        <x:f>IF(D462="","No","Sí")</x:f>
        <x:v>Sí</x:v>
      </x:c>
    </x:row>
    <x:row r="463">
      <x:c r="A463" t="n">
        <x:v>463</x:v>
      </x:c>
      <x:c r="B463" t="str">
        <x:v>VT0002191</x:v>
      </x:c>
      <x:c r="C463" t="str">
        <x:v>45589</x:v>
      </x:c>
      <x:c r="D463" s="27" t="n">
        <x:v>45589</x:v>
      </x:c>
      <x:c r="E463" t="n">
        <x:f>IF(D463="","",YEAR(D463))</x:f>
        <x:v>2024</x:v>
      </x:c>
      <x:c r="F463" t="n">
        <x:f>IF(D463="","",MONTH(D463))</x:f>
        <x:v>10</x:v>
      </x:c>
      <x:c r="G463" t="str">
        <x:f>IF(D463="","Fecha no disponible",TEXT(D463,"mmmm"))</x:f>
        <x:v>October</x:v>
      </x:c>
      <x:c r="H463" t="str">
        <x:f>IF(D463="","Fecha no disponible",TEXT(D463,"yyyy-mm"))</x:f>
        <x:v>2024-10</x:v>
      </x:c>
      <x:c r="I463" t="str">
        <x:f>IF(D463="","Fecha no disponible","T"&amp;ROUNDUP(MONTH(D463)/3,0))</x:f>
        <x:v>T4</x:v>
      </x:c>
      <x:c r="J463" t="str">
        <x:v>T019</x:v>
      </x:c>
      <x:c r="K463" t="str">
        <x:v>Tienda Sucre 3</x:v>
      </x:c>
      <x:c r="L463" t="str">
        <x:v>Centro</x:v>
      </x:c>
      <x:c r="M463" t="str">
        <x:v>Sucre</x:v>
      </x:c>
      <x:c r="N463" t="str">
        <x:f>IFERROR(VLOOKUP(M463,'Mapeos'!$A$4:$B$30,2,FALSE),M463)</x:f>
        <x:v>Sucre</x:v>
      </x:c>
      <x:c r="O463" t="str">
        <x:v>C00454</x:v>
      </x:c>
      <x:c r="P463" t="str">
        <x:v>Premium</x:v>
      </x:c>
      <x:c r="Q463" t="str">
        <x:v>P0128</x:v>
      </x:c>
      <x:c r="R463" t="str">
        <x:v>Cuidado Personal</x:v>
      </x:c>
      <x:c r="S463" t="str">
        <x:v>Marca C</x:v>
      </x:c>
      <x:c r="T463" t="str">
        <x:v>Tienda</x:v>
      </x:c>
      <x:c r="U463" t="str">
        <x:f>IFERROR(VLOOKUP(T463,'Mapeos'!$D$4:$E$25,2,FALSE),T463)</x:f>
        <x:v>Tienda</x:v>
      </x:c>
      <x:c r="V463" t="str">
        <x:v>V008</x:v>
      </x:c>
      <x:c r="W463" t="n">
        <x:v>1</x:v>
      </x:c>
      <x:c r="X463" s="28" t="n">
        <x:v>63.63</x:v>
      </x:c>
      <x:c r="Y463" s="20" t="n">
        <x:v>0</x:v>
      </x:c>
      <x:c r="Z463" s="20" t="n">
        <x:f>IF(Y463&gt;1,Y463/100,Y463)</x:f>
        <x:v>0</x:v>
      </x:c>
      <x:c r="AA463" s="28" t="n">
        <x:v>35.64</x:v>
      </x:c>
      <x:c r="AB463" s="28" t="n">
        <x:v>63.63</x:v>
      </x:c>
      <x:c r="AC463" s="28" t="str">
        <x:v>BOB</x:v>
      </x:c>
      <x:c r="AD463" s="28" t="n">
        <x:f>IF(AC463="USD",AB463*'Parametros'!$B$4,AB463)</x:f>
        <x:v>63.63</x:v>
      </x:c>
      <x:c r="AE463" s="28" t="n">
        <x:f>W463*X463*(1-Z463)</x:f>
        <x:v>63.63</x:v>
      </x:c>
      <x:c r="AF463" s="28" t="n">
        <x:f>W463*AA463</x:f>
        <x:v>35.64</x:v>
      </x:c>
      <x:c r="AG463" s="28" t="n">
        <x:f>AE463-AF463</x:f>
        <x:v>27.990000000000002</x:v>
      </x:c>
      <x:c r="AH463" s="20" t="n">
        <x:f>IF(AE463&gt;0,AG463/AE463,"")</x:f>
        <x:v>0.4398868458274399</x:v>
      </x:c>
      <x:c r="AI463" s="28" t="n">
        <x:v>130620.69</x:v>
      </x:c>
      <x:c r="AJ463" s="28"/>
      <x:c r="AK463"/>
      <x:c r="AL463" t="str">
        <x:v>Completado</x:v>
      </x:c>
      <x:c r="AM463" t="str">
        <x:f>IF(W463&lt;0,"Devuelto",AL463)</x:f>
        <x:v>Completado</x:v>
      </x:c>
      <x:c r="AN463" t="str">
        <x:v>Efectivo</x:v>
      </x:c>
      <x:c r="AO463" s="29" t="str">
        <x:v>Sin observación</x:v>
      </x:c>
      <x:c r="AP463" t="str">
        <x:f>IF(D463="","No","Sí")</x:f>
        <x:v>Sí</x:v>
      </x:c>
    </x:row>
    <x:row r="464">
      <x:c r="A464" t="n">
        <x:v>464</x:v>
      </x:c>
      <x:c r="B464" t="str">
        <x:v>VT0002196</x:v>
      </x:c>
      <x:c r="C464" t="str">
        <x:v>45617</x:v>
      </x:c>
      <x:c r="D464" s="27" t="n">
        <x:v>45617</x:v>
      </x:c>
      <x:c r="E464" t="n">
        <x:f>IF(D464="","",YEAR(D464))</x:f>
        <x:v>2024</x:v>
      </x:c>
      <x:c r="F464" t="n">
        <x:f>IF(D464="","",MONTH(D464))</x:f>
        <x:v>11</x:v>
      </x:c>
      <x:c r="G464" t="str">
        <x:f>IF(D464="","Fecha no disponible",TEXT(D464,"mmmm"))</x:f>
        <x:v>November</x:v>
      </x:c>
      <x:c r="H464" t="str">
        <x:f>IF(D464="","Fecha no disponible",TEXT(D464,"yyyy-mm"))</x:f>
        <x:v>2024-11</x:v>
      </x:c>
      <x:c r="I464" t="str">
        <x:f>IF(D464="","Fecha no disponible","T"&amp;ROUNDUP(MONTH(D464)/3,0))</x:f>
        <x:v>T4</x:v>
      </x:c>
      <x:c r="J464" t="str">
        <x:v>T011</x:v>
      </x:c>
      <x:c r="K464" t="str">
        <x:v>Tienda Cochabamba 3</x:v>
      </x:c>
      <x:c r="L464" t="str">
        <x:v>Mall</x:v>
      </x:c>
      <x:c r="M464" t="str">
        <x:v>Cochabamba</x:v>
      </x:c>
      <x:c r="N464" t="str">
        <x:f>IFERROR(VLOOKUP(M464,'Mapeos'!$A$4:$B$30,2,FALSE),M464)</x:f>
        <x:v>Cochabamba</x:v>
      </x:c>
      <x:c r="O464" t="str">
        <x:v>C01380</x:v>
      </x:c>
      <x:c r="P464" t="str">
        <x:v>Masivo</x:v>
      </x:c>
      <x:c r="Q464" t="str">
        <x:v>P0096</x:v>
      </x:c>
      <x:c r="R464" t="str">
        <x:v>Electrónica</x:v>
      </x:c>
      <x:c r="S464" t="str">
        <x:v>Marca C</x:v>
      </x:c>
      <x:c r="T464" t="str">
        <x:v>WhatsApp</x:v>
      </x:c>
      <x:c r="U464" t="str">
        <x:f>IFERROR(VLOOKUP(T464,'Mapeos'!$D$4:$E$25,2,FALSE),T464)</x:f>
        <x:v>WhatsApp</x:v>
      </x:c>
      <x:c r="V464" t="str">
        <x:v>V033</x:v>
      </x:c>
      <x:c r="W464" t="n">
        <x:v>1</x:v>
      </x:c>
      <x:c r="X464" s="28" t="n">
        <x:v>449.62</x:v>
      </x:c>
      <x:c r="Y464" s="20" t="n">
        <x:v>0</x:v>
      </x:c>
      <x:c r="Z464" s="20" t="n">
        <x:f>IF(Y464&gt;1,Y464/100,Y464)</x:f>
        <x:v>0</x:v>
      </x:c>
      <x:c r="AA464" s="28" t="n">
        <x:v>273.47</x:v>
      </x:c>
      <x:c r="AB464" s="28" t="n">
        <x:v>449.62</x:v>
      </x:c>
      <x:c r="AC464" s="28" t="str">
        <x:v>BOB</x:v>
      </x:c>
      <x:c r="AD464" s="28" t="n">
        <x:f>IF(AC464="USD",AB464*'Parametros'!$B$4,AB464)</x:f>
        <x:v>449.62</x:v>
      </x:c>
      <x:c r="AE464" s="28" t="n">
        <x:f>W464*X464*(1-Z464)</x:f>
        <x:v>449.62</x:v>
      </x:c>
      <x:c r="AF464" s="28" t="n">
        <x:f>W464*AA464</x:f>
        <x:v>273.47</x:v>
      </x:c>
      <x:c r="AG464" s="28" t="n">
        <x:f>AE464-AF464</x:f>
        <x:v>176.14999999999998</x:v>
      </x:c>
      <x:c r="AH464" s="20" t="n">
        <x:f>IF(AE464&gt;0,AG464/AE464,"")</x:f>
        <x:v>0.3917752769004937</x:v>
      </x:c>
      <x:c r="AI464" s="28" t="n">
        <x:v>93221.68</x:v>
      </x:c>
      <x:c r="AJ464" s="28"/>
      <x:c r="AK464"/>
      <x:c r="AL464" t="str">
        <x:v>Completado</x:v>
      </x:c>
      <x:c r="AM464" t="str">
        <x:f>IF(W464&lt;0,"Devuelto",AL464)</x:f>
        <x:v>Completado</x:v>
      </x:c>
      <x:c r="AN464" t="str">
        <x:v>Transferencia</x:v>
      </x:c>
      <x:c r="AO464" s="29" t="str">
        <x:v>Sin observación</x:v>
      </x:c>
      <x:c r="AP464" t="str">
        <x:f>IF(D464="","No","Sí")</x:f>
        <x:v>Sí</x:v>
      </x:c>
    </x:row>
    <x:row r="465">
      <x:c r="A465" t="n">
        <x:v>465</x:v>
      </x:c>
      <x:c r="B465" t="str">
        <x:v>VT0002200</x:v>
      </x:c>
      <x:c r="C465" t="str">
        <x:v>46175</x:v>
      </x:c>
      <x:c r="D465" s="27" t="n">
        <x:v>46175</x:v>
      </x:c>
      <x:c r="E465" t="n">
        <x:f>IF(D465="","",YEAR(D465))</x:f>
        <x:v>2026</x:v>
      </x:c>
      <x:c r="F465" t="n">
        <x:f>IF(D465="","",MONTH(D465))</x:f>
        <x:v>6</x:v>
      </x:c>
      <x:c r="G465" t="str">
        <x:f>IF(D465="","Fecha no disponible",TEXT(D465,"mmmm"))</x:f>
        <x:v>June</x:v>
      </x:c>
      <x:c r="H465" t="str">
        <x:f>IF(D465="","Fecha no disponible",TEXT(D465,"yyyy-mm"))</x:f>
        <x:v>2026-06</x:v>
      </x:c>
      <x:c r="I465" t="str">
        <x:f>IF(D465="","Fecha no disponible","T"&amp;ROUNDUP(MONTH(D465)/3,0))</x:f>
        <x:v>T2</x:v>
      </x:c>
      <x:c r="J465" t="str">
        <x:v>T006</x:v>
      </x:c>
      <x:c r="K465" t="str">
        <x:v>Tienda Santa Cruz 2</x:v>
      </x:c>
      <x:c r="L465" t="str">
        <x:v>Mall</x:v>
      </x:c>
      <x:c r="M465" t="str">
        <x:v>Santa Cruz</x:v>
      </x:c>
      <x:c r="N465" t="str">
        <x:f>IFERROR(VLOOKUP(M465,'Mapeos'!$A$4:$B$30,2,FALSE),M465)</x:f>
        <x:v>Santa Cruz</x:v>
      </x:c>
      <x:c r="O465" t="str">
        <x:v>C01526</x:v>
      </x:c>
      <x:c r="P465" t="str">
        <x:v>Premium</x:v>
      </x:c>
      <x:c r="Q465" t="str">
        <x:v>P0114</x:v>
      </x:c>
      <x:c r="R465" t="str">
        <x:v>Deportes</x:v>
      </x:c>
      <x:c r="S465" t="str">
        <x:v>Marca B</x:v>
      </x:c>
      <x:c r="T465" t="str">
        <x:v>Tienda</x:v>
      </x:c>
      <x:c r="U465" t="str">
        <x:f>IFERROR(VLOOKUP(T465,'Mapeos'!$D$4:$E$25,2,FALSE),T465)</x:f>
        <x:v>Tienda</x:v>
      </x:c>
      <x:c r="V465" t="str">
        <x:v>V004</x:v>
      </x:c>
      <x:c r="W465" t="n">
        <x:v>1</x:v>
      </x:c>
      <x:c r="X465" s="28" t="n">
        <x:v>216.84</x:v>
      </x:c>
      <x:c r="Y465" s="20" t="n">
        <x:v>0.15</x:v>
      </x:c>
      <x:c r="Z465" s="20" t="n">
        <x:f>IF(Y465&gt;1,Y465/100,Y465)</x:f>
        <x:v>0.15</x:v>
      </x:c>
      <x:c r="AA465" s="28" t="n">
        <x:v>158.45</x:v>
      </x:c>
      <x:c r="AB465" s="28" t="n">
        <x:v>184.31</x:v>
      </x:c>
      <x:c r="AC465" s="28" t="str">
        <x:v>BOB</x:v>
      </x:c>
      <x:c r="AD465" s="28" t="n">
        <x:f>IF(AC465="USD",AB465*'Parametros'!$B$4,AB465)</x:f>
        <x:v>184.31</x:v>
      </x:c>
      <x:c r="AE465" s="28" t="n">
        <x:f>W465*X465*(1-Z465)</x:f>
        <x:v>184.314</x:v>
      </x:c>
      <x:c r="AF465" s="28" t="n">
        <x:f>W465*AA465</x:f>
        <x:v>158.45</x:v>
      </x:c>
      <x:c r="AG465" s="28" t="n">
        <x:f>AE465-AF465</x:f>
        <x:v>25.864000000000004</x:v>
      </x:c>
      <x:c r="AH465" s="20" t="n">
        <x:f>IF(AE465&gt;0,AG465/AE465,"")</x:f>
        <x:v>0.14032574845101298</x:v>
      </x:c>
      <x:c r="AI465" s="28" t="n">
        <x:v>149211.6</x:v>
      </x:c>
      <x:c r="AJ465" s="28"/>
      <x:c r="AK465"/>
      <x:c r="AL465" t="str">
        <x:v>Completado</x:v>
      </x:c>
      <x:c r="AM465" t="str">
        <x:f>IF(W465&lt;0,"Devuelto",AL465)</x:f>
        <x:v>Completado</x:v>
      </x:c>
      <x:c r="AN465" t="str">
        <x:v>Tarjeta</x:v>
      </x:c>
      <x:c r="AO465" s="29" t="str">
        <x:v>Sin observación</x:v>
      </x:c>
      <x:c r="AP465" t="str">
        <x:f>IF(D465="","No","Sí")</x:f>
        <x:v>Sí</x:v>
      </x:c>
    </x:row>
    <x:row r="466">
      <x:c r="A466" t="n">
        <x:v>466</x:v>
      </x:c>
      <x:c r="B466" t="str">
        <x:v>VT0002205</x:v>
      </x:c>
      <x:c r="C466" t="str">
        <x:v>46020</x:v>
      </x:c>
      <x:c r="D466" s="27" t="n">
        <x:v>46020</x:v>
      </x:c>
      <x:c r="E466" t="n">
        <x:f>IF(D466="","",YEAR(D466))</x:f>
        <x:v>2025</x:v>
      </x:c>
      <x:c r="F466" t="n">
        <x:f>IF(D466="","",MONTH(D466))</x:f>
        <x:v>12</x:v>
      </x:c>
      <x:c r="G466" t="str">
        <x:f>IF(D466="","Fecha no disponible",TEXT(D466,"mmmm"))</x:f>
        <x:v>December</x:v>
      </x:c>
      <x:c r="H466" t="str">
        <x:f>IF(D466="","Fecha no disponible",TEXT(D466,"yyyy-mm"))</x:f>
        <x:v>2025-12</x:v>
      </x:c>
      <x:c r="I466" t="str">
        <x:f>IF(D466="","Fecha no disponible","T"&amp;ROUNDUP(MONTH(D466)/3,0))</x:f>
        <x:v>T4</x:v>
      </x:c>
      <x:c r="J466" t="str">
        <x:v>T010</x:v>
      </x:c>
      <x:c r="K466" t="str">
        <x:v>Tienda Cochabamba 2</x:v>
      </x:c>
      <x:c r="L466" t="str">
        <x:v>Barrio</x:v>
      </x:c>
      <x:c r="M466" t="str">
        <x:v>Cochabamba</x:v>
      </x:c>
      <x:c r="N466" t="str">
        <x:f>IFERROR(VLOOKUP(M466,'Mapeos'!$A$4:$B$30,2,FALSE),M466)</x:f>
        <x:v>Cochabamba</x:v>
      </x:c>
      <x:c r="O466" t="str">
        <x:v>C00131</x:v>
      </x:c>
      <x:c r="P466" t="str">
        <x:v>Frecuente</x:v>
      </x:c>
      <x:c r="Q466" t="str">
        <x:v>P0043</x:v>
      </x:c>
      <x:c r="R466" t="str">
        <x:v>Alimentos</x:v>
      </x:c>
      <x:c r="S466" t="str">
        <x:v>Marca C</x:v>
      </x:c>
      <x:c r="T466" t="str">
        <x:v>WhatsApp</x:v>
      </x:c>
      <x:c r="U466" t="str">
        <x:f>IFERROR(VLOOKUP(T466,'Mapeos'!$D$4:$E$25,2,FALSE),T466)</x:f>
        <x:v>WhatsApp</x:v>
      </x:c>
      <x:c r="V466" t="str">
        <x:v>V002</x:v>
      </x:c>
      <x:c r="W466" t="n">
        <x:v>4</x:v>
      </x:c>
      <x:c r="X466" s="28" t="n">
        <x:v>29.33</x:v>
      </x:c>
      <x:c r="Y466" s="20" t="n">
        <x:v>0.1</x:v>
      </x:c>
      <x:c r="Z466" s="20" t="n">
        <x:f>IF(Y466&gt;1,Y466/100,Y466)</x:f>
        <x:v>0.1</x:v>
      </x:c>
      <x:c r="AA466" s="28" t="n">
        <x:v>20.37</x:v>
      </x:c>
      <x:c r="AB466" s="28" t="n">
        <x:v>105.59</x:v>
      </x:c>
      <x:c r="AC466" s="28" t="str">
        <x:v>BOB</x:v>
      </x:c>
      <x:c r="AD466" s="28" t="n">
        <x:f>IF(AC466="USD",AB466*'Parametros'!$B$4,AB466)</x:f>
        <x:v>105.59</x:v>
      </x:c>
      <x:c r="AE466" s="28" t="n">
        <x:f>W466*X466*(1-Z466)</x:f>
        <x:v>105.588</x:v>
      </x:c>
      <x:c r="AF466" s="28" t="n">
        <x:f>W466*AA466</x:f>
        <x:v>81.48</x:v>
      </x:c>
      <x:c r="AG466" s="28" t="n">
        <x:f>AE466-AF466</x:f>
        <x:v>24.10799999999999</x:v>
      </x:c>
      <x:c r="AH466" s="20" t="n">
        <x:f>IF(AE466&gt;0,AG466/AE466,"")</x:f>
        <x:v>0.2283214001591089</x:v>
      </x:c>
      <x:c r="AI466" s="28" t="n">
        <x:v>91310.69</x:v>
      </x:c>
      <x:c r="AJ466" s="28" t="n">
        <x:v>36</x:v>
      </x:c>
      <x:c r="AK466" t="n">
        <x:v>24</x:v>
      </x:c>
      <x:c r="AL466" t="str">
        <x:v>Completado</x:v>
      </x:c>
      <x:c r="AM466" t="str">
        <x:f>IF(W466&lt;0,"Devuelto",AL466)</x:f>
        <x:v>Completado</x:v>
      </x:c>
      <x:c r="AN466" t="str">
        <x:v>Efectivo</x:v>
      </x:c>
      <x:c r="AO466" s="29" t="str">
        <x:v>Sin observación</x:v>
      </x:c>
      <x:c r="AP466" t="str">
        <x:f>IF(D466="","No","Sí")</x:f>
        <x:v>Sí</x:v>
      </x:c>
    </x:row>
    <x:row r="467">
      <x:c r="A467" t="n">
        <x:v>467</x:v>
      </x:c>
      <x:c r="B467" t="str">
        <x:v>VT0002210</x:v>
      </x:c>
      <x:c r="C467" t="str">
        <x:v>45616</x:v>
      </x:c>
      <x:c r="D467" s="27" t="n">
        <x:v>45616</x:v>
      </x:c>
      <x:c r="E467" t="n">
        <x:f>IF(D467="","",YEAR(D467))</x:f>
        <x:v>2024</x:v>
      </x:c>
      <x:c r="F467" t="n">
        <x:f>IF(D467="","",MONTH(D467))</x:f>
        <x:v>11</x:v>
      </x:c>
      <x:c r="G467" t="str">
        <x:f>IF(D467="","Fecha no disponible",TEXT(D467,"mmmm"))</x:f>
        <x:v>November</x:v>
      </x:c>
      <x:c r="H467" t="str">
        <x:f>IF(D467="","Fecha no disponible",TEXT(D467,"yyyy-mm"))</x:f>
        <x:v>2024-11</x:v>
      </x:c>
      <x:c r="I467" t="str">
        <x:f>IF(D467="","Fecha no disponible","T"&amp;ROUNDUP(MONTH(D467)/3,0))</x:f>
        <x:v>T4</x:v>
      </x:c>
      <x:c r="J467" t="str">
        <x:v>T008</x:v>
      </x:c>
      <x:c r="K467" t="str">
        <x:v>Tienda Santa Cruz 4</x:v>
      </x:c>
      <x:c r="L467" t="str">
        <x:v>Barrio</x:v>
      </x:c>
      <x:c r="M467" t="str">
        <x:v>Santa Cruz</x:v>
      </x:c>
      <x:c r="N467" t="str">
        <x:f>IFERROR(VLOOKUP(M467,'Mapeos'!$A$4:$B$30,2,FALSE),M467)</x:f>
        <x:v>Santa Cruz</x:v>
      </x:c>
      <x:c r="O467" t="str">
        <x:v>C01081</x:v>
      </x:c>
      <x:c r="P467" t="str">
        <x:v>Empresa</x:v>
      </x:c>
      <x:c r="Q467" t="str">
        <x:v>P0109</x:v>
      </x:c>
      <x:c r="R467" t="str">
        <x:v>Electrónica</x:v>
      </x:c>
      <x:c r="S467" t="str">
        <x:v>Marca D</x:v>
      </x:c>
      <x:c r="T467" t="str">
        <x:v>Tienda</x:v>
      </x:c>
      <x:c r="U467" t="str">
        <x:f>IFERROR(VLOOKUP(T467,'Mapeos'!$D$4:$E$25,2,FALSE),T467)</x:f>
        <x:v>Tienda</x:v>
      </x:c>
      <x:c r="V467" t="str">
        <x:v>V002</x:v>
      </x:c>
      <x:c r="W467" t="n">
        <x:v>1</x:v>
      </x:c>
      <x:c r="X467" s="28" t="n">
        <x:v>277.41</x:v>
      </x:c>
      <x:c r="Y467" s="20" t="n">
        <x:v>0.1</x:v>
      </x:c>
      <x:c r="Z467" s="20" t="n">
        <x:f>IF(Y467&gt;1,Y467/100,Y467)</x:f>
        <x:v>0.1</x:v>
      </x:c>
      <x:c r="AA467" s="28" t="n">
        <x:v>185.21</x:v>
      </x:c>
      <x:c r="AB467" s="28" t="n">
        <x:v>249.67</x:v>
      </x:c>
      <x:c r="AC467" s="28" t="str">
        <x:v>BOB</x:v>
      </x:c>
      <x:c r="AD467" s="28" t="n">
        <x:f>IF(AC467="USD",AB467*'Parametros'!$B$4,AB467)</x:f>
        <x:v>249.67</x:v>
      </x:c>
      <x:c r="AE467" s="28" t="n">
        <x:f>W467*X467*(1-Z467)</x:f>
        <x:v>249.66900000000004</x:v>
      </x:c>
      <x:c r="AF467" s="28" t="n">
        <x:f>W467*AA467</x:f>
        <x:v>185.21</x:v>
      </x:c>
      <x:c r="AG467" s="28" t="n">
        <x:f>AE467-AF467</x:f>
        <x:v>64.45900000000003</x:v>
      </x:c>
      <x:c r="AH467" s="20" t="n">
        <x:f>IF(AE467&gt;0,AG467/AE467,"")</x:f>
        <x:v>0.25817782744353535</x:v>
      </x:c>
      <x:c r="AI467" s="28" t="n">
        <x:v>177999.68</x:v>
      </x:c>
      <x:c r="AJ467" s="28"/>
      <x:c r="AK467"/>
      <x:c r="AL467" t="str">
        <x:v>Completado</x:v>
      </x:c>
      <x:c r="AM467" t="str">
        <x:f>IF(W467&lt;0,"Devuelto",AL467)</x:f>
        <x:v>Completado</x:v>
      </x:c>
      <x:c r="AN467" t="str">
        <x:v>QR</x:v>
      </x:c>
      <x:c r="AO467" s="29" t="str">
        <x:v>Sin observación</x:v>
      </x:c>
      <x:c r="AP467" t="str">
        <x:f>IF(D467="","No","Sí")</x:f>
        <x:v>Sí</x:v>
      </x:c>
    </x:row>
    <x:row r="468">
      <x:c r="A468" t="n">
        <x:v>468</x:v>
      </x:c>
      <x:c r="B468" t="str">
        <x:v>VT0002215</x:v>
      </x:c>
      <x:c r="C468" t="str">
        <x:v>45390</x:v>
      </x:c>
      <x:c r="D468" s="27" t="n">
        <x:v>45390</x:v>
      </x:c>
      <x:c r="E468" t="n">
        <x:f>IF(D468="","",YEAR(D468))</x:f>
        <x:v>2024</x:v>
      </x:c>
      <x:c r="F468" t="n">
        <x:f>IF(D468="","",MONTH(D468))</x:f>
        <x:v>4</x:v>
      </x:c>
      <x:c r="G468" t="str">
        <x:f>IF(D468="","Fecha no disponible",TEXT(D468,"mmmm"))</x:f>
        <x:v>April</x:v>
      </x:c>
      <x:c r="H468" t="str">
        <x:f>IF(D468="","Fecha no disponible",TEXT(D468,"yyyy-mm"))</x:f>
        <x:v>2024-04</x:v>
      </x:c>
      <x:c r="I468" t="str">
        <x:f>IF(D468="","Fecha no disponible","T"&amp;ROUNDUP(MONTH(D468)/3,0))</x:f>
        <x:v>T2</x:v>
      </x:c>
      <x:c r="J468" t="str">
        <x:v>T019</x:v>
      </x:c>
      <x:c r="K468" t="str">
        <x:v>Tienda Sucre 3</x:v>
      </x:c>
      <x:c r="L468" t="str">
        <x:v>Centro</x:v>
      </x:c>
      <x:c r="M468" t="str">
        <x:v>Sucre</x:v>
      </x:c>
      <x:c r="N468" t="str">
        <x:f>IFERROR(VLOOKUP(M468,'Mapeos'!$A$4:$B$30,2,FALSE),M468)</x:f>
        <x:v>Sucre</x:v>
      </x:c>
      <x:c r="O468" t="str">
        <x:v>C00582</x:v>
      </x:c>
      <x:c r="P468" t="str">
        <x:v>Frecuente</x:v>
      </x:c>
      <x:c r="Q468" t="str">
        <x:v>P0083</x:v>
      </x:c>
      <x:c r="R468" t="str">
        <x:v>Electrónica</x:v>
      </x:c>
      <x:c r="S468" t="str">
        <x:v>Marca B</x:v>
      </x:c>
      <x:c r="T468" t="str">
        <x:v>Tienda</x:v>
      </x:c>
      <x:c r="U468" t="str">
        <x:f>IFERROR(VLOOKUP(T468,'Mapeos'!$D$4:$E$25,2,FALSE),T468)</x:f>
        <x:v>Tienda</x:v>
      </x:c>
      <x:c r="V468" t="str">
        <x:v>V031</x:v>
      </x:c>
      <x:c r="W468" t="n">
        <x:v>2</x:v>
      </x:c>
      <x:c r="X468" s="28" t="n">
        <x:v>171.58</x:v>
      </x:c>
      <x:c r="Y468" s="20" t="n">
        <x:v>0.1</x:v>
      </x:c>
      <x:c r="Z468" s="20" t="n">
        <x:f>IF(Y468&gt;1,Y468/100,Y468)</x:f>
        <x:v>0.1</x:v>
      </x:c>
      <x:c r="AA468" s="28" t="n">
        <x:v>123.81</x:v>
      </x:c>
      <x:c r="AB468" s="28" t="n">
        <x:v>308.84</x:v>
      </x:c>
      <x:c r="AC468" s="28" t="str">
        <x:v>BOB</x:v>
      </x:c>
      <x:c r="AD468" s="28" t="n">
        <x:f>IF(AC468="USD",AB468*'Parametros'!$B$4,AB468)</x:f>
        <x:v>308.84</x:v>
      </x:c>
      <x:c r="AE468" s="28" t="n">
        <x:f>W468*X468*(1-Z468)</x:f>
        <x:v>308.84400000000005</x:v>
      </x:c>
      <x:c r="AF468" s="28" t="n">
        <x:f>W468*AA468</x:f>
        <x:v>247.62</x:v>
      </x:c>
      <x:c r="AG468" s="28" t="n">
        <x:f>AE468-AF468</x:f>
        <x:v>61.224000000000046</x:v>
      </x:c>
      <x:c r="AH468" s="20" t="n">
        <x:f>IF(AE468&gt;0,AG468/AE468,"")</x:f>
        <x:v>0.1982360026421107</x:v>
      </x:c>
      <x:c r="AI468" s="28" t="n">
        <x:v>127625.59</x:v>
      </x:c>
      <x:c r="AJ468" s="28"/>
      <x:c r="AK468"/>
      <x:c r="AL468" t="str">
        <x:v>Completado</x:v>
      </x:c>
      <x:c r="AM468" t="str">
        <x:f>IF(W468&lt;0,"Devuelto",AL468)</x:f>
        <x:v>Completado</x:v>
      </x:c>
      <x:c r="AN468" t="str">
        <x:v>QR</x:v>
      </x:c>
      <x:c r="AO468" s="29" t="str">
        <x:v>Sin observación</x:v>
      </x:c>
      <x:c r="AP468" t="str">
        <x:f>IF(D468="","No","Sí")</x:f>
        <x:v>Sí</x:v>
      </x:c>
    </x:row>
    <x:row r="469">
      <x:c r="A469" t="n">
        <x:v>469</x:v>
      </x:c>
      <x:c r="B469" t="str">
        <x:v>VT0002219</x:v>
      </x:c>
      <x:c r="C469" t="str">
        <x:v>45446</x:v>
      </x:c>
      <x:c r="D469" s="27" t="n">
        <x:v>45446</x:v>
      </x:c>
      <x:c r="E469" t="n">
        <x:f>IF(D469="","",YEAR(D469))</x:f>
        <x:v>2024</x:v>
      </x:c>
      <x:c r="F469" t="n">
        <x:f>IF(D469="","",MONTH(D469))</x:f>
        <x:v>6</x:v>
      </x:c>
      <x:c r="G469" t="str">
        <x:f>IF(D469="","Fecha no disponible",TEXT(D469,"mmmm"))</x:f>
        <x:v>June</x:v>
      </x:c>
      <x:c r="H469" t="str">
        <x:f>IF(D469="","Fecha no disponible",TEXT(D469,"yyyy-mm"))</x:f>
        <x:v>2024-06</x:v>
      </x:c>
      <x:c r="I469" t="str">
        <x:f>IF(D469="","Fecha no disponible","T"&amp;ROUNDUP(MONTH(D469)/3,0))</x:f>
        <x:v>T2</x:v>
      </x:c>
      <x:c r="J469" t="str">
        <x:v>T002</x:v>
      </x:c>
      <x:c r="K469" t="str">
        <x:v>Tienda La Paz 2</x:v>
      </x:c>
      <x:c r="L469" t="str">
        <x:v>Mall</x:v>
      </x:c>
      <x:c r="M469" t="str">
        <x:v>La Paz</x:v>
      </x:c>
      <x:c r="N469" t="str">
        <x:f>IFERROR(VLOOKUP(M469,'Mapeos'!$A$4:$B$30,2,FALSE),M469)</x:f>
        <x:v>La Paz</x:v>
      </x:c>
      <x:c r="O469" t="str">
        <x:v>C00284</x:v>
      </x:c>
      <x:c r="P469" t="str">
        <x:v>Premium</x:v>
      </x:c>
      <x:c r="Q469" t="str">
        <x:v>P0021</x:v>
      </x:c>
      <x:c r="R469" t="str">
        <x:v>Deportes</x:v>
      </x:c>
      <x:c r="S469" t="str">
        <x:v>Marca B</x:v>
      </x:c>
      <x:c r="T469" t="str">
        <x:v>Tienda</x:v>
      </x:c>
      <x:c r="U469" t="str">
        <x:f>IFERROR(VLOOKUP(T469,'Mapeos'!$D$4:$E$25,2,FALSE),T469)</x:f>
        <x:v>Tienda</x:v>
      </x:c>
      <x:c r="V469" t="str">
        <x:v>V035</x:v>
      </x:c>
      <x:c r="W469" t="n">
        <x:v>5</x:v>
      </x:c>
      <x:c r="X469" s="28" t="n">
        <x:v>137.75</x:v>
      </x:c>
      <x:c r="Y469" s="20" t="n">
        <x:v>0.1</x:v>
      </x:c>
      <x:c r="Z469" s="20" t="n">
        <x:f>IF(Y469&gt;1,Y469/100,Y469)</x:f>
        <x:v>0.1</x:v>
      </x:c>
      <x:c r="AA469" s="28" t="n">
        <x:v>65.2</x:v>
      </x:c>
      <x:c r="AB469" s="28" t="n">
        <x:v>619.88</x:v>
      </x:c>
      <x:c r="AC469" s="28" t="str">
        <x:v>BOB</x:v>
      </x:c>
      <x:c r="AD469" s="28" t="n">
        <x:f>IF(AC469="USD",AB469*'Parametros'!$B$4,AB469)</x:f>
        <x:v>619.88</x:v>
      </x:c>
      <x:c r="AE469" s="28" t="n">
        <x:f>W469*X469*(1-Z469)</x:f>
        <x:v>619.875</x:v>
      </x:c>
      <x:c r="AF469" s="28" t="n">
        <x:f>W469*AA469</x:f>
        <x:v>326</x:v>
      </x:c>
      <x:c r="AG469" s="28" t="n">
        <x:f>AE469-AF469</x:f>
        <x:v>293.875</x:v>
      </x:c>
      <x:c r="AH469" s="20" t="n">
        <x:f>IF(AE469&gt;0,AG469/AE469,"")</x:f>
        <x:v>0.47408751764468643</x:v>
      </x:c>
      <x:c r="AI469" s="28" t="n">
        <x:v>177388.08</x:v>
      </x:c>
      <x:c r="AJ469" s="28"/>
      <x:c r="AK469"/>
      <x:c r="AL469" t="str">
        <x:v>Completado</x:v>
      </x:c>
      <x:c r="AM469" t="str">
        <x:f>IF(W469&lt;0,"Devuelto",AL469)</x:f>
        <x:v>Completado</x:v>
      </x:c>
      <x:c r="AN469" t="str">
        <x:v>Transferencia</x:v>
      </x:c>
      <x:c r="AO469" s="29" t="str">
        <x:v>Sin observación</x:v>
      </x:c>
      <x:c r="AP469" t="str">
        <x:f>IF(D469="","No","Sí")</x:f>
        <x:v>Sí</x:v>
      </x:c>
    </x:row>
    <x:row r="470">
      <x:c r="A470" t="n">
        <x:v>470</x:v>
      </x:c>
      <x:c r="B470" t="str">
        <x:v>VT0002224</x:v>
      </x:c>
      <x:c r="C470" t="str">
        <x:v>45797</x:v>
      </x:c>
      <x:c r="D470" s="27" t="n">
        <x:v>45797</x:v>
      </x:c>
      <x:c r="E470" t="n">
        <x:f>IF(D470="","",YEAR(D470))</x:f>
        <x:v>2025</x:v>
      </x:c>
      <x:c r="F470" t="n">
        <x:f>IF(D470="","",MONTH(D470))</x:f>
        <x:v>5</x:v>
      </x:c>
      <x:c r="G470" t="str">
        <x:f>IF(D470="","Fecha no disponible",TEXT(D470,"mmmm"))</x:f>
        <x:v>May</x:v>
      </x:c>
      <x:c r="H470" t="str">
        <x:f>IF(D470="","Fecha no disponible",TEXT(D470,"yyyy-mm"))</x:f>
        <x:v>2025-05</x:v>
      </x:c>
      <x:c r="I470" t="str">
        <x:f>IF(D470="","Fecha no disponible","T"&amp;ROUNDUP(MONTH(D470)/3,0))</x:f>
        <x:v>T2</x:v>
      </x:c>
      <x:c r="J470" t="str">
        <x:v>T013</x:v>
      </x:c>
      <x:c r="K470" t="str">
        <x:v>Tienda Potosí 1</x:v>
      </x:c>
      <x:c r="L470" t="str">
        <x:v>Centro</x:v>
      </x:c>
      <x:c r="M470" t="str">
        <x:v>Potosí</x:v>
      </x:c>
      <x:c r="N470" t="str">
        <x:f>IFERROR(VLOOKUP(M470,'Mapeos'!$A$4:$B$30,2,FALSE),M470)</x:f>
        <x:v>Potosí</x:v>
      </x:c>
      <x:c r="O470" t="str">
        <x:v>C00937</x:v>
      </x:c>
      <x:c r="P470" t="str">
        <x:v>Frecuente</x:v>
      </x:c>
      <x:c r="Q470" t="str">
        <x:v>P0132</x:v>
      </x:c>
      <x:c r="R470" t="str">
        <x:v>Alimentos</x:v>
      </x:c>
      <x:c r="S470" t="str">
        <x:v>Marca C</x:v>
      </x:c>
      <x:c r="T470" t="str">
        <x:v>WhatsApp</x:v>
      </x:c>
      <x:c r="U470" t="str">
        <x:f>IFERROR(VLOOKUP(T470,'Mapeos'!$D$4:$E$25,2,FALSE),T470)</x:f>
        <x:v>WhatsApp</x:v>
      </x:c>
      <x:c r="V470" t="str">
        <x:v>V027</x:v>
      </x:c>
      <x:c r="W470" t="n">
        <x:v>1</x:v>
      </x:c>
      <x:c r="X470" s="28" t="n">
        <x:v>28.93</x:v>
      </x:c>
      <x:c r="Y470" s="20" t="n">
        <x:v>0.15</x:v>
      </x:c>
      <x:c r="Z470" s="20" t="n">
        <x:f>IF(Y470&gt;1,Y470/100,Y470)</x:f>
        <x:v>0.15</x:v>
      </x:c>
      <x:c r="AA470" s="28" t="n">
        <x:v>14.08</x:v>
      </x:c>
      <x:c r="AB470" s="28" t="n">
        <x:v>24.59</x:v>
      </x:c>
      <x:c r="AC470" s="28" t="str">
        <x:v>BOB</x:v>
      </x:c>
      <x:c r="AD470" s="28" t="n">
        <x:f>IF(AC470="USD",AB470*'Parametros'!$B$4,AB470)</x:f>
        <x:v>24.59</x:v>
      </x:c>
      <x:c r="AE470" s="28" t="n">
        <x:f>W470*X470*(1-Z470)</x:f>
        <x:v>24.5905</x:v>
      </x:c>
      <x:c r="AF470" s="28" t="n">
        <x:f>W470*AA470</x:f>
        <x:v>14.08</x:v>
      </x:c>
      <x:c r="AG470" s="28" t="n">
        <x:f>AE470-AF470</x:f>
        <x:v>10.510499999999999</x:v>
      </x:c>
      <x:c r="AH470" s="20" t="n">
        <x:f>IF(AE470&gt;0,AG470/AE470,"")</x:f>
        <x:v>0.4274211585774994</x:v>
      </x:c>
      <x:c r="AI470" s="28" t="n">
        <x:v>74885.06</x:v>
      </x:c>
      <x:c r="AJ470" s="28"/>
      <x:c r="AK470"/>
      <x:c r="AL470" t="str">
        <x:v>Completado</x:v>
      </x:c>
      <x:c r="AM470" t="str">
        <x:f>IF(W470&lt;0,"Devuelto",AL470)</x:f>
        <x:v>Completado</x:v>
      </x:c>
      <x:c r="AN470" t="str">
        <x:v>QR</x:v>
      </x:c>
      <x:c r="AO470" s="29" t="str">
        <x:v>Sin observación</x:v>
      </x:c>
      <x:c r="AP470" t="str">
        <x:f>IF(D470="","No","Sí")</x:f>
        <x:v>Sí</x:v>
      </x:c>
    </x:row>
    <x:row r="471">
      <x:c r="A471" t="n">
        <x:v>471</x:v>
      </x:c>
      <x:c r="B471" t="str">
        <x:v>VT0002229</x:v>
      </x:c>
      <x:c r="C471" t="str">
        <x:v>45413</x:v>
      </x:c>
      <x:c r="D471" s="27" t="n">
        <x:v>45413</x:v>
      </x:c>
      <x:c r="E471" t="n">
        <x:f>IF(D471="","",YEAR(D471))</x:f>
        <x:v>2024</x:v>
      </x:c>
      <x:c r="F471" t="n">
        <x:f>IF(D471="","",MONTH(D471))</x:f>
        <x:v>5</x:v>
      </x:c>
      <x:c r="G471" t="str">
        <x:f>IF(D471="","Fecha no disponible",TEXT(D471,"mmmm"))</x:f>
        <x:v>May</x:v>
      </x:c>
      <x:c r="H471" t="str">
        <x:f>IF(D471="","Fecha no disponible",TEXT(D471,"yyyy-mm"))</x:f>
        <x:v>2024-05</x:v>
      </x:c>
      <x:c r="I471" t="str">
        <x:f>IF(D471="","Fecha no disponible","T"&amp;ROUNDUP(MONTH(D471)/3,0))</x:f>
        <x:v>T2</x:v>
      </x:c>
      <x:c r="J471" t="str">
        <x:v>T008</x:v>
      </x:c>
      <x:c r="K471" t="str">
        <x:v>Tienda Santa Cruz 4</x:v>
      </x:c>
      <x:c r="L471" t="str">
        <x:v>Barrio</x:v>
      </x:c>
      <x:c r="M471" t="str">
        <x:v>Santa Cruz</x:v>
      </x:c>
      <x:c r="N471" t="str">
        <x:f>IFERROR(VLOOKUP(M471,'Mapeos'!$A$4:$B$30,2,FALSE),M471)</x:f>
        <x:v>Santa Cruz</x:v>
      </x:c>
      <x:c r="O471" t="str">
        <x:v>C00485</x:v>
      </x:c>
      <x:c r="P471" t="str">
        <x:v>Masivo</x:v>
      </x:c>
      <x:c r="Q471" t="str">
        <x:v>P0030</x:v>
      </x:c>
      <x:c r="R471" t="str">
        <x:v>Deportes</x:v>
      </x:c>
      <x:c r="S471" t="str">
        <x:v>Marca A</x:v>
      </x:c>
      <x:c r="T471" t="str">
        <x:v>E-commerce</x:v>
      </x:c>
      <x:c r="U471" t="str">
        <x:f>IFERROR(VLOOKUP(T471,'Mapeos'!$D$4:$E$25,2,FALSE),T471)</x:f>
        <x:v>E-commerce</x:v>
      </x:c>
      <x:c r="V471" t="str">
        <x:v>V008</x:v>
      </x:c>
      <x:c r="W471" t="n">
        <x:v>1</x:v>
      </x:c>
      <x:c r="X471" s="28" t="n">
        <x:v>137.22</x:v>
      </x:c>
      <x:c r="Y471" s="20" t="n">
        <x:v>0</x:v>
      </x:c>
      <x:c r="Z471" s="20" t="n">
        <x:f>IF(Y471&gt;1,Y471/100,Y471)</x:f>
        <x:v>0</x:v>
      </x:c>
      <x:c r="AA471" s="28" t="n">
        <x:v>103.51</x:v>
      </x:c>
      <x:c r="AB471" s="28" t="n">
        <x:v>137.22</x:v>
      </x:c>
      <x:c r="AC471" s="28" t="str">
        <x:v>BOB</x:v>
      </x:c>
      <x:c r="AD471" s="28" t="n">
        <x:f>IF(AC471="USD",AB471*'Parametros'!$B$4,AB471)</x:f>
        <x:v>137.22</x:v>
      </x:c>
      <x:c r="AE471" s="28" t="n">
        <x:f>W471*X471*(1-Z471)</x:f>
        <x:v>137.22</x:v>
      </x:c>
      <x:c r="AF471" s="28" t="n">
        <x:f>W471*AA471</x:f>
        <x:v>103.51</x:v>
      </x:c>
      <x:c r="AG471" s="28" t="n">
        <x:f>AE471-AF471</x:f>
        <x:v>33.709999999999994</x:v>
      </x:c>
      <x:c r="AH471" s="20" t="n">
        <x:f>IF(AE471&gt;0,AG471/AE471,"")</x:f>
        <x:v>0.24566389739105082</x:v>
      </x:c>
      <x:c r="AI471" s="28" t="n">
        <x:v>62509.04</x:v>
      </x:c>
      <x:c r="AJ471" s="28"/>
      <x:c r="AK471"/>
      <x:c r="AL471" t="str">
        <x:v>Completado</x:v>
      </x:c>
      <x:c r="AM471" t="str">
        <x:f>IF(W471&lt;0,"Devuelto",AL471)</x:f>
        <x:v>Completado</x:v>
      </x:c>
      <x:c r="AN471" t="str">
        <x:v>Transferencia</x:v>
      </x:c>
      <x:c r="AO471" s="29" t="str">
        <x:v>Sin observación</x:v>
      </x:c>
      <x:c r="AP471" t="str">
        <x:f>IF(D471="","No","Sí")</x:f>
        <x:v>Sí</x:v>
      </x:c>
    </x:row>
    <x:row r="472">
      <x:c r="A472" t="n">
        <x:v>472</x:v>
      </x:c>
      <x:c r="B472" t="str">
        <x:v>VT0002234</x:v>
      </x:c>
      <x:c r="C472" t="str">
        <x:v>46011</x:v>
      </x:c>
      <x:c r="D472" s="27" t="n">
        <x:v>46011</x:v>
      </x:c>
      <x:c r="E472" t="n">
        <x:f>IF(D472="","",YEAR(D472))</x:f>
        <x:v>2025</x:v>
      </x:c>
      <x:c r="F472" t="n">
        <x:f>IF(D472="","",MONTH(D472))</x:f>
        <x:v>12</x:v>
      </x:c>
      <x:c r="G472" t="str">
        <x:f>IF(D472="","Fecha no disponible",TEXT(D472,"mmmm"))</x:f>
        <x:v>December</x:v>
      </x:c>
      <x:c r="H472" t="str">
        <x:f>IF(D472="","Fecha no disponible",TEXT(D472,"yyyy-mm"))</x:f>
        <x:v>2025-12</x:v>
      </x:c>
      <x:c r="I472" t="str">
        <x:f>IF(D472="","Fecha no disponible","T"&amp;ROUNDUP(MONTH(D472)/3,0))</x:f>
        <x:v>T4</x:v>
      </x:c>
      <x:c r="J472" t="str">
        <x:v>T004</x:v>
      </x:c>
      <x:c r="K472" t="str">
        <x:v>Tienda La Paz 4</x:v>
      </x:c>
      <x:c r="L472" t="str">
        <x:v>Centro</x:v>
      </x:c>
      <x:c r="M472" t="str">
        <x:v>La Paz</x:v>
      </x:c>
      <x:c r="N472" t="str">
        <x:f>IFERROR(VLOOKUP(M472,'Mapeos'!$A$4:$B$30,2,FALSE),M472)</x:f>
        <x:v>La Paz</x:v>
      </x:c>
      <x:c r="O472" t="str">
        <x:v>C01743</x:v>
      </x:c>
      <x:c r="P472" t="str">
        <x:v>Masivo</x:v>
      </x:c>
      <x:c r="Q472" t="str">
        <x:v>P0071</x:v>
      </x:c>
      <x:c r="R472" t="str">
        <x:v>Hogar</x:v>
      </x:c>
      <x:c r="S472" t="str">
        <x:v>Marca D</x:v>
      </x:c>
      <x:c r="T472" t="str">
        <x:v>Tienda</x:v>
      </x:c>
      <x:c r="U472" t="str">
        <x:f>IFERROR(VLOOKUP(T472,'Mapeos'!$D$4:$E$25,2,FALSE),T472)</x:f>
        <x:v>Tienda</x:v>
      </x:c>
      <x:c r="V472" t="str">
        <x:v>V003</x:v>
      </x:c>
      <x:c r="W472" t="n">
        <x:v>1</x:v>
      </x:c>
      <x:c r="X472" s="28" t="n">
        <x:v>201.14</x:v>
      </x:c>
      <x:c r="Y472" s="20" t="n">
        <x:v>0</x:v>
      </x:c>
      <x:c r="Z472" s="20" t="n">
        <x:f>IF(Y472&gt;1,Y472/100,Y472)</x:f>
        <x:v>0</x:v>
      </x:c>
      <x:c r="AA472" s="28" t="n">
        <x:v>134.6</x:v>
      </x:c>
      <x:c r="AB472" s="28" t="n">
        <x:v>201.14</x:v>
      </x:c>
      <x:c r="AC472" s="28" t="str">
        <x:v>BOB</x:v>
      </x:c>
      <x:c r="AD472" s="28" t="n">
        <x:f>IF(AC472="USD",AB472*'Parametros'!$B$4,AB472)</x:f>
        <x:v>201.14</x:v>
      </x:c>
      <x:c r="AE472" s="28" t="n">
        <x:f>W472*X472*(1-Z472)</x:f>
        <x:v>201.14</x:v>
      </x:c>
      <x:c r="AF472" s="28" t="n">
        <x:f>W472*AA472</x:f>
        <x:v>134.6</x:v>
      </x:c>
      <x:c r="AG472" s="28" t="n">
        <x:f>AE472-AF472</x:f>
        <x:v>66.53999999999999</x:v>
      </x:c>
      <x:c r="AH472" s="20" t="n">
        <x:f>IF(AE472&gt;0,AG472/AE472,"")</x:f>
        <x:v>0.3308143581584966</x:v>
      </x:c>
      <x:c r="AI472" s="28" t="n">
        <x:v>139219.44</x:v>
      </x:c>
      <x:c r="AJ472" s="28"/>
      <x:c r="AK472"/>
      <x:c r="AL472" t="str">
        <x:v>Completado</x:v>
      </x:c>
      <x:c r="AM472" t="str">
        <x:f>IF(W472&lt;0,"Devuelto",AL472)</x:f>
        <x:v>Completado</x:v>
      </x:c>
      <x:c r="AN472" t="str">
        <x:v>Tarjeta</x:v>
      </x:c>
      <x:c r="AO472" s="29" t="str">
        <x:v>Sin observación</x:v>
      </x:c>
      <x:c r="AP472" t="str">
        <x:f>IF(D472="","No","Sí")</x:f>
        <x:v>Sí</x:v>
      </x:c>
    </x:row>
    <x:row r="473">
      <x:c r="A473" t="n">
        <x:v>473</x:v>
      </x:c>
      <x:c r="B473" t="str">
        <x:v>VT0002238</x:v>
      </x:c>
      <x:c r="C473" t="str">
        <x:v>46005</x:v>
      </x:c>
      <x:c r="D473" s="27" t="n">
        <x:v>46005</x:v>
      </x:c>
      <x:c r="E473" t="n">
        <x:f>IF(D473="","",YEAR(D473))</x:f>
        <x:v>2025</x:v>
      </x:c>
      <x:c r="F473" t="n">
        <x:f>IF(D473="","",MONTH(D473))</x:f>
        <x:v>12</x:v>
      </x:c>
      <x:c r="G473" t="str">
        <x:f>IF(D473="","Fecha no disponible",TEXT(D473,"mmmm"))</x:f>
        <x:v>December</x:v>
      </x:c>
      <x:c r="H473" t="str">
        <x:f>IF(D473="","Fecha no disponible",TEXT(D473,"yyyy-mm"))</x:f>
        <x:v>2025-12</x:v>
      </x:c>
      <x:c r="I473" t="str">
        <x:f>IF(D473="","Fecha no disponible","T"&amp;ROUNDUP(MONTH(D473)/3,0))</x:f>
        <x:v>T4</x:v>
      </x:c>
      <x:c r="J473" t="str">
        <x:v>T018</x:v>
      </x:c>
      <x:c r="K473" t="str">
        <x:v>Tienda Sucre 2</x:v>
      </x:c>
      <x:c r="L473" t="str">
        <x:v>Mall</x:v>
      </x:c>
      <x:c r="M473" t="str">
        <x:v>Sucre</x:v>
      </x:c>
      <x:c r="N473" t="str">
        <x:f>IFERROR(VLOOKUP(M473,'Mapeos'!$A$4:$B$30,2,FALSE),M473)</x:f>
        <x:v>Sucre</x:v>
      </x:c>
      <x:c r="O473" t="str">
        <x:v>C01666</x:v>
      </x:c>
      <x:c r="P473" t="str">
        <x:v>Empresa</x:v>
      </x:c>
      <x:c r="Q473" t="str">
        <x:v>P0079</x:v>
      </x:c>
      <x:c r="R473" t="str">
        <x:v>Electrónica</x:v>
      </x:c>
      <x:c r="S473" t="str">
        <x:v>Marca B</x:v>
      </x:c>
      <x:c r="T473" t="str">
        <x:v>Tienda</x:v>
      </x:c>
      <x:c r="U473" t="str">
        <x:f>IFERROR(VLOOKUP(T473,'Mapeos'!$D$4:$E$25,2,FALSE),T473)</x:f>
        <x:v>Tienda</x:v>
      </x:c>
      <x:c r="V473" t="str">
        <x:v>V017</x:v>
      </x:c>
      <x:c r="W473" t="n">
        <x:v>3</x:v>
      </x:c>
      <x:c r="X473" s="28" t="n">
        <x:v>686.32</x:v>
      </x:c>
      <x:c r="Y473" s="20" t="n">
        <x:v>0.05</x:v>
      </x:c>
      <x:c r="Z473" s="20" t="n">
        <x:f>IF(Y473&gt;1,Y473/100,Y473)</x:f>
        <x:v>0.05</x:v>
      </x:c>
      <x:c r="AA473" s="28" t="n">
        <x:v>426.8</x:v>
      </x:c>
      <x:c r="AB473" s="28" t="n">
        <x:v>1956.01</x:v>
      </x:c>
      <x:c r="AC473" s="28" t="str">
        <x:v>BOB</x:v>
      </x:c>
      <x:c r="AD473" s="28" t="n">
        <x:f>IF(AC473="USD",AB473*'Parametros'!$B$4,AB473)</x:f>
        <x:v>1956.01</x:v>
      </x:c>
      <x:c r="AE473" s="28" t="n">
        <x:f>W473*X473*(1-Z473)</x:f>
        <x:v>1956.012</x:v>
      </x:c>
      <x:c r="AF473" s="28" t="n">
        <x:f>W473*AA473</x:f>
        <x:v>1280.4</x:v>
      </x:c>
      <x:c r="AG473" s="28" t="n">
        <x:f>AE473-AF473</x:f>
        <x:v>675.6119999999999</x:v>
      </x:c>
      <x:c r="AH473" s="20" t="n">
        <x:f>IF(AE473&gt;0,AG473/AE473,"")</x:f>
        <x:v>0.3454027889399451</x:v>
      </x:c>
      <x:c r="AI473" s="28" t="n">
        <x:v>123213.12</x:v>
      </x:c>
      <x:c r="AJ473" s="28"/>
      <x:c r="AK473"/>
      <x:c r="AL473" t="str">
        <x:v>Completado</x:v>
      </x:c>
      <x:c r="AM473" t="str">
        <x:f>IF(W473&lt;0,"Devuelto",AL473)</x:f>
        <x:v>Completado</x:v>
      </x:c>
      <x:c r="AN473" t="str">
        <x:v>Tarjeta</x:v>
      </x:c>
      <x:c r="AO473" s="29" t="str">
        <x:v>Sin observación</x:v>
      </x:c>
      <x:c r="AP473" t="str">
        <x:f>IF(D473="","No","Sí")</x:f>
        <x:v>Sí</x:v>
      </x:c>
    </x:row>
    <x:row r="474">
      <x:c r="A474" t="n">
        <x:v>474</x:v>
      </x:c>
      <x:c r="B474" t="str">
        <x:v>VT0002243</x:v>
      </x:c>
      <x:c r="C474" t="str">
        <x:v>45766</x:v>
      </x:c>
      <x:c r="D474" s="27" t="n">
        <x:v>45766</x:v>
      </x:c>
      <x:c r="E474" t="n">
        <x:f>IF(D474="","",YEAR(D474))</x:f>
        <x:v>2025</x:v>
      </x:c>
      <x:c r="F474" t="n">
        <x:f>IF(D474="","",MONTH(D474))</x:f>
        <x:v>4</x:v>
      </x:c>
      <x:c r="G474" t="str">
        <x:f>IF(D474="","Fecha no disponible",TEXT(D474,"mmmm"))</x:f>
        <x:v>April</x:v>
      </x:c>
      <x:c r="H474" t="str">
        <x:f>IF(D474="","Fecha no disponible",TEXT(D474,"yyyy-mm"))</x:f>
        <x:v>2025-04</x:v>
      </x:c>
      <x:c r="I474" t="str">
        <x:f>IF(D474="","Fecha no disponible","T"&amp;ROUNDUP(MONTH(D474)/3,0))</x:f>
        <x:v>T2</x:v>
      </x:c>
      <x:c r="J474" t="str">
        <x:v>T001</x:v>
      </x:c>
      <x:c r="K474" t="str">
        <x:v>Tienda La Paz 1</x:v>
      </x:c>
      <x:c r="L474" t="str">
        <x:v>Barrio</x:v>
      </x:c>
      <x:c r="M474" t="str">
        <x:v>La Paz</x:v>
      </x:c>
      <x:c r="N474" t="str">
        <x:f>IFERROR(VLOOKUP(M474,'Mapeos'!$A$4:$B$30,2,FALSE),M474)</x:f>
        <x:v>La Paz</x:v>
      </x:c>
      <x:c r="O474" t="str">
        <x:v>C01708</x:v>
      </x:c>
      <x:c r="P474" t="str">
        <x:v>Masivo</x:v>
      </x:c>
      <x:c r="Q474" t="str">
        <x:v>P0051</x:v>
      </x:c>
      <x:c r="R474" t="str">
        <x:v>Alimentos</x:v>
      </x:c>
      <x:c r="S474" t="str">
        <x:v>Marca A</x:v>
      </x:c>
      <x:c r="T474" t="str">
        <x:v>Tienda</x:v>
      </x:c>
      <x:c r="U474" t="str">
        <x:f>IFERROR(VLOOKUP(T474,'Mapeos'!$D$4:$E$25,2,FALSE),T474)</x:f>
        <x:v>Tienda</x:v>
      </x:c>
      <x:c r="V474" t="str">
        <x:v>V015</x:v>
      </x:c>
      <x:c r="W474" t="n">
        <x:v>6</x:v>
      </x:c>
      <x:c r="X474" s="28" t="n">
        <x:v>37.32</x:v>
      </x:c>
      <x:c r="Y474" s="20" t="n">
        <x:v>0</x:v>
      </x:c>
      <x:c r="Z474" s="20" t="n">
        <x:f>IF(Y474&gt;1,Y474/100,Y474)</x:f>
        <x:v>0</x:v>
      </x:c>
      <x:c r="AA474" s="28" t="n">
        <x:v>28.46</x:v>
      </x:c>
      <x:c r="AB474" s="28" t="n">
        <x:v>223.92</x:v>
      </x:c>
      <x:c r="AC474" s="28" t="str">
        <x:v>BOB</x:v>
      </x:c>
      <x:c r="AD474" s="28" t="n">
        <x:f>IF(AC474="USD",AB474*'Parametros'!$B$4,AB474)</x:f>
        <x:v>223.92</x:v>
      </x:c>
      <x:c r="AE474" s="28" t="n">
        <x:f>W474*X474*(1-Z474)</x:f>
        <x:v>223.92000000000002</x:v>
      </x:c>
      <x:c r="AF474" s="28" t="n">
        <x:f>W474*AA474</x:f>
        <x:v>170.76</x:v>
      </x:c>
      <x:c r="AG474" s="28" t="n">
        <x:f>AE474-AF474</x:f>
        <x:v>53.160000000000025</x:v>
      </x:c>
      <x:c r="AH474" s="20" t="n">
        <x:f>IF(AE474&gt;0,AG474/AE474,"")</x:f>
        <x:v>0.23740621650589505</x:v>
      </x:c>
      <x:c r="AI474" s="28" t="n">
        <x:v>201910.6</x:v>
      </x:c>
      <x:c r="AJ474" s="28"/>
      <x:c r="AK474"/>
      <x:c r="AL474" t="str">
        <x:v>Completado</x:v>
      </x:c>
      <x:c r="AM474" t="str">
        <x:f>IF(W474&lt;0,"Devuelto",AL474)</x:f>
        <x:v>Completado</x:v>
      </x:c>
      <x:c r="AN474" t="str">
        <x:v>QR</x:v>
      </x:c>
      <x:c r="AO474" s="29" t="str">
        <x:v>Sin observación</x:v>
      </x:c>
      <x:c r="AP474" t="str">
        <x:f>IF(D474="","No","Sí")</x:f>
        <x:v>Sí</x:v>
      </x:c>
    </x:row>
    <x:row r="475">
      <x:c r="A475" t="n">
        <x:v>475</x:v>
      </x:c>
      <x:c r="B475" t="str">
        <x:v>VT0002248</x:v>
      </x:c>
      <x:c r="C475" t="str">
        <x:v>46135</x:v>
      </x:c>
      <x:c r="D475" s="27" t="n">
        <x:v>46135</x:v>
      </x:c>
      <x:c r="E475" t="n">
        <x:f>IF(D475="","",YEAR(D475))</x:f>
        <x:v>2026</x:v>
      </x:c>
      <x:c r="F475" t="n">
        <x:f>IF(D475="","",MONTH(D475))</x:f>
        <x:v>4</x:v>
      </x:c>
      <x:c r="G475" t="str">
        <x:f>IF(D475="","Fecha no disponible",TEXT(D475,"mmmm"))</x:f>
        <x:v>April</x:v>
      </x:c>
      <x:c r="H475" t="str">
        <x:f>IF(D475="","Fecha no disponible",TEXT(D475,"yyyy-mm"))</x:f>
        <x:v>2026-04</x:v>
      </x:c>
      <x:c r="I475" t="str">
        <x:f>IF(D475="","Fecha no disponible","T"&amp;ROUNDUP(MONTH(D475)/3,0))</x:f>
        <x:v>T2</x:v>
      </x:c>
      <x:c r="J475" t="str">
        <x:v>T014</x:v>
      </x:c>
      <x:c r="K475" t="str">
        <x:v>Tienda Potosí 2</x:v>
      </x:c>
      <x:c r="L475" t="str">
        <x:v>Barrio</x:v>
      </x:c>
      <x:c r="M475" t="str">
        <x:v>Potosí</x:v>
      </x:c>
      <x:c r="N475" t="str">
        <x:f>IFERROR(VLOOKUP(M475,'Mapeos'!$A$4:$B$30,2,FALSE),M475)</x:f>
        <x:v>Potosí</x:v>
      </x:c>
      <x:c r="O475" t="str">
        <x:v>C00656</x:v>
      </x:c>
      <x:c r="P475" t="str">
        <x:v>Empresa</x:v>
      </x:c>
      <x:c r="Q475" t="str">
        <x:v>P0037</x:v>
      </x:c>
      <x:c r="R475" t="str">
        <x:v>Alimentos</x:v>
      </x:c>
      <x:c r="S475" t="str">
        <x:v>Marca B</x:v>
      </x:c>
      <x:c r="T475" t="str">
        <x:v>E-commerce</x:v>
      </x:c>
      <x:c r="U475" t="str">
        <x:f>IFERROR(VLOOKUP(T475,'Mapeos'!$D$4:$E$25,2,FALSE),T475)</x:f>
        <x:v>E-commerce</x:v>
      </x:c>
      <x:c r="V475" t="str">
        <x:v>V019</x:v>
      </x:c>
      <x:c r="W475" t="n">
        <x:v>4</x:v>
      </x:c>
      <x:c r="X475" s="28" t="n">
        <x:v>60.79</x:v>
      </x:c>
      <x:c r="Y475" s="20" t="n">
        <x:v>0</x:v>
      </x:c>
      <x:c r="Z475" s="20" t="n">
        <x:f>IF(Y475&gt;1,Y475/100,Y475)</x:f>
        <x:v>0</x:v>
      </x:c>
      <x:c r="AA475" s="28" t="n">
        <x:v>43.63</x:v>
      </x:c>
      <x:c r="AB475" s="28" t="n">
        <x:v>243.16</x:v>
      </x:c>
      <x:c r="AC475" s="28" t="str">
        <x:v>BOB</x:v>
      </x:c>
      <x:c r="AD475" s="28" t="n">
        <x:f>IF(AC475="USD",AB475*'Parametros'!$B$4,AB475)</x:f>
        <x:v>243.16</x:v>
      </x:c>
      <x:c r="AE475" s="28" t="n">
        <x:f>W475*X475*(1-Z475)</x:f>
        <x:v>243.16</x:v>
      </x:c>
      <x:c r="AF475" s="28" t="n">
        <x:f>W475*AA475</x:f>
        <x:v>174.52</x:v>
      </x:c>
      <x:c r="AG475" s="28" t="n">
        <x:f>AE475-AF475</x:f>
        <x:v>68.63999999999999</x:v>
      </x:c>
      <x:c r="AH475" s="20" t="n">
        <x:f>IF(AE475&gt;0,AG475/AE475,"")</x:f>
        <x:v>0.28228327027471617</x:v>
      </x:c>
      <x:c r="AI475" s="28" t="n">
        <x:v>65526.4</x:v>
      </x:c>
      <x:c r="AJ475" s="28"/>
      <x:c r="AK475"/>
      <x:c r="AL475" t="str">
        <x:v>Completado</x:v>
      </x:c>
      <x:c r="AM475" t="str">
        <x:f>IF(W475&lt;0,"Devuelto",AL475)</x:f>
        <x:v>Completado</x:v>
      </x:c>
      <x:c r="AN475" t="str">
        <x:v>QR</x:v>
      </x:c>
      <x:c r="AO475" s="29" t="str">
        <x:v>Sin observación</x:v>
      </x:c>
      <x:c r="AP475" t="str">
        <x:f>IF(D475="","No","Sí")</x:f>
        <x:v>Sí</x:v>
      </x:c>
    </x:row>
    <x:row r="476">
      <x:c r="A476" t="n">
        <x:v>476</x:v>
      </x:c>
      <x:c r="B476" t="str">
        <x:v>VT0002253</x:v>
      </x:c>
      <x:c r="C476" t="str">
        <x:v>46166</x:v>
      </x:c>
      <x:c r="D476" s="27" t="n">
        <x:v>46166</x:v>
      </x:c>
      <x:c r="E476" t="n">
        <x:f>IF(D476="","",YEAR(D476))</x:f>
        <x:v>2026</x:v>
      </x:c>
      <x:c r="F476" t="n">
        <x:f>IF(D476="","",MONTH(D476))</x:f>
        <x:v>5</x:v>
      </x:c>
      <x:c r="G476" t="str">
        <x:f>IF(D476="","Fecha no disponible",TEXT(D476,"mmmm"))</x:f>
        <x:v>May</x:v>
      </x:c>
      <x:c r="H476" t="str">
        <x:f>IF(D476="","Fecha no disponible",TEXT(D476,"yyyy-mm"))</x:f>
        <x:v>2026-05</x:v>
      </x:c>
      <x:c r="I476" t="str">
        <x:f>IF(D476="","Fecha no disponible","T"&amp;ROUNDUP(MONTH(D476)/3,0))</x:f>
        <x:v>T2</x:v>
      </x:c>
      <x:c r="J476" t="str">
        <x:v>T005</x:v>
      </x:c>
      <x:c r="K476" t="str">
        <x:v>Tienda Santa Cruz 1</x:v>
      </x:c>
      <x:c r="L476" t="str">
        <x:v>Centro</x:v>
      </x:c>
      <x:c r="M476" t="str">
        <x:v>Santa Cruz</x:v>
      </x:c>
      <x:c r="N476" t="str">
        <x:f>IFERROR(VLOOKUP(M476,'Mapeos'!$A$4:$B$30,2,FALSE),M476)</x:f>
        <x:v>Santa Cruz</x:v>
      </x:c>
      <x:c r="O476" t="str">
        <x:v>C01434</x:v>
      </x:c>
      <x:c r="P476" t="str">
        <x:v>Frecuente</x:v>
      </x:c>
      <x:c r="Q476" t="str">
        <x:v>P0054</x:v>
      </x:c>
      <x:c r="R476" t="str">
        <x:v>Alimentos</x:v>
      </x:c>
      <x:c r="S476" t="str">
        <x:v>Marca B</x:v>
      </x:c>
      <x:c r="T476" t="str">
        <x:v>E-commerce</x:v>
      </x:c>
      <x:c r="U476" t="str">
        <x:f>IFERROR(VLOOKUP(T476,'Mapeos'!$D$4:$E$25,2,FALSE),T476)</x:f>
        <x:v>E-commerce</x:v>
      </x:c>
      <x:c r="V476" t="str">
        <x:v>V008</x:v>
      </x:c>
      <x:c r="W476" t="n">
        <x:v>6</x:v>
      </x:c>
      <x:c r="X476" s="28" t="n">
        <x:v>33.03</x:v>
      </x:c>
      <x:c r="Y476" s="20" t="n">
        <x:v>0.1</x:v>
      </x:c>
      <x:c r="Z476" s="20" t="n">
        <x:f>IF(Y476&gt;1,Y476/100,Y476)</x:f>
        <x:v>0.1</x:v>
      </x:c>
      <x:c r="AA476" s="28" t="n">
        <x:v>18.5</x:v>
      </x:c>
      <x:c r="AB476" s="28" t="n">
        <x:v>178.36</x:v>
      </x:c>
      <x:c r="AC476" s="28" t="str">
        <x:v>BOB</x:v>
      </x:c>
      <x:c r="AD476" s="28" t="n">
        <x:f>IF(AC476="USD",AB476*'Parametros'!$B$4,AB476)</x:f>
        <x:v>178.36</x:v>
      </x:c>
      <x:c r="AE476" s="28" t="n">
        <x:f>W476*X476*(1-Z476)</x:f>
        <x:v>178.36200000000002</x:v>
      </x:c>
      <x:c r="AF476" s="28" t="n">
        <x:f>W476*AA476</x:f>
        <x:v>111</x:v>
      </x:c>
      <x:c r="AG476" s="28" t="n">
        <x:f>AE476-AF476</x:f>
        <x:v>67.36200000000002</x:v>
      </x:c>
      <x:c r="AH476" s="20" t="n">
        <x:f>IF(AE476&gt;0,AG476/AE476,"")</x:f>
        <x:v>0.37767013153025875</x:v>
      </x:c>
      <x:c r="AI476" s="28" t="n">
        <x:v>61129.26</x:v>
      </x:c>
      <x:c r="AJ476" s="28"/>
      <x:c r="AK476"/>
      <x:c r="AL476" t="str">
        <x:v>Completado</x:v>
      </x:c>
      <x:c r="AM476" t="str">
        <x:f>IF(W476&lt;0,"Devuelto",AL476)</x:f>
        <x:v>Completado</x:v>
      </x:c>
      <x:c r="AN476" t="str">
        <x:v>Tarjeta</x:v>
      </x:c>
      <x:c r="AO476" s="29" t="str">
        <x:v>Sin observación</x:v>
      </x:c>
      <x:c r="AP476" t="str">
        <x:f>IF(D476="","No","Sí")</x:f>
        <x:v>Sí</x:v>
      </x:c>
    </x:row>
    <x:row r="477">
      <x:c r="A477" t="n">
        <x:v>477</x:v>
      </x:c>
      <x:c r="B477" t="str">
        <x:v>VT0002257</x:v>
      </x:c>
      <x:c r="C477" t="str">
        <x:v>45573</x:v>
      </x:c>
      <x:c r="D477" s="27" t="n">
        <x:v>45573</x:v>
      </x:c>
      <x:c r="E477" t="n">
        <x:f>IF(D477="","",YEAR(D477))</x:f>
        <x:v>2024</x:v>
      </x:c>
      <x:c r="F477" t="n">
        <x:f>IF(D477="","",MONTH(D477))</x:f>
        <x:v>10</x:v>
      </x:c>
      <x:c r="G477" t="str">
        <x:f>IF(D477="","Fecha no disponible",TEXT(D477,"mmmm"))</x:f>
        <x:v>October</x:v>
      </x:c>
      <x:c r="H477" t="str">
        <x:f>IF(D477="","Fecha no disponible",TEXT(D477,"yyyy-mm"))</x:f>
        <x:v>2024-10</x:v>
      </x:c>
      <x:c r="I477" t="str">
        <x:f>IF(D477="","Fecha no disponible","T"&amp;ROUNDUP(MONTH(D477)/3,0))</x:f>
        <x:v>T4</x:v>
      </x:c>
      <x:c r="J477" t="str">
        <x:v>T015</x:v>
      </x:c>
      <x:c r="K477" t="str">
        <x:v>Tienda Potosí 3</x:v>
      </x:c>
      <x:c r="L477" t="str">
        <x:v>Mall</x:v>
      </x:c>
      <x:c r="M477" t="str">
        <x:v>Potosí</x:v>
      </x:c>
      <x:c r="N477" t="str">
        <x:f>IFERROR(VLOOKUP(M477,'Mapeos'!$A$4:$B$30,2,FALSE),M477)</x:f>
        <x:v>Potosí</x:v>
      </x:c>
      <x:c r="O477" t="str">
        <x:v>C00208</x:v>
      </x:c>
      <x:c r="P477" t="str">
        <x:v>Empresa</x:v>
      </x:c>
      <x:c r="Q477" t="str">
        <x:v>P0055</x:v>
      </x:c>
      <x:c r="R477" t="str">
        <x:v>Alimentos</x:v>
      </x:c>
      <x:c r="S477" t="str">
        <x:v>Marca C</x:v>
      </x:c>
      <x:c r="T477" t="str">
        <x:v>E-commerce</x:v>
      </x:c>
      <x:c r="U477" t="str">
        <x:f>IFERROR(VLOOKUP(T477,'Mapeos'!$D$4:$E$25,2,FALSE),T477)</x:f>
        <x:v>E-commerce</x:v>
      </x:c>
      <x:c r="V477" t="str">
        <x:v>V039</x:v>
      </x:c>
      <x:c r="W477" t="n">
        <x:v>4</x:v>
      </x:c>
      <x:c r="X477" s="28" t="n">
        <x:v>42.14</x:v>
      </x:c>
      <x:c r="Y477" s="20" t="n">
        <x:v>0.1</x:v>
      </x:c>
      <x:c r="Z477" s="20" t="n">
        <x:f>IF(Y477&gt;1,Y477/100,Y477)</x:f>
        <x:v>0.1</x:v>
      </x:c>
      <x:c r="AA477" s="28" t="n">
        <x:v>26.99</x:v>
      </x:c>
      <x:c r="AB477" s="28" t="n">
        <x:v>151.7</x:v>
      </x:c>
      <x:c r="AC477" s="28" t="str">
        <x:v>BOB</x:v>
      </x:c>
      <x:c r="AD477" s="28" t="n">
        <x:f>IF(AC477="USD",AB477*'Parametros'!$B$4,AB477)</x:f>
        <x:v>151.7</x:v>
      </x:c>
      <x:c r="AE477" s="28" t="n">
        <x:f>W477*X477*(1-Z477)</x:f>
        <x:v>151.704</x:v>
      </x:c>
      <x:c r="AF477" s="28" t="n">
        <x:f>W477*AA477</x:f>
        <x:v>107.96</x:v>
      </x:c>
      <x:c r="AG477" s="28" t="n">
        <x:f>AE477-AF477</x:f>
        <x:v>43.744000000000014</x:v>
      </x:c>
      <x:c r="AH477" s="20" t="n">
        <x:f>IF(AE477&gt;0,AG477/AE477,"")</x:f>
        <x:v>0.2883509993144545</x:v>
      </x:c>
      <x:c r="AI477" s="28" t="n">
        <x:v>87482.59</x:v>
      </x:c>
      <x:c r="AJ477" s="28" t="n">
        <x:v>191</x:v>
      </x:c>
      <x:c r="AK477" t="n">
        <x:v>18</x:v>
      </x:c>
      <x:c r="AL477" t="str">
        <x:v>Completado</x:v>
      </x:c>
      <x:c r="AM477" t="str">
        <x:f>IF(W477&lt;0,"Devuelto",AL477)</x:f>
        <x:v>Completado</x:v>
      </x:c>
      <x:c r="AN477" t="str">
        <x:v>Tarjeta</x:v>
      </x:c>
      <x:c r="AO477" s="29" t="str">
        <x:v>Sin observación</x:v>
      </x:c>
      <x:c r="AP477" t="str">
        <x:f>IF(D477="","No","Sí")</x:f>
        <x:v>Sí</x:v>
      </x:c>
    </x:row>
    <x:row r="478">
      <x:c r="A478" t="n">
        <x:v>478</x:v>
      </x:c>
      <x:c r="B478" t="str">
        <x:v>VT0002262</x:v>
      </x:c>
      <x:c r="C478" t="str">
        <x:v>45515</x:v>
      </x:c>
      <x:c r="D478" s="27" t="n">
        <x:v>45515</x:v>
      </x:c>
      <x:c r="E478" t="n">
        <x:f>IF(D478="","",YEAR(D478))</x:f>
        <x:v>2024</x:v>
      </x:c>
      <x:c r="F478" t="n">
        <x:f>IF(D478="","",MONTH(D478))</x:f>
        <x:v>8</x:v>
      </x:c>
      <x:c r="G478" t="str">
        <x:f>IF(D478="","Fecha no disponible",TEXT(D478,"mmmm"))</x:f>
        <x:v>August</x:v>
      </x:c>
      <x:c r="H478" t="str">
        <x:f>IF(D478="","Fecha no disponible",TEXT(D478,"yyyy-mm"))</x:f>
        <x:v>2024-08</x:v>
      </x:c>
      <x:c r="I478" t="str">
        <x:f>IF(D478="","Fecha no disponible","T"&amp;ROUNDUP(MONTH(D478)/3,0))</x:f>
        <x:v>T3</x:v>
      </x:c>
      <x:c r="J478" t="str">
        <x:v>T001</x:v>
      </x:c>
      <x:c r="K478" t="str">
        <x:v>Tienda La Paz 1</x:v>
      </x:c>
      <x:c r="L478" t="str">
        <x:v>Barrio</x:v>
      </x:c>
      <x:c r="M478" t="str">
        <x:v>La Paz</x:v>
      </x:c>
      <x:c r="N478" t="str">
        <x:f>IFERROR(VLOOKUP(M478,'Mapeos'!$A$4:$B$30,2,FALSE),M478)</x:f>
        <x:v>La Paz</x:v>
      </x:c>
      <x:c r="O478" t="str">
        <x:v>C01085</x:v>
      </x:c>
      <x:c r="P478" t="str">
        <x:v>Premium</x:v>
      </x:c>
      <x:c r="Q478" t="str">
        <x:v>P0136</x:v>
      </x:c>
      <x:c r="R478" t="str">
        <x:v>Hogar</x:v>
      </x:c>
      <x:c r="S478" t="str">
        <x:v>Marca C</x:v>
      </x:c>
      <x:c r="T478" t="str">
        <x:v>Tienda</x:v>
      </x:c>
      <x:c r="U478" t="str">
        <x:f>IFERROR(VLOOKUP(T478,'Mapeos'!$D$4:$E$25,2,FALSE),T478)</x:f>
        <x:v>Tienda</x:v>
      </x:c>
      <x:c r="V478" t="str">
        <x:v>V019</x:v>
      </x:c>
      <x:c r="W478" t="n">
        <x:v>1</x:v>
      </x:c>
      <x:c r="X478" s="28" t="n">
        <x:v>176.06</x:v>
      </x:c>
      <x:c r="Y478" s="20" t="n">
        <x:v>0.2</x:v>
      </x:c>
      <x:c r="Z478" s="20" t="n">
        <x:f>IF(Y478&gt;1,Y478/100,Y478)</x:f>
        <x:v>0.2</x:v>
      </x:c>
      <x:c r="AA478" s="28" t="n">
        <x:v>140.91</x:v>
      </x:c>
      <x:c r="AB478" s="28" t="n">
        <x:v>140.85</x:v>
      </x:c>
      <x:c r="AC478" s="28" t="str">
        <x:v>BOB</x:v>
      </x:c>
      <x:c r="AD478" s="28" t="n">
        <x:f>IF(AC478="USD",AB478*'Parametros'!$B$4,AB478)</x:f>
        <x:v>140.85</x:v>
      </x:c>
      <x:c r="AE478" s="28" t="n">
        <x:f>W478*X478*(1-Z478)</x:f>
        <x:v>140.848</x:v>
      </x:c>
      <x:c r="AF478" s="28" t="n">
        <x:f>W478*AA478</x:f>
        <x:v>140.91</x:v>
      </x:c>
      <x:c r="AG478" s="28" t="n">
        <x:f>AE478-AF478</x:f>
        <x:v>-0.0619999999999834</x:v>
      </x:c>
      <x:c r="AH478" s="20" t="n">
        <x:f>IF(AE478&gt;0,AG478/AE478,"")</x:f>
        <x:v>-0.0004401908440303263</x:v>
      </x:c>
      <x:c r="AI478" s="28" t="n">
        <x:v>150623.88</x:v>
      </x:c>
      <x:c r="AJ478" s="28"/>
      <x:c r="AK478"/>
      <x:c r="AL478" t="str">
        <x:v>Completado</x:v>
      </x:c>
      <x:c r="AM478" t="str">
        <x:f>IF(W478&lt;0,"Devuelto",AL478)</x:f>
        <x:v>Completado</x:v>
      </x:c>
      <x:c r="AN478" t="str">
        <x:v>Transferencia</x:v>
      </x:c>
      <x:c r="AO478" s="29" t="str">
        <x:v>Sin observación</x:v>
      </x:c>
      <x:c r="AP478" t="str">
        <x:f>IF(D478="","No","Sí")</x:f>
        <x:v>Sí</x:v>
      </x:c>
    </x:row>
    <x:row r="479">
      <x:c r="A479" t="n">
        <x:v>479</x:v>
      </x:c>
      <x:c r="B479" t="str">
        <x:v>VT0002267</x:v>
      </x:c>
      <x:c r="C479" t="str">
        <x:v>45849</x:v>
      </x:c>
      <x:c r="D479" s="27" t="n">
        <x:v>45849</x:v>
      </x:c>
      <x:c r="E479" t="n">
        <x:f>IF(D479="","",YEAR(D479))</x:f>
        <x:v>2025</x:v>
      </x:c>
      <x:c r="F479" t="n">
        <x:f>IF(D479="","",MONTH(D479))</x:f>
        <x:v>7</x:v>
      </x:c>
      <x:c r="G479" t="str">
        <x:f>IF(D479="","Fecha no disponible",TEXT(D479,"mmmm"))</x:f>
        <x:v>July</x:v>
      </x:c>
      <x:c r="H479" t="str">
        <x:f>IF(D479="","Fecha no disponible",TEXT(D479,"yyyy-mm"))</x:f>
        <x:v>2025-07</x:v>
      </x:c>
      <x:c r="I479" t="str">
        <x:f>IF(D479="","Fecha no disponible","T"&amp;ROUNDUP(MONTH(D479)/3,0))</x:f>
        <x:v>T3</x:v>
      </x:c>
      <x:c r="J479" t="str">
        <x:v>T019</x:v>
      </x:c>
      <x:c r="K479" t="str">
        <x:v>Tienda Sucre 3</x:v>
      </x:c>
      <x:c r="L479" t="str">
        <x:v>Centro</x:v>
      </x:c>
      <x:c r="M479" t="str">
        <x:v>Sucre</x:v>
      </x:c>
      <x:c r="N479" t="str">
        <x:f>IFERROR(VLOOKUP(M479,'Mapeos'!$A$4:$B$30,2,FALSE),M479)</x:f>
        <x:v>Sucre</x:v>
      </x:c>
      <x:c r="O479" t="str">
        <x:v>C00003</x:v>
      </x:c>
      <x:c r="P479" t="str">
        <x:v>Frecuente</x:v>
      </x:c>
      <x:c r="Q479" t="str">
        <x:v>P0097</x:v>
      </x:c>
      <x:c r="R479" t="str">
        <x:v>Electrónica</x:v>
      </x:c>
      <x:c r="S479" t="str">
        <x:v>Marca D</x:v>
      </x:c>
      <x:c r="T479" t="str">
        <x:v>Marketplace</x:v>
      </x:c>
      <x:c r="U479" t="str">
        <x:f>IFERROR(VLOOKUP(T479,'Mapeos'!$D$4:$E$25,2,FALSE),T479)</x:f>
        <x:v>Marketplace</x:v>
      </x:c>
      <x:c r="V479" t="str">
        <x:v>V020</x:v>
      </x:c>
      <x:c r="W479" t="n">
        <x:v>1</x:v>
      </x:c>
      <x:c r="X479" s="28" t="n">
        <x:v>177.78</x:v>
      </x:c>
      <x:c r="Y479" s="20" t="n">
        <x:v>0</x:v>
      </x:c>
      <x:c r="Z479" s="20" t="n">
        <x:f>IF(Y479&gt;1,Y479/100,Y479)</x:f>
        <x:v>0</x:v>
      </x:c>
      <x:c r="AA479" s="28" t="n">
        <x:v>115.71</x:v>
      </x:c>
      <x:c r="AB479" s="28" t="n">
        <x:v>177.78</x:v>
      </x:c>
      <x:c r="AC479" s="28" t="str">
        <x:v>BOB</x:v>
      </x:c>
      <x:c r="AD479" s="28" t="n">
        <x:f>IF(AC479="USD",AB479*'Parametros'!$B$4,AB479)</x:f>
        <x:v>177.78</x:v>
      </x:c>
      <x:c r="AE479" s="28" t="n">
        <x:f>W479*X479*(1-Z479)</x:f>
        <x:v>177.78</x:v>
      </x:c>
      <x:c r="AF479" s="28" t="n">
        <x:f>W479*AA479</x:f>
        <x:v>115.71</x:v>
      </x:c>
      <x:c r="AG479" s="28" t="n">
        <x:f>AE479-AF479</x:f>
        <x:v>62.07000000000001</x:v>
      </x:c>
      <x:c r="AH479" s="20" t="n">
        <x:f>IF(AE479&gt;0,AG479/AE479,"")</x:f>
        <x:v>0.34913938575767806</x:v>
      </x:c>
      <x:c r="AI479" s="28" t="n">
        <x:v>73730.51</x:v>
      </x:c>
      <x:c r="AJ479" s="28"/>
      <x:c r="AK479"/>
      <x:c r="AL479" t="str">
        <x:v>Completado</x:v>
      </x:c>
      <x:c r="AM479" t="str">
        <x:f>IF(W479&lt;0,"Devuelto",AL479)</x:f>
        <x:v>Completado</x:v>
      </x:c>
      <x:c r="AN479" t="str">
        <x:v>Efectivo</x:v>
      </x:c>
      <x:c r="AO479" s="29" t="str">
        <x:v>Sin observación</x:v>
      </x:c>
      <x:c r="AP479" t="str">
        <x:f>IF(D479="","No","Sí")</x:f>
        <x:v>Sí</x:v>
      </x:c>
    </x:row>
    <x:row r="480">
      <x:c r="A480" t="n">
        <x:v>480</x:v>
      </x:c>
      <x:c r="B480" t="str">
        <x:v>VT0002272</x:v>
      </x:c>
      <x:c r="C480" t="str">
        <x:v>45877</x:v>
      </x:c>
      <x:c r="D480" s="27" t="n">
        <x:v>45877</x:v>
      </x:c>
      <x:c r="E480" t="n">
        <x:f>IF(D480="","",YEAR(D480))</x:f>
        <x:v>2025</x:v>
      </x:c>
      <x:c r="F480" t="n">
        <x:f>IF(D480="","",MONTH(D480))</x:f>
        <x:v>8</x:v>
      </x:c>
      <x:c r="G480" t="str">
        <x:f>IF(D480="","Fecha no disponible",TEXT(D480,"mmmm"))</x:f>
        <x:v>August</x:v>
      </x:c>
      <x:c r="H480" t="str">
        <x:f>IF(D480="","Fecha no disponible",TEXT(D480,"yyyy-mm"))</x:f>
        <x:v>2025-08</x:v>
      </x:c>
      <x:c r="I480" t="str">
        <x:f>IF(D480="","Fecha no disponible","T"&amp;ROUNDUP(MONTH(D480)/3,0))</x:f>
        <x:v>T3</x:v>
      </x:c>
      <x:c r="J480" t="str">
        <x:v>T008</x:v>
      </x:c>
      <x:c r="K480" t="str">
        <x:v>Tienda Santa Cruz 4</x:v>
      </x:c>
      <x:c r="L480" t="str">
        <x:v>Barrio</x:v>
      </x:c>
      <x:c r="M480" t="str">
        <x:v>Santa Cruz</x:v>
      </x:c>
      <x:c r="N480" t="str">
        <x:f>IFERROR(VLOOKUP(M480,'Mapeos'!$A$4:$B$30,2,FALSE),M480)</x:f>
        <x:v>Santa Cruz</x:v>
      </x:c>
      <x:c r="O480" t="str">
        <x:v>C00417</x:v>
      </x:c>
      <x:c r="P480" t="str">
        <x:v>Premium</x:v>
      </x:c>
      <x:c r="Q480" t="str">
        <x:v>P0089</x:v>
      </x:c>
      <x:c r="R480" t="str">
        <x:v>Deportes</x:v>
      </x:c>
      <x:c r="S480" t="str">
        <x:v>Marca A</x:v>
      </x:c>
      <x:c r="T480" t="str">
        <x:v>Tienda</x:v>
      </x:c>
      <x:c r="U480" t="str">
        <x:f>IFERROR(VLOOKUP(T480,'Mapeos'!$D$4:$E$25,2,FALSE),T480)</x:f>
        <x:v>Tienda</x:v>
      </x:c>
      <x:c r="V480" t="str">
        <x:v>V033</x:v>
      </x:c>
      <x:c r="W480" t="n">
        <x:v>1</x:v>
      </x:c>
      <x:c r="X480" s="28" t="n">
        <x:v>129.68</x:v>
      </x:c>
      <x:c r="Y480" s="20" t="n">
        <x:v>0.05</x:v>
      </x:c>
      <x:c r="Z480" s="20" t="n">
        <x:f>IF(Y480&gt;1,Y480/100,Y480)</x:f>
        <x:v>0.05</x:v>
      </x:c>
      <x:c r="AA480" s="28" t="n">
        <x:v>96.49</x:v>
      </x:c>
      <x:c r="AB480" s="28" t="n">
        <x:v>123.2</x:v>
      </x:c>
      <x:c r="AC480" s="28" t="str">
        <x:v>BOB</x:v>
      </x:c>
      <x:c r="AD480" s="28" t="n">
        <x:f>IF(AC480="USD",AB480*'Parametros'!$B$4,AB480)</x:f>
        <x:v>123.2</x:v>
      </x:c>
      <x:c r="AE480" s="28" t="n">
        <x:f>W480*X480*(1-Z480)</x:f>
        <x:v>123.196</x:v>
      </x:c>
      <x:c r="AF480" s="28" t="n">
        <x:f>W480*AA480</x:f>
        <x:v>96.49</x:v>
      </x:c>
      <x:c r="AG480" s="28" t="n">
        <x:f>AE480-AF480</x:f>
        <x:v>26.706000000000003</x:v>
      </x:c>
      <x:c r="AH480" s="20" t="n">
        <x:f>IF(AE480&gt;0,AG480/AE480,"")</x:f>
        <x:v>0.21677651871814022</x:v>
      </x:c>
      <x:c r="AI480" s="28" t="n">
        <x:v>183497.99</x:v>
      </x:c>
      <x:c r="AJ480" s="28"/>
      <x:c r="AK480"/>
      <x:c r="AL480" t="str">
        <x:v>Completado</x:v>
      </x:c>
      <x:c r="AM480" t="str">
        <x:f>IF(W480&lt;0,"Devuelto",AL480)</x:f>
        <x:v>Completado</x:v>
      </x:c>
      <x:c r="AN480" t="str">
        <x:v>Transferencia</x:v>
      </x:c>
      <x:c r="AO480" s="29" t="str">
        <x:v>Sin observación</x:v>
      </x:c>
      <x:c r="AP480" t="str">
        <x:f>IF(D480="","No","Sí")</x:f>
        <x:v>Sí</x:v>
      </x:c>
    </x:row>
    <x:row r="481">
      <x:c r="A481" t="n">
        <x:v>481</x:v>
      </x:c>
      <x:c r="B481" t="str">
        <x:v>VT0002276</x:v>
      </x:c>
      <x:c r="C481" t="str">
        <x:v>46186</x:v>
      </x:c>
      <x:c r="D481" s="27" t="n">
        <x:v>46186</x:v>
      </x:c>
      <x:c r="E481" t="n">
        <x:f>IF(D481="","",YEAR(D481))</x:f>
        <x:v>2026</x:v>
      </x:c>
      <x:c r="F481" t="n">
        <x:f>IF(D481="","",MONTH(D481))</x:f>
        <x:v>6</x:v>
      </x:c>
      <x:c r="G481" t="str">
        <x:f>IF(D481="","Fecha no disponible",TEXT(D481,"mmmm"))</x:f>
        <x:v>June</x:v>
      </x:c>
      <x:c r="H481" t="str">
        <x:f>IF(D481="","Fecha no disponible",TEXT(D481,"yyyy-mm"))</x:f>
        <x:v>2026-06</x:v>
      </x:c>
      <x:c r="I481" t="str">
        <x:f>IF(D481="","Fecha no disponible","T"&amp;ROUNDUP(MONTH(D481)/3,0))</x:f>
        <x:v>T2</x:v>
      </x:c>
      <x:c r="J481" t="str">
        <x:v>T018</x:v>
      </x:c>
      <x:c r="K481" t="str">
        <x:v>Tienda Sucre 2</x:v>
      </x:c>
      <x:c r="L481" t="str">
        <x:v>Mall</x:v>
      </x:c>
      <x:c r="M481" t="str">
        <x:v>Sucre</x:v>
      </x:c>
      <x:c r="N481" t="str">
        <x:f>IFERROR(VLOOKUP(M481,'Mapeos'!$A$4:$B$30,2,FALSE),M481)</x:f>
        <x:v>Sucre</x:v>
      </x:c>
      <x:c r="O481" t="str">
        <x:v>C01380</x:v>
      </x:c>
      <x:c r="P481" t="str">
        <x:v>Masivo</x:v>
      </x:c>
      <x:c r="Q481" t="str">
        <x:v>P0097</x:v>
      </x:c>
      <x:c r="R481" t="str">
        <x:v>Electrónica</x:v>
      </x:c>
      <x:c r="S481" t="str">
        <x:v>Marca D</x:v>
      </x:c>
      <x:c r="T481" t="str">
        <x:v>Tienda</x:v>
      </x:c>
      <x:c r="U481" t="str">
        <x:f>IFERROR(VLOOKUP(T481,'Mapeos'!$D$4:$E$25,2,FALSE),T481)</x:f>
        <x:v>Tienda</x:v>
      </x:c>
      <x:c r="V481" t="str">
        <x:v>V037</x:v>
      </x:c>
      <x:c r="W481" t="n">
        <x:v>2</x:v>
      </x:c>
      <x:c r="X481" s="28" t="n">
        <x:v>183.62</x:v>
      </x:c>
      <x:c r="Y481" s="20" t="n">
        <x:v>0</x:v>
      </x:c>
      <x:c r="Z481" s="20" t="n">
        <x:f>IF(Y481&gt;1,Y481/100,Y481)</x:f>
        <x:v>0</x:v>
      </x:c>
      <x:c r="AA481" s="28" t="n">
        <x:v>115.71</x:v>
      </x:c>
      <x:c r="AB481" s="28" t="n">
        <x:v>367.24</x:v>
      </x:c>
      <x:c r="AC481" s="28" t="str">
        <x:v>BOB</x:v>
      </x:c>
      <x:c r="AD481" s="28" t="n">
        <x:f>IF(AC481="USD",AB481*'Parametros'!$B$4,AB481)</x:f>
        <x:v>367.24</x:v>
      </x:c>
      <x:c r="AE481" s="28" t="n">
        <x:f>W481*X481*(1-Z481)</x:f>
        <x:v>367.24</x:v>
      </x:c>
      <x:c r="AF481" s="28" t="n">
        <x:f>W481*AA481</x:f>
        <x:v>231.42</x:v>
      </x:c>
      <x:c r="AG481" s="28" t="n">
        <x:f>AE481-AF481</x:f>
        <x:v>135.82000000000002</x:v>
      </x:c>
      <x:c r="AH481" s="20" t="n">
        <x:f>IF(AE481&gt;0,AG481/AE481,"")</x:f>
        <x:v>0.3698398867225793</x:v>
      </x:c>
      <x:c r="AI481" s="28" t="n">
        <x:v>158845.95</x:v>
      </x:c>
      <x:c r="AJ481" s="28"/>
      <x:c r="AK481"/>
      <x:c r="AL481" t="str">
        <x:v>Completado</x:v>
      </x:c>
      <x:c r="AM481" t="str">
        <x:f>IF(W481&lt;0,"Devuelto",AL481)</x:f>
        <x:v>Completado</x:v>
      </x:c>
      <x:c r="AN481" t="str">
        <x:v>Transferencia</x:v>
      </x:c>
      <x:c r="AO481" s="29" t="str">
        <x:v>Sin observación</x:v>
      </x:c>
      <x:c r="AP481" t="str">
        <x:f>IF(D481="","No","Sí")</x:f>
        <x:v>Sí</x:v>
      </x:c>
    </x:row>
    <x:row r="482">
      <x:c r="A482" t="n">
        <x:v>482</x:v>
      </x:c>
      <x:c r="B482" t="str">
        <x:v>VT0002281</x:v>
      </x:c>
      <x:c r="C482" t="str">
        <x:v>45697</x:v>
      </x:c>
      <x:c r="D482" s="27" t="n">
        <x:v>45697</x:v>
      </x:c>
      <x:c r="E482" t="n">
        <x:f>IF(D482="","",YEAR(D482))</x:f>
        <x:v>2025</x:v>
      </x:c>
      <x:c r="F482" t="n">
        <x:f>IF(D482="","",MONTH(D482))</x:f>
        <x:v>2</x:v>
      </x:c>
      <x:c r="G482" t="str">
        <x:f>IF(D482="","Fecha no disponible",TEXT(D482,"mmmm"))</x:f>
        <x:v>February</x:v>
      </x:c>
      <x:c r="H482" t="str">
        <x:f>IF(D482="","Fecha no disponible",TEXT(D482,"yyyy-mm"))</x:f>
        <x:v>2025-02</x:v>
      </x:c>
      <x:c r="I482" t="str">
        <x:f>IF(D482="","Fecha no disponible","T"&amp;ROUNDUP(MONTH(D482)/3,0))</x:f>
        <x:v>T1</x:v>
      </x:c>
      <x:c r="J482" t="str">
        <x:v>T001</x:v>
      </x:c>
      <x:c r="K482" t="str">
        <x:v>Tienda La Paz 1</x:v>
      </x:c>
      <x:c r="L482" t="str">
        <x:v>Barrio</x:v>
      </x:c>
      <x:c r="M482" t="str">
        <x:v>La Paz</x:v>
      </x:c>
      <x:c r="N482" t="str">
        <x:f>IFERROR(VLOOKUP(M482,'Mapeos'!$A$4:$B$30,2,FALSE),M482)</x:f>
        <x:v>La Paz</x:v>
      </x:c>
      <x:c r="O482" t="str">
        <x:v>C01339</x:v>
      </x:c>
      <x:c r="P482" t="str">
        <x:v>Frecuente</x:v>
      </x:c>
      <x:c r="Q482" t="str">
        <x:v>P0087</x:v>
      </x:c>
      <x:c r="R482" t="str">
        <x:v>Electrónica</x:v>
      </x:c>
      <x:c r="S482" t="str">
        <x:v>Marca B</x:v>
      </x:c>
      <x:c r="T482" t="str">
        <x:v>Tienda</x:v>
      </x:c>
      <x:c r="U482" t="str">
        <x:f>IFERROR(VLOOKUP(T482,'Mapeos'!$D$4:$E$25,2,FALSE),T482)</x:f>
        <x:v>Tienda</x:v>
      </x:c>
      <x:c r="V482" t="str">
        <x:v>V020</x:v>
      </x:c>
      <x:c r="W482" t="n">
        <x:v>6</x:v>
      </x:c>
      <x:c r="X482" s="28" t="n">
        <x:v>748.38</x:v>
      </x:c>
      <x:c r="Y482" s="20" t="n">
        <x:v>0.05</x:v>
      </x:c>
      <x:c r="Z482" s="20" t="n">
        <x:f>IF(Y482&gt;1,Y482/100,Y482)</x:f>
        <x:v>0.05</x:v>
      </x:c>
      <x:c r="AA482" s="28" t="n">
        <x:v>417.2</x:v>
      </x:c>
      <x:c r="AB482" s="28" t="n">
        <x:v>4265.77</x:v>
      </x:c>
      <x:c r="AC482" s="28" t="str">
        <x:v>BOB</x:v>
      </x:c>
      <x:c r="AD482" s="28" t="n">
        <x:f>IF(AC482="USD",AB482*'Parametros'!$B$4,AB482)</x:f>
        <x:v>4265.77</x:v>
      </x:c>
      <x:c r="AE482" s="28" t="n">
        <x:f>W482*X482*(1-Z482)</x:f>
        <x:v>4265.766</x:v>
      </x:c>
      <x:c r="AF482" s="28" t="n">
        <x:f>W482*AA482</x:f>
        <x:v>2503.2</x:v>
      </x:c>
      <x:c r="AG482" s="28" t="n">
        <x:f>AE482-AF482</x:f>
        <x:v>1762.5659999999998</x:v>
      </x:c>
      <x:c r="AH482" s="20" t="n">
        <x:f>IF(AE482&gt;0,AG482/AE482,"")</x:f>
        <x:v>0.41318862778689686</x:v>
      </x:c>
      <x:c r="AI482" s="28" t="n">
        <x:v>182755.85</x:v>
      </x:c>
      <x:c r="AJ482" s="28"/>
      <x:c r="AK482"/>
      <x:c r="AL482" t="str">
        <x:v>Completado</x:v>
      </x:c>
      <x:c r="AM482" t="str">
        <x:f>IF(W482&lt;0,"Devuelto",AL482)</x:f>
        <x:v>Completado</x:v>
      </x:c>
      <x:c r="AN482" t="str">
        <x:v>Tarjeta</x:v>
      </x:c>
      <x:c r="AO482" s="29" t="str">
        <x:v>Sin observación</x:v>
      </x:c>
      <x:c r="AP482" t="str">
        <x:f>IF(D482="","No","Sí")</x:f>
        <x:v>Sí</x:v>
      </x:c>
    </x:row>
    <x:row r="483">
      <x:c r="A483" t="n">
        <x:v>483</x:v>
      </x:c>
      <x:c r="B483" t="str">
        <x:v>VT0002286</x:v>
      </x:c>
      <x:c r="C483" t="str">
        <x:v>45906</x:v>
      </x:c>
      <x:c r="D483" s="27" t="n">
        <x:v>45906</x:v>
      </x:c>
      <x:c r="E483" t="n">
        <x:f>IF(D483="","",YEAR(D483))</x:f>
        <x:v>2025</x:v>
      </x:c>
      <x:c r="F483" t="n">
        <x:f>IF(D483="","",MONTH(D483))</x:f>
        <x:v>9</x:v>
      </x:c>
      <x:c r="G483" t="str">
        <x:f>IF(D483="","Fecha no disponible",TEXT(D483,"mmmm"))</x:f>
        <x:v>September</x:v>
      </x:c>
      <x:c r="H483" t="str">
        <x:f>IF(D483="","Fecha no disponible",TEXT(D483,"yyyy-mm"))</x:f>
        <x:v>2025-09</x:v>
      </x:c>
      <x:c r="I483" t="str">
        <x:f>IF(D483="","Fecha no disponible","T"&amp;ROUNDUP(MONTH(D483)/3,0))</x:f>
        <x:v>T3</x:v>
      </x:c>
      <x:c r="J483" t="str">
        <x:v>T006</x:v>
      </x:c>
      <x:c r="K483" t="str">
        <x:v>Tienda Santa Cruz 2</x:v>
      </x:c>
      <x:c r="L483" t="str">
        <x:v>Mall</x:v>
      </x:c>
      <x:c r="M483" t="str">
        <x:v>Santa Cruz</x:v>
      </x:c>
      <x:c r="N483" t="str">
        <x:f>IFERROR(VLOOKUP(M483,'Mapeos'!$A$4:$B$30,2,FALSE),M483)</x:f>
        <x:v>Santa Cruz</x:v>
      </x:c>
      <x:c r="O483" t="str">
        <x:v>C01566</x:v>
      </x:c>
      <x:c r="P483" t="str">
        <x:v>Premium</x:v>
      </x:c>
      <x:c r="Q483" t="str">
        <x:v>P0063</x:v>
      </x:c>
      <x:c r="R483" t="str">
        <x:v>Alimentos</x:v>
      </x:c>
      <x:c r="S483" t="str">
        <x:v>Marca A</x:v>
      </x:c>
      <x:c r="T483" t="str">
        <x:v>Tienda</x:v>
      </x:c>
      <x:c r="U483" t="str">
        <x:f>IFERROR(VLOOKUP(T483,'Mapeos'!$D$4:$E$25,2,FALSE),T483)</x:f>
        <x:v>Tienda</x:v>
      </x:c>
      <x:c r="V483" t="str">
        <x:v>V017</x:v>
      </x:c>
      <x:c r="W483" t="n">
        <x:v>1</x:v>
      </x:c>
      <x:c r="X483" s="28" t="n">
        <x:v>39.03</x:v>
      </x:c>
      <x:c r="Y483" s="20" t="n">
        <x:v>0.05</x:v>
      </x:c>
      <x:c r="Z483" s="20" t="n">
        <x:f>IF(Y483&gt;1,Y483/100,Y483)</x:f>
        <x:v>0.05</x:v>
      </x:c>
      <x:c r="AA483" s="28" t="n">
        <x:v>18.46</x:v>
      </x:c>
      <x:c r="AB483" s="28" t="n">
        <x:v>37.08</x:v>
      </x:c>
      <x:c r="AC483" s="28" t="str">
        <x:v>BOB</x:v>
      </x:c>
      <x:c r="AD483" s="28" t="n">
        <x:f>IF(AC483="USD",AB483*'Parametros'!$B$4,AB483)</x:f>
        <x:v>37.08</x:v>
      </x:c>
      <x:c r="AE483" s="28" t="n">
        <x:f>W483*X483*(1-Z483)</x:f>
        <x:v>37.0785</x:v>
      </x:c>
      <x:c r="AF483" s="28" t="n">
        <x:f>W483*AA483</x:f>
        <x:v>18.46</x:v>
      </x:c>
      <x:c r="AG483" s="28" t="n">
        <x:f>AE483-AF483</x:f>
        <x:v>18.618499999999997</x:v>
      </x:c>
      <x:c r="AH483" s="20" t="n">
        <x:f>IF(AE483&gt;0,AG483/AE483,"")</x:f>
        <x:v>0.5021373572285825</x:v>
      </x:c>
      <x:c r="AI483" s="28" t="n">
        <x:v>154062.95</x:v>
      </x:c>
      <x:c r="AJ483" s="28"/>
      <x:c r="AK483"/>
      <x:c r="AL483" t="str">
        <x:v>Completado</x:v>
      </x:c>
      <x:c r="AM483" t="str">
        <x:f>IF(W483&lt;0,"Devuelto",AL483)</x:f>
        <x:v>Completado</x:v>
      </x:c>
      <x:c r="AN483" t="str">
        <x:v>Tarjeta</x:v>
      </x:c>
      <x:c r="AO483" s="29" t="str">
        <x:v>Sin observación</x:v>
      </x:c>
      <x:c r="AP483" t="str">
        <x:f>IF(D483="","No","Sí")</x:f>
        <x:v>Sí</x:v>
      </x:c>
    </x:row>
    <x:row r="484">
      <x:c r="A484" t="n">
        <x:v>484</x:v>
      </x:c>
      <x:c r="B484" t="str">
        <x:v>VT0002291</x:v>
      </x:c>
      <x:c r="C484" t="str">
        <x:v>45997</x:v>
      </x:c>
      <x:c r="D484" s="27" t="n">
        <x:v>45997</x:v>
      </x:c>
      <x:c r="E484" t="n">
        <x:f>IF(D484="","",YEAR(D484))</x:f>
        <x:v>2025</x:v>
      </x:c>
      <x:c r="F484" t="n">
        <x:f>IF(D484="","",MONTH(D484))</x:f>
        <x:v>12</x:v>
      </x:c>
      <x:c r="G484" t="str">
        <x:f>IF(D484="","Fecha no disponible",TEXT(D484,"mmmm"))</x:f>
        <x:v>December</x:v>
      </x:c>
      <x:c r="H484" t="str">
        <x:f>IF(D484="","Fecha no disponible",TEXT(D484,"yyyy-mm"))</x:f>
        <x:v>2025-12</x:v>
      </x:c>
      <x:c r="I484" t="str">
        <x:f>IF(D484="","Fecha no disponible","T"&amp;ROUNDUP(MONTH(D484)/3,0))</x:f>
        <x:v>T4</x:v>
      </x:c>
      <x:c r="J484" t="str">
        <x:v>T014</x:v>
      </x:c>
      <x:c r="K484" t="str">
        <x:v>Tienda Potosí 2</x:v>
      </x:c>
      <x:c r="L484" t="str">
        <x:v>Barrio</x:v>
      </x:c>
      <x:c r="M484" t="str">
        <x:v>Potosí</x:v>
      </x:c>
      <x:c r="N484" t="str">
        <x:f>IFERROR(VLOOKUP(M484,'Mapeos'!$A$4:$B$30,2,FALSE),M484)</x:f>
        <x:v>Potosí</x:v>
      </x:c>
      <x:c r="O484" t="str">
        <x:v>C00804</x:v>
      </x:c>
      <x:c r="P484" t="str">
        <x:v>Empresa</x:v>
      </x:c>
      <x:c r="Q484" t="str">
        <x:v>P0099</x:v>
      </x:c>
      <x:c r="R484" t="str">
        <x:v>Cuidado Personal</x:v>
      </x:c>
      <x:c r="S484" t="str">
        <x:v>Marca D</x:v>
      </x:c>
      <x:c r="T484" t="str">
        <x:v>WhatsApp</x:v>
      </x:c>
      <x:c r="U484" t="str">
        <x:f>IFERROR(VLOOKUP(T484,'Mapeos'!$D$4:$E$25,2,FALSE),T484)</x:f>
        <x:v>WhatsApp</x:v>
      </x:c>
      <x:c r="V484" t="str">
        <x:v>V037</x:v>
      </x:c>
      <x:c r="W484" t="n">
        <x:v>1</x:v>
      </x:c>
      <x:c r="X484" s="28" t="n">
        <x:v>61.7</x:v>
      </x:c>
      <x:c r="Y484" s="20" t="n">
        <x:v>0.05</x:v>
      </x:c>
      <x:c r="Z484" s="20" t="n">
        <x:f>IF(Y484&gt;1,Y484/100,Y484)</x:f>
        <x:v>0.05</x:v>
      </x:c>
      <x:c r="AA484" s="28" t="n">
        <x:v>42.11</x:v>
      </x:c>
      <x:c r="AB484" s="28" t="n">
        <x:v>58.62</x:v>
      </x:c>
      <x:c r="AC484" s="28" t="str">
        <x:v>BOB</x:v>
      </x:c>
      <x:c r="AD484" s="28" t="n">
        <x:f>IF(AC484="USD",AB484*'Parametros'!$B$4,AB484)</x:f>
        <x:v>58.62</x:v>
      </x:c>
      <x:c r="AE484" s="28" t="n">
        <x:f>W484*X484*(1-Z484)</x:f>
        <x:v>58.615</x:v>
      </x:c>
      <x:c r="AF484" s="28" t="n">
        <x:f>W484*AA484</x:f>
        <x:v>42.11</x:v>
      </x:c>
      <x:c r="AG484" s="28" t="n">
        <x:f>AE484-AF484</x:f>
        <x:v>16.505000000000003</x:v>
      </x:c>
      <x:c r="AH484" s="20" t="n">
        <x:f>IF(AE484&gt;0,AG484/AE484,"")</x:f>
        <x:v>0.28158321248827095</x:v>
      </x:c>
      <x:c r="AI484" s="28" t="n">
        <x:v>98647.46</x:v>
      </x:c>
      <x:c r="AJ484" s="28"/>
      <x:c r="AK484"/>
      <x:c r="AL484" t="str">
        <x:v>Completado</x:v>
      </x:c>
      <x:c r="AM484" t="str">
        <x:f>IF(W484&lt;0,"Devuelto",AL484)</x:f>
        <x:v>Completado</x:v>
      </x:c>
      <x:c r="AN484" t="str">
        <x:v>Tarjeta</x:v>
      </x:c>
      <x:c r="AO484" s="29" t="str">
        <x:v>Sin observación</x:v>
      </x:c>
      <x:c r="AP484" t="str">
        <x:f>IF(D484="","No","Sí")</x:f>
        <x:v>Sí</x:v>
      </x:c>
    </x:row>
    <x:row r="485">
      <x:c r="A485" t="n">
        <x:v>485</x:v>
      </x:c>
      <x:c r="B485" t="str">
        <x:v>VT0002295</x:v>
      </x:c>
      <x:c r="C485" t="str">
        <x:v>45935</x:v>
      </x:c>
      <x:c r="D485" s="27" t="n">
        <x:v>45935</x:v>
      </x:c>
      <x:c r="E485" t="n">
        <x:f>IF(D485="","",YEAR(D485))</x:f>
        <x:v>2025</x:v>
      </x:c>
      <x:c r="F485" t="n">
        <x:f>IF(D485="","",MONTH(D485))</x:f>
        <x:v>10</x:v>
      </x:c>
      <x:c r="G485" t="str">
        <x:f>IF(D485="","Fecha no disponible",TEXT(D485,"mmmm"))</x:f>
        <x:v>October</x:v>
      </x:c>
      <x:c r="H485" t="str">
        <x:f>IF(D485="","Fecha no disponible",TEXT(D485,"yyyy-mm"))</x:f>
        <x:v>2025-10</x:v>
      </x:c>
      <x:c r="I485" t="str">
        <x:f>IF(D485="","Fecha no disponible","T"&amp;ROUNDUP(MONTH(D485)/3,0))</x:f>
        <x:v>T4</x:v>
      </x:c>
      <x:c r="J485" t="str">
        <x:v>T010</x:v>
      </x:c>
      <x:c r="K485" t="str">
        <x:v>Tienda Cochabamba 2</x:v>
      </x:c>
      <x:c r="L485" t="str">
        <x:v>Barrio</x:v>
      </x:c>
      <x:c r="M485" t="str">
        <x:v>Cochabamba</x:v>
      </x:c>
      <x:c r="N485" t="str">
        <x:f>IFERROR(VLOOKUP(M485,'Mapeos'!$A$4:$B$30,2,FALSE),M485)</x:f>
        <x:v>Cochabamba</x:v>
      </x:c>
      <x:c r="O485" t="str">
        <x:v>C01197</x:v>
      </x:c>
      <x:c r="P485" t="str">
        <x:v>Empresa</x:v>
      </x:c>
      <x:c r="Q485" t="str">
        <x:v>P0002</x:v>
      </x:c>
      <x:c r="R485" t="str">
        <x:v>Hogar</x:v>
      </x:c>
      <x:c r="S485" t="str">
        <x:v>Marca D</x:v>
      </x:c>
      <x:c r="T485" t="str">
        <x:v>E-commerce</x:v>
      </x:c>
      <x:c r="U485" t="str">
        <x:f>IFERROR(VLOOKUP(T485,'Mapeos'!$D$4:$E$25,2,FALSE),T485)</x:f>
        <x:v>E-commerce</x:v>
      </x:c>
      <x:c r="V485" t="str">
        <x:v>V009</x:v>
      </x:c>
      <x:c r="W485" t="n">
        <x:v>1</x:v>
      </x:c>
      <x:c r="X485" s="28" t="n">
        <x:v>298.47</x:v>
      </x:c>
      <x:c r="Y485" s="20" t="n">
        <x:v>0.25</x:v>
      </x:c>
      <x:c r="Z485" s="20" t="n">
        <x:f>IF(Y485&gt;1,Y485/100,Y485)</x:f>
        <x:v>0.25</x:v>
      </x:c>
      <x:c r="AA485" s="28" t="n">
        <x:v>194.61</x:v>
      </x:c>
      <x:c r="AB485" s="28" t="n">
        <x:v>223.85</x:v>
      </x:c>
      <x:c r="AC485" s="28" t="str">
        <x:v>BOB</x:v>
      </x:c>
      <x:c r="AD485" s="28" t="n">
        <x:f>IF(AC485="USD",AB485*'Parametros'!$B$4,AB485)</x:f>
        <x:v>223.85</x:v>
      </x:c>
      <x:c r="AE485" s="28" t="n">
        <x:f>W485*X485*(1-Z485)</x:f>
        <x:v>223.85250000000002</x:v>
      </x:c>
      <x:c r="AF485" s="28" t="n">
        <x:f>W485*AA485</x:f>
        <x:v>194.61</x:v>
      </x:c>
      <x:c r="AG485" s="28" t="n">
        <x:f>AE485-AF485</x:f>
        <x:v>29.242500000000007</x:v>
      </x:c>
      <x:c r="AH485" s="20" t="n">
        <x:f>IF(AE485&gt;0,AG485/AE485,"")</x:f>
        <x:v>0.13063289442825077</x:v>
      </x:c>
      <x:c r="AI485" s="28" t="n">
        <x:v>63772.69</x:v>
      </x:c>
      <x:c r="AJ485" s="28"/>
      <x:c r="AK485"/>
      <x:c r="AL485" t="str">
        <x:v>Completado</x:v>
      </x:c>
      <x:c r="AM485" t="str">
        <x:f>IF(W485&lt;0,"Devuelto",AL485)</x:f>
        <x:v>Completado</x:v>
      </x:c>
      <x:c r="AN485" t="str">
        <x:v>Efectivo</x:v>
      </x:c>
      <x:c r="AO485" s="29" t="str">
        <x:v>Sin observación</x:v>
      </x:c>
      <x:c r="AP485" t="str">
        <x:f>IF(D485="","No","Sí")</x:f>
        <x:v>Sí</x:v>
      </x:c>
    </x:row>
    <x:row r="486">
      <x:c r="A486" t="n">
        <x:v>486</x:v>
      </x:c>
      <x:c r="B486" t="str">
        <x:v>VT0002300</x:v>
      </x:c>
      <x:c r="C486" t="str">
        <x:v>46109</x:v>
      </x:c>
      <x:c r="D486" s="27" t="n">
        <x:v>46109</x:v>
      </x:c>
      <x:c r="E486" t="n">
        <x:f>IF(D486="","",YEAR(D486))</x:f>
        <x:v>2026</x:v>
      </x:c>
      <x:c r="F486" t="n">
        <x:f>IF(D486="","",MONTH(D486))</x:f>
        <x:v>3</x:v>
      </x:c>
      <x:c r="G486" t="str">
        <x:f>IF(D486="","Fecha no disponible",TEXT(D486,"mmmm"))</x:f>
        <x:v>March</x:v>
      </x:c>
      <x:c r="H486" t="str">
        <x:f>IF(D486="","Fecha no disponible",TEXT(D486,"yyyy-mm"))</x:f>
        <x:v>2026-03</x:v>
      </x:c>
      <x:c r="I486" t="str">
        <x:f>IF(D486="","Fecha no disponible","T"&amp;ROUNDUP(MONTH(D486)/3,0))</x:f>
        <x:v>T1</x:v>
      </x:c>
      <x:c r="J486" t="str">
        <x:v>T015</x:v>
      </x:c>
      <x:c r="K486" t="str">
        <x:v>Tienda Potosí 3</x:v>
      </x:c>
      <x:c r="L486" t="str">
        <x:v>Mall</x:v>
      </x:c>
      <x:c r="M486" t="str">
        <x:v>Potosí</x:v>
      </x:c>
      <x:c r="N486" t="str">
        <x:f>IFERROR(VLOOKUP(M486,'Mapeos'!$A$4:$B$30,2,FALSE),M486)</x:f>
        <x:v>Potosí</x:v>
      </x:c>
      <x:c r="O486" t="str">
        <x:v>C00917</x:v>
      </x:c>
      <x:c r="P486" t="str">
        <x:v>Frecuente</x:v>
      </x:c>
      <x:c r="Q486" t="str">
        <x:v>P0066</x:v>
      </x:c>
      <x:c r="R486" t="str">
        <x:v>Hogar</x:v>
      </x:c>
      <x:c r="S486" t="str">
        <x:v>Marca B</x:v>
      </x:c>
      <x:c r="T486" t="str">
        <x:v>WhatsApp</x:v>
      </x:c>
      <x:c r="U486" t="str">
        <x:f>IFERROR(VLOOKUP(T486,'Mapeos'!$D$4:$E$25,2,FALSE),T486)</x:f>
        <x:v>WhatsApp</x:v>
      </x:c>
      <x:c r="V486" t="str">
        <x:v>V021</x:v>
      </x:c>
      <x:c r="W486" t="n">
        <x:v>1</x:v>
      </x:c>
      <x:c r="X486" s="28" t="n">
        <x:v>132.76</x:v>
      </x:c>
      <x:c r="Y486" s="20" t="n">
        <x:v>0.15</x:v>
      </x:c>
      <x:c r="Z486" s="20" t="n">
        <x:f>IF(Y486&gt;1,Y486/100,Y486)</x:f>
        <x:v>0.15</x:v>
      </x:c>
      <x:c r="AA486" s="28" t="n">
        <x:v>66.28</x:v>
      </x:c>
      <x:c r="AB486" s="28" t="n">
        <x:v>112.85</x:v>
      </x:c>
      <x:c r="AC486" s="28" t="str">
        <x:v>BOB</x:v>
      </x:c>
      <x:c r="AD486" s="28" t="n">
        <x:f>IF(AC486="USD",AB486*'Parametros'!$B$4,AB486)</x:f>
        <x:v>112.85</x:v>
      </x:c>
      <x:c r="AE486" s="28" t="n">
        <x:f>W486*X486*(1-Z486)</x:f>
        <x:v>112.84599999999999</x:v>
      </x:c>
      <x:c r="AF486" s="28" t="n">
        <x:f>W486*AA486</x:f>
        <x:v>66.28</x:v>
      </x:c>
      <x:c r="AG486" s="28" t="n">
        <x:f>AE486-AF486</x:f>
        <x:v>46.56599999999999</x:v>
      </x:c>
      <x:c r="AH486" s="20" t="n">
        <x:f>IF(AE486&gt;0,AG486/AE486,"")</x:f>
        <x:v>0.4126508693263385</x:v>
      </x:c>
      <x:c r="AI486" s="28" t="n">
        <x:v>71003.18</x:v>
      </x:c>
      <x:c r="AJ486" s="28"/>
      <x:c r="AK486"/>
      <x:c r="AL486" t="str">
        <x:v>Completado</x:v>
      </x:c>
      <x:c r="AM486" t="str">
        <x:f>IF(W486&lt;0,"Devuelto",AL486)</x:f>
        <x:v>Completado</x:v>
      </x:c>
      <x:c r="AN486" t="str">
        <x:v>Efectivo</x:v>
      </x:c>
      <x:c r="AO486" s="29" t="str">
        <x:v>Sin observación</x:v>
      </x:c>
      <x:c r="AP486" t="str">
        <x:f>IF(D486="","No","Sí")</x:f>
        <x:v>Sí</x:v>
      </x:c>
    </x:row>
    <x:row r="487">
      <x:c r="A487" t="n">
        <x:v>487</x:v>
      </x:c>
      <x:c r="B487" t="str">
        <x:v>VT0002305</x:v>
      </x:c>
      <x:c r="C487" t="str">
        <x:v>45380</x:v>
      </x:c>
      <x:c r="D487" s="27" t="n">
        <x:v>45380</x:v>
      </x:c>
      <x:c r="E487" t="n">
        <x:f>IF(D487="","",YEAR(D487))</x:f>
        <x:v>2024</x:v>
      </x:c>
      <x:c r="F487" t="n">
        <x:f>IF(D487="","",MONTH(D487))</x:f>
        <x:v>3</x:v>
      </x:c>
      <x:c r="G487" t="str">
        <x:f>IF(D487="","Fecha no disponible",TEXT(D487,"mmmm"))</x:f>
        <x:v>March</x:v>
      </x:c>
      <x:c r="H487" t="str">
        <x:f>IF(D487="","Fecha no disponible",TEXT(D487,"yyyy-mm"))</x:f>
        <x:v>2024-03</x:v>
      </x:c>
      <x:c r="I487" t="str">
        <x:f>IF(D487="","Fecha no disponible","T"&amp;ROUNDUP(MONTH(D487)/3,0))</x:f>
        <x:v>T1</x:v>
      </x:c>
      <x:c r="J487" t="str">
        <x:v>T008</x:v>
      </x:c>
      <x:c r="K487" t="str">
        <x:v>Tienda Santa Cruz 4</x:v>
      </x:c>
      <x:c r="L487" t="str">
        <x:v>Barrio</x:v>
      </x:c>
      <x:c r="M487" t="str">
        <x:v>Santa Cruz</x:v>
      </x:c>
      <x:c r="N487" t="str">
        <x:f>IFERROR(VLOOKUP(M487,'Mapeos'!$A$4:$B$30,2,FALSE),M487)</x:f>
        <x:v>Santa Cruz</x:v>
      </x:c>
      <x:c r="O487" t="str">
        <x:v>C01424</x:v>
      </x:c>
      <x:c r="P487" t="str">
        <x:v>Empresa</x:v>
      </x:c>
      <x:c r="Q487" t="str">
        <x:v>P0058</x:v>
      </x:c>
      <x:c r="R487" t="str">
        <x:v>Alimentos</x:v>
      </x:c>
      <x:c r="S487" t="str">
        <x:v>Marca C</x:v>
      </x:c>
      <x:c r="T487" t="str">
        <x:v>Tienda</x:v>
      </x:c>
      <x:c r="U487" t="str">
        <x:f>IFERROR(VLOOKUP(T487,'Mapeos'!$D$4:$E$25,2,FALSE),T487)</x:f>
        <x:v>Tienda</x:v>
      </x:c>
      <x:c r="V487" t="str">
        <x:v>V038</x:v>
      </x:c>
      <x:c r="W487" t="n">
        <x:v>1</x:v>
      </x:c>
      <x:c r="X487" s="28" t="n">
        <x:v>45.4</x:v>
      </x:c>
      <x:c r="Y487" s="20" t="n">
        <x:v>0.15</x:v>
      </x:c>
      <x:c r="Z487" s="20" t="n">
        <x:f>IF(Y487&gt;1,Y487/100,Y487)</x:f>
        <x:v>0.15</x:v>
      </x:c>
      <x:c r="AA487" s="28" t="n">
        <x:v>31.38</x:v>
      </x:c>
      <x:c r="AB487" s="28" t="n">
        <x:v>38.59</x:v>
      </x:c>
      <x:c r="AC487" s="28" t="str">
        <x:v>BOB</x:v>
      </x:c>
      <x:c r="AD487" s="28" t="n">
        <x:f>IF(AC487="USD",AB487*'Parametros'!$B$4,AB487)</x:f>
        <x:v>38.59</x:v>
      </x:c>
      <x:c r="AE487" s="28" t="n">
        <x:f>W487*X487*(1-Z487)</x:f>
        <x:v>38.589999999999996</x:v>
      </x:c>
      <x:c r="AF487" s="28" t="n">
        <x:f>W487*AA487</x:f>
        <x:v>31.38</x:v>
      </x:c>
      <x:c r="AG487" s="28" t="n">
        <x:f>AE487-AF487</x:f>
        <x:v>7.209999999999997</x:v>
      </x:c>
      <x:c r="AH487" s="20" t="n">
        <x:f>IF(AE487&gt;0,AG487/AE487,"")</x:f>
        <x:v>0.1868359678673231</x:v>
      </x:c>
      <x:c r="AI487" s="28" t="n">
        <x:v>183066.56</x:v>
      </x:c>
      <x:c r="AJ487" s="28"/>
      <x:c r="AK487"/>
      <x:c r="AL487" t="str">
        <x:v>Completado</x:v>
      </x:c>
      <x:c r="AM487" t="str">
        <x:f>IF(W487&lt;0,"Devuelto",AL487)</x:f>
        <x:v>Completado</x:v>
      </x:c>
      <x:c r="AN487" t="str">
        <x:v>QR</x:v>
      </x:c>
      <x:c r="AO487" s="29" t="str">
        <x:v>Sin observación</x:v>
      </x:c>
      <x:c r="AP487" t="str">
        <x:f>IF(D487="","No","Sí")</x:f>
        <x:v>Sí</x:v>
      </x:c>
    </x:row>
    <x:row r="488">
      <x:c r="A488" t="n">
        <x:v>488</x:v>
      </x:c>
      <x:c r="B488" t="str">
        <x:v>VT0002310</x:v>
      </x:c>
      <x:c r="C488" t="str">
        <x:v>45884</x:v>
      </x:c>
      <x:c r="D488" s="27" t="n">
        <x:v>45884</x:v>
      </x:c>
      <x:c r="E488" t="n">
        <x:f>IF(D488="","",YEAR(D488))</x:f>
        <x:v>2025</x:v>
      </x:c>
      <x:c r="F488" t="n">
        <x:f>IF(D488="","",MONTH(D488))</x:f>
        <x:v>8</x:v>
      </x:c>
      <x:c r="G488" t="str">
        <x:f>IF(D488="","Fecha no disponible",TEXT(D488,"mmmm"))</x:f>
        <x:v>August</x:v>
      </x:c>
      <x:c r="H488" t="str">
        <x:f>IF(D488="","Fecha no disponible",TEXT(D488,"yyyy-mm"))</x:f>
        <x:v>2025-08</x:v>
      </x:c>
      <x:c r="I488" t="str">
        <x:f>IF(D488="","Fecha no disponible","T"&amp;ROUNDUP(MONTH(D488)/3,0))</x:f>
        <x:v>T3</x:v>
      </x:c>
      <x:c r="J488" t="str">
        <x:v>T003</x:v>
      </x:c>
      <x:c r="K488" t="str">
        <x:v>Tienda La Paz 3</x:v>
      </x:c>
      <x:c r="L488" t="str">
        <x:v>Barrio</x:v>
      </x:c>
      <x:c r="M488" t="str">
        <x:v>La Paz</x:v>
      </x:c>
      <x:c r="N488" t="str">
        <x:f>IFERROR(VLOOKUP(M488,'Mapeos'!$A$4:$B$30,2,FALSE),M488)</x:f>
        <x:v>La Paz</x:v>
      </x:c>
      <x:c r="O488" t="str">
        <x:v>C00092</x:v>
      </x:c>
      <x:c r="P488" t="str">
        <x:v>Premium</x:v>
      </x:c>
      <x:c r="Q488" t="str">
        <x:v>P0012</x:v>
      </x:c>
      <x:c r="R488" t="str">
        <x:v>Deportes</x:v>
      </x:c>
      <x:c r="S488" t="str">
        <x:v>Marca D</x:v>
      </x:c>
      <x:c r="T488" t="str">
        <x:v>Tienda</x:v>
      </x:c>
      <x:c r="U488" t="str">
        <x:f>IFERROR(VLOOKUP(T488,'Mapeos'!$D$4:$E$25,2,FALSE),T488)</x:f>
        <x:v>Tienda</x:v>
      </x:c>
      <x:c r="V488" t="str">
        <x:v>V025</x:v>
      </x:c>
      <x:c r="W488" t="n">
        <x:v>0</x:v>
      </x:c>
      <x:c r="X488" s="28" t="n">
        <x:v>183.11</x:v>
      </x:c>
      <x:c r="Y488" s="20" t="n">
        <x:v>0</x:v>
      </x:c>
      <x:c r="Z488" s="20" t="n">
        <x:f>IF(Y488&gt;1,Y488/100,Y488)</x:f>
        <x:v>0</x:v>
      </x:c>
      <x:c r="AA488" s="28" t="n">
        <x:v>136.48</x:v>
      </x:c>
      <x:c r="AB488" s="28" t="n">
        <x:v>0</x:v>
      </x:c>
      <x:c r="AC488" s="28" t="str">
        <x:v>BOB</x:v>
      </x:c>
      <x:c r="AD488" s="28" t="n">
        <x:f>IF(AC488="USD",AB488*'Parametros'!$B$4,AB488)</x:f>
        <x:v>0</x:v>
      </x:c>
      <x:c r="AE488" s="28" t="n">
        <x:f>W488*X488*(1-Z488)</x:f>
        <x:v>0</x:v>
      </x:c>
      <x:c r="AF488" s="28" t="n">
        <x:f>W488*AA488</x:f>
        <x:v>0</x:v>
      </x:c>
      <x:c r="AG488" s="28" t="n">
        <x:f>AE488-AF488</x:f>
        <x:v>0</x:v>
      </x:c>
      <x:c r="AH488" s="20" t="str">
        <x:f>IF(AE488&gt;0,AG488/AE488,"")</x:f>
      </x:c>
      <x:c r="AI488" s="28" t="n">
        <x:v>154372.2</x:v>
      </x:c>
      <x:c r="AJ488" s="28"/>
      <x:c r="AK488"/>
      <x:c r="AL488" t="str">
        <x:v>Cancelado</x:v>
      </x:c>
      <x:c r="AM488" t="str">
        <x:f>IF(W488&lt;0,"Devuelto",AL488)</x:f>
        <x:v>Cancelado</x:v>
      </x:c>
      <x:c r="AN488" t="str">
        <x:v>Efectivo</x:v>
      </x:c>
      <x:c r="AO488" s="29" t="str">
        <x:v>Sin observación</x:v>
      </x:c>
      <x:c r="AP488" t="str">
        <x:f>IF(D488="","No","Sí")</x:f>
        <x:v>Sí</x:v>
      </x:c>
    </x:row>
    <x:row r="489">
      <x:c r="A489" t="n">
        <x:v>489</x:v>
      </x:c>
      <x:c r="B489" t="str">
        <x:v>VT0002314</x:v>
      </x:c>
      <x:c r="C489" t="str">
        <x:v>45492</x:v>
      </x:c>
      <x:c r="D489" s="27" t="n">
        <x:v>45492</x:v>
      </x:c>
      <x:c r="E489" t="n">
        <x:f>IF(D489="","",YEAR(D489))</x:f>
        <x:v>2024</x:v>
      </x:c>
      <x:c r="F489" t="n">
        <x:f>IF(D489="","",MONTH(D489))</x:f>
        <x:v>7</x:v>
      </x:c>
      <x:c r="G489" t="str">
        <x:f>IF(D489="","Fecha no disponible",TEXT(D489,"mmmm"))</x:f>
        <x:v>July</x:v>
      </x:c>
      <x:c r="H489" t="str">
        <x:f>IF(D489="","Fecha no disponible",TEXT(D489,"yyyy-mm"))</x:f>
        <x:v>2024-07</x:v>
      </x:c>
      <x:c r="I489" t="str">
        <x:f>IF(D489="","Fecha no disponible","T"&amp;ROUNDUP(MONTH(D489)/3,0))</x:f>
        <x:v>T3</x:v>
      </x:c>
      <x:c r="J489" t="str">
        <x:v>T005</x:v>
      </x:c>
      <x:c r="K489" t="str">
        <x:v>Tienda Santa Cruz 1</x:v>
      </x:c>
      <x:c r="L489" t="str">
        <x:v>Centro</x:v>
      </x:c>
      <x:c r="M489" t="str">
        <x:v>Santa Cruz</x:v>
      </x:c>
      <x:c r="N489" t="str">
        <x:f>IFERROR(VLOOKUP(M489,'Mapeos'!$A$4:$B$30,2,FALSE),M489)</x:f>
        <x:v>Santa Cruz</x:v>
      </x:c>
      <x:c r="O489" t="str">
        <x:v>C00218</x:v>
      </x:c>
      <x:c r="P489" t="str">
        <x:v>Frecuente</x:v>
      </x:c>
      <x:c r="Q489" t="str">
        <x:v>P0097</x:v>
      </x:c>
      <x:c r="R489" t="str">
        <x:v>Electrónica</x:v>
      </x:c>
      <x:c r="S489" t="str">
        <x:v>Marca D</x:v>
      </x:c>
      <x:c r="T489" t="str">
        <x:v>Tienda</x:v>
      </x:c>
      <x:c r="U489" t="str">
        <x:f>IFERROR(VLOOKUP(T489,'Mapeos'!$D$4:$E$25,2,FALSE),T489)</x:f>
        <x:v>Tienda</x:v>
      </x:c>
      <x:c r="V489" t="str">
        <x:v>V006</x:v>
      </x:c>
      <x:c r="W489" t="n">
        <x:v>0</x:v>
      </x:c>
      <x:c r="X489" s="28" t="n">
        <x:v>178.91</x:v>
      </x:c>
      <x:c r="Y489" s="20" t="n">
        <x:v>0.1</x:v>
      </x:c>
      <x:c r="Z489" s="20" t="n">
        <x:f>IF(Y489&gt;1,Y489/100,Y489)</x:f>
        <x:v>0.1</x:v>
      </x:c>
      <x:c r="AA489" s="28" t="n">
        <x:v>115.71</x:v>
      </x:c>
      <x:c r="AB489" s="28" t="n">
        <x:v>0</x:v>
      </x:c>
      <x:c r="AC489" s="28" t="str">
        <x:v>BOB</x:v>
      </x:c>
      <x:c r="AD489" s="28" t="n">
        <x:f>IF(AC489="USD",AB489*'Parametros'!$B$4,AB489)</x:f>
        <x:v>0</x:v>
      </x:c>
      <x:c r="AE489" s="28" t="n">
        <x:f>W489*X489*(1-Z489)</x:f>
        <x:v>0</x:v>
      </x:c>
      <x:c r="AF489" s="28" t="n">
        <x:f>W489*AA489</x:f>
        <x:v>0</x:v>
      </x:c>
      <x:c r="AG489" s="28" t="n">
        <x:f>AE489-AF489</x:f>
        <x:v>0</x:v>
      </x:c>
      <x:c r="AH489" s="20" t="str">
        <x:f>IF(AE489&gt;0,AG489/AE489,"")</x:f>
      </x:c>
      <x:c r="AI489" s="28" t="n">
        <x:v>136150.72</x:v>
      </x:c>
      <x:c r="AJ489" s="28"/>
      <x:c r="AK489"/>
      <x:c r="AL489" t="str">
        <x:v>Cancelado</x:v>
      </x:c>
      <x:c r="AM489" t="str">
        <x:f>IF(W489&lt;0,"Devuelto",AL489)</x:f>
        <x:v>Cancelado</x:v>
      </x:c>
      <x:c r="AN489" t="str">
        <x:v>QR</x:v>
      </x:c>
      <x:c r="AO489" s="29" t="str">
        <x:v>Sin observación</x:v>
      </x:c>
      <x:c r="AP489" t="str">
        <x:f>IF(D489="","No","Sí")</x:f>
        <x:v>Sí</x:v>
      </x:c>
    </x:row>
    <x:row r="490">
      <x:c r="A490" t="n">
        <x:v>490</x:v>
      </x:c>
      <x:c r="B490" t="str">
        <x:v>VT0002319</x:v>
      </x:c>
      <x:c r="C490" t="str">
        <x:v>45941</x:v>
      </x:c>
      <x:c r="D490" s="27" t="n">
        <x:v>45941</x:v>
      </x:c>
      <x:c r="E490" t="n">
        <x:f>IF(D490="","",YEAR(D490))</x:f>
        <x:v>2025</x:v>
      </x:c>
      <x:c r="F490" t="n">
        <x:f>IF(D490="","",MONTH(D490))</x:f>
        <x:v>10</x:v>
      </x:c>
      <x:c r="G490" t="str">
        <x:f>IF(D490="","Fecha no disponible",TEXT(D490,"mmmm"))</x:f>
        <x:v>October</x:v>
      </x:c>
      <x:c r="H490" t="str">
        <x:f>IF(D490="","Fecha no disponible",TEXT(D490,"yyyy-mm"))</x:f>
        <x:v>2025-10</x:v>
      </x:c>
      <x:c r="I490" t="str">
        <x:f>IF(D490="","Fecha no disponible","T"&amp;ROUNDUP(MONTH(D490)/3,0))</x:f>
        <x:v>T4</x:v>
      </x:c>
      <x:c r="J490" t="str">
        <x:v>T008</x:v>
      </x:c>
      <x:c r="K490" t="str">
        <x:v>Tienda Santa Cruz 4</x:v>
      </x:c>
      <x:c r="L490" t="str">
        <x:v>Barrio</x:v>
      </x:c>
      <x:c r="M490" t="str">
        <x:v>Santa Cruz</x:v>
      </x:c>
      <x:c r="N490" t="str">
        <x:f>IFERROR(VLOOKUP(M490,'Mapeos'!$A$4:$B$30,2,FALSE),M490)</x:f>
        <x:v>Santa Cruz</x:v>
      </x:c>
      <x:c r="O490" t="str">
        <x:v>C00996</x:v>
      </x:c>
      <x:c r="P490" t="str">
        <x:v>Empresa</x:v>
      </x:c>
      <x:c r="Q490" t="str">
        <x:v>P0034</x:v>
      </x:c>
      <x:c r="R490" t="str">
        <x:v>Alimentos</x:v>
      </x:c>
      <x:c r="S490" t="str">
        <x:v>Marca D</x:v>
      </x:c>
      <x:c r="T490" t="str">
        <x:v>E-commerce</x:v>
      </x:c>
      <x:c r="U490" t="str">
        <x:f>IFERROR(VLOOKUP(T490,'Mapeos'!$D$4:$E$25,2,FALSE),T490)</x:f>
        <x:v>E-commerce</x:v>
      </x:c>
      <x:c r="V490" t="str">
        <x:v>V036</x:v>
      </x:c>
      <x:c r="W490" t="n">
        <x:v>2</x:v>
      </x:c>
      <x:c r="X490" s="28" t="n">
        <x:v>31.32</x:v>
      </x:c>
      <x:c r="Y490" s="20" t="n">
        <x:v>0</x:v>
      </x:c>
      <x:c r="Z490" s="20" t="n">
        <x:f>IF(Y490&gt;1,Y490/100,Y490)</x:f>
        <x:v>0</x:v>
      </x:c>
      <x:c r="AA490" s="28" t="n">
        <x:v>22.07</x:v>
      </x:c>
      <x:c r="AB490" s="28" t="n">
        <x:v>62.64</x:v>
      </x:c>
      <x:c r="AC490" s="28" t="str">
        <x:v>BOB</x:v>
      </x:c>
      <x:c r="AD490" s="28" t="n">
        <x:f>IF(AC490="USD",AB490*'Parametros'!$B$4,AB490)</x:f>
        <x:v>62.64</x:v>
      </x:c>
      <x:c r="AE490" s="28" t="n">
        <x:f>W490*X490*(1-Z490)</x:f>
        <x:v>62.64</x:v>
      </x:c>
      <x:c r="AF490" s="28" t="n">
        <x:f>W490*AA490</x:f>
        <x:v>44.14</x:v>
      </x:c>
      <x:c r="AG490" s="28" t="n">
        <x:f>AE490-AF490</x:f>
        <x:v>18.5</x:v>
      </x:c>
      <x:c r="AH490" s="20" t="n">
        <x:f>IF(AE490&gt;0,AG490/AE490,"")</x:f>
        <x:v>0.295338441890166</x:v>
      </x:c>
      <x:c r="AI490" s="28" t="n">
        <x:v>61127.23</x:v>
      </x:c>
      <x:c r="AJ490" s="28"/>
      <x:c r="AK490"/>
      <x:c r="AL490" t="str">
        <x:v>Completado</x:v>
      </x:c>
      <x:c r="AM490" t="str">
        <x:f>IF(W490&lt;0,"Devuelto",AL490)</x:f>
        <x:v>Completado</x:v>
      </x:c>
      <x:c r="AN490" t="str">
        <x:v>Tarjeta</x:v>
      </x:c>
      <x:c r="AO490" s="29" t="str">
        <x:v>Sin observación</x:v>
      </x:c>
      <x:c r="AP490" t="str">
        <x:f>IF(D490="","No","Sí")</x:f>
        <x:v>Sí</x:v>
      </x:c>
    </x:row>
    <x:row r="491">
      <x:c r="A491" t="n">
        <x:v>491</x:v>
      </x:c>
      <x:c r="B491" t="str">
        <x:v>VT0002324</x:v>
      </x:c>
      <x:c r="C491" t="str">
        <x:v>45444</x:v>
      </x:c>
      <x:c r="D491" s="27" t="n">
        <x:v>45444</x:v>
      </x:c>
      <x:c r="E491" t="n">
        <x:f>IF(D491="","",YEAR(D491))</x:f>
        <x:v>2024</x:v>
      </x:c>
      <x:c r="F491" t="n">
        <x:f>IF(D491="","",MONTH(D491))</x:f>
        <x:v>6</x:v>
      </x:c>
      <x:c r="G491" t="str">
        <x:f>IF(D491="","Fecha no disponible",TEXT(D491,"mmmm"))</x:f>
        <x:v>June</x:v>
      </x:c>
      <x:c r="H491" t="str">
        <x:f>IF(D491="","Fecha no disponible",TEXT(D491,"yyyy-mm"))</x:f>
        <x:v>2024-06</x:v>
      </x:c>
      <x:c r="I491" t="str">
        <x:f>IF(D491="","Fecha no disponible","T"&amp;ROUNDUP(MONTH(D491)/3,0))</x:f>
        <x:v>T2</x:v>
      </x:c>
      <x:c r="J491" t="str">
        <x:v>T007</x:v>
      </x:c>
      <x:c r="K491" t="str">
        <x:v>Tienda Santa Cruz 3</x:v>
      </x:c>
      <x:c r="L491" t="str">
        <x:v>Barrio</x:v>
      </x:c>
      <x:c r="M491" t="str">
        <x:v>Santa Cruz</x:v>
      </x:c>
      <x:c r="N491" t="str">
        <x:f>IFERROR(VLOOKUP(M491,'Mapeos'!$A$4:$B$30,2,FALSE),M491)</x:f>
        <x:v>Santa Cruz</x:v>
      </x:c>
      <x:c r="O491" t="str">
        <x:v>C01538</x:v>
      </x:c>
      <x:c r="P491" t="str">
        <x:v>Empresa</x:v>
      </x:c>
      <x:c r="Q491" t="str">
        <x:v>P0044</x:v>
      </x:c>
      <x:c r="R491" t="str">
        <x:v>Hogar</x:v>
      </x:c>
      <x:c r="S491" t="str">
        <x:v>Marca B</x:v>
      </x:c>
      <x:c r="T491" t="str">
        <x:v>Tienda</x:v>
      </x:c>
      <x:c r="U491" t="str">
        <x:f>IFERROR(VLOOKUP(T491,'Mapeos'!$D$4:$E$25,2,FALSE),T491)</x:f>
        <x:v>Tienda</x:v>
      </x:c>
      <x:c r="V491" t="str">
        <x:v>V027</x:v>
      </x:c>
      <x:c r="W491" t="n">
        <x:v>1</x:v>
      </x:c>
      <x:c r="X491" s="28" t="n">
        <x:v>153.35</x:v>
      </x:c>
      <x:c r="Y491" s="20" t="n">
        <x:v>0.25</x:v>
      </x:c>
      <x:c r="Z491" s="20" t="n">
        <x:f>IF(Y491&gt;1,Y491/100,Y491)</x:f>
        <x:v>0.25</x:v>
      </x:c>
      <x:c r="AA491" s="28" t="n">
        <x:v>90.08</x:v>
      </x:c>
      <x:c r="AB491" s="28" t="n">
        <x:v>115.01</x:v>
      </x:c>
      <x:c r="AC491" s="28" t="str">
        <x:v>BOB</x:v>
      </x:c>
      <x:c r="AD491" s="28" t="n">
        <x:f>IF(AC491="USD",AB491*'Parametros'!$B$4,AB491)</x:f>
        <x:v>115.01</x:v>
      </x:c>
      <x:c r="AE491" s="28" t="n">
        <x:f>W491*X491*(1-Z491)</x:f>
        <x:v>115.01249999999999</x:v>
      </x:c>
      <x:c r="AF491" s="28" t="n">
        <x:f>W491*AA491</x:f>
        <x:v>90.08</x:v>
      </x:c>
      <x:c r="AG491" s="28" t="n">
        <x:f>AE491-AF491</x:f>
        <x:v>24.93249999999999</x:v>
      </x:c>
      <x:c r="AH491" s="20" t="n">
        <x:f>IF(AE491&gt;0,AG491/AE491,"")</x:f>
        <x:v>0.21678078469731546</x:v>
      </x:c>
      <x:c r="AI491" s="28" t="n">
        <x:v>148321.88</x:v>
      </x:c>
      <x:c r="AJ491" s="28"/>
      <x:c r="AK491"/>
      <x:c r="AL491" t="str">
        <x:v>Completado</x:v>
      </x:c>
      <x:c r="AM491" t="str">
        <x:f>IF(W491&lt;0,"Devuelto",AL491)</x:f>
        <x:v>Completado</x:v>
      </x:c>
      <x:c r="AN491" t="str">
        <x:v>QR</x:v>
      </x:c>
      <x:c r="AO491" s="29" t="str">
        <x:v>Sin observación</x:v>
      </x:c>
      <x:c r="AP491" t="str">
        <x:f>IF(D491="","No","Sí")</x:f>
        <x:v>Sí</x:v>
      </x:c>
    </x:row>
    <x:row r="492">
      <x:c r="A492" t="n">
        <x:v>492</x:v>
      </x:c>
      <x:c r="B492" t="str">
        <x:v>VT0002329</x:v>
      </x:c>
      <x:c r="C492" t="str">
        <x:v>46119</x:v>
      </x:c>
      <x:c r="D492" s="27" t="n">
        <x:v>46119</x:v>
      </x:c>
      <x:c r="E492" t="n">
        <x:f>IF(D492="","",YEAR(D492))</x:f>
        <x:v>2026</x:v>
      </x:c>
      <x:c r="F492" t="n">
        <x:f>IF(D492="","",MONTH(D492))</x:f>
        <x:v>4</x:v>
      </x:c>
      <x:c r="G492" t="str">
        <x:f>IF(D492="","Fecha no disponible",TEXT(D492,"mmmm"))</x:f>
        <x:v>April</x:v>
      </x:c>
      <x:c r="H492" t="str">
        <x:f>IF(D492="","Fecha no disponible",TEXT(D492,"yyyy-mm"))</x:f>
        <x:v>2026-04</x:v>
      </x:c>
      <x:c r="I492" t="str">
        <x:f>IF(D492="","Fecha no disponible","T"&amp;ROUNDUP(MONTH(D492)/3,0))</x:f>
        <x:v>T2</x:v>
      </x:c>
      <x:c r="J492" t="str">
        <x:v>T006</x:v>
      </x:c>
      <x:c r="K492" t="str">
        <x:v>Tienda Santa Cruz 2</x:v>
      </x:c>
      <x:c r="L492" t="str">
        <x:v>Mall</x:v>
      </x:c>
      <x:c r="M492" t="str">
        <x:v>Santa Cruz</x:v>
      </x:c>
      <x:c r="N492" t="str">
        <x:f>IFERROR(VLOOKUP(M492,'Mapeos'!$A$4:$B$30,2,FALSE),M492)</x:f>
        <x:v>Santa Cruz</x:v>
      </x:c>
      <x:c r="O492" t="str">
        <x:v>C01161</x:v>
      </x:c>
      <x:c r="P492" t="str">
        <x:v>Premium</x:v>
      </x:c>
      <x:c r="Q492" t="str">
        <x:v>P0032</x:v>
      </x:c>
      <x:c r="R492" t="str">
        <x:v>Electrónica</x:v>
      </x:c>
      <x:c r="S492" t="str">
        <x:v>Marca C</x:v>
      </x:c>
      <x:c r="T492" t="str">
        <x:v>Tienda</x:v>
      </x:c>
      <x:c r="U492" t="str">
        <x:f>IFERROR(VLOOKUP(T492,'Mapeos'!$D$4:$E$25,2,FALSE),T492)</x:f>
        <x:v>Tienda</x:v>
      </x:c>
      <x:c r="V492" t="str">
        <x:v>V039</x:v>
      </x:c>
      <x:c r="W492" t="n">
        <x:v>2</x:v>
      </x:c>
      <x:c r="X492" s="28" t="n">
        <x:v>333</x:v>
      </x:c>
      <x:c r="Y492" s="20" t="n">
        <x:v>0.25</x:v>
      </x:c>
      <x:c r="Z492" s="20" t="n">
        <x:f>IF(Y492&gt;1,Y492/100,Y492)</x:f>
        <x:v>0.25</x:v>
      </x:c>
      <x:c r="AA492" s="28" t="n">
        <x:v>170.34</x:v>
      </x:c>
      <x:c r="AB492" s="28" t="n">
        <x:v>499.5</x:v>
      </x:c>
      <x:c r="AC492" s="28" t="str">
        <x:v>BOB</x:v>
      </x:c>
      <x:c r="AD492" s="28" t="n">
        <x:f>IF(AC492="USD",AB492*'Parametros'!$B$4,AB492)</x:f>
        <x:v>499.5</x:v>
      </x:c>
      <x:c r="AE492" s="28" t="n">
        <x:f>W492*X492*(1-Z492)</x:f>
        <x:v>499.5</x:v>
      </x:c>
      <x:c r="AF492" s="28" t="n">
        <x:f>W492*AA492</x:f>
        <x:v>340.68</x:v>
      </x:c>
      <x:c r="AG492" s="28" t="n">
        <x:f>AE492-AF492</x:f>
        <x:v>158.82</x:v>
      </x:c>
      <x:c r="AH492" s="20" t="n">
        <x:f>IF(AE492&gt;0,AG492/AE492,"")</x:f>
        <x:v>0.31795795795795795</x:v>
      </x:c>
      <x:c r="AI492" s="28" t="n">
        <x:v>149277.95</x:v>
      </x:c>
      <x:c r="AJ492" s="28"/>
      <x:c r="AK492"/>
      <x:c r="AL492" t="str">
        <x:v>Completado</x:v>
      </x:c>
      <x:c r="AM492" t="str">
        <x:f>IF(W492&lt;0,"Devuelto",AL492)</x:f>
        <x:v>Completado</x:v>
      </x:c>
      <x:c r="AN492" t="str">
        <x:v>Tarjeta</x:v>
      </x:c>
      <x:c r="AO492" s="29" t="str">
        <x:v>Sin observación</x:v>
      </x:c>
      <x:c r="AP492" t="str">
        <x:f>IF(D492="","No","Sí")</x:f>
        <x:v>Sí</x:v>
      </x:c>
    </x:row>
    <x:row r="493">
      <x:c r="A493" t="n">
        <x:v>493</x:v>
      </x:c>
      <x:c r="B493" t="str">
        <x:v>VT0002333</x:v>
      </x:c>
      <x:c r="C493" t="str">
        <x:v>45798</x:v>
      </x:c>
      <x:c r="D493" s="27" t="n">
        <x:v>45798</x:v>
      </x:c>
      <x:c r="E493" t="n">
        <x:f>IF(D493="","",YEAR(D493))</x:f>
        <x:v>2025</x:v>
      </x:c>
      <x:c r="F493" t="n">
        <x:f>IF(D493="","",MONTH(D493))</x:f>
        <x:v>5</x:v>
      </x:c>
      <x:c r="G493" t="str">
        <x:f>IF(D493="","Fecha no disponible",TEXT(D493,"mmmm"))</x:f>
        <x:v>May</x:v>
      </x:c>
      <x:c r="H493" t="str">
        <x:f>IF(D493="","Fecha no disponible",TEXT(D493,"yyyy-mm"))</x:f>
        <x:v>2025-05</x:v>
      </x:c>
      <x:c r="I493" t="str">
        <x:f>IF(D493="","Fecha no disponible","T"&amp;ROUNDUP(MONTH(D493)/3,0))</x:f>
        <x:v>T2</x:v>
      </x:c>
      <x:c r="J493" t="str">
        <x:v>T005</x:v>
      </x:c>
      <x:c r="K493" t="str">
        <x:v>Tienda Santa Cruz 1</x:v>
      </x:c>
      <x:c r="L493" t="str">
        <x:v>Centro</x:v>
      </x:c>
      <x:c r="M493" t="str">
        <x:v>Santa Cruz</x:v>
      </x:c>
      <x:c r="N493" t="str">
        <x:f>IFERROR(VLOOKUP(M493,'Mapeos'!$A$4:$B$30,2,FALSE),M493)</x:f>
        <x:v>Santa Cruz</x:v>
      </x:c>
      <x:c r="O493" t="str">
        <x:v>C00322</x:v>
      </x:c>
      <x:c r="P493" t="str">
        <x:v>Frecuente</x:v>
      </x:c>
      <x:c r="Q493" t="str">
        <x:v>P0124</x:v>
      </x:c>
      <x:c r="R493" t="str">
        <x:v>Alimentos</x:v>
      </x:c>
      <x:c r="S493" t="str">
        <x:v>Marca C</x:v>
      </x:c>
      <x:c r="T493" t="str">
        <x:v>E-commerce</x:v>
      </x:c>
      <x:c r="U493" t="str">
        <x:f>IFERROR(VLOOKUP(T493,'Mapeos'!$D$4:$E$25,2,FALSE),T493)</x:f>
        <x:v>E-commerce</x:v>
      </x:c>
      <x:c r="V493" t="str">
        <x:v>V028</x:v>
      </x:c>
      <x:c r="W493" t="n">
        <x:v>5</x:v>
      </x:c>
      <x:c r="X493" s="28" t="n">
        <x:v>16.96</x:v>
      </x:c>
      <x:c r="Y493" s="20" t="n">
        <x:v>0.1</x:v>
      </x:c>
      <x:c r="Z493" s="20" t="n">
        <x:f>IF(Y493&gt;1,Y493/100,Y493)</x:f>
        <x:v>0.1</x:v>
      </x:c>
      <x:c r="AA493" s="28" t="n">
        <x:v>10.12</x:v>
      </x:c>
      <x:c r="AB493" s="28" t="n">
        <x:v>76.32</x:v>
      </x:c>
      <x:c r="AC493" s="28" t="str">
        <x:v>BOB</x:v>
      </x:c>
      <x:c r="AD493" s="28" t="n">
        <x:f>IF(AC493="USD",AB493*'Parametros'!$B$4,AB493)</x:f>
        <x:v>76.32</x:v>
      </x:c>
      <x:c r="AE493" s="28" t="n">
        <x:f>W493*X493*(1-Z493)</x:f>
        <x:v>76.32000000000001</x:v>
      </x:c>
      <x:c r="AF493" s="28" t="n">
        <x:f>W493*AA493</x:f>
        <x:v>50.599999999999994</x:v>
      </x:c>
      <x:c r="AG493" s="28" t="n">
        <x:f>AE493-AF493</x:f>
        <x:v>25.720000000000013</x:v>
      </x:c>
      <x:c r="AH493" s="20" t="n">
        <x:f>IF(AE493&gt;0,AG493/AE493,"")</x:f>
        <x:v>0.33700209643605883</x:v>
      </x:c>
      <x:c r="AI493" s="28" t="n">
        <x:v>96836.51</x:v>
      </x:c>
      <x:c r="AJ493" s="28"/>
      <x:c r="AK493"/>
      <x:c r="AL493" t="str">
        <x:v>Completado</x:v>
      </x:c>
      <x:c r="AM493" t="str">
        <x:f>IF(W493&lt;0,"Devuelto",AL493)</x:f>
        <x:v>Completado</x:v>
      </x:c>
      <x:c r="AN493" t="str">
        <x:v>QR</x:v>
      </x:c>
      <x:c r="AO493" s="29" t="str">
        <x:v>Sin observación</x:v>
      </x:c>
      <x:c r="AP493" t="str">
        <x:f>IF(D493="","No","Sí")</x:f>
        <x:v>Sí</x:v>
      </x:c>
    </x:row>
    <x:row r="494">
      <x:c r="A494" t="n">
        <x:v>494</x:v>
      </x:c>
      <x:c r="B494" t="str">
        <x:v>VT0002338</x:v>
      </x:c>
      <x:c r="C494" t="str">
        <x:v>45974</x:v>
      </x:c>
      <x:c r="D494" s="27" t="n">
        <x:v>45974</x:v>
      </x:c>
      <x:c r="E494" t="n">
        <x:f>IF(D494="","",YEAR(D494))</x:f>
        <x:v>2025</x:v>
      </x:c>
      <x:c r="F494" t="n">
        <x:f>IF(D494="","",MONTH(D494))</x:f>
        <x:v>11</x:v>
      </x:c>
      <x:c r="G494" t="str">
        <x:f>IF(D494="","Fecha no disponible",TEXT(D494,"mmmm"))</x:f>
        <x:v>November</x:v>
      </x:c>
      <x:c r="H494" t="str">
        <x:f>IF(D494="","Fecha no disponible",TEXT(D494,"yyyy-mm"))</x:f>
        <x:v>2025-11</x:v>
      </x:c>
      <x:c r="I494" t="str">
        <x:f>IF(D494="","Fecha no disponible","T"&amp;ROUNDUP(MONTH(D494)/3,0))</x:f>
        <x:v>T4</x:v>
      </x:c>
      <x:c r="J494" t="str">
        <x:v>T012</x:v>
      </x:c>
      <x:c r="K494" t="str">
        <x:v>Tienda Cochabamba 4</x:v>
      </x:c>
      <x:c r="L494" t="str">
        <x:v>Centro</x:v>
      </x:c>
      <x:c r="M494" t="str">
        <x:v>Cochabamba</x:v>
      </x:c>
      <x:c r="N494" t="str">
        <x:f>IFERROR(VLOOKUP(M494,'Mapeos'!$A$4:$B$30,2,FALSE),M494)</x:f>
        <x:v>Cochabamba</x:v>
      </x:c>
      <x:c r="O494" t="str">
        <x:v>C00272</x:v>
      </x:c>
      <x:c r="P494" t="str">
        <x:v>Empresa</x:v>
      </x:c>
      <x:c r="Q494" t="str">
        <x:v>P0125</x:v>
      </x:c>
      <x:c r="R494" t="str">
        <x:v>Deportes</x:v>
      </x:c>
      <x:c r="S494" t="str">
        <x:v>Marca A</x:v>
      </x:c>
      <x:c r="T494" t="str">
        <x:v>E-commerce</x:v>
      </x:c>
      <x:c r="U494" t="str">
        <x:f>IFERROR(VLOOKUP(T494,'Mapeos'!$D$4:$E$25,2,FALSE),T494)</x:f>
        <x:v>E-commerce</x:v>
      </x:c>
      <x:c r="V494" t="str">
        <x:v>V016</x:v>
      </x:c>
      <x:c r="W494" t="n">
        <x:v>2</x:v>
      </x:c>
      <x:c r="X494" s="28" t="n">
        <x:v>142.26</x:v>
      </x:c>
      <x:c r="Y494" s="20" t="n">
        <x:v>0.1</x:v>
      </x:c>
      <x:c r="Z494" s="20" t="n">
        <x:f>IF(Y494&gt;1,Y494/100,Y494)</x:f>
        <x:v>0.1</x:v>
      </x:c>
      <x:c r="AA494" s="28" t="n">
        <x:v>107.52</x:v>
      </x:c>
      <x:c r="AB494" s="28" t="n">
        <x:v>256.07</x:v>
      </x:c>
      <x:c r="AC494" s="28" t="str">
        <x:v>BOB</x:v>
      </x:c>
      <x:c r="AD494" s="28" t="n">
        <x:f>IF(AC494="USD",AB494*'Parametros'!$B$4,AB494)</x:f>
        <x:v>256.07</x:v>
      </x:c>
      <x:c r="AE494" s="28" t="n">
        <x:f>W494*X494*(1-Z494)</x:f>
        <x:v>256.068</x:v>
      </x:c>
      <x:c r="AF494" s="28" t="n">
        <x:f>W494*AA494</x:f>
        <x:v>215.04</x:v>
      </x:c>
      <x:c r="AG494" s="28" t="n">
        <x:f>AE494-AF494</x:f>
        <x:v>41.02799999999999</x:v>
      </x:c>
      <x:c r="AH494" s="20" t="n">
        <x:f>IF(AE494&gt;0,AG494/AE494,"")</x:f>
        <x:v>0.16022306574816061</x:v>
      </x:c>
      <x:c r="AI494" s="28" t="n">
        <x:v>79999.58</x:v>
      </x:c>
      <x:c r="AJ494" s="28"/>
      <x:c r="AK494"/>
      <x:c r="AL494" t="str">
        <x:v>Completado</x:v>
      </x:c>
      <x:c r="AM494" t="str">
        <x:f>IF(W494&lt;0,"Devuelto",AL494)</x:f>
        <x:v>Completado</x:v>
      </x:c>
      <x:c r="AN494" t="str">
        <x:v>Efectivo</x:v>
      </x:c>
      <x:c r="AO494" s="29" t="str">
        <x:v>Sin observación</x:v>
      </x:c>
      <x:c r="AP494" t="str">
        <x:f>IF(D494="","No","Sí")</x:f>
        <x:v>Sí</x:v>
      </x:c>
    </x:row>
    <x:row r="495">
      <x:c r="A495" t="n">
        <x:v>495</x:v>
      </x:c>
      <x:c r="B495" t="str">
        <x:v>VT0002343</x:v>
      </x:c>
      <x:c r="C495" t="str">
        <x:v>45889</x:v>
      </x:c>
      <x:c r="D495" s="27" t="n">
        <x:v>45889</x:v>
      </x:c>
      <x:c r="E495" t="n">
        <x:f>IF(D495="","",YEAR(D495))</x:f>
        <x:v>2025</x:v>
      </x:c>
      <x:c r="F495" t="n">
        <x:f>IF(D495="","",MONTH(D495))</x:f>
        <x:v>8</x:v>
      </x:c>
      <x:c r="G495" t="str">
        <x:f>IF(D495="","Fecha no disponible",TEXT(D495,"mmmm"))</x:f>
        <x:v>August</x:v>
      </x:c>
      <x:c r="H495" t="str">
        <x:f>IF(D495="","Fecha no disponible",TEXT(D495,"yyyy-mm"))</x:f>
        <x:v>2025-08</x:v>
      </x:c>
      <x:c r="I495" t="str">
        <x:f>IF(D495="","Fecha no disponible","T"&amp;ROUNDUP(MONTH(D495)/3,0))</x:f>
        <x:v>T3</x:v>
      </x:c>
      <x:c r="J495" t="str">
        <x:v>T017</x:v>
      </x:c>
      <x:c r="K495" t="str">
        <x:v>Tienda Sucre 1</x:v>
      </x:c>
      <x:c r="L495" t="str">
        <x:v>Centro</x:v>
      </x:c>
      <x:c r="M495" t="str">
        <x:v>Sucre</x:v>
      </x:c>
      <x:c r="N495" t="str">
        <x:f>IFERROR(VLOOKUP(M495,'Mapeos'!$A$4:$B$30,2,FALSE),M495)</x:f>
        <x:v>Sucre</x:v>
      </x:c>
      <x:c r="O495" t="str">
        <x:v>C00317</x:v>
      </x:c>
      <x:c r="P495" t="str">
        <x:v>Empresa</x:v>
      </x:c>
      <x:c r="Q495" t="str">
        <x:v>P0024</x:v>
      </x:c>
      <x:c r="R495" t="str">
        <x:v>Cuidado Personal</x:v>
      </x:c>
      <x:c r="S495" t="str">
        <x:v>Marca A</x:v>
      </x:c>
      <x:c r="T495" t="str">
        <x:v>E-commerce</x:v>
      </x:c>
      <x:c r="U495" t="str">
        <x:f>IFERROR(VLOOKUP(T495,'Mapeos'!$D$4:$E$25,2,FALSE),T495)</x:f>
        <x:v>E-commerce</x:v>
      </x:c>
      <x:c r="V495" t="str">
        <x:v>V005</x:v>
      </x:c>
      <x:c r="W495" t="n">
        <x:v>1</x:v>
      </x:c>
      <x:c r="X495" s="28" t="n">
        <x:v>40.19</x:v>
      </x:c>
      <x:c r="Y495" s="20" t="n">
        <x:v>0.05</x:v>
      </x:c>
      <x:c r="Z495" s="20" t="n">
        <x:f>IF(Y495&gt;1,Y495/100,Y495)</x:f>
        <x:v>0.05</x:v>
      </x:c>
      <x:c r="AA495" s="28" t="n">
        <x:v>20.9</x:v>
      </x:c>
      <x:c r="AB495" s="28" t="n">
        <x:v>38.18</x:v>
      </x:c>
      <x:c r="AC495" s="28" t="str">
        <x:v>BOB</x:v>
      </x:c>
      <x:c r="AD495" s="28" t="n">
        <x:f>IF(AC495="USD",AB495*'Parametros'!$B$4,AB495)</x:f>
        <x:v>38.18</x:v>
      </x:c>
      <x:c r="AE495" s="28" t="n">
        <x:f>W495*X495*(1-Z495)</x:f>
        <x:v>38.180499999999995</x:v>
      </x:c>
      <x:c r="AF495" s="28" t="n">
        <x:f>W495*AA495</x:f>
        <x:v>20.9</x:v>
      </x:c>
      <x:c r="AG495" s="28" t="n">
        <x:f>AE495-AF495</x:f>
        <x:v>17.280499999999996</x:v>
      </x:c>
      <x:c r="AH495" s="20" t="n">
        <x:f>IF(AE495&gt;0,AG495/AE495,"")</x:f>
        <x:v>0.45260014929086834</x:v>
      </x:c>
      <x:c r="AI495" s="28" t="n">
        <x:v>91622.42</x:v>
      </x:c>
      <x:c r="AJ495" s="28"/>
      <x:c r="AK495"/>
      <x:c r="AL495" t="str">
        <x:v>Completado</x:v>
      </x:c>
      <x:c r="AM495" t="str">
        <x:f>IF(W495&lt;0,"Devuelto",AL495)</x:f>
        <x:v>Completado</x:v>
      </x:c>
      <x:c r="AN495" t="str">
        <x:v>Tarjeta</x:v>
      </x:c>
      <x:c r="AO495" s="29" t="str">
        <x:v>Sin observación</x:v>
      </x:c>
      <x:c r="AP495" t="str">
        <x:f>IF(D495="","No","Sí")</x:f>
        <x:v>Sí</x:v>
      </x:c>
    </x:row>
    <x:row r="496">
      <x:c r="A496" t="n">
        <x:v>496</x:v>
      </x:c>
      <x:c r="B496" t="str">
        <x:v>VT0002348</x:v>
      </x:c>
      <x:c r="C496" t="str">
        <x:v>46158</x:v>
      </x:c>
      <x:c r="D496" s="27" t="n">
        <x:v>46158</x:v>
      </x:c>
      <x:c r="E496" t="n">
        <x:f>IF(D496="","",YEAR(D496))</x:f>
        <x:v>2026</x:v>
      </x:c>
      <x:c r="F496" t="n">
        <x:f>IF(D496="","",MONTH(D496))</x:f>
        <x:v>5</x:v>
      </x:c>
      <x:c r="G496" t="str">
        <x:f>IF(D496="","Fecha no disponible",TEXT(D496,"mmmm"))</x:f>
        <x:v>May</x:v>
      </x:c>
      <x:c r="H496" t="str">
        <x:f>IF(D496="","Fecha no disponible",TEXT(D496,"yyyy-mm"))</x:f>
        <x:v>2026-05</x:v>
      </x:c>
      <x:c r="I496" t="str">
        <x:f>IF(D496="","Fecha no disponible","T"&amp;ROUNDUP(MONTH(D496)/3,0))</x:f>
        <x:v>T2</x:v>
      </x:c>
      <x:c r="J496" t="str">
        <x:v>T010</x:v>
      </x:c>
      <x:c r="K496" t="str">
        <x:v>Tienda Cochabamba 2</x:v>
      </x:c>
      <x:c r="L496" t="str">
        <x:v>Barrio</x:v>
      </x:c>
      <x:c r="M496" t="str">
        <x:v>Cochabamba</x:v>
      </x:c>
      <x:c r="N496" t="str">
        <x:f>IFERROR(VLOOKUP(M496,'Mapeos'!$A$4:$B$30,2,FALSE),M496)</x:f>
        <x:v>Cochabamba</x:v>
      </x:c>
      <x:c r="O496" t="str">
        <x:v>C01014</x:v>
      </x:c>
      <x:c r="P496" t="str">
        <x:v>Empresa</x:v>
      </x:c>
      <x:c r="Q496" t="str">
        <x:v>P0077</x:v>
      </x:c>
      <x:c r="R496" t="str">
        <x:v>Electrónica</x:v>
      </x:c>
      <x:c r="S496" t="str">
        <x:v>Marca D</x:v>
      </x:c>
      <x:c r="T496" t="str">
        <x:v>E-commerce</x:v>
      </x:c>
      <x:c r="U496" t="str">
        <x:f>IFERROR(VLOOKUP(T496,'Mapeos'!$D$4:$E$25,2,FALSE),T496)</x:f>
        <x:v>E-commerce</x:v>
      </x:c>
      <x:c r="V496" t="str">
        <x:v>V039</x:v>
      </x:c>
      <x:c r="W496" t="n">
        <x:v>1</x:v>
      </x:c>
      <x:c r="X496" s="28" t="n">
        <x:v>746.23</x:v>
      </x:c>
      <x:c r="Y496" s="20" t="n">
        <x:v>0</x:v>
      </x:c>
      <x:c r="Z496" s="20" t="n">
        <x:f>IF(Y496&gt;1,Y496/100,Y496)</x:f>
        <x:v>0</x:v>
      </x:c>
      <x:c r="AA496" s="28" t="n">
        <x:v>537.84</x:v>
      </x:c>
      <x:c r="AB496" s="28" t="n">
        <x:v>746.23</x:v>
      </x:c>
      <x:c r="AC496" s="28" t="str">
        <x:v>BOB</x:v>
      </x:c>
      <x:c r="AD496" s="28" t="n">
        <x:f>IF(AC496="USD",AB496*'Parametros'!$B$4,AB496)</x:f>
        <x:v>746.23</x:v>
      </x:c>
      <x:c r="AE496" s="28" t="n">
        <x:f>W496*X496*(1-Z496)</x:f>
        <x:v>746.23</x:v>
      </x:c>
      <x:c r="AF496" s="28" t="n">
        <x:f>W496*AA496</x:f>
        <x:v>537.84</x:v>
      </x:c>
      <x:c r="AG496" s="28" t="n">
        <x:f>AE496-AF496</x:f>
        <x:v>208.39</x:v>
      </x:c>
      <x:c r="AH496" s="20" t="n">
        <x:f>IF(AE496&gt;0,AG496/AE496,"")</x:f>
        <x:v>0.2792570655159937</x:v>
      </x:c>
      <x:c r="AI496" s="28" t="n">
        <x:v>74853.86</x:v>
      </x:c>
      <x:c r="AJ496" s="28"/>
      <x:c r="AK496"/>
      <x:c r="AL496" t="str">
        <x:v>Completado</x:v>
      </x:c>
      <x:c r="AM496" t="str">
        <x:f>IF(W496&lt;0,"Devuelto",AL496)</x:f>
        <x:v>Completado</x:v>
      </x:c>
      <x:c r="AN496" t="str">
        <x:v>Tarjeta</x:v>
      </x:c>
      <x:c r="AO496" s="29" t="str">
        <x:v>Sin observación</x:v>
      </x:c>
      <x:c r="AP496" t="str">
        <x:f>IF(D496="","No","Sí")</x:f>
        <x:v>Sí</x:v>
      </x:c>
    </x:row>
    <x:row r="497">
      <x:c r="A497" t="n">
        <x:v>497</x:v>
      </x:c>
      <x:c r="B497" t="str">
        <x:v>VT0002352</x:v>
      </x:c>
      <x:c r="C497" t="str">
        <x:v>45645</x:v>
      </x:c>
      <x:c r="D497" s="27" t="n">
        <x:v>45645</x:v>
      </x:c>
      <x:c r="E497" t="n">
        <x:f>IF(D497="","",YEAR(D497))</x:f>
        <x:v>2024</x:v>
      </x:c>
      <x:c r="F497" t="n">
        <x:f>IF(D497="","",MONTH(D497))</x:f>
        <x:v>12</x:v>
      </x:c>
      <x:c r="G497" t="str">
        <x:f>IF(D497="","Fecha no disponible",TEXT(D497,"mmmm"))</x:f>
        <x:v>December</x:v>
      </x:c>
      <x:c r="H497" t="str">
        <x:f>IF(D497="","Fecha no disponible",TEXT(D497,"yyyy-mm"))</x:f>
        <x:v>2024-12</x:v>
      </x:c>
      <x:c r="I497" t="str">
        <x:f>IF(D497="","Fecha no disponible","T"&amp;ROUNDUP(MONTH(D497)/3,0))</x:f>
        <x:v>T4</x:v>
      </x:c>
      <x:c r="J497" t="str">
        <x:v>T017</x:v>
      </x:c>
      <x:c r="K497" t="str">
        <x:v>Tienda Sucre 1</x:v>
      </x:c>
      <x:c r="L497" t="str">
        <x:v>Centro</x:v>
      </x:c>
      <x:c r="M497" t="str">
        <x:v>Sucre</x:v>
      </x:c>
      <x:c r="N497" t="str">
        <x:f>IFERROR(VLOOKUP(M497,'Mapeos'!$A$4:$B$30,2,FALSE),M497)</x:f>
        <x:v>Sucre</x:v>
      </x:c>
      <x:c r="O497" t="str">
        <x:v>C00884</x:v>
      </x:c>
      <x:c r="P497" t="str">
        <x:v>Premium</x:v>
      </x:c>
      <x:c r="Q497" t="str">
        <x:v>P0143</x:v>
      </x:c>
      <x:c r="R497" t="str">
        <x:v>Cuidado Personal</x:v>
      </x:c>
      <x:c r="S497" t="str">
        <x:v>Marca B</x:v>
      </x:c>
      <x:c r="T497" t="str">
        <x:v>WhatsApp</x:v>
      </x:c>
      <x:c r="U497" t="str">
        <x:f>IFERROR(VLOOKUP(T497,'Mapeos'!$D$4:$E$25,2,FALSE),T497)</x:f>
        <x:v>WhatsApp</x:v>
      </x:c>
      <x:c r="V497" t="str">
        <x:v>V016</x:v>
      </x:c>
      <x:c r="W497" t="n">
        <x:v>4</x:v>
      </x:c>
      <x:c r="X497" s="28" t="n">
        <x:v>54.63</x:v>
      </x:c>
      <x:c r="Y497" s="20" t="n">
        <x:v>0.05</x:v>
      </x:c>
      <x:c r="Z497" s="20" t="n">
        <x:f>IF(Y497&gt;1,Y497/100,Y497)</x:f>
        <x:v>0.05</x:v>
      </x:c>
      <x:c r="AA497" s="28" t="n">
        <x:v>37.18</x:v>
      </x:c>
      <x:c r="AB497" s="28" t="n">
        <x:v>207.59</x:v>
      </x:c>
      <x:c r="AC497" s="28" t="str">
        <x:v>BOB</x:v>
      </x:c>
      <x:c r="AD497" s="28" t="n">
        <x:f>IF(AC497="USD",AB497*'Parametros'!$B$4,AB497)</x:f>
        <x:v>207.59</x:v>
      </x:c>
      <x:c r="AE497" s="28" t="n">
        <x:f>W497*X497*(1-Z497)</x:f>
        <x:v>207.594</x:v>
      </x:c>
      <x:c r="AF497" s="28" t="n">
        <x:f>W497*AA497</x:f>
        <x:v>148.72</x:v>
      </x:c>
      <x:c r="AG497" s="28" t="n">
        <x:f>AE497-AF497</x:f>
        <x:v>58.873999999999995</x:v>
      </x:c>
      <x:c r="AH497" s="20" t="n">
        <x:f>IF(AE497&gt;0,AG497/AE497,"")</x:f>
        <x:v>0.28360164551962</x:v>
      </x:c>
      <x:c r="AI497" s="28" t="n">
        <x:v>83947.7</x:v>
      </x:c>
      <x:c r="AJ497" s="28"/>
      <x:c r="AK497"/>
      <x:c r="AL497" t="str">
        <x:v>Completado</x:v>
      </x:c>
      <x:c r="AM497" t="str">
        <x:f>IF(W497&lt;0,"Devuelto",AL497)</x:f>
        <x:v>Completado</x:v>
      </x:c>
      <x:c r="AN497" t="str">
        <x:v>Transferencia</x:v>
      </x:c>
      <x:c r="AO497" s="29" t="str">
        <x:v>Sin observación</x:v>
      </x:c>
      <x:c r="AP497" t="str">
        <x:f>IF(D497="","No","Sí")</x:f>
        <x:v>Sí</x:v>
      </x:c>
    </x:row>
    <x:row r="498">
      <x:c r="A498" t="n">
        <x:v>498</x:v>
      </x:c>
      <x:c r="B498" t="str">
        <x:v>VT0002357</x:v>
      </x:c>
      <x:c r="C498" t="str">
        <x:v>46017</x:v>
      </x:c>
      <x:c r="D498" s="27" t="n">
        <x:v>46017</x:v>
      </x:c>
      <x:c r="E498" t="n">
        <x:f>IF(D498="","",YEAR(D498))</x:f>
        <x:v>2025</x:v>
      </x:c>
      <x:c r="F498" t="n">
        <x:f>IF(D498="","",MONTH(D498))</x:f>
        <x:v>12</x:v>
      </x:c>
      <x:c r="G498" t="str">
        <x:f>IF(D498="","Fecha no disponible",TEXT(D498,"mmmm"))</x:f>
        <x:v>December</x:v>
      </x:c>
      <x:c r="H498" t="str">
        <x:f>IF(D498="","Fecha no disponible",TEXT(D498,"yyyy-mm"))</x:f>
        <x:v>2025-12</x:v>
      </x:c>
      <x:c r="I498" t="str">
        <x:f>IF(D498="","Fecha no disponible","T"&amp;ROUNDUP(MONTH(D498)/3,0))</x:f>
        <x:v>T4</x:v>
      </x:c>
      <x:c r="J498" t="str">
        <x:v>T009</x:v>
      </x:c>
      <x:c r="K498" t="str">
        <x:v>Tienda Cochabamba 1</x:v>
      </x:c>
      <x:c r="L498" t="str">
        <x:v>Mall</x:v>
      </x:c>
      <x:c r="M498" t="str">
        <x:v>Cochabamba</x:v>
      </x:c>
      <x:c r="N498" t="str">
        <x:f>IFERROR(VLOOKUP(M498,'Mapeos'!$A$4:$B$30,2,FALSE),M498)</x:f>
        <x:v>Cochabamba</x:v>
      </x:c>
      <x:c r="O498" t="str">
        <x:v>C00259</x:v>
      </x:c>
      <x:c r="P498" t="str">
        <x:v>Masivo</x:v>
      </x:c>
      <x:c r="Q498" t="str">
        <x:v>P0056</x:v>
      </x:c>
      <x:c r="R498" t="str">
        <x:v>Alimentos</x:v>
      </x:c>
      <x:c r="S498" t="str">
        <x:v>Marca A</x:v>
      </x:c>
      <x:c r="T498" t="str">
        <x:v>E-commerce</x:v>
      </x:c>
      <x:c r="U498" t="str">
        <x:f>IFERROR(VLOOKUP(T498,'Mapeos'!$D$4:$E$25,2,FALSE),T498)</x:f>
        <x:v>E-commerce</x:v>
      </x:c>
      <x:c r="V498" t="str">
        <x:v>V003</x:v>
      </x:c>
      <x:c r="W498" t="n">
        <x:v>1</x:v>
      </x:c>
      <x:c r="X498" s="28" t="n">
        <x:v>41.84</x:v>
      </x:c>
      <x:c r="Y498" s="20" t="n">
        <x:v>0.15</x:v>
      </x:c>
      <x:c r="Z498" s="20" t="n">
        <x:f>IF(Y498&gt;1,Y498/100,Y498)</x:f>
        <x:v>0.15</x:v>
      </x:c>
      <x:c r="AA498" s="28" t="n">
        <x:v>30.18</x:v>
      </x:c>
      <x:c r="AB498" s="28" t="n">
        <x:v>35.56</x:v>
      </x:c>
      <x:c r="AC498" s="28" t="str">
        <x:v>BOB</x:v>
      </x:c>
      <x:c r="AD498" s="28" t="n">
        <x:f>IF(AC498="USD",AB498*'Parametros'!$B$4,AB498)</x:f>
        <x:v>35.56</x:v>
      </x:c>
      <x:c r="AE498" s="28" t="n">
        <x:f>W498*X498*(1-Z498)</x:f>
        <x:v>35.564</x:v>
      </x:c>
      <x:c r="AF498" s="28" t="n">
        <x:f>W498*AA498</x:f>
        <x:v>30.18</x:v>
      </x:c>
      <x:c r="AG498" s="28" t="n">
        <x:f>AE498-AF498</x:f>
        <x:v>5.384</x:v>
      </x:c>
      <x:c r="AH498" s="20" t="n">
        <x:f>IF(AE498&gt;0,AG498/AE498,"")</x:f>
        <x:v>0.15138904510178833</x:v>
      </x:c>
      <x:c r="AI498" s="28" t="n">
        <x:v>99744.49</x:v>
      </x:c>
      <x:c r="AJ498" s="28"/>
      <x:c r="AK498"/>
      <x:c r="AL498" t="str">
        <x:v>Completado</x:v>
      </x:c>
      <x:c r="AM498" t="str">
        <x:f>IF(W498&lt;0,"Devuelto",AL498)</x:f>
        <x:v>Completado</x:v>
      </x:c>
      <x:c r="AN498" t="str">
        <x:v>Efectivo</x:v>
      </x:c>
      <x:c r="AO498" s="29" t="str">
        <x:v>Sin observación</x:v>
      </x:c>
      <x:c r="AP498" t="str">
        <x:f>IF(D498="","No","Sí")</x:f>
        <x:v>Sí</x:v>
      </x:c>
    </x:row>
    <x:row r="499">
      <x:c r="A499" t="n">
        <x:v>499</x:v>
      </x:c>
      <x:c r="B499" t="str">
        <x:v>VT0002362</x:v>
      </x:c>
      <x:c r="C499" t="str">
        <x:v>45769</x:v>
      </x:c>
      <x:c r="D499" s="27" t="n">
        <x:v>45769</x:v>
      </x:c>
      <x:c r="E499" t="n">
        <x:f>IF(D499="","",YEAR(D499))</x:f>
        <x:v>2025</x:v>
      </x:c>
      <x:c r="F499" t="n">
        <x:f>IF(D499="","",MONTH(D499))</x:f>
        <x:v>4</x:v>
      </x:c>
      <x:c r="G499" t="str">
        <x:f>IF(D499="","Fecha no disponible",TEXT(D499,"mmmm"))</x:f>
        <x:v>April</x:v>
      </x:c>
      <x:c r="H499" t="str">
        <x:f>IF(D499="","Fecha no disponible",TEXT(D499,"yyyy-mm"))</x:f>
        <x:v>2025-04</x:v>
      </x:c>
      <x:c r="I499" t="str">
        <x:f>IF(D499="","Fecha no disponible","T"&amp;ROUNDUP(MONTH(D499)/3,0))</x:f>
        <x:v>T2</x:v>
      </x:c>
      <x:c r="J499" t="str">
        <x:v>T001</x:v>
      </x:c>
      <x:c r="K499" t="str">
        <x:v>Tienda La Paz 1</x:v>
      </x:c>
      <x:c r="L499" t="str">
        <x:v>Barrio</x:v>
      </x:c>
      <x:c r="M499" t="str">
        <x:v>La Paz</x:v>
      </x:c>
      <x:c r="N499" t="str">
        <x:f>IFERROR(VLOOKUP(M499,'Mapeos'!$A$4:$B$30,2,FALSE),M499)</x:f>
        <x:v>La Paz</x:v>
      </x:c>
      <x:c r="O499" t="str">
        <x:v>C00236</x:v>
      </x:c>
      <x:c r="P499" t="str">
        <x:v>Empresa</x:v>
      </x:c>
      <x:c r="Q499" t="str">
        <x:v>P0124</x:v>
      </x:c>
      <x:c r="R499" t="str">
        <x:v>Alimentos</x:v>
      </x:c>
      <x:c r="S499" t="str">
        <x:v>Marca C</x:v>
      </x:c>
      <x:c r="T499" t="str">
        <x:v>E-commerce</x:v>
      </x:c>
      <x:c r="U499" t="str">
        <x:f>IFERROR(VLOOKUP(T499,'Mapeos'!$D$4:$E$25,2,FALSE),T499)</x:f>
        <x:v>E-commerce</x:v>
      </x:c>
      <x:c r="V499" t="str">
        <x:v>V034</x:v>
      </x:c>
      <x:c r="W499" t="n">
        <x:v>3</x:v>
      </x:c>
      <x:c r="X499" s="28" t="n">
        <x:v>15.78</x:v>
      </x:c>
      <x:c r="Y499" s="20" t="n">
        <x:v>0.1</x:v>
      </x:c>
      <x:c r="Z499" s="20" t="n">
        <x:f>IF(Y499&gt;1,Y499/100,Y499)</x:f>
        <x:v>0.1</x:v>
      </x:c>
      <x:c r="AA499" s="28" t="n">
        <x:v>10.12</x:v>
      </x:c>
      <x:c r="AB499" s="28" t="n">
        <x:v>42.61</x:v>
      </x:c>
      <x:c r="AC499" s="28" t="str">
        <x:v>BOB</x:v>
      </x:c>
      <x:c r="AD499" s="28" t="n">
        <x:f>IF(AC499="USD",AB499*'Parametros'!$B$4,AB499)</x:f>
        <x:v>42.61</x:v>
      </x:c>
      <x:c r="AE499" s="28" t="n">
        <x:f>W499*X499*(1-Z499)</x:f>
        <x:v>42.605999999999995</x:v>
      </x:c>
      <x:c r="AF499" s="28" t="n">
        <x:f>W499*AA499</x:f>
        <x:v>30.36</x:v>
      </x:c>
      <x:c r="AG499" s="28" t="n">
        <x:f>AE499-AF499</x:f>
        <x:v>12.245999999999995</x:v>
      </x:c>
      <x:c r="AH499" s="20" t="n">
        <x:f>IF(AE499&gt;0,AG499/AE499,"")</x:f>
        <x:v>0.2874243064357132</x:v>
      </x:c>
      <x:c r="AI499" s="28" t="n">
        <x:v>77055.66</x:v>
      </x:c>
      <x:c r="AJ499" s="28"/>
      <x:c r="AK499"/>
      <x:c r="AL499" t="str">
        <x:v>Completado</x:v>
      </x:c>
      <x:c r="AM499" t="str">
        <x:f>IF(W499&lt;0,"Devuelto",AL499)</x:f>
        <x:v>Completado</x:v>
      </x:c>
      <x:c r="AN499" t="str">
        <x:v>Efectivo</x:v>
      </x:c>
      <x:c r="AO499" s="29" t="str">
        <x:v>Sin observación</x:v>
      </x:c>
      <x:c r="AP499" t="str">
        <x:f>IF(D499="","No","Sí")</x:f>
        <x:v>Sí</x:v>
      </x:c>
    </x:row>
    <x:row r="500">
      <x:c r="A500" t="n">
        <x:v>500</x:v>
      </x:c>
      <x:c r="B500" t="str">
        <x:v>VT0002367</x:v>
      </x:c>
      <x:c r="C500" t="str">
        <x:v>45941</x:v>
      </x:c>
      <x:c r="D500" s="27" t="n">
        <x:v>45941</x:v>
      </x:c>
      <x:c r="E500" t="n">
        <x:f>IF(D500="","",YEAR(D500))</x:f>
        <x:v>2025</x:v>
      </x:c>
      <x:c r="F500" t="n">
        <x:f>IF(D500="","",MONTH(D500))</x:f>
        <x:v>10</x:v>
      </x:c>
      <x:c r="G500" t="str">
        <x:f>IF(D500="","Fecha no disponible",TEXT(D500,"mmmm"))</x:f>
        <x:v>October</x:v>
      </x:c>
      <x:c r="H500" t="str">
        <x:f>IF(D500="","Fecha no disponible",TEXT(D500,"yyyy-mm"))</x:f>
        <x:v>2025-10</x:v>
      </x:c>
      <x:c r="I500" t="str">
        <x:f>IF(D500="","Fecha no disponible","T"&amp;ROUNDUP(MONTH(D500)/3,0))</x:f>
        <x:v>T4</x:v>
      </x:c>
      <x:c r="J500" t="str">
        <x:v>T005</x:v>
      </x:c>
      <x:c r="K500" t="str">
        <x:v>Tienda Santa Cruz 1</x:v>
      </x:c>
      <x:c r="L500" t="str">
        <x:v>Centro</x:v>
      </x:c>
      <x:c r="M500" t="str">
        <x:v>Santa Cruz</x:v>
      </x:c>
      <x:c r="N500" t="str">
        <x:f>IFERROR(VLOOKUP(M500,'Mapeos'!$A$4:$B$30,2,FALSE),M500)</x:f>
        <x:v>Santa Cruz</x:v>
      </x:c>
      <x:c r="O500" t="str">
        <x:v>C00171</x:v>
      </x:c>
      <x:c r="P500" t="str">
        <x:v>Premium</x:v>
      </x:c>
      <x:c r="Q500" t="str">
        <x:v>P0014</x:v>
      </x:c>
      <x:c r="R500" t="str">
        <x:v>Electrónica</x:v>
      </x:c>
      <x:c r="S500" t="str">
        <x:v>Marca C</x:v>
      </x:c>
      <x:c r="T500" t="str">
        <x:v>Tienda</x:v>
      </x:c>
      <x:c r="U500" t="str">
        <x:f>IFERROR(VLOOKUP(T500,'Mapeos'!$D$4:$E$25,2,FALSE),T500)</x:f>
        <x:v>Tienda</x:v>
      </x:c>
      <x:c r="V500" t="str">
        <x:v>V004</x:v>
      </x:c>
      <x:c r="W500" t="n">
        <x:v>1</x:v>
      </x:c>
      <x:c r="X500" s="28" t="n">
        <x:v>414.14</x:v>
      </x:c>
      <x:c r="Y500" s="20" t="n">
        <x:v>0.15</x:v>
      </x:c>
      <x:c r="Z500" s="20" t="n">
        <x:f>IF(Y500&gt;1,Y500/100,Y500)</x:f>
        <x:v>0.15</x:v>
      </x:c>
      <x:c r="AA500" s="28" t="n">
        <x:v>308.21</x:v>
      </x:c>
      <x:c r="AB500" s="28" t="n">
        <x:v>352.02</x:v>
      </x:c>
      <x:c r="AC500" s="28" t="str">
        <x:v>BOB</x:v>
      </x:c>
      <x:c r="AD500" s="28" t="n">
        <x:f>IF(AC500="USD",AB500*'Parametros'!$B$4,AB500)</x:f>
        <x:v>352.02</x:v>
      </x:c>
      <x:c r="AE500" s="28" t="n">
        <x:f>W500*X500*(1-Z500)</x:f>
        <x:v>352.019</x:v>
      </x:c>
      <x:c r="AF500" s="28" t="n">
        <x:f>W500*AA500</x:f>
        <x:v>308.21</x:v>
      </x:c>
      <x:c r="AG500" s="28" t="n">
        <x:f>AE500-AF500</x:f>
        <x:v>43.809000000000026</x:v>
      </x:c>
      <x:c r="AH500" s="20" t="n">
        <x:f>IF(AE500&gt;0,AG500/AE500,"")</x:f>
        <x:v>0.12445066885594251</x:v>
      </x:c>
      <x:c r="AI500" s="28" t="n">
        <x:v>153232.59</x:v>
      </x:c>
      <x:c r="AJ500" s="28"/>
      <x:c r="AK500"/>
      <x:c r="AL500" t="str">
        <x:v>Completado</x:v>
      </x:c>
      <x:c r="AM500" t="str">
        <x:f>IF(W500&lt;0,"Devuelto",AL500)</x:f>
        <x:v>Completado</x:v>
      </x:c>
      <x:c r="AN500" t="str">
        <x:v>QR</x:v>
      </x:c>
      <x:c r="AO500" s="29" t="str">
        <x:v>Sin observación</x:v>
      </x:c>
      <x:c r="AP500" t="str">
        <x:f>IF(D500="","No","Sí")</x:f>
        <x:v>Sí</x:v>
      </x:c>
    </x:row>
    <x:row r="501">
      <x:c r="A501" t="n">
        <x:v>501</x:v>
      </x:c>
      <x:c r="B501" t="str">
        <x:v>VT0002371</x:v>
      </x:c>
      <x:c r="C501" t="str">
        <x:v>45558</x:v>
      </x:c>
      <x:c r="D501" s="27" t="n">
        <x:v>45558</x:v>
      </x:c>
      <x:c r="E501" t="n">
        <x:f>IF(D501="","",YEAR(D501))</x:f>
        <x:v>2024</x:v>
      </x:c>
      <x:c r="F501" t="n">
        <x:f>IF(D501="","",MONTH(D501))</x:f>
        <x:v>9</x:v>
      </x:c>
      <x:c r="G501" t="str">
        <x:f>IF(D501="","Fecha no disponible",TEXT(D501,"mmmm"))</x:f>
        <x:v>September</x:v>
      </x:c>
      <x:c r="H501" t="str">
        <x:f>IF(D501="","Fecha no disponible",TEXT(D501,"yyyy-mm"))</x:f>
        <x:v>2024-09</x:v>
      </x:c>
      <x:c r="I501" t="str">
        <x:f>IF(D501="","Fecha no disponible","T"&amp;ROUNDUP(MONTH(D501)/3,0))</x:f>
        <x:v>T3</x:v>
      </x:c>
      <x:c r="J501" t="str">
        <x:v>T012</x:v>
      </x:c>
      <x:c r="K501" t="str">
        <x:v>Tienda Cochabamba 4</x:v>
      </x:c>
      <x:c r="L501" t="str">
        <x:v>Centro</x:v>
      </x:c>
      <x:c r="M501" t="str">
        <x:v>Cochabamba</x:v>
      </x:c>
      <x:c r="N501" t="str">
        <x:f>IFERROR(VLOOKUP(M501,'Mapeos'!$A$4:$B$30,2,FALSE),M501)</x:f>
        <x:v>Cochabamba</x:v>
      </x:c>
      <x:c r="O501" t="str">
        <x:v>C00574</x:v>
      </x:c>
      <x:c r="P501" t="str">
        <x:v>Masivo</x:v>
      </x:c>
      <x:c r="Q501" t="str">
        <x:v>P0013</x:v>
      </x:c>
      <x:c r="R501" t="str">
        <x:v>Hogar</x:v>
      </x:c>
      <x:c r="S501" t="str">
        <x:v>Marca D</x:v>
      </x:c>
      <x:c r="T501" t="str">
        <x:v>E-commerce</x:v>
      </x:c>
      <x:c r="U501" t="str">
        <x:f>IFERROR(VLOOKUP(T501,'Mapeos'!$D$4:$E$25,2,FALSE),T501)</x:f>
        <x:v>E-commerce</x:v>
      </x:c>
      <x:c r="V501" t="str">
        <x:v>V028</x:v>
      </x:c>
      <x:c r="W501" t="n">
        <x:v>2</x:v>
      </x:c>
      <x:c r="X501" s="28" t="n">
        <x:v>280.67</x:v>
      </x:c>
      <x:c r="Y501" s="20" t="n">
        <x:v>0.25</x:v>
      </x:c>
      <x:c r="Z501" s="20" t="n">
        <x:f>IF(Y501&gt;1,Y501/100,Y501)</x:f>
        <x:v>0.25</x:v>
      </x:c>
      <x:c r="AA501" s="28" t="n">
        <x:v>202.02</x:v>
      </x:c>
      <x:c r="AB501" s="28" t="n">
        <x:v>421</x:v>
      </x:c>
      <x:c r="AC501" s="28" t="str">
        <x:v>BOB</x:v>
      </x:c>
      <x:c r="AD501" s="28" t="n">
        <x:f>IF(AC501="USD",AB501*'Parametros'!$B$4,AB501)</x:f>
        <x:v>421</x:v>
      </x:c>
      <x:c r="AE501" s="28" t="n">
        <x:f>W501*X501*(1-Z501)</x:f>
        <x:v>421.005</x:v>
      </x:c>
      <x:c r="AF501" s="28" t="n">
        <x:f>W501*AA501</x:f>
        <x:v>404.04</x:v>
      </x:c>
      <x:c r="AG501" s="28" t="n">
        <x:f>AE501-AF501</x:f>
        <x:v>16.964999999999975</x:v>
      </x:c>
      <x:c r="AH501" s="20" t="n">
        <x:f>IF(AE501&gt;0,AG501/AE501,"")</x:f>
        <x:v>0.04029643353404348</x:v>
      </x:c>
      <x:c r="AI501" s="28" t="n">
        <x:v>70296.02</x:v>
      </x:c>
      <x:c r="AJ501" s="28" t="n">
        <x:v>156</x:v>
      </x:c>
      <x:c r="AK501" t="n">
        <x:v>18</x:v>
      </x:c>
      <x:c r="AL501" t="str">
        <x:v>Completado</x:v>
      </x:c>
      <x:c r="AM501" t="str">
        <x:f>IF(W501&lt;0,"Devuelto",AL501)</x:f>
        <x:v>Completado</x:v>
      </x:c>
      <x:c r="AN501" t="str">
        <x:v>Efectivo</x:v>
      </x:c>
      <x:c r="AO501" s="29" t="str">
        <x:v>Sin observación</x:v>
      </x:c>
      <x:c r="AP501" t="str">
        <x:f>IF(D501="","No","Sí")</x:f>
        <x:v>Sí</x:v>
      </x:c>
    </x:row>
    <x:row r="502">
      <x:c r="A502" t="n">
        <x:v>502</x:v>
      </x:c>
      <x:c r="B502" t="str">
        <x:v>VT0002376</x:v>
      </x:c>
      <x:c r="C502" t="str">
        <x:v>46182</x:v>
      </x:c>
      <x:c r="D502" s="27" t="n">
        <x:v>46182</x:v>
      </x:c>
      <x:c r="E502" t="n">
        <x:f>IF(D502="","",YEAR(D502))</x:f>
        <x:v>2026</x:v>
      </x:c>
      <x:c r="F502" t="n">
        <x:f>IF(D502="","",MONTH(D502))</x:f>
        <x:v>6</x:v>
      </x:c>
      <x:c r="G502" t="str">
        <x:f>IF(D502="","Fecha no disponible",TEXT(D502,"mmmm"))</x:f>
        <x:v>June</x:v>
      </x:c>
      <x:c r="H502" t="str">
        <x:f>IF(D502="","Fecha no disponible",TEXT(D502,"yyyy-mm"))</x:f>
        <x:v>2026-06</x:v>
      </x:c>
      <x:c r="I502" t="str">
        <x:f>IF(D502="","Fecha no disponible","T"&amp;ROUNDUP(MONTH(D502)/3,0))</x:f>
        <x:v>T2</x:v>
      </x:c>
      <x:c r="J502" t="str">
        <x:v>T004</x:v>
      </x:c>
      <x:c r="K502" t="str">
        <x:v>Tienda La Paz 4</x:v>
      </x:c>
      <x:c r="L502" t="str">
        <x:v>Centro</x:v>
      </x:c>
      <x:c r="M502" t="str">
        <x:v>La Paz</x:v>
      </x:c>
      <x:c r="N502" t="str">
        <x:f>IFERROR(VLOOKUP(M502,'Mapeos'!$A$4:$B$30,2,FALSE),M502)</x:f>
        <x:v>La Paz</x:v>
      </x:c>
      <x:c r="O502" t="str">
        <x:v>C01279</x:v>
      </x:c>
      <x:c r="P502" t="str">
        <x:v>Empresa</x:v>
      </x:c>
      <x:c r="Q502" t="str">
        <x:v>P0140</x:v>
      </x:c>
      <x:c r="R502" t="str">
        <x:v>Hogar</x:v>
      </x:c>
      <x:c r="S502" t="str">
        <x:v>Marca D</x:v>
      </x:c>
      <x:c r="T502" t="str">
        <x:v>E-commerce</x:v>
      </x:c>
      <x:c r="U502" t="str">
        <x:f>IFERROR(VLOOKUP(T502,'Mapeos'!$D$4:$E$25,2,FALSE),T502)</x:f>
        <x:v>E-commerce</x:v>
      </x:c>
      <x:c r="V502" t="str">
        <x:v>V040</x:v>
      </x:c>
      <x:c r="W502" t="n">
        <x:v>1</x:v>
      </x:c>
      <x:c r="X502" s="28" t="n">
        <x:v>194.48</x:v>
      </x:c>
      <x:c r="Y502" s="20" t="n">
        <x:v>0.05</x:v>
      </x:c>
      <x:c r="Z502" s="20" t="n">
        <x:f>IF(Y502&gt;1,Y502/100,Y502)</x:f>
        <x:v>0.05</x:v>
      </x:c>
      <x:c r="AA502" s="28" t="n">
        <x:v>122.58</x:v>
      </x:c>
      <x:c r="AB502" s="28" t="n">
        <x:v>184.76</x:v>
      </x:c>
      <x:c r="AC502" s="28" t="str">
        <x:v>BOB</x:v>
      </x:c>
      <x:c r="AD502" s="28" t="n">
        <x:f>IF(AC502="USD",AB502*'Parametros'!$B$4,AB502)</x:f>
        <x:v>184.76</x:v>
      </x:c>
      <x:c r="AE502" s="28" t="n">
        <x:f>W502*X502*(1-Z502)</x:f>
        <x:v>184.75599999999997</x:v>
      </x:c>
      <x:c r="AF502" s="28" t="n">
        <x:f>W502*AA502</x:f>
        <x:v>122.58</x:v>
      </x:c>
      <x:c r="AG502" s="28" t="n">
        <x:f>AE502-AF502</x:f>
        <x:v>62.17599999999997</x:v>
      </x:c>
      <x:c r="AH502" s="20" t="n">
        <x:f>IF(AE502&gt;0,AG502/AE502,"")</x:f>
        <x:v>0.3365303427222931</x:v>
      </x:c>
      <x:c r="AI502" s="28" t="n">
        <x:v>64241.19</x:v>
      </x:c>
      <x:c r="AJ502" s="28"/>
      <x:c r="AK502"/>
      <x:c r="AL502" t="str">
        <x:v>Completado</x:v>
      </x:c>
      <x:c r="AM502" t="str">
        <x:f>IF(W502&lt;0,"Devuelto",AL502)</x:f>
        <x:v>Completado</x:v>
      </x:c>
      <x:c r="AN502" t="str">
        <x:v>Transferencia</x:v>
      </x:c>
      <x:c r="AO502" s="29" t="str">
        <x:v>Sin observación</x:v>
      </x:c>
      <x:c r="AP502" t="str">
        <x:f>IF(D502="","No","Sí")</x:f>
        <x:v>Sí</x:v>
      </x:c>
    </x:row>
    <x:row r="503">
      <x:c r="A503" t="n">
        <x:v>503</x:v>
      </x:c>
      <x:c r="B503" t="str">
        <x:v>VT0002381</x:v>
      </x:c>
      <x:c r="C503" t="str">
        <x:v>45848</x:v>
      </x:c>
      <x:c r="D503" s="27" t="n">
        <x:v>45848</x:v>
      </x:c>
      <x:c r="E503" t="n">
        <x:f>IF(D503="","",YEAR(D503))</x:f>
        <x:v>2025</x:v>
      </x:c>
      <x:c r="F503" t="n">
        <x:f>IF(D503="","",MONTH(D503))</x:f>
        <x:v>7</x:v>
      </x:c>
      <x:c r="G503" t="str">
        <x:f>IF(D503="","Fecha no disponible",TEXT(D503,"mmmm"))</x:f>
        <x:v>July</x:v>
      </x:c>
      <x:c r="H503" t="str">
        <x:f>IF(D503="","Fecha no disponible",TEXT(D503,"yyyy-mm"))</x:f>
        <x:v>2025-07</x:v>
      </x:c>
      <x:c r="I503" t="str">
        <x:f>IF(D503="","Fecha no disponible","T"&amp;ROUNDUP(MONTH(D503)/3,0))</x:f>
        <x:v>T3</x:v>
      </x:c>
      <x:c r="J503" t="str">
        <x:v>T012</x:v>
      </x:c>
      <x:c r="K503" t="str">
        <x:v>Tienda Cochabamba 4</x:v>
      </x:c>
      <x:c r="L503" t="str">
        <x:v>Centro</x:v>
      </x:c>
      <x:c r="M503" t="str">
        <x:v>Cochabamba</x:v>
      </x:c>
      <x:c r="N503" t="str">
        <x:f>IFERROR(VLOOKUP(M503,'Mapeos'!$A$4:$B$30,2,FALSE),M503)</x:f>
        <x:v>Cochabamba</x:v>
      </x:c>
      <x:c r="O503" t="str">
        <x:v>C01493</x:v>
      </x:c>
      <x:c r="P503" t="str">
        <x:v>Empresa</x:v>
      </x:c>
      <x:c r="Q503" t="str">
        <x:v>P0147</x:v>
      </x:c>
      <x:c r="R503" t="str">
        <x:v>Alimentos</x:v>
      </x:c>
      <x:c r="S503" t="str">
        <x:v>Marca B</x:v>
      </x:c>
      <x:c r="T503" t="str">
        <x:v>E-commerce</x:v>
      </x:c>
      <x:c r="U503" t="str">
        <x:f>IFERROR(VLOOKUP(T503,'Mapeos'!$D$4:$E$25,2,FALSE),T503)</x:f>
        <x:v>E-commerce</x:v>
      </x:c>
      <x:c r="V503" t="str">
        <x:v>V035</x:v>
      </x:c>
      <x:c r="W503" t="n">
        <x:v>1</x:v>
      </x:c>
      <x:c r="X503" s="28" t="n">
        <x:v>48.81</x:v>
      </x:c>
      <x:c r="Y503" s="20" t="n">
        <x:v>0</x:v>
      </x:c>
      <x:c r="Z503" s="20" t="n">
        <x:f>IF(Y503&gt;1,Y503/100,Y503)</x:f>
        <x:v>0</x:v>
      </x:c>
      <x:c r="AA503" s="28" t="n">
        <x:v>30.6</x:v>
      </x:c>
      <x:c r="AB503" s="28" t="n">
        <x:v>48.81</x:v>
      </x:c>
      <x:c r="AC503" s="28" t="str">
        <x:v>BOB</x:v>
      </x:c>
      <x:c r="AD503" s="28" t="n">
        <x:f>IF(AC503="USD",AB503*'Parametros'!$B$4,AB503)</x:f>
        <x:v>48.81</x:v>
      </x:c>
      <x:c r="AE503" s="28" t="n">
        <x:f>W503*X503*(1-Z503)</x:f>
        <x:v>48.81</x:v>
      </x:c>
      <x:c r="AF503" s="28" t="n">
        <x:f>W503*AA503</x:f>
        <x:v>30.6</x:v>
      </x:c>
      <x:c r="AG503" s="28" t="n">
        <x:f>AE503-AF503</x:f>
        <x:v>18.21</x:v>
      </x:c>
      <x:c r="AH503" s="20" t="n">
        <x:f>IF(AE503&gt;0,AG503/AE503,"")</x:f>
        <x:v>0.373079287031346</x:v>
      </x:c>
      <x:c r="AI503" s="28" t="n">
        <x:v>96748.72</x:v>
      </x:c>
      <x:c r="AJ503" s="28"/>
      <x:c r="AK503"/>
      <x:c r="AL503" t="str">
        <x:v>Completado</x:v>
      </x:c>
      <x:c r="AM503" t="str">
        <x:f>IF(W503&lt;0,"Devuelto",AL503)</x:f>
        <x:v>Completado</x:v>
      </x:c>
      <x:c r="AN503" t="str">
        <x:v>QR</x:v>
      </x:c>
      <x:c r="AO503" s="29" t="str">
        <x:v>Sin observación</x:v>
      </x:c>
      <x:c r="AP503" t="str">
        <x:f>IF(D503="","No","Sí")</x:f>
        <x:v>Sí</x:v>
      </x:c>
    </x:row>
    <x:row r="504">
      <x:c r="A504" t="n">
        <x:v>504</x:v>
      </x:c>
      <x:c r="B504" t="str">
        <x:v>VT0002386</x:v>
      </x:c>
      <x:c r="C504" t="str">
        <x:v>46110</x:v>
      </x:c>
      <x:c r="D504" s="27" t="n">
        <x:v>46110</x:v>
      </x:c>
      <x:c r="E504" t="n">
        <x:f>IF(D504="","",YEAR(D504))</x:f>
        <x:v>2026</x:v>
      </x:c>
      <x:c r="F504" t="n">
        <x:f>IF(D504="","",MONTH(D504))</x:f>
        <x:v>3</x:v>
      </x:c>
      <x:c r="G504" t="str">
        <x:f>IF(D504="","Fecha no disponible",TEXT(D504,"mmmm"))</x:f>
        <x:v>March</x:v>
      </x:c>
      <x:c r="H504" t="str">
        <x:f>IF(D504="","Fecha no disponible",TEXT(D504,"yyyy-mm"))</x:f>
        <x:v>2026-03</x:v>
      </x:c>
      <x:c r="I504" t="str">
        <x:f>IF(D504="","Fecha no disponible","T"&amp;ROUNDUP(MONTH(D504)/3,0))</x:f>
        <x:v>T1</x:v>
      </x:c>
      <x:c r="J504" t="str">
        <x:v>T014</x:v>
      </x:c>
      <x:c r="K504" t="str">
        <x:v>Tienda Potosí 2</x:v>
      </x:c>
      <x:c r="L504" t="str">
        <x:v>Barrio</x:v>
      </x:c>
      <x:c r="M504" t="str">
        <x:v>Potosí</x:v>
      </x:c>
      <x:c r="N504" t="str">
        <x:f>IFERROR(VLOOKUP(M504,'Mapeos'!$A$4:$B$30,2,FALSE),M504)</x:f>
        <x:v>Potosí</x:v>
      </x:c>
      <x:c r="O504" t="str">
        <x:v>C01606</x:v>
      </x:c>
      <x:c r="P504" t="str">
        <x:v>Premium</x:v>
      </x:c>
      <x:c r="Q504" t="str">
        <x:v>P0052</x:v>
      </x:c>
      <x:c r="R504" t="str">
        <x:v>Electrónica</x:v>
      </x:c>
      <x:c r="S504" t="str">
        <x:v>Marca D</x:v>
      </x:c>
      <x:c r="T504" t="str">
        <x:v>WhatsApp</x:v>
      </x:c>
      <x:c r="U504" t="str">
        <x:f>IFERROR(VLOOKUP(T504,'Mapeos'!$D$4:$E$25,2,FALSE),T504)</x:f>
        <x:v>WhatsApp</x:v>
      </x:c>
      <x:c r="V504" t="str">
        <x:v>V010</x:v>
      </x:c>
      <x:c r="W504" t="n">
        <x:v>1</x:v>
      </x:c>
      <x:c r="X504" s="28" t="n">
        <x:v>422.92</x:v>
      </x:c>
      <x:c r="Y504" s="20" t="n">
        <x:v>0.15</x:v>
      </x:c>
      <x:c r="Z504" s="20" t="n">
        <x:f>IF(Y504&gt;1,Y504/100,Y504)</x:f>
        <x:v>0.15</x:v>
      </x:c>
      <x:c r="AA504" s="28" t="n">
        <x:v>226.56</x:v>
      </x:c>
      <x:c r="AB504" s="28" t="n">
        <x:v>359.48</x:v>
      </x:c>
      <x:c r="AC504" s="28" t="str">
        <x:v>BOB</x:v>
      </x:c>
      <x:c r="AD504" s="28" t="n">
        <x:f>IF(AC504="USD",AB504*'Parametros'!$B$4,AB504)</x:f>
        <x:v>359.48</x:v>
      </x:c>
      <x:c r="AE504" s="28" t="n">
        <x:f>W504*X504*(1-Z504)</x:f>
        <x:v>359.482</x:v>
      </x:c>
      <x:c r="AF504" s="28" t="n">
        <x:f>W504*AA504</x:f>
        <x:v>226.56</x:v>
      </x:c>
      <x:c r="AG504" s="28" t="n">
        <x:f>AE504-AF504</x:f>
        <x:v>132.92200000000003</x:v>
      </x:c>
      <x:c r="AH504" s="20" t="n">
        <x:f>IF(AE504&gt;0,AG504/AE504,"")</x:f>
        <x:v>0.36975982107588146</x:v>
      </x:c>
      <x:c r="AI504" s="28" t="n">
        <x:v>71003.18</x:v>
      </x:c>
      <x:c r="AJ504" s="28"/>
      <x:c r="AK504"/>
      <x:c r="AL504" t="str">
        <x:v>Completado</x:v>
      </x:c>
      <x:c r="AM504" t="str">
        <x:f>IF(W504&lt;0,"Devuelto",AL504)</x:f>
        <x:v>Completado</x:v>
      </x:c>
      <x:c r="AN504" t="str">
        <x:v>Efectivo</x:v>
      </x:c>
      <x:c r="AO504" s="29" t="str">
        <x:v>Sin observación</x:v>
      </x:c>
      <x:c r="AP504" t="str">
        <x:f>IF(D504="","No","Sí")</x:f>
        <x:v>Sí</x:v>
      </x:c>
    </x:row>
    <x:row r="505">
      <x:c r="A505" t="n">
        <x:v>505</x:v>
      </x:c>
      <x:c r="B505" t="str">
        <x:v>VT0002390</x:v>
      </x:c>
      <x:c r="C505" t="str">
        <x:v>s/f</x:v>
      </x:c>
      <x:c r="D505" s="27"/>
      <x:c r="E505" t="str">
        <x:f>IF(D505="","",YEAR(D505))</x:f>
      </x:c>
      <x:c r="F505" t="str">
        <x:f>IF(D505="","",MONTH(D505))</x:f>
      </x:c>
      <x:c r="G505" t="str">
        <x:f>IF(D505="","Fecha no disponible",TEXT(D505,"mmmm"))</x:f>
        <x:v>Fecha no disponible</x:v>
      </x:c>
      <x:c r="H505" t="str">
        <x:f>IF(D505="","Fecha no disponible",TEXT(D505,"yyyy-mm"))</x:f>
        <x:v>Fecha no disponible</x:v>
      </x:c>
      <x:c r="I505" t="str">
        <x:f>IF(D505="","Fecha no disponible","T"&amp;ROUNDUP(MONTH(D505)/3,0))</x:f>
        <x:v>Fecha no disponible</x:v>
      </x:c>
      <x:c r="J505" t="str">
        <x:v>T007</x:v>
      </x:c>
      <x:c r="K505" t="str">
        <x:v>Tienda Santa Cruz 3</x:v>
      </x:c>
      <x:c r="L505" t="str">
        <x:v>Barrio</x:v>
      </x:c>
      <x:c r="M505" t="str">
        <x:v>Santa Cruz</x:v>
      </x:c>
      <x:c r="N505" t="str">
        <x:f>IFERROR(VLOOKUP(M505,'Mapeos'!$A$4:$B$30,2,FALSE),M505)</x:f>
        <x:v>Santa Cruz</x:v>
      </x:c>
      <x:c r="O505" t="str">
        <x:v>C00279</x:v>
      </x:c>
      <x:c r="P505" t="str">
        <x:v>Premium</x:v>
      </x:c>
      <x:c r="Q505" t="str">
        <x:v>P0095</x:v>
      </x:c>
      <x:c r="R505" t="str">
        <x:v>Cuidado Personal</x:v>
      </x:c>
      <x:c r="S505" t="str">
        <x:v>Marca B</x:v>
      </x:c>
      <x:c r="T505" t="str">
        <x:v>tienda</x:v>
      </x:c>
      <x:c r="U505" t="str">
        <x:f>IFERROR(VLOOKUP(T505,'Mapeos'!$D$4:$E$25,2,FALSE),T505)</x:f>
        <x:v>Tienda</x:v>
      </x:c>
      <x:c r="V505" t="str">
        <x:v>V036</x:v>
      </x:c>
      <x:c r="W505" t="n">
        <x:v>3</x:v>
      </x:c>
      <x:c r="X505" s="28" t="n">
        <x:v>57.46</x:v>
      </x:c>
      <x:c r="Y505" s="20" t="n">
        <x:v>0</x:v>
      </x:c>
      <x:c r="Z505" s="20" t="n">
        <x:f>IF(Y505&gt;1,Y505/100,Y505)</x:f>
        <x:v>0</x:v>
      </x:c>
      <x:c r="AA505" s="28" t="n">
        <x:v>27.35</x:v>
      </x:c>
      <x:c r="AB505" s="28" t="n">
        <x:v>172.38</x:v>
      </x:c>
      <x:c r="AC505" s="28" t="str">
        <x:v>BOB</x:v>
      </x:c>
      <x:c r="AD505" s="28" t="n">
        <x:f>IF(AC505="USD",AB505*'Parametros'!$B$4,AB505)</x:f>
        <x:v>172.38</x:v>
      </x:c>
      <x:c r="AE505" s="28" t="n">
        <x:f>W505*X505*(1-Z505)</x:f>
        <x:v>172.38</x:v>
      </x:c>
      <x:c r="AF505" s="28" t="n">
        <x:f>W505*AA505</x:f>
        <x:v>82.05000000000001</x:v>
      </x:c>
      <x:c r="AG505" s="28" t="n">
        <x:f>AE505-AF505</x:f>
        <x:v>90.32999999999998</x:v>
      </x:c>
      <x:c r="AH505" s="20" t="n">
        <x:f>IF(AE505&gt;0,AG505/AE505,"")</x:f>
        <x:v>0.5240167072746258</x:v>
      </x:c>
      <x:c r="AI505" s="28" t="n">
        <x:v>125016.58</x:v>
      </x:c>
      <x:c r="AJ505" s="28"/>
      <x:c r="AK505"/>
      <x:c r="AL505" t="str">
        <x:v>Completado</x:v>
      </x:c>
      <x:c r="AM505" t="str">
        <x:f>IF(W505&lt;0,"Devuelto",AL505)</x:f>
        <x:v>Completado</x:v>
      </x:c>
      <x:c r="AN505" t="str">
        <x:v>Transferencia</x:v>
      </x:c>
      <x:c r="AO505" s="29" t="str">
        <x:v>Fecha inválida; Canal estandarizado</x:v>
      </x:c>
      <x:c r="AP505" t="str">
        <x:f>IF(D505="","No","Sí")</x:f>
        <x:v>No</x:v>
      </x:c>
    </x:row>
    <x:row r="506">
      <x:c r="A506" t="n">
        <x:v>506</x:v>
      </x:c>
      <x:c r="B506" t="str">
        <x:v>VT0002395</x:v>
      </x:c>
      <x:c r="C506" t="str">
        <x:v>45892</x:v>
      </x:c>
      <x:c r="D506" s="27" t="n">
        <x:v>45892</x:v>
      </x:c>
      <x:c r="E506" t="n">
        <x:f>IF(D506="","",YEAR(D506))</x:f>
        <x:v>2025</x:v>
      </x:c>
      <x:c r="F506" t="n">
        <x:f>IF(D506="","",MONTH(D506))</x:f>
        <x:v>8</x:v>
      </x:c>
      <x:c r="G506" t="str">
        <x:f>IF(D506="","Fecha no disponible",TEXT(D506,"mmmm"))</x:f>
        <x:v>August</x:v>
      </x:c>
      <x:c r="H506" t="str">
        <x:f>IF(D506="","Fecha no disponible",TEXT(D506,"yyyy-mm"))</x:f>
        <x:v>2025-08</x:v>
      </x:c>
      <x:c r="I506" t="str">
        <x:f>IF(D506="","Fecha no disponible","T"&amp;ROUNDUP(MONTH(D506)/3,0))</x:f>
        <x:v>T3</x:v>
      </x:c>
      <x:c r="J506" t="str">
        <x:v>T020</x:v>
      </x:c>
      <x:c r="K506" t="str">
        <x:v>Tienda Sucre 4</x:v>
      </x:c>
      <x:c r="L506" t="str">
        <x:v>Mall</x:v>
      </x:c>
      <x:c r="M506" t="str">
        <x:v>Sucre</x:v>
      </x:c>
      <x:c r="N506" t="str">
        <x:f>IFERROR(VLOOKUP(M506,'Mapeos'!$A$4:$B$30,2,FALSE),M506)</x:f>
        <x:v>Sucre</x:v>
      </x:c>
      <x:c r="O506" t="str">
        <x:v>C00050</x:v>
      </x:c>
      <x:c r="P506" t="str">
        <x:v>Masivo</x:v>
      </x:c>
      <x:c r="Q506" t="str">
        <x:v>P0070</x:v>
      </x:c>
      <x:c r="R506" t="str">
        <x:v>Electrónica</x:v>
      </x:c>
      <x:c r="S506" t="str">
        <x:v>Marca C</x:v>
      </x:c>
      <x:c r="T506" t="str">
        <x:v>WhatsApp</x:v>
      </x:c>
      <x:c r="U506" t="str">
        <x:f>IFERROR(VLOOKUP(T506,'Mapeos'!$D$4:$E$25,2,FALSE),T506)</x:f>
        <x:v>WhatsApp</x:v>
      </x:c>
      <x:c r="V506" t="str">
        <x:v>V034</x:v>
      </x:c>
      <x:c r="W506" t="n">
        <x:v>1</x:v>
      </x:c>
      <x:c r="X506" s="28" t="n">
        <x:v>735.65</x:v>
      </x:c>
      <x:c r="Y506" s="20" t="n">
        <x:v>0.25</x:v>
      </x:c>
      <x:c r="Z506" s="20" t="n">
        <x:f>IF(Y506&gt;1,Y506/100,Y506)</x:f>
        <x:v>0.25</x:v>
      </x:c>
      <x:c r="AA506" s="28" t="n">
        <x:v>337.99</x:v>
      </x:c>
      <x:c r="AB506" s="28" t="n">
        <x:v>551.74</x:v>
      </x:c>
      <x:c r="AC506" s="28" t="str">
        <x:v>BOB</x:v>
      </x:c>
      <x:c r="AD506" s="28" t="n">
        <x:f>IF(AC506="USD",AB506*'Parametros'!$B$4,AB506)</x:f>
        <x:v>551.74</x:v>
      </x:c>
      <x:c r="AE506" s="28" t="n">
        <x:f>W506*X506*(1-Z506)</x:f>
        <x:v>551.7375</x:v>
      </x:c>
      <x:c r="AF506" s="28" t="n">
        <x:f>W506*AA506</x:f>
        <x:v>337.99</x:v>
      </x:c>
      <x:c r="AG506" s="28" t="n">
        <x:f>AE506-AF506</x:f>
        <x:v>213.74749999999995</x:v>
      </x:c>
      <x:c r="AH506" s="20" t="n">
        <x:f>IF(AE506&gt;0,AG506/AE506,"")</x:f>
        <x:v>0.3874079612134393</x:v>
      </x:c>
      <x:c r="AI506" s="28" t="n">
        <x:v>73465.06</x:v>
      </x:c>
      <x:c r="AJ506" s="28" t="n">
        <x:v>143</x:v>
      </x:c>
      <x:c r="AK506" t="n">
        <x:v>31</x:v>
      </x:c>
      <x:c r="AL506" t="str">
        <x:v>Completado</x:v>
      </x:c>
      <x:c r="AM506" t="str">
        <x:f>IF(W506&lt;0,"Devuelto",AL506)</x:f>
        <x:v>Completado</x:v>
      </x:c>
      <x:c r="AN506" t="str">
        <x:v>Efectivo</x:v>
      </x:c>
      <x:c r="AO506" s="29" t="str">
        <x:v>Sin observación</x:v>
      </x:c>
      <x:c r="AP506" t="str">
        <x:f>IF(D506="","No","Sí")</x:f>
        <x:v>Sí</x:v>
      </x:c>
    </x:row>
    <x:row r="507">
      <x:c r="A507" t="n">
        <x:v>507</x:v>
      </x:c>
      <x:c r="B507" t="str">
        <x:v>VT0002400</x:v>
      </x:c>
      <x:c r="C507" t="str">
        <x:v>45865</x:v>
      </x:c>
      <x:c r="D507" s="27" t="n">
        <x:v>45865</x:v>
      </x:c>
      <x:c r="E507" t="n">
        <x:f>IF(D507="","",YEAR(D507))</x:f>
        <x:v>2025</x:v>
      </x:c>
      <x:c r="F507" t="n">
        <x:f>IF(D507="","",MONTH(D507))</x:f>
        <x:v>7</x:v>
      </x:c>
      <x:c r="G507" t="str">
        <x:f>IF(D507="","Fecha no disponible",TEXT(D507,"mmmm"))</x:f>
        <x:v>July</x:v>
      </x:c>
      <x:c r="H507" t="str">
        <x:f>IF(D507="","Fecha no disponible",TEXT(D507,"yyyy-mm"))</x:f>
        <x:v>2025-07</x:v>
      </x:c>
      <x:c r="I507" t="str">
        <x:f>IF(D507="","Fecha no disponible","T"&amp;ROUNDUP(MONTH(D507)/3,0))</x:f>
        <x:v>T3</x:v>
      </x:c>
      <x:c r="J507" t="str">
        <x:v>T007</x:v>
      </x:c>
      <x:c r="K507" t="str">
        <x:v>Tienda Santa Cruz 3</x:v>
      </x:c>
      <x:c r="L507" t="str">
        <x:v>Barrio</x:v>
      </x:c>
      <x:c r="M507" t="str">
        <x:v>Santa Cruz</x:v>
      </x:c>
      <x:c r="N507" t="str">
        <x:f>IFERROR(VLOOKUP(M507,'Mapeos'!$A$4:$B$30,2,FALSE),M507)</x:f>
        <x:v>Santa Cruz</x:v>
      </x:c>
      <x:c r="O507" t="str">
        <x:v>C00079</x:v>
      </x:c>
      <x:c r="P507" t="str">
        <x:v>Frecuente</x:v>
      </x:c>
      <x:c r="Q507" t="str">
        <x:v>P0021</x:v>
      </x:c>
      <x:c r="R507" t="str">
        <x:v>Deportes</x:v>
      </x:c>
      <x:c r="S507" t="str">
        <x:v>Marca B</x:v>
      </x:c>
      <x:c r="T507" t="str">
        <x:v>Tienda</x:v>
      </x:c>
      <x:c r="U507" t="str">
        <x:f>IFERROR(VLOOKUP(T507,'Mapeos'!$D$4:$E$25,2,FALSE),T507)</x:f>
        <x:v>Tienda</x:v>
      </x:c>
      <x:c r="V507" t="str">
        <x:v>V019</x:v>
      </x:c>
      <x:c r="W507" t="n">
        <x:v>0</x:v>
      </x:c>
      <x:c r="X507" s="28" t="n">
        <x:v>141.86</x:v>
      </x:c>
      <x:c r="Y507" s="20" t="n">
        <x:v>0.05</x:v>
      </x:c>
      <x:c r="Z507" s="20" t="n">
        <x:f>IF(Y507&gt;1,Y507/100,Y507)</x:f>
        <x:v>0.05</x:v>
      </x:c>
      <x:c r="AA507" s="28" t="n">
        <x:v>65.2</x:v>
      </x:c>
      <x:c r="AB507" s="28" t="n">
        <x:v>0</x:v>
      </x:c>
      <x:c r="AC507" s="28" t="str">
        <x:v>BOB</x:v>
      </x:c>
      <x:c r="AD507" s="28" t="n">
        <x:f>IF(AC507="USD",AB507*'Parametros'!$B$4,AB507)</x:f>
        <x:v>0</x:v>
      </x:c>
      <x:c r="AE507" s="28" t="n">
        <x:f>W507*X507*(1-Z507)</x:f>
        <x:v>0</x:v>
      </x:c>
      <x:c r="AF507" s="28" t="n">
        <x:f>W507*AA507</x:f>
        <x:v>0</x:v>
      </x:c>
      <x:c r="AG507" s="28" t="n">
        <x:f>AE507-AF507</x:f>
        <x:v>0</x:v>
      </x:c>
      <x:c r="AH507" s="20" t="str">
        <x:f>IF(AE507&gt;0,AG507/AE507,"")</x:f>
      </x:c>
      <x:c r="AI507" s="28" t="n">
        <x:v>164465.29</x:v>
      </x:c>
      <x:c r="AJ507" s="28"/>
      <x:c r="AK507"/>
      <x:c r="AL507" t="str">
        <x:v>Cancelado</x:v>
      </x:c>
      <x:c r="AM507" t="str">
        <x:f>IF(W507&lt;0,"Devuelto",AL507)</x:f>
        <x:v>Cancelado</x:v>
      </x:c>
      <x:c r="AN507" t="str">
        <x:v>Efectivo</x:v>
      </x:c>
      <x:c r="AO507" s="29" t="str">
        <x:v>Sin observación</x:v>
      </x:c>
      <x:c r="AP507" t="str">
        <x:f>IF(D507="","No","Sí")</x:f>
        <x:v>Sí</x:v>
      </x:c>
    </x:row>
    <x:row r="508">
      <x:c r="A508" t="n">
        <x:v>508</x:v>
      </x:c>
      <x:c r="B508" t="str">
        <x:v>VT0002405</x:v>
      </x:c>
      <x:c r="C508" t="str">
        <x:v>46133</x:v>
      </x:c>
      <x:c r="D508" s="27" t="n">
        <x:v>46133</x:v>
      </x:c>
      <x:c r="E508" t="n">
        <x:f>IF(D508="","",YEAR(D508))</x:f>
        <x:v>2026</x:v>
      </x:c>
      <x:c r="F508" t="n">
        <x:f>IF(D508="","",MONTH(D508))</x:f>
        <x:v>4</x:v>
      </x:c>
      <x:c r="G508" t="str">
        <x:f>IF(D508="","Fecha no disponible",TEXT(D508,"mmmm"))</x:f>
        <x:v>April</x:v>
      </x:c>
      <x:c r="H508" t="str">
        <x:f>IF(D508="","Fecha no disponible",TEXT(D508,"yyyy-mm"))</x:f>
        <x:v>2026-04</x:v>
      </x:c>
      <x:c r="I508" t="str">
        <x:f>IF(D508="","Fecha no disponible","T"&amp;ROUNDUP(MONTH(D508)/3,0))</x:f>
        <x:v>T2</x:v>
      </x:c>
      <x:c r="J508" t="str">
        <x:v>T011</x:v>
      </x:c>
      <x:c r="K508" t="str">
        <x:v>Tienda Cochabamba 3</x:v>
      </x:c>
      <x:c r="L508" t="str">
        <x:v>Mall</x:v>
      </x:c>
      <x:c r="M508" t="str">
        <x:v>Cochabamba</x:v>
      </x:c>
      <x:c r="N508" t="str">
        <x:f>IFERROR(VLOOKUP(M508,'Mapeos'!$A$4:$B$30,2,FALSE),M508)</x:f>
        <x:v>Cochabamba</x:v>
      </x:c>
      <x:c r="O508" t="str">
        <x:v>C00584</x:v>
      </x:c>
      <x:c r="P508" t="str">
        <x:v>Masivo</x:v>
      </x:c>
      <x:c r="Q508" t="str">
        <x:v>P0069</x:v>
      </x:c>
      <x:c r="R508" t="str">
        <x:v>Electrónica</x:v>
      </x:c>
      <x:c r="S508" t="str">
        <x:v>Marca C</x:v>
      </x:c>
      <x:c r="T508" t="str">
        <x:v>Tienda</x:v>
      </x:c>
      <x:c r="U508" t="str">
        <x:f>IFERROR(VLOOKUP(T508,'Mapeos'!$D$4:$E$25,2,FALSE),T508)</x:f>
        <x:v>Tienda</x:v>
      </x:c>
      <x:c r="V508" t="str">
        <x:v>V037</x:v>
      </x:c>
      <x:c r="W508" t="n">
        <x:v>1</x:v>
      </x:c>
      <x:c r="X508" s="28" t="n">
        <x:v>613.2</x:v>
      </x:c>
      <x:c r="Y508" s="20" t="n">
        <x:v>0.15</x:v>
      </x:c>
      <x:c r="Z508" s="20" t="n">
        <x:f>IF(Y508&gt;1,Y508/100,Y508)</x:f>
        <x:v>0.15</x:v>
      </x:c>
      <x:c r="AA508" s="28" t="n">
        <x:v>294.06</x:v>
      </x:c>
      <x:c r="AB508" s="28" t="n">
        <x:v>521.22</x:v>
      </x:c>
      <x:c r="AC508" s="28" t="str">
        <x:v>BOB</x:v>
      </x:c>
      <x:c r="AD508" s="28" t="n">
        <x:f>IF(AC508="USD",AB508*'Parametros'!$B$4,AB508)</x:f>
        <x:v>521.22</x:v>
      </x:c>
      <x:c r="AE508" s="28" t="n">
        <x:f>W508*X508*(1-Z508)</x:f>
        <x:v>521.22</x:v>
      </x:c>
      <x:c r="AF508" s="28" t="n">
        <x:f>W508*AA508</x:f>
        <x:v>294.06</x:v>
      </x:c>
      <x:c r="AG508" s="28" t="n">
        <x:f>AE508-AF508</x:f>
        <x:v>227.16000000000003</x:v>
      </x:c>
      <x:c r="AH508" s="20" t="n">
        <x:f>IF(AE508&gt;0,AG508/AE508,"")</x:f>
        <x:v>0.4358236445263037</x:v>
      </x:c>
      <x:c r="AI508" s="28" t="n">
        <x:v>174619.63</x:v>
      </x:c>
      <x:c r="AJ508" s="28"/>
      <x:c r="AK508"/>
      <x:c r="AL508" t="str">
        <x:v>Completado</x:v>
      </x:c>
      <x:c r="AM508" t="str">
        <x:f>IF(W508&lt;0,"Devuelto",AL508)</x:f>
        <x:v>Completado</x:v>
      </x:c>
      <x:c r="AN508" t="str">
        <x:v>Transferencia</x:v>
      </x:c>
      <x:c r="AO508" s="29" t="str">
        <x:v>Sin observación</x:v>
      </x:c>
      <x:c r="AP508" t="str">
        <x:f>IF(D508="","No","Sí")</x:f>
        <x:v>Sí</x:v>
      </x:c>
    </x:row>
    <x:row r="509">
      <x:c r="A509" t="n">
        <x:v>509</x:v>
      </x:c>
      <x:c r="B509" t="str">
        <x:v>VT0002409</x:v>
      </x:c>
      <x:c r="C509" t="str">
        <x:v>45932</x:v>
      </x:c>
      <x:c r="D509" s="27" t="n">
        <x:v>45932</x:v>
      </x:c>
      <x:c r="E509" t="n">
        <x:f>IF(D509="","",YEAR(D509))</x:f>
        <x:v>2025</x:v>
      </x:c>
      <x:c r="F509" t="n">
        <x:f>IF(D509="","",MONTH(D509))</x:f>
        <x:v>10</x:v>
      </x:c>
      <x:c r="G509" t="str">
        <x:f>IF(D509="","Fecha no disponible",TEXT(D509,"mmmm"))</x:f>
        <x:v>October</x:v>
      </x:c>
      <x:c r="H509" t="str">
        <x:f>IF(D509="","Fecha no disponible",TEXT(D509,"yyyy-mm"))</x:f>
        <x:v>2025-10</x:v>
      </x:c>
      <x:c r="I509" t="str">
        <x:f>IF(D509="","Fecha no disponible","T"&amp;ROUNDUP(MONTH(D509)/3,0))</x:f>
        <x:v>T4</x:v>
      </x:c>
      <x:c r="J509" t="str">
        <x:v>T004</x:v>
      </x:c>
      <x:c r="K509" t="str">
        <x:v>Tienda La Paz 4</x:v>
      </x:c>
      <x:c r="L509" t="str">
        <x:v>Centro</x:v>
      </x:c>
      <x:c r="M509" t="str">
        <x:v>La Paz</x:v>
      </x:c>
      <x:c r="N509" t="str">
        <x:f>IFERROR(VLOOKUP(M509,'Mapeos'!$A$4:$B$30,2,FALSE),M509)</x:f>
        <x:v>La Paz</x:v>
      </x:c>
      <x:c r="O509" t="str">
        <x:v>C01651</x:v>
      </x:c>
      <x:c r="P509" t="str">
        <x:v>Premium</x:v>
      </x:c>
      <x:c r="Q509" t="str">
        <x:v>No identificado</x:v>
      </x:c>
      <x:c r="R509" t="str">
        <x:v>No identificada</x:v>
      </x:c>
      <x:c r="S509" t="str">
        <x:v>No identificada</x:v>
      </x:c>
      <x:c r="T509" t="str">
        <x:v>Tienda</x:v>
      </x:c>
      <x:c r="U509" t="str">
        <x:f>IFERROR(VLOOKUP(T509,'Mapeos'!$D$4:$E$25,2,FALSE),T509)</x:f>
        <x:v>Tienda</x:v>
      </x:c>
      <x:c r="V509" t="str">
        <x:v>V004</x:v>
      </x:c>
      <x:c r="W509" t="n">
        <x:v>1</x:v>
      </x:c>
      <x:c r="X509" s="28" t="n">
        <x:v>597.55</x:v>
      </x:c>
      <x:c r="Y509" s="20" t="n">
        <x:v>0.05</x:v>
      </x:c>
      <x:c r="Z509" s="20" t="n">
        <x:f>IF(Y509&gt;1,Y509/100,Y509)</x:f>
        <x:v>0.05</x:v>
      </x:c>
      <x:c r="AA509" s="28" t="n">
        <x:v>294.06</x:v>
      </x:c>
      <x:c r="AB509" s="28" t="n">
        <x:v>567.67</x:v>
      </x:c>
      <x:c r="AC509" s="28" t="str">
        <x:v>BOB</x:v>
      </x:c>
      <x:c r="AD509" s="28" t="n">
        <x:f>IF(AC509="USD",AB509*'Parametros'!$B$4,AB509)</x:f>
        <x:v>567.67</x:v>
      </x:c>
      <x:c r="AE509" s="28" t="n">
        <x:f>W509*X509*(1-Z509)</x:f>
        <x:v>567.6724999999999</x:v>
      </x:c>
      <x:c r="AF509" s="28" t="n">
        <x:f>W509*AA509</x:f>
        <x:v>294.06</x:v>
      </x:c>
      <x:c r="AG509" s="28" t="n">
        <x:f>AE509-AF509</x:f>
        <x:v>273.6124999999999</x:v>
      </x:c>
      <x:c r="AH509" s="20" t="n">
        <x:f>IF(AE509&gt;0,AG509/AE509,"")</x:f>
        <x:v>0.4819900558860962</x:v>
      </x:c>
      <x:c r="AI509" s="28" t="n">
        <x:v>155874.89</x:v>
      </x:c>
      <x:c r="AJ509" s="28"/>
      <x:c r="AK509"/>
      <x:c r="AL509" t="str">
        <x:v>Completado</x:v>
      </x:c>
      <x:c r="AM509" t="str">
        <x:f>IF(W509&lt;0,"Devuelto",AL509)</x:f>
        <x:v>Completado</x:v>
      </x:c>
      <x:c r="AN509" t="str">
        <x:v>Efectivo</x:v>
      </x:c>
      <x:c r="AO509" s="29" t="str">
        <x:v>Producto/categoría/marca no identificados</x:v>
      </x:c>
      <x:c r="AP509" t="str">
        <x:f>IF(D509="","No","Sí")</x:f>
        <x:v>Sí</x:v>
      </x:c>
    </x:row>
    <x:row r="510">
      <x:c r="A510" t="n">
        <x:v>510</x:v>
      </x:c>
      <x:c r="B510" t="str">
        <x:v>VT0002414</x:v>
      </x:c>
      <x:c r="C510" t="str">
        <x:v>45489</x:v>
      </x:c>
      <x:c r="D510" s="27" t="n">
        <x:v>45489</x:v>
      </x:c>
      <x:c r="E510" t="n">
        <x:f>IF(D510="","",YEAR(D510))</x:f>
        <x:v>2024</x:v>
      </x:c>
      <x:c r="F510" t="n">
        <x:f>IF(D510="","",MONTH(D510))</x:f>
        <x:v>7</x:v>
      </x:c>
      <x:c r="G510" t="str">
        <x:f>IF(D510="","Fecha no disponible",TEXT(D510,"mmmm"))</x:f>
        <x:v>July</x:v>
      </x:c>
      <x:c r="H510" t="str">
        <x:f>IF(D510="","Fecha no disponible",TEXT(D510,"yyyy-mm"))</x:f>
        <x:v>2024-07</x:v>
      </x:c>
      <x:c r="I510" t="str">
        <x:f>IF(D510="","Fecha no disponible","T"&amp;ROUNDUP(MONTH(D510)/3,0))</x:f>
        <x:v>T3</x:v>
      </x:c>
      <x:c r="J510" t="str">
        <x:v>T001</x:v>
      </x:c>
      <x:c r="K510" t="str">
        <x:v>Tienda La Paz 1</x:v>
      </x:c>
      <x:c r="L510" t="str">
        <x:v>Barrio</x:v>
      </x:c>
      <x:c r="M510" t="str">
        <x:v>La Paz</x:v>
      </x:c>
      <x:c r="N510" t="str">
        <x:f>IFERROR(VLOOKUP(M510,'Mapeos'!$A$4:$B$30,2,FALSE),M510)</x:f>
        <x:v>La Paz</x:v>
      </x:c>
      <x:c r="O510" t="str">
        <x:v>C01427</x:v>
      </x:c>
      <x:c r="P510" t="str">
        <x:v>Empresa</x:v>
      </x:c>
      <x:c r="Q510" t="str">
        <x:v>P0074</x:v>
      </x:c>
      <x:c r="R510" t="str">
        <x:v>Hogar</x:v>
      </x:c>
      <x:c r="S510" t="str">
        <x:v>Marca B</x:v>
      </x:c>
      <x:c r="T510" t="str">
        <x:v>Tienda</x:v>
      </x:c>
      <x:c r="U510" t="str">
        <x:f>IFERROR(VLOOKUP(T510,'Mapeos'!$D$4:$E$25,2,FALSE),T510)</x:f>
        <x:v>Tienda</x:v>
      </x:c>
      <x:c r="V510" t="str">
        <x:v>V037</x:v>
      </x:c>
      <x:c r="W510" t="n">
        <x:v>1</x:v>
      </x:c>
      <x:c r="X510" s="28" t="n">
        <x:v>309.88</x:v>
      </x:c>
      <x:c r="Y510" s="20" t="n">
        <x:v>0.15</x:v>
      </x:c>
      <x:c r="Z510" s="20" t="n">
        <x:f>IF(Y510&gt;1,Y510/100,Y510)</x:f>
        <x:v>0.15</x:v>
      </x:c>
      <x:c r="AA510" s="28" t="n">
        <x:v>211</x:v>
      </x:c>
      <x:c r="AB510" s="28" t="n">
        <x:v>263.4</x:v>
      </x:c>
      <x:c r="AC510" s="28" t="str">
        <x:v>BOB</x:v>
      </x:c>
      <x:c r="AD510" s="28" t="n">
        <x:f>IF(AC510="USD",AB510*'Parametros'!$B$4,AB510)</x:f>
        <x:v>263.4</x:v>
      </x:c>
      <x:c r="AE510" s="28" t="n">
        <x:f>W510*X510*(1-Z510)</x:f>
        <x:v>263.39799999999997</x:v>
      </x:c>
      <x:c r="AF510" s="28" t="n">
        <x:f>W510*AA510</x:f>
        <x:v>211</x:v>
      </x:c>
      <x:c r="AG510" s="28" t="n">
        <x:f>AE510-AF510</x:f>
        <x:v>52.39799999999997</x:v>
      </x:c>
      <x:c r="AH510" s="20" t="n">
        <x:f>IF(AE510&gt;0,AG510/AE510,"")</x:f>
        <x:v>0.1989308954509904</x:v>
      </x:c>
      <x:c r="AI510" s="28" t="n">
        <x:v>181671.78</x:v>
      </x:c>
      <x:c r="AJ510" s="28"/>
      <x:c r="AK510"/>
      <x:c r="AL510" t="str">
        <x:v>Completado</x:v>
      </x:c>
      <x:c r="AM510" t="str">
        <x:f>IF(W510&lt;0,"Devuelto",AL510)</x:f>
        <x:v>Completado</x:v>
      </x:c>
      <x:c r="AN510" t="str">
        <x:v>Efectivo</x:v>
      </x:c>
      <x:c r="AO510" s="29" t="str">
        <x:v>Sin observación</x:v>
      </x:c>
      <x:c r="AP510" t="str">
        <x:f>IF(D510="","No","Sí")</x:f>
        <x:v>Sí</x:v>
      </x:c>
    </x:row>
    <x:row r="511">
      <x:c r="A511" t="n">
        <x:v>511</x:v>
      </x:c>
      <x:c r="B511" t="str">
        <x:v>VT0002419</x:v>
      </x:c>
      <x:c r="C511" t="str">
        <x:v>45767</x:v>
      </x:c>
      <x:c r="D511" s="27" t="n">
        <x:v>45767</x:v>
      </x:c>
      <x:c r="E511" t="n">
        <x:f>IF(D511="","",YEAR(D511))</x:f>
        <x:v>2025</x:v>
      </x:c>
      <x:c r="F511" t="n">
        <x:f>IF(D511="","",MONTH(D511))</x:f>
        <x:v>4</x:v>
      </x:c>
      <x:c r="G511" t="str">
        <x:f>IF(D511="","Fecha no disponible",TEXT(D511,"mmmm"))</x:f>
        <x:v>April</x:v>
      </x:c>
      <x:c r="H511" t="str">
        <x:f>IF(D511="","Fecha no disponible",TEXT(D511,"yyyy-mm"))</x:f>
        <x:v>2025-04</x:v>
      </x:c>
      <x:c r="I511" t="str">
        <x:f>IF(D511="","Fecha no disponible","T"&amp;ROUNDUP(MONTH(D511)/3,0))</x:f>
        <x:v>T2</x:v>
      </x:c>
      <x:c r="J511" t="str">
        <x:v>T004</x:v>
      </x:c>
      <x:c r="K511" t="str">
        <x:v>Tienda La Paz 4</x:v>
      </x:c>
      <x:c r="L511" t="str">
        <x:v>Centro</x:v>
      </x:c>
      <x:c r="M511" t="str">
        <x:v>La Paz</x:v>
      </x:c>
      <x:c r="N511" t="str">
        <x:f>IFERROR(VLOOKUP(M511,'Mapeos'!$A$4:$B$30,2,FALSE),M511)</x:f>
        <x:v>La Paz</x:v>
      </x:c>
      <x:c r="O511" t="str">
        <x:v>C00233</x:v>
      </x:c>
      <x:c r="P511" t="str">
        <x:v>Premium</x:v>
      </x:c>
      <x:c r="Q511" t="str">
        <x:v>P0026</x:v>
      </x:c>
      <x:c r="R511" t="str">
        <x:v>Alimentos</x:v>
      </x:c>
      <x:c r="S511" t="str">
        <x:v>Marca C</x:v>
      </x:c>
      <x:c r="T511" t="str">
        <x:v>Tienda</x:v>
      </x:c>
      <x:c r="U511" t="str">
        <x:f>IFERROR(VLOOKUP(T511,'Mapeos'!$D$4:$E$25,2,FALSE),T511)</x:f>
        <x:v>Tienda</x:v>
      </x:c>
      <x:c r="V511" t="str">
        <x:v>V028</x:v>
      </x:c>
      <x:c r="W511" t="n">
        <x:v>1</x:v>
      </x:c>
      <x:c r="X511" s="28" t="n">
        <x:v>19.14</x:v>
      </x:c>
      <x:c r="Y511" s="20" t="n">
        <x:v>0.2</x:v>
      </x:c>
      <x:c r="Z511" s="20" t="n">
        <x:f>IF(Y511&gt;1,Y511/100,Y511)</x:f>
        <x:v>0.2</x:v>
      </x:c>
      <x:c r="AA511" s="28" t="n">
        <x:v>11.76</x:v>
      </x:c>
      <x:c r="AB511" s="28" t="n">
        <x:v>15.31</x:v>
      </x:c>
      <x:c r="AC511" s="28" t="str">
        <x:v>BOB</x:v>
      </x:c>
      <x:c r="AD511" s="28" t="n">
        <x:f>IF(AC511="USD",AB511*'Parametros'!$B$4,AB511)</x:f>
        <x:v>15.31</x:v>
      </x:c>
      <x:c r="AE511" s="28" t="n">
        <x:f>W511*X511*(1-Z511)</x:f>
        <x:v>15.312000000000001</x:v>
      </x:c>
      <x:c r="AF511" s="28" t="n">
        <x:f>W511*AA511</x:f>
        <x:v>11.76</x:v>
      </x:c>
      <x:c r="AG511" s="28" t="n">
        <x:f>AE511-AF511</x:f>
        <x:v>3.5520000000000014</x:v>
      </x:c>
      <x:c r="AH511" s="20" t="n">
        <x:f>IF(AE511&gt;0,AG511/AE511,"")</x:f>
        <x:v>0.23197492163009412</x:v>
      </x:c>
      <x:c r="AI511" s="28" t="n">
        <x:v>201910.6</x:v>
      </x:c>
      <x:c r="AJ511" s="28"/>
      <x:c r="AK511"/>
      <x:c r="AL511" t="str">
        <x:v>Completado</x:v>
      </x:c>
      <x:c r="AM511" t="str">
        <x:f>IF(W511&lt;0,"Devuelto",AL511)</x:f>
        <x:v>Completado</x:v>
      </x:c>
      <x:c r="AN511" t="str">
        <x:v>Transferencia</x:v>
      </x:c>
      <x:c r="AO511" s="29" t="str">
        <x:v>Sin observación</x:v>
      </x:c>
      <x:c r="AP511" t="str">
        <x:f>IF(D511="","No","Sí")</x:f>
        <x:v>Sí</x:v>
      </x:c>
    </x:row>
    <x:row r="512">
      <x:c r="A512" t="n">
        <x:v>512</x:v>
      </x:c>
      <x:c r="B512" t="str">
        <x:v>VT0002424</x:v>
      </x:c>
      <x:c r="C512" t="str">
        <x:v>45686</x:v>
      </x:c>
      <x:c r="D512" s="27" t="n">
        <x:v>45686</x:v>
      </x:c>
      <x:c r="E512" t="n">
        <x:f>IF(D512="","",YEAR(D512))</x:f>
        <x:v>2025</x:v>
      </x:c>
      <x:c r="F512" t="n">
        <x:f>IF(D512="","",MONTH(D512))</x:f>
        <x:v>1</x:v>
      </x:c>
      <x:c r="G512" t="str">
        <x:f>IF(D512="","Fecha no disponible",TEXT(D512,"mmmm"))</x:f>
        <x:v>January</x:v>
      </x:c>
      <x:c r="H512" t="str">
        <x:f>IF(D512="","Fecha no disponible",TEXT(D512,"yyyy-mm"))</x:f>
        <x:v>2025-01</x:v>
      </x:c>
      <x:c r="I512" t="str">
        <x:f>IF(D512="","Fecha no disponible","T"&amp;ROUNDUP(MONTH(D512)/3,0))</x:f>
        <x:v>T1</x:v>
      </x:c>
      <x:c r="J512" t="str">
        <x:v>T009</x:v>
      </x:c>
      <x:c r="K512" t="str">
        <x:v>Tienda Cochabamba 1</x:v>
      </x:c>
      <x:c r="L512" t="str">
        <x:v>Mall</x:v>
      </x:c>
      <x:c r="M512" t="str">
        <x:v>Cochabamba</x:v>
      </x:c>
      <x:c r="N512" t="str">
        <x:f>IFERROR(VLOOKUP(M512,'Mapeos'!$A$4:$B$30,2,FALSE),M512)</x:f>
        <x:v>Cochabamba</x:v>
      </x:c>
      <x:c r="O512" t="str">
        <x:v>C00039</x:v>
      </x:c>
      <x:c r="P512" t="str">
        <x:v>Masivo</x:v>
      </x:c>
      <x:c r="Q512" t="str">
        <x:v>P0032</x:v>
      </x:c>
      <x:c r="R512" t="str">
        <x:v>Electrónica</x:v>
      </x:c>
      <x:c r="S512" t="str">
        <x:v>Marca C</x:v>
      </x:c>
      <x:c r="T512" t="str">
        <x:v>Tienda</x:v>
      </x:c>
      <x:c r="U512" t="str">
        <x:f>IFERROR(VLOOKUP(T512,'Mapeos'!$D$4:$E$25,2,FALSE),T512)</x:f>
        <x:v>Tienda</x:v>
      </x:c>
      <x:c r="V512" t="str">
        <x:v>V010</x:v>
      </x:c>
      <x:c r="W512" t="n">
        <x:v>1</x:v>
      </x:c>
      <x:c r="X512" s="28" t="n">
        <x:v>348.11</x:v>
      </x:c>
      <x:c r="Y512" s="20" t="n">
        <x:v>0.25</x:v>
      </x:c>
      <x:c r="Z512" s="20" t="n">
        <x:f>IF(Y512&gt;1,Y512/100,Y512)</x:f>
        <x:v>0.25</x:v>
      </x:c>
      <x:c r="AA512" s="28" t="n">
        <x:v>170.34</x:v>
      </x:c>
      <x:c r="AB512" s="28" t="n">
        <x:v>261.08</x:v>
      </x:c>
      <x:c r="AC512" s="28" t="str">
        <x:v>BOB</x:v>
      </x:c>
      <x:c r="AD512" s="28" t="n">
        <x:f>IF(AC512="USD",AB512*'Parametros'!$B$4,AB512)</x:f>
        <x:v>261.08</x:v>
      </x:c>
      <x:c r="AE512" s="28" t="n">
        <x:f>W512*X512*(1-Z512)</x:f>
        <x:v>261.0825</x:v>
      </x:c>
      <x:c r="AF512" s="28" t="n">
        <x:f>W512*AA512</x:f>
        <x:v>170.34</x:v>
      </x:c>
      <x:c r="AG512" s="28" t="n">
        <x:f>AE512-AF512</x:f>
        <x:v>90.74249999999998</x:v>
      </x:c>
      <x:c r="AH512" s="20" t="n">
        <x:f>IF(AE512&gt;0,AG512/AE512,"")</x:f>
        <x:v>0.34756255206687536</x:v>
      </x:c>
      <x:c r="AI512" s="28" t="n">
        <x:v>183743.88</x:v>
      </x:c>
      <x:c r="AJ512" s="28"/>
      <x:c r="AK512"/>
      <x:c r="AL512" t="str">
        <x:v>Completado</x:v>
      </x:c>
      <x:c r="AM512" t="str">
        <x:f>IF(W512&lt;0,"Devuelto",AL512)</x:f>
        <x:v>Completado</x:v>
      </x:c>
      <x:c r="AN512" t="str">
        <x:v>Tarjeta</x:v>
      </x:c>
      <x:c r="AO512" s="29" t="str">
        <x:v>Sin observación</x:v>
      </x:c>
      <x:c r="AP512" t="str">
        <x:f>IF(D512="","No","Sí")</x:f>
        <x:v>Sí</x:v>
      </x:c>
    </x:row>
    <x:row r="513">
      <x:c r="A513" t="n">
        <x:v>513</x:v>
      </x:c>
      <x:c r="B513" t="str">
        <x:v>VT0002429</x:v>
      </x:c>
      <x:c r="C513" t="str">
        <x:v>46186</x:v>
      </x:c>
      <x:c r="D513" s="27" t="n">
        <x:v>46186</x:v>
      </x:c>
      <x:c r="E513" t="n">
        <x:f>IF(D513="","",YEAR(D513))</x:f>
        <x:v>2026</x:v>
      </x:c>
      <x:c r="F513" t="n">
        <x:f>IF(D513="","",MONTH(D513))</x:f>
        <x:v>6</x:v>
      </x:c>
      <x:c r="G513" t="str">
        <x:f>IF(D513="","Fecha no disponible",TEXT(D513,"mmmm"))</x:f>
        <x:v>June</x:v>
      </x:c>
      <x:c r="H513" t="str">
        <x:f>IF(D513="","Fecha no disponible",TEXT(D513,"yyyy-mm"))</x:f>
        <x:v>2026-06</x:v>
      </x:c>
      <x:c r="I513" t="str">
        <x:f>IF(D513="","Fecha no disponible","T"&amp;ROUNDUP(MONTH(D513)/3,0))</x:f>
        <x:v>T2</x:v>
      </x:c>
      <x:c r="J513" t="str">
        <x:v>T004</x:v>
      </x:c>
      <x:c r="K513" t="str">
        <x:v>Tienda La Paz 4</x:v>
      </x:c>
      <x:c r="L513" t="str">
        <x:v>Centro</x:v>
      </x:c>
      <x:c r="M513" t="str">
        <x:v>La Paz</x:v>
      </x:c>
      <x:c r="N513" t="str">
        <x:f>IFERROR(VLOOKUP(M513,'Mapeos'!$A$4:$B$30,2,FALSE),M513)</x:f>
        <x:v>La Paz</x:v>
      </x:c>
      <x:c r="O513" t="str">
        <x:v>C01331</x:v>
      </x:c>
      <x:c r="P513" t="str">
        <x:v>Masivo</x:v>
      </x:c>
      <x:c r="Q513" t="str">
        <x:v>P0018</x:v>
      </x:c>
      <x:c r="R513" t="str">
        <x:v>Hogar</x:v>
      </x:c>
      <x:c r="S513" t="str">
        <x:v>Marca B</x:v>
      </x:c>
      <x:c r="T513" t="str">
        <x:v>Tienda</x:v>
      </x:c>
      <x:c r="U513" t="str">
        <x:f>IFERROR(VLOOKUP(T513,'Mapeos'!$D$4:$E$25,2,FALSE),T513)</x:f>
        <x:v>Tienda</x:v>
      </x:c>
      <x:c r="V513" t="str">
        <x:v>V030</x:v>
      </x:c>
      <x:c r="W513" t="n">
        <x:v>-3</x:v>
      </x:c>
      <x:c r="X513" s="28" t="n">
        <x:v>190.7</x:v>
      </x:c>
      <x:c r="Y513" s="20" t="n">
        <x:v>0</x:v>
      </x:c>
      <x:c r="Z513" s="20" t="n">
        <x:f>IF(Y513&gt;1,Y513/100,Y513)</x:f>
        <x:v>0</x:v>
      </x:c>
      <x:c r="AA513" s="28" t="n">
        <x:v>100.5</x:v>
      </x:c>
      <x:c r="AB513" s="28" t="n">
        <x:v>-572.1</x:v>
      </x:c>
      <x:c r="AC513" s="28" t="str">
        <x:v>BOB</x:v>
      </x:c>
      <x:c r="AD513" s="28" t="n">
        <x:f>IF(AC513="USD",AB513*'Parametros'!$B$4,AB513)</x:f>
        <x:v>-572.1</x:v>
      </x:c>
      <x:c r="AE513" s="28" t="n">
        <x:f>W513*X513*(1-Z513)</x:f>
        <x:v>-572.0999999999999</x:v>
      </x:c>
      <x:c r="AF513" s="28" t="n">
        <x:f>W513*AA513</x:f>
        <x:v>-301.5</x:v>
      </x:c>
      <x:c r="AG513" s="28" t="n">
        <x:f>AE513-AF513</x:f>
        <x:v>-270.5999999999999</x:v>
      </x:c>
      <x:c r="AH513" s="20" t="str">
        <x:f>IF(AE513&gt;0,AG513/AE513,"")</x:f>
      </x:c>
      <x:c r="AI513" s="28" t="n">
        <x:v>157901.55</x:v>
      </x:c>
      <x:c r="AJ513" s="28"/>
      <x:c r="AK513"/>
      <x:c r="AL513" t="str">
        <x:v>Devuelto</x:v>
      </x:c>
      <x:c r="AM513" t="str">
        <x:f>IF(W513&lt;0,"Devuelto",AL513)</x:f>
        <x:v>Devuelto</x:v>
      </x:c>
      <x:c r="AN513" t="str">
        <x:v>Transferencia</x:v>
      </x:c>
      <x:c r="AO513" s="29" t="str">
        <x:v>Sin observación</x:v>
      </x:c>
      <x:c r="AP513" t="str">
        <x:f>IF(D513="","No","Sí")</x:f>
        <x:v>Sí</x:v>
      </x:c>
    </x:row>
    <x:row r="514">
      <x:c r="A514" t="n">
        <x:v>514</x:v>
      </x:c>
      <x:c r="B514" t="str">
        <x:v>VT0002433</x:v>
      </x:c>
      <x:c r="C514" t="str">
        <x:v>46173</x:v>
      </x:c>
      <x:c r="D514" s="27" t="n">
        <x:v>46173</x:v>
      </x:c>
      <x:c r="E514" t="n">
        <x:f>IF(D514="","",YEAR(D514))</x:f>
        <x:v>2026</x:v>
      </x:c>
      <x:c r="F514" t="n">
        <x:f>IF(D514="","",MONTH(D514))</x:f>
        <x:v>5</x:v>
      </x:c>
      <x:c r="G514" t="str">
        <x:f>IF(D514="","Fecha no disponible",TEXT(D514,"mmmm"))</x:f>
        <x:v>May</x:v>
      </x:c>
      <x:c r="H514" t="str">
        <x:f>IF(D514="","Fecha no disponible",TEXT(D514,"yyyy-mm"))</x:f>
        <x:v>2026-05</x:v>
      </x:c>
      <x:c r="I514" t="str">
        <x:f>IF(D514="","Fecha no disponible","T"&amp;ROUNDUP(MONTH(D514)/3,0))</x:f>
        <x:v>T2</x:v>
      </x:c>
      <x:c r="J514" t="str">
        <x:v>T006</x:v>
      </x:c>
      <x:c r="K514" t="str">
        <x:v>Tienda Santa Cruz 2</x:v>
      </x:c>
      <x:c r="L514" t="str">
        <x:v>Mall</x:v>
      </x:c>
      <x:c r="M514" t="str">
        <x:v>Santa Cruz</x:v>
      </x:c>
      <x:c r="N514" t="str">
        <x:f>IFERROR(VLOOKUP(M514,'Mapeos'!$A$4:$B$30,2,FALSE),M514)</x:f>
        <x:v>Santa Cruz</x:v>
      </x:c>
      <x:c r="O514" t="str">
        <x:v>C00417</x:v>
      </x:c>
      <x:c r="P514" t="str">
        <x:v>Premium</x:v>
      </x:c>
      <x:c r="Q514" t="str">
        <x:v>P0056</x:v>
      </x:c>
      <x:c r="R514" t="str">
        <x:v>Alimentos</x:v>
      </x:c>
      <x:c r="S514" t="str">
        <x:v>Marca A</x:v>
      </x:c>
      <x:c r="T514" t="str">
        <x:v>Tienda</x:v>
      </x:c>
      <x:c r="U514" t="str">
        <x:f>IFERROR(VLOOKUP(T514,'Mapeos'!$D$4:$E$25,2,FALSE),T514)</x:f>
        <x:v>Tienda</x:v>
      </x:c>
      <x:c r="V514" t="str">
        <x:v>V036</x:v>
      </x:c>
      <x:c r="W514" t="n">
        <x:v>4</x:v>
      </x:c>
      <x:c r="X514" s="28" t="n">
        <x:v>42.99</x:v>
      </x:c>
      <x:c r="Y514" s="20" t="n">
        <x:v>0</x:v>
      </x:c>
      <x:c r="Z514" s="20" t="n">
        <x:f>IF(Y514&gt;1,Y514/100,Y514)</x:f>
        <x:v>0</x:v>
      </x:c>
      <x:c r="AA514" s="28" t="n">
        <x:v>30.18</x:v>
      </x:c>
      <x:c r="AB514" s="28" t="n">
        <x:v>171.96</x:v>
      </x:c>
      <x:c r="AC514" s="28" t="str">
        <x:v>BOB</x:v>
      </x:c>
      <x:c r="AD514" s="28" t="n">
        <x:f>IF(AC514="USD",AB514*'Parametros'!$B$4,AB514)</x:f>
        <x:v>171.96</x:v>
      </x:c>
      <x:c r="AE514" s="28" t="n">
        <x:f>W514*X514*(1-Z514)</x:f>
        <x:v>171.96</x:v>
      </x:c>
      <x:c r="AF514" s="28" t="n">
        <x:f>W514*AA514</x:f>
        <x:v>120.72</x:v>
      </x:c>
      <x:c r="AG514" s="28" t="n">
        <x:f>AE514-AF514</x:f>
        <x:v>51.24000000000001</x:v>
      </x:c>
      <x:c r="AH514" s="20" t="n">
        <x:f>IF(AE514&gt;0,AG514/AE514,"")</x:f>
        <x:v>0.29797627355198886</x:v>
      </x:c>
      <x:c r="AI514" s="28" t="n">
        <x:v>125016.58</x:v>
      </x:c>
      <x:c r="AJ514" s="28"/>
      <x:c r="AK514"/>
      <x:c r="AL514" t="str">
        <x:v>Completado</x:v>
      </x:c>
      <x:c r="AM514" t="str">
        <x:f>IF(W514&lt;0,"Devuelto",AL514)</x:f>
        <x:v>Completado</x:v>
      </x:c>
      <x:c r="AN514" t="str">
        <x:v>Tarjeta</x:v>
      </x:c>
      <x:c r="AO514" s="29" t="str">
        <x:v>Sin observación</x:v>
      </x:c>
      <x:c r="AP514" t="str">
        <x:f>IF(D514="","No","Sí")</x:f>
        <x:v>Sí</x:v>
      </x:c>
    </x:row>
    <x:row r="515">
      <x:c r="A515" t="n">
        <x:v>515</x:v>
      </x:c>
      <x:c r="B515" t="str">
        <x:v>VT0002438</x:v>
      </x:c>
      <x:c r="C515" t="str">
        <x:v>45731</x:v>
      </x:c>
      <x:c r="D515" s="27" t="n">
        <x:v>45731</x:v>
      </x:c>
      <x:c r="E515" t="n">
        <x:f>IF(D515="","",YEAR(D515))</x:f>
        <x:v>2025</x:v>
      </x:c>
      <x:c r="F515" t="n">
        <x:f>IF(D515="","",MONTH(D515))</x:f>
        <x:v>3</x:v>
      </x:c>
      <x:c r="G515" t="str">
        <x:f>IF(D515="","Fecha no disponible",TEXT(D515,"mmmm"))</x:f>
        <x:v>March</x:v>
      </x:c>
      <x:c r="H515" t="str">
        <x:f>IF(D515="","Fecha no disponible",TEXT(D515,"yyyy-mm"))</x:f>
        <x:v>2025-03</x:v>
      </x:c>
      <x:c r="I515" t="str">
        <x:f>IF(D515="","Fecha no disponible","T"&amp;ROUNDUP(MONTH(D515)/3,0))</x:f>
        <x:v>T1</x:v>
      </x:c>
      <x:c r="J515" t="str">
        <x:v>T010</x:v>
      </x:c>
      <x:c r="K515" t="str">
        <x:v>Tienda Cochabamba 2</x:v>
      </x:c>
      <x:c r="L515" t="str">
        <x:v>Barrio</x:v>
      </x:c>
      <x:c r="M515" t="str">
        <x:v>Cochabamba</x:v>
      </x:c>
      <x:c r="N515" t="str">
        <x:f>IFERROR(VLOOKUP(M515,'Mapeos'!$A$4:$B$30,2,FALSE),M515)</x:f>
        <x:v>Cochabamba</x:v>
      </x:c>
      <x:c r="O515" t="str">
        <x:v>C01049</x:v>
      </x:c>
      <x:c r="P515" t="str">
        <x:v>Frecuente</x:v>
      </x:c>
      <x:c r="Q515" t="str">
        <x:v>P0009</x:v>
      </x:c>
      <x:c r="R515" t="str">
        <x:v>Cuidado Personal</x:v>
      </x:c>
      <x:c r="S515" t="str">
        <x:v>Marca C</x:v>
      </x:c>
      <x:c r="T515" t="str">
        <x:v>Tienda</x:v>
      </x:c>
      <x:c r="U515" t="str">
        <x:f>IFERROR(VLOOKUP(T515,'Mapeos'!$D$4:$E$25,2,FALSE),T515)</x:f>
        <x:v>Tienda</x:v>
      </x:c>
      <x:c r="V515" t="str">
        <x:v>V032</x:v>
      </x:c>
      <x:c r="W515" t="n">
        <x:v>1</x:v>
      </x:c>
      <x:c r="X515" s="28" t="n">
        <x:v>95.09</x:v>
      </x:c>
      <x:c r="Y515" s="20" t="n">
        <x:v>0.05</x:v>
      </x:c>
      <x:c r="Z515" s="20" t="n">
        <x:f>IF(Y515&gt;1,Y515/100,Y515)</x:f>
        <x:v>0.05</x:v>
      </x:c>
      <x:c r="AA515" s="28" t="n">
        <x:v>50.49</x:v>
      </x:c>
      <x:c r="AB515" s="28" t="n">
        <x:v>90.34</x:v>
      </x:c>
      <x:c r="AC515" s="28" t="str">
        <x:v>BOB</x:v>
      </x:c>
      <x:c r="AD515" s="28" t="n">
        <x:f>IF(AC515="USD",AB515*'Parametros'!$B$4,AB515)</x:f>
        <x:v>90.34</x:v>
      </x:c>
      <x:c r="AE515" s="28" t="n">
        <x:f>W515*X515*(1-Z515)</x:f>
        <x:v>90.3355</x:v>
      </x:c>
      <x:c r="AF515" s="28" t="n">
        <x:f>W515*AA515</x:f>
        <x:v>50.49</x:v>
      </x:c>
      <x:c r="AG515" s="28" t="n">
        <x:f>AE515-AF515</x:f>
        <x:v>39.845499999999994</x:v>
      </x:c>
      <x:c r="AH515" s="20" t="n">
        <x:f>IF(AE515&gt;0,AG515/AE515,"")</x:f>
        <x:v>0.44108351644702243</x:v>
      </x:c>
      <x:c r="AI515" s="28" t="n">
        <x:v>186917.48</x:v>
      </x:c>
      <x:c r="AJ515" s="28"/>
      <x:c r="AK515"/>
      <x:c r="AL515" t="str">
        <x:v>Completado</x:v>
      </x:c>
      <x:c r="AM515" t="str">
        <x:f>IF(W515&lt;0,"Devuelto",AL515)</x:f>
        <x:v>Completado</x:v>
      </x:c>
      <x:c r="AN515" t="str">
        <x:v>Transferencia</x:v>
      </x:c>
      <x:c r="AO515" s="29" t="str">
        <x:v>Sin observación</x:v>
      </x:c>
      <x:c r="AP515" t="str">
        <x:f>IF(D515="","No","Sí")</x:f>
        <x:v>Sí</x:v>
      </x:c>
    </x:row>
    <x:row r="516">
      <x:c r="A516" t="n">
        <x:v>516</x:v>
      </x:c>
      <x:c r="B516" t="str">
        <x:v>VT0002443</x:v>
      </x:c>
      <x:c r="C516" t="str">
        <x:v>46145</x:v>
      </x:c>
      <x:c r="D516" s="27" t="n">
        <x:v>46145</x:v>
      </x:c>
      <x:c r="E516" t="n">
        <x:f>IF(D516="","",YEAR(D516))</x:f>
        <x:v>2026</x:v>
      </x:c>
      <x:c r="F516" t="n">
        <x:f>IF(D516="","",MONTH(D516))</x:f>
        <x:v>5</x:v>
      </x:c>
      <x:c r="G516" t="str">
        <x:f>IF(D516="","Fecha no disponible",TEXT(D516,"mmmm"))</x:f>
        <x:v>May</x:v>
      </x:c>
      <x:c r="H516" t="str">
        <x:f>IF(D516="","Fecha no disponible",TEXT(D516,"yyyy-mm"))</x:f>
        <x:v>2026-05</x:v>
      </x:c>
      <x:c r="I516" t="str">
        <x:f>IF(D516="","Fecha no disponible","T"&amp;ROUNDUP(MONTH(D516)/3,0))</x:f>
        <x:v>T2</x:v>
      </x:c>
      <x:c r="J516" t="str">
        <x:v>T015</x:v>
      </x:c>
      <x:c r="K516" t="str">
        <x:v>Tienda Potosí 3</x:v>
      </x:c>
      <x:c r="L516" t="str">
        <x:v>Mall</x:v>
      </x:c>
      <x:c r="M516" t="str">
        <x:v>Potosí</x:v>
      </x:c>
      <x:c r="N516" t="str">
        <x:f>IFERROR(VLOOKUP(M516,'Mapeos'!$A$4:$B$30,2,FALSE),M516)</x:f>
        <x:v>Potosí</x:v>
      </x:c>
      <x:c r="O516" t="str">
        <x:v>C01290</x:v>
      </x:c>
      <x:c r="P516" t="str">
        <x:v>Premium</x:v>
      </x:c>
      <x:c r="Q516" t="str">
        <x:v>P0099</x:v>
      </x:c>
      <x:c r="R516" t="str">
        <x:v>Cuidado Personal</x:v>
      </x:c>
      <x:c r="S516" t="str">
        <x:v>Marca D</x:v>
      </x:c>
      <x:c r="T516" t="str">
        <x:v>Tienda</x:v>
      </x:c>
      <x:c r="U516" t="str">
        <x:f>IFERROR(VLOOKUP(T516,'Mapeos'!$D$4:$E$25,2,FALSE),T516)</x:f>
        <x:v>Tienda</x:v>
      </x:c>
      <x:c r="V516" t="str">
        <x:v>V034</x:v>
      </x:c>
      <x:c r="W516" t="n">
        <x:v>1</x:v>
      </x:c>
      <x:c r="X516" s="28" t="n">
        <x:v>59.46</x:v>
      </x:c>
      <x:c r="Y516" s="20" t="n">
        <x:v>0.15</x:v>
      </x:c>
      <x:c r="Z516" s="20" t="n">
        <x:f>IF(Y516&gt;1,Y516/100,Y516)</x:f>
        <x:v>0.15</x:v>
      </x:c>
      <x:c r="AA516" s="28" t="n">
        <x:v>42.11</x:v>
      </x:c>
      <x:c r="AB516" s="28" t="n">
        <x:v>50.54</x:v>
      </x:c>
      <x:c r="AC516" s="28" t="str">
        <x:v>BOB</x:v>
      </x:c>
      <x:c r="AD516" s="28" t="n">
        <x:f>IF(AC516="USD",AB516*'Parametros'!$B$4,AB516)</x:f>
        <x:v>50.54</x:v>
      </x:c>
      <x:c r="AE516" s="28" t="n">
        <x:f>W516*X516*(1-Z516)</x:f>
        <x:v>50.541</x:v>
      </x:c>
      <x:c r="AF516" s="28" t="n">
        <x:f>W516*AA516</x:f>
        <x:v>42.11</x:v>
      </x:c>
      <x:c r="AG516" s="28" t="n">
        <x:f>AE516-AF516</x:f>
        <x:v>8.430999999999997</x:v>
      </x:c>
      <x:c r="AH516" s="20" t="n">
        <x:f>IF(AE516&gt;0,AG516/AE516,"")</x:f>
        <x:v>0.16681506103955202</x:v>
      </x:c>
      <x:c r="AI516" s="28" t="n">
        <x:v>194671.92</x:v>
      </x:c>
      <x:c r="AJ516" s="28"/>
      <x:c r="AK516"/>
      <x:c r="AL516" t="str">
        <x:v>Completado</x:v>
      </x:c>
      <x:c r="AM516" t="str">
        <x:f>IF(W516&lt;0,"Devuelto",AL516)</x:f>
        <x:v>Completado</x:v>
      </x:c>
      <x:c r="AN516" t="str">
        <x:v>Efectivo</x:v>
      </x:c>
      <x:c r="AO516" s="29" t="str">
        <x:v>Sin observación</x:v>
      </x:c>
      <x:c r="AP516" t="str">
        <x:f>IF(D516="","No","Sí")</x:f>
        <x:v>Sí</x:v>
      </x:c>
    </x:row>
    <x:row r="517">
      <x:c r="A517" t="n">
        <x:v>517</x:v>
      </x:c>
      <x:c r="B517" t="str">
        <x:v>VT0002448</x:v>
      </x:c>
      <x:c r="C517" t="str">
        <x:v>46009</x:v>
      </x:c>
      <x:c r="D517" s="27" t="n">
        <x:v>46009</x:v>
      </x:c>
      <x:c r="E517" t="n">
        <x:f>IF(D517="","",YEAR(D517))</x:f>
        <x:v>2025</x:v>
      </x:c>
      <x:c r="F517" t="n">
        <x:f>IF(D517="","",MONTH(D517))</x:f>
        <x:v>12</x:v>
      </x:c>
      <x:c r="G517" t="str">
        <x:f>IF(D517="","Fecha no disponible",TEXT(D517,"mmmm"))</x:f>
        <x:v>December</x:v>
      </x:c>
      <x:c r="H517" t="str">
        <x:f>IF(D517="","Fecha no disponible",TEXT(D517,"yyyy-mm"))</x:f>
        <x:v>2025-12</x:v>
      </x:c>
      <x:c r="I517" t="str">
        <x:f>IF(D517="","Fecha no disponible","T"&amp;ROUNDUP(MONTH(D517)/3,0))</x:f>
        <x:v>T4</x:v>
      </x:c>
      <x:c r="J517" t="str">
        <x:v>T010</x:v>
      </x:c>
      <x:c r="K517" t="str">
        <x:v>Tienda Cochabamba 2</x:v>
      </x:c>
      <x:c r="L517" t="str">
        <x:v>Barrio</x:v>
      </x:c>
      <x:c r="M517" t="str">
        <x:v>Cochabamba</x:v>
      </x:c>
      <x:c r="N517" t="str">
        <x:f>IFERROR(VLOOKUP(M517,'Mapeos'!$A$4:$B$30,2,FALSE),M517)</x:f>
        <x:v>Cochabamba</x:v>
      </x:c>
      <x:c r="O517" t="str">
        <x:v>C00066</x:v>
      </x:c>
      <x:c r="P517" t="str">
        <x:v>Empresa</x:v>
      </x:c>
      <x:c r="Q517" t="str">
        <x:v>P0097</x:v>
      </x:c>
      <x:c r="R517" t="str">
        <x:v>Electrónica</x:v>
      </x:c>
      <x:c r="S517" t="str">
        <x:v>Marca D</x:v>
      </x:c>
      <x:c r="T517" t="str">
        <x:v>Marketplace</x:v>
      </x:c>
      <x:c r="U517" t="str">
        <x:f>IFERROR(VLOOKUP(T517,'Mapeos'!$D$4:$E$25,2,FALSE),T517)</x:f>
        <x:v>Marketplace</x:v>
      </x:c>
      <x:c r="V517" t="str">
        <x:v>V007</x:v>
      </x:c>
      <x:c r="W517" t="n">
        <x:v>1</x:v>
      </x:c>
      <x:c r="X517" s="28" t="n">
        <x:v>195.1</x:v>
      </x:c>
      <x:c r="Y517" s="20" t="n">
        <x:v>0.2</x:v>
      </x:c>
      <x:c r="Z517" s="20" t="n">
        <x:f>IF(Y517&gt;1,Y517/100,Y517)</x:f>
        <x:v>0.2</x:v>
      </x:c>
      <x:c r="AA517" s="28" t="n">
        <x:v>115.71</x:v>
      </x:c>
      <x:c r="AB517" s="28" t="n">
        <x:v>156.08</x:v>
      </x:c>
      <x:c r="AC517" s="28" t="str">
        <x:v>BOB</x:v>
      </x:c>
      <x:c r="AD517" s="28" t="n">
        <x:f>IF(AC517="USD",AB517*'Parametros'!$B$4,AB517)</x:f>
        <x:v>156.08</x:v>
      </x:c>
      <x:c r="AE517" s="28" t="n">
        <x:f>W517*X517*(1-Z517)</x:f>
        <x:v>156.08</x:v>
      </x:c>
      <x:c r="AF517" s="28" t="n">
        <x:f>W517*AA517</x:f>
        <x:v>115.71</x:v>
      </x:c>
      <x:c r="AG517" s="28" t="n">
        <x:f>AE517-AF517</x:f>
        <x:v>40.37000000000002</x:v>
      </x:c>
      <x:c r="AH517" s="20" t="n">
        <x:f>IF(AE517&gt;0,AG517/AE517,"")</x:f>
        <x:v>0.25864941055868795</x:v>
      </x:c>
      <x:c r="AI517" s="28" t="n">
        <x:v>76078.98</x:v>
      </x:c>
      <x:c r="AJ517" s="28"/>
      <x:c r="AK517"/>
      <x:c r="AL517" t="str">
        <x:v>Completado</x:v>
      </x:c>
      <x:c r="AM517" t="str">
        <x:f>IF(W517&lt;0,"Devuelto",AL517)</x:f>
        <x:v>Completado</x:v>
      </x:c>
      <x:c r="AN517" t="str">
        <x:v>QR</x:v>
      </x:c>
      <x:c r="AO517" s="29" t="str">
        <x:v>Sin observación</x:v>
      </x:c>
      <x:c r="AP517" t="str">
        <x:f>IF(D517="","No","Sí")</x:f>
        <x:v>Sí</x:v>
      </x:c>
    </x:row>
    <x:row r="518">
      <x:c r="A518" t="n">
        <x:v>518</x:v>
      </x:c>
      <x:c r="B518" t="str">
        <x:v>VT0002452</x:v>
      </x:c>
      <x:c r="C518" t="str">
        <x:v>45573</x:v>
      </x:c>
      <x:c r="D518" s="27" t="n">
        <x:v>45573</x:v>
      </x:c>
      <x:c r="E518" t="n">
        <x:f>IF(D518="","",YEAR(D518))</x:f>
        <x:v>2024</x:v>
      </x:c>
      <x:c r="F518" t="n">
        <x:f>IF(D518="","",MONTH(D518))</x:f>
        <x:v>10</x:v>
      </x:c>
      <x:c r="G518" t="str">
        <x:f>IF(D518="","Fecha no disponible",TEXT(D518,"mmmm"))</x:f>
        <x:v>October</x:v>
      </x:c>
      <x:c r="H518" t="str">
        <x:f>IF(D518="","Fecha no disponible",TEXT(D518,"yyyy-mm"))</x:f>
        <x:v>2024-10</x:v>
      </x:c>
      <x:c r="I518" t="str">
        <x:f>IF(D518="","Fecha no disponible","T"&amp;ROUNDUP(MONTH(D518)/3,0))</x:f>
        <x:v>T4</x:v>
      </x:c>
      <x:c r="J518" t="str">
        <x:v>T004</x:v>
      </x:c>
      <x:c r="K518" t="str">
        <x:v>Tienda La Paz 4</x:v>
      </x:c>
      <x:c r="L518" t="str">
        <x:v>Centro</x:v>
      </x:c>
      <x:c r="M518" t="str">
        <x:v>La Paz</x:v>
      </x:c>
      <x:c r="N518" t="str">
        <x:f>IFERROR(VLOOKUP(M518,'Mapeos'!$A$4:$B$30,2,FALSE),M518)</x:f>
        <x:v>La Paz</x:v>
      </x:c>
      <x:c r="O518" t="str">
        <x:v>C01471</x:v>
      </x:c>
      <x:c r="P518" t="str">
        <x:v>Frecuente</x:v>
      </x:c>
      <x:c r="Q518" t="str">
        <x:v>P0012</x:v>
      </x:c>
      <x:c r="R518" t="str">
        <x:v>Deportes</x:v>
      </x:c>
      <x:c r="S518" t="str">
        <x:v>Marca D</x:v>
      </x:c>
      <x:c r="T518" t="str">
        <x:v>Tienda</x:v>
      </x:c>
      <x:c r="U518" t="str">
        <x:f>IFERROR(VLOOKUP(T518,'Mapeos'!$D$4:$E$25,2,FALSE),T518)</x:f>
        <x:v>Tienda</x:v>
      </x:c>
      <x:c r="V518" t="str">
        <x:v>V008</x:v>
      </x:c>
      <x:c r="W518" t="n">
        <x:v>4</x:v>
      </x:c>
      <x:c r="X518" s="28" t="n">
        <x:v>189.81</x:v>
      </x:c>
      <x:c r="Y518" s="20" t="n">
        <x:v>0.15</x:v>
      </x:c>
      <x:c r="Z518" s="20" t="n">
        <x:f>IF(Y518&gt;1,Y518/100,Y518)</x:f>
        <x:v>0.15</x:v>
      </x:c>
      <x:c r="AA518" s="28" t="n">
        <x:v>136.48</x:v>
      </x:c>
      <x:c r="AB518" s="28" t="n">
        <x:v>645.35</x:v>
      </x:c>
      <x:c r="AC518" s="28" t="str">
        <x:v>BOB</x:v>
      </x:c>
      <x:c r="AD518" s="28" t="n">
        <x:f>IF(AC518="USD",AB518*'Parametros'!$B$4,AB518)</x:f>
        <x:v>645.35</x:v>
      </x:c>
      <x:c r="AE518" s="28" t="n">
        <x:f>W518*X518*(1-Z518)</x:f>
        <x:v>645.354</x:v>
      </x:c>
      <x:c r="AF518" s="28" t="n">
        <x:f>W518*AA518</x:f>
        <x:v>545.92</x:v>
      </x:c>
      <x:c r="AG518" s="28" t="n">
        <x:f>AE518-AF518</x:f>
        <x:v>99.43400000000008</x:v>
      </x:c>
      <x:c r="AH518" s="20" t="n">
        <x:f>IF(AE518&gt;0,AG518/AE518,"")</x:f>
        <x:v>0.15407667729649166</x:v>
      </x:c>
      <x:c r="AI518" s="28" t="n">
        <x:v>158078.03</x:v>
      </x:c>
      <x:c r="AJ518" s="28"/>
      <x:c r="AK518"/>
      <x:c r="AL518" t="str">
        <x:v>Completado</x:v>
      </x:c>
      <x:c r="AM518" t="str">
        <x:f>IF(W518&lt;0,"Devuelto",AL518)</x:f>
        <x:v>Completado</x:v>
      </x:c>
      <x:c r="AN518" t="str">
        <x:v>QR</x:v>
      </x:c>
      <x:c r="AO518" s="29" t="str">
        <x:v>Sin observación</x:v>
      </x:c>
      <x:c r="AP518" t="str">
        <x:f>IF(D518="","No","Sí")</x:f>
        <x:v>Sí</x:v>
      </x:c>
    </x:row>
    <x:row r="519">
      <x:c r="A519" t="n">
        <x:v>519</x:v>
      </x:c>
      <x:c r="B519" t="str">
        <x:v>VT0002457</x:v>
      </x:c>
      <x:c r="C519" t="str">
        <x:v>46042</x:v>
      </x:c>
      <x:c r="D519" s="27" t="n">
        <x:v>46042</x:v>
      </x:c>
      <x:c r="E519" t="n">
        <x:f>IF(D519="","",YEAR(D519))</x:f>
        <x:v>2026</x:v>
      </x:c>
      <x:c r="F519" t="n">
        <x:f>IF(D519="","",MONTH(D519))</x:f>
        <x:v>1</x:v>
      </x:c>
      <x:c r="G519" t="str">
        <x:f>IF(D519="","Fecha no disponible",TEXT(D519,"mmmm"))</x:f>
        <x:v>January</x:v>
      </x:c>
      <x:c r="H519" t="str">
        <x:f>IF(D519="","Fecha no disponible",TEXT(D519,"yyyy-mm"))</x:f>
        <x:v>2026-01</x:v>
      </x:c>
      <x:c r="I519" t="str">
        <x:f>IF(D519="","Fecha no disponible","T"&amp;ROUNDUP(MONTH(D519)/3,0))</x:f>
        <x:v>T1</x:v>
      </x:c>
      <x:c r="J519" t="str">
        <x:v>T012</x:v>
      </x:c>
      <x:c r="K519" t="str">
        <x:v>Tienda Cochabamba 4</x:v>
      </x:c>
      <x:c r="L519" t="str">
        <x:v>Centro</x:v>
      </x:c>
      <x:c r="M519" t="str">
        <x:v>Cochabamba</x:v>
      </x:c>
      <x:c r="N519" t="str">
        <x:f>IFERROR(VLOOKUP(M519,'Mapeos'!$A$4:$B$30,2,FALSE),M519)</x:f>
        <x:v>Cochabamba</x:v>
      </x:c>
      <x:c r="O519" t="str">
        <x:v>C00933</x:v>
      </x:c>
      <x:c r="P519" t="str">
        <x:v>Frecuente</x:v>
      </x:c>
      <x:c r="Q519" t="str">
        <x:v>P0038</x:v>
      </x:c>
      <x:c r="R519" t="str">
        <x:v>Deportes</x:v>
      </x:c>
      <x:c r="S519" t="str">
        <x:v>Marca A</x:v>
      </x:c>
      <x:c r="T519" t="str">
        <x:v>Marketplace</x:v>
      </x:c>
      <x:c r="U519" t="str">
        <x:f>IFERROR(VLOOKUP(T519,'Mapeos'!$D$4:$E$25,2,FALSE),T519)</x:f>
        <x:v>Marketplace</x:v>
      </x:c>
      <x:c r="V519" t="str">
        <x:v>V024</x:v>
      </x:c>
      <x:c r="W519" t="n">
        <x:v>3</x:v>
      </x:c>
      <x:c r="X519" s="28" t="n">
        <x:v>326.6</x:v>
      </x:c>
      <x:c r="Y519" s="20" t="n">
        <x:v>0.25</x:v>
      </x:c>
      <x:c r="Z519" s="20" t="n">
        <x:f>IF(Y519&gt;1,Y519/100,Y519)</x:f>
        <x:v>0.25</x:v>
      </x:c>
      <x:c r="AA519" s="28" t="n">
        <x:v>203.7</x:v>
      </x:c>
      <x:c r="AB519" s="28" t="n">
        <x:v>734.85</x:v>
      </x:c>
      <x:c r="AC519" s="28" t="str">
        <x:v>BOB</x:v>
      </x:c>
      <x:c r="AD519" s="28" t="n">
        <x:f>IF(AC519="USD",AB519*'Parametros'!$B$4,AB519)</x:f>
        <x:v>734.85</x:v>
      </x:c>
      <x:c r="AE519" s="28" t="n">
        <x:f>W519*X519*(1-Z519)</x:f>
        <x:v>734.85</x:v>
      </x:c>
      <x:c r="AF519" s="28" t="n">
        <x:f>W519*AA519</x:f>
        <x:v>611.0999999999999</x:v>
      </x:c>
      <x:c r="AG519" s="28" t="n">
        <x:f>AE519-AF519</x:f>
        <x:v>123.75000000000011</x:v>
      </x:c>
      <x:c r="AH519" s="20" t="n">
        <x:f>IF(AE519&gt;0,AG519/AE519,"")</x:f>
        <x:v>0.16840171463564008</x:v>
      </x:c>
      <x:c r="AI519" s="28" t="n">
        <x:v>62106.14</x:v>
      </x:c>
      <x:c r="AJ519" s="28"/>
      <x:c r="AK519"/>
      <x:c r="AL519" t="str">
        <x:v>Completado</x:v>
      </x:c>
      <x:c r="AM519" t="str">
        <x:f>IF(W519&lt;0,"Devuelto",AL519)</x:f>
        <x:v>Completado</x:v>
      </x:c>
      <x:c r="AN519" t="str">
        <x:v>QR</x:v>
      </x:c>
      <x:c r="AO519" s="29" t="str">
        <x:v>Sin observación</x:v>
      </x:c>
      <x:c r="AP519" t="str">
        <x:f>IF(D519="","No","Sí")</x:f>
        <x:v>Sí</x:v>
      </x:c>
    </x:row>
    <x:row r="520">
      <x:c r="A520" t="n">
        <x:v>520</x:v>
      </x:c>
      <x:c r="B520" t="str">
        <x:v>VT0002462</x:v>
      </x:c>
      <x:c r="C520" t="str">
        <x:v>45555</x:v>
      </x:c>
      <x:c r="D520" s="27" t="n">
        <x:v>45555</x:v>
      </x:c>
      <x:c r="E520" t="n">
        <x:f>IF(D520="","",YEAR(D520))</x:f>
        <x:v>2024</x:v>
      </x:c>
      <x:c r="F520" t="n">
        <x:f>IF(D520="","",MONTH(D520))</x:f>
        <x:v>9</x:v>
      </x:c>
      <x:c r="G520" t="str">
        <x:f>IF(D520="","Fecha no disponible",TEXT(D520,"mmmm"))</x:f>
        <x:v>September</x:v>
      </x:c>
      <x:c r="H520" t="str">
        <x:f>IF(D520="","Fecha no disponible",TEXT(D520,"yyyy-mm"))</x:f>
        <x:v>2024-09</x:v>
      </x:c>
      <x:c r="I520" t="str">
        <x:f>IF(D520="","Fecha no disponible","T"&amp;ROUNDUP(MONTH(D520)/3,0))</x:f>
        <x:v>T3</x:v>
      </x:c>
      <x:c r="J520" t="str">
        <x:v>T012</x:v>
      </x:c>
      <x:c r="K520" t="str">
        <x:v>Tienda Cochabamba 4</x:v>
      </x:c>
      <x:c r="L520" t="str">
        <x:v>Centro</x:v>
      </x:c>
      <x:c r="M520" t="str">
        <x:v>Cochabamba</x:v>
      </x:c>
      <x:c r="N520" t="str">
        <x:f>IFERROR(VLOOKUP(M520,'Mapeos'!$A$4:$B$30,2,FALSE),M520)</x:f>
        <x:v>Cochabamba</x:v>
      </x:c>
      <x:c r="O520" t="str">
        <x:v>C00891</x:v>
      </x:c>
      <x:c r="P520" t="str">
        <x:v>Premium</x:v>
      </x:c>
      <x:c r="Q520" t="str">
        <x:v>P0127</x:v>
      </x:c>
      <x:c r="R520" t="str">
        <x:v>Alimentos</x:v>
      </x:c>
      <x:c r="S520" t="str">
        <x:v>Marca B</x:v>
      </x:c>
      <x:c r="T520" t="str">
        <x:v>Tienda</x:v>
      </x:c>
      <x:c r="U520" t="str">
        <x:f>IFERROR(VLOOKUP(T520,'Mapeos'!$D$4:$E$25,2,FALSE),T520)</x:f>
        <x:v>Tienda</x:v>
      </x:c>
      <x:c r="V520" t="str">
        <x:v>V013</x:v>
      </x:c>
      <x:c r="W520" t="n">
        <x:v>1</x:v>
      </x:c>
      <x:c r="X520" s="28" t="n">
        <x:v>45.49</x:v>
      </x:c>
      <x:c r="Y520" s="20" t="n">
        <x:v>0.25</x:v>
      </x:c>
      <x:c r="Z520" s="20" t="n">
        <x:f>IF(Y520&gt;1,Y520/100,Y520)</x:f>
        <x:v>0.25</x:v>
      </x:c>
      <x:c r="AA520" s="28" t="n">
        <x:v>25.72</x:v>
      </x:c>
      <x:c r="AB520" s="28" t="n">
        <x:v>34.12</x:v>
      </x:c>
      <x:c r="AC520" s="28" t="str">
        <x:v>BOB</x:v>
      </x:c>
      <x:c r="AD520" s="28" t="n">
        <x:f>IF(AC520="USD",AB520*'Parametros'!$B$4,AB520)</x:f>
        <x:v>34.12</x:v>
      </x:c>
      <x:c r="AE520" s="28" t="n">
        <x:f>W520*X520*(1-Z520)</x:f>
        <x:v>34.1175</x:v>
      </x:c>
      <x:c r="AF520" s="28" t="n">
        <x:f>W520*AA520</x:f>
        <x:v>25.72</x:v>
      </x:c>
      <x:c r="AG520" s="28" t="n">
        <x:f>AE520-AF520</x:f>
        <x:v>8.3975</x:v>
      </x:c>
      <x:c r="AH520" s="20" t="n">
        <x:f>IF(AE520&gt;0,AG520/AE520,"")</x:f>
        <x:v>0.24613468161500698</x:v>
      </x:c>
      <x:c r="AI520" s="28" t="n">
        <x:v>148910.81</x:v>
      </x:c>
      <x:c r="AJ520" s="28"/>
      <x:c r="AK520"/>
      <x:c r="AL520" t="str">
        <x:v>Completado</x:v>
      </x:c>
      <x:c r="AM520" t="str">
        <x:f>IF(W520&lt;0,"Devuelto",AL520)</x:f>
        <x:v>Completado</x:v>
      </x:c>
      <x:c r="AN520" t="str">
        <x:v>Tarjeta</x:v>
      </x:c>
      <x:c r="AO520" s="29" t="str">
        <x:v>Sin observación</x:v>
      </x:c>
      <x:c r="AP520" t="str">
        <x:f>IF(D520="","No","Sí")</x:f>
        <x:v>Sí</x:v>
      </x:c>
    </x:row>
    <x:row r="521">
      <x:c r="A521" t="n">
        <x:v>521</x:v>
      </x:c>
      <x:c r="B521" t="str">
        <x:v>VT0002467</x:v>
      </x:c>
      <x:c r="C521" t="str">
        <x:v>45674</x:v>
      </x:c>
      <x:c r="D521" s="27" t="n">
        <x:v>45674</x:v>
      </x:c>
      <x:c r="E521" t="n">
        <x:f>IF(D521="","",YEAR(D521))</x:f>
        <x:v>2025</x:v>
      </x:c>
      <x:c r="F521" t="n">
        <x:f>IF(D521="","",MONTH(D521))</x:f>
        <x:v>1</x:v>
      </x:c>
      <x:c r="G521" t="str">
        <x:f>IF(D521="","Fecha no disponible",TEXT(D521,"mmmm"))</x:f>
        <x:v>January</x:v>
      </x:c>
      <x:c r="H521" t="str">
        <x:f>IF(D521="","Fecha no disponible",TEXT(D521,"yyyy-mm"))</x:f>
        <x:v>2025-01</x:v>
      </x:c>
      <x:c r="I521" t="str">
        <x:f>IF(D521="","Fecha no disponible","T"&amp;ROUNDUP(MONTH(D521)/3,0))</x:f>
        <x:v>T1</x:v>
      </x:c>
      <x:c r="J521" t="str">
        <x:v>T020</x:v>
      </x:c>
      <x:c r="K521" t="str">
        <x:v>Tienda Sucre 4</x:v>
      </x:c>
      <x:c r="L521" t="str">
        <x:v>Mall</x:v>
      </x:c>
      <x:c r="M521" t="str">
        <x:v>Sucre</x:v>
      </x:c>
      <x:c r="N521" t="str">
        <x:f>IFERROR(VLOOKUP(M521,'Mapeos'!$A$4:$B$30,2,FALSE),M521)</x:f>
        <x:v>Sucre</x:v>
      </x:c>
      <x:c r="O521" t="str">
        <x:v>C00678</x:v>
      </x:c>
      <x:c r="P521" t="str">
        <x:v>Masivo</x:v>
      </x:c>
      <x:c r="Q521" t="str">
        <x:v>P0061</x:v>
      </x:c>
      <x:c r="R521" t="str">
        <x:v>Deportes</x:v>
      </x:c>
      <x:c r="S521" t="str">
        <x:v>Marca C</x:v>
      </x:c>
      <x:c r="T521" t="str">
        <x:v>Tienda</x:v>
      </x:c>
      <x:c r="U521" t="str">
        <x:f>IFERROR(VLOOKUP(T521,'Mapeos'!$D$4:$E$25,2,FALSE),T521)</x:f>
        <x:v>Tienda</x:v>
      </x:c>
      <x:c r="V521" t="str">
        <x:v>V004</x:v>
      </x:c>
      <x:c r="W521" t="n">
        <x:v>3</x:v>
      </x:c>
      <x:c r="X521" s="28" t="n">
        <x:v>276.36</x:v>
      </x:c>
      <x:c r="Y521" s="20" t="n">
        <x:v>0.2</x:v>
      </x:c>
      <x:c r="Z521" s="20" t="n">
        <x:f>IF(Y521&gt;1,Y521/100,Y521)</x:f>
        <x:v>0.2</x:v>
      </x:c>
      <x:c r="AA521" s="28" t="n">
        <x:v>150.39</x:v>
      </x:c>
      <x:c r="AB521" s="28" t="n">
        <x:v>663.26</x:v>
      </x:c>
      <x:c r="AC521" s="28" t="str">
        <x:v>BOB</x:v>
      </x:c>
      <x:c r="AD521" s="28" t="n">
        <x:f>IF(AC521="USD",AB521*'Parametros'!$B$4,AB521)</x:f>
        <x:v>663.26</x:v>
      </x:c>
      <x:c r="AE521" s="28" t="n">
        <x:f>W521*X521*(1-Z521)</x:f>
        <x:v>663.2640000000001</x:v>
      </x:c>
      <x:c r="AF521" s="28" t="n">
        <x:f>W521*AA521</x:f>
        <x:v>451.16999999999996</x:v>
      </x:c>
      <x:c r="AG521" s="28" t="n">
        <x:f>AE521-AF521</x:f>
        <x:v>212.09400000000016</x:v>
      </x:c>
      <x:c r="AH521" s="20" t="n">
        <x:f>IF(AE521&gt;0,AG521/AE521,"")</x:f>
        <x:v>0.31977312201476354</x:v>
      </x:c>
      <x:c r="AI521" s="28" t="n">
        <x:v>139765.58</x:v>
      </x:c>
      <x:c r="AJ521" s="28"/>
      <x:c r="AK521"/>
      <x:c r="AL521" t="str">
        <x:v>Completado</x:v>
      </x:c>
      <x:c r="AM521" t="str">
        <x:f>IF(W521&lt;0,"Devuelto",AL521)</x:f>
        <x:v>Completado</x:v>
      </x:c>
      <x:c r="AN521" t="str">
        <x:v>Transferencia</x:v>
      </x:c>
      <x:c r="AO521" s="29" t="str">
        <x:v>Sin observación</x:v>
      </x:c>
      <x:c r="AP521" t="str">
        <x:f>IF(D521="","No","Sí")</x:f>
        <x:v>Sí</x:v>
      </x:c>
    </x:row>
    <x:row r="522">
      <x:c r="A522" t="n">
        <x:v>522</x:v>
      </x:c>
      <x:c r="B522" t="str">
        <x:v>VT0002471</x:v>
      </x:c>
      <x:c r="C522" t="str">
        <x:v>45693</x:v>
      </x:c>
      <x:c r="D522" s="27" t="n">
        <x:v>45693</x:v>
      </x:c>
      <x:c r="E522" t="n">
        <x:f>IF(D522="","",YEAR(D522))</x:f>
        <x:v>2025</x:v>
      </x:c>
      <x:c r="F522" t="n">
        <x:f>IF(D522="","",MONTH(D522))</x:f>
        <x:v>2</x:v>
      </x:c>
      <x:c r="G522" t="str">
        <x:f>IF(D522="","Fecha no disponible",TEXT(D522,"mmmm"))</x:f>
        <x:v>February</x:v>
      </x:c>
      <x:c r="H522" t="str">
        <x:f>IF(D522="","Fecha no disponible",TEXT(D522,"yyyy-mm"))</x:f>
        <x:v>2025-02</x:v>
      </x:c>
      <x:c r="I522" t="str">
        <x:f>IF(D522="","Fecha no disponible","T"&amp;ROUNDUP(MONTH(D522)/3,0))</x:f>
        <x:v>T1</x:v>
      </x:c>
      <x:c r="J522" t="str">
        <x:v>T001</x:v>
      </x:c>
      <x:c r="K522" t="str">
        <x:v>Tienda La Paz 1</x:v>
      </x:c>
      <x:c r="L522" t="str">
        <x:v>Barrio</x:v>
      </x:c>
      <x:c r="M522" t="str">
        <x:v>La Paz</x:v>
      </x:c>
      <x:c r="N522" t="str">
        <x:f>IFERROR(VLOOKUP(M522,'Mapeos'!$A$4:$B$30,2,FALSE),M522)</x:f>
        <x:v>La Paz</x:v>
      </x:c>
      <x:c r="O522" t="str">
        <x:v>C01275</x:v>
      </x:c>
      <x:c r="P522" t="str">
        <x:v>Masivo</x:v>
      </x:c>
      <x:c r="Q522" t="str">
        <x:v>P0105</x:v>
      </x:c>
      <x:c r="R522" t="str">
        <x:v>Hogar</x:v>
      </x:c>
      <x:c r="S522" t="str">
        <x:v>Marca D</x:v>
      </x:c>
      <x:c r="T522" t="str">
        <x:v>Tienda</x:v>
      </x:c>
      <x:c r="U522" t="str">
        <x:f>IFERROR(VLOOKUP(T522,'Mapeos'!$D$4:$E$25,2,FALSE),T522)</x:f>
        <x:v>Tienda</x:v>
      </x:c>
      <x:c r="V522" t="str">
        <x:v>V020</x:v>
      </x:c>
      <x:c r="W522" t="n">
        <x:v>1</x:v>
      </x:c>
      <x:c r="X522" s="28" t="n">
        <x:v>154.34</x:v>
      </x:c>
      <x:c r="Y522" s="20" t="n">
        <x:v>0</x:v>
      </x:c>
      <x:c r="Z522" s="20" t="n">
        <x:f>IF(Y522&gt;1,Y522/100,Y522)</x:f>
        <x:v>0</x:v>
      </x:c>
      <x:c r="AA522" s="28" t="n">
        <x:v>106.98</x:v>
      </x:c>
      <x:c r="AB522" s="28" t="n">
        <x:v>154.34</x:v>
      </x:c>
      <x:c r="AC522" s="28" t="str">
        <x:v>BOB</x:v>
      </x:c>
      <x:c r="AD522" s="28" t="n">
        <x:f>IF(AC522="USD",AB522*'Parametros'!$B$4,AB522)</x:f>
        <x:v>154.34</x:v>
      </x:c>
      <x:c r="AE522" s="28" t="n">
        <x:f>W522*X522*(1-Z522)</x:f>
        <x:v>154.34</x:v>
      </x:c>
      <x:c r="AF522" s="28" t="n">
        <x:f>W522*AA522</x:f>
        <x:v>106.98</x:v>
      </x:c>
      <x:c r="AG522" s="28" t="n">
        <x:f>AE522-AF522</x:f>
        <x:v>47.36</x:v>
      </x:c>
      <x:c r="AH522" s="20" t="n">
        <x:f>IF(AE522&gt;0,AG522/AE522,"")</x:f>
        <x:v>0.30685499546455874</x:v>
      </x:c>
      <x:c r="AI522" s="28" t="n">
        <x:v>182755.85</x:v>
      </x:c>
      <x:c r="AJ522" s="28"/>
      <x:c r="AK522"/>
      <x:c r="AL522" t="str">
        <x:v>Completado</x:v>
      </x:c>
      <x:c r="AM522" t="str">
        <x:f>IF(W522&lt;0,"Devuelto",AL522)</x:f>
        <x:v>Completado</x:v>
      </x:c>
      <x:c r="AN522" t="str">
        <x:v>Efectivo</x:v>
      </x:c>
      <x:c r="AO522" s="29" t="str">
        <x:v>Sin observación</x:v>
      </x:c>
      <x:c r="AP522" t="str">
        <x:f>IF(D522="","No","Sí")</x:f>
        <x:v>Sí</x:v>
      </x:c>
    </x:row>
    <x:row r="523">
      <x:c r="A523" t="n">
        <x:v>523</x:v>
      </x:c>
      <x:c r="B523" t="str">
        <x:v>VT0002476</x:v>
      </x:c>
      <x:c r="C523" t="str">
        <x:v>45339</x:v>
      </x:c>
      <x:c r="D523" s="27" t="n">
        <x:v>45339</x:v>
      </x:c>
      <x:c r="E523" t="n">
        <x:f>IF(D523="","",YEAR(D523))</x:f>
        <x:v>2024</x:v>
      </x:c>
      <x:c r="F523" t="n">
        <x:f>IF(D523="","",MONTH(D523))</x:f>
        <x:v>2</x:v>
      </x:c>
      <x:c r="G523" t="str">
        <x:f>IF(D523="","Fecha no disponible",TEXT(D523,"mmmm"))</x:f>
        <x:v>February</x:v>
      </x:c>
      <x:c r="H523" t="str">
        <x:f>IF(D523="","Fecha no disponible",TEXT(D523,"yyyy-mm"))</x:f>
        <x:v>2024-02</x:v>
      </x:c>
      <x:c r="I523" t="str">
        <x:f>IF(D523="","Fecha no disponible","T"&amp;ROUNDUP(MONTH(D523)/3,0))</x:f>
        <x:v>T1</x:v>
      </x:c>
      <x:c r="J523" t="str">
        <x:v>T008</x:v>
      </x:c>
      <x:c r="K523" t="str">
        <x:v>Tienda Santa Cruz 4</x:v>
      </x:c>
      <x:c r="L523" t="str">
        <x:v>Barrio</x:v>
      </x:c>
      <x:c r="M523" t="str">
        <x:v>Santa Cruz</x:v>
      </x:c>
      <x:c r="N523" t="str">
        <x:f>IFERROR(VLOOKUP(M523,'Mapeos'!$A$4:$B$30,2,FALSE),M523)</x:f>
        <x:v>Santa Cruz</x:v>
      </x:c>
      <x:c r="O523" t="str">
        <x:v>C00925</x:v>
      </x:c>
      <x:c r="P523" t="str">
        <x:v>Masivo</x:v>
      </x:c>
      <x:c r="Q523" t="str">
        <x:v>P0107</x:v>
      </x:c>
      <x:c r="R523" t="str">
        <x:v>Hogar</x:v>
      </x:c>
      <x:c r="S523" t="str">
        <x:v>Marca D</x:v>
      </x:c>
      <x:c r="T523" t="str">
        <x:v>E-commerce</x:v>
      </x:c>
      <x:c r="U523" t="str">
        <x:f>IFERROR(VLOOKUP(T523,'Mapeos'!$D$4:$E$25,2,FALSE),T523)</x:f>
        <x:v>E-commerce</x:v>
      </x:c>
      <x:c r="V523" t="str">
        <x:v>V015</x:v>
      </x:c>
      <x:c r="W523" t="n">
        <x:v>-1</x:v>
      </x:c>
      <x:c r="X523" s="28" t="n">
        <x:v>216.24</x:v>
      </x:c>
      <x:c r="Y523" s="20" t="n">
        <x:v>0.05</x:v>
      </x:c>
      <x:c r="Z523" s="20" t="n">
        <x:f>IF(Y523&gt;1,Y523/100,Y523)</x:f>
        <x:v>0.05</x:v>
      </x:c>
      <x:c r="AA523" s="28" t="n">
        <x:v>137.99</x:v>
      </x:c>
      <x:c r="AB523" s="28" t="n">
        <x:v>-205.43</x:v>
      </x:c>
      <x:c r="AC523" s="28" t="str">
        <x:v>BOB</x:v>
      </x:c>
      <x:c r="AD523" s="28" t="n">
        <x:f>IF(AC523="USD",AB523*'Parametros'!$B$4,AB523)</x:f>
        <x:v>-205.43</x:v>
      </x:c>
      <x:c r="AE523" s="28" t="n">
        <x:f>W523*X523*(1-Z523)</x:f>
        <x:v>-205.428</x:v>
      </x:c>
      <x:c r="AF523" s="28" t="n">
        <x:f>W523*AA523</x:f>
        <x:v>-137.99</x:v>
      </x:c>
      <x:c r="AG523" s="28" t="n">
        <x:f>AE523-AF523</x:f>
        <x:v>-67.43799999999999</x:v>
      </x:c>
      <x:c r="AH523" s="20" t="str">
        <x:f>IF(AE523&gt;0,AG523/AE523,"")</x:f>
      </x:c>
      <x:c r="AI523" s="28" t="n">
        <x:v>67068.06</x:v>
      </x:c>
      <x:c r="AJ523" s="28"/>
      <x:c r="AK523"/>
      <x:c r="AL523" t="str">
        <x:v>Devuelto</x:v>
      </x:c>
      <x:c r="AM523" t="str">
        <x:f>IF(W523&lt;0,"Devuelto",AL523)</x:f>
        <x:v>Devuelto</x:v>
      </x:c>
      <x:c r="AN523" t="str">
        <x:v>Efectivo</x:v>
      </x:c>
      <x:c r="AO523" s="29" t="str">
        <x:v>Sin observación</x:v>
      </x:c>
      <x:c r="AP523" t="str">
        <x:f>IF(D523="","No","Sí")</x:f>
        <x:v>Sí</x:v>
      </x:c>
    </x:row>
    <x:row r="524">
      <x:c r="A524" t="n">
        <x:v>524</x:v>
      </x:c>
      <x:c r="B524" t="str">
        <x:v>VT0002481</x:v>
      </x:c>
      <x:c r="C524" t="str">
        <x:v>45477</x:v>
      </x:c>
      <x:c r="D524" s="27" t="n">
        <x:v>45477</x:v>
      </x:c>
      <x:c r="E524" t="n">
        <x:f>IF(D524="","",YEAR(D524))</x:f>
        <x:v>2024</x:v>
      </x:c>
      <x:c r="F524" t="n">
        <x:f>IF(D524="","",MONTH(D524))</x:f>
        <x:v>7</x:v>
      </x:c>
      <x:c r="G524" t="str">
        <x:f>IF(D524="","Fecha no disponible",TEXT(D524,"mmmm"))</x:f>
        <x:v>July</x:v>
      </x:c>
      <x:c r="H524" t="str">
        <x:f>IF(D524="","Fecha no disponible",TEXT(D524,"yyyy-mm"))</x:f>
        <x:v>2024-07</x:v>
      </x:c>
      <x:c r="I524" t="str">
        <x:f>IF(D524="","Fecha no disponible","T"&amp;ROUNDUP(MONTH(D524)/3,0))</x:f>
        <x:v>T3</x:v>
      </x:c>
      <x:c r="J524" t="str">
        <x:v>T013</x:v>
      </x:c>
      <x:c r="K524" t="str">
        <x:v>Tienda Potosí 1</x:v>
      </x:c>
      <x:c r="L524" t="str">
        <x:v>Centro</x:v>
      </x:c>
      <x:c r="M524" t="str">
        <x:v>Potosí</x:v>
      </x:c>
      <x:c r="N524" t="str">
        <x:f>IFERROR(VLOOKUP(M524,'Mapeos'!$A$4:$B$30,2,FALSE),M524)</x:f>
        <x:v>Potosí</x:v>
      </x:c>
      <x:c r="O524" t="str">
        <x:v>C00364</x:v>
      </x:c>
      <x:c r="P524" t="str">
        <x:v>Empresa</x:v>
      </x:c>
      <x:c r="Q524" t="str">
        <x:v>P0012</x:v>
      </x:c>
      <x:c r="R524" t="str">
        <x:v>Deportes</x:v>
      </x:c>
      <x:c r="S524" t="str">
        <x:v>Marca D</x:v>
      </x:c>
      <x:c r="T524" t="str">
        <x:v>Tienda</x:v>
      </x:c>
      <x:c r="U524" t="str">
        <x:f>IFERROR(VLOOKUP(T524,'Mapeos'!$D$4:$E$25,2,FALSE),T524)</x:f>
        <x:v>Tienda</x:v>
      </x:c>
      <x:c r="V524" t="str">
        <x:v>V028</x:v>
      </x:c>
      <x:c r="W524" t="n">
        <x:v>1</x:v>
      </x:c>
      <x:c r="X524" s="28" t="n">
        <x:v>193.97</x:v>
      </x:c>
      <x:c r="Y524" s="20" t="n">
        <x:v>0.1</x:v>
      </x:c>
      <x:c r="Z524" s="20" t="n">
        <x:f>IF(Y524&gt;1,Y524/100,Y524)</x:f>
        <x:v>0.1</x:v>
      </x:c>
      <x:c r="AA524" s="28" t="n">
        <x:v>136.48</x:v>
      </x:c>
      <x:c r="AB524" s="28" t="n">
        <x:v>174.57</x:v>
      </x:c>
      <x:c r="AC524" s="28" t="str">
        <x:v>BOB</x:v>
      </x:c>
      <x:c r="AD524" s="28" t="n">
        <x:f>IF(AC524="USD",AB524*'Parametros'!$B$4,AB524)</x:f>
        <x:v>174.57</x:v>
      </x:c>
      <x:c r="AE524" s="28" t="n">
        <x:f>W524*X524*(1-Z524)</x:f>
        <x:v>174.573</x:v>
      </x:c>
      <x:c r="AF524" s="28" t="n">
        <x:f>W524*AA524</x:f>
        <x:v>136.48</x:v>
      </x:c>
      <x:c r="AG524" s="28" t="n">
        <x:f>AE524-AF524</x:f>
        <x:v>38.09300000000002</x:v>
      </x:c>
      <x:c r="AH524" s="20" t="n">
        <x:f>IF(AE524&gt;0,AG524/AE524,"")</x:f>
        <x:v>0.21820671008689785</x:v>
      </x:c>
      <x:c r="AI524" s="28" t="n">
        <x:v>178635.19</x:v>
      </x:c>
      <x:c r="AJ524" s="28"/>
      <x:c r="AK524"/>
      <x:c r="AL524" t="str">
        <x:v>Completado</x:v>
      </x:c>
      <x:c r="AM524" t="str">
        <x:f>IF(W524&lt;0,"Devuelto",AL524)</x:f>
        <x:v>Completado</x:v>
      </x:c>
      <x:c r="AN524" t="str">
        <x:v>Transferencia</x:v>
      </x:c>
      <x:c r="AO524" s="29" t="str">
        <x:v>Sin observación</x:v>
      </x:c>
      <x:c r="AP524" t="str">
        <x:f>IF(D524="","No","Sí")</x:f>
        <x:v>Sí</x:v>
      </x:c>
    </x:row>
    <x:row r="525">
      <x:c r="A525" t="n">
        <x:v>525</x:v>
      </x:c>
      <x:c r="B525" t="str">
        <x:v>VT0002486</x:v>
      </x:c>
      <x:c r="C525" t="str">
        <x:v>45442</x:v>
      </x:c>
      <x:c r="D525" s="27" t="n">
        <x:v>45442</x:v>
      </x:c>
      <x:c r="E525" t="n">
        <x:f>IF(D525="","",YEAR(D525))</x:f>
        <x:v>2024</x:v>
      </x:c>
      <x:c r="F525" t="n">
        <x:f>IF(D525="","",MONTH(D525))</x:f>
        <x:v>5</x:v>
      </x:c>
      <x:c r="G525" t="str">
        <x:f>IF(D525="","Fecha no disponible",TEXT(D525,"mmmm"))</x:f>
        <x:v>May</x:v>
      </x:c>
      <x:c r="H525" t="str">
        <x:f>IF(D525="","Fecha no disponible",TEXT(D525,"yyyy-mm"))</x:f>
        <x:v>2024-05</x:v>
      </x:c>
      <x:c r="I525" t="str">
        <x:f>IF(D525="","Fecha no disponible","T"&amp;ROUNDUP(MONTH(D525)/3,0))</x:f>
        <x:v>T2</x:v>
      </x:c>
      <x:c r="J525" t="str">
        <x:v>T019</x:v>
      </x:c>
      <x:c r="K525" t="str">
        <x:v>Tienda Sucre 3</x:v>
      </x:c>
      <x:c r="L525" t="str">
        <x:v>Centro</x:v>
      </x:c>
      <x:c r="M525" t="str">
        <x:v>Sucre</x:v>
      </x:c>
      <x:c r="N525" t="str">
        <x:f>IFERROR(VLOOKUP(M525,'Mapeos'!$A$4:$B$30,2,FALSE),M525)</x:f>
        <x:v>Sucre</x:v>
      </x:c>
      <x:c r="O525" t="str">
        <x:v>C01709</x:v>
      </x:c>
      <x:c r="P525" t="str">
        <x:v>Frecuente</x:v>
      </x:c>
      <x:c r="Q525" t="str">
        <x:v>P0149</x:v>
      </x:c>
      <x:c r="R525" t="str">
        <x:v>Alimentos</x:v>
      </x:c>
      <x:c r="S525" t="str">
        <x:v>Marca D</x:v>
      </x:c>
      <x:c r="T525" t="str">
        <x:v>Tienda</x:v>
      </x:c>
      <x:c r="U525" t="str">
        <x:f>IFERROR(VLOOKUP(T525,'Mapeos'!$D$4:$E$25,2,FALSE),T525)</x:f>
        <x:v>Tienda</x:v>
      </x:c>
      <x:c r="V525" t="str">
        <x:v>V009</x:v>
      </x:c>
      <x:c r="W525" t="n">
        <x:v>1</x:v>
      </x:c>
      <x:c r="X525" s="28" t="n">
        <x:v>23.63</x:v>
      </x:c>
      <x:c r="Y525" s="20" t="n">
        <x:v>0</x:v>
      </x:c>
      <x:c r="Z525" s="20" t="n">
        <x:f>IF(Y525&gt;1,Y525/100,Y525)</x:f>
        <x:v>0</x:v>
      </x:c>
      <x:c r="AA525" s="28" t="n">
        <x:v>18.82</x:v>
      </x:c>
      <x:c r="AB525" s="28" t="n">
        <x:v>23.63</x:v>
      </x:c>
      <x:c r="AC525" s="28" t="str">
        <x:v>BOB</x:v>
      </x:c>
      <x:c r="AD525" s="28" t="n">
        <x:f>IF(AC525="USD",AB525*'Parametros'!$B$4,AB525)</x:f>
        <x:v>23.63</x:v>
      </x:c>
      <x:c r="AE525" s="28" t="n">
        <x:f>W525*X525*(1-Z525)</x:f>
        <x:v>23.63</x:v>
      </x:c>
      <x:c r="AF525" s="28" t="n">
        <x:f>W525*AA525</x:f>
        <x:v>18.82</x:v>
      </x:c>
      <x:c r="AG525" s="28" t="n">
        <x:f>AE525-AF525</x:f>
        <x:v>4.809999999999999</x:v>
      </x:c>
      <x:c r="AH525" s="20" t="n">
        <x:f>IF(AE525&gt;0,AG525/AE525,"")</x:f>
        <x:v>0.2035548032162505</x:v>
      </x:c>
      <x:c r="AI525" s="28" t="n">
        <x:v>170500.35</x:v>
      </x:c>
      <x:c r="AJ525" s="28"/>
      <x:c r="AK525"/>
      <x:c r="AL525" t="str">
        <x:v>Completado</x:v>
      </x:c>
      <x:c r="AM525" t="str">
        <x:f>IF(W525&lt;0,"Devuelto",AL525)</x:f>
        <x:v>Completado</x:v>
      </x:c>
      <x:c r="AN525" t="str">
        <x:v>Transferencia</x:v>
      </x:c>
      <x:c r="AO525" s="29" t="str">
        <x:v>Sin observación</x:v>
      </x:c>
      <x:c r="AP525" t="str">
        <x:f>IF(D525="","No","Sí")</x:f>
        <x:v>Sí</x:v>
      </x:c>
    </x:row>
    <x:row r="526">
      <x:c r="A526" t="n">
        <x:v>526</x:v>
      </x:c>
      <x:c r="B526" t="str">
        <x:v>VT0002490</x:v>
      </x:c>
      <x:c r="C526" t="str">
        <x:v>45329</x:v>
      </x:c>
      <x:c r="D526" s="27" t="n">
        <x:v>45329</x:v>
      </x:c>
      <x:c r="E526" t="n">
        <x:f>IF(D526="","",YEAR(D526))</x:f>
        <x:v>2024</x:v>
      </x:c>
      <x:c r="F526" t="n">
        <x:f>IF(D526="","",MONTH(D526))</x:f>
        <x:v>2</x:v>
      </x:c>
      <x:c r="G526" t="str">
        <x:f>IF(D526="","Fecha no disponible",TEXT(D526,"mmmm"))</x:f>
        <x:v>February</x:v>
      </x:c>
      <x:c r="H526" t="str">
        <x:f>IF(D526="","Fecha no disponible",TEXT(D526,"yyyy-mm"))</x:f>
        <x:v>2024-02</x:v>
      </x:c>
      <x:c r="I526" t="str">
        <x:f>IF(D526="","Fecha no disponible","T"&amp;ROUNDUP(MONTH(D526)/3,0))</x:f>
        <x:v>T1</x:v>
      </x:c>
      <x:c r="J526" t="str">
        <x:v>T020</x:v>
      </x:c>
      <x:c r="K526" t="str">
        <x:v>Tienda Sucre 4</x:v>
      </x:c>
      <x:c r="L526" t="str">
        <x:v>Mall</x:v>
      </x:c>
      <x:c r="M526" t="str">
        <x:v>Sucre</x:v>
      </x:c>
      <x:c r="N526" t="str">
        <x:f>IFERROR(VLOOKUP(M526,'Mapeos'!$A$4:$B$30,2,FALSE),M526)</x:f>
        <x:v>Sucre</x:v>
      </x:c>
      <x:c r="O526" t="str">
        <x:v>C01658</x:v>
      </x:c>
      <x:c r="P526" t="str">
        <x:v>Frecuente</x:v>
      </x:c>
      <x:c r="Q526" t="str">
        <x:v>P0009</x:v>
      </x:c>
      <x:c r="R526" t="str">
        <x:v>Cuidado Personal</x:v>
      </x:c>
      <x:c r="S526" t="str">
        <x:v>Marca C</x:v>
      </x:c>
      <x:c r="T526" t="str">
        <x:v>Tienda</x:v>
      </x:c>
      <x:c r="U526" t="str">
        <x:f>IFERROR(VLOOKUP(T526,'Mapeos'!$D$4:$E$25,2,FALSE),T526)</x:f>
        <x:v>Tienda</x:v>
      </x:c>
      <x:c r="V526" t="str">
        <x:v>V040</x:v>
      </x:c>
      <x:c r="W526" t="n">
        <x:v>5</x:v>
      </x:c>
      <x:c r="X526" s="28" t="n">
        <x:v>94.88</x:v>
      </x:c>
      <x:c r="Y526" s="20" t="n">
        <x:v>0</x:v>
      </x:c>
      <x:c r="Z526" s="20" t="n">
        <x:f>IF(Y526&gt;1,Y526/100,Y526)</x:f>
        <x:v>0</x:v>
      </x:c>
      <x:c r="AA526" s="28" t="n">
        <x:v>50.49</x:v>
      </x:c>
      <x:c r="AB526" s="28" t="n">
        <x:v>474.4</x:v>
      </x:c>
      <x:c r="AC526" s="28" t="str">
        <x:v>BOB</x:v>
      </x:c>
      <x:c r="AD526" s="28" t="n">
        <x:f>IF(AC526="USD",AB526*'Parametros'!$B$4,AB526)</x:f>
        <x:v>474.4</x:v>
      </x:c>
      <x:c r="AE526" s="28" t="n">
        <x:f>W526*X526*(1-Z526)</x:f>
        <x:v>474.4</x:v>
      </x:c>
      <x:c r="AF526" s="28" t="n">
        <x:f>W526*AA526</x:f>
        <x:v>252.45000000000002</x:v>
      </x:c>
      <x:c r="AG526" s="28" t="n">
        <x:f>AE526-AF526</x:f>
        <x:v>221.94999999999996</x:v>
      </x:c>
      <x:c r="AH526" s="20" t="n">
        <x:f>IF(AE526&gt;0,AG526/AE526,"")</x:f>
        <x:v>0.4678541315345699</x:v>
      </x:c>
      <x:c r="AI526" s="28" t="n">
        <x:v>195044.23</x:v>
      </x:c>
      <x:c r="AJ526" s="28"/>
      <x:c r="AK526"/>
      <x:c r="AL526" t="str">
        <x:v>Completado</x:v>
      </x:c>
      <x:c r="AM526" t="str">
        <x:f>IF(W526&lt;0,"Devuelto",AL526)</x:f>
        <x:v>Completado</x:v>
      </x:c>
      <x:c r="AN526" t="str">
        <x:v>Tarjeta</x:v>
      </x:c>
      <x:c r="AO526" s="29" t="str">
        <x:v>Sin observación</x:v>
      </x:c>
      <x:c r="AP526" t="str">
        <x:f>IF(D526="","No","Sí")</x:f>
        <x:v>Sí</x:v>
      </x:c>
    </x:row>
    <x:row r="527">
      <x:c r="A527" t="n">
        <x:v>527</x:v>
      </x:c>
      <x:c r="B527" t="str">
        <x:v>VT0002495</x:v>
      </x:c>
      <x:c r="C527" t="str">
        <x:v>45876</x:v>
      </x:c>
      <x:c r="D527" s="27" t="n">
        <x:v>45876</x:v>
      </x:c>
      <x:c r="E527" t="n">
        <x:f>IF(D527="","",YEAR(D527))</x:f>
        <x:v>2025</x:v>
      </x:c>
      <x:c r="F527" t="n">
        <x:f>IF(D527="","",MONTH(D527))</x:f>
        <x:v>8</x:v>
      </x:c>
      <x:c r="G527" t="str">
        <x:f>IF(D527="","Fecha no disponible",TEXT(D527,"mmmm"))</x:f>
        <x:v>August</x:v>
      </x:c>
      <x:c r="H527" t="str">
        <x:f>IF(D527="","Fecha no disponible",TEXT(D527,"yyyy-mm"))</x:f>
        <x:v>2025-08</x:v>
      </x:c>
      <x:c r="I527" t="str">
        <x:f>IF(D527="","Fecha no disponible","T"&amp;ROUNDUP(MONTH(D527)/3,0))</x:f>
        <x:v>T3</x:v>
      </x:c>
      <x:c r="J527" t="str">
        <x:v>T014</x:v>
      </x:c>
      <x:c r="K527" t="str">
        <x:v>Tienda Potosí 2</x:v>
      </x:c>
      <x:c r="L527" t="str">
        <x:v>Barrio</x:v>
      </x:c>
      <x:c r="M527" t="str">
        <x:v>Potosí</x:v>
      </x:c>
      <x:c r="N527" t="str">
        <x:f>IFERROR(VLOOKUP(M527,'Mapeos'!$A$4:$B$30,2,FALSE),M527)</x:f>
        <x:v>Potosí</x:v>
      </x:c>
      <x:c r="O527" t="str">
        <x:v>C01778</x:v>
      </x:c>
      <x:c r="P527" t="str">
        <x:v>Frecuente</x:v>
      </x:c>
      <x:c r="Q527" t="str">
        <x:v>P0053</x:v>
      </x:c>
      <x:c r="R527" t="str">
        <x:v>Alimentos</x:v>
      </x:c>
      <x:c r="S527" t="str">
        <x:v>Marca B</x:v>
      </x:c>
      <x:c r="T527" t="str">
        <x:v>E-commerce</x:v>
      </x:c>
      <x:c r="U527" t="str">
        <x:f>IFERROR(VLOOKUP(T527,'Mapeos'!$D$4:$E$25,2,FALSE),T527)</x:f>
        <x:v>E-commerce</x:v>
      </x:c>
      <x:c r="V527" t="str">
        <x:v>V032</x:v>
      </x:c>
      <x:c r="W527" t="n">
        <x:v>0</x:v>
      </x:c>
      <x:c r="X527" s="28" t="n">
        <x:v>58.99</x:v>
      </x:c>
      <x:c r="Y527" s="20" t="n">
        <x:v>0.05</x:v>
      </x:c>
      <x:c r="Z527" s="20" t="n">
        <x:f>IF(Y527&gt;1,Y527/100,Y527)</x:f>
        <x:v>0.05</x:v>
      </x:c>
      <x:c r="AA527" s="28" t="n">
        <x:v>43.92</x:v>
      </x:c>
      <x:c r="AB527" s="28" t="n">
        <x:v>0</x:v>
      </x:c>
      <x:c r="AC527" s="28" t="str">
        <x:v>BOB</x:v>
      </x:c>
      <x:c r="AD527" s="28" t="n">
        <x:f>IF(AC527="USD",AB527*'Parametros'!$B$4,AB527)</x:f>
        <x:v>0</x:v>
      </x:c>
      <x:c r="AE527" s="28" t="n">
        <x:f>W527*X527*(1-Z527)</x:f>
        <x:v>0</x:v>
      </x:c>
      <x:c r="AF527" s="28" t="n">
        <x:f>W527*AA527</x:f>
        <x:v>0</x:v>
      </x:c>
      <x:c r="AG527" s="28" t="n">
        <x:f>AE527-AF527</x:f>
        <x:v>0</x:v>
      </x:c>
      <x:c r="AH527" s="20" t="str">
        <x:f>IF(AE527&gt;0,AG527/AE527,"")</x:f>
      </x:c>
      <x:c r="AI527" s="28" t="n">
        <x:v>66587.18</x:v>
      </x:c>
      <x:c r="AJ527" s="28"/>
      <x:c r="AK527"/>
      <x:c r="AL527" t="str">
        <x:v>Cancelado</x:v>
      </x:c>
      <x:c r="AM527" t="str">
        <x:f>IF(W527&lt;0,"Devuelto",AL527)</x:f>
        <x:v>Cancelado</x:v>
      </x:c>
      <x:c r="AN527" t="str">
        <x:v>Efectivo</x:v>
      </x:c>
      <x:c r="AO527" s="29" t="str">
        <x:v>Sin observación</x:v>
      </x:c>
      <x:c r="AP527" t="str">
        <x:f>IF(D527="","No","Sí")</x:f>
        <x:v>Sí</x:v>
      </x:c>
    </x:row>
    <x:row r="528">
      <x:c r="A528" t="n">
        <x:v>528</x:v>
      </x:c>
      <x:c r="B528" t="str">
        <x:v>VT0002500</x:v>
      </x:c>
      <x:c r="C528" t="str">
        <x:v>45625</x:v>
      </x:c>
      <x:c r="D528" s="27" t="n">
        <x:v>45625</x:v>
      </x:c>
      <x:c r="E528" t="n">
        <x:f>IF(D528="","",YEAR(D528))</x:f>
        <x:v>2024</x:v>
      </x:c>
      <x:c r="F528" t="n">
        <x:f>IF(D528="","",MONTH(D528))</x:f>
        <x:v>11</x:v>
      </x:c>
      <x:c r="G528" t="str">
        <x:f>IF(D528="","Fecha no disponible",TEXT(D528,"mmmm"))</x:f>
        <x:v>November</x:v>
      </x:c>
      <x:c r="H528" t="str">
        <x:f>IF(D528="","Fecha no disponible",TEXT(D528,"yyyy-mm"))</x:f>
        <x:v>2024-11</x:v>
      </x:c>
      <x:c r="I528" t="str">
        <x:f>IF(D528="","Fecha no disponible","T"&amp;ROUNDUP(MONTH(D528)/3,0))</x:f>
        <x:v>T4</x:v>
      </x:c>
      <x:c r="J528" t="str">
        <x:v>T008</x:v>
      </x:c>
      <x:c r="K528" t="str">
        <x:v>Tienda Santa Cruz 4</x:v>
      </x:c>
      <x:c r="L528" t="str">
        <x:v>Barrio</x:v>
      </x:c>
      <x:c r="M528" t="str">
        <x:v>Santa Cruz</x:v>
      </x:c>
      <x:c r="N528" t="str">
        <x:f>IFERROR(VLOOKUP(M528,'Mapeos'!$A$4:$B$30,2,FALSE),M528)</x:f>
        <x:v>Santa Cruz</x:v>
      </x:c>
      <x:c r="O528" t="str">
        <x:v>C00191</x:v>
      </x:c>
      <x:c r="P528" t="str">
        <x:v>Masivo</x:v>
      </x:c>
      <x:c r="Q528" t="str">
        <x:v>P0033</x:v>
      </x:c>
      <x:c r="R528" t="str">
        <x:v>Electrónica</x:v>
      </x:c>
      <x:c r="S528" t="str">
        <x:v>Marca A</x:v>
      </x:c>
      <x:c r="T528" t="str">
        <x:v>Tienda</x:v>
      </x:c>
      <x:c r="U528" t="str">
        <x:f>IFERROR(VLOOKUP(T528,'Mapeos'!$D$4:$E$25,2,FALSE),T528)</x:f>
        <x:v>Tienda</x:v>
      </x:c>
      <x:c r="V528" t="str">
        <x:v>V023</x:v>
      </x:c>
      <x:c r="W528" t="n">
        <x:v>1</x:v>
      </x:c>
      <x:c r="X528" s="28" t="n">
        <x:v>690.6</x:v>
      </x:c>
      <x:c r="Y528" s="20" t="n">
        <x:v>0.15</x:v>
      </x:c>
      <x:c r="Z528" s="20" t="n">
        <x:f>IF(Y528&gt;1,Y528/100,Y528)</x:f>
        <x:v>0.15</x:v>
      </x:c>
      <x:c r="AA528" s="28" t="n">
        <x:v>423.88</x:v>
      </x:c>
      <x:c r="AB528" s="28" t="n">
        <x:v>587.01</x:v>
      </x:c>
      <x:c r="AC528" s="28" t="str">
        <x:v>BOB</x:v>
      </x:c>
      <x:c r="AD528" s="28" t="n">
        <x:f>IF(AC528="USD",AB528*'Parametros'!$B$4,AB528)</x:f>
        <x:v>587.01</x:v>
      </x:c>
      <x:c r="AE528" s="28" t="n">
        <x:f>W528*X528*(1-Z528)</x:f>
        <x:v>587.01</x:v>
      </x:c>
      <x:c r="AF528" s="28" t="n">
        <x:f>W528*AA528</x:f>
        <x:v>423.88</x:v>
      </x:c>
      <x:c r="AG528" s="28" t="n">
        <x:f>AE528-AF528</x:f>
        <x:v>163.13</x:v>
      </x:c>
      <x:c r="AH528" s="20" t="n">
        <x:f>IF(AE528&gt;0,AG528/AE528,"")</x:f>
        <x:v>0.27789986541966916</x:v>
      </x:c>
      <x:c r="AI528" s="28" t="n">
        <x:v>177999.68</x:v>
      </x:c>
      <x:c r="AJ528" s="28"/>
      <x:c r="AK528"/>
      <x:c r="AL528" t="str">
        <x:v>Completado</x:v>
      </x:c>
      <x:c r="AM528" t="str">
        <x:f>IF(W528&lt;0,"Devuelto",AL528)</x:f>
        <x:v>Completado</x:v>
      </x:c>
      <x:c r="AN528" t="str">
        <x:v>Transferencia</x:v>
      </x:c>
      <x:c r="AO528" s="29" t="str">
        <x:v>Sin observación</x:v>
      </x:c>
      <x:c r="AP528" t="str">
        <x:f>IF(D528="","No","Sí")</x:f>
        <x:v>Sí</x:v>
      </x:c>
    </x:row>
    <x:row r="529">
      <x:c r="A529" t="n">
        <x:v>529</x:v>
      </x:c>
      <x:c r="B529" t="str">
        <x:v>VT0002505</x:v>
      </x:c>
      <x:c r="C529" t="str">
        <x:v>45715</x:v>
      </x:c>
      <x:c r="D529" s="27" t="n">
        <x:v>45715</x:v>
      </x:c>
      <x:c r="E529" t="n">
        <x:f>IF(D529="","",YEAR(D529))</x:f>
        <x:v>2025</x:v>
      </x:c>
      <x:c r="F529" t="n">
        <x:f>IF(D529="","",MONTH(D529))</x:f>
        <x:v>2</x:v>
      </x:c>
      <x:c r="G529" t="str">
        <x:f>IF(D529="","Fecha no disponible",TEXT(D529,"mmmm"))</x:f>
        <x:v>February</x:v>
      </x:c>
      <x:c r="H529" t="str">
        <x:f>IF(D529="","Fecha no disponible",TEXT(D529,"yyyy-mm"))</x:f>
        <x:v>2025-02</x:v>
      </x:c>
      <x:c r="I529" t="str">
        <x:f>IF(D529="","Fecha no disponible","T"&amp;ROUNDUP(MONTH(D529)/3,0))</x:f>
        <x:v>T1</x:v>
      </x:c>
      <x:c r="J529" t="str">
        <x:v>T017</x:v>
      </x:c>
      <x:c r="K529" t="str">
        <x:v>Tienda Sucre 1</x:v>
      </x:c>
      <x:c r="L529" t="str">
        <x:v>Centro</x:v>
      </x:c>
      <x:c r="M529" t="str">
        <x:v>Sucre</x:v>
      </x:c>
      <x:c r="N529" t="str">
        <x:f>IFERROR(VLOOKUP(M529,'Mapeos'!$A$4:$B$30,2,FALSE),M529)</x:f>
        <x:v>Sucre</x:v>
      </x:c>
      <x:c r="O529" t="str">
        <x:v>C00365</x:v>
      </x:c>
      <x:c r="P529" t="str">
        <x:v>Masivo</x:v>
      </x:c>
      <x:c r="Q529" t="str">
        <x:v>P0051</x:v>
      </x:c>
      <x:c r="R529" t="str">
        <x:v>Alimentos</x:v>
      </x:c>
      <x:c r="S529" t="str">
        <x:v>Marca A</x:v>
      </x:c>
      <x:c r="T529" t="str">
        <x:v>Tienda</x:v>
      </x:c>
      <x:c r="U529" t="str">
        <x:f>IFERROR(VLOOKUP(T529,'Mapeos'!$D$4:$E$25,2,FALSE),T529)</x:f>
        <x:v>Tienda</x:v>
      </x:c>
      <x:c r="V529" t="str">
        <x:v>V010</x:v>
      </x:c>
      <x:c r="W529" t="n">
        <x:v>-5</x:v>
      </x:c>
      <x:c r="X529" s="28" t="n">
        <x:v>36.27</x:v>
      </x:c>
      <x:c r="Y529" s="20" t="n">
        <x:v>0.1</x:v>
      </x:c>
      <x:c r="Z529" s="20" t="n">
        <x:f>IF(Y529&gt;1,Y529/100,Y529)</x:f>
        <x:v>0.1</x:v>
      </x:c>
      <x:c r="AA529" s="28" t="n">
        <x:v>28.46</x:v>
      </x:c>
      <x:c r="AB529" s="28" t="n">
        <x:v>-163.22</x:v>
      </x:c>
      <x:c r="AC529" s="28" t="str">
        <x:v>BOB</x:v>
      </x:c>
      <x:c r="AD529" s="28" t="n">
        <x:f>IF(AC529="USD",AB529*'Parametros'!$B$4,AB529)</x:f>
        <x:v>-163.22</x:v>
      </x:c>
      <x:c r="AE529" s="28" t="n">
        <x:f>W529*X529*(1-Z529)</x:f>
        <x:v>-163.21500000000003</x:v>
      </x:c>
      <x:c r="AF529" s="28" t="n">
        <x:f>W529*AA529</x:f>
        <x:v>-142.3</x:v>
      </x:c>
      <x:c r="AG529" s="28" t="n">
        <x:f>AE529-AF529</x:f>
        <x:v>-20.91500000000002</x:v>
      </x:c>
      <x:c r="AH529" s="20" t="str">
        <x:f>IF(AE529&gt;0,AG529/AE529,"")</x:f>
      </x:c>
      <x:c r="AI529" s="28" t="n">
        <x:v>180344.32</x:v>
      </x:c>
      <x:c r="AJ529" s="28" t="n">
        <x:v>93</x:v>
      </x:c>
      <x:c r="AK529" t="n">
        <x:v>8</x:v>
      </x:c>
      <x:c r="AL529" t="str">
        <x:v>Devuelto</x:v>
      </x:c>
      <x:c r="AM529" t="str">
        <x:f>IF(W529&lt;0,"Devuelto",AL529)</x:f>
        <x:v>Devuelto</x:v>
      </x:c>
      <x:c r="AN529" t="str">
        <x:v>Efectivo</x:v>
      </x:c>
      <x:c r="AO529" s="29" t="str">
        <x:v>Sin observación</x:v>
      </x:c>
      <x:c r="AP529" t="str">
        <x:f>IF(D529="","No","Sí")</x:f>
        <x:v>Sí</x:v>
      </x:c>
    </x:row>
    <x:row r="530">
      <x:c r="A530" t="n">
        <x:v>530</x:v>
      </x:c>
      <x:c r="B530" t="str">
        <x:v>VT0002509</x:v>
      </x:c>
      <x:c r="C530" t="str">
        <x:v>45895</x:v>
      </x:c>
      <x:c r="D530" s="27" t="n">
        <x:v>45895</x:v>
      </x:c>
      <x:c r="E530" t="n">
        <x:f>IF(D530="","",YEAR(D530))</x:f>
        <x:v>2025</x:v>
      </x:c>
      <x:c r="F530" t="n">
        <x:f>IF(D530="","",MONTH(D530))</x:f>
        <x:v>8</x:v>
      </x:c>
      <x:c r="G530" t="str">
        <x:f>IF(D530="","Fecha no disponible",TEXT(D530,"mmmm"))</x:f>
        <x:v>August</x:v>
      </x:c>
      <x:c r="H530" t="str">
        <x:f>IF(D530="","Fecha no disponible",TEXT(D530,"yyyy-mm"))</x:f>
        <x:v>2025-08</x:v>
      </x:c>
      <x:c r="I530" t="str">
        <x:f>IF(D530="","Fecha no disponible","T"&amp;ROUNDUP(MONTH(D530)/3,0))</x:f>
        <x:v>T3</x:v>
      </x:c>
      <x:c r="J530" t="str">
        <x:v>T013</x:v>
      </x:c>
      <x:c r="K530" t="str">
        <x:v>Tienda Potosí 1</x:v>
      </x:c>
      <x:c r="L530" t="str">
        <x:v>Centro</x:v>
      </x:c>
      <x:c r="M530" t="str">
        <x:v>Potosí</x:v>
      </x:c>
      <x:c r="N530" t="str">
        <x:f>IFERROR(VLOOKUP(M530,'Mapeos'!$A$4:$B$30,2,FALSE),M530)</x:f>
        <x:v>Potosí</x:v>
      </x:c>
      <x:c r="O530" t="str">
        <x:v>C00238</x:v>
      </x:c>
      <x:c r="P530" t="str">
        <x:v>Frecuente</x:v>
      </x:c>
      <x:c r="Q530" t="str">
        <x:v>No identificado</x:v>
      </x:c>
      <x:c r="R530" t="str">
        <x:v>No identificada</x:v>
      </x:c>
      <x:c r="S530" t="str">
        <x:v>No identificada</x:v>
      </x:c>
      <x:c r="T530" t="str">
        <x:v>E-commerce</x:v>
      </x:c>
      <x:c r="U530" t="str">
        <x:f>IFERROR(VLOOKUP(T530,'Mapeos'!$D$4:$E$25,2,FALSE),T530)</x:f>
        <x:v>E-commerce</x:v>
      </x:c>
      <x:c r="V530" t="str">
        <x:v>V007</x:v>
      </x:c>
      <x:c r="W530" t="n">
        <x:v>1</x:v>
      </x:c>
      <x:c r="X530" s="28" t="n">
        <x:v>47.62</x:v>
      </x:c>
      <x:c r="Y530" s="20" t="n">
        <x:v>0.1</x:v>
      </x:c>
      <x:c r="Z530" s="20" t="n">
        <x:f>IF(Y530&gt;1,Y530/100,Y530)</x:f>
        <x:v>0.1</x:v>
      </x:c>
      <x:c r="AA530" s="28" t="n">
        <x:v>33.71</x:v>
      </x:c>
      <x:c r="AB530" s="28" t="n">
        <x:v>42.86</x:v>
      </x:c>
      <x:c r="AC530" s="28" t="str">
        <x:v>BOB</x:v>
      </x:c>
      <x:c r="AD530" s="28" t="n">
        <x:f>IF(AC530="USD",AB530*'Parametros'!$B$4,AB530)</x:f>
        <x:v>42.86</x:v>
      </x:c>
      <x:c r="AE530" s="28" t="n">
        <x:f>W530*X530*(1-Z530)</x:f>
        <x:v>42.858</x:v>
      </x:c>
      <x:c r="AF530" s="28" t="n">
        <x:f>W530*AA530</x:f>
        <x:v>33.71</x:v>
      </x:c>
      <x:c r="AG530" s="28" t="n">
        <x:f>AE530-AF530</x:f>
        <x:v>9.147999999999996</x:v>
      </x:c>
      <x:c r="AH530" s="20" t="n">
        <x:f>IF(AE530&gt;0,AG530/AE530,"")</x:f>
        <x:v>0.21344906435204622</x:v>
      </x:c>
      <x:c r="AI530" s="28" t="n">
        <x:v>66587.18</x:v>
      </x:c>
      <x:c r="AJ530" s="28"/>
      <x:c r="AK530"/>
      <x:c r="AL530" t="str">
        <x:v>Completado</x:v>
      </x:c>
      <x:c r="AM530" t="str">
        <x:f>IF(W530&lt;0,"Devuelto",AL530)</x:f>
        <x:v>Completado</x:v>
      </x:c>
      <x:c r="AN530" t="str">
        <x:v>Efectivo</x:v>
      </x:c>
      <x:c r="AO530" s="29" t="str">
        <x:v>Producto/categoría/marca no identificados</x:v>
      </x:c>
      <x:c r="AP530" t="str">
        <x:f>IF(D530="","No","Sí")</x:f>
        <x:v>Sí</x:v>
      </x:c>
    </x:row>
    <x:row r="531">
      <x:c r="A531" t="n">
        <x:v>531</x:v>
      </x:c>
      <x:c r="B531" t="str">
        <x:v>VT0002514</x:v>
      </x:c>
      <x:c r="C531" t="str">
        <x:v>46083</x:v>
      </x:c>
      <x:c r="D531" s="27" t="n">
        <x:v>46083</x:v>
      </x:c>
      <x:c r="E531" t="n">
        <x:f>IF(D531="","",YEAR(D531))</x:f>
        <x:v>2026</x:v>
      </x:c>
      <x:c r="F531" t="n">
        <x:f>IF(D531="","",MONTH(D531))</x:f>
        <x:v>3</x:v>
      </x:c>
      <x:c r="G531" t="str">
        <x:f>IF(D531="","Fecha no disponible",TEXT(D531,"mmmm"))</x:f>
        <x:v>March</x:v>
      </x:c>
      <x:c r="H531" t="str">
        <x:f>IF(D531="","Fecha no disponible",TEXT(D531,"yyyy-mm"))</x:f>
        <x:v>2026-03</x:v>
      </x:c>
      <x:c r="I531" t="str">
        <x:f>IF(D531="","Fecha no disponible","T"&amp;ROUNDUP(MONTH(D531)/3,0))</x:f>
        <x:v>T1</x:v>
      </x:c>
      <x:c r="J531" t="str">
        <x:v>T007</x:v>
      </x:c>
      <x:c r="K531" t="str">
        <x:v>Tienda Santa Cruz 3</x:v>
      </x:c>
      <x:c r="L531" t="str">
        <x:v>Barrio</x:v>
      </x:c>
      <x:c r="M531" t="str">
        <x:v>Santa Cruz</x:v>
      </x:c>
      <x:c r="N531" t="str">
        <x:f>IFERROR(VLOOKUP(M531,'Mapeos'!$A$4:$B$30,2,FALSE),M531)</x:f>
        <x:v>Santa Cruz</x:v>
      </x:c>
      <x:c r="O531" t="str">
        <x:v>C01368</x:v>
      </x:c>
      <x:c r="P531" t="str">
        <x:v>Premium</x:v>
      </x:c>
      <x:c r="Q531" t="str">
        <x:v>P0067</x:v>
      </x:c>
      <x:c r="R531" t="str">
        <x:v>Electrónica</x:v>
      </x:c>
      <x:c r="S531" t="str">
        <x:v>Marca B</x:v>
      </x:c>
      <x:c r="T531" t="str">
        <x:v>Tienda</x:v>
      </x:c>
      <x:c r="U531" t="str">
        <x:f>IFERROR(VLOOKUP(T531,'Mapeos'!$D$4:$E$25,2,FALSE),T531)</x:f>
        <x:v>Tienda</x:v>
      </x:c>
      <x:c r="V531" t="str">
        <x:v>V015</x:v>
      </x:c>
      <x:c r="W531" t="n">
        <x:v>1</x:v>
      </x:c>
      <x:c r="X531" s="28" t="n">
        <x:v>298.58</x:v>
      </x:c>
      <x:c r="Y531" s="20" t="n">
        <x:v>0.15</x:v>
      </x:c>
      <x:c r="Z531" s="20" t="n">
        <x:f>IF(Y531&gt;1,Y531/100,Y531)</x:f>
        <x:v>0.15</x:v>
      </x:c>
      <x:c r="AA531" s="28" t="n">
        <x:v>237.46</x:v>
      </x:c>
      <x:c r="AB531" s="28" t="n">
        <x:v>253.79</x:v>
      </x:c>
      <x:c r="AC531" s="28" t="str">
        <x:v>BOB</x:v>
      </x:c>
      <x:c r="AD531" s="28" t="n">
        <x:f>IF(AC531="USD",AB531*'Parametros'!$B$4,AB531)</x:f>
        <x:v>253.79</x:v>
      </x:c>
      <x:c r="AE531" s="28" t="n">
        <x:f>W531*X531*(1-Z531)</x:f>
        <x:v>253.79299999999998</x:v>
      </x:c>
      <x:c r="AF531" s="28" t="n">
        <x:f>W531*AA531</x:f>
        <x:v>237.46</x:v>
      </x:c>
      <x:c r="AG531" s="28" t="n">
        <x:f>AE531-AF531</x:f>
        <x:v>16.33299999999997</x:v>
      </x:c>
      <x:c r="AH531" s="20" t="n">
        <x:f>IF(AE531&gt;0,AG531/AE531,"")</x:f>
        <x:v>0.0643555968840747</x:v>
      </x:c>
      <x:c r="AI531" s="28" t="n">
        <x:v>120795.65</x:v>
      </x:c>
      <x:c r="AJ531" s="28"/>
      <x:c r="AK531"/>
      <x:c r="AL531" t="str">
        <x:v>Completado</x:v>
      </x:c>
      <x:c r="AM531" t="str">
        <x:f>IF(W531&lt;0,"Devuelto",AL531)</x:f>
        <x:v>Completado</x:v>
      </x:c>
      <x:c r="AN531" t="str">
        <x:v>QR</x:v>
      </x:c>
      <x:c r="AO531" s="29" t="str">
        <x:v>Sin observación</x:v>
      </x:c>
      <x:c r="AP531" t="str">
        <x:f>IF(D531="","No","Sí")</x:f>
        <x:v>Sí</x:v>
      </x:c>
    </x:row>
    <x:row r="532">
      <x:c r="A532" t="n">
        <x:v>532</x:v>
      </x:c>
      <x:c r="B532" t="str">
        <x:v>VT0002519</x:v>
      </x:c>
      <x:c r="C532" t="str">
        <x:v>45695</x:v>
      </x:c>
      <x:c r="D532" s="27" t="n">
        <x:v>45695</x:v>
      </x:c>
      <x:c r="E532" t="n">
        <x:f>IF(D532="","",YEAR(D532))</x:f>
        <x:v>2025</x:v>
      </x:c>
      <x:c r="F532" t="n">
        <x:f>IF(D532="","",MONTH(D532))</x:f>
        <x:v>2</x:v>
      </x:c>
      <x:c r="G532" t="str">
        <x:f>IF(D532="","Fecha no disponible",TEXT(D532,"mmmm"))</x:f>
        <x:v>February</x:v>
      </x:c>
      <x:c r="H532" t="str">
        <x:f>IF(D532="","Fecha no disponible",TEXT(D532,"yyyy-mm"))</x:f>
        <x:v>2025-02</x:v>
      </x:c>
      <x:c r="I532" t="str">
        <x:f>IF(D532="","Fecha no disponible","T"&amp;ROUNDUP(MONTH(D532)/3,0))</x:f>
        <x:v>T1</x:v>
      </x:c>
      <x:c r="J532" t="str">
        <x:v>T016</x:v>
      </x:c>
      <x:c r="K532" t="str">
        <x:v>Tienda Potosí 4</x:v>
      </x:c>
      <x:c r="L532" t="str">
        <x:v>Centro</x:v>
      </x:c>
      <x:c r="M532" t="str">
        <x:v>Potosí</x:v>
      </x:c>
      <x:c r="N532" t="str">
        <x:f>IFERROR(VLOOKUP(M532,'Mapeos'!$A$4:$B$30,2,FALSE),M532)</x:f>
        <x:v>Potosí</x:v>
      </x:c>
      <x:c r="O532" t="str">
        <x:v>C00443</x:v>
      </x:c>
      <x:c r="P532" t="str">
        <x:v>Empresa</x:v>
      </x:c>
      <x:c r="Q532" t="str">
        <x:v>P0101</x:v>
      </x:c>
      <x:c r="R532" t="str">
        <x:v>Electrónica</x:v>
      </x:c>
      <x:c r="S532" t="str">
        <x:v>Marca C</x:v>
      </x:c>
      <x:c r="T532" t="str">
        <x:v>Tienda</x:v>
      </x:c>
      <x:c r="U532" t="str">
        <x:f>IFERROR(VLOOKUP(T532,'Mapeos'!$D$4:$E$25,2,FALSE),T532)</x:f>
        <x:v>Tienda</x:v>
      </x:c>
      <x:c r="V532" t="str">
        <x:v>V007</x:v>
      </x:c>
      <x:c r="W532" t="n">
        <x:v>5</x:v>
      </x:c>
      <x:c r="X532" s="28" t="n">
        <x:v>659.97</x:v>
      </x:c>
      <x:c r="Y532" s="20" t="n">
        <x:v>0</x:v>
      </x:c>
      <x:c r="Z532" s="20" t="n">
        <x:f>IF(Y532&gt;1,Y532/100,Y532)</x:f>
        <x:v>0</x:v>
      </x:c>
      <x:c r="AA532" s="28" t="n">
        <x:v>519.94</x:v>
      </x:c>
      <x:c r="AB532" s="28" t="n">
        <x:v>3299.85</x:v>
      </x:c>
      <x:c r="AC532" s="28" t="str">
        <x:v>BOB</x:v>
      </x:c>
      <x:c r="AD532" s="28" t="n">
        <x:f>IF(AC532="USD",AB532*'Parametros'!$B$4,AB532)</x:f>
        <x:v>3299.85</x:v>
      </x:c>
      <x:c r="AE532" s="28" t="n">
        <x:f>W532*X532*(1-Z532)</x:f>
        <x:v>3299.8500000000004</x:v>
      </x:c>
      <x:c r="AF532" s="28" t="n">
        <x:f>W532*AA532</x:f>
        <x:v>2599.7000000000003</x:v>
      </x:c>
      <x:c r="AG532" s="28" t="n">
        <x:f>AE532-AF532</x:f>
        <x:v>700.1500000000001</x:v>
      </x:c>
      <x:c r="AH532" s="20" t="n">
        <x:f>IF(AE532&gt;0,AG532/AE532,"")</x:f>
        <x:v>0.21217631104444143</x:v>
      </x:c>
      <x:c r="AI532" s="28" t="n">
        <x:v>196960.34</x:v>
      </x:c>
      <x:c r="AJ532" s="28"/>
      <x:c r="AK532"/>
      <x:c r="AL532" t="str">
        <x:v>Completado</x:v>
      </x:c>
      <x:c r="AM532" t="str">
        <x:f>IF(W532&lt;0,"Devuelto",AL532)</x:f>
        <x:v>Completado</x:v>
      </x:c>
      <x:c r="AN532" t="str">
        <x:v>Efectivo</x:v>
      </x:c>
      <x:c r="AO532" s="29" t="str">
        <x:v>Sin observación</x:v>
      </x:c>
      <x:c r="AP532" t="str">
        <x:f>IF(D532="","No","Sí")</x:f>
        <x:v>Sí</x:v>
      </x:c>
    </x:row>
    <x:row r="533">
      <x:c r="A533" t="n">
        <x:v>533</x:v>
      </x:c>
      <x:c r="B533" t="str">
        <x:v>VT0002524</x:v>
      </x:c>
      <x:c r="C533" t="str">
        <x:v>45963</x:v>
      </x:c>
      <x:c r="D533" s="27" t="n">
        <x:v>45963</x:v>
      </x:c>
      <x:c r="E533" t="n">
        <x:f>IF(D533="","",YEAR(D533))</x:f>
        <x:v>2025</x:v>
      </x:c>
      <x:c r="F533" t="n">
        <x:f>IF(D533="","",MONTH(D533))</x:f>
        <x:v>11</x:v>
      </x:c>
      <x:c r="G533" t="str">
        <x:f>IF(D533="","Fecha no disponible",TEXT(D533,"mmmm"))</x:f>
        <x:v>November</x:v>
      </x:c>
      <x:c r="H533" t="str">
        <x:f>IF(D533="","Fecha no disponible",TEXT(D533,"yyyy-mm"))</x:f>
        <x:v>2025-11</x:v>
      </x:c>
      <x:c r="I533" t="str">
        <x:f>IF(D533="","Fecha no disponible","T"&amp;ROUNDUP(MONTH(D533)/3,0))</x:f>
        <x:v>T4</x:v>
      </x:c>
      <x:c r="J533" t="str">
        <x:v>T002</x:v>
      </x:c>
      <x:c r="K533" t="str">
        <x:v>Tienda La Paz 2</x:v>
      </x:c>
      <x:c r="L533" t="str">
        <x:v>Mall</x:v>
      </x:c>
      <x:c r="M533" t="str">
        <x:v>La Paz</x:v>
      </x:c>
      <x:c r="N533" t="str">
        <x:f>IFERROR(VLOOKUP(M533,'Mapeos'!$A$4:$B$30,2,FALSE),M533)</x:f>
        <x:v>La Paz</x:v>
      </x:c>
      <x:c r="O533" t="str">
        <x:v>C00079</x:v>
      </x:c>
      <x:c r="P533" t="str">
        <x:v>Frecuente</x:v>
      </x:c>
      <x:c r="Q533" t="str">
        <x:v>P0007</x:v>
      </x:c>
      <x:c r="R533" t="str">
        <x:v>Cuidado Personal</x:v>
      </x:c>
      <x:c r="S533" t="str">
        <x:v>Marca A</x:v>
      </x:c>
      <x:c r="T533" t="str">
        <x:v>WhatsApp</x:v>
      </x:c>
      <x:c r="U533" t="str">
        <x:f>IFERROR(VLOOKUP(T533,'Mapeos'!$D$4:$E$25,2,FALSE),T533)</x:f>
        <x:v>WhatsApp</x:v>
      </x:c>
      <x:c r="V533" t="str">
        <x:v>V010</x:v>
      </x:c>
      <x:c r="W533" t="n">
        <x:v>2</x:v>
      </x:c>
      <x:c r="X533" s="28" t="n">
        <x:v>102.46</x:v>
      </x:c>
      <x:c r="Y533" s="20" t="n">
        <x:v>0</x:v>
      </x:c>
      <x:c r="Z533" s="20" t="n">
        <x:f>IF(Y533&gt;1,Y533/100,Y533)</x:f>
        <x:v>0</x:v>
      </x:c>
      <x:c r="AA533" s="28" t="n">
        <x:v>53.41</x:v>
      </x:c>
      <x:c r="AB533" s="28" t="n">
        <x:v>204.92</x:v>
      </x:c>
      <x:c r="AC533" s="28" t="str">
        <x:v>BOB</x:v>
      </x:c>
      <x:c r="AD533" s="28" t="n">
        <x:f>IF(AC533="USD",AB533*'Parametros'!$B$4,AB533)</x:f>
        <x:v>204.92</x:v>
      </x:c>
      <x:c r="AE533" s="28" t="n">
        <x:f>W533*X533*(1-Z533)</x:f>
        <x:v>204.92</x:v>
      </x:c>
      <x:c r="AF533" s="28" t="n">
        <x:f>W533*AA533</x:f>
        <x:v>106.82</x:v>
      </x:c>
      <x:c r="AG533" s="28" t="n">
        <x:f>AE533-AF533</x:f>
        <x:v>98.1</x:v>
      </x:c>
      <x:c r="AH533" s="20" t="n">
        <x:f>IF(AE533&gt;0,AG533/AE533,"")</x:f>
        <x:v>0.4787234042553192</x:v>
      </x:c>
      <x:c r="AI533" s="28" t="n">
        <x:v>66142.16</x:v>
      </x:c>
      <x:c r="AJ533" s="28"/>
      <x:c r="AK533"/>
      <x:c r="AL533" t="str">
        <x:v>Completado</x:v>
      </x:c>
      <x:c r="AM533" t="str">
        <x:f>IF(W533&lt;0,"Devuelto",AL533)</x:f>
        <x:v>Completado</x:v>
      </x:c>
      <x:c r="AN533" t="str">
        <x:v>QR</x:v>
      </x:c>
      <x:c r="AO533" s="29" t="str">
        <x:v>Sin observación</x:v>
      </x:c>
      <x:c r="AP533" t="str">
        <x:f>IF(D533="","No","Sí")</x:f>
        <x:v>Sí</x:v>
      </x:c>
    </x:row>
    <x:row r="534">
      <x:c r="A534" t="n">
        <x:v>534</x:v>
      </x:c>
      <x:c r="B534" t="str">
        <x:v>VT0002528</x:v>
      </x:c>
      <x:c r="C534" t="str">
        <x:v>45971</x:v>
      </x:c>
      <x:c r="D534" s="27" t="n">
        <x:v>45971</x:v>
      </x:c>
      <x:c r="E534" t="n">
        <x:f>IF(D534="","",YEAR(D534))</x:f>
        <x:v>2025</x:v>
      </x:c>
      <x:c r="F534" t="n">
        <x:f>IF(D534="","",MONTH(D534))</x:f>
        <x:v>11</x:v>
      </x:c>
      <x:c r="G534" t="str">
        <x:f>IF(D534="","Fecha no disponible",TEXT(D534,"mmmm"))</x:f>
        <x:v>November</x:v>
      </x:c>
      <x:c r="H534" t="str">
        <x:f>IF(D534="","Fecha no disponible",TEXT(D534,"yyyy-mm"))</x:f>
        <x:v>2025-11</x:v>
      </x:c>
      <x:c r="I534" t="str">
        <x:f>IF(D534="","Fecha no disponible","T"&amp;ROUNDUP(MONTH(D534)/3,0))</x:f>
        <x:v>T4</x:v>
      </x:c>
      <x:c r="J534" t="str">
        <x:v>T015</x:v>
      </x:c>
      <x:c r="K534" t="str">
        <x:v>Tienda Potosí 3</x:v>
      </x:c>
      <x:c r="L534" t="str">
        <x:v>Mall</x:v>
      </x:c>
      <x:c r="M534" t="str">
        <x:v>Potosí</x:v>
      </x:c>
      <x:c r="N534" t="str">
        <x:f>IFERROR(VLOOKUP(M534,'Mapeos'!$A$4:$B$30,2,FALSE),M534)</x:f>
        <x:v>Potosí</x:v>
      </x:c>
      <x:c r="O534" t="str">
        <x:v>C00828</x:v>
      </x:c>
      <x:c r="P534" t="str">
        <x:v>Frecuente</x:v>
      </x:c>
      <x:c r="Q534" t="str">
        <x:v>P0072</x:v>
      </x:c>
      <x:c r="R534" t="str">
        <x:v>Hogar</x:v>
      </x:c>
      <x:c r="S534" t="str">
        <x:v>Marca C</x:v>
      </x:c>
      <x:c r="T534" t="str">
        <x:v>Tienda</x:v>
      </x:c>
      <x:c r="U534" t="str">
        <x:f>IFERROR(VLOOKUP(T534,'Mapeos'!$D$4:$E$25,2,FALSE),T534)</x:f>
        <x:v>Tienda</x:v>
      </x:c>
      <x:c r="V534" t="str">
        <x:v>V007</x:v>
      </x:c>
      <x:c r="W534" t="n">
        <x:v>1</x:v>
      </x:c>
      <x:c r="X534" s="28" t="n">
        <x:v>367.61</x:v>
      </x:c>
      <x:c r="Y534" s="20" t="n">
        <x:v>0</x:v>
      </x:c>
      <x:c r="Z534" s="20" t="n">
        <x:f>IF(Y534&gt;1,Y534/100,Y534)</x:f>
        <x:v>0</x:v>
      </x:c>
      <x:c r="AA534" s="28" t="n">
        <x:v>229.89</x:v>
      </x:c>
      <x:c r="AB534" s="28" t="n">
        <x:v>367.61</x:v>
      </x:c>
      <x:c r="AC534" s="28" t="str">
        <x:v>BOB</x:v>
      </x:c>
      <x:c r="AD534" s="28" t="n">
        <x:f>IF(AC534="USD",AB534*'Parametros'!$B$4,AB534)</x:f>
        <x:v>367.61</x:v>
      </x:c>
      <x:c r="AE534" s="28" t="n">
        <x:f>W534*X534*(1-Z534)</x:f>
        <x:v>367.61</x:v>
      </x:c>
      <x:c r="AF534" s="28" t="n">
        <x:f>W534*AA534</x:f>
        <x:v>229.89</x:v>
      </x:c>
      <x:c r="AG534" s="28" t="n">
        <x:f>AE534-AF534</x:f>
        <x:v>137.72000000000003</x:v>
      </x:c>
      <x:c r="AH534" s="20" t="n">
        <x:f>IF(AE534&gt;0,AG534/AE534,"")</x:f>
        <x:v>0.3746361633252632</x:v>
      </x:c>
      <x:c r="AI534" s="28" t="n">
        <x:v>128542.39</x:v>
      </x:c>
      <x:c r="AJ534" s="28"/>
      <x:c r="AK534"/>
      <x:c r="AL534" t="str">
        <x:v>Completado</x:v>
      </x:c>
      <x:c r="AM534" t="str">
        <x:f>IF(W534&lt;0,"Devuelto",AL534)</x:f>
        <x:v>Completado</x:v>
      </x:c>
      <x:c r="AN534" t="str">
        <x:v>Tarjeta</x:v>
      </x:c>
      <x:c r="AO534" s="29" t="str">
        <x:v>Sin observación</x:v>
      </x:c>
      <x:c r="AP534" t="str">
        <x:f>IF(D534="","No","Sí")</x:f>
        <x:v>Sí</x:v>
      </x:c>
    </x:row>
    <x:row r="535">
      <x:c r="A535" t="n">
        <x:v>535</x:v>
      </x:c>
      <x:c r="B535" t="str">
        <x:v>VT0002533</x:v>
      </x:c>
      <x:c r="C535" t="str">
        <x:v>46058</x:v>
      </x:c>
      <x:c r="D535" s="27" t="n">
        <x:v>46058</x:v>
      </x:c>
      <x:c r="E535" t="n">
        <x:f>IF(D535="","",YEAR(D535))</x:f>
        <x:v>2026</x:v>
      </x:c>
      <x:c r="F535" t="n">
        <x:f>IF(D535="","",MONTH(D535))</x:f>
        <x:v>2</x:v>
      </x:c>
      <x:c r="G535" t="str">
        <x:f>IF(D535="","Fecha no disponible",TEXT(D535,"mmmm"))</x:f>
        <x:v>February</x:v>
      </x:c>
      <x:c r="H535" t="str">
        <x:f>IF(D535="","Fecha no disponible",TEXT(D535,"yyyy-mm"))</x:f>
        <x:v>2026-02</x:v>
      </x:c>
      <x:c r="I535" t="str">
        <x:f>IF(D535="","Fecha no disponible","T"&amp;ROUNDUP(MONTH(D535)/3,0))</x:f>
        <x:v>T1</x:v>
      </x:c>
      <x:c r="J535" t="str">
        <x:v>T012</x:v>
      </x:c>
      <x:c r="K535" t="str">
        <x:v>Tienda Cochabamba 4</x:v>
      </x:c>
      <x:c r="L535" t="str">
        <x:v>Centro</x:v>
      </x:c>
      <x:c r="M535" t="str">
        <x:v>Cochabamba</x:v>
      </x:c>
      <x:c r="N535" t="str">
        <x:f>IFERROR(VLOOKUP(M535,'Mapeos'!$A$4:$B$30,2,FALSE),M535)</x:f>
        <x:v>Cochabamba</x:v>
      </x:c>
      <x:c r="O535" t="str">
        <x:v>C00672</x:v>
      </x:c>
      <x:c r="P535" t="str">
        <x:v>Empresa</x:v>
      </x:c>
      <x:c r="Q535" t="str">
        <x:v>P0103</x:v>
      </x:c>
      <x:c r="R535" t="str">
        <x:v>Hogar</x:v>
      </x:c>
      <x:c r="S535" t="str">
        <x:v>Marca B</x:v>
      </x:c>
      <x:c r="T535" t="str">
        <x:v>E-commerce</x:v>
      </x:c>
      <x:c r="U535" t="str">
        <x:f>IFERROR(VLOOKUP(T535,'Mapeos'!$D$4:$E$25,2,FALSE),T535)</x:f>
        <x:v>E-commerce</x:v>
      </x:c>
      <x:c r="V535" t="str">
        <x:v>V022</x:v>
      </x:c>
      <x:c r="W535" t="n">
        <x:v>3</x:v>
      </x:c>
      <x:c r="X535" s="28" t="n">
        <x:v>271.5</x:v>
      </x:c>
      <x:c r="Y535" s="20" t="n">
        <x:v>0.15</x:v>
      </x:c>
      <x:c r="Z535" s="20" t="n">
        <x:f>IF(Y535&gt;1,Y535/100,Y535)</x:f>
        <x:v>0.15</x:v>
      </x:c>
      <x:c r="AA535" s="28" t="n">
        <x:v>205.14</x:v>
      </x:c>
      <x:c r="AB535" s="28" t="n">
        <x:v>692.32</x:v>
      </x:c>
      <x:c r="AC535" s="28" t="str">
        <x:v>BOB</x:v>
      </x:c>
      <x:c r="AD535" s="28" t="n">
        <x:f>IF(AC535="USD",AB535*'Parametros'!$B$4,AB535)</x:f>
        <x:v>692.32</x:v>
      </x:c>
      <x:c r="AE535" s="28" t="n">
        <x:f>W535*X535*(1-Z535)</x:f>
        <x:v>692.3249999999999</x:v>
      </x:c>
      <x:c r="AF535" s="28" t="n">
        <x:f>W535*AA535</x:f>
        <x:v>615.42</x:v>
      </x:c>
      <x:c r="AG535" s="28" t="n">
        <x:f>AE535-AF535</x:f>
        <x:v>76.90499999999997</x:v>
      </x:c>
      <x:c r="AH535" s="20" t="n">
        <x:f>IF(AE535&gt;0,AG535/AE535,"")</x:f>
        <x:v>0.11108222294442636</x:v>
      </x:c>
      <x:c r="AI535" s="28" t="n">
        <x:v>86412.75</x:v>
      </x:c>
      <x:c r="AJ535" s="28"/>
      <x:c r="AK535"/>
      <x:c r="AL535" t="str">
        <x:v>Completado</x:v>
      </x:c>
      <x:c r="AM535" t="str">
        <x:f>IF(W535&lt;0,"Devuelto",AL535)</x:f>
        <x:v>Completado</x:v>
      </x:c>
      <x:c r="AN535" t="str">
        <x:v>Tarjeta</x:v>
      </x:c>
      <x:c r="AO535" s="29" t="str">
        <x:v>Sin observación</x:v>
      </x:c>
      <x:c r="AP535" t="str">
        <x:f>IF(D535="","No","Sí")</x:f>
        <x:v>Sí</x:v>
      </x:c>
    </x:row>
    <x:row r="536">
      <x:c r="A536" t="n">
        <x:v>536</x:v>
      </x:c>
      <x:c r="B536" t="str">
        <x:v>VT0002538</x:v>
      </x:c>
      <x:c r="C536" t="str">
        <x:v>46096</x:v>
      </x:c>
      <x:c r="D536" s="27" t="n">
        <x:v>46096</x:v>
      </x:c>
      <x:c r="E536" t="n">
        <x:f>IF(D536="","",YEAR(D536))</x:f>
        <x:v>2026</x:v>
      </x:c>
      <x:c r="F536" t="n">
        <x:f>IF(D536="","",MONTH(D536))</x:f>
        <x:v>3</x:v>
      </x:c>
      <x:c r="G536" t="str">
        <x:f>IF(D536="","Fecha no disponible",TEXT(D536,"mmmm"))</x:f>
        <x:v>March</x:v>
      </x:c>
      <x:c r="H536" t="str">
        <x:f>IF(D536="","Fecha no disponible",TEXT(D536,"yyyy-mm"))</x:f>
        <x:v>2026-03</x:v>
      </x:c>
      <x:c r="I536" t="str">
        <x:f>IF(D536="","Fecha no disponible","T"&amp;ROUNDUP(MONTH(D536)/3,0))</x:f>
        <x:v>T1</x:v>
      </x:c>
      <x:c r="J536" t="str">
        <x:v>T006</x:v>
      </x:c>
      <x:c r="K536" t="str">
        <x:v>Tienda Santa Cruz 2</x:v>
      </x:c>
      <x:c r="L536" t="str">
        <x:v>Mall</x:v>
      </x:c>
      <x:c r="M536" t="str">
        <x:v>Santa Cruz</x:v>
      </x:c>
      <x:c r="N536" t="str">
        <x:f>IFERROR(VLOOKUP(M536,'Mapeos'!$A$4:$B$30,2,FALSE),M536)</x:f>
        <x:v>Santa Cruz</x:v>
      </x:c>
      <x:c r="O536" t="str">
        <x:v>C00207</x:v>
      </x:c>
      <x:c r="P536" t="str">
        <x:v>Masivo</x:v>
      </x:c>
      <x:c r="Q536" t="str">
        <x:v>P0112</x:v>
      </x:c>
      <x:c r="R536" t="str">
        <x:v>Deportes</x:v>
      </x:c>
      <x:c r="S536" t="str">
        <x:v>Marca A</x:v>
      </x:c>
      <x:c r="T536" t="str">
        <x:v>E-commerce</x:v>
      </x:c>
      <x:c r="U536" t="str">
        <x:f>IFERROR(VLOOKUP(T536,'Mapeos'!$D$4:$E$25,2,FALSE),T536)</x:f>
        <x:v>E-commerce</x:v>
      </x:c>
      <x:c r="V536" t="str">
        <x:v>V015</x:v>
      </x:c>
      <x:c r="W536" t="n">
        <x:v>1</x:v>
      </x:c>
      <x:c r="X536" s="28" t="n">
        <x:v>206.87</x:v>
      </x:c>
      <x:c r="Y536" s="20" t="n">
        <x:v>0</x:v>
      </x:c>
      <x:c r="Z536" s="20" t="n">
        <x:f>IF(Y536&gt;1,Y536/100,Y536)</x:f>
        <x:v>0</x:v>
      </x:c>
      <x:c r="AA536" s="28" t="n">
        <x:v>167.96</x:v>
      </x:c>
      <x:c r="AB536" s="28" t="n">
        <x:v>206.87</x:v>
      </x:c>
      <x:c r="AC536" s="28" t="str">
        <x:v>BOB</x:v>
      </x:c>
      <x:c r="AD536" s="28" t="n">
        <x:f>IF(AC536="USD",AB536*'Parametros'!$B$4,AB536)</x:f>
        <x:v>206.87</x:v>
      </x:c>
      <x:c r="AE536" s="28" t="n">
        <x:f>W536*X536*(1-Z536)</x:f>
        <x:v>206.87</x:v>
      </x:c>
      <x:c r="AF536" s="28" t="n">
        <x:f>W536*AA536</x:f>
        <x:v>167.96</x:v>
      </x:c>
      <x:c r="AG536" s="28" t="n">
        <x:f>AE536-AF536</x:f>
        <x:v>38.91</x:v>
      </x:c>
      <x:c r="AH536" s="20" t="n">
        <x:f>IF(AE536&gt;0,AG536/AE536,"")</x:f>
        <x:v>0.18808913810605693</x:v>
      </x:c>
      <x:c r="AI536" s="28" t="n">
        <x:v>71261.81</x:v>
      </x:c>
      <x:c r="AJ536" s="28"/>
      <x:c r="AK536"/>
      <x:c r="AL536" t="str">
        <x:v>Completado</x:v>
      </x:c>
      <x:c r="AM536" t="str">
        <x:f>IF(W536&lt;0,"Devuelto",AL536)</x:f>
        <x:v>Completado</x:v>
      </x:c>
      <x:c r="AN536" t="str">
        <x:v>Tarjeta</x:v>
      </x:c>
      <x:c r="AO536" s="29" t="str">
        <x:v>Sin observación</x:v>
      </x:c>
      <x:c r="AP536" t="str">
        <x:f>IF(D536="","No","Sí")</x:f>
        <x:v>Sí</x:v>
      </x:c>
    </x:row>
    <x:row r="537">
      <x:c r="A537" t="n">
        <x:v>537</x:v>
      </x:c>
      <x:c r="B537" t="str">
        <x:v>VT0002543</x:v>
      </x:c>
      <x:c r="C537" t="str">
        <x:v>45662</x:v>
      </x:c>
      <x:c r="D537" s="27" t="n">
        <x:v>45662</x:v>
      </x:c>
      <x:c r="E537" t="n">
        <x:f>IF(D537="","",YEAR(D537))</x:f>
        <x:v>2025</x:v>
      </x:c>
      <x:c r="F537" t="n">
        <x:f>IF(D537="","",MONTH(D537))</x:f>
        <x:v>1</x:v>
      </x:c>
      <x:c r="G537" t="str">
        <x:f>IF(D537="","Fecha no disponible",TEXT(D537,"mmmm"))</x:f>
        <x:v>January</x:v>
      </x:c>
      <x:c r="H537" t="str">
        <x:f>IF(D537="","Fecha no disponible",TEXT(D537,"yyyy-mm"))</x:f>
        <x:v>2025-01</x:v>
      </x:c>
      <x:c r="I537" t="str">
        <x:f>IF(D537="","Fecha no disponible","T"&amp;ROUNDUP(MONTH(D537)/3,0))</x:f>
        <x:v>T1</x:v>
      </x:c>
      <x:c r="J537" t="str">
        <x:v>T015</x:v>
      </x:c>
      <x:c r="K537" t="str">
        <x:v>Tienda Potosí 3</x:v>
      </x:c>
      <x:c r="L537" t="str">
        <x:v>Mall</x:v>
      </x:c>
      <x:c r="M537" t="str">
        <x:v>Potosí</x:v>
      </x:c>
      <x:c r="N537" t="str">
        <x:f>IFERROR(VLOOKUP(M537,'Mapeos'!$A$4:$B$30,2,FALSE),M537)</x:f>
        <x:v>Potosí</x:v>
      </x:c>
      <x:c r="O537" t="str">
        <x:v>C00195</x:v>
      </x:c>
      <x:c r="P537" t="str">
        <x:v>Empresa</x:v>
      </x:c>
      <x:c r="Q537" t="str">
        <x:v>P0144</x:v>
      </x:c>
      <x:c r="R537" t="str">
        <x:v>Hogar</x:v>
      </x:c>
      <x:c r="S537" t="str">
        <x:v>Marca A</x:v>
      </x:c>
      <x:c r="T537" t="str">
        <x:v>Marketplace</x:v>
      </x:c>
      <x:c r="U537" t="str">
        <x:f>IFERROR(VLOOKUP(T537,'Mapeos'!$D$4:$E$25,2,FALSE),T537)</x:f>
        <x:v>Marketplace</x:v>
      </x:c>
      <x:c r="V537" t="str">
        <x:v>V032</x:v>
      </x:c>
      <x:c r="W537" t="n">
        <x:v>1</x:v>
      </x:c>
      <x:c r="X537" s="28" t="n">
        <x:v>112.49</x:v>
      </x:c>
      <x:c r="Y537" s="20" t="n">
        <x:v>0.05</x:v>
      </x:c>
      <x:c r="Z537" s="20" t="n">
        <x:f>IF(Y537&gt;1,Y537/100,Y537)</x:f>
        <x:v>0.05</x:v>
      </x:c>
      <x:c r="AA537" s="28" t="n">
        <x:v>83.56</x:v>
      </x:c>
      <x:c r="AB537" s="28" t="n">
        <x:v>106.87</x:v>
      </x:c>
      <x:c r="AC537" s="28" t="str">
        <x:v>BOB</x:v>
      </x:c>
      <x:c r="AD537" s="28" t="n">
        <x:f>IF(AC537="USD",AB537*'Parametros'!$B$4,AB537)</x:f>
        <x:v>106.87</x:v>
      </x:c>
      <x:c r="AE537" s="28" t="n">
        <x:f>W537*X537*(1-Z537)</x:f>
        <x:v>106.86549999999998</x:v>
      </x:c>
      <x:c r="AF537" s="28" t="n">
        <x:f>W537*AA537</x:f>
        <x:v>83.56</x:v>
      </x:c>
      <x:c r="AG537" s="28" t="n">
        <x:f>AE537-AF537</x:f>
        <x:v>23.30549999999998</x:v>
      </x:c>
      <x:c r="AH537" s="20" t="n">
        <x:f>IF(AE537&gt;0,AG537/AE537,"")</x:f>
        <x:v>0.2180825430096709</x:v>
      </x:c>
      <x:c r="AI537" s="28" t="n">
        <x:v>76324.9</x:v>
      </x:c>
      <x:c r="AJ537" s="28"/>
      <x:c r="AK537"/>
      <x:c r="AL537" t="str">
        <x:v>Completado</x:v>
      </x:c>
      <x:c r="AM537" t="str">
        <x:f>IF(W537&lt;0,"Devuelto",AL537)</x:f>
        <x:v>Completado</x:v>
      </x:c>
      <x:c r="AN537" t="str">
        <x:v>QR</x:v>
      </x:c>
      <x:c r="AO537" s="29" t="str">
        <x:v>Sin observación</x:v>
      </x:c>
      <x:c r="AP537" t="str">
        <x:f>IF(D537="","No","Sí")</x:f>
        <x:v>Sí</x:v>
      </x:c>
    </x:row>
    <x:row r="538">
      <x:c r="A538" t="n">
        <x:v>538</x:v>
      </x:c>
      <x:c r="B538" t="str">
        <x:v>VT0002547</x:v>
      </x:c>
      <x:c r="C538" t="str">
        <x:v>45789</x:v>
      </x:c>
      <x:c r="D538" s="27" t="n">
        <x:v>45789</x:v>
      </x:c>
      <x:c r="E538" t="n">
        <x:f>IF(D538="","",YEAR(D538))</x:f>
        <x:v>2025</x:v>
      </x:c>
      <x:c r="F538" t="n">
        <x:f>IF(D538="","",MONTH(D538))</x:f>
        <x:v>5</x:v>
      </x:c>
      <x:c r="G538" t="str">
        <x:f>IF(D538="","Fecha no disponible",TEXT(D538,"mmmm"))</x:f>
        <x:v>May</x:v>
      </x:c>
      <x:c r="H538" t="str">
        <x:f>IF(D538="","Fecha no disponible",TEXT(D538,"yyyy-mm"))</x:f>
        <x:v>2025-05</x:v>
      </x:c>
      <x:c r="I538" t="str">
        <x:f>IF(D538="","Fecha no disponible","T"&amp;ROUNDUP(MONTH(D538)/3,0))</x:f>
        <x:v>T2</x:v>
      </x:c>
      <x:c r="J538" t="str">
        <x:v>T015</x:v>
      </x:c>
      <x:c r="K538" t="str">
        <x:v>Tienda Potosí 3</x:v>
      </x:c>
      <x:c r="L538" t="str">
        <x:v>Mall</x:v>
      </x:c>
      <x:c r="M538" t="str">
        <x:v>Potosí</x:v>
      </x:c>
      <x:c r="N538" t="str">
        <x:f>IFERROR(VLOOKUP(M538,'Mapeos'!$A$4:$B$30,2,FALSE),M538)</x:f>
        <x:v>Potosí</x:v>
      </x:c>
      <x:c r="O538" t="str">
        <x:v>C01277</x:v>
      </x:c>
      <x:c r="P538" t="str">
        <x:v>Masivo</x:v>
      </x:c>
      <x:c r="Q538" t="str">
        <x:v>P0076</x:v>
      </x:c>
      <x:c r="R538" t="str">
        <x:v>Hogar</x:v>
      </x:c>
      <x:c r="S538" t="str">
        <x:v>Marca B</x:v>
      </x:c>
      <x:c r="T538" t="str">
        <x:v>WhatsApp</x:v>
      </x:c>
      <x:c r="U538" t="str">
        <x:f>IFERROR(VLOOKUP(T538,'Mapeos'!$D$4:$E$25,2,FALSE),T538)</x:f>
        <x:v>WhatsApp</x:v>
      </x:c>
      <x:c r="V538" t="str">
        <x:v>V005</x:v>
      </x:c>
      <x:c r="W538" t="n">
        <x:v>1</x:v>
      </x:c>
      <x:c r="X538" s="28" t="n">
        <x:v>276.18</x:v>
      </x:c>
      <x:c r="Y538" s="20" t="n">
        <x:v>0.25</x:v>
      </x:c>
      <x:c r="Z538" s="20" t="n">
        <x:f>IF(Y538&gt;1,Y538/100,Y538)</x:f>
        <x:v>0.25</x:v>
      </x:c>
      <x:c r="AA538" s="28" t="n">
        <x:v>166.79</x:v>
      </x:c>
      <x:c r="AB538" s="28" t="n">
        <x:v>207.13</x:v>
      </x:c>
      <x:c r="AC538" s="28" t="str">
        <x:v>BOB</x:v>
      </x:c>
      <x:c r="AD538" s="28" t="n">
        <x:f>IF(AC538="USD",AB538*'Parametros'!$B$4,AB538)</x:f>
        <x:v>207.13</x:v>
      </x:c>
      <x:c r="AE538" s="28" t="n">
        <x:f>W538*X538*(1-Z538)</x:f>
        <x:v>207.135</x:v>
      </x:c>
      <x:c r="AF538" s="28" t="n">
        <x:f>W538*AA538</x:f>
        <x:v>166.79</x:v>
      </x:c>
      <x:c r="AG538" s="28" t="n">
        <x:f>AE538-AF538</x:f>
        <x:v>40.345</x:v>
      </x:c>
      <x:c r="AH538" s="20" t="n">
        <x:f>IF(AE538&gt;0,AG538/AE538,"")</x:f>
        <x:v>0.19477635358582568</x:v>
      </x:c>
      <x:c r="AI538" s="28" t="n">
        <x:v>74885.06</x:v>
      </x:c>
      <x:c r="AJ538" s="28"/>
      <x:c r="AK538"/>
      <x:c r="AL538" t="str">
        <x:v>Completado</x:v>
      </x:c>
      <x:c r="AM538" t="str">
        <x:f>IF(W538&lt;0,"Devuelto",AL538)</x:f>
        <x:v>Completado</x:v>
      </x:c>
      <x:c r="AN538" t="str">
        <x:v>QR</x:v>
      </x:c>
      <x:c r="AO538" s="29" t="str">
        <x:v>Sin observación</x:v>
      </x:c>
      <x:c r="AP538" t="str">
        <x:f>IF(D538="","No","Sí")</x:f>
        <x:v>Sí</x:v>
      </x:c>
    </x:row>
    <x:row r="539">
      <x:c r="A539" t="n">
        <x:v>539</x:v>
      </x:c>
      <x:c r="B539" t="str">
        <x:v>VT0002552</x:v>
      </x:c>
      <x:c r="C539" t="str">
        <x:v>45823</x:v>
      </x:c>
      <x:c r="D539" s="27" t="n">
        <x:v>45823</x:v>
      </x:c>
      <x:c r="E539" t="n">
        <x:f>IF(D539="","",YEAR(D539))</x:f>
        <x:v>2025</x:v>
      </x:c>
      <x:c r="F539" t="n">
        <x:f>IF(D539="","",MONTH(D539))</x:f>
        <x:v>6</x:v>
      </x:c>
      <x:c r="G539" t="str">
        <x:f>IF(D539="","Fecha no disponible",TEXT(D539,"mmmm"))</x:f>
        <x:v>June</x:v>
      </x:c>
      <x:c r="H539" t="str">
        <x:f>IF(D539="","Fecha no disponible",TEXT(D539,"yyyy-mm"))</x:f>
        <x:v>2025-06</x:v>
      </x:c>
      <x:c r="I539" t="str">
        <x:f>IF(D539="","Fecha no disponible","T"&amp;ROUNDUP(MONTH(D539)/3,0))</x:f>
        <x:v>T2</x:v>
      </x:c>
      <x:c r="J539" t="str">
        <x:v>T013</x:v>
      </x:c>
      <x:c r="K539" t="str">
        <x:v>Tienda Potosí 1</x:v>
      </x:c>
      <x:c r="L539" t="str">
        <x:v>Centro</x:v>
      </x:c>
      <x:c r="M539" t="str">
        <x:v>Potosí</x:v>
      </x:c>
      <x:c r="N539" t="str">
        <x:f>IFERROR(VLOOKUP(M539,'Mapeos'!$A$4:$B$30,2,FALSE),M539)</x:f>
        <x:v>Potosí</x:v>
      </x:c>
      <x:c r="O539" t="str">
        <x:v>C00919</x:v>
      </x:c>
      <x:c r="P539" t="str">
        <x:v>Masivo</x:v>
      </x:c>
      <x:c r="Q539" t="str">
        <x:v>P0032</x:v>
      </x:c>
      <x:c r="R539" t="str">
        <x:v>Electrónica</x:v>
      </x:c>
      <x:c r="S539" t="str">
        <x:v>Marca C</x:v>
      </x:c>
      <x:c r="T539" t="str">
        <x:v>Tienda</x:v>
      </x:c>
      <x:c r="U539" t="str">
        <x:f>IFERROR(VLOOKUP(T539,'Mapeos'!$D$4:$E$25,2,FALSE),T539)</x:f>
        <x:v>Tienda</x:v>
      </x:c>
      <x:c r="V539" t="str">
        <x:v>V040</x:v>
      </x:c>
      <x:c r="W539" t="n">
        <x:v>1</x:v>
      </x:c>
      <x:c r="X539" s="28" t="n">
        <x:v>370.04</x:v>
      </x:c>
      <x:c r="Y539" s="20" t="n">
        <x:v>0.05</x:v>
      </x:c>
      <x:c r="Z539" s="20" t="n">
        <x:f>IF(Y539&gt;1,Y539/100,Y539)</x:f>
        <x:v>0.05</x:v>
      </x:c>
      <x:c r="AA539" s="28" t="n">
        <x:v>170.34</x:v>
      </x:c>
      <x:c r="AB539" s="28" t="n">
        <x:v>351.54</x:v>
      </x:c>
      <x:c r="AC539" s="28" t="str">
        <x:v>BOB</x:v>
      </x:c>
      <x:c r="AD539" s="28" t="n">
        <x:f>IF(AC539="USD",AB539*'Parametros'!$B$4,AB539)</x:f>
        <x:v>351.54</x:v>
      </x:c>
      <x:c r="AE539" s="28" t="n">
        <x:f>W539*X539*(1-Z539)</x:f>
        <x:v>351.538</x:v>
      </x:c>
      <x:c r="AF539" s="28" t="n">
        <x:f>W539*AA539</x:f>
        <x:v>170.34</x:v>
      </x:c>
      <x:c r="AG539" s="28" t="n">
        <x:f>AE539-AF539</x:f>
        <x:v>181.198</x:v>
      </x:c>
      <x:c r="AH539" s="20" t="n">
        <x:f>IF(AE539&gt;0,AG539/AE539,"")</x:f>
        <x:v>0.5154435651337835</x:v>
      </x:c>
      <x:c r="AI539" s="28" t="n">
        <x:v>182108.66</x:v>
      </x:c>
      <x:c r="AJ539" s="28"/>
      <x:c r="AK539"/>
      <x:c r="AL539" t="str">
        <x:v>Completado</x:v>
      </x:c>
      <x:c r="AM539" t="str">
        <x:f>IF(W539&lt;0,"Devuelto",AL539)</x:f>
        <x:v>Completado</x:v>
      </x:c>
      <x:c r="AN539" t="str">
        <x:v>Tarjeta</x:v>
      </x:c>
      <x:c r="AO539" s="29" t="str">
        <x:v>Sin observación</x:v>
      </x:c>
      <x:c r="AP539" t="str">
        <x:f>IF(D539="","No","Sí")</x:f>
        <x:v>Sí</x:v>
      </x:c>
    </x:row>
    <x:row r="540">
      <x:c r="A540" t="n">
        <x:v>540</x:v>
      </x:c>
      <x:c r="B540" t="str">
        <x:v>VT0002557</x:v>
      </x:c>
      <x:c r="C540" t="str">
        <x:v>45361</x:v>
      </x:c>
      <x:c r="D540" s="27" t="n">
        <x:v>45361</x:v>
      </x:c>
      <x:c r="E540" t="n">
        <x:f>IF(D540="","",YEAR(D540))</x:f>
        <x:v>2024</x:v>
      </x:c>
      <x:c r="F540" t="n">
        <x:f>IF(D540="","",MONTH(D540))</x:f>
        <x:v>3</x:v>
      </x:c>
      <x:c r="G540" t="str">
        <x:f>IF(D540="","Fecha no disponible",TEXT(D540,"mmmm"))</x:f>
        <x:v>March</x:v>
      </x:c>
      <x:c r="H540" t="str">
        <x:f>IF(D540="","Fecha no disponible",TEXT(D540,"yyyy-mm"))</x:f>
        <x:v>2024-03</x:v>
      </x:c>
      <x:c r="I540" t="str">
        <x:f>IF(D540="","Fecha no disponible","T"&amp;ROUNDUP(MONTH(D540)/3,0))</x:f>
        <x:v>T1</x:v>
      </x:c>
      <x:c r="J540" t="str">
        <x:v>T007</x:v>
      </x:c>
      <x:c r="K540" t="str">
        <x:v>Tienda Santa Cruz 3</x:v>
      </x:c>
      <x:c r="L540" t="str">
        <x:v>Barrio</x:v>
      </x:c>
      <x:c r="M540" t="str">
        <x:v>Santa Cruz</x:v>
      </x:c>
      <x:c r="N540" t="str">
        <x:f>IFERROR(VLOOKUP(M540,'Mapeos'!$A$4:$B$30,2,FALSE),M540)</x:f>
        <x:v>Santa Cruz</x:v>
      </x:c>
      <x:c r="O540" t="str">
        <x:v>C00315</x:v>
      </x:c>
      <x:c r="P540" t="str">
        <x:v>Premium</x:v>
      </x:c>
      <x:c r="Q540" t="str">
        <x:v>P0036</x:v>
      </x:c>
      <x:c r="R540" t="str">
        <x:v>Hogar</x:v>
      </x:c>
      <x:c r="S540" t="str">
        <x:v>Marca B</x:v>
      </x:c>
      <x:c r="T540" t="str">
        <x:v>Tienda</x:v>
      </x:c>
      <x:c r="U540" t="str">
        <x:f>IFERROR(VLOOKUP(T540,'Mapeos'!$D$4:$E$25,2,FALSE),T540)</x:f>
        <x:v>Tienda</x:v>
      </x:c>
      <x:c r="V540" t="str">
        <x:v>V040</x:v>
      </x:c>
      <x:c r="W540" t="n">
        <x:v>1</x:v>
      </x:c>
      <x:c r="X540" s="28" t="n">
        <x:v>240.04</x:v>
      </x:c>
      <x:c r="Y540" s="20" t="n">
        <x:v>0</x:v>
      </x:c>
      <x:c r="Z540" s="20" t="n">
        <x:f>IF(Y540&gt;1,Y540/100,Y540)</x:f>
        <x:v>0</x:v>
      </x:c>
      <x:c r="AA540" s="28" t="n">
        <x:v>150.55</x:v>
      </x:c>
      <x:c r="AB540" s="28" t="n">
        <x:v>240.04</x:v>
      </x:c>
      <x:c r="AC540" s="28" t="str">
        <x:v>BOB</x:v>
      </x:c>
      <x:c r="AD540" s="28" t="n">
        <x:f>IF(AC540="USD",AB540*'Parametros'!$B$4,AB540)</x:f>
        <x:v>240.04</x:v>
      </x:c>
      <x:c r="AE540" s="28" t="n">
        <x:f>W540*X540*(1-Z540)</x:f>
        <x:v>240.04</x:v>
      </x:c>
      <x:c r="AF540" s="28" t="n">
        <x:f>W540*AA540</x:f>
        <x:v>150.55</x:v>
      </x:c>
      <x:c r="AG540" s="28" t="n">
        <x:f>AE540-AF540</x:f>
        <x:v>89.48999999999998</x:v>
      </x:c>
      <x:c r="AH540" s="20" t="n">
        <x:f>IF(AE540&gt;0,AG540/AE540,"")</x:f>
        <x:v>0.3728128645225795</x:v>
      </x:c>
      <x:c r="AI540" s="28" t="n">
        <x:v>183066.56</x:v>
      </x:c>
      <x:c r="AJ540" s="28"/>
      <x:c r="AK540"/>
      <x:c r="AL540" t="str">
        <x:v>Completado</x:v>
      </x:c>
      <x:c r="AM540" t="str">
        <x:f>IF(W540&lt;0,"Devuelto",AL540)</x:f>
        <x:v>Completado</x:v>
      </x:c>
      <x:c r="AN540" t="str">
        <x:v>Transferencia</x:v>
      </x:c>
      <x:c r="AO540" s="29" t="str">
        <x:v>Sin observación</x:v>
      </x:c>
      <x:c r="AP540" t="str">
        <x:f>IF(D540="","No","Sí")</x:f>
        <x:v>Sí</x:v>
      </x:c>
    </x:row>
    <x:row r="541">
      <x:c r="A541" t="n">
        <x:v>541</x:v>
      </x:c>
      <x:c r="B541" t="str">
        <x:v>VT0002562</x:v>
      </x:c>
      <x:c r="C541" t="str">
        <x:v>45711</x:v>
      </x:c>
      <x:c r="D541" s="27" t="n">
        <x:v>45711</x:v>
      </x:c>
      <x:c r="E541" t="n">
        <x:f>IF(D541="","",YEAR(D541))</x:f>
        <x:v>2025</x:v>
      </x:c>
      <x:c r="F541" t="n">
        <x:f>IF(D541="","",MONTH(D541))</x:f>
        <x:v>2</x:v>
      </x:c>
      <x:c r="G541" t="str">
        <x:f>IF(D541="","Fecha no disponible",TEXT(D541,"mmmm"))</x:f>
        <x:v>February</x:v>
      </x:c>
      <x:c r="H541" t="str">
        <x:f>IF(D541="","Fecha no disponible",TEXT(D541,"yyyy-mm"))</x:f>
        <x:v>2025-02</x:v>
      </x:c>
      <x:c r="I541" t="str">
        <x:f>IF(D541="","Fecha no disponible","T"&amp;ROUNDUP(MONTH(D541)/3,0))</x:f>
        <x:v>T1</x:v>
      </x:c>
      <x:c r="J541" t="str">
        <x:v>T011</x:v>
      </x:c>
      <x:c r="K541" t="str">
        <x:v>Tienda Cochabamba 3</x:v>
      </x:c>
      <x:c r="L541" t="str">
        <x:v>Mall</x:v>
      </x:c>
      <x:c r="M541" t="str">
        <x:v>Cochabamba</x:v>
      </x:c>
      <x:c r="N541" t="str">
        <x:f>IFERROR(VLOOKUP(M541,'Mapeos'!$A$4:$B$30,2,FALSE),M541)</x:f>
        <x:v>Cochabamba</x:v>
      </x:c>
      <x:c r="O541" t="str">
        <x:v>C00806</x:v>
      </x:c>
      <x:c r="P541" t="str">
        <x:v>Masivo</x:v>
      </x:c>
      <x:c r="Q541" t="str">
        <x:v>P0083</x:v>
      </x:c>
      <x:c r="R541" t="str">
        <x:v>Electrónica</x:v>
      </x:c>
      <x:c r="S541" t="str">
        <x:v>Marca B</x:v>
      </x:c>
      <x:c r="T541" t="str">
        <x:v>Tienda</x:v>
      </x:c>
      <x:c r="U541" t="str">
        <x:f>IFERROR(VLOOKUP(T541,'Mapeos'!$D$4:$E$25,2,FALSE),T541)</x:f>
        <x:v>Tienda</x:v>
      </x:c>
      <x:c r="V541" t="str">
        <x:v>V028</x:v>
      </x:c>
      <x:c r="W541" t="n">
        <x:v>1</x:v>
      </x:c>
      <x:c r="X541" s="28" t="n">
        <x:v>194.81</x:v>
      </x:c>
      <x:c r="Y541" s="20" t="n">
        <x:v>0.1</x:v>
      </x:c>
      <x:c r="Z541" s="20" t="n">
        <x:f>IF(Y541&gt;1,Y541/100,Y541)</x:f>
        <x:v>0.1</x:v>
      </x:c>
      <x:c r="AA541" s="28" t="n">
        <x:v>123.81</x:v>
      </x:c>
      <x:c r="AB541" s="28" t="n">
        <x:v>175.33</x:v>
      </x:c>
      <x:c r="AC541" s="28" t="str">
        <x:v>BOB</x:v>
      </x:c>
      <x:c r="AD541" s="28" t="n">
        <x:f>IF(AC541="USD",AB541*'Parametros'!$B$4,AB541)</x:f>
        <x:v>175.33</x:v>
      </x:c>
      <x:c r="AE541" s="28" t="n">
        <x:f>W541*X541*(1-Z541)</x:f>
        <x:v>175.329</x:v>
      </x:c>
      <x:c r="AF541" s="28" t="n">
        <x:f>W541*AA541</x:f>
        <x:v>123.81</x:v>
      </x:c>
      <x:c r="AG541" s="28" t="n">
        <x:f>AE541-AF541</x:f>
        <x:v>51.519000000000005</x:v>
      </x:c>
      <x:c r="AH541" s="20" t="n">
        <x:f>IF(AE541&gt;0,AG541/AE541,"")</x:f>
        <x:v>0.2938418630118235</x:v>
      </x:c>
      <x:c r="AI541" s="28" t="n">
        <x:v>169210.56</x:v>
      </x:c>
      <x:c r="AJ541" s="28"/>
      <x:c r="AK541"/>
      <x:c r="AL541" t="str">
        <x:v>Completado</x:v>
      </x:c>
      <x:c r="AM541" t="str">
        <x:f>IF(W541&lt;0,"Devuelto",AL541)</x:f>
        <x:v>Completado</x:v>
      </x:c>
      <x:c r="AN541" t="str">
        <x:v>QR</x:v>
      </x:c>
      <x:c r="AO541" s="29" t="str">
        <x:v>Sin observación</x:v>
      </x:c>
      <x:c r="AP541" t="str">
        <x:f>IF(D541="","No","Sí")</x:f>
        <x:v>Sí</x:v>
      </x:c>
    </x:row>
    <x:row r="542">
      <x:c r="A542" t="n">
        <x:v>542</x:v>
      </x:c>
      <x:c r="B542" t="str">
        <x:v>VT0002566</x:v>
      </x:c>
      <x:c r="C542" t="str">
        <x:v>45480</x:v>
      </x:c>
      <x:c r="D542" s="27" t="n">
        <x:v>45480</x:v>
      </x:c>
      <x:c r="E542" t="n">
        <x:f>IF(D542="","",YEAR(D542))</x:f>
        <x:v>2024</x:v>
      </x:c>
      <x:c r="F542" t="n">
        <x:f>IF(D542="","",MONTH(D542))</x:f>
        <x:v>7</x:v>
      </x:c>
      <x:c r="G542" t="str">
        <x:f>IF(D542="","Fecha no disponible",TEXT(D542,"mmmm"))</x:f>
        <x:v>July</x:v>
      </x:c>
      <x:c r="H542" t="str">
        <x:f>IF(D542="","Fecha no disponible",TEXT(D542,"yyyy-mm"))</x:f>
        <x:v>2024-07</x:v>
      </x:c>
      <x:c r="I542" t="str">
        <x:f>IF(D542="","Fecha no disponible","T"&amp;ROUNDUP(MONTH(D542)/3,0))</x:f>
        <x:v>T3</x:v>
      </x:c>
      <x:c r="J542" t="str">
        <x:v>T011</x:v>
      </x:c>
      <x:c r="K542" t="str">
        <x:v>Tienda Cochabamba 3</x:v>
      </x:c>
      <x:c r="L542" t="str">
        <x:v>Mall</x:v>
      </x:c>
      <x:c r="M542" t="str">
        <x:v>Cochabamba</x:v>
      </x:c>
      <x:c r="N542" t="str">
        <x:f>IFERROR(VLOOKUP(M542,'Mapeos'!$A$4:$B$30,2,FALSE),M542)</x:f>
        <x:v>Cochabamba</x:v>
      </x:c>
      <x:c r="O542" t="str">
        <x:v>C01603</x:v>
      </x:c>
      <x:c r="P542" t="str">
        <x:v>Premium</x:v>
      </x:c>
      <x:c r="Q542" t="str">
        <x:v>P0042</x:v>
      </x:c>
      <x:c r="R542" t="str">
        <x:v>Electrónica</x:v>
      </x:c>
      <x:c r="S542" t="str">
        <x:v>Marca B</x:v>
      </x:c>
      <x:c r="T542" t="str">
        <x:v>Tienda</x:v>
      </x:c>
      <x:c r="U542" t="str">
        <x:f>IFERROR(VLOOKUP(T542,'Mapeos'!$D$4:$E$25,2,FALSE),T542)</x:f>
        <x:v>Tienda</x:v>
      </x:c>
      <x:c r="V542" t="str">
        <x:v>V011</x:v>
      </x:c>
      <x:c r="W542" t="n">
        <x:v>1</x:v>
      </x:c>
      <x:c r="X542" s="28" t="n">
        <x:v>459.75</x:v>
      </x:c>
      <x:c r="Y542" s="20" t="n">
        <x:v>0</x:v>
      </x:c>
      <x:c r="Z542" s="20" t="n">
        <x:f>IF(Y542&gt;1,Y542/100,Y542)</x:f>
        <x:v>0</x:v>
      </x:c>
      <x:c r="AA542" s="28" t="n">
        <x:v>283.66</x:v>
      </x:c>
      <x:c r="AB542" s="28" t="n">
        <x:v>459.75</x:v>
      </x:c>
      <x:c r="AC542" s="28" t="str">
        <x:v>BOB</x:v>
      </x:c>
      <x:c r="AD542" s="28" t="n">
        <x:f>IF(AC542="USD",AB542*'Parametros'!$B$4,AB542)</x:f>
        <x:v>459.75</x:v>
      </x:c>
      <x:c r="AE542" s="28" t="n">
        <x:f>W542*X542*(1-Z542)</x:f>
        <x:v>459.75</x:v>
      </x:c>
      <x:c r="AF542" s="28" t="n">
        <x:f>W542*AA542</x:f>
        <x:v>283.66</x:v>
      </x:c>
      <x:c r="AG542" s="28" t="n">
        <x:f>AE542-AF542</x:f>
        <x:v>176.08999999999997</x:v>
      </x:c>
      <x:c r="AH542" s="20" t="n">
        <x:f>IF(AE542&gt;0,AG542/AE542,"")</x:f>
        <x:v>0.3830125067971723</x:v>
      </x:c>
      <x:c r="AI542" s="28" t="n">
        <x:v>194425.36</x:v>
      </x:c>
      <x:c r="AJ542" s="28"/>
      <x:c r="AK542"/>
      <x:c r="AL542" t="str">
        <x:v>Completado</x:v>
      </x:c>
      <x:c r="AM542" t="str">
        <x:f>IF(W542&lt;0,"Devuelto",AL542)</x:f>
        <x:v>Completado</x:v>
      </x:c>
      <x:c r="AN542" t="str">
        <x:v>Efectivo</x:v>
      </x:c>
      <x:c r="AO542" s="29" t="str">
        <x:v>Sin observación</x:v>
      </x:c>
      <x:c r="AP542" t="str">
        <x:f>IF(D542="","No","Sí")</x:f>
        <x:v>Sí</x:v>
      </x:c>
    </x:row>
    <x:row r="543">
      <x:c r="A543" t="n">
        <x:v>543</x:v>
      </x:c>
      <x:c r="B543" t="str">
        <x:v>VT0002571</x:v>
      </x:c>
      <x:c r="C543" t="str">
        <x:v>45698</x:v>
      </x:c>
      <x:c r="D543" s="27" t="n">
        <x:v>45698</x:v>
      </x:c>
      <x:c r="E543" t="n">
        <x:f>IF(D543="","",YEAR(D543))</x:f>
        <x:v>2025</x:v>
      </x:c>
      <x:c r="F543" t="n">
        <x:f>IF(D543="","",MONTH(D543))</x:f>
        <x:v>2</x:v>
      </x:c>
      <x:c r="G543" t="str">
        <x:f>IF(D543="","Fecha no disponible",TEXT(D543,"mmmm"))</x:f>
        <x:v>February</x:v>
      </x:c>
      <x:c r="H543" t="str">
        <x:f>IF(D543="","Fecha no disponible",TEXT(D543,"yyyy-mm"))</x:f>
        <x:v>2025-02</x:v>
      </x:c>
      <x:c r="I543" t="str">
        <x:f>IF(D543="","Fecha no disponible","T"&amp;ROUNDUP(MONTH(D543)/3,0))</x:f>
        <x:v>T1</x:v>
      </x:c>
      <x:c r="J543" t="str">
        <x:v>T018</x:v>
      </x:c>
      <x:c r="K543" t="str">
        <x:v>Tienda Sucre 2</x:v>
      </x:c>
      <x:c r="L543" t="str">
        <x:v>Mall</x:v>
      </x:c>
      <x:c r="M543" t="str">
        <x:v>Sucre</x:v>
      </x:c>
      <x:c r="N543" t="str">
        <x:f>IFERROR(VLOOKUP(M543,'Mapeos'!$A$4:$B$30,2,FALSE),M543)</x:f>
        <x:v>Sucre</x:v>
      </x:c>
      <x:c r="O543" t="str">
        <x:v>C01037</x:v>
      </x:c>
      <x:c r="P543" t="str">
        <x:v>Frecuente</x:v>
      </x:c>
      <x:c r="Q543" t="str">
        <x:v>P0129</x:v>
      </x:c>
      <x:c r="R543" t="str">
        <x:v>Deportes</x:v>
      </x:c>
      <x:c r="S543" t="str">
        <x:v>Marca D</x:v>
      </x:c>
      <x:c r="T543" t="str">
        <x:v>E-commerce</x:v>
      </x:c>
      <x:c r="U543" t="str">
        <x:f>IFERROR(VLOOKUP(T543,'Mapeos'!$D$4:$E$25,2,FALSE),T543)</x:f>
        <x:v>E-commerce</x:v>
      </x:c>
      <x:c r="V543" t="str">
        <x:v>V029</x:v>
      </x:c>
      <x:c r="W543" t="n">
        <x:v>1</x:v>
      </x:c>
      <x:c r="X543" s="28" t="n">
        <x:v>192.33</x:v>
      </x:c>
      <x:c r="Y543" s="20" t="n">
        <x:v>0.2</x:v>
      </x:c>
      <x:c r="Z543" s="20" t="n">
        <x:f>IF(Y543&gt;1,Y543/100,Y543)</x:f>
        <x:v>0.2</x:v>
      </x:c>
      <x:c r="AA543" s="28" t="n">
        <x:v>120.05</x:v>
      </x:c>
      <x:c r="AB543" s="28" t="n">
        <x:v>153.86</x:v>
      </x:c>
      <x:c r="AC543" s="28" t="str">
        <x:v>BOB</x:v>
      </x:c>
      <x:c r="AD543" s="28" t="n">
        <x:f>IF(AC543="USD",AB543*'Parametros'!$B$4,AB543)</x:f>
        <x:v>153.86</x:v>
      </x:c>
      <x:c r="AE543" s="28" t="n">
        <x:f>W543*X543*(1-Z543)</x:f>
        <x:v>153.86400000000003</x:v>
      </x:c>
      <x:c r="AF543" s="28" t="n">
        <x:f>W543*AA543</x:f>
        <x:v>120.05</x:v>
      </x:c>
      <x:c r="AG543" s="28" t="n">
        <x:f>AE543-AF543</x:f>
        <x:v>33.814000000000036</x:v>
      </x:c>
      <x:c r="AH543" s="20" t="n">
        <x:f>IF(AE543&gt;0,AG543/AE543,"")</x:f>
        <x:v>0.21976550720116486</x:v>
      </x:c>
      <x:c r="AI543" s="28" t="n">
        <x:v>98768.16</x:v>
      </x:c>
      <x:c r="AJ543" s="28"/>
      <x:c r="AK543"/>
      <x:c r="AL543" t="str">
        <x:v>Completado</x:v>
      </x:c>
      <x:c r="AM543" t="str">
        <x:f>IF(W543&lt;0,"Devuelto",AL543)</x:f>
        <x:v>Completado</x:v>
      </x:c>
      <x:c r="AN543" t="str">
        <x:v>Tarjeta</x:v>
      </x:c>
      <x:c r="AO543" s="29" t="str">
        <x:v>Sin observación</x:v>
      </x:c>
      <x:c r="AP543" t="str">
        <x:f>IF(D543="","No","Sí")</x:f>
        <x:v>Sí</x:v>
      </x:c>
    </x:row>
    <x:row r="544">
      <x:c r="A544" t="n">
        <x:v>544</x:v>
      </x:c>
      <x:c r="B544" t="str">
        <x:v>VT0002576</x:v>
      </x:c>
      <x:c r="C544" t="str">
        <x:v>45349</x:v>
      </x:c>
      <x:c r="D544" s="27" t="n">
        <x:v>45349</x:v>
      </x:c>
      <x:c r="E544" t="n">
        <x:f>IF(D544="","",YEAR(D544))</x:f>
        <x:v>2024</x:v>
      </x:c>
      <x:c r="F544" t="n">
        <x:f>IF(D544="","",MONTH(D544))</x:f>
        <x:v>2</x:v>
      </x:c>
      <x:c r="G544" t="str">
        <x:f>IF(D544="","Fecha no disponible",TEXT(D544,"mmmm"))</x:f>
        <x:v>February</x:v>
      </x:c>
      <x:c r="H544" t="str">
        <x:f>IF(D544="","Fecha no disponible",TEXT(D544,"yyyy-mm"))</x:f>
        <x:v>2024-02</x:v>
      </x:c>
      <x:c r="I544" t="str">
        <x:f>IF(D544="","Fecha no disponible","T"&amp;ROUNDUP(MONTH(D544)/3,0))</x:f>
        <x:v>T1</x:v>
      </x:c>
      <x:c r="J544" t="str">
        <x:v>T017</x:v>
      </x:c>
      <x:c r="K544" t="str">
        <x:v>Tienda Sucre 1</x:v>
      </x:c>
      <x:c r="L544" t="str">
        <x:v>Centro</x:v>
      </x:c>
      <x:c r="M544" t="str">
        <x:v>Sucre</x:v>
      </x:c>
      <x:c r="N544" t="str">
        <x:f>IFERROR(VLOOKUP(M544,'Mapeos'!$A$4:$B$30,2,FALSE),M544)</x:f>
        <x:v>Sucre</x:v>
      </x:c>
      <x:c r="O544" t="str">
        <x:v>C01268</x:v>
      </x:c>
      <x:c r="P544" t="str">
        <x:v>Frecuente</x:v>
      </x:c>
      <x:c r="Q544" t="str">
        <x:v>P0001</x:v>
      </x:c>
      <x:c r="R544" t="str">
        <x:v>Hogar</x:v>
      </x:c>
      <x:c r="S544" t="str">
        <x:v>Marca D</x:v>
      </x:c>
      <x:c r="T544" t="str">
        <x:v>WhatsApp</x:v>
      </x:c>
      <x:c r="U544" t="str">
        <x:f>IFERROR(VLOOKUP(T544,'Mapeos'!$D$4:$E$25,2,FALSE),T544)</x:f>
        <x:v>WhatsApp</x:v>
      </x:c>
      <x:c r="V544" t="str">
        <x:v>V004</x:v>
      </x:c>
      <x:c r="W544" t="n">
        <x:v>2</x:v>
      </x:c>
      <x:c r="X544" s="28" t="n">
        <x:v>316.04</x:v>
      </x:c>
      <x:c r="Y544" s="20" t="n">
        <x:v>0.05</x:v>
      </x:c>
      <x:c r="Z544" s="20" t="n">
        <x:f>IF(Y544&gt;1,Y544/100,Y544)</x:f>
        <x:v>0.05</x:v>
      </x:c>
      <x:c r="AA544" s="28" t="n">
        <x:v>195.84</x:v>
      </x:c>
      <x:c r="AB544" s="28" t="n">
        <x:v>600.48</x:v>
      </x:c>
      <x:c r="AC544" s="28" t="str">
        <x:v>BOB</x:v>
      </x:c>
      <x:c r="AD544" s="28" t="n">
        <x:f>IF(AC544="USD",AB544*'Parametros'!$B$4,AB544)</x:f>
        <x:v>600.48</x:v>
      </x:c>
      <x:c r="AE544" s="28" t="n">
        <x:f>W544*X544*(1-Z544)</x:f>
        <x:v>600.476</x:v>
      </x:c>
      <x:c r="AF544" s="28" t="n">
        <x:f>W544*AA544</x:f>
        <x:v>391.68</x:v>
      </x:c>
      <x:c r="AG544" s="28" t="n">
        <x:f>AE544-AF544</x:f>
        <x:v>208.796</x:v>
      </x:c>
      <x:c r="AH544" s="20" t="n">
        <x:f>IF(AE544&gt;0,AG544/AE544,"")</x:f>
        <x:v>0.34771747746787546</x:v>
      </x:c>
      <x:c r="AI544" s="28" t="n">
        <x:v>96864.65</x:v>
      </x:c>
      <x:c r="AJ544" s="28"/>
      <x:c r="AK544"/>
      <x:c r="AL544" t="str">
        <x:v>Completado</x:v>
      </x:c>
      <x:c r="AM544" t="str">
        <x:f>IF(W544&lt;0,"Devuelto",AL544)</x:f>
        <x:v>Completado</x:v>
      </x:c>
      <x:c r="AN544" t="str">
        <x:v>Efectivo</x:v>
      </x:c>
      <x:c r="AO544" s="29" t="str">
        <x:v>Sin observación</x:v>
      </x:c>
      <x:c r="AP544" t="str">
        <x:f>IF(D544="","No","Sí")</x:f>
        <x:v>Sí</x:v>
      </x:c>
    </x:row>
    <x:row r="545">
      <x:c r="A545" t="n">
        <x:v>545</x:v>
      </x:c>
      <x:c r="B545" t="str">
        <x:v>VT0002581</x:v>
      </x:c>
      <x:c r="C545" t="str">
        <x:v>45669</x:v>
      </x:c>
      <x:c r="D545" s="27" t="n">
        <x:v>45669</x:v>
      </x:c>
      <x:c r="E545" t="n">
        <x:f>IF(D545="","",YEAR(D545))</x:f>
        <x:v>2025</x:v>
      </x:c>
      <x:c r="F545" t="n">
        <x:f>IF(D545="","",MONTH(D545))</x:f>
        <x:v>1</x:v>
      </x:c>
      <x:c r="G545" t="str">
        <x:f>IF(D545="","Fecha no disponible",TEXT(D545,"mmmm"))</x:f>
        <x:v>January</x:v>
      </x:c>
      <x:c r="H545" t="str">
        <x:f>IF(D545="","Fecha no disponible",TEXT(D545,"yyyy-mm"))</x:f>
        <x:v>2025-01</x:v>
      </x:c>
      <x:c r="I545" t="str">
        <x:f>IF(D545="","Fecha no disponible","T"&amp;ROUNDUP(MONTH(D545)/3,0))</x:f>
        <x:v>T1</x:v>
      </x:c>
      <x:c r="J545" t="str">
        <x:v>T011</x:v>
      </x:c>
      <x:c r="K545" t="str">
        <x:v>Tienda Cochabamba 3</x:v>
      </x:c>
      <x:c r="L545" t="str">
        <x:v>Mall</x:v>
      </x:c>
      <x:c r="M545" t="str">
        <x:v>Cochabamba</x:v>
      </x:c>
      <x:c r="N545" t="str">
        <x:f>IFERROR(VLOOKUP(M545,'Mapeos'!$A$4:$B$30,2,FALSE),M545)</x:f>
        <x:v>Cochabamba</x:v>
      </x:c>
      <x:c r="O545" t="str">
        <x:v>C01317</x:v>
      </x:c>
      <x:c r="P545" t="str">
        <x:v>Premium</x:v>
      </x:c>
      <x:c r="Q545" t="str">
        <x:v>P0126</x:v>
      </x:c>
      <x:c r="R545" t="str">
        <x:v>Alimentos</x:v>
      </x:c>
      <x:c r="S545" t="str">
        <x:v>Marca C</x:v>
      </x:c>
      <x:c r="T545" t="str">
        <x:v>Tienda</x:v>
      </x:c>
      <x:c r="U545" t="str">
        <x:f>IFERROR(VLOOKUP(T545,'Mapeos'!$D$4:$E$25,2,FALSE),T545)</x:f>
        <x:v>Tienda</x:v>
      </x:c>
      <x:c r="V545" t="str">
        <x:v>V013</x:v>
      </x:c>
      <x:c r="W545" t="n">
        <x:v>1</x:v>
      </x:c>
      <x:c r="X545" s="28" t="n">
        <x:v>26.71</x:v>
      </x:c>
      <x:c r="Y545" s="20" t="n">
        <x:v>0.2</x:v>
      </x:c>
      <x:c r="Z545" s="20" t="n">
        <x:f>IF(Y545&gt;1,Y545/100,Y545)</x:f>
        <x:v>0.2</x:v>
      </x:c>
      <x:c r="AA545" s="28" t="n">
        <x:v>17.79</x:v>
      </x:c>
      <x:c r="AB545" s="28" t="n">
        <x:v>21.37</x:v>
      </x:c>
      <x:c r="AC545" s="28" t="str">
        <x:v>BOB</x:v>
      </x:c>
      <x:c r="AD545" s="28" t="n">
        <x:f>IF(AC545="USD",AB545*'Parametros'!$B$4,AB545)</x:f>
        <x:v>21.37</x:v>
      </x:c>
      <x:c r="AE545" s="28" t="n">
        <x:f>W545*X545*(1-Z545)</x:f>
        <x:v>21.368000000000002</x:v>
      </x:c>
      <x:c r="AF545" s="28" t="n">
        <x:f>W545*AA545</x:f>
        <x:v>17.79</x:v>
      </x:c>
      <x:c r="AG545" s="28" t="n">
        <x:f>AE545-AF545</x:f>
        <x:v>3.578000000000003</x:v>
      </x:c>
      <x:c r="AH545" s="20" t="n">
        <x:f>IF(AE545&gt;0,AG545/AE545,"")</x:f>
        <x:v>0.16744664919505814</x:v>
      </x:c>
      <x:c r="AI545" s="28" t="n">
        <x:v>183743.88</x:v>
      </x:c>
      <x:c r="AJ545" s="28"/>
      <x:c r="AK545"/>
      <x:c r="AL545" t="str">
        <x:v>Completado</x:v>
      </x:c>
      <x:c r="AM545" t="str">
        <x:f>IF(W545&lt;0,"Devuelto",AL545)</x:f>
        <x:v>Completado</x:v>
      </x:c>
      <x:c r="AN545" t="str">
        <x:v>QR</x:v>
      </x:c>
      <x:c r="AO545" s="29" t="str">
        <x:v>Sin observación</x:v>
      </x:c>
      <x:c r="AP545" t="str">
        <x:f>IF(D545="","No","Sí")</x:f>
        <x:v>Sí</x:v>
      </x:c>
    </x:row>
    <x:row r="546">
      <x:c r="A546" t="n">
        <x:v>546</x:v>
      </x:c>
      <x:c r="B546" t="str">
        <x:v>VT0002585</x:v>
      </x:c>
      <x:c r="C546" t="str">
        <x:v>46158</x:v>
      </x:c>
      <x:c r="D546" s="27" t="n">
        <x:v>46158</x:v>
      </x:c>
      <x:c r="E546" t="n">
        <x:f>IF(D546="","",YEAR(D546))</x:f>
        <x:v>2026</x:v>
      </x:c>
      <x:c r="F546" t="n">
        <x:f>IF(D546="","",MONTH(D546))</x:f>
        <x:v>5</x:v>
      </x:c>
      <x:c r="G546" t="str">
        <x:f>IF(D546="","Fecha no disponible",TEXT(D546,"mmmm"))</x:f>
        <x:v>May</x:v>
      </x:c>
      <x:c r="H546" t="str">
        <x:f>IF(D546="","Fecha no disponible",TEXT(D546,"yyyy-mm"))</x:f>
        <x:v>2026-05</x:v>
      </x:c>
      <x:c r="I546" t="str">
        <x:f>IF(D546="","Fecha no disponible","T"&amp;ROUNDUP(MONTH(D546)/3,0))</x:f>
        <x:v>T2</x:v>
      </x:c>
      <x:c r="J546" t="str">
        <x:v>T019</x:v>
      </x:c>
      <x:c r="K546" t="str">
        <x:v>Tienda Sucre 3</x:v>
      </x:c>
      <x:c r="L546" t="str">
        <x:v>Centro</x:v>
      </x:c>
      <x:c r="M546" t="str">
        <x:v>Sucre</x:v>
      </x:c>
      <x:c r="N546" t="str">
        <x:f>IFERROR(VLOOKUP(M546,'Mapeos'!$A$4:$B$30,2,FALSE),M546)</x:f>
        <x:v>Sucre</x:v>
      </x:c>
      <x:c r="O546" t="str">
        <x:v>C00465</x:v>
      </x:c>
      <x:c r="P546" t="str">
        <x:v>Premium</x:v>
      </x:c>
      <x:c r="Q546" t="str">
        <x:v>P0061</x:v>
      </x:c>
      <x:c r="R546" t="str">
        <x:v>Deportes</x:v>
      </x:c>
      <x:c r="S546" t="str">
        <x:v>Marca C</x:v>
      </x:c>
      <x:c r="T546" t="str">
        <x:v>E-commerce</x:v>
      </x:c>
      <x:c r="U546" t="str">
        <x:f>IFERROR(VLOOKUP(T546,'Mapeos'!$D$4:$E$25,2,FALSE),T546)</x:f>
        <x:v>E-commerce</x:v>
      </x:c>
      <x:c r="V546" t="str">
        <x:v>V011</x:v>
      </x:c>
      <x:c r="W546" t="n">
        <x:v>1</x:v>
      </x:c>
      <x:c r="X546" s="28" t="n">
        <x:v>257.08</x:v>
      </x:c>
      <x:c r="Y546" s="20" t="n">
        <x:v>0.1</x:v>
      </x:c>
      <x:c r="Z546" s="20" t="n">
        <x:f>IF(Y546&gt;1,Y546/100,Y546)</x:f>
        <x:v>0.1</x:v>
      </x:c>
      <x:c r="AA546" s="28" t="n">
        <x:v>150.39</x:v>
      </x:c>
      <x:c r="AB546" s="28" t="n">
        <x:v>231.37</x:v>
      </x:c>
      <x:c r="AC546" s="28" t="str">
        <x:v>BOB</x:v>
      </x:c>
      <x:c r="AD546" s="28" t="n">
        <x:f>IF(AC546="USD",AB546*'Parametros'!$B$4,AB546)</x:f>
        <x:v>231.37</x:v>
      </x:c>
      <x:c r="AE546" s="28" t="n">
        <x:f>W546*X546*(1-Z546)</x:f>
        <x:v>231.37199999999999</x:v>
      </x:c>
      <x:c r="AF546" s="28" t="n">
        <x:f>W546*AA546</x:f>
        <x:v>150.39</x:v>
      </x:c>
      <x:c r="AG546" s="28" t="n">
        <x:f>AE546-AF546</x:f>
        <x:v>80.982</x:v>
      </x:c>
      <x:c r="AH546" s="20" t="n">
        <x:f>IF(AE546&gt;0,AG546/AE546,"")</x:f>
        <x:v>0.3500077796794772</x:v>
      </x:c>
      <x:c r="AI546" s="28" t="n">
        <x:v>62901.61</x:v>
      </x:c>
      <x:c r="AJ546" s="28"/>
      <x:c r="AK546"/>
      <x:c r="AL546" t="str">
        <x:v>Completado</x:v>
      </x:c>
      <x:c r="AM546" t="str">
        <x:f>IF(W546&lt;0,"Devuelto",AL546)</x:f>
        <x:v>Completado</x:v>
      </x:c>
      <x:c r="AN546" t="str">
        <x:v>Efectivo</x:v>
      </x:c>
      <x:c r="AO546" s="29" t="str">
        <x:v>Sin observación</x:v>
      </x:c>
      <x:c r="AP546" t="str">
        <x:f>IF(D546="","No","Sí")</x:f>
        <x:v>Sí</x:v>
      </x:c>
    </x:row>
    <x:row r="547">
      <x:c r="A547" t="n">
        <x:v>547</x:v>
      </x:c>
      <x:c r="B547" t="str">
        <x:v>VT0002590</x:v>
      </x:c>
      <x:c r="C547" t="str">
        <x:v>45754</x:v>
      </x:c>
      <x:c r="D547" s="27" t="n">
        <x:v>45754</x:v>
      </x:c>
      <x:c r="E547" t="n">
        <x:f>IF(D547="","",YEAR(D547))</x:f>
        <x:v>2025</x:v>
      </x:c>
      <x:c r="F547" t="n">
        <x:f>IF(D547="","",MONTH(D547))</x:f>
        <x:v>4</x:v>
      </x:c>
      <x:c r="G547" t="str">
        <x:f>IF(D547="","Fecha no disponible",TEXT(D547,"mmmm"))</x:f>
        <x:v>April</x:v>
      </x:c>
      <x:c r="H547" t="str">
        <x:f>IF(D547="","Fecha no disponible",TEXT(D547,"yyyy-mm"))</x:f>
        <x:v>2025-04</x:v>
      </x:c>
      <x:c r="I547" t="str">
        <x:f>IF(D547="","Fecha no disponible","T"&amp;ROUNDUP(MONTH(D547)/3,0))</x:f>
        <x:v>T2</x:v>
      </x:c>
      <x:c r="J547" t="str">
        <x:v>T005</x:v>
      </x:c>
      <x:c r="K547" t="str">
        <x:v>Tienda Santa Cruz 1</x:v>
      </x:c>
      <x:c r="L547" t="str">
        <x:v>Centro</x:v>
      </x:c>
      <x:c r="M547" t="str">
        <x:v>Santa Cruz</x:v>
      </x:c>
      <x:c r="N547" t="str">
        <x:f>IFERROR(VLOOKUP(M547,'Mapeos'!$A$4:$B$30,2,FALSE),M547)</x:f>
        <x:v>Santa Cruz</x:v>
      </x:c>
      <x:c r="O547" t="str">
        <x:v>C01574</x:v>
      </x:c>
      <x:c r="P547" t="str">
        <x:v>Masivo</x:v>
      </x:c>
      <x:c r="Q547" t="str">
        <x:v>P0075</x:v>
      </x:c>
      <x:c r="R547" t="str">
        <x:v>Alimentos</x:v>
      </x:c>
      <x:c r="S547" t="str">
        <x:v>Marca B</x:v>
      </x:c>
      <x:c r="T547" t="str">
        <x:v>Tienda</x:v>
      </x:c>
      <x:c r="U547" t="str">
        <x:f>IFERROR(VLOOKUP(T547,'Mapeos'!$D$4:$E$25,2,FALSE),T547)</x:f>
        <x:v>Tienda</x:v>
      </x:c>
      <x:c r="V547" t="str">
        <x:v>V013</x:v>
      </x:c>
      <x:c r="W547" t="n">
        <x:v>5</x:v>
      </x:c>
      <x:c r="X547" s="28" t="n">
        <x:v>48.46</x:v>
      </x:c>
      <x:c r="Y547" s="20" t="n">
        <x:v>0.1</x:v>
      </x:c>
      <x:c r="Z547" s="20" t="n">
        <x:f>IF(Y547&gt;1,Y547/100,Y547)</x:f>
        <x:v>0.1</x:v>
      </x:c>
      <x:c r="AA547" s="28" t="n">
        <x:v>33.72</x:v>
      </x:c>
      <x:c r="AB547" s="28" t="n">
        <x:v>218.07</x:v>
      </x:c>
      <x:c r="AC547" s="28" t="str">
        <x:v>BOB</x:v>
      </x:c>
      <x:c r="AD547" s="28" t="n">
        <x:f>IF(AC547="USD",AB547*'Parametros'!$B$4,AB547)</x:f>
        <x:v>218.07</x:v>
      </x:c>
      <x:c r="AE547" s="28" t="n">
        <x:f>W547*X547*(1-Z547)</x:f>
        <x:v>218.07000000000002</x:v>
      </x:c>
      <x:c r="AF547" s="28" t="n">
        <x:f>W547*AA547</x:f>
        <x:v>168.6</x:v>
      </x:c>
      <x:c r="AG547" s="28" t="n">
        <x:f>AE547-AF547</x:f>
        <x:v>49.47000000000003</x:v>
      </x:c>
      <x:c r="AH547" s="20" t="n">
        <x:f>IF(AE547&gt;0,AG547/AE547,"")</x:f>
        <x:v>0.22685376255330866</x:v>
      </x:c>
      <x:c r="AI547" s="28" t="n">
        <x:v>141815.49</x:v>
      </x:c>
      <x:c r="AJ547" s="28"/>
      <x:c r="AK547"/>
      <x:c r="AL547" t="str">
        <x:v>Completado</x:v>
      </x:c>
      <x:c r="AM547" t="str">
        <x:f>IF(W547&lt;0,"Devuelto",AL547)</x:f>
        <x:v>Completado</x:v>
      </x:c>
      <x:c r="AN547" t="str">
        <x:v>Efectivo</x:v>
      </x:c>
      <x:c r="AO547" s="29" t="str">
        <x:v>Sin observación</x:v>
      </x:c>
      <x:c r="AP547" t="str">
        <x:f>IF(D547="","No","Sí")</x:f>
        <x:v>Sí</x:v>
      </x:c>
    </x:row>
    <x:row r="548">
      <x:c r="A548" t="n">
        <x:v>548</x:v>
      </x:c>
      <x:c r="B548" t="str">
        <x:v>VT0002595</x:v>
      </x:c>
      <x:c r="C548" t="str">
        <x:v>45486</x:v>
      </x:c>
      <x:c r="D548" s="27" t="n">
        <x:v>45486</x:v>
      </x:c>
      <x:c r="E548" t="n">
        <x:f>IF(D548="","",YEAR(D548))</x:f>
        <x:v>2024</x:v>
      </x:c>
      <x:c r="F548" t="n">
        <x:f>IF(D548="","",MONTH(D548))</x:f>
        <x:v>7</x:v>
      </x:c>
      <x:c r="G548" t="str">
        <x:f>IF(D548="","Fecha no disponible",TEXT(D548,"mmmm"))</x:f>
        <x:v>July</x:v>
      </x:c>
      <x:c r="H548" t="str">
        <x:f>IF(D548="","Fecha no disponible",TEXT(D548,"yyyy-mm"))</x:f>
        <x:v>2024-07</x:v>
      </x:c>
      <x:c r="I548" t="str">
        <x:f>IF(D548="","Fecha no disponible","T"&amp;ROUNDUP(MONTH(D548)/3,0))</x:f>
        <x:v>T3</x:v>
      </x:c>
      <x:c r="J548" t="str">
        <x:v>T015</x:v>
      </x:c>
      <x:c r="K548" t="str">
        <x:v>Tienda Potosí 3</x:v>
      </x:c>
      <x:c r="L548" t="str">
        <x:v>Mall</x:v>
      </x:c>
      <x:c r="M548" t="str">
        <x:v>Potosí</x:v>
      </x:c>
      <x:c r="N548" t="str">
        <x:f>IFERROR(VLOOKUP(M548,'Mapeos'!$A$4:$B$30,2,FALSE),M548)</x:f>
        <x:v>Potosí</x:v>
      </x:c>
      <x:c r="O548" t="str">
        <x:v>C00721</x:v>
      </x:c>
      <x:c r="P548" t="str">
        <x:v>Masivo</x:v>
      </x:c>
      <x:c r="Q548" t="str">
        <x:v>P0143</x:v>
      </x:c>
      <x:c r="R548" t="str">
        <x:v>Cuidado Personal</x:v>
      </x:c>
      <x:c r="S548" t="str">
        <x:v>Marca B</x:v>
      </x:c>
      <x:c r="T548" t="str">
        <x:v>E-commerce</x:v>
      </x:c>
      <x:c r="U548" t="str">
        <x:f>IFERROR(VLOOKUP(T548,'Mapeos'!$D$4:$E$25,2,FALSE),T548)</x:f>
        <x:v>E-commerce</x:v>
      </x:c>
      <x:c r="V548" t="str">
        <x:v>V019</x:v>
      </x:c>
      <x:c r="W548" t="n">
        <x:v>1</x:v>
      </x:c>
      <x:c r="X548" s="28" t="n">
        <x:v>58.32</x:v>
      </x:c>
      <x:c r="Y548" s="20" t="n">
        <x:v>0.05</x:v>
      </x:c>
      <x:c r="Z548" s="20" t="n">
        <x:f>IF(Y548&gt;1,Y548/100,Y548)</x:f>
        <x:v>0.05</x:v>
      </x:c>
      <x:c r="AA548" s="28" t="n">
        <x:v>37.18</x:v>
      </x:c>
      <x:c r="AB548" s="28" t="n">
        <x:v>55.4</x:v>
      </x:c>
      <x:c r="AC548" s="28" t="str">
        <x:v>BOB</x:v>
      </x:c>
      <x:c r="AD548" s="28" t="n">
        <x:f>IF(AC548="USD",AB548*'Parametros'!$B$4,AB548)</x:f>
        <x:v>55.4</x:v>
      </x:c>
      <x:c r="AE548" s="28" t="n">
        <x:f>W548*X548*(1-Z548)</x:f>
        <x:v>55.403999999999996</x:v>
      </x:c>
      <x:c r="AF548" s="28" t="n">
        <x:f>W548*AA548</x:f>
        <x:v>37.18</x:v>
      </x:c>
      <x:c r="AG548" s="28" t="n">
        <x:f>AE548-AF548</x:f>
        <x:v>18.223999999999997</x:v>
      </x:c>
      <x:c r="AH548" s="20" t="n">
        <x:f>IF(AE548&gt;0,AG548/AE548,"")</x:f>
        <x:v>0.32892931918273044</x:v>
      </x:c>
      <x:c r="AI548" s="28" t="n">
        <x:v>73184.18</x:v>
      </x:c>
      <x:c r="AJ548" s="28"/>
      <x:c r="AK548"/>
      <x:c r="AL548" t="str">
        <x:v>Completado</x:v>
      </x:c>
      <x:c r="AM548" t="str">
        <x:f>IF(W548&lt;0,"Devuelto",AL548)</x:f>
        <x:v>Completado</x:v>
      </x:c>
      <x:c r="AN548" t="str">
        <x:v>QR</x:v>
      </x:c>
      <x:c r="AO548" s="29" t="str">
        <x:v>Sin observación</x:v>
      </x:c>
      <x:c r="AP548" t="str">
        <x:f>IF(D548="","No","Sí")</x:f>
        <x:v>Sí</x:v>
      </x:c>
    </x:row>
    <x:row r="549">
      <x:c r="A549" t="n">
        <x:v>549</x:v>
      </x:c>
      <x:c r="B549" t="str">
        <x:v>VT0002600</x:v>
      </x:c>
      <x:c r="C549" t="str">
        <x:v>45756</x:v>
      </x:c>
      <x:c r="D549" s="27" t="n">
        <x:v>45756</x:v>
      </x:c>
      <x:c r="E549" t="n">
        <x:f>IF(D549="","",YEAR(D549))</x:f>
        <x:v>2025</x:v>
      </x:c>
      <x:c r="F549" t="n">
        <x:f>IF(D549="","",MONTH(D549))</x:f>
        <x:v>4</x:v>
      </x:c>
      <x:c r="G549" t="str">
        <x:f>IF(D549="","Fecha no disponible",TEXT(D549,"mmmm"))</x:f>
        <x:v>April</x:v>
      </x:c>
      <x:c r="H549" t="str">
        <x:f>IF(D549="","Fecha no disponible",TEXT(D549,"yyyy-mm"))</x:f>
        <x:v>2025-04</x:v>
      </x:c>
      <x:c r="I549" t="str">
        <x:f>IF(D549="","Fecha no disponible","T"&amp;ROUNDUP(MONTH(D549)/3,0))</x:f>
        <x:v>T2</x:v>
      </x:c>
      <x:c r="J549" t="str">
        <x:v>T003</x:v>
      </x:c>
      <x:c r="K549" t="str">
        <x:v>Tienda La Paz 3</x:v>
      </x:c>
      <x:c r="L549" t="str">
        <x:v>Barrio</x:v>
      </x:c>
      <x:c r="M549" t="str">
        <x:v>La Paz</x:v>
      </x:c>
      <x:c r="N549" t="str">
        <x:f>IFERROR(VLOOKUP(M549,'Mapeos'!$A$4:$B$30,2,FALSE),M549)</x:f>
        <x:v>La Paz</x:v>
      </x:c>
      <x:c r="O549" t="str">
        <x:v>C01505</x:v>
      </x:c>
      <x:c r="P549" t="str">
        <x:v>Masivo</x:v>
      </x:c>
      <x:c r="Q549" t="str">
        <x:v>P0056</x:v>
      </x:c>
      <x:c r="R549" t="str">
        <x:v>Alimentos</x:v>
      </x:c>
      <x:c r="S549" t="str">
        <x:v>Marca A</x:v>
      </x:c>
      <x:c r="T549" t="str">
        <x:v>Tienda</x:v>
      </x:c>
      <x:c r="U549" t="str">
        <x:f>IFERROR(VLOOKUP(T549,'Mapeos'!$D$4:$E$25,2,FALSE),T549)</x:f>
        <x:v>Tienda</x:v>
      </x:c>
      <x:c r="V549" t="str">
        <x:v>V006</x:v>
      </x:c>
      <x:c r="W549" t="n">
        <x:v>1</x:v>
      </x:c>
      <x:c r="X549" s="28" t="n">
        <x:v>37.67</x:v>
      </x:c>
      <x:c r="Y549" s="20" t="n">
        <x:v>0.25</x:v>
      </x:c>
      <x:c r="Z549" s="20" t="n">
        <x:f>IF(Y549&gt;1,Y549/100,Y549)</x:f>
        <x:v>0.25</x:v>
      </x:c>
      <x:c r="AA549" s="28" t="n">
        <x:v>30.18</x:v>
      </x:c>
      <x:c r="AB549" s="28" t="n">
        <x:v>28.25</x:v>
      </x:c>
      <x:c r="AC549" s="28" t="str">
        <x:v>BOB</x:v>
      </x:c>
      <x:c r="AD549" s="28" t="n">
        <x:f>IF(AC549="USD",AB549*'Parametros'!$B$4,AB549)</x:f>
        <x:v>28.25</x:v>
      </x:c>
      <x:c r="AE549" s="28" t="n">
        <x:f>W549*X549*(1-Z549)</x:f>
        <x:v>28.2525</x:v>
      </x:c>
      <x:c r="AF549" s="28" t="n">
        <x:f>W549*AA549</x:f>
        <x:v>30.18</x:v>
      </x:c>
      <x:c r="AG549" s="28" t="n">
        <x:f>AE549-AF549</x:f>
        <x:v>-1.9274999999999984</x:v>
      </x:c>
      <x:c r="AH549" s="20" t="n">
        <x:f>IF(AE549&gt;0,AG549/AE549,"")</x:f>
        <x:v>-0.06822405096894074</x:v>
      </x:c>
      <x:c r="AI549" s="28" t="n">
        <x:v>201910.6</x:v>
      </x:c>
      <x:c r="AJ549" s="28"/>
      <x:c r="AK549"/>
      <x:c r="AL549" t="str">
        <x:v>Completado</x:v>
      </x:c>
      <x:c r="AM549" t="str">
        <x:f>IF(W549&lt;0,"Devuelto",AL549)</x:f>
        <x:v>Completado</x:v>
      </x:c>
      <x:c r="AN549" t="str">
        <x:v>QR</x:v>
      </x:c>
      <x:c r="AO549" s="29" t="str">
        <x:v>Sin observación</x:v>
      </x:c>
      <x:c r="AP549" t="str">
        <x:f>IF(D549="","No","Sí")</x:f>
        <x:v>Sí</x:v>
      </x:c>
    </x:row>
    <x:row r="550">
      <x:c r="A550" t="n">
        <x:v>550</x:v>
      </x:c>
      <x:c r="B550" t="str">
        <x:v>VT0002604</x:v>
      </x:c>
      <x:c r="C550" t="str">
        <x:v>45773</x:v>
      </x:c>
      <x:c r="D550" s="27" t="n">
        <x:v>45773</x:v>
      </x:c>
      <x:c r="E550" t="n">
        <x:f>IF(D550="","",YEAR(D550))</x:f>
        <x:v>2025</x:v>
      </x:c>
      <x:c r="F550" t="n">
        <x:f>IF(D550="","",MONTH(D550))</x:f>
        <x:v>4</x:v>
      </x:c>
      <x:c r="G550" t="str">
        <x:f>IF(D550="","Fecha no disponible",TEXT(D550,"mmmm"))</x:f>
        <x:v>April</x:v>
      </x:c>
      <x:c r="H550" t="str">
        <x:f>IF(D550="","Fecha no disponible",TEXT(D550,"yyyy-mm"))</x:f>
        <x:v>2025-04</x:v>
      </x:c>
      <x:c r="I550" t="str">
        <x:f>IF(D550="","Fecha no disponible","T"&amp;ROUNDUP(MONTH(D550)/3,0))</x:f>
        <x:v>T2</x:v>
      </x:c>
      <x:c r="J550" t="str">
        <x:v>T004</x:v>
      </x:c>
      <x:c r="K550" t="str">
        <x:v>Tienda La Paz 4</x:v>
      </x:c>
      <x:c r="L550" t="str">
        <x:v>Centro</x:v>
      </x:c>
      <x:c r="M550" t="str">
        <x:v>La Paz</x:v>
      </x:c>
      <x:c r="N550" t="str">
        <x:f>IFERROR(VLOOKUP(M550,'Mapeos'!$A$4:$B$30,2,FALSE),M550)</x:f>
        <x:v>La Paz</x:v>
      </x:c>
      <x:c r="O550" t="str">
        <x:v>C01234</x:v>
      </x:c>
      <x:c r="P550" t="str">
        <x:v>Frecuente</x:v>
      </x:c>
      <x:c r="Q550" t="str">
        <x:v>P0063</x:v>
      </x:c>
      <x:c r="R550" t="str">
        <x:v>Alimentos</x:v>
      </x:c>
      <x:c r="S550" t="str">
        <x:v>Marca A</x:v>
      </x:c>
      <x:c r="T550" t="str">
        <x:v>Tienda</x:v>
      </x:c>
      <x:c r="U550" t="str">
        <x:f>IFERROR(VLOOKUP(T550,'Mapeos'!$D$4:$E$25,2,FALSE),T550)</x:f>
        <x:v>Tienda</x:v>
      </x:c>
      <x:c r="V550" t="str">
        <x:v>V012</x:v>
      </x:c>
      <x:c r="W550" t="n">
        <x:v>4</x:v>
      </x:c>
      <x:c r="X550" s="28" t="n">
        <x:v>37.03</x:v>
      </x:c>
      <x:c r="Y550" s="20" t="n">
        <x:v>0.15</x:v>
      </x:c>
      <x:c r="Z550" s="20" t="n">
        <x:f>IF(Y550&gt;1,Y550/100,Y550)</x:f>
        <x:v>0.15</x:v>
      </x:c>
      <x:c r="AA550" s="28" t="n">
        <x:v>18.46</x:v>
      </x:c>
      <x:c r="AB550" s="28" t="n">
        <x:v>125.9</x:v>
      </x:c>
      <x:c r="AC550" s="28" t="str">
        <x:v>BOB</x:v>
      </x:c>
      <x:c r="AD550" s="28" t="n">
        <x:f>IF(AC550="USD",AB550*'Parametros'!$B$4,AB550)</x:f>
        <x:v>125.9</x:v>
      </x:c>
      <x:c r="AE550" s="28" t="n">
        <x:f>W550*X550*(1-Z550)</x:f>
        <x:v>125.902</x:v>
      </x:c>
      <x:c r="AF550" s="28" t="n">
        <x:f>W550*AA550</x:f>
        <x:v>73.84</x:v>
      </x:c>
      <x:c r="AG550" s="28" t="n">
        <x:f>AE550-AF550</x:f>
        <x:v>52.062</x:v>
      </x:c>
      <x:c r="AH550" s="20" t="n">
        <x:f>IF(AE550&gt;0,AG550/AE550,"")</x:f>
        <x:v>0.4135120967101396</x:v>
      </x:c>
      <x:c r="AI550" s="28" t="n">
        <x:v>201910.6</x:v>
      </x:c>
      <x:c r="AJ550" s="28"/>
      <x:c r="AK550"/>
      <x:c r="AL550" t="str">
        <x:v>Completado</x:v>
      </x:c>
      <x:c r="AM550" t="str">
        <x:f>IF(W550&lt;0,"Devuelto",AL550)</x:f>
        <x:v>Completado</x:v>
      </x:c>
      <x:c r="AN550" t="str">
        <x:v>Tarjeta</x:v>
      </x:c>
      <x:c r="AO550" s="29" t="str">
        <x:v>Sin observación</x:v>
      </x:c>
      <x:c r="AP550" t="str">
        <x:f>IF(D550="","No","Sí")</x:f>
        <x:v>Sí</x:v>
      </x:c>
    </x:row>
    <x:row r="551">
      <x:c r="A551" t="n">
        <x:v>551</x:v>
      </x:c>
      <x:c r="B551" t="str">
        <x:v>VT0002609</x:v>
      </x:c>
      <x:c r="C551" t="str">
        <x:v>45456</x:v>
      </x:c>
      <x:c r="D551" s="27" t="n">
        <x:v>45456</x:v>
      </x:c>
      <x:c r="E551" t="n">
        <x:f>IF(D551="","",YEAR(D551))</x:f>
        <x:v>2024</x:v>
      </x:c>
      <x:c r="F551" t="n">
        <x:f>IF(D551="","",MONTH(D551))</x:f>
        <x:v>6</x:v>
      </x:c>
      <x:c r="G551" t="str">
        <x:f>IF(D551="","Fecha no disponible",TEXT(D551,"mmmm"))</x:f>
        <x:v>June</x:v>
      </x:c>
      <x:c r="H551" t="str">
        <x:f>IF(D551="","Fecha no disponible",TEXT(D551,"yyyy-mm"))</x:f>
        <x:v>2024-06</x:v>
      </x:c>
      <x:c r="I551" t="str">
        <x:f>IF(D551="","Fecha no disponible","T"&amp;ROUNDUP(MONTH(D551)/3,0))</x:f>
        <x:v>T2</x:v>
      </x:c>
      <x:c r="J551" t="str">
        <x:v>T016</x:v>
      </x:c>
      <x:c r="K551" t="str">
        <x:v>Tienda Potosí 4</x:v>
      </x:c>
      <x:c r="L551" t="str">
        <x:v>Centro</x:v>
      </x:c>
      <x:c r="M551" t="str">
        <x:v>Potosí</x:v>
      </x:c>
      <x:c r="N551" t="str">
        <x:f>IFERROR(VLOOKUP(M551,'Mapeos'!$A$4:$B$30,2,FALSE),M551)</x:f>
        <x:v>Potosí</x:v>
      </x:c>
      <x:c r="O551" t="str">
        <x:v>C00715</x:v>
      </x:c>
      <x:c r="P551" t="str">
        <x:v>Masivo</x:v>
      </x:c>
      <x:c r="Q551" t="str">
        <x:v>P0119</x:v>
      </x:c>
      <x:c r="R551" t="str">
        <x:v>Hogar</x:v>
      </x:c>
      <x:c r="S551" t="str">
        <x:v>Marca D</x:v>
      </x:c>
      <x:c r="T551" t="str">
        <x:v>Tienda</x:v>
      </x:c>
      <x:c r="U551" t="str">
        <x:f>IFERROR(VLOOKUP(T551,'Mapeos'!$D$4:$E$25,2,FALSE),T551)</x:f>
        <x:v>Tienda</x:v>
      </x:c>
      <x:c r="V551" t="str">
        <x:v>V040</x:v>
      </x:c>
      <x:c r="W551" t="n">
        <x:v>1</x:v>
      </x:c>
      <x:c r="X551" s="28" t="n">
        <x:v>328.43</x:v>
      </x:c>
      <x:c r="Y551" s="20" t="n">
        <x:v>0</x:v>
      </x:c>
      <x:c r="Z551" s="20" t="n">
        <x:f>IF(Y551&gt;1,Y551/100,Y551)</x:f>
        <x:v>0</x:v>
      </x:c>
      <x:c r="AA551" s="28" t="n">
        <x:v>226.47</x:v>
      </x:c>
      <x:c r="AB551" s="28" t="n">
        <x:v>328.43</x:v>
      </x:c>
      <x:c r="AC551" s="28" t="str">
        <x:v>BOB</x:v>
      </x:c>
      <x:c r="AD551" s="28" t="n">
        <x:f>IF(AC551="USD",AB551*'Parametros'!$B$4,AB551)</x:f>
        <x:v>328.43</x:v>
      </x:c>
      <x:c r="AE551" s="28" t="n">
        <x:f>W551*X551*(1-Z551)</x:f>
        <x:v>328.43</x:v>
      </x:c>
      <x:c r="AF551" s="28" t="n">
        <x:f>W551*AA551</x:f>
        <x:v>226.47</x:v>
      </x:c>
      <x:c r="AG551" s="28" t="n">
        <x:f>AE551-AF551</x:f>
        <x:v>101.96000000000001</x:v>
      </x:c>
      <x:c r="AH551" s="20" t="n">
        <x:f>IF(AE551&gt;0,AG551/AE551,"")</x:f>
        <x:v>0.3104466705233992</x:v>
      </x:c>
      <x:c r="AI551" s="28" t="n">
        <x:v>201185.26</x:v>
      </x:c>
      <x:c r="AJ551" s="28"/>
      <x:c r="AK551"/>
      <x:c r="AL551" t="str">
        <x:v>Completado</x:v>
      </x:c>
      <x:c r="AM551" t="str">
        <x:f>IF(W551&lt;0,"Devuelto",AL551)</x:f>
        <x:v>Completado</x:v>
      </x:c>
      <x:c r="AN551" t="str">
        <x:v>Efectivo</x:v>
      </x:c>
      <x:c r="AO551" s="29" t="str">
        <x:v>Sin observación</x:v>
      </x:c>
      <x:c r="AP551" t="str">
        <x:f>IF(D551="","No","Sí")</x:f>
        <x:v>Sí</x:v>
      </x:c>
    </x:row>
    <x:row r="552">
      <x:c r="A552" t="n">
        <x:v>552</x:v>
      </x:c>
      <x:c r="B552" t="str">
        <x:v>VT0002614</x:v>
      </x:c>
      <x:c r="C552" t="str">
        <x:v>31/02/2025</x:v>
      </x:c>
      <x:c r="D552" s="27"/>
      <x:c r="E552" t="str">
        <x:f>IF(D552="","",YEAR(D552))</x:f>
      </x:c>
      <x:c r="F552" t="str">
        <x:f>IF(D552="","",MONTH(D552))</x:f>
      </x:c>
      <x:c r="G552" t="str">
        <x:f>IF(D552="","Fecha no disponible",TEXT(D552,"mmmm"))</x:f>
        <x:v>Fecha no disponible</x:v>
      </x:c>
      <x:c r="H552" t="str">
        <x:f>IF(D552="","Fecha no disponible",TEXT(D552,"yyyy-mm"))</x:f>
        <x:v>Fecha no disponible</x:v>
      </x:c>
      <x:c r="I552" t="str">
        <x:f>IF(D552="","Fecha no disponible","T"&amp;ROUNDUP(MONTH(D552)/3,0))</x:f>
        <x:v>Fecha no disponible</x:v>
      </x:c>
      <x:c r="J552" t="str">
        <x:v>T020</x:v>
      </x:c>
      <x:c r="K552" t="str">
        <x:v>Tienda Sucre 4</x:v>
      </x:c>
      <x:c r="L552" t="str">
        <x:v>Mall</x:v>
      </x:c>
      <x:c r="M552" t="str">
        <x:v>Sucre</x:v>
      </x:c>
      <x:c r="N552" t="str">
        <x:f>IFERROR(VLOOKUP(M552,'Mapeos'!$A$4:$B$30,2,FALSE),M552)</x:f>
        <x:v>Sucre</x:v>
      </x:c>
      <x:c r="O552" t="str">
        <x:v>C01071</x:v>
      </x:c>
      <x:c r="P552" t="str">
        <x:v>Premium</x:v>
      </x:c>
      <x:c r="Q552" t="str">
        <x:v>P0036</x:v>
      </x:c>
      <x:c r="R552" t="str">
        <x:v>Hogar</x:v>
      </x:c>
      <x:c r="S552" t="str">
        <x:v>Marca B</x:v>
      </x:c>
      <x:c r="T552" t="str">
        <x:v>WhatsApp</x:v>
      </x:c>
      <x:c r="U552" t="str">
        <x:f>IFERROR(VLOOKUP(T552,'Mapeos'!$D$4:$E$25,2,FALSE),T552)</x:f>
        <x:v>WhatsApp</x:v>
      </x:c>
      <x:c r="V552" t="str">
        <x:v>V025</x:v>
      </x:c>
      <x:c r="W552" t="n">
        <x:v>1</x:v>
      </x:c>
      <x:c r="X552" s="28" t="n">
        <x:v>232.96</x:v>
      </x:c>
      <x:c r="Y552" s="20" t="n">
        <x:v>10</x:v>
      </x:c>
      <x:c r="Z552" s="20" t="n">
        <x:f>IF(Y552&gt;1,Y552/100,Y552)</x:f>
        <x:v>0.1</x:v>
      </x:c>
      <x:c r="AA552" s="28" t="n">
        <x:v>150.55</x:v>
      </x:c>
      <x:c r="AB552" s="28" t="n">
        <x:v>209.66</x:v>
      </x:c>
      <x:c r="AC552" s="28" t="str">
        <x:v>BOB</x:v>
      </x:c>
      <x:c r="AD552" s="28" t="n">
        <x:f>IF(AC552="USD",AB552*'Parametros'!$B$4,AB552)</x:f>
        <x:v>209.66</x:v>
      </x:c>
      <x:c r="AE552" s="28" t="n">
        <x:f>W552*X552*(1-Z552)</x:f>
        <x:v>209.66400000000002</x:v>
      </x:c>
      <x:c r="AF552" s="28" t="n">
        <x:f>W552*AA552</x:f>
        <x:v>150.55</x:v>
      </x:c>
      <x:c r="AG552" s="28" t="n">
        <x:f>AE552-AF552</x:f>
        <x:v>59.114000000000004</x:v>
      </x:c>
      <x:c r="AH552" s="20" t="n">
        <x:f>IF(AE552&gt;0,AG552/AE552,"")</x:f>
        <x:v>0.2819463522588523</x:v>
      </x:c>
      <x:c r="AI552" s="28"/>
      <x:c r="AJ552" s="28"/>
      <x:c r="AK552"/>
      <x:c r="AL552" t="str">
        <x:v>Completado</x:v>
      </x:c>
      <x:c r="AM552" t="str">
        <x:f>IF(W552&lt;0,"Devuelto",AL552)</x:f>
        <x:v>Completado</x:v>
      </x:c>
      <x:c r="AN552" t="str">
        <x:v>QR</x:v>
      </x:c>
      <x:c r="AO552" s="29" t="str">
        <x:v>Fecha inválida; Descuento reescalado; Meta original vacía</x:v>
      </x:c>
      <x:c r="AP552" t="str">
        <x:f>IF(D552="","No","Sí")</x:f>
        <x:v>No</x:v>
      </x:c>
    </x:row>
    <x:row r="553">
      <x:c r="A553" t="n">
        <x:v>553</x:v>
      </x:c>
      <x:c r="B553" t="str">
        <x:v>VT0002619</x:v>
      </x:c>
      <x:c r="C553" t="str">
        <x:v>45625</x:v>
      </x:c>
      <x:c r="D553" s="27" t="n">
        <x:v>45625</x:v>
      </x:c>
      <x:c r="E553" t="n">
        <x:f>IF(D553="","",YEAR(D553))</x:f>
        <x:v>2024</x:v>
      </x:c>
      <x:c r="F553" t="n">
        <x:f>IF(D553="","",MONTH(D553))</x:f>
        <x:v>11</x:v>
      </x:c>
      <x:c r="G553" t="str">
        <x:f>IF(D553="","Fecha no disponible",TEXT(D553,"mmmm"))</x:f>
        <x:v>November</x:v>
      </x:c>
      <x:c r="H553" t="str">
        <x:f>IF(D553="","Fecha no disponible",TEXT(D553,"yyyy-mm"))</x:f>
        <x:v>2024-11</x:v>
      </x:c>
      <x:c r="I553" t="str">
        <x:f>IF(D553="","Fecha no disponible","T"&amp;ROUNDUP(MONTH(D553)/3,0))</x:f>
        <x:v>T4</x:v>
      </x:c>
      <x:c r="J553" t="str">
        <x:v>T011</x:v>
      </x:c>
      <x:c r="K553" t="str">
        <x:v>Tienda Cochabamba 3</x:v>
      </x:c>
      <x:c r="L553" t="str">
        <x:v>Mall</x:v>
      </x:c>
      <x:c r="M553" t="str">
        <x:v>Cochabamba</x:v>
      </x:c>
      <x:c r="N553" t="str">
        <x:f>IFERROR(VLOOKUP(M553,'Mapeos'!$A$4:$B$30,2,FALSE),M553)</x:f>
        <x:v>Cochabamba</x:v>
      </x:c>
      <x:c r="O553" t="str">
        <x:v>C00692</x:v>
      </x:c>
      <x:c r="P553" t="str">
        <x:v>Masivo</x:v>
      </x:c>
      <x:c r="Q553" t="str">
        <x:v>P0051</x:v>
      </x:c>
      <x:c r="R553" t="str">
        <x:v>Alimentos</x:v>
      </x:c>
      <x:c r="S553" t="str">
        <x:v>Marca A</x:v>
      </x:c>
      <x:c r="T553" t="str">
        <x:v>Tienda</x:v>
      </x:c>
      <x:c r="U553" t="str">
        <x:f>IFERROR(VLOOKUP(T553,'Mapeos'!$D$4:$E$25,2,FALSE),T553)</x:f>
        <x:v>Tienda</x:v>
      </x:c>
      <x:c r="V553" t="str">
        <x:v>V019</x:v>
      </x:c>
      <x:c r="W553" t="n">
        <x:v>1</x:v>
      </x:c>
      <x:c r="X553" s="28" t="n">
        <x:v>36.85</x:v>
      </x:c>
      <x:c r="Y553" s="20" t="n">
        <x:v>0.05</x:v>
      </x:c>
      <x:c r="Z553" s="20" t="n">
        <x:f>IF(Y553&gt;1,Y553/100,Y553)</x:f>
        <x:v>0.05</x:v>
      </x:c>
      <x:c r="AA553" s="28" t="n">
        <x:v>28.46</x:v>
      </x:c>
      <x:c r="AB553" s="28" t="n">
        <x:v>35.01</x:v>
      </x:c>
      <x:c r="AC553" s="28" t="str">
        <x:v>BOB</x:v>
      </x:c>
      <x:c r="AD553" s="28" t="n">
        <x:f>IF(AC553="USD",AB553*'Parametros'!$B$4,AB553)</x:f>
        <x:v>35.01</x:v>
      </x:c>
      <x:c r="AE553" s="28" t="n">
        <x:f>W553*X553*(1-Z553)</x:f>
        <x:v>35.0075</x:v>
      </x:c>
      <x:c r="AF553" s="28" t="n">
        <x:f>W553*AA553</x:f>
        <x:v>28.46</x:v>
      </x:c>
      <x:c r="AG553" s="28" t="n">
        <x:f>AE553-AF553</x:f>
        <x:v>6.547499999999999</x:v>
      </x:c>
      <x:c r="AH553" s="20" t="n">
        <x:f>IF(AE553&gt;0,AG553/AE553,"")</x:f>
        <x:v>0.18703135042490893</x:v>
      </x:c>
      <x:c r="AI553" s="28" t="n">
        <x:v>134833.81</x:v>
      </x:c>
      <x:c r="AJ553" s="28"/>
      <x:c r="AK553"/>
      <x:c r="AL553" t="str">
        <x:v>Completado</x:v>
      </x:c>
      <x:c r="AM553" t="str">
        <x:f>IF(W553&lt;0,"Devuelto",AL553)</x:f>
        <x:v>Completado</x:v>
      </x:c>
      <x:c r="AN553" t="str">
        <x:v>QR</x:v>
      </x:c>
      <x:c r="AO553" s="29" t="str">
        <x:v>Sin observación</x:v>
      </x:c>
      <x:c r="AP553" t="str">
        <x:f>IF(D553="","No","Sí")</x:f>
        <x:v>Sí</x:v>
      </x:c>
    </x:row>
    <x:row r="554">
      <x:c r="A554" t="n">
        <x:v>554</x:v>
      </x:c>
      <x:c r="B554" t="str">
        <x:v>VT0002623</x:v>
      </x:c>
      <x:c r="C554" t="str">
        <x:v>45404</x:v>
      </x:c>
      <x:c r="D554" s="27" t="n">
        <x:v>45404</x:v>
      </x:c>
      <x:c r="E554" t="n">
        <x:f>IF(D554="","",YEAR(D554))</x:f>
        <x:v>2024</x:v>
      </x:c>
      <x:c r="F554" t="n">
        <x:f>IF(D554="","",MONTH(D554))</x:f>
        <x:v>4</x:v>
      </x:c>
      <x:c r="G554" t="str">
        <x:f>IF(D554="","Fecha no disponible",TEXT(D554,"mmmm"))</x:f>
        <x:v>April</x:v>
      </x:c>
      <x:c r="H554" t="str">
        <x:f>IF(D554="","Fecha no disponible",TEXT(D554,"yyyy-mm"))</x:f>
        <x:v>2024-04</x:v>
      </x:c>
      <x:c r="I554" t="str">
        <x:f>IF(D554="","Fecha no disponible","T"&amp;ROUNDUP(MONTH(D554)/3,0))</x:f>
        <x:v>T2</x:v>
      </x:c>
      <x:c r="J554" t="str">
        <x:v>T007</x:v>
      </x:c>
      <x:c r="K554" t="str">
        <x:v>Tienda Santa Cruz 3</x:v>
      </x:c>
      <x:c r="L554" t="str">
        <x:v>Barrio</x:v>
      </x:c>
      <x:c r="M554" t="str">
        <x:v>Santa Cruz</x:v>
      </x:c>
      <x:c r="N554" t="str">
        <x:f>IFERROR(VLOOKUP(M554,'Mapeos'!$A$4:$B$30,2,FALSE),M554)</x:f>
        <x:v>Santa Cruz</x:v>
      </x:c>
      <x:c r="O554" t="str">
        <x:v>C01749</x:v>
      </x:c>
      <x:c r="P554" t="str">
        <x:v>Premium</x:v>
      </x:c>
      <x:c r="Q554" t="str">
        <x:v>P0032</x:v>
      </x:c>
      <x:c r="R554" t="str">
        <x:v>Electrónica</x:v>
      </x:c>
      <x:c r="S554" t="str">
        <x:v>Marca C</x:v>
      </x:c>
      <x:c r="T554" t="str">
        <x:v>Tienda</x:v>
      </x:c>
      <x:c r="U554" t="str">
        <x:f>IFERROR(VLOOKUP(T554,'Mapeos'!$D$4:$E$25,2,FALSE),T554)</x:f>
        <x:v>Tienda</x:v>
      </x:c>
      <x:c r="V554" t="str">
        <x:v>V035</x:v>
      </x:c>
      <x:c r="W554" t="n">
        <x:v>-1</x:v>
      </x:c>
      <x:c r="X554" s="28" t="n">
        <x:v>373.6</x:v>
      </x:c>
      <x:c r="Y554" s="20" t="n">
        <x:v>0.25</x:v>
      </x:c>
      <x:c r="Z554" s="20" t="n">
        <x:f>IF(Y554&gt;1,Y554/100,Y554)</x:f>
        <x:v>0.25</x:v>
      </x:c>
      <x:c r="AA554" s="28" t="n">
        <x:v>170.34</x:v>
      </x:c>
      <x:c r="AB554" s="28" t="n">
        <x:v>-280.2</x:v>
      </x:c>
      <x:c r="AC554" s="28" t="str">
        <x:v>BOB</x:v>
      </x:c>
      <x:c r="AD554" s="28" t="n">
        <x:f>IF(AC554="USD",AB554*'Parametros'!$B$4,AB554)</x:f>
        <x:v>-280.2</x:v>
      </x:c>
      <x:c r="AE554" s="28" t="n">
        <x:f>W554*X554*(1-Z554)</x:f>
        <x:v>-280.20000000000005</x:v>
      </x:c>
      <x:c r="AF554" s="28" t="n">
        <x:f>W554*AA554</x:f>
        <x:v>-170.34</x:v>
      </x:c>
      <x:c r="AG554" s="28" t="n">
        <x:f>AE554-AF554</x:f>
        <x:v>-109.86000000000004</x:v>
      </x:c>
      <x:c r="AH554" s="20" t="str">
        <x:f>IF(AE554&gt;0,AG554/AE554,"")</x:f>
      </x:c>
      <x:c r="AI554" s="28" t="n">
        <x:v>142518.87</x:v>
      </x:c>
      <x:c r="AJ554" s="28"/>
      <x:c r="AK554"/>
      <x:c r="AL554" t="str">
        <x:v>Devuelto</x:v>
      </x:c>
      <x:c r="AM554" t="str">
        <x:f>IF(W554&lt;0,"Devuelto",AL554)</x:f>
        <x:v>Devuelto</x:v>
      </x:c>
      <x:c r="AN554" t="str">
        <x:v>Efectivo</x:v>
      </x:c>
      <x:c r="AO554" s="29" t="str">
        <x:v>Sin observación</x:v>
      </x:c>
      <x:c r="AP554" t="str">
        <x:f>IF(D554="","No","Sí")</x:f>
        <x:v>Sí</x:v>
      </x:c>
    </x:row>
    <x:row r="555">
      <x:c r="A555" t="n">
        <x:v>555</x:v>
      </x:c>
      <x:c r="B555" t="str">
        <x:v>VT0002628</x:v>
      </x:c>
      <x:c r="C555" t="str">
        <x:v>45367</x:v>
      </x:c>
      <x:c r="D555" s="27" t="n">
        <x:v>45367</x:v>
      </x:c>
      <x:c r="E555" t="n">
        <x:f>IF(D555="","",YEAR(D555))</x:f>
        <x:v>2024</x:v>
      </x:c>
      <x:c r="F555" t="n">
        <x:f>IF(D555="","",MONTH(D555))</x:f>
        <x:v>3</x:v>
      </x:c>
      <x:c r="G555" t="str">
        <x:f>IF(D555="","Fecha no disponible",TEXT(D555,"mmmm"))</x:f>
        <x:v>March</x:v>
      </x:c>
      <x:c r="H555" t="str">
        <x:f>IF(D555="","Fecha no disponible",TEXT(D555,"yyyy-mm"))</x:f>
        <x:v>2024-03</x:v>
      </x:c>
      <x:c r="I555" t="str">
        <x:f>IF(D555="","Fecha no disponible","T"&amp;ROUNDUP(MONTH(D555)/3,0))</x:f>
        <x:v>T1</x:v>
      </x:c>
      <x:c r="J555" t="str">
        <x:v>T006</x:v>
      </x:c>
      <x:c r="K555" t="str">
        <x:v>Tienda Santa Cruz 2</x:v>
      </x:c>
      <x:c r="L555" t="str">
        <x:v>Mall</x:v>
      </x:c>
      <x:c r="M555" t="str">
        <x:v>Santa Cruz</x:v>
      </x:c>
      <x:c r="N555" t="str">
        <x:f>IFERROR(VLOOKUP(M555,'Mapeos'!$A$4:$B$30,2,FALSE),M555)</x:f>
        <x:v>Santa Cruz</x:v>
      </x:c>
      <x:c r="O555" t="str">
        <x:v>C00833</x:v>
      </x:c>
      <x:c r="P555" t="str">
        <x:v>Empresa</x:v>
      </x:c>
      <x:c r="Q555" t="str">
        <x:v>P0111</x:v>
      </x:c>
      <x:c r="R555" t="str">
        <x:v>Hogar</x:v>
      </x:c>
      <x:c r="S555" t="str">
        <x:v>Marca B</x:v>
      </x:c>
      <x:c r="T555" t="str">
        <x:v>E-commerce</x:v>
      </x:c>
      <x:c r="U555" t="str">
        <x:f>IFERROR(VLOOKUP(T555,'Mapeos'!$D$4:$E$25,2,FALSE),T555)</x:f>
        <x:v>E-commerce</x:v>
      </x:c>
      <x:c r="V555" t="str">
        <x:v>V008</x:v>
      </x:c>
      <x:c r="W555" t="n">
        <x:v>1</x:v>
      </x:c>
      <x:c r="X555" s="28" t="n">
        <x:v>270.45</x:v>
      </x:c>
      <x:c r="Y555" s="20" t="n">
        <x:v>0.25</x:v>
      </x:c>
      <x:c r="Z555" s="20" t="n">
        <x:f>IF(Y555&gt;1,Y555/100,Y555)</x:f>
        <x:v>0.25</x:v>
      </x:c>
      <x:c r="AA555" s="28" t="n">
        <x:v>218.34</x:v>
      </x:c>
      <x:c r="AB555" s="28" t="n">
        <x:v>202.84</x:v>
      </x:c>
      <x:c r="AC555" s="28" t="str">
        <x:v>BOB</x:v>
      </x:c>
      <x:c r="AD555" s="28" t="n">
        <x:f>IF(AC555="USD",AB555*'Parametros'!$B$4,AB555)</x:f>
        <x:v>202.84</x:v>
      </x:c>
      <x:c r="AE555" s="28" t="n">
        <x:f>W555*X555*(1-Z555)</x:f>
        <x:v>202.83749999999998</x:v>
      </x:c>
      <x:c r="AF555" s="28" t="n">
        <x:f>W555*AA555</x:f>
        <x:v>218.34</x:v>
      </x:c>
      <x:c r="AG555" s="28" t="n">
        <x:f>AE555-AF555</x:f>
        <x:v>-15.502500000000026</x:v>
      </x:c>
      <x:c r="AH555" s="20" t="n">
        <x:f>IF(AE555&gt;0,AG555/AE555,"")</x:f>
        <x:v>-0.07642817526344994</x:v>
      </x:c>
      <x:c r="AI555" s="28" t="n">
        <x:v>70341.59</x:v>
      </x:c>
      <x:c r="AJ555" s="28"/>
      <x:c r="AK555"/>
      <x:c r="AL555" t="str">
        <x:v>Completado</x:v>
      </x:c>
      <x:c r="AM555" t="str">
        <x:f>IF(W555&lt;0,"Devuelto",AL555)</x:f>
        <x:v>Completado</x:v>
      </x:c>
      <x:c r="AN555" t="str">
        <x:v>Tarjeta</x:v>
      </x:c>
      <x:c r="AO555" s="29" t="str">
        <x:v>Sin observación</x:v>
      </x:c>
      <x:c r="AP555" t="str">
        <x:f>IF(D555="","No","Sí")</x:f>
        <x:v>Sí</x:v>
      </x:c>
    </x:row>
    <x:row r="556">
      <x:c r="A556" t="n">
        <x:v>556</x:v>
      </x:c>
      <x:c r="B556" t="str">
        <x:v>VT0002633</x:v>
      </x:c>
      <x:c r="C556" t="str">
        <x:v>45368</x:v>
      </x:c>
      <x:c r="D556" s="27" t="n">
        <x:v>45368</x:v>
      </x:c>
      <x:c r="E556" t="n">
        <x:f>IF(D556="","",YEAR(D556))</x:f>
        <x:v>2024</x:v>
      </x:c>
      <x:c r="F556" t="n">
        <x:f>IF(D556="","",MONTH(D556))</x:f>
        <x:v>3</x:v>
      </x:c>
      <x:c r="G556" t="str">
        <x:f>IF(D556="","Fecha no disponible",TEXT(D556,"mmmm"))</x:f>
        <x:v>March</x:v>
      </x:c>
      <x:c r="H556" t="str">
        <x:f>IF(D556="","Fecha no disponible",TEXT(D556,"yyyy-mm"))</x:f>
        <x:v>2024-03</x:v>
      </x:c>
      <x:c r="I556" t="str">
        <x:f>IF(D556="","Fecha no disponible","T"&amp;ROUNDUP(MONTH(D556)/3,0))</x:f>
        <x:v>T1</x:v>
      </x:c>
      <x:c r="J556" t="str">
        <x:v>T010</x:v>
      </x:c>
      <x:c r="K556" t="str">
        <x:v>Tienda Cochabamba 2</x:v>
      </x:c>
      <x:c r="L556" t="str">
        <x:v>Barrio</x:v>
      </x:c>
      <x:c r="M556" t="str">
        <x:v>Cochabamba</x:v>
      </x:c>
      <x:c r="N556" t="str">
        <x:f>IFERROR(VLOOKUP(M556,'Mapeos'!$A$4:$B$30,2,FALSE),M556)</x:f>
        <x:v>Cochabamba</x:v>
      </x:c>
      <x:c r="O556" t="str">
        <x:v>C01247</x:v>
      </x:c>
      <x:c r="P556" t="str">
        <x:v>Premium</x:v>
      </x:c>
      <x:c r="Q556" t="str">
        <x:v>P0103</x:v>
      </x:c>
      <x:c r="R556" t="str">
        <x:v>Hogar</x:v>
      </x:c>
      <x:c r="S556" t="str">
        <x:v>Marca B</x:v>
      </x:c>
      <x:c r="T556" t="str">
        <x:v>E-commerce</x:v>
      </x:c>
      <x:c r="U556" t="str">
        <x:f>IFERROR(VLOOKUP(T556,'Mapeos'!$D$4:$E$25,2,FALSE),T556)</x:f>
        <x:v>E-commerce</x:v>
      </x:c>
      <x:c r="V556" t="str">
        <x:v>V039</x:v>
      </x:c>
      <x:c r="W556" t="n">
        <x:v>1</x:v>
      </x:c>
      <x:c r="X556" s="28" t="n">
        <x:v>244.65</x:v>
      </x:c>
      <x:c r="Y556" s="20" t="n">
        <x:v>0.05</x:v>
      </x:c>
      <x:c r="Z556" s="20" t="n">
        <x:f>IF(Y556&gt;1,Y556/100,Y556)</x:f>
        <x:v>0.05</x:v>
      </x:c>
      <x:c r="AA556" s="28" t="n">
        <x:v>205.14</x:v>
      </x:c>
      <x:c r="AB556" s="28" t="n">
        <x:v>232.42</x:v>
      </x:c>
      <x:c r="AC556" s="28" t="str">
        <x:v>BOB</x:v>
      </x:c>
      <x:c r="AD556" s="28" t="n">
        <x:f>IF(AC556="USD",AB556*'Parametros'!$B$4,AB556)</x:f>
        <x:v>232.42</x:v>
      </x:c>
      <x:c r="AE556" s="28" t="n">
        <x:f>W556*X556*(1-Z556)</x:f>
        <x:v>232.4175</x:v>
      </x:c>
      <x:c r="AF556" s="28" t="n">
        <x:f>W556*AA556</x:f>
        <x:v>205.14</x:v>
      </x:c>
      <x:c r="AG556" s="28" t="n">
        <x:f>AE556-AF556</x:f>
        <x:v>27.277500000000003</x:v>
      </x:c>
      <x:c r="AH556" s="20" t="n">
        <x:f>IF(AE556&gt;0,AG556/AE556,"")</x:f>
        <x:v>0.117364226015683</x:v>
      </x:c>
      <x:c r="AI556" s="28" t="n">
        <x:v>63018.64</x:v>
      </x:c>
      <x:c r="AJ556" s="28"/>
      <x:c r="AK556"/>
      <x:c r="AL556" t="str">
        <x:v>Completado</x:v>
      </x:c>
      <x:c r="AM556" t="str">
        <x:f>IF(W556&lt;0,"Devuelto",AL556)</x:f>
        <x:v>Completado</x:v>
      </x:c>
      <x:c r="AN556" t="str">
        <x:v>Transferencia</x:v>
      </x:c>
      <x:c r="AO556" s="29" t="str">
        <x:v>Sin observación</x:v>
      </x:c>
      <x:c r="AP556" t="str">
        <x:f>IF(D556="","No","Sí")</x:f>
        <x:v>Sí</x:v>
      </x:c>
    </x:row>
    <x:row r="557">
      <x:c r="A557" t="n">
        <x:v>557</x:v>
      </x:c>
      <x:c r="B557" t="str">
        <x:v>VT0002638</x:v>
      </x:c>
      <x:c r="C557" t="str">
        <x:v>45458</x:v>
      </x:c>
      <x:c r="D557" s="27" t="n">
        <x:v>45458</x:v>
      </x:c>
      <x:c r="E557" t="n">
        <x:f>IF(D557="","",YEAR(D557))</x:f>
        <x:v>2024</x:v>
      </x:c>
      <x:c r="F557" t="n">
        <x:f>IF(D557="","",MONTH(D557))</x:f>
        <x:v>6</x:v>
      </x:c>
      <x:c r="G557" t="str">
        <x:f>IF(D557="","Fecha no disponible",TEXT(D557,"mmmm"))</x:f>
        <x:v>June</x:v>
      </x:c>
      <x:c r="H557" t="str">
        <x:f>IF(D557="","Fecha no disponible",TEXT(D557,"yyyy-mm"))</x:f>
        <x:v>2024-06</x:v>
      </x:c>
      <x:c r="I557" t="str">
        <x:f>IF(D557="","Fecha no disponible","T"&amp;ROUNDUP(MONTH(D557)/3,0))</x:f>
        <x:v>T2</x:v>
      </x:c>
      <x:c r="J557" t="str">
        <x:v>T015</x:v>
      </x:c>
      <x:c r="K557" t="str">
        <x:v>Tienda Potosí 3</x:v>
      </x:c>
      <x:c r="L557" t="str">
        <x:v>Mall</x:v>
      </x:c>
      <x:c r="M557" t="str">
        <x:v>Potosí</x:v>
      </x:c>
      <x:c r="N557" t="str">
        <x:f>IFERROR(VLOOKUP(M557,'Mapeos'!$A$4:$B$30,2,FALSE),M557)</x:f>
        <x:v>Potosí</x:v>
      </x:c>
      <x:c r="O557" t="str">
        <x:v>C01402</x:v>
      </x:c>
      <x:c r="P557" t="str">
        <x:v>Masivo</x:v>
      </x:c>
      <x:c r="Q557" t="str">
        <x:v>P0135</x:v>
      </x:c>
      <x:c r="R557" t="str">
        <x:v>Deportes</x:v>
      </x:c>
      <x:c r="S557" t="str">
        <x:v>Marca D</x:v>
      </x:c>
      <x:c r="T557" t="str">
        <x:v>Marketplace</x:v>
      </x:c>
      <x:c r="U557" t="str">
        <x:f>IFERROR(VLOOKUP(T557,'Mapeos'!$D$4:$E$25,2,FALSE),T557)</x:f>
        <x:v>Marketplace</x:v>
      </x:c>
      <x:c r="V557" t="str">
        <x:v>V026</x:v>
      </x:c>
      <x:c r="W557" t="n">
        <x:v>-1</x:v>
      </x:c>
      <x:c r="X557" s="28" t="n">
        <x:v>89.73</x:v>
      </x:c>
      <x:c r="Y557" s="20" t="n">
        <x:v>0.2</x:v>
      </x:c>
      <x:c r="Z557" s="20" t="n">
        <x:f>IF(Y557&gt;1,Y557/100,Y557)</x:f>
        <x:v>0.2</x:v>
      </x:c>
      <x:c r="AA557" s="28" t="n">
        <x:v>45.32</x:v>
      </x:c>
      <x:c r="AB557" s="28" t="n">
        <x:v>-71.78</x:v>
      </x:c>
      <x:c r="AC557" s="28" t="str">
        <x:v>BOB</x:v>
      </x:c>
      <x:c r="AD557" s="28" t="n">
        <x:f>IF(AC557="USD",AB557*'Parametros'!$B$4,AB557)</x:f>
        <x:v>-71.78</x:v>
      </x:c>
      <x:c r="AE557" s="28" t="n">
        <x:f>W557*X557*(1-Z557)</x:f>
        <x:v>-71.784</x:v>
      </x:c>
      <x:c r="AF557" s="28" t="n">
        <x:f>W557*AA557</x:f>
        <x:v>-45.32</x:v>
      </x:c>
      <x:c r="AG557" s="28" t="n">
        <x:f>AE557-AF557</x:f>
        <x:v>-26.464000000000006</x:v>
      </x:c>
      <x:c r="AH557" s="20" t="str">
        <x:f>IF(AE557&gt;0,AG557/AE557,"")</x:f>
      </x:c>
      <x:c r="AI557" s="28" t="n">
        <x:v>90864.71</x:v>
      </x:c>
      <x:c r="AJ557" s="28"/>
      <x:c r="AK557"/>
      <x:c r="AL557" t="str">
        <x:v>Devuelto</x:v>
      </x:c>
      <x:c r="AM557" t="str">
        <x:f>IF(W557&lt;0,"Devuelto",AL557)</x:f>
        <x:v>Devuelto</x:v>
      </x:c>
      <x:c r="AN557" t="str">
        <x:v>Transferencia</x:v>
      </x:c>
      <x:c r="AO557" s="29" t="str">
        <x:v>Sin observación</x:v>
      </x:c>
      <x:c r="AP557" t="str">
        <x:f>IF(D557="","No","Sí")</x:f>
        <x:v>Sí</x:v>
      </x:c>
    </x:row>
    <x:row r="558">
      <x:c r="A558" t="n">
        <x:v>558</x:v>
      </x:c>
      <x:c r="B558" t="str">
        <x:v>VT0002642</x:v>
      </x:c>
      <x:c r="C558" t="str">
        <x:v>45977</x:v>
      </x:c>
      <x:c r="D558" s="27" t="n">
        <x:v>45977</x:v>
      </x:c>
      <x:c r="E558" t="n">
        <x:f>IF(D558="","",YEAR(D558))</x:f>
        <x:v>2025</x:v>
      </x:c>
      <x:c r="F558" t="n">
        <x:f>IF(D558="","",MONTH(D558))</x:f>
        <x:v>11</x:v>
      </x:c>
      <x:c r="G558" t="str">
        <x:f>IF(D558="","Fecha no disponible",TEXT(D558,"mmmm"))</x:f>
        <x:v>November</x:v>
      </x:c>
      <x:c r="H558" t="str">
        <x:f>IF(D558="","Fecha no disponible",TEXT(D558,"yyyy-mm"))</x:f>
        <x:v>2025-11</x:v>
      </x:c>
      <x:c r="I558" t="str">
        <x:f>IF(D558="","Fecha no disponible","T"&amp;ROUNDUP(MONTH(D558)/3,0))</x:f>
        <x:v>T4</x:v>
      </x:c>
      <x:c r="J558" t="str">
        <x:v>T002</x:v>
      </x:c>
      <x:c r="K558" t="str">
        <x:v>Tienda La Paz 2</x:v>
      </x:c>
      <x:c r="L558" t="str">
        <x:v>Mall</x:v>
      </x:c>
      <x:c r="M558" t="str">
        <x:v>La Paz</x:v>
      </x:c>
      <x:c r="N558" t="str">
        <x:f>IFERROR(VLOOKUP(M558,'Mapeos'!$A$4:$B$30,2,FALSE),M558)</x:f>
        <x:v>La Paz</x:v>
      </x:c>
      <x:c r="O558" t="str">
        <x:v>C00311</x:v>
      </x:c>
      <x:c r="P558" t="str">
        <x:v>Frecuente</x:v>
      </x:c>
      <x:c r="Q558" t="str">
        <x:v>P0012</x:v>
      </x:c>
      <x:c r="R558" t="str">
        <x:v>Deportes</x:v>
      </x:c>
      <x:c r="S558" t="str">
        <x:v>Marca D</x:v>
      </x:c>
      <x:c r="T558" t="str">
        <x:v>Tienda</x:v>
      </x:c>
      <x:c r="U558" t="str">
        <x:f>IFERROR(VLOOKUP(T558,'Mapeos'!$D$4:$E$25,2,FALSE),T558)</x:f>
        <x:v>Tienda</x:v>
      </x:c>
      <x:c r="V558" t="str">
        <x:v>V025</x:v>
      </x:c>
      <x:c r="W558" t="n">
        <x:v>7</x:v>
      </x:c>
      <x:c r="X558" s="28" t="n">
        <x:v>206.34</x:v>
      </x:c>
      <x:c r="Y558" s="20" t="n">
        <x:v>0.2</x:v>
      </x:c>
      <x:c r="Z558" s="20" t="n">
        <x:f>IF(Y558&gt;1,Y558/100,Y558)</x:f>
        <x:v>0.2</x:v>
      </x:c>
      <x:c r="AA558" s="28" t="n">
        <x:v>136.48</x:v>
      </x:c>
      <x:c r="AB558" s="28" t="n">
        <x:v>1155.5</x:v>
      </x:c>
      <x:c r="AC558" s="28" t="str">
        <x:v>BOB</x:v>
      </x:c>
      <x:c r="AD558" s="28" t="n">
        <x:f>IF(AC558="USD",AB558*'Parametros'!$B$4,AB558)</x:f>
        <x:v>1155.5</x:v>
      </x:c>
      <x:c r="AE558" s="28" t="n">
        <x:f>W558*X558*(1-Z558)</x:f>
        <x:v>1155.5040000000001</x:v>
      </x:c>
      <x:c r="AF558" s="28" t="n">
        <x:f>W558*AA558</x:f>
        <x:v>955.3599999999999</x:v>
      </x:c>
      <x:c r="AG558" s="28" t="n">
        <x:f>AE558-AF558</x:f>
        <x:v>200.14400000000023</x:v>
      </x:c>
      <x:c r="AH558" s="20" t="n">
        <x:f>IF(AE558&gt;0,AG558/AE558,"")</x:f>
        <x:v>0.17320926625957175</x:v>
      </x:c>
      <x:c r="AI558" s="28" t="n">
        <x:v>191492.27</x:v>
      </x:c>
      <x:c r="AJ558" s="28"/>
      <x:c r="AK558"/>
      <x:c r="AL558" t="str">
        <x:v>Completado</x:v>
      </x:c>
      <x:c r="AM558" t="str">
        <x:f>IF(W558&lt;0,"Devuelto",AL558)</x:f>
        <x:v>Completado</x:v>
      </x:c>
      <x:c r="AN558" t="str">
        <x:v>Tarjeta</x:v>
      </x:c>
      <x:c r="AO558" s="29" t="str">
        <x:v>Sin observación</x:v>
      </x:c>
      <x:c r="AP558" t="str">
        <x:f>IF(D558="","No","Sí")</x:f>
        <x:v>Sí</x:v>
      </x:c>
    </x:row>
    <x:row r="559">
      <x:c r="A559" t="n">
        <x:v>559</x:v>
      </x:c>
      <x:c r="B559" t="str">
        <x:v>VT0002647</x:v>
      </x:c>
      <x:c r="C559" t="str">
        <x:v>45622</x:v>
      </x:c>
      <x:c r="D559" s="27" t="n">
        <x:v>45622</x:v>
      </x:c>
      <x:c r="E559" t="n">
        <x:f>IF(D559="","",YEAR(D559))</x:f>
        <x:v>2024</x:v>
      </x:c>
      <x:c r="F559" t="n">
        <x:f>IF(D559="","",MONTH(D559))</x:f>
        <x:v>11</x:v>
      </x:c>
      <x:c r="G559" t="str">
        <x:f>IF(D559="","Fecha no disponible",TEXT(D559,"mmmm"))</x:f>
        <x:v>November</x:v>
      </x:c>
      <x:c r="H559" t="str">
        <x:f>IF(D559="","Fecha no disponible",TEXT(D559,"yyyy-mm"))</x:f>
        <x:v>2024-11</x:v>
      </x:c>
      <x:c r="I559" t="str">
        <x:f>IF(D559="","Fecha no disponible","T"&amp;ROUNDUP(MONTH(D559)/3,0))</x:f>
        <x:v>T4</x:v>
      </x:c>
      <x:c r="J559" t="str">
        <x:v>T009</x:v>
      </x:c>
      <x:c r="K559" t="str">
        <x:v>Tienda Cochabamba 1</x:v>
      </x:c>
      <x:c r="L559" t="str">
        <x:v>Mall</x:v>
      </x:c>
      <x:c r="M559" t="str">
        <x:v>Cochabamba</x:v>
      </x:c>
      <x:c r="N559" t="str">
        <x:f>IFERROR(VLOOKUP(M559,'Mapeos'!$A$4:$B$30,2,FALSE),M559)</x:f>
        <x:v>Cochabamba</x:v>
      </x:c>
      <x:c r="O559" t="str">
        <x:v>C01339</x:v>
      </x:c>
      <x:c r="P559" t="str">
        <x:v>Frecuente</x:v>
      </x:c>
      <x:c r="Q559" t="str">
        <x:v>P0140</x:v>
      </x:c>
      <x:c r="R559" t="str">
        <x:v>Hogar</x:v>
      </x:c>
      <x:c r="S559" t="str">
        <x:v>Marca D</x:v>
      </x:c>
      <x:c r="T559" t="str">
        <x:v>WhatsApp</x:v>
      </x:c>
      <x:c r="U559" t="str">
        <x:f>IFERROR(VLOOKUP(T559,'Mapeos'!$D$4:$E$25,2,FALSE),T559)</x:f>
        <x:v>WhatsApp</x:v>
      </x:c>
      <x:c r="V559" t="str">
        <x:v>V010</x:v>
      </x:c>
      <x:c r="W559" t="n">
        <x:v>1</x:v>
      </x:c>
      <x:c r="X559" s="28" t="n">
        <x:v>207.12</x:v>
      </x:c>
      <x:c r="Y559" s="20" t="n">
        <x:v>0.2</x:v>
      </x:c>
      <x:c r="Z559" s="20" t="n">
        <x:f>IF(Y559&gt;1,Y559/100,Y559)</x:f>
        <x:v>0.2</x:v>
      </x:c>
      <x:c r="AA559" s="28" t="n">
        <x:v>122.58</x:v>
      </x:c>
      <x:c r="AB559" s="28" t="n">
        <x:v>165.7</x:v>
      </x:c>
      <x:c r="AC559" s="28" t="str">
        <x:v>BOB</x:v>
      </x:c>
      <x:c r="AD559" s="28" t="n">
        <x:f>IF(AC559="USD",AB559*'Parametros'!$B$4,AB559)</x:f>
        <x:v>165.7</x:v>
      </x:c>
      <x:c r="AE559" s="28" t="n">
        <x:f>W559*X559*(1-Z559)</x:f>
        <x:v>165.69600000000003</x:v>
      </x:c>
      <x:c r="AF559" s="28" t="n">
        <x:f>W559*AA559</x:f>
        <x:v>122.58</x:v>
      </x:c>
      <x:c r="AG559" s="28" t="n">
        <x:f>AE559-AF559</x:f>
        <x:v>43.11600000000003</x:v>
      </x:c>
      <x:c r="AH559" s="20" t="n">
        <x:f>IF(AE559&gt;0,AG559/AE559,"")</x:f>
        <x:v>0.2602114716106606</x:v>
      </x:c>
      <x:c r="AI559" s="28" t="n">
        <x:v>93221.68</x:v>
      </x:c>
      <x:c r="AJ559" s="28"/>
      <x:c r="AK559"/>
      <x:c r="AL559" t="str">
        <x:v>Completado</x:v>
      </x:c>
      <x:c r="AM559" t="str">
        <x:f>IF(W559&lt;0,"Devuelto",AL559)</x:f>
        <x:v>Completado</x:v>
      </x:c>
      <x:c r="AN559" t="str">
        <x:v>Tarjeta</x:v>
      </x:c>
      <x:c r="AO559" s="29" t="str">
        <x:v>Sin observación</x:v>
      </x:c>
      <x:c r="AP559" t="str">
        <x:f>IF(D559="","No","Sí")</x:f>
        <x:v>Sí</x:v>
      </x:c>
    </x:row>
    <x:row r="560">
      <x:c r="A560" t="n">
        <x:v>560</x:v>
      </x:c>
      <x:c r="B560" t="str">
        <x:v>VT0002652</x:v>
      </x:c>
      <x:c r="C560" t="str">
        <x:v>45476</x:v>
      </x:c>
      <x:c r="D560" s="27" t="n">
        <x:v>45476</x:v>
      </x:c>
      <x:c r="E560" t="n">
        <x:f>IF(D560="","",YEAR(D560))</x:f>
        <x:v>2024</x:v>
      </x:c>
      <x:c r="F560" t="n">
        <x:f>IF(D560="","",MONTH(D560))</x:f>
        <x:v>7</x:v>
      </x:c>
      <x:c r="G560" t="str">
        <x:f>IF(D560="","Fecha no disponible",TEXT(D560,"mmmm"))</x:f>
        <x:v>July</x:v>
      </x:c>
      <x:c r="H560" t="str">
        <x:f>IF(D560="","Fecha no disponible",TEXT(D560,"yyyy-mm"))</x:f>
        <x:v>2024-07</x:v>
      </x:c>
      <x:c r="I560" t="str">
        <x:f>IF(D560="","Fecha no disponible","T"&amp;ROUNDUP(MONTH(D560)/3,0))</x:f>
        <x:v>T3</x:v>
      </x:c>
      <x:c r="J560" t="str">
        <x:v>T015</x:v>
      </x:c>
      <x:c r="K560" t="str">
        <x:v>Tienda Potosí 3</x:v>
      </x:c>
      <x:c r="L560" t="str">
        <x:v>Mall</x:v>
      </x:c>
      <x:c r="M560" t="str">
        <x:v>Potosí</x:v>
      </x:c>
      <x:c r="N560" t="str">
        <x:f>IFERROR(VLOOKUP(M560,'Mapeos'!$A$4:$B$30,2,FALSE),M560)</x:f>
        <x:v>Potosí</x:v>
      </x:c>
      <x:c r="O560" t="str">
        <x:v>C00419</x:v>
      </x:c>
      <x:c r="P560" t="str">
        <x:v>Empresa</x:v>
      </x:c>
      <x:c r="Q560" t="str">
        <x:v>P0101</x:v>
      </x:c>
      <x:c r="R560" t="str">
        <x:v>Electrónica</x:v>
      </x:c>
      <x:c r="S560" t="str">
        <x:v>Marca C</x:v>
      </x:c>
      <x:c r="T560" t="str">
        <x:v>Tienda</x:v>
      </x:c>
      <x:c r="U560" t="str">
        <x:f>IFERROR(VLOOKUP(T560,'Mapeos'!$D$4:$E$25,2,FALSE),T560)</x:f>
        <x:v>Tienda</x:v>
      </x:c>
      <x:c r="V560" t="str">
        <x:v>V031</x:v>
      </x:c>
      <x:c r="W560" t="n">
        <x:v>3</x:v>
      </x:c>
      <x:c r="X560" s="28" t="n">
        <x:v>690.93</x:v>
      </x:c>
      <x:c r="Y560" s="20" t="n">
        <x:v>0</x:v>
      </x:c>
      <x:c r="Z560" s="20" t="n">
        <x:f>IF(Y560&gt;1,Y560/100,Y560)</x:f>
        <x:v>0</x:v>
      </x:c>
      <x:c r="AA560" s="28" t="n">
        <x:v>519.94</x:v>
      </x:c>
      <x:c r="AB560" s="28" t="n">
        <x:v>2072.79</x:v>
      </x:c>
      <x:c r="AC560" s="28" t="str">
        <x:v>BOB</x:v>
      </x:c>
      <x:c r="AD560" s="28" t="n">
        <x:f>IF(AC560="USD",AB560*'Parametros'!$B$4,AB560)</x:f>
        <x:v>2072.79</x:v>
      </x:c>
      <x:c r="AE560" s="28" t="n">
        <x:f>W560*X560*(1-Z560)</x:f>
        <x:v>2072.79</x:v>
      </x:c>
      <x:c r="AF560" s="28" t="n">
        <x:f>W560*AA560</x:f>
        <x:v>1559.8200000000002</x:v>
      </x:c>
      <x:c r="AG560" s="28" t="n">
        <x:f>AE560-AF560</x:f>
        <x:v>512.9699999999998</x:v>
      </x:c>
      <x:c r="AH560" s="20" t="n">
        <x:f>IF(AE560&gt;0,AG560/AE560,"")</x:f>
        <x:v>0.24747803684888475</x:v>
      </x:c>
      <x:c r="AI560" s="28" t="n">
        <x:v>178635.19</x:v>
      </x:c>
      <x:c r="AJ560" s="28"/>
      <x:c r="AK560"/>
      <x:c r="AL560" t="str">
        <x:v>Completado</x:v>
      </x:c>
      <x:c r="AM560" t="str">
        <x:f>IF(W560&lt;0,"Devuelto",AL560)</x:f>
        <x:v>Completado</x:v>
      </x:c>
      <x:c r="AN560" t="str">
        <x:v>Efectivo</x:v>
      </x:c>
      <x:c r="AO560" s="29" t="str">
        <x:v>Sin observación</x:v>
      </x:c>
      <x:c r="AP560" t="str">
        <x:f>IF(D560="","No","Sí")</x:f>
        <x:v>Sí</x:v>
      </x:c>
    </x:row>
    <x:row r="561">
      <x:c r="A561" t="n">
        <x:v>561</x:v>
      </x:c>
      <x:c r="B561" t="str">
        <x:v>VT0002657</x:v>
      </x:c>
      <x:c r="C561" t="str">
        <x:v>45953</x:v>
      </x:c>
      <x:c r="D561" s="27" t="n">
        <x:v>45953</x:v>
      </x:c>
      <x:c r="E561" t="n">
        <x:f>IF(D561="","",YEAR(D561))</x:f>
        <x:v>2025</x:v>
      </x:c>
      <x:c r="F561" t="n">
        <x:f>IF(D561="","",MONTH(D561))</x:f>
        <x:v>10</x:v>
      </x:c>
      <x:c r="G561" t="str">
        <x:f>IF(D561="","Fecha no disponible",TEXT(D561,"mmmm"))</x:f>
        <x:v>October</x:v>
      </x:c>
      <x:c r="H561" t="str">
        <x:f>IF(D561="","Fecha no disponible",TEXT(D561,"yyyy-mm"))</x:f>
        <x:v>2025-10</x:v>
      </x:c>
      <x:c r="I561" t="str">
        <x:f>IF(D561="","Fecha no disponible","T"&amp;ROUNDUP(MONTH(D561)/3,0))</x:f>
        <x:v>T4</x:v>
      </x:c>
      <x:c r="J561" t="str">
        <x:v>T004</x:v>
      </x:c>
      <x:c r="K561" t="str">
        <x:v>Tienda La Paz 4</x:v>
      </x:c>
      <x:c r="L561" t="str">
        <x:v>Centro</x:v>
      </x:c>
      <x:c r="M561" t="str">
        <x:v>La Paz</x:v>
      </x:c>
      <x:c r="N561" t="str">
        <x:f>IFERROR(VLOOKUP(M561,'Mapeos'!$A$4:$B$30,2,FALSE),M561)</x:f>
        <x:v>La Paz</x:v>
      </x:c>
      <x:c r="O561" t="str">
        <x:v>C00457</x:v>
      </x:c>
      <x:c r="P561" t="str">
        <x:v>Empresa</x:v>
      </x:c>
      <x:c r="Q561" t="str">
        <x:v>P0135</x:v>
      </x:c>
      <x:c r="R561" t="str">
        <x:v>Deportes</x:v>
      </x:c>
      <x:c r="S561" t="str">
        <x:v>Marca D</x:v>
      </x:c>
      <x:c r="T561" t="str">
        <x:v>Marketplace</x:v>
      </x:c>
      <x:c r="U561" t="str">
        <x:f>IFERROR(VLOOKUP(T561,'Mapeos'!$D$4:$E$25,2,FALSE),T561)</x:f>
        <x:v>Marketplace</x:v>
      </x:c>
      <x:c r="V561" t="str">
        <x:v>V030</x:v>
      </x:c>
      <x:c r="W561" t="n">
        <x:v>1</x:v>
      </x:c>
      <x:c r="X561" s="28" t="n">
        <x:v>84.12</x:v>
      </x:c>
      <x:c r="Y561" s="20" t="n">
        <x:v>0.25</x:v>
      </x:c>
      <x:c r="Z561" s="20" t="n">
        <x:f>IF(Y561&gt;1,Y561/100,Y561)</x:f>
        <x:v>0.25</x:v>
      </x:c>
      <x:c r="AA561" s="28" t="n">
        <x:v>45.32</x:v>
      </x:c>
      <x:c r="AB561" s="28" t="n">
        <x:v>63.09</x:v>
      </x:c>
      <x:c r="AC561" s="28" t="str">
        <x:v>BOB</x:v>
      </x:c>
      <x:c r="AD561" s="28" t="n">
        <x:f>IF(AC561="USD",AB561*'Parametros'!$B$4,AB561)</x:f>
        <x:v>63.09</x:v>
      </x:c>
      <x:c r="AE561" s="28" t="n">
        <x:f>W561*X561*(1-Z561)</x:f>
        <x:v>63.09</x:v>
      </x:c>
      <x:c r="AF561" s="28" t="n">
        <x:f>W561*AA561</x:f>
        <x:v>45.32</x:v>
      </x:c>
      <x:c r="AG561" s="28" t="n">
        <x:f>AE561-AF561</x:f>
        <x:v>17.770000000000003</x:v>
      </x:c>
      <x:c r="AH561" s="20" t="n">
        <x:f>IF(AE561&gt;0,AG561/AE561,"")</x:f>
        <x:v>0.28166111903629737</x:v>
      </x:c>
      <x:c r="AI561" s="28" t="n">
        <x:v>73196.67</x:v>
      </x:c>
      <x:c r="AJ561" s="28"/>
      <x:c r="AK561"/>
      <x:c r="AL561" t="str">
        <x:v>Completado</x:v>
      </x:c>
      <x:c r="AM561" t="str">
        <x:f>IF(W561&lt;0,"Devuelto",AL561)</x:f>
        <x:v>Completado</x:v>
      </x:c>
      <x:c r="AN561" t="str">
        <x:v>Efectivo</x:v>
      </x:c>
      <x:c r="AO561" s="29" t="str">
        <x:v>Sin observación</x:v>
      </x:c>
      <x:c r="AP561" t="str">
        <x:f>IF(D561="","No","Sí")</x:f>
        <x:v>Sí</x:v>
      </x:c>
    </x:row>
    <x:row r="562">
      <x:c r="A562" t="n">
        <x:v>562</x:v>
      </x:c>
      <x:c r="B562" t="str">
        <x:v>VT0002661</x:v>
      </x:c>
      <x:c r="C562" t="str">
        <x:v>46025</x:v>
      </x:c>
      <x:c r="D562" s="27" t="n">
        <x:v>46025</x:v>
      </x:c>
      <x:c r="E562" t="n">
        <x:f>IF(D562="","",YEAR(D562))</x:f>
        <x:v>2026</x:v>
      </x:c>
      <x:c r="F562" t="n">
        <x:f>IF(D562="","",MONTH(D562))</x:f>
        <x:v>1</x:v>
      </x:c>
      <x:c r="G562" t="str">
        <x:f>IF(D562="","Fecha no disponible",TEXT(D562,"mmmm"))</x:f>
        <x:v>January</x:v>
      </x:c>
      <x:c r="H562" t="str">
        <x:f>IF(D562="","Fecha no disponible",TEXT(D562,"yyyy-mm"))</x:f>
        <x:v>2026-01</x:v>
      </x:c>
      <x:c r="I562" t="str">
        <x:f>IF(D562="","Fecha no disponible","T"&amp;ROUNDUP(MONTH(D562)/3,0))</x:f>
        <x:v>T1</x:v>
      </x:c>
      <x:c r="J562" t="str">
        <x:v>T018</x:v>
      </x:c>
      <x:c r="K562" t="str">
        <x:v>Tienda Sucre 2</x:v>
      </x:c>
      <x:c r="L562" t="str">
        <x:v>Mall</x:v>
      </x:c>
      <x:c r="M562" t="str">
        <x:v>Sucre</x:v>
      </x:c>
      <x:c r="N562" t="str">
        <x:f>IFERROR(VLOOKUP(M562,'Mapeos'!$A$4:$B$30,2,FALSE),M562)</x:f>
        <x:v>Sucre</x:v>
      </x:c>
      <x:c r="O562" t="str">
        <x:v>C01148</x:v>
      </x:c>
      <x:c r="P562" t="str">
        <x:v>Masivo</x:v>
      </x:c>
      <x:c r="Q562" t="str">
        <x:v>P0020</x:v>
      </x:c>
      <x:c r="R562" t="str">
        <x:v>Hogar</x:v>
      </x:c>
      <x:c r="S562" t="str">
        <x:v>Marca D</x:v>
      </x:c>
      <x:c r="T562" t="str">
        <x:v>Marketplace</x:v>
      </x:c>
      <x:c r="U562" t="str">
        <x:f>IFERROR(VLOOKUP(T562,'Mapeos'!$D$4:$E$25,2,FALSE),T562)</x:f>
        <x:v>Marketplace</x:v>
      </x:c>
      <x:c r="V562" t="str">
        <x:v>V028</x:v>
      </x:c>
      <x:c r="W562" t="n">
        <x:v>1</x:v>
      </x:c>
      <x:c r="X562" s="28" t="n">
        <x:v>102.24</x:v>
      </x:c>
      <x:c r="Y562" s="20" t="n">
        <x:v>0.25</x:v>
      </x:c>
      <x:c r="Z562" s="20" t="n">
        <x:f>IF(Y562&gt;1,Y562/100,Y562)</x:f>
        <x:v>0.25</x:v>
      </x:c>
      <x:c r="AA562" s="28" t="n">
        <x:v>77.02</x:v>
      </x:c>
      <x:c r="AB562" s="28" t="n">
        <x:v>76.68</x:v>
      </x:c>
      <x:c r="AC562" s="28" t="str">
        <x:v>BOB</x:v>
      </x:c>
      <x:c r="AD562" s="28" t="n">
        <x:f>IF(AC562="USD",AB562*'Parametros'!$B$4,AB562)</x:f>
        <x:v>76.68</x:v>
      </x:c>
      <x:c r="AE562" s="28" t="n">
        <x:f>W562*X562*(1-Z562)</x:f>
        <x:v>76.67999999999999</x:v>
      </x:c>
      <x:c r="AF562" s="28" t="n">
        <x:f>W562*AA562</x:f>
        <x:v>77.02</x:v>
      </x:c>
      <x:c r="AG562" s="28" t="n">
        <x:f>AE562-AF562</x:f>
        <x:v>-0.3400000000000034</x:v>
      </x:c>
      <x:c r="AH562" s="20" t="n">
        <x:f>IF(AE562&gt;0,AG562/AE562,"")</x:f>
        <x:v>-0.004434011476265042</x:v>
      </x:c>
      <x:c r="AI562" s="28" t="n">
        <x:v>91350.64</x:v>
      </x:c>
      <x:c r="AJ562" s="28"/>
      <x:c r="AK562"/>
      <x:c r="AL562" t="str">
        <x:v>Completado</x:v>
      </x:c>
      <x:c r="AM562" t="str">
        <x:f>IF(W562&lt;0,"Devuelto",AL562)</x:f>
        <x:v>Completado</x:v>
      </x:c>
      <x:c r="AN562" t="str">
        <x:v>Efectivo</x:v>
      </x:c>
      <x:c r="AO562" s="29" t="str">
        <x:v>Sin observación</x:v>
      </x:c>
      <x:c r="AP562" t="str">
        <x:f>IF(D562="","No","Sí")</x:f>
        <x:v>Sí</x:v>
      </x:c>
    </x:row>
    <x:row r="563">
      <x:c r="A563" t="n">
        <x:v>563</x:v>
      </x:c>
      <x:c r="B563" t="str">
        <x:v>VT0002666</x:v>
      </x:c>
      <x:c r="C563" t="str">
        <x:v>45369</x:v>
      </x:c>
      <x:c r="D563" s="27" t="n">
        <x:v>45369</x:v>
      </x:c>
      <x:c r="E563" t="n">
        <x:f>IF(D563="","",YEAR(D563))</x:f>
        <x:v>2024</x:v>
      </x:c>
      <x:c r="F563" t="n">
        <x:f>IF(D563="","",MONTH(D563))</x:f>
        <x:v>3</x:v>
      </x:c>
      <x:c r="G563" t="str">
        <x:f>IF(D563="","Fecha no disponible",TEXT(D563,"mmmm"))</x:f>
        <x:v>March</x:v>
      </x:c>
      <x:c r="H563" t="str">
        <x:f>IF(D563="","Fecha no disponible",TEXT(D563,"yyyy-mm"))</x:f>
        <x:v>2024-03</x:v>
      </x:c>
      <x:c r="I563" t="str">
        <x:f>IF(D563="","Fecha no disponible","T"&amp;ROUNDUP(MONTH(D563)/3,0))</x:f>
        <x:v>T1</x:v>
      </x:c>
      <x:c r="J563" t="str">
        <x:v>T011</x:v>
      </x:c>
      <x:c r="K563" t="str">
        <x:v>Tienda Cochabamba 3</x:v>
      </x:c>
      <x:c r="L563" t="str">
        <x:v>Mall</x:v>
      </x:c>
      <x:c r="M563" t="str">
        <x:v>Cochabamba</x:v>
      </x:c>
      <x:c r="N563" t="str">
        <x:f>IFERROR(VLOOKUP(M563,'Mapeos'!$A$4:$B$30,2,FALSE),M563)</x:f>
        <x:v>Cochabamba</x:v>
      </x:c>
      <x:c r="O563" t="str">
        <x:v>C00782</x:v>
      </x:c>
      <x:c r="P563" t="str">
        <x:v>Empresa</x:v>
      </x:c>
      <x:c r="Q563" t="str">
        <x:v>P0005</x:v>
      </x:c>
      <x:c r="R563" t="str">
        <x:v>Electrónica</x:v>
      </x:c>
      <x:c r="S563" t="str">
        <x:v>Marca D</x:v>
      </x:c>
      <x:c r="T563" t="str">
        <x:v>Tienda</x:v>
      </x:c>
      <x:c r="U563" t="str">
        <x:f>IFERROR(VLOOKUP(T563,'Mapeos'!$D$4:$E$25,2,FALSE),T563)</x:f>
        <x:v>Tienda</x:v>
      </x:c>
      <x:c r="V563" t="str">
        <x:v>V001</x:v>
      </x:c>
      <x:c r="W563" t="n">
        <x:v>2</x:v>
      </x:c>
      <x:c r="X563" s="28" t="n">
        <x:v>243.42</x:v>
      </x:c>
      <x:c r="Y563" s="20" t="n">
        <x:v>0.15</x:v>
      </x:c>
      <x:c r="Z563" s="20" t="n">
        <x:f>IF(Y563&gt;1,Y563/100,Y563)</x:f>
        <x:v>0.15</x:v>
      </x:c>
      <x:c r="AA563" s="28" t="n">
        <x:v>123.71</x:v>
      </x:c>
      <x:c r="AB563" s="28" t="n">
        <x:v>413.81</x:v>
      </x:c>
      <x:c r="AC563" s="28" t="str">
        <x:v>BOB</x:v>
      </x:c>
      <x:c r="AD563" s="28" t="n">
        <x:f>IF(AC563="USD",AB563*'Parametros'!$B$4,AB563)</x:f>
        <x:v>413.81</x:v>
      </x:c>
      <x:c r="AE563" s="28" t="n">
        <x:f>W563*X563*(1-Z563)</x:f>
        <x:v>413.81399999999996</x:v>
      </x:c>
      <x:c r="AF563" s="28" t="n">
        <x:f>W563*AA563</x:f>
        <x:v>247.42</x:v>
      </x:c>
      <x:c r="AG563" s="28" t="n">
        <x:f>AE563-AF563</x:f>
        <x:v>166.39399999999998</x:v>
      </x:c>
      <x:c r="AH563" s="20" t="n">
        <x:f>IF(AE563&gt;0,AG563/AE563,"")</x:f>
        <x:v>0.40209852735770174</x:v>
      </x:c>
      <x:c r="AI563" s="28" t="n">
        <x:v>141279.41</x:v>
      </x:c>
      <x:c r="AJ563" s="28" t="n">
        <x:v>199</x:v>
      </x:c>
      <x:c r="AK563" t="n">
        <x:v>8</x:v>
      </x:c>
      <x:c r="AL563" t="str">
        <x:v>Completado</x:v>
      </x:c>
      <x:c r="AM563" t="str">
        <x:f>IF(W563&lt;0,"Devuelto",AL563)</x:f>
        <x:v>Completado</x:v>
      </x:c>
      <x:c r="AN563" t="str">
        <x:v>Transferencia</x:v>
      </x:c>
      <x:c r="AO563" s="29" t="str">
        <x:v>Sin observación</x:v>
      </x:c>
      <x:c r="AP563" t="str">
        <x:f>IF(D563="","No","Sí")</x:f>
        <x:v>Sí</x:v>
      </x:c>
    </x:row>
    <x:row r="564">
      <x:c r="A564" t="n">
        <x:v>564</x:v>
      </x:c>
      <x:c r="B564" t="str">
        <x:v>VT0002671</x:v>
      </x:c>
      <x:c r="C564" t="str">
        <x:v>45890</x:v>
      </x:c>
      <x:c r="D564" s="27" t="n">
        <x:v>45890</x:v>
      </x:c>
      <x:c r="E564" t="n">
        <x:f>IF(D564="","",YEAR(D564))</x:f>
        <x:v>2025</x:v>
      </x:c>
      <x:c r="F564" t="n">
        <x:f>IF(D564="","",MONTH(D564))</x:f>
        <x:v>8</x:v>
      </x:c>
      <x:c r="G564" t="str">
        <x:f>IF(D564="","Fecha no disponible",TEXT(D564,"mmmm"))</x:f>
        <x:v>August</x:v>
      </x:c>
      <x:c r="H564" t="str">
        <x:f>IF(D564="","Fecha no disponible",TEXT(D564,"yyyy-mm"))</x:f>
        <x:v>2025-08</x:v>
      </x:c>
      <x:c r="I564" t="str">
        <x:f>IF(D564="","Fecha no disponible","T"&amp;ROUNDUP(MONTH(D564)/3,0))</x:f>
        <x:v>T3</x:v>
      </x:c>
      <x:c r="J564" t="str">
        <x:v>T019</x:v>
      </x:c>
      <x:c r="K564" t="str">
        <x:v>Tienda Sucre 3</x:v>
      </x:c>
      <x:c r="L564" t="str">
        <x:v>Centro</x:v>
      </x:c>
      <x:c r="M564" t="str">
        <x:v>Sucre</x:v>
      </x:c>
      <x:c r="N564" t="str">
        <x:f>IFERROR(VLOOKUP(M564,'Mapeos'!$A$4:$B$30,2,FALSE),M564)</x:f>
        <x:v>Sucre</x:v>
      </x:c>
      <x:c r="O564" t="str">
        <x:v>C01734</x:v>
      </x:c>
      <x:c r="P564" t="str">
        <x:v>Empresa</x:v>
      </x:c>
      <x:c r="Q564" t="str">
        <x:v>P0095</x:v>
      </x:c>
      <x:c r="R564" t="str">
        <x:v>Cuidado Personal</x:v>
      </x:c>
      <x:c r="S564" t="str">
        <x:v>Marca B</x:v>
      </x:c>
      <x:c r="T564" t="str">
        <x:v>Marketplace</x:v>
      </x:c>
      <x:c r="U564" t="str">
        <x:f>IFERROR(VLOOKUP(T564,'Mapeos'!$D$4:$E$25,2,FALSE),T564)</x:f>
        <x:v>Marketplace</x:v>
      </x:c>
      <x:c r="V564" t="str">
        <x:v>V034</x:v>
      </x:c>
      <x:c r="W564" t="n">
        <x:v>-1</x:v>
      </x:c>
      <x:c r="X564" s="28" t="n">
        <x:v>60.78</x:v>
      </x:c>
      <x:c r="Y564" s="20" t="n">
        <x:v>0.25</x:v>
      </x:c>
      <x:c r="Z564" s="20" t="n">
        <x:f>IF(Y564&gt;1,Y564/100,Y564)</x:f>
        <x:v>0.25</x:v>
      </x:c>
      <x:c r="AA564" s="28" t="n">
        <x:v>27.35</x:v>
      </x:c>
      <x:c r="AB564" s="28" t="n">
        <x:v>-45.59</x:v>
      </x:c>
      <x:c r="AC564" s="28" t="str">
        <x:v>BOB</x:v>
      </x:c>
      <x:c r="AD564" s="28" t="n">
        <x:f>IF(AC564="USD",AB564*'Parametros'!$B$4,AB564)</x:f>
        <x:v>-45.59</x:v>
      </x:c>
      <x:c r="AE564" s="28" t="n">
        <x:f>W564*X564*(1-Z564)</x:f>
        <x:v>-45.585</x:v>
      </x:c>
      <x:c r="AF564" s="28" t="n">
        <x:f>W564*AA564</x:f>
        <x:v>-27.35</x:v>
      </x:c>
      <x:c r="AG564" s="28" t="n">
        <x:f>AE564-AF564</x:f>
        <x:v>-18.235</x:v>
      </x:c>
      <x:c r="AH564" s="20" t="str">
        <x:f>IF(AE564&gt;0,AG564/AE564,"")</x:f>
      </x:c>
      <x:c r="AI564" s="28" t="n">
        <x:v>68146.81</x:v>
      </x:c>
      <x:c r="AJ564" s="28"/>
      <x:c r="AK564"/>
      <x:c r="AL564" t="str">
        <x:v>Devuelto</x:v>
      </x:c>
      <x:c r="AM564" t="str">
        <x:f>IF(W564&lt;0,"Devuelto",AL564)</x:f>
        <x:v>Devuelto</x:v>
      </x:c>
      <x:c r="AN564" t="str">
        <x:v>Efectivo</x:v>
      </x:c>
      <x:c r="AO564" s="29" t="str">
        <x:v>Sin observación</x:v>
      </x:c>
      <x:c r="AP564" t="str">
        <x:f>IF(D564="","No","Sí")</x:f>
        <x:v>Sí</x:v>
      </x:c>
    </x:row>
    <x:row r="565">
      <x:c r="A565" t="n">
        <x:v>565</x:v>
      </x:c>
      <x:c r="B565" t="str">
        <x:v>VT0002676</x:v>
      </x:c>
      <x:c r="C565" t="str">
        <x:v>46126</x:v>
      </x:c>
      <x:c r="D565" s="27" t="n">
        <x:v>46126</x:v>
      </x:c>
      <x:c r="E565" t="n">
        <x:f>IF(D565="","",YEAR(D565))</x:f>
        <x:v>2026</x:v>
      </x:c>
      <x:c r="F565" t="n">
        <x:f>IF(D565="","",MONTH(D565))</x:f>
        <x:v>4</x:v>
      </x:c>
      <x:c r="G565" t="str">
        <x:f>IF(D565="","Fecha no disponible",TEXT(D565,"mmmm"))</x:f>
        <x:v>April</x:v>
      </x:c>
      <x:c r="H565" t="str">
        <x:f>IF(D565="","Fecha no disponible",TEXT(D565,"yyyy-mm"))</x:f>
        <x:v>2026-04</x:v>
      </x:c>
      <x:c r="I565" t="str">
        <x:f>IF(D565="","Fecha no disponible","T"&amp;ROUNDUP(MONTH(D565)/3,0))</x:f>
        <x:v>T2</x:v>
      </x:c>
      <x:c r="J565" t="str">
        <x:v>T018</x:v>
      </x:c>
      <x:c r="K565" t="str">
        <x:v>Tienda Sucre 2</x:v>
      </x:c>
      <x:c r="L565" t="str">
        <x:v>Mall</x:v>
      </x:c>
      <x:c r="M565" t="str">
        <x:v>Sucre</x:v>
      </x:c>
      <x:c r="N565" t="str">
        <x:f>IFERROR(VLOOKUP(M565,'Mapeos'!$A$4:$B$30,2,FALSE),M565)</x:f>
        <x:v>Sucre</x:v>
      </x:c>
      <x:c r="O565" t="str">
        <x:v>C01172</x:v>
      </x:c>
      <x:c r="P565" t="str">
        <x:v>Frecuente</x:v>
      </x:c>
      <x:c r="Q565" t="str">
        <x:v>P0126</x:v>
      </x:c>
      <x:c r="R565" t="str">
        <x:v>Alimentos</x:v>
      </x:c>
      <x:c r="S565" t="str">
        <x:v>Marca C</x:v>
      </x:c>
      <x:c r="T565" t="str">
        <x:v>Tienda</x:v>
      </x:c>
      <x:c r="U565" t="str">
        <x:f>IFERROR(VLOOKUP(T565,'Mapeos'!$D$4:$E$25,2,FALSE),T565)</x:f>
        <x:v>Tienda</x:v>
      </x:c>
      <x:c r="V565" t="str">
        <x:v>V002</x:v>
      </x:c>
      <x:c r="W565" t="n">
        <x:v>1</x:v>
      </x:c>
      <x:c r="X565" s="28" t="n">
        <x:v>27.58</x:v>
      </x:c>
      <x:c r="Y565" s="20" t="n">
        <x:v>0.2</x:v>
      </x:c>
      <x:c r="Z565" s="20" t="n">
        <x:f>IF(Y565&gt;1,Y565/100,Y565)</x:f>
        <x:v>0.2</x:v>
      </x:c>
      <x:c r="AA565" s="28" t="n">
        <x:v>17.79</x:v>
      </x:c>
      <x:c r="AB565" s="28" t="n">
        <x:v>22.06</x:v>
      </x:c>
      <x:c r="AC565" s="28" t="str">
        <x:v>BOB</x:v>
      </x:c>
      <x:c r="AD565" s="28" t="n">
        <x:f>IF(AC565="USD",AB565*'Parametros'!$B$4,AB565)</x:f>
        <x:v>22.06</x:v>
      </x:c>
      <x:c r="AE565" s="28" t="n">
        <x:f>W565*X565*(1-Z565)</x:f>
        <x:v>22.064</x:v>
      </x:c>
      <x:c r="AF565" s="28" t="n">
        <x:f>W565*AA565</x:f>
        <x:v>17.79</x:v>
      </x:c>
      <x:c r="AG565" s="28" t="n">
        <x:f>AE565-AF565</x:f>
        <x:v>4.274000000000001</x:v>
      </x:c>
      <x:c r="AH565" s="20" t="n">
        <x:f>IF(AE565&gt;0,AG565/AE565,"")</x:f>
        <x:v>0.19370920957215376</x:v>
      </x:c>
      <x:c r="AI565" s="28" t="n">
        <x:v>155230.1</x:v>
      </x:c>
      <x:c r="AJ565" s="28" t="n">
        <x:v>22</x:v>
      </x:c>
      <x:c r="AK565" t="n">
        <x:v>15</x:v>
      </x:c>
      <x:c r="AL565" t="str">
        <x:v>Completado</x:v>
      </x:c>
      <x:c r="AM565" t="str">
        <x:f>IF(W565&lt;0,"Devuelto",AL565)</x:f>
        <x:v>Completado</x:v>
      </x:c>
      <x:c r="AN565" t="str">
        <x:v>Efectivo</x:v>
      </x:c>
      <x:c r="AO565" s="29" t="str">
        <x:v>Sin observación</x:v>
      </x:c>
      <x:c r="AP565" t="str">
        <x:f>IF(D565="","No","Sí")</x:f>
        <x:v>Sí</x:v>
      </x:c>
    </x:row>
    <x:row r="566">
      <x:c r="A566" t="n">
        <x:v>566</x:v>
      </x:c>
      <x:c r="B566" t="str">
        <x:v>VT0002680</x:v>
      </x:c>
      <x:c r="C566" t="str">
        <x:v>45751</x:v>
      </x:c>
      <x:c r="D566" s="27" t="n">
        <x:v>45751</x:v>
      </x:c>
      <x:c r="E566" t="n">
        <x:f>IF(D566="","",YEAR(D566))</x:f>
        <x:v>2025</x:v>
      </x:c>
      <x:c r="F566" t="n">
        <x:f>IF(D566="","",MONTH(D566))</x:f>
        <x:v>4</x:v>
      </x:c>
      <x:c r="G566" t="str">
        <x:f>IF(D566="","Fecha no disponible",TEXT(D566,"mmmm"))</x:f>
        <x:v>April</x:v>
      </x:c>
      <x:c r="H566" t="str">
        <x:f>IF(D566="","Fecha no disponible",TEXT(D566,"yyyy-mm"))</x:f>
        <x:v>2025-04</x:v>
      </x:c>
      <x:c r="I566" t="str">
        <x:f>IF(D566="","Fecha no disponible","T"&amp;ROUNDUP(MONTH(D566)/3,0))</x:f>
        <x:v>T2</x:v>
      </x:c>
      <x:c r="J566" t="str">
        <x:v>T002</x:v>
      </x:c>
      <x:c r="K566" t="str">
        <x:v>Tienda La Paz 2</x:v>
      </x:c>
      <x:c r="L566" t="str">
        <x:v>Mall</x:v>
      </x:c>
      <x:c r="M566" t="str">
        <x:v>La Paz</x:v>
      </x:c>
      <x:c r="N566" t="str">
        <x:f>IFERROR(VLOOKUP(M566,'Mapeos'!$A$4:$B$30,2,FALSE),M566)</x:f>
        <x:v>La Paz</x:v>
      </x:c>
      <x:c r="O566" t="str">
        <x:v>C01393</x:v>
      </x:c>
      <x:c r="P566" t="str">
        <x:v>Premium</x:v>
      </x:c>
      <x:c r="Q566" t="str">
        <x:v>P0113</x:v>
      </x:c>
      <x:c r="R566" t="str">
        <x:v>Cuidado Personal</x:v>
      </x:c>
      <x:c r="S566" t="str">
        <x:v>Marca A</x:v>
      </x:c>
      <x:c r="T566" t="str">
        <x:v>Tienda</x:v>
      </x:c>
      <x:c r="U566" t="str">
        <x:f>IFERROR(VLOOKUP(T566,'Mapeos'!$D$4:$E$25,2,FALSE),T566)</x:f>
        <x:v>Tienda</x:v>
      </x:c>
      <x:c r="V566" t="str">
        <x:v>V025</x:v>
      </x:c>
      <x:c r="W566" t="n">
        <x:v>1</x:v>
      </x:c>
      <x:c r="X566" s="28" t="n">
        <x:v>71.46</x:v>
      </x:c>
      <x:c r="Y566" s="20" t="n">
        <x:v>0.05</x:v>
      </x:c>
      <x:c r="Z566" s="20" t="n">
        <x:f>IF(Y566&gt;1,Y566/100,Y566)</x:f>
        <x:v>0.05</x:v>
      </x:c>
      <x:c r="AA566" s="28" t="n">
        <x:v>37.95</x:v>
      </x:c>
      <x:c r="AB566" s="28" t="n">
        <x:v>67.89</x:v>
      </x:c>
      <x:c r="AC566" s="28" t="str">
        <x:v>BOB</x:v>
      </x:c>
      <x:c r="AD566" s="28" t="n">
        <x:f>IF(AC566="USD",AB566*'Parametros'!$B$4,AB566)</x:f>
        <x:v>67.89</x:v>
      </x:c>
      <x:c r="AE566" s="28" t="n">
        <x:f>W566*X566*(1-Z566)</x:f>
        <x:v>67.88699999999999</x:v>
      </x:c>
      <x:c r="AF566" s="28" t="n">
        <x:f>W566*AA566</x:f>
        <x:v>37.95</x:v>
      </x:c>
      <x:c r="AG566" s="28" t="n">
        <x:f>AE566-AF566</x:f>
        <x:v>29.936999999999983</x:v>
      </x:c>
      <x:c r="AH566" s="20" t="n">
        <x:f>IF(AE566&gt;0,AG566/AE566,"")</x:f>
        <x:v>0.44098280966900866</x:v>
      </x:c>
      <x:c r="AI566" s="28" t="n">
        <x:v>201910.6</x:v>
      </x:c>
      <x:c r="AJ566" s="28"/>
      <x:c r="AK566"/>
      <x:c r="AL566" t="str">
        <x:v>Completado</x:v>
      </x:c>
      <x:c r="AM566" t="str">
        <x:f>IF(W566&lt;0,"Devuelto",AL566)</x:f>
        <x:v>Completado</x:v>
      </x:c>
      <x:c r="AN566" t="str">
        <x:v>Tarjeta</x:v>
      </x:c>
      <x:c r="AO566" s="29" t="str">
        <x:v>Sin observación</x:v>
      </x:c>
      <x:c r="AP566" t="str">
        <x:f>IF(D566="","No","Sí")</x:f>
        <x:v>Sí</x:v>
      </x:c>
    </x:row>
    <x:row r="567">
      <x:c r="A567" t="n">
        <x:v>567</x:v>
      </x:c>
      <x:c r="B567" t="str">
        <x:v>VT0002685</x:v>
      </x:c>
      <x:c r="C567" t="str">
        <x:v>45595</x:v>
      </x:c>
      <x:c r="D567" s="27" t="n">
        <x:v>45595</x:v>
      </x:c>
      <x:c r="E567" t="n">
        <x:f>IF(D567="","",YEAR(D567))</x:f>
        <x:v>2024</x:v>
      </x:c>
      <x:c r="F567" t="n">
        <x:f>IF(D567="","",MONTH(D567))</x:f>
        <x:v>10</x:v>
      </x:c>
      <x:c r="G567" t="str">
        <x:f>IF(D567="","Fecha no disponible",TEXT(D567,"mmmm"))</x:f>
        <x:v>October</x:v>
      </x:c>
      <x:c r="H567" t="str">
        <x:f>IF(D567="","Fecha no disponible",TEXT(D567,"yyyy-mm"))</x:f>
        <x:v>2024-10</x:v>
      </x:c>
      <x:c r="I567" t="str">
        <x:f>IF(D567="","Fecha no disponible","T"&amp;ROUNDUP(MONTH(D567)/3,0))</x:f>
        <x:v>T4</x:v>
      </x:c>
      <x:c r="J567" t="str">
        <x:v>T010</x:v>
      </x:c>
      <x:c r="K567" t="str">
        <x:v>Tienda Cochabamba 2</x:v>
      </x:c>
      <x:c r="L567" t="str">
        <x:v>Barrio</x:v>
      </x:c>
      <x:c r="M567" t="str">
        <x:v>Cochabamba</x:v>
      </x:c>
      <x:c r="N567" t="str">
        <x:f>IFERROR(VLOOKUP(M567,'Mapeos'!$A$4:$B$30,2,FALSE),M567)</x:f>
        <x:v>Cochabamba</x:v>
      </x:c>
      <x:c r="O567" t="str">
        <x:v>C01066</x:v>
      </x:c>
      <x:c r="P567" t="str">
        <x:v>Empresa</x:v>
      </x:c>
      <x:c r="Q567" t="str">
        <x:v>P0114</x:v>
      </x:c>
      <x:c r="R567" t="str">
        <x:v>Deportes</x:v>
      </x:c>
      <x:c r="S567" t="str">
        <x:v>Marca B</x:v>
      </x:c>
      <x:c r="T567" t="str">
        <x:v>E-commerce</x:v>
      </x:c>
      <x:c r="U567" t="str">
        <x:f>IFERROR(VLOOKUP(T567,'Mapeos'!$D$4:$E$25,2,FALSE),T567)</x:f>
        <x:v>E-commerce</x:v>
      </x:c>
      <x:c r="V567" t="str">
        <x:v>V013</x:v>
      </x:c>
      <x:c r="W567" t="n">
        <x:v>1</x:v>
      </x:c>
      <x:c r="X567" s="28" t="n">
        <x:v>224.61</x:v>
      </x:c>
      <x:c r="Y567" s="20" t="n">
        <x:v>0.25</x:v>
      </x:c>
      <x:c r="Z567" s="20" t="n">
        <x:f>IF(Y567&gt;1,Y567/100,Y567)</x:f>
        <x:v>0.25</x:v>
      </x:c>
      <x:c r="AA567" s="28" t="n">
        <x:v>158.45</x:v>
      </x:c>
      <x:c r="AB567" s="28" t="n">
        <x:v>168.46</x:v>
      </x:c>
      <x:c r="AC567" s="28" t="str">
        <x:v>BOB</x:v>
      </x:c>
      <x:c r="AD567" s="28" t="n">
        <x:f>IF(AC567="USD",AB567*'Parametros'!$B$4,AB567)</x:f>
        <x:v>168.46</x:v>
      </x:c>
      <x:c r="AE567" s="28" t="n">
        <x:f>W567*X567*(1-Z567)</x:f>
        <x:v>168.4575</x:v>
      </x:c>
      <x:c r="AF567" s="28" t="n">
        <x:f>W567*AA567</x:f>
        <x:v>158.45</x:v>
      </x:c>
      <x:c r="AG567" s="28" t="n">
        <x:f>AE567-AF567</x:f>
        <x:v>10.007500000000022</x:v>
      </x:c>
      <x:c r="AH567" s="20" t="n">
        <x:f>IF(AE567&gt;0,AG567/AE567,"")</x:f>
        <x:v>0.059406675274179074</x:v>
      </x:c>
      <x:c r="AI567" s="28" t="n">
        <x:v>84745.73</x:v>
      </x:c>
      <x:c r="AJ567" s="28"/>
      <x:c r="AK567"/>
      <x:c r="AL567" t="str">
        <x:v>Completado</x:v>
      </x:c>
      <x:c r="AM567" t="str">
        <x:f>IF(W567&lt;0,"Devuelto",AL567)</x:f>
        <x:v>Completado</x:v>
      </x:c>
      <x:c r="AN567" t="str">
        <x:v>Efectivo</x:v>
      </x:c>
      <x:c r="AO567" s="29" t="str">
        <x:v>Sin observación</x:v>
      </x:c>
      <x:c r="AP567" t="str">
        <x:f>IF(D567="","No","Sí")</x:f>
        <x:v>Sí</x:v>
      </x:c>
    </x:row>
    <x:row r="568">
      <x:c r="A568" t="n">
        <x:v>568</x:v>
      </x:c>
      <x:c r="B568" t="str">
        <x:v>VT0002690</x:v>
      </x:c>
      <x:c r="C568" t="str">
        <x:v>45592</x:v>
      </x:c>
      <x:c r="D568" s="27" t="n">
        <x:v>45592</x:v>
      </x:c>
      <x:c r="E568" t="n">
        <x:f>IF(D568="","",YEAR(D568))</x:f>
        <x:v>2024</x:v>
      </x:c>
      <x:c r="F568" t="n">
        <x:f>IF(D568="","",MONTH(D568))</x:f>
        <x:v>10</x:v>
      </x:c>
      <x:c r="G568" t="str">
        <x:f>IF(D568="","Fecha no disponible",TEXT(D568,"mmmm"))</x:f>
        <x:v>October</x:v>
      </x:c>
      <x:c r="H568" t="str">
        <x:f>IF(D568="","Fecha no disponible",TEXT(D568,"yyyy-mm"))</x:f>
        <x:v>2024-10</x:v>
      </x:c>
      <x:c r="I568" t="str">
        <x:f>IF(D568="","Fecha no disponible","T"&amp;ROUNDUP(MONTH(D568)/3,0))</x:f>
        <x:v>T4</x:v>
      </x:c>
      <x:c r="J568" t="str">
        <x:v>T007</x:v>
      </x:c>
      <x:c r="K568" t="str">
        <x:v>Tienda Santa Cruz 3</x:v>
      </x:c>
      <x:c r="L568" t="str">
        <x:v>Barrio</x:v>
      </x:c>
      <x:c r="M568" t="str">
        <x:v>Santa Cruz</x:v>
      </x:c>
      <x:c r="N568" t="str">
        <x:f>IFERROR(VLOOKUP(M568,'Mapeos'!$A$4:$B$30,2,FALSE),M568)</x:f>
        <x:v>Santa Cruz</x:v>
      </x:c>
      <x:c r="O568" t="str">
        <x:v>C00937</x:v>
      </x:c>
      <x:c r="P568" t="str">
        <x:v>Frecuente</x:v>
      </x:c>
      <x:c r="Q568" t="str">
        <x:v>P0111</x:v>
      </x:c>
      <x:c r="R568" t="str">
        <x:v>Hogar</x:v>
      </x:c>
      <x:c r="S568" t="str">
        <x:v>Marca B</x:v>
      </x:c>
      <x:c r="T568" t="str">
        <x:v>E-commerce</x:v>
      </x:c>
      <x:c r="U568" t="str">
        <x:f>IFERROR(VLOOKUP(T568,'Mapeos'!$D$4:$E$25,2,FALSE),T568)</x:f>
        <x:v>E-commerce</x:v>
      </x:c>
      <x:c r="V568" t="str">
        <x:v>V012</x:v>
      </x:c>
      <x:c r="W568" t="n">
        <x:v>1</x:v>
      </x:c>
      <x:c r="X568" s="28" t="n">
        <x:v>277.11</x:v>
      </x:c>
      <x:c r="Y568" s="20" t="n">
        <x:v>0</x:v>
      </x:c>
      <x:c r="Z568" s="20" t="n">
        <x:f>IF(Y568&gt;1,Y568/100,Y568)</x:f>
        <x:v>0</x:v>
      </x:c>
      <x:c r="AA568" s="28" t="n">
        <x:v>218.34</x:v>
      </x:c>
      <x:c r="AB568" s="28" t="n">
        <x:v>277.11</x:v>
      </x:c>
      <x:c r="AC568" s="28" t="str">
        <x:v>BOB</x:v>
      </x:c>
      <x:c r="AD568" s="28" t="n">
        <x:f>IF(AC568="USD",AB568*'Parametros'!$B$4,AB568)</x:f>
        <x:v>277.11</x:v>
      </x:c>
      <x:c r="AE568" s="28" t="n">
        <x:f>W568*X568*(1-Z568)</x:f>
        <x:v>277.11</x:v>
      </x:c>
      <x:c r="AF568" s="28" t="n">
        <x:f>W568*AA568</x:f>
        <x:v>218.34</x:v>
      </x:c>
      <x:c r="AG568" s="28" t="n">
        <x:f>AE568-AF568</x:f>
        <x:v>58.77000000000001</x:v>
      </x:c>
      <x:c r="AH568" s="20" t="n">
        <x:f>IF(AE568&gt;0,AG568/AE568,"")</x:f>
        <x:v>0.21208184475479055</x:v>
      </x:c>
      <x:c r="AI568" s="28" t="n">
        <x:v>86958.2</x:v>
      </x:c>
      <x:c r="AJ568" s="28"/>
      <x:c r="AK568"/>
      <x:c r="AL568" t="str">
        <x:v>Completado</x:v>
      </x:c>
      <x:c r="AM568" t="str">
        <x:f>IF(W568&lt;0,"Devuelto",AL568)</x:f>
        <x:v>Completado</x:v>
      </x:c>
      <x:c r="AN568" t="str">
        <x:v>Tarjeta</x:v>
      </x:c>
      <x:c r="AO568" s="29" t="str">
        <x:v>Sin observación</x:v>
      </x:c>
      <x:c r="AP568" t="str">
        <x:f>IF(D568="","No","Sí")</x:f>
        <x:v>Sí</x:v>
      </x:c>
    </x:row>
    <x:row r="569">
      <x:c r="A569" t="n">
        <x:v>569</x:v>
      </x:c>
      <x:c r="B569" t="str">
        <x:v>VT0002695</x:v>
      </x:c>
      <x:c r="C569" t="str">
        <x:v>45729</x:v>
      </x:c>
      <x:c r="D569" s="27" t="n">
        <x:v>45729</x:v>
      </x:c>
      <x:c r="E569" t="n">
        <x:f>IF(D569="","",YEAR(D569))</x:f>
        <x:v>2025</x:v>
      </x:c>
      <x:c r="F569" t="n">
        <x:f>IF(D569="","",MONTH(D569))</x:f>
        <x:v>3</x:v>
      </x:c>
      <x:c r="G569" t="str">
        <x:f>IF(D569="","Fecha no disponible",TEXT(D569,"mmmm"))</x:f>
        <x:v>March</x:v>
      </x:c>
      <x:c r="H569" t="str">
        <x:f>IF(D569="","Fecha no disponible",TEXT(D569,"yyyy-mm"))</x:f>
        <x:v>2025-03</x:v>
      </x:c>
      <x:c r="I569" t="str">
        <x:f>IF(D569="","Fecha no disponible","T"&amp;ROUNDUP(MONTH(D569)/3,0))</x:f>
        <x:v>T1</x:v>
      </x:c>
      <x:c r="J569" t="str">
        <x:v>T010</x:v>
      </x:c>
      <x:c r="K569" t="str">
        <x:v>Tienda Cochabamba 2</x:v>
      </x:c>
      <x:c r="L569" t="str">
        <x:v>Barrio</x:v>
      </x:c>
      <x:c r="M569" t="str">
        <x:v>Cochabamba</x:v>
      </x:c>
      <x:c r="N569" t="str">
        <x:f>IFERROR(VLOOKUP(M569,'Mapeos'!$A$4:$B$30,2,FALSE),M569)</x:f>
        <x:v>Cochabamba</x:v>
      </x:c>
      <x:c r="O569" t="str">
        <x:v>C00235</x:v>
      </x:c>
      <x:c r="P569" t="str">
        <x:v>Empresa</x:v>
      </x:c>
      <x:c r="Q569" t="str">
        <x:v>P0099</x:v>
      </x:c>
      <x:c r="R569" t="str">
        <x:v>Cuidado Personal</x:v>
      </x:c>
      <x:c r="S569" t="str">
        <x:v>Marca D</x:v>
      </x:c>
      <x:c r="T569" t="str">
        <x:v>Marketplace</x:v>
      </x:c>
      <x:c r="U569" t="str">
        <x:f>IFERROR(VLOOKUP(T569,'Mapeos'!$D$4:$E$25,2,FALSE),T569)</x:f>
        <x:v>Marketplace</x:v>
      </x:c>
      <x:c r="V569" t="str">
        <x:v>V038</x:v>
      </x:c>
      <x:c r="W569" t="n">
        <x:v>0</x:v>
      </x:c>
      <x:c r="X569" s="28" t="n">
        <x:v>62.65</x:v>
      </x:c>
      <x:c r="Y569" s="20" t="n">
        <x:v>0.2</x:v>
      </x:c>
      <x:c r="Z569" s="20" t="n">
        <x:f>IF(Y569&gt;1,Y569/100,Y569)</x:f>
        <x:v>0.2</x:v>
      </x:c>
      <x:c r="AA569" s="28" t="n">
        <x:v>42.11</x:v>
      </x:c>
      <x:c r="AB569" s="28" t="n">
        <x:v>0</x:v>
      </x:c>
      <x:c r="AC569" s="28" t="str">
        <x:v>BOB</x:v>
      </x:c>
      <x:c r="AD569" s="28" t="n">
        <x:f>IF(AC569="USD",AB569*'Parametros'!$B$4,AB569)</x:f>
        <x:v>0</x:v>
      </x:c>
      <x:c r="AE569" s="28" t="n">
        <x:f>W569*X569*(1-Z569)</x:f>
        <x:v>0</x:v>
      </x:c>
      <x:c r="AF569" s="28" t="n">
        <x:f>W569*AA569</x:f>
        <x:v>0</x:v>
      </x:c>
      <x:c r="AG569" s="28" t="n">
        <x:f>AE569-AF569</x:f>
        <x:v>0</x:v>
      </x:c>
      <x:c r="AH569" s="20" t="str">
        <x:f>IF(AE569&gt;0,AG569/AE569,"")</x:f>
      </x:c>
      <x:c r="AI569" s="28" t="n">
        <x:v>85935.03</x:v>
      </x:c>
      <x:c r="AJ569" s="28"/>
      <x:c r="AK569"/>
      <x:c r="AL569" t="str">
        <x:v>Cancelado</x:v>
      </x:c>
      <x:c r="AM569" t="str">
        <x:f>IF(W569&lt;0,"Devuelto",AL569)</x:f>
        <x:v>Cancelado</x:v>
      </x:c>
      <x:c r="AN569" t="str">
        <x:v>Tarjeta</x:v>
      </x:c>
      <x:c r="AO569" s="29" t="str">
        <x:v>Sin observación</x:v>
      </x:c>
      <x:c r="AP569" t="str">
        <x:f>IF(D569="","No","Sí")</x:f>
        <x:v>Sí</x:v>
      </x:c>
    </x:row>
    <x:row r="570">
      <x:c r="A570" t="n">
        <x:v>570</x:v>
      </x:c>
      <x:c r="B570" t="str">
        <x:v>VT0002699</x:v>
      </x:c>
      <x:c r="C570" t="str">
        <x:v>46142</x:v>
      </x:c>
      <x:c r="D570" s="27" t="n">
        <x:v>46142</x:v>
      </x:c>
      <x:c r="E570" t="n">
        <x:f>IF(D570="","",YEAR(D570))</x:f>
        <x:v>2026</x:v>
      </x:c>
      <x:c r="F570" t="n">
        <x:f>IF(D570="","",MONTH(D570))</x:f>
        <x:v>4</x:v>
      </x:c>
      <x:c r="G570" t="str">
        <x:f>IF(D570="","Fecha no disponible",TEXT(D570,"mmmm"))</x:f>
        <x:v>April</x:v>
      </x:c>
      <x:c r="H570" t="str">
        <x:f>IF(D570="","Fecha no disponible",TEXT(D570,"yyyy-mm"))</x:f>
        <x:v>2026-04</x:v>
      </x:c>
      <x:c r="I570" t="str">
        <x:f>IF(D570="","Fecha no disponible","T"&amp;ROUNDUP(MONTH(D570)/3,0))</x:f>
        <x:v>T2</x:v>
      </x:c>
      <x:c r="J570" t="str">
        <x:v>T012</x:v>
      </x:c>
      <x:c r="K570" t="str">
        <x:v>Tienda Cochabamba 4</x:v>
      </x:c>
      <x:c r="L570" t="str">
        <x:v>Centro</x:v>
      </x:c>
      <x:c r="M570" t="str">
        <x:v>Cochabamba</x:v>
      </x:c>
      <x:c r="N570" t="str">
        <x:f>IFERROR(VLOOKUP(M570,'Mapeos'!$A$4:$B$30,2,FALSE),M570)</x:f>
        <x:v>Cochabamba</x:v>
      </x:c>
      <x:c r="O570" t="str">
        <x:v>C01248</x:v>
      </x:c>
      <x:c r="P570" t="str">
        <x:v>Masivo</x:v>
      </x:c>
      <x:c r="Q570" t="str">
        <x:v>P0095</x:v>
      </x:c>
      <x:c r="R570" t="str">
        <x:v>Cuidado Personal</x:v>
      </x:c>
      <x:c r="S570" t="str">
        <x:v>Marca B</x:v>
      </x:c>
      <x:c r="T570" t="str">
        <x:v>WhatsApp</x:v>
      </x:c>
      <x:c r="U570" t="str">
        <x:f>IFERROR(VLOOKUP(T570,'Mapeos'!$D$4:$E$25,2,FALSE),T570)</x:f>
        <x:v>WhatsApp</x:v>
      </x:c>
      <x:c r="V570" t="str">
        <x:v>V032</x:v>
      </x:c>
      <x:c r="W570" t="n">
        <x:v>6</x:v>
      </x:c>
      <x:c r="X570" s="28" t="n">
        <x:v>54.01</x:v>
      </x:c>
      <x:c r="Y570" s="20" t="n">
        <x:v>0</x:v>
      </x:c>
      <x:c r="Z570" s="20" t="n">
        <x:f>IF(Y570&gt;1,Y570/100,Y570)</x:f>
        <x:v>0</x:v>
      </x:c>
      <x:c r="AA570" s="28" t="n">
        <x:v>27.35</x:v>
      </x:c>
      <x:c r="AB570" s="28" t="n">
        <x:v>324.06</x:v>
      </x:c>
      <x:c r="AC570" s="28" t="str">
        <x:v>BOB</x:v>
      </x:c>
      <x:c r="AD570" s="28" t="n">
        <x:f>IF(AC570="USD",AB570*'Parametros'!$B$4,AB570)</x:f>
        <x:v>324.06</x:v>
      </x:c>
      <x:c r="AE570" s="28" t="n">
        <x:f>W570*X570*(1-Z570)</x:f>
        <x:v>324.06</x:v>
      </x:c>
      <x:c r="AF570" s="28" t="n">
        <x:f>W570*AA570</x:f>
        <x:v>164.10000000000002</x:v>
      </x:c>
      <x:c r="AG570" s="28" t="n">
        <x:f>AE570-AF570</x:f>
        <x:v>159.95999999999998</x:v>
      </x:c>
      <x:c r="AH570" s="20" t="n">
        <x:f>IF(AE570&gt;0,AG570/AE570,"")</x:f>
        <x:v>0.4936122940196259</x:v>
      </x:c>
      <x:c r="AI570" s="28" t="n">
        <x:v>78180.61</x:v>
      </x:c>
      <x:c r="AJ570" s="28"/>
      <x:c r="AK570"/>
      <x:c r="AL570" t="str">
        <x:v>Completado</x:v>
      </x:c>
      <x:c r="AM570" t="str">
        <x:f>IF(W570&lt;0,"Devuelto",AL570)</x:f>
        <x:v>Completado</x:v>
      </x:c>
      <x:c r="AN570" t="str">
        <x:v>Transferencia</x:v>
      </x:c>
      <x:c r="AO570" s="29" t="str">
        <x:v>Sin observación</x:v>
      </x:c>
      <x:c r="AP570" t="str">
        <x:f>IF(D570="","No","Sí")</x:f>
        <x:v>Sí</x:v>
      </x:c>
    </x:row>
    <x:row r="571">
      <x:c r="A571" t="n">
        <x:v>571</x:v>
      </x:c>
      <x:c r="B571" t="str">
        <x:v>VT0002704</x:v>
      </x:c>
      <x:c r="C571" t="str">
        <x:v>46089</x:v>
      </x:c>
      <x:c r="D571" s="27" t="n">
        <x:v>46089</x:v>
      </x:c>
      <x:c r="E571" t="n">
        <x:f>IF(D571="","",YEAR(D571))</x:f>
        <x:v>2026</x:v>
      </x:c>
      <x:c r="F571" t="n">
        <x:f>IF(D571="","",MONTH(D571))</x:f>
        <x:v>3</x:v>
      </x:c>
      <x:c r="G571" t="str">
        <x:f>IF(D571="","Fecha no disponible",TEXT(D571,"mmmm"))</x:f>
        <x:v>March</x:v>
      </x:c>
      <x:c r="H571" t="str">
        <x:f>IF(D571="","Fecha no disponible",TEXT(D571,"yyyy-mm"))</x:f>
        <x:v>2026-03</x:v>
      </x:c>
      <x:c r="I571" t="str">
        <x:f>IF(D571="","Fecha no disponible","T"&amp;ROUNDUP(MONTH(D571)/3,0))</x:f>
        <x:v>T1</x:v>
      </x:c>
      <x:c r="J571" t="str">
        <x:v>T002</x:v>
      </x:c>
      <x:c r="K571" t="str">
        <x:v>Tienda La Paz 2</x:v>
      </x:c>
      <x:c r="L571" t="str">
        <x:v>Mall</x:v>
      </x:c>
      <x:c r="M571" t="str">
        <x:v>La Paz</x:v>
      </x:c>
      <x:c r="N571" t="str">
        <x:f>IFERROR(VLOOKUP(M571,'Mapeos'!$A$4:$B$30,2,FALSE),M571)</x:f>
        <x:v>La Paz</x:v>
      </x:c>
      <x:c r="O571" t="str">
        <x:v>C00753</x:v>
      </x:c>
      <x:c r="P571" t="str">
        <x:v>Masivo</x:v>
      </x:c>
      <x:c r="Q571" t="str">
        <x:v>P0137</x:v>
      </x:c>
      <x:c r="R571" t="str">
        <x:v>Cuidado Personal</x:v>
      </x:c>
      <x:c r="S571" t="str">
        <x:v>Marca B</x:v>
      </x:c>
      <x:c r="T571" t="str">
        <x:v>E-commerce</x:v>
      </x:c>
      <x:c r="U571" t="str">
        <x:f>IFERROR(VLOOKUP(T571,'Mapeos'!$D$4:$E$25,2,FALSE),T571)</x:f>
        <x:v>E-commerce</x:v>
      </x:c>
      <x:c r="V571" t="str">
        <x:v>V005</x:v>
      </x:c>
      <x:c r="W571" t="n">
        <x:v>1</x:v>
      </x:c>
      <x:c r="X571" s="28" t="n">
        <x:v>85.33</x:v>
      </x:c>
      <x:c r="Y571" s="20" t="n">
        <x:v>0.15</x:v>
      </x:c>
      <x:c r="Z571" s="20" t="n">
        <x:f>IF(Y571&gt;1,Y571/100,Y571)</x:f>
        <x:v>0.15</x:v>
      </x:c>
      <x:c r="AA571" s="28" t="n">
        <x:v>53.51</x:v>
      </x:c>
      <x:c r="AB571" s="28" t="n">
        <x:v>72.53</x:v>
      </x:c>
      <x:c r="AC571" s="28" t="str">
        <x:v>BOB</x:v>
      </x:c>
      <x:c r="AD571" s="28" t="n">
        <x:f>IF(AC571="USD",AB571*'Parametros'!$B$4,AB571)</x:f>
        <x:v>72.53</x:v>
      </x:c>
      <x:c r="AE571" s="28" t="n">
        <x:f>W571*X571*(1-Z571)</x:f>
        <x:v>72.5305</x:v>
      </x:c>
      <x:c r="AF571" s="28" t="n">
        <x:f>W571*AA571</x:f>
        <x:v>53.51</x:v>
      </x:c>
      <x:c r="AG571" s="28" t="n">
        <x:f>AE571-AF571</x:f>
        <x:v>19.020500000000006</x:v>
      </x:c>
      <x:c r="AH571" s="20" t="n">
        <x:f>IF(AE571&gt;0,AG571/AE571,"")</x:f>
        <x:v>0.26224140189299683</x:v>
      </x:c>
      <x:c r="AI571" s="28" t="n">
        <x:v>66832.55</x:v>
      </x:c>
      <x:c r="AJ571" s="28"/>
      <x:c r="AK571"/>
      <x:c r="AL571" t="str">
        <x:v>Completado</x:v>
      </x:c>
      <x:c r="AM571" t="str">
        <x:f>IF(W571&lt;0,"Devuelto",AL571)</x:f>
        <x:v>Completado</x:v>
      </x:c>
      <x:c r="AN571" t="str">
        <x:v>Tarjeta</x:v>
      </x:c>
      <x:c r="AO571" s="29" t="str">
        <x:v>Sin observación</x:v>
      </x:c>
      <x:c r="AP571" t="str">
        <x:f>IF(D571="","No","Sí")</x:f>
        <x:v>Sí</x:v>
      </x:c>
    </x:row>
    <x:row r="572">
      <x:c r="A572" t="n">
        <x:v>572</x:v>
      </x:c>
      <x:c r="B572" t="str">
        <x:v>VT0002709</x:v>
      </x:c>
      <x:c r="C572" t="str">
        <x:v>45312</x:v>
      </x:c>
      <x:c r="D572" s="27" t="n">
        <x:v>45312</x:v>
      </x:c>
      <x:c r="E572" t="n">
        <x:f>IF(D572="","",YEAR(D572))</x:f>
        <x:v>2024</x:v>
      </x:c>
      <x:c r="F572" t="n">
        <x:f>IF(D572="","",MONTH(D572))</x:f>
        <x:v>1</x:v>
      </x:c>
      <x:c r="G572" t="str">
        <x:f>IF(D572="","Fecha no disponible",TEXT(D572,"mmmm"))</x:f>
        <x:v>January</x:v>
      </x:c>
      <x:c r="H572" t="str">
        <x:f>IF(D572="","Fecha no disponible",TEXT(D572,"yyyy-mm"))</x:f>
        <x:v>2024-01</x:v>
      </x:c>
      <x:c r="I572" t="str">
        <x:f>IF(D572="","Fecha no disponible","T"&amp;ROUNDUP(MONTH(D572)/3,0))</x:f>
        <x:v>T1</x:v>
      </x:c>
      <x:c r="J572" t="str">
        <x:v>T007</x:v>
      </x:c>
      <x:c r="K572" t="str">
        <x:v>Tienda Santa Cruz 3</x:v>
      </x:c>
      <x:c r="L572" t="str">
        <x:v>Barrio</x:v>
      </x:c>
      <x:c r="M572" t="str">
        <x:v>Santa Cruz</x:v>
      </x:c>
      <x:c r="N572" t="str">
        <x:f>IFERROR(VLOOKUP(M572,'Mapeos'!$A$4:$B$30,2,FALSE),M572)</x:f>
        <x:v>Santa Cruz</x:v>
      </x:c>
      <x:c r="O572" t="str">
        <x:v>C01506</x:v>
      </x:c>
      <x:c r="P572" t="str">
        <x:v>Premium</x:v>
      </x:c>
      <x:c r="Q572" t="str">
        <x:v>P0145</x:v>
      </x:c>
      <x:c r="R572" t="str">
        <x:v>Hogar</x:v>
      </x:c>
      <x:c r="S572" t="str">
        <x:v>Marca D</x:v>
      </x:c>
      <x:c r="T572" t="str">
        <x:v>WhatsApp</x:v>
      </x:c>
      <x:c r="U572" t="str">
        <x:f>IFERROR(VLOOKUP(T572,'Mapeos'!$D$4:$E$25,2,FALSE),T572)</x:f>
        <x:v>WhatsApp</x:v>
      </x:c>
      <x:c r="V572" t="str">
        <x:v>V020</x:v>
      </x:c>
      <x:c r="W572" t="n">
        <x:v>9</x:v>
      </x:c>
      <x:c r="X572" s="28" t="n">
        <x:v>72.31</x:v>
      </x:c>
      <x:c r="Y572" s="20" t="n">
        <x:v>0.05</x:v>
      </x:c>
      <x:c r="Z572" s="20" t="n">
        <x:f>IF(Y572&gt;1,Y572/100,Y572)</x:f>
        <x:v>0.05</x:v>
      </x:c>
      <x:c r="AA572" s="28" t="n">
        <x:v>50.42</x:v>
      </x:c>
      <x:c r="AB572" s="28" t="n">
        <x:v>618.25</x:v>
      </x:c>
      <x:c r="AC572" s="28" t="str">
        <x:v>BOB</x:v>
      </x:c>
      <x:c r="AD572" s="28" t="n">
        <x:f>IF(AC572="USD",AB572*'Parametros'!$B$4,AB572)</x:f>
        <x:v>618.25</x:v>
      </x:c>
      <x:c r="AE572" s="28" t="n">
        <x:f>W572*X572*(1-Z572)</x:f>
        <x:v>618.2505</x:v>
      </x:c>
      <x:c r="AF572" s="28" t="n">
        <x:f>W572*AA572</x:f>
        <x:v>453.78000000000003</x:v>
      </x:c>
      <x:c r="AG572" s="28" t="n">
        <x:f>AE572-AF572</x:f>
        <x:v>164.47049999999996</x:v>
      </x:c>
      <x:c r="AH572" s="20" t="n">
        <x:f>IF(AE572&gt;0,AG572/AE572,"")</x:f>
        <x:v>0.26602566435449704</x:v>
      </x:c>
      <x:c r="AI572" s="28" t="n">
        <x:v>89227.31</x:v>
      </x:c>
      <x:c r="AJ572" s="28"/>
      <x:c r="AK572"/>
      <x:c r="AL572" t="str">
        <x:v>Completado</x:v>
      </x:c>
      <x:c r="AM572" t="str">
        <x:f>IF(W572&lt;0,"Devuelto",AL572)</x:f>
        <x:v>Completado</x:v>
      </x:c>
      <x:c r="AN572" t="str">
        <x:v>QR</x:v>
      </x:c>
      <x:c r="AO572" s="29" t="str">
        <x:v>Sin observación</x:v>
      </x:c>
      <x:c r="AP572" t="str">
        <x:f>IF(D572="","No","Sí")</x:f>
        <x:v>Sí</x:v>
      </x:c>
    </x:row>
    <x:row r="573">
      <x:c r="A573" t="n">
        <x:v>573</x:v>
      </x:c>
      <x:c r="B573" t="str">
        <x:v>VT0002714</x:v>
      </x:c>
      <x:c r="C573" t="str">
        <x:v>45742</x:v>
      </x:c>
      <x:c r="D573" s="27" t="n">
        <x:v>45742</x:v>
      </x:c>
      <x:c r="E573" t="n">
        <x:f>IF(D573="","",YEAR(D573))</x:f>
        <x:v>2025</x:v>
      </x:c>
      <x:c r="F573" t="n">
        <x:f>IF(D573="","",MONTH(D573))</x:f>
        <x:v>3</x:v>
      </x:c>
      <x:c r="G573" t="str">
        <x:f>IF(D573="","Fecha no disponible",TEXT(D573,"mmmm"))</x:f>
        <x:v>March</x:v>
      </x:c>
      <x:c r="H573" t="str">
        <x:f>IF(D573="","Fecha no disponible",TEXT(D573,"yyyy-mm"))</x:f>
        <x:v>2025-03</x:v>
      </x:c>
      <x:c r="I573" t="str">
        <x:f>IF(D573="","Fecha no disponible","T"&amp;ROUNDUP(MONTH(D573)/3,0))</x:f>
        <x:v>T1</x:v>
      </x:c>
      <x:c r="J573" t="str">
        <x:v>T005</x:v>
      </x:c>
      <x:c r="K573" t="str">
        <x:v>Tienda Santa Cruz 1</x:v>
      </x:c>
      <x:c r="L573" t="str">
        <x:v>Centro</x:v>
      </x:c>
      <x:c r="M573" t="str">
        <x:v>Santa Cruz</x:v>
      </x:c>
      <x:c r="N573" t="str">
        <x:f>IFERROR(VLOOKUP(M573,'Mapeos'!$A$4:$B$30,2,FALSE),M573)</x:f>
        <x:v>Santa Cruz</x:v>
      </x:c>
      <x:c r="O573" t="str">
        <x:v>C01337</x:v>
      </x:c>
      <x:c r="P573" t="str">
        <x:v>Frecuente</x:v>
      </x:c>
      <x:c r="Q573" t="str">
        <x:v>P0035</x:v>
      </x:c>
      <x:c r="R573" t="str">
        <x:v>Cuidado Personal</x:v>
      </x:c>
      <x:c r="S573" t="str">
        <x:v>Marca A</x:v>
      </x:c>
      <x:c r="T573" t="str">
        <x:v>E-commerce</x:v>
      </x:c>
      <x:c r="U573" t="str">
        <x:f>IFERROR(VLOOKUP(T573,'Mapeos'!$D$4:$E$25,2,FALSE),T573)</x:f>
        <x:v>E-commerce</x:v>
      </x:c>
      <x:c r="V573" t="str">
        <x:v>V009</x:v>
      </x:c>
      <x:c r="W573" t="n">
        <x:v>1</x:v>
      </x:c>
      <x:c r="X573" s="28" t="n">
        <x:v>86.19</x:v>
      </x:c>
      <x:c r="Y573" s="20" t="n">
        <x:v>0.2</x:v>
      </x:c>
      <x:c r="Z573" s="20" t="n">
        <x:f>IF(Y573&gt;1,Y573/100,Y573)</x:f>
        <x:v>0.2</x:v>
      </x:c>
      <x:c r="AA573" s="28" t="n">
        <x:v>62.62</x:v>
      </x:c>
      <x:c r="AB573" s="28" t="n">
        <x:v>68.95</x:v>
      </x:c>
      <x:c r="AC573" s="28" t="str">
        <x:v>BOB</x:v>
      </x:c>
      <x:c r="AD573" s="28" t="n">
        <x:f>IF(AC573="USD",AB573*'Parametros'!$B$4,AB573)</x:f>
        <x:v>68.95</x:v>
      </x:c>
      <x:c r="AE573" s="28" t="n">
        <x:f>W573*X573*(1-Z573)</x:f>
        <x:v>68.952</x:v>
      </x:c>
      <x:c r="AF573" s="28" t="n">
        <x:f>W573*AA573</x:f>
        <x:v>62.62</x:v>
      </x:c>
      <x:c r="AG573" s="28" t="n">
        <x:f>AE573-AF573</x:f>
        <x:v>6.332000000000001</x:v>
      </x:c>
      <x:c r="AH573" s="20" t="n">
        <x:f>IF(AE573&gt;0,AG573/AE573,"")</x:f>
        <x:v>0.09183199907181809</x:v>
      </x:c>
      <x:c r="AI573" s="28" t="n">
        <x:v>66699.9</x:v>
      </x:c>
      <x:c r="AJ573" s="28"/>
      <x:c r="AK573"/>
      <x:c r="AL573" t="str">
        <x:v>Completado</x:v>
      </x:c>
      <x:c r="AM573" t="str">
        <x:f>IF(W573&lt;0,"Devuelto",AL573)</x:f>
        <x:v>Completado</x:v>
      </x:c>
      <x:c r="AN573" t="str">
        <x:v>Transferencia</x:v>
      </x:c>
      <x:c r="AO573" s="29" t="str">
        <x:v>Sin observación</x:v>
      </x:c>
      <x:c r="AP573" t="str">
        <x:f>IF(D573="","No","Sí")</x:f>
        <x:v>Sí</x:v>
      </x:c>
    </x:row>
    <x:row r="574">
      <x:c r="A574" t="n">
        <x:v>574</x:v>
      </x:c>
      <x:c r="B574" t="str">
        <x:v>VT0002718</x:v>
      </x:c>
      <x:c r="C574" t="str">
        <x:v>45711</x:v>
      </x:c>
      <x:c r="D574" s="27" t="n">
        <x:v>45711</x:v>
      </x:c>
      <x:c r="E574" t="n">
        <x:f>IF(D574="","",YEAR(D574))</x:f>
        <x:v>2025</x:v>
      </x:c>
      <x:c r="F574" t="n">
        <x:f>IF(D574="","",MONTH(D574))</x:f>
        <x:v>2</x:v>
      </x:c>
      <x:c r="G574" t="str">
        <x:f>IF(D574="","Fecha no disponible",TEXT(D574,"mmmm"))</x:f>
        <x:v>February</x:v>
      </x:c>
      <x:c r="H574" t="str">
        <x:f>IF(D574="","Fecha no disponible",TEXT(D574,"yyyy-mm"))</x:f>
        <x:v>2025-02</x:v>
      </x:c>
      <x:c r="I574" t="str">
        <x:f>IF(D574="","Fecha no disponible","T"&amp;ROUNDUP(MONTH(D574)/3,0))</x:f>
        <x:v>T1</x:v>
      </x:c>
      <x:c r="J574" t="str">
        <x:v>T001</x:v>
      </x:c>
      <x:c r="K574" t="str">
        <x:v>Tienda La Paz 1</x:v>
      </x:c>
      <x:c r="L574" t="str">
        <x:v>Barrio</x:v>
      </x:c>
      <x:c r="M574" t="str">
        <x:v>La Paz</x:v>
      </x:c>
      <x:c r="N574" t="str">
        <x:f>IFERROR(VLOOKUP(M574,'Mapeos'!$A$4:$B$30,2,FALSE),M574)</x:f>
        <x:v>La Paz</x:v>
      </x:c>
      <x:c r="O574" t="str">
        <x:v>C01485</x:v>
      </x:c>
      <x:c r="P574" t="str">
        <x:v>Frecuente</x:v>
      </x:c>
      <x:c r="Q574" t="str">
        <x:v>P0011</x:v>
      </x:c>
      <x:c r="R574" t="str">
        <x:v>Electrónica</x:v>
      </x:c>
      <x:c r="S574" t="str">
        <x:v>Marca D</x:v>
      </x:c>
      <x:c r="T574" t="str">
        <x:v>E-commerce</x:v>
      </x:c>
      <x:c r="U574" t="str">
        <x:f>IFERROR(VLOOKUP(T574,'Mapeos'!$D$4:$E$25,2,FALSE),T574)</x:f>
        <x:v>E-commerce</x:v>
      </x:c>
      <x:c r="V574" t="str">
        <x:v>V039</x:v>
      </x:c>
      <x:c r="W574" t="n">
        <x:v>4</x:v>
      </x:c>
      <x:c r="X574" s="28" t="n">
        <x:v>559.98</x:v>
      </x:c>
      <x:c r="Y574" s="20" t="n">
        <x:v>0.2</x:v>
      </x:c>
      <x:c r="Z574" s="20" t="n">
        <x:f>IF(Y574&gt;1,Y574/100,Y574)</x:f>
        <x:v>0.2</x:v>
      </x:c>
      <x:c r="AA574" s="28" t="n">
        <x:v>452.31</x:v>
      </x:c>
      <x:c r="AB574" s="28" t="n">
        <x:v>1791.94</x:v>
      </x:c>
      <x:c r="AC574" s="28" t="str">
        <x:v>BOB</x:v>
      </x:c>
      <x:c r="AD574" s="28" t="n">
        <x:f>IF(AC574="USD",AB574*'Parametros'!$B$4,AB574)</x:f>
        <x:v>1791.94</x:v>
      </x:c>
      <x:c r="AE574" s="28" t="n">
        <x:f>W574*X574*(1-Z574)</x:f>
        <x:v>1791.9360000000001</x:v>
      </x:c>
      <x:c r="AF574" s="28" t="n">
        <x:f>W574*AA574</x:f>
        <x:v>1809.24</x:v>
      </x:c>
      <x:c r="AG574" s="28" t="n">
        <x:f>AE574-AF574</x:f>
        <x:v>-17.30399999999986</x:v>
      </x:c>
      <x:c r="AH574" s="20" t="n">
        <x:f>IF(AE574&gt;0,AG574/AE574,"")</x:f>
        <x:v>-0.009656594878388434</x:v>
      </x:c>
      <x:c r="AI574" s="28" t="n">
        <x:v>85979.32</x:v>
      </x:c>
      <x:c r="AJ574" s="28"/>
      <x:c r="AK574"/>
      <x:c r="AL574" t="str">
        <x:v>Completado</x:v>
      </x:c>
      <x:c r="AM574" t="str">
        <x:f>IF(W574&lt;0,"Devuelto",AL574)</x:f>
        <x:v>Completado</x:v>
      </x:c>
      <x:c r="AN574" t="str">
        <x:v>Tarjeta</x:v>
      </x:c>
      <x:c r="AO574" s="29" t="str">
        <x:v>Sin observación</x:v>
      </x:c>
      <x:c r="AP574" t="str">
        <x:f>IF(D574="","No","Sí")</x:f>
        <x:v>Sí</x:v>
      </x:c>
    </x:row>
    <x:row r="575">
      <x:c r="A575" t="n">
        <x:v>575</x:v>
      </x:c>
      <x:c r="B575" t="str">
        <x:v>VT0002723</x:v>
      </x:c>
      <x:c r="C575" t="str">
        <x:v>45385</x:v>
      </x:c>
      <x:c r="D575" s="27" t="n">
        <x:v>45385</x:v>
      </x:c>
      <x:c r="E575" t="n">
        <x:f>IF(D575="","",YEAR(D575))</x:f>
        <x:v>2024</x:v>
      </x:c>
      <x:c r="F575" t="n">
        <x:f>IF(D575="","",MONTH(D575))</x:f>
        <x:v>4</x:v>
      </x:c>
      <x:c r="G575" t="str">
        <x:f>IF(D575="","Fecha no disponible",TEXT(D575,"mmmm"))</x:f>
        <x:v>April</x:v>
      </x:c>
      <x:c r="H575" t="str">
        <x:f>IF(D575="","Fecha no disponible",TEXT(D575,"yyyy-mm"))</x:f>
        <x:v>2024-04</x:v>
      </x:c>
      <x:c r="I575" t="str">
        <x:f>IF(D575="","Fecha no disponible","T"&amp;ROUNDUP(MONTH(D575)/3,0))</x:f>
        <x:v>T2</x:v>
      </x:c>
      <x:c r="J575" t="str">
        <x:v>T012</x:v>
      </x:c>
      <x:c r="K575" t="str">
        <x:v>Tienda Cochabamba 4</x:v>
      </x:c>
      <x:c r="L575" t="str">
        <x:v>Centro</x:v>
      </x:c>
      <x:c r="M575" t="str">
        <x:v>Cochabamba</x:v>
      </x:c>
      <x:c r="N575" t="str">
        <x:f>IFERROR(VLOOKUP(M575,'Mapeos'!$A$4:$B$30,2,FALSE),M575)</x:f>
        <x:v>Cochabamba</x:v>
      </x:c>
      <x:c r="O575" t="str">
        <x:v>C00021</x:v>
      </x:c>
      <x:c r="P575" t="str">
        <x:v>Frecuente</x:v>
      </x:c>
      <x:c r="Q575" t="str">
        <x:v>P0063</x:v>
      </x:c>
      <x:c r="R575" t="str">
        <x:v>Alimentos</x:v>
      </x:c>
      <x:c r="S575" t="str">
        <x:v>Marca A</x:v>
      </x:c>
      <x:c r="T575" t="str">
        <x:v>Tienda</x:v>
      </x:c>
      <x:c r="U575" t="str">
        <x:f>IFERROR(VLOOKUP(T575,'Mapeos'!$D$4:$E$25,2,FALSE),T575)</x:f>
        <x:v>Tienda</x:v>
      </x:c>
      <x:c r="V575" t="str">
        <x:v>V001</x:v>
      </x:c>
      <x:c r="W575" t="n">
        <x:v>1</x:v>
      </x:c>
      <x:c r="X575" s="28" t="n">
        <x:v>38.42</x:v>
      </x:c>
      <x:c r="Y575" s="20" t="n">
        <x:v>0.25</x:v>
      </x:c>
      <x:c r="Z575" s="20" t="n">
        <x:f>IF(Y575&gt;1,Y575/100,Y575)</x:f>
        <x:v>0.25</x:v>
      </x:c>
      <x:c r="AA575" s="28" t="n">
        <x:v>18.46</x:v>
      </x:c>
      <x:c r="AB575" s="28" t="n">
        <x:v>28.82</x:v>
      </x:c>
      <x:c r="AC575" s="28" t="str">
        <x:v>BOB</x:v>
      </x:c>
      <x:c r="AD575" s="28" t="n">
        <x:f>IF(AC575="USD",AB575*'Parametros'!$B$4,AB575)</x:f>
        <x:v>28.82</x:v>
      </x:c>
      <x:c r="AE575" s="28" t="n">
        <x:f>W575*X575*(1-Z575)</x:f>
        <x:v>28.815</x:v>
      </x:c>
      <x:c r="AF575" s="28" t="n">
        <x:f>W575*AA575</x:f>
        <x:v>18.46</x:v>
      </x:c>
      <x:c r="AG575" s="28" t="n">
        <x:f>AE575-AF575</x:f>
        <x:v>10.355</x:v>
      </x:c>
      <x:c r="AH575" s="20" t="n">
        <x:f>IF(AE575&gt;0,AG575/AE575,"")</x:f>
        <x:v>0.35936144369252127</x:v>
      </x:c>
      <x:c r="AI575" s="28" t="n">
        <x:v>137908.32</x:v>
      </x:c>
      <x:c r="AJ575" s="28"/>
      <x:c r="AK575"/>
      <x:c r="AL575" t="str">
        <x:v>Completado</x:v>
      </x:c>
      <x:c r="AM575" t="str">
        <x:f>IF(W575&lt;0,"Devuelto",AL575)</x:f>
        <x:v>Completado</x:v>
      </x:c>
      <x:c r="AN575" t="str">
        <x:v>Tarjeta</x:v>
      </x:c>
      <x:c r="AO575" s="29" t="str">
        <x:v>Sin observación</x:v>
      </x:c>
      <x:c r="AP575" t="str">
        <x:f>IF(D575="","No","Sí")</x:f>
        <x:v>Sí</x:v>
      </x:c>
    </x:row>
    <x:row r="576">
      <x:c r="A576" t="n">
        <x:v>576</x:v>
      </x:c>
      <x:c r="B576" t="str">
        <x:v>VT0002728</x:v>
      </x:c>
      <x:c r="C576" t="str">
        <x:v>46149</x:v>
      </x:c>
      <x:c r="D576" s="27" t="n">
        <x:v>46149</x:v>
      </x:c>
      <x:c r="E576" t="n">
        <x:f>IF(D576="","",YEAR(D576))</x:f>
        <x:v>2026</x:v>
      </x:c>
      <x:c r="F576" t="n">
        <x:f>IF(D576="","",MONTH(D576))</x:f>
        <x:v>5</x:v>
      </x:c>
      <x:c r="G576" t="str">
        <x:f>IF(D576="","Fecha no disponible",TEXT(D576,"mmmm"))</x:f>
        <x:v>May</x:v>
      </x:c>
      <x:c r="H576" t="str">
        <x:f>IF(D576="","Fecha no disponible",TEXT(D576,"yyyy-mm"))</x:f>
        <x:v>2026-05</x:v>
      </x:c>
      <x:c r="I576" t="str">
        <x:f>IF(D576="","Fecha no disponible","T"&amp;ROUNDUP(MONTH(D576)/3,0))</x:f>
        <x:v>T2</x:v>
      </x:c>
      <x:c r="J576" t="str">
        <x:v>T006</x:v>
      </x:c>
      <x:c r="K576" t="str">
        <x:v>Tienda Santa Cruz 2</x:v>
      </x:c>
      <x:c r="L576" t="str">
        <x:v>Mall</x:v>
      </x:c>
      <x:c r="M576" t="str">
        <x:v>Santa Cruz</x:v>
      </x:c>
      <x:c r="N576" t="str">
        <x:f>IFERROR(VLOOKUP(M576,'Mapeos'!$A$4:$B$30,2,FALSE),M576)</x:f>
        <x:v>Santa Cruz</x:v>
      </x:c>
      <x:c r="O576" t="str">
        <x:v>C01190</x:v>
      </x:c>
      <x:c r="P576" t="str">
        <x:v>Empresa</x:v>
      </x:c>
      <x:c r="Q576" t="str">
        <x:v>P0104</x:v>
      </x:c>
      <x:c r="R576" t="str">
        <x:v>Hogar</x:v>
      </x:c>
      <x:c r="S576" t="str">
        <x:v>Marca C</x:v>
      </x:c>
      <x:c r="T576" t="str">
        <x:v>Tienda</x:v>
      </x:c>
      <x:c r="U576" t="str">
        <x:f>IFERROR(VLOOKUP(T576,'Mapeos'!$D$4:$E$25,2,FALSE),T576)</x:f>
        <x:v>Tienda</x:v>
      </x:c>
      <x:c r="V576" t="str">
        <x:v>V021</x:v>
      </x:c>
      <x:c r="W576" t="n">
        <x:v>1</x:v>
      </x:c>
      <x:c r="X576" s="28" t="n">
        <x:v>177.48</x:v>
      </x:c>
      <x:c r="Y576" s="20" t="n">
        <x:v>0</x:v>
      </x:c>
      <x:c r="Z576" s="20" t="n">
        <x:f>IF(Y576&gt;1,Y576/100,Y576)</x:f>
        <x:v>0</x:v>
      </x:c>
      <x:c r="AA576" s="28" t="n">
        <x:v>114.48</x:v>
      </x:c>
      <x:c r="AB576" s="28" t="n">
        <x:v>177.48</x:v>
      </x:c>
      <x:c r="AC576" s="28" t="str">
        <x:v>BOB</x:v>
      </x:c>
      <x:c r="AD576" s="28" t="n">
        <x:f>IF(AC576="USD",AB576*'Parametros'!$B$4,AB576)</x:f>
        <x:v>177.48</x:v>
      </x:c>
      <x:c r="AE576" s="28" t="n">
        <x:f>W576*X576*(1-Z576)</x:f>
        <x:v>177.48</x:v>
      </x:c>
      <x:c r="AF576" s="28" t="n">
        <x:f>W576*AA576</x:f>
        <x:v>114.48</x:v>
      </x:c>
      <x:c r="AG576" s="28" t="n">
        <x:f>AE576-AF576</x:f>
        <x:v>62.999999999999986</x:v>
      </x:c>
      <x:c r="AH576" s="20" t="n">
        <x:f>IF(AE576&gt;0,AG576/AE576,"")</x:f>
        <x:v>0.3549695740365111</x:v>
      </x:c>
      <x:c r="AI576" s="28" t="n">
        <x:v>125016.58</x:v>
      </x:c>
      <x:c r="AJ576" s="28"/>
      <x:c r="AK576"/>
      <x:c r="AL576" t="str">
        <x:v>Completado</x:v>
      </x:c>
      <x:c r="AM576" t="str">
        <x:f>IF(W576&lt;0,"Devuelto",AL576)</x:f>
        <x:v>Completado</x:v>
      </x:c>
      <x:c r="AN576" t="str">
        <x:v>Tarjeta</x:v>
      </x:c>
      <x:c r="AO576" s="29" t="str">
        <x:v>Sin observación</x:v>
      </x:c>
      <x:c r="AP576" t="str">
        <x:f>IF(D576="","No","Sí")</x:f>
        <x:v>Sí</x:v>
      </x:c>
    </x:row>
    <x:row r="577">
      <x:c r="A577" t="n">
        <x:v>577</x:v>
      </x:c>
      <x:c r="B577" t="str">
        <x:v>VT0002733</x:v>
      </x:c>
      <x:c r="C577" t="str">
        <x:v>45866</x:v>
      </x:c>
      <x:c r="D577" s="27" t="n">
        <x:v>45866</x:v>
      </x:c>
      <x:c r="E577" t="n">
        <x:f>IF(D577="","",YEAR(D577))</x:f>
        <x:v>2025</x:v>
      </x:c>
      <x:c r="F577" t="n">
        <x:f>IF(D577="","",MONTH(D577))</x:f>
        <x:v>7</x:v>
      </x:c>
      <x:c r="G577" t="str">
        <x:f>IF(D577="","Fecha no disponible",TEXT(D577,"mmmm"))</x:f>
        <x:v>July</x:v>
      </x:c>
      <x:c r="H577" t="str">
        <x:f>IF(D577="","Fecha no disponible",TEXT(D577,"yyyy-mm"))</x:f>
        <x:v>2025-07</x:v>
      </x:c>
      <x:c r="I577" t="str">
        <x:f>IF(D577="","Fecha no disponible","T"&amp;ROUNDUP(MONTH(D577)/3,0))</x:f>
        <x:v>T3</x:v>
      </x:c>
      <x:c r="J577" t="str">
        <x:v>T018</x:v>
      </x:c>
      <x:c r="K577" t="str">
        <x:v>Tienda Sucre 2</x:v>
      </x:c>
      <x:c r="L577" t="str">
        <x:v>Mall</x:v>
      </x:c>
      <x:c r="M577" t="str">
        <x:v>Sucre</x:v>
      </x:c>
      <x:c r="N577" t="str">
        <x:f>IFERROR(VLOOKUP(M577,'Mapeos'!$A$4:$B$30,2,FALSE),M577)</x:f>
        <x:v>Sucre</x:v>
      </x:c>
      <x:c r="O577" t="str">
        <x:v>C01320</x:v>
      </x:c>
      <x:c r="P577" t="str">
        <x:v>Frecuente</x:v>
      </x:c>
      <x:c r="Q577" t="str">
        <x:v>P0109</x:v>
      </x:c>
      <x:c r="R577" t="str">
        <x:v>Electrónica</x:v>
      </x:c>
      <x:c r="S577" t="str">
        <x:v>Marca D</x:v>
      </x:c>
      <x:c r="T577" t="str">
        <x:v>Tienda</x:v>
      </x:c>
      <x:c r="U577" t="str">
        <x:f>IFERROR(VLOOKUP(T577,'Mapeos'!$D$4:$E$25,2,FALSE),T577)</x:f>
        <x:v>Tienda</x:v>
      </x:c>
      <x:c r="V577" t="str">
        <x:v>V012</x:v>
      </x:c>
      <x:c r="W577" t="n">
        <x:v>4</x:v>
      </x:c>
      <x:c r="X577" s="28" t="n">
        <x:v>302.23</x:v>
      </x:c>
      <x:c r="Y577" s="20" t="n">
        <x:v>0.25</x:v>
      </x:c>
      <x:c r="Z577" s="20" t="n">
        <x:f>IF(Y577&gt;1,Y577/100,Y577)</x:f>
        <x:v>0.25</x:v>
      </x:c>
      <x:c r="AA577" s="28" t="n">
        <x:v>185.21</x:v>
      </x:c>
      <x:c r="AB577" s="28" t="n">
        <x:v>906.69</x:v>
      </x:c>
      <x:c r="AC577" s="28" t="str">
        <x:v>BOB</x:v>
      </x:c>
      <x:c r="AD577" s="28" t="n">
        <x:f>IF(AC577="USD",AB577*'Parametros'!$B$4,AB577)</x:f>
        <x:v>906.69</x:v>
      </x:c>
      <x:c r="AE577" s="28" t="n">
        <x:f>W577*X577*(1-Z577)</x:f>
        <x:v>906.69</x:v>
      </x:c>
      <x:c r="AF577" s="28" t="n">
        <x:f>W577*AA577</x:f>
        <x:v>740.84</x:v>
      </x:c>
      <x:c r="AG577" s="28" t="n">
        <x:f>AE577-AF577</x:f>
        <x:v>165.85000000000002</x:v>
      </x:c>
      <x:c r="AH577" s="20" t="n">
        <x:f>IF(AE577&gt;0,AG577/AE577,"")</x:f>
        <x:v>0.18291808666688728</x:v>
      </x:c>
      <x:c r="AI577" s="28" t="n">
        <x:v>145961.87</x:v>
      </x:c>
      <x:c r="AJ577" s="28"/>
      <x:c r="AK577"/>
      <x:c r="AL577" t="str">
        <x:v>Completado</x:v>
      </x:c>
      <x:c r="AM577" t="str">
        <x:f>IF(W577&lt;0,"Devuelto",AL577)</x:f>
        <x:v>Completado</x:v>
      </x:c>
      <x:c r="AN577" t="str">
        <x:v>QR</x:v>
      </x:c>
      <x:c r="AO577" s="29" t="str">
        <x:v>Sin observación</x:v>
      </x:c>
      <x:c r="AP577" t="str">
        <x:f>IF(D577="","No","Sí")</x:f>
        <x:v>Sí</x:v>
      </x:c>
    </x:row>
    <x:row r="578">
      <x:c r="A578" t="n">
        <x:v>578</x:v>
      </x:c>
      <x:c r="B578" t="str">
        <x:v>VT0002737</x:v>
      </x:c>
      <x:c r="C578" t="str">
        <x:v>45900</x:v>
      </x:c>
      <x:c r="D578" s="27" t="n">
        <x:v>45900</x:v>
      </x:c>
      <x:c r="E578" t="n">
        <x:f>IF(D578="","",YEAR(D578))</x:f>
        <x:v>2025</x:v>
      </x:c>
      <x:c r="F578" t="n">
        <x:f>IF(D578="","",MONTH(D578))</x:f>
        <x:v>8</x:v>
      </x:c>
      <x:c r="G578" t="str">
        <x:f>IF(D578="","Fecha no disponible",TEXT(D578,"mmmm"))</x:f>
        <x:v>August</x:v>
      </x:c>
      <x:c r="H578" t="str">
        <x:f>IF(D578="","Fecha no disponible",TEXT(D578,"yyyy-mm"))</x:f>
        <x:v>2025-08</x:v>
      </x:c>
      <x:c r="I578" t="str">
        <x:f>IF(D578="","Fecha no disponible","T"&amp;ROUNDUP(MONTH(D578)/3,0))</x:f>
        <x:v>T3</x:v>
      </x:c>
      <x:c r="J578" t="str">
        <x:v>T015</x:v>
      </x:c>
      <x:c r="K578" t="str">
        <x:v>Tienda Potosí 3</x:v>
      </x:c>
      <x:c r="L578" t="str">
        <x:v>Mall</x:v>
      </x:c>
      <x:c r="M578" t="str">
        <x:v>Potosí</x:v>
      </x:c>
      <x:c r="N578" t="str">
        <x:f>IFERROR(VLOOKUP(M578,'Mapeos'!$A$4:$B$30,2,FALSE),M578)</x:f>
        <x:v>Potosí</x:v>
      </x:c>
      <x:c r="O578" t="str">
        <x:v>C01702</x:v>
      </x:c>
      <x:c r="P578" t="str">
        <x:v>Masivo</x:v>
      </x:c>
      <x:c r="Q578" t="str">
        <x:v>P0038</x:v>
      </x:c>
      <x:c r="R578" t="str">
        <x:v>Deportes</x:v>
      </x:c>
      <x:c r="S578" t="str">
        <x:v>Marca A</x:v>
      </x:c>
      <x:c r="T578" t="str">
        <x:v>E-commerce</x:v>
      </x:c>
      <x:c r="U578" t="str">
        <x:f>IFERROR(VLOOKUP(T578,'Mapeos'!$D$4:$E$25,2,FALSE),T578)</x:f>
        <x:v>E-commerce</x:v>
      </x:c>
      <x:c r="V578" t="str">
        <x:v>V027</x:v>
      </x:c>
      <x:c r="W578" t="n">
        <x:v>3</x:v>
      </x:c>
      <x:c r="X578" s="28" t="n">
        <x:v>307.59</x:v>
      </x:c>
      <x:c r="Y578" s="20" t="n">
        <x:v>0</x:v>
      </x:c>
      <x:c r="Z578" s="20" t="n">
        <x:f>IF(Y578&gt;1,Y578/100,Y578)</x:f>
        <x:v>0</x:v>
      </x:c>
      <x:c r="AA578" s="28" t="n">
        <x:v>203.7</x:v>
      </x:c>
      <x:c r="AB578" s="28" t="n">
        <x:v>922.77</x:v>
      </x:c>
      <x:c r="AC578" s="28" t="str">
        <x:v>BOB</x:v>
      </x:c>
      <x:c r="AD578" s="28" t="n">
        <x:f>IF(AC578="USD",AB578*'Parametros'!$B$4,AB578)</x:f>
        <x:v>922.77</x:v>
      </x:c>
      <x:c r="AE578" s="28" t="n">
        <x:f>W578*X578*(1-Z578)</x:f>
        <x:v>922.77</x:v>
      </x:c>
      <x:c r="AF578" s="28" t="n">
        <x:f>W578*AA578</x:f>
        <x:v>611.0999999999999</x:v>
      </x:c>
      <x:c r="AG578" s="28" t="n">
        <x:f>AE578-AF578</x:f>
        <x:v>311.6700000000001</x:v>
      </x:c>
      <x:c r="AH578" s="20" t="n">
        <x:f>IF(AE578&gt;0,AG578/AE578,"")</x:f>
        <x:v>0.3377548034721546</x:v>
      </x:c>
      <x:c r="AI578" s="28" t="n">
        <x:v>66587.18</x:v>
      </x:c>
      <x:c r="AJ578" s="28"/>
      <x:c r="AK578"/>
      <x:c r="AL578" t="str">
        <x:v>Completado</x:v>
      </x:c>
      <x:c r="AM578" t="str">
        <x:f>IF(W578&lt;0,"Devuelto",AL578)</x:f>
        <x:v>Completado</x:v>
      </x:c>
      <x:c r="AN578" t="str">
        <x:v>QR</x:v>
      </x:c>
      <x:c r="AO578" s="29" t="str">
        <x:v>Sin observación</x:v>
      </x:c>
      <x:c r="AP578" t="str">
        <x:f>IF(D578="","No","Sí")</x:f>
        <x:v>Sí</x:v>
      </x:c>
    </x:row>
    <x:row r="579">
      <x:c r="A579" t="n">
        <x:v>579</x:v>
      </x:c>
      <x:c r="B579" t="str">
        <x:v>VT0002742</x:v>
      </x:c>
      <x:c r="C579" t="str">
        <x:v>45415</x:v>
      </x:c>
      <x:c r="D579" s="27" t="n">
        <x:v>45415</x:v>
      </x:c>
      <x:c r="E579" t="n">
        <x:f>IF(D579="","",YEAR(D579))</x:f>
        <x:v>2024</x:v>
      </x:c>
      <x:c r="F579" t="n">
        <x:f>IF(D579="","",MONTH(D579))</x:f>
        <x:v>5</x:v>
      </x:c>
      <x:c r="G579" t="str">
        <x:f>IF(D579="","Fecha no disponible",TEXT(D579,"mmmm"))</x:f>
        <x:v>May</x:v>
      </x:c>
      <x:c r="H579" t="str">
        <x:f>IF(D579="","Fecha no disponible",TEXT(D579,"yyyy-mm"))</x:f>
        <x:v>2024-05</x:v>
      </x:c>
      <x:c r="I579" t="str">
        <x:f>IF(D579="","Fecha no disponible","T"&amp;ROUNDUP(MONTH(D579)/3,0))</x:f>
        <x:v>T2</x:v>
      </x:c>
      <x:c r="J579" t="str">
        <x:v>T001</x:v>
      </x:c>
      <x:c r="K579" t="str">
        <x:v>Tienda La Paz 1</x:v>
      </x:c>
      <x:c r="L579" t="str">
        <x:v>Barrio</x:v>
      </x:c>
      <x:c r="M579" t="str">
        <x:v>La Paz</x:v>
      </x:c>
      <x:c r="N579" t="str">
        <x:f>IFERROR(VLOOKUP(M579,'Mapeos'!$A$4:$B$30,2,FALSE),M579)</x:f>
        <x:v>La Paz</x:v>
      </x:c>
      <x:c r="O579" t="str">
        <x:v>C01279</x:v>
      </x:c>
      <x:c r="P579" t="str">
        <x:v>Empresa</x:v>
      </x:c>
      <x:c r="Q579" t="str">
        <x:v>P0105</x:v>
      </x:c>
      <x:c r="R579" t="str">
        <x:v>Hogar</x:v>
      </x:c>
      <x:c r="S579" t="str">
        <x:v>Marca D</x:v>
      </x:c>
      <x:c r="T579" t="str">
        <x:v>Tienda</x:v>
      </x:c>
      <x:c r="U579" t="str">
        <x:f>IFERROR(VLOOKUP(T579,'Mapeos'!$D$4:$E$25,2,FALSE),T579)</x:f>
        <x:v>Tienda</x:v>
      </x:c>
      <x:c r="V579" t="str">
        <x:v>V034</x:v>
      </x:c>
      <x:c r="W579" t="n">
        <x:v>1</x:v>
      </x:c>
      <x:c r="X579" s="28" t="n">
        <x:v>162.23</x:v>
      </x:c>
      <x:c r="Y579" s="20" t="n">
        <x:v>0</x:v>
      </x:c>
      <x:c r="Z579" s="20" t="n">
        <x:f>IF(Y579&gt;1,Y579/100,Y579)</x:f>
        <x:v>0</x:v>
      </x:c>
      <x:c r="AA579" s="28" t="n">
        <x:v>106.98</x:v>
      </x:c>
      <x:c r="AB579" s="28" t="n">
        <x:v>162.23</x:v>
      </x:c>
      <x:c r="AC579" s="28" t="str">
        <x:v>BOB</x:v>
      </x:c>
      <x:c r="AD579" s="28" t="n">
        <x:f>IF(AC579="USD",AB579*'Parametros'!$B$4,AB579)</x:f>
        <x:v>162.23</x:v>
      </x:c>
      <x:c r="AE579" s="28" t="n">
        <x:f>W579*X579*(1-Z579)</x:f>
        <x:v>162.23</x:v>
      </x:c>
      <x:c r="AF579" s="28" t="n">
        <x:f>W579*AA579</x:f>
        <x:v>106.98</x:v>
      </x:c>
      <x:c r="AG579" s="28" t="n">
        <x:f>AE579-AF579</x:f>
        <x:v>55.249999999999986</x:v>
      </x:c>
      <x:c r="AH579" s="20" t="n">
        <x:f>IF(AE579&gt;0,AG579/AE579,"")</x:f>
        <x:v>0.34056586328052757</x:v>
      </x:c>
      <x:c r="AI579" s="28" t="n">
        <x:v>191983.02</x:v>
      </x:c>
      <x:c r="AJ579" s="28"/>
      <x:c r="AK579"/>
      <x:c r="AL579" t="str">
        <x:v>Completado</x:v>
      </x:c>
      <x:c r="AM579" t="str">
        <x:f>IF(W579&lt;0,"Devuelto",AL579)</x:f>
        <x:v>Completado</x:v>
      </x:c>
      <x:c r="AN579" t="str">
        <x:v>Efectivo</x:v>
      </x:c>
      <x:c r="AO579" s="29" t="str">
        <x:v>Sin observación</x:v>
      </x:c>
      <x:c r="AP579" t="str">
        <x:f>IF(D579="","No","Sí")</x:f>
        <x:v>Sí</x:v>
      </x:c>
    </x:row>
    <x:row r="580">
      <x:c r="A580" t="n">
        <x:v>580</x:v>
      </x:c>
      <x:c r="B580" t="str">
        <x:v>VT0002747</x:v>
      </x:c>
      <x:c r="C580" t="str">
        <x:v>45368</x:v>
      </x:c>
      <x:c r="D580" s="27" t="n">
        <x:v>45368</x:v>
      </x:c>
      <x:c r="E580" t="n">
        <x:f>IF(D580="","",YEAR(D580))</x:f>
        <x:v>2024</x:v>
      </x:c>
      <x:c r="F580" t="n">
        <x:f>IF(D580="","",MONTH(D580))</x:f>
        <x:v>3</x:v>
      </x:c>
      <x:c r="G580" t="str">
        <x:f>IF(D580="","Fecha no disponible",TEXT(D580,"mmmm"))</x:f>
        <x:v>March</x:v>
      </x:c>
      <x:c r="H580" t="str">
        <x:f>IF(D580="","Fecha no disponible",TEXT(D580,"yyyy-mm"))</x:f>
        <x:v>2024-03</x:v>
      </x:c>
      <x:c r="I580" t="str">
        <x:f>IF(D580="","Fecha no disponible","T"&amp;ROUNDUP(MONTH(D580)/3,0))</x:f>
        <x:v>T1</x:v>
      </x:c>
      <x:c r="J580" t="str">
        <x:v>T013</x:v>
      </x:c>
      <x:c r="K580" t="str">
        <x:v>Tienda Potosí 1</x:v>
      </x:c>
      <x:c r="L580" t="str">
        <x:v>Centro</x:v>
      </x:c>
      <x:c r="M580" t="str">
        <x:v>Potosí</x:v>
      </x:c>
      <x:c r="N580" t="str">
        <x:f>IFERROR(VLOOKUP(M580,'Mapeos'!$A$4:$B$30,2,FALSE),M580)</x:f>
        <x:v>Potosí</x:v>
      </x:c>
      <x:c r="O580" t="str">
        <x:v>C01362</x:v>
      </x:c>
      <x:c r="P580" t="str">
        <x:v>Premium</x:v>
      </x:c>
      <x:c r="Q580" t="str">
        <x:v>P0147</x:v>
      </x:c>
      <x:c r="R580" t="str">
        <x:v>Alimentos</x:v>
      </x:c>
      <x:c r="S580" t="str">
        <x:v>Marca B</x:v>
      </x:c>
      <x:c r="T580" t="str">
        <x:v>Tienda</x:v>
      </x:c>
      <x:c r="U580" t="str">
        <x:f>IFERROR(VLOOKUP(T580,'Mapeos'!$D$4:$E$25,2,FALSE),T580)</x:f>
        <x:v>Tienda</x:v>
      </x:c>
      <x:c r="V580" t="str">
        <x:v>V022</x:v>
      </x:c>
      <x:c r="W580" t="n">
        <x:v>4</x:v>
      </x:c>
      <x:c r="X580" s="28" t="n">
        <x:v>49.21</x:v>
      </x:c>
      <x:c r="Y580" s="20" t="n">
        <x:v>0</x:v>
      </x:c>
      <x:c r="Z580" s="20" t="n">
        <x:f>IF(Y580&gt;1,Y580/100,Y580)</x:f>
        <x:v>0</x:v>
      </x:c>
      <x:c r="AA580" s="28" t="n">
        <x:v>30.6</x:v>
      </x:c>
      <x:c r="AB580" s="28" t="n">
        <x:v>196.84</x:v>
      </x:c>
      <x:c r="AC580" s="28" t="str">
        <x:v>BOB</x:v>
      </x:c>
      <x:c r="AD580" s="28" t="n">
        <x:f>IF(AC580="USD",AB580*'Parametros'!$B$4,AB580)</x:f>
        <x:v>196.84</x:v>
      </x:c>
      <x:c r="AE580" s="28" t="n">
        <x:f>W580*X580*(1-Z580)</x:f>
        <x:v>196.84</x:v>
      </x:c>
      <x:c r="AF580" s="28" t="n">
        <x:f>W580*AA580</x:f>
        <x:v>122.4</x:v>
      </x:c>
      <x:c r="AG580" s="28" t="n">
        <x:f>AE580-AF580</x:f>
        <x:v>74.44</x:v>
      </x:c>
      <x:c r="AH580" s="20" t="n">
        <x:f>IF(AE580&gt;0,AG580/AE580,"")</x:f>
        <x:v>0.37817516764885184</x:v>
      </x:c>
      <x:c r="AI580" s="28" t="n">
        <x:v>146311.32</x:v>
      </x:c>
      <x:c r="AJ580" s="28"/>
      <x:c r="AK580"/>
      <x:c r="AL580" t="str">
        <x:v>Completado</x:v>
      </x:c>
      <x:c r="AM580" t="str">
        <x:f>IF(W580&lt;0,"Devuelto",AL580)</x:f>
        <x:v>Completado</x:v>
      </x:c>
      <x:c r="AN580" t="str">
        <x:v>Transferencia</x:v>
      </x:c>
      <x:c r="AO580" s="29" t="str">
        <x:v>Sin observación</x:v>
      </x:c>
      <x:c r="AP580" t="str">
        <x:f>IF(D580="","No","Sí")</x:f>
        <x:v>Sí</x:v>
      </x:c>
    </x:row>
    <x:row r="581">
      <x:c r="A581" t="n">
        <x:v>581</x:v>
      </x:c>
      <x:c r="B581" t="str">
        <x:v>VT0002752</x:v>
      </x:c>
      <x:c r="C581" t="str">
        <x:v>46124</x:v>
      </x:c>
      <x:c r="D581" s="27" t="n">
        <x:v>46124</x:v>
      </x:c>
      <x:c r="E581" t="n">
        <x:f>IF(D581="","",YEAR(D581))</x:f>
        <x:v>2026</x:v>
      </x:c>
      <x:c r="F581" t="n">
        <x:f>IF(D581="","",MONTH(D581))</x:f>
        <x:v>4</x:v>
      </x:c>
      <x:c r="G581" t="str">
        <x:f>IF(D581="","Fecha no disponible",TEXT(D581,"mmmm"))</x:f>
        <x:v>April</x:v>
      </x:c>
      <x:c r="H581" t="str">
        <x:f>IF(D581="","Fecha no disponible",TEXT(D581,"yyyy-mm"))</x:f>
        <x:v>2026-04</x:v>
      </x:c>
      <x:c r="I581" t="str">
        <x:f>IF(D581="","Fecha no disponible","T"&amp;ROUNDUP(MONTH(D581)/3,0))</x:f>
        <x:v>T2</x:v>
      </x:c>
      <x:c r="J581" t="str">
        <x:v>T002</x:v>
      </x:c>
      <x:c r="K581" t="str">
        <x:v>Tienda La Paz 2</x:v>
      </x:c>
      <x:c r="L581" t="str">
        <x:v>Mall</x:v>
      </x:c>
      <x:c r="M581" t="str">
        <x:v>La Paz</x:v>
      </x:c>
      <x:c r="N581" t="str">
        <x:f>IFERROR(VLOOKUP(M581,'Mapeos'!$A$4:$B$30,2,FALSE),M581)</x:f>
        <x:v>La Paz</x:v>
      </x:c>
      <x:c r="O581" t="str">
        <x:v>C00672</x:v>
      </x:c>
      <x:c r="P581" t="str">
        <x:v>Empresa</x:v>
      </x:c>
      <x:c r="Q581" t="str">
        <x:v>P0129</x:v>
      </x:c>
      <x:c r="R581" t="str">
        <x:v>Deportes</x:v>
      </x:c>
      <x:c r="S581" t="str">
        <x:v>Marca D</x:v>
      </x:c>
      <x:c r="T581" t="str">
        <x:v>Tienda</x:v>
      </x:c>
      <x:c r="U581" t="str">
        <x:f>IFERROR(VLOOKUP(T581,'Mapeos'!$D$4:$E$25,2,FALSE),T581)</x:f>
        <x:v>Tienda</x:v>
      </x:c>
      <x:c r="V581" t="str">
        <x:v>V034</x:v>
      </x:c>
      <x:c r="W581" t="n">
        <x:v>3</x:v>
      </x:c>
      <x:c r="X581" s="28" t="n">
        <x:v>190.16</x:v>
      </x:c>
      <x:c r="Y581" s="20" t="n">
        <x:v>0</x:v>
      </x:c>
      <x:c r="Z581" s="20" t="n">
        <x:f>IF(Y581&gt;1,Y581/100,Y581)</x:f>
        <x:v>0</x:v>
      </x:c>
      <x:c r="AA581" s="28" t="n">
        <x:v>120.05</x:v>
      </x:c>
      <x:c r="AB581" s="28" t="n">
        <x:v>570.48</x:v>
      </x:c>
      <x:c r="AC581" s="28" t="str">
        <x:v>BOB</x:v>
      </x:c>
      <x:c r="AD581" s="28" t="n">
        <x:f>IF(AC581="USD",AB581*'Parametros'!$B$4,AB581)</x:f>
        <x:v>570.48</x:v>
      </x:c>
      <x:c r="AE581" s="28" t="n">
        <x:f>W581*X581*(1-Z581)</x:f>
        <x:v>570.48</x:v>
      </x:c>
      <x:c r="AF581" s="28" t="n">
        <x:f>W581*AA581</x:f>
        <x:v>360.15</x:v>
      </x:c>
      <x:c r="AG581" s="28" t="n">
        <x:f>AE581-AF581</x:f>
        <x:v>210.33000000000004</x:v>
      </x:c>
      <x:c r="AH581" s="20" t="n">
        <x:f>IF(AE581&gt;0,AG581/AE581,"")</x:f>
        <x:v>0.3686895246108541</x:v>
      </x:c>
      <x:c r="AI581" s="28" t="n">
        <x:v>167891.14</x:v>
      </x:c>
      <x:c r="AJ581" s="28"/>
      <x:c r="AK581"/>
      <x:c r="AL581" t="str">
        <x:v>Completado</x:v>
      </x:c>
      <x:c r="AM581" t="str">
        <x:f>IF(W581&lt;0,"Devuelto",AL581)</x:f>
        <x:v>Completado</x:v>
      </x:c>
      <x:c r="AN581" t="str">
        <x:v>QR</x:v>
      </x:c>
      <x:c r="AO581" s="29" t="str">
        <x:v>Sin observación</x:v>
      </x:c>
      <x:c r="AP581" t="str">
        <x:f>IF(D581="","No","Sí")</x:f>
        <x:v>Sí</x:v>
      </x:c>
    </x:row>
    <x:row r="582">
      <x:c r="A582" t="n">
        <x:v>582</x:v>
      </x:c>
      <x:c r="B582" t="str">
        <x:v>VT0002756</x:v>
      </x:c>
      <x:c r="C582" t="str">
        <x:v>45293</x:v>
      </x:c>
      <x:c r="D582" s="27" t="n">
        <x:v>45293</x:v>
      </x:c>
      <x:c r="E582" t="n">
        <x:f>IF(D582="","",YEAR(D582))</x:f>
        <x:v>2024</x:v>
      </x:c>
      <x:c r="F582" t="n">
        <x:f>IF(D582="","",MONTH(D582))</x:f>
        <x:v>1</x:v>
      </x:c>
      <x:c r="G582" t="str">
        <x:f>IF(D582="","Fecha no disponible",TEXT(D582,"mmmm"))</x:f>
        <x:v>January</x:v>
      </x:c>
      <x:c r="H582" t="str">
        <x:f>IF(D582="","Fecha no disponible",TEXT(D582,"yyyy-mm"))</x:f>
        <x:v>2024-01</x:v>
      </x:c>
      <x:c r="I582" t="str">
        <x:f>IF(D582="","Fecha no disponible","T"&amp;ROUNDUP(MONTH(D582)/3,0))</x:f>
        <x:v>T1</x:v>
      </x:c>
      <x:c r="J582" t="str">
        <x:v>T012</x:v>
      </x:c>
      <x:c r="K582" t="str">
        <x:v>Tienda Cochabamba 4</x:v>
      </x:c>
      <x:c r="L582" t="str">
        <x:v>Centro</x:v>
      </x:c>
      <x:c r="M582" t="str">
        <x:v>Cochabamba</x:v>
      </x:c>
      <x:c r="N582" t="str">
        <x:f>IFERROR(VLOOKUP(M582,'Mapeos'!$A$4:$B$30,2,FALSE),M582)</x:f>
        <x:v>Cochabamba</x:v>
      </x:c>
      <x:c r="O582" t="str">
        <x:v>C00380</x:v>
      </x:c>
      <x:c r="P582" t="str">
        <x:v>Frecuente</x:v>
      </x:c>
      <x:c r="Q582" t="str">
        <x:v>P0143</x:v>
      </x:c>
      <x:c r="R582" t="str">
        <x:v>Cuidado Personal</x:v>
      </x:c>
      <x:c r="S582" t="str">
        <x:v>Marca B</x:v>
      </x:c>
      <x:c r="T582" t="str">
        <x:v>Tienda</x:v>
      </x:c>
      <x:c r="U582" t="str">
        <x:f>IFERROR(VLOOKUP(T582,'Mapeos'!$D$4:$E$25,2,FALSE),T582)</x:f>
        <x:v>Tienda</x:v>
      </x:c>
      <x:c r="V582" t="str">
        <x:v>V027</x:v>
      </x:c>
      <x:c r="W582" t="n">
        <x:v>1</x:v>
      </x:c>
      <x:c r="X582" s="28" t="n">
        <x:v>56.67</x:v>
      </x:c>
      <x:c r="Y582" s="20" t="n">
        <x:v>0</x:v>
      </x:c>
      <x:c r="Z582" s="20" t="n">
        <x:f>IF(Y582&gt;1,Y582/100,Y582)</x:f>
        <x:v>0</x:v>
      </x:c>
      <x:c r="AA582" s="28" t="n">
        <x:v>37.18</x:v>
      </x:c>
      <x:c r="AB582" s="28" t="n">
        <x:v>56.67</x:v>
      </x:c>
      <x:c r="AC582" s="28" t="str">
        <x:v>BOB</x:v>
      </x:c>
      <x:c r="AD582" s="28" t="n">
        <x:f>IF(AC582="USD",AB582*'Parametros'!$B$4,AB582)</x:f>
        <x:v>56.67</x:v>
      </x:c>
      <x:c r="AE582" s="28" t="n">
        <x:f>W582*X582*(1-Z582)</x:f>
        <x:v>56.67</x:v>
      </x:c>
      <x:c r="AF582" s="28" t="n">
        <x:f>W582*AA582</x:f>
        <x:v>37.18</x:v>
      </x:c>
      <x:c r="AG582" s="28" t="n">
        <x:f>AE582-AF582</x:f>
        <x:v>19.490000000000002</x:v>
      </x:c>
      <x:c r="AH582" s="20" t="n">
        <x:f>IF(AE582&gt;0,AG582/AE582,"")</x:f>
        <x:v>0.3439209458267161</x:v>
      </x:c>
      <x:c r="AI582" s="28" t="n">
        <x:v>167379.12</x:v>
      </x:c>
      <x:c r="AJ582" s="28"/>
      <x:c r="AK582"/>
      <x:c r="AL582" t="str">
        <x:v>Completado</x:v>
      </x:c>
      <x:c r="AM582" t="str">
        <x:f>IF(W582&lt;0,"Devuelto",AL582)</x:f>
        <x:v>Completado</x:v>
      </x:c>
      <x:c r="AN582" t="str">
        <x:v>Transferencia</x:v>
      </x:c>
      <x:c r="AO582" s="29" t="str">
        <x:v>Sin observación</x:v>
      </x:c>
      <x:c r="AP582" t="str">
        <x:f>IF(D582="","No","Sí")</x:f>
        <x:v>Sí</x:v>
      </x:c>
    </x:row>
    <x:row r="583">
      <x:c r="A583" t="n">
        <x:v>583</x:v>
      </x:c>
      <x:c r="B583" t="str">
        <x:v>VT0002761</x:v>
      </x:c>
      <x:c r="C583" t="str">
        <x:v>45515</x:v>
      </x:c>
      <x:c r="D583" s="27" t="n">
        <x:v>45515</x:v>
      </x:c>
      <x:c r="E583" t="n">
        <x:f>IF(D583="","",YEAR(D583))</x:f>
        <x:v>2024</x:v>
      </x:c>
      <x:c r="F583" t="n">
        <x:f>IF(D583="","",MONTH(D583))</x:f>
        <x:v>8</x:v>
      </x:c>
      <x:c r="G583" t="str">
        <x:f>IF(D583="","Fecha no disponible",TEXT(D583,"mmmm"))</x:f>
        <x:v>August</x:v>
      </x:c>
      <x:c r="H583" t="str">
        <x:f>IF(D583="","Fecha no disponible",TEXT(D583,"yyyy-mm"))</x:f>
        <x:v>2024-08</x:v>
      </x:c>
      <x:c r="I583" t="str">
        <x:f>IF(D583="","Fecha no disponible","T"&amp;ROUNDUP(MONTH(D583)/3,0))</x:f>
        <x:v>T3</x:v>
      </x:c>
      <x:c r="J583" t="str">
        <x:v>T011</x:v>
      </x:c>
      <x:c r="K583" t="str">
        <x:v>Tienda Cochabamba 3</x:v>
      </x:c>
      <x:c r="L583" t="str">
        <x:v>Mall</x:v>
      </x:c>
      <x:c r="M583" t="str">
        <x:v>Cochabamba</x:v>
      </x:c>
      <x:c r="N583" t="str">
        <x:f>IFERROR(VLOOKUP(M583,'Mapeos'!$A$4:$B$30,2,FALSE),M583)</x:f>
        <x:v>Cochabamba</x:v>
      </x:c>
      <x:c r="O583" t="str">
        <x:v>C00774</x:v>
      </x:c>
      <x:c r="P583" t="str">
        <x:v>Masivo</x:v>
      </x:c>
      <x:c r="Q583" t="str">
        <x:v>P0110</x:v>
      </x:c>
      <x:c r="R583" t="str">
        <x:v>Cuidado Personal</x:v>
      </x:c>
      <x:c r="S583" t="str">
        <x:v>Marca D</x:v>
      </x:c>
      <x:c r="T583" t="str">
        <x:v>Tienda</x:v>
      </x:c>
      <x:c r="U583" t="str">
        <x:f>IFERROR(VLOOKUP(T583,'Mapeos'!$D$4:$E$25,2,FALSE),T583)</x:f>
        <x:v>Tienda</x:v>
      </x:c>
      <x:c r="V583" t="str">
        <x:v>V009</x:v>
      </x:c>
      <x:c r="W583" t="n">
        <x:v>1</x:v>
      </x:c>
      <x:c r="X583" s="28" t="n">
        <x:v>68.97</x:v>
      </x:c>
      <x:c r="Y583" s="20" t="n">
        <x:v>0.05</x:v>
      </x:c>
      <x:c r="Z583" s="20" t="n">
        <x:f>IF(Y583&gt;1,Y583/100,Y583)</x:f>
        <x:v>0.05</x:v>
      </x:c>
      <x:c r="AA583" s="28" t="n">
        <x:v>43.26</x:v>
      </x:c>
      <x:c r="AB583" s="28" t="n">
        <x:v>65.52</x:v>
      </x:c>
      <x:c r="AC583" s="28" t="str">
        <x:v>BOB</x:v>
      </x:c>
      <x:c r="AD583" s="28" t="n">
        <x:f>IF(AC583="USD",AB583*'Parametros'!$B$4,AB583)</x:f>
        <x:v>65.52</x:v>
      </x:c>
      <x:c r="AE583" s="28" t="n">
        <x:f>W583*X583*(1-Z583)</x:f>
        <x:v>65.52149999999999</x:v>
      </x:c>
      <x:c r="AF583" s="28" t="n">
        <x:f>W583*AA583</x:f>
        <x:v>43.26</x:v>
      </x:c>
      <x:c r="AG583" s="28" t="n">
        <x:f>AE583-AF583</x:f>
        <x:v>22.26149999999999</x:v>
      </x:c>
      <x:c r="AH583" s="20" t="n">
        <x:f>IF(AE583&gt;0,AG583/AE583,"")</x:f>
        <x:v>0.3397587051578489</x:v>
      </x:c>
      <x:c r="AI583" s="28" t="n">
        <x:v>145056.25</x:v>
      </x:c>
      <x:c r="AJ583" s="28"/>
      <x:c r="AK583"/>
      <x:c r="AL583" t="str">
        <x:v>Completado</x:v>
      </x:c>
      <x:c r="AM583" t="str">
        <x:f>IF(W583&lt;0,"Devuelto",AL583)</x:f>
        <x:v>Completado</x:v>
      </x:c>
      <x:c r="AN583" t="str">
        <x:v>Efectivo</x:v>
      </x:c>
      <x:c r="AO583" s="29" t="str">
        <x:v>Sin observación</x:v>
      </x:c>
      <x:c r="AP583" t="str">
        <x:f>IF(D583="","No","Sí")</x:f>
        <x:v>Sí</x:v>
      </x:c>
    </x:row>
    <x:row r="584">
      <x:c r="A584" t="n">
        <x:v>584</x:v>
      </x:c>
      <x:c r="B584" t="str">
        <x:v>VT0002766</x:v>
      </x:c>
      <x:c r="C584" t="str">
        <x:v>45814</x:v>
      </x:c>
      <x:c r="D584" s="27" t="n">
        <x:v>45814</x:v>
      </x:c>
      <x:c r="E584" t="n">
        <x:f>IF(D584="","",YEAR(D584))</x:f>
        <x:v>2025</x:v>
      </x:c>
      <x:c r="F584" t="n">
        <x:f>IF(D584="","",MONTH(D584))</x:f>
        <x:v>6</x:v>
      </x:c>
      <x:c r="G584" t="str">
        <x:f>IF(D584="","Fecha no disponible",TEXT(D584,"mmmm"))</x:f>
        <x:v>June</x:v>
      </x:c>
      <x:c r="H584" t="str">
        <x:f>IF(D584="","Fecha no disponible",TEXT(D584,"yyyy-mm"))</x:f>
        <x:v>2025-06</x:v>
      </x:c>
      <x:c r="I584" t="str">
        <x:f>IF(D584="","Fecha no disponible","T"&amp;ROUNDUP(MONTH(D584)/3,0))</x:f>
        <x:v>T2</x:v>
      </x:c>
      <x:c r="J584" t="str">
        <x:v>T001</x:v>
      </x:c>
      <x:c r="K584" t="str">
        <x:v>Tienda La Paz 1</x:v>
      </x:c>
      <x:c r="L584" t="str">
        <x:v>Barrio</x:v>
      </x:c>
      <x:c r="M584" t="str">
        <x:v>La Paz</x:v>
      </x:c>
      <x:c r="N584" t="str">
        <x:f>IFERROR(VLOOKUP(M584,'Mapeos'!$A$4:$B$30,2,FALSE),M584)</x:f>
        <x:v>La Paz</x:v>
      </x:c>
      <x:c r="O584" t="str">
        <x:v>C00877</x:v>
      </x:c>
      <x:c r="P584" t="str">
        <x:v>Empresa</x:v>
      </x:c>
      <x:c r="Q584" t="str">
        <x:v>P0012</x:v>
      </x:c>
      <x:c r="R584" t="str">
        <x:v>Deportes</x:v>
      </x:c>
      <x:c r="S584" t="str">
        <x:v>Marca D</x:v>
      </x:c>
      <x:c r="T584" t="str">
        <x:v>Tienda</x:v>
      </x:c>
      <x:c r="U584" t="str">
        <x:f>IFERROR(VLOOKUP(T584,'Mapeos'!$D$4:$E$25,2,FALSE),T584)</x:f>
        <x:v>Tienda</x:v>
      </x:c>
      <x:c r="V584" t="str">
        <x:v>V020</x:v>
      </x:c>
      <x:c r="W584" t="n">
        <x:v>1</x:v>
      </x:c>
      <x:c r="X584" s="28" t="n">
        <x:v>204.78</x:v>
      </x:c>
      <x:c r="Y584" s="20" t="n">
        <x:v>0</x:v>
      </x:c>
      <x:c r="Z584" s="20" t="n">
        <x:f>IF(Y584&gt;1,Y584/100,Y584)</x:f>
        <x:v>0</x:v>
      </x:c>
      <x:c r="AA584" s="28" t="n">
        <x:v>136.48</x:v>
      </x:c>
      <x:c r="AB584" s="28" t="n">
        <x:v>204.78</x:v>
      </x:c>
      <x:c r="AC584" s="28" t="str">
        <x:v>BOB</x:v>
      </x:c>
      <x:c r="AD584" s="28" t="n">
        <x:f>IF(AC584="USD",AB584*'Parametros'!$B$4,AB584)</x:f>
        <x:v>204.78</x:v>
      </x:c>
      <x:c r="AE584" s="28" t="n">
        <x:f>W584*X584*(1-Z584)</x:f>
        <x:v>204.78</x:v>
      </x:c>
      <x:c r="AF584" s="28" t="n">
        <x:f>W584*AA584</x:f>
        <x:v>136.48</x:v>
      </x:c>
      <x:c r="AG584" s="28" t="n">
        <x:f>AE584-AF584</x:f>
        <x:v>68.30000000000001</x:v>
      </x:c>
      <x:c r="AH584" s="20" t="n">
        <x:f>IF(AE584&gt;0,AG584/AE584,"")</x:f>
        <x:v>0.33352866490868255</x:v>
      </x:c>
      <x:c r="AI584" s="28" t="n">
        <x:v>139371.69</x:v>
      </x:c>
      <x:c r="AJ584" s="28"/>
      <x:c r="AK584"/>
      <x:c r="AL584" t="str">
        <x:v>Completado</x:v>
      </x:c>
      <x:c r="AM584" t="str">
        <x:f>IF(W584&lt;0,"Devuelto",AL584)</x:f>
        <x:v>Completado</x:v>
      </x:c>
      <x:c r="AN584" t="str">
        <x:v>QR</x:v>
      </x:c>
      <x:c r="AO584" s="29" t="str">
        <x:v>Sin observación</x:v>
      </x:c>
      <x:c r="AP584" t="str">
        <x:f>IF(D584="","No","Sí")</x:f>
        <x:v>Sí</x:v>
      </x:c>
    </x:row>
    <x:row r="585">
      <x:c r="A585" t="n">
        <x:v>585</x:v>
      </x:c>
      <x:c r="B585" t="str">
        <x:v>VT0002771</x:v>
      </x:c>
      <x:c r="C585" t="str">
        <x:v>45511</x:v>
      </x:c>
      <x:c r="D585" s="27" t="n">
        <x:v>45511</x:v>
      </x:c>
      <x:c r="E585" t="n">
        <x:f>IF(D585="","",YEAR(D585))</x:f>
        <x:v>2024</x:v>
      </x:c>
      <x:c r="F585" t="n">
        <x:f>IF(D585="","",MONTH(D585))</x:f>
        <x:v>8</x:v>
      </x:c>
      <x:c r="G585" t="str">
        <x:f>IF(D585="","Fecha no disponible",TEXT(D585,"mmmm"))</x:f>
        <x:v>August</x:v>
      </x:c>
      <x:c r="H585" t="str">
        <x:f>IF(D585="","Fecha no disponible",TEXT(D585,"yyyy-mm"))</x:f>
        <x:v>2024-08</x:v>
      </x:c>
      <x:c r="I585" t="str">
        <x:f>IF(D585="","Fecha no disponible","T"&amp;ROUNDUP(MONTH(D585)/3,0))</x:f>
        <x:v>T3</x:v>
      </x:c>
      <x:c r="J585" t="str">
        <x:v>T009</x:v>
      </x:c>
      <x:c r="K585" t="str">
        <x:v>Tienda Cochabamba 1</x:v>
      </x:c>
      <x:c r="L585" t="str">
        <x:v>Mall</x:v>
      </x:c>
      <x:c r="M585" t="str">
        <x:v>Cochabamba</x:v>
      </x:c>
      <x:c r="N585" t="str">
        <x:f>IFERROR(VLOOKUP(M585,'Mapeos'!$A$4:$B$30,2,FALSE),M585)</x:f>
        <x:v>Cochabamba</x:v>
      </x:c>
      <x:c r="O585" t="str">
        <x:v>C01236</x:v>
      </x:c>
      <x:c r="P585" t="str">
        <x:v>Premium</x:v>
      </x:c>
      <x:c r="Q585" t="str">
        <x:v>P0071</x:v>
      </x:c>
      <x:c r="R585" t="str">
        <x:v>Hogar</x:v>
      </x:c>
      <x:c r="S585" t="str">
        <x:v>Marca D</x:v>
      </x:c>
      <x:c r="T585" t="str">
        <x:v>Tienda</x:v>
      </x:c>
      <x:c r="U585" t="str">
        <x:f>IFERROR(VLOOKUP(T585,'Mapeos'!$D$4:$E$25,2,FALSE),T585)</x:f>
        <x:v>Tienda</x:v>
      </x:c>
      <x:c r="V585" t="str">
        <x:v>V034</x:v>
      </x:c>
      <x:c r="W585" t="n">
        <x:v>-1</x:v>
      </x:c>
      <x:c r="X585" s="28" t="n">
        <x:v>215.53</x:v>
      </x:c>
      <x:c r="Y585" s="20" t="n">
        <x:v>0</x:v>
      </x:c>
      <x:c r="Z585" s="20" t="n">
        <x:f>IF(Y585&gt;1,Y585/100,Y585)</x:f>
        <x:v>0</x:v>
      </x:c>
      <x:c r="AA585" s="28" t="n">
        <x:v>134.6</x:v>
      </x:c>
      <x:c r="AB585" s="28" t="n">
        <x:v>-215.53</x:v>
      </x:c>
      <x:c r="AC585" s="28" t="str">
        <x:v>BOB</x:v>
      </x:c>
      <x:c r="AD585" s="28" t="n">
        <x:f>IF(AC585="USD",AB585*'Parametros'!$B$4,AB585)</x:f>
        <x:v>-215.53</x:v>
      </x:c>
      <x:c r="AE585" s="28" t="n">
        <x:f>W585*X585*(1-Z585)</x:f>
        <x:v>-215.53</x:v>
      </x:c>
      <x:c r="AF585" s="28" t="n">
        <x:f>W585*AA585</x:f>
        <x:v>-134.6</x:v>
      </x:c>
      <x:c r="AG585" s="28" t="n">
        <x:f>AE585-AF585</x:f>
        <x:v>-80.93</x:v>
      </x:c>
      <x:c r="AH585" s="20" t="str">
        <x:f>IF(AE585&gt;0,AG585/AE585,"")</x:f>
      </x:c>
      <x:c r="AI585" s="28" t="n">
        <x:v>145056.25</x:v>
      </x:c>
      <x:c r="AJ585" s="28"/>
      <x:c r="AK585"/>
      <x:c r="AL585" t="str">
        <x:v>Devuelto</x:v>
      </x:c>
      <x:c r="AM585" t="str">
        <x:f>IF(W585&lt;0,"Devuelto",AL585)</x:f>
        <x:v>Devuelto</x:v>
      </x:c>
      <x:c r="AN585" t="str">
        <x:v>QR</x:v>
      </x:c>
      <x:c r="AO585" s="29" t="str">
        <x:v>Sin observación</x:v>
      </x:c>
      <x:c r="AP585" t="str">
        <x:f>IF(D585="","No","Sí")</x:f>
        <x:v>Sí</x:v>
      </x:c>
    </x:row>
    <x:row r="586">
      <x:c r="A586" t="n">
        <x:v>586</x:v>
      </x:c>
      <x:c r="B586" t="str">
        <x:v>VT0002775</x:v>
      </x:c>
      <x:c r="C586" t="str">
        <x:v>45341</x:v>
      </x:c>
      <x:c r="D586" s="27" t="n">
        <x:v>45341</x:v>
      </x:c>
      <x:c r="E586" t="n">
        <x:f>IF(D586="","",YEAR(D586))</x:f>
        <x:v>2024</x:v>
      </x:c>
      <x:c r="F586" t="n">
        <x:f>IF(D586="","",MONTH(D586))</x:f>
        <x:v>2</x:v>
      </x:c>
      <x:c r="G586" t="str">
        <x:f>IF(D586="","Fecha no disponible",TEXT(D586,"mmmm"))</x:f>
        <x:v>February</x:v>
      </x:c>
      <x:c r="H586" t="str">
        <x:f>IF(D586="","Fecha no disponible",TEXT(D586,"yyyy-mm"))</x:f>
        <x:v>2024-02</x:v>
      </x:c>
      <x:c r="I586" t="str">
        <x:f>IF(D586="","Fecha no disponible","T"&amp;ROUNDUP(MONTH(D586)/3,0))</x:f>
        <x:v>T1</x:v>
      </x:c>
      <x:c r="J586" t="str">
        <x:v>T007</x:v>
      </x:c>
      <x:c r="K586" t="str">
        <x:v>Tienda Santa Cruz 3</x:v>
      </x:c>
      <x:c r="L586" t="str">
        <x:v>Barrio</x:v>
      </x:c>
      <x:c r="M586" t="str">
        <x:v>Santa Cruz</x:v>
      </x:c>
      <x:c r="N586" t="str">
        <x:f>IFERROR(VLOOKUP(M586,'Mapeos'!$A$4:$B$30,2,FALSE),M586)</x:f>
        <x:v>Santa Cruz</x:v>
      </x:c>
      <x:c r="O586" t="str">
        <x:v>C00560</x:v>
      </x:c>
      <x:c r="P586" t="str">
        <x:v>Premium</x:v>
      </x:c>
      <x:c r="Q586" t="str">
        <x:v>P0101</x:v>
      </x:c>
      <x:c r="R586" t="str">
        <x:v>Electrónica</x:v>
      </x:c>
      <x:c r="S586" t="str">
        <x:v>Marca C</x:v>
      </x:c>
      <x:c r="T586" t="str">
        <x:v>Tienda</x:v>
      </x:c>
      <x:c r="U586" t="str">
        <x:f>IFERROR(VLOOKUP(T586,'Mapeos'!$D$4:$E$25,2,FALSE),T586)</x:f>
        <x:v>Tienda</x:v>
      </x:c>
      <x:c r="V586" t="str">
        <x:v>V003</x:v>
      </x:c>
      <x:c r="W586" t="n">
        <x:v>1</x:v>
      </x:c>
      <x:c r="X586" s="28" t="n">
        <x:v>703.03</x:v>
      </x:c>
      <x:c r="Y586" s="20" t="n">
        <x:v>0.05</x:v>
      </x:c>
      <x:c r="Z586" s="20" t="n">
        <x:f>IF(Y586&gt;1,Y586/100,Y586)</x:f>
        <x:v>0.05</x:v>
      </x:c>
      <x:c r="AA586" s="28" t="n">
        <x:v>519.94</x:v>
      </x:c>
      <x:c r="AB586" s="28" t="n">
        <x:v>667.88</x:v>
      </x:c>
      <x:c r="AC586" s="28" t="str">
        <x:v>BOB</x:v>
      </x:c>
      <x:c r="AD586" s="28" t="n">
        <x:f>IF(AC586="USD",AB586*'Parametros'!$B$4,AB586)</x:f>
        <x:v>667.88</x:v>
      </x:c>
      <x:c r="AE586" s="28" t="n">
        <x:f>W586*X586*(1-Z586)</x:f>
        <x:v>667.8784999999999</x:v>
      </x:c>
      <x:c r="AF586" s="28" t="n">
        <x:f>W586*AA586</x:f>
        <x:v>519.94</x:v>
      </x:c>
      <x:c r="AG586" s="28" t="n">
        <x:f>AE586-AF586</x:f>
        <x:v>147.93849999999986</x:v>
      </x:c>
      <x:c r="AH586" s="20" t="n">
        <x:f>IF(AE586&gt;0,AG586/AE586,"")</x:f>
        <x:v>0.2215051090879552</x:v>
      </x:c>
      <x:c r="AI586" s="28" t="n">
        <x:v>141901.59</x:v>
      </x:c>
      <x:c r="AJ586" s="28"/>
      <x:c r="AK586"/>
      <x:c r="AL586" t="str">
        <x:v>Completado</x:v>
      </x:c>
      <x:c r="AM586" t="str">
        <x:f>IF(W586&lt;0,"Devuelto",AL586)</x:f>
        <x:v>Completado</x:v>
      </x:c>
      <x:c r="AN586" t="str">
        <x:v>Efectivo</x:v>
      </x:c>
      <x:c r="AO586" s="29" t="str">
        <x:v>Sin observación</x:v>
      </x:c>
      <x:c r="AP586" t="str">
        <x:f>IF(D586="","No","Sí")</x:f>
        <x:v>Sí</x:v>
      </x:c>
    </x:row>
    <x:row r="587">
      <x:c r="A587" t="n">
        <x:v>587</x:v>
      </x:c>
      <x:c r="B587" t="str">
        <x:v>VT0002780</x:v>
      </x:c>
      <x:c r="C587" t="str">
        <x:v>45515</x:v>
      </x:c>
      <x:c r="D587" s="27" t="n">
        <x:v>45515</x:v>
      </x:c>
      <x:c r="E587" t="n">
        <x:f>IF(D587="","",YEAR(D587))</x:f>
        <x:v>2024</x:v>
      </x:c>
      <x:c r="F587" t="n">
        <x:f>IF(D587="","",MONTH(D587))</x:f>
        <x:v>8</x:v>
      </x:c>
      <x:c r="G587" t="str">
        <x:f>IF(D587="","Fecha no disponible",TEXT(D587,"mmmm"))</x:f>
        <x:v>August</x:v>
      </x:c>
      <x:c r="H587" t="str">
        <x:f>IF(D587="","Fecha no disponible",TEXT(D587,"yyyy-mm"))</x:f>
        <x:v>2024-08</x:v>
      </x:c>
      <x:c r="I587" t="str">
        <x:f>IF(D587="","Fecha no disponible","T"&amp;ROUNDUP(MONTH(D587)/3,0))</x:f>
        <x:v>T3</x:v>
      </x:c>
      <x:c r="J587" t="str">
        <x:v>T017</x:v>
      </x:c>
      <x:c r="K587" t="str">
        <x:v>Tienda Sucre 1</x:v>
      </x:c>
      <x:c r="L587" t="str">
        <x:v>Centro</x:v>
      </x:c>
      <x:c r="M587" t="str">
        <x:v>Sucre</x:v>
      </x:c>
      <x:c r="N587" t="str">
        <x:f>IFERROR(VLOOKUP(M587,'Mapeos'!$A$4:$B$30,2,FALSE),M587)</x:f>
        <x:v>Sucre</x:v>
      </x:c>
      <x:c r="O587" t="str">
        <x:v>C01304</x:v>
      </x:c>
      <x:c r="P587" t="str">
        <x:v>Empresa</x:v>
      </x:c>
      <x:c r="Q587" t="str">
        <x:v>P0053</x:v>
      </x:c>
      <x:c r="R587" t="str">
        <x:v>Alimentos</x:v>
      </x:c>
      <x:c r="S587" t="str">
        <x:v>Marca B</x:v>
      </x:c>
      <x:c r="T587" t="str">
        <x:v>Tienda</x:v>
      </x:c>
      <x:c r="U587" t="str">
        <x:f>IFERROR(VLOOKUP(T587,'Mapeos'!$D$4:$E$25,2,FALSE),T587)</x:f>
        <x:v>Tienda</x:v>
      </x:c>
      <x:c r="V587" t="str">
        <x:v>V017</x:v>
      </x:c>
      <x:c r="W587" t="n">
        <x:v>1</x:v>
      </x:c>
      <x:c r="X587" s="28" t="n">
        <x:v>62.45</x:v>
      </x:c>
      <x:c r="Y587" s="20" t="n">
        <x:v>0.2</x:v>
      </x:c>
      <x:c r="Z587" s="20" t="n">
        <x:f>IF(Y587&gt;1,Y587/100,Y587)</x:f>
        <x:v>0.2</x:v>
      </x:c>
      <x:c r="AA587" s="28" t="n">
        <x:v>43.92</x:v>
      </x:c>
      <x:c r="AB587" s="28" t="n">
        <x:v>49.96</x:v>
      </x:c>
      <x:c r="AC587" s="28" t="str">
        <x:v>BOB</x:v>
      </x:c>
      <x:c r="AD587" s="28" t="n">
        <x:f>IF(AC587="USD",AB587*'Parametros'!$B$4,AB587)</x:f>
        <x:v>49.96</x:v>
      </x:c>
      <x:c r="AE587" s="28" t="n">
        <x:f>W587*X587*(1-Z587)</x:f>
        <x:v>49.96000000000001</x:v>
      </x:c>
      <x:c r="AF587" s="28" t="n">
        <x:f>W587*AA587</x:f>
        <x:v>43.92</x:v>
      </x:c>
      <x:c r="AG587" s="28" t="n">
        <x:f>AE587-AF587</x:f>
        <x:v>6.040000000000006</x:v>
      </x:c>
      <x:c r="AH587" s="20" t="n">
        <x:f>IF(AE587&gt;0,AG587/AE587,"")</x:f>
        <x:v>0.12089671737389923</x:v>
      </x:c>
      <x:c r="AI587" s="28" t="n">
        <x:v>171916.69</x:v>
      </x:c>
      <x:c r="AJ587" s="28"/>
      <x:c r="AK587"/>
      <x:c r="AL587" t="str">
        <x:v>Completado</x:v>
      </x:c>
      <x:c r="AM587" t="str">
        <x:f>IF(W587&lt;0,"Devuelto",AL587)</x:f>
        <x:v>Completado</x:v>
      </x:c>
      <x:c r="AN587" t="str">
        <x:v>QR</x:v>
      </x:c>
      <x:c r="AO587" s="29" t="str">
        <x:v>Sin observación</x:v>
      </x:c>
      <x:c r="AP587" t="str">
        <x:f>IF(D587="","No","Sí")</x:f>
        <x:v>Sí</x:v>
      </x:c>
    </x:row>
    <x:row r="588">
      <x:c r="A588" t="n">
        <x:v>588</x:v>
      </x:c>
      <x:c r="B588" t="str">
        <x:v>VT0002785</x:v>
      </x:c>
      <x:c r="C588" t="str">
        <x:v>45661</x:v>
      </x:c>
      <x:c r="D588" s="27" t="n">
        <x:v>45661</x:v>
      </x:c>
      <x:c r="E588" t="n">
        <x:f>IF(D588="","",YEAR(D588))</x:f>
        <x:v>2025</x:v>
      </x:c>
      <x:c r="F588" t="n">
        <x:f>IF(D588="","",MONTH(D588))</x:f>
        <x:v>1</x:v>
      </x:c>
      <x:c r="G588" t="str">
        <x:f>IF(D588="","Fecha no disponible",TEXT(D588,"mmmm"))</x:f>
        <x:v>January</x:v>
      </x:c>
      <x:c r="H588" t="str">
        <x:f>IF(D588="","Fecha no disponible",TEXT(D588,"yyyy-mm"))</x:f>
        <x:v>2025-01</x:v>
      </x:c>
      <x:c r="I588" t="str">
        <x:f>IF(D588="","Fecha no disponible","T"&amp;ROUNDUP(MONTH(D588)/3,0))</x:f>
        <x:v>T1</x:v>
      </x:c>
      <x:c r="J588" t="str">
        <x:v>T014</x:v>
      </x:c>
      <x:c r="K588" t="str">
        <x:v>Tienda Potosí 2</x:v>
      </x:c>
      <x:c r="L588" t="str">
        <x:v>Barrio</x:v>
      </x:c>
      <x:c r="M588" t="str">
        <x:v>Potosí</x:v>
      </x:c>
      <x:c r="N588" t="str">
        <x:f>IFERROR(VLOOKUP(M588,'Mapeos'!$A$4:$B$30,2,FALSE),M588)</x:f>
        <x:v>Potosí</x:v>
      </x:c>
      <x:c r="O588" t="str">
        <x:v>C00456</x:v>
      </x:c>
      <x:c r="P588" t="str">
        <x:v>Empresa</x:v>
      </x:c>
      <x:c r="Q588" t="str">
        <x:v>P0090</x:v>
      </x:c>
      <x:c r="R588" t="str">
        <x:v>Cuidado Personal</x:v>
      </x:c>
      <x:c r="S588" t="str">
        <x:v>Marca A</x:v>
      </x:c>
      <x:c r="T588" t="str">
        <x:v>Tienda</x:v>
      </x:c>
      <x:c r="U588" t="str">
        <x:f>IFERROR(VLOOKUP(T588,'Mapeos'!$D$4:$E$25,2,FALSE),T588)</x:f>
        <x:v>Tienda</x:v>
      </x:c>
      <x:c r="V588" t="str">
        <x:v>V025</x:v>
      </x:c>
      <x:c r="W588" t="n">
        <x:v>2</x:v>
      </x:c>
      <x:c r="X588" s="28" t="n">
        <x:v>678.4</x:v>
      </x:c>
      <x:c r="Y588" s="20" t="n">
        <x:v>0.15</x:v>
      </x:c>
      <x:c r="Z588" s="20" t="n">
        <x:f>IF(Y588&gt;1,Y588/100,Y588)</x:f>
        <x:v>0.15</x:v>
      </x:c>
      <x:c r="AA588" s="28" t="n">
        <x:v>46.9</x:v>
      </x:c>
      <x:c r="AB588" s="28" t="n">
        <x:v>115.33</x:v>
      </x:c>
      <x:c r="AC588" s="28" t="str">
        <x:v>BOB</x:v>
      </x:c>
      <x:c r="AD588" s="28" t="n">
        <x:f>IF(AC588="USD",AB588*'Parametros'!$B$4,AB588)</x:f>
        <x:v>115.33</x:v>
      </x:c>
      <x:c r="AE588" s="28" t="n">
        <x:f>W588*X588*(1-Z588)</x:f>
        <x:v>1153.28</x:v>
      </x:c>
      <x:c r="AF588" s="28" t="n">
        <x:f>W588*AA588</x:f>
        <x:v>93.8</x:v>
      </x:c>
      <x:c r="AG588" s="28" t="n">
        <x:f>AE588-AF588</x:f>
        <x:v>1059.48</x:v>
      </x:c>
      <x:c r="AH588" s="20" t="n">
        <x:f>IF(AE588&gt;0,AG588/AE588,"")</x:f>
        <x:v>0.9186667591564929</x:v>
      </x:c>
      <x:c r="AI588" s="28" t="n">
        <x:v>178667.19</x:v>
      </x:c>
      <x:c r="AJ588" s="28"/>
      <x:c r="AK588"/>
      <x:c r="AL588" t="str">
        <x:v>Completado</x:v>
      </x:c>
      <x:c r="AM588" t="str">
        <x:f>IF(W588&lt;0,"Devuelto",AL588)</x:f>
        <x:v>Completado</x:v>
      </x:c>
      <x:c r="AN588" t="str">
        <x:v>Efectivo</x:v>
      </x:c>
      <x:c r="AO588" s="29" t="str">
        <x:v>Venta reportada sustituida por venta calculada</x:v>
      </x:c>
      <x:c r="AP588" t="str">
        <x:f>IF(D588="","No","Sí")</x:f>
        <x:v>Sí</x:v>
      </x:c>
    </x:row>
    <x:row r="589">
      <x:c r="A589" t="n">
        <x:v>589</x:v>
      </x:c>
      <x:c r="B589" t="str">
        <x:v>VT0002790</x:v>
      </x:c>
      <x:c r="C589" t="str">
        <x:v>45904</x:v>
      </x:c>
      <x:c r="D589" s="27" t="n">
        <x:v>45904</x:v>
      </x:c>
      <x:c r="E589" t="n">
        <x:f>IF(D589="","",YEAR(D589))</x:f>
        <x:v>2025</x:v>
      </x:c>
      <x:c r="F589" t="n">
        <x:f>IF(D589="","",MONTH(D589))</x:f>
        <x:v>9</x:v>
      </x:c>
      <x:c r="G589" t="str">
        <x:f>IF(D589="","Fecha no disponible",TEXT(D589,"mmmm"))</x:f>
        <x:v>September</x:v>
      </x:c>
      <x:c r="H589" t="str">
        <x:f>IF(D589="","Fecha no disponible",TEXT(D589,"yyyy-mm"))</x:f>
        <x:v>2025-09</x:v>
      </x:c>
      <x:c r="I589" t="str">
        <x:f>IF(D589="","Fecha no disponible","T"&amp;ROUNDUP(MONTH(D589)/3,0))</x:f>
        <x:v>T3</x:v>
      </x:c>
      <x:c r="J589" t="str">
        <x:v>T019</x:v>
      </x:c>
      <x:c r="K589" t="str">
        <x:v>Tienda Sucre 3</x:v>
      </x:c>
      <x:c r="L589" t="str">
        <x:v>Centro</x:v>
      </x:c>
      <x:c r="M589" t="str">
        <x:v>Sucre</x:v>
      </x:c>
      <x:c r="N589" t="str">
        <x:f>IFERROR(VLOOKUP(M589,'Mapeos'!$A$4:$B$30,2,FALSE),M589)</x:f>
        <x:v>Sucre</x:v>
      </x:c>
      <x:c r="O589" t="str">
        <x:v>C00636</x:v>
      </x:c>
      <x:c r="P589" t="str">
        <x:v>Empresa</x:v>
      </x:c>
      <x:c r="Q589" t="str">
        <x:v>P0093</x:v>
      </x:c>
      <x:c r="R589" t="str">
        <x:v>Electrónica</x:v>
      </x:c>
      <x:c r="S589" t="str">
        <x:v>Marca B</x:v>
      </x:c>
      <x:c r="T589" t="str">
        <x:v>Tienda</x:v>
      </x:c>
      <x:c r="U589" t="str">
        <x:f>IFERROR(VLOOKUP(T589,'Mapeos'!$D$4:$E$25,2,FALSE),T589)</x:f>
        <x:v>Tienda</x:v>
      </x:c>
      <x:c r="V589" t="str">
        <x:v>V023</x:v>
      </x:c>
      <x:c r="W589" t="n">
        <x:v>1</x:v>
      </x:c>
      <x:c r="X589" s="28" t="n">
        <x:v>585.64</x:v>
      </x:c>
      <x:c r="Y589" s="20" t="n">
        <x:v>0.05</x:v>
      </x:c>
      <x:c r="Z589" s="20" t="n">
        <x:f>IF(Y589&gt;1,Y589/100,Y589)</x:f>
        <x:v>0.05</x:v>
      </x:c>
      <x:c r="AA589" s="28" t="n">
        <x:v>436.53</x:v>
      </x:c>
      <x:c r="AB589" s="28" t="n">
        <x:v>556.36</x:v>
      </x:c>
      <x:c r="AC589" s="28" t="str">
        <x:v>BOB</x:v>
      </x:c>
      <x:c r="AD589" s="28" t="n">
        <x:f>IF(AC589="USD",AB589*'Parametros'!$B$4,AB589)</x:f>
        <x:v>556.36</x:v>
      </x:c>
      <x:c r="AE589" s="28" t="n">
        <x:f>W589*X589*(1-Z589)</x:f>
        <x:v>556.358</x:v>
      </x:c>
      <x:c r="AF589" s="28" t="n">
        <x:f>W589*AA589</x:f>
        <x:v>436.53</x:v>
      </x:c>
      <x:c r="AG589" s="28" t="n">
        <x:f>AE589-AF589</x:f>
        <x:v>119.82799999999997</x:v>
      </x:c>
      <x:c r="AH589" s="20" t="n">
        <x:f>IF(AE589&gt;0,AG589/AE589,"")</x:f>
        <x:v>0.2153793061302255</x:v>
      </x:c>
      <x:c r="AI589" s="28" t="n">
        <x:v>130275.56</x:v>
      </x:c>
      <x:c r="AJ589" s="28"/>
      <x:c r="AK589"/>
      <x:c r="AL589" t="str">
        <x:v>Completado</x:v>
      </x:c>
      <x:c r="AM589" t="str">
        <x:f>IF(W589&lt;0,"Devuelto",AL589)</x:f>
        <x:v>Completado</x:v>
      </x:c>
      <x:c r="AN589" t="str">
        <x:v>Tarjeta</x:v>
      </x:c>
      <x:c r="AO589" s="29" t="str">
        <x:v>Sin observación</x:v>
      </x:c>
      <x:c r="AP589" t="str">
        <x:f>IF(D589="","No","Sí")</x:f>
        <x:v>Sí</x:v>
      </x:c>
    </x:row>
    <x:row r="590">
      <x:c r="A590" t="n">
        <x:v>590</x:v>
      </x:c>
      <x:c r="B590" t="str">
        <x:v>VT0002794</x:v>
      </x:c>
      <x:c r="C590" t="str">
        <x:v>46114</x:v>
      </x:c>
      <x:c r="D590" s="27" t="n">
        <x:v>46114</x:v>
      </x:c>
      <x:c r="E590" t="n">
        <x:f>IF(D590="","",YEAR(D590))</x:f>
        <x:v>2026</x:v>
      </x:c>
      <x:c r="F590" t="n">
        <x:f>IF(D590="","",MONTH(D590))</x:f>
        <x:v>4</x:v>
      </x:c>
      <x:c r="G590" t="str">
        <x:f>IF(D590="","Fecha no disponible",TEXT(D590,"mmmm"))</x:f>
        <x:v>April</x:v>
      </x:c>
      <x:c r="H590" t="str">
        <x:f>IF(D590="","Fecha no disponible",TEXT(D590,"yyyy-mm"))</x:f>
        <x:v>2026-04</x:v>
      </x:c>
      <x:c r="I590" t="str">
        <x:f>IF(D590="","Fecha no disponible","T"&amp;ROUNDUP(MONTH(D590)/3,0))</x:f>
        <x:v>T2</x:v>
      </x:c>
      <x:c r="J590" t="str">
        <x:v>T005</x:v>
      </x:c>
      <x:c r="K590" t="str">
        <x:v>Tienda Santa Cruz 1</x:v>
      </x:c>
      <x:c r="L590" t="str">
        <x:v>Centro</x:v>
      </x:c>
      <x:c r="M590" t="str">
        <x:v>Santa Cruz</x:v>
      </x:c>
      <x:c r="N590" t="str">
        <x:f>IFERROR(VLOOKUP(M590,'Mapeos'!$A$4:$B$30,2,FALSE),M590)</x:f>
        <x:v>Santa Cruz</x:v>
      </x:c>
      <x:c r="O590" t="str">
        <x:v>C01145</x:v>
      </x:c>
      <x:c r="P590" t="str">
        <x:v>Frecuente</x:v>
      </x:c>
      <x:c r="Q590" t="str">
        <x:v>P0080</x:v>
      </x:c>
      <x:c r="R590" t="str">
        <x:v>Deportes</x:v>
      </x:c>
      <x:c r="S590" t="str">
        <x:v>Marca C</x:v>
      </x:c>
      <x:c r="T590" t="str">
        <x:v>MARKETPLACE</x:v>
      </x:c>
      <x:c r="U590" t="str">
        <x:f>IFERROR(VLOOKUP(T590,'Mapeos'!$D$4:$E$25,2,FALSE),T590)</x:f>
        <x:v>Marketplace</x:v>
      </x:c>
      <x:c r="V590" t="str">
        <x:v>V007</x:v>
      </x:c>
      <x:c r="W590" t="n">
        <x:v>-1</x:v>
      </x:c>
      <x:c r="X590" s="28" t="n">
        <x:v>148.03</x:v>
      </x:c>
      <x:c r="Y590" s="20" t="n">
        <x:v>0</x:v>
      </x:c>
      <x:c r="Z590" s="20" t="n">
        <x:f>IF(Y590&gt;1,Y590/100,Y590)</x:f>
        <x:v>0</x:v>
      </x:c>
      <x:c r="AA590" s="28" t="n">
        <x:v>102.78</x:v>
      </x:c>
      <x:c r="AB590" s="28" t="n">
        <x:v>-148.03</x:v>
      </x:c>
      <x:c r="AC590" s="28" t="str">
        <x:v>BOB</x:v>
      </x:c>
      <x:c r="AD590" s="28" t="n">
        <x:f>IF(AC590="USD",AB590*'Parametros'!$B$4,AB590)</x:f>
        <x:v>-148.03</x:v>
      </x:c>
      <x:c r="AE590" s="28" t="n">
        <x:f>W590*X590*(1-Z590)</x:f>
        <x:v>-148.03</x:v>
      </x:c>
      <x:c r="AF590" s="28" t="n">
        <x:f>W590*AA590</x:f>
        <x:v>-102.78</x:v>
      </x:c>
      <x:c r="AG590" s="28" t="n">
        <x:f>AE590-AF590</x:f>
        <x:v>-45.25</x:v>
      </x:c>
      <x:c r="AH590" s="20" t="str">
        <x:f>IF(AE590&gt;0,AG590/AE590,"")</x:f>
      </x:c>
      <x:c r="AI590" s="28" t="n">
        <x:v>149277.95</x:v>
      </x:c>
      <x:c r="AJ590" s="28"/>
      <x:c r="AK590"/>
      <x:c r="AL590" t="str">
        <x:v>Devuelto</x:v>
      </x:c>
      <x:c r="AM590" t="str">
        <x:f>IF(W590&lt;0,"Devuelto",AL590)</x:f>
        <x:v>Devuelto</x:v>
      </x:c>
      <x:c r="AN590" t="str">
        <x:v>Transferencia</x:v>
      </x:c>
      <x:c r="AO590" s="29" t="str">
        <x:v>Canal estandarizado</x:v>
      </x:c>
      <x:c r="AP590" t="str">
        <x:f>IF(D590="","No","Sí")</x:f>
        <x:v>Sí</x:v>
      </x:c>
    </x:row>
    <x:row r="591">
      <x:c r="A591" t="n">
        <x:v>591</x:v>
      </x:c>
      <x:c r="B591" t="str">
        <x:v>VT0002799</x:v>
      </x:c>
      <x:c r="C591" t="str">
        <x:v>45990</x:v>
      </x:c>
      <x:c r="D591" s="27" t="n">
        <x:v>45990</x:v>
      </x:c>
      <x:c r="E591" t="n">
        <x:f>IF(D591="","",YEAR(D591))</x:f>
        <x:v>2025</x:v>
      </x:c>
      <x:c r="F591" t="n">
        <x:f>IF(D591="","",MONTH(D591))</x:f>
        <x:v>11</x:v>
      </x:c>
      <x:c r="G591" t="str">
        <x:f>IF(D591="","Fecha no disponible",TEXT(D591,"mmmm"))</x:f>
        <x:v>November</x:v>
      </x:c>
      <x:c r="H591" t="str">
        <x:f>IF(D591="","Fecha no disponible",TEXT(D591,"yyyy-mm"))</x:f>
        <x:v>2025-11</x:v>
      </x:c>
      <x:c r="I591" t="str">
        <x:f>IF(D591="","Fecha no disponible","T"&amp;ROUNDUP(MONTH(D591)/3,0))</x:f>
        <x:v>T4</x:v>
      </x:c>
      <x:c r="J591" t="str">
        <x:v>T006</x:v>
      </x:c>
      <x:c r="K591" t="str">
        <x:v>Tienda Santa Cruz 2</x:v>
      </x:c>
      <x:c r="L591" t="str">
        <x:v>Mall</x:v>
      </x:c>
      <x:c r="M591" t="str">
        <x:v>Santa Cruz</x:v>
      </x:c>
      <x:c r="N591" t="str">
        <x:f>IFERROR(VLOOKUP(M591,'Mapeos'!$A$4:$B$30,2,FALSE),M591)</x:f>
        <x:v>Santa Cruz</x:v>
      </x:c>
      <x:c r="O591" t="str">
        <x:v>C01565</x:v>
      </x:c>
      <x:c r="P591" t="str">
        <x:v>Premium</x:v>
      </x:c>
      <x:c r="Q591" t="str">
        <x:v>P0055</x:v>
      </x:c>
      <x:c r="R591" t="str">
        <x:v>Alimentos</x:v>
      </x:c>
      <x:c r="S591" t="str">
        <x:v>Marca C</x:v>
      </x:c>
      <x:c r="T591" t="str">
        <x:v>Tienda</x:v>
      </x:c>
      <x:c r="U591" t="str">
        <x:f>IFERROR(VLOOKUP(T591,'Mapeos'!$D$4:$E$25,2,FALSE),T591)</x:f>
        <x:v>Tienda</x:v>
      </x:c>
      <x:c r="V591" t="str">
        <x:v>V021</x:v>
      </x:c>
      <x:c r="W591" t="n">
        <x:v>1</x:v>
      </x:c>
      <x:c r="X591" s="28" t="n">
        <x:v>40.25</x:v>
      </x:c>
      <x:c r="Y591" s="20" t="n">
        <x:v>0.25</x:v>
      </x:c>
      <x:c r="Z591" s="20" t="n">
        <x:f>IF(Y591&gt;1,Y591/100,Y591)</x:f>
        <x:v>0.25</x:v>
      </x:c>
      <x:c r="AA591" s="28" t="n">
        <x:v>26.99</x:v>
      </x:c>
      <x:c r="AB591" s="28" t="n">
        <x:v>30.19</x:v>
      </x:c>
      <x:c r="AC591" s="28" t="str">
        <x:v>BOB</x:v>
      </x:c>
      <x:c r="AD591" s="28" t="n">
        <x:f>IF(AC591="USD",AB591*'Parametros'!$B$4,AB591)</x:f>
        <x:v>30.19</x:v>
      </x:c>
      <x:c r="AE591" s="28" t="n">
        <x:f>W591*X591*(1-Z591)</x:f>
        <x:v>30.1875</x:v>
      </x:c>
      <x:c r="AF591" s="28" t="n">
        <x:f>W591*AA591</x:f>
        <x:v>26.99</x:v>
      </x:c>
      <x:c r="AG591" s="28" t="n">
        <x:f>AE591-AF591</x:f>
        <x:v>3.1975000000000016</x:v>
      </x:c>
      <x:c r="AH591" s="20" t="n">
        <x:f>IF(AE591&gt;0,AG591/AE591,"")</x:f>
        <x:v>0.10592132505175988</x:v>
      </x:c>
      <x:c r="AI591" s="28" t="n">
        <x:v>167552.33</x:v>
      </x:c>
      <x:c r="AJ591" s="28"/>
      <x:c r="AK591"/>
      <x:c r="AL591" t="str">
        <x:v>Completado</x:v>
      </x:c>
      <x:c r="AM591" t="str">
        <x:f>IF(W591&lt;0,"Devuelto",AL591)</x:f>
        <x:v>Completado</x:v>
      </x:c>
      <x:c r="AN591" t="str">
        <x:v>Transferencia</x:v>
      </x:c>
      <x:c r="AO591" s="29" t="str">
        <x:v>Sin observación</x:v>
      </x:c>
      <x:c r="AP591" t="str">
        <x:f>IF(D591="","No","Sí")</x:f>
        <x:v>Sí</x:v>
      </x:c>
    </x:row>
    <x:row r="592">
      <x:c r="A592" t="n">
        <x:v>592</x:v>
      </x:c>
      <x:c r="B592" t="str">
        <x:v>VT0002804</x:v>
      </x:c>
      <x:c r="C592" t="str">
        <x:v>46114</x:v>
      </x:c>
      <x:c r="D592" s="27" t="n">
        <x:v>46114</x:v>
      </x:c>
      <x:c r="E592" t="n">
        <x:f>IF(D592="","",YEAR(D592))</x:f>
        <x:v>2026</x:v>
      </x:c>
      <x:c r="F592" t="n">
        <x:f>IF(D592="","",MONTH(D592))</x:f>
        <x:v>4</x:v>
      </x:c>
      <x:c r="G592" t="str">
        <x:f>IF(D592="","Fecha no disponible",TEXT(D592,"mmmm"))</x:f>
        <x:v>April</x:v>
      </x:c>
      <x:c r="H592" t="str">
        <x:f>IF(D592="","Fecha no disponible",TEXT(D592,"yyyy-mm"))</x:f>
        <x:v>2026-04</x:v>
      </x:c>
      <x:c r="I592" t="str">
        <x:f>IF(D592="","Fecha no disponible","T"&amp;ROUNDUP(MONTH(D592)/3,0))</x:f>
        <x:v>T2</x:v>
      </x:c>
      <x:c r="J592" t="str">
        <x:v>T017</x:v>
      </x:c>
      <x:c r="K592" t="str">
        <x:v>Tienda Sucre 1</x:v>
      </x:c>
      <x:c r="L592" t="str">
        <x:v>Centro</x:v>
      </x:c>
      <x:c r="M592" t="str">
        <x:v>Sucre</x:v>
      </x:c>
      <x:c r="N592" t="str">
        <x:f>IFERROR(VLOOKUP(M592,'Mapeos'!$A$4:$B$30,2,FALSE),M592)</x:f>
        <x:v>Sucre</x:v>
      </x:c>
      <x:c r="O592" t="str">
        <x:v>C00217</x:v>
      </x:c>
      <x:c r="P592" t="str">
        <x:v>Empresa</x:v>
      </x:c>
      <x:c r="Q592" t="str">
        <x:v>P0014</x:v>
      </x:c>
      <x:c r="R592" t="str">
        <x:v>Electrónica</x:v>
      </x:c>
      <x:c r="S592" t="str">
        <x:v>Marca C</x:v>
      </x:c>
      <x:c r="T592" t="str">
        <x:v>Marketplace</x:v>
      </x:c>
      <x:c r="U592" t="str">
        <x:f>IFERROR(VLOOKUP(T592,'Mapeos'!$D$4:$E$25,2,FALSE),T592)</x:f>
        <x:v>Marketplace</x:v>
      </x:c>
      <x:c r="V592" t="str">
        <x:v>V023</x:v>
      </x:c>
      <x:c r="W592" t="n">
        <x:v>3</x:v>
      </x:c>
      <x:c r="X592" s="28" t="n">
        <x:v>414.64</x:v>
      </x:c>
      <x:c r="Y592" s="20" t="n">
        <x:v>0</x:v>
      </x:c>
      <x:c r="Z592" s="20" t="n">
        <x:f>IF(Y592&gt;1,Y592/100,Y592)</x:f>
        <x:v>0</x:v>
      </x:c>
      <x:c r="AA592" s="28" t="n">
        <x:v>308.21</x:v>
      </x:c>
      <x:c r="AB592" s="28" t="n">
        <x:v>1243.92</x:v>
      </x:c>
      <x:c r="AC592" s="28" t="str">
        <x:v>BOB</x:v>
      </x:c>
      <x:c r="AD592" s="28" t="n">
        <x:f>IF(AC592="USD",AB592*'Parametros'!$B$4,AB592)</x:f>
        <x:v>1243.92</x:v>
      </x:c>
      <x:c r="AE592" s="28" t="n">
        <x:f>W592*X592*(1-Z592)</x:f>
        <x:v>1243.92</x:v>
      </x:c>
      <x:c r="AF592" s="28" t="n">
        <x:f>W592*AA592</x:f>
        <x:v>924.6299999999999</x:v>
      </x:c>
      <x:c r="AG592" s="28" t="n">
        <x:f>AE592-AF592</x:f>
        <x:v>319.2900000000002</x:v>
      </x:c>
      <x:c r="AH592" s="20" t="n">
        <x:f>IF(AE592&gt;0,AG592/AE592,"")</x:f>
        <x:v>0.25668049392243886</x:v>
      </x:c>
      <x:c r="AI592" s="28" t="n">
        <x:v>67842.64</x:v>
      </x:c>
      <x:c r="AJ592" s="28"/>
      <x:c r="AK592"/>
      <x:c r="AL592" t="str">
        <x:v>Completado</x:v>
      </x:c>
      <x:c r="AM592" t="str">
        <x:f>IF(W592&lt;0,"Devuelto",AL592)</x:f>
        <x:v>Completado</x:v>
      </x:c>
      <x:c r="AN592" t="str">
        <x:v>Efectivo</x:v>
      </x:c>
      <x:c r="AO592" s="29" t="str">
        <x:v>Sin observación</x:v>
      </x:c>
      <x:c r="AP592" t="str">
        <x:f>IF(D592="","No","Sí")</x:f>
        <x:v>Sí</x:v>
      </x:c>
    </x:row>
    <x:row r="593">
      <x:c r="A593" t="n">
        <x:v>593</x:v>
      </x:c>
      <x:c r="B593" t="str">
        <x:v>VT0002809</x:v>
      </x:c>
      <x:c r="C593" t="str">
        <x:v>46188</x:v>
      </x:c>
      <x:c r="D593" s="27" t="n">
        <x:v>46188</x:v>
      </x:c>
      <x:c r="E593" t="n">
        <x:f>IF(D593="","",YEAR(D593))</x:f>
        <x:v>2026</x:v>
      </x:c>
      <x:c r="F593" t="n">
        <x:f>IF(D593="","",MONTH(D593))</x:f>
        <x:v>6</x:v>
      </x:c>
      <x:c r="G593" t="str">
        <x:f>IF(D593="","Fecha no disponible",TEXT(D593,"mmmm"))</x:f>
        <x:v>June</x:v>
      </x:c>
      <x:c r="H593" t="str">
        <x:f>IF(D593="","Fecha no disponible",TEXT(D593,"yyyy-mm"))</x:f>
        <x:v>2026-06</x:v>
      </x:c>
      <x:c r="I593" t="str">
        <x:f>IF(D593="","Fecha no disponible","T"&amp;ROUNDUP(MONTH(D593)/3,0))</x:f>
        <x:v>T2</x:v>
      </x:c>
      <x:c r="J593" t="str">
        <x:v>T011</x:v>
      </x:c>
      <x:c r="K593" t="str">
        <x:v>Tienda Cochabamba 3</x:v>
      </x:c>
      <x:c r="L593" t="str">
        <x:v>Mall</x:v>
      </x:c>
      <x:c r="M593" t="str">
        <x:v>Cochabamba</x:v>
      </x:c>
      <x:c r="N593" t="str">
        <x:f>IFERROR(VLOOKUP(M593,'Mapeos'!$A$4:$B$30,2,FALSE),M593)</x:f>
        <x:v>Cochabamba</x:v>
      </x:c>
      <x:c r="O593" t="str">
        <x:v>C00577</x:v>
      </x:c>
      <x:c r="P593" t="str">
        <x:v>Frecuente</x:v>
      </x:c>
      <x:c r="Q593" t="str">
        <x:v>P0043</x:v>
      </x:c>
      <x:c r="R593" t="str">
        <x:v>Alimentos</x:v>
      </x:c>
      <x:c r="S593" t="str">
        <x:v>Marca C</x:v>
      </x:c>
      <x:c r="T593" t="str">
        <x:v>E-commerce</x:v>
      </x:c>
      <x:c r="U593" t="str">
        <x:f>IFERROR(VLOOKUP(T593,'Mapeos'!$D$4:$E$25,2,FALSE),T593)</x:f>
        <x:v>E-commerce</x:v>
      </x:c>
      <x:c r="V593" t="str">
        <x:v>V035</x:v>
      </x:c>
      <x:c r="W593" t="n">
        <x:v>-1</x:v>
      </x:c>
      <x:c r="X593" s="28" t="n">
        <x:v>30.37</x:v>
      </x:c>
      <x:c r="Y593" s="20" t="n">
        <x:v>0.25</x:v>
      </x:c>
      <x:c r="Z593" s="20" t="n">
        <x:f>IF(Y593&gt;1,Y593/100,Y593)</x:f>
        <x:v>0.25</x:v>
      </x:c>
      <x:c r="AA593" s="28" t="n">
        <x:v>20.37</x:v>
      </x:c>
      <x:c r="AB593" s="28" t="n">
        <x:v>-22.78</x:v>
      </x:c>
      <x:c r="AC593" s="28" t="str">
        <x:v>BOB</x:v>
      </x:c>
      <x:c r="AD593" s="28" t="n">
        <x:f>IF(AC593="USD",AB593*'Parametros'!$B$4,AB593)</x:f>
        <x:v>-22.78</x:v>
      </x:c>
      <x:c r="AE593" s="28" t="n">
        <x:f>W593*X593*(1-Z593)</x:f>
        <x:v>-22.7775</x:v>
      </x:c>
      <x:c r="AF593" s="28" t="n">
        <x:f>W593*AA593</x:f>
        <x:v>-20.37</x:v>
      </x:c>
      <x:c r="AG593" s="28" t="n">
        <x:f>AE593-AF593</x:f>
        <x:v>-2.407499999999999</x:v>
      </x:c>
      <x:c r="AH593" s="20" t="str">
        <x:f>IF(AE593&gt;0,AG593/AE593,"")</x:f>
      </x:c>
      <x:c r="AI593" s="28" t="n">
        <x:v>78537.51</x:v>
      </x:c>
      <x:c r="AJ593" s="28"/>
      <x:c r="AK593"/>
      <x:c r="AL593" t="str">
        <x:v>Devuelto</x:v>
      </x:c>
      <x:c r="AM593" t="str">
        <x:f>IF(W593&lt;0,"Devuelto",AL593)</x:f>
        <x:v>Devuelto</x:v>
      </x:c>
      <x:c r="AN593" t="str">
        <x:v>Tarjeta</x:v>
      </x:c>
      <x:c r="AO593" s="29" t="str">
        <x:v>Sin observación</x:v>
      </x:c>
      <x:c r="AP593" t="str">
        <x:f>IF(D593="","No","Sí")</x:f>
        <x:v>Sí</x:v>
      </x:c>
    </x:row>
    <x:row r="594">
      <x:c r="A594" t="n">
        <x:v>594</x:v>
      </x:c>
      <x:c r="B594" t="str">
        <x:v>VT0002813</x:v>
      </x:c>
      <x:c r="C594" t="str">
        <x:v>45897</x:v>
      </x:c>
      <x:c r="D594" s="27" t="n">
        <x:v>45897</x:v>
      </x:c>
      <x:c r="E594" t="n">
        <x:f>IF(D594="","",YEAR(D594))</x:f>
        <x:v>2025</x:v>
      </x:c>
      <x:c r="F594" t="n">
        <x:f>IF(D594="","",MONTH(D594))</x:f>
        <x:v>8</x:v>
      </x:c>
      <x:c r="G594" t="str">
        <x:f>IF(D594="","Fecha no disponible",TEXT(D594,"mmmm"))</x:f>
        <x:v>August</x:v>
      </x:c>
      <x:c r="H594" t="str">
        <x:f>IF(D594="","Fecha no disponible",TEXT(D594,"yyyy-mm"))</x:f>
        <x:v>2025-08</x:v>
      </x:c>
      <x:c r="I594" t="str">
        <x:f>IF(D594="","Fecha no disponible","T"&amp;ROUNDUP(MONTH(D594)/3,0))</x:f>
        <x:v>T3</x:v>
      </x:c>
      <x:c r="J594" t="str">
        <x:v>T001</x:v>
      </x:c>
      <x:c r="K594" t="str">
        <x:v>Tienda La Paz 1</x:v>
      </x:c>
      <x:c r="L594" t="str">
        <x:v>Barrio</x:v>
      </x:c>
      <x:c r="M594" t="str">
        <x:v>La Paz</x:v>
      </x:c>
      <x:c r="N594" t="str">
        <x:f>IFERROR(VLOOKUP(M594,'Mapeos'!$A$4:$B$30,2,FALSE),M594)</x:f>
        <x:v>La Paz</x:v>
      </x:c>
      <x:c r="O594" t="str">
        <x:v>C00164</x:v>
      </x:c>
      <x:c r="P594" t="str">
        <x:v>Frecuente</x:v>
      </x:c>
      <x:c r="Q594" t="str">
        <x:v>P0022</x:v>
      </x:c>
      <x:c r="R594" t="str">
        <x:v>Cuidado Personal</x:v>
      </x:c>
      <x:c r="S594" t="str">
        <x:v>Marca D</x:v>
      </x:c>
      <x:c r="T594" t="str">
        <x:v>Tienda</x:v>
      </x:c>
      <x:c r="U594" t="str">
        <x:f>IFERROR(VLOOKUP(T594,'Mapeos'!$D$4:$E$25,2,FALSE),T594)</x:f>
        <x:v>Tienda</x:v>
      </x:c>
      <x:c r="V594" t="str">
        <x:v>V006</x:v>
      </x:c>
      <x:c r="W594" t="n">
        <x:v>1</x:v>
      </x:c>
      <x:c r="X594" s="28" t="n">
        <x:v>58.08</x:v>
      </x:c>
      <x:c r="Y594" s="20" t="n">
        <x:v>0</x:v>
      </x:c>
      <x:c r="Z594" s="20" t="n">
        <x:f>IF(Y594&gt;1,Y594/100,Y594)</x:f>
        <x:v>0</x:v>
      </x:c>
      <x:c r="AA594" s="28" t="n">
        <x:v>39.8</x:v>
      </x:c>
      <x:c r="AB594" s="28" t="n">
        <x:v>58.08</x:v>
      </x:c>
      <x:c r="AC594" s="28" t="str">
        <x:v>BOB</x:v>
      </x:c>
      <x:c r="AD594" s="28" t="n">
        <x:f>IF(AC594="USD",AB594*'Parametros'!$B$4,AB594)</x:f>
        <x:v>58.08</x:v>
      </x:c>
      <x:c r="AE594" s="28" t="n">
        <x:f>W594*X594*(1-Z594)</x:f>
        <x:v>58.08</x:v>
      </x:c>
      <x:c r="AF594" s="28" t="n">
        <x:f>W594*AA594</x:f>
        <x:v>39.8</x:v>
      </x:c>
      <x:c r="AG594" s="28" t="n">
        <x:f>AE594-AF594</x:f>
        <x:v>18.28</x:v>
      </x:c>
      <x:c r="AH594" s="20" t="n">
        <x:f>IF(AE594&gt;0,AG594/AE594,"")</x:f>
        <x:v>0.3147382920110193</x:v>
      </x:c>
      <x:c r="AI594" s="28" t="n">
        <x:v>154372.2</x:v>
      </x:c>
      <x:c r="AJ594" s="28"/>
      <x:c r="AK594"/>
      <x:c r="AL594" t="str">
        <x:v>Completado</x:v>
      </x:c>
      <x:c r="AM594" t="str">
        <x:f>IF(W594&lt;0,"Devuelto",AL594)</x:f>
        <x:v>Completado</x:v>
      </x:c>
      <x:c r="AN594" t="str">
        <x:v>Transferencia</x:v>
      </x:c>
      <x:c r="AO594" s="29" t="str">
        <x:v>Sin observación</x:v>
      </x:c>
      <x:c r="AP594" t="str">
        <x:f>IF(D594="","No","Sí")</x:f>
        <x:v>Sí</x:v>
      </x:c>
    </x:row>
    <x:row r="595">
      <x:c r="A595" t="n">
        <x:v>595</x:v>
      </x:c>
      <x:c r="B595" t="str">
        <x:v>VT0002818</x:v>
      </x:c>
      <x:c r="C595" t="str">
        <x:v>46169</x:v>
      </x:c>
      <x:c r="D595" s="27" t="n">
        <x:v>46169</x:v>
      </x:c>
      <x:c r="E595" t="n">
        <x:f>IF(D595="","",YEAR(D595))</x:f>
        <x:v>2026</x:v>
      </x:c>
      <x:c r="F595" t="n">
        <x:f>IF(D595="","",MONTH(D595))</x:f>
        <x:v>5</x:v>
      </x:c>
      <x:c r="G595" t="str">
        <x:f>IF(D595="","Fecha no disponible",TEXT(D595,"mmmm"))</x:f>
        <x:v>May</x:v>
      </x:c>
      <x:c r="H595" t="str">
        <x:f>IF(D595="","Fecha no disponible",TEXT(D595,"yyyy-mm"))</x:f>
        <x:v>2026-05</x:v>
      </x:c>
      <x:c r="I595" t="str">
        <x:f>IF(D595="","Fecha no disponible","T"&amp;ROUNDUP(MONTH(D595)/3,0))</x:f>
        <x:v>T2</x:v>
      </x:c>
      <x:c r="J595" t="str">
        <x:v>T005</x:v>
      </x:c>
      <x:c r="K595" t="str">
        <x:v>Tienda Santa Cruz 1</x:v>
      </x:c>
      <x:c r="L595" t="str">
        <x:v>Centro</x:v>
      </x:c>
      <x:c r="M595" t="str">
        <x:v>Santa Cruz</x:v>
      </x:c>
      <x:c r="N595" t="str">
        <x:f>IFERROR(VLOOKUP(M595,'Mapeos'!$A$4:$B$30,2,FALSE),M595)</x:f>
        <x:v>Santa Cruz</x:v>
      </x:c>
      <x:c r="O595" t="str">
        <x:v>C00633</x:v>
      </x:c>
      <x:c r="P595" t="str">
        <x:v>Frecuente</x:v>
      </x:c>
      <x:c r="Q595" t="str">
        <x:v>P0033</x:v>
      </x:c>
      <x:c r="R595" t="str">
        <x:v>Electrónica</x:v>
      </x:c>
      <x:c r="S595" t="str">
        <x:v>Marca A</x:v>
      </x:c>
      <x:c r="T595" t="str">
        <x:v>Tienda</x:v>
      </x:c>
      <x:c r="U595" t="str">
        <x:f>IFERROR(VLOOKUP(T595,'Mapeos'!$D$4:$E$25,2,FALSE),T595)</x:f>
        <x:v>Tienda</x:v>
      </x:c>
      <x:c r="V595" t="str">
        <x:v>V030</x:v>
      </x:c>
      <x:c r="W595" t="n">
        <x:v>1</x:v>
      </x:c>
      <x:c r="X595" s="28" t="n">
        <x:v>739.79</x:v>
      </x:c>
      <x:c r="Y595" s="20" t="n">
        <x:v>0.25</x:v>
      </x:c>
      <x:c r="Z595" s="20" t="n">
        <x:f>IF(Y595&gt;1,Y595/100,Y595)</x:f>
        <x:v>0.25</x:v>
      </x:c>
      <x:c r="AA595" s="28" t="n">
        <x:v>423.88</x:v>
      </x:c>
      <x:c r="AB595" s="28" t="n">
        <x:v>554.84</x:v>
      </x:c>
      <x:c r="AC595" s="28" t="str">
        <x:v>BOB</x:v>
      </x:c>
      <x:c r="AD595" s="28" t="n">
        <x:f>IF(AC595="USD",AB595*'Parametros'!$B$4,AB595)</x:f>
        <x:v>554.84</x:v>
      </x:c>
      <x:c r="AE595" s="28" t="n">
        <x:f>W595*X595*(1-Z595)</x:f>
        <x:v>554.8425</x:v>
      </x:c>
      <x:c r="AF595" s="28" t="n">
        <x:f>W595*AA595</x:f>
        <x:v>423.88</x:v>
      </x:c>
      <x:c r="AG595" s="28" t="n">
        <x:f>AE595-AF595</x:f>
        <x:v>130.96249999999998</x:v>
      </x:c>
      <x:c r="AH595" s="20" t="n">
        <x:f>IF(AE595&gt;0,AG595/AE595,"")</x:f>
        <x:v>0.23603545150200278</x:v>
      </x:c>
      <x:c r="AI595" s="28" t="n">
        <x:v>125016.58</x:v>
      </x:c>
      <x:c r="AJ595" s="28"/>
      <x:c r="AK595"/>
      <x:c r="AL595" t="str">
        <x:v>Completado</x:v>
      </x:c>
      <x:c r="AM595" t="str">
        <x:f>IF(W595&lt;0,"Devuelto",AL595)</x:f>
        <x:v>Completado</x:v>
      </x:c>
      <x:c r="AN595" t="str">
        <x:v>Efectivo</x:v>
      </x:c>
      <x:c r="AO595" s="29" t="str">
        <x:v>Sin observación</x:v>
      </x:c>
      <x:c r="AP595" t="str">
        <x:f>IF(D595="","No","Sí")</x:f>
        <x:v>Sí</x:v>
      </x:c>
    </x:row>
    <x:row r="596">
      <x:c r="A596" t="n">
        <x:v>596</x:v>
      </x:c>
      <x:c r="B596" t="str">
        <x:v>VT0002823</x:v>
      </x:c>
      <x:c r="C596" t="str">
        <x:v>45334</x:v>
      </x:c>
      <x:c r="D596" s="27" t="n">
        <x:v>45334</x:v>
      </x:c>
      <x:c r="E596" t="n">
        <x:f>IF(D596="","",YEAR(D596))</x:f>
        <x:v>2024</x:v>
      </x:c>
      <x:c r="F596" t="n">
        <x:f>IF(D596="","",MONTH(D596))</x:f>
        <x:v>2</x:v>
      </x:c>
      <x:c r="G596" t="str">
        <x:f>IF(D596="","Fecha no disponible",TEXT(D596,"mmmm"))</x:f>
        <x:v>February</x:v>
      </x:c>
      <x:c r="H596" t="str">
        <x:f>IF(D596="","Fecha no disponible",TEXT(D596,"yyyy-mm"))</x:f>
        <x:v>2024-02</x:v>
      </x:c>
      <x:c r="I596" t="str">
        <x:f>IF(D596="","Fecha no disponible","T"&amp;ROUNDUP(MONTH(D596)/3,0))</x:f>
        <x:v>T1</x:v>
      </x:c>
      <x:c r="J596" t="str">
        <x:v>T017</x:v>
      </x:c>
      <x:c r="K596" t="str">
        <x:v>Tienda Sucre 1</x:v>
      </x:c>
      <x:c r="L596" t="str">
        <x:v>Centro</x:v>
      </x:c>
      <x:c r="M596" t="str">
        <x:v>Sucre</x:v>
      </x:c>
      <x:c r="N596" t="str">
        <x:f>IFERROR(VLOOKUP(M596,'Mapeos'!$A$4:$B$30,2,FALSE),M596)</x:f>
        <x:v>Sucre</x:v>
      </x:c>
      <x:c r="O596" t="str">
        <x:v>C01012</x:v>
      </x:c>
      <x:c r="P596" t="str">
        <x:v>Frecuente</x:v>
      </x:c>
      <x:c r="Q596" t="str">
        <x:v>P0057</x:v>
      </x:c>
      <x:c r="R596" t="str">
        <x:v>Deportes</x:v>
      </x:c>
      <x:c r="S596" t="str">
        <x:v>Marca D</x:v>
      </x:c>
      <x:c r="T596" t="str">
        <x:v>Tienda</x:v>
      </x:c>
      <x:c r="U596" t="str">
        <x:f>IFERROR(VLOOKUP(T596,'Mapeos'!$D$4:$E$25,2,FALSE),T596)</x:f>
        <x:v>Tienda</x:v>
      </x:c>
      <x:c r="V596" t="str">
        <x:v>V012</x:v>
      </x:c>
      <x:c r="W596" t="n">
        <x:v>4</x:v>
      </x:c>
      <x:c r="X596" s="28" t="n">
        <x:v>258.06</x:v>
      </x:c>
      <x:c r="Y596" s="20" t="n">
        <x:v>0.15</x:v>
      </x:c>
      <x:c r="Z596" s="20" t="n">
        <x:f>IF(Y596&gt;1,Y596/100,Y596)</x:f>
        <x:v>0.15</x:v>
      </x:c>
      <x:c r="AA596" s="28" t="n">
        <x:v>181.5</x:v>
      </x:c>
      <x:c r="AB596" s="28" t="n">
        <x:v>877.4</x:v>
      </x:c>
      <x:c r="AC596" s="28" t="str">
        <x:v>BOB</x:v>
      </x:c>
      <x:c r="AD596" s="28" t="n">
        <x:f>IF(AC596="USD",AB596*'Parametros'!$B$4,AB596)</x:f>
        <x:v>877.4</x:v>
      </x:c>
      <x:c r="AE596" s="28" t="n">
        <x:f>W596*X596*(1-Z596)</x:f>
        <x:v>877.404</x:v>
      </x:c>
      <x:c r="AF596" s="28" t="n">
        <x:f>W596*AA596</x:f>
        <x:v>726</x:v>
      </x:c>
      <x:c r="AG596" s="28" t="n">
        <x:f>AE596-AF596</x:f>
        <x:v>151.404</x:v>
      </x:c>
      <x:c r="AH596" s="20" t="n">
        <x:f>IF(AE596&gt;0,AG596/AE596,"")</x:f>
        <x:v>0.17255904919512563</x:v>
      </x:c>
      <x:c r="AI596" s="28" t="n">
        <x:v>195044.23</x:v>
      </x:c>
      <x:c r="AJ596" s="28"/>
      <x:c r="AK596"/>
      <x:c r="AL596" t="str">
        <x:v>Completado</x:v>
      </x:c>
      <x:c r="AM596" t="str">
        <x:f>IF(W596&lt;0,"Devuelto",AL596)</x:f>
        <x:v>Completado</x:v>
      </x:c>
      <x:c r="AN596" t="str">
        <x:v>QR</x:v>
      </x:c>
      <x:c r="AO596" s="29" t="str">
        <x:v>Sin observación</x:v>
      </x:c>
      <x:c r="AP596" t="str">
        <x:f>IF(D596="","No","Sí")</x:f>
        <x:v>Sí</x:v>
      </x:c>
    </x:row>
    <x:row r="597">
      <x:c r="A597" t="n">
        <x:v>597</x:v>
      </x:c>
      <x:c r="B597" t="str">
        <x:v>VT0002828</x:v>
      </x:c>
      <x:c r="C597" t="str">
        <x:v>45629</x:v>
      </x:c>
      <x:c r="D597" s="27" t="n">
        <x:v>45629</x:v>
      </x:c>
      <x:c r="E597" t="n">
        <x:f>IF(D597="","",YEAR(D597))</x:f>
        <x:v>2024</x:v>
      </x:c>
      <x:c r="F597" t="n">
        <x:f>IF(D597="","",MONTH(D597))</x:f>
        <x:v>12</x:v>
      </x:c>
      <x:c r="G597" t="str">
        <x:f>IF(D597="","Fecha no disponible",TEXT(D597,"mmmm"))</x:f>
        <x:v>December</x:v>
      </x:c>
      <x:c r="H597" t="str">
        <x:f>IF(D597="","Fecha no disponible",TEXT(D597,"yyyy-mm"))</x:f>
        <x:v>2024-12</x:v>
      </x:c>
      <x:c r="I597" t="str">
        <x:f>IF(D597="","Fecha no disponible","T"&amp;ROUNDUP(MONTH(D597)/3,0))</x:f>
        <x:v>T4</x:v>
      </x:c>
      <x:c r="J597" t="str">
        <x:v>T004</x:v>
      </x:c>
      <x:c r="K597" t="str">
        <x:v>Tienda La Paz 4</x:v>
      </x:c>
      <x:c r="L597" t="str">
        <x:v>Centro</x:v>
      </x:c>
      <x:c r="M597" t="str">
        <x:v>La Paz</x:v>
      </x:c>
      <x:c r="N597" t="str">
        <x:f>IFERROR(VLOOKUP(M597,'Mapeos'!$A$4:$B$30,2,FALSE),M597)</x:f>
        <x:v>La Paz</x:v>
      </x:c>
      <x:c r="O597" t="str">
        <x:v>C00926</x:v>
      </x:c>
      <x:c r="P597" t="str">
        <x:v>Premium</x:v>
      </x:c>
      <x:c r="Q597" t="str">
        <x:v>P0018</x:v>
      </x:c>
      <x:c r="R597" t="str">
        <x:v>Hogar</x:v>
      </x:c>
      <x:c r="S597" t="str">
        <x:v>Marca B</x:v>
      </x:c>
      <x:c r="T597" t="str">
        <x:v>Tienda</x:v>
      </x:c>
      <x:c r="U597" t="str">
        <x:f>IFERROR(VLOOKUP(T597,'Mapeos'!$D$4:$E$25,2,FALSE),T597)</x:f>
        <x:v>Tienda</x:v>
      </x:c>
      <x:c r="V597" t="str">
        <x:v>V018</x:v>
      </x:c>
      <x:c r="W597" t="n">
        <x:v>1</x:v>
      </x:c>
      <x:c r="X597" s="28" t="n">
        <x:v>194.77</x:v>
      </x:c>
      <x:c r="Y597" s="20" t="n">
        <x:v>0</x:v>
      </x:c>
      <x:c r="Z597" s="20" t="n">
        <x:f>IF(Y597&gt;1,Y597/100,Y597)</x:f>
        <x:v>0</x:v>
      </x:c>
      <x:c r="AA597" s="28" t="n">
        <x:v>100.5</x:v>
      </x:c>
      <x:c r="AB597" s="28" t="n">
        <x:v>194.77</x:v>
      </x:c>
      <x:c r="AC597" s="28" t="str">
        <x:v>BOB</x:v>
      </x:c>
      <x:c r="AD597" s="28" t="n">
        <x:f>IF(AC597="USD",AB597*'Parametros'!$B$4,AB597)</x:f>
        <x:v>194.77</x:v>
      </x:c>
      <x:c r="AE597" s="28" t="n">
        <x:f>W597*X597*(1-Z597)</x:f>
        <x:v>194.77</x:v>
      </x:c>
      <x:c r="AF597" s="28" t="n">
        <x:f>W597*AA597</x:f>
        <x:v>100.5</x:v>
      </x:c>
      <x:c r="AG597" s="28" t="n">
        <x:f>AE597-AF597</x:f>
        <x:v>94.27000000000001</x:v>
      </x:c>
      <x:c r="AH597" s="20" t="n">
        <x:f>IF(AE597&gt;0,AG597/AE597,"")</x:f>
        <x:v>0.4840067772244186</x:v>
      </x:c>
      <x:c r="AI597" s="28" t="n">
        <x:v>138159.07</x:v>
      </x:c>
      <x:c r="AJ597" s="28"/>
      <x:c r="AK597"/>
      <x:c r="AL597" t="str">
        <x:v>Completado</x:v>
      </x:c>
      <x:c r="AM597" t="str">
        <x:f>IF(W597&lt;0,"Devuelto",AL597)</x:f>
        <x:v>Completado</x:v>
      </x:c>
      <x:c r="AN597" t="str">
        <x:v>Efectivo</x:v>
      </x:c>
      <x:c r="AO597" s="29" t="str">
        <x:v>Sin observación</x:v>
      </x:c>
      <x:c r="AP597" t="str">
        <x:f>IF(D597="","No","Sí")</x:f>
        <x:v>Sí</x:v>
      </x:c>
    </x:row>
    <x:row r="598">
      <x:c r="A598" t="n">
        <x:v>598</x:v>
      </x:c>
      <x:c r="B598" t="str">
        <x:v>VT0002832</x:v>
      </x:c>
      <x:c r="C598" t="str">
        <x:v>45781</x:v>
      </x:c>
      <x:c r="D598" s="27" t="n">
        <x:v>45781</x:v>
      </x:c>
      <x:c r="E598" t="n">
        <x:f>IF(D598="","",YEAR(D598))</x:f>
        <x:v>2025</x:v>
      </x:c>
      <x:c r="F598" t="n">
        <x:f>IF(D598="","",MONTH(D598))</x:f>
        <x:v>5</x:v>
      </x:c>
      <x:c r="G598" t="str">
        <x:f>IF(D598="","Fecha no disponible",TEXT(D598,"mmmm"))</x:f>
        <x:v>May</x:v>
      </x:c>
      <x:c r="H598" t="str">
        <x:f>IF(D598="","Fecha no disponible",TEXT(D598,"yyyy-mm"))</x:f>
        <x:v>2025-05</x:v>
      </x:c>
      <x:c r="I598" t="str">
        <x:f>IF(D598="","Fecha no disponible","T"&amp;ROUNDUP(MONTH(D598)/3,0))</x:f>
        <x:v>T2</x:v>
      </x:c>
      <x:c r="J598" t="str">
        <x:v>T014</x:v>
      </x:c>
      <x:c r="K598" t="str">
        <x:v>Tienda Potosí 2</x:v>
      </x:c>
      <x:c r="L598" t="str">
        <x:v>Barrio</x:v>
      </x:c>
      <x:c r="M598" t="str">
        <x:v>Potosí</x:v>
      </x:c>
      <x:c r="N598" t="str">
        <x:f>IFERROR(VLOOKUP(M598,'Mapeos'!$A$4:$B$30,2,FALSE),M598)</x:f>
        <x:v>Potosí</x:v>
      </x:c>
      <x:c r="O598" t="str">
        <x:v>C00085</x:v>
      </x:c>
      <x:c r="P598" t="str">
        <x:v>Empresa</x:v>
      </x:c>
      <x:c r="Q598" t="str">
        <x:v>P0016</x:v>
      </x:c>
      <x:c r="R598" t="str">
        <x:v>Electrónica</x:v>
      </x:c>
      <x:c r="S598" t="str">
        <x:v>Marca C</x:v>
      </x:c>
      <x:c r="T598" t="str">
        <x:v>Tienda</x:v>
      </x:c>
      <x:c r="U598" t="str">
        <x:f>IFERROR(VLOOKUP(T598,'Mapeos'!$D$4:$E$25,2,FALSE),T598)</x:f>
        <x:v>Tienda</x:v>
      </x:c>
      <x:c r="V598" t="str">
        <x:v>V018</x:v>
      </x:c>
      <x:c r="W598" t="n">
        <x:v>-3</x:v>
      </x:c>
      <x:c r="X598" s="28" t="n">
        <x:v>531.47</x:v>
      </x:c>
      <x:c r="Y598" s="20" t="n">
        <x:v>0</x:v>
      </x:c>
      <x:c r="Z598" s="20" t="n">
        <x:f>IF(Y598&gt;1,Y598/100,Y598)</x:f>
        <x:v>0</x:v>
      </x:c>
      <x:c r="AA598" s="28" t="n">
        <x:v>285.98</x:v>
      </x:c>
      <x:c r="AB598" s="28" t="n">
        <x:v>-1594.41</x:v>
      </x:c>
      <x:c r="AC598" s="28" t="str">
        <x:v>BOB</x:v>
      </x:c>
      <x:c r="AD598" s="28" t="n">
        <x:f>IF(AC598="USD",AB598*'Parametros'!$B$4,AB598)</x:f>
        <x:v>-1594.41</x:v>
      </x:c>
      <x:c r="AE598" s="28" t="n">
        <x:f>W598*X598*(1-Z598)</x:f>
        <x:v>-1594.41</x:v>
      </x:c>
      <x:c r="AF598" s="28" t="n">
        <x:f>W598*AA598</x:f>
        <x:v>-857.94</x:v>
      </x:c>
      <x:c r="AG598" s="28" t="n">
        <x:f>AE598-AF598</x:f>
        <x:v>-736.47</x:v>
      </x:c>
      <x:c r="AH598" s="20" t="str">
        <x:f>IF(AE598&gt;0,AG598/AE598,"")</x:f>
      </x:c>
      <x:c r="AI598" s="28" t="n">
        <x:v>121245.57</x:v>
      </x:c>
      <x:c r="AJ598" s="28"/>
      <x:c r="AK598"/>
      <x:c r="AL598" t="str">
        <x:v>Devuelto</x:v>
      </x:c>
      <x:c r="AM598" t="str">
        <x:f>IF(W598&lt;0,"Devuelto",AL598)</x:f>
        <x:v>Devuelto</x:v>
      </x:c>
      <x:c r="AN598" t="str">
        <x:v>QR</x:v>
      </x:c>
      <x:c r="AO598" s="29" t="str">
        <x:v>Sin observación</x:v>
      </x:c>
      <x:c r="AP598" t="str">
        <x:f>IF(D598="","No","Sí")</x:f>
        <x:v>Sí</x:v>
      </x:c>
    </x:row>
    <x:row r="599">
      <x:c r="A599" t="n">
        <x:v>599</x:v>
      </x:c>
      <x:c r="B599" t="str">
        <x:v>VT0002837</x:v>
      </x:c>
      <x:c r="C599" t="str">
        <x:v>46185</x:v>
      </x:c>
      <x:c r="D599" s="27" t="n">
        <x:v>46185</x:v>
      </x:c>
      <x:c r="E599" t="n">
        <x:f>IF(D599="","",YEAR(D599))</x:f>
        <x:v>2026</x:v>
      </x:c>
      <x:c r="F599" t="n">
        <x:f>IF(D599="","",MONTH(D599))</x:f>
        <x:v>6</x:v>
      </x:c>
      <x:c r="G599" t="str">
        <x:f>IF(D599="","Fecha no disponible",TEXT(D599,"mmmm"))</x:f>
        <x:v>June</x:v>
      </x:c>
      <x:c r="H599" t="str">
        <x:f>IF(D599="","Fecha no disponible",TEXT(D599,"yyyy-mm"))</x:f>
        <x:v>2026-06</x:v>
      </x:c>
      <x:c r="I599" t="str">
        <x:f>IF(D599="","Fecha no disponible","T"&amp;ROUNDUP(MONTH(D599)/3,0))</x:f>
        <x:v>T2</x:v>
      </x:c>
      <x:c r="J599" t="str">
        <x:v>T001</x:v>
      </x:c>
      <x:c r="K599" t="str">
        <x:v>Tienda La Paz 1</x:v>
      </x:c>
      <x:c r="L599" t="str">
        <x:v>Barrio</x:v>
      </x:c>
      <x:c r="M599" t="str">
        <x:v>La Paz</x:v>
      </x:c>
      <x:c r="N599" t="str">
        <x:f>IFERROR(VLOOKUP(M599,'Mapeos'!$A$4:$B$30,2,FALSE),M599)</x:f>
        <x:v>La Paz</x:v>
      </x:c>
      <x:c r="O599" t="str">
        <x:v>C00939</x:v>
      </x:c>
      <x:c r="P599" t="str">
        <x:v>Masivo</x:v>
      </x:c>
      <x:c r="Q599" t="str">
        <x:v>P0007</x:v>
      </x:c>
      <x:c r="R599" t="str">
        <x:v>Cuidado Personal</x:v>
      </x:c>
      <x:c r="S599" t="str">
        <x:v>Marca A</x:v>
      </x:c>
      <x:c r="T599" t="str">
        <x:v>Tienda</x:v>
      </x:c>
      <x:c r="U599" t="str">
        <x:f>IFERROR(VLOOKUP(T599,'Mapeos'!$D$4:$E$25,2,FALSE),T599)</x:f>
        <x:v>Tienda</x:v>
      </x:c>
      <x:c r="V599" t="str">
        <x:v>V025</x:v>
      </x:c>
      <x:c r="W599" t="n">
        <x:v>0</x:v>
      </x:c>
      <x:c r="X599" s="28" t="n">
        <x:v>100.47</x:v>
      </x:c>
      <x:c r="Y599" s="20" t="n">
        <x:v>0.25</x:v>
      </x:c>
      <x:c r="Z599" s="20" t="n">
        <x:f>IF(Y599&gt;1,Y599/100,Y599)</x:f>
        <x:v>0.25</x:v>
      </x:c>
      <x:c r="AA599" s="28" t="n">
        <x:v>53.41</x:v>
      </x:c>
      <x:c r="AB599" s="28" t="n">
        <x:v>0</x:v>
      </x:c>
      <x:c r="AC599" s="28" t="str">
        <x:v>BOB</x:v>
      </x:c>
      <x:c r="AD599" s="28" t="n">
        <x:f>IF(AC599="USD",AB599*'Parametros'!$B$4,AB599)</x:f>
        <x:v>0</x:v>
      </x:c>
      <x:c r="AE599" s="28" t="n">
        <x:f>W599*X599*(1-Z599)</x:f>
        <x:v>0</x:v>
      </x:c>
      <x:c r="AF599" s="28" t="n">
        <x:f>W599*AA599</x:f>
        <x:v>0</x:v>
      </x:c>
      <x:c r="AG599" s="28" t="n">
        <x:f>AE599-AF599</x:f>
        <x:v>0</x:v>
      </x:c>
      <x:c r="AH599" s="20" t="str">
        <x:f>IF(AE599&gt;0,AG599/AE599,"")</x:f>
      </x:c>
      <x:c r="AI599" s="28" t="n">
        <x:v>157901.55</x:v>
      </x:c>
      <x:c r="AJ599" s="28"/>
      <x:c r="AK599"/>
      <x:c r="AL599" t="str">
        <x:v>Cancelado</x:v>
      </x:c>
      <x:c r="AM599" t="str">
        <x:f>IF(W599&lt;0,"Devuelto",AL599)</x:f>
        <x:v>Cancelado</x:v>
      </x:c>
      <x:c r="AN599" t="str">
        <x:v>QR</x:v>
      </x:c>
      <x:c r="AO599" s="29" t="str">
        <x:v>Sin observación</x:v>
      </x:c>
      <x:c r="AP599" t="str">
        <x:f>IF(D599="","No","Sí")</x:f>
        <x:v>Sí</x:v>
      </x:c>
    </x:row>
    <x:row r="600">
      <x:c r="A600" t="n">
        <x:v>600</x:v>
      </x:c>
      <x:c r="B600" t="str">
        <x:v>VT0002842</x:v>
      </x:c>
      <x:c r="C600" t="str">
        <x:v>45459</x:v>
      </x:c>
      <x:c r="D600" s="27" t="n">
        <x:v>45459</x:v>
      </x:c>
      <x:c r="E600" t="n">
        <x:f>IF(D600="","",YEAR(D600))</x:f>
        <x:v>2024</x:v>
      </x:c>
      <x:c r="F600" t="n">
        <x:f>IF(D600="","",MONTH(D600))</x:f>
        <x:v>6</x:v>
      </x:c>
      <x:c r="G600" t="str">
        <x:f>IF(D600="","Fecha no disponible",TEXT(D600,"mmmm"))</x:f>
        <x:v>June</x:v>
      </x:c>
      <x:c r="H600" t="str">
        <x:f>IF(D600="","Fecha no disponible",TEXT(D600,"yyyy-mm"))</x:f>
        <x:v>2024-06</x:v>
      </x:c>
      <x:c r="I600" t="str">
        <x:f>IF(D600="","Fecha no disponible","T"&amp;ROUNDUP(MONTH(D600)/3,0))</x:f>
        <x:v>T2</x:v>
      </x:c>
      <x:c r="J600" t="str">
        <x:v>T013</x:v>
      </x:c>
      <x:c r="K600" t="str">
        <x:v>Tienda Potosí 1</x:v>
      </x:c>
      <x:c r="L600" t="str">
        <x:v>Centro</x:v>
      </x:c>
      <x:c r="M600" t="str">
        <x:v>Potosí</x:v>
      </x:c>
      <x:c r="N600" t="str">
        <x:f>IFERROR(VLOOKUP(M600,'Mapeos'!$A$4:$B$30,2,FALSE),M600)</x:f>
        <x:v>Potosí</x:v>
      </x:c>
      <x:c r="O600" t="str">
        <x:v>C01349</x:v>
      </x:c>
      <x:c r="P600" t="str">
        <x:v>Empresa</x:v>
      </x:c>
      <x:c r="Q600" t="str">
        <x:v>P0085</x:v>
      </x:c>
      <x:c r="R600" t="str">
        <x:v>Cuidado Personal</x:v>
      </x:c>
      <x:c r="S600" t="str">
        <x:v>Marca D</x:v>
      </x:c>
      <x:c r="T600" t="str">
        <x:v>Tienda</x:v>
      </x:c>
      <x:c r="U600" t="str">
        <x:f>IFERROR(VLOOKUP(T600,'Mapeos'!$D$4:$E$25,2,FALSE),T600)</x:f>
        <x:v>Tienda</x:v>
      </x:c>
      <x:c r="V600" t="str">
        <x:v>V032</x:v>
      </x:c>
      <x:c r="W600" t="n">
        <x:v>2</x:v>
      </x:c>
      <x:c r="X600" s="28" t="n">
        <x:v>71.22</x:v>
      </x:c>
      <x:c r="Y600" s="20" t="n">
        <x:v>0.15</x:v>
      </x:c>
      <x:c r="Z600" s="20" t="n">
        <x:f>IF(Y600&gt;1,Y600/100,Y600)</x:f>
        <x:v>0.15</x:v>
      </x:c>
      <x:c r="AA600" s="28" t="n">
        <x:v>45.61</x:v>
      </x:c>
      <x:c r="AB600" s="28" t="n">
        <x:v>121.07</x:v>
      </x:c>
      <x:c r="AC600" s="28" t="str">
        <x:v>BOB</x:v>
      </x:c>
      <x:c r="AD600" s="28" t="n">
        <x:f>IF(AC600="USD",AB600*'Parametros'!$B$4,AB600)</x:f>
        <x:v>121.07</x:v>
      </x:c>
      <x:c r="AE600" s="28" t="n">
        <x:f>W600*X600*(1-Z600)</x:f>
        <x:v>121.074</x:v>
      </x:c>
      <x:c r="AF600" s="28" t="n">
        <x:f>W600*AA600</x:f>
        <x:v>91.22</x:v>
      </x:c>
      <x:c r="AG600" s="28" t="n">
        <x:f>AE600-AF600</x:f>
        <x:v>29.854</x:v>
      </x:c>
      <x:c r="AH600" s="20" t="n">
        <x:f>IF(AE600&gt;0,AG600/AE600,"")</x:f>
        <x:v>0.24657647389199994</x:v>
      </x:c>
      <x:c r="AI600" s="28" t="n">
        <x:v>201185.26</x:v>
      </x:c>
      <x:c r="AJ600" s="28"/>
      <x:c r="AK600"/>
      <x:c r="AL600" t="str">
        <x:v>Completado</x:v>
      </x:c>
      <x:c r="AM600" t="str">
        <x:f>IF(W600&lt;0,"Devuelto",AL600)</x:f>
        <x:v>Completado</x:v>
      </x:c>
      <x:c r="AN600" t="str">
        <x:v>Efectivo</x:v>
      </x:c>
      <x:c r="AO600" s="29" t="str">
        <x:v>Sin observación</x:v>
      </x:c>
      <x:c r="AP600" t="str">
        <x:f>IF(D600="","No","Sí")</x:f>
        <x:v>Sí</x:v>
      </x:c>
    </x:row>
    <x:row r="601">
      <x:c r="A601" t="n">
        <x:v>601</x:v>
      </x:c>
      <x:c r="B601" t="str">
        <x:v>VT0002847</x:v>
      </x:c>
      <x:c r="C601" t="str">
        <x:v>45776</x:v>
      </x:c>
      <x:c r="D601" s="27" t="n">
        <x:v>45776</x:v>
      </x:c>
      <x:c r="E601" t="n">
        <x:f>IF(D601="","",YEAR(D601))</x:f>
        <x:v>2025</x:v>
      </x:c>
      <x:c r="F601" t="n">
        <x:f>IF(D601="","",MONTH(D601))</x:f>
        <x:v>4</x:v>
      </x:c>
      <x:c r="G601" t="str">
        <x:f>IF(D601="","Fecha no disponible",TEXT(D601,"mmmm"))</x:f>
        <x:v>April</x:v>
      </x:c>
      <x:c r="H601" t="str">
        <x:f>IF(D601="","Fecha no disponible",TEXT(D601,"yyyy-mm"))</x:f>
        <x:v>2025-04</x:v>
      </x:c>
      <x:c r="I601" t="str">
        <x:f>IF(D601="","Fecha no disponible","T"&amp;ROUNDUP(MONTH(D601)/3,0))</x:f>
        <x:v>T2</x:v>
      </x:c>
      <x:c r="J601" t="str">
        <x:v>T005</x:v>
      </x:c>
      <x:c r="K601" t="str">
        <x:v>Tienda Santa Cruz 1</x:v>
      </x:c>
      <x:c r="L601" t="str">
        <x:v>Centro</x:v>
      </x:c>
      <x:c r="M601" t="str">
        <x:v>Santa Cruz</x:v>
      </x:c>
      <x:c r="N601" t="str">
        <x:f>IFERROR(VLOOKUP(M601,'Mapeos'!$A$4:$B$30,2,FALSE),M601)</x:f>
        <x:v>Santa Cruz</x:v>
      </x:c>
      <x:c r="O601" t="str">
        <x:v>C01735</x:v>
      </x:c>
      <x:c r="P601" t="str">
        <x:v>Frecuente</x:v>
      </x:c>
      <x:c r="Q601" t="str">
        <x:v>P0127</x:v>
      </x:c>
      <x:c r="R601" t="str">
        <x:v>Alimentos</x:v>
      </x:c>
      <x:c r="S601" t="str">
        <x:v>Marca B</x:v>
      </x:c>
      <x:c r="T601" t="str">
        <x:v>E-commerce</x:v>
      </x:c>
      <x:c r="U601" t="str">
        <x:f>IFERROR(VLOOKUP(T601,'Mapeos'!$D$4:$E$25,2,FALSE),T601)</x:f>
        <x:v>E-commerce</x:v>
      </x:c>
      <x:c r="V601" t="str">
        <x:v>V014</x:v>
      </x:c>
      <x:c r="W601" t="n">
        <x:v>2</x:v>
      </x:c>
      <x:c r="X601" s="28" t="n">
        <x:v>47.6</x:v>
      </x:c>
      <x:c r="Y601" s="20" t="n">
        <x:v>0.25</x:v>
      </x:c>
      <x:c r="Z601" s="20" t="n">
        <x:f>IF(Y601&gt;1,Y601/100,Y601)</x:f>
        <x:v>0.25</x:v>
      </x:c>
      <x:c r="AA601" s="28" t="n">
        <x:v>25.72</x:v>
      </x:c>
      <x:c r="AB601" s="28" t="n">
        <x:v>71.4</x:v>
      </x:c>
      <x:c r="AC601" s="28" t="str">
        <x:v>BOB</x:v>
      </x:c>
      <x:c r="AD601" s="28" t="n">
        <x:f>IF(AC601="USD",AB601*'Parametros'!$B$4,AB601)</x:f>
        <x:v>71.4</x:v>
      </x:c>
      <x:c r="AE601" s="28" t="n">
        <x:f>W601*X601*(1-Z601)</x:f>
        <x:v>71.4</x:v>
      </x:c>
      <x:c r="AF601" s="28" t="n">
        <x:f>W601*AA601</x:f>
        <x:v>51.44</x:v>
      </x:c>
      <x:c r="AG601" s="28" t="n">
        <x:f>AE601-AF601</x:f>
        <x:v>19.960000000000008</x:v>
      </x:c>
      <x:c r="AH601" s="20" t="n">
        <x:f>IF(AE601&gt;0,AG601/AE601,"")</x:f>
        <x:v>0.2795518207282914</x:v>
      </x:c>
      <x:c r="AI601" s="28" t="n">
        <x:v>74877.12</x:v>
      </x:c>
      <x:c r="AJ601" s="28"/>
      <x:c r="AK601"/>
      <x:c r="AL601" t="str">
        <x:v>Completado</x:v>
      </x:c>
      <x:c r="AM601" t="str">
        <x:f>IF(W601&lt;0,"Devuelto",AL601)</x:f>
        <x:v>Completado</x:v>
      </x:c>
      <x:c r="AN601" t="str">
        <x:v>Transferencia</x:v>
      </x:c>
      <x:c r="AO601" s="29" t="str">
        <x:v>Sin observación</x:v>
      </x:c>
      <x:c r="AP601" t="str">
        <x:f>IF(D601="","No","Sí")</x:f>
        <x:v>Sí</x:v>
      </x:c>
    </x:row>
    <x:row r="602">
      <x:c r="A602" t="n">
        <x:v>602</x:v>
      </x:c>
      <x:c r="B602" t="str">
        <x:v>VT0002851</x:v>
      </x:c>
      <x:c r="C602" t="str">
        <x:v>45745</x:v>
      </x:c>
      <x:c r="D602" s="27" t="n">
        <x:v>45745</x:v>
      </x:c>
      <x:c r="E602" t="n">
        <x:f>IF(D602="","",YEAR(D602))</x:f>
        <x:v>2025</x:v>
      </x:c>
      <x:c r="F602" t="n">
        <x:f>IF(D602="","",MONTH(D602))</x:f>
        <x:v>3</x:v>
      </x:c>
      <x:c r="G602" t="str">
        <x:f>IF(D602="","Fecha no disponible",TEXT(D602,"mmmm"))</x:f>
        <x:v>March</x:v>
      </x:c>
      <x:c r="H602" t="str">
        <x:f>IF(D602="","Fecha no disponible",TEXT(D602,"yyyy-mm"))</x:f>
        <x:v>2025-03</x:v>
      </x:c>
      <x:c r="I602" t="str">
        <x:f>IF(D602="","Fecha no disponible","T"&amp;ROUNDUP(MONTH(D602)/3,0))</x:f>
        <x:v>T1</x:v>
      </x:c>
      <x:c r="J602" t="str">
        <x:v>T012</x:v>
      </x:c>
      <x:c r="K602" t="str">
        <x:v>Tienda Cochabamba 4</x:v>
      </x:c>
      <x:c r="L602" t="str">
        <x:v>Centro</x:v>
      </x:c>
      <x:c r="M602" t="str">
        <x:v>Cochabamba</x:v>
      </x:c>
      <x:c r="N602" t="str">
        <x:f>IFERROR(VLOOKUP(M602,'Mapeos'!$A$4:$B$30,2,FALSE),M602)</x:f>
        <x:v>Cochabamba</x:v>
      </x:c>
      <x:c r="O602" t="str">
        <x:v>C00258</x:v>
      </x:c>
      <x:c r="P602" t="str">
        <x:v>Premium</x:v>
      </x:c>
      <x:c r="Q602" t="str">
        <x:v>P0112</x:v>
      </x:c>
      <x:c r="R602" t="str">
        <x:v>Deportes</x:v>
      </x:c>
      <x:c r="S602" t="str">
        <x:v>Marca A</x:v>
      </x:c>
      <x:c r="T602" t="str">
        <x:v>Tienda</x:v>
      </x:c>
      <x:c r="U602" t="str">
        <x:f>IFERROR(VLOOKUP(T602,'Mapeos'!$D$4:$E$25,2,FALSE),T602)</x:f>
        <x:v>Tienda</x:v>
      </x:c>
      <x:c r="V602" t="str">
        <x:v>V013</x:v>
      </x:c>
      <x:c r="W602" t="n">
        <x:v>1</x:v>
      </x:c>
      <x:c r="X602" s="28" t="n">
        <x:v>229.54</x:v>
      </x:c>
      <x:c r="Y602" s="20" t="n">
        <x:v>0</x:v>
      </x:c>
      <x:c r="Z602" s="20" t="n">
        <x:f>IF(Y602&gt;1,Y602/100,Y602)</x:f>
        <x:v>0</x:v>
      </x:c>
      <x:c r="AA602" s="28" t="n">
        <x:v>167.96</x:v>
      </x:c>
      <x:c r="AB602" s="28" t="n">
        <x:v>229.54</x:v>
      </x:c>
      <x:c r="AC602" s="28" t="str">
        <x:v>BOB</x:v>
      </x:c>
      <x:c r="AD602" s="28" t="n">
        <x:f>IF(AC602="USD",AB602*'Parametros'!$B$4,AB602)</x:f>
        <x:v>229.54</x:v>
      </x:c>
      <x:c r="AE602" s="28" t="n">
        <x:f>W602*X602*(1-Z602)</x:f>
        <x:v>229.54</x:v>
      </x:c>
      <x:c r="AF602" s="28" t="n">
        <x:f>W602*AA602</x:f>
        <x:v>167.96</x:v>
      </x:c>
      <x:c r="AG602" s="28" t="n">
        <x:f>AE602-AF602</x:f>
        <x:v>61.579999999999984</x:v>
      </x:c>
      <x:c r="AH602" s="20" t="n">
        <x:f>IF(AE602&gt;0,AG602/AE602,"")</x:f>
        <x:v>0.2682756817983793</x:v>
      </x:c>
      <x:c r="AI602" s="28" t="n">
        <x:v>186917.48</x:v>
      </x:c>
      <x:c r="AJ602" s="28"/>
      <x:c r="AK602"/>
      <x:c r="AL602" t="str">
        <x:v>Completado</x:v>
      </x:c>
      <x:c r="AM602" t="str">
        <x:f>IF(W602&lt;0,"Devuelto",AL602)</x:f>
        <x:v>Completado</x:v>
      </x:c>
      <x:c r="AN602" t="str">
        <x:v>QR</x:v>
      </x:c>
      <x:c r="AO602" s="29" t="str">
        <x:v>Sin observación</x:v>
      </x:c>
      <x:c r="AP602" t="str">
        <x:f>IF(D602="","No","Sí")</x:f>
        <x:v>Sí</x:v>
      </x:c>
    </x:row>
    <x:row r="603">
      <x:c r="A603" t="n">
        <x:v>603</x:v>
      </x:c>
      <x:c r="B603" t="str">
        <x:v>VT0002856</x:v>
      </x:c>
      <x:c r="C603" t="str">
        <x:v>45429</x:v>
      </x:c>
      <x:c r="D603" s="27" t="n">
        <x:v>45429</x:v>
      </x:c>
      <x:c r="E603" t="n">
        <x:f>IF(D603="","",YEAR(D603))</x:f>
        <x:v>2024</x:v>
      </x:c>
      <x:c r="F603" t="n">
        <x:f>IF(D603="","",MONTH(D603))</x:f>
        <x:v>5</x:v>
      </x:c>
      <x:c r="G603" t="str">
        <x:f>IF(D603="","Fecha no disponible",TEXT(D603,"mmmm"))</x:f>
        <x:v>May</x:v>
      </x:c>
      <x:c r="H603" t="str">
        <x:f>IF(D603="","Fecha no disponible",TEXT(D603,"yyyy-mm"))</x:f>
        <x:v>2024-05</x:v>
      </x:c>
      <x:c r="I603" t="str">
        <x:f>IF(D603="","Fecha no disponible","T"&amp;ROUNDUP(MONTH(D603)/3,0))</x:f>
        <x:v>T2</x:v>
      </x:c>
      <x:c r="J603" t="str">
        <x:v>T009</x:v>
      </x:c>
      <x:c r="K603" t="str">
        <x:v>Tienda Cochabamba 1</x:v>
      </x:c>
      <x:c r="L603" t="str">
        <x:v>Mall</x:v>
      </x:c>
      <x:c r="M603" t="str">
        <x:v>Cochabamba</x:v>
      </x:c>
      <x:c r="N603" t="str">
        <x:f>IFERROR(VLOOKUP(M603,'Mapeos'!$A$4:$B$30,2,FALSE),M603)</x:f>
        <x:v>Cochabamba</x:v>
      </x:c>
      <x:c r="O603" t="str">
        <x:v>C01372</x:v>
      </x:c>
      <x:c r="P603" t="str">
        <x:v>Empresa</x:v>
      </x:c>
      <x:c r="Q603" t="str">
        <x:v>P0038</x:v>
      </x:c>
      <x:c r="R603" t="str">
        <x:v>Deportes</x:v>
      </x:c>
      <x:c r="S603" t="str">
        <x:v>Marca A</x:v>
      </x:c>
      <x:c r="T603" t="str">
        <x:v>Tienda</x:v>
      </x:c>
      <x:c r="U603" t="str">
        <x:f>IFERROR(VLOOKUP(T603,'Mapeos'!$D$4:$E$25,2,FALSE),T603)</x:f>
        <x:v>Tienda</x:v>
      </x:c>
      <x:c r="V603" t="str">
        <x:v>V039</x:v>
      </x:c>
      <x:c r="W603" t="n">
        <x:v>1</x:v>
      </x:c>
      <x:c r="X603" s="28" t="n">
        <x:v>305.41</x:v>
      </x:c>
      <x:c r="Y603" s="20" t="n">
        <x:v>0.1</x:v>
      </x:c>
      <x:c r="Z603" s="20" t="n">
        <x:f>IF(Y603&gt;1,Y603/100,Y603)</x:f>
        <x:v>0.1</x:v>
      </x:c>
      <x:c r="AA603" s="28" t="n">
        <x:v>203.7</x:v>
      </x:c>
      <x:c r="AB603" s="28" t="n">
        <x:v>274.87</x:v>
      </x:c>
      <x:c r="AC603" s="28" t="str">
        <x:v>BOB</x:v>
      </x:c>
      <x:c r="AD603" s="28" t="n">
        <x:f>IF(AC603="USD",AB603*'Parametros'!$B$4,AB603)</x:f>
        <x:v>274.87</x:v>
      </x:c>
      <x:c r="AE603" s="28" t="n">
        <x:f>W603*X603*(1-Z603)</x:f>
        <x:v>274.869</x:v>
      </x:c>
      <x:c r="AF603" s="28" t="n">
        <x:f>W603*AA603</x:f>
        <x:v>203.7</x:v>
      </x:c>
      <x:c r="AG603" s="28" t="n">
        <x:f>AE603-AF603</x:f>
        <x:v>71.16900000000004</x:v>
      </x:c>
      <x:c r="AH603" s="20" t="n">
        <x:f>IF(AE603&gt;0,AG603/AE603,"")</x:f>
        <x:v>0.2589197035678815</x:v>
      </x:c>
      <x:c r="AI603" s="28" t="n">
        <x:v>136007.7</x:v>
      </x:c>
      <x:c r="AJ603" s="28"/>
      <x:c r="AK603"/>
      <x:c r="AL603" t="str">
        <x:v>Completado</x:v>
      </x:c>
      <x:c r="AM603" t="str">
        <x:f>IF(W603&lt;0,"Devuelto",AL603)</x:f>
        <x:v>Completado</x:v>
      </x:c>
      <x:c r="AN603" t="str">
        <x:v>QR</x:v>
      </x:c>
      <x:c r="AO603" s="29" t="str">
        <x:v>Sin observación</x:v>
      </x:c>
      <x:c r="AP603" t="str">
        <x:f>IF(D603="","No","Sí")</x:f>
        <x:v>Sí</x:v>
      </x:c>
    </x:row>
    <x:row r="604">
      <x:c r="A604" t="n">
        <x:v>604</x:v>
      </x:c>
      <x:c r="B604" t="str">
        <x:v>VT0002861</x:v>
      </x:c>
      <x:c r="C604" t="str">
        <x:v>45964</x:v>
      </x:c>
      <x:c r="D604" s="27" t="n">
        <x:v>45964</x:v>
      </x:c>
      <x:c r="E604" t="n">
        <x:f>IF(D604="","",YEAR(D604))</x:f>
        <x:v>2025</x:v>
      </x:c>
      <x:c r="F604" t="n">
        <x:f>IF(D604="","",MONTH(D604))</x:f>
        <x:v>11</x:v>
      </x:c>
      <x:c r="G604" t="str">
        <x:f>IF(D604="","Fecha no disponible",TEXT(D604,"mmmm"))</x:f>
        <x:v>November</x:v>
      </x:c>
      <x:c r="H604" t="str">
        <x:f>IF(D604="","Fecha no disponible",TEXT(D604,"yyyy-mm"))</x:f>
        <x:v>2025-11</x:v>
      </x:c>
      <x:c r="I604" t="str">
        <x:f>IF(D604="","Fecha no disponible","T"&amp;ROUNDUP(MONTH(D604)/3,0))</x:f>
        <x:v>T4</x:v>
      </x:c>
      <x:c r="J604" t="str">
        <x:v>T017</x:v>
      </x:c>
      <x:c r="K604" t="str">
        <x:v>Tienda Sucre 1</x:v>
      </x:c>
      <x:c r="L604" t="str">
        <x:v>Centro</x:v>
      </x:c>
      <x:c r="M604" t="str">
        <x:v>Sucre</x:v>
      </x:c>
      <x:c r="N604" t="str">
        <x:f>IFERROR(VLOOKUP(M604,'Mapeos'!$A$4:$B$30,2,FALSE),M604)</x:f>
        <x:v>Sucre</x:v>
      </x:c>
      <x:c r="O604" t="str">
        <x:v>C00761</x:v>
      </x:c>
      <x:c r="P604" t="str">
        <x:v>Premium</x:v>
      </x:c>
      <x:c r="Q604" t="str">
        <x:v>P0125</x:v>
      </x:c>
      <x:c r="R604" t="str">
        <x:v>Deportes</x:v>
      </x:c>
      <x:c r="S604" t="str">
        <x:v>Marca A</x:v>
      </x:c>
      <x:c r="T604" t="str">
        <x:v>Marketplace</x:v>
      </x:c>
      <x:c r="U604" t="str">
        <x:f>IFERROR(VLOOKUP(T604,'Mapeos'!$D$4:$E$25,2,FALSE),T604)</x:f>
        <x:v>Marketplace</x:v>
      </x:c>
      <x:c r="V604" t="str">
        <x:v>V007</x:v>
      </x:c>
      <x:c r="W604" t="n">
        <x:v>1</x:v>
      </x:c>
      <x:c r="X604" s="28" t="n">
        <x:v>152.81</x:v>
      </x:c>
      <x:c r="Y604" s="20" t="n">
        <x:v>0.05</x:v>
      </x:c>
      <x:c r="Z604" s="20" t="n">
        <x:f>IF(Y604&gt;1,Y604/100,Y604)</x:f>
        <x:v>0.05</x:v>
      </x:c>
      <x:c r="AA604" s="28" t="n">
        <x:v>107.52</x:v>
      </x:c>
      <x:c r="AB604" s="28" t="n">
        <x:v>145.17</x:v>
      </x:c>
      <x:c r="AC604" s="28" t="str">
        <x:v>BOB</x:v>
      </x:c>
      <x:c r="AD604" s="28" t="n">
        <x:f>IF(AC604="USD",AB604*'Parametros'!$B$4,AB604)</x:f>
        <x:v>145.17</x:v>
      </x:c>
      <x:c r="AE604" s="28" t="n">
        <x:f>W604*X604*(1-Z604)</x:f>
        <x:v>145.1695</x:v>
      </x:c>
      <x:c r="AF604" s="28" t="n">
        <x:f>W604*AA604</x:f>
        <x:v>107.52</x:v>
      </x:c>
      <x:c r="AG604" s="28" t="n">
        <x:f>AE604-AF604</x:f>
        <x:v>37.6495</x:v>
      </x:c>
      <x:c r="AH604" s="20" t="n">
        <x:f>IF(AE604&gt;0,AG604/AE604,"")</x:f>
        <x:v>0.25934855462063316</x:v>
      </x:c>
      <x:c r="AI604" s="28" t="n">
        <x:v>77694.67</x:v>
      </x:c>
      <x:c r="AJ604" s="28"/>
      <x:c r="AK604"/>
      <x:c r="AL604" t="str">
        <x:v>Completado</x:v>
      </x:c>
      <x:c r="AM604" t="str">
        <x:f>IF(W604&lt;0,"Devuelto",AL604)</x:f>
        <x:v>Completado</x:v>
      </x:c>
      <x:c r="AN604" t="str">
        <x:v>Transferencia</x:v>
      </x:c>
      <x:c r="AO604" s="29" t="str">
        <x:v>Sin observación</x:v>
      </x:c>
      <x:c r="AP604" t="str">
        <x:f>IF(D604="","No","Sí")</x:f>
        <x:v>Sí</x:v>
      </x:c>
    </x:row>
    <x:row r="605">
      <x:c r="A605" t="n">
        <x:v>605</x:v>
      </x:c>
      <x:c r="B605" t="str">
        <x:v>VT0002866</x:v>
      </x:c>
      <x:c r="C605" t="str">
        <x:v>46095</x:v>
      </x:c>
      <x:c r="D605" s="27" t="n">
        <x:v>46095</x:v>
      </x:c>
      <x:c r="E605" t="n">
        <x:f>IF(D605="","",YEAR(D605))</x:f>
        <x:v>2026</x:v>
      </x:c>
      <x:c r="F605" t="n">
        <x:f>IF(D605="","",MONTH(D605))</x:f>
        <x:v>3</x:v>
      </x:c>
      <x:c r="G605" t="str">
        <x:f>IF(D605="","Fecha no disponible",TEXT(D605,"mmmm"))</x:f>
        <x:v>March</x:v>
      </x:c>
      <x:c r="H605" t="str">
        <x:f>IF(D605="","Fecha no disponible",TEXT(D605,"yyyy-mm"))</x:f>
        <x:v>2026-03</x:v>
      </x:c>
      <x:c r="I605" t="str">
        <x:f>IF(D605="","Fecha no disponible","T"&amp;ROUNDUP(MONTH(D605)/3,0))</x:f>
        <x:v>T1</x:v>
      </x:c>
      <x:c r="J605" t="str">
        <x:v>T015</x:v>
      </x:c>
      <x:c r="K605" t="str">
        <x:v>Tienda Potosí 3</x:v>
      </x:c>
      <x:c r="L605" t="str">
        <x:v>Mall</x:v>
      </x:c>
      <x:c r="M605" t="str">
        <x:v>Potosí</x:v>
      </x:c>
      <x:c r="N605" t="str">
        <x:f>IFERROR(VLOOKUP(M605,'Mapeos'!$A$4:$B$30,2,FALSE),M605)</x:f>
        <x:v>Potosí</x:v>
      </x:c>
      <x:c r="O605" t="str">
        <x:v>C01196</x:v>
      </x:c>
      <x:c r="P605" t="str">
        <x:v>Frecuente</x:v>
      </x:c>
      <x:c r="Q605" t="str">
        <x:v>P0089</x:v>
      </x:c>
      <x:c r="R605" t="str">
        <x:v>Deportes</x:v>
      </x:c>
      <x:c r="S605" t="str">
        <x:v>Marca A</x:v>
      </x:c>
      <x:c r="T605" t="str">
        <x:v>Tienda</x:v>
      </x:c>
      <x:c r="U605" t="str">
        <x:f>IFERROR(VLOOKUP(T605,'Mapeos'!$D$4:$E$25,2,FALSE),T605)</x:f>
        <x:v>Tienda</x:v>
      </x:c>
      <x:c r="V605" t="str">
        <x:v>V027</x:v>
      </x:c>
      <x:c r="W605" t="n">
        <x:v>0</x:v>
      </x:c>
      <x:c r="X605" s="28" t="n">
        <x:v>120.78</x:v>
      </x:c>
      <x:c r="Y605" s="20" t="n">
        <x:v>0.15</x:v>
      </x:c>
      <x:c r="Z605" s="20" t="n">
        <x:f>IF(Y605&gt;1,Y605/100,Y605)</x:f>
        <x:v>0.15</x:v>
      </x:c>
      <x:c r="AA605" s="28" t="n">
        <x:v>96.49</x:v>
      </x:c>
      <x:c r="AB605" s="28" t="n">
        <x:v>0</x:v>
      </x:c>
      <x:c r="AC605" s="28" t="str">
        <x:v>BOB</x:v>
      </x:c>
      <x:c r="AD605" s="28" t="n">
        <x:f>IF(AC605="USD",AB605*'Parametros'!$B$4,AB605)</x:f>
        <x:v>0</x:v>
      </x:c>
      <x:c r="AE605" s="28" t="n">
        <x:f>W605*X605*(1-Z605)</x:f>
        <x:v>0</x:v>
      </x:c>
      <x:c r="AF605" s="28" t="n">
        <x:f>W605*AA605</x:f>
        <x:v>0</x:v>
      </x:c>
      <x:c r="AG605" s="28" t="n">
        <x:f>AE605-AF605</x:f>
        <x:v>0</x:v>
      </x:c>
      <x:c r="AH605" s="20" t="str">
        <x:f>IF(AE605&gt;0,AG605/AE605,"")</x:f>
      </x:c>
      <x:c r="AI605" s="28" t="n">
        <x:v>135673.52</x:v>
      </x:c>
      <x:c r="AJ605" s="28"/>
      <x:c r="AK605"/>
      <x:c r="AL605" t="str">
        <x:v>Cancelado</x:v>
      </x:c>
      <x:c r="AM605" t="str">
        <x:f>IF(W605&lt;0,"Devuelto",AL605)</x:f>
        <x:v>Cancelado</x:v>
      </x:c>
      <x:c r="AN605" t="str">
        <x:v>Efectivo</x:v>
      </x:c>
      <x:c r="AO605" s="29" t="str">
        <x:v>Sin observación</x:v>
      </x:c>
      <x:c r="AP605" t="str">
        <x:f>IF(D605="","No","Sí")</x:f>
        <x:v>Sí</x:v>
      </x:c>
    </x:row>
    <x:row r="606">
      <x:c r="A606" t="n">
        <x:v>606</x:v>
      </x:c>
      <x:c r="B606" t="str">
        <x:v>VT0002870</x:v>
      </x:c>
      <x:c r="C606" t="str">
        <x:v>45639</x:v>
      </x:c>
      <x:c r="D606" s="27" t="n">
        <x:v>45639</x:v>
      </x:c>
      <x:c r="E606" t="n">
        <x:f>IF(D606="","",YEAR(D606))</x:f>
        <x:v>2024</x:v>
      </x:c>
      <x:c r="F606" t="n">
        <x:f>IF(D606="","",MONTH(D606))</x:f>
        <x:v>12</x:v>
      </x:c>
      <x:c r="G606" t="str">
        <x:f>IF(D606="","Fecha no disponible",TEXT(D606,"mmmm"))</x:f>
        <x:v>December</x:v>
      </x:c>
      <x:c r="H606" t="str">
        <x:f>IF(D606="","Fecha no disponible",TEXT(D606,"yyyy-mm"))</x:f>
        <x:v>2024-12</x:v>
      </x:c>
      <x:c r="I606" t="str">
        <x:f>IF(D606="","Fecha no disponible","T"&amp;ROUNDUP(MONTH(D606)/3,0))</x:f>
        <x:v>T4</x:v>
      </x:c>
      <x:c r="J606" t="str">
        <x:v>T002</x:v>
      </x:c>
      <x:c r="K606" t="str">
        <x:v>Tienda La Paz 2</x:v>
      </x:c>
      <x:c r="L606" t="str">
        <x:v>Mall</x:v>
      </x:c>
      <x:c r="M606" t="str">
        <x:v>La Paz</x:v>
      </x:c>
      <x:c r="N606" t="str">
        <x:f>IFERROR(VLOOKUP(M606,'Mapeos'!$A$4:$B$30,2,FALSE),M606)</x:f>
        <x:v>La Paz</x:v>
      </x:c>
      <x:c r="O606" t="str">
        <x:v>C00175</x:v>
      </x:c>
      <x:c r="P606" t="str">
        <x:v>Premium</x:v>
      </x:c>
      <x:c r="Q606" t="str">
        <x:v>P0116</x:v>
      </x:c>
      <x:c r="R606" t="str">
        <x:v>Hogar</x:v>
      </x:c>
      <x:c r="S606" t="str">
        <x:v>Marca B</x:v>
      </x:c>
      <x:c r="T606" t="str">
        <x:v>Marketplace</x:v>
      </x:c>
      <x:c r="U606" t="str">
        <x:f>IFERROR(VLOOKUP(T606,'Mapeos'!$D$4:$E$25,2,FALSE),T606)</x:f>
        <x:v>Marketplace</x:v>
      </x:c>
      <x:c r="V606" t="str">
        <x:v>V018</x:v>
      </x:c>
      <x:c r="W606" t="n">
        <x:v>-1</x:v>
      </x:c>
      <x:c r="X606" s="28" t="n">
        <x:v>285.27</x:v>
      </x:c>
      <x:c r="Y606" s="20" t="n">
        <x:v>0</x:v>
      </x:c>
      <x:c r="Z606" s="20" t="n">
        <x:f>IF(Y606&gt;1,Y606/100,Y606)</x:f>
        <x:v>0</x:v>
      </x:c>
      <x:c r="AA606" s="28" t="n">
        <x:v>161.09</x:v>
      </x:c>
      <x:c r="AB606" s="28" t="n">
        <x:v>-285.27</x:v>
      </x:c>
      <x:c r="AC606" s="28" t="str">
        <x:v>BOB</x:v>
      </x:c>
      <x:c r="AD606" s="28" t="n">
        <x:f>IF(AC606="USD",AB606*'Parametros'!$B$4,AB606)</x:f>
        <x:v>-285.27</x:v>
      </x:c>
      <x:c r="AE606" s="28" t="n">
        <x:f>W606*X606*(1-Z606)</x:f>
        <x:v>-285.27</x:v>
      </x:c>
      <x:c r="AF606" s="28" t="n">
        <x:f>W606*AA606</x:f>
        <x:v>-161.09</x:v>
      </x:c>
      <x:c r="AG606" s="28" t="n">
        <x:f>AE606-AF606</x:f>
        <x:v>-124.17999999999998</x:v>
      </x:c>
      <x:c r="AH606" s="20" t="str">
        <x:f>IF(AE606&gt;0,AG606/AE606,"")</x:f>
      </x:c>
      <x:c r="AI606" s="28" t="n">
        <x:v>73908.85</x:v>
      </x:c>
      <x:c r="AJ606" s="28"/>
      <x:c r="AK606"/>
      <x:c r="AL606" t="str">
        <x:v>Completado</x:v>
      </x:c>
      <x:c r="AM606" t="str">
        <x:f>IF(W606&lt;0,"Devuelto",AL606)</x:f>
        <x:v>Devuelto</x:v>
      </x:c>
      <x:c r="AN606" t="str">
        <x:v>Transferencia</x:v>
      </x:c>
      <x:c r="AO606" s="29" t="str">
        <x:v>Pedido reclasificado como devolución</x:v>
      </x:c>
      <x:c r="AP606" t="str">
        <x:f>IF(D606="","No","Sí")</x:f>
        <x:v>Sí</x:v>
      </x:c>
    </x:row>
    <x:row r="607">
      <x:c r="A607" t="n">
        <x:v>607</x:v>
      </x:c>
      <x:c r="B607" t="str">
        <x:v>VT0002875</x:v>
      </x:c>
      <x:c r="C607" t="str">
        <x:v>45774</x:v>
      </x:c>
      <x:c r="D607" s="27" t="n">
        <x:v>45774</x:v>
      </x:c>
      <x:c r="E607" t="n">
        <x:f>IF(D607="","",YEAR(D607))</x:f>
        <x:v>2025</x:v>
      </x:c>
      <x:c r="F607" t="n">
        <x:f>IF(D607="","",MONTH(D607))</x:f>
        <x:v>4</x:v>
      </x:c>
      <x:c r="G607" t="str">
        <x:f>IF(D607="","Fecha no disponible",TEXT(D607,"mmmm"))</x:f>
        <x:v>April</x:v>
      </x:c>
      <x:c r="H607" t="str">
        <x:f>IF(D607="","Fecha no disponible",TEXT(D607,"yyyy-mm"))</x:f>
        <x:v>2025-04</x:v>
      </x:c>
      <x:c r="I607" t="str">
        <x:f>IF(D607="","Fecha no disponible","T"&amp;ROUNDUP(MONTH(D607)/3,0))</x:f>
        <x:v>T2</x:v>
      </x:c>
      <x:c r="J607" t="str">
        <x:v>T003</x:v>
      </x:c>
      <x:c r="K607" t="str">
        <x:v>Tienda La Paz 3</x:v>
      </x:c>
      <x:c r="L607" t="str">
        <x:v>Barrio</x:v>
      </x:c>
      <x:c r="M607" t="str">
        <x:v>La Paz</x:v>
      </x:c>
      <x:c r="N607" t="str">
        <x:f>IFERROR(VLOOKUP(M607,'Mapeos'!$A$4:$B$30,2,FALSE),M607)</x:f>
        <x:v>La Paz</x:v>
      </x:c>
      <x:c r="O607" t="str">
        <x:v>C01672</x:v>
      </x:c>
      <x:c r="P607" t="str">
        <x:v>Premium</x:v>
      </x:c>
      <x:c r="Q607" t="str">
        <x:v>P0114</x:v>
      </x:c>
      <x:c r="R607" t="str">
        <x:v>Deportes</x:v>
      </x:c>
      <x:c r="S607" t="str">
        <x:v>Marca B</x:v>
      </x:c>
      <x:c r="T607" t="str">
        <x:v>E-commerce</x:v>
      </x:c>
      <x:c r="U607" t="str">
        <x:f>IFERROR(VLOOKUP(T607,'Mapeos'!$D$4:$E$25,2,FALSE),T607)</x:f>
        <x:v>E-commerce</x:v>
      </x:c>
      <x:c r="V607" t="str">
        <x:v>V005</x:v>
      </x:c>
      <x:c r="W607" t="n">
        <x:v>0</x:v>
      </x:c>
      <x:c r="X607" s="28" t="n">
        <x:v>209.61</x:v>
      </x:c>
      <x:c r="Y607" s="20" t="n">
        <x:v>5</x:v>
      </x:c>
      <x:c r="Z607" s="20" t="n">
        <x:f>IF(Y607&gt;1,Y607/100,Y607)</x:f>
        <x:v>0.05</x:v>
      </x:c>
      <x:c r="AA607" s="28" t="n">
        <x:v>158.45</x:v>
      </x:c>
      <x:c r="AB607" s="28" t="n">
        <x:v>0</x:v>
      </x:c>
      <x:c r="AC607" s="28" t="str">
        <x:v>BOB</x:v>
      </x:c>
      <x:c r="AD607" s="28" t="n">
        <x:f>IF(AC607="USD",AB607*'Parametros'!$B$4,AB607)</x:f>
        <x:v>0</x:v>
      </x:c>
      <x:c r="AE607" s="28" t="n">
        <x:f>W607*X607*(1-Z607)</x:f>
        <x:v>0</x:v>
      </x:c>
      <x:c r="AF607" s="28" t="n">
        <x:f>W607*AA607</x:f>
        <x:v>0</x:v>
      </x:c>
      <x:c r="AG607" s="28" t="n">
        <x:f>AE607-AF607</x:f>
        <x:v>0</x:v>
      </x:c>
      <x:c r="AH607" s="20" t="str">
        <x:f>IF(AE607&gt;0,AG607/AE607,"")</x:f>
      </x:c>
      <x:c r="AI607" s="28" t="n">
        <x:v>77055.66</x:v>
      </x:c>
      <x:c r="AJ607" s="28"/>
      <x:c r="AK607"/>
      <x:c r="AL607" t="str">
        <x:v>Cancelado</x:v>
      </x:c>
      <x:c r="AM607" t="str">
        <x:f>IF(W607&lt;0,"Devuelto",AL607)</x:f>
        <x:v>Cancelado</x:v>
      </x:c>
      <x:c r="AN607" t="str">
        <x:v>Efectivo</x:v>
      </x:c>
      <x:c r="AO607" s="29" t="str">
        <x:v>Descuento reescalado</x:v>
      </x:c>
      <x:c r="AP607" t="str">
        <x:f>IF(D607="","No","Sí")</x:f>
        <x:v>Sí</x:v>
      </x:c>
    </x:row>
    <x:row r="608">
      <x:c r="A608" t="n">
        <x:v>608</x:v>
      </x:c>
      <x:c r="B608" t="str">
        <x:v>VT0002880</x:v>
      </x:c>
      <x:c r="C608" t="str">
        <x:v>46015</x:v>
      </x:c>
      <x:c r="D608" s="27" t="n">
        <x:v>46015</x:v>
      </x:c>
      <x:c r="E608" t="n">
        <x:f>IF(D608="","",YEAR(D608))</x:f>
        <x:v>2025</x:v>
      </x:c>
      <x:c r="F608" t="n">
        <x:f>IF(D608="","",MONTH(D608))</x:f>
        <x:v>12</x:v>
      </x:c>
      <x:c r="G608" t="str">
        <x:f>IF(D608="","Fecha no disponible",TEXT(D608,"mmmm"))</x:f>
        <x:v>December</x:v>
      </x:c>
      <x:c r="H608" t="str">
        <x:f>IF(D608="","Fecha no disponible",TEXT(D608,"yyyy-mm"))</x:f>
        <x:v>2025-12</x:v>
      </x:c>
      <x:c r="I608" t="str">
        <x:f>IF(D608="","Fecha no disponible","T"&amp;ROUNDUP(MONTH(D608)/3,0))</x:f>
        <x:v>T4</x:v>
      </x:c>
      <x:c r="J608" t="str">
        <x:v>T006</x:v>
      </x:c>
      <x:c r="K608" t="str">
        <x:v>Tienda Santa Cruz 2</x:v>
      </x:c>
      <x:c r="L608" t="str">
        <x:v>Mall</x:v>
      </x:c>
      <x:c r="M608" t="str">
        <x:v>Santa Cruz</x:v>
      </x:c>
      <x:c r="N608" t="str">
        <x:f>IFERROR(VLOOKUP(M608,'Mapeos'!$A$4:$B$30,2,FALSE),M608)</x:f>
        <x:v>Santa Cruz</x:v>
      </x:c>
      <x:c r="O608" t="str">
        <x:v>C01246</x:v>
      </x:c>
      <x:c r="P608" t="str">
        <x:v>Frecuente</x:v>
      </x:c>
      <x:c r="Q608" t="str">
        <x:v>P0003</x:v>
      </x:c>
      <x:c r="R608" t="str">
        <x:v>Hogar</x:v>
      </x:c>
      <x:c r="S608" t="str">
        <x:v>Marca C</x:v>
      </x:c>
      <x:c r="T608" t="str">
        <x:v>Tienda</x:v>
      </x:c>
      <x:c r="U608" t="str">
        <x:f>IFERROR(VLOOKUP(T608,'Mapeos'!$D$4:$E$25,2,FALSE),T608)</x:f>
        <x:v>Tienda</x:v>
      </x:c>
      <x:c r="V608" t="str">
        <x:v>V006</x:v>
      </x:c>
      <x:c r="W608" t="n">
        <x:v>3</x:v>
      </x:c>
      <x:c r="X608" s="28" t="n">
        <x:v>320.84</x:v>
      </x:c>
      <x:c r="Y608" s="20" t="n">
        <x:v>0</x:v>
      </x:c>
      <x:c r="Z608" s="20" t="n">
        <x:f>IF(Y608&gt;1,Y608/100,Y608)</x:f>
        <x:v>0</x:v>
      </x:c>
      <x:c r="AA608" s="28" t="n">
        <x:v>162.95</x:v>
      </x:c>
      <x:c r="AB608" s="28" t="n">
        <x:v>962.52</x:v>
      </x:c>
      <x:c r="AC608" s="28" t="str">
        <x:v>BOB</x:v>
      </x:c>
      <x:c r="AD608" s="28" t="n">
        <x:f>IF(AC608="USD",AB608*'Parametros'!$B$4,AB608)</x:f>
        <x:v>962.52</x:v>
      </x:c>
      <x:c r="AE608" s="28" t="n">
        <x:f>W608*X608*(1-Z608)</x:f>
        <x:v>962.52</x:v>
      </x:c>
      <x:c r="AF608" s="28" t="n">
        <x:f>W608*AA608</x:f>
        <x:v>488.84999999999997</x:v>
      </x:c>
      <x:c r="AG608" s="28" t="n">
        <x:f>AE608-AF608</x:f>
        <x:v>473.67</x:v>
      </x:c>
      <x:c r="AH608" s="20" t="n">
        <x:f>IF(AE608&gt;0,AG608/AE608,"")</x:f>
        <x:v>0.4921144495698791</x:v>
      </x:c>
      <x:c r="AI608" s="28" t="n">
        <x:v>186128.69</x:v>
      </x:c>
      <x:c r="AJ608" s="28"/>
      <x:c r="AK608"/>
      <x:c r="AL608" t="str">
        <x:v>Completado</x:v>
      </x:c>
      <x:c r="AM608" t="str">
        <x:f>IF(W608&lt;0,"Devuelto",AL608)</x:f>
        <x:v>Completado</x:v>
      </x:c>
      <x:c r="AN608" t="str">
        <x:v>Transferencia</x:v>
      </x:c>
      <x:c r="AO608" s="29" t="str">
        <x:v>Sin observación</x:v>
      </x:c>
      <x:c r="AP608" t="str">
        <x:f>IF(D608="","No","Sí")</x:f>
        <x:v>Sí</x:v>
      </x:c>
    </x:row>
    <x:row r="609">
      <x:c r="A609" t="n">
        <x:v>609</x:v>
      </x:c>
      <x:c r="B609" t="str">
        <x:v>VT0002885</x:v>
      </x:c>
      <x:c r="C609" t="str">
        <x:v>45769</x:v>
      </x:c>
      <x:c r="D609" s="27" t="n">
        <x:v>45769</x:v>
      </x:c>
      <x:c r="E609" t="n">
        <x:f>IF(D609="","",YEAR(D609))</x:f>
        <x:v>2025</x:v>
      </x:c>
      <x:c r="F609" t="n">
        <x:f>IF(D609="","",MONTH(D609))</x:f>
        <x:v>4</x:v>
      </x:c>
      <x:c r="G609" t="str">
        <x:f>IF(D609="","Fecha no disponible",TEXT(D609,"mmmm"))</x:f>
        <x:v>April</x:v>
      </x:c>
      <x:c r="H609" t="str">
        <x:f>IF(D609="","Fecha no disponible",TEXT(D609,"yyyy-mm"))</x:f>
        <x:v>2025-04</x:v>
      </x:c>
      <x:c r="I609" t="str">
        <x:f>IF(D609="","Fecha no disponible","T"&amp;ROUNDUP(MONTH(D609)/3,0))</x:f>
        <x:v>T2</x:v>
      </x:c>
      <x:c r="J609" t="str">
        <x:v>T003</x:v>
      </x:c>
      <x:c r="K609" t="str">
        <x:v>Tienda La Paz 3</x:v>
      </x:c>
      <x:c r="L609" t="str">
        <x:v>Barrio</x:v>
      </x:c>
      <x:c r="M609" t="str">
        <x:v>La Paz</x:v>
      </x:c>
      <x:c r="N609" t="str">
        <x:f>IFERROR(VLOOKUP(M609,'Mapeos'!$A$4:$B$30,2,FALSE),M609)</x:f>
        <x:v>La Paz</x:v>
      </x:c>
      <x:c r="O609" t="str">
        <x:v>C01429</x:v>
      </x:c>
      <x:c r="P609" t="str">
        <x:v>Masivo</x:v>
      </x:c>
      <x:c r="Q609" t="str">
        <x:v>P0141</x:v>
      </x:c>
      <x:c r="R609" t="str">
        <x:v>Hogar</x:v>
      </x:c>
      <x:c r="S609" t="str">
        <x:v>Marca D</x:v>
      </x:c>
      <x:c r="T609" t="str">
        <x:v>E-COMMERCE</x:v>
      </x:c>
      <x:c r="U609" t="str">
        <x:f>IFERROR(VLOOKUP(T609,'Mapeos'!$D$4:$E$25,2,FALSE),T609)</x:f>
        <x:v>E-commerce</x:v>
      </x:c>
      <x:c r="V609" t="str">
        <x:v>V038</x:v>
      </x:c>
      <x:c r="W609" t="n">
        <x:v>1</x:v>
      </x:c>
      <x:c r="X609" s="28" t="n">
        <x:v>264.88</x:v>
      </x:c>
      <x:c r="Y609" s="20" t="n">
        <x:v>0.25</x:v>
      </x:c>
      <x:c r="Z609" s="20" t="n">
        <x:f>IF(Y609&gt;1,Y609/100,Y609)</x:f>
        <x:v>0.25</x:v>
      </x:c>
      <x:c r="AA609" s="28" t="n">
        <x:v>163.49</x:v>
      </x:c>
      <x:c r="AB609" s="28" t="n">
        <x:v>198.66</x:v>
      </x:c>
      <x:c r="AC609" s="28" t="str">
        <x:v>BOB</x:v>
      </x:c>
      <x:c r="AD609" s="28" t="n">
        <x:f>IF(AC609="USD",AB609*'Parametros'!$B$4,AB609)</x:f>
        <x:v>198.66</x:v>
      </x:c>
      <x:c r="AE609" s="28" t="n">
        <x:f>W609*X609*(1-Z609)</x:f>
        <x:v>198.66</x:v>
      </x:c>
      <x:c r="AF609" s="28" t="n">
        <x:f>W609*AA609</x:f>
        <x:v>163.49</x:v>
      </x:c>
      <x:c r="AG609" s="28" t="n">
        <x:f>AE609-AF609</x:f>
        <x:v>35.16999999999999</x:v>
      </x:c>
      <x:c r="AH609" s="20" t="n">
        <x:f>IF(AE609&gt;0,AG609/AE609,"")</x:f>
        <x:v>0.17703614215242117</x:v>
      </x:c>
      <x:c r="AI609" s="28" t="n">
        <x:v>77055.66</x:v>
      </x:c>
      <x:c r="AJ609" s="28"/>
      <x:c r="AK609"/>
      <x:c r="AL609" t="str">
        <x:v>Completado</x:v>
      </x:c>
      <x:c r="AM609" t="str">
        <x:f>IF(W609&lt;0,"Devuelto",AL609)</x:f>
        <x:v>Completado</x:v>
      </x:c>
      <x:c r="AN609" t="str">
        <x:v>Tarjeta</x:v>
      </x:c>
      <x:c r="AO609" s="29" t="str">
        <x:v>Canal estandarizado</x:v>
      </x:c>
      <x:c r="AP609" t="str">
        <x:f>IF(D609="","No","Sí")</x:f>
        <x:v>Sí</x:v>
      </x:c>
    </x:row>
    <x:row r="610">
      <x:c r="A610" t="n">
        <x:v>610</x:v>
      </x:c>
      <x:c r="B610" t="str">
        <x:v>VT0002889</x:v>
      </x:c>
      <x:c r="C610" t="str">
        <x:v>46004</x:v>
      </x:c>
      <x:c r="D610" s="27" t="n">
        <x:v>46004</x:v>
      </x:c>
      <x:c r="E610" t="n">
        <x:f>IF(D610="","",YEAR(D610))</x:f>
        <x:v>2025</x:v>
      </x:c>
      <x:c r="F610" t="n">
        <x:f>IF(D610="","",MONTH(D610))</x:f>
        <x:v>12</x:v>
      </x:c>
      <x:c r="G610" t="str">
        <x:f>IF(D610="","Fecha no disponible",TEXT(D610,"mmmm"))</x:f>
        <x:v>December</x:v>
      </x:c>
      <x:c r="H610" t="str">
        <x:f>IF(D610="","Fecha no disponible",TEXT(D610,"yyyy-mm"))</x:f>
        <x:v>2025-12</x:v>
      </x:c>
      <x:c r="I610" t="str">
        <x:f>IF(D610="","Fecha no disponible","T"&amp;ROUNDUP(MONTH(D610)/3,0))</x:f>
        <x:v>T4</x:v>
      </x:c>
      <x:c r="J610" t="str">
        <x:v>T001</x:v>
      </x:c>
      <x:c r="K610" t="str">
        <x:v>Tienda La Paz 1</x:v>
      </x:c>
      <x:c r="L610" t="str">
        <x:v>Barrio</x:v>
      </x:c>
      <x:c r="M610" t="str">
        <x:v>La Paz</x:v>
      </x:c>
      <x:c r="N610" t="str">
        <x:f>IFERROR(VLOOKUP(M610,'Mapeos'!$A$4:$B$30,2,FALSE),M610)</x:f>
        <x:v>La Paz</x:v>
      </x:c>
      <x:c r="O610" t="str">
        <x:v>C01055</x:v>
      </x:c>
      <x:c r="P610" t="str">
        <x:v>Frecuente</x:v>
      </x:c>
      <x:c r="Q610" t="str">
        <x:v>P0089</x:v>
      </x:c>
      <x:c r="R610" t="str">
        <x:v>Deportes</x:v>
      </x:c>
      <x:c r="S610" t="str">
        <x:v>Marca A</x:v>
      </x:c>
      <x:c r="T610" t="str">
        <x:v>Marketplace</x:v>
      </x:c>
      <x:c r="U610" t="str">
        <x:f>IFERROR(VLOOKUP(T610,'Mapeos'!$D$4:$E$25,2,FALSE),T610)</x:f>
        <x:v>Marketplace</x:v>
      </x:c>
      <x:c r="V610" t="str">
        <x:v>V004</x:v>
      </x:c>
      <x:c r="W610" t="n">
        <x:v>1</x:v>
      </x:c>
      <x:c r="X610" s="28" t="n">
        <x:v>122.2</x:v>
      </x:c>
      <x:c r="Y610" s="20" t="n">
        <x:v>0.25</x:v>
      </x:c>
      <x:c r="Z610" s="20" t="n">
        <x:f>IF(Y610&gt;1,Y610/100,Y610)</x:f>
        <x:v>0.25</x:v>
      </x:c>
      <x:c r="AA610" s="28" t="n">
        <x:v>96.49</x:v>
      </x:c>
      <x:c r="AB610" s="28" t="n">
        <x:v>91.65</x:v>
      </x:c>
      <x:c r="AC610" s="28" t="str">
        <x:v>BOB</x:v>
      </x:c>
      <x:c r="AD610" s="28" t="n">
        <x:f>IF(AC610="USD",AB610*'Parametros'!$B$4,AB610)</x:f>
        <x:v>91.65</x:v>
      </x:c>
      <x:c r="AE610" s="28" t="n">
        <x:f>W610*X610*(1-Z610)</x:f>
        <x:v>91.65</x:v>
      </x:c>
      <x:c r="AF610" s="28" t="n">
        <x:f>W610*AA610</x:f>
        <x:v>96.49</x:v>
      </x:c>
      <x:c r="AG610" s="28" t="n">
        <x:f>AE610-AF610</x:f>
        <x:v>-4.839999999999989</x:v>
      </x:c>
      <x:c r="AH610" s="20" t="n">
        <x:f>IF(AE610&gt;0,AG610/AE610,"")</x:f>
        <x:v>-0.05280960174577184</x:v>
      </x:c>
      <x:c r="AI610" s="28" t="n">
        <x:v>85082.62</x:v>
      </x:c>
      <x:c r="AJ610" s="28"/>
      <x:c r="AK610"/>
      <x:c r="AL610" t="str">
        <x:v>Completado</x:v>
      </x:c>
      <x:c r="AM610" t="str">
        <x:f>IF(W610&lt;0,"Devuelto",AL610)</x:f>
        <x:v>Completado</x:v>
      </x:c>
      <x:c r="AN610" t="str">
        <x:v>Tarjeta</x:v>
      </x:c>
      <x:c r="AO610" s="29" t="str">
        <x:v>Sin observación</x:v>
      </x:c>
      <x:c r="AP610" t="str">
        <x:f>IF(D610="","No","Sí")</x:f>
        <x:v>Sí</x:v>
      </x:c>
    </x:row>
    <x:row r="611">
      <x:c r="A611" t="n">
        <x:v>611</x:v>
      </x:c>
      <x:c r="B611" t="str">
        <x:v>VT0002894</x:v>
      </x:c>
      <x:c r="C611" t="str">
        <x:v>45678</x:v>
      </x:c>
      <x:c r="D611" s="27" t="n">
        <x:v>45678</x:v>
      </x:c>
      <x:c r="E611" t="n">
        <x:f>IF(D611="","",YEAR(D611))</x:f>
        <x:v>2025</x:v>
      </x:c>
      <x:c r="F611" t="n">
        <x:f>IF(D611="","",MONTH(D611))</x:f>
        <x:v>1</x:v>
      </x:c>
      <x:c r="G611" t="str">
        <x:f>IF(D611="","Fecha no disponible",TEXT(D611,"mmmm"))</x:f>
        <x:v>January</x:v>
      </x:c>
      <x:c r="H611" t="str">
        <x:f>IF(D611="","Fecha no disponible",TEXT(D611,"yyyy-mm"))</x:f>
        <x:v>2025-01</x:v>
      </x:c>
      <x:c r="I611" t="str">
        <x:f>IF(D611="","Fecha no disponible","T"&amp;ROUNDUP(MONTH(D611)/3,0))</x:f>
        <x:v>T1</x:v>
      </x:c>
      <x:c r="J611" t="str">
        <x:v>T012</x:v>
      </x:c>
      <x:c r="K611" t="str">
        <x:v>Tienda Cochabamba 4</x:v>
      </x:c>
      <x:c r="L611" t="str">
        <x:v>Centro</x:v>
      </x:c>
      <x:c r="M611" t="str">
        <x:v>Cochabamba</x:v>
      </x:c>
      <x:c r="N611" t="str">
        <x:f>IFERROR(VLOOKUP(M611,'Mapeos'!$A$4:$B$30,2,FALSE),M611)</x:f>
        <x:v>Cochabamba</x:v>
      </x:c>
      <x:c r="O611" t="str">
        <x:v>C01539</x:v>
      </x:c>
      <x:c r="P611" t="str">
        <x:v>Premium</x:v>
      </x:c>
      <x:c r="Q611" t="str">
        <x:v>P0150</x:v>
      </x:c>
      <x:c r="R611" t="str">
        <x:v>Deportes</x:v>
      </x:c>
      <x:c r="S611" t="str">
        <x:v>Marca D</x:v>
      </x:c>
      <x:c r="T611" t="str">
        <x:v>Tienda</x:v>
      </x:c>
      <x:c r="U611" t="str">
        <x:f>IFERROR(VLOOKUP(T611,'Mapeos'!$D$4:$E$25,2,FALSE),T611)</x:f>
        <x:v>Tienda</x:v>
      </x:c>
      <x:c r="V611" t="str">
        <x:v>V025</x:v>
      </x:c>
      <x:c r="W611" t="n">
        <x:v>1</x:v>
      </x:c>
      <x:c r="X611" s="28" t="n">
        <x:v>238.31</x:v>
      </x:c>
      <x:c r="Y611" s="20" t="n">
        <x:v>0</x:v>
      </x:c>
      <x:c r="Z611" s="20" t="n">
        <x:f>IF(Y611&gt;1,Y611/100,Y611)</x:f>
        <x:v>0</x:v>
      </x:c>
      <x:c r="AA611" s="28" t="n">
        <x:v>139.1</x:v>
      </x:c>
      <x:c r="AB611" s="28" t="n">
        <x:v>238.31</x:v>
      </x:c>
      <x:c r="AC611" s="28" t="str">
        <x:v>BOB</x:v>
      </x:c>
      <x:c r="AD611" s="28" t="n">
        <x:f>IF(AC611="USD",AB611*'Parametros'!$B$4,AB611)</x:f>
        <x:v>238.31</x:v>
      </x:c>
      <x:c r="AE611" s="28" t="n">
        <x:f>W611*X611*(1-Z611)</x:f>
        <x:v>238.31</x:v>
      </x:c>
      <x:c r="AF611" s="28" t="n">
        <x:f>W611*AA611</x:f>
        <x:v>139.1</x:v>
      </x:c>
      <x:c r="AG611" s="28" t="n">
        <x:f>AE611-AF611</x:f>
        <x:v>99.21000000000001</x:v>
      </x:c>
      <x:c r="AH611" s="20" t="n">
        <x:f>IF(AE611&gt;0,AG611/AE611,"")</x:f>
        <x:v>0.4163064915446268</x:v>
      </x:c>
      <x:c r="AI611" s="28" t="n">
        <x:v>183743.88</x:v>
      </x:c>
      <x:c r="AJ611" s="28"/>
      <x:c r="AK611"/>
      <x:c r="AL611" t="str">
        <x:v>Completado</x:v>
      </x:c>
      <x:c r="AM611" t="str">
        <x:f>IF(W611&lt;0,"Devuelto",AL611)</x:f>
        <x:v>Completado</x:v>
      </x:c>
      <x:c r="AN611" t="str">
        <x:v>QR</x:v>
      </x:c>
      <x:c r="AO611" s="29" t="str">
        <x:v>Sin observación</x:v>
      </x:c>
      <x:c r="AP611" t="str">
        <x:f>IF(D611="","No","Sí")</x:f>
        <x:v>Sí</x:v>
      </x:c>
    </x:row>
    <x:row r="612">
      <x:c r="A612" t="n">
        <x:v>612</x:v>
      </x:c>
      <x:c r="B612" t="str">
        <x:v>VT0002899</x:v>
      </x:c>
      <x:c r="C612" t="str">
        <x:v>46085</x:v>
      </x:c>
      <x:c r="D612" s="27" t="n">
        <x:v>46085</x:v>
      </x:c>
      <x:c r="E612" t="n">
        <x:f>IF(D612="","",YEAR(D612))</x:f>
        <x:v>2026</x:v>
      </x:c>
      <x:c r="F612" t="n">
        <x:f>IF(D612="","",MONTH(D612))</x:f>
        <x:v>3</x:v>
      </x:c>
      <x:c r="G612" t="str">
        <x:f>IF(D612="","Fecha no disponible",TEXT(D612,"mmmm"))</x:f>
        <x:v>March</x:v>
      </x:c>
      <x:c r="H612" t="str">
        <x:f>IF(D612="","Fecha no disponible",TEXT(D612,"yyyy-mm"))</x:f>
        <x:v>2026-03</x:v>
      </x:c>
      <x:c r="I612" t="str">
        <x:f>IF(D612="","Fecha no disponible","T"&amp;ROUNDUP(MONTH(D612)/3,0))</x:f>
        <x:v>T1</x:v>
      </x:c>
      <x:c r="J612" t="str">
        <x:v>T001</x:v>
      </x:c>
      <x:c r="K612" t="str">
        <x:v>Tienda La Paz 1</x:v>
      </x:c>
      <x:c r="L612" t="str">
        <x:v>Barrio</x:v>
      </x:c>
      <x:c r="M612" t="str">
        <x:v>La Paz</x:v>
      </x:c>
      <x:c r="N612" t="str">
        <x:f>IFERROR(VLOOKUP(M612,'Mapeos'!$A$4:$B$30,2,FALSE),M612)</x:f>
        <x:v>La Paz</x:v>
      </x:c>
      <x:c r="O612" t="str">
        <x:v>C00532</x:v>
      </x:c>
      <x:c r="P612" t="str">
        <x:v>Masivo</x:v>
      </x:c>
      <x:c r="Q612" t="str">
        <x:v>P0098</x:v>
      </x:c>
      <x:c r="R612" t="str">
        <x:v>Cuidado Personal</x:v>
      </x:c>
      <x:c r="S612" t="str">
        <x:v>Marca A</x:v>
      </x:c>
      <x:c r="T612" t="str">
        <x:v>E-commerce</x:v>
      </x:c>
      <x:c r="U612" t="str">
        <x:f>IFERROR(VLOOKUP(T612,'Mapeos'!$D$4:$E$25,2,FALSE),T612)</x:f>
        <x:v>E-commerce</x:v>
      </x:c>
      <x:c r="V612" t="str">
        <x:v>V035</x:v>
      </x:c>
      <x:c r="W612" t="n">
        <x:v>5</x:v>
      </x:c>
      <x:c r="X612" s="28" t="n">
        <x:v>80.13</x:v>
      </x:c>
      <x:c r="Y612" s="20" t="n">
        <x:v>0</x:v>
      </x:c>
      <x:c r="Z612" s="20" t="n">
        <x:f>IF(Y612&gt;1,Y612/100,Y612)</x:f>
        <x:v>0</x:v>
      </x:c>
      <x:c r="AA612" s="28" t="n">
        <x:v>56.02</x:v>
      </x:c>
      <x:c r="AB612" s="28" t="n">
        <x:v>400.65</x:v>
      </x:c>
      <x:c r="AC612" s="28" t="str">
        <x:v>BOB</x:v>
      </x:c>
      <x:c r="AD612" s="28" t="n">
        <x:f>IF(AC612="USD",AB612*'Parametros'!$B$4,AB612)</x:f>
        <x:v>400.65</x:v>
      </x:c>
      <x:c r="AE612" s="28" t="n">
        <x:f>W612*X612*(1-Z612)</x:f>
        <x:v>400.65</x:v>
      </x:c>
      <x:c r="AF612" s="28" t="n">
        <x:f>W612*AA612</x:f>
        <x:v>280.1</x:v>
      </x:c>
      <x:c r="AG612" s="28" t="n">
        <x:f>AE612-AF612</x:f>
        <x:v>120.54999999999995</x:v>
      </x:c>
      <x:c r="AH612" s="20" t="n">
        <x:f>IF(AE612&gt;0,AG612/AE612,"")</x:f>
        <x:v>0.3008860601522525</x:v>
      </x:c>
      <x:c r="AI612" s="28" t="n">
        <x:v>66832.55</x:v>
      </x:c>
      <x:c r="AJ612" s="28"/>
      <x:c r="AK612"/>
      <x:c r="AL612" t="str">
        <x:v>Completado</x:v>
      </x:c>
      <x:c r="AM612" t="str">
        <x:f>IF(W612&lt;0,"Devuelto",AL612)</x:f>
        <x:v>Completado</x:v>
      </x:c>
      <x:c r="AN612" t="str">
        <x:v>Transferencia</x:v>
      </x:c>
      <x:c r="AO612" s="29" t="str">
        <x:v>Sin observación</x:v>
      </x:c>
      <x:c r="AP612" t="str">
        <x:f>IF(D612="","No","Sí")</x:f>
        <x:v>Sí</x:v>
      </x:c>
    </x:row>
    <x:row r="613">
      <x:c r="A613" t="n">
        <x:v>613</x:v>
      </x:c>
      <x:c r="B613" t="str">
        <x:v>VT0002904</x:v>
      </x:c>
      <x:c r="C613" t="str">
        <x:v>45696</x:v>
      </x:c>
      <x:c r="D613" s="27" t="n">
        <x:v>45696</x:v>
      </x:c>
      <x:c r="E613" t="n">
        <x:f>IF(D613="","",YEAR(D613))</x:f>
        <x:v>2025</x:v>
      </x:c>
      <x:c r="F613" t="n">
        <x:f>IF(D613="","",MONTH(D613))</x:f>
        <x:v>2</x:v>
      </x:c>
      <x:c r="G613" t="str">
        <x:f>IF(D613="","Fecha no disponible",TEXT(D613,"mmmm"))</x:f>
        <x:v>February</x:v>
      </x:c>
      <x:c r="H613" t="str">
        <x:f>IF(D613="","Fecha no disponible",TEXT(D613,"yyyy-mm"))</x:f>
        <x:v>2025-02</x:v>
      </x:c>
      <x:c r="I613" t="str">
        <x:f>IF(D613="","Fecha no disponible","T"&amp;ROUNDUP(MONTH(D613)/3,0))</x:f>
        <x:v>T1</x:v>
      </x:c>
      <x:c r="J613" t="str">
        <x:v>T007</x:v>
      </x:c>
      <x:c r="K613" t="str">
        <x:v>Tienda Santa Cruz 3</x:v>
      </x:c>
      <x:c r="L613" t="str">
        <x:v>Barrio</x:v>
      </x:c>
      <x:c r="M613" t="str">
        <x:v>cochabamba</x:v>
      </x:c>
      <x:c r="N613" t="str">
        <x:f>IFERROR(VLOOKUP(M613,'Mapeos'!$A$4:$B$30,2,FALSE),M613)</x:f>
        <x:v>Cochabamba</x:v>
      </x:c>
      <x:c r="O613" t="str">
        <x:v>C00330</x:v>
      </x:c>
      <x:c r="P613" t="str">
        <x:v>Premium</x:v>
      </x:c>
      <x:c r="Q613" t="str">
        <x:v>P0063</x:v>
      </x:c>
      <x:c r="R613" t="str">
        <x:v>Alimentos</x:v>
      </x:c>
      <x:c r="S613" t="str">
        <x:v>Marca A</x:v>
      </x:c>
      <x:c r="T613" t="str">
        <x:v>Tienda</x:v>
      </x:c>
      <x:c r="U613" t="str">
        <x:f>IFERROR(VLOOKUP(T613,'Mapeos'!$D$4:$E$25,2,FALSE),T613)</x:f>
        <x:v>Tienda</x:v>
      </x:c>
      <x:c r="V613" t="str">
        <x:v>V027</x:v>
      </x:c>
      <x:c r="W613" t="n">
        <x:v>1</x:v>
      </x:c>
      <x:c r="X613" s="28" t="n">
        <x:v>37.63</x:v>
      </x:c>
      <x:c r="Y613" s="20" t="n">
        <x:v>0.1</x:v>
      </x:c>
      <x:c r="Z613" s="20" t="n">
        <x:f>IF(Y613&gt;1,Y613/100,Y613)</x:f>
        <x:v>0.1</x:v>
      </x:c>
      <x:c r="AA613" s="28" t="n">
        <x:v>18.46</x:v>
      </x:c>
      <x:c r="AB613" s="28" t="n">
        <x:v>33.87</x:v>
      </x:c>
      <x:c r="AC613" s="28" t="str">
        <x:v>BOB</x:v>
      </x:c>
      <x:c r="AD613" s="28" t="n">
        <x:f>IF(AC613="USD",AB613*'Parametros'!$B$4,AB613)</x:f>
        <x:v>33.87</x:v>
      </x:c>
      <x:c r="AE613" s="28" t="n">
        <x:f>W613*X613*(1-Z613)</x:f>
        <x:v>33.867000000000004</x:v>
      </x:c>
      <x:c r="AF613" s="28" t="n">
        <x:f>W613*AA613</x:f>
        <x:v>18.46</x:v>
      </x:c>
      <x:c r="AG613" s="28" t="n">
        <x:f>AE613-AF613</x:f>
        <x:v>15.407000000000004</x:v>
      </x:c>
      <x:c r="AH613" s="20" t="n">
        <x:f>IF(AE613&gt;0,AG613/AE613,"")</x:f>
        <x:v>0.45492662473794554</x:v>
      </x:c>
      <x:c r="AI613" s="28" t="n">
        <x:v>174033.03</x:v>
      </x:c>
      <x:c r="AJ613" s="28" t="n">
        <x:v>140</x:v>
      </x:c>
      <x:c r="AK613" t="n">
        <x:v>10</x:v>
      </x:c>
      <x:c r="AL613" t="str">
        <x:v>Completado</x:v>
      </x:c>
      <x:c r="AM613" t="str">
        <x:f>IF(W613&lt;0,"Devuelto",AL613)</x:f>
        <x:v>Completado</x:v>
      </x:c>
      <x:c r="AN613" t="str">
        <x:v>Efectivo</x:v>
      </x:c>
      <x:c r="AO613" s="29" t="str">
        <x:v>Región estandarizada</x:v>
      </x:c>
      <x:c r="AP613" t="str">
        <x:f>IF(D613="","No","Sí")</x:f>
        <x:v>Sí</x:v>
      </x:c>
    </x:row>
    <x:row r="614">
      <x:c r="A614" t="n">
        <x:v>614</x:v>
      </x:c>
      <x:c r="B614" t="str">
        <x:v>VT0002908</x:v>
      </x:c>
      <x:c r="C614" t="str">
        <x:v>45832</x:v>
      </x:c>
      <x:c r="D614" s="27" t="n">
        <x:v>45832</x:v>
      </x:c>
      <x:c r="E614" t="n">
        <x:f>IF(D614="","",YEAR(D614))</x:f>
        <x:v>2025</x:v>
      </x:c>
      <x:c r="F614" t="n">
        <x:f>IF(D614="","",MONTH(D614))</x:f>
        <x:v>6</x:v>
      </x:c>
      <x:c r="G614" t="str">
        <x:f>IF(D614="","Fecha no disponible",TEXT(D614,"mmmm"))</x:f>
        <x:v>June</x:v>
      </x:c>
      <x:c r="H614" t="str">
        <x:f>IF(D614="","Fecha no disponible",TEXT(D614,"yyyy-mm"))</x:f>
        <x:v>2025-06</x:v>
      </x:c>
      <x:c r="I614" t="str">
        <x:f>IF(D614="","Fecha no disponible","T"&amp;ROUNDUP(MONTH(D614)/3,0))</x:f>
        <x:v>T2</x:v>
      </x:c>
      <x:c r="J614" t="str">
        <x:v>T013</x:v>
      </x:c>
      <x:c r="K614" t="str">
        <x:v>Tienda Potosí 1</x:v>
      </x:c>
      <x:c r="L614" t="str">
        <x:v>Centro</x:v>
      </x:c>
      <x:c r="M614" t="str">
        <x:v>Potosí</x:v>
      </x:c>
      <x:c r="N614" t="str">
        <x:f>IFERROR(VLOOKUP(M614,'Mapeos'!$A$4:$B$30,2,FALSE),M614)</x:f>
        <x:v>Potosí</x:v>
      </x:c>
      <x:c r="O614" t="str">
        <x:v>C00964</x:v>
      </x:c>
      <x:c r="P614" t="str">
        <x:v>Empresa</x:v>
      </x:c>
      <x:c r="Q614" t="str">
        <x:v>P0077</x:v>
      </x:c>
      <x:c r="R614" t="str">
        <x:v>Electrónica</x:v>
      </x:c>
      <x:c r="S614" t="str">
        <x:v>Marca D</x:v>
      </x:c>
      <x:c r="T614" t="str">
        <x:v>Tienda</x:v>
      </x:c>
      <x:c r="U614" t="str">
        <x:f>IFERROR(VLOOKUP(T614,'Mapeos'!$D$4:$E$25,2,FALSE),T614)</x:f>
        <x:v>Tienda</x:v>
      </x:c>
      <x:c r="V614" t="str">
        <x:v>V012</x:v>
      </x:c>
      <x:c r="W614" t="n">
        <x:v>0</x:v>
      </x:c>
      <x:c r="X614" s="28" t="n">
        <x:v>738.87</x:v>
      </x:c>
      <x:c r="Y614" s="20" t="n">
        <x:v>0.1</x:v>
      </x:c>
      <x:c r="Z614" s="20" t="n">
        <x:f>IF(Y614&gt;1,Y614/100,Y614)</x:f>
        <x:v>0.1</x:v>
      </x:c>
      <x:c r="AA614" s="28" t="n">
        <x:v>537.84</x:v>
      </x:c>
      <x:c r="AB614" s="28" t="n">
        <x:v>0</x:v>
      </x:c>
      <x:c r="AC614" s="28" t="str">
        <x:v>BOB</x:v>
      </x:c>
      <x:c r="AD614" s="28" t="n">
        <x:f>IF(AC614="USD",AB614*'Parametros'!$B$4,AB614)</x:f>
        <x:v>0</x:v>
      </x:c>
      <x:c r="AE614" s="28" t="n">
        <x:f>W614*X614*(1-Z614)</x:f>
        <x:v>0</x:v>
      </x:c>
      <x:c r="AF614" s="28" t="n">
        <x:f>W614*AA614</x:f>
        <x:v>0</x:v>
      </x:c>
      <x:c r="AG614" s="28" t="n">
        <x:f>AE614-AF614</x:f>
        <x:v>0</x:v>
      </x:c>
      <x:c r="AH614" s="20" t="str">
        <x:f>IF(AE614&gt;0,AG614/AE614,"")</x:f>
      </x:c>
      <x:c r="AI614" s="28" t="n">
        <x:v>182108.66</x:v>
      </x:c>
      <x:c r="AJ614" s="28"/>
      <x:c r="AK614"/>
      <x:c r="AL614" t="str">
        <x:v>Cancelado</x:v>
      </x:c>
      <x:c r="AM614" t="str">
        <x:f>IF(W614&lt;0,"Devuelto",AL614)</x:f>
        <x:v>Cancelado</x:v>
      </x:c>
      <x:c r="AN614" t="str">
        <x:v>Efectivo</x:v>
      </x:c>
      <x:c r="AO614" s="29" t="str">
        <x:v>Sin observación</x:v>
      </x:c>
      <x:c r="AP614" t="str">
        <x:f>IF(D614="","No","Sí")</x:f>
        <x:v>Sí</x:v>
      </x:c>
    </x:row>
    <x:row r="615">
      <x:c r="A615" t="n">
        <x:v>615</x:v>
      </x:c>
      <x:c r="B615" t="str">
        <x:v>VT0002913</x:v>
      </x:c>
      <x:c r="C615" t="str">
        <x:v>45331</x:v>
      </x:c>
      <x:c r="D615" s="27" t="n">
        <x:v>45331</x:v>
      </x:c>
      <x:c r="E615" t="n">
        <x:f>IF(D615="","",YEAR(D615))</x:f>
        <x:v>2024</x:v>
      </x:c>
      <x:c r="F615" t="n">
        <x:f>IF(D615="","",MONTH(D615))</x:f>
        <x:v>2</x:v>
      </x:c>
      <x:c r="G615" t="str">
        <x:f>IF(D615="","Fecha no disponible",TEXT(D615,"mmmm"))</x:f>
        <x:v>February</x:v>
      </x:c>
      <x:c r="H615" t="str">
        <x:f>IF(D615="","Fecha no disponible",TEXT(D615,"yyyy-mm"))</x:f>
        <x:v>2024-02</x:v>
      </x:c>
      <x:c r="I615" t="str">
        <x:f>IF(D615="","Fecha no disponible","T"&amp;ROUNDUP(MONTH(D615)/3,0))</x:f>
        <x:v>T1</x:v>
      </x:c>
      <x:c r="J615" t="str">
        <x:v>T009</x:v>
      </x:c>
      <x:c r="K615" t="str">
        <x:v>Tienda Cochabamba 1</x:v>
      </x:c>
      <x:c r="L615" t="str">
        <x:v>Mall</x:v>
      </x:c>
      <x:c r="M615" t="str">
        <x:v>Cochabamba</x:v>
      </x:c>
      <x:c r="N615" t="str">
        <x:f>IFERROR(VLOOKUP(M615,'Mapeos'!$A$4:$B$30,2,FALSE),M615)</x:f>
        <x:v>Cochabamba</x:v>
      </x:c>
      <x:c r="O615" t="str">
        <x:v>C00354</x:v>
      </x:c>
      <x:c r="P615" t="str">
        <x:v>Frecuente</x:v>
      </x:c>
      <x:c r="Q615" t="str">
        <x:v>P0010</x:v>
      </x:c>
      <x:c r="R615" t="str">
        <x:v>Deportes</x:v>
      </x:c>
      <x:c r="S615" t="str">
        <x:v>Marca A</x:v>
      </x:c>
      <x:c r="T615" t="str">
        <x:v>Tienda</x:v>
      </x:c>
      <x:c r="U615" t="str">
        <x:f>IFERROR(VLOOKUP(T615,'Mapeos'!$D$4:$E$25,2,FALSE),T615)</x:f>
        <x:v>Tienda</x:v>
      </x:c>
      <x:c r="V615" t="str">
        <x:v>V018</x:v>
      </x:c>
      <x:c r="W615" t="n">
        <x:v>2</x:v>
      </x:c>
      <x:c r="X615" s="28" t="n">
        <x:v>131.13</x:v>
      </x:c>
      <x:c r="Y615" s="20" t="n">
        <x:v>0.1</x:v>
      </x:c>
      <x:c r="Z615" s="20" t="n">
        <x:f>IF(Y615&gt;1,Y615/100,Y615)</x:f>
        <x:v>0.1</x:v>
      </x:c>
      <x:c r="AA615" s="28" t="n">
        <x:v>89.38</x:v>
      </x:c>
      <x:c r="AB615" s="28" t="n">
        <x:v>236.03</x:v>
      </x:c>
      <x:c r="AC615" s="28" t="str">
        <x:v>BOB</x:v>
      </x:c>
      <x:c r="AD615" s="28" t="n">
        <x:f>IF(AC615="USD",AB615*'Parametros'!$B$4,AB615)</x:f>
        <x:v>236.03</x:v>
      </x:c>
      <x:c r="AE615" s="28" t="n">
        <x:f>W615*X615*(1-Z615)</x:f>
        <x:v>236.034</x:v>
      </x:c>
      <x:c r="AF615" s="28" t="n">
        <x:f>W615*AA615</x:f>
        <x:v>178.76</x:v>
      </x:c>
      <x:c r="AG615" s="28" t="n">
        <x:f>AE615-AF615</x:f>
        <x:v>57.274</x:v>
      </x:c>
      <x:c r="AH615" s="20" t="n">
        <x:f>IF(AE615&gt;0,AG615/AE615,"")</x:f>
        <x:v>0.2426514824135506</x:v>
      </x:c>
      <x:c r="AI615" s="28" t="n">
        <x:v>150225.5</x:v>
      </x:c>
      <x:c r="AJ615" s="28"/>
      <x:c r="AK615"/>
      <x:c r="AL615" t="str">
        <x:v>Completado</x:v>
      </x:c>
      <x:c r="AM615" t="str">
        <x:f>IF(W615&lt;0,"Devuelto",AL615)</x:f>
        <x:v>Completado</x:v>
      </x:c>
      <x:c r="AN615" t="str">
        <x:v>Transferencia</x:v>
      </x:c>
      <x:c r="AO615" s="29" t="str">
        <x:v>Sin observación</x:v>
      </x:c>
      <x:c r="AP615" t="str">
        <x:f>IF(D615="","No","Sí")</x:f>
        <x:v>Sí</x:v>
      </x:c>
    </x:row>
    <x:row r="616">
      <x:c r="A616" t="n">
        <x:v>616</x:v>
      </x:c>
      <x:c r="B616" t="str">
        <x:v>VT0002918</x:v>
      </x:c>
      <x:c r="C616" t="str">
        <x:v>46045</x:v>
      </x:c>
      <x:c r="D616" s="27" t="n">
        <x:v>46045</x:v>
      </x:c>
      <x:c r="E616" t="n">
        <x:f>IF(D616="","",YEAR(D616))</x:f>
        <x:v>2026</x:v>
      </x:c>
      <x:c r="F616" t="n">
        <x:f>IF(D616="","",MONTH(D616))</x:f>
        <x:v>1</x:v>
      </x:c>
      <x:c r="G616" t="str">
        <x:f>IF(D616="","Fecha no disponible",TEXT(D616,"mmmm"))</x:f>
        <x:v>January</x:v>
      </x:c>
      <x:c r="H616" t="str">
        <x:f>IF(D616="","Fecha no disponible",TEXT(D616,"yyyy-mm"))</x:f>
        <x:v>2026-01</x:v>
      </x:c>
      <x:c r="I616" t="str">
        <x:f>IF(D616="","Fecha no disponible","T"&amp;ROUNDUP(MONTH(D616)/3,0))</x:f>
        <x:v>T1</x:v>
      </x:c>
      <x:c r="J616" t="str">
        <x:v>T019</x:v>
      </x:c>
      <x:c r="K616" t="str">
        <x:v>Tienda Sucre 3</x:v>
      </x:c>
      <x:c r="L616" t="str">
        <x:v>Centro</x:v>
      </x:c>
      <x:c r="M616" t="str">
        <x:v>Sucre</x:v>
      </x:c>
      <x:c r="N616" t="str">
        <x:f>IFERROR(VLOOKUP(M616,'Mapeos'!$A$4:$B$30,2,FALSE),M616)</x:f>
        <x:v>Sucre</x:v>
      </x:c>
      <x:c r="O616" t="str">
        <x:v>C00786</x:v>
      </x:c>
      <x:c r="P616" t="str">
        <x:v>Masivo</x:v>
      </x:c>
      <x:c r="Q616" t="str">
        <x:v>P0009</x:v>
      </x:c>
      <x:c r="R616" t="str">
        <x:v>Cuidado Personal</x:v>
      </x:c>
      <x:c r="S616" t="str">
        <x:v>Marca C</x:v>
      </x:c>
      <x:c r="T616" t="str">
        <x:v>Tienda</x:v>
      </x:c>
      <x:c r="U616" t="str">
        <x:f>IFERROR(VLOOKUP(T616,'Mapeos'!$D$4:$E$25,2,FALSE),T616)</x:f>
        <x:v>Tienda</x:v>
      </x:c>
      <x:c r="V616" t="str">
        <x:v>V024</x:v>
      </x:c>
      <x:c r="W616" t="n">
        <x:v>1</x:v>
      </x:c>
      <x:c r="X616" s="28" t="n">
        <x:v>102.72</x:v>
      </x:c>
      <x:c r="Y616" s="20" t="n">
        <x:v>0.2</x:v>
      </x:c>
      <x:c r="Z616" s="20" t="n">
        <x:f>IF(Y616&gt;1,Y616/100,Y616)</x:f>
        <x:v>0.2</x:v>
      </x:c>
      <x:c r="AA616" s="28" t="n">
        <x:v>50.49</x:v>
      </x:c>
      <x:c r="AB616" s="28" t="n">
        <x:v>82.18</x:v>
      </x:c>
      <x:c r="AC616" s="28" t="str">
        <x:v>BOB</x:v>
      </x:c>
      <x:c r="AD616" s="28" t="n">
        <x:f>IF(AC616="USD",AB616*'Parametros'!$B$4,AB616)</x:f>
        <x:v>82.18</x:v>
      </x:c>
      <x:c r="AE616" s="28" t="n">
        <x:f>W616*X616*(1-Z616)</x:f>
        <x:v>82.176</x:v>
      </x:c>
      <x:c r="AF616" s="28" t="n">
        <x:f>W616*AA616</x:f>
        <x:v>50.49</x:v>
      </x:c>
      <x:c r="AG616" s="28" t="n">
        <x:f>AE616-AF616</x:f>
        <x:v>31.686</x:v>
      </x:c>
      <x:c r="AH616" s="20" t="n">
        <x:f>IF(AE616&gt;0,AG616/AE616,"")</x:f>
        <x:v>0.3855870327102804</x:v>
      </x:c>
      <x:c r="AI616" s="28" t="n">
        <x:v>120628.66</x:v>
      </x:c>
      <x:c r="AJ616" s="28"/>
      <x:c r="AK616"/>
      <x:c r="AL616" t="str">
        <x:v>Completado</x:v>
      </x:c>
      <x:c r="AM616" t="str">
        <x:f>IF(W616&lt;0,"Devuelto",AL616)</x:f>
        <x:v>Completado</x:v>
      </x:c>
      <x:c r="AN616" t="str">
        <x:v>Efectivo</x:v>
      </x:c>
      <x:c r="AO616" s="29" t="str">
        <x:v>Sin observación</x:v>
      </x:c>
      <x:c r="AP616" t="str">
        <x:f>IF(D616="","No","Sí")</x:f>
        <x:v>Sí</x:v>
      </x:c>
    </x:row>
    <x:row r="617">
      <x:c r="A617" t="n">
        <x:v>617</x:v>
      </x:c>
      <x:c r="B617" t="str">
        <x:v>VT0002923</x:v>
      </x:c>
      <x:c r="C617" t="str">
        <x:v>45386</x:v>
      </x:c>
      <x:c r="D617" s="27" t="n">
        <x:v>45386</x:v>
      </x:c>
      <x:c r="E617" t="n">
        <x:f>IF(D617="","",YEAR(D617))</x:f>
        <x:v>2024</x:v>
      </x:c>
      <x:c r="F617" t="n">
        <x:f>IF(D617="","",MONTH(D617))</x:f>
        <x:v>4</x:v>
      </x:c>
      <x:c r="G617" t="str">
        <x:f>IF(D617="","Fecha no disponible",TEXT(D617,"mmmm"))</x:f>
        <x:v>April</x:v>
      </x:c>
      <x:c r="H617" t="str">
        <x:f>IF(D617="","Fecha no disponible",TEXT(D617,"yyyy-mm"))</x:f>
        <x:v>2024-04</x:v>
      </x:c>
      <x:c r="I617" t="str">
        <x:f>IF(D617="","Fecha no disponible","T"&amp;ROUNDUP(MONTH(D617)/3,0))</x:f>
        <x:v>T2</x:v>
      </x:c>
      <x:c r="J617" t="str">
        <x:v>T006</x:v>
      </x:c>
      <x:c r="K617" t="str">
        <x:v>Tienda Santa Cruz 2</x:v>
      </x:c>
      <x:c r="L617" t="str">
        <x:v>Mall</x:v>
      </x:c>
      <x:c r="M617" t="str">
        <x:v>Santa Cruz</x:v>
      </x:c>
      <x:c r="N617" t="str">
        <x:f>IFERROR(VLOOKUP(M617,'Mapeos'!$A$4:$B$30,2,FALSE),M617)</x:f>
        <x:v>Santa Cruz</x:v>
      </x:c>
      <x:c r="O617" t="str">
        <x:v>C01742</x:v>
      </x:c>
      <x:c r="P617" t="str">
        <x:v>Empresa</x:v>
      </x:c>
      <x:c r="Q617" t="str">
        <x:v>P0088</x:v>
      </x:c>
      <x:c r="R617" t="str">
        <x:v>Hogar</x:v>
      </x:c>
      <x:c r="S617" t="str">
        <x:v>Marca B</x:v>
      </x:c>
      <x:c r="T617" t="str">
        <x:v>Marketplace</x:v>
      </x:c>
      <x:c r="U617" t="str">
        <x:f>IFERROR(VLOOKUP(T617,'Mapeos'!$D$4:$E$25,2,FALSE),T617)</x:f>
        <x:v>Marketplace</x:v>
      </x:c>
      <x:c r="V617" t="str">
        <x:v>V039</x:v>
      </x:c>
      <x:c r="W617" t="n">
        <x:v>3</x:v>
      </x:c>
      <x:c r="X617" s="28" t="n">
        <x:v>296.03</x:v>
      </x:c>
      <x:c r="Y617" s="20" t="n">
        <x:v>0</x:v>
      </x:c>
      <x:c r="Z617" s="20" t="n">
        <x:f>IF(Y617&gt;1,Y617/100,Y617)</x:f>
        <x:v>0</x:v>
      </x:c>
      <x:c r="AA617" s="28" t="n">
        <x:v>154.37</x:v>
      </x:c>
      <x:c r="AB617" s="28" t="n">
        <x:v>888.09</x:v>
      </x:c>
      <x:c r="AC617" s="28" t="str">
        <x:v>BOB</x:v>
      </x:c>
      <x:c r="AD617" s="28" t="n">
        <x:f>IF(AC617="USD",AB617*'Parametros'!$B$4,AB617)</x:f>
        <x:v>888.09</x:v>
      </x:c>
      <x:c r="AE617" s="28" t="n">
        <x:f>W617*X617*(1-Z617)</x:f>
        <x:v>888.0899999999999</x:v>
      </x:c>
      <x:c r="AF617" s="28" t="n">
        <x:f>W617*AA617</x:f>
        <x:v>463.11</x:v>
      </x:c>
      <x:c r="AG617" s="28" t="n">
        <x:f>AE617-AF617</x:f>
        <x:v>424.9799999999999</x:v>
      </x:c>
      <x:c r="AH617" s="20" t="n">
        <x:f>IF(AE617&gt;0,AG617/AE617,"")</x:f>
        <x:v>0.47853258115731506</x:v>
      </x:c>
      <x:c r="AI617" s="28" t="n">
        <x:v>73759.33</x:v>
      </x:c>
      <x:c r="AJ617" s="28"/>
      <x:c r="AK617"/>
      <x:c r="AL617" t="str">
        <x:v>Completado</x:v>
      </x:c>
      <x:c r="AM617" t="str">
        <x:f>IF(W617&lt;0,"Devuelto",AL617)</x:f>
        <x:v>Completado</x:v>
      </x:c>
      <x:c r="AN617" t="str">
        <x:v>QR</x:v>
      </x:c>
      <x:c r="AO617" s="29" t="str">
        <x:v>Sin observación</x:v>
      </x:c>
      <x:c r="AP617" t="str">
        <x:f>IF(D617="","No","Sí")</x:f>
        <x:v>Sí</x:v>
      </x:c>
    </x:row>
    <x:row r="618">
      <x:c r="A618" t="n">
        <x:v>618</x:v>
      </x:c>
      <x:c r="B618" t="str">
        <x:v>VT0002927</x:v>
      </x:c>
      <x:c r="C618" t="str">
        <x:v>45387</x:v>
      </x:c>
      <x:c r="D618" s="27" t="n">
        <x:v>45387</x:v>
      </x:c>
      <x:c r="E618" t="n">
        <x:f>IF(D618="","",YEAR(D618))</x:f>
        <x:v>2024</x:v>
      </x:c>
      <x:c r="F618" t="n">
        <x:f>IF(D618="","",MONTH(D618))</x:f>
        <x:v>4</x:v>
      </x:c>
      <x:c r="G618" t="str">
        <x:f>IF(D618="","Fecha no disponible",TEXT(D618,"mmmm"))</x:f>
        <x:v>April</x:v>
      </x:c>
      <x:c r="H618" t="str">
        <x:f>IF(D618="","Fecha no disponible",TEXT(D618,"yyyy-mm"))</x:f>
        <x:v>2024-04</x:v>
      </x:c>
      <x:c r="I618" t="str">
        <x:f>IF(D618="","Fecha no disponible","T"&amp;ROUNDUP(MONTH(D618)/3,0))</x:f>
        <x:v>T2</x:v>
      </x:c>
      <x:c r="J618" t="str">
        <x:v>T014</x:v>
      </x:c>
      <x:c r="K618" t="str">
        <x:v>Tienda Potosí 2</x:v>
      </x:c>
      <x:c r="L618" t="str">
        <x:v>Barrio</x:v>
      </x:c>
      <x:c r="M618" t="str">
        <x:v>Potosí</x:v>
      </x:c>
      <x:c r="N618" t="str">
        <x:f>IFERROR(VLOOKUP(M618,'Mapeos'!$A$4:$B$30,2,FALSE),M618)</x:f>
        <x:v>Potosí</x:v>
      </x:c>
      <x:c r="O618" t="str">
        <x:v>C00468</x:v>
      </x:c>
      <x:c r="P618" t="str">
        <x:v>Empresa</x:v>
      </x:c>
      <x:c r="Q618" t="str">
        <x:v>P0129</x:v>
      </x:c>
      <x:c r="R618" t="str">
        <x:v>Deportes</x:v>
      </x:c>
      <x:c r="S618" t="str">
        <x:v>Marca D</x:v>
      </x:c>
      <x:c r="T618" t="str">
        <x:v>WhatsApp</x:v>
      </x:c>
      <x:c r="U618" t="str">
        <x:f>IFERROR(VLOOKUP(T618,'Mapeos'!$D$4:$E$25,2,FALSE),T618)</x:f>
        <x:v>WhatsApp</x:v>
      </x:c>
      <x:c r="V618" t="str">
        <x:v>V034</x:v>
      </x:c>
      <x:c r="W618" t="n">
        <x:v>2</x:v>
      </x:c>
      <x:c r="X618" s="28" t="n">
        <x:v>191.5</x:v>
      </x:c>
      <x:c r="Y618" s="20" t="n">
        <x:v>0.15</x:v>
      </x:c>
      <x:c r="Z618" s="20" t="n">
        <x:f>IF(Y618&gt;1,Y618/100,Y618)</x:f>
        <x:v>0.15</x:v>
      </x:c>
      <x:c r="AA618" s="28" t="n">
        <x:v>120.05</x:v>
      </x:c>
      <x:c r="AB618" s="28" t="n">
        <x:v>325.55</x:v>
      </x:c>
      <x:c r="AC618" s="28" t="str">
        <x:v>BOB</x:v>
      </x:c>
      <x:c r="AD618" s="28" t="n">
        <x:f>IF(AC618="USD",AB618*'Parametros'!$B$4,AB618)</x:f>
        <x:v>325.55</x:v>
      </x:c>
      <x:c r="AE618" s="28" t="n">
        <x:f>W618*X618*(1-Z618)</x:f>
        <x:v>325.55</x:v>
      </x:c>
      <x:c r="AF618" s="28" t="n">
        <x:f>W618*AA618</x:f>
        <x:v>240.1</x:v>
      </x:c>
      <x:c r="AG618" s="28" t="n">
        <x:f>AE618-AF618</x:f>
        <x:v>85.45000000000002</x:v>
      </x:c>
      <x:c r="AH618" s="20" t="n">
        <x:f>IF(AE618&gt;0,AG618/AE618,"")</x:f>
        <x:v>0.2624788818921825</x:v>
      </x:c>
      <x:c r="AI618" s="28" t="n">
        <x:v>77649.21</x:v>
      </x:c>
      <x:c r="AJ618" s="28"/>
      <x:c r="AK618"/>
      <x:c r="AL618" t="str">
        <x:v>Completado</x:v>
      </x:c>
      <x:c r="AM618" t="str">
        <x:f>IF(W618&lt;0,"Devuelto",AL618)</x:f>
        <x:v>Completado</x:v>
      </x:c>
      <x:c r="AN618" t="str">
        <x:v>Efectivo</x:v>
      </x:c>
      <x:c r="AO618" s="29" t="str">
        <x:v>Sin observación</x:v>
      </x:c>
      <x:c r="AP618" t="str">
        <x:f>IF(D618="","No","Sí")</x:f>
        <x:v>Sí</x:v>
      </x:c>
    </x:row>
    <x:row r="619">
      <x:c r="A619" t="n">
        <x:v>619</x:v>
      </x:c>
      <x:c r="B619" t="str">
        <x:v>VT0002932</x:v>
      </x:c>
      <x:c r="C619" t="str">
        <x:v>46180</x:v>
      </x:c>
      <x:c r="D619" s="27" t="n">
        <x:v>46180</x:v>
      </x:c>
      <x:c r="E619" t="n">
        <x:f>IF(D619="","",YEAR(D619))</x:f>
        <x:v>2026</x:v>
      </x:c>
      <x:c r="F619" t="n">
        <x:f>IF(D619="","",MONTH(D619))</x:f>
        <x:v>6</x:v>
      </x:c>
      <x:c r="G619" t="str">
        <x:f>IF(D619="","Fecha no disponible",TEXT(D619,"mmmm"))</x:f>
        <x:v>June</x:v>
      </x:c>
      <x:c r="H619" t="str">
        <x:f>IF(D619="","Fecha no disponible",TEXT(D619,"yyyy-mm"))</x:f>
        <x:v>2026-06</x:v>
      </x:c>
      <x:c r="I619" t="str">
        <x:f>IF(D619="","Fecha no disponible","T"&amp;ROUNDUP(MONTH(D619)/3,0))</x:f>
        <x:v>T2</x:v>
      </x:c>
      <x:c r="J619" t="str">
        <x:v>T006</x:v>
      </x:c>
      <x:c r="K619" t="str">
        <x:v>Tienda Santa Cruz 2</x:v>
      </x:c>
      <x:c r="L619" t="str">
        <x:v>Mall</x:v>
      </x:c>
      <x:c r="M619" t="str">
        <x:v>Santa Cruz</x:v>
      </x:c>
      <x:c r="N619" t="str">
        <x:f>IFERROR(VLOOKUP(M619,'Mapeos'!$A$4:$B$30,2,FALSE),M619)</x:f>
        <x:v>Santa Cruz</x:v>
      </x:c>
      <x:c r="O619" t="str">
        <x:v>C00773</x:v>
      </x:c>
      <x:c r="P619" t="str">
        <x:v>Masivo</x:v>
      </x:c>
      <x:c r="Q619" t="str">
        <x:v>P0032</x:v>
      </x:c>
      <x:c r="R619" t="str">
        <x:v>Electrónica</x:v>
      </x:c>
      <x:c r="S619" t="str">
        <x:v>Marca C</x:v>
      </x:c>
      <x:c r="T619" t="str">
        <x:v>Tienda</x:v>
      </x:c>
      <x:c r="U619" t="str">
        <x:f>IFERROR(VLOOKUP(T619,'Mapeos'!$D$4:$E$25,2,FALSE),T619)</x:f>
        <x:v>Tienda</x:v>
      </x:c>
      <x:c r="V619" t="str">
        <x:v>V018</x:v>
      </x:c>
      <x:c r="W619" t="n">
        <x:v>1</x:v>
      </x:c>
      <x:c r="X619" s="28" t="n">
        <x:v>338.76</x:v>
      </x:c>
      <x:c r="Y619" s="20" t="n">
        <x:v>0.15</x:v>
      </x:c>
      <x:c r="Z619" s="20" t="n">
        <x:f>IF(Y619&gt;1,Y619/100,Y619)</x:f>
        <x:v>0.15</x:v>
      </x:c>
      <x:c r="AA619" s="28" t="n">
        <x:v>170.34</x:v>
      </x:c>
      <x:c r="AB619" s="28" t="n">
        <x:v>287.95</x:v>
      </x:c>
      <x:c r="AC619" s="28" t="str">
        <x:v>BOB</x:v>
      </x:c>
      <x:c r="AD619" s="28" t="n">
        <x:f>IF(AC619="USD",AB619*'Parametros'!$B$4,AB619)</x:f>
        <x:v>287.95</x:v>
      </x:c>
      <x:c r="AE619" s="28" t="n">
        <x:f>W619*X619*(1-Z619)</x:f>
        <x:v>287.94599999999997</x:v>
      </x:c>
      <x:c r="AF619" s="28" t="n">
        <x:f>W619*AA619</x:f>
        <x:v>170.34</x:v>
      </x:c>
      <x:c r="AG619" s="28" t="n">
        <x:f>AE619-AF619</x:f>
        <x:v>117.60599999999997</x:v>
      </x:c>
      <x:c r="AH619" s="20" t="n">
        <x:f>IF(AE619&gt;0,AG619/AE619,"")</x:f>
        <x:v>0.40843074743181007</x:v>
      </x:c>
      <x:c r="AI619" s="28" t="n">
        <x:v>149211.6</x:v>
      </x:c>
      <x:c r="AJ619" s="28"/>
      <x:c r="AK619"/>
      <x:c r="AL619" t="str">
        <x:v>Completado</x:v>
      </x:c>
      <x:c r="AM619" t="str">
        <x:f>IF(W619&lt;0,"Devuelto",AL619)</x:f>
        <x:v>Completado</x:v>
      </x:c>
      <x:c r="AN619" t="str">
        <x:v>Transferencia</x:v>
      </x:c>
      <x:c r="AO619" s="29" t="str">
        <x:v>Sin observación</x:v>
      </x:c>
      <x:c r="AP619" t="str">
        <x:f>IF(D619="","No","Sí")</x:f>
        <x:v>Sí</x:v>
      </x:c>
    </x:row>
    <x:row r="620">
      <x:c r="A620" t="n">
        <x:v>620</x:v>
      </x:c>
      <x:c r="B620" t="str">
        <x:v>VT0002937</x:v>
      </x:c>
      <x:c r="C620" t="str">
        <x:v>46179</x:v>
      </x:c>
      <x:c r="D620" s="27" t="n">
        <x:v>46179</x:v>
      </x:c>
      <x:c r="E620" t="n">
        <x:f>IF(D620="","",YEAR(D620))</x:f>
        <x:v>2026</x:v>
      </x:c>
      <x:c r="F620" t="n">
        <x:f>IF(D620="","",MONTH(D620))</x:f>
        <x:v>6</x:v>
      </x:c>
      <x:c r="G620" t="str">
        <x:f>IF(D620="","Fecha no disponible",TEXT(D620,"mmmm"))</x:f>
        <x:v>June</x:v>
      </x:c>
      <x:c r="H620" t="str">
        <x:f>IF(D620="","Fecha no disponible",TEXT(D620,"yyyy-mm"))</x:f>
        <x:v>2026-06</x:v>
      </x:c>
      <x:c r="I620" t="str">
        <x:f>IF(D620="","Fecha no disponible","T"&amp;ROUNDUP(MONTH(D620)/3,0))</x:f>
        <x:v>T2</x:v>
      </x:c>
      <x:c r="J620" t="str">
        <x:v>T015</x:v>
      </x:c>
      <x:c r="K620" t="str">
        <x:v>Tienda Potosí 3</x:v>
      </x:c>
      <x:c r="L620" t="str">
        <x:v>Mall</x:v>
      </x:c>
      <x:c r="M620" t="str">
        <x:v>Potosí</x:v>
      </x:c>
      <x:c r="N620" t="str">
        <x:f>IFERROR(VLOOKUP(M620,'Mapeos'!$A$4:$B$30,2,FALSE),M620)</x:f>
        <x:v>Potosí</x:v>
      </x:c>
      <x:c r="O620" t="str">
        <x:v>C00593</x:v>
      </x:c>
      <x:c r="P620" t="str">
        <x:v>Frecuente</x:v>
      </x:c>
      <x:c r="Q620" t="str">
        <x:v>P0035</x:v>
      </x:c>
      <x:c r="R620" t="str">
        <x:v>Cuidado Personal</x:v>
      </x:c>
      <x:c r="S620" t="str">
        <x:v>Marca A</x:v>
      </x:c>
      <x:c r="T620" t="str">
        <x:v>Tienda</x:v>
      </x:c>
      <x:c r="U620" t="str">
        <x:f>IFERROR(VLOOKUP(T620,'Mapeos'!$D$4:$E$25,2,FALSE),T620)</x:f>
        <x:v>Tienda</x:v>
      </x:c>
      <x:c r="V620" t="str">
        <x:v>V005</x:v>
      </x:c>
      <x:c r="W620" t="n">
        <x:v>0</x:v>
      </x:c>
      <x:c r="X620" s="28" t="n">
        <x:v>100.22</x:v>
      </x:c>
      <x:c r="Y620" s="20" t="n">
        <x:v>0</x:v>
      </x:c>
      <x:c r="Z620" s="20" t="n">
        <x:f>IF(Y620&gt;1,Y620/100,Y620)</x:f>
        <x:v>0</x:v>
      </x:c>
      <x:c r="AA620" s="28" t="n">
        <x:v>62.62</x:v>
      </x:c>
      <x:c r="AB620" s="28" t="n">
        <x:v>0</x:v>
      </x:c>
      <x:c r="AC620" s="28" t="str">
        <x:v>BOB</x:v>
      </x:c>
      <x:c r="AD620" s="28" t="n">
        <x:f>IF(AC620="USD",AB620*'Parametros'!$B$4,AB620)</x:f>
        <x:v>0</x:v>
      </x:c>
      <x:c r="AE620" s="28" t="n">
        <x:f>W620*X620*(1-Z620)</x:f>
        <x:v>0</x:v>
      </x:c>
      <x:c r="AF620" s="28" t="n">
        <x:f>W620*AA620</x:f>
        <x:v>0</x:v>
      </x:c>
      <x:c r="AG620" s="28" t="n">
        <x:f>AE620-AF620</x:f>
        <x:v>0</x:v>
      </x:c>
      <x:c r="AH620" s="20" t="str">
        <x:f>IF(AE620&gt;0,AG620/AE620,"")</x:f>
      </x:c>
      <x:c r="AI620" s="28" t="n">
        <x:v>125192.93</x:v>
      </x:c>
      <x:c r="AJ620" s="28"/>
      <x:c r="AK620"/>
      <x:c r="AL620" t="str">
        <x:v>Cancelado</x:v>
      </x:c>
      <x:c r="AM620" t="str">
        <x:f>IF(W620&lt;0,"Devuelto",AL620)</x:f>
        <x:v>Cancelado</x:v>
      </x:c>
      <x:c r="AN620" t="str">
        <x:v>Tarjeta</x:v>
      </x:c>
      <x:c r="AO620" s="29" t="str">
        <x:v>Sin observación</x:v>
      </x:c>
      <x:c r="AP620" t="str">
        <x:f>IF(D620="","No","Sí")</x:f>
        <x:v>Sí</x:v>
      </x:c>
    </x:row>
    <x:row r="621">
      <x:c r="A621" t="n">
        <x:v>621</x:v>
      </x:c>
      <x:c r="B621" t="str">
        <x:v>VT0002942</x:v>
      </x:c>
      <x:c r="C621" t="str">
        <x:v>45404</x:v>
      </x:c>
      <x:c r="D621" s="27" t="n">
        <x:v>45404</x:v>
      </x:c>
      <x:c r="E621" t="n">
        <x:f>IF(D621="","",YEAR(D621))</x:f>
        <x:v>2024</x:v>
      </x:c>
      <x:c r="F621" t="n">
        <x:f>IF(D621="","",MONTH(D621))</x:f>
        <x:v>4</x:v>
      </x:c>
      <x:c r="G621" t="str">
        <x:f>IF(D621="","Fecha no disponible",TEXT(D621,"mmmm"))</x:f>
        <x:v>April</x:v>
      </x:c>
      <x:c r="H621" t="str">
        <x:f>IF(D621="","Fecha no disponible",TEXT(D621,"yyyy-mm"))</x:f>
        <x:v>2024-04</x:v>
      </x:c>
      <x:c r="I621" t="str">
        <x:f>IF(D621="","Fecha no disponible","T"&amp;ROUNDUP(MONTH(D621)/3,0))</x:f>
        <x:v>T2</x:v>
      </x:c>
      <x:c r="J621" t="str">
        <x:v>T013</x:v>
      </x:c>
      <x:c r="K621" t="str">
        <x:v>Tienda Potosí 1</x:v>
      </x:c>
      <x:c r="L621" t="str">
        <x:v>Centro</x:v>
      </x:c>
      <x:c r="M621" t="str">
        <x:v>Potosí</x:v>
      </x:c>
      <x:c r="N621" t="str">
        <x:f>IFERROR(VLOOKUP(M621,'Mapeos'!$A$4:$B$30,2,FALSE),M621)</x:f>
        <x:v>Potosí</x:v>
      </x:c>
      <x:c r="O621" t="str">
        <x:v>C00427</x:v>
      </x:c>
      <x:c r="P621" t="str">
        <x:v>Premium</x:v>
      </x:c>
      <x:c r="Q621" t="str">
        <x:v>P0051</x:v>
      </x:c>
      <x:c r="R621" t="str">
        <x:v>Alimentos</x:v>
      </x:c>
      <x:c r="S621" t="str">
        <x:v>Marca A</x:v>
      </x:c>
      <x:c r="T621" t="str">
        <x:v>E-commerce</x:v>
      </x:c>
      <x:c r="U621" t="str">
        <x:f>IFERROR(VLOOKUP(T621,'Mapeos'!$D$4:$E$25,2,FALSE),T621)</x:f>
        <x:v>E-commerce</x:v>
      </x:c>
      <x:c r="V621" t="str">
        <x:v>V010</x:v>
      </x:c>
      <x:c r="W621" t="n">
        <x:v>-4</x:v>
      </x:c>
      <x:c r="X621" s="28" t="n">
        <x:v>39.31</x:v>
      </x:c>
      <x:c r="Y621" s="20" t="n">
        <x:v>0.1</x:v>
      </x:c>
      <x:c r="Z621" s="20" t="n">
        <x:f>IF(Y621&gt;1,Y621/100,Y621)</x:f>
        <x:v>0.1</x:v>
      </x:c>
      <x:c r="AA621" s="28" t="n">
        <x:v>28.46</x:v>
      </x:c>
      <x:c r="AB621" s="28" t="n">
        <x:v>-141.52</x:v>
      </x:c>
      <x:c r="AC621" s="28" t="str">
        <x:v>BOB</x:v>
      </x:c>
      <x:c r="AD621" s="28" t="n">
        <x:f>IF(AC621="USD",AB621*'Parametros'!$B$4,AB621)</x:f>
        <x:v>-141.52</x:v>
      </x:c>
      <x:c r="AE621" s="28" t="n">
        <x:f>W621*X621*(1-Z621)</x:f>
        <x:v>-141.51600000000002</x:v>
      </x:c>
      <x:c r="AF621" s="28" t="n">
        <x:f>W621*AA621</x:f>
        <x:v>-113.84</x:v>
      </x:c>
      <x:c r="AG621" s="28" t="n">
        <x:f>AE621-AF621</x:f>
        <x:v>-27.676000000000016</x:v>
      </x:c>
      <x:c r="AH621" s="20" t="str">
        <x:f>IF(AE621&gt;0,AG621/AE621,"")</x:f>
      </x:c>
      <x:c r="AI621" s="28" t="n">
        <x:v>85963.66</x:v>
      </x:c>
      <x:c r="AJ621" s="28"/>
      <x:c r="AK621"/>
      <x:c r="AL621" t="str">
        <x:v>Devuelto</x:v>
      </x:c>
      <x:c r="AM621" t="str">
        <x:f>IF(W621&lt;0,"Devuelto",AL621)</x:f>
        <x:v>Devuelto</x:v>
      </x:c>
      <x:c r="AN621" t="str">
        <x:v>Tarjeta</x:v>
      </x:c>
      <x:c r="AO621" s="29" t="str">
        <x:v>Sin observación</x:v>
      </x:c>
      <x:c r="AP621" t="str">
        <x:f>IF(D621="","No","Sí")</x:f>
        <x:v>Sí</x:v>
      </x:c>
    </x:row>
    <x:row r="622">
      <x:c r="A622" t="n">
        <x:v>622</x:v>
      </x:c>
      <x:c r="B622" t="str">
        <x:v>VT0002946</x:v>
      </x:c>
      <x:c r="C622" t="str">
        <x:v>46016</x:v>
      </x:c>
      <x:c r="D622" s="27" t="n">
        <x:v>46016</x:v>
      </x:c>
      <x:c r="E622" t="n">
        <x:f>IF(D622="","",YEAR(D622))</x:f>
        <x:v>2025</x:v>
      </x:c>
      <x:c r="F622" t="n">
        <x:f>IF(D622="","",MONTH(D622))</x:f>
        <x:v>12</x:v>
      </x:c>
      <x:c r="G622" t="str">
        <x:f>IF(D622="","Fecha no disponible",TEXT(D622,"mmmm"))</x:f>
        <x:v>December</x:v>
      </x:c>
      <x:c r="H622" t="str">
        <x:f>IF(D622="","Fecha no disponible",TEXT(D622,"yyyy-mm"))</x:f>
        <x:v>2025-12</x:v>
      </x:c>
      <x:c r="I622" t="str">
        <x:f>IF(D622="","Fecha no disponible","T"&amp;ROUNDUP(MONTH(D622)/3,0))</x:f>
        <x:v>T4</x:v>
      </x:c>
      <x:c r="J622" t="str">
        <x:v>T008</x:v>
      </x:c>
      <x:c r="K622" t="str">
        <x:v>Tienda Santa Cruz 4</x:v>
      </x:c>
      <x:c r="L622" t="str">
        <x:v>Barrio</x:v>
      </x:c>
      <x:c r="M622" t="str">
        <x:v>Santa Cruz</x:v>
      </x:c>
      <x:c r="N622" t="str">
        <x:f>IFERROR(VLOOKUP(M622,'Mapeos'!$A$4:$B$30,2,FALSE),M622)</x:f>
        <x:v>Santa Cruz</x:v>
      </x:c>
      <x:c r="O622" t="str">
        <x:v>C00036</x:v>
      </x:c>
      <x:c r="P622" t="str">
        <x:v>Frecuente</x:v>
      </x:c>
      <x:c r="Q622" t="str">
        <x:v>P0040</x:v>
      </x:c>
      <x:c r="R622" t="str">
        <x:v>Electrónica</x:v>
      </x:c>
      <x:c r="S622" t="str">
        <x:v>Marca D</x:v>
      </x:c>
      <x:c r="T622" t="str">
        <x:v>Tienda</x:v>
      </x:c>
      <x:c r="U622" t="str">
        <x:f>IFERROR(VLOOKUP(T622,'Mapeos'!$D$4:$E$25,2,FALSE),T622)</x:f>
        <x:v>Tienda</x:v>
      </x:c>
      <x:c r="V622" t="str">
        <x:v>V037</x:v>
      </x:c>
      <x:c r="W622" t="n">
        <x:v>1</x:v>
      </x:c>
      <x:c r="X622" s="28" t="n">
        <x:v>353.1</x:v>
      </x:c>
      <x:c r="Y622" s="20" t="n">
        <x:v>0</x:v>
      </x:c>
      <x:c r="Z622" s="20" t="n">
        <x:f>IF(Y622&gt;1,Y622/100,Y622)</x:f>
        <x:v>0</x:v>
      </x:c>
      <x:c r="AA622" s="28" t="n">
        <x:v>258.27</x:v>
      </x:c>
      <x:c r="AB622" s="28" t="n">
        <x:v>353.1</x:v>
      </x:c>
      <x:c r="AC622" s="28" t="str">
        <x:v>BOB</x:v>
      </x:c>
      <x:c r="AD622" s="28" t="n">
        <x:f>IF(AC622="USD",AB622*'Parametros'!$B$4,AB622)</x:f>
        <x:v>353.1</x:v>
      </x:c>
      <x:c r="AE622" s="28" t="n">
        <x:f>W622*X622*(1-Z622)</x:f>
        <x:v>353.1</x:v>
      </x:c>
      <x:c r="AF622" s="28" t="n">
        <x:f>W622*AA622</x:f>
        <x:v>258.27</x:v>
      </x:c>
      <x:c r="AG622" s="28" t="n">
        <x:f>AE622-AF622</x:f>
        <x:v>94.83000000000004</x:v>
      </x:c>
      <x:c r="AH622" s="20" t="n">
        <x:f>IF(AE622&gt;0,AG622/AE622,"")</x:f>
        <x:v>0.2685641461342397</x:v>
      </x:c>
      <x:c r="AI622" s="28" t="n">
        <x:v>186128.69</x:v>
      </x:c>
      <x:c r="AJ622" s="28" t="n">
        <x:v>123</x:v>
      </x:c>
      <x:c r="AK622" t="n">
        <x:v>16</x:v>
      </x:c>
      <x:c r="AL622" t="str">
        <x:v>Completado</x:v>
      </x:c>
      <x:c r="AM622" t="str">
        <x:f>IF(W622&lt;0,"Devuelto",AL622)</x:f>
        <x:v>Completado</x:v>
      </x:c>
      <x:c r="AN622" t="str">
        <x:v>QR</x:v>
      </x:c>
      <x:c r="AO622" s="29" t="str">
        <x:v>Sin observación</x:v>
      </x:c>
      <x:c r="AP622" t="str">
        <x:f>IF(D622="","No","Sí")</x:f>
        <x:v>Sí</x:v>
      </x:c>
    </x:row>
    <x:row r="623">
      <x:c r="A623" t="n">
        <x:v>623</x:v>
      </x:c>
      <x:c r="B623" t="str">
        <x:v>VT0002951</x:v>
      </x:c>
      <x:c r="C623" t="str">
        <x:v>45718</x:v>
      </x:c>
      <x:c r="D623" s="27" t="n">
        <x:v>45718</x:v>
      </x:c>
      <x:c r="E623" t="n">
        <x:f>IF(D623="","",YEAR(D623))</x:f>
        <x:v>2025</x:v>
      </x:c>
      <x:c r="F623" t="n">
        <x:f>IF(D623="","",MONTH(D623))</x:f>
        <x:v>3</x:v>
      </x:c>
      <x:c r="G623" t="str">
        <x:f>IF(D623="","Fecha no disponible",TEXT(D623,"mmmm"))</x:f>
        <x:v>March</x:v>
      </x:c>
      <x:c r="H623" t="str">
        <x:f>IF(D623="","Fecha no disponible",TEXT(D623,"yyyy-mm"))</x:f>
        <x:v>2025-03</x:v>
      </x:c>
      <x:c r="I623" t="str">
        <x:f>IF(D623="","Fecha no disponible","T"&amp;ROUNDUP(MONTH(D623)/3,0))</x:f>
        <x:v>T1</x:v>
      </x:c>
      <x:c r="J623" t="str">
        <x:v>T010</x:v>
      </x:c>
      <x:c r="K623" t="str">
        <x:v>Tienda Cochabamba 2</x:v>
      </x:c>
      <x:c r="L623" t="str">
        <x:v>Barrio</x:v>
      </x:c>
      <x:c r="M623" t="str">
        <x:v>Cochabamba</x:v>
      </x:c>
      <x:c r="N623" t="str">
        <x:f>IFERROR(VLOOKUP(M623,'Mapeos'!$A$4:$B$30,2,FALSE),M623)</x:f>
        <x:v>Cochabamba</x:v>
      </x:c>
      <x:c r="O623" t="str">
        <x:v>C00810</x:v>
      </x:c>
      <x:c r="P623" t="str">
        <x:v>Frecuente</x:v>
      </x:c>
      <x:c r="Q623" t="str">
        <x:v>P0104</x:v>
      </x:c>
      <x:c r="R623" t="str">
        <x:v>Hogar</x:v>
      </x:c>
      <x:c r="S623" t="str">
        <x:v>Marca C</x:v>
      </x:c>
      <x:c r="T623" t="str">
        <x:v>E-commerce</x:v>
      </x:c>
      <x:c r="U623" t="str">
        <x:f>IFERROR(VLOOKUP(T623,'Mapeos'!$D$4:$E$25,2,FALSE),T623)</x:f>
        <x:v>E-commerce</x:v>
      </x:c>
      <x:c r="V623" t="str">
        <x:v>V013</x:v>
      </x:c>
      <x:c r="W623" t="n">
        <x:v>1</x:v>
      </x:c>
      <x:c r="X623" s="28" t="n">
        <x:v>178.6</x:v>
      </x:c>
      <x:c r="Y623" s="20" t="n">
        <x:v>0.2</x:v>
      </x:c>
      <x:c r="Z623" s="20" t="n">
        <x:f>IF(Y623&gt;1,Y623/100,Y623)</x:f>
        <x:v>0.2</x:v>
      </x:c>
      <x:c r="AA623" s="28" t="n">
        <x:v>114.48</x:v>
      </x:c>
      <x:c r="AB623" s="28" t="n">
        <x:v>142.88</x:v>
      </x:c>
      <x:c r="AC623" s="28" t="str">
        <x:v>BOB</x:v>
      </x:c>
      <x:c r="AD623" s="28" t="n">
        <x:f>IF(AC623="USD",AB623*'Parametros'!$B$4,AB623)</x:f>
        <x:v>142.88</x:v>
      </x:c>
      <x:c r="AE623" s="28" t="n">
        <x:f>W623*X623*(1-Z623)</x:f>
        <x:v>142.88</x:v>
      </x:c>
      <x:c r="AF623" s="28" t="n">
        <x:f>W623*AA623</x:f>
        <x:v>114.48</x:v>
      </x:c>
      <x:c r="AG623" s="28" t="n">
        <x:f>AE623-AF623</x:f>
        <x:v>28.39999999999999</x:v>
      </x:c>
      <x:c r="AH623" s="20" t="n">
        <x:f>IF(AE623&gt;0,AG623/AE623,"")</x:f>
        <x:v>0.1987681970884658</x:v>
      </x:c>
      <x:c r="AI623" s="28" t="n">
        <x:v>89862.96</x:v>
      </x:c>
      <x:c r="AJ623" s="28"/>
      <x:c r="AK623"/>
      <x:c r="AL623" t="str">
        <x:v>Completado</x:v>
      </x:c>
      <x:c r="AM623" t="str">
        <x:f>IF(W623&lt;0,"Devuelto",AL623)</x:f>
        <x:v>Completado</x:v>
      </x:c>
      <x:c r="AN623" t="str">
        <x:v>Efectivo</x:v>
      </x:c>
      <x:c r="AO623" s="29" t="str">
        <x:v>Sin observación</x:v>
      </x:c>
      <x:c r="AP623" t="str">
        <x:f>IF(D623="","No","Sí")</x:f>
        <x:v>Sí</x:v>
      </x:c>
    </x:row>
    <x:row r="624">
      <x:c r="A624" t="n">
        <x:v>624</x:v>
      </x:c>
      <x:c r="B624" t="str">
        <x:v>VT0002956</x:v>
      </x:c>
      <x:c r="C624" t="str">
        <x:v>45827</x:v>
      </x:c>
      <x:c r="D624" s="27" t="n">
        <x:v>45827</x:v>
      </x:c>
      <x:c r="E624" t="n">
        <x:f>IF(D624="","",YEAR(D624))</x:f>
        <x:v>2025</x:v>
      </x:c>
      <x:c r="F624" t="n">
        <x:f>IF(D624="","",MONTH(D624))</x:f>
        <x:v>6</x:v>
      </x:c>
      <x:c r="G624" t="str">
        <x:f>IF(D624="","Fecha no disponible",TEXT(D624,"mmmm"))</x:f>
        <x:v>June</x:v>
      </x:c>
      <x:c r="H624" t="str">
        <x:f>IF(D624="","Fecha no disponible",TEXT(D624,"yyyy-mm"))</x:f>
        <x:v>2025-06</x:v>
      </x:c>
      <x:c r="I624" t="str">
        <x:f>IF(D624="","Fecha no disponible","T"&amp;ROUNDUP(MONTH(D624)/3,0))</x:f>
        <x:v>T2</x:v>
      </x:c>
      <x:c r="J624" t="str">
        <x:v>T010</x:v>
      </x:c>
      <x:c r="K624" t="str">
        <x:v>Tienda Cochabamba 2</x:v>
      </x:c>
      <x:c r="L624" t="str">
        <x:v>Barrio</x:v>
      </x:c>
      <x:c r="M624" t="str">
        <x:v>Cochabamba</x:v>
      </x:c>
      <x:c r="N624" t="str">
        <x:f>IFERROR(VLOOKUP(M624,'Mapeos'!$A$4:$B$30,2,FALSE),M624)</x:f>
        <x:v>Cochabamba</x:v>
      </x:c>
      <x:c r="O624" t="str">
        <x:v>C01642</x:v>
      </x:c>
      <x:c r="P624" t="str">
        <x:v>Masivo</x:v>
      </x:c>
      <x:c r="Q624" t="str">
        <x:v>P0143</x:v>
      </x:c>
      <x:c r="R624" t="str">
        <x:v>Cuidado Personal</x:v>
      </x:c>
      <x:c r="S624" t="str">
        <x:v>Marca B</x:v>
      </x:c>
      <x:c r="T624" t="str">
        <x:v>E-commerce</x:v>
      </x:c>
      <x:c r="U624" t="str">
        <x:f>IFERROR(VLOOKUP(T624,'Mapeos'!$D$4:$E$25,2,FALSE),T624)</x:f>
        <x:v>E-commerce</x:v>
      </x:c>
      <x:c r="V624" t="str">
        <x:v>V016</x:v>
      </x:c>
      <x:c r="W624" t="n">
        <x:v>2</x:v>
      </x:c>
      <x:c r="X624" s="28" t="n">
        <x:v>56.46</x:v>
      </x:c>
      <x:c r="Y624" s="20" t="n">
        <x:v>0.1</x:v>
      </x:c>
      <x:c r="Z624" s="20" t="n">
        <x:f>IF(Y624&gt;1,Y624/100,Y624)</x:f>
        <x:v>0.1</x:v>
      </x:c>
      <x:c r="AA624" s="28" t="n">
        <x:v>37.18</x:v>
      </x:c>
      <x:c r="AB624" s="28" t="n">
        <x:v>101.63</x:v>
      </x:c>
      <x:c r="AC624" s="28" t="str">
        <x:v>BOB</x:v>
      </x:c>
      <x:c r="AD624" s="28" t="n">
        <x:f>IF(AC624="USD",AB624*'Parametros'!$B$4,AB624)</x:f>
        <x:v>101.63</x:v>
      </x:c>
      <x:c r="AE624" s="28" t="n">
        <x:f>W624*X624*(1-Z624)</x:f>
        <x:v>101.628</x:v>
      </x:c>
      <x:c r="AF624" s="28" t="n">
        <x:f>W624*AA624</x:f>
        <x:v>74.36</x:v>
      </x:c>
      <x:c r="AG624" s="28" t="n">
        <x:f>AE624-AF624</x:f>
        <x:v>27.268</x:v>
      </x:c>
      <x:c r="AH624" s="20" t="n">
        <x:f>IF(AE624&gt;0,AG624/AE624,"")</x:f>
        <x:v>0.26831188255205257</x:v>
      </x:c>
      <x:c r="AI624" s="28" t="n">
        <x:v>84523.21</x:v>
      </x:c>
      <x:c r="AJ624" s="28"/>
      <x:c r="AK624"/>
      <x:c r="AL624" t="str">
        <x:v>Completado</x:v>
      </x:c>
      <x:c r="AM624" t="str">
        <x:f>IF(W624&lt;0,"Devuelto",AL624)</x:f>
        <x:v>Completado</x:v>
      </x:c>
      <x:c r="AN624" t="str">
        <x:v>Efectivo</x:v>
      </x:c>
      <x:c r="AO624" s="29" t="str">
        <x:v>Sin observación</x:v>
      </x:c>
      <x:c r="AP624" t="str">
        <x:f>IF(D624="","No","Sí")</x:f>
        <x:v>Sí</x:v>
      </x:c>
    </x:row>
    <x:row r="625">
      <x:c r="A625" t="n">
        <x:v>625</x:v>
      </x:c>
      <x:c r="B625" t="str">
        <x:v>VT0002961</x:v>
      </x:c>
      <x:c r="C625" t="str">
        <x:v>45969</x:v>
      </x:c>
      <x:c r="D625" s="27" t="n">
        <x:v>45969</x:v>
      </x:c>
      <x:c r="E625" t="n">
        <x:f>IF(D625="","",YEAR(D625))</x:f>
        <x:v>2025</x:v>
      </x:c>
      <x:c r="F625" t="n">
        <x:f>IF(D625="","",MONTH(D625))</x:f>
        <x:v>11</x:v>
      </x:c>
      <x:c r="G625" t="str">
        <x:f>IF(D625="","Fecha no disponible",TEXT(D625,"mmmm"))</x:f>
        <x:v>November</x:v>
      </x:c>
      <x:c r="H625" t="str">
        <x:f>IF(D625="","Fecha no disponible",TEXT(D625,"yyyy-mm"))</x:f>
        <x:v>2025-11</x:v>
      </x:c>
      <x:c r="I625" t="str">
        <x:f>IF(D625="","Fecha no disponible","T"&amp;ROUNDUP(MONTH(D625)/3,0))</x:f>
        <x:v>T4</x:v>
      </x:c>
      <x:c r="J625" t="str">
        <x:v>T001</x:v>
      </x:c>
      <x:c r="K625" t="str">
        <x:v>Tienda La Paz 1</x:v>
      </x:c>
      <x:c r="L625" t="str">
        <x:v>Barrio</x:v>
      </x:c>
      <x:c r="M625" t="str">
        <x:v>La Paz</x:v>
      </x:c>
      <x:c r="N625" t="str">
        <x:f>IFERROR(VLOOKUP(M625,'Mapeos'!$A$4:$B$30,2,FALSE),M625)</x:f>
        <x:v>La Paz</x:v>
      </x:c>
      <x:c r="O625" t="str">
        <x:v>C00752</x:v>
      </x:c>
      <x:c r="P625" t="str">
        <x:v>Premium</x:v>
      </x:c>
      <x:c r="Q625" t="str">
        <x:v>P0094</x:v>
      </x:c>
      <x:c r="R625" t="str">
        <x:v>Hogar</x:v>
      </x:c>
      <x:c r="S625" t="str">
        <x:v>Marca C</x:v>
      </x:c>
      <x:c r="T625" t="str">
        <x:v>E-commerce</x:v>
      </x:c>
      <x:c r="U625" t="str">
        <x:f>IFERROR(VLOOKUP(T625,'Mapeos'!$D$4:$E$25,2,FALSE),T625)</x:f>
        <x:v>E-commerce</x:v>
      </x:c>
      <x:c r="V625" t="str">
        <x:v>V031</x:v>
      </x:c>
      <x:c r="W625" t="n">
        <x:v>1</x:v>
      </x:c>
      <x:c r="X625" s="28" t="n">
        <x:v>234.27</x:v>
      </x:c>
      <x:c r="Y625" s="20" t="n">
        <x:v>0</x:v>
      </x:c>
      <x:c r="Z625" s="20" t="n">
        <x:f>IF(Y625&gt;1,Y625/100,Y625)</x:f>
        <x:v>0</x:v>
      </x:c>
      <x:c r="AA625" s="28" t="n">
        <x:v>116.03</x:v>
      </x:c>
      <x:c r="AB625" s="28" t="n">
        <x:v>234.27</x:v>
      </x:c>
      <x:c r="AC625" s="28" t="str">
        <x:v>BOB</x:v>
      </x:c>
      <x:c r="AD625" s="28" t="n">
        <x:f>IF(AC625="USD",AB625*'Parametros'!$B$4,AB625)</x:f>
        <x:v>234.27</x:v>
      </x:c>
      <x:c r="AE625" s="28" t="n">
        <x:f>W625*X625*(1-Z625)</x:f>
        <x:v>234.27</x:v>
      </x:c>
      <x:c r="AF625" s="28" t="n">
        <x:f>W625*AA625</x:f>
        <x:v>116.03</x:v>
      </x:c>
      <x:c r="AG625" s="28" t="n">
        <x:f>AE625-AF625</x:f>
        <x:v>118.24000000000001</x:v>
      </x:c>
      <x:c r="AH625" s="20" t="n">
        <x:f>IF(AE625&gt;0,AG625/AE625,"")</x:f>
        <x:v>0.50471677978401</x:v>
      </x:c>
      <x:c r="AI625" s="28" t="n">
        <x:v>91871.73</x:v>
      </x:c>
      <x:c r="AJ625" s="28"/>
      <x:c r="AK625"/>
      <x:c r="AL625" t="str">
        <x:v>Completado</x:v>
      </x:c>
      <x:c r="AM625" t="str">
        <x:f>IF(W625&lt;0,"Devuelto",AL625)</x:f>
        <x:v>Completado</x:v>
      </x:c>
      <x:c r="AN625" t="str">
        <x:v>QR</x:v>
      </x:c>
      <x:c r="AO625" s="29" t="str">
        <x:v>Sin observación</x:v>
      </x:c>
      <x:c r="AP625" t="str">
        <x:f>IF(D625="","No","Sí")</x:f>
        <x:v>Sí</x:v>
      </x:c>
    </x:row>
    <x:row r="626">
      <x:c r="A626" t="n">
        <x:v>626</x:v>
      </x:c>
      <x:c r="B626" t="str">
        <x:v>VT0002965</x:v>
      </x:c>
      <x:c r="C626" t="str">
        <x:v>46118</x:v>
      </x:c>
      <x:c r="D626" s="27" t="n">
        <x:v>46118</x:v>
      </x:c>
      <x:c r="E626" t="n">
        <x:f>IF(D626="","",YEAR(D626))</x:f>
        <x:v>2026</x:v>
      </x:c>
      <x:c r="F626" t="n">
        <x:f>IF(D626="","",MONTH(D626))</x:f>
        <x:v>4</x:v>
      </x:c>
      <x:c r="G626" t="str">
        <x:f>IF(D626="","Fecha no disponible",TEXT(D626,"mmmm"))</x:f>
        <x:v>April</x:v>
      </x:c>
      <x:c r="H626" t="str">
        <x:f>IF(D626="","Fecha no disponible",TEXT(D626,"yyyy-mm"))</x:f>
        <x:v>2026-04</x:v>
      </x:c>
      <x:c r="I626" t="str">
        <x:f>IF(D626="","Fecha no disponible","T"&amp;ROUNDUP(MONTH(D626)/3,0))</x:f>
        <x:v>T2</x:v>
      </x:c>
      <x:c r="J626" t="str">
        <x:v>T010</x:v>
      </x:c>
      <x:c r="K626" t="str">
        <x:v>Tienda Cochabamba 2</x:v>
      </x:c>
      <x:c r="L626" t="str">
        <x:v>Barrio</x:v>
      </x:c>
      <x:c r="M626" t="str">
        <x:v>Cochabamba</x:v>
      </x:c>
      <x:c r="N626" t="str">
        <x:f>IFERROR(VLOOKUP(M626,'Mapeos'!$A$4:$B$30,2,FALSE),M626)</x:f>
        <x:v>Cochabamba</x:v>
      </x:c>
      <x:c r="O626" t="str">
        <x:v>C00383</x:v>
      </x:c>
      <x:c r="P626" t="str">
        <x:v>Frecuente</x:v>
      </x:c>
      <x:c r="Q626" t="str">
        <x:v>P0030</x:v>
      </x:c>
      <x:c r="R626" t="str">
        <x:v>Deportes</x:v>
      </x:c>
      <x:c r="S626" t="str">
        <x:v>Marca A</x:v>
      </x:c>
      <x:c r="T626" t="str">
        <x:v>E-commerce</x:v>
      </x:c>
      <x:c r="U626" t="str">
        <x:f>IFERROR(VLOOKUP(T626,'Mapeos'!$D$4:$E$25,2,FALSE),T626)</x:f>
        <x:v>E-commerce</x:v>
      </x:c>
      <x:c r="V626" t="str">
        <x:v>V008</x:v>
      </x:c>
      <x:c r="W626" t="n">
        <x:v>7</x:v>
      </x:c>
      <x:c r="X626" s="28" t="n">
        <x:v>143.08</x:v>
      </x:c>
      <x:c r="Y626" s="20" t="n">
        <x:v>0.05</x:v>
      </x:c>
      <x:c r="Z626" s="20" t="n">
        <x:f>IF(Y626&gt;1,Y626/100,Y626)</x:f>
        <x:v>0.05</x:v>
      </x:c>
      <x:c r="AA626" s="28" t="n">
        <x:v>103.51</x:v>
      </x:c>
      <x:c r="AB626" s="28" t="n">
        <x:v>951.48</x:v>
      </x:c>
      <x:c r="AC626" s="28" t="str">
        <x:v>BOB</x:v>
      </x:c>
      <x:c r="AD626" s="28" t="n">
        <x:f>IF(AC626="USD",AB626*'Parametros'!$B$4,AB626)</x:f>
        <x:v>951.48</x:v>
      </x:c>
      <x:c r="AE626" s="28" t="n">
        <x:f>W626*X626*(1-Z626)</x:f>
        <x:v>951.482</x:v>
      </x:c>
      <x:c r="AF626" s="28" t="n">
        <x:f>W626*AA626</x:f>
        <x:v>724.57</x:v>
      </x:c>
      <x:c r="AG626" s="28" t="n">
        <x:f>AE626-AF626</x:f>
        <x:v>226.91199999999992</x:v>
      </x:c>
      <x:c r="AH626" s="20" t="n">
        <x:f>IF(AE626&gt;0,AG626/AE626,"")</x:f>
        <x:v>0.23848270382413952</x:v>
      </x:c>
      <x:c r="AI626" s="28" t="n">
        <x:v>75256.54</x:v>
      </x:c>
      <x:c r="AJ626" s="28"/>
      <x:c r="AK626"/>
      <x:c r="AL626" t="str">
        <x:v>Completado</x:v>
      </x:c>
      <x:c r="AM626" t="str">
        <x:f>IF(W626&lt;0,"Devuelto",AL626)</x:f>
        <x:v>Completado</x:v>
      </x:c>
      <x:c r="AN626" t="str">
        <x:v>QR</x:v>
      </x:c>
      <x:c r="AO626" s="29" t="str">
        <x:v>Sin observación</x:v>
      </x:c>
      <x:c r="AP626" t="str">
        <x:f>IF(D626="","No","Sí")</x:f>
        <x:v>Sí</x:v>
      </x:c>
    </x:row>
    <x:row r="627">
      <x:c r="A627" t="n">
        <x:v>627</x:v>
      </x:c>
      <x:c r="B627" t="str">
        <x:v>VT0002970</x:v>
      </x:c>
      <x:c r="C627" t="str">
        <x:v>45320</x:v>
      </x:c>
      <x:c r="D627" s="27" t="n">
        <x:v>45320</x:v>
      </x:c>
      <x:c r="E627" t="n">
        <x:f>IF(D627="","",YEAR(D627))</x:f>
        <x:v>2024</x:v>
      </x:c>
      <x:c r="F627" t="n">
        <x:f>IF(D627="","",MONTH(D627))</x:f>
        <x:v>1</x:v>
      </x:c>
      <x:c r="G627" t="str">
        <x:f>IF(D627="","Fecha no disponible",TEXT(D627,"mmmm"))</x:f>
        <x:v>January</x:v>
      </x:c>
      <x:c r="H627" t="str">
        <x:f>IF(D627="","Fecha no disponible",TEXT(D627,"yyyy-mm"))</x:f>
        <x:v>2024-01</x:v>
      </x:c>
      <x:c r="I627" t="str">
        <x:f>IF(D627="","Fecha no disponible","T"&amp;ROUNDUP(MONTH(D627)/3,0))</x:f>
        <x:v>T1</x:v>
      </x:c>
      <x:c r="J627" t="str">
        <x:v>T010</x:v>
      </x:c>
      <x:c r="K627" t="str">
        <x:v>Tienda Cochabamba 2</x:v>
      </x:c>
      <x:c r="L627" t="str">
        <x:v>Barrio</x:v>
      </x:c>
      <x:c r="M627" t="str">
        <x:v>Cochabamba</x:v>
      </x:c>
      <x:c r="N627" t="str">
        <x:f>IFERROR(VLOOKUP(M627,'Mapeos'!$A$4:$B$30,2,FALSE),M627)</x:f>
        <x:v>Cochabamba</x:v>
      </x:c>
      <x:c r="O627" t="str">
        <x:v>C01327</x:v>
      </x:c>
      <x:c r="P627" t="str">
        <x:v>Empresa</x:v>
      </x:c>
      <x:c r="Q627" t="str">
        <x:v>P0097</x:v>
      </x:c>
      <x:c r="R627" t="str">
        <x:v>Electrónica</x:v>
      </x:c>
      <x:c r="S627" t="str">
        <x:v>Marca D</x:v>
      </x:c>
      <x:c r="T627" t="str">
        <x:v>Marketplace</x:v>
      </x:c>
      <x:c r="U627" t="str">
        <x:f>IFERROR(VLOOKUP(T627,'Mapeos'!$D$4:$E$25,2,FALSE),T627)</x:f>
        <x:v>Marketplace</x:v>
      </x:c>
      <x:c r="V627" t="str">
        <x:v>V032</x:v>
      </x:c>
      <x:c r="W627" t="n">
        <x:v>6</x:v>
      </x:c>
      <x:c r="X627" s="28" t="n">
        <x:v>195.86</x:v>
      </x:c>
      <x:c r="Y627" s="20" t="n">
        <x:v>0.1</x:v>
      </x:c>
      <x:c r="Z627" s="20" t="n">
        <x:f>IF(Y627&gt;1,Y627/100,Y627)</x:f>
        <x:v>0.1</x:v>
      </x:c>
      <x:c r="AA627" s="28" t="n">
        <x:v>115.71</x:v>
      </x:c>
      <x:c r="AB627" s="28" t="n">
        <x:v>1057.64</x:v>
      </x:c>
      <x:c r="AC627" s="28" t="str">
        <x:v>BOB</x:v>
      </x:c>
      <x:c r="AD627" s="28" t="n">
        <x:f>IF(AC627="USD",AB627*'Parametros'!$B$4,AB627)</x:f>
        <x:v>1057.64</x:v>
      </x:c>
      <x:c r="AE627" s="28" t="n">
        <x:f>W627*X627*(1-Z627)</x:f>
        <x:v>1057.644</x:v>
      </x:c>
      <x:c r="AF627" s="28" t="n">
        <x:f>W627*AA627</x:f>
        <x:v>694.26</x:v>
      </x:c>
      <x:c r="AG627" s="28" t="n">
        <x:f>AE627-AF627</x:f>
        <x:v>363.384</x:v>
      </x:c>
      <x:c r="AH627" s="20" t="n">
        <x:f>IF(AE627&gt;0,AG627/AE627,"")</x:f>
        <x:v>0.34357874672385036</x:v>
      </x:c>
      <x:c r="AI627" s="28" t="n">
        <x:v>99048.77</x:v>
      </x:c>
      <x:c r="AJ627" s="28"/>
      <x:c r="AK627"/>
      <x:c r="AL627" t="str">
        <x:v>Completado</x:v>
      </x:c>
      <x:c r="AM627" t="str">
        <x:f>IF(W627&lt;0,"Devuelto",AL627)</x:f>
        <x:v>Completado</x:v>
      </x:c>
      <x:c r="AN627" t="str">
        <x:v>QR</x:v>
      </x:c>
      <x:c r="AO627" s="29" t="str">
        <x:v>Sin observación</x:v>
      </x:c>
      <x:c r="AP627" t="str">
        <x:f>IF(D627="","No","Sí")</x:f>
        <x:v>Sí</x:v>
      </x:c>
    </x:row>
    <x:row r="628">
      <x:c r="A628" t="n">
        <x:v>628</x:v>
      </x:c>
      <x:c r="B628" t="str">
        <x:v>VT0002975</x:v>
      </x:c>
      <x:c r="C628" t="str">
        <x:v>46197</x:v>
      </x:c>
      <x:c r="D628" s="27" t="n">
        <x:v>46197</x:v>
      </x:c>
      <x:c r="E628" t="n">
        <x:f>IF(D628="","",YEAR(D628))</x:f>
        <x:v>2026</x:v>
      </x:c>
      <x:c r="F628" t="n">
        <x:f>IF(D628="","",MONTH(D628))</x:f>
        <x:v>6</x:v>
      </x:c>
      <x:c r="G628" t="str">
        <x:f>IF(D628="","Fecha no disponible",TEXT(D628,"mmmm"))</x:f>
        <x:v>June</x:v>
      </x:c>
      <x:c r="H628" t="str">
        <x:f>IF(D628="","Fecha no disponible",TEXT(D628,"yyyy-mm"))</x:f>
        <x:v>2026-06</x:v>
      </x:c>
      <x:c r="I628" t="str">
        <x:f>IF(D628="","Fecha no disponible","T"&amp;ROUNDUP(MONTH(D628)/3,0))</x:f>
        <x:v>T2</x:v>
      </x:c>
      <x:c r="J628" t="str">
        <x:v>T015</x:v>
      </x:c>
      <x:c r="K628" t="str">
        <x:v>Tienda Potosí 3</x:v>
      </x:c>
      <x:c r="L628" t="str">
        <x:v>Mall</x:v>
      </x:c>
      <x:c r="M628" t="str">
        <x:v>Potosí</x:v>
      </x:c>
      <x:c r="N628" t="str">
        <x:f>IFERROR(VLOOKUP(M628,'Mapeos'!$A$4:$B$30,2,FALSE),M628)</x:f>
        <x:v>Potosí</x:v>
      </x:c>
      <x:c r="O628" t="str">
        <x:v>C01452</x:v>
      </x:c>
      <x:c r="P628" t="str">
        <x:v>Frecuente</x:v>
      </x:c>
      <x:c r="Q628" t="str">
        <x:v>P0024</x:v>
      </x:c>
      <x:c r="R628" t="str">
        <x:v>Cuidado Personal</x:v>
      </x:c>
      <x:c r="S628" t="str">
        <x:v>Marca A</x:v>
      </x:c>
      <x:c r="T628" t="str">
        <x:v>E-commerce</x:v>
      </x:c>
      <x:c r="U628" t="str">
        <x:f>IFERROR(VLOOKUP(T628,'Mapeos'!$D$4:$E$25,2,FALSE),T628)</x:f>
        <x:v>E-commerce</x:v>
      </x:c>
      <x:c r="V628" t="str">
        <x:v>V004</x:v>
      </x:c>
      <x:c r="W628" t="n">
        <x:v>1</x:v>
      </x:c>
      <x:c r="X628" s="28" t="n">
        <x:v>42.62</x:v>
      </x:c>
      <x:c r="Y628" s="20" t="n">
        <x:v>0.2</x:v>
      </x:c>
      <x:c r="Z628" s="20" t="n">
        <x:f>IF(Y628&gt;1,Y628/100,Y628)</x:f>
        <x:v>0.2</x:v>
      </x:c>
      <x:c r="AA628" s="28" t="n">
        <x:v>20.9</x:v>
      </x:c>
      <x:c r="AB628" s="28" t="n">
        <x:v>34.1</x:v>
      </x:c>
      <x:c r="AC628" s="28" t="str">
        <x:v>BOB</x:v>
      </x:c>
      <x:c r="AD628" s="28" t="n">
        <x:f>IF(AC628="USD",AB628*'Parametros'!$B$4,AB628)</x:f>
        <x:v>34.1</x:v>
      </x:c>
      <x:c r="AE628" s="28" t="n">
        <x:f>W628*X628*(1-Z628)</x:f>
        <x:v>34.096</x:v>
      </x:c>
      <x:c r="AF628" s="28" t="n">
        <x:f>W628*AA628</x:f>
        <x:v>20.9</x:v>
      </x:c>
      <x:c r="AG628" s="28" t="n">
        <x:f>AE628-AF628</x:f>
        <x:v>13.195999999999998</x:v>
      </x:c>
      <x:c r="AH628" s="20" t="n">
        <x:f>IF(AE628&gt;0,AG628/AE628,"")</x:f>
        <x:v>0.3870248709526044</x:v>
      </x:c>
      <x:c r="AI628" s="28" t="n">
        <x:v>76558.94</x:v>
      </x:c>
      <x:c r="AJ628" s="28" t="n">
        <x:v>0</x:v>
      </x:c>
      <x:c r="AK628" t="n">
        <x:v>36</x:v>
      </x:c>
      <x:c r="AL628" t="str">
        <x:v>Completado</x:v>
      </x:c>
      <x:c r="AM628" t="str">
        <x:f>IF(W628&lt;0,"Devuelto",AL628)</x:f>
        <x:v>Completado</x:v>
      </x:c>
      <x:c r="AN628" t="str">
        <x:v>Efectivo</x:v>
      </x:c>
      <x:c r="AO628" s="29" t="str">
        <x:v>Sin observación</x:v>
      </x:c>
      <x:c r="AP628" t="str">
        <x:f>IF(D628="","No","Sí")</x:f>
        <x:v>Sí</x:v>
      </x:c>
    </x:row>
    <x:row r="629">
      <x:c r="A629" t="n">
        <x:v>629</x:v>
      </x:c>
      <x:c r="B629" t="str">
        <x:v>VT0002980</x:v>
      </x:c>
      <x:c r="C629" t="str">
        <x:v>45506</x:v>
      </x:c>
      <x:c r="D629" s="27" t="n">
        <x:v>45506</x:v>
      </x:c>
      <x:c r="E629" t="n">
        <x:f>IF(D629="","",YEAR(D629))</x:f>
        <x:v>2024</x:v>
      </x:c>
      <x:c r="F629" t="n">
        <x:f>IF(D629="","",MONTH(D629))</x:f>
        <x:v>8</x:v>
      </x:c>
      <x:c r="G629" t="str">
        <x:f>IF(D629="","Fecha no disponible",TEXT(D629,"mmmm"))</x:f>
        <x:v>August</x:v>
      </x:c>
      <x:c r="H629" t="str">
        <x:f>IF(D629="","Fecha no disponible",TEXT(D629,"yyyy-mm"))</x:f>
        <x:v>2024-08</x:v>
      </x:c>
      <x:c r="I629" t="str">
        <x:f>IF(D629="","Fecha no disponible","T"&amp;ROUNDUP(MONTH(D629)/3,0))</x:f>
        <x:v>T3</x:v>
      </x:c>
      <x:c r="J629" t="str">
        <x:v>T010</x:v>
      </x:c>
      <x:c r="K629" t="str">
        <x:v>Tienda Cochabamba 2</x:v>
      </x:c>
      <x:c r="L629" t="str">
        <x:v>Barrio</x:v>
      </x:c>
      <x:c r="M629" t="str">
        <x:v>Cochabamba</x:v>
      </x:c>
      <x:c r="N629" t="str">
        <x:f>IFERROR(VLOOKUP(M629,'Mapeos'!$A$4:$B$30,2,FALSE),M629)</x:f>
        <x:v>Cochabamba</x:v>
      </x:c>
      <x:c r="O629" t="str">
        <x:v>C00302</x:v>
      </x:c>
      <x:c r="P629" t="str">
        <x:v>Empresa</x:v>
      </x:c>
      <x:c r="Q629" t="str">
        <x:v>P0004</x:v>
      </x:c>
      <x:c r="R629" t="str">
        <x:v>Alimentos</x:v>
      </x:c>
      <x:c r="S629" t="str">
        <x:v>Marca B</x:v>
      </x:c>
      <x:c r="T629" t="str">
        <x:v>E-commerce</x:v>
      </x:c>
      <x:c r="U629" t="str">
        <x:f>IFERROR(VLOOKUP(T629,'Mapeos'!$D$4:$E$25,2,FALSE),T629)</x:f>
        <x:v>E-commerce</x:v>
      </x:c>
      <x:c r="V629" t="str">
        <x:v>V019</x:v>
      </x:c>
      <x:c r="W629" t="n">
        <x:v>2</x:v>
      </x:c>
      <x:c r="X629" s="28" t="n">
        <x:v>42.84</x:v>
      </x:c>
      <x:c r="Y629" s="20" t="n">
        <x:v>0</x:v>
      </x:c>
      <x:c r="Z629" s="20" t="n">
        <x:f>IF(Y629&gt;1,Y629/100,Y629)</x:f>
        <x:v>0</x:v>
      </x:c>
      <x:c r="AA629" s="28" t="n">
        <x:v>28.8</x:v>
      </x:c>
      <x:c r="AB629" s="28" t="n">
        <x:v>85.68</x:v>
      </x:c>
      <x:c r="AC629" s="28" t="str">
        <x:v>BOB</x:v>
      </x:c>
      <x:c r="AD629" s="28" t="n">
        <x:f>IF(AC629="USD",AB629*'Parametros'!$B$4,AB629)</x:f>
        <x:v>85.68</x:v>
      </x:c>
      <x:c r="AE629" s="28" t="n">
        <x:f>W629*X629*(1-Z629)</x:f>
        <x:v>85.68</x:v>
      </x:c>
      <x:c r="AF629" s="28" t="n">
        <x:f>W629*AA629</x:f>
        <x:v>57.6</x:v>
      </x:c>
      <x:c r="AG629" s="28" t="n">
        <x:f>AE629-AF629</x:f>
        <x:v>28.080000000000005</x:v>
      </x:c>
      <x:c r="AH629" s="20" t="n">
        <x:f>IF(AE629&gt;0,AG629/AE629,"")</x:f>
        <x:v>0.32773109243697485</x:v>
      </x:c>
      <x:c r="AI629" s="28" t="n">
        <x:v>81898.13</x:v>
      </x:c>
      <x:c r="AJ629" s="28"/>
      <x:c r="AK629"/>
      <x:c r="AL629" t="str">
        <x:v>Completado</x:v>
      </x:c>
      <x:c r="AM629" t="str">
        <x:f>IF(W629&lt;0,"Devuelto",AL629)</x:f>
        <x:v>Completado</x:v>
      </x:c>
      <x:c r="AN629" t="str">
        <x:v>Transferencia</x:v>
      </x:c>
      <x:c r="AO629" s="29" t="str">
        <x:v>Sin observación</x:v>
      </x:c>
      <x:c r="AP629" t="str">
        <x:f>IF(D629="","No","Sí")</x:f>
        <x:v>Sí</x:v>
      </x:c>
    </x:row>
    <x:row r="630">
      <x:c r="A630" t="n">
        <x:v>630</x:v>
      </x:c>
      <x:c r="B630" t="str">
        <x:v>VT0002984</x:v>
      </x:c>
      <x:c r="C630" t="str">
        <x:v>45851</x:v>
      </x:c>
      <x:c r="D630" s="27" t="n">
        <x:v>45851</x:v>
      </x:c>
      <x:c r="E630" t="n">
        <x:f>IF(D630="","",YEAR(D630))</x:f>
        <x:v>2025</x:v>
      </x:c>
      <x:c r="F630" t="n">
        <x:f>IF(D630="","",MONTH(D630))</x:f>
        <x:v>7</x:v>
      </x:c>
      <x:c r="G630" t="str">
        <x:f>IF(D630="","Fecha no disponible",TEXT(D630,"mmmm"))</x:f>
        <x:v>July</x:v>
      </x:c>
      <x:c r="H630" t="str">
        <x:f>IF(D630="","Fecha no disponible",TEXT(D630,"yyyy-mm"))</x:f>
        <x:v>2025-07</x:v>
      </x:c>
      <x:c r="I630" t="str">
        <x:f>IF(D630="","Fecha no disponible","T"&amp;ROUNDUP(MONTH(D630)/3,0))</x:f>
        <x:v>T3</x:v>
      </x:c>
      <x:c r="J630" t="str">
        <x:v>T003</x:v>
      </x:c>
      <x:c r="K630" t="str">
        <x:v>Tienda La Paz 3</x:v>
      </x:c>
      <x:c r="L630" t="str">
        <x:v>Barrio</x:v>
      </x:c>
      <x:c r="M630" t="str">
        <x:v>La Paz</x:v>
      </x:c>
      <x:c r="N630" t="str">
        <x:f>IFERROR(VLOOKUP(M630,'Mapeos'!$A$4:$B$30,2,FALSE),M630)</x:f>
        <x:v>La Paz</x:v>
      </x:c>
      <x:c r="O630" t="str">
        <x:v>C01735</x:v>
      </x:c>
      <x:c r="P630" t="str">
        <x:v>Frecuente</x:v>
      </x:c>
      <x:c r="Q630" t="str">
        <x:v>P0123</x:v>
      </x:c>
      <x:c r="R630" t="str">
        <x:v>Deportes</x:v>
      </x:c>
      <x:c r="S630" t="str">
        <x:v>Marca B</x:v>
      </x:c>
      <x:c r="T630" t="str">
        <x:v>Tienda</x:v>
      </x:c>
      <x:c r="U630" t="str">
        <x:f>IFERROR(VLOOKUP(T630,'Mapeos'!$D$4:$E$25,2,FALSE),T630)</x:f>
        <x:v>Tienda</x:v>
      </x:c>
      <x:c r="V630" t="str">
        <x:v>V002</x:v>
      </x:c>
      <x:c r="W630" t="n">
        <x:v>2</x:v>
      </x:c>
      <x:c r="X630" s="28" t="n">
        <x:v>54.97</x:v>
      </x:c>
      <x:c r="Y630" s="20" t="n">
        <x:v>0.15</x:v>
      </x:c>
      <x:c r="Z630" s="20" t="n">
        <x:f>IF(Y630&gt;1,Y630/100,Y630)</x:f>
        <x:v>0.15</x:v>
      </x:c>
      <x:c r="AA630" s="28" t="n">
        <x:v>34.24</x:v>
      </x:c>
      <x:c r="AB630" s="28" t="n">
        <x:v>93.45</x:v>
      </x:c>
      <x:c r="AC630" s="28" t="str">
        <x:v>BOB</x:v>
      </x:c>
      <x:c r="AD630" s="28" t="n">
        <x:f>IF(AC630="USD",AB630*'Parametros'!$B$4,AB630)</x:f>
        <x:v>93.45</x:v>
      </x:c>
      <x:c r="AE630" s="28" t="n">
        <x:f>W630*X630*(1-Z630)</x:f>
        <x:v>93.449</x:v>
      </x:c>
      <x:c r="AF630" s="28" t="n">
        <x:f>W630*AA630</x:f>
        <x:v>68.48</x:v>
      </x:c>
      <x:c r="AG630" s="28" t="n">
        <x:f>AE630-AF630</x:f>
        <x:v>24.968999999999994</x:v>
      </x:c>
      <x:c r="AH630" s="20" t="n">
        <x:f>IF(AE630&gt;0,AG630/AE630,"")</x:f>
        <x:v>0.2671938704534023</x:v>
      </x:c>
      <x:c r="AI630" s="28" t="n">
        <x:v>120169.75</x:v>
      </x:c>
      <x:c r="AJ630" s="28"/>
      <x:c r="AK630"/>
      <x:c r="AL630" t="str">
        <x:v>Completado</x:v>
      </x:c>
      <x:c r="AM630" t="str">
        <x:f>IF(W630&lt;0,"Devuelto",AL630)</x:f>
        <x:v>Completado</x:v>
      </x:c>
      <x:c r="AN630" t="str">
        <x:v>Efectivo</x:v>
      </x:c>
      <x:c r="AO630" s="29" t="str">
        <x:v>Sin observación</x:v>
      </x:c>
      <x:c r="AP630" t="str">
        <x:f>IF(D630="","No","Sí")</x:f>
        <x:v>Sí</x:v>
      </x:c>
    </x:row>
    <x:row r="631">
      <x:c r="A631" t="n">
        <x:v>631</x:v>
      </x:c>
      <x:c r="B631" t="str">
        <x:v>VT0002989</x:v>
      </x:c>
      <x:c r="C631" t="str">
        <x:v>45736</x:v>
      </x:c>
      <x:c r="D631" s="27" t="n">
        <x:v>45736</x:v>
      </x:c>
      <x:c r="E631" t="n">
        <x:f>IF(D631="","",YEAR(D631))</x:f>
        <x:v>2025</x:v>
      </x:c>
      <x:c r="F631" t="n">
        <x:f>IF(D631="","",MONTH(D631))</x:f>
        <x:v>3</x:v>
      </x:c>
      <x:c r="G631" t="str">
        <x:f>IF(D631="","Fecha no disponible",TEXT(D631,"mmmm"))</x:f>
        <x:v>March</x:v>
      </x:c>
      <x:c r="H631" t="str">
        <x:f>IF(D631="","Fecha no disponible",TEXT(D631,"yyyy-mm"))</x:f>
        <x:v>2025-03</x:v>
      </x:c>
      <x:c r="I631" t="str">
        <x:f>IF(D631="","Fecha no disponible","T"&amp;ROUNDUP(MONTH(D631)/3,0))</x:f>
        <x:v>T1</x:v>
      </x:c>
      <x:c r="J631" t="str">
        <x:v>T014</x:v>
      </x:c>
      <x:c r="K631" t="str">
        <x:v>Tienda Potosí 2</x:v>
      </x:c>
      <x:c r="L631" t="str">
        <x:v>Barrio</x:v>
      </x:c>
      <x:c r="M631" t="str">
        <x:v>Potosí</x:v>
      </x:c>
      <x:c r="N631" t="str">
        <x:f>IFERROR(VLOOKUP(M631,'Mapeos'!$A$4:$B$30,2,FALSE),M631)</x:f>
        <x:v>Potosí</x:v>
      </x:c>
      <x:c r="O631" t="str">
        <x:v>C01036</x:v>
      </x:c>
      <x:c r="P631" t="str">
        <x:v>Empresa</x:v>
      </x:c>
      <x:c r="Q631" t="str">
        <x:v>P0112</x:v>
      </x:c>
      <x:c r="R631" t="str">
        <x:v>Deportes</x:v>
      </x:c>
      <x:c r="S631" t="str">
        <x:v>Marca A</x:v>
      </x:c>
      <x:c r="T631" t="str">
        <x:v>Marketplace</x:v>
      </x:c>
      <x:c r="U631" t="str">
        <x:f>IFERROR(VLOOKUP(T631,'Mapeos'!$D$4:$E$25,2,FALSE),T631)</x:f>
        <x:v>Marketplace</x:v>
      </x:c>
      <x:c r="V631" t="str">
        <x:v>V032</x:v>
      </x:c>
      <x:c r="W631" t="n">
        <x:v>0</x:v>
      </x:c>
      <x:c r="X631" s="28" t="n">
        <x:v>211.9</x:v>
      </x:c>
      <x:c r="Y631" s="20" t="n">
        <x:v>0</x:v>
      </x:c>
      <x:c r="Z631" s="20" t="n">
        <x:f>IF(Y631&gt;1,Y631/100,Y631)</x:f>
        <x:v>0</x:v>
      </x:c>
      <x:c r="AA631" s="28" t="n">
        <x:v>167.96</x:v>
      </x:c>
      <x:c r="AB631" s="28" t="n">
        <x:v>0</x:v>
      </x:c>
      <x:c r="AC631" s="28" t="str">
        <x:v>BOB</x:v>
      </x:c>
      <x:c r="AD631" s="28" t="n">
        <x:f>IF(AC631="USD",AB631*'Parametros'!$B$4,AB631)</x:f>
        <x:v>0</x:v>
      </x:c>
      <x:c r="AE631" s="28" t="n">
        <x:f>W631*X631*(1-Z631)</x:f>
        <x:v>0</x:v>
      </x:c>
      <x:c r="AF631" s="28" t="n">
        <x:f>W631*AA631</x:f>
        <x:v>0</x:v>
      </x:c>
      <x:c r="AG631" s="28" t="n">
        <x:f>AE631-AF631</x:f>
        <x:v>0</x:v>
      </x:c>
      <x:c r="AH631" s="20" t="str">
        <x:f>IF(AE631&gt;0,AG631/AE631,"")</x:f>
      </x:c>
      <x:c r="AI631" s="28" t="n">
        <x:v>75605.51</x:v>
      </x:c>
      <x:c r="AJ631" s="28"/>
      <x:c r="AK631"/>
      <x:c r="AL631" t="str">
        <x:v>Cancelado</x:v>
      </x:c>
      <x:c r="AM631" t="str">
        <x:f>IF(W631&lt;0,"Devuelto",AL631)</x:f>
        <x:v>Cancelado</x:v>
      </x:c>
      <x:c r="AN631" t="str">
        <x:v>Transferencia</x:v>
      </x:c>
      <x:c r="AO631" s="29" t="str">
        <x:v>Sin observación</x:v>
      </x:c>
      <x:c r="AP631" t="str">
        <x:f>IF(D631="","No","Sí")</x:f>
        <x:v>Sí</x:v>
      </x:c>
    </x:row>
    <x:row r="632">
      <x:c r="A632" t="n">
        <x:v>632</x:v>
      </x:c>
      <x:c r="B632" t="str">
        <x:v>VT0002994</x:v>
      </x:c>
      <x:c r="C632" t="str">
        <x:v>46028</x:v>
      </x:c>
      <x:c r="D632" s="27" t="n">
        <x:v>46028</x:v>
      </x:c>
      <x:c r="E632" t="n">
        <x:f>IF(D632="","",YEAR(D632))</x:f>
        <x:v>2026</x:v>
      </x:c>
      <x:c r="F632" t="n">
        <x:f>IF(D632="","",MONTH(D632))</x:f>
        <x:v>1</x:v>
      </x:c>
      <x:c r="G632" t="str">
        <x:f>IF(D632="","Fecha no disponible",TEXT(D632,"mmmm"))</x:f>
        <x:v>January</x:v>
      </x:c>
      <x:c r="H632" t="str">
        <x:f>IF(D632="","Fecha no disponible",TEXT(D632,"yyyy-mm"))</x:f>
        <x:v>2026-01</x:v>
      </x:c>
      <x:c r="I632" t="str">
        <x:f>IF(D632="","Fecha no disponible","T"&amp;ROUNDUP(MONTH(D632)/3,0))</x:f>
        <x:v>T1</x:v>
      </x:c>
      <x:c r="J632" t="str">
        <x:v>T019</x:v>
      </x:c>
      <x:c r="K632" t="str">
        <x:v>Tienda Sucre 3</x:v>
      </x:c>
      <x:c r="L632" t="str">
        <x:v>Centro</x:v>
      </x:c>
      <x:c r="M632" t="str">
        <x:v>Sucre</x:v>
      </x:c>
      <x:c r="N632" t="str">
        <x:f>IFERROR(VLOOKUP(M632,'Mapeos'!$A$4:$B$30,2,FALSE),M632)</x:f>
        <x:v>Sucre</x:v>
      </x:c>
      <x:c r="O632" t="str">
        <x:v>C00535</x:v>
      </x:c>
      <x:c r="P632" t="str">
        <x:v>Premium</x:v>
      </x:c>
      <x:c r="Q632" t="str">
        <x:v>P0040</x:v>
      </x:c>
      <x:c r="R632" t="str">
        <x:v>Electrónica</x:v>
      </x:c>
      <x:c r="S632" t="str">
        <x:v>Marca D</x:v>
      </x:c>
      <x:c r="T632" t="str">
        <x:v>WhatsApp</x:v>
      </x:c>
      <x:c r="U632" t="str">
        <x:f>IFERROR(VLOOKUP(T632,'Mapeos'!$D$4:$E$25,2,FALSE),T632)</x:f>
        <x:v>WhatsApp</x:v>
      </x:c>
      <x:c r="V632" t="str">
        <x:v>V015</x:v>
      </x:c>
      <x:c r="W632" t="n">
        <x:v>3</x:v>
      </x:c>
      <x:c r="X632" s="28" t="n">
        <x:v>324.58</x:v>
      </x:c>
      <x:c r="Y632" s="20" t="n">
        <x:v>0.25</x:v>
      </x:c>
      <x:c r="Z632" s="20" t="n">
        <x:f>IF(Y632&gt;1,Y632/100,Y632)</x:f>
        <x:v>0.25</x:v>
      </x:c>
      <x:c r="AA632" s="28" t="n">
        <x:v>258.27</x:v>
      </x:c>
      <x:c r="AB632" s="28" t="n">
        <x:v>730.31</x:v>
      </x:c>
      <x:c r="AC632" s="28" t="str">
        <x:v>BOB</x:v>
      </x:c>
      <x:c r="AD632" s="28" t="n">
        <x:f>IF(AC632="USD",AB632*'Parametros'!$B$4,AB632)</x:f>
        <x:v>730.31</x:v>
      </x:c>
      <x:c r="AE632" s="28" t="n">
        <x:f>W632*X632*(1-Z632)</x:f>
        <x:v>730.3050000000001</x:v>
      </x:c>
      <x:c r="AF632" s="28" t="n">
        <x:f>W632*AA632</x:f>
        <x:v>774.81</x:v>
      </x:c>
      <x:c r="AG632" s="28" t="n">
        <x:f>AE632-AF632</x:f>
        <x:v>-44.50499999999988</x:v>
      </x:c>
      <x:c r="AH632" s="20" t="n">
        <x:f>IF(AE632&gt;0,AG632/AE632,"")</x:f>
        <x:v>-0.06094029206975151</x:v>
      </x:c>
      <x:c r="AI632" s="28" t="n">
        <x:v>67764.93</x:v>
      </x:c>
      <x:c r="AJ632" s="28"/>
      <x:c r="AK632"/>
      <x:c r="AL632" t="str">
        <x:v>Completado</x:v>
      </x:c>
      <x:c r="AM632" t="str">
        <x:f>IF(W632&lt;0,"Devuelto",AL632)</x:f>
        <x:v>Completado</x:v>
      </x:c>
      <x:c r="AN632" t="str">
        <x:v>Transferencia</x:v>
      </x:c>
      <x:c r="AO632" s="29" t="str">
        <x:v>Sin observación</x:v>
      </x:c>
      <x:c r="AP632" t="str">
        <x:f>IF(D632="","No","Sí")</x:f>
        <x:v>Sí</x:v>
      </x:c>
    </x:row>
    <x:row r="633">
      <x:c r="A633" t="n">
        <x:v>633</x:v>
      </x:c>
      <x:c r="B633" t="str">
        <x:v>VT0002999</x:v>
      </x:c>
      <x:c r="C633" t="str">
        <x:v>45681</x:v>
      </x:c>
      <x:c r="D633" s="27" t="n">
        <x:v>45681</x:v>
      </x:c>
      <x:c r="E633" t="n">
        <x:f>IF(D633="","",YEAR(D633))</x:f>
        <x:v>2025</x:v>
      </x:c>
      <x:c r="F633" t="n">
        <x:f>IF(D633="","",MONTH(D633))</x:f>
        <x:v>1</x:v>
      </x:c>
      <x:c r="G633" t="str">
        <x:f>IF(D633="","Fecha no disponible",TEXT(D633,"mmmm"))</x:f>
        <x:v>January</x:v>
      </x:c>
      <x:c r="H633" t="str">
        <x:f>IF(D633="","Fecha no disponible",TEXT(D633,"yyyy-mm"))</x:f>
        <x:v>2025-01</x:v>
      </x:c>
      <x:c r="I633" t="str">
        <x:f>IF(D633="","Fecha no disponible","T"&amp;ROUNDUP(MONTH(D633)/3,0))</x:f>
        <x:v>T1</x:v>
      </x:c>
      <x:c r="J633" t="str">
        <x:v>T013</x:v>
      </x:c>
      <x:c r="K633" t="str">
        <x:v>Tienda Potosí 1</x:v>
      </x:c>
      <x:c r="L633" t="str">
        <x:v>Centro</x:v>
      </x:c>
      <x:c r="M633" t="str">
        <x:v>Potosí</x:v>
      </x:c>
      <x:c r="N633" t="str">
        <x:f>IFERROR(VLOOKUP(M633,'Mapeos'!$A$4:$B$30,2,FALSE),M633)</x:f>
        <x:v>Potosí</x:v>
      </x:c>
      <x:c r="O633" t="str">
        <x:v>C00693</x:v>
      </x:c>
      <x:c r="P633" t="str">
        <x:v>Masivo</x:v>
      </x:c>
      <x:c r="Q633" t="str">
        <x:v>P0106</x:v>
      </x:c>
      <x:c r="R633" t="str">
        <x:v>Hogar</x:v>
      </x:c>
      <x:c r="S633" t="str">
        <x:v>Marca A</x:v>
      </x:c>
      <x:c r="T633" t="str">
        <x:v>Tienda</x:v>
      </x:c>
      <x:c r="U633" t="str">
        <x:f>IFERROR(VLOOKUP(T633,'Mapeos'!$D$4:$E$25,2,FALSE),T633)</x:f>
        <x:v>Tienda</x:v>
      </x:c>
      <x:c r="V633" t="str">
        <x:v>V001</x:v>
      </x:c>
      <x:c r="W633" t="n">
        <x:v>-1</x:v>
      </x:c>
      <x:c r="X633" s="28" t="n">
        <x:v>294.31</x:v>
      </x:c>
      <x:c r="Y633" s="20" t="n">
        <x:v>0.25</x:v>
      </x:c>
      <x:c r="Z633" s="20" t="n">
        <x:f>IF(Y633&gt;1,Y633/100,Y633)</x:f>
        <x:v>0.25</x:v>
      </x:c>
      <x:c r="AA633" s="28" t="n">
        <x:v>185.2</x:v>
      </x:c>
      <x:c r="AB633" s="28" t="n">
        <x:v>-220.73</x:v>
      </x:c>
      <x:c r="AC633" s="28" t="str">
        <x:v>BOB</x:v>
      </x:c>
      <x:c r="AD633" s="28" t="n">
        <x:f>IF(AC633="USD",AB633*'Parametros'!$B$4,AB633)</x:f>
        <x:v>-220.73</x:v>
      </x:c>
      <x:c r="AE633" s="28" t="n">
        <x:f>W633*X633*(1-Z633)</x:f>
        <x:v>-220.73250000000002</x:v>
      </x:c>
      <x:c r="AF633" s="28" t="n">
        <x:f>W633*AA633</x:f>
        <x:v>-185.2</x:v>
      </x:c>
      <x:c r="AG633" s="28" t="n">
        <x:f>AE633-AF633</x:f>
        <x:v>-35.53250000000003</x:v>
      </x:c>
      <x:c r="AH633" s="20" t="str">
        <x:f>IF(AE633&gt;0,AG633/AE633,"")</x:f>
      </x:c>
      <x:c r="AI633" s="28" t="n">
        <x:v>178667.19</x:v>
      </x:c>
      <x:c r="AJ633" s="28"/>
      <x:c r="AK633"/>
      <x:c r="AL633" t="str">
        <x:v>Devuelto</x:v>
      </x:c>
      <x:c r="AM633" t="str">
        <x:f>IF(W633&lt;0,"Devuelto",AL633)</x:f>
        <x:v>Devuelto</x:v>
      </x:c>
      <x:c r="AN633" t="str">
        <x:v>QR</x:v>
      </x:c>
      <x:c r="AO633" s="29" t="str">
        <x:v>Sin observación</x:v>
      </x:c>
      <x:c r="AP633" t="str">
        <x:f>IF(D633="","No","Sí")</x:f>
        <x:v>Sí</x:v>
      </x:c>
    </x:row>
    <x:row r="634">
      <x:c r="A634" t="n">
        <x:v>634</x:v>
      </x:c>
      <x:c r="B634" t="str">
        <x:v>VT0003003</x:v>
      </x:c>
      <x:c r="C634" t="str">
        <x:v>45492</x:v>
      </x:c>
      <x:c r="D634" s="27" t="n">
        <x:v>45492</x:v>
      </x:c>
      <x:c r="E634" t="n">
        <x:f>IF(D634="","",YEAR(D634))</x:f>
        <x:v>2024</x:v>
      </x:c>
      <x:c r="F634" t="n">
        <x:f>IF(D634="","",MONTH(D634))</x:f>
        <x:v>7</x:v>
      </x:c>
      <x:c r="G634" t="str">
        <x:f>IF(D634="","Fecha no disponible",TEXT(D634,"mmmm"))</x:f>
        <x:v>July</x:v>
      </x:c>
      <x:c r="H634" t="str">
        <x:f>IF(D634="","Fecha no disponible",TEXT(D634,"yyyy-mm"))</x:f>
        <x:v>2024-07</x:v>
      </x:c>
      <x:c r="I634" t="str">
        <x:f>IF(D634="","Fecha no disponible","T"&amp;ROUNDUP(MONTH(D634)/3,0))</x:f>
        <x:v>T3</x:v>
      </x:c>
      <x:c r="J634" t="str">
        <x:v>T014</x:v>
      </x:c>
      <x:c r="K634" t="str">
        <x:v>Tienda Potosí 2</x:v>
      </x:c>
      <x:c r="L634" t="str">
        <x:v>Barrio</x:v>
      </x:c>
      <x:c r="M634" t="str">
        <x:v>Potosí</x:v>
      </x:c>
      <x:c r="N634" t="str">
        <x:f>IFERROR(VLOOKUP(M634,'Mapeos'!$A$4:$B$30,2,FALSE),M634)</x:f>
        <x:v>Potosí</x:v>
      </x:c>
      <x:c r="O634" t="str">
        <x:v>C01632</x:v>
      </x:c>
      <x:c r="P634" t="str">
        <x:v>Empresa</x:v>
      </x:c>
      <x:c r="Q634" t="str">
        <x:v>P0123</x:v>
      </x:c>
      <x:c r="R634" t="str">
        <x:v>Deportes</x:v>
      </x:c>
      <x:c r="S634" t="str">
        <x:v>Marca B</x:v>
      </x:c>
      <x:c r="T634" t="str">
        <x:v>Tienda</x:v>
      </x:c>
      <x:c r="U634" t="str">
        <x:f>IFERROR(VLOOKUP(T634,'Mapeos'!$D$4:$E$25,2,FALSE),T634)</x:f>
        <x:v>Tienda</x:v>
      </x:c>
      <x:c r="V634" t="str">
        <x:v>V001</x:v>
      </x:c>
      <x:c r="W634" t="n">
        <x:v>3</x:v>
      </x:c>
      <x:c r="X634" s="28" t="n">
        <x:v>58.72</x:v>
      </x:c>
      <x:c r="Y634" s="20" t="n">
        <x:v>0</x:v>
      </x:c>
      <x:c r="Z634" s="20" t="n">
        <x:f>IF(Y634&gt;1,Y634/100,Y634)</x:f>
        <x:v>0</x:v>
      </x:c>
      <x:c r="AA634" s="28" t="n">
        <x:v>34.24</x:v>
      </x:c>
      <x:c r="AB634" s="28" t="n">
        <x:v>176.16</x:v>
      </x:c>
      <x:c r="AC634" s="28" t="str">
        <x:v>BOB</x:v>
      </x:c>
      <x:c r="AD634" s="28" t="n">
        <x:f>IF(AC634="USD",AB634*'Parametros'!$B$4,AB634)</x:f>
        <x:v>176.16</x:v>
      </x:c>
      <x:c r="AE634" s="28" t="n">
        <x:f>W634*X634*(1-Z634)</x:f>
        <x:v>176.16</x:v>
      </x:c>
      <x:c r="AF634" s="28" t="n">
        <x:f>W634*AA634</x:f>
        <x:v>102.72</x:v>
      </x:c>
      <x:c r="AG634" s="28" t="n">
        <x:f>AE634-AF634</x:f>
        <x:v>73.44</x:v>
      </x:c>
      <x:c r="AH634" s="20" t="n">
        <x:f>IF(AE634&gt;0,AG634/AE634,"")</x:f>
        <x:v>0.41689373297002724</x:v>
      </x:c>
      <x:c r="AI634" s="28" t="n">
        <x:v>178635.19</x:v>
      </x:c>
      <x:c r="AJ634" s="28"/>
      <x:c r="AK634"/>
      <x:c r="AL634" t="str">
        <x:v>Completado</x:v>
      </x:c>
      <x:c r="AM634" t="str">
        <x:f>IF(W634&lt;0,"Devuelto",AL634)</x:f>
        <x:v>Completado</x:v>
      </x:c>
      <x:c r="AN634" t="str">
        <x:v>Tarjeta</x:v>
      </x:c>
      <x:c r="AO634" s="29" t="str">
        <x:v>Sin observación</x:v>
      </x:c>
      <x:c r="AP634" t="str">
        <x:f>IF(D634="","No","Sí")</x:f>
        <x:v>Sí</x:v>
      </x:c>
    </x:row>
    <x:row r="635">
      <x:c r="A635" t="n">
        <x:v>635</x:v>
      </x:c>
      <x:c r="B635" t="str">
        <x:v>VT0003008</x:v>
      </x:c>
      <x:c r="C635" t="str">
        <x:v>45464</x:v>
      </x:c>
      <x:c r="D635" s="27" t="n">
        <x:v>45464</x:v>
      </x:c>
      <x:c r="E635" t="n">
        <x:f>IF(D635="","",YEAR(D635))</x:f>
        <x:v>2024</x:v>
      </x:c>
      <x:c r="F635" t="n">
        <x:f>IF(D635="","",MONTH(D635))</x:f>
        <x:v>6</x:v>
      </x:c>
      <x:c r="G635" t="str">
        <x:f>IF(D635="","Fecha no disponible",TEXT(D635,"mmmm"))</x:f>
        <x:v>June</x:v>
      </x:c>
      <x:c r="H635" t="str">
        <x:f>IF(D635="","Fecha no disponible",TEXT(D635,"yyyy-mm"))</x:f>
        <x:v>2024-06</x:v>
      </x:c>
      <x:c r="I635" t="str">
        <x:f>IF(D635="","Fecha no disponible","T"&amp;ROUNDUP(MONTH(D635)/3,0))</x:f>
        <x:v>T2</x:v>
      </x:c>
      <x:c r="J635" t="str">
        <x:v>T016</x:v>
      </x:c>
      <x:c r="K635" t="str">
        <x:v>Tienda Potosí 4</x:v>
      </x:c>
      <x:c r="L635" t="str">
        <x:v>Centro</x:v>
      </x:c>
      <x:c r="M635" t="str">
        <x:v>Potosí</x:v>
      </x:c>
      <x:c r="N635" t="str">
        <x:f>IFERROR(VLOOKUP(M635,'Mapeos'!$A$4:$B$30,2,FALSE),M635)</x:f>
        <x:v>Potosí</x:v>
      </x:c>
      <x:c r="O635" t="str">
        <x:v>C01061</x:v>
      </x:c>
      <x:c r="P635" t="str">
        <x:v>Frecuente</x:v>
      </x:c>
      <x:c r="Q635" t="str">
        <x:v>P0095</x:v>
      </x:c>
      <x:c r="R635" t="str">
        <x:v>Cuidado Personal</x:v>
      </x:c>
      <x:c r="S635" t="str">
        <x:v>Marca B</x:v>
      </x:c>
      <x:c r="T635" t="str">
        <x:v>Tienda</x:v>
      </x:c>
      <x:c r="U635" t="str">
        <x:f>IFERROR(VLOOKUP(T635,'Mapeos'!$D$4:$E$25,2,FALSE),T635)</x:f>
        <x:v>Tienda</x:v>
      </x:c>
      <x:c r="V635" t="str">
        <x:v>V025</x:v>
      </x:c>
      <x:c r="W635" t="n">
        <x:v>7</x:v>
      </x:c>
      <x:c r="X635" s="28" t="n">
        <x:v>52.98</x:v>
      </x:c>
      <x:c r="Y635" s="20" t="n">
        <x:v>0.05</x:v>
      </x:c>
      <x:c r="Z635" s="20" t="n">
        <x:f>IF(Y635&gt;1,Y635/100,Y635)</x:f>
        <x:v>0.05</x:v>
      </x:c>
      <x:c r="AA635" s="28" t="n">
        <x:v>27.35</x:v>
      </x:c>
      <x:c r="AB635" s="28" t="n">
        <x:v>352.32</x:v>
      </x:c>
      <x:c r="AC635" s="28" t="str">
        <x:v>BOB</x:v>
      </x:c>
      <x:c r="AD635" s="28" t="n">
        <x:f>IF(AC635="USD",AB635*'Parametros'!$B$4,AB635)</x:f>
        <x:v>352.32</x:v>
      </x:c>
      <x:c r="AE635" s="28" t="n">
        <x:f>W635*X635*(1-Z635)</x:f>
        <x:v>352.31699999999995</x:v>
      </x:c>
      <x:c r="AF635" s="28" t="n">
        <x:f>W635*AA635</x:f>
        <x:v>191.45000000000002</x:v>
      </x:c>
      <x:c r="AG635" s="28" t="n">
        <x:f>AE635-AF635</x:f>
        <x:v>160.86699999999993</x:v>
      </x:c>
      <x:c r="AH635" s="20" t="n">
        <x:f>IF(AE635&gt;0,AG635/AE635,"")</x:f>
        <x:v>0.45659732570384043</x:v>
      </x:c>
      <x:c r="AI635" s="28" t="n">
        <x:v>201185.26</x:v>
      </x:c>
      <x:c r="AJ635" s="28"/>
      <x:c r="AK635"/>
      <x:c r="AL635" t="str">
        <x:v>Completado</x:v>
      </x:c>
      <x:c r="AM635" t="str">
        <x:f>IF(W635&lt;0,"Devuelto",AL635)</x:f>
        <x:v>Completado</x:v>
      </x:c>
      <x:c r="AN635" t="str">
        <x:v>Efectivo</x:v>
      </x:c>
      <x:c r="AO635" s="29" t="str">
        <x:v>Sin observación</x:v>
      </x:c>
      <x:c r="AP635" t="str">
        <x:f>IF(D635="","No","Sí")</x:f>
        <x:v>Sí</x:v>
      </x:c>
    </x:row>
    <x:row r="636">
      <x:c r="A636" t="n">
        <x:v>636</x:v>
      </x:c>
      <x:c r="B636" t="str">
        <x:v>VT0003013</x:v>
      </x:c>
      <x:c r="C636" t="str">
        <x:v>45786</x:v>
      </x:c>
      <x:c r="D636" s="27" t="n">
        <x:v>45786</x:v>
      </x:c>
      <x:c r="E636" t="n">
        <x:f>IF(D636="","",YEAR(D636))</x:f>
        <x:v>2025</x:v>
      </x:c>
      <x:c r="F636" t="n">
        <x:f>IF(D636="","",MONTH(D636))</x:f>
        <x:v>5</x:v>
      </x:c>
      <x:c r="G636" t="str">
        <x:f>IF(D636="","Fecha no disponible",TEXT(D636,"mmmm"))</x:f>
        <x:v>May</x:v>
      </x:c>
      <x:c r="H636" t="str">
        <x:f>IF(D636="","Fecha no disponible",TEXT(D636,"yyyy-mm"))</x:f>
        <x:v>2025-05</x:v>
      </x:c>
      <x:c r="I636" t="str">
        <x:f>IF(D636="","Fecha no disponible","T"&amp;ROUNDUP(MONTH(D636)/3,0))</x:f>
        <x:v>T2</x:v>
      </x:c>
      <x:c r="J636" t="str">
        <x:v>T003</x:v>
      </x:c>
      <x:c r="K636" t="str">
        <x:v>Tienda La Paz 3</x:v>
      </x:c>
      <x:c r="L636" t="str">
        <x:v>Barrio</x:v>
      </x:c>
      <x:c r="M636" t="str">
        <x:v>La Paz</x:v>
      </x:c>
      <x:c r="N636" t="str">
        <x:f>IFERROR(VLOOKUP(M636,'Mapeos'!$A$4:$B$30,2,FALSE),M636)</x:f>
        <x:v>La Paz</x:v>
      </x:c>
      <x:c r="O636" t="str">
        <x:v>C01134</x:v>
      </x:c>
      <x:c r="P636" t="str">
        <x:v>Premium</x:v>
      </x:c>
      <x:c r="Q636" t="str">
        <x:v>P0146</x:v>
      </x:c>
      <x:c r="R636" t="str">
        <x:v>Cuidado Personal</x:v>
      </x:c>
      <x:c r="S636" t="str">
        <x:v>Marca A</x:v>
      </x:c>
      <x:c r="T636" t="str">
        <x:v>Tienda</x:v>
      </x:c>
      <x:c r="U636" t="str">
        <x:f>IFERROR(VLOOKUP(T636,'Mapeos'!$D$4:$E$25,2,FALSE),T636)</x:f>
        <x:v>Tienda</x:v>
      </x:c>
      <x:c r="V636" t="str">
        <x:v>V017</x:v>
      </x:c>
      <x:c r="W636" t="n">
        <x:v>1</x:v>
      </x:c>
      <x:c r="X636" s="28" t="n">
        <x:v>29.71</x:v>
      </x:c>
      <x:c r="Y636" s="20" t="n">
        <x:v>0</x:v>
      </x:c>
      <x:c r="Z636" s="20" t="n">
        <x:f>IF(Y636&gt;1,Y636/100,Y636)</x:f>
        <x:v>0</x:v>
      </x:c>
      <x:c r="AA636" s="28" t="n">
        <x:v>17.6</x:v>
      </x:c>
      <x:c r="AB636" s="28" t="n">
        <x:v>29.71</x:v>
      </x:c>
      <x:c r="AC636" s="28" t="str">
        <x:v>BOB</x:v>
      </x:c>
      <x:c r="AD636" s="28" t="n">
        <x:f>IF(AC636="USD",AB636*'Parametros'!$B$4,AB636)</x:f>
        <x:v>29.71</x:v>
      </x:c>
      <x:c r="AE636" s="28" t="n">
        <x:f>W636*X636*(1-Z636)</x:f>
        <x:v>29.71</x:v>
      </x:c>
      <x:c r="AF636" s="28" t="n">
        <x:f>W636*AA636</x:f>
        <x:v>17.6</x:v>
      </x:c>
      <x:c r="AG636" s="28" t="n">
        <x:f>AE636-AF636</x:f>
        <x:v>12.11</x:v>
      </x:c>
      <x:c r="AH636" s="20" t="n">
        <x:f>IF(AE636&gt;0,AG636/AE636,"")</x:f>
        <x:v>0.4076068663749579</x:v>
      </x:c>
      <x:c r="AI636" s="28" t="n">
        <x:v>197389.58</x:v>
      </x:c>
      <x:c r="AJ636" s="28"/>
      <x:c r="AK636"/>
      <x:c r="AL636" t="str">
        <x:v>Completado</x:v>
      </x:c>
      <x:c r="AM636" t="str">
        <x:f>IF(W636&lt;0,"Devuelto",AL636)</x:f>
        <x:v>Completado</x:v>
      </x:c>
      <x:c r="AN636" t="str">
        <x:v>Tarjeta</x:v>
      </x:c>
      <x:c r="AO636" s="29" t="str">
        <x:v>Sin observación</x:v>
      </x:c>
      <x:c r="AP636" t="str">
        <x:f>IF(D636="","No","Sí")</x:f>
        <x:v>Sí</x:v>
      </x:c>
    </x:row>
    <x:row r="637">
      <x:c r="A637" t="n">
        <x:v>637</x:v>
      </x:c>
      <x:c r="B637" t="str">
        <x:v>VT0003018</x:v>
      </x:c>
      <x:c r="C637" t="str">
        <x:v>45303</x:v>
      </x:c>
      <x:c r="D637" s="27" t="n">
        <x:v>45303</x:v>
      </x:c>
      <x:c r="E637" t="n">
        <x:f>IF(D637="","",YEAR(D637))</x:f>
        <x:v>2024</x:v>
      </x:c>
      <x:c r="F637" t="n">
        <x:f>IF(D637="","",MONTH(D637))</x:f>
        <x:v>1</x:v>
      </x:c>
      <x:c r="G637" t="str">
        <x:f>IF(D637="","Fecha no disponible",TEXT(D637,"mmmm"))</x:f>
        <x:v>January</x:v>
      </x:c>
      <x:c r="H637" t="str">
        <x:f>IF(D637="","Fecha no disponible",TEXT(D637,"yyyy-mm"))</x:f>
        <x:v>2024-01</x:v>
      </x:c>
      <x:c r="I637" t="str">
        <x:f>IF(D637="","Fecha no disponible","T"&amp;ROUNDUP(MONTH(D637)/3,0))</x:f>
        <x:v>T1</x:v>
      </x:c>
      <x:c r="J637" t="str">
        <x:v>T007</x:v>
      </x:c>
      <x:c r="K637" t="str">
        <x:v>Tienda Santa Cruz 3</x:v>
      </x:c>
      <x:c r="L637" t="str">
        <x:v>Barrio</x:v>
      </x:c>
      <x:c r="M637" t="str">
        <x:v>Santa Cruz</x:v>
      </x:c>
      <x:c r="N637" t="str">
        <x:f>IFERROR(VLOOKUP(M637,'Mapeos'!$A$4:$B$30,2,FALSE),M637)</x:f>
        <x:v>Santa Cruz</x:v>
      </x:c>
      <x:c r="O637" t="str">
        <x:v>C00064</x:v>
      </x:c>
      <x:c r="P637" t="str">
        <x:v>Masivo</x:v>
      </x:c>
      <x:c r="Q637" t="str">
        <x:v>P0050</x:v>
      </x:c>
      <x:c r="R637" t="str">
        <x:v>Electrónica</x:v>
      </x:c>
      <x:c r="S637" t="str">
        <x:v>Marca A</x:v>
      </x:c>
      <x:c r="T637" t="str">
        <x:v>Marketplace</x:v>
      </x:c>
      <x:c r="U637" t="str">
        <x:f>IFERROR(VLOOKUP(T637,'Mapeos'!$D$4:$E$25,2,FALSE),T637)</x:f>
        <x:v>Marketplace</x:v>
      </x:c>
      <x:c r="V637" t="str">
        <x:v>V039</x:v>
      </x:c>
      <x:c r="W637" t="n">
        <x:v>2</x:v>
      </x:c>
      <x:c r="X637" s="28" t="n">
        <x:v>418.18</x:v>
      </x:c>
      <x:c r="Y637" s="20" t="n">
        <x:v>0.15</x:v>
      </x:c>
      <x:c r="Z637" s="20" t="n">
        <x:f>IF(Y637&gt;1,Y637/100,Y637)</x:f>
        <x:v>0.15</x:v>
      </x:c>
      <x:c r="AA637" s="28" t="n">
        <x:v>213.25</x:v>
      </x:c>
      <x:c r="AB637" s="28" t="n">
        <x:v>710.91</x:v>
      </x:c>
      <x:c r="AC637" s="28" t="str">
        <x:v>BOB</x:v>
      </x:c>
      <x:c r="AD637" s="28" t="n">
        <x:f>IF(AC637="USD",AB637*'Parametros'!$B$4,AB637)</x:f>
        <x:v>710.91</x:v>
      </x:c>
      <x:c r="AE637" s="28" t="n">
        <x:f>W637*X637*(1-Z637)</x:f>
        <x:v>710.906</x:v>
      </x:c>
      <x:c r="AF637" s="28" t="n">
        <x:f>W637*AA637</x:f>
        <x:v>426.5</x:v>
      </x:c>
      <x:c r="AG637" s="28" t="n">
        <x:f>AE637-AF637</x:f>
        <x:v>284.40599999999995</x:v>
      </x:c>
      <x:c r="AH637" s="20" t="n">
        <x:f>IF(AE637&gt;0,AG637/AE637,"")</x:f>
        <x:v>0.4000613301899266</x:v>
      </x:c>
      <x:c r="AI637" s="28" t="n">
        <x:v>61584.27</x:v>
      </x:c>
      <x:c r="AJ637" s="28"/>
      <x:c r="AK637"/>
      <x:c r="AL637" t="str">
        <x:v>Completado</x:v>
      </x:c>
      <x:c r="AM637" t="str">
        <x:f>IF(W637&lt;0,"Devuelto",AL637)</x:f>
        <x:v>Completado</x:v>
      </x:c>
      <x:c r="AN637" t="str">
        <x:v>Transferencia</x:v>
      </x:c>
      <x:c r="AO637" s="29" t="str">
        <x:v>Sin observación</x:v>
      </x:c>
      <x:c r="AP637" t="str">
        <x:f>IF(D637="","No","Sí")</x:f>
        <x:v>Sí</x:v>
      </x:c>
    </x:row>
    <x:row r="638">
      <x:c r="A638" t="n">
        <x:v>638</x:v>
      </x:c>
      <x:c r="B638" t="str">
        <x:v>VT0003022</x:v>
      </x:c>
      <x:c r="C638" t="str">
        <x:v>45895</x:v>
      </x:c>
      <x:c r="D638" s="27" t="n">
        <x:v>45895</x:v>
      </x:c>
      <x:c r="E638" t="n">
        <x:f>IF(D638="","",YEAR(D638))</x:f>
        <x:v>2025</x:v>
      </x:c>
      <x:c r="F638" t="n">
        <x:f>IF(D638="","",MONTH(D638))</x:f>
        <x:v>8</x:v>
      </x:c>
      <x:c r="G638" t="str">
        <x:f>IF(D638="","Fecha no disponible",TEXT(D638,"mmmm"))</x:f>
        <x:v>August</x:v>
      </x:c>
      <x:c r="H638" t="str">
        <x:f>IF(D638="","Fecha no disponible",TEXT(D638,"yyyy-mm"))</x:f>
        <x:v>2025-08</x:v>
      </x:c>
      <x:c r="I638" t="str">
        <x:f>IF(D638="","Fecha no disponible","T"&amp;ROUNDUP(MONTH(D638)/3,0))</x:f>
        <x:v>T3</x:v>
      </x:c>
      <x:c r="J638" t="str">
        <x:v>T006</x:v>
      </x:c>
      <x:c r="K638" t="str">
        <x:v>Tienda Santa Cruz 2</x:v>
      </x:c>
      <x:c r="L638" t="str">
        <x:v>Mall</x:v>
      </x:c>
      <x:c r="M638" t="str">
        <x:v>Santa Cruz</x:v>
      </x:c>
      <x:c r="N638" t="str">
        <x:f>IFERROR(VLOOKUP(M638,'Mapeos'!$A$4:$B$30,2,FALSE),M638)</x:f>
        <x:v>Santa Cruz</x:v>
      </x:c>
      <x:c r="O638" t="str">
        <x:v>C00881</x:v>
      </x:c>
      <x:c r="P638" t="str">
        <x:v>Masivo</x:v>
      </x:c>
      <x:c r="Q638" t="str">
        <x:v>P0070</x:v>
      </x:c>
      <x:c r="R638" t="str">
        <x:v>Electrónica</x:v>
      </x:c>
      <x:c r="S638" t="str">
        <x:v>Marca C</x:v>
      </x:c>
      <x:c r="T638" t="str">
        <x:v>Tienda</x:v>
      </x:c>
      <x:c r="U638" t="str">
        <x:f>IFERROR(VLOOKUP(T638,'Mapeos'!$D$4:$E$25,2,FALSE),T638)</x:f>
        <x:v>Tienda</x:v>
      </x:c>
      <x:c r="V638" t="str">
        <x:v>V017</x:v>
      </x:c>
      <x:c r="W638" t="n">
        <x:v>1</x:v>
      </x:c>
      <x:c r="X638" s="28" t="n">
        <x:v>672.13</x:v>
      </x:c>
      <x:c r="Y638" s="20" t="n">
        <x:v>0.15</x:v>
      </x:c>
      <x:c r="Z638" s="20" t="n">
        <x:f>IF(Y638&gt;1,Y638/100,Y638)</x:f>
        <x:v>0.15</x:v>
      </x:c>
      <x:c r="AA638" s="28" t="n">
        <x:v>337.99</x:v>
      </x:c>
      <x:c r="AB638" s="28" t="n">
        <x:v>571.31</x:v>
      </x:c>
      <x:c r="AC638" s="28" t="str">
        <x:v>BOB</x:v>
      </x:c>
      <x:c r="AD638" s="28" t="n">
        <x:f>IF(AC638="USD",AB638*'Parametros'!$B$4,AB638)</x:f>
        <x:v>571.31</x:v>
      </x:c>
      <x:c r="AE638" s="28" t="n">
        <x:f>W638*X638*(1-Z638)</x:f>
        <x:v>571.3104999999999</x:v>
      </x:c>
      <x:c r="AF638" s="28" t="n">
        <x:f>W638*AA638</x:f>
        <x:v>337.99</x:v>
      </x:c>
      <x:c r="AG638" s="28" t="n">
        <x:f>AE638-AF638</x:f>
        <x:v>233.32049999999992</x:v>
      </x:c>
      <x:c r="AH638" s="20" t="n">
        <x:f>IF(AE638&gt;0,AG638/AE638,"")</x:f>
        <x:v>0.40839525967052936</x:v>
      </x:c>
      <x:c r="AI638" s="28" t="n">
        <x:v>183497.99</x:v>
      </x:c>
      <x:c r="AJ638" s="28"/>
      <x:c r="AK638"/>
      <x:c r="AL638" t="str">
        <x:v>Completado</x:v>
      </x:c>
      <x:c r="AM638" t="str">
        <x:f>IF(W638&lt;0,"Devuelto",AL638)</x:f>
        <x:v>Completado</x:v>
      </x:c>
      <x:c r="AN638" t="str">
        <x:v>Tarjeta</x:v>
      </x:c>
      <x:c r="AO638" s="29" t="str">
        <x:v>Sin observación</x:v>
      </x:c>
      <x:c r="AP638" t="str">
        <x:f>IF(D638="","No","Sí")</x:f>
        <x:v>Sí</x:v>
      </x:c>
    </x:row>
    <x:row r="639">
      <x:c r="A639" t="n">
        <x:v>639</x:v>
      </x:c>
      <x:c r="B639" t="str">
        <x:v>VT0003027</x:v>
      </x:c>
      <x:c r="C639" t="str">
        <x:v>46134</x:v>
      </x:c>
      <x:c r="D639" s="27" t="n">
        <x:v>46134</x:v>
      </x:c>
      <x:c r="E639" t="n">
        <x:f>IF(D639="","",YEAR(D639))</x:f>
        <x:v>2026</x:v>
      </x:c>
      <x:c r="F639" t="n">
        <x:f>IF(D639="","",MONTH(D639))</x:f>
        <x:v>4</x:v>
      </x:c>
      <x:c r="G639" t="str">
        <x:f>IF(D639="","Fecha no disponible",TEXT(D639,"mmmm"))</x:f>
        <x:v>April</x:v>
      </x:c>
      <x:c r="H639" t="str">
        <x:f>IF(D639="","Fecha no disponible",TEXT(D639,"yyyy-mm"))</x:f>
        <x:v>2026-04</x:v>
      </x:c>
      <x:c r="I639" t="str">
        <x:f>IF(D639="","Fecha no disponible","T"&amp;ROUNDUP(MONTH(D639)/3,0))</x:f>
        <x:v>T2</x:v>
      </x:c>
      <x:c r="J639" t="str">
        <x:v>T006</x:v>
      </x:c>
      <x:c r="K639" t="str">
        <x:v>Tienda Santa Cruz 2</x:v>
      </x:c>
      <x:c r="L639" t="str">
        <x:v>Mall</x:v>
      </x:c>
      <x:c r="M639" t="str">
        <x:v>Santa Cruz</x:v>
      </x:c>
      <x:c r="N639" t="str">
        <x:f>IFERROR(VLOOKUP(M639,'Mapeos'!$A$4:$B$30,2,FALSE),M639)</x:f>
        <x:v>Santa Cruz</x:v>
      </x:c>
      <x:c r="O639" t="str">
        <x:v>C01193</x:v>
      </x:c>
      <x:c r="P639" t="str">
        <x:v>Empresa</x:v>
      </x:c>
      <x:c r="Q639" t="str">
        <x:v>P0120</x:v>
      </x:c>
      <x:c r="R639" t="str">
        <x:v>Electrónica</x:v>
      </x:c>
      <x:c r="S639" t="str">
        <x:v>Marca A</x:v>
      </x:c>
      <x:c r="T639" t="str">
        <x:v>WhatsApp</x:v>
      </x:c>
      <x:c r="U639" t="str">
        <x:f>IFERROR(VLOOKUP(T639,'Mapeos'!$D$4:$E$25,2,FALSE),T639)</x:f>
        <x:v>WhatsApp</x:v>
      </x:c>
      <x:c r="V639" t="str">
        <x:v>V035</x:v>
      </x:c>
      <x:c r="W639" t="n">
        <x:v>1</x:v>
      </x:c>
      <x:c r="X639" s="28" t="n">
        <x:v>429.31</x:v>
      </x:c>
      <x:c r="Y639" s="20" t="n">
        <x:v>0</x:v>
      </x:c>
      <x:c r="Z639" s="20" t="n">
        <x:f>IF(Y639&gt;1,Y639/100,Y639)</x:f>
        <x:v>0</x:v>
      </x:c>
      <x:c r="AA639" s="28" t="n">
        <x:v>269.92</x:v>
      </x:c>
      <x:c r="AB639" s="28" t="n">
        <x:v>429.31</x:v>
      </x:c>
      <x:c r="AC639" s="28" t="str">
        <x:v>BOB</x:v>
      </x:c>
      <x:c r="AD639" s="28" t="n">
        <x:f>IF(AC639="USD",AB639*'Parametros'!$B$4,AB639)</x:f>
        <x:v>429.31</x:v>
      </x:c>
      <x:c r="AE639" s="28" t="n">
        <x:f>W639*X639*(1-Z639)</x:f>
        <x:v>429.31</x:v>
      </x:c>
      <x:c r="AF639" s="28" t="n">
        <x:f>W639*AA639</x:f>
        <x:v>269.92</x:v>
      </x:c>
      <x:c r="AG639" s="28" t="n">
        <x:f>AE639-AF639</x:f>
        <x:v>159.39</x:v>
      </x:c>
      <x:c r="AH639" s="20" t="n">
        <x:f>IF(AE639&gt;0,AG639/AE639,"")</x:f>
        <x:v>0.37127017772705034</x:v>
      </x:c>
      <x:c r="AI639" s="28" t="n">
        <x:v>65242.51</x:v>
      </x:c>
      <x:c r="AJ639" s="28"/>
      <x:c r="AK639"/>
      <x:c r="AL639" t="str">
        <x:v>Completado</x:v>
      </x:c>
      <x:c r="AM639" t="str">
        <x:f>IF(W639&lt;0,"Devuelto",AL639)</x:f>
        <x:v>Completado</x:v>
      </x:c>
      <x:c r="AN639" t="str">
        <x:v>Tarjeta</x:v>
      </x:c>
      <x:c r="AO639" s="29" t="str">
        <x:v>Sin observación</x:v>
      </x:c>
      <x:c r="AP639" t="str">
        <x:f>IF(D639="","No","Sí")</x:f>
        <x:v>Sí</x:v>
      </x:c>
    </x:row>
    <x:row r="640">
      <x:c r="A640" t="n">
        <x:v>640</x:v>
      </x:c>
      <x:c r="B640" t="str">
        <x:v>VT0003032</x:v>
      </x:c>
      <x:c r="C640" t="str">
        <x:v>45336</x:v>
      </x:c>
      <x:c r="D640" s="27" t="n">
        <x:v>45336</x:v>
      </x:c>
      <x:c r="E640" t="n">
        <x:f>IF(D640="","",YEAR(D640))</x:f>
        <x:v>2024</x:v>
      </x:c>
      <x:c r="F640" t="n">
        <x:f>IF(D640="","",MONTH(D640))</x:f>
        <x:v>2</x:v>
      </x:c>
      <x:c r="G640" t="str">
        <x:f>IF(D640="","Fecha no disponible",TEXT(D640,"mmmm"))</x:f>
        <x:v>February</x:v>
      </x:c>
      <x:c r="H640" t="str">
        <x:f>IF(D640="","Fecha no disponible",TEXT(D640,"yyyy-mm"))</x:f>
        <x:v>2024-02</x:v>
      </x:c>
      <x:c r="I640" t="str">
        <x:f>IF(D640="","Fecha no disponible","T"&amp;ROUNDUP(MONTH(D640)/3,0))</x:f>
        <x:v>T1</x:v>
      </x:c>
      <x:c r="J640" t="str">
        <x:v>T005</x:v>
      </x:c>
      <x:c r="K640" t="str">
        <x:v>Tienda Santa Cruz 1</x:v>
      </x:c>
      <x:c r="L640" t="str">
        <x:v>Centro</x:v>
      </x:c>
      <x:c r="M640" t="str">
        <x:v>Santa Cruz</x:v>
      </x:c>
      <x:c r="N640" t="str">
        <x:f>IFERROR(VLOOKUP(M640,'Mapeos'!$A$4:$B$30,2,FALSE),M640)</x:f>
        <x:v>Santa Cruz</x:v>
      </x:c>
      <x:c r="O640" t="str">
        <x:v>C00361</x:v>
      </x:c>
      <x:c r="P640" t="str">
        <x:v>Premium</x:v>
      </x:c>
      <x:c r="Q640" t="str">
        <x:v>P0130</x:v>
      </x:c>
      <x:c r="R640" t="str">
        <x:v>Cuidado Personal</x:v>
      </x:c>
      <x:c r="S640" t="str">
        <x:v>Marca A</x:v>
      </x:c>
      <x:c r="T640" t="str">
        <x:v>Tienda</x:v>
      </x:c>
      <x:c r="U640" t="str">
        <x:f>IFERROR(VLOOKUP(T640,'Mapeos'!$D$4:$E$25,2,FALSE),T640)</x:f>
        <x:v>Tienda</x:v>
      </x:c>
      <x:c r="V640" t="str">
        <x:v>V024</x:v>
      </x:c>
      <x:c r="W640" t="n">
        <x:v>-3</x:v>
      </x:c>
      <x:c r="X640" s="28" t="n">
        <x:v>80.24</x:v>
      </x:c>
      <x:c r="Y640" s="20" t="n">
        <x:v>0.1</x:v>
      </x:c>
      <x:c r="Z640" s="20" t="n">
        <x:f>IF(Y640&gt;1,Y640/100,Y640)</x:f>
        <x:v>0.1</x:v>
      </x:c>
      <x:c r="AA640" s="28" t="n">
        <x:v>47.85</x:v>
      </x:c>
      <x:c r="AB640" s="28" t="n">
        <x:v>-216.65</x:v>
      </x:c>
      <x:c r="AC640" s="28" t="str">
        <x:v>BOB</x:v>
      </x:c>
      <x:c r="AD640" s="28" t="n">
        <x:f>IF(AC640="USD",AB640*'Parametros'!$B$4,AB640)</x:f>
        <x:v>-216.65</x:v>
      </x:c>
      <x:c r="AE640" s="28" t="n">
        <x:f>W640*X640*(1-Z640)</x:f>
        <x:v>-216.64799999999997</x:v>
      </x:c>
      <x:c r="AF640" s="28" t="n">
        <x:f>W640*AA640</x:f>
        <x:v>-143.55</x:v>
      </x:c>
      <x:c r="AG640" s="28" t="n">
        <x:f>AE640-AF640</x:f>
        <x:v>-73.09799999999996</x:v>
      </x:c>
      <x:c r="AH640" s="20" t="str">
        <x:f>IF(AE640&gt;0,AG640/AE640,"")</x:f>
      </x:c>
      <x:c r="AI640" s="28" t="n">
        <x:v>141901.59</x:v>
      </x:c>
      <x:c r="AJ640" s="28"/>
      <x:c r="AK640"/>
      <x:c r="AL640" t="str">
        <x:v>Devuelto</x:v>
      </x:c>
      <x:c r="AM640" t="str">
        <x:f>IF(W640&lt;0,"Devuelto",AL640)</x:f>
        <x:v>Devuelto</x:v>
      </x:c>
      <x:c r="AN640" t="str">
        <x:v>Efectivo</x:v>
      </x:c>
      <x:c r="AO640" s="29" t="str">
        <x:v>Sin observación</x:v>
      </x:c>
      <x:c r="AP640" t="str">
        <x:f>IF(D640="","No","Sí")</x:f>
        <x:v>Sí</x:v>
      </x:c>
    </x:row>
    <x:row r="641">
      <x:c r="A641" t="n">
        <x:v>641</x:v>
      </x:c>
      <x:c r="B641" t="str">
        <x:v>VT0003037</x:v>
      </x:c>
      <x:c r="C641" t="str">
        <x:v>45986</x:v>
      </x:c>
      <x:c r="D641" s="27" t="n">
        <x:v>45986</x:v>
      </x:c>
      <x:c r="E641" t="n">
        <x:f>IF(D641="","",YEAR(D641))</x:f>
        <x:v>2025</x:v>
      </x:c>
      <x:c r="F641" t="n">
        <x:f>IF(D641="","",MONTH(D641))</x:f>
        <x:v>11</x:v>
      </x:c>
      <x:c r="G641" t="str">
        <x:f>IF(D641="","Fecha no disponible",TEXT(D641,"mmmm"))</x:f>
        <x:v>November</x:v>
      </x:c>
      <x:c r="H641" t="str">
        <x:f>IF(D641="","Fecha no disponible",TEXT(D641,"yyyy-mm"))</x:f>
        <x:v>2025-11</x:v>
      </x:c>
      <x:c r="I641" t="str">
        <x:f>IF(D641="","Fecha no disponible","T"&amp;ROUNDUP(MONTH(D641)/3,0))</x:f>
        <x:v>T4</x:v>
      </x:c>
      <x:c r="J641" t="str">
        <x:v>T008</x:v>
      </x:c>
      <x:c r="K641" t="str">
        <x:v>Tienda Santa Cruz 4</x:v>
      </x:c>
      <x:c r="L641" t="str">
        <x:v>Barrio</x:v>
      </x:c>
      <x:c r="M641" t="str">
        <x:v>Santa Cruz</x:v>
      </x:c>
      <x:c r="N641" t="str">
        <x:f>IFERROR(VLOOKUP(M641,'Mapeos'!$A$4:$B$30,2,FALSE),M641)</x:f>
        <x:v>Santa Cruz</x:v>
      </x:c>
      <x:c r="O641" t="str">
        <x:v>C00650</x:v>
      </x:c>
      <x:c r="P641" t="str">
        <x:v>Masivo</x:v>
      </x:c>
      <x:c r="Q641" t="str">
        <x:v>P0110</x:v>
      </x:c>
      <x:c r="R641" t="str">
        <x:v>Cuidado Personal</x:v>
      </x:c>
      <x:c r="S641" t="str">
        <x:v>Marca D</x:v>
      </x:c>
      <x:c r="T641" t="str">
        <x:v>Tienda</x:v>
      </x:c>
      <x:c r="U641" t="str">
        <x:f>IFERROR(VLOOKUP(T641,'Mapeos'!$D$4:$E$25,2,FALSE),T641)</x:f>
        <x:v>Tienda</x:v>
      </x:c>
      <x:c r="V641" t="str">
        <x:v>V021</x:v>
      </x:c>
      <x:c r="W641" t="n">
        <x:v>1</x:v>
      </x:c>
      <x:c r="X641" s="28" t="n">
        <x:v>65.29</x:v>
      </x:c>
      <x:c r="Y641" s="20" t="n">
        <x:v>0.2</x:v>
      </x:c>
      <x:c r="Z641" s="20" t="n">
        <x:f>IF(Y641&gt;1,Y641/100,Y641)</x:f>
        <x:v>0.2</x:v>
      </x:c>
      <x:c r="AA641" s="28" t="n">
        <x:v>43.26</x:v>
      </x:c>
      <x:c r="AB641" s="28" t="n">
        <x:v>52.23</x:v>
      </x:c>
      <x:c r="AC641" s="28" t="str">
        <x:v>BOB</x:v>
      </x:c>
      <x:c r="AD641" s="28" t="n">
        <x:f>IF(AC641="USD",AB641*'Parametros'!$B$4,AB641)</x:f>
        <x:v>52.23</x:v>
      </x:c>
      <x:c r="AE641" s="28" t="n">
        <x:f>W641*X641*(1-Z641)</x:f>
        <x:v>52.232000000000006</x:v>
      </x:c>
      <x:c r="AF641" s="28" t="n">
        <x:f>W641*AA641</x:f>
        <x:v>43.26</x:v>
      </x:c>
      <x:c r="AG641" s="28" t="n">
        <x:f>AE641-AF641</x:f>
        <x:v>8.972000000000008</x:v>
      </x:c>
      <x:c r="AH641" s="20" t="n">
        <x:f>IF(AE641&gt;0,AG641/AE641,"")</x:f>
        <x:v>0.17177209373564112</x:v>
      </x:c>
      <x:c r="AI641" s="28" t="n">
        <x:v>167552.33</x:v>
      </x:c>
      <x:c r="AJ641" s="28"/>
      <x:c r="AK641"/>
      <x:c r="AL641" t="str">
        <x:v>Completado</x:v>
      </x:c>
      <x:c r="AM641" t="str">
        <x:f>IF(W641&lt;0,"Devuelto",AL641)</x:f>
        <x:v>Completado</x:v>
      </x:c>
      <x:c r="AN641" t="str">
        <x:v>Efectivo</x:v>
      </x:c>
      <x:c r="AO641" s="29" t="str">
        <x:v>Sin observación</x:v>
      </x:c>
      <x:c r="AP641" t="str">
        <x:f>IF(D641="","No","Sí")</x:f>
        <x:v>Sí</x:v>
      </x:c>
    </x:row>
    <x:row r="642">
      <x:c r="A642" t="n">
        <x:v>642</x:v>
      </x:c>
      <x:c r="B642" t="str">
        <x:v>VT0003041</x:v>
      </x:c>
      <x:c r="C642" t="str">
        <x:v>45472</x:v>
      </x:c>
      <x:c r="D642" s="27" t="n">
        <x:v>45472</x:v>
      </x:c>
      <x:c r="E642" t="n">
        <x:f>IF(D642="","",YEAR(D642))</x:f>
        <x:v>2024</x:v>
      </x:c>
      <x:c r="F642" t="n">
        <x:f>IF(D642="","",MONTH(D642))</x:f>
        <x:v>6</x:v>
      </x:c>
      <x:c r="G642" t="str">
        <x:f>IF(D642="","Fecha no disponible",TEXT(D642,"mmmm"))</x:f>
        <x:v>June</x:v>
      </x:c>
      <x:c r="H642" t="str">
        <x:f>IF(D642="","Fecha no disponible",TEXT(D642,"yyyy-mm"))</x:f>
        <x:v>2024-06</x:v>
      </x:c>
      <x:c r="I642" t="str">
        <x:f>IF(D642="","Fecha no disponible","T"&amp;ROUNDUP(MONTH(D642)/3,0))</x:f>
        <x:v>T2</x:v>
      </x:c>
      <x:c r="J642" t="str">
        <x:v>T007</x:v>
      </x:c>
      <x:c r="K642" t="str">
        <x:v>Tienda Santa Cruz 3</x:v>
      </x:c>
      <x:c r="L642" t="str">
        <x:v>Barrio</x:v>
      </x:c>
      <x:c r="M642" t="str">
        <x:v>Santa Cruz</x:v>
      </x:c>
      <x:c r="N642" t="str">
        <x:f>IFERROR(VLOOKUP(M642,'Mapeos'!$A$4:$B$30,2,FALSE),M642)</x:f>
        <x:v>Santa Cruz</x:v>
      </x:c>
      <x:c r="O642" t="str">
        <x:v>C00391</x:v>
      </x:c>
      <x:c r="P642" t="str">
        <x:v>Masivo</x:v>
      </x:c>
      <x:c r="Q642" t="str">
        <x:v>P0034</x:v>
      </x:c>
      <x:c r="R642" t="str">
        <x:v>Alimentos</x:v>
      </x:c>
      <x:c r="S642" t="str">
        <x:v>Marca D</x:v>
      </x:c>
      <x:c r="T642" t="str">
        <x:v>E-commerce</x:v>
      </x:c>
      <x:c r="U642" t="str">
        <x:f>IFERROR(VLOOKUP(T642,'Mapeos'!$D$4:$E$25,2,FALSE),T642)</x:f>
        <x:v>E-commerce</x:v>
      </x:c>
      <x:c r="V642" t="str">
        <x:v>V038</x:v>
      </x:c>
      <x:c r="W642" t="n">
        <x:v>1</x:v>
      </x:c>
      <x:c r="X642" s="28" t="n">
        <x:v>29.83</x:v>
      </x:c>
      <x:c r="Y642" s="20" t="n">
        <x:v>0</x:v>
      </x:c>
      <x:c r="Z642" s="20" t="n">
        <x:f>IF(Y642&gt;1,Y642/100,Y642)</x:f>
        <x:v>0</x:v>
      </x:c>
      <x:c r="AA642" s="28" t="n">
        <x:v>22.07</x:v>
      </x:c>
      <x:c r="AB642" s="28" t="n">
        <x:v>29.83</x:v>
      </x:c>
      <x:c r="AC642" s="28" t="str">
        <x:v>BOB</x:v>
      </x:c>
      <x:c r="AD642" s="28" t="n">
        <x:f>IF(AC642="USD",AB642*'Parametros'!$B$4,AB642)</x:f>
        <x:v>29.83</x:v>
      </x:c>
      <x:c r="AE642" s="28" t="n">
        <x:f>W642*X642*(1-Z642)</x:f>
        <x:v>29.83</x:v>
      </x:c>
      <x:c r="AF642" s="28" t="n">
        <x:f>W642*AA642</x:f>
        <x:v>22.07</x:v>
      </x:c>
      <x:c r="AG642" s="28" t="n">
        <x:f>AE642-AF642</x:f>
        <x:v>7.759999999999998</x:v>
      </x:c>
      <x:c r="AH642" s="20" t="n">
        <x:f>IF(AE642&gt;0,AG642/AE642,"")</x:f>
        <x:v>0.26014079785450883</x:v>
      </x:c>
      <x:c r="AI642" s="28" t="n">
        <x:v>83524.58</x:v>
      </x:c>
      <x:c r="AJ642" s="28"/>
      <x:c r="AK642"/>
      <x:c r="AL642" t="str">
        <x:v>Completado</x:v>
      </x:c>
      <x:c r="AM642" t="str">
        <x:f>IF(W642&lt;0,"Devuelto",AL642)</x:f>
        <x:v>Completado</x:v>
      </x:c>
      <x:c r="AN642" t="str">
        <x:v>Transferencia</x:v>
      </x:c>
      <x:c r="AO642" s="29" t="str">
        <x:v>Sin observación</x:v>
      </x:c>
      <x:c r="AP642" t="str">
        <x:f>IF(D642="","No","Sí")</x:f>
        <x:v>Sí</x:v>
      </x:c>
    </x:row>
    <x:row r="643">
      <x:c r="A643" t="n">
        <x:v>643</x:v>
      </x:c>
      <x:c r="B643" t="str">
        <x:v>VT0003046</x:v>
      </x:c>
      <x:c r="C643" t="str">
        <x:v>45837</x:v>
      </x:c>
      <x:c r="D643" s="27" t="n">
        <x:v>45837</x:v>
      </x:c>
      <x:c r="E643" t="n">
        <x:f>IF(D643="","",YEAR(D643))</x:f>
        <x:v>2025</x:v>
      </x:c>
      <x:c r="F643" t="n">
        <x:f>IF(D643="","",MONTH(D643))</x:f>
        <x:v>6</x:v>
      </x:c>
      <x:c r="G643" t="str">
        <x:f>IF(D643="","Fecha no disponible",TEXT(D643,"mmmm"))</x:f>
        <x:v>June</x:v>
      </x:c>
      <x:c r="H643" t="str">
        <x:f>IF(D643="","Fecha no disponible",TEXT(D643,"yyyy-mm"))</x:f>
        <x:v>2025-06</x:v>
      </x:c>
      <x:c r="I643" t="str">
        <x:f>IF(D643="","Fecha no disponible","T"&amp;ROUNDUP(MONTH(D643)/3,0))</x:f>
        <x:v>T2</x:v>
      </x:c>
      <x:c r="J643" t="str">
        <x:v>T011</x:v>
      </x:c>
      <x:c r="K643" t="str">
        <x:v>Tienda Cochabamba 3</x:v>
      </x:c>
      <x:c r="L643" t="str">
        <x:v>Mall</x:v>
      </x:c>
      <x:c r="M643" t="str">
        <x:v>Cochabamba</x:v>
      </x:c>
      <x:c r="N643" t="str">
        <x:f>IFERROR(VLOOKUP(M643,'Mapeos'!$A$4:$B$30,2,FALSE),M643)</x:f>
        <x:v>Cochabamba</x:v>
      </x:c>
      <x:c r="O643" t="str">
        <x:v>C00439</x:v>
      </x:c>
      <x:c r="P643" t="str">
        <x:v>Premium</x:v>
      </x:c>
      <x:c r="Q643" t="str">
        <x:v>P0010</x:v>
      </x:c>
      <x:c r="R643" t="str">
        <x:v>Deportes</x:v>
      </x:c>
      <x:c r="S643" t="str">
        <x:v>Marca A</x:v>
      </x:c>
      <x:c r="T643" t="str">
        <x:v>WhatsApp</x:v>
      </x:c>
      <x:c r="U643" t="str">
        <x:f>IFERROR(VLOOKUP(T643,'Mapeos'!$D$4:$E$25,2,FALSE),T643)</x:f>
        <x:v>WhatsApp</x:v>
      </x:c>
      <x:c r="V643" t="str">
        <x:v>V005</x:v>
      </x:c>
      <x:c r="W643" t="n">
        <x:v>3</x:v>
      </x:c>
      <x:c r="X643" s="28" t="n">
        <x:v>123.97</x:v>
      </x:c>
      <x:c r="Y643" s="20" t="n">
        <x:v>0</x:v>
      </x:c>
      <x:c r="Z643" s="20" t="n">
        <x:f>IF(Y643&gt;1,Y643/100,Y643)</x:f>
        <x:v>0</x:v>
      </x:c>
      <x:c r="AA643" s="28" t="n">
        <x:v>89.38</x:v>
      </x:c>
      <x:c r="AB643" s="28" t="n">
        <x:v>371.91</x:v>
      </x:c>
      <x:c r="AC643" s="28" t="str">
        <x:v>BOB</x:v>
      </x:c>
      <x:c r="AD643" s="28" t="n">
        <x:f>IF(AC643="USD",AB643*'Parametros'!$B$4,AB643)</x:f>
        <x:v>371.91</x:v>
      </x:c>
      <x:c r="AE643" s="28" t="n">
        <x:f>W643*X643*(1-Z643)</x:f>
        <x:v>371.90999999999997</x:v>
      </x:c>
      <x:c r="AF643" s="28" t="n">
        <x:f>W643*AA643</x:f>
        <x:v>268.14</x:v>
      </x:c>
      <x:c r="AG643" s="28" t="n">
        <x:f>AE643-AF643</x:f>
        <x:v>103.76999999999998</x:v>
      </x:c>
      <x:c r="AH643" s="20" t="n">
        <x:f>IF(AE643&gt;0,AG643/AE643,"")</x:f>
        <x:v>0.2790191175284343</x:v>
      </x:c>
      <x:c r="AI643" s="28" t="n">
        <x:v>61704.37</x:v>
      </x:c>
      <x:c r="AJ643" s="28"/>
      <x:c r="AK643"/>
      <x:c r="AL643" t="str">
        <x:v>Completado</x:v>
      </x:c>
      <x:c r="AM643" t="str">
        <x:f>IF(W643&lt;0,"Devuelto",AL643)</x:f>
        <x:v>Completado</x:v>
      </x:c>
      <x:c r="AN643" t="str">
        <x:v>Tarjeta</x:v>
      </x:c>
      <x:c r="AO643" s="29" t="str">
        <x:v>Sin observación</x:v>
      </x:c>
      <x:c r="AP643" t="str">
        <x:f>IF(D643="","No","Sí")</x:f>
        <x:v>Sí</x:v>
      </x:c>
    </x:row>
    <x:row r="644">
      <x:c r="A644" t="n">
        <x:v>644</x:v>
      </x:c>
      <x:c r="B644" t="str">
        <x:v>VT0003051</x:v>
      </x:c>
      <x:c r="C644" t="str">
        <x:v>45951</x:v>
      </x:c>
      <x:c r="D644" s="27" t="n">
        <x:v>45951</x:v>
      </x:c>
      <x:c r="E644" t="n">
        <x:f>IF(D644="","",YEAR(D644))</x:f>
        <x:v>2025</x:v>
      </x:c>
      <x:c r="F644" t="n">
        <x:f>IF(D644="","",MONTH(D644))</x:f>
        <x:v>10</x:v>
      </x:c>
      <x:c r="G644" t="str">
        <x:f>IF(D644="","Fecha no disponible",TEXT(D644,"mmmm"))</x:f>
        <x:v>October</x:v>
      </x:c>
      <x:c r="H644" t="str">
        <x:f>IF(D644="","Fecha no disponible",TEXT(D644,"yyyy-mm"))</x:f>
        <x:v>2025-10</x:v>
      </x:c>
      <x:c r="I644" t="str">
        <x:f>IF(D644="","Fecha no disponible","T"&amp;ROUNDUP(MONTH(D644)/3,0))</x:f>
        <x:v>T4</x:v>
      </x:c>
      <x:c r="J644" t="str">
        <x:v>T006</x:v>
      </x:c>
      <x:c r="K644" t="str">
        <x:v>Tienda Santa Cruz 2</x:v>
      </x:c>
      <x:c r="L644" t="str">
        <x:v>Mall</x:v>
      </x:c>
      <x:c r="M644" t="str">
        <x:v>Santa Cruz</x:v>
      </x:c>
      <x:c r="N644" t="str">
        <x:f>IFERROR(VLOOKUP(M644,'Mapeos'!$A$4:$B$30,2,FALSE),M644)</x:f>
        <x:v>Santa Cruz</x:v>
      </x:c>
      <x:c r="O644" t="str">
        <x:v>C01287</x:v>
      </x:c>
      <x:c r="P644" t="str">
        <x:v>Frecuente</x:v>
      </x:c>
      <x:c r="Q644" t="str">
        <x:v>P0049</x:v>
      </x:c>
      <x:c r="R644" t="str">
        <x:v>Deportes</x:v>
      </x:c>
      <x:c r="S644" t="str">
        <x:v>Marca D</x:v>
      </x:c>
      <x:c r="T644" t="str">
        <x:v>WhatsApp</x:v>
      </x:c>
      <x:c r="U644" t="str">
        <x:f>IFERROR(VLOOKUP(T644,'Mapeos'!$D$4:$E$25,2,FALSE),T644)</x:f>
        <x:v>WhatsApp</x:v>
      </x:c>
      <x:c r="V644" t="str">
        <x:v>V019</x:v>
      </x:c>
      <x:c r="W644" t="n">
        <x:v>1</x:v>
      </x:c>
      <x:c r="X644" s="28" t="n">
        <x:v>207.49</x:v>
      </x:c>
      <x:c r="Y644" s="20" t="n">
        <x:v>0.15</x:v>
      </x:c>
      <x:c r="Z644" s="20" t="n">
        <x:f>IF(Y644&gt;1,Y644/100,Y644)</x:f>
        <x:v>0.15</x:v>
      </x:c>
      <x:c r="AA644" s="28" t="n">
        <x:v>174.23</x:v>
      </x:c>
      <x:c r="AB644" s="28" t="n">
        <x:v>176.37</x:v>
      </x:c>
      <x:c r="AC644" s="28" t="str">
        <x:v>BOB</x:v>
      </x:c>
      <x:c r="AD644" s="28" t="n">
        <x:f>IF(AC644="USD",AB644*'Parametros'!$B$4,AB644)</x:f>
        <x:v>176.37</x:v>
      </x:c>
      <x:c r="AE644" s="28" t="n">
        <x:f>W644*X644*(1-Z644)</x:f>
        <x:v>176.3665</x:v>
      </x:c>
      <x:c r="AF644" s="28" t="n">
        <x:f>W644*AA644</x:f>
        <x:v>174.23</x:v>
      </x:c>
      <x:c r="AG644" s="28" t="n">
        <x:f>AE644-AF644</x:f>
        <x:v>2.1365000000000123</x:v>
      </x:c>
      <x:c r="AH644" s="20" t="n">
        <x:f>IF(AE644&gt;0,AG644/AE644,"")</x:f>
        <x:v>0.012113978561688372</x:v>
      </x:c>
      <x:c r="AI644" s="28" t="n">
        <x:v>91162.28</x:v>
      </x:c>
      <x:c r="AJ644" s="28"/>
      <x:c r="AK644"/>
      <x:c r="AL644" t="str">
        <x:v>Completado</x:v>
      </x:c>
      <x:c r="AM644" t="str">
        <x:f>IF(W644&lt;0,"Devuelto",AL644)</x:f>
        <x:v>Completado</x:v>
      </x:c>
      <x:c r="AN644" t="str">
        <x:v>Efectivo</x:v>
      </x:c>
      <x:c r="AO644" s="29" t="str">
        <x:v>Sin observación</x:v>
      </x:c>
      <x:c r="AP644" t="str">
        <x:f>IF(D644="","No","Sí")</x:f>
        <x:v>Sí</x:v>
      </x:c>
    </x:row>
    <x:row r="645">
      <x:c r="A645" t="n">
        <x:v>645</x:v>
      </x:c>
      <x:c r="B645" t="str">
        <x:v>VT0003056</x:v>
      </x:c>
      <x:c r="C645" t="str">
        <x:v>46076</x:v>
      </x:c>
      <x:c r="D645" s="27" t="n">
        <x:v>46076</x:v>
      </x:c>
      <x:c r="E645" t="n">
        <x:f>IF(D645="","",YEAR(D645))</x:f>
        <x:v>2026</x:v>
      </x:c>
      <x:c r="F645" t="n">
        <x:f>IF(D645="","",MONTH(D645))</x:f>
        <x:v>2</x:v>
      </x:c>
      <x:c r="G645" t="str">
        <x:f>IF(D645="","Fecha no disponible",TEXT(D645,"mmmm"))</x:f>
        <x:v>February</x:v>
      </x:c>
      <x:c r="H645" t="str">
        <x:f>IF(D645="","Fecha no disponible",TEXT(D645,"yyyy-mm"))</x:f>
        <x:v>2026-02</x:v>
      </x:c>
      <x:c r="I645" t="str">
        <x:f>IF(D645="","Fecha no disponible","T"&amp;ROUNDUP(MONTH(D645)/3,0))</x:f>
        <x:v>T1</x:v>
      </x:c>
      <x:c r="J645" t="str">
        <x:v>T007</x:v>
      </x:c>
      <x:c r="K645" t="str">
        <x:v>Tienda Santa Cruz 3</x:v>
      </x:c>
      <x:c r="L645" t="str">
        <x:v>Barrio</x:v>
      </x:c>
      <x:c r="M645" t="str">
        <x:v>Santa Cruz</x:v>
      </x:c>
      <x:c r="N645" t="str">
        <x:f>IFERROR(VLOOKUP(M645,'Mapeos'!$A$4:$B$30,2,FALSE),M645)</x:f>
        <x:v>Santa Cruz</x:v>
      </x:c>
      <x:c r="O645" t="str">
        <x:v>C00710</x:v>
      </x:c>
      <x:c r="P645" t="str">
        <x:v>Premium</x:v>
      </x:c>
      <x:c r="Q645" t="str">
        <x:v>P0117</x:v>
      </x:c>
      <x:c r="R645" t="str">
        <x:v>Deportes</x:v>
      </x:c>
      <x:c r="S645" t="str">
        <x:v>Marca A</x:v>
      </x:c>
      <x:c r="T645" t="str">
        <x:v>WhatsApp</x:v>
      </x:c>
      <x:c r="U645" t="str">
        <x:f>IFERROR(VLOOKUP(T645,'Mapeos'!$D$4:$E$25,2,FALSE),T645)</x:f>
        <x:v>WhatsApp</x:v>
      </x:c>
      <x:c r="V645" t="str">
        <x:v>V022</x:v>
      </x:c>
      <x:c r="W645" t="n">
        <x:v>5</x:v>
      </x:c>
      <x:c r="X645" s="28" t="n">
        <x:v>203.07</x:v>
      </x:c>
      <x:c r="Y645" s="20" t="n">
        <x:v>0.1</x:v>
      </x:c>
      <x:c r="Z645" s="20" t="n">
        <x:f>IF(Y645&gt;1,Y645/100,Y645)</x:f>
        <x:v>0.1</x:v>
      </x:c>
      <x:c r="AA645" s="28" t="n">
        <x:v>157.96</x:v>
      </x:c>
      <x:c r="AB645" s="28" t="n">
        <x:v>913.82</x:v>
      </x:c>
      <x:c r="AC645" s="28" t="str">
        <x:v>BOB</x:v>
      </x:c>
      <x:c r="AD645" s="28" t="n">
        <x:f>IF(AC645="USD",AB645*'Parametros'!$B$4,AB645)</x:f>
        <x:v>913.82</x:v>
      </x:c>
      <x:c r="AE645" s="28" t="n">
        <x:f>W645*X645*(1-Z645)</x:f>
        <x:v>913.8149999999999</x:v>
      </x:c>
      <x:c r="AF645" s="28" t="n">
        <x:f>W645*AA645</x:f>
        <x:v>789.8000000000001</x:v>
      </x:c>
      <x:c r="AG645" s="28" t="n">
        <x:f>AE645-AF645</x:f>
        <x:v>124.01499999999987</x:v>
      </x:c>
      <x:c r="AH645" s="20" t="n">
        <x:f>IF(AE645&gt;0,AG645/AE645,"")</x:f>
        <x:v>0.13571127635243443</x:v>
      </x:c>
      <x:c r="AI645" s="28" t="n">
        <x:v>95748.64</x:v>
      </x:c>
      <x:c r="AJ645" s="28"/>
      <x:c r="AK645"/>
      <x:c r="AL645" t="str">
        <x:v>Completado</x:v>
      </x:c>
      <x:c r="AM645" t="str">
        <x:f>IF(W645&lt;0,"Devuelto",AL645)</x:f>
        <x:v>Completado</x:v>
      </x:c>
      <x:c r="AN645" t="str">
        <x:v>QR</x:v>
      </x:c>
      <x:c r="AO645" s="29" t="str">
        <x:v>Sin observación</x:v>
      </x:c>
      <x:c r="AP645" t="str">
        <x:f>IF(D645="","No","Sí")</x:f>
        <x:v>Sí</x:v>
      </x:c>
    </x:row>
    <x:row r="646">
      <x:c r="A646" t="n">
        <x:v>646</x:v>
      </x:c>
      <x:c r="B646" t="str">
        <x:v>VT0003060</x:v>
      </x:c>
      <x:c r="C646" t="str">
        <x:v>45669</x:v>
      </x:c>
      <x:c r="D646" s="27" t="n">
        <x:v>45669</x:v>
      </x:c>
      <x:c r="E646" t="n">
        <x:f>IF(D646="","",YEAR(D646))</x:f>
        <x:v>2025</x:v>
      </x:c>
      <x:c r="F646" t="n">
        <x:f>IF(D646="","",MONTH(D646))</x:f>
        <x:v>1</x:v>
      </x:c>
      <x:c r="G646" t="str">
        <x:f>IF(D646="","Fecha no disponible",TEXT(D646,"mmmm"))</x:f>
        <x:v>January</x:v>
      </x:c>
      <x:c r="H646" t="str">
        <x:f>IF(D646="","Fecha no disponible",TEXT(D646,"yyyy-mm"))</x:f>
        <x:v>2025-01</x:v>
      </x:c>
      <x:c r="I646" t="str">
        <x:f>IF(D646="","Fecha no disponible","T"&amp;ROUNDUP(MONTH(D646)/3,0))</x:f>
        <x:v>T1</x:v>
      </x:c>
      <x:c r="J646" t="str">
        <x:v>T019</x:v>
      </x:c>
      <x:c r="K646" t="str">
        <x:v>Tienda Sucre 3</x:v>
      </x:c>
      <x:c r="L646" t="str">
        <x:v>Centro</x:v>
      </x:c>
      <x:c r="M646" t="str">
        <x:v>Sucre</x:v>
      </x:c>
      <x:c r="N646" t="str">
        <x:f>IFERROR(VLOOKUP(M646,'Mapeos'!$A$4:$B$30,2,FALSE),M646)</x:f>
        <x:v>Sucre</x:v>
      </x:c>
      <x:c r="O646" t="str">
        <x:v>C01377</x:v>
      </x:c>
      <x:c r="P646" t="str">
        <x:v>Empresa</x:v>
      </x:c>
      <x:c r="Q646" t="str">
        <x:v>P0147</x:v>
      </x:c>
      <x:c r="R646" t="str">
        <x:v>Alimentos</x:v>
      </x:c>
      <x:c r="S646" t="str">
        <x:v>Marca B</x:v>
      </x:c>
      <x:c r="T646" t="str">
        <x:v>E-commerce</x:v>
      </x:c>
      <x:c r="U646" t="str">
        <x:f>IFERROR(VLOOKUP(T646,'Mapeos'!$D$4:$E$25,2,FALSE),T646)</x:f>
        <x:v>E-commerce</x:v>
      </x:c>
      <x:c r="V646" t="str">
        <x:v>V021</x:v>
      </x:c>
      <x:c r="W646" t="n">
        <x:v>6</x:v>
      </x:c>
      <x:c r="X646" s="28" t="n">
        <x:v>49.43</x:v>
      </x:c>
      <x:c r="Y646" s="20" t="n">
        <x:v>0</x:v>
      </x:c>
      <x:c r="Z646" s="20" t="n">
        <x:f>IF(Y646&gt;1,Y646/100,Y646)</x:f>
        <x:v>0</x:v>
      </x:c>
      <x:c r="AA646" s="28" t="n">
        <x:v>30.6</x:v>
      </x:c>
      <x:c r="AB646" s="28" t="n">
        <x:v>296.58</x:v>
      </x:c>
      <x:c r="AC646" s="28" t="str">
        <x:v>BOB</x:v>
      </x:c>
      <x:c r="AD646" s="28" t="n">
        <x:f>IF(AC646="USD",AB646*'Parametros'!$B$4,AB646)</x:f>
        <x:v>296.58</x:v>
      </x:c>
      <x:c r="AE646" s="28" t="n">
        <x:f>W646*X646*(1-Z646)</x:f>
        <x:v>296.58</x:v>
      </x:c>
      <x:c r="AF646" s="28" t="n">
        <x:f>W646*AA646</x:f>
        <x:v>183.60000000000002</x:v>
      </x:c>
      <x:c r="AG646" s="28" t="n">
        <x:f>AE646-AF646</x:f>
        <x:v>112.97999999999996</x:v>
      </x:c>
      <x:c r="AH646" s="20" t="n">
        <x:f>IF(AE646&gt;0,AG646/AE646,"")</x:f>
        <x:v>0.3809427473194415</x:v>
      </x:c>
      <x:c r="AI646" s="28" t="n">
        <x:v>70347.14</x:v>
      </x:c>
      <x:c r="AJ646" s="28"/>
      <x:c r="AK646"/>
      <x:c r="AL646" t="str">
        <x:v>Completado</x:v>
      </x:c>
      <x:c r="AM646" t="str">
        <x:f>IF(W646&lt;0,"Devuelto",AL646)</x:f>
        <x:v>Completado</x:v>
      </x:c>
      <x:c r="AN646" t="str">
        <x:v>Tarjeta</x:v>
      </x:c>
      <x:c r="AO646" s="29" t="str">
        <x:v>Sin observación</x:v>
      </x:c>
      <x:c r="AP646" t="str">
        <x:f>IF(D646="","No","Sí")</x:f>
        <x:v>Sí</x:v>
      </x:c>
    </x:row>
    <x:row r="647">
      <x:c r="A647" t="n">
        <x:v>647</x:v>
      </x:c>
      <x:c r="B647" t="str">
        <x:v>VT0003065</x:v>
      </x:c>
      <x:c r="C647" t="str">
        <x:v>45669</x:v>
      </x:c>
      <x:c r="D647" s="27" t="n">
        <x:v>45669</x:v>
      </x:c>
      <x:c r="E647" t="n">
        <x:f>IF(D647="","",YEAR(D647))</x:f>
        <x:v>2025</x:v>
      </x:c>
      <x:c r="F647" t="n">
        <x:f>IF(D647="","",MONTH(D647))</x:f>
        <x:v>1</x:v>
      </x:c>
      <x:c r="G647" t="str">
        <x:f>IF(D647="","Fecha no disponible",TEXT(D647,"mmmm"))</x:f>
        <x:v>January</x:v>
      </x:c>
      <x:c r="H647" t="str">
        <x:f>IF(D647="","Fecha no disponible",TEXT(D647,"yyyy-mm"))</x:f>
        <x:v>2025-01</x:v>
      </x:c>
      <x:c r="I647" t="str">
        <x:f>IF(D647="","Fecha no disponible","T"&amp;ROUNDUP(MONTH(D647)/3,0))</x:f>
        <x:v>T1</x:v>
      </x:c>
      <x:c r="J647" t="str">
        <x:v>T011</x:v>
      </x:c>
      <x:c r="K647" t="str">
        <x:v>Tienda Cochabamba 3</x:v>
      </x:c>
      <x:c r="L647" t="str">
        <x:v>Mall</x:v>
      </x:c>
      <x:c r="M647" t="str">
        <x:v>Cochabamba</x:v>
      </x:c>
      <x:c r="N647" t="str">
        <x:f>IFERROR(VLOOKUP(M647,'Mapeos'!$A$4:$B$30,2,FALSE),M647)</x:f>
        <x:v>Cochabamba</x:v>
      </x:c>
      <x:c r="O647" t="str">
        <x:v>C01355</x:v>
      </x:c>
      <x:c r="P647" t="str">
        <x:v>Empresa</x:v>
      </x:c>
      <x:c r="Q647" t="str">
        <x:v>P0135</x:v>
      </x:c>
      <x:c r="R647" t="str">
        <x:v>Deportes</x:v>
      </x:c>
      <x:c r="S647" t="str">
        <x:v>Marca D</x:v>
      </x:c>
      <x:c r="T647" t="str">
        <x:v>tienda</x:v>
      </x:c>
      <x:c r="U647" t="str">
        <x:f>IFERROR(VLOOKUP(T647,'Mapeos'!$D$4:$E$25,2,FALSE),T647)</x:f>
        <x:v>Tienda</x:v>
      </x:c>
      <x:c r="V647" t="str">
        <x:v>V001</x:v>
      </x:c>
      <x:c r="W647" t="n">
        <x:v>2</x:v>
      </x:c>
      <x:c r="X647" s="28" t="n">
        <x:v>86.05</x:v>
      </x:c>
      <x:c r="Y647" s="20" t="n">
        <x:v>0.1</x:v>
      </x:c>
      <x:c r="Z647" s="20" t="n">
        <x:f>IF(Y647&gt;1,Y647/100,Y647)</x:f>
        <x:v>0.1</x:v>
      </x:c>
      <x:c r="AA647" s="28" t="n">
        <x:v>45.32</x:v>
      </x:c>
      <x:c r="AB647" s="28" t="n">
        <x:v>154.89</x:v>
      </x:c>
      <x:c r="AC647" s="28" t="str">
        <x:v>BOB</x:v>
      </x:c>
      <x:c r="AD647" s="28" t="n">
        <x:f>IF(AC647="USD",AB647*'Parametros'!$B$4,AB647)</x:f>
        <x:v>154.89</x:v>
      </x:c>
      <x:c r="AE647" s="28" t="n">
        <x:f>W647*X647*(1-Z647)</x:f>
        <x:v>154.89</x:v>
      </x:c>
      <x:c r="AF647" s="28" t="n">
        <x:f>W647*AA647</x:f>
        <x:v>90.64</x:v>
      </x:c>
      <x:c r="AG647" s="28" t="n">
        <x:f>AE647-AF647</x:f>
        <x:v>64.24999999999999</x:v>
      </x:c>
      <x:c r="AH647" s="20" t="n">
        <x:f>IF(AE647&gt;0,AG647/AE647,"")</x:f>
        <x:v>0.4148105106850022</x:v>
      </x:c>
      <x:c r="AI647" s="28" t="n">
        <x:v>183743.88</x:v>
      </x:c>
      <x:c r="AJ647" s="28" t="n">
        <x:v>0</x:v>
      </x:c>
      <x:c r="AK647" t="n">
        <x:v>39</x:v>
      </x:c>
      <x:c r="AL647" t="str">
        <x:v>Completado</x:v>
      </x:c>
      <x:c r="AM647" t="str">
        <x:f>IF(W647&lt;0,"Devuelto",AL647)</x:f>
        <x:v>Completado</x:v>
      </x:c>
      <x:c r="AN647" t="str">
        <x:v>QR</x:v>
      </x:c>
      <x:c r="AO647" s="29" t="str">
        <x:v>Canal estandarizado</x:v>
      </x:c>
      <x:c r="AP647" t="str">
        <x:f>IF(D647="","No","Sí")</x:f>
        <x:v>Sí</x:v>
      </x:c>
    </x:row>
    <x:row r="648">
      <x:c r="A648" t="n">
        <x:v>648</x:v>
      </x:c>
      <x:c r="B648" t="str">
        <x:v>VT0003070</x:v>
      </x:c>
      <x:c r="C648" t="str">
        <x:v>46057</x:v>
      </x:c>
      <x:c r="D648" s="27" t="n">
        <x:v>46057</x:v>
      </x:c>
      <x:c r="E648" t="n">
        <x:f>IF(D648="","",YEAR(D648))</x:f>
        <x:v>2026</x:v>
      </x:c>
      <x:c r="F648" t="n">
        <x:f>IF(D648="","",MONTH(D648))</x:f>
        <x:v>2</x:v>
      </x:c>
      <x:c r="G648" t="str">
        <x:f>IF(D648="","Fecha no disponible",TEXT(D648,"mmmm"))</x:f>
        <x:v>February</x:v>
      </x:c>
      <x:c r="H648" t="str">
        <x:f>IF(D648="","Fecha no disponible",TEXT(D648,"yyyy-mm"))</x:f>
        <x:v>2026-02</x:v>
      </x:c>
      <x:c r="I648" t="str">
        <x:f>IF(D648="","Fecha no disponible","T"&amp;ROUNDUP(MONTH(D648)/3,0))</x:f>
        <x:v>T1</x:v>
      </x:c>
      <x:c r="J648" t="str">
        <x:v>T005</x:v>
      </x:c>
      <x:c r="K648" t="str">
        <x:v>Tienda Santa Cruz 1</x:v>
      </x:c>
      <x:c r="L648" t="str">
        <x:v>Centro</x:v>
      </x:c>
      <x:c r="M648" t="str">
        <x:v>Santa Cruz</x:v>
      </x:c>
      <x:c r="N648" t="str">
        <x:f>IFERROR(VLOOKUP(M648,'Mapeos'!$A$4:$B$30,2,FALSE),M648)</x:f>
        <x:v>Santa Cruz</x:v>
      </x:c>
      <x:c r="O648" t="str">
        <x:v>C01142</x:v>
      </x:c>
      <x:c r="P648" t="str">
        <x:v>Empresa</x:v>
      </x:c>
      <x:c r="Q648" t="str">
        <x:v>P0059</x:v>
      </x:c>
      <x:c r="R648" t="str">
        <x:v>Cuidado Personal</x:v>
      </x:c>
      <x:c r="S648" t="str">
        <x:v>Marca D</x:v>
      </x:c>
      <x:c r="T648" t="str">
        <x:v>Tienda</x:v>
      </x:c>
      <x:c r="U648" t="str">
        <x:f>IFERROR(VLOOKUP(T648,'Mapeos'!$D$4:$E$25,2,FALSE),T648)</x:f>
        <x:v>Tienda</x:v>
      </x:c>
      <x:c r="V648" t="str">
        <x:v>V015</x:v>
      </x:c>
      <x:c r="W648" t="n">
        <x:v>4</x:v>
      </x:c>
      <x:c r="X648" s="28" t="n">
        <x:v>89.45</x:v>
      </x:c>
      <x:c r="Y648" s="20" t="n">
        <x:v>0</x:v>
      </x:c>
      <x:c r="Z648" s="20" t="n">
        <x:f>IF(Y648&gt;1,Y648/100,Y648)</x:f>
        <x:v>0</x:v>
      </x:c>
      <x:c r="AA648" s="28" t="n">
        <x:v>45.39</x:v>
      </x:c>
      <x:c r="AB648" s="28" t="n">
        <x:v>357.8</x:v>
      </x:c>
      <x:c r="AC648" s="28" t="str">
        <x:v>BOB</x:v>
      </x:c>
      <x:c r="AD648" s="28" t="n">
        <x:f>IF(AC648="USD",AB648*'Parametros'!$B$4,AB648)</x:f>
        <x:v>357.8</x:v>
      </x:c>
      <x:c r="AE648" s="28" t="n">
        <x:f>W648*X648*(1-Z648)</x:f>
        <x:v>357.8</x:v>
      </x:c>
      <x:c r="AF648" s="28" t="n">
        <x:f>W648*AA648</x:f>
        <x:v>181.56</x:v>
      </x:c>
      <x:c r="AG648" s="28" t="n">
        <x:f>AE648-AF648</x:f>
        <x:v>176.24</x:v>
      </x:c>
      <x:c r="AH648" s="20" t="n">
        <x:f>IF(AE648&gt;0,AG648/AE648,"")</x:f>
        <x:v>0.49256567915036337</x:v>
      </x:c>
      <x:c r="AI648" s="28" t="n">
        <x:v>135051.45</x:v>
      </x:c>
      <x:c r="AJ648" s="28"/>
      <x:c r="AK648"/>
      <x:c r="AL648" t="str">
        <x:v>Completado</x:v>
      </x:c>
      <x:c r="AM648" t="str">
        <x:f>IF(W648&lt;0,"Devuelto",AL648)</x:f>
        <x:v>Completado</x:v>
      </x:c>
      <x:c r="AN648" t="str">
        <x:v>Efectivo</x:v>
      </x:c>
      <x:c r="AO648" s="29" t="str">
        <x:v>Sin observación</x:v>
      </x:c>
      <x:c r="AP648" t="str">
        <x:f>IF(D648="","No","Sí")</x:f>
        <x:v>Sí</x:v>
      </x:c>
    </x:row>
    <x:row r="649">
      <x:c r="A649" t="n">
        <x:v>649</x:v>
      </x:c>
      <x:c r="B649" t="str">
        <x:v>VT0003075</x:v>
      </x:c>
      <x:c r="C649" t="str">
        <x:v>45897</x:v>
      </x:c>
      <x:c r="D649" s="27" t="n">
        <x:v>45897</x:v>
      </x:c>
      <x:c r="E649" t="n">
        <x:f>IF(D649="","",YEAR(D649))</x:f>
        <x:v>2025</x:v>
      </x:c>
      <x:c r="F649" t="n">
        <x:f>IF(D649="","",MONTH(D649))</x:f>
        <x:v>8</x:v>
      </x:c>
      <x:c r="G649" t="str">
        <x:f>IF(D649="","Fecha no disponible",TEXT(D649,"mmmm"))</x:f>
        <x:v>August</x:v>
      </x:c>
      <x:c r="H649" t="str">
        <x:f>IF(D649="","Fecha no disponible",TEXT(D649,"yyyy-mm"))</x:f>
        <x:v>2025-08</x:v>
      </x:c>
      <x:c r="I649" t="str">
        <x:f>IF(D649="","Fecha no disponible","T"&amp;ROUNDUP(MONTH(D649)/3,0))</x:f>
        <x:v>T3</x:v>
      </x:c>
      <x:c r="J649" t="str">
        <x:v>T004</x:v>
      </x:c>
      <x:c r="K649" t="str">
        <x:v>Tienda La Paz 4</x:v>
      </x:c>
      <x:c r="L649" t="str">
        <x:v>Centro</x:v>
      </x:c>
      <x:c r="M649" t="str">
        <x:v>La Paz</x:v>
      </x:c>
      <x:c r="N649" t="str">
        <x:f>IFERROR(VLOOKUP(M649,'Mapeos'!$A$4:$B$30,2,FALSE),M649)</x:f>
        <x:v>La Paz</x:v>
      </x:c>
      <x:c r="O649" t="str">
        <x:v>C01210</x:v>
      </x:c>
      <x:c r="P649" t="str">
        <x:v>Masivo</x:v>
      </x:c>
      <x:c r="Q649" t="str">
        <x:v>P0034</x:v>
      </x:c>
      <x:c r="R649" t="str">
        <x:v>Alimentos</x:v>
      </x:c>
      <x:c r="S649" t="str">
        <x:v>Marca D</x:v>
      </x:c>
      <x:c r="T649" t="str">
        <x:v>Tienda</x:v>
      </x:c>
      <x:c r="U649" t="str">
        <x:f>IFERROR(VLOOKUP(T649,'Mapeos'!$D$4:$E$25,2,FALSE),T649)</x:f>
        <x:v>Tienda</x:v>
      </x:c>
      <x:c r="V649" t="str">
        <x:v>V020</x:v>
      </x:c>
      <x:c r="W649" t="n">
        <x:v>2</x:v>
      </x:c>
      <x:c r="X649" s="28" t="n">
        <x:v>33.93</x:v>
      </x:c>
      <x:c r="Y649" s="20" t="n">
        <x:v>0.2</x:v>
      </x:c>
      <x:c r="Z649" s="20" t="n">
        <x:f>IF(Y649&gt;1,Y649/100,Y649)</x:f>
        <x:v>0.2</x:v>
      </x:c>
      <x:c r="AA649" s="28" t="n">
        <x:v>22.07</x:v>
      </x:c>
      <x:c r="AB649" s="28" t="n">
        <x:v>54.29</x:v>
      </x:c>
      <x:c r="AC649" s="28" t="str">
        <x:v>BOB</x:v>
      </x:c>
      <x:c r="AD649" s="28" t="n">
        <x:f>IF(AC649="USD",AB649*'Parametros'!$B$4,AB649)</x:f>
        <x:v>54.29</x:v>
      </x:c>
      <x:c r="AE649" s="28" t="n">
        <x:f>W649*X649*(1-Z649)</x:f>
        <x:v>54.288000000000004</x:v>
      </x:c>
      <x:c r="AF649" s="28" t="n">
        <x:f>W649*AA649</x:f>
        <x:v>44.14</x:v>
      </x:c>
      <x:c r="AG649" s="28" t="n">
        <x:f>AE649-AF649</x:f>
        <x:v>10.148000000000003</x:v>
      </x:c>
      <x:c r="AH649" s="20" t="n">
        <x:f>IF(AE649&gt;0,AG649/AE649,"")</x:f>
        <x:v>0.18692897141173007</x:v>
      </x:c>
      <x:c r="AI649" s="28" t="n">
        <x:v>154372.2</x:v>
      </x:c>
      <x:c r="AJ649" s="28"/>
      <x:c r="AK649"/>
      <x:c r="AL649" t="str">
        <x:v>Completado</x:v>
      </x:c>
      <x:c r="AM649" t="str">
        <x:f>IF(W649&lt;0,"Devuelto",AL649)</x:f>
        <x:v>Completado</x:v>
      </x:c>
      <x:c r="AN649" t="str">
        <x:v>QR</x:v>
      </x:c>
      <x:c r="AO649" s="29" t="str">
        <x:v>Sin observación</x:v>
      </x:c>
      <x:c r="AP649" t="str">
        <x:f>IF(D649="","No","Sí")</x:f>
        <x:v>Sí</x:v>
      </x:c>
    </x:row>
    <x:row r="650">
      <x:c r="A650" t="n">
        <x:v>650</x:v>
      </x:c>
      <x:c r="B650" t="str">
        <x:v>VT0003079</x:v>
      </x:c>
      <x:c r="C650" t="str">
        <x:v>46142</x:v>
      </x:c>
      <x:c r="D650" s="27" t="n">
        <x:v>46142</x:v>
      </x:c>
      <x:c r="E650" t="n">
        <x:f>IF(D650="","",YEAR(D650))</x:f>
        <x:v>2026</x:v>
      </x:c>
      <x:c r="F650" t="n">
        <x:f>IF(D650="","",MONTH(D650))</x:f>
        <x:v>4</x:v>
      </x:c>
      <x:c r="G650" t="str">
        <x:f>IF(D650="","Fecha no disponible",TEXT(D650,"mmmm"))</x:f>
        <x:v>April</x:v>
      </x:c>
      <x:c r="H650" t="str">
        <x:f>IF(D650="","Fecha no disponible",TEXT(D650,"yyyy-mm"))</x:f>
        <x:v>2026-04</x:v>
      </x:c>
      <x:c r="I650" t="str">
        <x:f>IF(D650="","Fecha no disponible","T"&amp;ROUNDUP(MONTH(D650)/3,0))</x:f>
        <x:v>T2</x:v>
      </x:c>
      <x:c r="J650" t="str">
        <x:v>T019</x:v>
      </x:c>
      <x:c r="K650" t="str">
        <x:v>Tienda Sucre 3</x:v>
      </x:c>
      <x:c r="L650" t="str">
        <x:v>Centro</x:v>
      </x:c>
      <x:c r="M650" t="str">
        <x:v>Sucre</x:v>
      </x:c>
      <x:c r="N650" t="str">
        <x:f>IFERROR(VLOOKUP(M650,'Mapeos'!$A$4:$B$30,2,FALSE),M650)</x:f>
        <x:v>Sucre</x:v>
      </x:c>
      <x:c r="O650" t="str">
        <x:v>C00695</x:v>
      </x:c>
      <x:c r="P650" t="str">
        <x:v>Premium</x:v>
      </x:c>
      <x:c r="Q650" t="str">
        <x:v>P0050</x:v>
      </x:c>
      <x:c r="R650" t="str">
        <x:v>Electrónica</x:v>
      </x:c>
      <x:c r="S650" t="str">
        <x:v>Marca A</x:v>
      </x:c>
      <x:c r="T650" t="str">
        <x:v>Tienda</x:v>
      </x:c>
      <x:c r="U650" t="str">
        <x:f>IFERROR(VLOOKUP(T650,'Mapeos'!$D$4:$E$25,2,FALSE),T650)</x:f>
        <x:v>Tienda</x:v>
      </x:c>
      <x:c r="V650" t="str">
        <x:v>V017</x:v>
      </x:c>
      <x:c r="W650" t="n">
        <x:v>8</x:v>
      </x:c>
      <x:c r="X650" s="28" t="n">
        <x:v>406.22</x:v>
      </x:c>
      <x:c r="Y650" s="20" t="n">
        <x:v>0.05</x:v>
      </x:c>
      <x:c r="Z650" s="20" t="n">
        <x:f>IF(Y650&gt;1,Y650/100,Y650)</x:f>
        <x:v>0.05</x:v>
      </x:c>
      <x:c r="AA650" s="28" t="n">
        <x:v>213.25</x:v>
      </x:c>
      <x:c r="AB650" s="28" t="n">
        <x:v>3087.27</x:v>
      </x:c>
      <x:c r="AC650" s="28" t="str">
        <x:v>BOB</x:v>
      </x:c>
      <x:c r="AD650" s="28" t="n">
        <x:f>IF(AC650="USD",AB650*'Parametros'!$B$4,AB650)</x:f>
        <x:v>3087.27</x:v>
      </x:c>
      <x:c r="AE650" s="28" t="n">
        <x:f>W650*X650*(1-Z650)</x:f>
        <x:v>3087.272</x:v>
      </x:c>
      <x:c r="AF650" s="28" t="n">
        <x:f>W650*AA650</x:f>
        <x:v>1706</x:v>
      </x:c>
      <x:c r="AG650" s="28" t="n">
        <x:f>AE650-AF650</x:f>
        <x:v>1381.272</x:v>
      </x:c>
      <x:c r="AH650" s="20" t="n">
        <x:f>IF(AE650&gt;0,AG650/AE650,"")</x:f>
        <x:v>0.44740858596197547</x:v>
      </x:c>
      <x:c r="AI650" s="28" t="n">
        <x:v>155230.1</x:v>
      </x:c>
      <x:c r="AJ650" s="28"/>
      <x:c r="AK650"/>
      <x:c r="AL650" t="str">
        <x:v>Completado</x:v>
      </x:c>
      <x:c r="AM650" t="str">
        <x:f>IF(W650&lt;0,"Devuelto",AL650)</x:f>
        <x:v>Completado</x:v>
      </x:c>
      <x:c r="AN650" t="str">
        <x:v>Tarjeta</x:v>
      </x:c>
      <x:c r="AO650" s="29" t="str">
        <x:v>Sin observación</x:v>
      </x:c>
      <x:c r="AP650" t="str">
        <x:f>IF(D650="","No","Sí")</x:f>
        <x:v>Sí</x:v>
      </x:c>
    </x:row>
    <x:row r="651">
      <x:c r="A651" t="n">
        <x:v>651</x:v>
      </x:c>
      <x:c r="B651" t="str">
        <x:v>VT0003084</x:v>
      </x:c>
      <x:c r="C651" t="str">
        <x:v>46064</x:v>
      </x:c>
      <x:c r="D651" s="27" t="n">
        <x:v>46064</x:v>
      </x:c>
      <x:c r="E651" t="n">
        <x:f>IF(D651="","",YEAR(D651))</x:f>
        <x:v>2026</x:v>
      </x:c>
      <x:c r="F651" t="n">
        <x:f>IF(D651="","",MONTH(D651))</x:f>
        <x:v>2</x:v>
      </x:c>
      <x:c r="G651" t="str">
        <x:f>IF(D651="","Fecha no disponible",TEXT(D651,"mmmm"))</x:f>
        <x:v>February</x:v>
      </x:c>
      <x:c r="H651" t="str">
        <x:f>IF(D651="","Fecha no disponible",TEXT(D651,"yyyy-mm"))</x:f>
        <x:v>2026-02</x:v>
      </x:c>
      <x:c r="I651" t="str">
        <x:f>IF(D651="","Fecha no disponible","T"&amp;ROUNDUP(MONTH(D651)/3,0))</x:f>
        <x:v>T1</x:v>
      </x:c>
      <x:c r="J651" t="str">
        <x:v>T006</x:v>
      </x:c>
      <x:c r="K651" t="str">
        <x:v>Tienda Santa Cruz 2</x:v>
      </x:c>
      <x:c r="L651" t="str">
        <x:v>Mall</x:v>
      </x:c>
      <x:c r="M651" t="str">
        <x:v>Santa Cruz</x:v>
      </x:c>
      <x:c r="N651" t="str">
        <x:f>IFERROR(VLOOKUP(M651,'Mapeos'!$A$4:$B$30,2,FALSE),M651)</x:f>
        <x:v>Santa Cruz</x:v>
      </x:c>
      <x:c r="O651" t="str">
        <x:v>C00114</x:v>
      </x:c>
      <x:c r="P651" t="str">
        <x:v>Empresa</x:v>
      </x:c>
      <x:c r="Q651" t="str">
        <x:v>P0015</x:v>
      </x:c>
      <x:c r="R651" t="str">
        <x:v>Alimentos</x:v>
      </x:c>
      <x:c r="S651" t="str">
        <x:v>Marca C</x:v>
      </x:c>
      <x:c r="T651" t="str">
        <x:v>E-commerce</x:v>
      </x:c>
      <x:c r="U651" t="str">
        <x:f>IFERROR(VLOOKUP(T651,'Mapeos'!$D$4:$E$25,2,FALSE),T651)</x:f>
        <x:v>E-commerce</x:v>
      </x:c>
      <x:c r="V651" t="str">
        <x:v>V004</x:v>
      </x:c>
      <x:c r="W651" t="n">
        <x:v>5</x:v>
      </x:c>
      <x:c r="X651" s="28" t="n">
        <x:v>48</x:v>
      </x:c>
      <x:c r="Y651" s="20" t="n">
        <x:v>0.15</x:v>
      </x:c>
      <x:c r="Z651" s="20" t="n">
        <x:f>IF(Y651&gt;1,Y651/100,Y651)</x:f>
        <x:v>0.15</x:v>
      </x:c>
      <x:c r="AA651" s="28" t="n">
        <x:v>33.71</x:v>
      </x:c>
      <x:c r="AB651" s="28" t="n">
        <x:v>204</x:v>
      </x:c>
      <x:c r="AC651" s="28" t="str">
        <x:v>BOB</x:v>
      </x:c>
      <x:c r="AD651" s="28" t="n">
        <x:f>IF(AC651="USD",AB651*'Parametros'!$B$4,AB651)</x:f>
        <x:v>204</x:v>
      </x:c>
      <x:c r="AE651" s="28" t="n">
        <x:f>W651*X651*(1-Z651)</x:f>
        <x:v>204</x:v>
      </x:c>
      <x:c r="AF651" s="28" t="n">
        <x:f>W651*AA651</x:f>
        <x:v>168.55</x:v>
      </x:c>
      <x:c r="AG651" s="28" t="n">
        <x:f>AE651-AF651</x:f>
        <x:v>35.44999999999999</x:v>
      </x:c>
      <x:c r="AH651" s="20" t="n">
        <x:f>IF(AE651&gt;0,AG651/AE651,"")</x:f>
        <x:v>0.1737745098039215</x:v>
      </x:c>
      <x:c r="AI651" s="28" t="n">
        <x:v>100961.33</x:v>
      </x:c>
      <x:c r="AJ651" s="28"/>
      <x:c r="AK651"/>
      <x:c r="AL651" t="str">
        <x:v>Completado</x:v>
      </x:c>
      <x:c r="AM651" t="str">
        <x:f>IF(W651&lt;0,"Devuelto",AL651)</x:f>
        <x:v>Completado</x:v>
      </x:c>
      <x:c r="AN651" t="str">
        <x:v>Efectivo</x:v>
      </x:c>
      <x:c r="AO651" s="29" t="str">
        <x:v>Sin observación</x:v>
      </x:c>
      <x:c r="AP651" t="str">
        <x:f>IF(D651="","No","Sí")</x:f>
        <x:v>Sí</x:v>
      </x:c>
    </x:row>
    <x:row r="652">
      <x:c r="A652" t="n">
        <x:v>652</x:v>
      </x:c>
      <x:c r="B652" t="str">
        <x:v>VT0003089</x:v>
      </x:c>
      <x:c r="C652" t="str">
        <x:v>45692</x:v>
      </x:c>
      <x:c r="D652" s="27" t="n">
        <x:v>45692</x:v>
      </x:c>
      <x:c r="E652" t="n">
        <x:f>IF(D652="","",YEAR(D652))</x:f>
        <x:v>2025</x:v>
      </x:c>
      <x:c r="F652" t="n">
        <x:f>IF(D652="","",MONTH(D652))</x:f>
        <x:v>2</x:v>
      </x:c>
      <x:c r="G652" t="str">
        <x:f>IF(D652="","Fecha no disponible",TEXT(D652,"mmmm"))</x:f>
        <x:v>February</x:v>
      </x:c>
      <x:c r="H652" t="str">
        <x:f>IF(D652="","Fecha no disponible",TEXT(D652,"yyyy-mm"))</x:f>
        <x:v>2025-02</x:v>
      </x:c>
      <x:c r="I652" t="str">
        <x:f>IF(D652="","Fecha no disponible","T"&amp;ROUNDUP(MONTH(D652)/3,0))</x:f>
        <x:v>T1</x:v>
      </x:c>
      <x:c r="J652" t="str">
        <x:v>T010</x:v>
      </x:c>
      <x:c r="K652" t="str">
        <x:v>Tienda Cochabamba 2</x:v>
      </x:c>
      <x:c r="L652" t="str">
        <x:v>Barrio</x:v>
      </x:c>
      <x:c r="M652" t="str">
        <x:v>Cochabamba</x:v>
      </x:c>
      <x:c r="N652" t="str">
        <x:f>IFERROR(VLOOKUP(M652,'Mapeos'!$A$4:$B$30,2,FALSE),M652)</x:f>
        <x:v>Cochabamba</x:v>
      </x:c>
      <x:c r="O652" t="str">
        <x:v>C00246</x:v>
      </x:c>
      <x:c r="P652" t="str">
        <x:v>Premium</x:v>
      </x:c>
      <x:c r="Q652" t="str">
        <x:v>P0026</x:v>
      </x:c>
      <x:c r="R652" t="str">
        <x:v>Alimentos</x:v>
      </x:c>
      <x:c r="S652" t="str">
        <x:v>Marca C</x:v>
      </x:c>
      <x:c r="T652" t="str">
        <x:v>Marketplace</x:v>
      </x:c>
      <x:c r="U652" t="str">
        <x:f>IFERROR(VLOOKUP(T652,'Mapeos'!$D$4:$E$25,2,FALSE),T652)</x:f>
        <x:v>Marketplace</x:v>
      </x:c>
      <x:c r="V652" t="str">
        <x:v>V032</x:v>
      </x:c>
      <x:c r="W652" t="n">
        <x:v>-2</x:v>
      </x:c>
      <x:c r="X652" s="28" t="n">
        <x:v>19.65</x:v>
      </x:c>
      <x:c r="Y652" s="20" t="n">
        <x:v>0</x:v>
      </x:c>
      <x:c r="Z652" s="20" t="n">
        <x:f>IF(Y652&gt;1,Y652/100,Y652)</x:f>
        <x:v>0</x:v>
      </x:c>
      <x:c r="AA652" s="28" t="n">
        <x:v>11.76</x:v>
      </x:c>
      <x:c r="AB652" s="28" t="n">
        <x:v>-39.3</x:v>
      </x:c>
      <x:c r="AC652" s="28" t="str">
        <x:v>BOB</x:v>
      </x:c>
      <x:c r="AD652" s="28" t="n">
        <x:f>IF(AC652="USD",AB652*'Parametros'!$B$4,AB652)</x:f>
        <x:v>-39.3</x:v>
      </x:c>
      <x:c r="AE652" s="28" t="n">
        <x:f>W652*X652*(1-Z652)</x:f>
        <x:v>-39.3</x:v>
      </x:c>
      <x:c r="AF652" s="28" t="n">
        <x:f>W652*AA652</x:f>
        <x:v>-23.52</x:v>
      </x:c>
      <x:c r="AG652" s="28" t="n">
        <x:f>AE652-AF652</x:f>
        <x:v>-15.779999999999998</x:v>
      </x:c>
      <x:c r="AH652" s="20" t="str">
        <x:f>IF(AE652&gt;0,AG652/AE652,"")</x:f>
      </x:c>
      <x:c r="AI652" s="28" t="n">
        <x:v>68725.97</x:v>
      </x:c>
      <x:c r="AJ652" s="28"/>
      <x:c r="AK652"/>
      <x:c r="AL652" t="str">
        <x:v>Devuelto</x:v>
      </x:c>
      <x:c r="AM652" t="str">
        <x:f>IF(W652&lt;0,"Devuelto",AL652)</x:f>
        <x:v>Devuelto</x:v>
      </x:c>
      <x:c r="AN652" t="str">
        <x:v>Efectivo</x:v>
      </x:c>
      <x:c r="AO652" s="29" t="str">
        <x:v>Sin observación</x:v>
      </x:c>
      <x:c r="AP652" t="str">
        <x:f>IF(D652="","No","Sí")</x:f>
        <x:v>Sí</x:v>
      </x:c>
    </x:row>
    <x:row r="653">
      <x:c r="A653" t="n">
        <x:v>653</x:v>
      </x:c>
      <x:c r="B653" t="str">
        <x:v>VT0003094</x:v>
      </x:c>
      <x:c r="C653" t="str">
        <x:v>45561</x:v>
      </x:c>
      <x:c r="D653" s="27" t="n">
        <x:v>45561</x:v>
      </x:c>
      <x:c r="E653" t="n">
        <x:f>IF(D653="","",YEAR(D653))</x:f>
        <x:v>2024</x:v>
      </x:c>
      <x:c r="F653" t="n">
        <x:f>IF(D653="","",MONTH(D653))</x:f>
        <x:v>9</x:v>
      </x:c>
      <x:c r="G653" t="str">
        <x:f>IF(D653="","Fecha no disponible",TEXT(D653,"mmmm"))</x:f>
        <x:v>September</x:v>
      </x:c>
      <x:c r="H653" t="str">
        <x:f>IF(D653="","Fecha no disponible",TEXT(D653,"yyyy-mm"))</x:f>
        <x:v>2024-09</x:v>
      </x:c>
      <x:c r="I653" t="str">
        <x:f>IF(D653="","Fecha no disponible","T"&amp;ROUNDUP(MONTH(D653)/3,0))</x:f>
        <x:v>T3</x:v>
      </x:c>
      <x:c r="J653" t="str">
        <x:v>T001</x:v>
      </x:c>
      <x:c r="K653" t="str">
        <x:v>Tienda La Paz 1</x:v>
      </x:c>
      <x:c r="L653" t="str">
        <x:v>Barrio</x:v>
      </x:c>
      <x:c r="M653" t="str">
        <x:v>La Paz</x:v>
      </x:c>
      <x:c r="N653" t="str">
        <x:f>IFERROR(VLOOKUP(M653,'Mapeos'!$A$4:$B$30,2,FALSE),M653)</x:f>
        <x:v>La Paz</x:v>
      </x:c>
      <x:c r="O653" t="str">
        <x:v>C00600</x:v>
      </x:c>
      <x:c r="P653" t="str">
        <x:v>Masivo</x:v>
      </x:c>
      <x:c r="Q653" t="str">
        <x:v>P0075</x:v>
      </x:c>
      <x:c r="R653" t="str">
        <x:v>Alimentos</x:v>
      </x:c>
      <x:c r="S653" t="str">
        <x:v>Marca B</x:v>
      </x:c>
      <x:c r="T653" t="str">
        <x:v>Tienda</x:v>
      </x:c>
      <x:c r="U653" t="str">
        <x:f>IFERROR(VLOOKUP(T653,'Mapeos'!$D$4:$E$25,2,FALSE),T653)</x:f>
        <x:v>Tienda</x:v>
      </x:c>
      <x:c r="V653" t="str">
        <x:v>V009</x:v>
      </x:c>
      <x:c r="W653" t="n">
        <x:v>5</x:v>
      </x:c>
      <x:c r="X653" s="28" t="n">
        <x:v>45.5</x:v>
      </x:c>
      <x:c r="Y653" s="20" t="n">
        <x:v>0.05</x:v>
      </x:c>
      <x:c r="Z653" s="20" t="n">
        <x:f>IF(Y653&gt;1,Y653/100,Y653)</x:f>
        <x:v>0.05</x:v>
      </x:c>
      <x:c r="AA653" s="28" t="n">
        <x:v>33.72</x:v>
      </x:c>
      <x:c r="AB653" s="28" t="n">
        <x:v>216.12</x:v>
      </x:c>
      <x:c r="AC653" s="28" t="str">
        <x:v>BOB</x:v>
      </x:c>
      <x:c r="AD653" s="28" t="n">
        <x:f>IF(AC653="USD",AB653*'Parametros'!$B$4,AB653)</x:f>
        <x:v>216.12</x:v>
      </x:c>
      <x:c r="AE653" s="28" t="n">
        <x:f>W653*X653*(1-Z653)</x:f>
        <x:v>216.125</x:v>
      </x:c>
      <x:c r="AF653" s="28" t="n">
        <x:f>W653*AA653</x:f>
        <x:v>168.6</x:v>
      </x:c>
      <x:c r="AG653" s="28" t="n">
        <x:f>AE653-AF653</x:f>
        <x:v>47.525000000000006</x:v>
      </x:c>
      <x:c r="AH653" s="20" t="n">
        <x:f>IF(AE653&gt;0,AG653/AE653,"")</x:f>
        <x:v>0.21989589358010414</x:v>
      </x:c>
      <x:c r="AI653" s="28" t="n">
        <x:v>131308.43</x:v>
      </x:c>
      <x:c r="AJ653" s="28"/>
      <x:c r="AK653"/>
      <x:c r="AL653" t="str">
        <x:v>Completado</x:v>
      </x:c>
      <x:c r="AM653" t="str">
        <x:f>IF(W653&lt;0,"Devuelto",AL653)</x:f>
        <x:v>Completado</x:v>
      </x:c>
      <x:c r="AN653" t="str">
        <x:v>Efectivo</x:v>
      </x:c>
      <x:c r="AO653" s="29" t="str">
        <x:v>Sin observación</x:v>
      </x:c>
      <x:c r="AP653" t="str">
        <x:f>IF(D653="","No","Sí")</x:f>
        <x:v>Sí</x:v>
      </x:c>
    </x:row>
    <x:row r="654">
      <x:c r="A654" t="n">
        <x:v>654</x:v>
      </x:c>
      <x:c r="B654" t="str">
        <x:v>VT0003098</x:v>
      </x:c>
      <x:c r="C654" t="str">
        <x:v>45666</x:v>
      </x:c>
      <x:c r="D654" s="27" t="n">
        <x:v>45666</x:v>
      </x:c>
      <x:c r="E654" t="n">
        <x:f>IF(D654="","",YEAR(D654))</x:f>
        <x:v>2025</x:v>
      </x:c>
      <x:c r="F654" t="n">
        <x:f>IF(D654="","",MONTH(D654))</x:f>
        <x:v>1</x:v>
      </x:c>
      <x:c r="G654" t="str">
        <x:f>IF(D654="","Fecha no disponible",TEXT(D654,"mmmm"))</x:f>
        <x:v>January</x:v>
      </x:c>
      <x:c r="H654" t="str">
        <x:f>IF(D654="","Fecha no disponible",TEXT(D654,"yyyy-mm"))</x:f>
        <x:v>2025-01</x:v>
      </x:c>
      <x:c r="I654" t="str">
        <x:f>IF(D654="","Fecha no disponible","T"&amp;ROUNDUP(MONTH(D654)/3,0))</x:f>
        <x:v>T1</x:v>
      </x:c>
      <x:c r="J654" t="str">
        <x:v>T017</x:v>
      </x:c>
      <x:c r="K654" t="str">
        <x:v>Tienda Sucre 1</x:v>
      </x:c>
      <x:c r="L654" t="str">
        <x:v>Centro</x:v>
      </x:c>
      <x:c r="M654" t="str">
        <x:v>Sucre</x:v>
      </x:c>
      <x:c r="N654" t="str">
        <x:f>IFERROR(VLOOKUP(M654,'Mapeos'!$A$4:$B$30,2,FALSE),M654)</x:f>
        <x:v>Sucre</x:v>
      </x:c>
      <x:c r="O654" t="str">
        <x:v>C00973</x:v>
      </x:c>
      <x:c r="P654" t="str">
        <x:v>Masivo</x:v>
      </x:c>
      <x:c r="Q654" t="str">
        <x:v>P0058</x:v>
      </x:c>
      <x:c r="R654" t="str">
        <x:v>Alimentos</x:v>
      </x:c>
      <x:c r="S654" t="str">
        <x:v>Marca C</x:v>
      </x:c>
      <x:c r="T654" t="str">
        <x:v>Tienda física</x:v>
      </x:c>
      <x:c r="U654" t="str">
        <x:f>IFERROR(VLOOKUP(T654,'Mapeos'!$D$4:$E$25,2,FALSE),T654)</x:f>
        <x:v>Tienda</x:v>
      </x:c>
      <x:c r="V654" t="str">
        <x:v>V016</x:v>
      </x:c>
      <x:c r="W654" t="n">
        <x:v>1</x:v>
      </x:c>
      <x:c r="X654" s="28" t="n">
        <x:v>50.66</x:v>
      </x:c>
      <x:c r="Y654" s="20" t="n">
        <x:v>0.05</x:v>
      </x:c>
      <x:c r="Z654" s="20" t="n">
        <x:f>IF(Y654&gt;1,Y654/100,Y654)</x:f>
        <x:v>0.05</x:v>
      </x:c>
      <x:c r="AA654" s="28" t="n">
        <x:v>31.38</x:v>
      </x:c>
      <x:c r="AB654" s="28" t="n">
        <x:v>48.13</x:v>
      </x:c>
      <x:c r="AC654" s="28" t="str">
        <x:v>BOB</x:v>
      </x:c>
      <x:c r="AD654" s="28" t="n">
        <x:f>IF(AC654="USD",AB654*'Parametros'!$B$4,AB654)</x:f>
        <x:v>48.13</x:v>
      </x:c>
      <x:c r="AE654" s="28" t="n">
        <x:f>W654*X654*(1-Z654)</x:f>
        <x:v>48.126999999999995</x:v>
      </x:c>
      <x:c r="AF654" s="28" t="n">
        <x:f>W654*AA654</x:f>
        <x:v>31.38</x:v>
      </x:c>
      <x:c r="AG654" s="28" t="n">
        <x:f>AE654-AF654</x:f>
        <x:v>16.746999999999996</x:v>
      </x:c>
      <x:c r="AH654" s="20" t="n">
        <x:f>IF(AE654&gt;0,AG654/AE654,"")</x:f>
        <x:v>0.34797514908471333</x:v>
      </x:c>
      <x:c r="AI654" s="28"/>
      <x:c r="AJ654" s="28"/>
      <x:c r="AK654"/>
      <x:c r="AL654" t="str">
        <x:v>Completado</x:v>
      </x:c>
      <x:c r="AM654" t="str">
        <x:f>IF(W654&lt;0,"Devuelto",AL654)</x:f>
        <x:v>Completado</x:v>
      </x:c>
      <x:c r="AN654" t="str">
        <x:v>QR</x:v>
      </x:c>
      <x:c r="AO654" s="29" t="str">
        <x:v>Canal estandarizado; Meta original vacía</x:v>
      </x:c>
      <x:c r="AP654" t="str">
        <x:f>IF(D654="","No","Sí")</x:f>
        <x:v>Sí</x:v>
      </x:c>
    </x:row>
    <x:row r="655">
      <x:c r="A655" t="n">
        <x:v>655</x:v>
      </x:c>
      <x:c r="B655" t="str">
        <x:v>VT0003103</x:v>
      </x:c>
      <x:c r="C655" t="str">
        <x:v>45491</x:v>
      </x:c>
      <x:c r="D655" s="27" t="n">
        <x:v>45491</x:v>
      </x:c>
      <x:c r="E655" t="n">
        <x:f>IF(D655="","",YEAR(D655))</x:f>
        <x:v>2024</x:v>
      </x:c>
      <x:c r="F655" t="n">
        <x:f>IF(D655="","",MONTH(D655))</x:f>
        <x:v>7</x:v>
      </x:c>
      <x:c r="G655" t="str">
        <x:f>IF(D655="","Fecha no disponible",TEXT(D655,"mmmm"))</x:f>
        <x:v>July</x:v>
      </x:c>
      <x:c r="H655" t="str">
        <x:f>IF(D655="","Fecha no disponible",TEXT(D655,"yyyy-mm"))</x:f>
        <x:v>2024-07</x:v>
      </x:c>
      <x:c r="I655" t="str">
        <x:f>IF(D655="","Fecha no disponible","T"&amp;ROUNDUP(MONTH(D655)/3,0))</x:f>
        <x:v>T3</x:v>
      </x:c>
      <x:c r="J655" t="str">
        <x:v>T007</x:v>
      </x:c>
      <x:c r="K655" t="str">
        <x:v>Tienda Santa Cruz 3</x:v>
      </x:c>
      <x:c r="L655" t="str">
        <x:v>Barrio</x:v>
      </x:c>
      <x:c r="M655" t="str">
        <x:v>Santa Cruz</x:v>
      </x:c>
      <x:c r="N655" t="str">
        <x:f>IFERROR(VLOOKUP(M655,'Mapeos'!$A$4:$B$30,2,FALSE),M655)</x:f>
        <x:v>Santa Cruz</x:v>
      </x:c>
      <x:c r="O655" t="str">
        <x:v>C00095</x:v>
      </x:c>
      <x:c r="P655" t="str">
        <x:v>Frecuente</x:v>
      </x:c>
      <x:c r="Q655" t="str">
        <x:v>P0140</x:v>
      </x:c>
      <x:c r="R655" t="str">
        <x:v>Hogar</x:v>
      </x:c>
      <x:c r="S655" t="str">
        <x:v>Marca D</x:v>
      </x:c>
      <x:c r="T655" t="str">
        <x:v>WhatsApp</x:v>
      </x:c>
      <x:c r="U655" t="str">
        <x:f>IFERROR(VLOOKUP(T655,'Mapeos'!$D$4:$E$25,2,FALSE),T655)</x:f>
        <x:v>WhatsApp</x:v>
      </x:c>
      <x:c r="V655" t="str">
        <x:v>V006</x:v>
      </x:c>
      <x:c r="W655" t="n">
        <x:v>1</x:v>
      </x:c>
      <x:c r="X655" s="28" t="n">
        <x:v>215.26</x:v>
      </x:c>
      <x:c r="Y655" s="20" t="n">
        <x:v>0.2</x:v>
      </x:c>
      <x:c r="Z655" s="20" t="n">
        <x:f>IF(Y655&gt;1,Y655/100,Y655)</x:f>
        <x:v>0.2</x:v>
      </x:c>
      <x:c r="AA655" s="28" t="n">
        <x:v>122.58</x:v>
      </x:c>
      <x:c r="AB655" s="28" t="n">
        <x:v>172.21</x:v>
      </x:c>
      <x:c r="AC655" s="28" t="str">
        <x:v>BOB</x:v>
      </x:c>
      <x:c r="AD655" s="28" t="n">
        <x:f>IF(AC655="USD",AB655*'Parametros'!$B$4,AB655)</x:f>
        <x:v>172.21</x:v>
      </x:c>
      <x:c r="AE655" s="28" t="n">
        <x:f>W655*X655*(1-Z655)</x:f>
        <x:v>172.208</x:v>
      </x:c>
      <x:c r="AF655" s="28" t="n">
        <x:f>W655*AA655</x:f>
        <x:v>122.58</x:v>
      </x:c>
      <x:c r="AG655" s="28" t="n">
        <x:f>AE655-AF655</x:f>
        <x:v>49.628</x:v>
      </x:c>
      <x:c r="AH655" s="20" t="n">
        <x:f>IF(AE655&gt;0,AG655/AE655,"")</x:f>
        <x:v>0.28818637926228746</x:v>
      </x:c>
      <x:c r="AI655" s="28" t="n">
        <x:v>94233.35</x:v>
      </x:c>
      <x:c r="AJ655" s="28"/>
      <x:c r="AK655"/>
      <x:c r="AL655" t="str">
        <x:v>Completado</x:v>
      </x:c>
      <x:c r="AM655" t="str">
        <x:f>IF(W655&lt;0,"Devuelto",AL655)</x:f>
        <x:v>Completado</x:v>
      </x:c>
      <x:c r="AN655" t="str">
        <x:v>Transferencia</x:v>
      </x:c>
      <x:c r="AO655" s="29" t="str">
        <x:v>Sin observación</x:v>
      </x:c>
      <x:c r="AP655" t="str">
        <x:f>IF(D655="","No","Sí")</x:f>
        <x:v>Sí</x:v>
      </x:c>
    </x:row>
    <x:row r="656">
      <x:c r="A656" t="n">
        <x:v>656</x:v>
      </x:c>
      <x:c r="B656" t="str">
        <x:v>VT0003108</x:v>
      </x:c>
      <x:c r="C656" t="str">
        <x:v>46087</x:v>
      </x:c>
      <x:c r="D656" s="27" t="n">
        <x:v>46087</x:v>
      </x:c>
      <x:c r="E656" t="n">
        <x:f>IF(D656="","",YEAR(D656))</x:f>
        <x:v>2026</x:v>
      </x:c>
      <x:c r="F656" t="n">
        <x:f>IF(D656="","",MONTH(D656))</x:f>
        <x:v>3</x:v>
      </x:c>
      <x:c r="G656" t="str">
        <x:f>IF(D656="","Fecha no disponible",TEXT(D656,"mmmm"))</x:f>
        <x:v>March</x:v>
      </x:c>
      <x:c r="H656" t="str">
        <x:f>IF(D656="","Fecha no disponible",TEXT(D656,"yyyy-mm"))</x:f>
        <x:v>2026-03</x:v>
      </x:c>
      <x:c r="I656" t="str">
        <x:f>IF(D656="","Fecha no disponible","T"&amp;ROUNDUP(MONTH(D656)/3,0))</x:f>
        <x:v>T1</x:v>
      </x:c>
      <x:c r="J656" t="str">
        <x:v>T011</x:v>
      </x:c>
      <x:c r="K656" t="str">
        <x:v>Tienda Cochabamba 3</x:v>
      </x:c>
      <x:c r="L656" t="str">
        <x:v>Mall</x:v>
      </x:c>
      <x:c r="M656" t="str">
        <x:v>Cochabamba</x:v>
      </x:c>
      <x:c r="N656" t="str">
        <x:f>IFERROR(VLOOKUP(M656,'Mapeos'!$A$4:$B$30,2,FALSE),M656)</x:f>
        <x:v>Cochabamba</x:v>
      </x:c>
      <x:c r="O656" t="str">
        <x:v>C00697</x:v>
      </x:c>
      <x:c r="P656" t="str">
        <x:v>Empresa</x:v>
      </x:c>
      <x:c r="Q656" t="str">
        <x:v>P0079</x:v>
      </x:c>
      <x:c r="R656" t="str">
        <x:v>Electrónica</x:v>
      </x:c>
      <x:c r="S656" t="str">
        <x:v>Marca B</x:v>
      </x:c>
      <x:c r="T656" t="str">
        <x:v>WhatsApp</x:v>
      </x:c>
      <x:c r="U656" t="str">
        <x:f>IFERROR(VLOOKUP(T656,'Mapeos'!$D$4:$E$25,2,FALSE),T656)</x:f>
        <x:v>WhatsApp</x:v>
      </x:c>
      <x:c r="V656" t="str">
        <x:v>V019</x:v>
      </x:c>
      <x:c r="W656" t="n">
        <x:v>1</x:v>
      </x:c>
      <x:c r="X656" s="28" t="n">
        <x:v>610.94</x:v>
      </x:c>
      <x:c r="Y656" s="20" t="n">
        <x:v>0</x:v>
      </x:c>
      <x:c r="Z656" s="20" t="n">
        <x:f>IF(Y656&gt;1,Y656/100,Y656)</x:f>
        <x:v>0</x:v>
      </x:c>
      <x:c r="AA656" s="28" t="n">
        <x:v>426.8</x:v>
      </x:c>
      <x:c r="AB656" s="28" t="n">
        <x:v>610.94</x:v>
      </x:c>
      <x:c r="AC656" s="28" t="str">
        <x:v>BOB</x:v>
      </x:c>
      <x:c r="AD656" s="28" t="n">
        <x:f>IF(AC656="USD",AB656*'Parametros'!$B$4,AB656)</x:f>
        <x:v>610.94</x:v>
      </x:c>
      <x:c r="AE656" s="28" t="n">
        <x:f>W656*X656*(1-Z656)</x:f>
        <x:v>610.94</x:v>
      </x:c>
      <x:c r="AF656" s="28" t="n">
        <x:f>W656*AA656</x:f>
        <x:v>426.8</x:v>
      </x:c>
      <x:c r="AG656" s="28" t="n">
        <x:f>AE656-AF656</x:f>
        <x:v>184.14000000000004</x:v>
      </x:c>
      <x:c r="AH656" s="20" t="n">
        <x:f>IF(AE656&gt;0,AG656/AE656,"")</x:f>
        <x:v>0.3014043932301045</x:v>
      </x:c>
      <x:c r="AI656" s="28" t="n">
        <x:v>83201.93</x:v>
      </x:c>
      <x:c r="AJ656" s="28"/>
      <x:c r="AK656"/>
      <x:c r="AL656" t="str">
        <x:v>Completado</x:v>
      </x:c>
      <x:c r="AM656" t="str">
        <x:f>IF(W656&lt;0,"Devuelto",AL656)</x:f>
        <x:v>Completado</x:v>
      </x:c>
      <x:c r="AN656" t="str">
        <x:v>QR</x:v>
      </x:c>
      <x:c r="AO656" s="29" t="str">
        <x:v>Sin observación</x:v>
      </x:c>
      <x:c r="AP656" t="str">
        <x:f>IF(D656="","No","Sí")</x:f>
        <x:v>Sí</x:v>
      </x:c>
    </x:row>
    <x:row r="657">
      <x:c r="A657" t="n">
        <x:v>657</x:v>
      </x:c>
      <x:c r="B657" t="str">
        <x:v>VT0003113</x:v>
      </x:c>
      <x:c r="C657" t="str">
        <x:v>46035</x:v>
      </x:c>
      <x:c r="D657" s="27" t="n">
        <x:v>46035</x:v>
      </x:c>
      <x:c r="E657" t="n">
        <x:f>IF(D657="","",YEAR(D657))</x:f>
        <x:v>2026</x:v>
      </x:c>
      <x:c r="F657" t="n">
        <x:f>IF(D657="","",MONTH(D657))</x:f>
        <x:v>1</x:v>
      </x:c>
      <x:c r="G657" t="str">
        <x:f>IF(D657="","Fecha no disponible",TEXT(D657,"mmmm"))</x:f>
        <x:v>January</x:v>
      </x:c>
      <x:c r="H657" t="str">
        <x:f>IF(D657="","Fecha no disponible",TEXT(D657,"yyyy-mm"))</x:f>
        <x:v>2026-01</x:v>
      </x:c>
      <x:c r="I657" t="str">
        <x:f>IF(D657="","Fecha no disponible","T"&amp;ROUNDUP(MONTH(D657)/3,0))</x:f>
        <x:v>T1</x:v>
      </x:c>
      <x:c r="J657" t="str">
        <x:v>T016</x:v>
      </x:c>
      <x:c r="K657" t="str">
        <x:v>Tienda Potosí 4</x:v>
      </x:c>
      <x:c r="L657" t="str">
        <x:v>Centro</x:v>
      </x:c>
      <x:c r="M657" t="str">
        <x:v>Potosí</x:v>
      </x:c>
      <x:c r="N657" t="str">
        <x:f>IFERROR(VLOOKUP(M657,'Mapeos'!$A$4:$B$30,2,FALSE),M657)</x:f>
        <x:v>Potosí</x:v>
      </x:c>
      <x:c r="O657" t="str">
        <x:v>C00815</x:v>
      </x:c>
      <x:c r="P657" t="str">
        <x:v>Frecuente</x:v>
      </x:c>
      <x:c r="Q657" t="str">
        <x:v>P0149</x:v>
      </x:c>
      <x:c r="R657" t="str">
        <x:v>Alimentos</x:v>
      </x:c>
      <x:c r="S657" t="str">
        <x:v>Marca D</x:v>
      </x:c>
      <x:c r="T657" t="str">
        <x:v>Tienda</x:v>
      </x:c>
      <x:c r="U657" t="str">
        <x:f>IFERROR(VLOOKUP(T657,'Mapeos'!$D$4:$E$25,2,FALSE),T657)</x:f>
        <x:v>Tienda</x:v>
      </x:c>
      <x:c r="V657" t="str">
        <x:v>V018</x:v>
      </x:c>
      <x:c r="W657" t="n">
        <x:v>1</x:v>
      </x:c>
      <x:c r="X657" s="28" t="n">
        <x:v>23.83</x:v>
      </x:c>
      <x:c r="Y657" s="20" t="n">
        <x:v>0.2</x:v>
      </x:c>
      <x:c r="Z657" s="20" t="n">
        <x:f>IF(Y657&gt;1,Y657/100,Y657)</x:f>
        <x:v>0.2</x:v>
      </x:c>
      <x:c r="AA657" s="28" t="n">
        <x:v>18.82</x:v>
      </x:c>
      <x:c r="AB657" s="28" t="n">
        <x:v>19.06</x:v>
      </x:c>
      <x:c r="AC657" s="28" t="str">
        <x:v>BOB</x:v>
      </x:c>
      <x:c r="AD657" s="28" t="n">
        <x:f>IF(AC657="USD",AB657*'Parametros'!$B$4,AB657)</x:f>
        <x:v>19.06</x:v>
      </x:c>
      <x:c r="AE657" s="28" t="n">
        <x:f>W657*X657*(1-Z657)</x:f>
        <x:v>19.064</x:v>
      </x:c>
      <x:c r="AF657" s="28" t="n">
        <x:f>W657*AA657</x:f>
        <x:v>18.82</x:v>
      </x:c>
      <x:c r="AG657" s="28" t="n">
        <x:f>AE657-AF657</x:f>
        <x:v>0.24399999999999977</x:v>
      </x:c>
      <x:c r="AH657" s="20" t="n">
        <x:f>IF(AE657&gt;0,AG657/AE657,"")</x:f>
        <x:v>0.012798992866135112</x:v>
      </x:c>
      <x:c r="AI657" s="28" t="n">
        <x:v>173590.59</x:v>
      </x:c>
      <x:c r="AJ657" s="28"/>
      <x:c r="AK657"/>
      <x:c r="AL657" t="str">
        <x:v>Completado</x:v>
      </x:c>
      <x:c r="AM657" t="str">
        <x:f>IF(W657&lt;0,"Devuelto",AL657)</x:f>
        <x:v>Completado</x:v>
      </x:c>
      <x:c r="AN657" t="str">
        <x:v>QR</x:v>
      </x:c>
      <x:c r="AO657" s="29" t="str">
        <x:v>Sin observación</x:v>
      </x:c>
      <x:c r="AP657" t="str">
        <x:f>IF(D657="","No","Sí")</x:f>
        <x:v>Sí</x:v>
      </x:c>
    </x:row>
    <x:row r="658">
      <x:c r="A658" t="n">
        <x:v>658</x:v>
      </x:c>
      <x:c r="B658" t="str">
        <x:v>VT0003117</x:v>
      </x:c>
      <x:c r="C658" t="str">
        <x:v>45982</x:v>
      </x:c>
      <x:c r="D658" s="27" t="n">
        <x:v>45982</x:v>
      </x:c>
      <x:c r="E658" t="n">
        <x:f>IF(D658="","",YEAR(D658))</x:f>
        <x:v>2025</x:v>
      </x:c>
      <x:c r="F658" t="n">
        <x:f>IF(D658="","",MONTH(D658))</x:f>
        <x:v>11</x:v>
      </x:c>
      <x:c r="G658" t="str">
        <x:f>IF(D658="","Fecha no disponible",TEXT(D658,"mmmm"))</x:f>
        <x:v>November</x:v>
      </x:c>
      <x:c r="H658" t="str">
        <x:f>IF(D658="","Fecha no disponible",TEXT(D658,"yyyy-mm"))</x:f>
        <x:v>2025-11</x:v>
      </x:c>
      <x:c r="I658" t="str">
        <x:f>IF(D658="","Fecha no disponible","T"&amp;ROUNDUP(MONTH(D658)/3,0))</x:f>
        <x:v>T4</x:v>
      </x:c>
      <x:c r="J658" t="str">
        <x:v>T017</x:v>
      </x:c>
      <x:c r="K658" t="str">
        <x:v>Tienda Sucre 1</x:v>
      </x:c>
      <x:c r="L658" t="str">
        <x:v>Centro</x:v>
      </x:c>
      <x:c r="M658" t="str">
        <x:v>Sucre</x:v>
      </x:c>
      <x:c r="N658" t="str">
        <x:f>IFERROR(VLOOKUP(M658,'Mapeos'!$A$4:$B$30,2,FALSE),M658)</x:f>
        <x:v>Sucre</x:v>
      </x:c>
      <x:c r="O658" t="str">
        <x:v>C01241</x:v>
      </x:c>
      <x:c r="P658" t="str">
        <x:v>Masivo</x:v>
      </x:c>
      <x:c r="Q658" t="str">
        <x:v>P0084</x:v>
      </x:c>
      <x:c r="R658" t="str">
        <x:v>Alimentos</x:v>
      </x:c>
      <x:c r="S658" t="str">
        <x:v>Marca D</x:v>
      </x:c>
      <x:c r="T658" t="str">
        <x:v>Tienda</x:v>
      </x:c>
      <x:c r="U658" t="str">
        <x:f>IFERROR(VLOOKUP(T658,'Mapeos'!$D$4:$E$25,2,FALSE),T658)</x:f>
        <x:v>Tienda</x:v>
      </x:c>
      <x:c r="V658" t="str">
        <x:v>V038</x:v>
      </x:c>
      <x:c r="W658" t="n">
        <x:v>2</x:v>
      </x:c>
      <x:c r="X658" s="28" t="n">
        <x:v>32.91</x:v>
      </x:c>
      <x:c r="Y658" s="20" t="n">
        <x:v>0.25</x:v>
      </x:c>
      <x:c r="Z658" s="20" t="n">
        <x:f>IF(Y658&gt;1,Y658/100,Y658)</x:f>
        <x:v>0.25</x:v>
      </x:c>
      <x:c r="AA658" s="28" t="n">
        <x:v>20.47</x:v>
      </x:c>
      <x:c r="AB658" s="28" t="n">
        <x:v>49.36</x:v>
      </x:c>
      <x:c r="AC658" s="28" t="str">
        <x:v>BOB</x:v>
      </x:c>
      <x:c r="AD658" s="28" t="n">
        <x:f>IF(AC658="USD",AB658*'Parametros'!$B$4,AB658)</x:f>
        <x:v>49.36</x:v>
      </x:c>
      <x:c r="AE658" s="28" t="n">
        <x:f>W658*X658*(1-Z658)</x:f>
        <x:v>49.364999999999995</x:v>
      </x:c>
      <x:c r="AF658" s="28" t="n">
        <x:f>W658*AA658</x:f>
        <x:v>40.94</x:v>
      </x:c>
      <x:c r="AG658" s="28" t="n">
        <x:f>AE658-AF658</x:f>
        <x:v>8.424999999999997</x:v>
      </x:c>
      <x:c r="AH658" s="20" t="n">
        <x:f>IF(AE658&gt;0,AG658/AE658,"")</x:f>
        <x:v>0.1706674769573584</x:v>
      </x:c>
      <x:c r="AI658" s="28" t="n">
        <x:v>153823.32</x:v>
      </x:c>
      <x:c r="AJ658" s="28"/>
      <x:c r="AK658"/>
      <x:c r="AL658" t="str">
        <x:v>Completado</x:v>
      </x:c>
      <x:c r="AM658" t="str">
        <x:f>IF(W658&lt;0,"Devuelto",AL658)</x:f>
        <x:v>Completado</x:v>
      </x:c>
      <x:c r="AN658" t="str">
        <x:v>Tarjeta</x:v>
      </x:c>
      <x:c r="AO658" s="29" t="str">
        <x:v>Sin observación</x:v>
      </x:c>
      <x:c r="AP658" t="str">
        <x:f>IF(D658="","No","Sí")</x:f>
        <x:v>Sí</x:v>
      </x:c>
    </x:row>
    <x:row r="659">
      <x:c r="A659" t="n">
        <x:v>659</x:v>
      </x:c>
      <x:c r="B659" t="str">
        <x:v>VT0003122</x:v>
      </x:c>
      <x:c r="C659" t="str">
        <x:v>45953</x:v>
      </x:c>
      <x:c r="D659" s="27" t="n">
        <x:v>45953</x:v>
      </x:c>
      <x:c r="E659" t="n">
        <x:f>IF(D659="","",YEAR(D659))</x:f>
        <x:v>2025</x:v>
      </x:c>
      <x:c r="F659" t="n">
        <x:f>IF(D659="","",MONTH(D659))</x:f>
        <x:v>10</x:v>
      </x:c>
      <x:c r="G659" t="str">
        <x:f>IF(D659="","Fecha no disponible",TEXT(D659,"mmmm"))</x:f>
        <x:v>October</x:v>
      </x:c>
      <x:c r="H659" t="str">
        <x:f>IF(D659="","Fecha no disponible",TEXT(D659,"yyyy-mm"))</x:f>
        <x:v>2025-10</x:v>
      </x:c>
      <x:c r="I659" t="str">
        <x:f>IF(D659="","Fecha no disponible","T"&amp;ROUNDUP(MONTH(D659)/3,0))</x:f>
        <x:v>T4</x:v>
      </x:c>
      <x:c r="J659" t="str">
        <x:v>T003</x:v>
      </x:c>
      <x:c r="K659" t="str">
        <x:v>Tienda La Paz 3</x:v>
      </x:c>
      <x:c r="L659" t="str">
        <x:v>Barrio</x:v>
      </x:c>
      <x:c r="M659" t="str">
        <x:v>La Paz</x:v>
      </x:c>
      <x:c r="N659" t="str">
        <x:f>IFERROR(VLOOKUP(M659,'Mapeos'!$A$4:$B$30,2,FALSE),M659)</x:f>
        <x:v>La Paz</x:v>
      </x:c>
      <x:c r="O659" t="str">
        <x:v>C00956</x:v>
      </x:c>
      <x:c r="P659" t="str">
        <x:v>Premium</x:v>
      </x:c>
      <x:c r="Q659" t="str">
        <x:v>P0051</x:v>
      </x:c>
      <x:c r="R659" t="str">
        <x:v>Alimentos</x:v>
      </x:c>
      <x:c r="S659" t="str">
        <x:v>Marca A</x:v>
      </x:c>
      <x:c r="T659" t="str">
        <x:v>Tienda</x:v>
      </x:c>
      <x:c r="U659" t="str">
        <x:f>IFERROR(VLOOKUP(T659,'Mapeos'!$D$4:$E$25,2,FALSE),T659)</x:f>
        <x:v>Tienda</x:v>
      </x:c>
      <x:c r="V659" t="str">
        <x:v>V018</x:v>
      </x:c>
      <x:c r="W659" t="n">
        <x:v>2</x:v>
      </x:c>
      <x:c r="X659" s="28" t="n">
        <x:v>35.83</x:v>
      </x:c>
      <x:c r="Y659" s="20" t="n">
        <x:v>0</x:v>
      </x:c>
      <x:c r="Z659" s="20" t="n">
        <x:f>IF(Y659&gt;1,Y659/100,Y659)</x:f>
        <x:v>0</x:v>
      </x:c>
      <x:c r="AA659" s="28" t="n">
        <x:v>28.46</x:v>
      </x:c>
      <x:c r="AB659" s="28" t="n">
        <x:v>71.66</x:v>
      </x:c>
      <x:c r="AC659" s="28" t="str">
        <x:v>BOB</x:v>
      </x:c>
      <x:c r="AD659" s="28" t="n">
        <x:f>IF(AC659="USD",AB659*'Parametros'!$B$4,AB659)</x:f>
        <x:v>71.66</x:v>
      </x:c>
      <x:c r="AE659" s="28" t="n">
        <x:f>W659*X659*(1-Z659)</x:f>
        <x:v>71.66</x:v>
      </x:c>
      <x:c r="AF659" s="28" t="n">
        <x:f>W659*AA659</x:f>
        <x:v>56.92</x:v>
      </x:c>
      <x:c r="AG659" s="28" t="n">
        <x:f>AE659-AF659</x:f>
        <x:v>14.739999999999995</x:v>
      </x:c>
      <x:c r="AH659" s="20" t="n">
        <x:f>IF(AE659&gt;0,AG659/AE659,"")</x:f>
        <x:v>0.20569355288864075</x:v>
      </x:c>
      <x:c r="AI659" s="28" t="n">
        <x:v>155874.89</x:v>
      </x:c>
      <x:c r="AJ659" s="28" t="n">
        <x:v>1</x:v>
      </x:c>
      <x:c r="AK659" t="n">
        <x:v>39</x:v>
      </x:c>
      <x:c r="AL659" t="str">
        <x:v>Completado</x:v>
      </x:c>
      <x:c r="AM659" t="str">
        <x:f>IF(W659&lt;0,"Devuelto",AL659)</x:f>
        <x:v>Completado</x:v>
      </x:c>
      <x:c r="AN659" t="str">
        <x:v>QR</x:v>
      </x:c>
      <x:c r="AO659" s="29" t="str">
        <x:v>Sin observación</x:v>
      </x:c>
      <x:c r="AP659" t="str">
        <x:f>IF(D659="","No","Sí")</x:f>
        <x:v>Sí</x:v>
      </x:c>
    </x:row>
    <x:row r="660">
      <x:c r="A660" t="n">
        <x:v>660</x:v>
      </x:c>
      <x:c r="B660" t="str">
        <x:v>VT0003127</x:v>
      </x:c>
      <x:c r="C660" t="str">
        <x:v>46051</x:v>
      </x:c>
      <x:c r="D660" s="27" t="n">
        <x:v>46051</x:v>
      </x:c>
      <x:c r="E660" t="n">
        <x:f>IF(D660="","",YEAR(D660))</x:f>
        <x:v>2026</x:v>
      </x:c>
      <x:c r="F660" t="n">
        <x:f>IF(D660="","",MONTH(D660))</x:f>
        <x:v>1</x:v>
      </x:c>
      <x:c r="G660" t="str">
        <x:f>IF(D660="","Fecha no disponible",TEXT(D660,"mmmm"))</x:f>
        <x:v>January</x:v>
      </x:c>
      <x:c r="H660" t="str">
        <x:f>IF(D660="","Fecha no disponible",TEXT(D660,"yyyy-mm"))</x:f>
        <x:v>2026-01</x:v>
      </x:c>
      <x:c r="I660" t="str">
        <x:f>IF(D660="","Fecha no disponible","T"&amp;ROUNDUP(MONTH(D660)/3,0))</x:f>
        <x:v>T1</x:v>
      </x:c>
      <x:c r="J660" t="str">
        <x:v>T003</x:v>
      </x:c>
      <x:c r="K660" t="str">
        <x:v>Tienda La Paz 3</x:v>
      </x:c>
      <x:c r="L660" t="str">
        <x:v>Barrio</x:v>
      </x:c>
      <x:c r="M660" t="str">
        <x:v>La Paz</x:v>
      </x:c>
      <x:c r="N660" t="str">
        <x:f>IFERROR(VLOOKUP(M660,'Mapeos'!$A$4:$B$30,2,FALSE),M660)</x:f>
        <x:v>La Paz</x:v>
      </x:c>
      <x:c r="O660" t="str">
        <x:v>C00531</x:v>
      </x:c>
      <x:c r="P660" t="str">
        <x:v>Premium</x:v>
      </x:c>
      <x:c r="Q660" t="str">
        <x:v>P0026</x:v>
      </x:c>
      <x:c r="R660" t="str">
        <x:v>Alimentos</x:v>
      </x:c>
      <x:c r="S660" t="str">
        <x:v>Marca C</x:v>
      </x:c>
      <x:c r="T660" t="str">
        <x:v>Tienda</x:v>
      </x:c>
      <x:c r="U660" t="str">
        <x:f>IFERROR(VLOOKUP(T660,'Mapeos'!$D$4:$E$25,2,FALSE),T660)</x:f>
        <x:v>Tienda</x:v>
      </x:c>
      <x:c r="V660" t="str">
        <x:v>V007</x:v>
      </x:c>
      <x:c r="W660" t="n">
        <x:v>2</x:v>
      </x:c>
      <x:c r="X660" s="28" t="n">
        <x:v>17.91</x:v>
      </x:c>
      <x:c r="Y660" s="20" t="n">
        <x:v>0.2</x:v>
      </x:c>
      <x:c r="Z660" s="20" t="n">
        <x:f>IF(Y660&gt;1,Y660/100,Y660)</x:f>
        <x:v>0.2</x:v>
      </x:c>
      <x:c r="AA660" s="28" t="n">
        <x:v>11.76</x:v>
      </x:c>
      <x:c r="AB660" s="28" t="n">
        <x:v>28.66</x:v>
      </x:c>
      <x:c r="AC660" s="28" t="str">
        <x:v>BOB</x:v>
      </x:c>
      <x:c r="AD660" s="28" t="n">
        <x:f>IF(AC660="USD",AB660*'Parametros'!$B$4,AB660)</x:f>
        <x:v>28.66</x:v>
      </x:c>
      <x:c r="AE660" s="28" t="n">
        <x:f>W660*X660*(1-Z660)</x:f>
        <x:v>28.656000000000002</x:v>
      </x:c>
      <x:c r="AF660" s="28" t="n">
        <x:f>W660*AA660</x:f>
        <x:v>23.52</x:v>
      </x:c>
      <x:c r="AG660" s="28" t="n">
        <x:f>AE660-AF660</x:f>
        <x:v>5.136000000000003</x:v>
      </x:c>
      <x:c r="AH660" s="20" t="n">
        <x:f>IF(AE660&gt;0,AG660/AE660,"")</x:f>
        <x:v>0.1792294807370185</x:v>
      </x:c>
      <x:c r="AI660" s="28" t="n">
        <x:v>164515.55</x:v>
      </x:c>
      <x:c r="AJ660" s="28"/>
      <x:c r="AK660"/>
      <x:c r="AL660" t="str">
        <x:v>Completado</x:v>
      </x:c>
      <x:c r="AM660" t="str">
        <x:f>IF(W660&lt;0,"Devuelto",AL660)</x:f>
        <x:v>Completado</x:v>
      </x:c>
      <x:c r="AN660" t="str">
        <x:v>QR</x:v>
      </x:c>
      <x:c r="AO660" s="29" t="str">
        <x:v>Sin observación</x:v>
      </x:c>
      <x:c r="AP660" t="str">
        <x:f>IF(D660="","No","Sí")</x:f>
        <x:v>Sí</x:v>
      </x:c>
    </x:row>
    <x:row r="661">
      <x:c r="A661" t="n">
        <x:v>661</x:v>
      </x:c>
      <x:c r="B661" t="str">
        <x:v>VT0003132</x:v>
      </x:c>
      <x:c r="C661" t="str">
        <x:v>45809</x:v>
      </x:c>
      <x:c r="D661" s="27" t="n">
        <x:v>45809</x:v>
      </x:c>
      <x:c r="E661" t="n">
        <x:f>IF(D661="","",YEAR(D661))</x:f>
        <x:v>2025</x:v>
      </x:c>
      <x:c r="F661" t="n">
        <x:f>IF(D661="","",MONTH(D661))</x:f>
        <x:v>6</x:v>
      </x:c>
      <x:c r="G661" t="str">
        <x:f>IF(D661="","Fecha no disponible",TEXT(D661,"mmmm"))</x:f>
        <x:v>June</x:v>
      </x:c>
      <x:c r="H661" t="str">
        <x:f>IF(D661="","Fecha no disponible",TEXT(D661,"yyyy-mm"))</x:f>
        <x:v>2025-06</x:v>
      </x:c>
      <x:c r="I661" t="str">
        <x:f>IF(D661="","Fecha no disponible","T"&amp;ROUNDUP(MONTH(D661)/3,0))</x:f>
        <x:v>T2</x:v>
      </x:c>
      <x:c r="J661" t="str">
        <x:v>T005</x:v>
      </x:c>
      <x:c r="K661" t="str">
        <x:v>Tienda Santa Cruz 1</x:v>
      </x:c>
      <x:c r="L661" t="str">
        <x:v>Centro</x:v>
      </x:c>
      <x:c r="M661" t="str">
        <x:v>Santa Cruz</x:v>
      </x:c>
      <x:c r="N661" t="str">
        <x:f>IFERROR(VLOOKUP(M661,'Mapeos'!$A$4:$B$30,2,FALSE),M661)</x:f>
        <x:v>Santa Cruz</x:v>
      </x:c>
      <x:c r="O661" t="str">
        <x:v>C01727</x:v>
      </x:c>
      <x:c r="P661" t="str">
        <x:v>Empresa</x:v>
      </x:c>
      <x:c r="Q661" t="str">
        <x:v>P0067</x:v>
      </x:c>
      <x:c r="R661" t="str">
        <x:v>Electrónica</x:v>
      </x:c>
      <x:c r="S661" t="str">
        <x:v>Marca B</x:v>
      </x:c>
      <x:c r="T661" t="str">
        <x:v>Tienda</x:v>
      </x:c>
      <x:c r="U661" t="str">
        <x:f>IFERROR(VLOOKUP(T661,'Mapeos'!$D$4:$E$25,2,FALSE),T661)</x:f>
        <x:v>Tienda</x:v>
      </x:c>
      <x:c r="V661" t="str">
        <x:v>V021</x:v>
      </x:c>
      <x:c r="W661" t="n">
        <x:v>-1</x:v>
      </x:c>
      <x:c r="X661" s="28" t="n">
        <x:v>310.03</x:v>
      </x:c>
      <x:c r="Y661" s="20" t="n">
        <x:v>0.25</x:v>
      </x:c>
      <x:c r="Z661" s="20" t="n">
        <x:f>IF(Y661&gt;1,Y661/100,Y661)</x:f>
        <x:v>0.25</x:v>
      </x:c>
      <x:c r="AA661" s="28" t="n">
        <x:v>237.46</x:v>
      </x:c>
      <x:c r="AB661" s="28" t="n">
        <x:v>-232.52</x:v>
      </x:c>
      <x:c r="AC661" s="28" t="str">
        <x:v>BOB</x:v>
      </x:c>
      <x:c r="AD661" s="28" t="n">
        <x:f>IF(AC661="USD",AB661*'Parametros'!$B$4,AB661)</x:f>
        <x:v>-232.52</x:v>
      </x:c>
      <x:c r="AE661" s="28" t="n">
        <x:f>W661*X661*(1-Z661)</x:f>
        <x:v>-232.52249999999998</x:v>
      </x:c>
      <x:c r="AF661" s="28" t="n">
        <x:f>W661*AA661</x:f>
        <x:v>-237.46</x:v>
      </x:c>
      <x:c r="AG661" s="28" t="n">
        <x:f>AE661-AF661</x:f>
        <x:v>4.937500000000028</x:v>
      </x:c>
      <x:c r="AH661" s="20" t="str">
        <x:f>IF(AE661&gt;0,AG661/AE661,"")</x:f>
      </x:c>
      <x:c r="AI661" s="28" t="n">
        <x:v>140660.13</x:v>
      </x:c>
      <x:c r="AJ661" s="28"/>
      <x:c r="AK661"/>
      <x:c r="AL661" t="str">
        <x:v>Devuelto</x:v>
      </x:c>
      <x:c r="AM661" t="str">
        <x:f>IF(W661&lt;0,"Devuelto",AL661)</x:f>
        <x:v>Devuelto</x:v>
      </x:c>
      <x:c r="AN661" t="str">
        <x:v>Efectivo</x:v>
      </x:c>
      <x:c r="AO661" s="29" t="str">
        <x:v>Sin observación</x:v>
      </x:c>
      <x:c r="AP661" t="str">
        <x:f>IF(D661="","No","Sí")</x:f>
        <x:v>Sí</x:v>
      </x:c>
    </x:row>
    <x:row r="662">
      <x:c r="A662" t="n">
        <x:v>662</x:v>
      </x:c>
      <x:c r="B662" t="str">
        <x:v>VT0003136</x:v>
      </x:c>
      <x:c r="C662" t="str">
        <x:v>45693</x:v>
      </x:c>
      <x:c r="D662" s="27" t="n">
        <x:v>45693</x:v>
      </x:c>
      <x:c r="E662" t="n">
        <x:f>IF(D662="","",YEAR(D662))</x:f>
        <x:v>2025</x:v>
      </x:c>
      <x:c r="F662" t="n">
        <x:f>IF(D662="","",MONTH(D662))</x:f>
        <x:v>2</x:v>
      </x:c>
      <x:c r="G662" t="str">
        <x:f>IF(D662="","Fecha no disponible",TEXT(D662,"mmmm"))</x:f>
        <x:v>February</x:v>
      </x:c>
      <x:c r="H662" t="str">
        <x:f>IF(D662="","Fecha no disponible",TEXT(D662,"yyyy-mm"))</x:f>
        <x:v>2025-02</x:v>
      </x:c>
      <x:c r="I662" t="str">
        <x:f>IF(D662="","Fecha no disponible","T"&amp;ROUNDUP(MONTH(D662)/3,0))</x:f>
        <x:v>T1</x:v>
      </x:c>
      <x:c r="J662" t="str">
        <x:v>T004</x:v>
      </x:c>
      <x:c r="K662" t="str">
        <x:v>Tienda La Paz 4</x:v>
      </x:c>
      <x:c r="L662" t="str">
        <x:v>Centro</x:v>
      </x:c>
      <x:c r="M662" t="str">
        <x:v>La Paz</x:v>
      </x:c>
      <x:c r="N662" t="str">
        <x:f>IFERROR(VLOOKUP(M662,'Mapeos'!$A$4:$B$30,2,FALSE),M662)</x:f>
        <x:v>La Paz</x:v>
      </x:c>
      <x:c r="O662" t="str">
        <x:v>C00007</x:v>
      </x:c>
      <x:c r="P662" t="str">
        <x:v>Premium</x:v>
      </x:c>
      <x:c r="Q662" t="str">
        <x:v>P0147</x:v>
      </x:c>
      <x:c r="R662" t="str">
        <x:v>Alimentos</x:v>
      </x:c>
      <x:c r="S662" t="str">
        <x:v>Marca B</x:v>
      </x:c>
      <x:c r="T662" t="str">
        <x:v>Tienda</x:v>
      </x:c>
      <x:c r="U662" t="str">
        <x:f>IFERROR(VLOOKUP(T662,'Mapeos'!$D$4:$E$25,2,FALSE),T662)</x:f>
        <x:v>Tienda</x:v>
      </x:c>
      <x:c r="V662" t="str">
        <x:v>V025</x:v>
      </x:c>
      <x:c r="W662" t="n">
        <x:v>1</x:v>
      </x:c>
      <x:c r="X662" s="28" t="n">
        <x:v>49.19</x:v>
      </x:c>
      <x:c r="Y662" s="20" t="n">
        <x:v>0.1</x:v>
      </x:c>
      <x:c r="Z662" s="20" t="n">
        <x:f>IF(Y662&gt;1,Y662/100,Y662)</x:f>
        <x:v>0.1</x:v>
      </x:c>
      <x:c r="AA662" s="28" t="n">
        <x:v>30.6</x:v>
      </x:c>
      <x:c r="AB662" s="28" t="n">
        <x:v>44.27</x:v>
      </x:c>
      <x:c r="AC662" s="28" t="str">
        <x:v>BOB</x:v>
      </x:c>
      <x:c r="AD662" s="28" t="n">
        <x:f>IF(AC662="USD",AB662*'Parametros'!$B$4,AB662)</x:f>
        <x:v>44.27</x:v>
      </x:c>
      <x:c r="AE662" s="28" t="n">
        <x:f>W662*X662*(1-Z662)</x:f>
        <x:v>44.271</x:v>
      </x:c>
      <x:c r="AF662" s="28" t="n">
        <x:f>W662*AA662</x:f>
        <x:v>30.6</x:v>
      </x:c>
      <x:c r="AG662" s="28" t="n">
        <x:f>AE662-AF662</x:f>
        <x:v>13.671</x:v>
      </x:c>
      <x:c r="AH662" s="20" t="n">
        <x:f>IF(AE662&gt;0,AG662/AE662,"")</x:f>
        <x:v>0.3088026021549095</x:v>
      </x:c>
      <x:c r="AI662" s="28" t="n">
        <x:v>182755.85</x:v>
      </x:c>
      <x:c r="AJ662" s="28" t="n">
        <x:v>0</x:v>
      </x:c>
      <x:c r="AK662" t="n">
        <x:v>20</x:v>
      </x:c>
      <x:c r="AL662" t="str">
        <x:v>Completado</x:v>
      </x:c>
      <x:c r="AM662" t="str">
        <x:f>IF(W662&lt;0,"Devuelto",AL662)</x:f>
        <x:v>Completado</x:v>
      </x:c>
      <x:c r="AN662" t="str">
        <x:v>QR</x:v>
      </x:c>
      <x:c r="AO662" s="29" t="str">
        <x:v>Sin observación</x:v>
      </x:c>
      <x:c r="AP662" t="str">
        <x:f>IF(D662="","No","Sí")</x:f>
        <x:v>Sí</x:v>
      </x:c>
    </x:row>
    <x:row r="663">
      <x:c r="A663" t="n">
        <x:v>663</x:v>
      </x:c>
      <x:c r="B663" t="str">
        <x:v>VT0003141</x:v>
      </x:c>
      <x:c r="C663" t="str">
        <x:v>45592</x:v>
      </x:c>
      <x:c r="D663" s="27" t="n">
        <x:v>45592</x:v>
      </x:c>
      <x:c r="E663" t="n">
        <x:f>IF(D663="","",YEAR(D663))</x:f>
        <x:v>2024</x:v>
      </x:c>
      <x:c r="F663" t="n">
        <x:f>IF(D663="","",MONTH(D663))</x:f>
        <x:v>10</x:v>
      </x:c>
      <x:c r="G663" t="str">
        <x:f>IF(D663="","Fecha no disponible",TEXT(D663,"mmmm"))</x:f>
        <x:v>October</x:v>
      </x:c>
      <x:c r="H663" t="str">
        <x:f>IF(D663="","Fecha no disponible",TEXT(D663,"yyyy-mm"))</x:f>
        <x:v>2024-10</x:v>
      </x:c>
      <x:c r="I663" t="str">
        <x:f>IF(D663="","Fecha no disponible","T"&amp;ROUNDUP(MONTH(D663)/3,0))</x:f>
        <x:v>T4</x:v>
      </x:c>
      <x:c r="J663" t="str">
        <x:v>T009</x:v>
      </x:c>
      <x:c r="K663" t="str">
        <x:v>Tienda Cochabamba 1</x:v>
      </x:c>
      <x:c r="L663" t="str">
        <x:v>Mall</x:v>
      </x:c>
      <x:c r="M663" t="str">
        <x:v>Cochabamba</x:v>
      </x:c>
      <x:c r="N663" t="str">
        <x:f>IFERROR(VLOOKUP(M663,'Mapeos'!$A$4:$B$30,2,FALSE),M663)</x:f>
        <x:v>Cochabamba</x:v>
      </x:c>
      <x:c r="O663" t="str">
        <x:v>C01670</x:v>
      </x:c>
      <x:c r="P663" t="str">
        <x:v>Premium</x:v>
      </x:c>
      <x:c r="Q663" t="str">
        <x:v>P0002</x:v>
      </x:c>
      <x:c r="R663" t="str">
        <x:v>Hogar</x:v>
      </x:c>
      <x:c r="S663" t="str">
        <x:v>Marca D</x:v>
      </x:c>
      <x:c r="T663" t="str">
        <x:v>Tienda</x:v>
      </x:c>
      <x:c r="U663" t="str">
        <x:f>IFERROR(VLOOKUP(T663,'Mapeos'!$D$4:$E$25,2,FALSE),T663)</x:f>
        <x:v>Tienda</x:v>
      </x:c>
      <x:c r="V663" t="str">
        <x:v>V038</x:v>
      </x:c>
      <x:c r="W663" t="n">
        <x:v>3</x:v>
      </x:c>
      <x:c r="X663" s="28" t="n">
        <x:v>294.2</x:v>
      </x:c>
      <x:c r="Y663" s="20" t="n">
        <x:v>0.15</x:v>
      </x:c>
      <x:c r="Z663" s="20" t="n">
        <x:f>IF(Y663&gt;1,Y663/100,Y663)</x:f>
        <x:v>0.15</x:v>
      </x:c>
      <x:c r="AA663" s="28" t="n">
        <x:v>194.61</x:v>
      </x:c>
      <x:c r="AB663" s="28" t="n">
        <x:v>750.21</x:v>
      </x:c>
      <x:c r="AC663" s="28" t="str">
        <x:v>BOB</x:v>
      </x:c>
      <x:c r="AD663" s="28" t="n">
        <x:f>IF(AC663="USD",AB663*'Parametros'!$B$4,AB663)</x:f>
        <x:v>750.21</x:v>
      </x:c>
      <x:c r="AE663" s="28" t="n">
        <x:f>W663*X663*(1-Z663)</x:f>
        <x:v>750.2099999999999</x:v>
      </x:c>
      <x:c r="AF663" s="28" t="n">
        <x:f>W663*AA663</x:f>
        <x:v>583.83</x:v>
      </x:c>
      <x:c r="AG663" s="28" t="n">
        <x:f>AE663-AF663</x:f>
        <x:v>166.37999999999988</x:v>
      </x:c>
      <x:c r="AH663" s="20" t="n">
        <x:f>IF(AE663&gt;0,AG663/AE663,"")</x:f>
        <x:v>0.2217779021873874</x:v>
      </x:c>
      <x:c r="AI663" s="28" t="n">
        <x:v>157112.52</x:v>
      </x:c>
      <x:c r="AJ663" s="28"/>
      <x:c r="AK663"/>
      <x:c r="AL663" t="str">
        <x:v>Completado</x:v>
      </x:c>
      <x:c r="AM663" t="str">
        <x:f>IF(W663&lt;0,"Devuelto",AL663)</x:f>
        <x:v>Completado</x:v>
      </x:c>
      <x:c r="AN663" t="str">
        <x:v>Transferencia</x:v>
      </x:c>
      <x:c r="AO663" s="29" t="str">
        <x:v>Sin observación</x:v>
      </x:c>
      <x:c r="AP663" t="str">
        <x:f>IF(D663="","No","Sí")</x:f>
        <x:v>Sí</x:v>
      </x:c>
    </x:row>
    <x:row r="664">
      <x:c r="A664" t="n">
        <x:v>664</x:v>
      </x:c>
      <x:c r="B664" t="str">
        <x:v>VT0003146</x:v>
      </x:c>
      <x:c r="C664" t="str">
        <x:v>46081</x:v>
      </x:c>
      <x:c r="D664" s="27" t="n">
        <x:v>46081</x:v>
      </x:c>
      <x:c r="E664" t="n">
        <x:f>IF(D664="","",YEAR(D664))</x:f>
        <x:v>2026</x:v>
      </x:c>
      <x:c r="F664" t="n">
        <x:f>IF(D664="","",MONTH(D664))</x:f>
        <x:v>2</x:v>
      </x:c>
      <x:c r="G664" t="str">
        <x:f>IF(D664="","Fecha no disponible",TEXT(D664,"mmmm"))</x:f>
        <x:v>February</x:v>
      </x:c>
      <x:c r="H664" t="str">
        <x:f>IF(D664="","Fecha no disponible",TEXT(D664,"yyyy-mm"))</x:f>
        <x:v>2026-02</x:v>
      </x:c>
      <x:c r="I664" t="str">
        <x:f>IF(D664="","Fecha no disponible","T"&amp;ROUNDUP(MONTH(D664)/3,0))</x:f>
        <x:v>T1</x:v>
      </x:c>
      <x:c r="J664" t="str">
        <x:v>T010</x:v>
      </x:c>
      <x:c r="K664" t="str">
        <x:v>Tienda Cochabamba 2</x:v>
      </x:c>
      <x:c r="L664" t="str">
        <x:v>Barrio</x:v>
      </x:c>
      <x:c r="M664" t="str">
        <x:v>Cochabamba</x:v>
      </x:c>
      <x:c r="N664" t="str">
        <x:f>IFERROR(VLOOKUP(M664,'Mapeos'!$A$4:$B$30,2,FALSE),M664)</x:f>
        <x:v>Cochabamba</x:v>
      </x:c>
      <x:c r="O664" t="str">
        <x:v>C00639</x:v>
      </x:c>
      <x:c r="P664" t="str">
        <x:v>Premium</x:v>
      </x:c>
      <x:c r="Q664" t="str">
        <x:v>P0062</x:v>
      </x:c>
      <x:c r="R664" t="str">
        <x:v>Hogar</x:v>
      </x:c>
      <x:c r="S664" t="str">
        <x:v>Marca B</x:v>
      </x:c>
      <x:c r="T664" t="str">
        <x:v>Marketplace</x:v>
      </x:c>
      <x:c r="U664" t="str">
        <x:f>IFERROR(VLOOKUP(T664,'Mapeos'!$D$4:$E$25,2,FALSE),T664)</x:f>
        <x:v>Marketplace</x:v>
      </x:c>
      <x:c r="V664" t="str">
        <x:v>V030</x:v>
      </x:c>
      <x:c r="W664" t="n">
        <x:v>4</x:v>
      </x:c>
      <x:c r="X664" s="28" t="n">
        <x:v>280.7</x:v>
      </x:c>
      <x:c r="Y664" s="20" t="n">
        <x:v>0</x:v>
      </x:c>
      <x:c r="Z664" s="20" t="n">
        <x:f>IF(Y664&gt;1,Y664/100,Y664)</x:f>
        <x:v>0</x:v>
      </x:c>
      <x:c r="AA664" s="28" t="n">
        <x:v>186.69</x:v>
      </x:c>
      <x:c r="AB664" s="28" t="n">
        <x:v>1122.8</x:v>
      </x:c>
      <x:c r="AC664" s="28" t="str">
        <x:v>BOB</x:v>
      </x:c>
      <x:c r="AD664" s="28" t="n">
        <x:f>IF(AC664="USD",AB664*'Parametros'!$B$4,AB664)</x:f>
        <x:v>1122.8</x:v>
      </x:c>
      <x:c r="AE664" s="28" t="n">
        <x:f>W664*X664*(1-Z664)</x:f>
        <x:v>1122.8</x:v>
      </x:c>
      <x:c r="AF664" s="28" t="n">
        <x:f>W664*AA664</x:f>
        <x:v>746.76</x:v>
      </x:c>
      <x:c r="AG664" s="28" t="n">
        <x:f>AE664-AF664</x:f>
        <x:v>376.03999999999996</x:v>
      </x:c>
      <x:c r="AH664" s="20" t="n">
        <x:f>IF(AE664&gt;0,AG664/AE664,"")</x:f>
        <x:v>0.33491271820448876</x:v>
      </x:c>
      <x:c r="AI664" s="28" t="n">
        <x:v>60465.15</x:v>
      </x:c>
      <x:c r="AJ664" s="28"/>
      <x:c r="AK664"/>
      <x:c r="AL664" t="str">
        <x:v>Completado</x:v>
      </x:c>
      <x:c r="AM664" t="str">
        <x:f>IF(W664&lt;0,"Devuelto",AL664)</x:f>
        <x:v>Completado</x:v>
      </x:c>
      <x:c r="AN664" t="str">
        <x:v>Tarjeta</x:v>
      </x:c>
      <x:c r="AO664" s="29" t="str">
        <x:v>Sin observación</x:v>
      </x:c>
      <x:c r="AP664" t="str">
        <x:f>IF(D664="","No","Sí")</x:f>
        <x:v>Sí</x:v>
      </x:c>
    </x:row>
    <x:row r="665">
      <x:c r="A665" t="n">
        <x:v>665</x:v>
      </x:c>
      <x:c r="B665" t="str">
        <x:v>VT0003151</x:v>
      </x:c>
      <x:c r="C665" t="str">
        <x:v>46097</x:v>
      </x:c>
      <x:c r="D665" s="27" t="n">
        <x:v>46097</x:v>
      </x:c>
      <x:c r="E665" t="n">
        <x:f>IF(D665="","",YEAR(D665))</x:f>
        <x:v>2026</x:v>
      </x:c>
      <x:c r="F665" t="n">
        <x:f>IF(D665="","",MONTH(D665))</x:f>
        <x:v>3</x:v>
      </x:c>
      <x:c r="G665" t="str">
        <x:f>IF(D665="","Fecha no disponible",TEXT(D665,"mmmm"))</x:f>
        <x:v>March</x:v>
      </x:c>
      <x:c r="H665" t="str">
        <x:f>IF(D665="","Fecha no disponible",TEXT(D665,"yyyy-mm"))</x:f>
        <x:v>2026-03</x:v>
      </x:c>
      <x:c r="I665" t="str">
        <x:f>IF(D665="","Fecha no disponible","T"&amp;ROUNDUP(MONTH(D665)/3,0))</x:f>
        <x:v>T1</x:v>
      </x:c>
      <x:c r="J665" t="str">
        <x:v>T005</x:v>
      </x:c>
      <x:c r="K665" t="str">
        <x:v>Tienda Santa Cruz 1</x:v>
      </x:c>
      <x:c r="L665" t="str">
        <x:v>Centro</x:v>
      </x:c>
      <x:c r="M665" t="str">
        <x:v>Santa Cruz</x:v>
      </x:c>
      <x:c r="N665" t="str">
        <x:f>IFERROR(VLOOKUP(M665,'Mapeos'!$A$4:$B$30,2,FALSE),M665)</x:f>
        <x:v>Santa Cruz</x:v>
      </x:c>
      <x:c r="O665" t="str">
        <x:v>C00355</x:v>
      </x:c>
      <x:c r="P665" t="str">
        <x:v>Frecuente</x:v>
      </x:c>
      <x:c r="Q665" t="str">
        <x:v>P0068</x:v>
      </x:c>
      <x:c r="R665" t="str">
        <x:v>Hogar</x:v>
      </x:c>
      <x:c r="S665" t="str">
        <x:v>Marca D</x:v>
      </x:c>
      <x:c r="T665" t="str">
        <x:v>E-commerce</x:v>
      </x:c>
      <x:c r="U665" t="str">
        <x:f>IFERROR(VLOOKUP(T665,'Mapeos'!$D$4:$E$25,2,FALSE),T665)</x:f>
        <x:v>E-commerce</x:v>
      </x:c>
      <x:c r="V665" t="str">
        <x:v>V024</x:v>
      </x:c>
      <x:c r="W665" t="n">
        <x:v>2</x:v>
      </x:c>
      <x:c r="X665" s="28" t="n">
        <x:v>161.19</x:v>
      </x:c>
      <x:c r="Y665" s="20" t="n">
        <x:v>0.25</x:v>
      </x:c>
      <x:c r="Z665" s="20" t="n">
        <x:f>IF(Y665&gt;1,Y665/100,Y665)</x:f>
        <x:v>0.25</x:v>
      </x:c>
      <x:c r="AA665" s="28" t="n">
        <x:v>87.26</x:v>
      </x:c>
      <x:c r="AB665" s="28" t="n">
        <x:v>241.78</x:v>
      </x:c>
      <x:c r="AC665" s="28" t="str">
        <x:v>BOB</x:v>
      </x:c>
      <x:c r="AD665" s="28" t="n">
        <x:f>IF(AC665="USD",AB665*'Parametros'!$B$4,AB665)</x:f>
        <x:v>241.78</x:v>
      </x:c>
      <x:c r="AE665" s="28" t="n">
        <x:f>W665*X665*(1-Z665)</x:f>
        <x:v>241.785</x:v>
      </x:c>
      <x:c r="AF665" s="28" t="n">
        <x:f>W665*AA665</x:f>
        <x:v>174.52</x:v>
      </x:c>
      <x:c r="AG665" s="28" t="n">
        <x:f>AE665-AF665</x:f>
        <x:v>67.26499999999999</x:v>
      </x:c>
      <x:c r="AH665" s="20" t="n">
        <x:f>IF(AE665&gt;0,AG665/AE665,"")</x:f>
        <x:v>0.2782017081291229</x:v>
      </x:c>
      <x:c r="AI665" s="28" t="n">
        <x:v>71261.81</x:v>
      </x:c>
      <x:c r="AJ665" s="28"/>
      <x:c r="AK665"/>
      <x:c r="AL665" t="str">
        <x:v>Completado</x:v>
      </x:c>
      <x:c r="AM665" t="str">
        <x:f>IF(W665&lt;0,"Devuelto",AL665)</x:f>
        <x:v>Completado</x:v>
      </x:c>
      <x:c r="AN665" t="str">
        <x:v>Tarjeta</x:v>
      </x:c>
      <x:c r="AO665" s="29" t="str">
        <x:v>Sin observación</x:v>
      </x:c>
      <x:c r="AP665" t="str">
        <x:f>IF(D665="","No","Sí")</x:f>
        <x:v>Sí</x:v>
      </x:c>
    </x:row>
    <x:row r="666">
      <x:c r="A666" t="n">
        <x:v>666</x:v>
      </x:c>
      <x:c r="B666" t="str">
        <x:v>VT0003155</x:v>
      </x:c>
      <x:c r="C666" t="str">
        <x:v>45447</x:v>
      </x:c>
      <x:c r="D666" s="27" t="n">
        <x:v>45447</x:v>
      </x:c>
      <x:c r="E666" t="n">
        <x:f>IF(D666="","",YEAR(D666))</x:f>
        <x:v>2024</x:v>
      </x:c>
      <x:c r="F666" t="n">
        <x:f>IF(D666="","",MONTH(D666))</x:f>
        <x:v>6</x:v>
      </x:c>
      <x:c r="G666" t="str">
        <x:f>IF(D666="","Fecha no disponible",TEXT(D666,"mmmm"))</x:f>
        <x:v>June</x:v>
      </x:c>
      <x:c r="H666" t="str">
        <x:f>IF(D666="","Fecha no disponible",TEXT(D666,"yyyy-mm"))</x:f>
        <x:v>2024-06</x:v>
      </x:c>
      <x:c r="I666" t="str">
        <x:f>IF(D666="","Fecha no disponible","T"&amp;ROUNDUP(MONTH(D666)/3,0))</x:f>
        <x:v>T2</x:v>
      </x:c>
      <x:c r="J666" t="str">
        <x:v>T018</x:v>
      </x:c>
      <x:c r="K666" t="str">
        <x:v>Tienda Sucre 2</x:v>
      </x:c>
      <x:c r="L666" t="str">
        <x:v>Mall</x:v>
      </x:c>
      <x:c r="M666" t="str">
        <x:v>Sucre</x:v>
      </x:c>
      <x:c r="N666" t="str">
        <x:f>IFERROR(VLOOKUP(M666,'Mapeos'!$A$4:$B$30,2,FALSE),M666)</x:f>
        <x:v>Sucre</x:v>
      </x:c>
      <x:c r="O666" t="str">
        <x:v>C00853</x:v>
      </x:c>
      <x:c r="P666" t="str">
        <x:v>Premium</x:v>
      </x:c>
      <x:c r="Q666" t="str">
        <x:v>P0061</x:v>
      </x:c>
      <x:c r="R666" t="str">
        <x:v>Deportes</x:v>
      </x:c>
      <x:c r="S666" t="str">
        <x:v>Marca C</x:v>
      </x:c>
      <x:c r="T666" t="str">
        <x:v>Tienda</x:v>
      </x:c>
      <x:c r="U666" t="str">
        <x:f>IFERROR(VLOOKUP(T666,'Mapeos'!$D$4:$E$25,2,FALSE),T666)</x:f>
        <x:v>Tienda</x:v>
      </x:c>
      <x:c r="V666" t="str">
        <x:v>V027</x:v>
      </x:c>
      <x:c r="W666" t="n">
        <x:v>2</x:v>
      </x:c>
      <x:c r="X666" s="28" t="n">
        <x:v>287.66</x:v>
      </x:c>
      <x:c r="Y666" s="20" t="n">
        <x:v>0.05</x:v>
      </x:c>
      <x:c r="Z666" s="20" t="n">
        <x:f>IF(Y666&gt;1,Y666/100,Y666)</x:f>
        <x:v>0.05</x:v>
      </x:c>
      <x:c r="AA666" s="28" t="n">
        <x:v>150.39</x:v>
      </x:c>
      <x:c r="AB666" s="28" t="n">
        <x:v>546.55</x:v>
      </x:c>
      <x:c r="AC666" s="28" t="str">
        <x:v>BOB</x:v>
      </x:c>
      <x:c r="AD666" s="28" t="n">
        <x:f>IF(AC666="USD",AB666*'Parametros'!$B$4,AB666)</x:f>
        <x:v>546.55</x:v>
      </x:c>
      <x:c r="AE666" s="28" t="n">
        <x:f>W666*X666*(1-Z666)</x:f>
        <x:v>546.554</x:v>
      </x:c>
      <x:c r="AF666" s="28" t="n">
        <x:f>W666*AA666</x:f>
        <x:v>300.78</x:v>
      </x:c>
      <x:c r="AG666" s="28" t="n">
        <x:f>AE666-AF666</x:f>
        <x:v>245.774</x:v>
      </x:c>
      <x:c r="AH666" s="20" t="n">
        <x:f>IF(AE666&gt;0,AG666/AE666,"")</x:f>
        <x:v>0.44967926316521334</x:v>
      </x:c>
      <x:c r="AI666" s="28" t="n">
        <x:v>165843.91</x:v>
      </x:c>
      <x:c r="AJ666" s="28"/>
      <x:c r="AK666"/>
      <x:c r="AL666" t="str">
        <x:v>Completado</x:v>
      </x:c>
      <x:c r="AM666" t="str">
        <x:f>IF(W666&lt;0,"Devuelto",AL666)</x:f>
        <x:v>Completado</x:v>
      </x:c>
      <x:c r="AN666" t="str">
        <x:v>Transferencia</x:v>
      </x:c>
      <x:c r="AO666" s="29" t="str">
        <x:v>Sin observación</x:v>
      </x:c>
      <x:c r="AP666" t="str">
        <x:f>IF(D666="","No","Sí")</x:f>
        <x:v>Sí</x:v>
      </x:c>
    </x:row>
    <x:row r="667">
      <x:c r="A667" t="n">
        <x:v>667</x:v>
      </x:c>
      <x:c r="B667" t="str">
        <x:v>VT0003160</x:v>
      </x:c>
      <x:c r="C667" t="str">
        <x:v>45396</x:v>
      </x:c>
      <x:c r="D667" s="27" t="n">
        <x:v>45396</x:v>
      </x:c>
      <x:c r="E667" t="n">
        <x:f>IF(D667="","",YEAR(D667))</x:f>
        <x:v>2024</x:v>
      </x:c>
      <x:c r="F667" t="n">
        <x:f>IF(D667="","",MONTH(D667))</x:f>
        <x:v>4</x:v>
      </x:c>
      <x:c r="G667" t="str">
        <x:f>IF(D667="","Fecha no disponible",TEXT(D667,"mmmm"))</x:f>
        <x:v>April</x:v>
      </x:c>
      <x:c r="H667" t="str">
        <x:f>IF(D667="","Fecha no disponible",TEXT(D667,"yyyy-mm"))</x:f>
        <x:v>2024-04</x:v>
      </x:c>
      <x:c r="I667" t="str">
        <x:f>IF(D667="","Fecha no disponible","T"&amp;ROUNDUP(MONTH(D667)/3,0))</x:f>
        <x:v>T2</x:v>
      </x:c>
      <x:c r="J667" t="str">
        <x:v>T019</x:v>
      </x:c>
      <x:c r="K667" t="str">
        <x:v>Tienda Sucre 3</x:v>
      </x:c>
      <x:c r="L667" t="str">
        <x:v>Centro</x:v>
      </x:c>
      <x:c r="M667" t="str">
        <x:v>Sucre</x:v>
      </x:c>
      <x:c r="N667" t="str">
        <x:f>IFERROR(VLOOKUP(M667,'Mapeos'!$A$4:$B$30,2,FALSE),M667)</x:f>
        <x:v>Sucre</x:v>
      </x:c>
      <x:c r="O667" t="str">
        <x:v>C00143</x:v>
      </x:c>
      <x:c r="P667" t="str">
        <x:v>Premium</x:v>
      </x:c>
      <x:c r="Q667" t="str">
        <x:v>P0109</x:v>
      </x:c>
      <x:c r="R667" t="str">
        <x:v>Electrónica</x:v>
      </x:c>
      <x:c r="S667" t="str">
        <x:v>Marca D</x:v>
      </x:c>
      <x:c r="T667" t="str">
        <x:v>E-commerce</x:v>
      </x:c>
      <x:c r="U667" t="str">
        <x:f>IFERROR(VLOOKUP(T667,'Mapeos'!$D$4:$E$25,2,FALSE),T667)</x:f>
        <x:v>E-commerce</x:v>
      </x:c>
      <x:c r="V667" t="str">
        <x:v>V026</x:v>
      </x:c>
      <x:c r="W667" t="n">
        <x:v>-2</x:v>
      </x:c>
      <x:c r="X667" s="28" t="n">
        <x:v>281.34</x:v>
      </x:c>
      <x:c r="Y667" s="20" t="n">
        <x:v>0</x:v>
      </x:c>
      <x:c r="Z667" s="20" t="n">
        <x:f>IF(Y667&gt;1,Y667/100,Y667)</x:f>
        <x:v>0</x:v>
      </x:c>
      <x:c r="AA667" s="28" t="n">
        <x:v>185.21</x:v>
      </x:c>
      <x:c r="AB667" s="28" t="n">
        <x:v>-562.68</x:v>
      </x:c>
      <x:c r="AC667" s="28" t="str">
        <x:v>BOB</x:v>
      </x:c>
      <x:c r="AD667" s="28" t="n">
        <x:f>IF(AC667="USD",AB667*'Parametros'!$B$4,AB667)</x:f>
        <x:v>-562.68</x:v>
      </x:c>
      <x:c r="AE667" s="28" t="n">
        <x:f>W667*X667*(1-Z667)</x:f>
        <x:v>-562.68</x:v>
      </x:c>
      <x:c r="AF667" s="28" t="n">
        <x:f>W667*AA667</x:f>
        <x:v>-370.42</x:v>
      </x:c>
      <x:c r="AG667" s="28" t="n">
        <x:f>AE667-AF667</x:f>
        <x:v>-192.25999999999993</x:v>
      </x:c>
      <x:c r="AH667" s="20" t="str">
        <x:f>IF(AE667&gt;0,AG667/AE667,"")</x:f>
      </x:c>
      <x:c r="AI667" s="28" t="n">
        <x:v>96811.8</x:v>
      </x:c>
      <x:c r="AJ667" s="28"/>
      <x:c r="AK667"/>
      <x:c r="AL667" t="str">
        <x:v>Devuelto</x:v>
      </x:c>
      <x:c r="AM667" t="str">
        <x:f>IF(W667&lt;0,"Devuelto",AL667)</x:f>
        <x:v>Devuelto</x:v>
      </x:c>
      <x:c r="AN667" t="str">
        <x:v>QR</x:v>
      </x:c>
      <x:c r="AO667" s="29" t="str">
        <x:v>Sin observación</x:v>
      </x:c>
      <x:c r="AP667" t="str">
        <x:f>IF(D667="","No","Sí")</x:f>
        <x:v>Sí</x:v>
      </x:c>
    </x:row>
    <x:row r="668">
      <x:c r="A668" t="n">
        <x:v>668</x:v>
      </x:c>
      <x:c r="B668" t="str">
        <x:v>VT0003165</x:v>
      </x:c>
      <x:c r="C668" t="str">
        <x:v>45338</x:v>
      </x:c>
      <x:c r="D668" s="27" t="n">
        <x:v>45338</x:v>
      </x:c>
      <x:c r="E668" t="n">
        <x:f>IF(D668="","",YEAR(D668))</x:f>
        <x:v>2024</x:v>
      </x:c>
      <x:c r="F668" t="n">
        <x:f>IF(D668="","",MONTH(D668))</x:f>
        <x:v>2</x:v>
      </x:c>
      <x:c r="G668" t="str">
        <x:f>IF(D668="","Fecha no disponible",TEXT(D668,"mmmm"))</x:f>
        <x:v>February</x:v>
      </x:c>
      <x:c r="H668" t="str">
        <x:f>IF(D668="","Fecha no disponible",TEXT(D668,"yyyy-mm"))</x:f>
        <x:v>2024-02</x:v>
      </x:c>
      <x:c r="I668" t="str">
        <x:f>IF(D668="","Fecha no disponible","T"&amp;ROUNDUP(MONTH(D668)/3,0))</x:f>
        <x:v>T1</x:v>
      </x:c>
      <x:c r="J668" t="str">
        <x:v>T006</x:v>
      </x:c>
      <x:c r="K668" t="str">
        <x:v>Tienda Santa Cruz 2</x:v>
      </x:c>
      <x:c r="L668" t="str">
        <x:v>Mall</x:v>
      </x:c>
      <x:c r="M668" t="str">
        <x:v>Santa Cruz</x:v>
      </x:c>
      <x:c r="N668" t="str">
        <x:f>IFERROR(VLOOKUP(M668,'Mapeos'!$A$4:$B$30,2,FALSE),M668)</x:f>
        <x:v>Santa Cruz</x:v>
      </x:c>
      <x:c r="O668" t="str">
        <x:v>C00680</x:v>
      </x:c>
      <x:c r="P668" t="str">
        <x:v>Premium</x:v>
      </x:c>
      <x:c r="Q668" t="str">
        <x:v>P0120</x:v>
      </x:c>
      <x:c r="R668" t="str">
        <x:v>Electrónica</x:v>
      </x:c>
      <x:c r="S668" t="str">
        <x:v>Marca A</x:v>
      </x:c>
      <x:c r="T668" t="str">
        <x:v>Marketplace</x:v>
      </x:c>
      <x:c r="U668" t="str">
        <x:f>IFERROR(VLOOKUP(T668,'Mapeos'!$D$4:$E$25,2,FALSE),T668)</x:f>
        <x:v>Marketplace</x:v>
      </x:c>
      <x:c r="V668" t="str">
        <x:v>V034</x:v>
      </x:c>
      <x:c r="W668" t="n">
        <x:v>1</x:v>
      </x:c>
      <x:c r="X668" s="28" t="n">
        <x:v>376.96</x:v>
      </x:c>
      <x:c r="Y668" s="20" t="n">
        <x:v>0.2</x:v>
      </x:c>
      <x:c r="Z668" s="20" t="n">
        <x:f>IF(Y668&gt;1,Y668/100,Y668)</x:f>
        <x:v>0.2</x:v>
      </x:c>
      <x:c r="AA668" s="28" t="n">
        <x:v>269.92</x:v>
      </x:c>
      <x:c r="AB668" s="28" t="n">
        <x:v>301.57</x:v>
      </x:c>
      <x:c r="AC668" s="28" t="str">
        <x:v>BOB</x:v>
      </x:c>
      <x:c r="AD668" s="28" t="n">
        <x:f>IF(AC668="USD",AB668*'Parametros'!$B$4,AB668)</x:f>
        <x:v>301.57</x:v>
      </x:c>
      <x:c r="AE668" s="28" t="n">
        <x:f>W668*X668*(1-Z668)</x:f>
        <x:v>301.568</x:v>
      </x:c>
      <x:c r="AF668" s="28" t="n">
        <x:f>W668*AA668</x:f>
        <x:v>269.92</x:v>
      </x:c>
      <x:c r="AG668" s="28" t="n">
        <x:f>AE668-AF668</x:f>
        <x:v>31.647999999999968</x:v>
      </x:c>
      <x:c r="AH668" s="20" t="n">
        <x:f>IF(AE668&gt;0,AG668/AE668,"")</x:f>
        <x:v>0.10494482173174863</x:v>
      </x:c>
      <x:c r="AI668" s="28" t="n">
        <x:v>96375.3</x:v>
      </x:c>
      <x:c r="AJ668" s="28"/>
      <x:c r="AK668"/>
      <x:c r="AL668" t="str">
        <x:v>Completado</x:v>
      </x:c>
      <x:c r="AM668" t="str">
        <x:f>IF(W668&lt;0,"Devuelto",AL668)</x:f>
        <x:v>Completado</x:v>
      </x:c>
      <x:c r="AN668" t="str">
        <x:v>Tarjeta</x:v>
      </x:c>
      <x:c r="AO668" s="29" t="str">
        <x:v>Sin observación</x:v>
      </x:c>
      <x:c r="AP668" t="str">
        <x:f>IF(D668="","No","Sí")</x:f>
        <x:v>Sí</x:v>
      </x:c>
    </x:row>
    <x:row r="669">
      <x:c r="A669" t="n">
        <x:v>669</x:v>
      </x:c>
      <x:c r="B669" t="str">
        <x:v>VT0003170</x:v>
      </x:c>
      <x:c r="C669" t="str">
        <x:v>46176</x:v>
      </x:c>
      <x:c r="D669" s="27" t="n">
        <x:v>46176</x:v>
      </x:c>
      <x:c r="E669" t="n">
        <x:f>IF(D669="","",YEAR(D669))</x:f>
        <x:v>2026</x:v>
      </x:c>
      <x:c r="F669" t="n">
        <x:f>IF(D669="","",MONTH(D669))</x:f>
        <x:v>6</x:v>
      </x:c>
      <x:c r="G669" t="str">
        <x:f>IF(D669="","Fecha no disponible",TEXT(D669,"mmmm"))</x:f>
        <x:v>June</x:v>
      </x:c>
      <x:c r="H669" t="str">
        <x:f>IF(D669="","Fecha no disponible",TEXT(D669,"yyyy-mm"))</x:f>
        <x:v>2026-06</x:v>
      </x:c>
      <x:c r="I669" t="str">
        <x:f>IF(D669="","Fecha no disponible","T"&amp;ROUNDUP(MONTH(D669)/3,0))</x:f>
        <x:v>T2</x:v>
      </x:c>
      <x:c r="J669" t="str">
        <x:v>T018</x:v>
      </x:c>
      <x:c r="K669" t="str">
        <x:v>Tienda Sucre 2</x:v>
      </x:c>
      <x:c r="L669" t="str">
        <x:v>Mall</x:v>
      </x:c>
      <x:c r="M669" t="str">
        <x:v>Sucre</x:v>
      </x:c>
      <x:c r="N669" t="str">
        <x:f>IFERROR(VLOOKUP(M669,'Mapeos'!$A$4:$B$30,2,FALSE),M669)</x:f>
        <x:v>Sucre</x:v>
      </x:c>
      <x:c r="O669" t="str">
        <x:v>C01135</x:v>
      </x:c>
      <x:c r="P669" t="str">
        <x:v>Premium</x:v>
      </x:c>
      <x:c r="Q669" t="str">
        <x:v>P0060</x:v>
      </x:c>
      <x:c r="R669" t="str">
        <x:v>Alimentos</x:v>
      </x:c>
      <x:c r="S669" t="str">
        <x:v>Marca D</x:v>
      </x:c>
      <x:c r="T669" t="str">
        <x:v>Tienda</x:v>
      </x:c>
      <x:c r="U669" t="str">
        <x:f>IFERROR(VLOOKUP(T669,'Mapeos'!$D$4:$E$25,2,FALSE),T669)</x:f>
        <x:v>Tienda</x:v>
      </x:c>
      <x:c r="V669" t="str">
        <x:v>V016</x:v>
      </x:c>
      <x:c r="W669" t="n">
        <x:v>-1</x:v>
      </x:c>
      <x:c r="X669" s="28" t="n">
        <x:v>31.37</x:v>
      </x:c>
      <x:c r="Y669" s="20" t="n">
        <x:v>0</x:v>
      </x:c>
      <x:c r="Z669" s="20" t="n">
        <x:f>IF(Y669&gt;1,Y669/100,Y669)</x:f>
        <x:v>0</x:v>
      </x:c>
      <x:c r="AA669" s="28" t="n">
        <x:v>16.25</x:v>
      </x:c>
      <x:c r="AB669" s="28" t="n">
        <x:v>-31.37</x:v>
      </x:c>
      <x:c r="AC669" s="28" t="str">
        <x:v>BOB</x:v>
      </x:c>
      <x:c r="AD669" s="28" t="n">
        <x:f>IF(AC669="USD",AB669*'Parametros'!$B$4,AB669)</x:f>
        <x:v>-31.37</x:v>
      </x:c>
      <x:c r="AE669" s="28" t="n">
        <x:f>W669*X669*(1-Z669)</x:f>
        <x:v>-31.37</x:v>
      </x:c>
      <x:c r="AF669" s="28" t="n">
        <x:f>W669*AA669</x:f>
        <x:v>-16.25</x:v>
      </x:c>
      <x:c r="AG669" s="28" t="n">
        <x:f>AE669-AF669</x:f>
        <x:v>-15.120000000000001</x:v>
      </x:c>
      <x:c r="AH669" s="20" t="str">
        <x:f>IF(AE669&gt;0,AG669/AE669,"")</x:f>
      </x:c>
      <x:c r="AI669" s="28" t="n">
        <x:v>158845.95</x:v>
      </x:c>
      <x:c r="AJ669" s="28"/>
      <x:c r="AK669"/>
      <x:c r="AL669" t="str">
        <x:v>Devuelto</x:v>
      </x:c>
      <x:c r="AM669" t="str">
        <x:f>IF(W669&lt;0,"Devuelto",AL669)</x:f>
        <x:v>Devuelto</x:v>
      </x:c>
      <x:c r="AN669" t="str">
        <x:v>Tarjeta</x:v>
      </x:c>
      <x:c r="AO669" s="29" t="str">
        <x:v>Sin observación</x:v>
      </x:c>
      <x:c r="AP669" t="str">
        <x:f>IF(D669="","No","Sí")</x:f>
        <x:v>Sí</x:v>
      </x:c>
    </x:row>
    <x:row r="670">
      <x:c r="A670" t="n">
        <x:v>670</x:v>
      </x:c>
      <x:c r="B670" t="str">
        <x:v>VT0003174</x:v>
      </x:c>
      <x:c r="C670" t="str">
        <x:v>45515</x:v>
      </x:c>
      <x:c r="D670" s="27" t="n">
        <x:v>45515</x:v>
      </x:c>
      <x:c r="E670" t="n">
        <x:f>IF(D670="","",YEAR(D670))</x:f>
        <x:v>2024</x:v>
      </x:c>
      <x:c r="F670" t="n">
        <x:f>IF(D670="","",MONTH(D670))</x:f>
        <x:v>8</x:v>
      </x:c>
      <x:c r="G670" t="str">
        <x:f>IF(D670="","Fecha no disponible",TEXT(D670,"mmmm"))</x:f>
        <x:v>August</x:v>
      </x:c>
      <x:c r="H670" t="str">
        <x:f>IF(D670="","Fecha no disponible",TEXT(D670,"yyyy-mm"))</x:f>
        <x:v>2024-08</x:v>
      </x:c>
      <x:c r="I670" t="str">
        <x:f>IF(D670="","Fecha no disponible","T"&amp;ROUNDUP(MONTH(D670)/3,0))</x:f>
        <x:v>T3</x:v>
      </x:c>
      <x:c r="J670" t="str">
        <x:v>T018</x:v>
      </x:c>
      <x:c r="K670" t="str">
        <x:v>Tienda Sucre 2</x:v>
      </x:c>
      <x:c r="L670" t="str">
        <x:v>Mall</x:v>
      </x:c>
      <x:c r="M670" t="str">
        <x:v>Sucre</x:v>
      </x:c>
      <x:c r="N670" t="str">
        <x:f>IFERROR(VLOOKUP(M670,'Mapeos'!$A$4:$B$30,2,FALSE),M670)</x:f>
        <x:v>Sucre</x:v>
      </x:c>
      <x:c r="O670" t="str">
        <x:v>C01677</x:v>
      </x:c>
      <x:c r="P670" t="str">
        <x:v>Frecuente</x:v>
      </x:c>
      <x:c r="Q670" t="str">
        <x:v>P0099</x:v>
      </x:c>
      <x:c r="R670" t="str">
        <x:v>Cuidado Personal</x:v>
      </x:c>
      <x:c r="S670" t="str">
        <x:v>Marca D</x:v>
      </x:c>
      <x:c r="T670" t="str">
        <x:v>Tienda</x:v>
      </x:c>
      <x:c r="U670" t="str">
        <x:f>IFERROR(VLOOKUP(T670,'Mapeos'!$D$4:$E$25,2,FALSE),T670)</x:f>
        <x:v>Tienda</x:v>
      </x:c>
      <x:c r="V670" t="str">
        <x:v>V016</x:v>
      </x:c>
      <x:c r="W670" t="n">
        <x:v>-2</x:v>
      </x:c>
      <x:c r="X670" s="28" t="n">
        <x:v>58.68</x:v>
      </x:c>
      <x:c r="Y670" s="20" t="n">
        <x:v>0.15</x:v>
      </x:c>
      <x:c r="Z670" s="20" t="n">
        <x:f>IF(Y670&gt;1,Y670/100,Y670)</x:f>
        <x:v>0.15</x:v>
      </x:c>
      <x:c r="AA670" s="28" t="n">
        <x:v>42.11</x:v>
      </x:c>
      <x:c r="AB670" s="28" t="n">
        <x:v>-99.76</x:v>
      </x:c>
      <x:c r="AC670" s="28" t="str">
        <x:v>BOB</x:v>
      </x:c>
      <x:c r="AD670" s="28" t="n">
        <x:f>IF(AC670="USD",AB670*'Parametros'!$B$4,AB670)</x:f>
        <x:v>-99.76</x:v>
      </x:c>
      <x:c r="AE670" s="28" t="n">
        <x:f>W670*X670*(1-Z670)</x:f>
        <x:v>-99.756</x:v>
      </x:c>
      <x:c r="AF670" s="28" t="n">
        <x:f>W670*AA670</x:f>
        <x:v>-84.22</x:v>
      </x:c>
      <x:c r="AG670" s="28" t="n">
        <x:f>AE670-AF670</x:f>
        <x:v>-15.536000000000001</x:v>
      </x:c>
      <x:c r="AH670" s="20" t="str">
        <x:f>IF(AE670&gt;0,AG670/AE670,"")</x:f>
      </x:c>
      <x:c r="AI670" s="28" t="n">
        <x:v>171916.69</x:v>
      </x:c>
      <x:c r="AJ670" s="28"/>
      <x:c r="AK670"/>
      <x:c r="AL670" t="str">
        <x:v>Devuelto</x:v>
      </x:c>
      <x:c r="AM670" t="str">
        <x:f>IF(W670&lt;0,"Devuelto",AL670)</x:f>
        <x:v>Devuelto</x:v>
      </x:c>
      <x:c r="AN670" t="str">
        <x:v>Tarjeta</x:v>
      </x:c>
      <x:c r="AO670" s="29" t="str">
        <x:v>Sin observación</x:v>
      </x:c>
      <x:c r="AP670" t="str">
        <x:f>IF(D670="","No","Sí")</x:f>
        <x:v>Sí</x:v>
      </x:c>
    </x:row>
    <x:row r="671">
      <x:c r="A671" t="n">
        <x:v>671</x:v>
      </x:c>
      <x:c r="B671" t="str">
        <x:v>VT0003179</x:v>
      </x:c>
      <x:c r="C671" t="str">
        <x:v>45781</x:v>
      </x:c>
      <x:c r="D671" s="27" t="n">
        <x:v>45781</x:v>
      </x:c>
      <x:c r="E671" t="n">
        <x:f>IF(D671="","",YEAR(D671))</x:f>
        <x:v>2025</x:v>
      </x:c>
      <x:c r="F671" t="n">
        <x:f>IF(D671="","",MONTH(D671))</x:f>
        <x:v>5</x:v>
      </x:c>
      <x:c r="G671" t="str">
        <x:f>IF(D671="","Fecha no disponible",TEXT(D671,"mmmm"))</x:f>
        <x:v>May</x:v>
      </x:c>
      <x:c r="H671" t="str">
        <x:f>IF(D671="","Fecha no disponible",TEXT(D671,"yyyy-mm"))</x:f>
        <x:v>2025-05</x:v>
      </x:c>
      <x:c r="I671" t="str">
        <x:f>IF(D671="","Fecha no disponible","T"&amp;ROUNDUP(MONTH(D671)/3,0))</x:f>
        <x:v>T2</x:v>
      </x:c>
      <x:c r="J671" t="str">
        <x:v>T013</x:v>
      </x:c>
      <x:c r="K671" t="str">
        <x:v>Tienda Potosí 1</x:v>
      </x:c>
      <x:c r="L671" t="str">
        <x:v>Centro</x:v>
      </x:c>
      <x:c r="M671" t="str">
        <x:v>Potosí</x:v>
      </x:c>
      <x:c r="N671" t="str">
        <x:f>IFERROR(VLOOKUP(M671,'Mapeos'!$A$4:$B$30,2,FALSE),M671)</x:f>
        <x:v>Potosí</x:v>
      </x:c>
      <x:c r="O671" t="str">
        <x:v>C00612</x:v>
      </x:c>
      <x:c r="P671" t="str">
        <x:v>Premium</x:v>
      </x:c>
      <x:c r="Q671" t="str">
        <x:v>P0070</x:v>
      </x:c>
      <x:c r="R671" t="str">
        <x:v>Electrónica</x:v>
      </x:c>
      <x:c r="S671" t="str">
        <x:v>Marca C</x:v>
      </x:c>
      <x:c r="T671" t="str">
        <x:v>E-commerce</x:v>
      </x:c>
      <x:c r="U671" t="str">
        <x:f>IFERROR(VLOOKUP(T671,'Mapeos'!$D$4:$E$25,2,FALSE),T671)</x:f>
        <x:v>E-commerce</x:v>
      </x:c>
      <x:c r="V671" t="str">
        <x:v>V024</x:v>
      </x:c>
      <x:c r="W671" t="n">
        <x:v>1</x:v>
      </x:c>
      <x:c r="X671" s="28" t="n">
        <x:v>747.11</x:v>
      </x:c>
      <x:c r="Y671" s="20" t="n">
        <x:v>0</x:v>
      </x:c>
      <x:c r="Z671" s="20" t="n">
        <x:f>IF(Y671&gt;1,Y671/100,Y671)</x:f>
        <x:v>0</x:v>
      </x:c>
      <x:c r="AA671" s="28" t="n">
        <x:v>337.99</x:v>
      </x:c>
      <x:c r="AB671" s="28" t="n">
        <x:v>747.11</x:v>
      </x:c>
      <x:c r="AC671" s="28" t="str">
        <x:v>BOB</x:v>
      </x:c>
      <x:c r="AD671" s="28" t="n">
        <x:f>IF(AC671="USD",AB671*'Parametros'!$B$4,AB671)</x:f>
        <x:v>747.11</x:v>
      </x:c>
      <x:c r="AE671" s="28" t="n">
        <x:f>W671*X671*(1-Z671)</x:f>
        <x:v>747.11</x:v>
      </x:c>
      <x:c r="AF671" s="28" t="n">
        <x:f>W671*AA671</x:f>
        <x:v>337.99</x:v>
      </x:c>
      <x:c r="AG671" s="28" t="n">
        <x:f>AE671-AF671</x:f>
        <x:v>409.12</x:v>
      </x:c>
      <x:c r="AH671" s="20" t="n">
        <x:f>IF(AE671&gt;0,AG671/AE671,"")</x:f>
        <x:v>0.5476034318908862</x:v>
      </x:c>
      <x:c r="AI671" s="28" t="n">
        <x:v>87488.11</x:v>
      </x:c>
      <x:c r="AJ671" s="28"/>
      <x:c r="AK671"/>
      <x:c r="AL671" t="str">
        <x:v>Completado</x:v>
      </x:c>
      <x:c r="AM671" t="str">
        <x:f>IF(W671&lt;0,"Devuelto",AL671)</x:f>
        <x:v>Completado</x:v>
      </x:c>
      <x:c r="AN671" t="str">
        <x:v>Tarjeta</x:v>
      </x:c>
      <x:c r="AO671" s="29" t="str">
        <x:v>Sin observación</x:v>
      </x:c>
      <x:c r="AP671" t="str">
        <x:f>IF(D671="","No","Sí")</x:f>
        <x:v>Sí</x:v>
      </x:c>
    </x:row>
    <x:row r="672">
      <x:c r="A672" t="n">
        <x:v>672</x:v>
      </x:c>
      <x:c r="B672" t="str">
        <x:v>VT0003184</x:v>
      </x:c>
      <x:c r="C672" t="str">
        <x:v>45955</x:v>
      </x:c>
      <x:c r="D672" s="27" t="n">
        <x:v>45955</x:v>
      </x:c>
      <x:c r="E672" t="n">
        <x:f>IF(D672="","",YEAR(D672))</x:f>
        <x:v>2025</x:v>
      </x:c>
      <x:c r="F672" t="n">
        <x:f>IF(D672="","",MONTH(D672))</x:f>
        <x:v>10</x:v>
      </x:c>
      <x:c r="G672" t="str">
        <x:f>IF(D672="","Fecha no disponible",TEXT(D672,"mmmm"))</x:f>
        <x:v>October</x:v>
      </x:c>
      <x:c r="H672" t="str">
        <x:f>IF(D672="","Fecha no disponible",TEXT(D672,"yyyy-mm"))</x:f>
        <x:v>2025-10</x:v>
      </x:c>
      <x:c r="I672" t="str">
        <x:f>IF(D672="","Fecha no disponible","T"&amp;ROUNDUP(MONTH(D672)/3,0))</x:f>
        <x:v>T4</x:v>
      </x:c>
      <x:c r="J672" t="str">
        <x:v>T018</x:v>
      </x:c>
      <x:c r="K672" t="str">
        <x:v>Tienda Sucre 2</x:v>
      </x:c>
      <x:c r="L672" t="str">
        <x:v>Mall</x:v>
      </x:c>
      <x:c r="M672" t="str">
        <x:v>Sucre</x:v>
      </x:c>
      <x:c r="N672" t="str">
        <x:f>IFERROR(VLOOKUP(M672,'Mapeos'!$A$4:$B$30,2,FALSE),M672)</x:f>
        <x:v>Sucre</x:v>
      </x:c>
      <x:c r="O672" t="str">
        <x:v>C00929</x:v>
      </x:c>
      <x:c r="P672" t="str">
        <x:v>Frecuente</x:v>
      </x:c>
      <x:c r="Q672" t="str">
        <x:v>P0073</x:v>
      </x:c>
      <x:c r="R672" t="str">
        <x:v>Alimentos</x:v>
      </x:c>
      <x:c r="S672" t="str">
        <x:v>Marca C</x:v>
      </x:c>
      <x:c r="T672" t="str">
        <x:v>E-commerce</x:v>
      </x:c>
      <x:c r="U672" t="str">
        <x:f>IFERROR(VLOOKUP(T672,'Mapeos'!$D$4:$E$25,2,FALSE),T672)</x:f>
        <x:v>E-commerce</x:v>
      </x:c>
      <x:c r="V672" t="str">
        <x:v>V027</x:v>
      </x:c>
      <x:c r="W672" t="n">
        <x:v>9</x:v>
      </x:c>
      <x:c r="X672" s="28" t="n">
        <x:v>28.59</x:v>
      </x:c>
      <x:c r="Y672" s="20" t="n">
        <x:v>0.2</x:v>
      </x:c>
      <x:c r="Z672" s="20" t="n">
        <x:f>IF(Y672&gt;1,Y672/100,Y672)</x:f>
        <x:v>0.2</x:v>
      </x:c>
      <x:c r="AA672" s="28" t="n">
        <x:v>16.07</x:v>
      </x:c>
      <x:c r="AB672" s="28" t="n">
        <x:v>205.85</x:v>
      </x:c>
      <x:c r="AC672" s="28" t="str">
        <x:v>BOB</x:v>
      </x:c>
      <x:c r="AD672" s="28" t="n">
        <x:f>IF(AC672="USD",AB672*'Parametros'!$B$4,AB672)</x:f>
        <x:v>205.85</x:v>
      </x:c>
      <x:c r="AE672" s="28" t="n">
        <x:f>W672*X672*(1-Z672)</x:f>
        <x:v>205.848</x:v>
      </x:c>
      <x:c r="AF672" s="28" t="n">
        <x:f>W672*AA672</x:f>
        <x:v>144.63</x:v>
      </x:c>
      <x:c r="AG672" s="28" t="n">
        <x:f>AE672-AF672</x:f>
        <x:v>61.21800000000002</x:v>
      </x:c>
      <x:c r="AH672" s="20" t="n">
        <x:f>IF(AE672&gt;0,AG672/AE672,"")</x:f>
        <x:v>0.2973941937740469</x:v>
      </x:c>
      <x:c r="AI672" s="28" t="n">
        <x:v>81376.97</x:v>
      </x:c>
      <x:c r="AJ672" s="28"/>
      <x:c r="AK672"/>
      <x:c r="AL672" t="str">
        <x:v>Completado</x:v>
      </x:c>
      <x:c r="AM672" t="str">
        <x:f>IF(W672&lt;0,"Devuelto",AL672)</x:f>
        <x:v>Completado</x:v>
      </x:c>
      <x:c r="AN672" t="str">
        <x:v>Transferencia</x:v>
      </x:c>
      <x:c r="AO672" s="29" t="str">
        <x:v>Sin observación</x:v>
      </x:c>
      <x:c r="AP672" t="str">
        <x:f>IF(D672="","No","Sí")</x:f>
        <x:v>Sí</x:v>
      </x:c>
    </x:row>
    <x:row r="673">
      <x:c r="A673" t="n">
        <x:v>673</x:v>
      </x:c>
      <x:c r="B673" t="str">
        <x:v>VT0003189</x:v>
      </x:c>
      <x:c r="C673" t="str">
        <x:v>45554</x:v>
      </x:c>
      <x:c r="D673" s="27" t="n">
        <x:v>45554</x:v>
      </x:c>
      <x:c r="E673" t="n">
        <x:f>IF(D673="","",YEAR(D673))</x:f>
        <x:v>2024</x:v>
      </x:c>
      <x:c r="F673" t="n">
        <x:f>IF(D673="","",MONTH(D673))</x:f>
        <x:v>9</x:v>
      </x:c>
      <x:c r="G673" t="str">
        <x:f>IF(D673="","Fecha no disponible",TEXT(D673,"mmmm"))</x:f>
        <x:v>September</x:v>
      </x:c>
      <x:c r="H673" t="str">
        <x:f>IF(D673="","Fecha no disponible",TEXT(D673,"yyyy-mm"))</x:f>
        <x:v>2024-09</x:v>
      </x:c>
      <x:c r="I673" t="str">
        <x:f>IF(D673="","Fecha no disponible","T"&amp;ROUNDUP(MONTH(D673)/3,0))</x:f>
        <x:v>T3</x:v>
      </x:c>
      <x:c r="J673" t="str">
        <x:v>T005</x:v>
      </x:c>
      <x:c r="K673" t="str">
        <x:v>Tienda Santa Cruz 1</x:v>
      </x:c>
      <x:c r="L673" t="str">
        <x:v>Centro</x:v>
      </x:c>
      <x:c r="M673" t="str">
        <x:v>Santa Cruz</x:v>
      </x:c>
      <x:c r="N673" t="str">
        <x:f>IFERROR(VLOOKUP(M673,'Mapeos'!$A$4:$B$30,2,FALSE),M673)</x:f>
        <x:v>Santa Cruz</x:v>
      </x:c>
      <x:c r="O673" t="str">
        <x:v>C00045</x:v>
      </x:c>
      <x:c r="P673" t="str">
        <x:v>Empresa</x:v>
      </x:c>
      <x:c r="Q673" t="str">
        <x:v>P0133</x:v>
      </x:c>
      <x:c r="R673" t="str">
        <x:v>Deportes</x:v>
      </x:c>
      <x:c r="S673" t="str">
        <x:v>Marca C</x:v>
      </x:c>
      <x:c r="T673" t="str">
        <x:v>Tienda</x:v>
      </x:c>
      <x:c r="U673" t="str">
        <x:f>IFERROR(VLOOKUP(T673,'Mapeos'!$D$4:$E$25,2,FALSE),T673)</x:f>
        <x:v>Tienda</x:v>
      </x:c>
      <x:c r="V673" t="str">
        <x:v>V018</x:v>
      </x:c>
      <x:c r="W673" t="n">
        <x:v>1</x:v>
      </x:c>
      <x:c r="X673" s="28" t="n">
        <x:v>119.5</x:v>
      </x:c>
      <x:c r="Y673" s="20" t="n">
        <x:v>0.05</x:v>
      </x:c>
      <x:c r="Z673" s="20" t="n">
        <x:f>IF(Y673&gt;1,Y673/100,Y673)</x:f>
        <x:v>0.05</x:v>
      </x:c>
      <x:c r="AA673" s="28" t="n">
        <x:v>90.02</x:v>
      </x:c>
      <x:c r="AB673" s="28" t="n">
        <x:v>113.52</x:v>
      </x:c>
      <x:c r="AC673" s="28" t="str">
        <x:v>BOB</x:v>
      </x:c>
      <x:c r="AD673" s="28" t="n">
        <x:f>IF(AC673="USD",AB673*'Parametros'!$B$4,AB673)</x:f>
        <x:v>113.52</x:v>
      </x:c>
      <x:c r="AE673" s="28" t="n">
        <x:f>W673*X673*(1-Z673)</x:f>
        <x:v>113.52499999999999</x:v>
      </x:c>
      <x:c r="AF673" s="28" t="n">
        <x:f>W673*AA673</x:f>
        <x:v>90.02</x:v>
      </x:c>
      <x:c r="AG673" s="28" t="n">
        <x:f>AE673-AF673</x:f>
        <x:v>23.504999999999995</x:v>
      </x:c>
      <x:c r="AH673" s="20" t="n">
        <x:f>IF(AE673&gt;0,AG673/AE673,"")</x:f>
        <x:v>0.20704690596784847</x:v>
      </x:c>
      <x:c r="AI673" s="28" t="n">
        <x:v>192079.58</x:v>
      </x:c>
      <x:c r="AJ673" s="28"/>
      <x:c r="AK673"/>
      <x:c r="AL673" t="str">
        <x:v>Completado</x:v>
      </x:c>
      <x:c r="AM673" t="str">
        <x:f>IF(W673&lt;0,"Devuelto",AL673)</x:f>
        <x:v>Completado</x:v>
      </x:c>
      <x:c r="AN673" t="str">
        <x:v>QR</x:v>
      </x:c>
      <x:c r="AO673" s="29" t="str">
        <x:v>Sin observación</x:v>
      </x:c>
      <x:c r="AP673" t="str">
        <x:f>IF(D673="","No","Sí")</x:f>
        <x:v>Sí</x:v>
      </x:c>
    </x:row>
    <x:row r="674">
      <x:c r="A674" t="n">
        <x:v>674</x:v>
      </x:c>
      <x:c r="B674" t="str">
        <x:v>VT0003193</x:v>
      </x:c>
      <x:c r="C674" t="str">
        <x:v>46010</x:v>
      </x:c>
      <x:c r="D674" s="27" t="n">
        <x:v>46010</x:v>
      </x:c>
      <x:c r="E674" t="n">
        <x:f>IF(D674="","",YEAR(D674))</x:f>
        <x:v>2025</x:v>
      </x:c>
      <x:c r="F674" t="n">
        <x:f>IF(D674="","",MONTH(D674))</x:f>
        <x:v>12</x:v>
      </x:c>
      <x:c r="G674" t="str">
        <x:f>IF(D674="","Fecha no disponible",TEXT(D674,"mmmm"))</x:f>
        <x:v>December</x:v>
      </x:c>
      <x:c r="H674" t="str">
        <x:f>IF(D674="","Fecha no disponible",TEXT(D674,"yyyy-mm"))</x:f>
        <x:v>2025-12</x:v>
      </x:c>
      <x:c r="I674" t="str">
        <x:f>IF(D674="","Fecha no disponible","T"&amp;ROUNDUP(MONTH(D674)/3,0))</x:f>
        <x:v>T4</x:v>
      </x:c>
      <x:c r="J674" t="str">
        <x:v>T013</x:v>
      </x:c>
      <x:c r="K674" t="str">
        <x:v>Tienda Potosí 1</x:v>
      </x:c>
      <x:c r="L674" t="str">
        <x:v>Centro</x:v>
      </x:c>
      <x:c r="M674" t="str">
        <x:v>Potosí</x:v>
      </x:c>
      <x:c r="N674" t="str">
        <x:f>IFERROR(VLOOKUP(M674,'Mapeos'!$A$4:$B$30,2,FALSE),M674)</x:f>
        <x:v>Potosí</x:v>
      </x:c>
      <x:c r="O674" t="str">
        <x:v>C00923</x:v>
      </x:c>
      <x:c r="P674" t="str">
        <x:v>Premium</x:v>
      </x:c>
      <x:c r="Q674" t="str">
        <x:v>P0095</x:v>
      </x:c>
      <x:c r="R674" t="str">
        <x:v>Cuidado Personal</x:v>
      </x:c>
      <x:c r="S674" t="str">
        <x:v>Marca B</x:v>
      </x:c>
      <x:c r="T674" t="str">
        <x:v>Tienda</x:v>
      </x:c>
      <x:c r="U674" t="str">
        <x:f>IFERROR(VLOOKUP(T674,'Mapeos'!$D$4:$E$25,2,FALSE),T674)</x:f>
        <x:v>Tienda</x:v>
      </x:c>
      <x:c r="V674" t="str">
        <x:v>V005</x:v>
      </x:c>
      <x:c r="W674" t="n">
        <x:v>1</x:v>
      </x:c>
      <x:c r="X674" s="28" t="n">
        <x:v>56.2</x:v>
      </x:c>
      <x:c r="Y674" s="20" t="n">
        <x:v>0.25</x:v>
      </x:c>
      <x:c r="Z674" s="20" t="n">
        <x:f>IF(Y674&gt;1,Y674/100,Y674)</x:f>
        <x:v>0.25</x:v>
      </x:c>
      <x:c r="AA674" s="28" t="n">
        <x:v>27.35</x:v>
      </x:c>
      <x:c r="AB674" s="28" t="n">
        <x:v>42.15</x:v>
      </x:c>
      <x:c r="AC674" s="28" t="str">
        <x:v>BOB</x:v>
      </x:c>
      <x:c r="AD674" s="28" t="n">
        <x:f>IF(AC674="USD",AB674*'Parametros'!$B$4,AB674)</x:f>
        <x:v>42.15</x:v>
      </x:c>
      <x:c r="AE674" s="28" t="n">
        <x:f>W674*X674*(1-Z674)</x:f>
        <x:v>42.150000000000006</x:v>
      </x:c>
      <x:c r="AF674" s="28" t="n">
        <x:f>W674*AA674</x:f>
        <x:v>27.35</x:v>
      </x:c>
      <x:c r="AG674" s="28" t="n">
        <x:f>AE674-AF674</x:f>
        <x:v>14.800000000000004</x:v>
      </x:c>
      <x:c r="AH674" s="20" t="n">
        <x:f>IF(AE674&gt;0,AG674/AE674,"")</x:f>
        <x:v>0.3511269276393832</x:v>
      </x:c>
      <x:c r="AI674" s="28" t="n">
        <x:v>175976.05</x:v>
      </x:c>
      <x:c r="AJ674" s="28"/>
      <x:c r="AK674"/>
      <x:c r="AL674" t="str">
        <x:v>Completado</x:v>
      </x:c>
      <x:c r="AM674" t="str">
        <x:f>IF(W674&lt;0,"Devuelto",AL674)</x:f>
        <x:v>Completado</x:v>
      </x:c>
      <x:c r="AN674" t="str">
        <x:v>Efectivo</x:v>
      </x:c>
      <x:c r="AO674" s="29" t="str">
        <x:v>Sin observación</x:v>
      </x:c>
      <x:c r="AP674" t="str">
        <x:f>IF(D674="","No","Sí")</x:f>
        <x:v>Sí</x:v>
      </x:c>
    </x:row>
    <x:row r="675">
      <x:c r="A675" t="n">
        <x:v>675</x:v>
      </x:c>
      <x:c r="B675" t="str">
        <x:v>VT0003198</x:v>
      </x:c>
      <x:c r="C675" t="str">
        <x:v>45594</x:v>
      </x:c>
      <x:c r="D675" s="27" t="n">
        <x:v>45594</x:v>
      </x:c>
      <x:c r="E675" t="n">
        <x:f>IF(D675="","",YEAR(D675))</x:f>
        <x:v>2024</x:v>
      </x:c>
      <x:c r="F675" t="n">
        <x:f>IF(D675="","",MONTH(D675))</x:f>
        <x:v>10</x:v>
      </x:c>
      <x:c r="G675" t="str">
        <x:f>IF(D675="","Fecha no disponible",TEXT(D675,"mmmm"))</x:f>
        <x:v>October</x:v>
      </x:c>
      <x:c r="H675" t="str">
        <x:f>IF(D675="","Fecha no disponible",TEXT(D675,"yyyy-mm"))</x:f>
        <x:v>2024-10</x:v>
      </x:c>
      <x:c r="I675" t="str">
        <x:f>IF(D675="","Fecha no disponible","T"&amp;ROUNDUP(MONTH(D675)/3,0))</x:f>
        <x:v>T4</x:v>
      </x:c>
      <x:c r="J675" t="str">
        <x:v>T011</x:v>
      </x:c>
      <x:c r="K675" t="str">
        <x:v>Tienda Cochabamba 3</x:v>
      </x:c>
      <x:c r="L675" t="str">
        <x:v>Mall</x:v>
      </x:c>
      <x:c r="M675" t="str">
        <x:v>Cochabamba</x:v>
      </x:c>
      <x:c r="N675" t="str">
        <x:f>IFERROR(VLOOKUP(M675,'Mapeos'!$A$4:$B$30,2,FALSE),M675)</x:f>
        <x:v>Cochabamba</x:v>
      </x:c>
      <x:c r="O675" t="str">
        <x:v>C01339</x:v>
      </x:c>
      <x:c r="P675" t="str">
        <x:v>Frecuente</x:v>
      </x:c>
      <x:c r="Q675" t="str">
        <x:v>P0064</x:v>
      </x:c>
      <x:c r="R675" t="str">
        <x:v>Hogar</x:v>
      </x:c>
      <x:c r="S675" t="str">
        <x:v>Marca B</x:v>
      </x:c>
      <x:c r="T675" t="str">
        <x:v>WhatsApp</x:v>
      </x:c>
      <x:c r="U675" t="str">
        <x:f>IFERROR(VLOOKUP(T675,'Mapeos'!$D$4:$E$25,2,FALSE),T675)</x:f>
        <x:v>WhatsApp</x:v>
      </x:c>
      <x:c r="V675" t="str">
        <x:v>V008</x:v>
      </x:c>
      <x:c r="W675" t="n">
        <x:v>1</x:v>
      </x:c>
      <x:c r="X675" s="28" t="n">
        <x:v>49.21</x:v>
      </x:c>
      <x:c r="Y675" s="20" t="n">
        <x:v>0.2</x:v>
      </x:c>
      <x:c r="Z675" s="20" t="n">
        <x:f>IF(Y675&gt;1,Y675/100,Y675)</x:f>
        <x:v>0.2</x:v>
      </x:c>
      <x:c r="AA675" s="28" t="n">
        <x:v>28.36</x:v>
      </x:c>
      <x:c r="AB675" s="28" t="n">
        <x:v>39.37</x:v>
      </x:c>
      <x:c r="AC675" s="28" t="str">
        <x:v>BOB</x:v>
      </x:c>
      <x:c r="AD675" s="28" t="n">
        <x:f>IF(AC675="USD",AB675*'Parametros'!$B$4,AB675)</x:f>
        <x:v>39.37</x:v>
      </x:c>
      <x:c r="AE675" s="28" t="n">
        <x:f>W675*X675*(1-Z675)</x:f>
        <x:v>39.368</x:v>
      </x:c>
      <x:c r="AF675" s="28" t="n">
        <x:f>W675*AA675</x:f>
        <x:v>28.36</x:v>
      </x:c>
      <x:c r="AG675" s="28" t="n">
        <x:f>AE675-AF675</x:f>
        <x:v>11.008000000000003</x:v>
      </x:c>
      <x:c r="AH675" s="20" t="n">
        <x:f>IF(AE675&gt;0,AG675/AE675,"")</x:f>
        <x:v>0.2796179638284902</x:v>
      </x:c>
      <x:c r="AI675" s="28" t="n">
        <x:v>87031.67</x:v>
      </x:c>
      <x:c r="AJ675" s="28" t="n">
        <x:v>70</x:v>
      </x:c>
      <x:c r="AK675" t="n">
        <x:v>34</x:v>
      </x:c>
      <x:c r="AL675" t="str">
        <x:v>Completado</x:v>
      </x:c>
      <x:c r="AM675" t="str">
        <x:f>IF(W675&lt;0,"Devuelto",AL675)</x:f>
        <x:v>Completado</x:v>
      </x:c>
      <x:c r="AN675" t="str">
        <x:v>QR</x:v>
      </x:c>
      <x:c r="AO675" s="29" t="str">
        <x:v>Sin observación</x:v>
      </x:c>
      <x:c r="AP675" t="str">
        <x:f>IF(D675="","No","Sí")</x:f>
        <x:v>Sí</x:v>
      </x:c>
    </x:row>
    <x:row r="676">
      <x:c r="A676" t="n">
        <x:v>676</x:v>
      </x:c>
      <x:c r="B676" t="str">
        <x:v>VT0003203</x:v>
      </x:c>
      <x:c r="C676" t="str">
        <x:v>46188</x:v>
      </x:c>
      <x:c r="D676" s="27" t="n">
        <x:v>46188</x:v>
      </x:c>
      <x:c r="E676" t="n">
        <x:f>IF(D676="","",YEAR(D676))</x:f>
        <x:v>2026</x:v>
      </x:c>
      <x:c r="F676" t="n">
        <x:f>IF(D676="","",MONTH(D676))</x:f>
        <x:v>6</x:v>
      </x:c>
      <x:c r="G676" t="str">
        <x:f>IF(D676="","Fecha no disponible",TEXT(D676,"mmmm"))</x:f>
        <x:v>June</x:v>
      </x:c>
      <x:c r="H676" t="str">
        <x:f>IF(D676="","Fecha no disponible",TEXT(D676,"yyyy-mm"))</x:f>
        <x:v>2026-06</x:v>
      </x:c>
      <x:c r="I676" t="str">
        <x:f>IF(D676="","Fecha no disponible","T"&amp;ROUNDUP(MONTH(D676)/3,0))</x:f>
        <x:v>T2</x:v>
      </x:c>
      <x:c r="J676" t="str">
        <x:v>T009</x:v>
      </x:c>
      <x:c r="K676" t="str">
        <x:v>Tienda Cochabamba 1</x:v>
      </x:c>
      <x:c r="L676" t="str">
        <x:v>Mall</x:v>
      </x:c>
      <x:c r="M676" t="str">
        <x:v>Cochabamba</x:v>
      </x:c>
      <x:c r="N676" t="str">
        <x:f>IFERROR(VLOOKUP(M676,'Mapeos'!$A$4:$B$30,2,FALSE),M676)</x:f>
        <x:v>Cochabamba</x:v>
      </x:c>
      <x:c r="O676" t="str">
        <x:v>C00680</x:v>
      </x:c>
      <x:c r="P676" t="str">
        <x:v>Premium</x:v>
      </x:c>
      <x:c r="Q676" t="str">
        <x:v>P0075</x:v>
      </x:c>
      <x:c r="R676" t="str">
        <x:v>Alimentos</x:v>
      </x:c>
      <x:c r="S676" t="str">
        <x:v>Marca B</x:v>
      </x:c>
      <x:c r="T676" t="str">
        <x:v>Tienda</x:v>
      </x:c>
      <x:c r="U676" t="str">
        <x:f>IFERROR(VLOOKUP(T676,'Mapeos'!$D$4:$E$25,2,FALSE),T676)</x:f>
        <x:v>Tienda</x:v>
      </x:c>
      <x:c r="V676" t="str">
        <x:v>V013</x:v>
      </x:c>
      <x:c r="W676" t="n">
        <x:v>2</x:v>
      </x:c>
      <x:c r="X676" s="28" t="n">
        <x:v>46.03</x:v>
      </x:c>
      <x:c r="Y676" s="20" t="n">
        <x:v>0</x:v>
      </x:c>
      <x:c r="Z676" s="20" t="n">
        <x:f>IF(Y676&gt;1,Y676/100,Y676)</x:f>
        <x:v>0</x:v>
      </x:c>
      <x:c r="AA676" s="28" t="n">
        <x:v>33.72</x:v>
      </x:c>
      <x:c r="AB676" s="28" t="n">
        <x:v>92.06</x:v>
      </x:c>
      <x:c r="AC676" s="28" t="str">
        <x:v>BOB</x:v>
      </x:c>
      <x:c r="AD676" s="28" t="n">
        <x:f>IF(AC676="USD",AB676*'Parametros'!$B$4,AB676)</x:f>
        <x:v>92.06</x:v>
      </x:c>
      <x:c r="AE676" s="28" t="n">
        <x:f>W676*X676*(1-Z676)</x:f>
        <x:v>92.06</x:v>
      </x:c>
      <x:c r="AF676" s="28" t="n">
        <x:f>W676*AA676</x:f>
        <x:v>67.44</x:v>
      </x:c>
      <x:c r="AG676" s="28" t="n">
        <x:f>AE676-AF676</x:f>
        <x:v>24.620000000000005</x:v>
      </x:c>
      <x:c r="AH676" s="20" t="n">
        <x:f>IF(AE676&gt;0,AG676/AE676,"")</x:f>
        <x:v>0.2674342819900066</x:v>
      </x:c>
      <x:c r="AI676" s="28" t="n">
        <x:v>196953.21</x:v>
      </x:c>
      <x:c r="AJ676" s="28"/>
      <x:c r="AK676"/>
      <x:c r="AL676" t="str">
        <x:v>Completado</x:v>
      </x:c>
      <x:c r="AM676" t="str">
        <x:f>IF(W676&lt;0,"Devuelto",AL676)</x:f>
        <x:v>Completado</x:v>
      </x:c>
      <x:c r="AN676" t="str">
        <x:v>QR</x:v>
      </x:c>
      <x:c r="AO676" s="29" t="str">
        <x:v>Sin observación</x:v>
      </x:c>
      <x:c r="AP676" t="str">
        <x:f>IF(D676="","No","Sí")</x:f>
        <x:v>Sí</x:v>
      </x:c>
    </x:row>
    <x:row r="677">
      <x:c r="A677" t="n">
        <x:v>677</x:v>
      </x:c>
      <x:c r="B677" t="str">
        <x:v>VT0003208</x:v>
      </x:c>
      <x:c r="C677" t="str">
        <x:v>46177</x:v>
      </x:c>
      <x:c r="D677" s="27" t="n">
        <x:v>46177</x:v>
      </x:c>
      <x:c r="E677" t="n">
        <x:f>IF(D677="","",YEAR(D677))</x:f>
        <x:v>2026</x:v>
      </x:c>
      <x:c r="F677" t="n">
        <x:f>IF(D677="","",MONTH(D677))</x:f>
        <x:v>6</x:v>
      </x:c>
      <x:c r="G677" t="str">
        <x:f>IF(D677="","Fecha no disponible",TEXT(D677,"mmmm"))</x:f>
        <x:v>June</x:v>
      </x:c>
      <x:c r="H677" t="str">
        <x:f>IF(D677="","Fecha no disponible",TEXT(D677,"yyyy-mm"))</x:f>
        <x:v>2026-06</x:v>
      </x:c>
      <x:c r="I677" t="str">
        <x:f>IF(D677="","Fecha no disponible","T"&amp;ROUNDUP(MONTH(D677)/3,0))</x:f>
        <x:v>T2</x:v>
      </x:c>
      <x:c r="J677" t="str">
        <x:v>T003</x:v>
      </x:c>
      <x:c r="K677" t="str">
        <x:v>Tienda La Paz 3</x:v>
      </x:c>
      <x:c r="L677" t="str">
        <x:v>Barrio</x:v>
      </x:c>
      <x:c r="M677" t="str">
        <x:v>La Paz</x:v>
      </x:c>
      <x:c r="N677" t="str">
        <x:f>IFERROR(VLOOKUP(M677,'Mapeos'!$A$4:$B$30,2,FALSE),M677)</x:f>
        <x:v>La Paz</x:v>
      </x:c>
      <x:c r="O677" t="str">
        <x:v>C00680</x:v>
      </x:c>
      <x:c r="P677" t="str">
        <x:v>Premium</x:v>
      </x:c>
      <x:c r="Q677" t="str">
        <x:v>P0009</x:v>
      </x:c>
      <x:c r="R677" t="str">
        <x:v>Cuidado Personal</x:v>
      </x:c>
      <x:c r="S677" t="str">
        <x:v>Marca C</x:v>
      </x:c>
      <x:c r="T677" t="str">
        <x:v>WhatsApp</x:v>
      </x:c>
      <x:c r="U677" t="str">
        <x:f>IFERROR(VLOOKUP(T677,'Mapeos'!$D$4:$E$25,2,FALSE),T677)</x:f>
        <x:v>WhatsApp</x:v>
      </x:c>
      <x:c r="V677" t="str">
        <x:v>V010</x:v>
      </x:c>
      <x:c r="W677" t="n">
        <x:v>1</x:v>
      </x:c>
      <x:c r="X677" s="28" t="n">
        <x:v>94.23</x:v>
      </x:c>
      <x:c r="Y677" s="20" t="n">
        <x:v>0.25</x:v>
      </x:c>
      <x:c r="Z677" s="20" t="n">
        <x:f>IF(Y677&gt;1,Y677/100,Y677)</x:f>
        <x:v>0.25</x:v>
      </x:c>
      <x:c r="AA677" s="28" t="n">
        <x:v>50.49</x:v>
      </x:c>
      <x:c r="AB677" s="28" t="n">
        <x:v>70.67</x:v>
      </x:c>
      <x:c r="AC677" s="28" t="str">
        <x:v>BOB</x:v>
      </x:c>
      <x:c r="AD677" s="28" t="n">
        <x:f>IF(AC677="USD",AB677*'Parametros'!$B$4,AB677)</x:f>
        <x:v>70.67</x:v>
      </x:c>
      <x:c r="AE677" s="28" t="n">
        <x:f>W677*X677*(1-Z677)</x:f>
        <x:v>70.6725</x:v>
      </x:c>
      <x:c r="AF677" s="28" t="n">
        <x:f>W677*AA677</x:f>
        <x:v>50.49</x:v>
      </x:c>
      <x:c r="AG677" s="28" t="n">
        <x:f>AE677-AF677</x:f>
        <x:v>20.182499999999997</x:v>
      </x:c>
      <x:c r="AH677" s="20" t="n">
        <x:f>IF(AE677&gt;0,AG677/AE677,"")</x:f>
        <x:v>0.2855778414517669</x:v>
      </x:c>
      <x:c r="AI677" s="28" t="n">
        <x:v>66658.56</x:v>
      </x:c>
      <x:c r="AJ677" s="28"/>
      <x:c r="AK677"/>
      <x:c r="AL677" t="str">
        <x:v>Completado</x:v>
      </x:c>
      <x:c r="AM677" t="str">
        <x:f>IF(W677&lt;0,"Devuelto",AL677)</x:f>
        <x:v>Completado</x:v>
      </x:c>
      <x:c r="AN677" t="str">
        <x:v>Transferencia</x:v>
      </x:c>
      <x:c r="AO677" s="29" t="str">
        <x:v>Sin observación</x:v>
      </x:c>
      <x:c r="AP677" t="str">
        <x:f>IF(D677="","No","Sí")</x:f>
        <x:v>Sí</x:v>
      </x:c>
    </x:row>
    <x:row r="678">
      <x:c r="A678" t="n">
        <x:v>678</x:v>
      </x:c>
      <x:c r="B678" t="str">
        <x:v>VT0003212</x:v>
      </x:c>
      <x:c r="C678" t="str">
        <x:v>45957</x:v>
      </x:c>
      <x:c r="D678" s="27" t="n">
        <x:v>45957</x:v>
      </x:c>
      <x:c r="E678" t="n">
        <x:f>IF(D678="","",YEAR(D678))</x:f>
        <x:v>2025</x:v>
      </x:c>
      <x:c r="F678" t="n">
        <x:f>IF(D678="","",MONTH(D678))</x:f>
        <x:v>10</x:v>
      </x:c>
      <x:c r="G678" t="str">
        <x:f>IF(D678="","Fecha no disponible",TEXT(D678,"mmmm"))</x:f>
        <x:v>October</x:v>
      </x:c>
      <x:c r="H678" t="str">
        <x:f>IF(D678="","Fecha no disponible",TEXT(D678,"yyyy-mm"))</x:f>
        <x:v>2025-10</x:v>
      </x:c>
      <x:c r="I678" t="str">
        <x:f>IF(D678="","Fecha no disponible","T"&amp;ROUNDUP(MONTH(D678)/3,0))</x:f>
        <x:v>T4</x:v>
      </x:c>
      <x:c r="J678" t="str">
        <x:v>T016</x:v>
      </x:c>
      <x:c r="K678" t="str">
        <x:v>Tienda Potosí 4</x:v>
      </x:c>
      <x:c r="L678" t="str">
        <x:v>Centro</x:v>
      </x:c>
      <x:c r="M678" t="str">
        <x:v>Potosí</x:v>
      </x:c>
      <x:c r="N678" t="str">
        <x:f>IFERROR(VLOOKUP(M678,'Mapeos'!$A$4:$B$30,2,FALSE),M678)</x:f>
        <x:v>Potosí</x:v>
      </x:c>
      <x:c r="O678" t="str">
        <x:v>C01502</x:v>
      </x:c>
      <x:c r="P678" t="str">
        <x:v>Premium</x:v>
      </x:c>
      <x:c r="Q678" t="str">
        <x:v>P0030</x:v>
      </x:c>
      <x:c r="R678" t="str">
        <x:v>Deportes</x:v>
      </x:c>
      <x:c r="S678" t="str">
        <x:v>Marca A</x:v>
      </x:c>
      <x:c r="T678" t="str">
        <x:v>E-commerce</x:v>
      </x:c>
      <x:c r="U678" t="str">
        <x:f>IFERROR(VLOOKUP(T678,'Mapeos'!$D$4:$E$25,2,FALSE),T678)</x:f>
        <x:v>E-commerce</x:v>
      </x:c>
      <x:c r="V678" t="str">
        <x:v>V021</x:v>
      </x:c>
      <x:c r="W678" t="n">
        <x:v>4</x:v>
      </x:c>
      <x:c r="X678" s="28" t="n">
        <x:v>133.73</x:v>
      </x:c>
      <x:c r="Y678" s="20" t="n">
        <x:v>0.15</x:v>
      </x:c>
      <x:c r="Z678" s="20" t="n">
        <x:f>IF(Y678&gt;1,Y678/100,Y678)</x:f>
        <x:v>0.15</x:v>
      </x:c>
      <x:c r="AA678" s="28" t="n">
        <x:v>103.51</x:v>
      </x:c>
      <x:c r="AB678" s="28" t="n">
        <x:v>454.68</x:v>
      </x:c>
      <x:c r="AC678" s="28" t="str">
        <x:v>BOB</x:v>
      </x:c>
      <x:c r="AD678" s="28" t="n">
        <x:f>IF(AC678="USD",AB678*'Parametros'!$B$4,AB678)</x:f>
        <x:v>454.68</x:v>
      </x:c>
      <x:c r="AE678" s="28" t="n">
        <x:f>W678*X678*(1-Z678)</x:f>
        <x:v>454.68199999999996</x:v>
      </x:c>
      <x:c r="AF678" s="28" t="n">
        <x:f>W678*AA678</x:f>
        <x:v>414.04</x:v>
      </x:c>
      <x:c r="AG678" s="28" t="n">
        <x:f>AE678-AF678</x:f>
        <x:v>40.64199999999994</x:v>
      </x:c>
      <x:c r="AH678" s="20" t="n">
        <x:f>IF(AE678&gt;0,AG678/AE678,"")</x:f>
        <x:v>0.08938554858120608</x:v>
      </x:c>
      <x:c r="AI678" s="28" t="n">
        <x:v>98671.43</x:v>
      </x:c>
      <x:c r="AJ678" s="28"/>
      <x:c r="AK678"/>
      <x:c r="AL678" t="str">
        <x:v>Completado</x:v>
      </x:c>
      <x:c r="AM678" t="str">
        <x:f>IF(W678&lt;0,"Devuelto",AL678)</x:f>
        <x:v>Completado</x:v>
      </x:c>
      <x:c r="AN678" t="str">
        <x:v>Efectivo</x:v>
      </x:c>
      <x:c r="AO678" s="29" t="str">
        <x:v>Sin observación</x:v>
      </x:c>
      <x:c r="AP678" t="str">
        <x:f>IF(D678="","No","Sí")</x:f>
        <x:v>Sí</x:v>
      </x:c>
    </x:row>
    <x:row r="679">
      <x:c r="A679" t="n">
        <x:v>679</x:v>
      </x:c>
      <x:c r="B679" t="str">
        <x:v>VT0003217</x:v>
      </x:c>
      <x:c r="C679" t="str">
        <x:v>46028</x:v>
      </x:c>
      <x:c r="D679" s="27" t="n">
        <x:v>46028</x:v>
      </x:c>
      <x:c r="E679" t="n">
        <x:f>IF(D679="","",YEAR(D679))</x:f>
        <x:v>2026</x:v>
      </x:c>
      <x:c r="F679" t="n">
        <x:f>IF(D679="","",MONTH(D679))</x:f>
        <x:v>1</x:v>
      </x:c>
      <x:c r="G679" t="str">
        <x:f>IF(D679="","Fecha no disponible",TEXT(D679,"mmmm"))</x:f>
        <x:v>January</x:v>
      </x:c>
      <x:c r="H679" t="str">
        <x:f>IF(D679="","Fecha no disponible",TEXT(D679,"yyyy-mm"))</x:f>
        <x:v>2026-01</x:v>
      </x:c>
      <x:c r="I679" t="str">
        <x:f>IF(D679="","Fecha no disponible","T"&amp;ROUNDUP(MONTH(D679)/3,0))</x:f>
        <x:v>T1</x:v>
      </x:c>
      <x:c r="J679" t="str">
        <x:v>T019</x:v>
      </x:c>
      <x:c r="K679" t="str">
        <x:v>Tienda Sucre 3</x:v>
      </x:c>
      <x:c r="L679" t="str">
        <x:v>Centro</x:v>
      </x:c>
      <x:c r="M679" t="str">
        <x:v>Sucre</x:v>
      </x:c>
      <x:c r="N679" t="str">
        <x:f>IFERROR(VLOOKUP(M679,'Mapeos'!$A$4:$B$30,2,FALSE),M679)</x:f>
        <x:v>Sucre</x:v>
      </x:c>
      <x:c r="O679" t="str">
        <x:v>C01511</x:v>
      </x:c>
      <x:c r="P679" t="str">
        <x:v>Frecuente</x:v>
      </x:c>
      <x:c r="Q679" t="str">
        <x:v>P0059</x:v>
      </x:c>
      <x:c r="R679" t="str">
        <x:v>Cuidado Personal</x:v>
      </x:c>
      <x:c r="S679" t="str">
        <x:v>Marca D</x:v>
      </x:c>
      <x:c r="T679" t="str">
        <x:v>Marketplace</x:v>
      </x:c>
      <x:c r="U679" t="str">
        <x:f>IFERROR(VLOOKUP(T679,'Mapeos'!$D$4:$E$25,2,FALSE),T679)</x:f>
        <x:v>Marketplace</x:v>
      </x:c>
      <x:c r="V679" t="str">
        <x:v>V036</x:v>
      </x:c>
      <x:c r="W679" t="n">
        <x:v>8</x:v>
      </x:c>
      <x:c r="X679" s="28" t="n">
        <x:v>93.16</x:v>
      </x:c>
      <x:c r="Y679" s="20" t="n">
        <x:v>0</x:v>
      </x:c>
      <x:c r="Z679" s="20" t="n">
        <x:f>IF(Y679&gt;1,Y679/100,Y679)</x:f>
        <x:v>0</x:v>
      </x:c>
      <x:c r="AA679" s="28" t="n">
        <x:v>45.39</x:v>
      </x:c>
      <x:c r="AB679" s="28" t="n">
        <x:v>745.28</x:v>
      </x:c>
      <x:c r="AC679" s="28" t="str">
        <x:v>BOB</x:v>
      </x:c>
      <x:c r="AD679" s="28" t="n">
        <x:f>IF(AC679="USD",AB679*'Parametros'!$B$4,AB679)</x:f>
        <x:v>745.28</x:v>
      </x:c>
      <x:c r="AE679" s="28" t="n">
        <x:f>W679*X679*(1-Z679)</x:f>
        <x:v>745.28</x:v>
      </x:c>
      <x:c r="AF679" s="28" t="n">
        <x:f>W679*AA679</x:f>
        <x:v>363.12</x:v>
      </x:c>
      <x:c r="AG679" s="28" t="n">
        <x:f>AE679-AF679</x:f>
        <x:v>382.15999999999997</x:v>
      </x:c>
      <x:c r="AH679" s="20" t="n">
        <x:f>IF(AE679&gt;0,AG679/AE679,"")</x:f>
        <x:v>0.5127737226277372</x:v>
      </x:c>
      <x:c r="AI679" s="28" t="n">
        <x:v>91350.64</x:v>
      </x:c>
      <x:c r="AJ679" s="28"/>
      <x:c r="AK679"/>
      <x:c r="AL679" t="str">
        <x:v>Completado</x:v>
      </x:c>
      <x:c r="AM679" t="str">
        <x:f>IF(W679&lt;0,"Devuelto",AL679)</x:f>
        <x:v>Completado</x:v>
      </x:c>
      <x:c r="AN679" t="str">
        <x:v>Efectivo</x:v>
      </x:c>
      <x:c r="AO679" s="29" t="str">
        <x:v>Sin observación</x:v>
      </x:c>
      <x:c r="AP679" t="str">
        <x:f>IF(D679="","No","Sí")</x:f>
        <x:v>Sí</x:v>
      </x:c>
    </x:row>
    <x:row r="680">
      <x:c r="A680" t="n">
        <x:v>680</x:v>
      </x:c>
      <x:c r="B680" t="str">
        <x:v>VT0003222</x:v>
      </x:c>
      <x:c r="C680" t="str">
        <x:v>45999</x:v>
      </x:c>
      <x:c r="D680" s="27" t="n">
        <x:v>45999</x:v>
      </x:c>
      <x:c r="E680" t="n">
        <x:f>IF(D680="","",YEAR(D680))</x:f>
        <x:v>2025</x:v>
      </x:c>
      <x:c r="F680" t="n">
        <x:f>IF(D680="","",MONTH(D680))</x:f>
        <x:v>12</x:v>
      </x:c>
      <x:c r="G680" t="str">
        <x:f>IF(D680="","Fecha no disponible",TEXT(D680,"mmmm"))</x:f>
        <x:v>December</x:v>
      </x:c>
      <x:c r="H680" t="str">
        <x:f>IF(D680="","Fecha no disponible",TEXT(D680,"yyyy-mm"))</x:f>
        <x:v>2025-12</x:v>
      </x:c>
      <x:c r="I680" t="str">
        <x:f>IF(D680="","Fecha no disponible","T"&amp;ROUNDUP(MONTH(D680)/3,0))</x:f>
        <x:v>T4</x:v>
      </x:c>
      <x:c r="J680" t="str">
        <x:v>T014</x:v>
      </x:c>
      <x:c r="K680" t="str">
        <x:v>Tienda Potosí 2</x:v>
      </x:c>
      <x:c r="L680" t="str">
        <x:v>Barrio</x:v>
      </x:c>
      <x:c r="M680" t="str">
        <x:v>Potosí</x:v>
      </x:c>
      <x:c r="N680" t="str">
        <x:f>IFERROR(VLOOKUP(M680,'Mapeos'!$A$4:$B$30,2,FALSE),M680)</x:f>
        <x:v>Potosí</x:v>
      </x:c>
      <x:c r="O680" t="str">
        <x:v>C00879</x:v>
      </x:c>
      <x:c r="P680" t="str">
        <x:v>Premium</x:v>
      </x:c>
      <x:c r="Q680" t="str">
        <x:v>P0014</x:v>
      </x:c>
      <x:c r="R680" t="str">
        <x:v>Electrónica</x:v>
      </x:c>
      <x:c r="S680" t="str">
        <x:v>Marca C</x:v>
      </x:c>
      <x:c r="T680" t="str">
        <x:v>Tienda</x:v>
      </x:c>
      <x:c r="U680" t="str">
        <x:f>IFERROR(VLOOKUP(T680,'Mapeos'!$D$4:$E$25,2,FALSE),T680)</x:f>
        <x:v>Tienda</x:v>
      </x:c>
      <x:c r="V680" t="str">
        <x:v>V031</x:v>
      </x:c>
      <x:c r="W680" t="n">
        <x:v>1</x:v>
      </x:c>
      <x:c r="X680" s="28" t="n">
        <x:v>404.02</x:v>
      </x:c>
      <x:c r="Y680" s="20" t="n">
        <x:v>0.05</x:v>
      </x:c>
      <x:c r="Z680" s="20" t="n">
        <x:f>IF(Y680&gt;1,Y680/100,Y680)</x:f>
        <x:v>0.05</x:v>
      </x:c>
      <x:c r="AA680" s="28" t="n">
        <x:v>308.21</x:v>
      </x:c>
      <x:c r="AB680" s="28" t="n">
        <x:v>383.82</x:v>
      </x:c>
      <x:c r="AC680" s="28" t="str">
        <x:v>BOB</x:v>
      </x:c>
      <x:c r="AD680" s="28" t="n">
        <x:f>IF(AC680="USD",AB680*'Parametros'!$B$4,AB680)</x:f>
        <x:v>383.82</x:v>
      </x:c>
      <x:c r="AE680" s="28" t="n">
        <x:f>W680*X680*(1-Z680)</x:f>
        <x:v>383.81899999999996</x:v>
      </x:c>
      <x:c r="AF680" s="28" t="n">
        <x:f>W680*AA680</x:f>
        <x:v>308.21</x:v>
      </x:c>
      <x:c r="AG680" s="28" t="n">
        <x:f>AE680-AF680</x:f>
        <x:v>75.60899999999998</x:v>
      </x:c>
      <x:c r="AH680" s="20" t="n">
        <x:f>IF(AE680&gt;0,AG680/AE680,"")</x:f>
        <x:v>0.19699129016541647</x:v>
      </x:c>
      <x:c r="AI680" s="28" t="n">
        <x:v>175976.05</x:v>
      </x:c>
      <x:c r="AJ680" s="28"/>
      <x:c r="AK680"/>
      <x:c r="AL680" t="str">
        <x:v>Completado</x:v>
      </x:c>
      <x:c r="AM680" t="str">
        <x:f>IF(W680&lt;0,"Devuelto",AL680)</x:f>
        <x:v>Completado</x:v>
      </x:c>
      <x:c r="AN680" t="str">
        <x:v>QR</x:v>
      </x:c>
      <x:c r="AO680" s="29" t="str">
        <x:v>Sin observación</x:v>
      </x:c>
      <x:c r="AP680" t="str">
        <x:f>IF(D680="","No","Sí")</x:f>
        <x:v>Sí</x:v>
      </x:c>
    </x:row>
    <x:row r="681">
      <x:c r="A681" t="n">
        <x:v>681</x:v>
      </x:c>
      <x:c r="B681" t="str">
        <x:v>VT0003227</x:v>
      </x:c>
      <x:c r="C681" t="str">
        <x:v>45431</x:v>
      </x:c>
      <x:c r="D681" s="27" t="n">
        <x:v>45431</x:v>
      </x:c>
      <x:c r="E681" t="n">
        <x:f>IF(D681="","",YEAR(D681))</x:f>
        <x:v>2024</x:v>
      </x:c>
      <x:c r="F681" t="n">
        <x:f>IF(D681="","",MONTH(D681))</x:f>
        <x:v>5</x:v>
      </x:c>
      <x:c r="G681" t="str">
        <x:f>IF(D681="","Fecha no disponible",TEXT(D681,"mmmm"))</x:f>
        <x:v>May</x:v>
      </x:c>
      <x:c r="H681" t="str">
        <x:f>IF(D681="","Fecha no disponible",TEXT(D681,"yyyy-mm"))</x:f>
        <x:v>2024-05</x:v>
      </x:c>
      <x:c r="I681" t="str">
        <x:f>IF(D681="","Fecha no disponible","T"&amp;ROUNDUP(MONTH(D681)/3,0))</x:f>
        <x:v>T2</x:v>
      </x:c>
      <x:c r="J681" t="str">
        <x:v>T010</x:v>
      </x:c>
      <x:c r="K681" t="str">
        <x:v>Tienda Cochabamba 2</x:v>
      </x:c>
      <x:c r="L681" t="str">
        <x:v>Barrio</x:v>
      </x:c>
      <x:c r="M681" t="str">
        <x:v>Cochabamba</x:v>
      </x:c>
      <x:c r="N681" t="str">
        <x:f>IFERROR(VLOOKUP(M681,'Mapeos'!$A$4:$B$30,2,FALSE),M681)</x:f>
        <x:v>Cochabamba</x:v>
      </x:c>
      <x:c r="O681" t="str">
        <x:v>C00652</x:v>
      </x:c>
      <x:c r="P681" t="str">
        <x:v>Empresa</x:v>
      </x:c>
      <x:c r="Q681" t="str">
        <x:v>P0040</x:v>
      </x:c>
      <x:c r="R681" t="str">
        <x:v>Electrónica</x:v>
      </x:c>
      <x:c r="S681" t="str">
        <x:v>Marca D</x:v>
      </x:c>
      <x:c r="T681" t="str">
        <x:v>Tienda</x:v>
      </x:c>
      <x:c r="U681" t="str">
        <x:f>IFERROR(VLOOKUP(T681,'Mapeos'!$D$4:$E$25,2,FALSE),T681)</x:f>
        <x:v>Tienda</x:v>
      </x:c>
      <x:c r="V681" t="str">
        <x:v>V038</x:v>
      </x:c>
      <x:c r="W681" t="n">
        <x:v>7</x:v>
      </x:c>
      <x:c r="X681" s="28" t="n">
        <x:v>342.84</x:v>
      </x:c>
      <x:c r="Y681" s="20" t="n">
        <x:v>0.25</x:v>
      </x:c>
      <x:c r="Z681" s="20" t="n">
        <x:f>IF(Y681&gt;1,Y681/100,Y681)</x:f>
        <x:v>0.25</x:v>
      </x:c>
      <x:c r="AA681" s="28" t="n">
        <x:v>258.27</x:v>
      </x:c>
      <x:c r="AB681" s="28" t="n">
        <x:v>1799.91</x:v>
      </x:c>
      <x:c r="AC681" s="28" t="str">
        <x:v>BOB</x:v>
      </x:c>
      <x:c r="AD681" s="28" t="n">
        <x:f>IF(AC681="USD",AB681*'Parametros'!$B$4,AB681)</x:f>
        <x:v>1799.91</x:v>
      </x:c>
      <x:c r="AE681" s="28" t="n">
        <x:f>W681*X681*(1-Z681)</x:f>
        <x:v>1799.9099999999999</x:v>
      </x:c>
      <x:c r="AF681" s="28" t="n">
        <x:f>W681*AA681</x:f>
        <x:v>1807.8899999999999</x:v>
      </x:c>
      <x:c r="AG681" s="28" t="n">
        <x:f>AE681-AF681</x:f>
        <x:v>-7.980000000000018</x:v>
      </x:c>
      <x:c r="AH681" s="20" t="n">
        <x:f>IF(AE681&gt;0,AG681/AE681,"")</x:f>
        <x:v>-0.004433555011083898</x:v>
      </x:c>
      <x:c r="AI681" s="28" t="n">
        <x:v>136007.7</x:v>
      </x:c>
      <x:c r="AJ681" s="28"/>
      <x:c r="AK681"/>
      <x:c r="AL681" t="str">
        <x:v>Completado</x:v>
      </x:c>
      <x:c r="AM681" t="str">
        <x:f>IF(W681&lt;0,"Devuelto",AL681)</x:f>
        <x:v>Completado</x:v>
      </x:c>
      <x:c r="AN681" t="str">
        <x:v>Transferencia</x:v>
      </x:c>
      <x:c r="AO681" s="29" t="str">
        <x:v>Sin observación</x:v>
      </x:c>
      <x:c r="AP681" t="str">
        <x:f>IF(D681="","No","Sí")</x:f>
        <x:v>Sí</x:v>
      </x:c>
    </x:row>
    <x:row r="682">
      <x:c r="A682" t="n">
        <x:v>682</x:v>
      </x:c>
      <x:c r="B682" t="str">
        <x:v>VT0003231</x:v>
      </x:c>
      <x:c r="C682" t="str">
        <x:v>45622</x:v>
      </x:c>
      <x:c r="D682" s="27" t="n">
        <x:v>45622</x:v>
      </x:c>
      <x:c r="E682" t="n">
        <x:f>IF(D682="","",YEAR(D682))</x:f>
        <x:v>2024</x:v>
      </x:c>
      <x:c r="F682" t="n">
        <x:f>IF(D682="","",MONTH(D682))</x:f>
        <x:v>11</x:v>
      </x:c>
      <x:c r="G682" t="str">
        <x:f>IF(D682="","Fecha no disponible",TEXT(D682,"mmmm"))</x:f>
        <x:v>November</x:v>
      </x:c>
      <x:c r="H682" t="str">
        <x:f>IF(D682="","Fecha no disponible",TEXT(D682,"yyyy-mm"))</x:f>
        <x:v>2024-11</x:v>
      </x:c>
      <x:c r="I682" t="str">
        <x:f>IF(D682="","Fecha no disponible","T"&amp;ROUNDUP(MONTH(D682)/3,0))</x:f>
        <x:v>T4</x:v>
      </x:c>
      <x:c r="J682" t="str">
        <x:v>T006</x:v>
      </x:c>
      <x:c r="K682" t="str">
        <x:v>Tienda Santa Cruz 2</x:v>
      </x:c>
      <x:c r="L682" t="str">
        <x:v>Mall</x:v>
      </x:c>
      <x:c r="M682" t="str">
        <x:v>Santa Cruz</x:v>
      </x:c>
      <x:c r="N682" t="str">
        <x:f>IFERROR(VLOOKUP(M682,'Mapeos'!$A$4:$B$30,2,FALSE),M682)</x:f>
        <x:v>Santa Cruz</x:v>
      </x:c>
      <x:c r="O682" t="str">
        <x:v>C00996</x:v>
      </x:c>
      <x:c r="P682" t="str">
        <x:v>Empresa</x:v>
      </x:c>
      <x:c r="Q682" t="str">
        <x:v>P0038</x:v>
      </x:c>
      <x:c r="R682" t="str">
        <x:v>Deportes</x:v>
      </x:c>
      <x:c r="S682" t="str">
        <x:v>Marca A</x:v>
      </x:c>
      <x:c r="T682" t="str">
        <x:v>Tienda</x:v>
      </x:c>
      <x:c r="U682" t="str">
        <x:f>IFERROR(VLOOKUP(T682,'Mapeos'!$D$4:$E$25,2,FALSE),T682)</x:f>
        <x:v>Tienda</x:v>
      </x:c>
      <x:c r="V682" t="str">
        <x:v>V014</x:v>
      </x:c>
      <x:c r="W682" t="n">
        <x:v>1</x:v>
      </x:c>
      <x:c r="X682" s="28" t="n">
        <x:v>314.91</x:v>
      </x:c>
      <x:c r="Y682" s="20" t="n">
        <x:v>0</x:v>
      </x:c>
      <x:c r="Z682" s="20" t="n">
        <x:f>IF(Y682&gt;1,Y682/100,Y682)</x:f>
        <x:v>0</x:v>
      </x:c>
      <x:c r="AA682" s="28" t="n">
        <x:v>203.7</x:v>
      </x:c>
      <x:c r="AB682" s="28" t="n">
        <x:v>314.91</x:v>
      </x:c>
      <x:c r="AC682" s="28" t="str">
        <x:v>BOB</x:v>
      </x:c>
      <x:c r="AD682" s="28" t="n">
        <x:f>IF(AC682="USD",AB682*'Parametros'!$B$4,AB682)</x:f>
        <x:v>314.91</x:v>
      </x:c>
      <x:c r="AE682" s="28" t="n">
        <x:f>W682*X682*(1-Z682)</x:f>
        <x:v>314.91</x:v>
      </x:c>
      <x:c r="AF682" s="28" t="n">
        <x:f>W682*AA682</x:f>
        <x:v>203.7</x:v>
      </x:c>
      <x:c r="AG682" s="28" t="n">
        <x:f>AE682-AF682</x:f>
        <x:v>111.21000000000004</x:v>
      </x:c>
      <x:c r="AH682" s="20" t="n">
        <x:f>IF(AE682&gt;0,AG682/AE682,"")</x:f>
        <x:v>0.35314851862436897</x:v>
      </x:c>
      <x:c r="AI682" s="28" t="n">
        <x:v>177999.68</x:v>
      </x:c>
      <x:c r="AJ682" s="28"/>
      <x:c r="AK682"/>
      <x:c r="AL682" t="str">
        <x:v>Completado</x:v>
      </x:c>
      <x:c r="AM682" t="str">
        <x:f>IF(W682&lt;0,"Devuelto",AL682)</x:f>
        <x:v>Completado</x:v>
      </x:c>
      <x:c r="AN682" t="str">
        <x:v>Transferencia</x:v>
      </x:c>
      <x:c r="AO682" s="29" t="str">
        <x:v>Sin observación</x:v>
      </x:c>
      <x:c r="AP682" t="str">
        <x:f>IF(D682="","No","Sí")</x:f>
        <x:v>Sí</x:v>
      </x:c>
    </x:row>
    <x:row r="683">
      <x:c r="A683" t="n">
        <x:v>683</x:v>
      </x:c>
      <x:c r="B683" t="str">
        <x:v>VT0003236</x:v>
      </x:c>
      <x:c r="C683" t="str">
        <x:v>45506</x:v>
      </x:c>
      <x:c r="D683" s="27" t="n">
        <x:v>45506</x:v>
      </x:c>
      <x:c r="E683" t="n">
        <x:f>IF(D683="","",YEAR(D683))</x:f>
        <x:v>2024</x:v>
      </x:c>
      <x:c r="F683" t="n">
        <x:f>IF(D683="","",MONTH(D683))</x:f>
        <x:v>8</x:v>
      </x:c>
      <x:c r="G683" t="str">
        <x:f>IF(D683="","Fecha no disponible",TEXT(D683,"mmmm"))</x:f>
        <x:v>August</x:v>
      </x:c>
      <x:c r="H683" t="str">
        <x:f>IF(D683="","Fecha no disponible",TEXT(D683,"yyyy-mm"))</x:f>
        <x:v>2024-08</x:v>
      </x:c>
      <x:c r="I683" t="str">
        <x:f>IF(D683="","Fecha no disponible","T"&amp;ROUNDUP(MONTH(D683)/3,0))</x:f>
        <x:v>T3</x:v>
      </x:c>
      <x:c r="J683" t="str">
        <x:v>T001</x:v>
      </x:c>
      <x:c r="K683" t="str">
        <x:v>Tienda La Paz 1</x:v>
      </x:c>
      <x:c r="L683" t="str">
        <x:v>Barrio</x:v>
      </x:c>
      <x:c r="M683" t="str">
        <x:v>La Paz</x:v>
      </x:c>
      <x:c r="N683" t="str">
        <x:f>IFERROR(VLOOKUP(M683,'Mapeos'!$A$4:$B$30,2,FALSE),M683)</x:f>
        <x:v>La Paz</x:v>
      </x:c>
      <x:c r="O683" t="str">
        <x:v>C00972</x:v>
      </x:c>
      <x:c r="P683" t="str">
        <x:v>Masivo</x:v>
      </x:c>
      <x:c r="Q683" t="str">
        <x:v>P0113</x:v>
      </x:c>
      <x:c r="R683" t="str">
        <x:v>Cuidado Personal</x:v>
      </x:c>
      <x:c r="S683" t="str">
        <x:v>Marca A</x:v>
      </x:c>
      <x:c r="T683" t="str">
        <x:v>Marketplace</x:v>
      </x:c>
      <x:c r="U683" t="str">
        <x:f>IFERROR(VLOOKUP(T683,'Mapeos'!$D$4:$E$25,2,FALSE),T683)</x:f>
        <x:v>Marketplace</x:v>
      </x:c>
      <x:c r="V683" t="str">
        <x:v>V023</x:v>
      </x:c>
      <x:c r="W683" t="n">
        <x:v>-1</x:v>
      </x:c>
      <x:c r="X683" s="28" t="n">
        <x:v>71.86</x:v>
      </x:c>
      <x:c r="Y683" s="20" t="n">
        <x:v>0.15</x:v>
      </x:c>
      <x:c r="Z683" s="20" t="n">
        <x:f>IF(Y683&gt;1,Y683/100,Y683)</x:f>
        <x:v>0.15</x:v>
      </x:c>
      <x:c r="AA683" s="28" t="n">
        <x:v>37.95</x:v>
      </x:c>
      <x:c r="AB683" s="28" t="n">
        <x:v>-61.08</x:v>
      </x:c>
      <x:c r="AC683" s="28" t="str">
        <x:v>BOB</x:v>
      </x:c>
      <x:c r="AD683" s="28" t="n">
        <x:f>IF(AC683="USD",AB683*'Parametros'!$B$4,AB683)</x:f>
        <x:v>-61.08</x:v>
      </x:c>
      <x:c r="AE683" s="28" t="n">
        <x:f>W683*X683*(1-Z683)</x:f>
        <x:v>-61.080999999999996</x:v>
      </x:c>
      <x:c r="AF683" s="28" t="n">
        <x:f>W683*AA683</x:f>
        <x:v>-37.95</x:v>
      </x:c>
      <x:c r="AG683" s="28" t="n">
        <x:f>AE683-AF683</x:f>
        <x:v>-23.130999999999993</x:v>
      </x:c>
      <x:c r="AH683" s="20" t="str">
        <x:f>IF(AE683&gt;0,AG683/AE683,"")</x:f>
      </x:c>
      <x:c r="AI683" s="28" t="n">
        <x:v>67394.5</x:v>
      </x:c>
      <x:c r="AJ683" s="28"/>
      <x:c r="AK683"/>
      <x:c r="AL683" t="str">
        <x:v>Devuelto</x:v>
      </x:c>
      <x:c r="AM683" t="str">
        <x:f>IF(W683&lt;0,"Devuelto",AL683)</x:f>
        <x:v>Devuelto</x:v>
      </x:c>
      <x:c r="AN683" t="str">
        <x:v>Transferencia</x:v>
      </x:c>
      <x:c r="AO683" s="29" t="str">
        <x:v>Sin observación</x:v>
      </x:c>
      <x:c r="AP683" t="str">
        <x:f>IF(D683="","No","Sí")</x:f>
        <x:v>Sí</x:v>
      </x:c>
    </x:row>
    <x:row r="684">
      <x:c r="A684" t="n">
        <x:v>684</x:v>
      </x:c>
      <x:c r="B684" t="str">
        <x:v>VT0003241</x:v>
      </x:c>
      <x:c r="C684" t="str">
        <x:v>45465</x:v>
      </x:c>
      <x:c r="D684" s="27" t="n">
        <x:v>45465</x:v>
      </x:c>
      <x:c r="E684" t="n">
        <x:f>IF(D684="","",YEAR(D684))</x:f>
        <x:v>2024</x:v>
      </x:c>
      <x:c r="F684" t="n">
        <x:f>IF(D684="","",MONTH(D684))</x:f>
        <x:v>6</x:v>
      </x:c>
      <x:c r="G684" t="str">
        <x:f>IF(D684="","Fecha no disponible",TEXT(D684,"mmmm"))</x:f>
        <x:v>June</x:v>
      </x:c>
      <x:c r="H684" t="str">
        <x:f>IF(D684="","Fecha no disponible",TEXT(D684,"yyyy-mm"))</x:f>
        <x:v>2024-06</x:v>
      </x:c>
      <x:c r="I684" t="str">
        <x:f>IF(D684="","Fecha no disponible","T"&amp;ROUNDUP(MONTH(D684)/3,0))</x:f>
        <x:v>T2</x:v>
      </x:c>
      <x:c r="J684" t="str">
        <x:v>T020</x:v>
      </x:c>
      <x:c r="K684" t="str">
        <x:v>Tienda Sucre 4</x:v>
      </x:c>
      <x:c r="L684" t="str">
        <x:v>Mall</x:v>
      </x:c>
      <x:c r="M684" t="str">
        <x:v>Sucre</x:v>
      </x:c>
      <x:c r="N684" t="str">
        <x:f>IFERROR(VLOOKUP(M684,'Mapeos'!$A$4:$B$30,2,FALSE),M684)</x:f>
        <x:v>Sucre</x:v>
      </x:c>
      <x:c r="O684" t="str">
        <x:v>C00987</x:v>
      </x:c>
      <x:c r="P684" t="str">
        <x:v>Frecuente</x:v>
      </x:c>
      <x:c r="Q684" t="str">
        <x:v>P0024</x:v>
      </x:c>
      <x:c r="R684" t="str">
        <x:v>Cuidado Personal</x:v>
      </x:c>
      <x:c r="S684" t="str">
        <x:v>Marca A</x:v>
      </x:c>
      <x:c r="T684" t="str">
        <x:v>WhatsApp</x:v>
      </x:c>
      <x:c r="U684" t="str">
        <x:f>IFERROR(VLOOKUP(T684,'Mapeos'!$D$4:$E$25,2,FALSE),T684)</x:f>
        <x:v>WhatsApp</x:v>
      </x:c>
      <x:c r="V684" t="str">
        <x:v>V040</x:v>
      </x:c>
      <x:c r="W684" t="n">
        <x:v>4</x:v>
      </x:c>
      <x:c r="X684" s="28" t="n">
        <x:v>42.48</x:v>
      </x:c>
      <x:c r="Y684" s="20" t="n">
        <x:v>0</x:v>
      </x:c>
      <x:c r="Z684" s="20" t="n">
        <x:f>IF(Y684&gt;1,Y684/100,Y684)</x:f>
        <x:v>0</x:v>
      </x:c>
      <x:c r="AA684" s="28" t="n">
        <x:v>20.9</x:v>
      </x:c>
      <x:c r="AB684" s="28" t="n">
        <x:v>169.92</x:v>
      </x:c>
      <x:c r="AC684" s="28" t="str">
        <x:v>BOB</x:v>
      </x:c>
      <x:c r="AD684" s="28" t="n">
        <x:f>IF(AC684="USD",AB684*'Parametros'!$B$4,AB684)</x:f>
        <x:v>169.92</x:v>
      </x:c>
      <x:c r="AE684" s="28" t="n">
        <x:f>W684*X684*(1-Z684)</x:f>
        <x:v>169.92</x:v>
      </x:c>
      <x:c r="AF684" s="28" t="n">
        <x:f>W684*AA684</x:f>
        <x:v>83.6</x:v>
      </x:c>
      <x:c r="AG684" s="28" t="n">
        <x:f>AE684-AF684</x:f>
        <x:v>86.32</x:v>
      </x:c>
      <x:c r="AH684" s="20" t="n">
        <x:f>IF(AE684&gt;0,AG684/AE684,"")</x:f>
        <x:v>0.5080037664783428</x:v>
      </x:c>
      <x:c r="AI684" s="28" t="n">
        <x:v>82837.58</x:v>
      </x:c>
      <x:c r="AJ684" s="28"/>
      <x:c r="AK684"/>
      <x:c r="AL684" t="str">
        <x:v>Completado</x:v>
      </x:c>
      <x:c r="AM684" t="str">
        <x:f>IF(W684&lt;0,"Devuelto",AL684)</x:f>
        <x:v>Completado</x:v>
      </x:c>
      <x:c r="AN684" t="str">
        <x:v>QR</x:v>
      </x:c>
      <x:c r="AO684" s="29" t="str">
        <x:v>Sin observación</x:v>
      </x:c>
      <x:c r="AP684" t="str">
        <x:f>IF(D684="","No","Sí")</x:f>
        <x:v>Sí</x:v>
      </x:c>
    </x:row>
    <x:row r="685">
      <x:c r="A685" t="n">
        <x:v>685</x:v>
      </x:c>
      <x:c r="B685" t="str">
        <x:v>VT0003246</x:v>
      </x:c>
      <x:c r="C685" t="str">
        <x:v>45343</x:v>
      </x:c>
      <x:c r="D685" s="27" t="n">
        <x:v>45343</x:v>
      </x:c>
      <x:c r="E685" t="n">
        <x:f>IF(D685="","",YEAR(D685))</x:f>
        <x:v>2024</x:v>
      </x:c>
      <x:c r="F685" t="n">
        <x:f>IF(D685="","",MONTH(D685))</x:f>
        <x:v>2</x:v>
      </x:c>
      <x:c r="G685" t="str">
        <x:f>IF(D685="","Fecha no disponible",TEXT(D685,"mmmm"))</x:f>
        <x:v>February</x:v>
      </x:c>
      <x:c r="H685" t="str">
        <x:f>IF(D685="","Fecha no disponible",TEXT(D685,"yyyy-mm"))</x:f>
        <x:v>2024-02</x:v>
      </x:c>
      <x:c r="I685" t="str">
        <x:f>IF(D685="","Fecha no disponible","T"&amp;ROUNDUP(MONTH(D685)/3,0))</x:f>
        <x:v>T1</x:v>
      </x:c>
      <x:c r="J685" t="str">
        <x:v>T003</x:v>
      </x:c>
      <x:c r="K685" t="str">
        <x:v>Tienda La Paz 3</x:v>
      </x:c>
      <x:c r="L685" t="str">
        <x:v>Barrio</x:v>
      </x:c>
      <x:c r="M685" t="str">
        <x:v>LA PAZ</x:v>
      </x:c>
      <x:c r="N685" t="str">
        <x:f>IFERROR(VLOOKUP(M685,'Mapeos'!$A$4:$B$30,2,FALSE),M685)</x:f>
        <x:v>La Paz</x:v>
      </x:c>
      <x:c r="O685" t="str">
        <x:v>C00165</x:v>
      </x:c>
      <x:c r="P685" t="str">
        <x:v>Masivo</x:v>
      </x:c>
      <x:c r="Q685" t="str">
        <x:v>P0128</x:v>
      </x:c>
      <x:c r="R685" t="str">
        <x:v>Cuidado Personal</x:v>
      </x:c>
      <x:c r="S685" t="str">
        <x:v>Marca C</x:v>
      </x:c>
      <x:c r="T685" t="str">
        <x:v>WhatsApp</x:v>
      </x:c>
      <x:c r="U685" t="str">
        <x:f>IFERROR(VLOOKUP(T685,'Mapeos'!$D$4:$E$25,2,FALSE),T685)</x:f>
        <x:v>WhatsApp</x:v>
      </x:c>
      <x:c r="V685" t="str">
        <x:v>V011</x:v>
      </x:c>
      <x:c r="W685" t="n">
        <x:v>1</x:v>
      </x:c>
      <x:c r="X685" s="28" t="n">
        <x:v>65.46</x:v>
      </x:c>
      <x:c r="Y685" s="20" t="n">
        <x:v>0.1</x:v>
      </x:c>
      <x:c r="Z685" s="20" t="n">
        <x:f>IF(Y685&gt;1,Y685/100,Y685)</x:f>
        <x:v>0.1</x:v>
      </x:c>
      <x:c r="AA685" s="28" t="n">
        <x:v>35.64</x:v>
      </x:c>
      <x:c r="AB685" s="28" t="n">
        <x:v>58.91</x:v>
      </x:c>
      <x:c r="AC685" s="28" t="str">
        <x:v>BOB</x:v>
      </x:c>
      <x:c r="AD685" s="28" t="n">
        <x:f>IF(AC685="USD",AB685*'Parametros'!$B$4,AB685)</x:f>
        <x:v>58.91</x:v>
      </x:c>
      <x:c r="AE685" s="28" t="n">
        <x:f>W685*X685*(1-Z685)</x:f>
        <x:v>58.913999999999994</x:v>
      </x:c>
      <x:c r="AF685" s="28" t="n">
        <x:f>W685*AA685</x:f>
        <x:v>35.64</x:v>
      </x:c>
      <x:c r="AG685" s="28" t="n">
        <x:f>AE685-AF685</x:f>
        <x:v>23.273999999999994</x:v>
      </x:c>
      <x:c r="AH685" s="20" t="n">
        <x:f>IF(AE685&gt;0,AG685/AE685,"")</x:f>
        <x:v>0.3950504124656278</x:v>
      </x:c>
      <x:c r="AI685" s="28" t="n">
        <x:v>62874.75</x:v>
      </x:c>
      <x:c r="AJ685" s="28"/>
      <x:c r="AK685"/>
      <x:c r="AL685" t="str">
        <x:v>Completado</x:v>
      </x:c>
      <x:c r="AM685" t="str">
        <x:f>IF(W685&lt;0,"Devuelto",AL685)</x:f>
        <x:v>Completado</x:v>
      </x:c>
      <x:c r="AN685" t="str">
        <x:v>QR</x:v>
      </x:c>
      <x:c r="AO685" s="29" t="str">
        <x:v>Región estandarizada</x:v>
      </x:c>
      <x:c r="AP685" t="str">
        <x:f>IF(D685="","No","Sí")</x:f>
        <x:v>Sí</x:v>
      </x:c>
    </x:row>
    <x:row r="686">
      <x:c r="A686" t="n">
        <x:v>686</x:v>
      </x:c>
      <x:c r="B686" t="str">
        <x:v>VT0003250</x:v>
      </x:c>
      <x:c r="C686" t="str">
        <x:v>45695</x:v>
      </x:c>
      <x:c r="D686" s="27" t="n">
        <x:v>45695</x:v>
      </x:c>
      <x:c r="E686" t="n">
        <x:f>IF(D686="","",YEAR(D686))</x:f>
        <x:v>2025</x:v>
      </x:c>
      <x:c r="F686" t="n">
        <x:f>IF(D686="","",MONTH(D686))</x:f>
        <x:v>2</x:v>
      </x:c>
      <x:c r="G686" t="str">
        <x:f>IF(D686="","Fecha no disponible",TEXT(D686,"mmmm"))</x:f>
        <x:v>February</x:v>
      </x:c>
      <x:c r="H686" t="str">
        <x:f>IF(D686="","Fecha no disponible",TEXT(D686,"yyyy-mm"))</x:f>
        <x:v>2025-02</x:v>
      </x:c>
      <x:c r="I686" t="str">
        <x:f>IF(D686="","Fecha no disponible","T"&amp;ROUNDUP(MONTH(D686)/3,0))</x:f>
        <x:v>T1</x:v>
      </x:c>
      <x:c r="J686" t="str">
        <x:v>T006</x:v>
      </x:c>
      <x:c r="K686" t="str">
        <x:v>Tienda Santa Cruz 2</x:v>
      </x:c>
      <x:c r="L686" t="str">
        <x:v>Mall</x:v>
      </x:c>
      <x:c r="M686" t="str">
        <x:v>Santa Cruz</x:v>
      </x:c>
      <x:c r="N686" t="str">
        <x:f>IFERROR(VLOOKUP(M686,'Mapeos'!$A$4:$B$30,2,FALSE),M686)</x:f>
        <x:v>Santa Cruz</x:v>
      </x:c>
      <x:c r="O686" t="str">
        <x:v>C00951</x:v>
      </x:c>
      <x:c r="P686" t="str">
        <x:v>Empresa</x:v>
      </x:c>
      <x:c r="Q686" t="str">
        <x:v>P0068</x:v>
      </x:c>
      <x:c r="R686" t="str">
        <x:v>Hogar</x:v>
      </x:c>
      <x:c r="S686" t="str">
        <x:v>Marca D</x:v>
      </x:c>
      <x:c r="T686" t="str">
        <x:v>Tienda</x:v>
      </x:c>
      <x:c r="U686" t="str">
        <x:f>IFERROR(VLOOKUP(T686,'Mapeos'!$D$4:$E$25,2,FALSE),T686)</x:f>
        <x:v>Tienda</x:v>
      </x:c>
      <x:c r="V686" t="str">
        <x:v>V007</x:v>
      </x:c>
      <x:c r="W686" t="n">
        <x:v>-2</x:v>
      </x:c>
      <x:c r="X686" s="28" t="n">
        <x:v>177.17</x:v>
      </x:c>
      <x:c r="Y686" s="20" t="n">
        <x:v>0.1</x:v>
      </x:c>
      <x:c r="Z686" s="20" t="n">
        <x:f>IF(Y686&gt;1,Y686/100,Y686)</x:f>
        <x:v>0.1</x:v>
      </x:c>
      <x:c r="AA686" s="28" t="n">
        <x:v>87.26</x:v>
      </x:c>
      <x:c r="AB686" s="28" t="n">
        <x:v>-318.91</x:v>
      </x:c>
      <x:c r="AC686" s="28" t="str">
        <x:v>BOB</x:v>
      </x:c>
      <x:c r="AD686" s="28" t="n">
        <x:f>IF(AC686="USD",AB686*'Parametros'!$B$4,AB686)</x:f>
        <x:v>-318.91</x:v>
      </x:c>
      <x:c r="AE686" s="28" t="n">
        <x:f>W686*X686*(1-Z686)</x:f>
        <x:v>-318.906</x:v>
      </x:c>
      <x:c r="AF686" s="28" t="n">
        <x:f>W686*AA686</x:f>
        <x:v>-174.52</x:v>
      </x:c>
      <x:c r="AG686" s="28" t="n">
        <x:f>AE686-AF686</x:f>
        <x:v>-144.386</x:v>
      </x:c>
      <x:c r="AH686" s="20" t="str">
        <x:f>IF(AE686&gt;0,AG686/AE686,"")</x:f>
      </x:c>
      <x:c r="AI686" s="28" t="n">
        <x:v>174033.03</x:v>
      </x:c>
      <x:c r="AJ686" s="28"/>
      <x:c r="AK686"/>
      <x:c r="AL686" t="str">
        <x:v>Devuelto</x:v>
      </x:c>
      <x:c r="AM686" t="str">
        <x:f>IF(W686&lt;0,"Devuelto",AL686)</x:f>
        <x:v>Devuelto</x:v>
      </x:c>
      <x:c r="AN686" t="str">
        <x:v>Efectivo</x:v>
      </x:c>
      <x:c r="AO686" s="29" t="str">
        <x:v>Sin observación</x:v>
      </x:c>
      <x:c r="AP686" t="str">
        <x:f>IF(D686="","No","Sí")</x:f>
        <x:v>Sí</x:v>
      </x:c>
    </x:row>
    <x:row r="687">
      <x:c r="A687" t="n">
        <x:v>687</x:v>
      </x:c>
      <x:c r="B687" t="str">
        <x:v>VT0003255</x:v>
      </x:c>
      <x:c r="C687" t="str">
        <x:v>45772</x:v>
      </x:c>
      <x:c r="D687" s="27" t="n">
        <x:v>45772</x:v>
      </x:c>
      <x:c r="E687" t="n">
        <x:f>IF(D687="","",YEAR(D687))</x:f>
        <x:v>2025</x:v>
      </x:c>
      <x:c r="F687" t="n">
        <x:f>IF(D687="","",MONTH(D687))</x:f>
        <x:v>4</x:v>
      </x:c>
      <x:c r="G687" t="str">
        <x:f>IF(D687="","Fecha no disponible",TEXT(D687,"mmmm"))</x:f>
        <x:v>April</x:v>
      </x:c>
      <x:c r="H687" t="str">
        <x:f>IF(D687="","Fecha no disponible",TEXT(D687,"yyyy-mm"))</x:f>
        <x:v>2025-04</x:v>
      </x:c>
      <x:c r="I687" t="str">
        <x:f>IF(D687="","Fecha no disponible","T"&amp;ROUNDUP(MONTH(D687)/3,0))</x:f>
        <x:v>T2</x:v>
      </x:c>
      <x:c r="J687" t="str">
        <x:v>T017</x:v>
      </x:c>
      <x:c r="K687" t="str">
        <x:v>Tienda Sucre 1</x:v>
      </x:c>
      <x:c r="L687" t="str">
        <x:v>Centro</x:v>
      </x:c>
      <x:c r="M687" t="str">
        <x:v>Sucre</x:v>
      </x:c>
      <x:c r="N687" t="str">
        <x:f>IFERROR(VLOOKUP(M687,'Mapeos'!$A$4:$B$30,2,FALSE),M687)</x:f>
        <x:v>Sucre</x:v>
      </x:c>
      <x:c r="O687" t="str">
        <x:v>C00348</x:v>
      </x:c>
      <x:c r="P687" t="str">
        <x:v>Empresa</x:v>
      </x:c>
      <x:c r="Q687" t="str">
        <x:v>P0025</x:v>
      </x:c>
      <x:c r="R687" t="str">
        <x:v>Hogar</x:v>
      </x:c>
      <x:c r="S687" t="str">
        <x:v>Marca B</x:v>
      </x:c>
      <x:c r="T687" t="str">
        <x:v>Tienda</x:v>
      </x:c>
      <x:c r="U687" t="str">
        <x:f>IFERROR(VLOOKUP(T687,'Mapeos'!$D$4:$E$25,2,FALSE),T687)</x:f>
        <x:v>Tienda</x:v>
      </x:c>
      <x:c r="V687" t="str">
        <x:v>V032</x:v>
      </x:c>
      <x:c r="W687" t="n">
        <x:v>1</x:v>
      </x:c>
      <x:c r="X687" s="28" t="n">
        <x:v>164.64</x:v>
      </x:c>
      <x:c r="Y687" s="20" t="n">
        <x:v>0</x:v>
      </x:c>
      <x:c r="Z687" s="20" t="n">
        <x:f>IF(Y687&gt;1,Y687/100,Y687)</x:f>
        <x:v>0</x:v>
      </x:c>
      <x:c r="AA687" s="28" t="n">
        <x:v>98.9</x:v>
      </x:c>
      <x:c r="AB687" s="28" t="n">
        <x:v>164.64</x:v>
      </x:c>
      <x:c r="AC687" s="28" t="str">
        <x:v>BOB</x:v>
      </x:c>
      <x:c r="AD687" s="28" t="n">
        <x:f>IF(AC687="USD",AB687*'Parametros'!$B$4,AB687)</x:f>
        <x:v>164.64</x:v>
      </x:c>
      <x:c r="AE687" s="28" t="n">
        <x:f>W687*X687*(1-Z687)</x:f>
        <x:v>164.64</x:v>
      </x:c>
      <x:c r="AF687" s="28" t="n">
        <x:f>W687*AA687</x:f>
        <x:v>98.9</x:v>
      </x:c>
      <x:c r="AG687" s="28" t="n">
        <x:f>AE687-AF687</x:f>
        <x:v>65.73999999999998</x:v>
      </x:c>
      <x:c r="AH687" s="20" t="n">
        <x:f>IF(AE687&gt;0,AG687/AE687,"")</x:f>
        <x:v>0.3992954324586977</x:v>
      </x:c>
      <x:c r="AI687" s="28" t="n">
        <x:v>165289.91</x:v>
      </x:c>
      <x:c r="AJ687" s="28"/>
      <x:c r="AK687"/>
      <x:c r="AL687" t="str">
        <x:v>Completado</x:v>
      </x:c>
      <x:c r="AM687" t="str">
        <x:f>IF(W687&lt;0,"Devuelto",AL687)</x:f>
        <x:v>Completado</x:v>
      </x:c>
      <x:c r="AN687" t="str">
        <x:v>Efectivo</x:v>
      </x:c>
      <x:c r="AO687" s="29" t="str">
        <x:v>Sin observación</x:v>
      </x:c>
      <x:c r="AP687" t="str">
        <x:f>IF(D687="","No","Sí")</x:f>
        <x:v>Sí</x:v>
      </x:c>
    </x:row>
    <x:row r="688">
      <x:c r="A688" t="n">
        <x:v>688</x:v>
      </x:c>
      <x:c r="B688" t="str">
        <x:v>VT0003260</x:v>
      </x:c>
      <x:c r="C688" t="str">
        <x:v>45644</x:v>
      </x:c>
      <x:c r="D688" s="27" t="n">
        <x:v>45644</x:v>
      </x:c>
      <x:c r="E688" t="n">
        <x:f>IF(D688="","",YEAR(D688))</x:f>
        <x:v>2024</x:v>
      </x:c>
      <x:c r="F688" t="n">
        <x:f>IF(D688="","",MONTH(D688))</x:f>
        <x:v>12</x:v>
      </x:c>
      <x:c r="G688" t="str">
        <x:f>IF(D688="","Fecha no disponible",TEXT(D688,"mmmm"))</x:f>
        <x:v>December</x:v>
      </x:c>
      <x:c r="H688" t="str">
        <x:f>IF(D688="","Fecha no disponible",TEXT(D688,"yyyy-mm"))</x:f>
        <x:v>2024-12</x:v>
      </x:c>
      <x:c r="I688" t="str">
        <x:f>IF(D688="","Fecha no disponible","T"&amp;ROUNDUP(MONTH(D688)/3,0))</x:f>
        <x:v>T4</x:v>
      </x:c>
      <x:c r="J688" t="str">
        <x:v>T016</x:v>
      </x:c>
      <x:c r="K688" t="str">
        <x:v>Tienda Potosí 4</x:v>
      </x:c>
      <x:c r="L688" t="str">
        <x:v>Centro</x:v>
      </x:c>
      <x:c r="M688" t="str">
        <x:v>Potosí</x:v>
      </x:c>
      <x:c r="N688" t="str">
        <x:f>IFERROR(VLOOKUP(M688,'Mapeos'!$A$4:$B$30,2,FALSE),M688)</x:f>
        <x:v>Potosí</x:v>
      </x:c>
      <x:c r="O688" t="str">
        <x:v>C00984</x:v>
      </x:c>
      <x:c r="P688" t="str">
        <x:v>Masivo</x:v>
      </x:c>
      <x:c r="Q688" t="str">
        <x:v>P0058</x:v>
      </x:c>
      <x:c r="R688" t="str">
        <x:v>Alimentos</x:v>
      </x:c>
      <x:c r="S688" t="str">
        <x:v>Marca C</x:v>
      </x:c>
      <x:c r="T688" t="str">
        <x:v>Tienda</x:v>
      </x:c>
      <x:c r="U688" t="str">
        <x:f>IFERROR(VLOOKUP(T688,'Mapeos'!$D$4:$E$25,2,FALSE),T688)</x:f>
        <x:v>Tienda</x:v>
      </x:c>
      <x:c r="V688" t="str">
        <x:v>V028</x:v>
      </x:c>
      <x:c r="W688" t="n">
        <x:v>1</x:v>
      </x:c>
      <x:c r="X688" s="28" t="n">
        <x:v>46.87</x:v>
      </x:c>
      <x:c r="Y688" s="20" t="n">
        <x:v>0.2</x:v>
      </x:c>
      <x:c r="Z688" s="20" t="n">
        <x:f>IF(Y688&gt;1,Y688/100,Y688)</x:f>
        <x:v>0.2</x:v>
      </x:c>
      <x:c r="AA688" s="28" t="n">
        <x:v>31.38</x:v>
      </x:c>
      <x:c r="AB688" s="28" t="n">
        <x:v>37.5</x:v>
      </x:c>
      <x:c r="AC688" s="28" t="str">
        <x:v>BOB</x:v>
      </x:c>
      <x:c r="AD688" s="28" t="n">
        <x:f>IF(AC688="USD",AB688*'Parametros'!$B$4,AB688)</x:f>
        <x:v>37.5</x:v>
      </x:c>
      <x:c r="AE688" s="28" t="n">
        <x:f>W688*X688*(1-Z688)</x:f>
        <x:v>37.496</x:v>
      </x:c>
      <x:c r="AF688" s="28" t="n">
        <x:f>W688*AA688</x:f>
        <x:v>31.38</x:v>
      </x:c>
      <x:c r="AG688" s="28" t="n">
        <x:f>AE688-AF688</x:f>
        <x:v>6.116000000000003</x:v>
      </x:c>
      <x:c r="AH688" s="20" t="n">
        <x:f>IF(AE688&gt;0,AG688/AE688,"")</x:f>
        <x:v>0.1631107318113933</x:v>
      </x:c>
      <x:c r="AI688" s="28" t="n">
        <x:v>188024.64</x:v>
      </x:c>
      <x:c r="AJ688" s="28"/>
      <x:c r="AK688"/>
      <x:c r="AL688" t="str">
        <x:v>Completado</x:v>
      </x:c>
      <x:c r="AM688" t="str">
        <x:f>IF(W688&lt;0,"Devuelto",AL688)</x:f>
        <x:v>Completado</x:v>
      </x:c>
      <x:c r="AN688" t="str">
        <x:v>Transferencia</x:v>
      </x:c>
      <x:c r="AO688" s="29" t="str">
        <x:v>Sin observación</x:v>
      </x:c>
      <x:c r="AP688" t="str">
        <x:f>IF(D688="","No","Sí")</x:f>
        <x:v>Sí</x:v>
      </x:c>
    </x:row>
    <x:row r="689">
      <x:c r="A689" t="n">
        <x:v>689</x:v>
      </x:c>
      <x:c r="B689" t="str">
        <x:v>VT0003265</x:v>
      </x:c>
      <x:c r="C689" t="str">
        <x:v>45364</x:v>
      </x:c>
      <x:c r="D689" s="27" t="n">
        <x:v>45364</x:v>
      </x:c>
      <x:c r="E689" t="n">
        <x:f>IF(D689="","",YEAR(D689))</x:f>
        <x:v>2024</x:v>
      </x:c>
      <x:c r="F689" t="n">
        <x:f>IF(D689="","",MONTH(D689))</x:f>
        <x:v>3</x:v>
      </x:c>
      <x:c r="G689" t="str">
        <x:f>IF(D689="","Fecha no disponible",TEXT(D689,"mmmm"))</x:f>
        <x:v>March</x:v>
      </x:c>
      <x:c r="H689" t="str">
        <x:f>IF(D689="","Fecha no disponible",TEXT(D689,"yyyy-mm"))</x:f>
        <x:v>2024-03</x:v>
      </x:c>
      <x:c r="I689" t="str">
        <x:f>IF(D689="","Fecha no disponible","T"&amp;ROUNDUP(MONTH(D689)/3,0))</x:f>
        <x:v>T1</x:v>
      </x:c>
      <x:c r="J689" t="str">
        <x:v>T013</x:v>
      </x:c>
      <x:c r="K689" t="str">
        <x:v>Tienda Potosí 1</x:v>
      </x:c>
      <x:c r="L689" t="str">
        <x:v>Centro</x:v>
      </x:c>
      <x:c r="M689" t="str">
        <x:v>Potosí</x:v>
      </x:c>
      <x:c r="N689" t="str">
        <x:f>IFERROR(VLOOKUP(M689,'Mapeos'!$A$4:$B$30,2,FALSE),M689)</x:f>
        <x:v>Potosí</x:v>
      </x:c>
      <x:c r="O689" t="str">
        <x:v>C01495</x:v>
      </x:c>
      <x:c r="P689" t="str">
        <x:v>Premium</x:v>
      </x:c>
      <x:c r="Q689" t="str">
        <x:v>P0118</x:v>
      </x:c>
      <x:c r="R689" t="str">
        <x:v>Electrónica</x:v>
      </x:c>
      <x:c r="S689" t="str">
        <x:v>Marca A</x:v>
      </x:c>
      <x:c r="T689" t="str">
        <x:v>Tienda</x:v>
      </x:c>
      <x:c r="U689" t="str">
        <x:f>IFERROR(VLOOKUP(T689,'Mapeos'!$D$4:$E$25,2,FALSE),T689)</x:f>
        <x:v>Tienda</x:v>
      </x:c>
      <x:c r="V689" t="str">
        <x:v>V033</x:v>
      </x:c>
      <x:c r="W689" t="n">
        <x:v>-1</x:v>
      </x:c>
      <x:c r="X689" s="28" t="n">
        <x:v>138.22</x:v>
      </x:c>
      <x:c r="Y689" s="20" t="n">
        <x:v>0</x:v>
      </x:c>
      <x:c r="Z689" s="20" t="n">
        <x:f>IF(Y689&gt;1,Y689/100,Y689)</x:f>
        <x:v>0</x:v>
      </x:c>
      <x:c r="AA689" s="28" t="n">
        <x:v>75.13</x:v>
      </x:c>
      <x:c r="AB689" s="28" t="n">
        <x:v>-138.22</x:v>
      </x:c>
      <x:c r="AC689" s="28" t="str">
        <x:v>BOB</x:v>
      </x:c>
      <x:c r="AD689" s="28" t="n">
        <x:f>IF(AC689="USD",AB689*'Parametros'!$B$4,AB689)</x:f>
        <x:v>-138.22</x:v>
      </x:c>
      <x:c r="AE689" s="28" t="n">
        <x:f>W689*X689*(1-Z689)</x:f>
        <x:v>-138.22</x:v>
      </x:c>
      <x:c r="AF689" s="28" t="n">
        <x:f>W689*AA689</x:f>
        <x:v>-75.13</x:v>
      </x:c>
      <x:c r="AG689" s="28" t="n">
        <x:f>AE689-AF689</x:f>
        <x:v>-63.09</x:v>
      </x:c>
      <x:c r="AH689" s="20" t="str">
        <x:f>IF(AE689&gt;0,AG689/AE689,"")</x:f>
      </x:c>
      <x:c r="AI689" s="28" t="n">
        <x:v>146311.32</x:v>
      </x:c>
      <x:c r="AJ689" s="28"/>
      <x:c r="AK689"/>
      <x:c r="AL689" t="str">
        <x:v>Devuelto</x:v>
      </x:c>
      <x:c r="AM689" t="str">
        <x:f>IF(W689&lt;0,"Devuelto",AL689)</x:f>
        <x:v>Devuelto</x:v>
      </x:c>
      <x:c r="AN689" t="str">
        <x:v>Transferencia</x:v>
      </x:c>
      <x:c r="AO689" s="29" t="str">
        <x:v>Sin observación</x:v>
      </x:c>
      <x:c r="AP689" t="str">
        <x:f>IF(D689="","No","Sí")</x:f>
        <x:v>Sí</x:v>
      </x:c>
    </x:row>
    <x:row r="690">
      <x:c r="A690" t="n">
        <x:v>690</x:v>
      </x:c>
      <x:c r="B690" t="str">
        <x:v>VT0003269</x:v>
      </x:c>
      <x:c r="C690" t="str">
        <x:v>45394</x:v>
      </x:c>
      <x:c r="D690" s="27" t="n">
        <x:v>45394</x:v>
      </x:c>
      <x:c r="E690" t="n">
        <x:f>IF(D690="","",YEAR(D690))</x:f>
        <x:v>2024</x:v>
      </x:c>
      <x:c r="F690" t="n">
        <x:f>IF(D690="","",MONTH(D690))</x:f>
        <x:v>4</x:v>
      </x:c>
      <x:c r="G690" t="str">
        <x:f>IF(D690="","Fecha no disponible",TEXT(D690,"mmmm"))</x:f>
        <x:v>April</x:v>
      </x:c>
      <x:c r="H690" t="str">
        <x:f>IF(D690="","Fecha no disponible",TEXT(D690,"yyyy-mm"))</x:f>
        <x:v>2024-04</x:v>
      </x:c>
      <x:c r="I690" t="str">
        <x:f>IF(D690="","Fecha no disponible","T"&amp;ROUNDUP(MONTH(D690)/3,0))</x:f>
        <x:v>T2</x:v>
      </x:c>
      <x:c r="J690" t="str">
        <x:v>T012</x:v>
      </x:c>
      <x:c r="K690" t="str">
        <x:v>Tienda Cochabamba 4</x:v>
      </x:c>
      <x:c r="L690" t="str">
        <x:v>Centro</x:v>
      </x:c>
      <x:c r="M690" t="str">
        <x:v>Cochabamba</x:v>
      </x:c>
      <x:c r="N690" t="str">
        <x:f>IFERROR(VLOOKUP(M690,'Mapeos'!$A$4:$B$30,2,FALSE),M690)</x:f>
        <x:v>Cochabamba</x:v>
      </x:c>
      <x:c r="O690" t="str">
        <x:v>C01092</x:v>
      </x:c>
      <x:c r="P690" t="str">
        <x:v>Empresa</x:v>
      </x:c>
      <x:c r="Q690" t="str">
        <x:v>P0043</x:v>
      </x:c>
      <x:c r="R690" t="str">
        <x:v>Alimentos</x:v>
      </x:c>
      <x:c r="S690" t="str">
        <x:v>Marca C</x:v>
      </x:c>
      <x:c r="T690" t="str">
        <x:v>Tienda</x:v>
      </x:c>
      <x:c r="U690" t="str">
        <x:f>IFERROR(VLOOKUP(T690,'Mapeos'!$D$4:$E$25,2,FALSE),T690)</x:f>
        <x:v>Tienda</x:v>
      </x:c>
      <x:c r="V690" t="str">
        <x:v>V001</x:v>
      </x:c>
      <x:c r="W690" t="n">
        <x:v>2</x:v>
      </x:c>
      <x:c r="X690" s="28" t="n">
        <x:v>28.36</x:v>
      </x:c>
      <x:c r="Y690" s="20" t="n">
        <x:v>0</x:v>
      </x:c>
      <x:c r="Z690" s="20" t="n">
        <x:f>IF(Y690&gt;1,Y690/100,Y690)</x:f>
        <x:v>0</x:v>
      </x:c>
      <x:c r="AA690" s="28" t="n">
        <x:v>20.37</x:v>
      </x:c>
      <x:c r="AB690" s="28" t="n">
        <x:v>56.72</x:v>
      </x:c>
      <x:c r="AC690" s="28" t="str">
        <x:v>BOB</x:v>
      </x:c>
      <x:c r="AD690" s="28" t="n">
        <x:f>IF(AC690="USD",AB690*'Parametros'!$B$4,AB690)</x:f>
        <x:v>56.72</x:v>
      </x:c>
      <x:c r="AE690" s="28" t="n">
        <x:f>W690*X690*(1-Z690)</x:f>
        <x:v>56.72</x:v>
      </x:c>
      <x:c r="AF690" s="28" t="n">
        <x:f>W690*AA690</x:f>
        <x:v>40.74</x:v>
      </x:c>
      <x:c r="AG690" s="28" t="n">
        <x:f>AE690-AF690</x:f>
        <x:v>15.979999999999997</x:v>
      </x:c>
      <x:c r="AH690" s="20" t="n">
        <x:f>IF(AE690&gt;0,AG690/AE690,"")</x:f>
        <x:v>0.28173483779971786</x:v>
      </x:c>
      <x:c r="AI690" s="28" t="n">
        <x:v>137908.32</x:v>
      </x:c>
      <x:c r="AJ690" s="28"/>
      <x:c r="AK690"/>
      <x:c r="AL690" t="str">
        <x:v>Completado</x:v>
      </x:c>
      <x:c r="AM690" t="str">
        <x:f>IF(W690&lt;0,"Devuelto",AL690)</x:f>
        <x:v>Completado</x:v>
      </x:c>
      <x:c r="AN690" t="str">
        <x:v>QR</x:v>
      </x:c>
      <x:c r="AO690" s="29" t="str">
        <x:v>Sin observación</x:v>
      </x:c>
      <x:c r="AP690" t="str">
        <x:f>IF(D690="","No","Sí")</x:f>
        <x:v>Sí</x:v>
      </x:c>
    </x:row>
    <x:row r="691">
      <x:c r="A691" t="n">
        <x:v>691</x:v>
      </x:c>
      <x:c r="B691" t="str">
        <x:v>VT0003274</x:v>
      </x:c>
      <x:c r="C691" t="str">
        <x:v>45805</x:v>
      </x:c>
      <x:c r="D691" s="27" t="n">
        <x:v>45805</x:v>
      </x:c>
      <x:c r="E691" t="n">
        <x:f>IF(D691="","",YEAR(D691))</x:f>
        <x:v>2025</x:v>
      </x:c>
      <x:c r="F691" t="n">
        <x:f>IF(D691="","",MONTH(D691))</x:f>
        <x:v>5</x:v>
      </x:c>
      <x:c r="G691" t="str">
        <x:f>IF(D691="","Fecha no disponible",TEXT(D691,"mmmm"))</x:f>
        <x:v>May</x:v>
      </x:c>
      <x:c r="H691" t="str">
        <x:f>IF(D691="","Fecha no disponible",TEXT(D691,"yyyy-mm"))</x:f>
        <x:v>2025-05</x:v>
      </x:c>
      <x:c r="I691" t="str">
        <x:f>IF(D691="","Fecha no disponible","T"&amp;ROUNDUP(MONTH(D691)/3,0))</x:f>
        <x:v>T2</x:v>
      </x:c>
      <x:c r="J691" t="str">
        <x:v>T016</x:v>
      </x:c>
      <x:c r="K691" t="str">
        <x:v>Tienda Potosí 4</x:v>
      </x:c>
      <x:c r="L691" t="str">
        <x:v>Centro</x:v>
      </x:c>
      <x:c r="M691" t="str">
        <x:v>Potosí</x:v>
      </x:c>
      <x:c r="N691" t="str">
        <x:f>IFERROR(VLOOKUP(M691,'Mapeos'!$A$4:$B$30,2,FALSE),M691)</x:f>
        <x:v>Potosí</x:v>
      </x:c>
      <x:c r="O691" t="str">
        <x:v>C01758</x:v>
      </x:c>
      <x:c r="P691" t="str">
        <x:v>Masivo</x:v>
      </x:c>
      <x:c r="Q691" t="str">
        <x:v>P0055</x:v>
      </x:c>
      <x:c r="R691" t="str">
        <x:v>Alimentos</x:v>
      </x:c>
      <x:c r="S691" t="str">
        <x:v>Marca C</x:v>
      </x:c>
      <x:c r="T691" t="str">
        <x:v>Tienda</x:v>
      </x:c>
      <x:c r="U691" t="str">
        <x:f>IFERROR(VLOOKUP(T691,'Mapeos'!$D$4:$E$25,2,FALSE),T691)</x:f>
        <x:v>Tienda</x:v>
      </x:c>
      <x:c r="V691" t="str">
        <x:v>V027</x:v>
      </x:c>
      <x:c r="W691" t="n">
        <x:v>1</x:v>
      </x:c>
      <x:c r="X691" s="28" t="n">
        <x:v>41.02</x:v>
      </x:c>
      <x:c r="Y691" s="20" t="n">
        <x:v>0.15</x:v>
      </x:c>
      <x:c r="Z691" s="20" t="n">
        <x:f>IF(Y691&gt;1,Y691/100,Y691)</x:f>
        <x:v>0.15</x:v>
      </x:c>
      <x:c r="AA691" s="28" t="n">
        <x:v>26.99</x:v>
      </x:c>
      <x:c r="AB691" s="28" t="n">
        <x:v>34.87</x:v>
      </x:c>
      <x:c r="AC691" s="28" t="str">
        <x:v>BOB</x:v>
      </x:c>
      <x:c r="AD691" s="28" t="n">
        <x:f>IF(AC691="USD",AB691*'Parametros'!$B$4,AB691)</x:f>
        <x:v>34.87</x:v>
      </x:c>
      <x:c r="AE691" s="28" t="n">
        <x:f>W691*X691*(1-Z691)</x:f>
        <x:v>34.867000000000004</x:v>
      </x:c>
      <x:c r="AF691" s="28" t="n">
        <x:f>W691*AA691</x:f>
        <x:v>26.99</x:v>
      </x:c>
      <x:c r="AG691" s="28" t="n">
        <x:f>AE691-AF691</x:f>
        <x:v>7.877000000000006</x:v>
      </x:c>
      <x:c r="AH691" s="20" t="n">
        <x:f>IF(AE691&gt;0,AG691/AE691,"")</x:f>
        <x:v>0.225915622221585</x:v>
      </x:c>
      <x:c r="AI691" s="28" t="n">
        <x:v>121245.57</x:v>
      </x:c>
      <x:c r="AJ691" s="28"/>
      <x:c r="AK691"/>
      <x:c r="AL691" t="str">
        <x:v>Completado</x:v>
      </x:c>
      <x:c r="AM691" t="str">
        <x:f>IF(W691&lt;0,"Devuelto",AL691)</x:f>
        <x:v>Completado</x:v>
      </x:c>
      <x:c r="AN691" t="str">
        <x:v>Tarjeta</x:v>
      </x:c>
      <x:c r="AO691" s="29" t="str">
        <x:v>Sin observación</x:v>
      </x:c>
      <x:c r="AP691" t="str">
        <x:f>IF(D691="","No","Sí")</x:f>
        <x:v>Sí</x:v>
      </x:c>
    </x:row>
    <x:row r="692">
      <x:c r="A692" t="n">
        <x:v>692</x:v>
      </x:c>
      <x:c r="B692" t="str">
        <x:v>VT0003279</x:v>
      </x:c>
      <x:c r="C692" t="str">
        <x:v>46025</x:v>
      </x:c>
      <x:c r="D692" s="27" t="n">
        <x:v>46025</x:v>
      </x:c>
      <x:c r="E692" t="n">
        <x:f>IF(D692="","",YEAR(D692))</x:f>
        <x:v>2026</x:v>
      </x:c>
      <x:c r="F692" t="n">
        <x:f>IF(D692="","",MONTH(D692))</x:f>
        <x:v>1</x:v>
      </x:c>
      <x:c r="G692" t="str">
        <x:f>IF(D692="","Fecha no disponible",TEXT(D692,"mmmm"))</x:f>
        <x:v>January</x:v>
      </x:c>
      <x:c r="H692" t="str">
        <x:f>IF(D692="","Fecha no disponible",TEXT(D692,"yyyy-mm"))</x:f>
        <x:v>2026-01</x:v>
      </x:c>
      <x:c r="I692" t="str">
        <x:f>IF(D692="","Fecha no disponible","T"&amp;ROUNDUP(MONTH(D692)/3,0))</x:f>
        <x:v>T1</x:v>
      </x:c>
      <x:c r="J692" t="str">
        <x:v>T012</x:v>
      </x:c>
      <x:c r="K692" t="str">
        <x:v>Tienda Cochabamba 4</x:v>
      </x:c>
      <x:c r="L692" t="str">
        <x:v>Centro</x:v>
      </x:c>
      <x:c r="M692" t="str">
        <x:v>Cochabamba</x:v>
      </x:c>
      <x:c r="N692" t="str">
        <x:f>IFERROR(VLOOKUP(M692,'Mapeos'!$A$4:$B$30,2,FALSE),M692)</x:f>
        <x:v>Cochabamba</x:v>
      </x:c>
      <x:c r="O692" t="str">
        <x:v>C01513</x:v>
      </x:c>
      <x:c r="P692" t="str">
        <x:v>Masivo</x:v>
      </x:c>
      <x:c r="Q692" t="str">
        <x:v>P0026</x:v>
      </x:c>
      <x:c r="R692" t="str">
        <x:v>Alimentos</x:v>
      </x:c>
      <x:c r="S692" t="str">
        <x:v>Marca C</x:v>
      </x:c>
      <x:c r="T692" t="str">
        <x:v>Tienda</x:v>
      </x:c>
      <x:c r="U692" t="str">
        <x:f>IFERROR(VLOOKUP(T692,'Mapeos'!$D$4:$E$25,2,FALSE),T692)</x:f>
        <x:v>Tienda</x:v>
      </x:c>
      <x:c r="V692" t="str">
        <x:v>V009</x:v>
      </x:c>
      <x:c r="W692" t="n">
        <x:v>1</x:v>
      </x:c>
      <x:c r="X692" s="28" t="n">
        <x:v>16.85</x:v>
      </x:c>
      <x:c r="Y692" s="20" t="n">
        <x:v>0</x:v>
      </x:c>
      <x:c r="Z692" s="20" t="n">
        <x:f>IF(Y692&gt;1,Y692/100,Y692)</x:f>
        <x:v>0</x:v>
      </x:c>
      <x:c r="AA692" s="28" t="n">
        <x:v>11.76</x:v>
      </x:c>
      <x:c r="AB692" s="28" t="n">
        <x:v>16.85</x:v>
      </x:c>
      <x:c r="AC692" s="28" t="str">
        <x:v>BOB</x:v>
      </x:c>
      <x:c r="AD692" s="28" t="n">
        <x:f>IF(AC692="USD",AB692*'Parametros'!$B$4,AB692)</x:f>
        <x:v>16.85</x:v>
      </x:c>
      <x:c r="AE692" s="28" t="n">
        <x:f>W692*X692*(1-Z692)</x:f>
        <x:v>16.85</x:v>
      </x:c>
      <x:c r="AF692" s="28" t="n">
        <x:f>W692*AA692</x:f>
        <x:v>11.76</x:v>
      </x:c>
      <x:c r="AG692" s="28" t="n">
        <x:f>AE692-AF692</x:f>
        <x:v>5.090000000000002</x:v>
      </x:c>
      <x:c r="AH692" s="20" t="n">
        <x:f>IF(AE692&gt;0,AG692/AE692,"")</x:f>
        <x:v>0.30207715133531166</x:v>
      </x:c>
      <x:c r="AI692" s="28" t="n">
        <x:v>165740.08</x:v>
      </x:c>
      <x:c r="AJ692" s="28"/>
      <x:c r="AK692"/>
      <x:c r="AL692" t="str">
        <x:v>Completado</x:v>
      </x:c>
      <x:c r="AM692" t="str">
        <x:f>IF(W692&lt;0,"Devuelto",AL692)</x:f>
        <x:v>Completado</x:v>
      </x:c>
      <x:c r="AN692" t="str">
        <x:v>Efectivo</x:v>
      </x:c>
      <x:c r="AO692" s="29" t="str">
        <x:v>Sin observación</x:v>
      </x:c>
      <x:c r="AP692" t="str">
        <x:f>IF(D692="","No","Sí")</x:f>
        <x:v>Sí</x:v>
      </x:c>
    </x:row>
    <x:row r="693">
      <x:c r="A693" t="n">
        <x:v>693</x:v>
      </x:c>
      <x:c r="B693" t="str">
        <x:v>VT0003284</x:v>
      </x:c>
      <x:c r="C693" t="str">
        <x:v>46136</x:v>
      </x:c>
      <x:c r="D693" s="27" t="n">
        <x:v>46136</x:v>
      </x:c>
      <x:c r="E693" t="n">
        <x:f>IF(D693="","",YEAR(D693))</x:f>
        <x:v>2026</x:v>
      </x:c>
      <x:c r="F693" t="n">
        <x:f>IF(D693="","",MONTH(D693))</x:f>
        <x:v>4</x:v>
      </x:c>
      <x:c r="G693" t="str">
        <x:f>IF(D693="","Fecha no disponible",TEXT(D693,"mmmm"))</x:f>
        <x:v>April</x:v>
      </x:c>
      <x:c r="H693" t="str">
        <x:f>IF(D693="","Fecha no disponible",TEXT(D693,"yyyy-mm"))</x:f>
        <x:v>2026-04</x:v>
      </x:c>
      <x:c r="I693" t="str">
        <x:f>IF(D693="","Fecha no disponible","T"&amp;ROUNDUP(MONTH(D693)/3,0))</x:f>
        <x:v>T2</x:v>
      </x:c>
      <x:c r="J693" t="str">
        <x:v>T013</x:v>
      </x:c>
      <x:c r="K693" t="str">
        <x:v>Tienda Potosí 1</x:v>
      </x:c>
      <x:c r="L693" t="str">
        <x:v>Centro</x:v>
      </x:c>
      <x:c r="M693" t="str">
        <x:v>Potosí</x:v>
      </x:c>
      <x:c r="N693" t="str">
        <x:f>IFERROR(VLOOKUP(M693,'Mapeos'!$A$4:$B$30,2,FALSE),M693)</x:f>
        <x:v>Potosí</x:v>
      </x:c>
      <x:c r="O693" t="str">
        <x:v>C01141</x:v>
      </x:c>
      <x:c r="P693" t="str">
        <x:v>Premium</x:v>
      </x:c>
      <x:c r="Q693" t="str">
        <x:v>P0032</x:v>
      </x:c>
      <x:c r="R693" t="str">
        <x:v>Electrónica</x:v>
      </x:c>
      <x:c r="S693" t="str">
        <x:v>Marca C</x:v>
      </x:c>
      <x:c r="T693" t="str">
        <x:v>Marketplace</x:v>
      </x:c>
      <x:c r="U693" t="str">
        <x:f>IFERROR(VLOOKUP(T693,'Mapeos'!$D$4:$E$25,2,FALSE),T693)</x:f>
        <x:v>Marketplace</x:v>
      </x:c>
      <x:c r="V693" t="str">
        <x:v>V018</x:v>
      </x:c>
      <x:c r="W693" t="n">
        <x:v>1</x:v>
      </x:c>
      <x:c r="X693" s="28" t="n">
        <x:v>356.55</x:v>
      </x:c>
      <x:c r="Y693" s="20" t="n">
        <x:v>0.05</x:v>
      </x:c>
      <x:c r="Z693" s="20" t="n">
        <x:f>IF(Y693&gt;1,Y693/100,Y693)</x:f>
        <x:v>0.05</x:v>
      </x:c>
      <x:c r="AA693" s="28" t="n">
        <x:v>170.34</x:v>
      </x:c>
      <x:c r="AB693" s="28" t="n">
        <x:v>338.72</x:v>
      </x:c>
      <x:c r="AC693" s="28" t="str">
        <x:v>BOB</x:v>
      </x:c>
      <x:c r="AD693" s="28" t="n">
        <x:f>IF(AC693="USD",AB693*'Parametros'!$B$4,AB693)</x:f>
        <x:v>338.72</x:v>
      </x:c>
      <x:c r="AE693" s="28" t="n">
        <x:f>W693*X693*(1-Z693)</x:f>
        <x:v>338.72249999999997</x:v>
      </x:c>
      <x:c r="AF693" s="28" t="n">
        <x:f>W693*AA693</x:f>
        <x:v>170.34</x:v>
      </x:c>
      <x:c r="AG693" s="28" t="n">
        <x:f>AE693-AF693</x:f>
        <x:v>168.38249999999996</x:v>
      </x:c>
      <x:c r="AH693" s="20" t="n">
        <x:f>IF(AE693&gt;0,AG693/AE693,"")</x:f>
        <x:v>0.49711046653233837</x:v>
      </x:c>
      <x:c r="AI693" s="28" t="n">
        <x:v>78880.64</x:v>
      </x:c>
      <x:c r="AJ693" s="28"/>
      <x:c r="AK693"/>
      <x:c r="AL693" t="str">
        <x:v>Completado</x:v>
      </x:c>
      <x:c r="AM693" t="str">
        <x:f>IF(W693&lt;0,"Devuelto",AL693)</x:f>
        <x:v>Completado</x:v>
      </x:c>
      <x:c r="AN693" t="str">
        <x:v>QR</x:v>
      </x:c>
      <x:c r="AO693" s="29" t="str">
        <x:v>Sin observación</x:v>
      </x:c>
      <x:c r="AP693" t="str">
        <x:f>IF(D693="","No","Sí")</x:f>
        <x:v>Sí</x:v>
      </x:c>
    </x:row>
    <x:row r="694">
      <x:c r="A694" t="n">
        <x:v>694</x:v>
      </x:c>
      <x:c r="B694" t="str">
        <x:v>VT0003288</x:v>
      </x:c>
      <x:c r="C694" t="str">
        <x:v>45589</x:v>
      </x:c>
      <x:c r="D694" s="27" t="n">
        <x:v>45589</x:v>
      </x:c>
      <x:c r="E694" t="n">
        <x:f>IF(D694="","",YEAR(D694))</x:f>
        <x:v>2024</x:v>
      </x:c>
      <x:c r="F694" t="n">
        <x:f>IF(D694="","",MONTH(D694))</x:f>
        <x:v>10</x:v>
      </x:c>
      <x:c r="G694" t="str">
        <x:f>IF(D694="","Fecha no disponible",TEXT(D694,"mmmm"))</x:f>
        <x:v>October</x:v>
      </x:c>
      <x:c r="H694" t="str">
        <x:f>IF(D694="","Fecha no disponible",TEXT(D694,"yyyy-mm"))</x:f>
        <x:v>2024-10</x:v>
      </x:c>
      <x:c r="I694" t="str">
        <x:f>IF(D694="","Fecha no disponible","T"&amp;ROUNDUP(MONTH(D694)/3,0))</x:f>
        <x:v>T4</x:v>
      </x:c>
      <x:c r="J694" t="str">
        <x:v>T003</x:v>
      </x:c>
      <x:c r="K694" t="str">
        <x:v>Tienda La Paz 3</x:v>
      </x:c>
      <x:c r="L694" t="str">
        <x:v>Barrio</x:v>
      </x:c>
      <x:c r="M694" t="str">
        <x:v>La Paz</x:v>
      </x:c>
      <x:c r="N694" t="str">
        <x:f>IFERROR(VLOOKUP(M694,'Mapeos'!$A$4:$B$30,2,FALSE),M694)</x:f>
        <x:v>La Paz</x:v>
      </x:c>
      <x:c r="O694" t="str">
        <x:v>C00591</x:v>
      </x:c>
      <x:c r="P694" t="str">
        <x:v>Frecuente</x:v>
      </x:c>
      <x:c r="Q694" t="str">
        <x:v>P0095</x:v>
      </x:c>
      <x:c r="R694" t="str">
        <x:v>Cuidado Personal</x:v>
      </x:c>
      <x:c r="S694" t="str">
        <x:v>Marca B</x:v>
      </x:c>
      <x:c r="T694" t="str">
        <x:v>Tienda</x:v>
      </x:c>
      <x:c r="U694" t="str">
        <x:f>IFERROR(VLOOKUP(T694,'Mapeos'!$D$4:$E$25,2,FALSE),T694)</x:f>
        <x:v>Tienda</x:v>
      </x:c>
      <x:c r="V694" t="str">
        <x:v>V034</x:v>
      </x:c>
      <x:c r="W694" t="n">
        <x:v>1</x:v>
      </x:c>
      <x:c r="X694" s="28" t="n">
        <x:v>52.59</x:v>
      </x:c>
      <x:c r="Y694" s="20" t="n">
        <x:v>0.05</x:v>
      </x:c>
      <x:c r="Z694" s="20" t="n">
        <x:f>IF(Y694&gt;1,Y694/100,Y694)</x:f>
        <x:v>0.05</x:v>
      </x:c>
      <x:c r="AA694" s="28" t="n">
        <x:v>27.35</x:v>
      </x:c>
      <x:c r="AB694" s="28" t="n">
        <x:v>49.96</x:v>
      </x:c>
      <x:c r="AC694" s="28" t="str">
        <x:v>BOB</x:v>
      </x:c>
      <x:c r="AD694" s="28" t="n">
        <x:f>IF(AC694="USD",AB694*'Parametros'!$B$4,AB694)</x:f>
        <x:v>49.96</x:v>
      </x:c>
      <x:c r="AE694" s="28" t="n">
        <x:f>W694*X694*(1-Z694)</x:f>
        <x:v>49.9605</x:v>
      </x:c>
      <x:c r="AF694" s="28" t="n">
        <x:f>W694*AA694</x:f>
        <x:v>27.35</x:v>
      </x:c>
      <x:c r="AG694" s="28" t="n">
        <x:f>AE694-AF694</x:f>
        <x:v>22.610500000000002</x:v>
      </x:c>
      <x:c r="AH694" s="20" t="n">
        <x:f>IF(AE694&gt;0,AG694/AE694,"")</x:f>
        <x:v>0.45256752834739444</x:v>
      </x:c>
      <x:c r="AI694" s="28" t="n">
        <x:v>158078.03</x:v>
      </x:c>
      <x:c r="AJ694" s="28" t="n">
        <x:v>78</x:v>
      </x:c>
      <x:c r="AK694" t="n">
        <x:v>41</x:v>
      </x:c>
      <x:c r="AL694" t="str">
        <x:v>Completado</x:v>
      </x:c>
      <x:c r="AM694" t="str">
        <x:f>IF(W694&lt;0,"Devuelto",AL694)</x:f>
        <x:v>Completado</x:v>
      </x:c>
      <x:c r="AN694" t="str">
        <x:v>Transferencia</x:v>
      </x:c>
      <x:c r="AO694" s="29" t="str">
        <x:v>Sin observación</x:v>
      </x:c>
      <x:c r="AP694" t="str">
        <x:f>IF(D694="","No","Sí")</x:f>
        <x:v>Sí</x:v>
      </x:c>
    </x:row>
    <x:row r="695">
      <x:c r="A695" t="n">
        <x:v>695</x:v>
      </x:c>
      <x:c r="B695" t="str">
        <x:v>VT0003293</x:v>
      </x:c>
      <x:c r="C695" t="str">
        <x:v>45535</x:v>
      </x:c>
      <x:c r="D695" s="27" t="n">
        <x:v>45535</x:v>
      </x:c>
      <x:c r="E695" t="n">
        <x:f>IF(D695="","",YEAR(D695))</x:f>
        <x:v>2024</x:v>
      </x:c>
      <x:c r="F695" t="n">
        <x:f>IF(D695="","",MONTH(D695))</x:f>
        <x:v>8</x:v>
      </x:c>
      <x:c r="G695" t="str">
        <x:f>IF(D695="","Fecha no disponible",TEXT(D695,"mmmm"))</x:f>
        <x:v>August</x:v>
      </x:c>
      <x:c r="H695" t="str">
        <x:f>IF(D695="","Fecha no disponible",TEXT(D695,"yyyy-mm"))</x:f>
        <x:v>2024-08</x:v>
      </x:c>
      <x:c r="I695" t="str">
        <x:f>IF(D695="","Fecha no disponible","T"&amp;ROUNDUP(MONTH(D695)/3,0))</x:f>
        <x:v>T3</x:v>
      </x:c>
      <x:c r="J695" t="str">
        <x:v>T008</x:v>
      </x:c>
      <x:c r="K695" t="str">
        <x:v>Tienda Santa Cruz 4</x:v>
      </x:c>
      <x:c r="L695" t="str">
        <x:v>Barrio</x:v>
      </x:c>
      <x:c r="M695" t="str">
        <x:v>Santa Cruz</x:v>
      </x:c>
      <x:c r="N695" t="str">
        <x:f>IFERROR(VLOOKUP(M695,'Mapeos'!$A$4:$B$30,2,FALSE),M695)</x:f>
        <x:v>Santa Cruz</x:v>
      </x:c>
      <x:c r="O695" t="str">
        <x:v>C00646</x:v>
      </x:c>
      <x:c r="P695" t="str">
        <x:v>Frecuente</x:v>
      </x:c>
      <x:c r="Q695" t="str">
        <x:v>P0121</x:v>
      </x:c>
      <x:c r="R695" t="str">
        <x:v>Deportes</x:v>
      </x:c>
      <x:c r="S695" t="str">
        <x:v>Marca A</x:v>
      </x:c>
      <x:c r="T695" t="str">
        <x:v>Tienda</x:v>
      </x:c>
      <x:c r="U695" t="str">
        <x:f>IFERROR(VLOOKUP(T695,'Mapeos'!$D$4:$E$25,2,FALSE),T695)</x:f>
        <x:v>Tienda</x:v>
      </x:c>
      <x:c r="V695" t="str">
        <x:v>V025</x:v>
      </x:c>
      <x:c r="W695" t="n">
        <x:v>1</x:v>
      </x:c>
      <x:c r="X695" s="28" t="n">
        <x:v>217.94</x:v>
      </x:c>
      <x:c r="Y695" s="20" t="n">
        <x:v>0.1</x:v>
      </x:c>
      <x:c r="Z695" s="20" t="n">
        <x:f>IF(Y695&gt;1,Y695/100,Y695)</x:f>
        <x:v>0.1</x:v>
      </x:c>
      <x:c r="AA695" s="28" t="n">
        <x:v>130.28</x:v>
      </x:c>
      <x:c r="AB695" s="28" t="n">
        <x:v>196.15</x:v>
      </x:c>
      <x:c r="AC695" s="28" t="str">
        <x:v>BOB</x:v>
      </x:c>
      <x:c r="AD695" s="28" t="n">
        <x:f>IF(AC695="USD",AB695*'Parametros'!$B$4,AB695)</x:f>
        <x:v>196.15</x:v>
      </x:c>
      <x:c r="AE695" s="28" t="n">
        <x:f>W695*X695*(1-Z695)</x:f>
        <x:v>196.14600000000002</x:v>
      </x:c>
      <x:c r="AF695" s="28" t="n">
        <x:f>W695*AA695</x:f>
        <x:v>130.28</x:v>
      </x:c>
      <x:c r="AG695" s="28" t="n">
        <x:f>AE695-AF695</x:f>
        <x:v>65.86600000000001</x:v>
      </x:c>
      <x:c r="AH695" s="20" t="n">
        <x:f>IF(AE695&gt;0,AG695/AE695,"")</x:f>
        <x:v>0.3358008830157128</x:v>
      </x:c>
      <x:c r="AI695" s="28" t="n">
        <x:v>157719</x:v>
      </x:c>
      <x:c r="AJ695" s="28"/>
      <x:c r="AK695"/>
      <x:c r="AL695" t="str">
        <x:v>Completado</x:v>
      </x:c>
      <x:c r="AM695" t="str">
        <x:f>IF(W695&lt;0,"Devuelto",AL695)</x:f>
        <x:v>Completado</x:v>
      </x:c>
      <x:c r="AN695" t="str">
        <x:v>Efectivo</x:v>
      </x:c>
      <x:c r="AO695" s="29" t="str">
        <x:v>Sin observación</x:v>
      </x:c>
      <x:c r="AP695" t="str">
        <x:f>IF(D695="","No","Sí")</x:f>
        <x:v>Sí</x:v>
      </x:c>
    </x:row>
    <x:row r="696">
      <x:c r="A696" t="n">
        <x:v>696</x:v>
      </x:c>
      <x:c r="B696" t="str">
        <x:v>VT0003298</x:v>
      </x:c>
      <x:c r="C696" t="str">
        <x:v>46095</x:v>
      </x:c>
      <x:c r="D696" s="27" t="n">
        <x:v>46095</x:v>
      </x:c>
      <x:c r="E696" t="n">
        <x:f>IF(D696="","",YEAR(D696))</x:f>
        <x:v>2026</x:v>
      </x:c>
      <x:c r="F696" t="n">
        <x:f>IF(D696="","",MONTH(D696))</x:f>
        <x:v>3</x:v>
      </x:c>
      <x:c r="G696" t="str">
        <x:f>IF(D696="","Fecha no disponible",TEXT(D696,"mmmm"))</x:f>
        <x:v>March</x:v>
      </x:c>
      <x:c r="H696" t="str">
        <x:f>IF(D696="","Fecha no disponible",TEXT(D696,"yyyy-mm"))</x:f>
        <x:v>2026-03</x:v>
      </x:c>
      <x:c r="I696" t="str">
        <x:f>IF(D696="","Fecha no disponible","T"&amp;ROUNDUP(MONTH(D696)/3,0))</x:f>
        <x:v>T1</x:v>
      </x:c>
      <x:c r="J696" t="str">
        <x:v>T019</x:v>
      </x:c>
      <x:c r="K696" t="str">
        <x:v>Tienda Sucre 3</x:v>
      </x:c>
      <x:c r="L696" t="str">
        <x:v>Centro</x:v>
      </x:c>
      <x:c r="M696" t="str">
        <x:v>Sucre</x:v>
      </x:c>
      <x:c r="N696" t="str">
        <x:f>IFERROR(VLOOKUP(M696,'Mapeos'!$A$4:$B$30,2,FALSE),M696)</x:f>
        <x:v>Sucre</x:v>
      </x:c>
      <x:c r="O696" t="str">
        <x:v>C01673</x:v>
      </x:c>
      <x:c r="P696" t="str">
        <x:v>Premium</x:v>
      </x:c>
      <x:c r="Q696" t="str">
        <x:v>P0122</x:v>
      </x:c>
      <x:c r="R696" t="str">
        <x:v>Cuidado Personal</x:v>
      </x:c>
      <x:c r="S696" t="str">
        <x:v>Marca C</x:v>
      </x:c>
      <x:c r="T696" t="str">
        <x:v>WhatsApp</x:v>
      </x:c>
      <x:c r="U696" t="str">
        <x:f>IFERROR(VLOOKUP(T696,'Mapeos'!$D$4:$E$25,2,FALSE),T696)</x:f>
        <x:v>WhatsApp</x:v>
      </x:c>
      <x:c r="V696" t="str">
        <x:v>V037</x:v>
      </x:c>
      <x:c r="W696" t="n">
        <x:v>-11</x:v>
      </x:c>
      <x:c r="X696" s="28" t="n">
        <x:v>89.19</x:v>
      </x:c>
      <x:c r="Y696" s="20" t="n">
        <x:v>0.1</x:v>
      </x:c>
      <x:c r="Z696" s="20" t="n">
        <x:f>IF(Y696&gt;1,Y696/100,Y696)</x:f>
        <x:v>0.1</x:v>
      </x:c>
      <x:c r="AA696" s="28" t="n">
        <x:v>61.45</x:v>
      </x:c>
      <x:c r="AB696" s="28" t="n">
        <x:v>-882.98</x:v>
      </x:c>
      <x:c r="AC696" s="28" t="str">
        <x:v>BOB</x:v>
      </x:c>
      <x:c r="AD696" s="28" t="n">
        <x:f>IF(AC696="USD",AB696*'Parametros'!$B$4,AB696)</x:f>
        <x:v>-882.98</x:v>
      </x:c>
      <x:c r="AE696" s="28" t="n">
        <x:f>W696*X696*(1-Z696)</x:f>
        <x:v>-882.981</x:v>
      </x:c>
      <x:c r="AF696" s="28" t="n">
        <x:f>W696*AA696</x:f>
        <x:v>-675.95</x:v>
      </x:c>
      <x:c r="AG696" s="28" t="n">
        <x:f>AE696-AF696</x:f>
        <x:v>-207.03099999999995</x:v>
      </x:c>
      <x:c r="AH696" s="20" t="str">
        <x:f>IF(AE696&gt;0,AG696/AE696,"")</x:f>
      </x:c>
      <x:c r="AI696" s="28" t="n">
        <x:v>77756.19</x:v>
      </x:c>
      <x:c r="AJ696" s="28"/>
      <x:c r="AK696"/>
      <x:c r="AL696" t="str">
        <x:v>Completado</x:v>
      </x:c>
      <x:c r="AM696" t="str">
        <x:f>IF(W696&lt;0,"Devuelto",AL696)</x:f>
        <x:v>Devuelto</x:v>
      </x:c>
      <x:c r="AN696" t="str">
        <x:v>QR</x:v>
      </x:c>
      <x:c r="AO696" s="29" t="str">
        <x:v>Pedido reclasificado como devolución</x:v>
      </x:c>
      <x:c r="AP696" t="str">
        <x:f>IF(D696="","No","Sí")</x:f>
        <x:v>Sí</x:v>
      </x:c>
    </x:row>
    <x:row r="697">
      <x:c r="A697" t="n">
        <x:v>697</x:v>
      </x:c>
      <x:c r="B697" t="str">
        <x:v>VT0003303</x:v>
      </x:c>
      <x:c r="C697" t="str">
        <x:v>46148</x:v>
      </x:c>
      <x:c r="D697" s="27" t="n">
        <x:v>46148</x:v>
      </x:c>
      <x:c r="E697" t="n">
        <x:f>IF(D697="","",YEAR(D697))</x:f>
        <x:v>2026</x:v>
      </x:c>
      <x:c r="F697" t="n">
        <x:f>IF(D697="","",MONTH(D697))</x:f>
        <x:v>5</x:v>
      </x:c>
      <x:c r="G697" t="str">
        <x:f>IF(D697="","Fecha no disponible",TEXT(D697,"mmmm"))</x:f>
        <x:v>May</x:v>
      </x:c>
      <x:c r="H697" t="str">
        <x:f>IF(D697="","Fecha no disponible",TEXT(D697,"yyyy-mm"))</x:f>
        <x:v>2026-05</x:v>
      </x:c>
      <x:c r="I697" t="str">
        <x:f>IF(D697="","Fecha no disponible","T"&amp;ROUNDUP(MONTH(D697)/3,0))</x:f>
        <x:v>T2</x:v>
      </x:c>
      <x:c r="J697" t="str">
        <x:v>T008</x:v>
      </x:c>
      <x:c r="K697" t="str">
        <x:v>Tienda Santa Cruz 4</x:v>
      </x:c>
      <x:c r="L697" t="str">
        <x:v>Barrio</x:v>
      </x:c>
      <x:c r="M697" t="str">
        <x:v>Santa Cruz</x:v>
      </x:c>
      <x:c r="N697" t="str">
        <x:f>IFERROR(VLOOKUP(M697,'Mapeos'!$A$4:$B$30,2,FALSE),M697)</x:f>
        <x:v>Santa Cruz</x:v>
      </x:c>
      <x:c r="O697" t="str">
        <x:v>C01616</x:v>
      </x:c>
      <x:c r="P697" t="str">
        <x:v>Empresa</x:v>
      </x:c>
      <x:c r="Q697" t="str">
        <x:v>P0107</x:v>
      </x:c>
      <x:c r="R697" t="str">
        <x:v>Hogar</x:v>
      </x:c>
      <x:c r="S697" t="str">
        <x:v>Marca D</x:v>
      </x:c>
      <x:c r="T697" t="str">
        <x:v>Tienda</x:v>
      </x:c>
      <x:c r="U697" t="str">
        <x:f>IFERROR(VLOOKUP(T697,'Mapeos'!$D$4:$E$25,2,FALSE),T697)</x:f>
        <x:v>Tienda</x:v>
      </x:c>
      <x:c r="V697" t="str">
        <x:v>V015</x:v>
      </x:c>
      <x:c r="W697" t="n">
        <x:v>5</x:v>
      </x:c>
      <x:c r="X697" s="28" t="n">
        <x:v>229.45</x:v>
      </x:c>
      <x:c r="Y697" s="20" t="n">
        <x:v>0.2</x:v>
      </x:c>
      <x:c r="Z697" s="20" t="n">
        <x:f>IF(Y697&gt;1,Y697/100,Y697)</x:f>
        <x:v>0.2</x:v>
      </x:c>
      <x:c r="AA697" s="28" t="n">
        <x:v>137.99</x:v>
      </x:c>
      <x:c r="AB697" s="28" t="n">
        <x:v>917.8</x:v>
      </x:c>
      <x:c r="AC697" s="28" t="str">
        <x:v>BOB</x:v>
      </x:c>
      <x:c r="AD697" s="28" t="n">
        <x:f>IF(AC697="USD",AB697*'Parametros'!$B$4,AB697)</x:f>
        <x:v>917.8</x:v>
      </x:c>
      <x:c r="AE697" s="28" t="n">
        <x:f>W697*X697*(1-Z697)</x:f>
        <x:v>917.8000000000001</x:v>
      </x:c>
      <x:c r="AF697" s="28" t="n">
        <x:f>W697*AA697</x:f>
        <x:v>689.95</x:v>
      </x:c>
      <x:c r="AG697" s="28" t="n">
        <x:f>AE697-AF697</x:f>
        <x:v>227.85000000000002</x:v>
      </x:c>
      <x:c r="AH697" s="20" t="n">
        <x:f>IF(AE697&gt;0,AG697/AE697,"")</x:f>
        <x:v>0.24825670080627588</x:v>
      </x:c>
      <x:c r="AI697" s="28" t="n">
        <x:v>125016.58</x:v>
      </x:c>
      <x:c r="AJ697" s="28"/>
      <x:c r="AK697"/>
      <x:c r="AL697" t="str">
        <x:v>Completado</x:v>
      </x:c>
      <x:c r="AM697" t="str">
        <x:f>IF(W697&lt;0,"Devuelto",AL697)</x:f>
        <x:v>Completado</x:v>
      </x:c>
      <x:c r="AN697" t="str">
        <x:v>Transferencia</x:v>
      </x:c>
      <x:c r="AO697" s="29" t="str">
        <x:v>Sin observación</x:v>
      </x:c>
      <x:c r="AP697" t="str">
        <x:f>IF(D697="","No","Sí")</x:f>
        <x:v>Sí</x:v>
      </x:c>
    </x:row>
    <x:row r="698">
      <x:c r="A698" t="n">
        <x:v>698</x:v>
      </x:c>
      <x:c r="B698" t="str">
        <x:v>VT0003307</x:v>
      </x:c>
      <x:c r="C698" t="str">
        <x:v>45295</x:v>
      </x:c>
      <x:c r="D698" s="27" t="n">
        <x:v>45295</x:v>
      </x:c>
      <x:c r="E698" t="n">
        <x:f>IF(D698="","",YEAR(D698))</x:f>
        <x:v>2024</x:v>
      </x:c>
      <x:c r="F698" t="n">
        <x:f>IF(D698="","",MONTH(D698))</x:f>
        <x:v>1</x:v>
      </x:c>
      <x:c r="G698" t="str">
        <x:f>IF(D698="","Fecha no disponible",TEXT(D698,"mmmm"))</x:f>
        <x:v>January</x:v>
      </x:c>
      <x:c r="H698" t="str">
        <x:f>IF(D698="","Fecha no disponible",TEXT(D698,"yyyy-mm"))</x:f>
        <x:v>2024-01</x:v>
      </x:c>
      <x:c r="I698" t="str">
        <x:f>IF(D698="","Fecha no disponible","T"&amp;ROUNDUP(MONTH(D698)/3,0))</x:f>
        <x:v>T1</x:v>
      </x:c>
      <x:c r="J698" t="str">
        <x:v>T007</x:v>
      </x:c>
      <x:c r="K698" t="str">
        <x:v>Tienda Santa Cruz 3</x:v>
      </x:c>
      <x:c r="L698" t="str">
        <x:v>Barrio</x:v>
      </x:c>
      <x:c r="M698" t="str">
        <x:v>Santa Cruz</x:v>
      </x:c>
      <x:c r="N698" t="str">
        <x:f>IFERROR(VLOOKUP(M698,'Mapeos'!$A$4:$B$30,2,FALSE),M698)</x:f>
        <x:v>Santa Cruz</x:v>
      </x:c>
      <x:c r="O698" t="str">
        <x:v>C00554</x:v>
      </x:c>
      <x:c r="P698" t="str">
        <x:v>Empresa</x:v>
      </x:c>
      <x:c r="Q698" t="str">
        <x:v>P0060</x:v>
      </x:c>
      <x:c r="R698" t="str">
        <x:v>Alimentos</x:v>
      </x:c>
      <x:c r="S698" t="str">
        <x:v>Marca D</x:v>
      </x:c>
      <x:c r="T698" t="str">
        <x:v>Tienda</x:v>
      </x:c>
      <x:c r="U698" t="str">
        <x:f>IFERROR(VLOOKUP(T698,'Mapeos'!$D$4:$E$25,2,FALSE),T698)</x:f>
        <x:v>Tienda</x:v>
      </x:c>
      <x:c r="V698" t="str">
        <x:v>V016</x:v>
      </x:c>
      <x:c r="W698" t="n">
        <x:v>1</x:v>
      </x:c>
      <x:c r="X698" s="28" t="n">
        <x:v>34.19</x:v>
      </x:c>
      <x:c r="Y698" s="20" t="n">
        <x:v>0.15</x:v>
      </x:c>
      <x:c r="Z698" s="20" t="n">
        <x:f>IF(Y698&gt;1,Y698/100,Y698)</x:f>
        <x:v>0.15</x:v>
      </x:c>
      <x:c r="AA698" s="28" t="n">
        <x:v>16.25</x:v>
      </x:c>
      <x:c r="AB698" s="28" t="n">
        <x:v>29.06</x:v>
      </x:c>
      <x:c r="AC698" s="28" t="str">
        <x:v>BOB</x:v>
      </x:c>
      <x:c r="AD698" s="28" t="n">
        <x:f>IF(AC698="USD",AB698*'Parametros'!$B$4,AB698)</x:f>
        <x:v>29.06</x:v>
      </x:c>
      <x:c r="AE698" s="28" t="n">
        <x:f>W698*X698*(1-Z698)</x:f>
        <x:v>29.0615</x:v>
      </x:c>
      <x:c r="AF698" s="28" t="n">
        <x:f>W698*AA698</x:f>
        <x:v>16.25</x:v>
      </x:c>
      <x:c r="AG698" s="28" t="n">
        <x:f>AE698-AF698</x:f>
        <x:v>12.811499999999999</x:v>
      </x:c>
      <x:c r="AH698" s="20" t="n">
        <x:f>IF(AE698&gt;0,AG698/AE698,"")</x:f>
        <x:v>0.44084097517333926</x:v>
      </x:c>
      <x:c r="AI698" s="28" t="n">
        <x:v>201548.91</x:v>
      </x:c>
      <x:c r="AJ698" s="28"/>
      <x:c r="AK698"/>
      <x:c r="AL698" t="str">
        <x:v>Completado</x:v>
      </x:c>
      <x:c r="AM698" t="str">
        <x:f>IF(W698&lt;0,"Devuelto",AL698)</x:f>
        <x:v>Completado</x:v>
      </x:c>
      <x:c r="AN698" t="str">
        <x:v>QR</x:v>
      </x:c>
      <x:c r="AO698" s="29" t="str">
        <x:v>Sin observación</x:v>
      </x:c>
      <x:c r="AP698" t="str">
        <x:f>IF(D698="","No","Sí")</x:f>
        <x:v>Sí</x:v>
      </x:c>
    </x:row>
    <x:row r="699">
      <x:c r="A699" t="n">
        <x:v>699</x:v>
      </x:c>
      <x:c r="B699" t="str">
        <x:v>VT0003312</x:v>
      </x:c>
      <x:c r="C699" t="str">
        <x:v>45773</x:v>
      </x:c>
      <x:c r="D699" s="27" t="n">
        <x:v>45773</x:v>
      </x:c>
      <x:c r="E699" t="n">
        <x:f>IF(D699="","",YEAR(D699))</x:f>
        <x:v>2025</x:v>
      </x:c>
      <x:c r="F699" t="n">
        <x:f>IF(D699="","",MONTH(D699))</x:f>
        <x:v>4</x:v>
      </x:c>
      <x:c r="G699" t="str">
        <x:f>IF(D699="","Fecha no disponible",TEXT(D699,"mmmm"))</x:f>
        <x:v>April</x:v>
      </x:c>
      <x:c r="H699" t="str">
        <x:f>IF(D699="","Fecha no disponible",TEXT(D699,"yyyy-mm"))</x:f>
        <x:v>2025-04</x:v>
      </x:c>
      <x:c r="I699" t="str">
        <x:f>IF(D699="","Fecha no disponible","T"&amp;ROUNDUP(MONTH(D699)/3,0))</x:f>
        <x:v>T2</x:v>
      </x:c>
      <x:c r="J699" t="str">
        <x:v>T002</x:v>
      </x:c>
      <x:c r="K699" t="str">
        <x:v>Tienda La Paz 2</x:v>
      </x:c>
      <x:c r="L699" t="str">
        <x:v>Mall</x:v>
      </x:c>
      <x:c r="M699" t="str">
        <x:v>La Paz</x:v>
      </x:c>
      <x:c r="N699" t="str">
        <x:f>IFERROR(VLOOKUP(M699,'Mapeos'!$A$4:$B$30,2,FALSE),M699)</x:f>
        <x:v>La Paz</x:v>
      </x:c>
      <x:c r="O699" t="str">
        <x:v>C00338</x:v>
      </x:c>
      <x:c r="P699" t="str">
        <x:v>Frecuente</x:v>
      </x:c>
      <x:c r="Q699" t="str">
        <x:v>P0143</x:v>
      </x:c>
      <x:c r="R699" t="str">
        <x:v>Cuidado Personal</x:v>
      </x:c>
      <x:c r="S699" t="str">
        <x:v>Marca B</x:v>
      </x:c>
      <x:c r="T699" t="str">
        <x:v>Tienda</x:v>
      </x:c>
      <x:c r="U699" t="str">
        <x:f>IFERROR(VLOOKUP(T699,'Mapeos'!$D$4:$E$25,2,FALSE),T699)</x:f>
        <x:v>Tienda</x:v>
      </x:c>
      <x:c r="V699" t="str">
        <x:v>V025</x:v>
      </x:c>
      <x:c r="W699" t="n">
        <x:v>4</x:v>
      </x:c>
      <x:c r="X699" s="28" t="n">
        <x:v>57.19</x:v>
      </x:c>
      <x:c r="Y699" s="20" t="n">
        <x:v>0.25</x:v>
      </x:c>
      <x:c r="Z699" s="20" t="n">
        <x:f>IF(Y699&gt;1,Y699/100,Y699)</x:f>
        <x:v>0.25</x:v>
      </x:c>
      <x:c r="AA699" s="28" t="n">
        <x:v>37.18</x:v>
      </x:c>
      <x:c r="AB699" s="28" t="n">
        <x:v>171.57</x:v>
      </x:c>
      <x:c r="AC699" s="28" t="str">
        <x:v>BOB</x:v>
      </x:c>
      <x:c r="AD699" s="28" t="n">
        <x:f>IF(AC699="USD",AB699*'Parametros'!$B$4,AB699)</x:f>
        <x:v>171.57</x:v>
      </x:c>
      <x:c r="AE699" s="28" t="n">
        <x:f>W699*X699*(1-Z699)</x:f>
        <x:v>171.57</x:v>
      </x:c>
      <x:c r="AF699" s="28" t="n">
        <x:f>W699*AA699</x:f>
        <x:v>148.72</x:v>
      </x:c>
      <x:c r="AG699" s="28" t="n">
        <x:f>AE699-AF699</x:f>
        <x:v>22.849999999999994</x:v>
      </x:c>
      <x:c r="AH699" s="20" t="n">
        <x:f>IF(AE699&gt;0,AG699/AE699,"")</x:f>
        <x:v>0.1331817916885236</x:v>
      </x:c>
      <x:c r="AI699" s="28" t="n">
        <x:v>201910.6</x:v>
      </x:c>
      <x:c r="AJ699" s="28"/>
      <x:c r="AK699"/>
      <x:c r="AL699" t="str">
        <x:v>Completado</x:v>
      </x:c>
      <x:c r="AM699" t="str">
        <x:f>IF(W699&lt;0,"Devuelto",AL699)</x:f>
        <x:v>Completado</x:v>
      </x:c>
      <x:c r="AN699" t="str">
        <x:v>Transferencia</x:v>
      </x:c>
      <x:c r="AO699" s="29" t="str">
        <x:v>Sin observación</x:v>
      </x:c>
      <x:c r="AP699" t="str">
        <x:f>IF(D699="","No","Sí")</x:f>
        <x:v>Sí</x:v>
      </x:c>
    </x:row>
    <x:row r="700">
      <x:c r="A700" t="n">
        <x:v>700</x:v>
      </x:c>
      <x:c r="B700" t="str">
        <x:v>VT0003317</x:v>
      </x:c>
      <x:c r="C700" t="str">
        <x:v>45767</x:v>
      </x:c>
      <x:c r="D700" s="27" t="n">
        <x:v>45767</x:v>
      </x:c>
      <x:c r="E700" t="n">
        <x:f>IF(D700="","",YEAR(D700))</x:f>
        <x:v>2025</x:v>
      </x:c>
      <x:c r="F700" t="n">
        <x:f>IF(D700="","",MONTH(D700))</x:f>
        <x:v>4</x:v>
      </x:c>
      <x:c r="G700" t="str">
        <x:f>IF(D700="","Fecha no disponible",TEXT(D700,"mmmm"))</x:f>
        <x:v>April</x:v>
      </x:c>
      <x:c r="H700" t="str">
        <x:f>IF(D700="","Fecha no disponible",TEXT(D700,"yyyy-mm"))</x:f>
        <x:v>2025-04</x:v>
      </x:c>
      <x:c r="I700" t="str">
        <x:f>IF(D700="","Fecha no disponible","T"&amp;ROUNDUP(MONTH(D700)/3,0))</x:f>
        <x:v>T2</x:v>
      </x:c>
      <x:c r="J700" t="str">
        <x:v>T014</x:v>
      </x:c>
      <x:c r="K700" t="str">
        <x:v>Tienda Potosí 2</x:v>
      </x:c>
      <x:c r="L700" t="str">
        <x:v>Barrio</x:v>
      </x:c>
      <x:c r="M700" t="str">
        <x:v>Potosí</x:v>
      </x:c>
      <x:c r="N700" t="str">
        <x:f>IFERROR(VLOOKUP(M700,'Mapeos'!$A$4:$B$30,2,FALSE),M700)</x:f>
        <x:v>Potosí</x:v>
      </x:c>
      <x:c r="O700" t="str">
        <x:v>C01495</x:v>
      </x:c>
      <x:c r="P700" t="str">
        <x:v>Premium</x:v>
      </x:c>
      <x:c r="Q700" t="str">
        <x:v>P0026</x:v>
      </x:c>
      <x:c r="R700" t="str">
        <x:v>Alimentos</x:v>
      </x:c>
      <x:c r="S700" t="str">
        <x:v>Marca C</x:v>
      </x:c>
      <x:c r="T700" t="str">
        <x:v>E-commerce</x:v>
      </x:c>
      <x:c r="U700" t="str">
        <x:f>IFERROR(VLOOKUP(T700,'Mapeos'!$D$4:$E$25,2,FALSE),T700)</x:f>
        <x:v>E-commerce</x:v>
      </x:c>
      <x:c r="V700" t="str">
        <x:v>V006</x:v>
      </x:c>
      <x:c r="W700" t="n">
        <x:v>1</x:v>
      </x:c>
      <x:c r="X700" s="28" t="n">
        <x:v>17.25</x:v>
      </x:c>
      <x:c r="Y700" s="20" t="n">
        <x:v>0.15</x:v>
      </x:c>
      <x:c r="Z700" s="20" t="n">
        <x:f>IF(Y700&gt;1,Y700/100,Y700)</x:f>
        <x:v>0.15</x:v>
      </x:c>
      <x:c r="AA700" s="28" t="n">
        <x:v>11.76</x:v>
      </x:c>
      <x:c r="AB700" s="28" t="n">
        <x:v>14.66</x:v>
      </x:c>
      <x:c r="AC700" s="28" t="str">
        <x:v>BOB</x:v>
      </x:c>
      <x:c r="AD700" s="28" t="n">
        <x:f>IF(AC700="USD",AB700*'Parametros'!$B$4,AB700)</x:f>
        <x:v>14.66</x:v>
      </x:c>
      <x:c r="AE700" s="28" t="n">
        <x:f>W700*X700*(1-Z700)</x:f>
        <x:v>14.6625</x:v>
      </x:c>
      <x:c r="AF700" s="28" t="n">
        <x:f>W700*AA700</x:f>
        <x:v>11.76</x:v>
      </x:c>
      <x:c r="AG700" s="28" t="n">
        <x:f>AE700-AF700</x:f>
        <x:v>2.9025</x:v>
      </x:c>
      <x:c r="AH700" s="20" t="n">
        <x:f>IF(AE700&gt;0,AG700/AE700,"")</x:f>
        <x:v>0.1979539641943734</x:v>
      </x:c>
      <x:c r="AI700" s="28" t="n">
        <x:v>86012.2</x:v>
      </x:c>
      <x:c r="AJ700" s="28"/>
      <x:c r="AK700"/>
      <x:c r="AL700" t="str">
        <x:v>Completado</x:v>
      </x:c>
      <x:c r="AM700" t="str">
        <x:f>IF(W700&lt;0,"Devuelto",AL700)</x:f>
        <x:v>Completado</x:v>
      </x:c>
      <x:c r="AN700" t="str">
        <x:v>Tarjeta</x:v>
      </x:c>
      <x:c r="AO700" s="29" t="str">
        <x:v>Sin observación</x:v>
      </x:c>
      <x:c r="AP700" t="str">
        <x:f>IF(D700="","No","Sí")</x:f>
        <x:v>Sí</x:v>
      </x:c>
    </x:row>
    <x:row r="701">
      <x:c r="A701" t="n">
        <x:v>701</x:v>
      </x:c>
      <x:c r="B701" t="str">
        <x:v>VT0003322</x:v>
      </x:c>
      <x:c r="C701" t="str">
        <x:v>46202</x:v>
      </x:c>
      <x:c r="D701" s="27" t="n">
        <x:v>46202</x:v>
      </x:c>
      <x:c r="E701" t="n">
        <x:f>IF(D701="","",YEAR(D701))</x:f>
        <x:v>2026</x:v>
      </x:c>
      <x:c r="F701" t="n">
        <x:f>IF(D701="","",MONTH(D701))</x:f>
        <x:v>6</x:v>
      </x:c>
      <x:c r="G701" t="str">
        <x:f>IF(D701="","Fecha no disponible",TEXT(D701,"mmmm"))</x:f>
        <x:v>June</x:v>
      </x:c>
      <x:c r="H701" t="str">
        <x:f>IF(D701="","Fecha no disponible",TEXT(D701,"yyyy-mm"))</x:f>
        <x:v>2026-06</x:v>
      </x:c>
      <x:c r="I701" t="str">
        <x:f>IF(D701="","Fecha no disponible","T"&amp;ROUNDUP(MONTH(D701)/3,0))</x:f>
        <x:v>T2</x:v>
      </x:c>
      <x:c r="J701" t="str">
        <x:v>T010</x:v>
      </x:c>
      <x:c r="K701" t="str">
        <x:v>Tienda Cochabamba 2</x:v>
      </x:c>
      <x:c r="L701" t="str">
        <x:v>Barrio</x:v>
      </x:c>
      <x:c r="M701" t="str">
        <x:v>Cochabamba</x:v>
      </x:c>
      <x:c r="N701" t="str">
        <x:f>IFERROR(VLOOKUP(M701,'Mapeos'!$A$4:$B$30,2,FALSE),M701)</x:f>
        <x:v>Cochabamba</x:v>
      </x:c>
      <x:c r="O701" t="str">
        <x:v>C00476</x:v>
      </x:c>
      <x:c r="P701" t="str">
        <x:v>No identificado</x:v>
      </x:c>
      <x:c r="Q701" t="str">
        <x:v>P0142</x:v>
      </x:c>
      <x:c r="R701" t="str">
        <x:v>Electrónica</x:v>
      </x:c>
      <x:c r="S701" t="str">
        <x:v>Marca D</x:v>
      </x:c>
      <x:c r="T701" t="str">
        <x:v>Tienda</x:v>
      </x:c>
      <x:c r="U701" t="str">
        <x:f>IFERROR(VLOOKUP(T701,'Mapeos'!$D$4:$E$25,2,FALSE),T701)</x:f>
        <x:v>Tienda</x:v>
      </x:c>
      <x:c r="V701" t="str">
        <x:v>V027</x:v>
      </x:c>
      <x:c r="W701" t="n">
        <x:v>3</x:v>
      </x:c>
      <x:c r="X701" s="28" t="n">
        <x:v>358.23</x:v>
      </x:c>
      <x:c r="Y701" s="20" t="n">
        <x:v>0.25</x:v>
      </x:c>
      <x:c r="Z701" s="20" t="n">
        <x:f>IF(Y701&gt;1,Y701/100,Y701)</x:f>
        <x:v>0.25</x:v>
      </x:c>
      <x:c r="AA701" s="28" t="n">
        <x:v>197.65</x:v>
      </x:c>
      <x:c r="AB701" s="28" t="n">
        <x:v>806.02</x:v>
      </x:c>
      <x:c r="AC701" s="28" t="str">
        <x:v>BOB</x:v>
      </x:c>
      <x:c r="AD701" s="28" t="n">
        <x:f>IF(AC701="USD",AB701*'Parametros'!$B$4,AB701)</x:f>
        <x:v>806.02</x:v>
      </x:c>
      <x:c r="AE701" s="28" t="n">
        <x:f>W701*X701*(1-Z701)</x:f>
        <x:v>806.0175</x:v>
      </x:c>
      <x:c r="AF701" s="28" t="n">
        <x:f>W701*AA701</x:f>
        <x:v>592.95</x:v>
      </x:c>
      <x:c r="AG701" s="28" t="n">
        <x:f>AE701-AF701</x:f>
        <x:v>213.0675</x:v>
      </x:c>
      <x:c r="AH701" s="20" t="n">
        <x:f>IF(AE701&gt;0,AG701/AE701,"")</x:f>
        <x:v>0.26434599745042753</x:v>
      </x:c>
      <x:c r="AI701" s="28" t="n">
        <x:v>196953.21</x:v>
      </x:c>
      <x:c r="AJ701" s="28"/>
      <x:c r="AK701"/>
      <x:c r="AL701" t="str">
        <x:v>Completado</x:v>
      </x:c>
      <x:c r="AM701" t="str">
        <x:f>IF(W701&lt;0,"Devuelto",AL701)</x:f>
        <x:v>Completado</x:v>
      </x:c>
      <x:c r="AN701" t="str">
        <x:v>Efectivo</x:v>
      </x:c>
      <x:c r="AO701" s="29" t="str">
        <x:v>Segmento no identificado</x:v>
      </x:c>
      <x:c r="AP701" t="str">
        <x:f>IF(D701="","No","Sí")</x:f>
        <x:v>Sí</x:v>
      </x:c>
    </x:row>
    <x:row r="702">
      <x:c r="A702" t="n">
        <x:v>702</x:v>
      </x:c>
      <x:c r="B702" t="str">
        <x:v>VT0003326</x:v>
      </x:c>
      <x:c r="C702" t="str">
        <x:v>45644</x:v>
      </x:c>
      <x:c r="D702" s="27" t="n">
        <x:v>45644</x:v>
      </x:c>
      <x:c r="E702" t="n">
        <x:f>IF(D702="","",YEAR(D702))</x:f>
        <x:v>2024</x:v>
      </x:c>
      <x:c r="F702" t="n">
        <x:f>IF(D702="","",MONTH(D702))</x:f>
        <x:v>12</x:v>
      </x:c>
      <x:c r="G702" t="str">
        <x:f>IF(D702="","Fecha no disponible",TEXT(D702,"mmmm"))</x:f>
        <x:v>December</x:v>
      </x:c>
      <x:c r="H702" t="str">
        <x:f>IF(D702="","Fecha no disponible",TEXT(D702,"yyyy-mm"))</x:f>
        <x:v>2024-12</x:v>
      </x:c>
      <x:c r="I702" t="str">
        <x:f>IF(D702="","Fecha no disponible","T"&amp;ROUNDUP(MONTH(D702)/3,0))</x:f>
        <x:v>T4</x:v>
      </x:c>
      <x:c r="J702" t="str">
        <x:v>T018</x:v>
      </x:c>
      <x:c r="K702" t="str">
        <x:v>Tienda Sucre 2</x:v>
      </x:c>
      <x:c r="L702" t="str">
        <x:v>Mall</x:v>
      </x:c>
      <x:c r="M702" t="str">
        <x:v>Sucre</x:v>
      </x:c>
      <x:c r="N702" t="str">
        <x:f>IFERROR(VLOOKUP(M702,'Mapeos'!$A$4:$B$30,2,FALSE),M702)</x:f>
        <x:v>Sucre</x:v>
      </x:c>
      <x:c r="O702" t="str">
        <x:v>C00788</x:v>
      </x:c>
      <x:c r="P702" t="str">
        <x:v>Masivo</x:v>
      </x:c>
      <x:c r="Q702" t="str">
        <x:v>P0056</x:v>
      </x:c>
      <x:c r="R702" t="str">
        <x:v>Alimentos</x:v>
      </x:c>
      <x:c r="S702" t="str">
        <x:v>Marca A</x:v>
      </x:c>
      <x:c r="T702" t="str">
        <x:v>Tienda</x:v>
      </x:c>
      <x:c r="U702" t="str">
        <x:f>IFERROR(VLOOKUP(T702,'Mapeos'!$D$4:$E$25,2,FALSE),T702)</x:f>
        <x:v>Tienda</x:v>
      </x:c>
      <x:c r="V702" t="str">
        <x:v>V036</x:v>
      </x:c>
      <x:c r="W702" t="n">
        <x:v>1</x:v>
      </x:c>
      <x:c r="X702" s="28" t="n">
        <x:v>39.46</x:v>
      </x:c>
      <x:c r="Y702" s="20" t="n">
        <x:v>0</x:v>
      </x:c>
      <x:c r="Z702" s="20" t="n">
        <x:f>IF(Y702&gt;1,Y702/100,Y702)</x:f>
        <x:v>0</x:v>
      </x:c>
      <x:c r="AA702" s="28" t="n">
        <x:v>30.18</x:v>
      </x:c>
      <x:c r="AB702" s="28" t="n">
        <x:v>39.46</x:v>
      </x:c>
      <x:c r="AC702" s="28" t="str">
        <x:v>BOB</x:v>
      </x:c>
      <x:c r="AD702" s="28" t="n">
        <x:f>IF(AC702="USD",AB702*'Parametros'!$B$4,AB702)</x:f>
        <x:v>39.46</x:v>
      </x:c>
      <x:c r="AE702" s="28" t="n">
        <x:f>W702*X702*(1-Z702)</x:f>
        <x:v>39.46</x:v>
      </x:c>
      <x:c r="AF702" s="28" t="n">
        <x:f>W702*AA702</x:f>
        <x:v>30.18</x:v>
      </x:c>
      <x:c r="AG702" s="28" t="n">
        <x:f>AE702-AF702</x:f>
        <x:v>9.280000000000001</x:v>
      </x:c>
      <x:c r="AH702" s="20" t="n">
        <x:f>IF(AE702&gt;0,AG702/AE702,"")</x:f>
        <x:v>0.23517486061834772</x:v>
      </x:c>
      <x:c r="AI702" s="28" t="n">
        <x:v>187087.32</x:v>
      </x:c>
      <x:c r="AJ702" s="28"/>
      <x:c r="AK702"/>
      <x:c r="AL702" t="str">
        <x:v>Completado</x:v>
      </x:c>
      <x:c r="AM702" t="str">
        <x:f>IF(W702&lt;0,"Devuelto",AL702)</x:f>
        <x:v>Completado</x:v>
      </x:c>
      <x:c r="AN702" t="str">
        <x:v>Efectivo</x:v>
      </x:c>
      <x:c r="AO702" s="29" t="str">
        <x:v>Sin observación</x:v>
      </x:c>
      <x:c r="AP702" t="str">
        <x:f>IF(D702="","No","Sí")</x:f>
        <x:v>Sí</x:v>
      </x:c>
    </x:row>
    <x:row r="703">
      <x:c r="A703" t="n">
        <x:v>703</x:v>
      </x:c>
      <x:c r="B703" t="str">
        <x:v>VT0003331</x:v>
      </x:c>
      <x:c r="C703" t="str">
        <x:v>45864</x:v>
      </x:c>
      <x:c r="D703" s="27" t="n">
        <x:v>45864</x:v>
      </x:c>
      <x:c r="E703" t="n">
        <x:f>IF(D703="","",YEAR(D703))</x:f>
        <x:v>2025</x:v>
      </x:c>
      <x:c r="F703" t="n">
        <x:f>IF(D703="","",MONTH(D703))</x:f>
        <x:v>7</x:v>
      </x:c>
      <x:c r="G703" t="str">
        <x:f>IF(D703="","Fecha no disponible",TEXT(D703,"mmmm"))</x:f>
        <x:v>July</x:v>
      </x:c>
      <x:c r="H703" t="str">
        <x:f>IF(D703="","Fecha no disponible",TEXT(D703,"yyyy-mm"))</x:f>
        <x:v>2025-07</x:v>
      </x:c>
      <x:c r="I703" t="str">
        <x:f>IF(D703="","Fecha no disponible","T"&amp;ROUNDUP(MONTH(D703)/3,0))</x:f>
        <x:v>T3</x:v>
      </x:c>
      <x:c r="J703" t="str">
        <x:v>T012</x:v>
      </x:c>
      <x:c r="K703" t="str">
        <x:v>Tienda Cochabamba 4</x:v>
      </x:c>
      <x:c r="L703" t="str">
        <x:v>Centro</x:v>
      </x:c>
      <x:c r="M703" t="str">
        <x:v>Cochabamba</x:v>
      </x:c>
      <x:c r="N703" t="str">
        <x:f>IFERROR(VLOOKUP(M703,'Mapeos'!$A$4:$B$30,2,FALSE),M703)</x:f>
        <x:v>Cochabamba</x:v>
      </x:c>
      <x:c r="O703" t="str">
        <x:v>C00642</x:v>
      </x:c>
      <x:c r="P703" t="str">
        <x:v>Empresa</x:v>
      </x:c>
      <x:c r="Q703" t="str">
        <x:v>P0053</x:v>
      </x:c>
      <x:c r="R703" t="str">
        <x:v>Alimentos</x:v>
      </x:c>
      <x:c r="S703" t="str">
        <x:v>Marca B</x:v>
      </x:c>
      <x:c r="T703" t="str">
        <x:v>Tienda</x:v>
      </x:c>
      <x:c r="U703" t="str">
        <x:f>IFERROR(VLOOKUP(T703,'Mapeos'!$D$4:$E$25,2,FALSE),T703)</x:f>
        <x:v>Tienda</x:v>
      </x:c>
      <x:c r="V703" t="str">
        <x:v>V002</x:v>
      </x:c>
      <x:c r="W703" t="n">
        <x:v>3</x:v>
      </x:c>
      <x:c r="X703" s="28" t="n">
        <x:v>57.42</x:v>
      </x:c>
      <x:c r="Y703" s="20" t="n">
        <x:v>0</x:v>
      </x:c>
      <x:c r="Z703" s="20" t="n">
        <x:f>IF(Y703&gt;1,Y703/100,Y703)</x:f>
        <x:v>0</x:v>
      </x:c>
      <x:c r="AA703" s="28" t="n">
        <x:v>43.92</x:v>
      </x:c>
      <x:c r="AB703" s="28" t="n">
        <x:v>172.26</x:v>
      </x:c>
      <x:c r="AC703" s="28" t="str">
        <x:v>BOB</x:v>
      </x:c>
      <x:c r="AD703" s="28" t="n">
        <x:f>IF(AC703="USD",AB703*'Parametros'!$B$4,AB703)</x:f>
        <x:v>172.26</x:v>
      </x:c>
      <x:c r="AE703" s="28" t="n">
        <x:f>W703*X703*(1-Z703)</x:f>
        <x:v>172.26</x:v>
      </x:c>
      <x:c r="AF703" s="28" t="n">
        <x:f>W703*AA703</x:f>
        <x:v>131.76</x:v>
      </x:c>
      <x:c r="AG703" s="28" t="n">
        <x:f>AE703-AF703</x:f>
        <x:v>40.5</x:v>
      </x:c>
      <x:c r="AH703" s="20" t="n">
        <x:f>IF(AE703&gt;0,AG703/AE703,"")</x:f>
        <x:v>0.23510971786833856</x:v>
      </x:c>
      <x:c r="AI703" s="28" t="n">
        <x:v>152036.55</x:v>
      </x:c>
      <x:c r="AJ703" s="28"/>
      <x:c r="AK703"/>
      <x:c r="AL703" t="str">
        <x:v>Completado</x:v>
      </x:c>
      <x:c r="AM703" t="str">
        <x:f>IF(W703&lt;0,"Devuelto",AL703)</x:f>
        <x:v>Completado</x:v>
      </x:c>
      <x:c r="AN703" t="str">
        <x:v>Transferencia</x:v>
      </x:c>
      <x:c r="AO703" s="29" t="str">
        <x:v>Sin observación</x:v>
      </x:c>
      <x:c r="AP703" t="str">
        <x:f>IF(D703="","No","Sí")</x:f>
        <x:v>Sí</x:v>
      </x:c>
    </x:row>
    <x:row r="704">
      <x:c r="A704" t="n">
        <x:v>704</x:v>
      </x:c>
      <x:c r="B704" t="str">
        <x:v>VT0003336</x:v>
      </x:c>
      <x:c r="C704" t="str">
        <x:v>46078</x:v>
      </x:c>
      <x:c r="D704" s="27" t="n">
        <x:v>46078</x:v>
      </x:c>
      <x:c r="E704" t="n">
        <x:f>IF(D704="","",YEAR(D704))</x:f>
        <x:v>2026</x:v>
      </x:c>
      <x:c r="F704" t="n">
        <x:f>IF(D704="","",MONTH(D704))</x:f>
        <x:v>2</x:v>
      </x:c>
      <x:c r="G704" t="str">
        <x:f>IF(D704="","Fecha no disponible",TEXT(D704,"mmmm"))</x:f>
        <x:v>February</x:v>
      </x:c>
      <x:c r="H704" t="str">
        <x:f>IF(D704="","Fecha no disponible",TEXT(D704,"yyyy-mm"))</x:f>
        <x:v>2026-02</x:v>
      </x:c>
      <x:c r="I704" t="str">
        <x:f>IF(D704="","Fecha no disponible","T"&amp;ROUNDUP(MONTH(D704)/3,0))</x:f>
        <x:v>T1</x:v>
      </x:c>
      <x:c r="J704" t="str">
        <x:v>T010</x:v>
      </x:c>
      <x:c r="K704" t="str">
        <x:v>Tienda Cochabamba 2</x:v>
      </x:c>
      <x:c r="L704" t="str">
        <x:v>Barrio</x:v>
      </x:c>
      <x:c r="M704" t="str">
        <x:v>Cochabamba</x:v>
      </x:c>
      <x:c r="N704" t="str">
        <x:f>IFERROR(VLOOKUP(M704,'Mapeos'!$A$4:$B$30,2,FALSE),M704)</x:f>
        <x:v>Cochabamba</x:v>
      </x:c>
      <x:c r="O704" t="str">
        <x:v>C00682</x:v>
      </x:c>
      <x:c r="P704" t="str">
        <x:v>Empresa</x:v>
      </x:c>
      <x:c r="Q704" t="str">
        <x:v>P0141</x:v>
      </x:c>
      <x:c r="R704" t="str">
        <x:v>Hogar</x:v>
      </x:c>
      <x:c r="S704" t="str">
        <x:v>Marca D</x:v>
      </x:c>
      <x:c r="T704" t="str">
        <x:v>Tienda</x:v>
      </x:c>
      <x:c r="U704" t="str">
        <x:f>IFERROR(VLOOKUP(T704,'Mapeos'!$D$4:$E$25,2,FALSE),T704)</x:f>
        <x:v>Tienda</x:v>
      </x:c>
      <x:c r="V704" t="str">
        <x:v>V027</x:v>
      </x:c>
      <x:c r="W704" t="n">
        <x:v>2</x:v>
      </x:c>
      <x:c r="X704" s="28" t="n">
        <x:v>266.46</x:v>
      </x:c>
      <x:c r="Y704" s="20" t="n">
        <x:v>0.05</x:v>
      </x:c>
      <x:c r="Z704" s="20" t="n">
        <x:f>IF(Y704&gt;1,Y704/100,Y704)</x:f>
        <x:v>0.05</x:v>
      </x:c>
      <x:c r="AA704" s="28" t="n">
        <x:v>163.49</x:v>
      </x:c>
      <x:c r="AB704" s="28" t="n">
        <x:v>506.27</x:v>
      </x:c>
      <x:c r="AC704" s="28" t="str">
        <x:v>BOB</x:v>
      </x:c>
      <x:c r="AD704" s="28" t="n">
        <x:f>IF(AC704="USD",AB704*'Parametros'!$B$4,AB704)</x:f>
        <x:v>506.27</x:v>
      </x:c>
      <x:c r="AE704" s="28" t="n">
        <x:f>W704*X704*(1-Z704)</x:f>
        <x:v>506.27399999999994</x:v>
      </x:c>
      <x:c r="AF704" s="28" t="n">
        <x:f>W704*AA704</x:f>
        <x:v>326.98</x:v>
      </x:c>
      <x:c r="AG704" s="28" t="n">
        <x:f>AE704-AF704</x:f>
        <x:v>179.29399999999993</x:v>
      </x:c>
      <x:c r="AH704" s="20" t="n">
        <x:f>IF(AE704&gt;0,AG704/AE704,"")</x:f>
        <x:v>0.3541441985960171</x:v>
      </x:c>
      <x:c r="AI704" s="28" t="n">
        <x:v>121225.56</x:v>
      </x:c>
      <x:c r="AJ704" s="28"/>
      <x:c r="AK704"/>
      <x:c r="AL704" t="str">
        <x:v>Completado</x:v>
      </x:c>
      <x:c r="AM704" t="str">
        <x:f>IF(W704&lt;0,"Devuelto",AL704)</x:f>
        <x:v>Completado</x:v>
      </x:c>
      <x:c r="AN704" t="str">
        <x:v>Efectivo</x:v>
      </x:c>
      <x:c r="AO704" s="29" t="str">
        <x:v>Sin observación</x:v>
      </x:c>
      <x:c r="AP704" t="str">
        <x:f>IF(D704="","No","Sí")</x:f>
        <x:v>Sí</x:v>
      </x:c>
    </x:row>
    <x:row r="705">
      <x:c r="A705" t="n">
        <x:v>705</x:v>
      </x:c>
      <x:c r="B705" t="str">
        <x:v>VT0003341</x:v>
      </x:c>
      <x:c r="C705" t="str">
        <x:v>45869</x:v>
      </x:c>
      <x:c r="D705" s="27" t="n">
        <x:v>45869</x:v>
      </x:c>
      <x:c r="E705" t="n">
        <x:f>IF(D705="","",YEAR(D705))</x:f>
        <x:v>2025</x:v>
      </x:c>
      <x:c r="F705" t="n">
        <x:f>IF(D705="","",MONTH(D705))</x:f>
        <x:v>7</x:v>
      </x:c>
      <x:c r="G705" t="str">
        <x:f>IF(D705="","Fecha no disponible",TEXT(D705,"mmmm"))</x:f>
        <x:v>July</x:v>
      </x:c>
      <x:c r="H705" t="str">
        <x:f>IF(D705="","Fecha no disponible",TEXT(D705,"yyyy-mm"))</x:f>
        <x:v>2025-07</x:v>
      </x:c>
      <x:c r="I705" t="str">
        <x:f>IF(D705="","Fecha no disponible","T"&amp;ROUNDUP(MONTH(D705)/3,0))</x:f>
        <x:v>T3</x:v>
      </x:c>
      <x:c r="J705" t="str">
        <x:v>T015</x:v>
      </x:c>
      <x:c r="K705" t="str">
        <x:v>Tienda Potosí 3</x:v>
      </x:c>
      <x:c r="L705" t="str">
        <x:v>Mall</x:v>
      </x:c>
      <x:c r="M705" t="str">
        <x:v>Potosí</x:v>
      </x:c>
      <x:c r="N705" t="str">
        <x:f>IFERROR(VLOOKUP(M705,'Mapeos'!$A$4:$B$30,2,FALSE),M705)</x:f>
        <x:v>Potosí</x:v>
      </x:c>
      <x:c r="O705" t="str">
        <x:v>C00654</x:v>
      </x:c>
      <x:c r="P705" t="str">
        <x:v>Empresa</x:v>
      </x:c>
      <x:c r="Q705" t="str">
        <x:v>P0005</x:v>
      </x:c>
      <x:c r="R705" t="str">
        <x:v>Electrónica</x:v>
      </x:c>
      <x:c r="S705" t="str">
        <x:v>Marca D</x:v>
      </x:c>
      <x:c r="T705" t="str">
        <x:v>E-commerce</x:v>
      </x:c>
      <x:c r="U705" t="str">
        <x:f>IFERROR(VLOOKUP(T705,'Mapeos'!$D$4:$E$25,2,FALSE),T705)</x:f>
        <x:v>E-commerce</x:v>
      </x:c>
      <x:c r="V705" t="str">
        <x:v>V005</x:v>
      </x:c>
      <x:c r="W705" t="n">
        <x:v>3</x:v>
      </x:c>
      <x:c r="X705" s="28" t="n">
        <x:v>270.17</x:v>
      </x:c>
      <x:c r="Y705" s="20" t="n">
        <x:v>0.25</x:v>
      </x:c>
      <x:c r="Z705" s="20" t="n">
        <x:f>IF(Y705&gt;1,Y705/100,Y705)</x:f>
        <x:v>0.25</x:v>
      </x:c>
      <x:c r="AA705" s="28" t="n">
        <x:v>123.71</x:v>
      </x:c>
      <x:c r="AB705" s="28" t="n">
        <x:v>607.88</x:v>
      </x:c>
      <x:c r="AC705" s="28" t="str">
        <x:v>BOB</x:v>
      </x:c>
      <x:c r="AD705" s="28" t="n">
        <x:f>IF(AC705="USD",AB705*'Parametros'!$B$4,AB705)</x:f>
        <x:v>607.88</x:v>
      </x:c>
      <x:c r="AE705" s="28" t="n">
        <x:f>W705*X705*(1-Z705)</x:f>
        <x:v>607.8824999999999</x:v>
      </x:c>
      <x:c r="AF705" s="28" t="n">
        <x:f>W705*AA705</x:f>
        <x:v>371.13</x:v>
      </x:c>
      <x:c r="AG705" s="28" t="n">
        <x:f>AE705-AF705</x:f>
        <x:v>236.75249999999994</x:v>
      </x:c>
      <x:c r="AH705" s="20" t="n">
        <x:f>IF(AE705&gt;0,AG705/AE705,"")</x:f>
        <x:v>0.38947082701015406</x:v>
      </x:c>
      <x:c r="AI705" s="28" t="n">
        <x:v>60254.98</x:v>
      </x:c>
      <x:c r="AJ705" s="28"/>
      <x:c r="AK705"/>
      <x:c r="AL705" t="str">
        <x:v>Completado</x:v>
      </x:c>
      <x:c r="AM705" t="str">
        <x:f>IF(W705&lt;0,"Devuelto",AL705)</x:f>
        <x:v>Completado</x:v>
      </x:c>
      <x:c r="AN705" t="str">
        <x:v>Transferencia</x:v>
      </x:c>
      <x:c r="AO705" s="29" t="str">
        <x:v>Sin observación</x:v>
      </x:c>
      <x:c r="AP705" t="str">
        <x:f>IF(D705="","No","Sí")</x:f>
        <x:v>Sí</x:v>
      </x:c>
    </x:row>
    <x:row r="706">
      <x:c r="A706" t="n">
        <x:v>706</x:v>
      </x:c>
      <x:c r="B706" t="str">
        <x:v>VT0003345</x:v>
      </x:c>
      <x:c r="C706" t="str">
        <x:v>45798</x:v>
      </x:c>
      <x:c r="D706" s="27" t="n">
        <x:v>45798</x:v>
      </x:c>
      <x:c r="E706" t="n">
        <x:f>IF(D706="","",YEAR(D706))</x:f>
        <x:v>2025</x:v>
      </x:c>
      <x:c r="F706" t="n">
        <x:f>IF(D706="","",MONTH(D706))</x:f>
        <x:v>5</x:v>
      </x:c>
      <x:c r="G706" t="str">
        <x:f>IF(D706="","Fecha no disponible",TEXT(D706,"mmmm"))</x:f>
        <x:v>May</x:v>
      </x:c>
      <x:c r="H706" t="str">
        <x:f>IF(D706="","Fecha no disponible",TEXT(D706,"yyyy-mm"))</x:f>
        <x:v>2025-05</x:v>
      </x:c>
      <x:c r="I706" t="str">
        <x:f>IF(D706="","Fecha no disponible","T"&amp;ROUNDUP(MONTH(D706)/3,0))</x:f>
        <x:v>T2</x:v>
      </x:c>
      <x:c r="J706" t="str">
        <x:v>T018</x:v>
      </x:c>
      <x:c r="K706" t="str">
        <x:v>Tienda Sucre 2</x:v>
      </x:c>
      <x:c r="L706" t="str">
        <x:v>Mall</x:v>
      </x:c>
      <x:c r="M706" t="str">
        <x:v>Sucre</x:v>
      </x:c>
      <x:c r="N706" t="str">
        <x:f>IFERROR(VLOOKUP(M706,'Mapeos'!$A$4:$B$30,2,FALSE),M706)</x:f>
        <x:v>Sucre</x:v>
      </x:c>
      <x:c r="O706" t="str">
        <x:v>C01759</x:v>
      </x:c>
      <x:c r="P706" t="str">
        <x:v>Premium</x:v>
      </x:c>
      <x:c r="Q706" t="str">
        <x:v>P0071</x:v>
      </x:c>
      <x:c r="R706" t="str">
        <x:v>Hogar</x:v>
      </x:c>
      <x:c r="S706" t="str">
        <x:v>Marca D</x:v>
      </x:c>
      <x:c r="T706" t="str">
        <x:v>Tienda</x:v>
      </x:c>
      <x:c r="U706" t="str">
        <x:f>IFERROR(VLOOKUP(T706,'Mapeos'!$D$4:$E$25,2,FALSE),T706)</x:f>
        <x:v>Tienda</x:v>
      </x:c>
      <x:c r="V706" t="str">
        <x:v>V008</x:v>
      </x:c>
      <x:c r="W706" t="n">
        <x:v>1</x:v>
      </x:c>
      <x:c r="X706" s="28" t="n">
        <x:v>212.98</x:v>
      </x:c>
      <x:c r="Y706" s="20" t="n">
        <x:v>0.05</x:v>
      </x:c>
      <x:c r="Z706" s="20" t="n">
        <x:f>IF(Y706&gt;1,Y706/100,Y706)</x:f>
        <x:v>0.05</x:v>
      </x:c>
      <x:c r="AA706" s="28" t="n">
        <x:v>134.6</x:v>
      </x:c>
      <x:c r="AB706" s="28" t="n">
        <x:v>202.33</x:v>
      </x:c>
      <x:c r="AC706" s="28" t="str">
        <x:v>BOB</x:v>
      </x:c>
      <x:c r="AD706" s="28" t="n">
        <x:f>IF(AC706="USD",AB706*'Parametros'!$B$4,AB706)</x:f>
        <x:v>202.33</x:v>
      </x:c>
      <x:c r="AE706" s="28" t="n">
        <x:f>W706*X706*(1-Z706)</x:f>
        <x:v>202.331</x:v>
      </x:c>
      <x:c r="AF706" s="28" t="n">
        <x:f>W706*AA706</x:f>
        <x:v>134.6</x:v>
      </x:c>
      <x:c r="AG706" s="28" t="n">
        <x:f>AE706-AF706</x:f>
        <x:v>67.731</x:v>
      </x:c>
      <x:c r="AH706" s="20" t="n">
        <x:f>IF(AE706&gt;0,AG706/AE706,"")</x:f>
        <x:v>0.33475344855706735</x:v>
      </x:c>
      <x:c r="AI706" s="28" t="n">
        <x:v>176169.96</x:v>
      </x:c>
      <x:c r="AJ706" s="28"/>
      <x:c r="AK706"/>
      <x:c r="AL706" t="str">
        <x:v>Completado</x:v>
      </x:c>
      <x:c r="AM706" t="str">
        <x:f>IF(W706&lt;0,"Devuelto",AL706)</x:f>
        <x:v>Completado</x:v>
      </x:c>
      <x:c r="AN706" t="str">
        <x:v>Efectivo</x:v>
      </x:c>
      <x:c r="AO706" s="29" t="str">
        <x:v>Sin observación</x:v>
      </x:c>
      <x:c r="AP706" t="str">
        <x:f>IF(D706="","No","Sí")</x:f>
        <x:v>Sí</x:v>
      </x:c>
    </x:row>
    <x:row r="707">
      <x:c r="A707" t="n">
        <x:v>707</x:v>
      </x:c>
      <x:c r="B707" t="str">
        <x:v>VT0003350</x:v>
      </x:c>
      <x:c r="C707" t="str">
        <x:v>46179</x:v>
      </x:c>
      <x:c r="D707" s="27" t="n">
        <x:v>46179</x:v>
      </x:c>
      <x:c r="E707" t="n">
        <x:f>IF(D707="","",YEAR(D707))</x:f>
        <x:v>2026</x:v>
      </x:c>
      <x:c r="F707" t="n">
        <x:f>IF(D707="","",MONTH(D707))</x:f>
        <x:v>6</x:v>
      </x:c>
      <x:c r="G707" t="str">
        <x:f>IF(D707="","Fecha no disponible",TEXT(D707,"mmmm"))</x:f>
        <x:v>June</x:v>
      </x:c>
      <x:c r="H707" t="str">
        <x:f>IF(D707="","Fecha no disponible",TEXT(D707,"yyyy-mm"))</x:f>
        <x:v>2026-06</x:v>
      </x:c>
      <x:c r="I707" t="str">
        <x:f>IF(D707="","Fecha no disponible","T"&amp;ROUNDUP(MONTH(D707)/3,0))</x:f>
        <x:v>T2</x:v>
      </x:c>
      <x:c r="J707" t="str">
        <x:v>T005</x:v>
      </x:c>
      <x:c r="K707" t="str">
        <x:v>Tienda Santa Cruz 1</x:v>
      </x:c>
      <x:c r="L707" t="str">
        <x:v>Centro</x:v>
      </x:c>
      <x:c r="M707" t="str">
        <x:v>Santa Cruz</x:v>
      </x:c>
      <x:c r="N707" t="str">
        <x:f>IFERROR(VLOOKUP(M707,'Mapeos'!$A$4:$B$30,2,FALSE),M707)</x:f>
        <x:v>Santa Cruz</x:v>
      </x:c>
      <x:c r="O707" t="str">
        <x:v>C01374</x:v>
      </x:c>
      <x:c r="P707" t="str">
        <x:v>Frecuente</x:v>
      </x:c>
      <x:c r="Q707" t="str">
        <x:v>P0071</x:v>
      </x:c>
      <x:c r="R707" t="str">
        <x:v>Hogar</x:v>
      </x:c>
      <x:c r="S707" t="str">
        <x:v>Marca D</x:v>
      </x:c>
      <x:c r="T707" t="str">
        <x:v>Tienda</x:v>
      </x:c>
      <x:c r="U707" t="str">
        <x:f>IFERROR(VLOOKUP(T707,'Mapeos'!$D$4:$E$25,2,FALSE),T707)</x:f>
        <x:v>Tienda</x:v>
      </x:c>
      <x:c r="V707" t="str">
        <x:v>V012</x:v>
      </x:c>
      <x:c r="W707" t="n">
        <x:v>9</x:v>
      </x:c>
      <x:c r="X707" s="28" t="n">
        <x:v>191.31</x:v>
      </x:c>
      <x:c r="Y707" s="20" t="n">
        <x:v>0.2</x:v>
      </x:c>
      <x:c r="Z707" s="20" t="n">
        <x:f>IF(Y707&gt;1,Y707/100,Y707)</x:f>
        <x:v>0.2</x:v>
      </x:c>
      <x:c r="AA707" s="28" t="n">
        <x:v>134.6</x:v>
      </x:c>
      <x:c r="AB707" s="28" t="n">
        <x:v>1377.43</x:v>
      </x:c>
      <x:c r="AC707" s="28" t="str">
        <x:v>BOB</x:v>
      </x:c>
      <x:c r="AD707" s="28" t="n">
        <x:f>IF(AC707="USD",AB707*'Parametros'!$B$4,AB707)</x:f>
        <x:v>1377.43</x:v>
      </x:c>
      <x:c r="AE707" s="28" t="n">
        <x:f>W707*X707*(1-Z707)</x:f>
        <x:v>1377.432</x:v>
      </x:c>
      <x:c r="AF707" s="28" t="n">
        <x:f>W707*AA707</x:f>
        <x:v>1211.3999999999999</x:v>
      </x:c>
      <x:c r="AG707" s="28" t="n">
        <x:f>AE707-AF707</x:f>
        <x:v>166.03200000000015</x:v>
      </x:c>
      <x:c r="AH707" s="20" t="n">
        <x:f>IF(AE707&gt;0,AG707/AE707,"")</x:f>
        <x:v>0.12053734776017992</x:v>
      </x:c>
      <x:c r="AI707" s="28" t="n">
        <x:v>149211.6</x:v>
      </x:c>
      <x:c r="AJ707" s="28"/>
      <x:c r="AK707"/>
      <x:c r="AL707" t="str">
        <x:v>Completado</x:v>
      </x:c>
      <x:c r="AM707" t="str">
        <x:f>IF(W707&lt;0,"Devuelto",AL707)</x:f>
        <x:v>Completado</x:v>
      </x:c>
      <x:c r="AN707" t="str">
        <x:v>Tarjeta</x:v>
      </x:c>
      <x:c r="AO707" s="29" t="str">
        <x:v>Sin observación</x:v>
      </x:c>
      <x:c r="AP707" t="str">
        <x:f>IF(D707="","No","Sí")</x:f>
        <x:v>Sí</x:v>
      </x:c>
    </x:row>
    <x:row r="708">
      <x:c r="A708" t="n">
        <x:v>708</x:v>
      </x:c>
      <x:c r="B708" t="str">
        <x:v>VT0003355</x:v>
      </x:c>
      <x:c r="C708" t="str">
        <x:v>45689</x:v>
      </x:c>
      <x:c r="D708" s="27" t="n">
        <x:v>45689</x:v>
      </x:c>
      <x:c r="E708" t="n">
        <x:f>IF(D708="","",YEAR(D708))</x:f>
        <x:v>2025</x:v>
      </x:c>
      <x:c r="F708" t="n">
        <x:f>IF(D708="","",MONTH(D708))</x:f>
        <x:v>2</x:v>
      </x:c>
      <x:c r="G708" t="str">
        <x:f>IF(D708="","Fecha no disponible",TEXT(D708,"mmmm"))</x:f>
        <x:v>February</x:v>
      </x:c>
      <x:c r="H708" t="str">
        <x:f>IF(D708="","Fecha no disponible",TEXT(D708,"yyyy-mm"))</x:f>
        <x:v>2025-02</x:v>
      </x:c>
      <x:c r="I708" t="str">
        <x:f>IF(D708="","Fecha no disponible","T"&amp;ROUNDUP(MONTH(D708)/3,0))</x:f>
        <x:v>T1</x:v>
      </x:c>
      <x:c r="J708" t="str">
        <x:v>T018</x:v>
      </x:c>
      <x:c r="K708" t="str">
        <x:v>Tienda Sucre 2</x:v>
      </x:c>
      <x:c r="L708" t="str">
        <x:v>Mall</x:v>
      </x:c>
      <x:c r="M708" t="str">
        <x:v>Sucre</x:v>
      </x:c>
      <x:c r="N708" t="str">
        <x:f>IFERROR(VLOOKUP(M708,'Mapeos'!$A$4:$B$30,2,FALSE),M708)</x:f>
        <x:v>Sucre</x:v>
      </x:c>
      <x:c r="O708" t="str">
        <x:v>C01146</x:v>
      </x:c>
      <x:c r="P708" t="str">
        <x:v>Empresa</x:v>
      </x:c>
      <x:c r="Q708" t="str">
        <x:v>P0019</x:v>
      </x:c>
      <x:c r="R708" t="str">
        <x:v>Electrónica</x:v>
      </x:c>
      <x:c r="S708" t="str">
        <x:v>Marca A</x:v>
      </x:c>
      <x:c r="T708" t="str">
        <x:v>E-commerce</x:v>
      </x:c>
      <x:c r="U708" t="str">
        <x:f>IFERROR(VLOOKUP(T708,'Mapeos'!$D$4:$E$25,2,FALSE),T708)</x:f>
        <x:v>E-commerce</x:v>
      </x:c>
      <x:c r="V708" t="str">
        <x:v>V023</x:v>
      </x:c>
      <x:c r="W708" t="n">
        <x:v>4</x:v>
      </x:c>
      <x:c r="X708" s="28" t="n">
        <x:v>257.36</x:v>
      </x:c>
      <x:c r="Y708" s="20" t="n">
        <x:v>0</x:v>
      </x:c>
      <x:c r="Z708" s="20" t="n">
        <x:f>IF(Y708&gt;1,Y708/100,Y708)</x:f>
        <x:v>0</x:v>
      </x:c>
      <x:c r="AA708" s="28" t="n">
        <x:v>149.37</x:v>
      </x:c>
      <x:c r="AB708" s="28" t="n">
        <x:v>1029.44</x:v>
      </x:c>
      <x:c r="AC708" s="28" t="str">
        <x:v>BOB</x:v>
      </x:c>
      <x:c r="AD708" s="28" t="n">
        <x:f>IF(AC708="USD",AB708*'Parametros'!$B$4,AB708)</x:f>
        <x:v>1029.44</x:v>
      </x:c>
      <x:c r="AE708" s="28" t="n">
        <x:f>W708*X708*(1-Z708)</x:f>
        <x:v>1029.44</x:v>
      </x:c>
      <x:c r="AF708" s="28" t="n">
        <x:f>W708*AA708</x:f>
        <x:v>597.48</x:v>
      </x:c>
      <x:c r="AG708" s="28" t="n">
        <x:f>AE708-AF708</x:f>
        <x:v>431.96000000000004</x:v>
      </x:c>
      <x:c r="AH708" s="20" t="n">
        <x:f>IF(AE708&gt;0,AG708/AE708,"")</x:f>
        <x:v>0.41960677649984457</x:v>
      </x:c>
      <x:c r="AI708" s="28" t="n">
        <x:v>98768.16</x:v>
      </x:c>
      <x:c r="AJ708" s="28"/>
      <x:c r="AK708"/>
      <x:c r="AL708" t="str">
        <x:v>Completado</x:v>
      </x:c>
      <x:c r="AM708" t="str">
        <x:f>IF(W708&lt;0,"Devuelto",AL708)</x:f>
        <x:v>Completado</x:v>
      </x:c>
      <x:c r="AN708" t="str">
        <x:v>Tarjeta</x:v>
      </x:c>
      <x:c r="AO708" s="29" t="str">
        <x:v>Sin observación</x:v>
      </x:c>
      <x:c r="AP708" t="str">
        <x:f>IF(D708="","No","Sí")</x:f>
        <x:v>Sí</x:v>
      </x:c>
    </x:row>
    <x:row r="709">
      <x:c r="A709" t="n">
        <x:v>709</x:v>
      </x:c>
      <x:c r="B709" t="str">
        <x:v>VT0003360</x:v>
      </x:c>
      <x:c r="C709" t="str">
        <x:v>45670</x:v>
      </x:c>
      <x:c r="D709" s="27" t="n">
        <x:v>45670</x:v>
      </x:c>
      <x:c r="E709" t="n">
        <x:f>IF(D709="","",YEAR(D709))</x:f>
        <x:v>2025</x:v>
      </x:c>
      <x:c r="F709" t="n">
        <x:f>IF(D709="","",MONTH(D709))</x:f>
        <x:v>1</x:v>
      </x:c>
      <x:c r="G709" t="str">
        <x:f>IF(D709="","Fecha no disponible",TEXT(D709,"mmmm"))</x:f>
        <x:v>January</x:v>
      </x:c>
      <x:c r="H709" t="str">
        <x:f>IF(D709="","Fecha no disponible",TEXT(D709,"yyyy-mm"))</x:f>
        <x:v>2025-01</x:v>
      </x:c>
      <x:c r="I709" t="str">
        <x:f>IF(D709="","Fecha no disponible","T"&amp;ROUNDUP(MONTH(D709)/3,0))</x:f>
        <x:v>T1</x:v>
      </x:c>
      <x:c r="J709" t="str">
        <x:v>T016</x:v>
      </x:c>
      <x:c r="K709" t="str">
        <x:v>Tienda Potosí 4</x:v>
      </x:c>
      <x:c r="L709" t="str">
        <x:v>Centro</x:v>
      </x:c>
      <x:c r="M709" t="str">
        <x:v>Potosí</x:v>
      </x:c>
      <x:c r="N709" t="str">
        <x:f>IFERROR(VLOOKUP(M709,'Mapeos'!$A$4:$B$30,2,FALSE),M709)</x:f>
        <x:v>Potosí</x:v>
      </x:c>
      <x:c r="O709" t="str">
        <x:v>C01640</x:v>
      </x:c>
      <x:c r="P709" t="str">
        <x:v>Premium</x:v>
      </x:c>
      <x:c r="Q709" t="str">
        <x:v>P0125</x:v>
      </x:c>
      <x:c r="R709" t="str">
        <x:v>Deportes</x:v>
      </x:c>
      <x:c r="S709" t="str">
        <x:v>Marca A</x:v>
      </x:c>
      <x:c r="T709" t="str">
        <x:v>E-commerce</x:v>
      </x:c>
      <x:c r="U709" t="str">
        <x:f>IFERROR(VLOOKUP(T709,'Mapeos'!$D$4:$E$25,2,FALSE),T709)</x:f>
        <x:v>E-commerce</x:v>
      </x:c>
      <x:c r="V709" t="str">
        <x:v>V020</x:v>
      </x:c>
      <x:c r="W709" t="n">
        <x:v>1</x:v>
      </x:c>
      <x:c r="X709" s="28" t="n">
        <x:v>137.36</x:v>
      </x:c>
      <x:c r="Y709" s="20" t="n">
        <x:v>0.15</x:v>
      </x:c>
      <x:c r="Z709" s="20" t="n">
        <x:f>IF(Y709&gt;1,Y709/100,Y709)</x:f>
        <x:v>0.15</x:v>
      </x:c>
      <x:c r="AA709" s="28" t="n">
        <x:v>107.52</x:v>
      </x:c>
      <x:c r="AB709" s="28" t="n">
        <x:v>116.76</x:v>
      </x:c>
      <x:c r="AC709" s="28" t="str">
        <x:v>BOB</x:v>
      </x:c>
      <x:c r="AD709" s="28" t="n">
        <x:f>IF(AC709="USD",AB709*'Parametros'!$B$4,AB709)</x:f>
        <x:v>116.76</x:v>
      </x:c>
      <x:c r="AE709" s="28" t="n">
        <x:f>W709*X709*(1-Z709)</x:f>
        <x:v>116.75600000000001</x:v>
      </x:c>
      <x:c r="AF709" s="28" t="n">
        <x:f>W709*AA709</x:f>
        <x:v>107.52</x:v>
      </x:c>
      <x:c r="AG709" s="28" t="n">
        <x:f>AE709-AF709</x:f>
        <x:v>9.236000000000018</x:v>
      </x:c>
      <x:c r="AH709" s="20" t="n">
        <x:f>IF(AE709&gt;0,AG709/AE709,"")</x:f>
        <x:v>0.079105142348145</x:v>
      </x:c>
      <x:c r="AI709" s="28" t="n">
        <x:v>73104.9</x:v>
      </x:c>
      <x:c r="AJ709" s="28"/>
      <x:c r="AK709"/>
      <x:c r="AL709" t="str">
        <x:v>Completado</x:v>
      </x:c>
      <x:c r="AM709" t="str">
        <x:f>IF(W709&lt;0,"Devuelto",AL709)</x:f>
        <x:v>Completado</x:v>
      </x:c>
      <x:c r="AN709" t="str">
        <x:v>Transferencia</x:v>
      </x:c>
      <x:c r="AO709" s="29" t="str">
        <x:v>Sin observación</x:v>
      </x:c>
      <x:c r="AP709" t="str">
        <x:f>IF(D709="","No","Sí")</x:f>
        <x:v>Sí</x:v>
      </x:c>
    </x:row>
    <x:row r="710">
      <x:c r="A710" t="n">
        <x:v>710</x:v>
      </x:c>
      <x:c r="B710" t="str">
        <x:v>VT0003364</x:v>
      </x:c>
      <x:c r="C710" t="str">
        <x:v>45910</x:v>
      </x:c>
      <x:c r="D710" s="27" t="n">
        <x:v>45910</x:v>
      </x:c>
      <x:c r="E710" t="n">
        <x:f>IF(D710="","",YEAR(D710))</x:f>
        <x:v>2025</x:v>
      </x:c>
      <x:c r="F710" t="n">
        <x:f>IF(D710="","",MONTH(D710))</x:f>
        <x:v>9</x:v>
      </x:c>
      <x:c r="G710" t="str">
        <x:f>IF(D710="","Fecha no disponible",TEXT(D710,"mmmm"))</x:f>
        <x:v>September</x:v>
      </x:c>
      <x:c r="H710" t="str">
        <x:f>IF(D710="","Fecha no disponible",TEXT(D710,"yyyy-mm"))</x:f>
        <x:v>2025-09</x:v>
      </x:c>
      <x:c r="I710" t="str">
        <x:f>IF(D710="","Fecha no disponible","T"&amp;ROUNDUP(MONTH(D710)/3,0))</x:f>
        <x:v>T3</x:v>
      </x:c>
      <x:c r="J710" t="str">
        <x:v>T001</x:v>
      </x:c>
      <x:c r="K710" t="str">
        <x:v>Tienda La Paz 1</x:v>
      </x:c>
      <x:c r="L710" t="str">
        <x:v>Barrio</x:v>
      </x:c>
      <x:c r="M710" t="str">
        <x:v>La Paz</x:v>
      </x:c>
      <x:c r="N710" t="str">
        <x:f>IFERROR(VLOOKUP(M710,'Mapeos'!$A$4:$B$30,2,FALSE),M710)</x:f>
        <x:v>La Paz</x:v>
      </x:c>
      <x:c r="O710" t="str">
        <x:v>C00951</x:v>
      </x:c>
      <x:c r="P710" t="str">
        <x:v>Empresa</x:v>
      </x:c>
      <x:c r="Q710" t="str">
        <x:v>P0035</x:v>
      </x:c>
      <x:c r="R710" t="str">
        <x:v>Cuidado Personal</x:v>
      </x:c>
      <x:c r="S710" t="str">
        <x:v>Marca A</x:v>
      </x:c>
      <x:c r="T710" t="str">
        <x:v>Tienda</x:v>
      </x:c>
      <x:c r="U710" t="str">
        <x:f>IFERROR(VLOOKUP(T710,'Mapeos'!$D$4:$E$25,2,FALSE),T710)</x:f>
        <x:v>Tienda</x:v>
      </x:c>
      <x:c r="V710" t="str">
        <x:v>V025</x:v>
      </x:c>
      <x:c r="W710" t="n">
        <x:v>6</x:v>
      </x:c>
      <x:c r="X710" s="28" t="n">
        <x:v>96.36</x:v>
      </x:c>
      <x:c r="Y710" s="20" t="n">
        <x:v>0</x:v>
      </x:c>
      <x:c r="Z710" s="20" t="n">
        <x:f>IF(Y710&gt;1,Y710/100,Y710)</x:f>
        <x:v>0</x:v>
      </x:c>
      <x:c r="AA710" s="28" t="n">
        <x:v>62.62</x:v>
      </x:c>
      <x:c r="AB710" s="28" t="n">
        <x:v>578.16</x:v>
      </x:c>
      <x:c r="AC710" s="28" t="str">
        <x:v>BOB</x:v>
      </x:c>
      <x:c r="AD710" s="28" t="n">
        <x:f>IF(AC710="USD",AB710*'Parametros'!$B$4,AB710)</x:f>
        <x:v>578.16</x:v>
      </x:c>
      <x:c r="AE710" s="28" t="n">
        <x:f>W710*X710*(1-Z710)</x:f>
        <x:v>578.16</x:v>
      </x:c>
      <x:c r="AF710" s="28" t="n">
        <x:f>W710*AA710</x:f>
        <x:v>375.71999999999997</x:v>
      </x:c>
      <x:c r="AG710" s="28" t="n">
        <x:f>AE710-AF710</x:f>
        <x:v>202.44</x:v>
      </x:c>
      <x:c r="AH710" s="20" t="n">
        <x:f>IF(AE710&gt;0,AG710/AE710,"")</x:f>
        <x:v>0.3501452885014529</x:v>
      </x:c>
      <x:c r="AI710" s="28" t="n">
        <x:v>137527.72</x:v>
      </x:c>
      <x:c r="AJ710" s="28"/>
      <x:c r="AK710"/>
      <x:c r="AL710" t="str">
        <x:v>Completado</x:v>
      </x:c>
      <x:c r="AM710" t="str">
        <x:f>IF(W710&lt;0,"Devuelto",AL710)</x:f>
        <x:v>Completado</x:v>
      </x:c>
      <x:c r="AN710" t="str">
        <x:v>Tarjeta</x:v>
      </x:c>
      <x:c r="AO710" s="29" t="str">
        <x:v>Sin observación</x:v>
      </x:c>
      <x:c r="AP710" t="str">
        <x:f>IF(D710="","No","Sí")</x:f>
        <x:v>Sí</x:v>
      </x:c>
    </x:row>
    <x:row r="711">
      <x:c r="A711" t="n">
        <x:v>711</x:v>
      </x:c>
      <x:c r="B711" t="str">
        <x:v>VT0003369</x:v>
      </x:c>
      <x:c r="C711" t="str">
        <x:v>45615</x:v>
      </x:c>
      <x:c r="D711" s="27" t="n">
        <x:v>45615</x:v>
      </x:c>
      <x:c r="E711" t="n">
        <x:f>IF(D711="","",YEAR(D711))</x:f>
        <x:v>2024</x:v>
      </x:c>
      <x:c r="F711" t="n">
        <x:f>IF(D711="","",MONTH(D711))</x:f>
        <x:v>11</x:v>
      </x:c>
      <x:c r="G711" t="str">
        <x:f>IF(D711="","Fecha no disponible",TEXT(D711,"mmmm"))</x:f>
        <x:v>November</x:v>
      </x:c>
      <x:c r="H711" t="str">
        <x:f>IF(D711="","Fecha no disponible",TEXT(D711,"yyyy-mm"))</x:f>
        <x:v>2024-11</x:v>
      </x:c>
      <x:c r="I711" t="str">
        <x:f>IF(D711="","Fecha no disponible","T"&amp;ROUNDUP(MONTH(D711)/3,0))</x:f>
        <x:v>T4</x:v>
      </x:c>
      <x:c r="J711" t="str">
        <x:v>T002</x:v>
      </x:c>
      <x:c r="K711" t="str">
        <x:v>Tienda La Paz 2</x:v>
      </x:c>
      <x:c r="L711" t="str">
        <x:v>Mall</x:v>
      </x:c>
      <x:c r="M711" t="str">
        <x:v>La Paz</x:v>
      </x:c>
      <x:c r="N711" t="str">
        <x:f>IFERROR(VLOOKUP(M711,'Mapeos'!$A$4:$B$30,2,FALSE),M711)</x:f>
        <x:v>La Paz</x:v>
      </x:c>
      <x:c r="O711" t="str">
        <x:v>C01198</x:v>
      </x:c>
      <x:c r="P711" t="str">
        <x:v>Empresa</x:v>
      </x:c>
      <x:c r="Q711" t="str">
        <x:v>P0114</x:v>
      </x:c>
      <x:c r="R711" t="str">
        <x:v>Deportes</x:v>
      </x:c>
      <x:c r="S711" t="str">
        <x:v>Marca B</x:v>
      </x:c>
      <x:c r="T711" t="str">
        <x:v>Tienda</x:v>
      </x:c>
      <x:c r="U711" t="str">
        <x:f>IFERROR(VLOOKUP(T711,'Mapeos'!$D$4:$E$25,2,FALSE),T711)</x:f>
        <x:v>Tienda</x:v>
      </x:c>
      <x:c r="V711" t="str">
        <x:v>V016</x:v>
      </x:c>
      <x:c r="W711" t="n">
        <x:v>1</x:v>
      </x:c>
      <x:c r="X711" s="28" t="n">
        <x:v>223.89</x:v>
      </x:c>
      <x:c r="Y711" s="20" t="n">
        <x:v>0.2</x:v>
      </x:c>
      <x:c r="Z711" s="20" t="n">
        <x:f>IF(Y711&gt;1,Y711/100,Y711)</x:f>
        <x:v>0.2</x:v>
      </x:c>
      <x:c r="AA711" s="28" t="n">
        <x:v>158.45</x:v>
      </x:c>
      <x:c r="AB711" s="28" t="n">
        <x:v>179.11</x:v>
      </x:c>
      <x:c r="AC711" s="28" t="str">
        <x:v>BOB</x:v>
      </x:c>
      <x:c r="AD711" s="28" t="n">
        <x:f>IF(AC711="USD",AB711*'Parametros'!$B$4,AB711)</x:f>
        <x:v>179.11</x:v>
      </x:c>
      <x:c r="AE711" s="28" t="n">
        <x:f>W711*X711*(1-Z711)</x:f>
        <x:v>179.112</x:v>
      </x:c>
      <x:c r="AF711" s="28" t="n">
        <x:f>W711*AA711</x:f>
        <x:v>158.45</x:v>
      </x:c>
      <x:c r="AG711" s="28" t="n">
        <x:f>AE711-AF711</x:f>
        <x:v>20.662000000000006</x:v>
      </x:c>
      <x:c r="AH711" s="20" t="n">
        <x:f>IF(AE711&gt;0,AG711/AE711,"")</x:f>
        <x:v>0.11535798829782486</x:v>
      </x:c>
      <x:c r="AI711" s="28" t="n">
        <x:v>129181.07</x:v>
      </x:c>
      <x:c r="AJ711" s="28"/>
      <x:c r="AK711"/>
      <x:c r="AL711" t="str">
        <x:v>Completado</x:v>
      </x:c>
      <x:c r="AM711" t="str">
        <x:f>IF(W711&lt;0,"Devuelto",AL711)</x:f>
        <x:v>Completado</x:v>
      </x:c>
      <x:c r="AN711" t="str">
        <x:v>Transferencia</x:v>
      </x:c>
      <x:c r="AO711" s="29" t="str">
        <x:v>Sin observación</x:v>
      </x:c>
      <x:c r="AP711" t="str">
        <x:f>IF(D711="","No","Sí")</x:f>
        <x:v>Sí</x:v>
      </x:c>
    </x:row>
    <x:row r="712">
      <x:c r="A712" t="n">
        <x:v>712</x:v>
      </x:c>
      <x:c r="B712" t="str">
        <x:v>VT0003374</x:v>
      </x:c>
      <x:c r="C712" t="str">
        <x:v>45768</x:v>
      </x:c>
      <x:c r="D712" s="27" t="n">
        <x:v>45768</x:v>
      </x:c>
      <x:c r="E712" t="n">
        <x:f>IF(D712="","",YEAR(D712))</x:f>
        <x:v>2025</x:v>
      </x:c>
      <x:c r="F712" t="n">
        <x:f>IF(D712="","",MONTH(D712))</x:f>
        <x:v>4</x:v>
      </x:c>
      <x:c r="G712" t="str">
        <x:f>IF(D712="","Fecha no disponible",TEXT(D712,"mmmm"))</x:f>
        <x:v>April</x:v>
      </x:c>
      <x:c r="H712" t="str">
        <x:f>IF(D712="","Fecha no disponible",TEXT(D712,"yyyy-mm"))</x:f>
        <x:v>2025-04</x:v>
      </x:c>
      <x:c r="I712" t="str">
        <x:f>IF(D712="","Fecha no disponible","T"&amp;ROUNDUP(MONTH(D712)/3,0))</x:f>
        <x:v>T2</x:v>
      </x:c>
      <x:c r="J712" t="str">
        <x:v>T011</x:v>
      </x:c>
      <x:c r="K712" t="str">
        <x:v>Tienda Cochabamba 3</x:v>
      </x:c>
      <x:c r="L712" t="str">
        <x:v>Mall</x:v>
      </x:c>
      <x:c r="M712" t="str">
        <x:v>Cochabamba</x:v>
      </x:c>
      <x:c r="N712" t="str">
        <x:f>IFERROR(VLOOKUP(M712,'Mapeos'!$A$4:$B$30,2,FALSE),M712)</x:f>
        <x:v>Cochabamba</x:v>
      </x:c>
      <x:c r="O712" t="str">
        <x:v>C00238</x:v>
      </x:c>
      <x:c r="P712" t="str">
        <x:v>Frecuente</x:v>
      </x:c>
      <x:c r="Q712" t="str">
        <x:v>P0051</x:v>
      </x:c>
      <x:c r="R712" t="str">
        <x:v>Alimentos</x:v>
      </x:c>
      <x:c r="S712" t="str">
        <x:v>Marca A</x:v>
      </x:c>
      <x:c r="T712" t="str">
        <x:v>Tienda</x:v>
      </x:c>
      <x:c r="U712" t="str">
        <x:f>IFERROR(VLOOKUP(T712,'Mapeos'!$D$4:$E$25,2,FALSE),T712)</x:f>
        <x:v>Tienda</x:v>
      </x:c>
      <x:c r="V712" t="str">
        <x:v>V034</x:v>
      </x:c>
      <x:c r="W712" t="n">
        <x:v>1</x:v>
      </x:c>
      <x:c r="X712" s="28" t="n">
        <x:v>34.66</x:v>
      </x:c>
      <x:c r="Y712" s="20" t="n">
        <x:v>0.25</x:v>
      </x:c>
      <x:c r="Z712" s="20" t="n">
        <x:f>IF(Y712&gt;1,Y712/100,Y712)</x:f>
        <x:v>0.25</x:v>
      </x:c>
      <x:c r="AA712" s="28" t="n">
        <x:v>28.46</x:v>
      </x:c>
      <x:c r="AB712" s="28" t="n">
        <x:v>25.99</x:v>
      </x:c>
      <x:c r="AC712" s="28" t="str">
        <x:v>BOB</x:v>
      </x:c>
      <x:c r="AD712" s="28" t="n">
        <x:f>IF(AC712="USD",AB712*'Parametros'!$B$4,AB712)</x:f>
        <x:v>25.99</x:v>
      </x:c>
      <x:c r="AE712" s="28" t="n">
        <x:f>W712*X712*(1-Z712)</x:f>
        <x:v>25.994999999999997</x:v>
      </x:c>
      <x:c r="AF712" s="28" t="n">
        <x:f>W712*AA712</x:f>
        <x:v>28.46</x:v>
      </x:c>
      <x:c r="AG712" s="28" t="n">
        <x:f>AE712-AF712</x:f>
        <x:v>-2.4650000000000034</x:v>
      </x:c>
      <x:c r="AH712" s="20" t="n">
        <x:f>IF(AE712&gt;0,AG712/AE712,"")</x:f>
        <x:v>-0.09482592806308919</x:v>
      </x:c>
      <x:c r="AI712" s="28" t="n">
        <x:v>136612.61</x:v>
      </x:c>
      <x:c r="AJ712" s="28"/>
      <x:c r="AK712"/>
      <x:c r="AL712" t="str">
        <x:v>Completado</x:v>
      </x:c>
      <x:c r="AM712" t="str">
        <x:f>IF(W712&lt;0,"Devuelto",AL712)</x:f>
        <x:v>Completado</x:v>
      </x:c>
      <x:c r="AN712" t="str">
        <x:v>Efectivo</x:v>
      </x:c>
      <x:c r="AO712" s="29" t="str">
        <x:v>Sin observación</x:v>
      </x:c>
      <x:c r="AP712" t="str">
        <x:f>IF(D712="","No","Sí")</x:f>
        <x:v>Sí</x:v>
      </x:c>
    </x:row>
    <x:row r="713">
      <x:c r="A713" t="n">
        <x:v>713</x:v>
      </x:c>
      <x:c r="B713" t="str">
        <x:v>VT0003379</x:v>
      </x:c>
      <x:c r="C713" t="str">
        <x:v>45373</x:v>
      </x:c>
      <x:c r="D713" s="27" t="n">
        <x:v>45373</x:v>
      </x:c>
      <x:c r="E713" t="n">
        <x:f>IF(D713="","",YEAR(D713))</x:f>
        <x:v>2024</x:v>
      </x:c>
      <x:c r="F713" t="n">
        <x:f>IF(D713="","",MONTH(D713))</x:f>
        <x:v>3</x:v>
      </x:c>
      <x:c r="G713" t="str">
        <x:f>IF(D713="","Fecha no disponible",TEXT(D713,"mmmm"))</x:f>
        <x:v>March</x:v>
      </x:c>
      <x:c r="H713" t="str">
        <x:f>IF(D713="","Fecha no disponible",TEXT(D713,"yyyy-mm"))</x:f>
        <x:v>2024-03</x:v>
      </x:c>
      <x:c r="I713" t="str">
        <x:f>IF(D713="","Fecha no disponible","T"&amp;ROUNDUP(MONTH(D713)/3,0))</x:f>
        <x:v>T1</x:v>
      </x:c>
      <x:c r="J713" t="str">
        <x:v>T017</x:v>
      </x:c>
      <x:c r="K713" t="str">
        <x:v>Tienda Sucre 1</x:v>
      </x:c>
      <x:c r="L713" t="str">
        <x:v>Centro</x:v>
      </x:c>
      <x:c r="M713" t="str">
        <x:v>Sucre</x:v>
      </x:c>
      <x:c r="N713" t="str">
        <x:f>IFERROR(VLOOKUP(M713,'Mapeos'!$A$4:$B$30,2,FALSE),M713)</x:f>
        <x:v>Sucre</x:v>
      </x:c>
      <x:c r="O713" t="str">
        <x:v>C01644</x:v>
      </x:c>
      <x:c r="P713" t="str">
        <x:v>Premium</x:v>
      </x:c>
      <x:c r="Q713" t="str">
        <x:v>P0052</x:v>
      </x:c>
      <x:c r="R713" t="str">
        <x:v>Electrónica</x:v>
      </x:c>
      <x:c r="S713" t="str">
        <x:v>Marca D</x:v>
      </x:c>
      <x:c r="T713" t="str">
        <x:v>Marketplace</x:v>
      </x:c>
      <x:c r="U713" t="str">
        <x:f>IFERROR(VLOOKUP(T713,'Mapeos'!$D$4:$E$25,2,FALSE),T713)</x:f>
        <x:v>Marketplace</x:v>
      </x:c>
      <x:c r="V713" t="str">
        <x:v>V020</x:v>
      </x:c>
      <x:c r="W713" t="n">
        <x:v>3</x:v>
      </x:c>
      <x:c r="X713" s="28" t="n">
        <x:v>391.82</x:v>
      </x:c>
      <x:c r="Y713" s="20" t="n">
        <x:v>0</x:v>
      </x:c>
      <x:c r="Z713" s="20" t="n">
        <x:f>IF(Y713&gt;1,Y713/100,Y713)</x:f>
        <x:v>0</x:v>
      </x:c>
      <x:c r="AA713" s="28" t="n">
        <x:v>226.56</x:v>
      </x:c>
      <x:c r="AB713" s="28" t="n">
        <x:v>1175.46</x:v>
      </x:c>
      <x:c r="AC713" s="28" t="str">
        <x:v>BOB</x:v>
      </x:c>
      <x:c r="AD713" s="28" t="n">
        <x:f>IF(AC713="USD",AB713*'Parametros'!$B$4,AB713)</x:f>
        <x:v>1175.46</x:v>
      </x:c>
      <x:c r="AE713" s="28" t="n">
        <x:f>W713*X713*(1-Z713)</x:f>
        <x:v>1175.46</x:v>
      </x:c>
      <x:c r="AF713" s="28" t="n">
        <x:f>W713*AA713</x:f>
        <x:v>679.6800000000001</x:v>
      </x:c>
      <x:c r="AG713" s="28" t="n">
        <x:f>AE713-AF713</x:f>
        <x:v>495.78</x:v>
      </x:c>
      <x:c r="AH713" s="20" t="n">
        <x:f>IF(AE713&gt;0,AG713/AE713,"")</x:f>
        <x:v>0.4217753049869838</x:v>
      </x:c>
      <x:c r="AI713" s="28" t="n">
        <x:v>65277.98</x:v>
      </x:c>
      <x:c r="AJ713" s="28" t="n">
        <x:v>34</x:v>
      </x:c>
      <x:c r="AK713" t="n">
        <x:v>26</x:v>
      </x:c>
      <x:c r="AL713" t="str">
        <x:v>Completado</x:v>
      </x:c>
      <x:c r="AM713" t="str">
        <x:f>IF(W713&lt;0,"Devuelto",AL713)</x:f>
        <x:v>Completado</x:v>
      </x:c>
      <x:c r="AN713" t="str">
        <x:v>Transferencia</x:v>
      </x:c>
      <x:c r="AO713" s="29" t="str">
        <x:v>Sin observación</x:v>
      </x:c>
      <x:c r="AP713" t="str">
        <x:f>IF(D713="","No","Sí")</x:f>
        <x:v>Sí</x:v>
      </x:c>
    </x:row>
    <x:row r="714">
      <x:c r="A714" t="n">
        <x:v>714</x:v>
      </x:c>
      <x:c r="B714" t="str">
        <x:v>VT0003383</x:v>
      </x:c>
      <x:c r="C714" t="str">
        <x:v>45878</x:v>
      </x:c>
      <x:c r="D714" s="27" t="n">
        <x:v>45878</x:v>
      </x:c>
      <x:c r="E714" t="n">
        <x:f>IF(D714="","",YEAR(D714))</x:f>
        <x:v>2025</x:v>
      </x:c>
      <x:c r="F714" t="n">
        <x:f>IF(D714="","",MONTH(D714))</x:f>
        <x:v>8</x:v>
      </x:c>
      <x:c r="G714" t="str">
        <x:f>IF(D714="","Fecha no disponible",TEXT(D714,"mmmm"))</x:f>
        <x:v>August</x:v>
      </x:c>
      <x:c r="H714" t="str">
        <x:f>IF(D714="","Fecha no disponible",TEXT(D714,"yyyy-mm"))</x:f>
        <x:v>2025-08</x:v>
      </x:c>
      <x:c r="I714" t="str">
        <x:f>IF(D714="","Fecha no disponible","T"&amp;ROUNDUP(MONTH(D714)/3,0))</x:f>
        <x:v>T3</x:v>
      </x:c>
      <x:c r="J714" t="str">
        <x:v>T011</x:v>
      </x:c>
      <x:c r="K714" t="str">
        <x:v>Tienda Cochabamba 3</x:v>
      </x:c>
      <x:c r="L714" t="str">
        <x:v>Mall</x:v>
      </x:c>
      <x:c r="M714" t="str">
        <x:v>Cochabamba</x:v>
      </x:c>
      <x:c r="N714" t="str">
        <x:f>IFERROR(VLOOKUP(M714,'Mapeos'!$A$4:$B$30,2,FALSE),M714)</x:f>
        <x:v>Cochabamba</x:v>
      </x:c>
      <x:c r="O714" t="str">
        <x:v>C00400</x:v>
      </x:c>
      <x:c r="P714" t="str">
        <x:v>Frecuente</x:v>
      </x:c>
      <x:c r="Q714" t="str">
        <x:v>P0081</x:v>
      </x:c>
      <x:c r="R714" t="str">
        <x:v>Hogar</x:v>
      </x:c>
      <x:c r="S714" t="str">
        <x:v>Marca B</x:v>
      </x:c>
      <x:c r="T714" t="str">
        <x:v>Tienda</x:v>
      </x:c>
      <x:c r="U714" t="str">
        <x:f>IFERROR(VLOOKUP(T714,'Mapeos'!$D$4:$E$25,2,FALSE),T714)</x:f>
        <x:v>Tienda</x:v>
      </x:c>
      <x:c r="V714" t="str">
        <x:v>V009</x:v>
      </x:c>
      <x:c r="W714" t="n">
        <x:v>0</x:v>
      </x:c>
      <x:c r="X714" s="28" t="n">
        <x:v>273.73</x:v>
      </x:c>
      <x:c r="Y714" s="20" t="n">
        <x:v>0.15</x:v>
      </x:c>
      <x:c r="Z714" s="20" t="n">
        <x:f>IF(Y714&gt;1,Y714/100,Y714)</x:f>
        <x:v>0.15</x:v>
      </x:c>
      <x:c r="AA714" s="28" t="n">
        <x:v>221.74</x:v>
      </x:c>
      <x:c r="AB714" s="28" t="n">
        <x:v>0</x:v>
      </x:c>
      <x:c r="AC714" s="28" t="str">
        <x:v>BOB</x:v>
      </x:c>
      <x:c r="AD714" s="28" t="n">
        <x:f>IF(AC714="USD",AB714*'Parametros'!$B$4,AB714)</x:f>
        <x:v>0</x:v>
      </x:c>
      <x:c r="AE714" s="28" t="n">
        <x:f>W714*X714*(1-Z714)</x:f>
        <x:v>0</x:v>
      </x:c>
      <x:c r="AF714" s="28" t="n">
        <x:f>W714*AA714</x:f>
        <x:v>0</x:v>
      </x:c>
      <x:c r="AG714" s="28" t="n">
        <x:f>AE714-AF714</x:f>
        <x:v>0</x:v>
      </x:c>
      <x:c r="AH714" s="20" t="str">
        <x:f>IF(AE714&gt;0,AG714/AE714,"")</x:f>
      </x:c>
      <x:c r="AI714" s="28" t="n">
        <x:v>140625.01</x:v>
      </x:c>
      <x:c r="AJ714" s="28"/>
      <x:c r="AK714"/>
      <x:c r="AL714" t="str">
        <x:v>Cancelado</x:v>
      </x:c>
      <x:c r="AM714" t="str">
        <x:f>IF(W714&lt;0,"Devuelto",AL714)</x:f>
        <x:v>Cancelado</x:v>
      </x:c>
      <x:c r="AN714" t="str">
        <x:v>Transferencia</x:v>
      </x:c>
      <x:c r="AO714" s="29" t="str">
        <x:v>Sin observación</x:v>
      </x:c>
      <x:c r="AP714" t="str">
        <x:f>IF(D714="","No","Sí")</x:f>
        <x:v>Sí</x:v>
      </x:c>
    </x:row>
    <x:row r="715">
      <x:c r="A715" t="n">
        <x:v>715</x:v>
      </x:c>
      <x:c r="B715" t="str">
        <x:v>VT0003388</x:v>
      </x:c>
      <x:c r="C715" t="str">
        <x:v>45829</x:v>
      </x:c>
      <x:c r="D715" s="27" t="n">
        <x:v>45829</x:v>
      </x:c>
      <x:c r="E715" t="n">
        <x:f>IF(D715="","",YEAR(D715))</x:f>
        <x:v>2025</x:v>
      </x:c>
      <x:c r="F715" t="n">
        <x:f>IF(D715="","",MONTH(D715))</x:f>
        <x:v>6</x:v>
      </x:c>
      <x:c r="G715" t="str">
        <x:f>IF(D715="","Fecha no disponible",TEXT(D715,"mmmm"))</x:f>
        <x:v>June</x:v>
      </x:c>
      <x:c r="H715" t="str">
        <x:f>IF(D715="","Fecha no disponible",TEXT(D715,"yyyy-mm"))</x:f>
        <x:v>2025-06</x:v>
      </x:c>
      <x:c r="I715" t="str">
        <x:f>IF(D715="","Fecha no disponible","T"&amp;ROUNDUP(MONTH(D715)/3,0))</x:f>
        <x:v>T2</x:v>
      </x:c>
      <x:c r="J715" t="str">
        <x:v>T005</x:v>
      </x:c>
      <x:c r="K715" t="str">
        <x:v>Tienda Santa Cruz 1</x:v>
      </x:c>
      <x:c r="L715" t="str">
        <x:v>Centro</x:v>
      </x:c>
      <x:c r="M715" t="str">
        <x:v>Santa Cruz</x:v>
      </x:c>
      <x:c r="N715" t="str">
        <x:f>IFERROR(VLOOKUP(M715,'Mapeos'!$A$4:$B$30,2,FALSE),M715)</x:f>
        <x:v>Santa Cruz</x:v>
      </x:c>
      <x:c r="O715" t="str">
        <x:v>C00284</x:v>
      </x:c>
      <x:c r="P715" t="str">
        <x:v>Premium</x:v>
      </x:c>
      <x:c r="Q715" t="str">
        <x:v>P0080</x:v>
      </x:c>
      <x:c r="R715" t="str">
        <x:v>Deportes</x:v>
      </x:c>
      <x:c r="S715" t="str">
        <x:v>Marca C</x:v>
      </x:c>
      <x:c r="T715" t="str">
        <x:v>E-commerce</x:v>
      </x:c>
      <x:c r="U715" t="str">
        <x:f>IFERROR(VLOOKUP(T715,'Mapeos'!$D$4:$E$25,2,FALSE),T715)</x:f>
        <x:v>E-commerce</x:v>
      </x:c>
      <x:c r="V715" t="str">
        <x:v>V015</x:v>
      </x:c>
      <x:c r="W715" t="n">
        <x:v>0</x:v>
      </x:c>
      <x:c r="X715" s="28" t="n">
        <x:v>138</x:v>
      </x:c>
      <x:c r="Y715" s="20" t="n">
        <x:v>0.1</x:v>
      </x:c>
      <x:c r="Z715" s="20" t="n">
        <x:f>IF(Y715&gt;1,Y715/100,Y715)</x:f>
        <x:v>0.1</x:v>
      </x:c>
      <x:c r="AA715" s="28" t="n">
        <x:v>102.78</x:v>
      </x:c>
      <x:c r="AB715" s="28" t="n">
        <x:v>0</x:v>
      </x:c>
      <x:c r="AC715" s="28" t="str">
        <x:v>BOB</x:v>
      </x:c>
      <x:c r="AD715" s="28" t="n">
        <x:f>IF(AC715="USD",AB715*'Parametros'!$B$4,AB715)</x:f>
        <x:v>0</x:v>
      </x:c>
      <x:c r="AE715" s="28" t="n">
        <x:f>W715*X715*(1-Z715)</x:f>
        <x:v>0</x:v>
      </x:c>
      <x:c r="AF715" s="28" t="n">
        <x:f>W715*AA715</x:f>
        <x:v>0</x:v>
      </x:c>
      <x:c r="AG715" s="28" t="n">
        <x:f>AE715-AF715</x:f>
        <x:v>0</x:v>
      </x:c>
      <x:c r="AH715" s="20" t="str">
        <x:f>IF(AE715&gt;0,AG715/AE715,"")</x:f>
      </x:c>
      <x:c r="AI715" s="28" t="n">
        <x:v>89334.01</x:v>
      </x:c>
      <x:c r="AJ715" s="28"/>
      <x:c r="AK715"/>
      <x:c r="AL715" t="str">
        <x:v>Cancelado</x:v>
      </x:c>
      <x:c r="AM715" t="str">
        <x:f>IF(W715&lt;0,"Devuelto",AL715)</x:f>
        <x:v>Cancelado</x:v>
      </x:c>
      <x:c r="AN715" t="str">
        <x:v>Efectivo</x:v>
      </x:c>
      <x:c r="AO715" s="29" t="str">
        <x:v>Sin observación</x:v>
      </x:c>
      <x:c r="AP715" t="str">
        <x:f>IF(D715="","No","Sí")</x:f>
        <x:v>Sí</x:v>
      </x:c>
    </x:row>
    <x:row r="716">
      <x:c r="A716" t="n">
        <x:v>716</x:v>
      </x:c>
      <x:c r="B716" t="str">
        <x:v>VT0003393</x:v>
      </x:c>
      <x:c r="C716" t="str">
        <x:v>46009</x:v>
      </x:c>
      <x:c r="D716" s="27" t="n">
        <x:v>46009</x:v>
      </x:c>
      <x:c r="E716" t="n">
        <x:f>IF(D716="","",YEAR(D716))</x:f>
        <x:v>2025</x:v>
      </x:c>
      <x:c r="F716" t="n">
        <x:f>IF(D716="","",MONTH(D716))</x:f>
        <x:v>12</x:v>
      </x:c>
      <x:c r="G716" t="str">
        <x:f>IF(D716="","Fecha no disponible",TEXT(D716,"mmmm"))</x:f>
        <x:v>December</x:v>
      </x:c>
      <x:c r="H716" t="str">
        <x:f>IF(D716="","Fecha no disponible",TEXT(D716,"yyyy-mm"))</x:f>
        <x:v>2025-12</x:v>
      </x:c>
      <x:c r="I716" t="str">
        <x:f>IF(D716="","Fecha no disponible","T"&amp;ROUNDUP(MONTH(D716)/3,0))</x:f>
        <x:v>T4</x:v>
      </x:c>
      <x:c r="J716" t="str">
        <x:v>T017</x:v>
      </x:c>
      <x:c r="K716" t="str">
        <x:v>Tienda Sucre 1</x:v>
      </x:c>
      <x:c r="L716" t="str">
        <x:v>Centro</x:v>
      </x:c>
      <x:c r="M716" t="str">
        <x:v>Sucre</x:v>
      </x:c>
      <x:c r="N716" t="str">
        <x:f>IFERROR(VLOOKUP(M716,'Mapeos'!$A$4:$B$30,2,FALSE),M716)</x:f>
        <x:v>Sucre</x:v>
      </x:c>
      <x:c r="O716" t="str">
        <x:v>C01791</x:v>
      </x:c>
      <x:c r="P716" t="str">
        <x:v>Empresa</x:v>
      </x:c>
      <x:c r="Q716" t="str">
        <x:v>P0057</x:v>
      </x:c>
      <x:c r="R716" t="str">
        <x:v>Deportes</x:v>
      </x:c>
      <x:c r="S716" t="str">
        <x:v>Marca D</x:v>
      </x:c>
      <x:c r="T716" t="str">
        <x:v>Tienda</x:v>
      </x:c>
      <x:c r="U716" t="str">
        <x:f>IFERROR(VLOOKUP(T716,'Mapeos'!$D$4:$E$25,2,FALSE),T716)</x:f>
        <x:v>Tienda</x:v>
      </x:c>
      <x:c r="V716" t="str">
        <x:v>V019</x:v>
      </x:c>
      <x:c r="W716" t="n">
        <x:v>3</x:v>
      </x:c>
      <x:c r="X716" s="28" t="n">
        <x:v>274</x:v>
      </x:c>
      <x:c r="Y716" s="20" t="n">
        <x:v>0.05</x:v>
      </x:c>
      <x:c r="Z716" s="20" t="n">
        <x:f>IF(Y716&gt;1,Y716/100,Y716)</x:f>
        <x:v>0.05</x:v>
      </x:c>
      <x:c r="AA716" s="28" t="n">
        <x:v>181.5</x:v>
      </x:c>
      <x:c r="AB716" s="28" t="n">
        <x:v>780.9</x:v>
      </x:c>
      <x:c r="AC716" s="28" t="str">
        <x:v>BOB</x:v>
      </x:c>
      <x:c r="AD716" s="28" t="n">
        <x:f>IF(AC716="USD",AB716*'Parametros'!$B$4,AB716)</x:f>
        <x:v>780.9</x:v>
      </x:c>
      <x:c r="AE716" s="28" t="n">
        <x:f>W716*X716*(1-Z716)</x:f>
        <x:v>780.9</x:v>
      </x:c>
      <x:c r="AF716" s="28" t="n">
        <x:f>W716*AA716</x:f>
        <x:v>544.5</x:v>
      </x:c>
      <x:c r="AG716" s="28" t="n">
        <x:f>AE716-AF716</x:f>
        <x:v>236.39999999999998</x:v>
      </x:c>
      <x:c r="AH716" s="20" t="n">
        <x:f>IF(AE716&gt;0,AG716/AE716,"")</x:f>
        <x:v>0.30272762197464465</x:v>
      </x:c>
      <x:c r="AI716" s="28" t="n">
        <x:v>123213.12</x:v>
      </x:c>
      <x:c r="AJ716" s="28"/>
      <x:c r="AK716"/>
      <x:c r="AL716" t="str">
        <x:v>Completado</x:v>
      </x:c>
      <x:c r="AM716" t="str">
        <x:f>IF(W716&lt;0,"Devuelto",AL716)</x:f>
        <x:v>Completado</x:v>
      </x:c>
      <x:c r="AN716" t="str">
        <x:v>QR</x:v>
      </x:c>
      <x:c r="AO716" s="29" t="str">
        <x:v>Sin observación</x:v>
      </x:c>
      <x:c r="AP716" t="str">
        <x:f>IF(D716="","No","Sí")</x:f>
        <x:v>Sí</x:v>
      </x:c>
    </x:row>
    <x:row r="717">
      <x:c r="A717" t="n">
        <x:v>717</x:v>
      </x:c>
      <x:c r="B717" t="str">
        <x:v>VT0003398</x:v>
      </x:c>
      <x:c r="C717" t="str">
        <x:v>45710</x:v>
      </x:c>
      <x:c r="D717" s="27" t="n">
        <x:v>45710</x:v>
      </x:c>
      <x:c r="E717" t="n">
        <x:f>IF(D717="","",YEAR(D717))</x:f>
        <x:v>2025</x:v>
      </x:c>
      <x:c r="F717" t="n">
        <x:f>IF(D717="","",MONTH(D717))</x:f>
        <x:v>2</x:v>
      </x:c>
      <x:c r="G717" t="str">
        <x:f>IF(D717="","Fecha no disponible",TEXT(D717,"mmmm"))</x:f>
        <x:v>February</x:v>
      </x:c>
      <x:c r="H717" t="str">
        <x:f>IF(D717="","Fecha no disponible",TEXT(D717,"yyyy-mm"))</x:f>
        <x:v>2025-02</x:v>
      </x:c>
      <x:c r="I717" t="str">
        <x:f>IF(D717="","Fecha no disponible","T"&amp;ROUNDUP(MONTH(D717)/3,0))</x:f>
        <x:v>T1</x:v>
      </x:c>
      <x:c r="J717" t="str">
        <x:v>T017</x:v>
      </x:c>
      <x:c r="K717" t="str">
        <x:v>Tienda Sucre 1</x:v>
      </x:c>
      <x:c r="L717" t="str">
        <x:v>Centro</x:v>
      </x:c>
      <x:c r="M717" t="str">
        <x:v>Sucre</x:v>
      </x:c>
      <x:c r="N717" t="str">
        <x:f>IFERROR(VLOOKUP(M717,'Mapeos'!$A$4:$B$30,2,FALSE),M717)</x:f>
        <x:v>Sucre</x:v>
      </x:c>
      <x:c r="O717" t="str">
        <x:v>C01715</x:v>
      </x:c>
      <x:c r="P717" t="str">
        <x:v>Masivo</x:v>
      </x:c>
      <x:c r="Q717" t="str">
        <x:v>P0034</x:v>
      </x:c>
      <x:c r="R717" t="str">
        <x:v>Alimentos</x:v>
      </x:c>
      <x:c r="S717" t="str">
        <x:v>Marca D</x:v>
      </x:c>
      <x:c r="T717" t="str">
        <x:v>Marketplace</x:v>
      </x:c>
      <x:c r="U717" t="str">
        <x:f>IFERROR(VLOOKUP(T717,'Mapeos'!$D$4:$E$25,2,FALSE),T717)</x:f>
        <x:v>Marketplace</x:v>
      </x:c>
      <x:c r="V717" t="str">
        <x:v>V010</x:v>
      </x:c>
      <x:c r="W717" t="n">
        <x:v>1</x:v>
      </x:c>
      <x:c r="X717" s="28" t="n">
        <x:v>30.95</x:v>
      </x:c>
      <x:c r="Y717" s="20" t="n">
        <x:v>0</x:v>
      </x:c>
      <x:c r="Z717" s="20" t="n">
        <x:f>IF(Y717&gt;1,Y717/100,Y717)</x:f>
        <x:v>0</x:v>
      </x:c>
      <x:c r="AA717" s="28" t="n">
        <x:v>22.07</x:v>
      </x:c>
      <x:c r="AB717" s="28" t="n">
        <x:v>30.95</x:v>
      </x:c>
      <x:c r="AC717" s="28" t="str">
        <x:v>BOB</x:v>
      </x:c>
      <x:c r="AD717" s="28" t="n">
        <x:f>IF(AC717="USD",AB717*'Parametros'!$B$4,AB717)</x:f>
        <x:v>30.95</x:v>
      </x:c>
      <x:c r="AE717" s="28" t="n">
        <x:f>W717*X717*(1-Z717)</x:f>
        <x:v>30.95</x:v>
      </x:c>
      <x:c r="AF717" s="28" t="n">
        <x:f>W717*AA717</x:f>
        <x:v>22.07</x:v>
      </x:c>
      <x:c r="AG717" s="28" t="n">
        <x:f>AE717-AF717</x:f>
        <x:v>8.879999999999999</x:v>
      </x:c>
      <x:c r="AH717" s="20" t="n">
        <x:f>IF(AE717&gt;0,AG717/AE717,"")</x:f>
        <x:v>0.28691437802907915</x:v>
      </x:c>
      <x:c r="AI717" s="28" t="n">
        <x:v>69787.48</x:v>
      </x:c>
      <x:c r="AJ717" s="28"/>
      <x:c r="AK717"/>
      <x:c r="AL717" t="str">
        <x:v>Completado</x:v>
      </x:c>
      <x:c r="AM717" t="str">
        <x:f>IF(W717&lt;0,"Devuelto",AL717)</x:f>
        <x:v>Completado</x:v>
      </x:c>
      <x:c r="AN717" t="str">
        <x:v>QR</x:v>
      </x:c>
      <x:c r="AO717" s="29" t="str">
        <x:v>Sin observación</x:v>
      </x:c>
      <x:c r="AP717" t="str">
        <x:f>IF(D717="","No","Sí")</x:f>
        <x:v>Sí</x:v>
      </x:c>
    </x:row>
    <x:row r="718">
      <x:c r="A718" t="n">
        <x:v>718</x:v>
      </x:c>
      <x:c r="B718" t="str">
        <x:v>VT0003402</x:v>
      </x:c>
      <x:c r="C718" t="str">
        <x:v>45697</x:v>
      </x:c>
      <x:c r="D718" s="27" t="n">
        <x:v>45697</x:v>
      </x:c>
      <x:c r="E718" t="n">
        <x:f>IF(D718="","",YEAR(D718))</x:f>
        <x:v>2025</x:v>
      </x:c>
      <x:c r="F718" t="n">
        <x:f>IF(D718="","",MONTH(D718))</x:f>
        <x:v>2</x:v>
      </x:c>
      <x:c r="G718" t="str">
        <x:f>IF(D718="","Fecha no disponible",TEXT(D718,"mmmm"))</x:f>
        <x:v>February</x:v>
      </x:c>
      <x:c r="H718" t="str">
        <x:f>IF(D718="","Fecha no disponible",TEXT(D718,"yyyy-mm"))</x:f>
        <x:v>2025-02</x:v>
      </x:c>
      <x:c r="I718" t="str">
        <x:f>IF(D718="","Fecha no disponible","T"&amp;ROUNDUP(MONTH(D718)/3,0))</x:f>
        <x:v>T1</x:v>
      </x:c>
      <x:c r="J718" t="str">
        <x:v>T009</x:v>
      </x:c>
      <x:c r="K718" t="str">
        <x:v>Tienda Cochabamba 1</x:v>
      </x:c>
      <x:c r="L718" t="str">
        <x:v>Mall</x:v>
      </x:c>
      <x:c r="M718" t="str">
        <x:v>Cochabamba</x:v>
      </x:c>
      <x:c r="N718" t="str">
        <x:f>IFERROR(VLOOKUP(M718,'Mapeos'!$A$4:$B$30,2,FALSE),M718)</x:f>
        <x:v>Cochabamba</x:v>
      </x:c>
      <x:c r="O718" t="str">
        <x:v>C01181</x:v>
      </x:c>
      <x:c r="P718" t="str">
        <x:v>Frecuente</x:v>
      </x:c>
      <x:c r="Q718" t="str">
        <x:v>P0102</x:v>
      </x:c>
      <x:c r="R718" t="str">
        <x:v>Alimentos</x:v>
      </x:c>
      <x:c r="S718" t="str">
        <x:v>Marca D</x:v>
      </x:c>
      <x:c r="T718" t="str">
        <x:v>Tienda</x:v>
      </x:c>
      <x:c r="U718" t="str">
        <x:f>IFERROR(VLOOKUP(T718,'Mapeos'!$D$4:$E$25,2,FALSE),T718)</x:f>
        <x:v>Tienda</x:v>
      </x:c>
      <x:c r="V718" t="str">
        <x:v>V001</x:v>
      </x:c>
      <x:c r="W718" t="n">
        <x:v>1</x:v>
      </x:c>
      <x:c r="X718" s="28" t="n">
        <x:v>44.89</x:v>
      </x:c>
      <x:c r="Y718" s="20" t="n">
        <x:v>0.1</x:v>
      </x:c>
      <x:c r="Z718" s="20" t="n">
        <x:f>IF(Y718&gt;1,Y718/100,Y718)</x:f>
        <x:v>0.1</x:v>
      </x:c>
      <x:c r="AA718" s="28" t="n">
        <x:v>33.38</x:v>
      </x:c>
      <x:c r="AB718" s="28" t="n">
        <x:v>40.4</x:v>
      </x:c>
      <x:c r="AC718" s="28" t="str">
        <x:v>BOB</x:v>
      </x:c>
      <x:c r="AD718" s="28" t="n">
        <x:f>IF(AC718="USD",AB718*'Parametros'!$B$4,AB718)</x:f>
        <x:v>40.4</x:v>
      </x:c>
      <x:c r="AE718" s="28" t="n">
        <x:f>W718*X718*(1-Z718)</x:f>
        <x:v>40.401</x:v>
      </x:c>
      <x:c r="AF718" s="28" t="n">
        <x:f>W718*AA718</x:f>
        <x:v>33.38</x:v>
      </x:c>
      <x:c r="AG718" s="28" t="n">
        <x:f>AE718-AF718</x:f>
        <x:v>7.021000000000001</x:v>
      </x:c>
      <x:c r="AH718" s="20" t="n">
        <x:f>IF(AE718&gt;0,AG718/AE718,"")</x:f>
        <x:v>0.17378282715774362</x:v>
      </x:c>
      <x:c r="AI718" s="28" t="n">
        <x:v>169210.56</x:v>
      </x:c>
      <x:c r="AJ718" s="28"/>
      <x:c r="AK718"/>
      <x:c r="AL718" t="str">
        <x:v>Completado</x:v>
      </x:c>
      <x:c r="AM718" t="str">
        <x:f>IF(W718&lt;0,"Devuelto",AL718)</x:f>
        <x:v>Completado</x:v>
      </x:c>
      <x:c r="AN718" t="str">
        <x:v>Tarjeta</x:v>
      </x:c>
      <x:c r="AO718" s="29" t="str">
        <x:v>Sin observación</x:v>
      </x:c>
      <x:c r="AP718" t="str">
        <x:f>IF(D718="","No","Sí")</x:f>
        <x:v>Sí</x:v>
      </x:c>
    </x:row>
    <x:row r="719">
      <x:c r="A719" t="n">
        <x:v>719</x:v>
      </x:c>
      <x:c r="B719" t="str">
        <x:v>VT0003407</x:v>
      </x:c>
      <x:c r="C719" t="str">
        <x:v>45457</x:v>
      </x:c>
      <x:c r="D719" s="27" t="n">
        <x:v>45457</x:v>
      </x:c>
      <x:c r="E719" t="n">
        <x:f>IF(D719="","",YEAR(D719))</x:f>
        <x:v>2024</x:v>
      </x:c>
      <x:c r="F719" t="n">
        <x:f>IF(D719="","",MONTH(D719))</x:f>
        <x:v>6</x:v>
      </x:c>
      <x:c r="G719" t="str">
        <x:f>IF(D719="","Fecha no disponible",TEXT(D719,"mmmm"))</x:f>
        <x:v>June</x:v>
      </x:c>
      <x:c r="H719" t="str">
        <x:f>IF(D719="","Fecha no disponible",TEXT(D719,"yyyy-mm"))</x:f>
        <x:v>2024-06</x:v>
      </x:c>
      <x:c r="I719" t="str">
        <x:f>IF(D719="","Fecha no disponible","T"&amp;ROUNDUP(MONTH(D719)/3,0))</x:f>
        <x:v>T2</x:v>
      </x:c>
      <x:c r="J719" t="str">
        <x:v>T009</x:v>
      </x:c>
      <x:c r="K719" t="str">
        <x:v>Tienda Cochabamba 1</x:v>
      </x:c>
      <x:c r="L719" t="str">
        <x:v>Mall</x:v>
      </x:c>
      <x:c r="M719" t="str">
        <x:v>Cochabamba</x:v>
      </x:c>
      <x:c r="N719" t="str">
        <x:f>IFERROR(VLOOKUP(M719,'Mapeos'!$A$4:$B$30,2,FALSE),M719)</x:f>
        <x:v>Cochabamba</x:v>
      </x:c>
      <x:c r="O719" t="str">
        <x:v>C00521</x:v>
      </x:c>
      <x:c r="P719" t="str">
        <x:v>Empresa</x:v>
      </x:c>
      <x:c r="Q719" t="str">
        <x:v>P0127</x:v>
      </x:c>
      <x:c r="R719" t="str">
        <x:v>Alimentos</x:v>
      </x:c>
      <x:c r="S719" t="str">
        <x:v>Marca B</x:v>
      </x:c>
      <x:c r="T719" t="str">
        <x:v>Tienda</x:v>
      </x:c>
      <x:c r="U719" t="str">
        <x:f>IFERROR(VLOOKUP(T719,'Mapeos'!$D$4:$E$25,2,FALSE),T719)</x:f>
        <x:v>Tienda</x:v>
      </x:c>
      <x:c r="V719" t="str">
        <x:v>V001</x:v>
      </x:c>
      <x:c r="W719" t="n">
        <x:v>1</x:v>
      </x:c>
      <x:c r="X719" s="28" t="n">
        <x:v>43.2</x:v>
      </x:c>
      <x:c r="Y719" s="20" t="n">
        <x:v>0.25</x:v>
      </x:c>
      <x:c r="Z719" s="20" t="n">
        <x:f>IF(Y719&gt;1,Y719/100,Y719)</x:f>
        <x:v>0.25</x:v>
      </x:c>
      <x:c r="AA719" s="28" t="n">
        <x:v>25.72</x:v>
      </x:c>
      <x:c r="AB719" s="28" t="n">
        <x:v>32.4</x:v>
      </x:c>
      <x:c r="AC719" s="28" t="str">
        <x:v>BOB</x:v>
      </x:c>
      <x:c r="AD719" s="28" t="n">
        <x:f>IF(AC719="USD",AB719*'Parametros'!$B$4,AB719)</x:f>
        <x:v>32.4</x:v>
      </x:c>
      <x:c r="AE719" s="28" t="n">
        <x:f>W719*X719*(1-Z719)</x:f>
        <x:v>32.400000000000006</x:v>
      </x:c>
      <x:c r="AF719" s="28" t="n">
        <x:f>W719*AA719</x:f>
        <x:v>25.72</x:v>
      </x:c>
      <x:c r="AG719" s="28" t="n">
        <x:f>AE719-AF719</x:f>
        <x:v>6.680000000000007</x:v>
      </x:c>
      <x:c r="AH719" s="20" t="n">
        <x:f>IF(AE719&gt;0,AG719/AE719,"")</x:f>
        <x:v>0.20617283950617302</x:v>
      </x:c>
      <x:c r="AI719" s="28" t="n">
        <x:v>122298.7</x:v>
      </x:c>
      <x:c r="AJ719" s="28"/>
      <x:c r="AK719"/>
      <x:c r="AL719" t="str">
        <x:v>Completado</x:v>
      </x:c>
      <x:c r="AM719" t="str">
        <x:f>IF(W719&lt;0,"Devuelto",AL719)</x:f>
        <x:v>Completado</x:v>
      </x:c>
      <x:c r="AN719" t="str">
        <x:v>QR</x:v>
      </x:c>
      <x:c r="AO719" s="29" t="str">
        <x:v>Sin observación</x:v>
      </x:c>
      <x:c r="AP719" t="str">
        <x:f>IF(D719="","No","Sí")</x:f>
        <x:v>Sí</x:v>
      </x:c>
    </x:row>
    <x:row r="720">
      <x:c r="A720" t="n">
        <x:v>720</x:v>
      </x:c>
      <x:c r="B720" t="str">
        <x:v>VT0003412</x:v>
      </x:c>
      <x:c r="C720" t="str">
        <x:v>45345</x:v>
      </x:c>
      <x:c r="D720" s="27" t="n">
        <x:v>45345</x:v>
      </x:c>
      <x:c r="E720" t="n">
        <x:f>IF(D720="","",YEAR(D720))</x:f>
        <x:v>2024</x:v>
      </x:c>
      <x:c r="F720" t="n">
        <x:f>IF(D720="","",MONTH(D720))</x:f>
        <x:v>2</x:v>
      </x:c>
      <x:c r="G720" t="str">
        <x:f>IF(D720="","Fecha no disponible",TEXT(D720,"mmmm"))</x:f>
        <x:v>February</x:v>
      </x:c>
      <x:c r="H720" t="str">
        <x:f>IF(D720="","Fecha no disponible",TEXT(D720,"yyyy-mm"))</x:f>
        <x:v>2024-02</x:v>
      </x:c>
      <x:c r="I720" t="str">
        <x:f>IF(D720="","Fecha no disponible","T"&amp;ROUNDUP(MONTH(D720)/3,0))</x:f>
        <x:v>T1</x:v>
      </x:c>
      <x:c r="J720" t="str">
        <x:v>T018</x:v>
      </x:c>
      <x:c r="K720" t="str">
        <x:v>Tienda Sucre 2</x:v>
      </x:c>
      <x:c r="L720" t="str">
        <x:v>Mall</x:v>
      </x:c>
      <x:c r="M720" t="str">
        <x:v>Sucre</x:v>
      </x:c>
      <x:c r="N720" t="str">
        <x:f>IFERROR(VLOOKUP(M720,'Mapeos'!$A$4:$B$30,2,FALSE),M720)</x:f>
        <x:v>Sucre</x:v>
      </x:c>
      <x:c r="O720" t="str">
        <x:v>C00361</x:v>
      </x:c>
      <x:c r="P720" t="str">
        <x:v>Premium</x:v>
      </x:c>
      <x:c r="Q720" t="str">
        <x:v>P0090</x:v>
      </x:c>
      <x:c r="R720" t="str">
        <x:v>Cuidado Personal</x:v>
      </x:c>
      <x:c r="S720" t="str">
        <x:v>Marca A</x:v>
      </x:c>
      <x:c r="T720" t="str">
        <x:v>Tienda</x:v>
      </x:c>
      <x:c r="U720" t="str">
        <x:f>IFERROR(VLOOKUP(T720,'Mapeos'!$D$4:$E$25,2,FALSE),T720)</x:f>
        <x:v>Tienda</x:v>
      </x:c>
      <x:c r="V720" t="str">
        <x:v>V036</x:v>
      </x:c>
      <x:c r="W720" t="n">
        <x:v>1</x:v>
      </x:c>
      <x:c r="X720" s="28" t="n">
        <x:v>67.3</x:v>
      </x:c>
      <x:c r="Y720" s="20" t="n">
        <x:v>0</x:v>
      </x:c>
      <x:c r="Z720" s="20" t="n">
        <x:f>IF(Y720&gt;1,Y720/100,Y720)</x:f>
        <x:v>0</x:v>
      </x:c>
      <x:c r="AA720" s="28" t="n">
        <x:v>46.9</x:v>
      </x:c>
      <x:c r="AB720" s="28" t="n">
        <x:v>67.3</x:v>
      </x:c>
      <x:c r="AC720" s="28" t="str">
        <x:v>BOB</x:v>
      </x:c>
      <x:c r="AD720" s="28" t="n">
        <x:f>IF(AC720="USD",AB720*'Parametros'!$B$4,AB720)</x:f>
        <x:v>67.3</x:v>
      </x:c>
      <x:c r="AE720" s="28" t="n">
        <x:f>W720*X720*(1-Z720)</x:f>
        <x:v>67.3</x:v>
      </x:c>
      <x:c r="AF720" s="28" t="n">
        <x:f>W720*AA720</x:f>
        <x:v>46.9</x:v>
      </x:c>
      <x:c r="AG720" s="28" t="n">
        <x:f>AE720-AF720</x:f>
        <x:v>20.4</x:v>
      </x:c>
      <x:c r="AH720" s="20" t="n">
        <x:f>IF(AE720&gt;0,AG720/AE720,"")</x:f>
        <x:v>0.3031203566121842</x:v>
      </x:c>
      <x:c r="AI720" s="28" t="n">
        <x:v>195044.23</x:v>
      </x:c>
      <x:c r="AJ720" s="28"/>
      <x:c r="AK720"/>
      <x:c r="AL720" t="str">
        <x:v>Completado</x:v>
      </x:c>
      <x:c r="AM720" t="str">
        <x:f>IF(W720&lt;0,"Devuelto",AL720)</x:f>
        <x:v>Completado</x:v>
      </x:c>
      <x:c r="AN720" t="str">
        <x:v>Transferencia</x:v>
      </x:c>
      <x:c r="AO720" s="29" t="str">
        <x:v>Sin observación</x:v>
      </x:c>
      <x:c r="AP720" t="str">
        <x:f>IF(D720="","No","Sí")</x:f>
        <x:v>Sí</x:v>
      </x:c>
    </x:row>
    <x:row r="721">
      <x:c r="A721" t="n">
        <x:v>721</x:v>
      </x:c>
      <x:c r="B721" t="str">
        <x:v>VT0003417</x:v>
      </x:c>
      <x:c r="C721" t="str">
        <x:v>46177</x:v>
      </x:c>
      <x:c r="D721" s="27" t="n">
        <x:v>46177</x:v>
      </x:c>
      <x:c r="E721" t="n">
        <x:f>IF(D721="","",YEAR(D721))</x:f>
        <x:v>2026</x:v>
      </x:c>
      <x:c r="F721" t="n">
        <x:f>IF(D721="","",MONTH(D721))</x:f>
        <x:v>6</x:v>
      </x:c>
      <x:c r="G721" t="str">
        <x:f>IF(D721="","Fecha no disponible",TEXT(D721,"mmmm"))</x:f>
        <x:v>June</x:v>
      </x:c>
      <x:c r="H721" t="str">
        <x:f>IF(D721="","Fecha no disponible",TEXT(D721,"yyyy-mm"))</x:f>
        <x:v>2026-06</x:v>
      </x:c>
      <x:c r="I721" t="str">
        <x:f>IF(D721="","Fecha no disponible","T"&amp;ROUNDUP(MONTH(D721)/3,0))</x:f>
        <x:v>T2</x:v>
      </x:c>
      <x:c r="J721" t="str">
        <x:v>T012</x:v>
      </x:c>
      <x:c r="K721" t="str">
        <x:v>Tienda Cochabamba 4</x:v>
      </x:c>
      <x:c r="L721" t="str">
        <x:v>Centro</x:v>
      </x:c>
      <x:c r="M721" t="str">
        <x:v>Cochabamba</x:v>
      </x:c>
      <x:c r="N721" t="str">
        <x:f>IFERROR(VLOOKUP(M721,'Mapeos'!$A$4:$B$30,2,FALSE),M721)</x:f>
        <x:v>Cochabamba</x:v>
      </x:c>
      <x:c r="O721" t="str">
        <x:v>C00301</x:v>
      </x:c>
      <x:c r="P721" t="str">
        <x:v>Masivo</x:v>
      </x:c>
      <x:c r="Q721" t="str">
        <x:v>P0123</x:v>
      </x:c>
      <x:c r="R721" t="str">
        <x:v>Deportes</x:v>
      </x:c>
      <x:c r="S721" t="str">
        <x:v>Marca B</x:v>
      </x:c>
      <x:c r="T721" t="str">
        <x:v>Marketplace</x:v>
      </x:c>
      <x:c r="U721" t="str">
        <x:f>IFERROR(VLOOKUP(T721,'Mapeos'!$D$4:$E$25,2,FALSE),T721)</x:f>
        <x:v>Marketplace</x:v>
      </x:c>
      <x:c r="V721" t="str">
        <x:v>V027</x:v>
      </x:c>
      <x:c r="W721" t="n">
        <x:v>1</x:v>
      </x:c>
      <x:c r="X721" s="28" t="n">
        <x:v>60.16</x:v>
      </x:c>
      <x:c r="Y721" s="20" t="n">
        <x:v>0.2</x:v>
      </x:c>
      <x:c r="Z721" s="20" t="n">
        <x:f>IF(Y721&gt;1,Y721/100,Y721)</x:f>
        <x:v>0.2</x:v>
      </x:c>
      <x:c r="AA721" s="28" t="n">
        <x:v>34.24</x:v>
      </x:c>
      <x:c r="AB721" s="28" t="n">
        <x:v>48.13</x:v>
      </x:c>
      <x:c r="AC721" s="28" t="str">
        <x:v>BOB</x:v>
      </x:c>
      <x:c r="AD721" s="28" t="n">
        <x:f>IF(AC721="USD",AB721*'Parametros'!$B$4,AB721)</x:f>
        <x:v>48.13</x:v>
      </x:c>
      <x:c r="AE721" s="28" t="n">
        <x:f>W721*X721*(1-Z721)</x:f>
        <x:v>48.128</x:v>
      </x:c>
      <x:c r="AF721" s="28" t="n">
        <x:f>W721*AA721</x:f>
        <x:v>34.24</x:v>
      </x:c>
      <x:c r="AG721" s="28" t="n">
        <x:f>AE721-AF721</x:f>
        <x:v>13.887999999999998</x:v>
      </x:c>
      <x:c r="AH721" s="20" t="n">
        <x:f>IF(AE721&gt;0,AG721/AE721,"")</x:f>
        <x:v>0.288563829787234</x:v>
      </x:c>
      <x:c r="AI721" s="28" t="n">
        <x:v>90051.28</x:v>
      </x:c>
      <x:c r="AJ721" s="28"/>
      <x:c r="AK721"/>
      <x:c r="AL721" t="str">
        <x:v>Completado</x:v>
      </x:c>
      <x:c r="AM721" t="str">
        <x:f>IF(W721&lt;0,"Devuelto",AL721)</x:f>
        <x:v>Completado</x:v>
      </x:c>
      <x:c r="AN721" t="str">
        <x:v>QR</x:v>
      </x:c>
      <x:c r="AO721" s="29" t="str">
        <x:v>Sin observación</x:v>
      </x:c>
      <x:c r="AP721" t="str">
        <x:f>IF(D721="","No","Sí")</x:f>
        <x:v>Sí</x:v>
      </x:c>
    </x:row>
    <x:row r="722">
      <x:c r="A722" t="n">
        <x:v>722</x:v>
      </x:c>
      <x:c r="B722" t="str">
        <x:v>VT0003421</x:v>
      </x:c>
      <x:c r="C722" t="str">
        <x:v>45648</x:v>
      </x:c>
      <x:c r="D722" s="27" t="n">
        <x:v>45648</x:v>
      </x:c>
      <x:c r="E722" t="n">
        <x:f>IF(D722="","",YEAR(D722))</x:f>
        <x:v>2024</x:v>
      </x:c>
      <x:c r="F722" t="n">
        <x:f>IF(D722="","",MONTH(D722))</x:f>
        <x:v>12</x:v>
      </x:c>
      <x:c r="G722" t="str">
        <x:f>IF(D722="","Fecha no disponible",TEXT(D722,"mmmm"))</x:f>
        <x:v>December</x:v>
      </x:c>
      <x:c r="H722" t="str">
        <x:f>IF(D722="","Fecha no disponible",TEXT(D722,"yyyy-mm"))</x:f>
        <x:v>2024-12</x:v>
      </x:c>
      <x:c r="I722" t="str">
        <x:f>IF(D722="","Fecha no disponible","T"&amp;ROUNDUP(MONTH(D722)/3,0))</x:f>
        <x:v>T4</x:v>
      </x:c>
      <x:c r="J722" t="str">
        <x:v>T012</x:v>
      </x:c>
      <x:c r="K722" t="str">
        <x:v>Tienda Cochabamba 4</x:v>
      </x:c>
      <x:c r="L722" t="str">
        <x:v>Centro</x:v>
      </x:c>
      <x:c r="M722" t="str">
        <x:v>Cochabamba</x:v>
      </x:c>
      <x:c r="N722" t="str">
        <x:f>IFERROR(VLOOKUP(M722,'Mapeos'!$A$4:$B$30,2,FALSE),M722)</x:f>
        <x:v>Cochabamba</x:v>
      </x:c>
      <x:c r="O722" t="str">
        <x:v>C01786</x:v>
      </x:c>
      <x:c r="P722" t="str">
        <x:v>Masivo</x:v>
      </x:c>
      <x:c r="Q722" t="str">
        <x:v>P0133</x:v>
      </x:c>
      <x:c r="R722" t="str">
        <x:v>Deportes</x:v>
      </x:c>
      <x:c r="S722" t="str">
        <x:v>Marca C</x:v>
      </x:c>
      <x:c r="T722" t="str">
        <x:v>Tienda</x:v>
      </x:c>
      <x:c r="U722" t="str">
        <x:f>IFERROR(VLOOKUP(T722,'Mapeos'!$D$4:$E$25,2,FALSE),T722)</x:f>
        <x:v>Tienda</x:v>
      </x:c>
      <x:c r="V722" t="str">
        <x:v>V027</x:v>
      </x:c>
      <x:c r="W722" t="n">
        <x:v>1</x:v>
      </x:c>
      <x:c r="X722" s="28" t="n">
        <x:v>119.82</x:v>
      </x:c>
      <x:c r="Y722" s="20" t="n">
        <x:v>0.2</x:v>
      </x:c>
      <x:c r="Z722" s="20" t="n">
        <x:f>IF(Y722&gt;1,Y722/100,Y722)</x:f>
        <x:v>0.2</x:v>
      </x:c>
      <x:c r="AA722" s="28" t="n">
        <x:v>90.02</x:v>
      </x:c>
      <x:c r="AB722" s="28" t="n">
        <x:v>95.86</x:v>
      </x:c>
      <x:c r="AC722" s="28" t="str">
        <x:v>BOB</x:v>
      </x:c>
      <x:c r="AD722" s="28" t="n">
        <x:f>IF(AC722="USD",AB722*'Parametros'!$B$4,AB722)</x:f>
        <x:v>95.86</x:v>
      </x:c>
      <x:c r="AE722" s="28" t="n">
        <x:f>W722*X722*(1-Z722)</x:f>
        <x:v>95.856</x:v>
      </x:c>
      <x:c r="AF722" s="28" t="n">
        <x:f>W722*AA722</x:f>
        <x:v>90.02</x:v>
      </x:c>
      <x:c r="AG722" s="28" t="n">
        <x:f>AE722-AF722</x:f>
        <x:v>5.8359999999999985</x:v>
      </x:c>
      <x:c r="AH722" s="20" t="n">
        <x:f>IF(AE722&gt;0,AG722/AE722,"")</x:f>
        <x:v>0.06088299115339675</x:v>
      </x:c>
      <x:c r="AI722" s="28" t="n">
        <x:v>177737.64</x:v>
      </x:c>
      <x:c r="AJ722" s="28"/>
      <x:c r="AK722"/>
      <x:c r="AL722" t="str">
        <x:v>Completado</x:v>
      </x:c>
      <x:c r="AM722" t="str">
        <x:f>IF(W722&lt;0,"Devuelto",AL722)</x:f>
        <x:v>Completado</x:v>
      </x:c>
      <x:c r="AN722" t="str">
        <x:v>QR</x:v>
      </x:c>
      <x:c r="AO722" s="29" t="str">
        <x:v>Sin observación</x:v>
      </x:c>
      <x:c r="AP722" t="str">
        <x:f>IF(D722="","No","Sí")</x:f>
        <x:v>Sí</x:v>
      </x:c>
    </x:row>
    <x:row r="723">
      <x:c r="A723" t="n">
        <x:v>723</x:v>
      </x:c>
      <x:c r="B723" t="str">
        <x:v>VT0003426</x:v>
      </x:c>
      <x:c r="C723" t="str">
        <x:v>46191</x:v>
      </x:c>
      <x:c r="D723" s="27" t="n">
        <x:v>46191</x:v>
      </x:c>
      <x:c r="E723" t="n">
        <x:f>IF(D723="","",YEAR(D723))</x:f>
        <x:v>2026</x:v>
      </x:c>
      <x:c r="F723" t="n">
        <x:f>IF(D723="","",MONTH(D723))</x:f>
        <x:v>6</x:v>
      </x:c>
      <x:c r="G723" t="str">
        <x:f>IF(D723="","Fecha no disponible",TEXT(D723,"mmmm"))</x:f>
        <x:v>June</x:v>
      </x:c>
      <x:c r="H723" t="str">
        <x:f>IF(D723="","Fecha no disponible",TEXT(D723,"yyyy-mm"))</x:f>
        <x:v>2026-06</x:v>
      </x:c>
      <x:c r="I723" t="str">
        <x:f>IF(D723="","Fecha no disponible","T"&amp;ROUNDUP(MONTH(D723)/3,0))</x:f>
        <x:v>T2</x:v>
      </x:c>
      <x:c r="J723" t="str">
        <x:v>T001</x:v>
      </x:c>
      <x:c r="K723" t="str">
        <x:v>Tienda La Paz 1</x:v>
      </x:c>
      <x:c r="L723" t="str">
        <x:v>Barrio</x:v>
      </x:c>
      <x:c r="M723" t="str">
        <x:v>La Paz</x:v>
      </x:c>
      <x:c r="N723" t="str">
        <x:f>IFERROR(VLOOKUP(M723,'Mapeos'!$A$4:$B$30,2,FALSE),M723)</x:f>
        <x:v>La Paz</x:v>
      </x:c>
      <x:c r="O723" t="str">
        <x:v>C01540</x:v>
      </x:c>
      <x:c r="P723" t="str">
        <x:v>Frecuente</x:v>
      </x:c>
      <x:c r="Q723" t="str">
        <x:v>P0075</x:v>
      </x:c>
      <x:c r="R723" t="str">
        <x:v>Alimentos</x:v>
      </x:c>
      <x:c r="S723" t="str">
        <x:v>Marca B</x:v>
      </x:c>
      <x:c r="T723" t="str">
        <x:v>Tienda</x:v>
      </x:c>
      <x:c r="U723" t="str">
        <x:f>IFERROR(VLOOKUP(T723,'Mapeos'!$D$4:$E$25,2,FALSE),T723)</x:f>
        <x:v>Tienda</x:v>
      </x:c>
      <x:c r="V723" t="str">
        <x:v>V038</x:v>
      </x:c>
      <x:c r="W723" t="n">
        <x:v>1</x:v>
      </x:c>
      <x:c r="X723" s="28" t="n">
        <x:v>46.06</x:v>
      </x:c>
      <x:c r="Y723" s="20" t="n">
        <x:v>0.2</x:v>
      </x:c>
      <x:c r="Z723" s="20" t="n">
        <x:f>IF(Y723&gt;1,Y723/100,Y723)</x:f>
        <x:v>0.2</x:v>
      </x:c>
      <x:c r="AA723" s="28" t="n">
        <x:v>33.72</x:v>
      </x:c>
      <x:c r="AB723" s="28" t="n">
        <x:v>36.85</x:v>
      </x:c>
      <x:c r="AC723" s="28" t="str">
        <x:v>BOB</x:v>
      </x:c>
      <x:c r="AD723" s="28" t="n">
        <x:f>IF(AC723="USD",AB723*'Parametros'!$B$4,AB723)</x:f>
        <x:v>36.85</x:v>
      </x:c>
      <x:c r="AE723" s="28" t="n">
        <x:f>W723*X723*(1-Z723)</x:f>
        <x:v>36.848000000000006</x:v>
      </x:c>
      <x:c r="AF723" s="28" t="n">
        <x:f>W723*AA723</x:f>
        <x:v>33.72</x:v>
      </x:c>
      <x:c r="AG723" s="28" t="n">
        <x:f>AE723-AF723</x:f>
        <x:v>3.128000000000007</x:v>
      </x:c>
      <x:c r="AH723" s="20" t="n">
        <x:f>IF(AE723&gt;0,AG723/AE723,"")</x:f>
        <x:v>0.0848892748588799</x:v>
      </x:c>
      <x:c r="AI723" s="28" t="n">
        <x:v>157901.55</x:v>
      </x:c>
      <x:c r="AJ723" s="28"/>
      <x:c r="AK723"/>
      <x:c r="AL723" t="str">
        <x:v>Completado</x:v>
      </x:c>
      <x:c r="AM723" t="str">
        <x:f>IF(W723&lt;0,"Devuelto",AL723)</x:f>
        <x:v>Completado</x:v>
      </x:c>
      <x:c r="AN723" t="str">
        <x:v>Transferencia</x:v>
      </x:c>
      <x:c r="AO723" s="29" t="str">
        <x:v>Sin observación</x:v>
      </x:c>
      <x:c r="AP723" t="str">
        <x:f>IF(D723="","No","Sí")</x:f>
        <x:v>Sí</x:v>
      </x:c>
    </x:row>
    <x:row r="724">
      <x:c r="A724" t="n">
        <x:v>724</x:v>
      </x:c>
      <x:c r="B724" t="str">
        <x:v>VT0003431</x:v>
      </x:c>
      <x:c r="C724" t="str">
        <x:v>45840</x:v>
      </x:c>
      <x:c r="D724" s="27" t="n">
        <x:v>45840</x:v>
      </x:c>
      <x:c r="E724" t="n">
        <x:f>IF(D724="","",YEAR(D724))</x:f>
        <x:v>2025</x:v>
      </x:c>
      <x:c r="F724" t="n">
        <x:f>IF(D724="","",MONTH(D724))</x:f>
        <x:v>7</x:v>
      </x:c>
      <x:c r="G724" t="str">
        <x:f>IF(D724="","Fecha no disponible",TEXT(D724,"mmmm"))</x:f>
        <x:v>July</x:v>
      </x:c>
      <x:c r="H724" t="str">
        <x:f>IF(D724="","Fecha no disponible",TEXT(D724,"yyyy-mm"))</x:f>
        <x:v>2025-07</x:v>
      </x:c>
      <x:c r="I724" t="str">
        <x:f>IF(D724="","Fecha no disponible","T"&amp;ROUNDUP(MONTH(D724)/3,0))</x:f>
        <x:v>T3</x:v>
      </x:c>
      <x:c r="J724" t="str">
        <x:v>T012</x:v>
      </x:c>
      <x:c r="K724" t="str">
        <x:v>Tienda Cochabamba 4</x:v>
      </x:c>
      <x:c r="L724" t="str">
        <x:v>Centro</x:v>
      </x:c>
      <x:c r="M724" t="str">
        <x:v>Cochabamba</x:v>
      </x:c>
      <x:c r="N724" t="str">
        <x:f>IFERROR(VLOOKUP(M724,'Mapeos'!$A$4:$B$30,2,FALSE),M724)</x:f>
        <x:v>Cochabamba</x:v>
      </x:c>
      <x:c r="O724" t="str">
        <x:v>C01497</x:v>
      </x:c>
      <x:c r="P724" t="str">
        <x:v>Empresa</x:v>
      </x:c>
      <x:c r="Q724" t="str">
        <x:v>P0118</x:v>
      </x:c>
      <x:c r="R724" t="str">
        <x:v>Electrónica</x:v>
      </x:c>
      <x:c r="S724" t="str">
        <x:v>Marca A</x:v>
      </x:c>
      <x:c r="T724" t="str">
        <x:v>Tienda</x:v>
      </x:c>
      <x:c r="U724" t="str">
        <x:f>IFERROR(VLOOKUP(T724,'Mapeos'!$D$4:$E$25,2,FALSE),T724)</x:f>
        <x:v>Tienda</x:v>
      </x:c>
      <x:c r="V724" t="str">
        <x:v>V039</x:v>
      </x:c>
      <x:c r="W724" t="n">
        <x:v>2</x:v>
      </x:c>
      <x:c r="X724" s="28" t="n">
        <x:v>156.26</x:v>
      </x:c>
      <x:c r="Y724" s="20" t="n">
        <x:v>0.2</x:v>
      </x:c>
      <x:c r="Z724" s="20" t="n">
        <x:f>IF(Y724&gt;1,Y724/100,Y724)</x:f>
        <x:v>0.2</x:v>
      </x:c>
      <x:c r="AA724" s="28" t="n">
        <x:v>75.13</x:v>
      </x:c>
      <x:c r="AB724" s="28" t="n">
        <x:v>250.02</x:v>
      </x:c>
      <x:c r="AC724" s="28" t="str">
        <x:v>BOB</x:v>
      </x:c>
      <x:c r="AD724" s="28" t="n">
        <x:f>IF(AC724="USD",AB724*'Parametros'!$B$4,AB724)</x:f>
        <x:v>250.02</x:v>
      </x:c>
      <x:c r="AE724" s="28" t="n">
        <x:f>W724*X724*(1-Z724)</x:f>
        <x:v>250.016</x:v>
      </x:c>
      <x:c r="AF724" s="28" t="n">
        <x:f>W724*AA724</x:f>
        <x:v>150.26</x:v>
      </x:c>
      <x:c r="AG724" s="28" t="n">
        <x:f>AE724-AF724</x:f>
        <x:v>99.756</x:v>
      </x:c>
      <x:c r="AH724" s="20" t="n">
        <x:f>IF(AE724&gt;0,AG724/AE724,"")</x:f>
        <x:v>0.3989984640982977</x:v>
      </x:c>
      <x:c r="AI724" s="28" t="n">
        <x:v>152036.55</x:v>
      </x:c>
      <x:c r="AJ724" s="28" t="n">
        <x:v>145</x:v>
      </x:c>
      <x:c r="AK724" t="n">
        <x:v>24</x:v>
      </x:c>
      <x:c r="AL724" t="str">
        <x:v>Completado</x:v>
      </x:c>
      <x:c r="AM724" t="str">
        <x:f>IF(W724&lt;0,"Devuelto",AL724)</x:f>
        <x:v>Completado</x:v>
      </x:c>
      <x:c r="AN724" t="str">
        <x:v>QR</x:v>
      </x:c>
      <x:c r="AO724" s="29" t="str">
        <x:v>Sin observación</x:v>
      </x:c>
      <x:c r="AP724" t="str">
        <x:f>IF(D724="","No","Sí")</x:f>
        <x:v>Sí</x:v>
      </x:c>
    </x:row>
    <x:row r="725">
      <x:c r="A725" t="n">
        <x:v>725</x:v>
      </x:c>
      <x:c r="B725" t="str">
        <x:v>VT0003436</x:v>
      </x:c>
      <x:c r="C725" t="str">
        <x:v>45294</x:v>
      </x:c>
      <x:c r="D725" s="27" t="n">
        <x:v>45294</x:v>
      </x:c>
      <x:c r="E725" t="n">
        <x:f>IF(D725="","",YEAR(D725))</x:f>
        <x:v>2024</x:v>
      </x:c>
      <x:c r="F725" t="n">
        <x:f>IF(D725="","",MONTH(D725))</x:f>
        <x:v>1</x:v>
      </x:c>
      <x:c r="G725" t="str">
        <x:f>IF(D725="","Fecha no disponible",TEXT(D725,"mmmm"))</x:f>
        <x:v>January</x:v>
      </x:c>
      <x:c r="H725" t="str">
        <x:f>IF(D725="","Fecha no disponible",TEXT(D725,"yyyy-mm"))</x:f>
        <x:v>2024-01</x:v>
      </x:c>
      <x:c r="I725" t="str">
        <x:f>IF(D725="","Fecha no disponible","T"&amp;ROUNDUP(MONTH(D725)/3,0))</x:f>
        <x:v>T1</x:v>
      </x:c>
      <x:c r="J725" t="str">
        <x:v>T005</x:v>
      </x:c>
      <x:c r="K725" t="str">
        <x:v>Tienda Santa Cruz 1</x:v>
      </x:c>
      <x:c r="L725" t="str">
        <x:v>Centro</x:v>
      </x:c>
      <x:c r="M725" t="str">
        <x:v>Santa Cruz</x:v>
      </x:c>
      <x:c r="N725" t="str">
        <x:f>IFERROR(VLOOKUP(M725,'Mapeos'!$A$4:$B$30,2,FALSE),M725)</x:f>
        <x:v>Santa Cruz</x:v>
      </x:c>
      <x:c r="O725" t="str">
        <x:v>C00802</x:v>
      </x:c>
      <x:c r="P725" t="str">
        <x:v>Frecuente</x:v>
      </x:c>
      <x:c r="Q725" t="str">
        <x:v>P0039</x:v>
      </x:c>
      <x:c r="R725" t="str">
        <x:v>Deportes</x:v>
      </x:c>
      <x:c r="S725" t="str">
        <x:v>Marca B</x:v>
      </x:c>
      <x:c r="T725" t="str">
        <x:v>WhatsApp</x:v>
      </x:c>
      <x:c r="U725" t="str">
        <x:f>IFERROR(VLOOKUP(T725,'Mapeos'!$D$4:$E$25,2,FALSE),T725)</x:f>
        <x:v>WhatsApp</x:v>
      </x:c>
      <x:c r="V725" t="str">
        <x:v>V003</x:v>
      </x:c>
      <x:c r="W725" t="n">
        <x:v>1</x:v>
      </x:c>
      <x:c r="X725" s="28" t="n">
        <x:v>258.3</x:v>
      </x:c>
      <x:c r="Y725" s="20" t="n">
        <x:v>0</x:v>
      </x:c>
      <x:c r="Z725" s="20" t="n">
        <x:f>IF(Y725&gt;1,Y725/100,Y725)</x:f>
        <x:v>0</x:v>
      </x:c>
      <x:c r="AA725" s="28" t="n">
        <x:v>154.82</x:v>
      </x:c>
      <x:c r="AB725" s="28" t="n">
        <x:v>258.3</x:v>
      </x:c>
      <x:c r="AC725" s="28" t="str">
        <x:v>BOB</x:v>
      </x:c>
      <x:c r="AD725" s="28" t="n">
        <x:f>IF(AC725="USD",AB725*'Parametros'!$B$4,AB725)</x:f>
        <x:v>258.3</x:v>
      </x:c>
      <x:c r="AE725" s="28" t="n">
        <x:f>W725*X725*(1-Z725)</x:f>
        <x:v>258.3</x:v>
      </x:c>
      <x:c r="AF725" s="28" t="n">
        <x:f>W725*AA725</x:f>
        <x:v>154.82</x:v>
      </x:c>
      <x:c r="AG725" s="28" t="n">
        <x:f>AE725-AF725</x:f>
        <x:v>103.48000000000002</x:v>
      </x:c>
      <x:c r="AH725" s="20" t="n">
        <x:f>IF(AE725&gt;0,AG725/AE725,"")</x:f>
        <x:v>0.40061943476577627</x:v>
      </x:c>
      <x:c r="AI725" s="28" t="n">
        <x:v>89227.31</x:v>
      </x:c>
      <x:c r="AJ725" s="28"/>
      <x:c r="AK725"/>
      <x:c r="AL725" t="str">
        <x:v>Completado</x:v>
      </x:c>
      <x:c r="AM725" t="str">
        <x:f>IF(W725&lt;0,"Devuelto",AL725)</x:f>
        <x:v>Completado</x:v>
      </x:c>
      <x:c r="AN725" t="str">
        <x:v>Tarjeta</x:v>
      </x:c>
      <x:c r="AO725" s="29" t="str">
        <x:v>Sin observación</x:v>
      </x:c>
      <x:c r="AP725" t="str">
        <x:f>IF(D725="","No","Sí")</x:f>
        <x:v>Sí</x:v>
      </x:c>
    </x:row>
    <x:row r="726">
      <x:c r="A726" t="n">
        <x:v>726</x:v>
      </x:c>
      <x:c r="B726" t="str">
        <x:v>VT0003440</x:v>
      </x:c>
      <x:c r="C726" t="str">
        <x:v>45451</x:v>
      </x:c>
      <x:c r="D726" s="27" t="n">
        <x:v>45451</x:v>
      </x:c>
      <x:c r="E726" t="n">
        <x:f>IF(D726="","",YEAR(D726))</x:f>
        <x:v>2024</x:v>
      </x:c>
      <x:c r="F726" t="n">
        <x:f>IF(D726="","",MONTH(D726))</x:f>
        <x:v>6</x:v>
      </x:c>
      <x:c r="G726" t="str">
        <x:f>IF(D726="","Fecha no disponible",TEXT(D726,"mmmm"))</x:f>
        <x:v>June</x:v>
      </x:c>
      <x:c r="H726" t="str">
        <x:f>IF(D726="","Fecha no disponible",TEXT(D726,"yyyy-mm"))</x:f>
        <x:v>2024-06</x:v>
      </x:c>
      <x:c r="I726" t="str">
        <x:f>IF(D726="","Fecha no disponible","T"&amp;ROUNDUP(MONTH(D726)/3,0))</x:f>
        <x:v>T2</x:v>
      </x:c>
      <x:c r="J726" t="str">
        <x:v>T008</x:v>
      </x:c>
      <x:c r="K726" t="str">
        <x:v>Tienda Santa Cruz 4</x:v>
      </x:c>
      <x:c r="L726" t="str">
        <x:v>Barrio</x:v>
      </x:c>
      <x:c r="M726" t="str">
        <x:v>Santa Cruz</x:v>
      </x:c>
      <x:c r="N726" t="str">
        <x:f>IFERROR(VLOOKUP(M726,'Mapeos'!$A$4:$B$30,2,FALSE),M726)</x:f>
        <x:v>Santa Cruz</x:v>
      </x:c>
      <x:c r="O726" t="str">
        <x:v>C01742</x:v>
      </x:c>
      <x:c r="P726" t="str">
        <x:v>Empresa</x:v>
      </x:c>
      <x:c r="Q726" t="str">
        <x:v>P0023</x:v>
      </x:c>
      <x:c r="R726" t="str">
        <x:v>Electrónica</x:v>
      </x:c>
      <x:c r="S726" t="str">
        <x:v>Marca A</x:v>
      </x:c>
      <x:c r="T726" t="str">
        <x:v>E-commerce</x:v>
      </x:c>
      <x:c r="U726" t="str">
        <x:f>IFERROR(VLOOKUP(T726,'Mapeos'!$D$4:$E$25,2,FALSE),T726)</x:f>
        <x:v>E-commerce</x:v>
      </x:c>
      <x:c r="V726" t="str">
        <x:v>V019</x:v>
      </x:c>
      <x:c r="W726" t="n">
        <x:v>1</x:v>
      </x:c>
      <x:c r="X726" s="28" t="n">
        <x:v>4165.9</x:v>
      </x:c>
      <x:c r="Y726" s="20" t="n">
        <x:v>0.25</x:v>
      </x:c>
      <x:c r="Z726" s="20" t="n">
        <x:f>IF(Y726&gt;1,Y726/100,Y726)</x:f>
        <x:v>0.25</x:v>
      </x:c>
      <x:c r="AA726" s="28" t="n">
        <x:v>241.95</x:v>
      </x:c>
      <x:c r="AB726" s="28" t="n">
        <x:v>312.44</x:v>
      </x:c>
      <x:c r="AC726" s="28" t="str">
        <x:v>BOB</x:v>
      </x:c>
      <x:c r="AD726" s="28" t="n">
        <x:f>IF(AC726="USD",AB726*'Parametros'!$B$4,AB726)</x:f>
        <x:v>312.44</x:v>
      </x:c>
      <x:c r="AE726" s="28" t="n">
        <x:f>W726*X726*(1-Z726)</x:f>
        <x:v>3124.4249999999997</x:v>
      </x:c>
      <x:c r="AF726" s="28" t="n">
        <x:f>W726*AA726</x:f>
        <x:v>241.95</x:v>
      </x:c>
      <x:c r="AG726" s="28" t="n">
        <x:f>AE726-AF726</x:f>
        <x:v>2882.475</x:v>
      </x:c>
      <x:c r="AH726" s="20" t="n">
        <x:f>IF(AE726&gt;0,AG726/AE726,"")</x:f>
        <x:v>0.9225617513622507</x:v>
      </x:c>
      <x:c r="AI726" s="28" t="n">
        <x:v>83524.58</x:v>
      </x:c>
      <x:c r="AJ726" s="28"/>
      <x:c r="AK726"/>
      <x:c r="AL726" t="str">
        <x:v>Completado</x:v>
      </x:c>
      <x:c r="AM726" t="str">
        <x:f>IF(W726&lt;0,"Devuelto",AL726)</x:f>
        <x:v>Completado</x:v>
      </x:c>
      <x:c r="AN726" t="str">
        <x:v>Tarjeta</x:v>
      </x:c>
      <x:c r="AO726" s="29" t="str">
        <x:v>Venta reportada sustituida por venta calculada</x:v>
      </x:c>
      <x:c r="AP726" t="str">
        <x:f>IF(D726="","No","Sí")</x:f>
        <x:v>Sí</x:v>
      </x:c>
    </x:row>
    <x:row r="727">
      <x:c r="A727" t="n">
        <x:v>727</x:v>
      </x:c>
      <x:c r="B727" t="str">
        <x:v>VT0003445</x:v>
      </x:c>
      <x:c r="C727" t="str">
        <x:v>46174</x:v>
      </x:c>
      <x:c r="D727" s="27" t="n">
        <x:v>46174</x:v>
      </x:c>
      <x:c r="E727" t="n">
        <x:f>IF(D727="","",YEAR(D727))</x:f>
        <x:v>2026</x:v>
      </x:c>
      <x:c r="F727" t="n">
        <x:f>IF(D727="","",MONTH(D727))</x:f>
        <x:v>6</x:v>
      </x:c>
      <x:c r="G727" t="str">
        <x:f>IF(D727="","Fecha no disponible",TEXT(D727,"mmmm"))</x:f>
        <x:v>June</x:v>
      </x:c>
      <x:c r="H727" t="str">
        <x:f>IF(D727="","Fecha no disponible",TEXT(D727,"yyyy-mm"))</x:f>
        <x:v>2026-06</x:v>
      </x:c>
      <x:c r="I727" t="str">
        <x:f>IF(D727="","Fecha no disponible","T"&amp;ROUNDUP(MONTH(D727)/3,0))</x:f>
        <x:v>T2</x:v>
      </x:c>
      <x:c r="J727" t="str">
        <x:v>T017</x:v>
      </x:c>
      <x:c r="K727" t="str">
        <x:v>Tienda Sucre 1</x:v>
      </x:c>
      <x:c r="L727" t="str">
        <x:v>Centro</x:v>
      </x:c>
      <x:c r="M727" t="str">
        <x:v>Sucre</x:v>
      </x:c>
      <x:c r="N727" t="str">
        <x:f>IFERROR(VLOOKUP(M727,'Mapeos'!$A$4:$B$30,2,FALSE),M727)</x:f>
        <x:v>Sucre</x:v>
      </x:c>
      <x:c r="O727" t="str">
        <x:v>C00724</x:v>
      </x:c>
      <x:c r="P727" t="str">
        <x:v>Empresa</x:v>
      </x:c>
      <x:c r="Q727" t="str">
        <x:v>P0142</x:v>
      </x:c>
      <x:c r="R727" t="str">
        <x:v>Electrónica</x:v>
      </x:c>
      <x:c r="S727" t="str">
        <x:v>Marca D</x:v>
      </x:c>
      <x:c r="T727" t="str">
        <x:v>Tienda</x:v>
      </x:c>
      <x:c r="U727" t="str">
        <x:f>IFERROR(VLOOKUP(T727,'Mapeos'!$D$4:$E$25,2,FALSE),T727)</x:f>
        <x:v>Tienda</x:v>
      </x:c>
      <x:c r="V727" t="str">
        <x:v>V009</x:v>
      </x:c>
      <x:c r="W727" t="n">
        <x:v>6</x:v>
      </x:c>
      <x:c r="X727" s="28" t="n">
        <x:v>360.72</x:v>
      </x:c>
      <x:c r="Y727" s="20" t="n">
        <x:v>0</x:v>
      </x:c>
      <x:c r="Z727" s="20" t="n">
        <x:f>IF(Y727&gt;1,Y727/100,Y727)</x:f>
        <x:v>0</x:v>
      </x:c>
      <x:c r="AA727" s="28" t="n">
        <x:v>197.65</x:v>
      </x:c>
      <x:c r="AB727" s="28" t="n">
        <x:v>2164.32</x:v>
      </x:c>
      <x:c r="AC727" s="28" t="str">
        <x:v>BOB</x:v>
      </x:c>
      <x:c r="AD727" s="28" t="n">
        <x:f>IF(AC727="USD",AB727*'Parametros'!$B$4,AB727)</x:f>
        <x:v>2164.32</x:v>
      </x:c>
      <x:c r="AE727" s="28" t="n">
        <x:f>W727*X727*(1-Z727)</x:f>
        <x:v>2164.32</x:v>
      </x:c>
      <x:c r="AF727" s="28" t="n">
        <x:f>W727*AA727</x:f>
        <x:v>1185.9</x:v>
      </x:c>
      <x:c r="AG727" s="28" t="n">
        <x:f>AE727-AF727</x:f>
        <x:v>978.4200000000001</x:v>
      </x:c>
      <x:c r="AH727" s="20" t="n">
        <x:f>IF(AE727&gt;0,AG727/AE727,"")</x:f>
        <x:v>0.452068086050122</x:v>
      </x:c>
      <x:c r="AI727" s="28" t="n">
        <x:v>158845.95</x:v>
      </x:c>
      <x:c r="AJ727" s="28"/>
      <x:c r="AK727"/>
      <x:c r="AL727" t="str">
        <x:v>Completado</x:v>
      </x:c>
      <x:c r="AM727" t="str">
        <x:f>IF(W727&lt;0,"Devuelto",AL727)</x:f>
        <x:v>Completado</x:v>
      </x:c>
      <x:c r="AN727" t="str">
        <x:v>Transferencia</x:v>
      </x:c>
      <x:c r="AO727" s="29" t="str">
        <x:v>Sin observación</x:v>
      </x:c>
      <x:c r="AP727" t="str">
        <x:f>IF(D727="","No","Sí")</x:f>
        <x:v>Sí</x:v>
      </x:c>
    </x:row>
    <x:row r="728">
      <x:c r="A728" t="n">
        <x:v>728</x:v>
      </x:c>
      <x:c r="B728" t="str">
        <x:v>VT0003450</x:v>
      </x:c>
      <x:c r="C728" t="str">
        <x:v>45473</x:v>
      </x:c>
      <x:c r="D728" s="27" t="n">
        <x:v>45473</x:v>
      </x:c>
      <x:c r="E728" t="n">
        <x:f>IF(D728="","",YEAR(D728))</x:f>
        <x:v>2024</x:v>
      </x:c>
      <x:c r="F728" t="n">
        <x:f>IF(D728="","",MONTH(D728))</x:f>
        <x:v>6</x:v>
      </x:c>
      <x:c r="G728" t="str">
        <x:f>IF(D728="","Fecha no disponible",TEXT(D728,"mmmm"))</x:f>
        <x:v>June</x:v>
      </x:c>
      <x:c r="H728" t="str">
        <x:f>IF(D728="","Fecha no disponible",TEXT(D728,"yyyy-mm"))</x:f>
        <x:v>2024-06</x:v>
      </x:c>
      <x:c r="I728" t="str">
        <x:f>IF(D728="","Fecha no disponible","T"&amp;ROUNDUP(MONTH(D728)/3,0))</x:f>
        <x:v>T2</x:v>
      </x:c>
      <x:c r="J728" t="str">
        <x:v>T012</x:v>
      </x:c>
      <x:c r="K728" t="str">
        <x:v>Tienda Cochabamba 4</x:v>
      </x:c>
      <x:c r="L728" t="str">
        <x:v>Centro</x:v>
      </x:c>
      <x:c r="M728" t="str">
        <x:v>Cochabamba</x:v>
      </x:c>
      <x:c r="N728" t="str">
        <x:f>IFERROR(VLOOKUP(M728,'Mapeos'!$A$4:$B$30,2,FALSE),M728)</x:f>
        <x:v>Cochabamba</x:v>
      </x:c>
      <x:c r="O728" t="str">
        <x:v>C00177</x:v>
      </x:c>
      <x:c r="P728" t="str">
        <x:v>Masivo</x:v>
      </x:c>
      <x:c r="Q728" t="str">
        <x:v>P0072</x:v>
      </x:c>
      <x:c r="R728" t="str">
        <x:v>Hogar</x:v>
      </x:c>
      <x:c r="S728" t="str">
        <x:v>Marca C</x:v>
      </x:c>
      <x:c r="T728" t="str">
        <x:v>Tienda</x:v>
      </x:c>
      <x:c r="U728" t="str">
        <x:f>IFERROR(VLOOKUP(T728,'Mapeos'!$D$4:$E$25,2,FALSE),T728)</x:f>
        <x:v>Tienda</x:v>
      </x:c>
      <x:c r="V728" t="str">
        <x:v>V033</x:v>
      </x:c>
      <x:c r="W728" t="n">
        <x:v>1</x:v>
      </x:c>
      <x:c r="X728" s="28" t="n">
        <x:v>390.27</x:v>
      </x:c>
      <x:c r="Y728" s="20" t="n">
        <x:v>0.1</x:v>
      </x:c>
      <x:c r="Z728" s="20" t="n">
        <x:f>IF(Y728&gt;1,Y728/100,Y728)</x:f>
        <x:v>0.1</x:v>
      </x:c>
      <x:c r="AA728" s="28" t="n">
        <x:v>229.89</x:v>
      </x:c>
      <x:c r="AB728" s="28" t="n">
        <x:v>351.24</x:v>
      </x:c>
      <x:c r="AC728" s="28" t="str">
        <x:v>BOB</x:v>
      </x:c>
      <x:c r="AD728" s="28" t="n">
        <x:f>IF(AC728="USD",AB728*'Parametros'!$B$4,AB728)</x:f>
        <x:v>351.24</x:v>
      </x:c>
      <x:c r="AE728" s="28" t="n">
        <x:f>W728*X728*(1-Z728)</x:f>
        <x:v>351.243</x:v>
      </x:c>
      <x:c r="AF728" s="28" t="n">
        <x:f>W728*AA728</x:f>
        <x:v>229.89</x:v>
      </x:c>
      <x:c r="AG728" s="28" t="n">
        <x:f>AE728-AF728</x:f>
        <x:v>121.35300000000001</x:v>
      </x:c>
      <x:c r="AH728" s="20" t="n">
        <x:f>IF(AE728&gt;0,AG728/AE728,"")</x:f>
        <x:v>0.34549585329814403</x:v>
      </x:c>
      <x:c r="AI728" s="28" t="n">
        <x:v>122298.7</x:v>
      </x:c>
      <x:c r="AJ728" s="28"/>
      <x:c r="AK728"/>
      <x:c r="AL728" t="str">
        <x:v>Completado</x:v>
      </x:c>
      <x:c r="AM728" t="str">
        <x:f>IF(W728&lt;0,"Devuelto",AL728)</x:f>
        <x:v>Completado</x:v>
      </x:c>
      <x:c r="AN728" t="str">
        <x:v>Transferencia</x:v>
      </x:c>
      <x:c r="AO728" s="29" t="str">
        <x:v>Sin observación</x:v>
      </x:c>
      <x:c r="AP728" t="str">
        <x:f>IF(D728="","No","Sí")</x:f>
        <x:v>Sí</x:v>
      </x:c>
    </x:row>
    <x:row r="729">
      <x:c r="A729" t="n">
        <x:v>729</x:v>
      </x:c>
      <x:c r="B729" t="str">
        <x:v>VT0003455</x:v>
      </x:c>
      <x:c r="C729" t="str">
        <x:v>45688</x:v>
      </x:c>
      <x:c r="D729" s="27" t="n">
        <x:v>45688</x:v>
      </x:c>
      <x:c r="E729" t="n">
        <x:f>IF(D729="","",YEAR(D729))</x:f>
        <x:v>2025</x:v>
      </x:c>
      <x:c r="F729" t="n">
        <x:f>IF(D729="","",MONTH(D729))</x:f>
        <x:v>1</x:v>
      </x:c>
      <x:c r="G729" t="str">
        <x:f>IF(D729="","Fecha no disponible",TEXT(D729,"mmmm"))</x:f>
        <x:v>January</x:v>
      </x:c>
      <x:c r="H729" t="str">
        <x:f>IF(D729="","Fecha no disponible",TEXT(D729,"yyyy-mm"))</x:f>
        <x:v>2025-01</x:v>
      </x:c>
      <x:c r="I729" t="str">
        <x:f>IF(D729="","Fecha no disponible","T"&amp;ROUNDUP(MONTH(D729)/3,0))</x:f>
        <x:v>T1</x:v>
      </x:c>
      <x:c r="J729" t="str">
        <x:v>T009</x:v>
      </x:c>
      <x:c r="K729" t="str">
        <x:v>Tienda Cochabamba 1</x:v>
      </x:c>
      <x:c r="L729" t="str">
        <x:v>Mall</x:v>
      </x:c>
      <x:c r="M729" t="str">
        <x:v>Cochabamba</x:v>
      </x:c>
      <x:c r="N729" t="str">
        <x:f>IFERROR(VLOOKUP(M729,'Mapeos'!$A$4:$B$30,2,FALSE),M729)</x:f>
        <x:v>Cochabamba</x:v>
      </x:c>
      <x:c r="O729" t="str">
        <x:v>C00296</x:v>
      </x:c>
      <x:c r="P729" t="str">
        <x:v>Frecuente</x:v>
      </x:c>
      <x:c r="Q729" t="str">
        <x:v>P0090</x:v>
      </x:c>
      <x:c r="R729" t="str">
        <x:v>Cuidado Personal</x:v>
      </x:c>
      <x:c r="S729" t="str">
        <x:v>Marca A</x:v>
      </x:c>
      <x:c r="T729" t="str">
        <x:v>WhatsApp</x:v>
      </x:c>
      <x:c r="U729" t="str">
        <x:f>IFERROR(VLOOKUP(T729,'Mapeos'!$D$4:$E$25,2,FALSE),T729)</x:f>
        <x:v>WhatsApp</x:v>
      </x:c>
      <x:c r="V729" t="str">
        <x:v>V017</x:v>
      </x:c>
      <x:c r="W729" t="n">
        <x:v>1</x:v>
      </x:c>
      <x:c r="X729" s="28" t="n">
        <x:v>68.52</x:v>
      </x:c>
      <x:c r="Y729" s="20" t="n">
        <x:v>0</x:v>
      </x:c>
      <x:c r="Z729" s="20" t="n">
        <x:f>IF(Y729&gt;1,Y729/100,Y729)</x:f>
        <x:v>0</x:v>
      </x:c>
      <x:c r="AA729" s="28" t="n">
        <x:v>46.9</x:v>
      </x:c>
      <x:c r="AB729" s="28" t="n">
        <x:v>68.52</x:v>
      </x:c>
      <x:c r="AC729" s="28" t="str">
        <x:v>BOB</x:v>
      </x:c>
      <x:c r="AD729" s="28" t="n">
        <x:f>IF(AC729="USD",AB729*'Parametros'!$B$4,AB729)</x:f>
        <x:v>68.52</x:v>
      </x:c>
      <x:c r="AE729" s="28" t="n">
        <x:f>W729*X729*(1-Z729)</x:f>
        <x:v>68.52</x:v>
      </x:c>
      <x:c r="AF729" s="28" t="n">
        <x:f>W729*AA729</x:f>
        <x:v>46.9</x:v>
      </x:c>
      <x:c r="AG729" s="28" t="n">
        <x:f>AE729-AF729</x:f>
        <x:v>21.619999999999997</x:v>
      </x:c>
      <x:c r="AH729" s="20" t="n">
        <x:f>IF(AE729&gt;0,AG729/AE729,"")</x:f>
        <x:v>0.31552831290134264</x:v>
      </x:c>
      <x:c r="AI729" s="28" t="n">
        <x:v>91772.94</x:v>
      </x:c>
      <x:c r="AJ729" s="28"/>
      <x:c r="AK729"/>
      <x:c r="AL729" t="str">
        <x:v>Completado</x:v>
      </x:c>
      <x:c r="AM729" t="str">
        <x:f>IF(W729&lt;0,"Devuelto",AL729)</x:f>
        <x:v>Completado</x:v>
      </x:c>
      <x:c r="AN729" t="str">
        <x:v>QR</x:v>
      </x:c>
      <x:c r="AO729" s="29" t="str">
        <x:v>Sin observación</x:v>
      </x:c>
      <x:c r="AP729" t="str">
        <x:f>IF(D729="","No","Sí")</x:f>
        <x:v>Sí</x:v>
      </x:c>
    </x:row>
    <x:row r="730">
      <x:c r="A730" t="n">
        <x:v>730</x:v>
      </x:c>
      <x:c r="B730" t="str">
        <x:v>VT0003459</x:v>
      </x:c>
      <x:c r="C730" t="str">
        <x:v>45531</x:v>
      </x:c>
      <x:c r="D730" s="27" t="n">
        <x:v>45531</x:v>
      </x:c>
      <x:c r="E730" t="n">
        <x:f>IF(D730="","",YEAR(D730))</x:f>
        <x:v>2024</x:v>
      </x:c>
      <x:c r="F730" t="n">
        <x:f>IF(D730="","",MONTH(D730))</x:f>
        <x:v>8</x:v>
      </x:c>
      <x:c r="G730" t="str">
        <x:f>IF(D730="","Fecha no disponible",TEXT(D730,"mmmm"))</x:f>
        <x:v>August</x:v>
      </x:c>
      <x:c r="H730" t="str">
        <x:f>IF(D730="","Fecha no disponible",TEXT(D730,"yyyy-mm"))</x:f>
        <x:v>2024-08</x:v>
      </x:c>
      <x:c r="I730" t="str">
        <x:f>IF(D730="","Fecha no disponible","T"&amp;ROUNDUP(MONTH(D730)/3,0))</x:f>
        <x:v>T3</x:v>
      </x:c>
      <x:c r="J730" t="str">
        <x:v>T004</x:v>
      </x:c>
      <x:c r="K730" t="str">
        <x:v>Tienda La Paz 4</x:v>
      </x:c>
      <x:c r="L730" t="str">
        <x:v>Centro</x:v>
      </x:c>
      <x:c r="M730" t="str">
        <x:v>La Paz</x:v>
      </x:c>
      <x:c r="N730" t="str">
        <x:f>IFERROR(VLOOKUP(M730,'Mapeos'!$A$4:$B$30,2,FALSE),M730)</x:f>
        <x:v>La Paz</x:v>
      </x:c>
      <x:c r="O730" t="str">
        <x:v>C00084</x:v>
      </x:c>
      <x:c r="P730" t="str">
        <x:v>Premium</x:v>
      </x:c>
      <x:c r="Q730" t="str">
        <x:v>P0114</x:v>
      </x:c>
      <x:c r="R730" t="str">
        <x:v>Deportes</x:v>
      </x:c>
      <x:c r="S730" t="str">
        <x:v>Marca B</x:v>
      </x:c>
      <x:c r="T730" t="str">
        <x:v>E-commerce</x:v>
      </x:c>
      <x:c r="U730" t="str">
        <x:f>IFERROR(VLOOKUP(T730,'Mapeos'!$D$4:$E$25,2,FALSE),T730)</x:f>
        <x:v>E-commerce</x:v>
      </x:c>
      <x:c r="V730" t="str">
        <x:v>V005</x:v>
      </x:c>
      <x:c r="W730" t="n">
        <x:v>1</x:v>
      </x:c>
      <x:c r="X730" s="28" t="n">
        <x:v>217.85</x:v>
      </x:c>
      <x:c r="Y730" s="20" t="n">
        <x:v>0.05</x:v>
      </x:c>
      <x:c r="Z730" s="20" t="n">
        <x:f>IF(Y730&gt;1,Y730/100,Y730)</x:f>
        <x:v>0.05</x:v>
      </x:c>
      <x:c r="AA730" s="28" t="n">
        <x:v>158.45</x:v>
      </x:c>
      <x:c r="AB730" s="28" t="n">
        <x:v>206.96</x:v>
      </x:c>
      <x:c r="AC730" s="28" t="str">
        <x:v>BOB</x:v>
      </x:c>
      <x:c r="AD730" s="28" t="n">
        <x:f>IF(AC730="USD",AB730*'Parametros'!$B$4,AB730)</x:f>
        <x:v>206.96</x:v>
      </x:c>
      <x:c r="AE730" s="28" t="n">
        <x:f>W730*X730*(1-Z730)</x:f>
        <x:v>206.95749999999998</x:v>
      </x:c>
      <x:c r="AF730" s="28" t="n">
        <x:f>W730*AA730</x:f>
        <x:v>158.45</x:v>
      </x:c>
      <x:c r="AG730" s="28" t="n">
        <x:f>AE730-AF730</x:f>
        <x:v>48.50749999999999</x:v>
      </x:c>
      <x:c r="AH730" s="20" t="n">
        <x:f>IF(AE730&gt;0,AG730/AE730,"")</x:f>
        <x:v>0.23438387108464298</x:v>
      </x:c>
      <x:c r="AI730" s="28" t="n">
        <x:v>93083.46</x:v>
      </x:c>
      <x:c r="AJ730" s="28"/>
      <x:c r="AK730"/>
      <x:c r="AL730" t="str">
        <x:v>Completado</x:v>
      </x:c>
      <x:c r="AM730" t="str">
        <x:f>IF(W730&lt;0,"Devuelto",AL730)</x:f>
        <x:v>Completado</x:v>
      </x:c>
      <x:c r="AN730" t="str">
        <x:v>QR</x:v>
      </x:c>
      <x:c r="AO730" s="29" t="str">
        <x:v>Sin observación</x:v>
      </x:c>
      <x:c r="AP730" t="str">
        <x:f>IF(D730="","No","Sí")</x:f>
        <x:v>Sí</x:v>
      </x:c>
    </x:row>
    <x:row r="731">
      <x:c r="A731" t="n">
        <x:v>731</x:v>
      </x:c>
      <x:c r="B731" t="str">
        <x:v>VT0003464</x:v>
      </x:c>
      <x:c r="C731" t="str">
        <x:v>45666</x:v>
      </x:c>
      <x:c r="D731" s="27" t="n">
        <x:v>45666</x:v>
      </x:c>
      <x:c r="E731" t="n">
        <x:f>IF(D731="","",YEAR(D731))</x:f>
        <x:v>2025</x:v>
      </x:c>
      <x:c r="F731" t="n">
        <x:f>IF(D731="","",MONTH(D731))</x:f>
        <x:v>1</x:v>
      </x:c>
      <x:c r="G731" t="str">
        <x:f>IF(D731="","Fecha no disponible",TEXT(D731,"mmmm"))</x:f>
        <x:v>January</x:v>
      </x:c>
      <x:c r="H731" t="str">
        <x:f>IF(D731="","Fecha no disponible",TEXT(D731,"yyyy-mm"))</x:f>
        <x:v>2025-01</x:v>
      </x:c>
      <x:c r="I731" t="str">
        <x:f>IF(D731="","Fecha no disponible","T"&amp;ROUNDUP(MONTH(D731)/3,0))</x:f>
        <x:v>T1</x:v>
      </x:c>
      <x:c r="J731" t="str">
        <x:v>T013</x:v>
      </x:c>
      <x:c r="K731" t="str">
        <x:v>Tienda Potosí 1</x:v>
      </x:c>
      <x:c r="L731" t="str">
        <x:v>Centro</x:v>
      </x:c>
      <x:c r="M731" t="str">
        <x:v>Potosí</x:v>
      </x:c>
      <x:c r="N731" t="str">
        <x:f>IFERROR(VLOOKUP(M731,'Mapeos'!$A$4:$B$30,2,FALSE),M731)</x:f>
        <x:v>Potosí</x:v>
      </x:c>
      <x:c r="O731" t="str">
        <x:v>C00981</x:v>
      </x:c>
      <x:c r="P731" t="str">
        <x:v>Frecuente</x:v>
      </x:c>
      <x:c r="Q731" t="str">
        <x:v>P0107</x:v>
      </x:c>
      <x:c r="R731" t="str">
        <x:v>Hogar</x:v>
      </x:c>
      <x:c r="S731" t="str">
        <x:v>Marca D</x:v>
      </x:c>
      <x:c r="T731" t="str">
        <x:v>Tienda física</x:v>
      </x:c>
      <x:c r="U731" t="str">
        <x:f>IFERROR(VLOOKUP(T731,'Mapeos'!$D$4:$E$25,2,FALSE),T731)</x:f>
        <x:v>Tienda</x:v>
      </x:c>
      <x:c r="V731" t="str">
        <x:v>V033</x:v>
      </x:c>
      <x:c r="W731" t="n">
        <x:v>-1</x:v>
      </x:c>
      <x:c r="X731" s="28" t="n">
        <x:v>219.4</x:v>
      </x:c>
      <x:c r="Y731" s="20" t="n">
        <x:v>0.25</x:v>
      </x:c>
      <x:c r="Z731" s="20" t="n">
        <x:f>IF(Y731&gt;1,Y731/100,Y731)</x:f>
        <x:v>0.25</x:v>
      </x:c>
      <x:c r="AA731" s="28" t="n">
        <x:v>137.99</x:v>
      </x:c>
      <x:c r="AB731" s="28" t="n">
        <x:v>-164.55</x:v>
      </x:c>
      <x:c r="AC731" s="28" t="str">
        <x:v>BOB</x:v>
      </x:c>
      <x:c r="AD731" s="28" t="n">
        <x:f>IF(AC731="USD",AB731*'Parametros'!$B$4,AB731)</x:f>
        <x:v>-164.55</x:v>
      </x:c>
      <x:c r="AE731" s="28" t="n">
        <x:f>W731*X731*(1-Z731)</x:f>
        <x:v>-164.55</x:v>
      </x:c>
      <x:c r="AF731" s="28" t="n">
        <x:f>W731*AA731</x:f>
        <x:v>-137.99</x:v>
      </x:c>
      <x:c r="AG731" s="28" t="n">
        <x:f>AE731-AF731</x:f>
        <x:v>-26.560000000000002</x:v>
      </x:c>
      <x:c r="AH731" s="20" t="str">
        <x:f>IF(AE731&gt;0,AG731/AE731,"")</x:f>
      </x:c>
      <x:c r="AI731" s="28"/>
      <x:c r="AJ731" s="28"/>
      <x:c r="AK731"/>
      <x:c r="AL731" t="str">
        <x:v>Devuelto</x:v>
      </x:c>
      <x:c r="AM731" t="str">
        <x:f>IF(W731&lt;0,"Devuelto",AL731)</x:f>
        <x:v>Devuelto</x:v>
      </x:c>
      <x:c r="AN731" t="str">
        <x:v>Tarjeta</x:v>
      </x:c>
      <x:c r="AO731" s="29" t="str">
        <x:v>Canal estandarizado; Meta original vacía</x:v>
      </x:c>
      <x:c r="AP731" t="str">
        <x:f>IF(D731="","No","Sí")</x:f>
        <x:v>Sí</x:v>
      </x:c>
    </x:row>
    <x:row r="732">
      <x:c r="A732" t="n">
        <x:v>732</x:v>
      </x:c>
      <x:c r="B732" t="str">
        <x:v>VT0003469</x:v>
      </x:c>
      <x:c r="C732" t="str">
        <x:v>45307</x:v>
      </x:c>
      <x:c r="D732" s="27" t="n">
        <x:v>45307</x:v>
      </x:c>
      <x:c r="E732" t="n">
        <x:f>IF(D732="","",YEAR(D732))</x:f>
        <x:v>2024</x:v>
      </x:c>
      <x:c r="F732" t="n">
        <x:f>IF(D732="","",MONTH(D732))</x:f>
        <x:v>1</x:v>
      </x:c>
      <x:c r="G732" t="str">
        <x:f>IF(D732="","Fecha no disponible",TEXT(D732,"mmmm"))</x:f>
        <x:v>January</x:v>
      </x:c>
      <x:c r="H732" t="str">
        <x:f>IF(D732="","Fecha no disponible",TEXT(D732,"yyyy-mm"))</x:f>
        <x:v>2024-01</x:v>
      </x:c>
      <x:c r="I732" t="str">
        <x:f>IF(D732="","Fecha no disponible","T"&amp;ROUNDUP(MONTH(D732)/3,0))</x:f>
        <x:v>T1</x:v>
      </x:c>
      <x:c r="J732" t="str">
        <x:v>T007</x:v>
      </x:c>
      <x:c r="K732" t="str">
        <x:v>Tienda Santa Cruz 3</x:v>
      </x:c>
      <x:c r="L732" t="str">
        <x:v>Barrio</x:v>
      </x:c>
      <x:c r="M732" t="str">
        <x:v>Santa Cruz</x:v>
      </x:c>
      <x:c r="N732" t="str">
        <x:f>IFERROR(VLOOKUP(M732,'Mapeos'!$A$4:$B$30,2,FALSE),M732)</x:f>
        <x:v>Santa Cruz</x:v>
      </x:c>
      <x:c r="O732" t="str">
        <x:v>C00517</x:v>
      </x:c>
      <x:c r="P732" t="str">
        <x:v>Masivo</x:v>
      </x:c>
      <x:c r="Q732" t="str">
        <x:v>P0038</x:v>
      </x:c>
      <x:c r="R732" t="str">
        <x:v>Deportes</x:v>
      </x:c>
      <x:c r="S732" t="str">
        <x:v>Marca A</x:v>
      </x:c>
      <x:c r="T732" t="str">
        <x:v>Tienda</x:v>
      </x:c>
      <x:c r="U732" t="str">
        <x:f>IFERROR(VLOOKUP(T732,'Mapeos'!$D$4:$E$25,2,FALSE),T732)</x:f>
        <x:v>Tienda</x:v>
      </x:c>
      <x:c r="V732" t="str">
        <x:v>V003</x:v>
      </x:c>
      <x:c r="W732" t="n">
        <x:v>4</x:v>
      </x:c>
      <x:c r="X732" s="28" t="n">
        <x:v>294.02</x:v>
      </x:c>
      <x:c r="Y732" s="20" t="n">
        <x:v>0.05</x:v>
      </x:c>
      <x:c r="Z732" s="20" t="n">
        <x:f>IF(Y732&gt;1,Y732/100,Y732)</x:f>
        <x:v>0.05</x:v>
      </x:c>
      <x:c r="AA732" s="28" t="n">
        <x:v>203.7</x:v>
      </x:c>
      <x:c r="AB732" s="28" t="n">
        <x:v>1117.28</x:v>
      </x:c>
      <x:c r="AC732" s="28" t="str">
        <x:v>BOB</x:v>
      </x:c>
      <x:c r="AD732" s="28" t="n">
        <x:f>IF(AC732="USD",AB732*'Parametros'!$B$4,AB732)</x:f>
        <x:v>1117.28</x:v>
      </x:c>
      <x:c r="AE732" s="28" t="n">
        <x:f>W732*X732*(1-Z732)</x:f>
        <x:v>1117.2759999999998</x:v>
      </x:c>
      <x:c r="AF732" s="28" t="n">
        <x:f>W732*AA732</x:f>
        <x:v>814.8</x:v>
      </x:c>
      <x:c r="AG732" s="28" t="n">
        <x:f>AE732-AF732</x:f>
        <x:v>302.4759999999999</x:v>
      </x:c>
      <x:c r="AH732" s="20" t="n">
        <x:f>IF(AE732&gt;0,AG732/AE732,"")</x:f>
        <x:v>0.2707263021849569</x:v>
      </x:c>
      <x:c r="AI732" s="28" t="n">
        <x:v>201548.91</x:v>
      </x:c>
      <x:c r="AJ732" s="28"/>
      <x:c r="AK732"/>
      <x:c r="AL732" t="str">
        <x:v>Completado</x:v>
      </x:c>
      <x:c r="AM732" t="str">
        <x:f>IF(W732&lt;0,"Devuelto",AL732)</x:f>
        <x:v>Completado</x:v>
      </x:c>
      <x:c r="AN732" t="str">
        <x:v>Efectivo</x:v>
      </x:c>
      <x:c r="AO732" s="29" t="str">
        <x:v>Sin observación</x:v>
      </x:c>
      <x:c r="AP732" t="str">
        <x:f>IF(D732="","No","Sí")</x:f>
        <x:v>Sí</x:v>
      </x:c>
    </x:row>
    <x:row r="733">
      <x:c r="A733" t="n">
        <x:v>733</x:v>
      </x:c>
      <x:c r="B733" t="str">
        <x:v>VT0003474</x:v>
      </x:c>
      <x:c r="C733" t="str">
        <x:v>45497</x:v>
      </x:c>
      <x:c r="D733" s="27" t="n">
        <x:v>45497</x:v>
      </x:c>
      <x:c r="E733" t="n">
        <x:f>IF(D733="","",YEAR(D733))</x:f>
        <x:v>2024</x:v>
      </x:c>
      <x:c r="F733" t="n">
        <x:f>IF(D733="","",MONTH(D733))</x:f>
        <x:v>7</x:v>
      </x:c>
      <x:c r="G733" t="str">
        <x:f>IF(D733="","Fecha no disponible",TEXT(D733,"mmmm"))</x:f>
        <x:v>July</x:v>
      </x:c>
      <x:c r="H733" t="str">
        <x:f>IF(D733="","Fecha no disponible",TEXT(D733,"yyyy-mm"))</x:f>
        <x:v>2024-07</x:v>
      </x:c>
      <x:c r="I733" t="str">
        <x:f>IF(D733="","Fecha no disponible","T"&amp;ROUNDUP(MONTH(D733)/3,0))</x:f>
        <x:v>T3</x:v>
      </x:c>
      <x:c r="J733" t="str">
        <x:v>T004</x:v>
      </x:c>
      <x:c r="K733" t="str">
        <x:v>Tienda La Paz 4</x:v>
      </x:c>
      <x:c r="L733" t="str">
        <x:v>Centro</x:v>
      </x:c>
      <x:c r="M733" t="str">
        <x:v>La Paz</x:v>
      </x:c>
      <x:c r="N733" t="str">
        <x:f>IFERROR(VLOOKUP(M733,'Mapeos'!$A$4:$B$30,2,FALSE),M733)</x:f>
        <x:v>La Paz</x:v>
      </x:c>
      <x:c r="O733" t="str">
        <x:v>C01136</x:v>
      </x:c>
      <x:c r="P733" t="str">
        <x:v>Masivo</x:v>
      </x:c>
      <x:c r="Q733" t="str">
        <x:v>P0004</x:v>
      </x:c>
      <x:c r="R733" t="str">
        <x:v>Alimentos</x:v>
      </x:c>
      <x:c r="S733" t="str">
        <x:v>Marca B</x:v>
      </x:c>
      <x:c r="T733" t="str">
        <x:v>Tienda</x:v>
      </x:c>
      <x:c r="U733" t="str">
        <x:f>IFERROR(VLOOKUP(T733,'Mapeos'!$D$4:$E$25,2,FALSE),T733)</x:f>
        <x:v>Tienda</x:v>
      </x:c>
      <x:c r="V733" t="str">
        <x:v>V028</x:v>
      </x:c>
      <x:c r="W733" t="n">
        <x:v>3</x:v>
      </x:c>
      <x:c r="X733" s="28" t="n">
        <x:v>40.47</x:v>
      </x:c>
      <x:c r="Y733" s="20" t="n">
        <x:v>0.05</x:v>
      </x:c>
      <x:c r="Z733" s="20" t="n">
        <x:f>IF(Y733&gt;1,Y733/100,Y733)</x:f>
        <x:v>0.05</x:v>
      </x:c>
      <x:c r="AA733" s="28" t="n">
        <x:v>28.8</x:v>
      </x:c>
      <x:c r="AB733" s="28" t="n">
        <x:v>115.34</x:v>
      </x:c>
      <x:c r="AC733" s="28" t="str">
        <x:v>BOB</x:v>
      </x:c>
      <x:c r="AD733" s="28" t="n">
        <x:f>IF(AC733="USD",AB733*'Parametros'!$B$4,AB733)</x:f>
        <x:v>115.34</x:v>
      </x:c>
      <x:c r="AE733" s="28" t="n">
        <x:f>W733*X733*(1-Z733)</x:f>
        <x:v>115.33949999999999</x:v>
      </x:c>
      <x:c r="AF733" s="28" t="n">
        <x:f>W733*AA733</x:f>
        <x:v>86.4</x:v>
      </x:c>
      <x:c r="AG733" s="28" t="n">
        <x:f>AE733-AF733</x:f>
        <x:v>28.93949999999998</x:v>
      </x:c>
      <x:c r="AH733" s="20" t="n">
        <x:f>IF(AE733&gt;0,AG733/AE733,"")</x:f>
        <x:v>0.2509071046779289</x:v>
      </x:c>
      <x:c r="AI733" s="28" t="n">
        <x:v>181671.78</x:v>
      </x:c>
      <x:c r="AJ733" s="28"/>
      <x:c r="AK733"/>
      <x:c r="AL733" t="str">
        <x:v>Completado</x:v>
      </x:c>
      <x:c r="AM733" t="str">
        <x:f>IF(W733&lt;0,"Devuelto",AL733)</x:f>
        <x:v>Completado</x:v>
      </x:c>
      <x:c r="AN733" t="str">
        <x:v>QR</x:v>
      </x:c>
      <x:c r="AO733" s="29" t="str">
        <x:v>Sin observación</x:v>
      </x:c>
      <x:c r="AP733" t="str">
        <x:f>IF(D733="","No","Sí")</x:f>
        <x:v>Sí</x:v>
      </x:c>
    </x:row>
    <x:row r="734">
      <x:c r="A734" t="n">
        <x:v>734</x:v>
      </x:c>
      <x:c r="B734" t="str">
        <x:v>VT0003478</x:v>
      </x:c>
      <x:c r="C734" t="str">
        <x:v>45351</x:v>
      </x:c>
      <x:c r="D734" s="27" t="n">
        <x:v>45351</x:v>
      </x:c>
      <x:c r="E734" t="n">
        <x:f>IF(D734="","",YEAR(D734))</x:f>
        <x:v>2024</x:v>
      </x:c>
      <x:c r="F734" t="n">
        <x:f>IF(D734="","",MONTH(D734))</x:f>
        <x:v>2</x:v>
      </x:c>
      <x:c r="G734" t="str">
        <x:f>IF(D734="","Fecha no disponible",TEXT(D734,"mmmm"))</x:f>
        <x:v>February</x:v>
      </x:c>
      <x:c r="H734" t="str">
        <x:f>IF(D734="","Fecha no disponible",TEXT(D734,"yyyy-mm"))</x:f>
        <x:v>2024-02</x:v>
      </x:c>
      <x:c r="I734" t="str">
        <x:f>IF(D734="","Fecha no disponible","T"&amp;ROUNDUP(MONTH(D734)/3,0))</x:f>
        <x:v>T1</x:v>
      </x:c>
      <x:c r="J734" t="str">
        <x:v>T014</x:v>
      </x:c>
      <x:c r="K734" t="str">
        <x:v>Tienda Potosí 2</x:v>
      </x:c>
      <x:c r="L734" t="str">
        <x:v>Barrio</x:v>
      </x:c>
      <x:c r="M734" t="str">
        <x:v>Potosí</x:v>
      </x:c>
      <x:c r="N734" t="str">
        <x:f>IFERROR(VLOOKUP(M734,'Mapeos'!$A$4:$B$30,2,FALSE),M734)</x:f>
        <x:v>Potosí</x:v>
      </x:c>
      <x:c r="O734" t="str">
        <x:v>C01136</x:v>
      </x:c>
      <x:c r="P734" t="str">
        <x:v>Masivo</x:v>
      </x:c>
      <x:c r="Q734" t="str">
        <x:v>P0055</x:v>
      </x:c>
      <x:c r="R734" t="str">
        <x:v>Alimentos</x:v>
      </x:c>
      <x:c r="S734" t="str">
        <x:v>Marca C</x:v>
      </x:c>
      <x:c r="T734" t="str">
        <x:v>Tienda</x:v>
      </x:c>
      <x:c r="U734" t="str">
        <x:f>IFERROR(VLOOKUP(T734,'Mapeos'!$D$4:$E$25,2,FALSE),T734)</x:f>
        <x:v>Tienda</x:v>
      </x:c>
      <x:c r="V734" t="str">
        <x:v>V033</x:v>
      </x:c>
      <x:c r="W734" t="n">
        <x:v>1</x:v>
      </x:c>
      <x:c r="X734" s="28" t="n">
        <x:v>41.14</x:v>
      </x:c>
      <x:c r="Y734" s="20" t="n">
        <x:v>0</x:v>
      </x:c>
      <x:c r="Z734" s="20" t="n">
        <x:f>IF(Y734&gt;1,Y734/100,Y734)</x:f>
        <x:v>0</x:v>
      </x:c>
      <x:c r="AA734" s="28" t="n">
        <x:v>26.99</x:v>
      </x:c>
      <x:c r="AB734" s="28" t="n">
        <x:v>41.14</x:v>
      </x:c>
      <x:c r="AC734" s="28" t="str">
        <x:v>BOB</x:v>
      </x:c>
      <x:c r="AD734" s="28" t="n">
        <x:f>IF(AC734="USD",AB734*'Parametros'!$B$4,AB734)</x:f>
        <x:v>41.14</x:v>
      </x:c>
      <x:c r="AE734" s="28" t="n">
        <x:f>W734*X734*(1-Z734)</x:f>
        <x:v>41.14</x:v>
      </x:c>
      <x:c r="AF734" s="28" t="n">
        <x:f>W734*AA734</x:f>
        <x:v>26.99</x:v>
      </x:c>
      <x:c r="AG734" s="28" t="n">
        <x:f>AE734-AF734</x:f>
        <x:v>14.150000000000002</x:v>
      </x:c>
      <x:c r="AH734" s="20" t="n">
        <x:f>IF(AE734&gt;0,AG734/AE734,"")</x:f>
        <x:v>0.34394749635391353</x:v>
      </x:c>
      <x:c r="AI734" s="28" t="n">
        <x:v>156754.05</x:v>
      </x:c>
      <x:c r="AJ734" s="28"/>
      <x:c r="AK734"/>
      <x:c r="AL734" t="str">
        <x:v>Completado</x:v>
      </x:c>
      <x:c r="AM734" t="str">
        <x:f>IF(W734&lt;0,"Devuelto",AL734)</x:f>
        <x:v>Completado</x:v>
      </x:c>
      <x:c r="AN734" t="str">
        <x:v>QR</x:v>
      </x:c>
      <x:c r="AO734" s="29" t="str">
        <x:v>Sin observación</x:v>
      </x:c>
      <x:c r="AP734" t="str">
        <x:f>IF(D734="","No","Sí")</x:f>
        <x:v>Sí</x:v>
      </x:c>
    </x:row>
    <x:row r="735">
      <x:c r="A735" t="n">
        <x:v>735</x:v>
      </x:c>
      <x:c r="B735" t="str">
        <x:v>VT0003483</x:v>
      </x:c>
      <x:c r="C735" t="str">
        <x:v>46159</x:v>
      </x:c>
      <x:c r="D735" s="27" t="n">
        <x:v>46159</x:v>
      </x:c>
      <x:c r="E735" t="n">
        <x:f>IF(D735="","",YEAR(D735))</x:f>
        <x:v>2026</x:v>
      </x:c>
      <x:c r="F735" t="n">
        <x:f>IF(D735="","",MONTH(D735))</x:f>
        <x:v>5</x:v>
      </x:c>
      <x:c r="G735" t="str">
        <x:f>IF(D735="","Fecha no disponible",TEXT(D735,"mmmm"))</x:f>
        <x:v>May</x:v>
      </x:c>
      <x:c r="H735" t="str">
        <x:f>IF(D735="","Fecha no disponible",TEXT(D735,"yyyy-mm"))</x:f>
        <x:v>2026-05</x:v>
      </x:c>
      <x:c r="I735" t="str">
        <x:f>IF(D735="","Fecha no disponible","T"&amp;ROUNDUP(MONTH(D735)/3,0))</x:f>
        <x:v>T2</x:v>
      </x:c>
      <x:c r="J735" t="str">
        <x:v>T001</x:v>
      </x:c>
      <x:c r="K735" t="str">
        <x:v>Tienda La Paz 1</x:v>
      </x:c>
      <x:c r="L735" t="str">
        <x:v>Barrio</x:v>
      </x:c>
      <x:c r="M735" t="str">
        <x:v>La Paz</x:v>
      </x:c>
      <x:c r="N735" t="str">
        <x:f>IFERROR(VLOOKUP(M735,'Mapeos'!$A$4:$B$30,2,FALSE),M735)</x:f>
        <x:v>La Paz</x:v>
      </x:c>
      <x:c r="O735" t="str">
        <x:v>C00627</x:v>
      </x:c>
      <x:c r="P735" t="str">
        <x:v>Frecuente</x:v>
      </x:c>
      <x:c r="Q735" t="str">
        <x:v>P0096</x:v>
      </x:c>
      <x:c r="R735" t="str">
        <x:v>Electrónica</x:v>
      </x:c>
      <x:c r="S735" t="str">
        <x:v>Marca C</x:v>
      </x:c>
      <x:c r="T735" t="str">
        <x:v>Tienda</x:v>
      </x:c>
      <x:c r="U735" t="str">
        <x:f>IFERROR(VLOOKUP(T735,'Mapeos'!$D$4:$E$25,2,FALSE),T735)</x:f>
        <x:v>Tienda</x:v>
      </x:c>
      <x:c r="V735" t="str">
        <x:v>V039</x:v>
      </x:c>
      <x:c r="W735" t="n">
        <x:v>1</x:v>
      </x:c>
      <x:c r="X735" s="28" t="n">
        <x:v>460.3</x:v>
      </x:c>
      <x:c r="Y735" s="20" t="n">
        <x:v>0.15</x:v>
      </x:c>
      <x:c r="Z735" s="20" t="n">
        <x:f>IF(Y735&gt;1,Y735/100,Y735)</x:f>
        <x:v>0.15</x:v>
      </x:c>
      <x:c r="AA735" s="28" t="n">
        <x:v>273.47</x:v>
      </x:c>
      <x:c r="AB735" s="28" t="n">
        <x:v>391.25</x:v>
      </x:c>
      <x:c r="AC735" s="28" t="str">
        <x:v>BOB</x:v>
      </x:c>
      <x:c r="AD735" s="28" t="n">
        <x:f>IF(AC735="USD",AB735*'Parametros'!$B$4,AB735)</x:f>
        <x:v>391.25</x:v>
      </x:c>
      <x:c r="AE735" s="28" t="n">
        <x:f>W735*X735*(1-Z735)</x:f>
        <x:v>391.255</x:v>
      </x:c>
      <x:c r="AF735" s="28" t="n">
        <x:f>W735*AA735</x:f>
        <x:v>273.47</x:v>
      </x:c>
      <x:c r="AG735" s="28" t="n">
        <x:f>AE735-AF735</x:f>
        <x:v>117.78499999999997</x:v>
      </x:c>
      <x:c r="AH735" s="20" t="n">
        <x:f>IF(AE735&gt;0,AG735/AE735,"")</x:f>
        <x:v>0.3010440761140432</x:v>
      </x:c>
      <x:c r="AI735" s="28" t="n">
        <x:v>201880.77</x:v>
      </x:c>
      <x:c r="AJ735" s="28"/>
      <x:c r="AK735"/>
      <x:c r="AL735" t="str">
        <x:v>Completado</x:v>
      </x:c>
      <x:c r="AM735" t="str">
        <x:f>IF(W735&lt;0,"Devuelto",AL735)</x:f>
        <x:v>Completado</x:v>
      </x:c>
      <x:c r="AN735" t="str">
        <x:v>Tarjeta</x:v>
      </x:c>
      <x:c r="AO735" s="29" t="str">
        <x:v>Sin observación</x:v>
      </x:c>
      <x:c r="AP735" t="str">
        <x:f>IF(D735="","No","Sí")</x:f>
        <x:v>Sí</x:v>
      </x:c>
    </x:row>
    <x:row r="736">
      <x:c r="A736" t="n">
        <x:v>736</x:v>
      </x:c>
      <x:c r="B736" t="str">
        <x:v>VT0003488</x:v>
      </x:c>
      <x:c r="C736" t="str">
        <x:v>45805</x:v>
      </x:c>
      <x:c r="D736" s="27" t="n">
        <x:v>45805</x:v>
      </x:c>
      <x:c r="E736" t="n">
        <x:f>IF(D736="","",YEAR(D736))</x:f>
        <x:v>2025</x:v>
      </x:c>
      <x:c r="F736" t="n">
        <x:f>IF(D736="","",MONTH(D736))</x:f>
        <x:v>5</x:v>
      </x:c>
      <x:c r="G736" t="str">
        <x:f>IF(D736="","Fecha no disponible",TEXT(D736,"mmmm"))</x:f>
        <x:v>May</x:v>
      </x:c>
      <x:c r="H736" t="str">
        <x:f>IF(D736="","Fecha no disponible",TEXT(D736,"yyyy-mm"))</x:f>
        <x:v>2025-05</x:v>
      </x:c>
      <x:c r="I736" t="str">
        <x:f>IF(D736="","Fecha no disponible","T"&amp;ROUNDUP(MONTH(D736)/3,0))</x:f>
        <x:v>T2</x:v>
      </x:c>
      <x:c r="J736" t="str">
        <x:v>T019</x:v>
      </x:c>
      <x:c r="K736" t="str">
        <x:v>Tienda Sucre 3</x:v>
      </x:c>
      <x:c r="L736" t="str">
        <x:v>Centro</x:v>
      </x:c>
      <x:c r="M736" t="str">
        <x:v>Sucre</x:v>
      </x:c>
      <x:c r="N736" t="str">
        <x:f>IFERROR(VLOOKUP(M736,'Mapeos'!$A$4:$B$30,2,FALSE),M736)</x:f>
        <x:v>Sucre</x:v>
      </x:c>
      <x:c r="O736" t="str">
        <x:v>C00645</x:v>
      </x:c>
      <x:c r="P736" t="str">
        <x:v>Premium</x:v>
      </x:c>
      <x:c r="Q736" t="str">
        <x:v>P0120</x:v>
      </x:c>
      <x:c r="R736" t="str">
        <x:v>Electrónica</x:v>
      </x:c>
      <x:c r="S736" t="str">
        <x:v>Marca A</x:v>
      </x:c>
      <x:c r="T736" t="str">
        <x:v>Tienda</x:v>
      </x:c>
      <x:c r="U736" t="str">
        <x:f>IFERROR(VLOOKUP(T736,'Mapeos'!$D$4:$E$25,2,FALSE),T736)</x:f>
        <x:v>Tienda</x:v>
      </x:c>
      <x:c r="V736" t="str">
        <x:v>V019</x:v>
      </x:c>
      <x:c r="W736" t="n">
        <x:v>0</x:v>
      </x:c>
      <x:c r="X736" s="28" t="n">
        <x:v>385.49</x:v>
      </x:c>
      <x:c r="Y736" s="20" t="n">
        <x:v>0.1</x:v>
      </x:c>
      <x:c r="Z736" s="20" t="n">
        <x:f>IF(Y736&gt;1,Y736/100,Y736)</x:f>
        <x:v>0.1</x:v>
      </x:c>
      <x:c r="AA736" s="28" t="n">
        <x:v>269.92</x:v>
      </x:c>
      <x:c r="AB736" s="28" t="n">
        <x:v>0</x:v>
      </x:c>
      <x:c r="AC736" s="28" t="str">
        <x:v>BOB</x:v>
      </x:c>
      <x:c r="AD736" s="28" t="n">
        <x:f>IF(AC736="USD",AB736*'Parametros'!$B$4,AB736)</x:f>
        <x:v>0</x:v>
      </x:c>
      <x:c r="AE736" s="28" t="n">
        <x:f>W736*X736*(1-Z736)</x:f>
        <x:v>0</x:v>
      </x:c>
      <x:c r="AF736" s="28" t="n">
        <x:f>W736*AA736</x:f>
        <x:v>0</x:v>
      </x:c>
      <x:c r="AG736" s="28" t="n">
        <x:f>AE736-AF736</x:f>
        <x:v>0</x:v>
      </x:c>
      <x:c r="AH736" s="20" t="str">
        <x:f>IF(AE736&gt;0,AG736/AE736,"")</x:f>
      </x:c>
      <x:c r="AI736" s="28" t="n">
        <x:v>176169.96</x:v>
      </x:c>
      <x:c r="AJ736" s="28"/>
      <x:c r="AK736"/>
      <x:c r="AL736" t="str">
        <x:v>Cancelado</x:v>
      </x:c>
      <x:c r="AM736" t="str">
        <x:f>IF(W736&lt;0,"Devuelto",AL736)</x:f>
        <x:v>Cancelado</x:v>
      </x:c>
      <x:c r="AN736" t="str">
        <x:v>Efectivo</x:v>
      </x:c>
      <x:c r="AO736" s="29" t="str">
        <x:v>Sin observación</x:v>
      </x:c>
      <x:c r="AP736" t="str">
        <x:f>IF(D736="","No","Sí")</x:f>
        <x:v>Sí</x:v>
      </x:c>
    </x:row>
    <x:row r="737">
      <x:c r="A737" t="n">
        <x:v>737</x:v>
      </x:c>
      <x:c r="B737" t="str">
        <x:v>VT0003493</x:v>
      </x:c>
      <x:c r="C737" t="str">
        <x:v>45523</x:v>
      </x:c>
      <x:c r="D737" s="27" t="n">
        <x:v>45523</x:v>
      </x:c>
      <x:c r="E737" t="n">
        <x:f>IF(D737="","",YEAR(D737))</x:f>
        <x:v>2024</x:v>
      </x:c>
      <x:c r="F737" t="n">
        <x:f>IF(D737="","",MONTH(D737))</x:f>
        <x:v>8</x:v>
      </x:c>
      <x:c r="G737" t="str">
        <x:f>IF(D737="","Fecha no disponible",TEXT(D737,"mmmm"))</x:f>
        <x:v>August</x:v>
      </x:c>
      <x:c r="H737" t="str">
        <x:f>IF(D737="","Fecha no disponible",TEXT(D737,"yyyy-mm"))</x:f>
        <x:v>2024-08</x:v>
      </x:c>
      <x:c r="I737" t="str">
        <x:f>IF(D737="","Fecha no disponible","T"&amp;ROUNDUP(MONTH(D737)/3,0))</x:f>
        <x:v>T3</x:v>
      </x:c>
      <x:c r="J737" t="str">
        <x:v>T016</x:v>
      </x:c>
      <x:c r="K737" t="str">
        <x:v>Tienda Potosí 4</x:v>
      </x:c>
      <x:c r="L737" t="str">
        <x:v>Centro</x:v>
      </x:c>
      <x:c r="M737" t="str">
        <x:v>Potosí</x:v>
      </x:c>
      <x:c r="N737" t="str">
        <x:f>IFERROR(VLOOKUP(M737,'Mapeos'!$A$4:$B$30,2,FALSE),M737)</x:f>
        <x:v>Potosí</x:v>
      </x:c>
      <x:c r="O737" t="str">
        <x:v>C00210</x:v>
      </x:c>
      <x:c r="P737" t="str">
        <x:v>Premium</x:v>
      </x:c>
      <x:c r="Q737" t="str">
        <x:v>P0065</x:v>
      </x:c>
      <x:c r="R737" t="str">
        <x:v>Deportes</x:v>
      </x:c>
      <x:c r="S737" t="str">
        <x:v>Marca B</x:v>
      </x:c>
      <x:c r="T737" t="str">
        <x:v>Tienda</x:v>
      </x:c>
      <x:c r="U737" t="str">
        <x:f>IFERROR(VLOOKUP(T737,'Mapeos'!$D$4:$E$25,2,FALSE),T737)</x:f>
        <x:v>Tienda</x:v>
      </x:c>
      <x:c r="V737" t="str">
        <x:v>V020</x:v>
      </x:c>
      <x:c r="W737" t="n">
        <x:v>0</x:v>
      </x:c>
      <x:c r="X737" s="28" t="n">
        <x:v>1672.7</x:v>
      </x:c>
      <x:c r="Y737" s="20" t="n">
        <x:v>0</x:v>
      </x:c>
      <x:c r="Z737" s="20" t="n">
        <x:f>IF(Y737&gt;1,Y737/100,Y737)</x:f>
        <x:v>0</x:v>
      </x:c>
      <x:c r="AA737" s="28" t="n">
        <x:v>108.97</x:v>
      </x:c>
      <x:c r="AB737" s="28" t="n">
        <x:v>0</x:v>
      </x:c>
      <x:c r="AC737" s="28" t="str">
        <x:v>BOB</x:v>
      </x:c>
      <x:c r="AD737" s="28" t="n">
        <x:f>IF(AC737="USD",AB737*'Parametros'!$B$4,AB737)</x:f>
        <x:v>0</x:v>
      </x:c>
      <x:c r="AE737" s="28" t="n">
        <x:f>W737*X737*(1-Z737)</x:f>
        <x:v>0</x:v>
      </x:c>
      <x:c r="AF737" s="28" t="n">
        <x:f>W737*AA737</x:f>
        <x:v>0</x:v>
      </x:c>
      <x:c r="AG737" s="28" t="n">
        <x:f>AE737-AF737</x:f>
        <x:v>0</x:v>
      </x:c>
      <x:c r="AH737" s="20" t="str">
        <x:f>IF(AE737&gt;0,AG737/AE737,"")</x:f>
      </x:c>
      <x:c r="AI737" s="28" t="n">
        <x:v>154900.65</x:v>
      </x:c>
      <x:c r="AJ737" s="28"/>
      <x:c r="AK737"/>
      <x:c r="AL737" t="str">
        <x:v>Cancelado</x:v>
      </x:c>
      <x:c r="AM737" t="str">
        <x:f>IF(W737&lt;0,"Devuelto",AL737)</x:f>
        <x:v>Cancelado</x:v>
      </x:c>
      <x:c r="AN737" t="str">
        <x:v>QR</x:v>
      </x:c>
      <x:c r="AO737" s="29" t="str">
        <x:v>Sin observación</x:v>
      </x:c>
      <x:c r="AP737" t="str">
        <x:f>IF(D737="","No","Sí")</x:f>
        <x:v>Sí</x:v>
      </x:c>
    </x:row>
    <x:row r="738">
      <x:c r="A738" t="n">
        <x:v>738</x:v>
      </x:c>
      <x:c r="B738" t="str">
        <x:v>VT0003497</x:v>
      </x:c>
      <x:c r="C738" t="str">
        <x:v>46014</x:v>
      </x:c>
      <x:c r="D738" s="27" t="n">
        <x:v>46014</x:v>
      </x:c>
      <x:c r="E738" t="n">
        <x:f>IF(D738="","",YEAR(D738))</x:f>
        <x:v>2025</x:v>
      </x:c>
      <x:c r="F738" t="n">
        <x:f>IF(D738="","",MONTH(D738))</x:f>
        <x:v>12</x:v>
      </x:c>
      <x:c r="G738" t="str">
        <x:f>IF(D738="","Fecha no disponible",TEXT(D738,"mmmm"))</x:f>
        <x:v>December</x:v>
      </x:c>
      <x:c r="H738" t="str">
        <x:f>IF(D738="","Fecha no disponible",TEXT(D738,"yyyy-mm"))</x:f>
        <x:v>2025-12</x:v>
      </x:c>
      <x:c r="I738" t="str">
        <x:f>IF(D738="","Fecha no disponible","T"&amp;ROUNDUP(MONTH(D738)/3,0))</x:f>
        <x:v>T4</x:v>
      </x:c>
      <x:c r="J738" t="str">
        <x:v>T002</x:v>
      </x:c>
      <x:c r="K738" t="str">
        <x:v>Tienda La Paz 2</x:v>
      </x:c>
      <x:c r="L738" t="str">
        <x:v>Mall</x:v>
      </x:c>
      <x:c r="M738" t="str">
        <x:v>La Paz</x:v>
      </x:c>
      <x:c r="N738" t="str">
        <x:f>IFERROR(VLOOKUP(M738,'Mapeos'!$A$4:$B$30,2,FALSE),M738)</x:f>
        <x:v>La Paz</x:v>
      </x:c>
      <x:c r="O738" t="str">
        <x:v>C00188</x:v>
      </x:c>
      <x:c r="P738" t="str">
        <x:v>Masivo</x:v>
      </x:c>
      <x:c r="Q738" t="str">
        <x:v>P0002</x:v>
      </x:c>
      <x:c r="R738" t="str">
        <x:v>Hogar</x:v>
      </x:c>
      <x:c r="S738" t="str">
        <x:v>Marca D</x:v>
      </x:c>
      <x:c r="T738" t="str">
        <x:v>Marketplace</x:v>
      </x:c>
      <x:c r="U738" t="str">
        <x:f>IFERROR(VLOOKUP(T738,'Mapeos'!$D$4:$E$25,2,FALSE),T738)</x:f>
        <x:v>Marketplace</x:v>
      </x:c>
      <x:c r="V738" t="str">
        <x:v>V032</x:v>
      </x:c>
      <x:c r="W738" t="n">
        <x:v>4</x:v>
      </x:c>
      <x:c r="X738" s="28" t="n">
        <x:v>282.81</x:v>
      </x:c>
      <x:c r="Y738" s="20" t="n">
        <x:v>0</x:v>
      </x:c>
      <x:c r="Z738" s="20" t="n">
        <x:f>IF(Y738&gt;1,Y738/100,Y738)</x:f>
        <x:v>0</x:v>
      </x:c>
      <x:c r="AA738" s="28" t="n">
        <x:v>194.61</x:v>
      </x:c>
      <x:c r="AB738" s="28" t="n">
        <x:v>1131.24</x:v>
      </x:c>
      <x:c r="AC738" s="28" t="str">
        <x:v>BOB</x:v>
      </x:c>
      <x:c r="AD738" s="28" t="n">
        <x:f>IF(AC738="USD",AB738*'Parametros'!$B$4,AB738)</x:f>
        <x:v>1131.24</x:v>
      </x:c>
      <x:c r="AE738" s="28" t="n">
        <x:f>W738*X738*(1-Z738)</x:f>
        <x:v>1131.24</x:v>
      </x:c>
      <x:c r="AF738" s="28" t="n">
        <x:f>W738*AA738</x:f>
        <x:v>778.44</x:v>
      </x:c>
      <x:c r="AG738" s="28" t="n">
        <x:f>AE738-AF738</x:f>
        <x:v>352.79999999999995</x:v>
      </x:c>
      <x:c r="AH738" s="20" t="n">
        <x:f>IF(AE738&gt;0,AG738/AE738,"")</x:f>
        <x:v>0.31187016017821145</x:v>
      </x:c>
      <x:c r="AI738" s="28" t="n">
        <x:v>85082.62</x:v>
      </x:c>
      <x:c r="AJ738" s="28" t="n">
        <x:v>0</x:v>
      </x:c>
      <x:c r="AK738" t="n">
        <x:v>28</x:v>
      </x:c>
      <x:c r="AL738" t="str">
        <x:v>Completado</x:v>
      </x:c>
      <x:c r="AM738" t="str">
        <x:f>IF(W738&lt;0,"Devuelto",AL738)</x:f>
        <x:v>Completado</x:v>
      </x:c>
      <x:c r="AN738" t="str">
        <x:v>Transferencia</x:v>
      </x:c>
      <x:c r="AO738" s="29" t="str">
        <x:v>Sin observación</x:v>
      </x:c>
      <x:c r="AP738" t="str">
        <x:f>IF(D738="","No","Sí")</x:f>
        <x:v>Sí</x:v>
      </x:c>
    </x:row>
    <x:row r="739">
      <x:c r="A739" t="n">
        <x:v>739</x:v>
      </x:c>
      <x:c r="B739" t="str">
        <x:v>VT0003502</x:v>
      </x:c>
      <x:c r="C739" t="str">
        <x:v>45934</x:v>
      </x:c>
      <x:c r="D739" s="27" t="n">
        <x:v>45934</x:v>
      </x:c>
      <x:c r="E739" t="n">
        <x:f>IF(D739="","",YEAR(D739))</x:f>
        <x:v>2025</x:v>
      </x:c>
      <x:c r="F739" t="n">
        <x:f>IF(D739="","",MONTH(D739))</x:f>
        <x:v>10</x:v>
      </x:c>
      <x:c r="G739" t="str">
        <x:f>IF(D739="","Fecha no disponible",TEXT(D739,"mmmm"))</x:f>
        <x:v>October</x:v>
      </x:c>
      <x:c r="H739" t="str">
        <x:f>IF(D739="","Fecha no disponible",TEXT(D739,"yyyy-mm"))</x:f>
        <x:v>2025-10</x:v>
      </x:c>
      <x:c r="I739" t="str">
        <x:f>IF(D739="","Fecha no disponible","T"&amp;ROUNDUP(MONTH(D739)/3,0))</x:f>
        <x:v>T4</x:v>
      </x:c>
      <x:c r="J739" t="str">
        <x:v>T007</x:v>
      </x:c>
      <x:c r="K739" t="str">
        <x:v>Tienda Santa Cruz 3</x:v>
      </x:c>
      <x:c r="L739" t="str">
        <x:v>Barrio</x:v>
      </x:c>
      <x:c r="M739" t="str">
        <x:v>Santa Cruz</x:v>
      </x:c>
      <x:c r="N739" t="str">
        <x:f>IFERROR(VLOOKUP(M739,'Mapeos'!$A$4:$B$30,2,FALSE),M739)</x:f>
        <x:v>Santa Cruz</x:v>
      </x:c>
      <x:c r="O739" t="str">
        <x:v>C01222</x:v>
      </x:c>
      <x:c r="P739" t="str">
        <x:v>Premium</x:v>
      </x:c>
      <x:c r="Q739" t="str">
        <x:v>P0093</x:v>
      </x:c>
      <x:c r="R739" t="str">
        <x:v>Electrónica</x:v>
      </x:c>
      <x:c r="S739" t="str">
        <x:v>Marca B</x:v>
      </x:c>
      <x:c r="T739" t="str">
        <x:v>Tienda</x:v>
      </x:c>
      <x:c r="U739" t="str">
        <x:f>IFERROR(VLOOKUP(T739,'Mapeos'!$D$4:$E$25,2,FALSE),T739)</x:f>
        <x:v>Tienda</x:v>
      </x:c>
      <x:c r="V739" t="str">
        <x:v>V033</x:v>
      </x:c>
      <x:c r="W739" t="n">
        <x:v>1</x:v>
      </x:c>
      <x:c r="X739" s="28" t="n">
        <x:v>570.46</x:v>
      </x:c>
      <x:c r="Y739" s="20" t="n">
        <x:v>0.15</x:v>
      </x:c>
      <x:c r="Z739" s="20" t="n">
        <x:f>IF(Y739&gt;1,Y739/100,Y739)</x:f>
        <x:v>0.15</x:v>
      </x:c>
      <x:c r="AA739" s="28" t="n">
        <x:v>436.53</x:v>
      </x:c>
      <x:c r="AB739" s="28" t="n">
        <x:v>484.89</x:v>
      </x:c>
      <x:c r="AC739" s="28" t="str">
        <x:v>BOB</x:v>
      </x:c>
      <x:c r="AD739" s="28" t="n">
        <x:f>IF(AC739="USD",AB739*'Parametros'!$B$4,AB739)</x:f>
        <x:v>484.89</x:v>
      </x:c>
      <x:c r="AE739" s="28" t="n">
        <x:f>W739*X739*(1-Z739)</x:f>
        <x:v>484.891</x:v>
      </x:c>
      <x:c r="AF739" s="28" t="n">
        <x:f>W739*AA739</x:f>
        <x:v>436.53</x:v>
      </x:c>
      <x:c r="AG739" s="28" t="n">
        <x:f>AE739-AF739</x:f>
        <x:v>48.36100000000005</x:v>
      </x:c>
      <x:c r="AH739" s="20" t="n">
        <x:f>IF(AE739&gt;0,AG739/AE739,"")</x:f>
        <x:v>0.0997358169155543</x:v>
      </x:c>
      <x:c r="AI739" s="28" t="n">
        <x:v>153232.59</x:v>
      </x:c>
      <x:c r="AJ739" s="28"/>
      <x:c r="AK739"/>
      <x:c r="AL739" t="str">
        <x:v>Completado</x:v>
      </x:c>
      <x:c r="AM739" t="str">
        <x:f>IF(W739&lt;0,"Devuelto",AL739)</x:f>
        <x:v>Completado</x:v>
      </x:c>
      <x:c r="AN739" t="str">
        <x:v>QR</x:v>
      </x:c>
      <x:c r="AO739" s="29" t="str">
        <x:v>Sin observación</x:v>
      </x:c>
      <x:c r="AP739" t="str">
        <x:f>IF(D739="","No","Sí")</x:f>
        <x:v>Sí</x:v>
      </x:c>
    </x:row>
    <x:row r="740">
      <x:c r="A740" t="n">
        <x:v>740</x:v>
      </x:c>
      <x:c r="B740" t="str">
        <x:v>VT0003507</x:v>
      </x:c>
      <x:c r="C740" t="str">
        <x:v>45529</x:v>
      </x:c>
      <x:c r="D740" s="27" t="n">
        <x:v>45529</x:v>
      </x:c>
      <x:c r="E740" t="n">
        <x:f>IF(D740="","",YEAR(D740))</x:f>
        <x:v>2024</x:v>
      </x:c>
      <x:c r="F740" t="n">
        <x:f>IF(D740="","",MONTH(D740))</x:f>
        <x:v>8</x:v>
      </x:c>
      <x:c r="G740" t="str">
        <x:f>IF(D740="","Fecha no disponible",TEXT(D740,"mmmm"))</x:f>
        <x:v>August</x:v>
      </x:c>
      <x:c r="H740" t="str">
        <x:f>IF(D740="","Fecha no disponible",TEXT(D740,"yyyy-mm"))</x:f>
        <x:v>2024-08</x:v>
      </x:c>
      <x:c r="I740" t="str">
        <x:f>IF(D740="","Fecha no disponible","T"&amp;ROUNDUP(MONTH(D740)/3,0))</x:f>
        <x:v>T3</x:v>
      </x:c>
      <x:c r="J740" t="str">
        <x:v>T016</x:v>
      </x:c>
      <x:c r="K740" t="str">
        <x:v>Tienda Potosí 4</x:v>
      </x:c>
      <x:c r="L740" t="str">
        <x:v>Centro</x:v>
      </x:c>
      <x:c r="M740" t="str">
        <x:v>Potosí</x:v>
      </x:c>
      <x:c r="N740" t="str">
        <x:f>IFERROR(VLOOKUP(M740,'Mapeos'!$A$4:$B$30,2,FALSE),M740)</x:f>
        <x:v>Potosí</x:v>
      </x:c>
      <x:c r="O740" t="str">
        <x:v>C00893</x:v>
      </x:c>
      <x:c r="P740" t="str">
        <x:v>Empresa</x:v>
      </x:c>
      <x:c r="Q740" t="str">
        <x:v>P0096</x:v>
      </x:c>
      <x:c r="R740" t="str">
        <x:v>Electrónica</x:v>
      </x:c>
      <x:c r="S740" t="str">
        <x:v>Marca C</x:v>
      </x:c>
      <x:c r="T740" t="str">
        <x:v>Tienda</x:v>
      </x:c>
      <x:c r="U740" t="str">
        <x:f>IFERROR(VLOOKUP(T740,'Mapeos'!$D$4:$E$25,2,FALSE),T740)</x:f>
        <x:v>Tienda</x:v>
      </x:c>
      <x:c r="V740" t="str">
        <x:v>V031</x:v>
      </x:c>
      <x:c r="W740" t="n">
        <x:v>1</x:v>
      </x:c>
      <x:c r="X740" s="28" t="n">
        <x:v>404.71</x:v>
      </x:c>
      <x:c r="Y740" s="20" t="n">
        <x:v>0.1</x:v>
      </x:c>
      <x:c r="Z740" s="20" t="n">
        <x:f>IF(Y740&gt;1,Y740/100,Y740)</x:f>
        <x:v>0.1</x:v>
      </x:c>
      <x:c r="AA740" s="28" t="n">
        <x:v>273.47</x:v>
      </x:c>
      <x:c r="AB740" s="28" t="n">
        <x:v>364.24</x:v>
      </x:c>
      <x:c r="AC740" s="28" t="str">
        <x:v>BOB</x:v>
      </x:c>
      <x:c r="AD740" s="28" t="n">
        <x:f>IF(AC740="USD",AB740*'Parametros'!$B$4,AB740)</x:f>
        <x:v>364.24</x:v>
      </x:c>
      <x:c r="AE740" s="28" t="n">
        <x:f>W740*X740*(1-Z740)</x:f>
        <x:v>364.239</x:v>
      </x:c>
      <x:c r="AF740" s="28" t="n">
        <x:f>W740*AA740</x:f>
        <x:v>273.47</x:v>
      </x:c>
      <x:c r="AG740" s="28" t="n">
        <x:f>AE740-AF740</x:f>
        <x:v>90.76899999999995</x:v>
      </x:c>
      <x:c r="AH740" s="20" t="n">
        <x:f>IF(AE740&gt;0,AG740/AE740,"")</x:f>
        <x:v>0.2492017603826058</x:v>
      </x:c>
      <x:c r="AI740" s="28" t="n">
        <x:v>154900.65</x:v>
      </x:c>
      <x:c r="AJ740" s="28"/>
      <x:c r="AK740"/>
      <x:c r="AL740" t="str">
        <x:v>Completado</x:v>
      </x:c>
      <x:c r="AM740" t="str">
        <x:f>IF(W740&lt;0,"Devuelto",AL740)</x:f>
        <x:v>Completado</x:v>
      </x:c>
      <x:c r="AN740" t="str">
        <x:v>Efectivo</x:v>
      </x:c>
      <x:c r="AO740" s="29" t="str">
        <x:v>Sin observación</x:v>
      </x:c>
      <x:c r="AP740" t="str">
        <x:f>IF(D740="","No","Sí")</x:f>
        <x:v>Sí</x:v>
      </x:c>
    </x:row>
    <x:row r="741">
      <x:c r="A741" t="n">
        <x:v>741</x:v>
      </x:c>
      <x:c r="B741" t="str">
        <x:v>VT0003512</x:v>
      </x:c>
      <x:c r="C741" t="str">
        <x:v>46140</x:v>
      </x:c>
      <x:c r="D741" s="27" t="n">
        <x:v>46140</x:v>
      </x:c>
      <x:c r="E741" t="n">
        <x:f>IF(D741="","",YEAR(D741))</x:f>
        <x:v>2026</x:v>
      </x:c>
      <x:c r="F741" t="n">
        <x:f>IF(D741="","",MONTH(D741))</x:f>
        <x:v>4</x:v>
      </x:c>
      <x:c r="G741" t="str">
        <x:f>IF(D741="","Fecha no disponible",TEXT(D741,"mmmm"))</x:f>
        <x:v>April</x:v>
      </x:c>
      <x:c r="H741" t="str">
        <x:f>IF(D741="","Fecha no disponible",TEXT(D741,"yyyy-mm"))</x:f>
        <x:v>2026-04</x:v>
      </x:c>
      <x:c r="I741" t="str">
        <x:f>IF(D741="","Fecha no disponible","T"&amp;ROUNDUP(MONTH(D741)/3,0))</x:f>
        <x:v>T2</x:v>
      </x:c>
      <x:c r="J741" t="str">
        <x:v>T009</x:v>
      </x:c>
      <x:c r="K741" t="str">
        <x:v>Tienda Cochabamba 1</x:v>
      </x:c>
      <x:c r="L741" t="str">
        <x:v>Mall</x:v>
      </x:c>
      <x:c r="M741" t="str">
        <x:v>Cochabamba</x:v>
      </x:c>
      <x:c r="N741" t="str">
        <x:f>IFERROR(VLOOKUP(M741,'Mapeos'!$A$4:$B$30,2,FALSE),M741)</x:f>
        <x:v>Cochabamba</x:v>
      </x:c>
      <x:c r="O741" t="str">
        <x:v>C00235</x:v>
      </x:c>
      <x:c r="P741" t="str">
        <x:v>Empresa</x:v>
      </x:c>
      <x:c r="Q741" t="str">
        <x:v>P0087</x:v>
      </x:c>
      <x:c r="R741" t="str">
        <x:v>Electrónica</x:v>
      </x:c>
      <x:c r="S741" t="str">
        <x:v>Marca B</x:v>
      </x:c>
      <x:c r="T741" t="str">
        <x:v>E-commerce</x:v>
      </x:c>
      <x:c r="U741" t="str">
        <x:f>IFERROR(VLOOKUP(T741,'Mapeos'!$D$4:$E$25,2,FALSE),T741)</x:f>
        <x:v>E-commerce</x:v>
      </x:c>
      <x:c r="V741" t="str">
        <x:v>V040</x:v>
      </x:c>
      <x:c r="W741" t="n">
        <x:v>13</x:v>
      </x:c>
      <x:c r="X741" s="28" t="n">
        <x:v>696.78</x:v>
      </x:c>
      <x:c r="Y741" s="20" t="n">
        <x:v>0</x:v>
      </x:c>
      <x:c r="Z741" s="20" t="n">
        <x:f>IF(Y741&gt;1,Y741/100,Y741)</x:f>
        <x:v>0</x:v>
      </x:c>
      <x:c r="AA741" s="28" t="n">
        <x:v>417.2</x:v>
      </x:c>
      <x:c r="AB741" s="28" t="n">
        <x:v>9058.14</x:v>
      </x:c>
      <x:c r="AC741" s="28" t="str">
        <x:v>BOB</x:v>
      </x:c>
      <x:c r="AD741" s="28" t="n">
        <x:f>IF(AC741="USD",AB741*'Parametros'!$B$4,AB741)</x:f>
        <x:v>9058.14</x:v>
      </x:c>
      <x:c r="AE741" s="28" t="n">
        <x:f>W741*X741*(1-Z741)</x:f>
        <x:v>9058.14</x:v>
      </x:c>
      <x:c r="AF741" s="28" t="n">
        <x:f>W741*AA741</x:f>
        <x:v>5423.599999999999</x:v>
      </x:c>
      <x:c r="AG741" s="28" t="n">
        <x:f>AE741-AF741</x:f>
        <x:v>3634.54</x:v>
      </x:c>
      <x:c r="AH741" s="20" t="n">
        <x:f>IF(AE741&gt;0,AG741/AE741,"")</x:f>
        <x:v>0.40124573035965444</x:v>
      </x:c>
      <x:c r="AI741" s="28" t="n">
        <x:v>75256.54</x:v>
      </x:c>
      <x:c r="AJ741" s="28"/>
      <x:c r="AK741"/>
      <x:c r="AL741" t="str">
        <x:v>Completado</x:v>
      </x:c>
      <x:c r="AM741" t="str">
        <x:f>IF(W741&lt;0,"Devuelto",AL741)</x:f>
        <x:v>Completado</x:v>
      </x:c>
      <x:c r="AN741" t="str">
        <x:v>Efectivo</x:v>
      </x:c>
      <x:c r="AO741" s="29" t="str">
        <x:v>Sin observación</x:v>
      </x:c>
      <x:c r="AP741" t="str">
        <x:f>IF(D741="","No","Sí")</x:f>
        <x:v>Sí</x:v>
      </x:c>
    </x:row>
    <x:row r="742">
      <x:c r="A742" t="n">
        <x:v>742</x:v>
      </x:c>
      <x:c r="B742" t="str">
        <x:v>VT0003516</x:v>
      </x:c>
      <x:c r="C742" t="str">
        <x:v>46035</x:v>
      </x:c>
      <x:c r="D742" s="27" t="n">
        <x:v>46035</x:v>
      </x:c>
      <x:c r="E742" t="n">
        <x:f>IF(D742="","",YEAR(D742))</x:f>
        <x:v>2026</x:v>
      </x:c>
      <x:c r="F742" t="n">
        <x:f>IF(D742="","",MONTH(D742))</x:f>
        <x:v>1</x:v>
      </x:c>
      <x:c r="G742" t="str">
        <x:f>IF(D742="","Fecha no disponible",TEXT(D742,"mmmm"))</x:f>
        <x:v>January</x:v>
      </x:c>
      <x:c r="H742" t="str">
        <x:f>IF(D742="","Fecha no disponible",TEXT(D742,"yyyy-mm"))</x:f>
        <x:v>2026-01</x:v>
      </x:c>
      <x:c r="I742" t="str">
        <x:f>IF(D742="","Fecha no disponible","T"&amp;ROUNDUP(MONTH(D742)/3,0))</x:f>
        <x:v>T1</x:v>
      </x:c>
      <x:c r="J742" t="str">
        <x:v>T003</x:v>
      </x:c>
      <x:c r="K742" t="str">
        <x:v>Tienda La Paz 3</x:v>
      </x:c>
      <x:c r="L742" t="str">
        <x:v>Barrio</x:v>
      </x:c>
      <x:c r="M742" t="str">
        <x:v>La Paz</x:v>
      </x:c>
      <x:c r="N742" t="str">
        <x:f>IFERROR(VLOOKUP(M742,'Mapeos'!$A$4:$B$30,2,FALSE),M742)</x:f>
        <x:v>La Paz</x:v>
      </x:c>
      <x:c r="O742" t="str">
        <x:v>C00242</x:v>
      </x:c>
      <x:c r="P742" t="str">
        <x:v>Empresa</x:v>
      </x:c>
      <x:c r="Q742" t="str">
        <x:v>P0035</x:v>
      </x:c>
      <x:c r="R742" t="str">
        <x:v>Cuidado Personal</x:v>
      </x:c>
      <x:c r="S742" t="str">
        <x:v>Marca A</x:v>
      </x:c>
      <x:c r="T742" t="str">
        <x:v>E-commerce</x:v>
      </x:c>
      <x:c r="U742" t="str">
        <x:f>IFERROR(VLOOKUP(T742,'Mapeos'!$D$4:$E$25,2,FALSE),T742)</x:f>
        <x:v>E-commerce</x:v>
      </x:c>
      <x:c r="V742" t="str">
        <x:v>V005</x:v>
      </x:c>
      <x:c r="W742" t="n">
        <x:v>1</x:v>
      </x:c>
      <x:c r="X742" s="28" t="n">
        <x:v>89.19</x:v>
      </x:c>
      <x:c r="Y742" s="20" t="n">
        <x:v>0.05</x:v>
      </x:c>
      <x:c r="Z742" s="20" t="n">
        <x:f>IF(Y742&gt;1,Y742/100,Y742)</x:f>
        <x:v>0.05</x:v>
      </x:c>
      <x:c r="AA742" s="28" t="n">
        <x:v>62.62</x:v>
      </x:c>
      <x:c r="AB742" s="28" t="n">
        <x:v>84.73</x:v>
      </x:c>
      <x:c r="AC742" s="28" t="str">
        <x:v>BOB</x:v>
      </x:c>
      <x:c r="AD742" s="28" t="n">
        <x:f>IF(AC742="USD",AB742*'Parametros'!$B$4,AB742)</x:f>
        <x:v>84.73</x:v>
      </x:c>
      <x:c r="AE742" s="28" t="n">
        <x:f>W742*X742*(1-Z742)</x:f>
        <x:v>84.73049999999999</x:v>
      </x:c>
      <x:c r="AF742" s="28" t="n">
        <x:f>W742*AA742</x:f>
        <x:v>62.62</x:v>
      </x:c>
      <x:c r="AG742" s="28" t="n">
        <x:f>AE742-AF742</x:f>
        <x:v>22.110499999999995</x:v>
      </x:c>
      <x:c r="AH742" s="20" t="n">
        <x:f>IF(AE742&gt;0,AG742/AE742,"")</x:f>
        <x:v>0.26095089725659587</x:v>
      </x:c>
      <x:c r="AI742" s="28" t="n">
        <x:v>95946.08</x:v>
      </x:c>
      <x:c r="AJ742" s="28"/>
      <x:c r="AK742"/>
      <x:c r="AL742" t="str">
        <x:v>Completado</x:v>
      </x:c>
      <x:c r="AM742" t="str">
        <x:f>IF(W742&lt;0,"Devuelto",AL742)</x:f>
        <x:v>Completado</x:v>
      </x:c>
      <x:c r="AN742" t="str">
        <x:v>QR</x:v>
      </x:c>
      <x:c r="AO742" s="29" t="str">
        <x:v>Sin observación</x:v>
      </x:c>
      <x:c r="AP742" t="str">
        <x:f>IF(D742="","No","Sí")</x:f>
        <x:v>Sí</x:v>
      </x:c>
    </x:row>
    <x:row r="743">
      <x:c r="A743" t="n">
        <x:v>743</x:v>
      </x:c>
      <x:c r="B743" t="str">
        <x:v>VT0003521</x:v>
      </x:c>
      <x:c r="C743" t="str">
        <x:v>46007</x:v>
      </x:c>
      <x:c r="D743" s="27" t="n">
        <x:v>46007</x:v>
      </x:c>
      <x:c r="E743" t="n">
        <x:f>IF(D743="","",YEAR(D743))</x:f>
        <x:v>2025</x:v>
      </x:c>
      <x:c r="F743" t="n">
        <x:f>IF(D743="","",MONTH(D743))</x:f>
        <x:v>12</x:v>
      </x:c>
      <x:c r="G743" t="str">
        <x:f>IF(D743="","Fecha no disponible",TEXT(D743,"mmmm"))</x:f>
        <x:v>December</x:v>
      </x:c>
      <x:c r="H743" t="str">
        <x:f>IF(D743="","Fecha no disponible",TEXT(D743,"yyyy-mm"))</x:f>
        <x:v>2025-12</x:v>
      </x:c>
      <x:c r="I743" t="str">
        <x:f>IF(D743="","Fecha no disponible","T"&amp;ROUNDUP(MONTH(D743)/3,0))</x:f>
        <x:v>T4</x:v>
      </x:c>
      <x:c r="J743" t="str">
        <x:v>T020</x:v>
      </x:c>
      <x:c r="K743" t="str">
        <x:v>Tienda Sucre 4</x:v>
      </x:c>
      <x:c r="L743" t="str">
        <x:v>Mall</x:v>
      </x:c>
      <x:c r="M743" t="str">
        <x:v>Sucre</x:v>
      </x:c>
      <x:c r="N743" t="str">
        <x:f>IFERROR(VLOOKUP(M743,'Mapeos'!$A$4:$B$30,2,FALSE),M743)</x:f>
        <x:v>Sucre</x:v>
      </x:c>
      <x:c r="O743" t="str">
        <x:v>C01429</x:v>
      </x:c>
      <x:c r="P743" t="str">
        <x:v>Masivo</x:v>
      </x:c>
      <x:c r="Q743" t="str">
        <x:v>P0145</x:v>
      </x:c>
      <x:c r="R743" t="str">
        <x:v>Hogar</x:v>
      </x:c>
      <x:c r="S743" t="str">
        <x:v>Marca D</x:v>
      </x:c>
      <x:c r="T743" t="str">
        <x:v>Tienda</x:v>
      </x:c>
      <x:c r="U743" t="str">
        <x:f>IFERROR(VLOOKUP(T743,'Mapeos'!$D$4:$E$25,2,FALSE),T743)</x:f>
        <x:v>Tienda</x:v>
      </x:c>
      <x:c r="V743" t="str">
        <x:v>V019</x:v>
      </x:c>
      <x:c r="W743" t="n">
        <x:v>2</x:v>
      </x:c>
      <x:c r="X743" s="28" t="n">
        <x:v>74.25</x:v>
      </x:c>
      <x:c r="Y743" s="20" t="n">
        <x:v>0.05</x:v>
      </x:c>
      <x:c r="Z743" s="20" t="n">
        <x:f>IF(Y743&gt;1,Y743/100,Y743)</x:f>
        <x:v>0.05</x:v>
      </x:c>
      <x:c r="AA743" s="28" t="n">
        <x:v>50.42</x:v>
      </x:c>
      <x:c r="AB743" s="28" t="n">
        <x:v>141.07</x:v>
      </x:c>
      <x:c r="AC743" s="28" t="str">
        <x:v>BOB</x:v>
      </x:c>
      <x:c r="AD743" s="28" t="n">
        <x:f>IF(AC743="USD",AB743*'Parametros'!$B$4,AB743)</x:f>
        <x:v>141.07</x:v>
      </x:c>
      <x:c r="AE743" s="28" t="n">
        <x:f>W743*X743*(1-Z743)</x:f>
        <x:v>141.075</x:v>
      </x:c>
      <x:c r="AF743" s="28" t="n">
        <x:f>W743*AA743</x:f>
        <x:v>100.84</x:v>
      </x:c>
      <x:c r="AG743" s="28" t="n">
        <x:f>AE743-AF743</x:f>
        <x:v>40.234999999999985</x:v>
      </x:c>
      <x:c r="AH743" s="20" t="n">
        <x:f>IF(AE743&gt;0,AG743/AE743,"")</x:f>
        <x:v>0.28520290625553774</x:v>
      </x:c>
      <x:c r="AI743" s="28" t="n">
        <x:v>123213.12</x:v>
      </x:c>
      <x:c r="AJ743" s="28"/>
      <x:c r="AK743"/>
      <x:c r="AL743" t="str">
        <x:v>Completado</x:v>
      </x:c>
      <x:c r="AM743" t="str">
        <x:f>IF(W743&lt;0,"Devuelto",AL743)</x:f>
        <x:v>Completado</x:v>
      </x:c>
      <x:c r="AN743" t="str">
        <x:v>Tarjeta</x:v>
      </x:c>
      <x:c r="AO743" s="29" t="str">
        <x:v>Sin observación</x:v>
      </x:c>
      <x:c r="AP743" t="str">
        <x:f>IF(D743="","No","Sí")</x:f>
        <x:v>Sí</x:v>
      </x:c>
    </x:row>
    <x:row r="744">
      <x:c r="A744" t="n">
        <x:v>744</x:v>
      </x:c>
      <x:c r="B744" t="str">
        <x:v>VT0003526</x:v>
      </x:c>
      <x:c r="C744" t="str">
        <x:v>45434</x:v>
      </x:c>
      <x:c r="D744" s="27" t="n">
        <x:v>45434</x:v>
      </x:c>
      <x:c r="E744" t="n">
        <x:f>IF(D744="","",YEAR(D744))</x:f>
        <x:v>2024</x:v>
      </x:c>
      <x:c r="F744" t="n">
        <x:f>IF(D744="","",MONTH(D744))</x:f>
        <x:v>5</x:v>
      </x:c>
      <x:c r="G744" t="str">
        <x:f>IF(D744="","Fecha no disponible",TEXT(D744,"mmmm"))</x:f>
        <x:v>May</x:v>
      </x:c>
      <x:c r="H744" t="str">
        <x:f>IF(D744="","Fecha no disponible",TEXT(D744,"yyyy-mm"))</x:f>
        <x:v>2024-05</x:v>
      </x:c>
      <x:c r="I744" t="str">
        <x:f>IF(D744="","Fecha no disponible","T"&amp;ROUNDUP(MONTH(D744)/3,0))</x:f>
        <x:v>T2</x:v>
      </x:c>
      <x:c r="J744" t="str">
        <x:v>T010</x:v>
      </x:c>
      <x:c r="K744" t="str">
        <x:v>Tienda Cochabamba 2</x:v>
      </x:c>
      <x:c r="L744" t="str">
        <x:v>Barrio</x:v>
      </x:c>
      <x:c r="M744" t="str">
        <x:v>Cochabamba</x:v>
      </x:c>
      <x:c r="N744" t="str">
        <x:f>IFERROR(VLOOKUP(M744,'Mapeos'!$A$4:$B$30,2,FALSE),M744)</x:f>
        <x:v>Cochabamba</x:v>
      </x:c>
      <x:c r="O744" t="str">
        <x:v>C00657</x:v>
      </x:c>
      <x:c r="P744" t="str">
        <x:v>Empresa</x:v>
      </x:c>
      <x:c r="Q744" t="str">
        <x:v>P0144</x:v>
      </x:c>
      <x:c r="R744" t="str">
        <x:v>Hogar</x:v>
      </x:c>
      <x:c r="S744" t="str">
        <x:v>Marca A</x:v>
      </x:c>
      <x:c r="T744" t="str">
        <x:v>Tienda</x:v>
      </x:c>
      <x:c r="U744" t="str">
        <x:f>IFERROR(VLOOKUP(T744,'Mapeos'!$D$4:$E$25,2,FALSE),T744)</x:f>
        <x:v>Tienda</x:v>
      </x:c>
      <x:c r="V744" t="str">
        <x:v>V033</x:v>
      </x:c>
      <x:c r="W744" t="n">
        <x:v>1</x:v>
      </x:c>
      <x:c r="X744" s="28" t="n">
        <x:v>115.26</x:v>
      </x:c>
      <x:c r="Y744" s="20" t="n">
        <x:v>0.25</x:v>
      </x:c>
      <x:c r="Z744" s="20" t="n">
        <x:f>IF(Y744&gt;1,Y744/100,Y744)</x:f>
        <x:v>0.25</x:v>
      </x:c>
      <x:c r="AA744" s="28" t="n">
        <x:v>83.56</x:v>
      </x:c>
      <x:c r="AB744" s="28" t="n">
        <x:v>86.45</x:v>
      </x:c>
      <x:c r="AC744" s="28" t="str">
        <x:v>BOB</x:v>
      </x:c>
      <x:c r="AD744" s="28" t="n">
        <x:f>IF(AC744="USD",AB744*'Parametros'!$B$4,AB744)</x:f>
        <x:v>86.45</x:v>
      </x:c>
      <x:c r="AE744" s="28" t="n">
        <x:f>W744*X744*(1-Z744)</x:f>
        <x:v>86.44500000000001</x:v>
      </x:c>
      <x:c r="AF744" s="28" t="n">
        <x:f>W744*AA744</x:f>
        <x:v>83.56</x:v>
      </x:c>
      <x:c r="AG744" s="28" t="n">
        <x:f>AE744-AF744</x:f>
        <x:v>2.885000000000005</x:v>
      </x:c>
      <x:c r="AH744" s="20" t="n">
        <x:f>IF(AE744&gt;0,AG744/AE744,"")</x:f>
        <x:v>0.03337382150500324</x:v>
      </x:c>
      <x:c r="AI744" s="28" t="n">
        <x:v>136007.7</x:v>
      </x:c>
      <x:c r="AJ744" s="28"/>
      <x:c r="AK744"/>
      <x:c r="AL744" t="str">
        <x:v>Completado</x:v>
      </x:c>
      <x:c r="AM744" t="str">
        <x:f>IF(W744&lt;0,"Devuelto",AL744)</x:f>
        <x:v>Completado</x:v>
      </x:c>
      <x:c r="AN744" t="str">
        <x:v>Efectivo</x:v>
      </x:c>
      <x:c r="AO744" s="29" t="str">
        <x:v>Sin observación</x:v>
      </x:c>
      <x:c r="AP744" t="str">
        <x:f>IF(D744="","No","Sí")</x:f>
        <x:v>Sí</x:v>
      </x:c>
    </x:row>
    <x:row r="745">
      <x:c r="A745" t="n">
        <x:v>745</x:v>
      </x:c>
      <x:c r="B745" t="str">
        <x:v>VT0003531</x:v>
      </x:c>
      <x:c r="C745" t="str">
        <x:v>46039</x:v>
      </x:c>
      <x:c r="D745" s="27" t="n">
        <x:v>46039</x:v>
      </x:c>
      <x:c r="E745" t="n">
        <x:f>IF(D745="","",YEAR(D745))</x:f>
        <x:v>2026</x:v>
      </x:c>
      <x:c r="F745" t="n">
        <x:f>IF(D745="","",MONTH(D745))</x:f>
        <x:v>1</x:v>
      </x:c>
      <x:c r="G745" t="str">
        <x:f>IF(D745="","Fecha no disponible",TEXT(D745,"mmmm"))</x:f>
        <x:v>January</x:v>
      </x:c>
      <x:c r="H745" t="str">
        <x:f>IF(D745="","Fecha no disponible",TEXT(D745,"yyyy-mm"))</x:f>
        <x:v>2026-01</x:v>
      </x:c>
      <x:c r="I745" t="str">
        <x:f>IF(D745="","Fecha no disponible","T"&amp;ROUNDUP(MONTH(D745)/3,0))</x:f>
        <x:v>T1</x:v>
      </x:c>
      <x:c r="J745" t="str">
        <x:v>T015</x:v>
      </x:c>
      <x:c r="K745" t="str">
        <x:v>Tienda Potosí 3</x:v>
      </x:c>
      <x:c r="L745" t="str">
        <x:v>Mall</x:v>
      </x:c>
      <x:c r="M745" t="str">
        <x:v>Potosí</x:v>
      </x:c>
      <x:c r="N745" t="str">
        <x:f>IFERROR(VLOOKUP(M745,'Mapeos'!$A$4:$B$30,2,FALSE),M745)</x:f>
        <x:v>Potosí</x:v>
      </x:c>
      <x:c r="O745" t="str">
        <x:v>C00123</x:v>
      </x:c>
      <x:c r="P745" t="str">
        <x:v>Masivo</x:v>
      </x:c>
      <x:c r="Q745" t="str">
        <x:v>P0013</x:v>
      </x:c>
      <x:c r="R745" t="str">
        <x:v>Hogar</x:v>
      </x:c>
      <x:c r="S745" t="str">
        <x:v>Marca D</x:v>
      </x:c>
      <x:c r="T745" t="str">
        <x:v>E-commerce</x:v>
      </x:c>
      <x:c r="U745" t="str">
        <x:f>IFERROR(VLOOKUP(T745,'Mapeos'!$D$4:$E$25,2,FALSE),T745)</x:f>
        <x:v>E-commerce</x:v>
      </x:c>
      <x:c r="V745" t="str">
        <x:v>V013</x:v>
      </x:c>
      <x:c r="W745" t="n">
        <x:v>2</x:v>
      </x:c>
      <x:c r="X745" s="28" t="n">
        <x:v>264.77</x:v>
      </x:c>
      <x:c r="Y745" s="20" t="n">
        <x:v>0.15</x:v>
      </x:c>
      <x:c r="Z745" s="20" t="n">
        <x:f>IF(Y745&gt;1,Y745/100,Y745)</x:f>
        <x:v>0.15</x:v>
      </x:c>
      <x:c r="AA745" s="28" t="n">
        <x:v>202.02</x:v>
      </x:c>
      <x:c r="AB745" s="28" t="n">
        <x:v>450.11</x:v>
      </x:c>
      <x:c r="AC745" s="28" t="str">
        <x:v>BOB</x:v>
      </x:c>
      <x:c r="AD745" s="28" t="n">
        <x:f>IF(AC745="USD",AB745*'Parametros'!$B$4,AB745)</x:f>
        <x:v>450.11</x:v>
      </x:c>
      <x:c r="AE745" s="28" t="n">
        <x:f>W745*X745*(1-Z745)</x:f>
        <x:v>450.109</x:v>
      </x:c>
      <x:c r="AF745" s="28" t="n">
        <x:f>W745*AA745</x:f>
        <x:v>404.04</x:v>
      </x:c>
      <x:c r="AG745" s="28" t="n">
        <x:f>AE745-AF745</x:f>
        <x:v>46.06899999999996</x:v>
      </x:c>
      <x:c r="AH745" s="20" t="n">
        <x:f>IF(AE745&gt;0,AG745/AE745,"")</x:f>
        <x:v>0.10235076392607116</x:v>
      </x:c>
      <x:c r="AI745" s="28" t="n">
        <x:v>92648.29</x:v>
      </x:c>
      <x:c r="AJ745" s="28"/>
      <x:c r="AK745"/>
      <x:c r="AL745" t="str">
        <x:v>Completado</x:v>
      </x:c>
      <x:c r="AM745" t="str">
        <x:f>IF(W745&lt;0,"Devuelto",AL745)</x:f>
        <x:v>Completado</x:v>
      </x:c>
      <x:c r="AN745" t="str">
        <x:v>Efectivo</x:v>
      </x:c>
      <x:c r="AO745" s="29" t="str">
        <x:v>Sin observación</x:v>
      </x:c>
      <x:c r="AP745" t="str">
        <x:f>IF(D745="","No","Sí")</x:f>
        <x:v>Sí</x:v>
      </x:c>
    </x:row>
    <x:row r="746">
      <x:c r="A746" t="n">
        <x:v>746</x:v>
      </x:c>
      <x:c r="B746" t="str">
        <x:v>VT0003535</x:v>
      </x:c>
      <x:c r="C746" t="str">
        <x:v>45659</x:v>
      </x:c>
      <x:c r="D746" s="27" t="n">
        <x:v>45659</x:v>
      </x:c>
      <x:c r="E746" t="n">
        <x:f>IF(D746="","",YEAR(D746))</x:f>
        <x:v>2025</x:v>
      </x:c>
      <x:c r="F746" t="n">
        <x:f>IF(D746="","",MONTH(D746))</x:f>
        <x:v>1</x:v>
      </x:c>
      <x:c r="G746" t="str">
        <x:f>IF(D746="","Fecha no disponible",TEXT(D746,"mmmm"))</x:f>
        <x:v>January</x:v>
      </x:c>
      <x:c r="H746" t="str">
        <x:f>IF(D746="","Fecha no disponible",TEXT(D746,"yyyy-mm"))</x:f>
        <x:v>2025-01</x:v>
      </x:c>
      <x:c r="I746" t="str">
        <x:f>IF(D746="","Fecha no disponible","T"&amp;ROUNDUP(MONTH(D746)/3,0))</x:f>
        <x:v>T1</x:v>
      </x:c>
      <x:c r="J746" t="str">
        <x:v>T013</x:v>
      </x:c>
      <x:c r="K746" t="str">
        <x:v>Tienda Potosí 1</x:v>
      </x:c>
      <x:c r="L746" t="str">
        <x:v>Centro</x:v>
      </x:c>
      <x:c r="M746" t="str">
        <x:v>Sucre</x:v>
      </x:c>
      <x:c r="N746" t="str">
        <x:f>IFERROR(VLOOKUP(M746,'Mapeos'!$A$4:$B$30,2,FALSE),M746)</x:f>
        <x:v>Sucre</x:v>
      </x:c>
      <x:c r="O746" t="str">
        <x:v>C00151</x:v>
      </x:c>
      <x:c r="P746" t="str">
        <x:v>Empresa</x:v>
      </x:c>
      <x:c r="Q746" t="str">
        <x:v>P0102</x:v>
      </x:c>
      <x:c r="R746" t="str">
        <x:v>Alimentos</x:v>
      </x:c>
      <x:c r="S746" t="str">
        <x:v>Marca D</x:v>
      </x:c>
      <x:c r="T746" t="str">
        <x:v>Tienda</x:v>
      </x:c>
      <x:c r="U746" t="str">
        <x:f>IFERROR(VLOOKUP(T746,'Mapeos'!$D$4:$E$25,2,FALSE),T746)</x:f>
        <x:v>Tienda</x:v>
      </x:c>
      <x:c r="V746" t="str">
        <x:v>V033</x:v>
      </x:c>
      <x:c r="W746" t="n">
        <x:v>1</x:v>
      </x:c>
      <x:c r="X746" s="28" t="n">
        <x:v>44.38</x:v>
      </x:c>
      <x:c r="Y746" s="20" t="n">
        <x:v>0</x:v>
      </x:c>
      <x:c r="Z746" s="20" t="n">
        <x:f>IF(Y746&gt;1,Y746/100,Y746)</x:f>
        <x:v>0</x:v>
      </x:c>
      <x:c r="AA746" s="28" t="n">
        <x:v>33.38</x:v>
      </x:c>
      <x:c r="AB746" s="28" t="n">
        <x:v>44.38</x:v>
      </x:c>
      <x:c r="AC746" s="28" t="str">
        <x:v>BOB</x:v>
      </x:c>
      <x:c r="AD746" s="28" t="n">
        <x:f>IF(AC746="USD",AB746*'Parametros'!$B$4,AB746)</x:f>
        <x:v>44.38</x:v>
      </x:c>
      <x:c r="AE746" s="28" t="n">
        <x:f>W746*X746*(1-Z746)</x:f>
        <x:v>44.38</x:v>
      </x:c>
      <x:c r="AF746" s="28" t="n">
        <x:f>W746*AA746</x:f>
        <x:v>33.38</x:v>
      </x:c>
      <x:c r="AG746" s="28" t="n">
        <x:f>AE746-AF746</x:f>
        <x:v>11</x:v>
      </x:c>
      <x:c r="AH746" s="20" t="n">
        <x:f>IF(AE746&gt;0,AG746/AE746,"")</x:f>
        <x:v>0.24785939612438035</x:v>
      </x:c>
      <x:c r="AI746" s="28" t="n">
        <x:v>178667.19</x:v>
      </x:c>
      <x:c r="AJ746" s="28"/>
      <x:c r="AK746"/>
      <x:c r="AL746" t="str">
        <x:v>Completado</x:v>
      </x:c>
      <x:c r="AM746" t="str">
        <x:f>IF(W746&lt;0,"Devuelto",AL746)</x:f>
        <x:v>Completado</x:v>
      </x:c>
      <x:c r="AN746" t="str">
        <x:v>QR</x:v>
      </x:c>
      <x:c r="AO746" s="29" t="str">
        <x:v>Sin observación</x:v>
      </x:c>
      <x:c r="AP746" t="str">
        <x:f>IF(D746="","No","Sí")</x:f>
        <x:v>Sí</x:v>
      </x:c>
    </x:row>
    <x:row r="747">
      <x:c r="A747" t="n">
        <x:v>747</x:v>
      </x:c>
      <x:c r="B747" t="str">
        <x:v>VT0003540</x:v>
      </x:c>
      <x:c r="C747" t="str">
        <x:v>45377</x:v>
      </x:c>
      <x:c r="D747" s="27" t="n">
        <x:v>45377</x:v>
      </x:c>
      <x:c r="E747" t="n">
        <x:f>IF(D747="","",YEAR(D747))</x:f>
        <x:v>2024</x:v>
      </x:c>
      <x:c r="F747" t="n">
        <x:f>IF(D747="","",MONTH(D747))</x:f>
        <x:v>3</x:v>
      </x:c>
      <x:c r="G747" t="str">
        <x:f>IF(D747="","Fecha no disponible",TEXT(D747,"mmmm"))</x:f>
        <x:v>March</x:v>
      </x:c>
      <x:c r="H747" t="str">
        <x:f>IF(D747="","Fecha no disponible",TEXT(D747,"yyyy-mm"))</x:f>
        <x:v>2024-03</x:v>
      </x:c>
      <x:c r="I747" t="str">
        <x:f>IF(D747="","Fecha no disponible","T"&amp;ROUNDUP(MONTH(D747)/3,0))</x:f>
        <x:v>T1</x:v>
      </x:c>
      <x:c r="J747" t="str">
        <x:v>T015</x:v>
      </x:c>
      <x:c r="K747" t="str">
        <x:v>Tienda Potosí 3</x:v>
      </x:c>
      <x:c r="L747" t="str">
        <x:v>Mall</x:v>
      </x:c>
      <x:c r="M747" t="str">
        <x:v>Potosí</x:v>
      </x:c>
      <x:c r="N747" t="str">
        <x:f>IFERROR(VLOOKUP(M747,'Mapeos'!$A$4:$B$30,2,FALSE),M747)</x:f>
        <x:v>Potosí</x:v>
      </x:c>
      <x:c r="O747" t="str">
        <x:v>C00797</x:v>
      </x:c>
      <x:c r="P747" t="str">
        <x:v>Frecuente</x:v>
      </x:c>
      <x:c r="Q747" t="str">
        <x:v>P0075</x:v>
      </x:c>
      <x:c r="R747" t="str">
        <x:v>Alimentos</x:v>
      </x:c>
      <x:c r="S747" t="str">
        <x:v>Marca B</x:v>
      </x:c>
      <x:c r="T747" t="str">
        <x:v>E-commerce</x:v>
      </x:c>
      <x:c r="U747" t="str">
        <x:f>IFERROR(VLOOKUP(T747,'Mapeos'!$D$4:$E$25,2,FALSE),T747)</x:f>
        <x:v>E-commerce</x:v>
      </x:c>
      <x:c r="V747" t="str">
        <x:v>V018</x:v>
      </x:c>
      <x:c r="W747" t="n">
        <x:v>1</x:v>
      </x:c>
      <x:c r="X747" s="28" t="n">
        <x:v>45.72</x:v>
      </x:c>
      <x:c r="Y747" s="20" t="n">
        <x:v>0.1</x:v>
      </x:c>
      <x:c r="Z747" s="20" t="n">
        <x:f>IF(Y747&gt;1,Y747/100,Y747)</x:f>
        <x:v>0.1</x:v>
      </x:c>
      <x:c r="AA747" s="28" t="n">
        <x:v>33.72</x:v>
      </x:c>
      <x:c r="AB747" s="28" t="n">
        <x:v>41.15</x:v>
      </x:c>
      <x:c r="AC747" s="28" t="str">
        <x:v>BOB</x:v>
      </x:c>
      <x:c r="AD747" s="28" t="n">
        <x:f>IF(AC747="USD",AB747*'Parametros'!$B$4,AB747)</x:f>
        <x:v>41.15</x:v>
      </x:c>
      <x:c r="AE747" s="28" t="n">
        <x:f>W747*X747*(1-Z747)</x:f>
        <x:v>41.148</x:v>
      </x:c>
      <x:c r="AF747" s="28" t="n">
        <x:f>W747*AA747</x:f>
        <x:v>33.72</x:v>
      </x:c>
      <x:c r="AG747" s="28" t="n">
        <x:f>AE747-AF747</x:f>
        <x:v>7.428000000000004</x:v>
      </x:c>
      <x:c r="AH747" s="20" t="n">
        <x:f>IF(AE747&gt;0,AG747/AE747,"")</x:f>
        <x:v>0.1805191017789444</x:v>
      </x:c>
      <x:c r="AI747" s="28" t="n">
        <x:v>83373.8</x:v>
      </x:c>
      <x:c r="AJ747" s="28"/>
      <x:c r="AK747"/>
      <x:c r="AL747" t="str">
        <x:v>Completado</x:v>
      </x:c>
      <x:c r="AM747" t="str">
        <x:f>IF(W747&lt;0,"Devuelto",AL747)</x:f>
        <x:v>Completado</x:v>
      </x:c>
      <x:c r="AN747" t="str">
        <x:v>Transferencia</x:v>
      </x:c>
      <x:c r="AO747" s="29" t="str">
        <x:v>Sin observación</x:v>
      </x:c>
      <x:c r="AP747" t="str">
        <x:f>IF(D747="","No","Sí")</x:f>
        <x:v>Sí</x:v>
      </x:c>
    </x:row>
    <x:row r="748">
      <x:c r="A748" t="n">
        <x:v>748</x:v>
      </x:c>
      <x:c r="B748" t="str">
        <x:v>VT0003545</x:v>
      </x:c>
      <x:c r="C748" t="str">
        <x:v>45689</x:v>
      </x:c>
      <x:c r="D748" s="27" t="n">
        <x:v>45689</x:v>
      </x:c>
      <x:c r="E748" t="n">
        <x:f>IF(D748="","",YEAR(D748))</x:f>
        <x:v>2025</x:v>
      </x:c>
      <x:c r="F748" t="n">
        <x:f>IF(D748="","",MONTH(D748))</x:f>
        <x:v>2</x:v>
      </x:c>
      <x:c r="G748" t="str">
        <x:f>IF(D748="","Fecha no disponible",TEXT(D748,"mmmm"))</x:f>
        <x:v>February</x:v>
      </x:c>
      <x:c r="H748" t="str">
        <x:f>IF(D748="","Fecha no disponible",TEXT(D748,"yyyy-mm"))</x:f>
        <x:v>2025-02</x:v>
      </x:c>
      <x:c r="I748" t="str">
        <x:f>IF(D748="","Fecha no disponible","T"&amp;ROUNDUP(MONTH(D748)/3,0))</x:f>
        <x:v>T1</x:v>
      </x:c>
      <x:c r="J748" t="str">
        <x:v>T020</x:v>
      </x:c>
      <x:c r="K748" t="str">
        <x:v>Tienda Sucre 4</x:v>
      </x:c>
      <x:c r="L748" t="str">
        <x:v>Mall</x:v>
      </x:c>
      <x:c r="M748" t="str">
        <x:v>Sucre</x:v>
      </x:c>
      <x:c r="N748" t="str">
        <x:f>IFERROR(VLOOKUP(M748,'Mapeos'!$A$4:$B$30,2,FALSE),M748)</x:f>
        <x:v>Sucre</x:v>
      </x:c>
      <x:c r="O748" t="str">
        <x:v>C00213</x:v>
      </x:c>
      <x:c r="P748" t="str">
        <x:v>Masivo</x:v>
      </x:c>
      <x:c r="Q748" t="str">
        <x:v>P0070</x:v>
      </x:c>
      <x:c r="R748" t="str">
        <x:v>Electrónica</x:v>
      </x:c>
      <x:c r="S748" t="str">
        <x:v>Marca C</x:v>
      </x:c>
      <x:c r="T748" t="str">
        <x:v>E-commerce</x:v>
      </x:c>
      <x:c r="U748" t="str">
        <x:f>IFERROR(VLOOKUP(T748,'Mapeos'!$D$4:$E$25,2,FALSE),T748)</x:f>
        <x:v>E-commerce</x:v>
      </x:c>
      <x:c r="V748" t="str">
        <x:v>V006</x:v>
      </x:c>
      <x:c r="W748" t="n">
        <x:v>3</x:v>
      </x:c>
      <x:c r="X748" s="28" t="n">
        <x:v>672.19</x:v>
      </x:c>
      <x:c r="Y748" s="20" t="n">
        <x:v>0</x:v>
      </x:c>
      <x:c r="Z748" s="20" t="n">
        <x:f>IF(Y748&gt;1,Y748/100,Y748)</x:f>
        <x:v>0</x:v>
      </x:c>
      <x:c r="AA748" s="28" t="n">
        <x:v>337.99</x:v>
      </x:c>
      <x:c r="AB748" s="28" t="n">
        <x:v>2016.57</x:v>
      </x:c>
      <x:c r="AC748" s="28" t="str">
        <x:v>BOB</x:v>
      </x:c>
      <x:c r="AD748" s="28" t="n">
        <x:f>IF(AC748="USD",AB748*'Parametros'!$B$4,AB748)</x:f>
        <x:v>2016.57</x:v>
      </x:c>
      <x:c r="AE748" s="28" t="n">
        <x:f>W748*X748*(1-Z748)</x:f>
        <x:v>2016.5700000000002</x:v>
      </x:c>
      <x:c r="AF748" s="28" t="n">
        <x:f>W748*AA748</x:f>
        <x:v>1013.97</x:v>
      </x:c>
      <x:c r="AG748" s="28" t="n">
        <x:f>AE748-AF748</x:f>
        <x:v>1002.6000000000001</x:v>
      </x:c>
      <x:c r="AH748" s="20" t="n">
        <x:f>IF(AE748&gt;0,AG748/AE748,"")</x:f>
        <x:v>0.4971808566030438</x:v>
      </x:c>
      <x:c r="AI748" s="28" t="n">
        <x:v>98768.16</x:v>
      </x:c>
      <x:c r="AJ748" s="28"/>
      <x:c r="AK748"/>
      <x:c r="AL748" t="str">
        <x:v>Completado</x:v>
      </x:c>
      <x:c r="AM748" t="str">
        <x:f>IF(W748&lt;0,"Devuelto",AL748)</x:f>
        <x:v>Completado</x:v>
      </x:c>
      <x:c r="AN748" t="str">
        <x:v>Transferencia</x:v>
      </x:c>
      <x:c r="AO748" s="29" t="str">
        <x:v>Sin observación</x:v>
      </x:c>
      <x:c r="AP748" t="str">
        <x:f>IF(D748="","No","Sí")</x:f>
        <x:v>Sí</x:v>
      </x:c>
    </x:row>
    <x:row r="749">
      <x:c r="A749" t="n">
        <x:v>749</x:v>
      </x:c>
      <x:c r="B749" t="str">
        <x:v>VT0003550</x:v>
      </x:c>
      <x:c r="C749" t="str">
        <x:v>46203</x:v>
      </x:c>
      <x:c r="D749" s="27" t="n">
        <x:v>46203</x:v>
      </x:c>
      <x:c r="E749" t="n">
        <x:f>IF(D749="","",YEAR(D749))</x:f>
        <x:v>2026</x:v>
      </x:c>
      <x:c r="F749" t="n">
        <x:f>IF(D749="","",MONTH(D749))</x:f>
        <x:v>6</x:v>
      </x:c>
      <x:c r="G749" t="str">
        <x:f>IF(D749="","Fecha no disponible",TEXT(D749,"mmmm"))</x:f>
        <x:v>June</x:v>
      </x:c>
      <x:c r="H749" t="str">
        <x:f>IF(D749="","Fecha no disponible",TEXT(D749,"yyyy-mm"))</x:f>
        <x:v>2026-06</x:v>
      </x:c>
      <x:c r="I749" t="str">
        <x:f>IF(D749="","Fecha no disponible","T"&amp;ROUNDUP(MONTH(D749)/3,0))</x:f>
        <x:v>T2</x:v>
      </x:c>
      <x:c r="J749" t="str">
        <x:v>T014</x:v>
      </x:c>
      <x:c r="K749" t="str">
        <x:v>Tienda Potosí 2</x:v>
      </x:c>
      <x:c r="L749" t="str">
        <x:v>Barrio</x:v>
      </x:c>
      <x:c r="M749" t="str">
        <x:v>Potosí</x:v>
      </x:c>
      <x:c r="N749" t="str">
        <x:f>IFERROR(VLOOKUP(M749,'Mapeos'!$A$4:$B$30,2,FALSE),M749)</x:f>
        <x:v>Potosí</x:v>
      </x:c>
      <x:c r="O749" t="str">
        <x:v>C01741</x:v>
      </x:c>
      <x:c r="P749" t="str">
        <x:v>Premium</x:v>
      </x:c>
      <x:c r="Q749" t="str">
        <x:v>P0117</x:v>
      </x:c>
      <x:c r="R749" t="str">
        <x:v>Deportes</x:v>
      </x:c>
      <x:c r="S749" t="str">
        <x:v>Marca A</x:v>
      </x:c>
      <x:c r="T749" t="str">
        <x:v>Tienda</x:v>
      </x:c>
      <x:c r="U749" t="str">
        <x:f>IFERROR(VLOOKUP(T749,'Mapeos'!$D$4:$E$25,2,FALSE),T749)</x:f>
        <x:v>Tienda</x:v>
      </x:c>
      <x:c r="V749" t="str">
        <x:v>V011</x:v>
      </x:c>
      <x:c r="W749" t="n">
        <x:v>3</x:v>
      </x:c>
      <x:c r="X749" s="28" t="n">
        <x:v>205.81</x:v>
      </x:c>
      <x:c r="Y749" s="20" t="n">
        <x:v>0.15</x:v>
      </x:c>
      <x:c r="Z749" s="20" t="n">
        <x:f>IF(Y749&gt;1,Y749/100,Y749)</x:f>
        <x:v>0.15</x:v>
      </x:c>
      <x:c r="AA749" s="28" t="n">
        <x:v>157.96</x:v>
      </x:c>
      <x:c r="AB749" s="28" t="n">
        <x:v>524.82</x:v>
      </x:c>
      <x:c r="AC749" s="28" t="str">
        <x:v>BOB</x:v>
      </x:c>
      <x:c r="AD749" s="28" t="n">
        <x:f>IF(AC749="USD",AB749*'Parametros'!$B$4,AB749)</x:f>
        <x:v>524.82</x:v>
      </x:c>
      <x:c r="AE749" s="28" t="n">
        <x:f>W749*X749*(1-Z749)</x:f>
        <x:v>524.8155</x:v>
      </x:c>
      <x:c r="AF749" s="28" t="n">
        <x:f>W749*AA749</x:f>
        <x:v>473.88</x:v>
      </x:c>
      <x:c r="AG749" s="28" t="n">
        <x:f>AE749-AF749</x:f>
        <x:v>50.93550000000005</x:v>
      </x:c>
      <x:c r="AH749" s="20" t="n">
        <x:f>IF(AE749&gt;0,AG749/AE749,"")</x:f>
        <x:v>0.09705410758638044</x:v>
      </x:c>
      <x:c r="AI749" s="28" t="n">
        <x:v>125192.93</x:v>
      </x:c>
      <x:c r="AJ749" s="28"/>
      <x:c r="AK749"/>
      <x:c r="AL749" t="str">
        <x:v>Completado</x:v>
      </x:c>
      <x:c r="AM749" t="str">
        <x:f>IF(W749&lt;0,"Devuelto",AL749)</x:f>
        <x:v>Completado</x:v>
      </x:c>
      <x:c r="AN749" t="str">
        <x:v>Tarjeta</x:v>
      </x:c>
      <x:c r="AO749" s="29" t="str">
        <x:v>Sin observación</x:v>
      </x:c>
      <x:c r="AP749" t="str">
        <x:f>IF(D749="","No","Sí")</x:f>
        <x:v>Sí</x:v>
      </x:c>
    </x:row>
    <x:row r="750">
      <x:c r="A750" t="n">
        <x:v>750</x:v>
      </x:c>
      <x:c r="B750" t="str">
        <x:v>VT0003554</x:v>
      </x:c>
      <x:c r="C750" t="str">
        <x:v>46072</x:v>
      </x:c>
      <x:c r="D750" s="27" t="n">
        <x:v>46072</x:v>
      </x:c>
      <x:c r="E750" t="n">
        <x:f>IF(D750="","",YEAR(D750))</x:f>
        <x:v>2026</x:v>
      </x:c>
      <x:c r="F750" t="n">
        <x:f>IF(D750="","",MONTH(D750))</x:f>
        <x:v>2</x:v>
      </x:c>
      <x:c r="G750" t="str">
        <x:f>IF(D750="","Fecha no disponible",TEXT(D750,"mmmm"))</x:f>
        <x:v>February</x:v>
      </x:c>
      <x:c r="H750" t="str">
        <x:f>IF(D750="","Fecha no disponible",TEXT(D750,"yyyy-mm"))</x:f>
        <x:v>2026-02</x:v>
      </x:c>
      <x:c r="I750" t="str">
        <x:f>IF(D750="","Fecha no disponible","T"&amp;ROUNDUP(MONTH(D750)/3,0))</x:f>
        <x:v>T1</x:v>
      </x:c>
      <x:c r="J750" t="str">
        <x:v>T013</x:v>
      </x:c>
      <x:c r="K750" t="str">
        <x:v>Tienda Potosí 1</x:v>
      </x:c>
      <x:c r="L750" t="str">
        <x:v>Centro</x:v>
      </x:c>
      <x:c r="M750" t="str">
        <x:v>Potosí</x:v>
      </x:c>
      <x:c r="N750" t="str">
        <x:f>IFERROR(VLOOKUP(M750,'Mapeos'!$A$4:$B$30,2,FALSE),M750)</x:f>
        <x:v>Potosí</x:v>
      </x:c>
      <x:c r="O750" t="str">
        <x:v>C01405</x:v>
      </x:c>
      <x:c r="P750" t="str">
        <x:v>Frecuente</x:v>
      </x:c>
      <x:c r="Q750" t="str">
        <x:v>P0026</x:v>
      </x:c>
      <x:c r="R750" t="str">
        <x:v>Alimentos</x:v>
      </x:c>
      <x:c r="S750" t="str">
        <x:v>Marca C</x:v>
      </x:c>
      <x:c r="T750" t="str">
        <x:v>E-commerce</x:v>
      </x:c>
      <x:c r="U750" t="str">
        <x:f>IFERROR(VLOOKUP(T750,'Mapeos'!$D$4:$E$25,2,FALSE),T750)</x:f>
        <x:v>E-commerce</x:v>
      </x:c>
      <x:c r="V750" t="str">
        <x:v>V036</x:v>
      </x:c>
      <x:c r="W750" t="n">
        <x:v>1</x:v>
      </x:c>
      <x:c r="X750" s="28" t="n">
        <x:v>19.17</x:v>
      </x:c>
      <x:c r="Y750" s="20" t="n">
        <x:v>0</x:v>
      </x:c>
      <x:c r="Z750" s="20" t="n">
        <x:f>IF(Y750&gt;1,Y750/100,Y750)</x:f>
        <x:v>0</x:v>
      </x:c>
      <x:c r="AA750" s="28" t="n">
        <x:v>11.76</x:v>
      </x:c>
      <x:c r="AB750" s="28" t="n">
        <x:v>19.17</x:v>
      </x:c>
      <x:c r="AC750" s="28" t="str">
        <x:v>BOB</x:v>
      </x:c>
      <x:c r="AD750" s="28" t="n">
        <x:f>IF(AC750="USD",AB750*'Parametros'!$B$4,AB750)</x:f>
        <x:v>19.17</x:v>
      </x:c>
      <x:c r="AE750" s="28" t="n">
        <x:f>W750*X750*(1-Z750)</x:f>
        <x:v>19.17</x:v>
      </x:c>
      <x:c r="AF750" s="28" t="n">
        <x:f>W750*AA750</x:f>
        <x:v>11.76</x:v>
      </x:c>
      <x:c r="AG750" s="28" t="n">
        <x:f>AE750-AF750</x:f>
        <x:v>7.410000000000002</x:v>
      </x:c>
      <x:c r="AH750" s="20" t="n">
        <x:f>IF(AE750&gt;0,AG750/AE750,"")</x:f>
        <x:v>0.3865414710485134</x:v>
      </x:c>
      <x:c r="AI750" s="28" t="n">
        <x:v>63929.11</x:v>
      </x:c>
      <x:c r="AJ750" s="28"/>
      <x:c r="AK750"/>
      <x:c r="AL750" t="str">
        <x:v>Completado</x:v>
      </x:c>
      <x:c r="AM750" t="str">
        <x:f>IF(W750&lt;0,"Devuelto",AL750)</x:f>
        <x:v>Completado</x:v>
      </x:c>
      <x:c r="AN750" t="str">
        <x:v>Transferencia</x:v>
      </x:c>
      <x:c r="AO750" s="29" t="str">
        <x:v>Sin observación</x:v>
      </x:c>
      <x:c r="AP750" t="str">
        <x:f>IF(D750="","No","Sí")</x:f>
        <x:v>Sí</x:v>
      </x:c>
    </x:row>
    <x:row r="751">
      <x:c r="A751" t="n">
        <x:v>751</x:v>
      </x:c>
      <x:c r="B751" t="str">
        <x:v>VT0003559</x:v>
      </x:c>
      <x:c r="C751" t="str">
        <x:v>45530</x:v>
      </x:c>
      <x:c r="D751" s="27" t="n">
        <x:v>45530</x:v>
      </x:c>
      <x:c r="E751" t="n">
        <x:f>IF(D751="","",YEAR(D751))</x:f>
        <x:v>2024</x:v>
      </x:c>
      <x:c r="F751" t="n">
        <x:f>IF(D751="","",MONTH(D751))</x:f>
        <x:v>8</x:v>
      </x:c>
      <x:c r="G751" t="str">
        <x:f>IF(D751="","Fecha no disponible",TEXT(D751,"mmmm"))</x:f>
        <x:v>August</x:v>
      </x:c>
      <x:c r="H751" t="str">
        <x:f>IF(D751="","Fecha no disponible",TEXT(D751,"yyyy-mm"))</x:f>
        <x:v>2024-08</x:v>
      </x:c>
      <x:c r="I751" t="str">
        <x:f>IF(D751="","Fecha no disponible","T"&amp;ROUNDUP(MONTH(D751)/3,0))</x:f>
        <x:v>T3</x:v>
      </x:c>
      <x:c r="J751" t="str">
        <x:v>T015</x:v>
      </x:c>
      <x:c r="K751" t="str">
        <x:v>Tienda Potosí 3</x:v>
      </x:c>
      <x:c r="L751" t="str">
        <x:v>Mall</x:v>
      </x:c>
      <x:c r="M751" t="str">
        <x:v>Potosí</x:v>
      </x:c>
      <x:c r="N751" t="str">
        <x:f>IFERROR(VLOOKUP(M751,'Mapeos'!$A$4:$B$30,2,FALSE),M751)</x:f>
        <x:v>Potosí</x:v>
      </x:c>
      <x:c r="O751" t="str">
        <x:v>C00604</x:v>
      </x:c>
      <x:c r="P751" t="str">
        <x:v>Empresa</x:v>
      </x:c>
      <x:c r="Q751" t="str">
        <x:v>P0031</x:v>
      </x:c>
      <x:c r="R751" t="str">
        <x:v>Alimentos</x:v>
      </x:c>
      <x:c r="S751" t="str">
        <x:v>Marca B</x:v>
      </x:c>
      <x:c r="T751" t="str">
        <x:v>Marketplace</x:v>
      </x:c>
      <x:c r="U751" t="str">
        <x:f>IFERROR(VLOOKUP(T751,'Mapeos'!$D$4:$E$25,2,FALSE),T751)</x:f>
        <x:v>Marketplace</x:v>
      </x:c>
      <x:c r="V751" t="str">
        <x:v>V034</x:v>
      </x:c>
      <x:c r="W751" t="n">
        <x:v>1</x:v>
      </x:c>
      <x:c r="X751" s="28" t="n">
        <x:v>50.9</x:v>
      </x:c>
      <x:c r="Y751" s="20" t="n">
        <x:v>0.15</x:v>
      </x:c>
      <x:c r="Z751" s="20" t="n">
        <x:f>IF(Y751&gt;1,Y751/100,Y751)</x:f>
        <x:v>0.15</x:v>
      </x:c>
      <x:c r="AA751" s="28" t="n">
        <x:v>36.49</x:v>
      </x:c>
      <x:c r="AB751" s="28" t="n">
        <x:v>43.27</x:v>
      </x:c>
      <x:c r="AC751" s="28" t="str">
        <x:v>BOB</x:v>
      </x:c>
      <x:c r="AD751" s="28" t="n">
        <x:f>IF(AC751="USD",AB751*'Parametros'!$B$4,AB751)</x:f>
        <x:v>43.27</x:v>
      </x:c>
      <x:c r="AE751" s="28" t="n">
        <x:f>W751*X751*(1-Z751)</x:f>
        <x:v>43.265</x:v>
      </x:c>
      <x:c r="AF751" s="28" t="n">
        <x:f>W751*AA751</x:f>
        <x:v>36.49</x:v>
      </x:c>
      <x:c r="AG751" s="28" t="n">
        <x:f>AE751-AF751</x:f>
        <x:v>6.774999999999999</x:v>
      </x:c>
      <x:c r="AH751" s="20" t="n">
        <x:f>IF(AE751&gt;0,AG751/AE751,"")</x:f>
        <x:v>0.1565930891020455</x:v>
      </x:c>
      <x:c r="AI751" s="28" t="n">
        <x:v>92789.99</x:v>
      </x:c>
      <x:c r="AJ751" s="28"/>
      <x:c r="AK751"/>
      <x:c r="AL751" t="str">
        <x:v>Completado</x:v>
      </x:c>
      <x:c r="AM751" t="str">
        <x:f>IF(W751&lt;0,"Devuelto",AL751)</x:f>
        <x:v>Completado</x:v>
      </x:c>
      <x:c r="AN751" t="str">
        <x:v>Efectivo</x:v>
      </x:c>
      <x:c r="AO751" s="29" t="str">
        <x:v>Sin observación</x:v>
      </x:c>
      <x:c r="AP751" t="str">
        <x:f>IF(D751="","No","Sí")</x:f>
        <x:v>Sí</x:v>
      </x:c>
    </x:row>
    <x:row r="752">
      <x:c r="A752" t="n">
        <x:v>752</x:v>
      </x:c>
      <x:c r="B752" t="str">
        <x:v>VT0003564</x:v>
      </x:c>
      <x:c r="C752" t="str">
        <x:v>45643</x:v>
      </x:c>
      <x:c r="D752" s="27" t="n">
        <x:v>45643</x:v>
      </x:c>
      <x:c r="E752" t="n">
        <x:f>IF(D752="","",YEAR(D752))</x:f>
        <x:v>2024</x:v>
      </x:c>
      <x:c r="F752" t="n">
        <x:f>IF(D752="","",MONTH(D752))</x:f>
        <x:v>12</x:v>
      </x:c>
      <x:c r="G752" t="str">
        <x:f>IF(D752="","Fecha no disponible",TEXT(D752,"mmmm"))</x:f>
        <x:v>December</x:v>
      </x:c>
      <x:c r="H752" t="str">
        <x:f>IF(D752="","Fecha no disponible",TEXT(D752,"yyyy-mm"))</x:f>
        <x:v>2024-12</x:v>
      </x:c>
      <x:c r="I752" t="str">
        <x:f>IF(D752="","Fecha no disponible","T"&amp;ROUNDUP(MONTH(D752)/3,0))</x:f>
        <x:v>T4</x:v>
      </x:c>
      <x:c r="J752" t="str">
        <x:v>T007</x:v>
      </x:c>
      <x:c r="K752" t="str">
        <x:v>Tienda Santa Cruz 3</x:v>
      </x:c>
      <x:c r="L752" t="str">
        <x:v>Barrio</x:v>
      </x:c>
      <x:c r="M752" t="str">
        <x:v>Santa Cruz</x:v>
      </x:c>
      <x:c r="N752" t="str">
        <x:f>IFERROR(VLOOKUP(M752,'Mapeos'!$A$4:$B$30,2,FALSE),M752)</x:f>
        <x:v>Santa Cruz</x:v>
      </x:c>
      <x:c r="O752" t="str">
        <x:v>C01718</x:v>
      </x:c>
      <x:c r="P752" t="str">
        <x:v>Masivo</x:v>
      </x:c>
      <x:c r="Q752" t="str">
        <x:v>P0082</x:v>
      </x:c>
      <x:c r="R752" t="str">
        <x:v>Hogar</x:v>
      </x:c>
      <x:c r="S752" t="str">
        <x:v>Marca C</x:v>
      </x:c>
      <x:c r="T752" t="str">
        <x:v>Tienda</x:v>
      </x:c>
      <x:c r="U752" t="str">
        <x:f>IFERROR(VLOOKUP(T752,'Mapeos'!$D$4:$E$25,2,FALSE),T752)</x:f>
        <x:v>Tienda</x:v>
      </x:c>
      <x:c r="V752" t="str">
        <x:v>V008</x:v>
      </x:c>
      <x:c r="W752" t="n">
        <x:v>2</x:v>
      </x:c>
      <x:c r="X752" s="28" t="n">
        <x:v>172.76</x:v>
      </x:c>
      <x:c r="Y752" s="20" t="n">
        <x:v>0</x:v>
      </x:c>
      <x:c r="Z752" s="20" t="n">
        <x:f>IF(Y752&gt;1,Y752/100,Y752)</x:f>
        <x:v>0</x:v>
      </x:c>
      <x:c r="AA752" s="28" t="n">
        <x:v>98.63</x:v>
      </x:c>
      <x:c r="AB752" s="28" t="n">
        <x:v>345.52</x:v>
      </x:c>
      <x:c r="AC752" s="28" t="str">
        <x:v>BOB</x:v>
      </x:c>
      <x:c r="AD752" s="28" t="n">
        <x:f>IF(AC752="USD",AB752*'Parametros'!$B$4,AB752)</x:f>
        <x:v>345.52</x:v>
      </x:c>
      <x:c r="AE752" s="28" t="n">
        <x:f>W752*X752*(1-Z752)</x:f>
        <x:v>345.52</x:v>
      </x:c>
      <x:c r="AF752" s="28" t="n">
        <x:f>W752*AA752</x:f>
        <x:v>197.26</x:v>
      </x:c>
      <x:c r="AG752" s="28" t="n">
        <x:f>AE752-AF752</x:f>
        <x:v>148.26</x:v>
      </x:c>
      <x:c r="AH752" s="20" t="n">
        <x:f>IF(AE752&gt;0,AG752/AE752,"")</x:f>
        <x:v>0.4290923824959481</x:v>
      </x:c>
      <x:c r="AI752" s="28" t="n">
        <x:v>183425.95</x:v>
      </x:c>
      <x:c r="AJ752" s="28"/>
      <x:c r="AK752"/>
      <x:c r="AL752" t="str">
        <x:v>Completado</x:v>
      </x:c>
      <x:c r="AM752" t="str">
        <x:f>IF(W752&lt;0,"Devuelto",AL752)</x:f>
        <x:v>Completado</x:v>
      </x:c>
      <x:c r="AN752" t="str">
        <x:v>Efectivo</x:v>
      </x:c>
      <x:c r="AO752" s="29" t="str">
        <x:v>Sin observación</x:v>
      </x:c>
      <x:c r="AP752" t="str">
        <x:f>IF(D752="","No","Sí")</x:f>
        <x:v>Sí</x:v>
      </x:c>
    </x:row>
    <x:row r="753">
      <x:c r="A753" t="n">
        <x:v>753</x:v>
      </x:c>
      <x:c r="B753" t="str">
        <x:v>VT0003569</x:v>
      </x:c>
      <x:c r="C753" t="str">
        <x:v>46142</x:v>
      </x:c>
      <x:c r="D753" s="27" t="n">
        <x:v>46142</x:v>
      </x:c>
      <x:c r="E753" t="n">
        <x:f>IF(D753="","",YEAR(D753))</x:f>
        <x:v>2026</x:v>
      </x:c>
      <x:c r="F753" t="n">
        <x:f>IF(D753="","",MONTH(D753))</x:f>
        <x:v>4</x:v>
      </x:c>
      <x:c r="G753" t="str">
        <x:f>IF(D753="","Fecha no disponible",TEXT(D753,"mmmm"))</x:f>
        <x:v>April</x:v>
      </x:c>
      <x:c r="H753" t="str">
        <x:f>IF(D753="","Fecha no disponible",TEXT(D753,"yyyy-mm"))</x:f>
        <x:v>2026-04</x:v>
      </x:c>
      <x:c r="I753" t="str">
        <x:f>IF(D753="","Fecha no disponible","T"&amp;ROUNDUP(MONTH(D753)/3,0))</x:f>
        <x:v>T2</x:v>
      </x:c>
      <x:c r="J753" t="str">
        <x:v>T015</x:v>
      </x:c>
      <x:c r="K753" t="str">
        <x:v>Tienda Potosí 3</x:v>
      </x:c>
      <x:c r="L753" t="str">
        <x:v>Mall</x:v>
      </x:c>
      <x:c r="M753" t="str">
        <x:v>Potosí</x:v>
      </x:c>
      <x:c r="N753" t="str">
        <x:f>IFERROR(VLOOKUP(M753,'Mapeos'!$A$4:$B$30,2,FALSE),M753)</x:f>
        <x:v>Potosí</x:v>
      </x:c>
      <x:c r="O753" t="str">
        <x:v>C01726</x:v>
      </x:c>
      <x:c r="P753" t="str">
        <x:v>Frecuente</x:v>
      </x:c>
      <x:c r="Q753" t="str">
        <x:v>P0091</x:v>
      </x:c>
      <x:c r="R753" t="str">
        <x:v>Deportes</x:v>
      </x:c>
      <x:c r="S753" t="str">
        <x:v>Marca C</x:v>
      </x:c>
      <x:c r="T753" t="str">
        <x:v>E-commerce</x:v>
      </x:c>
      <x:c r="U753" t="str">
        <x:f>IFERROR(VLOOKUP(T753,'Mapeos'!$D$4:$E$25,2,FALSE),T753)</x:f>
        <x:v>E-commerce</x:v>
      </x:c>
      <x:c r="V753" t="str">
        <x:v>V001</x:v>
      </x:c>
      <x:c r="W753" t="n">
        <x:v>2</x:v>
      </x:c>
      <x:c r="X753" s="28" t="n">
        <x:v>123.89</x:v>
      </x:c>
      <x:c r="Y753" s="20" t="n">
        <x:v>0.2</x:v>
      </x:c>
      <x:c r="Z753" s="20" t="n">
        <x:f>IF(Y753&gt;1,Y753/100,Y753)</x:f>
        <x:v>0.2</x:v>
      </x:c>
      <x:c r="AA753" s="28" t="n">
        <x:v>75.15</x:v>
      </x:c>
      <x:c r="AB753" s="28" t="n">
        <x:v>198.22</x:v>
      </x:c>
      <x:c r="AC753" s="28" t="str">
        <x:v>BOB</x:v>
      </x:c>
      <x:c r="AD753" s="28" t="n">
        <x:f>IF(AC753="USD",AB753*'Parametros'!$B$4,AB753)</x:f>
        <x:v>198.22</x:v>
      </x:c>
      <x:c r="AE753" s="28" t="n">
        <x:f>W753*X753*(1-Z753)</x:f>
        <x:v>198.22400000000002</x:v>
      </x:c>
      <x:c r="AF753" s="28" t="n">
        <x:f>W753*AA753</x:f>
        <x:v>150.3</x:v>
      </x:c>
      <x:c r="AG753" s="28" t="n">
        <x:f>AE753-AF753</x:f>
        <x:v>47.92400000000001</x:v>
      </x:c>
      <x:c r="AH753" s="20" t="n">
        <x:f>IF(AE753&gt;0,AG753/AE753,"")</x:f>
        <x:v>0.2417668899830495</x:v>
      </x:c>
      <x:c r="AI753" s="28" t="n">
        <x:v>65526.4</x:v>
      </x:c>
      <x:c r="AJ753" s="28"/>
      <x:c r="AK753"/>
      <x:c r="AL753" t="str">
        <x:v>Completado</x:v>
      </x:c>
      <x:c r="AM753" t="str">
        <x:f>IF(W753&lt;0,"Devuelto",AL753)</x:f>
        <x:v>Completado</x:v>
      </x:c>
      <x:c r="AN753" t="str">
        <x:v>Efectivo</x:v>
      </x:c>
      <x:c r="AO753" s="29" t="str">
        <x:v>Sin observación</x:v>
      </x:c>
      <x:c r="AP753" t="str">
        <x:f>IF(D753="","No","Sí")</x:f>
        <x:v>Sí</x:v>
      </x:c>
    </x:row>
    <x:row r="754">
      <x:c r="A754" t="n">
        <x:v>754</x:v>
      </x:c>
      <x:c r="B754" t="str">
        <x:v>VT0003573</x:v>
      </x:c>
      <x:c r="C754" t="str">
        <x:v>46015</x:v>
      </x:c>
      <x:c r="D754" s="27" t="n">
        <x:v>46015</x:v>
      </x:c>
      <x:c r="E754" t="n">
        <x:f>IF(D754="","",YEAR(D754))</x:f>
        <x:v>2025</x:v>
      </x:c>
      <x:c r="F754" t="n">
        <x:f>IF(D754="","",MONTH(D754))</x:f>
        <x:v>12</x:v>
      </x:c>
      <x:c r="G754" t="str">
        <x:f>IF(D754="","Fecha no disponible",TEXT(D754,"mmmm"))</x:f>
        <x:v>December</x:v>
      </x:c>
      <x:c r="H754" t="str">
        <x:f>IF(D754="","Fecha no disponible",TEXT(D754,"yyyy-mm"))</x:f>
        <x:v>2025-12</x:v>
      </x:c>
      <x:c r="I754" t="str">
        <x:f>IF(D754="","Fecha no disponible","T"&amp;ROUNDUP(MONTH(D754)/3,0))</x:f>
        <x:v>T4</x:v>
      </x:c>
      <x:c r="J754" t="str">
        <x:v>T016</x:v>
      </x:c>
      <x:c r="K754" t="str">
        <x:v>Tienda Potosí 4</x:v>
      </x:c>
      <x:c r="L754" t="str">
        <x:v>Centro</x:v>
      </x:c>
      <x:c r="M754" t="str">
        <x:v>Potosí</x:v>
      </x:c>
      <x:c r="N754" t="str">
        <x:f>IFERROR(VLOOKUP(M754,'Mapeos'!$A$4:$B$30,2,FALSE),M754)</x:f>
        <x:v>Potosí</x:v>
      </x:c>
      <x:c r="O754" t="str">
        <x:v>C01485</x:v>
      </x:c>
      <x:c r="P754" t="str">
        <x:v>Frecuente</x:v>
      </x:c>
      <x:c r="Q754" t="str">
        <x:v>P0015</x:v>
      </x:c>
      <x:c r="R754" t="str">
        <x:v>Alimentos</x:v>
      </x:c>
      <x:c r="S754" t="str">
        <x:v>Marca C</x:v>
      </x:c>
      <x:c r="T754" t="str">
        <x:v>Tienda</x:v>
      </x:c>
      <x:c r="U754" t="str">
        <x:f>IFERROR(VLOOKUP(T754,'Mapeos'!$D$4:$E$25,2,FALSE),T754)</x:f>
        <x:v>Tienda</x:v>
      </x:c>
      <x:c r="V754" t="str">
        <x:v>V001</x:v>
      </x:c>
      <x:c r="W754" t="n">
        <x:v>10</x:v>
      </x:c>
      <x:c r="X754" s="28" t="n">
        <x:v>47.36</x:v>
      </x:c>
      <x:c r="Y754" s="20" t="n">
        <x:v>0</x:v>
      </x:c>
      <x:c r="Z754" s="20" t="n">
        <x:f>IF(Y754&gt;1,Y754/100,Y754)</x:f>
        <x:v>0</x:v>
      </x:c>
      <x:c r="AA754" s="28" t="n">
        <x:v>33.71</x:v>
      </x:c>
      <x:c r="AB754" s="28" t="n">
        <x:v>473.6</x:v>
      </x:c>
      <x:c r="AC754" s="28" t="str">
        <x:v>BOB</x:v>
      </x:c>
      <x:c r="AD754" s="28" t="n">
        <x:f>IF(AC754="USD",AB754*'Parametros'!$B$4,AB754)</x:f>
        <x:v>473.6</x:v>
      </x:c>
      <x:c r="AE754" s="28" t="n">
        <x:f>W754*X754*(1-Z754)</x:f>
        <x:v>473.6</x:v>
      </x:c>
      <x:c r="AF754" s="28" t="n">
        <x:f>W754*AA754</x:f>
        <x:v>337.1</x:v>
      </x:c>
      <x:c r="AG754" s="28" t="n">
        <x:f>AE754-AF754</x:f>
        <x:v>136.5</x:v>
      </x:c>
      <x:c r="AH754" s="20" t="n">
        <x:f>IF(AE754&gt;0,AG754/AE754,"")</x:f>
        <x:v>0.2882179054054054</x:v>
      </x:c>
      <x:c r="AI754" s="28" t="n">
        <x:v>175976.05</x:v>
      </x:c>
      <x:c r="AJ754" s="28"/>
      <x:c r="AK754"/>
      <x:c r="AL754" t="str">
        <x:v>Completado</x:v>
      </x:c>
      <x:c r="AM754" t="str">
        <x:f>IF(W754&lt;0,"Devuelto",AL754)</x:f>
        <x:v>Completado</x:v>
      </x:c>
      <x:c r="AN754" t="str">
        <x:v>Transferencia</x:v>
      </x:c>
      <x:c r="AO754" s="29" t="str">
        <x:v>Sin observación</x:v>
      </x:c>
      <x:c r="AP754" t="str">
        <x:f>IF(D754="","No","Sí")</x:f>
        <x:v>Sí</x:v>
      </x:c>
    </x:row>
    <x:row r="755">
      <x:c r="A755" t="n">
        <x:v>755</x:v>
      </x:c>
      <x:c r="B755" t="str">
        <x:v>VT0003578</x:v>
      </x:c>
      <x:c r="C755" t="str">
        <x:v>46176</x:v>
      </x:c>
      <x:c r="D755" s="27" t="n">
        <x:v>46176</x:v>
      </x:c>
      <x:c r="E755" t="n">
        <x:f>IF(D755="","",YEAR(D755))</x:f>
        <x:v>2026</x:v>
      </x:c>
      <x:c r="F755" t="n">
        <x:f>IF(D755="","",MONTH(D755))</x:f>
        <x:v>6</x:v>
      </x:c>
      <x:c r="G755" t="str">
        <x:f>IF(D755="","Fecha no disponible",TEXT(D755,"mmmm"))</x:f>
        <x:v>June</x:v>
      </x:c>
      <x:c r="H755" t="str">
        <x:f>IF(D755="","Fecha no disponible",TEXT(D755,"yyyy-mm"))</x:f>
        <x:v>2026-06</x:v>
      </x:c>
      <x:c r="I755" t="str">
        <x:f>IF(D755="","Fecha no disponible","T"&amp;ROUNDUP(MONTH(D755)/3,0))</x:f>
        <x:v>T2</x:v>
      </x:c>
      <x:c r="J755" t="str">
        <x:v>T003</x:v>
      </x:c>
      <x:c r="K755" t="str">
        <x:v>Tienda La Paz 3</x:v>
      </x:c>
      <x:c r="L755" t="str">
        <x:v>Barrio</x:v>
      </x:c>
      <x:c r="M755" t="str">
        <x:v>La Paz</x:v>
      </x:c>
      <x:c r="N755" t="str">
        <x:f>IFERROR(VLOOKUP(M755,'Mapeos'!$A$4:$B$30,2,FALSE),M755)</x:f>
        <x:v>La Paz</x:v>
      </x:c>
      <x:c r="O755" t="str">
        <x:v>C01433</x:v>
      </x:c>
      <x:c r="P755" t="str">
        <x:v>Premium</x:v>
      </x:c>
      <x:c r="Q755" t="str">
        <x:v>P0039</x:v>
      </x:c>
      <x:c r="R755" t="str">
        <x:v>Deportes</x:v>
      </x:c>
      <x:c r="S755" t="str">
        <x:v>Marca B</x:v>
      </x:c>
      <x:c r="T755" t="str">
        <x:v>Tienda</x:v>
      </x:c>
      <x:c r="U755" t="str">
        <x:f>IFERROR(VLOOKUP(T755,'Mapeos'!$D$4:$E$25,2,FALSE),T755)</x:f>
        <x:v>Tienda</x:v>
      </x:c>
      <x:c r="V755" t="str">
        <x:v>V015</x:v>
      </x:c>
      <x:c r="W755" t="n">
        <x:v>-1</x:v>
      </x:c>
      <x:c r="X755" s="28" t="n">
        <x:v>250.1</x:v>
      </x:c>
      <x:c r="Y755" s="20" t="n">
        <x:v>0.15</x:v>
      </x:c>
      <x:c r="Z755" s="20" t="n">
        <x:f>IF(Y755&gt;1,Y755/100,Y755)</x:f>
        <x:v>0.15</x:v>
      </x:c>
      <x:c r="AA755" s="28" t="n">
        <x:v>154.82</x:v>
      </x:c>
      <x:c r="AB755" s="28" t="n">
        <x:v>-212.58</x:v>
      </x:c>
      <x:c r="AC755" s="28" t="str">
        <x:v>BOB</x:v>
      </x:c>
      <x:c r="AD755" s="28" t="n">
        <x:f>IF(AC755="USD",AB755*'Parametros'!$B$4,AB755)</x:f>
        <x:v>-212.58</x:v>
      </x:c>
      <x:c r="AE755" s="28" t="n">
        <x:f>W755*X755*(1-Z755)</x:f>
        <x:v>-212.58499999999998</x:v>
      </x:c>
      <x:c r="AF755" s="28" t="n">
        <x:f>W755*AA755</x:f>
        <x:v>-154.82</x:v>
      </x:c>
      <x:c r="AG755" s="28" t="n">
        <x:f>AE755-AF755</x:f>
        <x:v>-57.764999999999986</x:v>
      </x:c>
      <x:c r="AH755" s="20" t="str">
        <x:f>IF(AE755&gt;0,AG755/AE755,"")</x:f>
      </x:c>
      <x:c r="AI755" s="28" t="n">
        <x:v>157901.55</x:v>
      </x:c>
      <x:c r="AJ755" s="28"/>
      <x:c r="AK755"/>
      <x:c r="AL755" t="str">
        <x:v>Devuelto</x:v>
      </x:c>
      <x:c r="AM755" t="str">
        <x:f>IF(W755&lt;0,"Devuelto",AL755)</x:f>
        <x:v>Devuelto</x:v>
      </x:c>
      <x:c r="AN755" t="str">
        <x:v>Transferencia</x:v>
      </x:c>
      <x:c r="AO755" s="29" t="str">
        <x:v>Sin observación</x:v>
      </x:c>
      <x:c r="AP755" t="str">
        <x:f>IF(D755="","No","Sí")</x:f>
        <x:v>Sí</x:v>
      </x:c>
    </x:row>
    <x:row r="756">
      <x:c r="A756" t="n">
        <x:v>756</x:v>
      </x:c>
      <x:c r="B756" t="str">
        <x:v>VT0003583</x:v>
      </x:c>
      <x:c r="C756" t="str">
        <x:v>45598</x:v>
      </x:c>
      <x:c r="D756" s="27" t="n">
        <x:v>45598</x:v>
      </x:c>
      <x:c r="E756" t="n">
        <x:f>IF(D756="","",YEAR(D756))</x:f>
        <x:v>2024</x:v>
      </x:c>
      <x:c r="F756" t="n">
        <x:f>IF(D756="","",MONTH(D756))</x:f>
        <x:v>11</x:v>
      </x:c>
      <x:c r="G756" t="str">
        <x:f>IF(D756="","Fecha no disponible",TEXT(D756,"mmmm"))</x:f>
        <x:v>November</x:v>
      </x:c>
      <x:c r="H756" t="str">
        <x:f>IF(D756="","Fecha no disponible",TEXT(D756,"yyyy-mm"))</x:f>
        <x:v>2024-11</x:v>
      </x:c>
      <x:c r="I756" t="str">
        <x:f>IF(D756="","Fecha no disponible","T"&amp;ROUNDUP(MONTH(D756)/3,0))</x:f>
        <x:v>T4</x:v>
      </x:c>
      <x:c r="J756" t="str">
        <x:v>T005</x:v>
      </x:c>
      <x:c r="K756" t="str">
        <x:v>Tienda Santa Cruz 1</x:v>
      </x:c>
      <x:c r="L756" t="str">
        <x:v>Centro</x:v>
      </x:c>
      <x:c r="M756" t="str">
        <x:v>Santa Cruz</x:v>
      </x:c>
      <x:c r="N756" t="str">
        <x:f>IFERROR(VLOOKUP(M756,'Mapeos'!$A$4:$B$30,2,FALSE),M756)</x:f>
        <x:v>Santa Cruz</x:v>
      </x:c>
      <x:c r="O756" t="str">
        <x:v>C00602</x:v>
      </x:c>
      <x:c r="P756" t="str">
        <x:v>Masivo</x:v>
      </x:c>
      <x:c r="Q756" t="str">
        <x:v>P0122</x:v>
      </x:c>
      <x:c r="R756" t="str">
        <x:v>Cuidado Personal</x:v>
      </x:c>
      <x:c r="S756" t="str">
        <x:v>Marca C</x:v>
      </x:c>
      <x:c r="T756" t="str">
        <x:v>E-commerce</x:v>
      </x:c>
      <x:c r="U756" t="str">
        <x:f>IFERROR(VLOOKUP(T756,'Mapeos'!$D$4:$E$25,2,FALSE),T756)</x:f>
        <x:v>E-commerce</x:v>
      </x:c>
      <x:c r="V756" t="str">
        <x:v>V036</x:v>
      </x:c>
      <x:c r="W756" t="n">
        <x:v>1</x:v>
      </x:c>
      <x:c r="X756" s="28" t="n">
        <x:v>85.42</x:v>
      </x:c>
      <x:c r="Y756" s="20" t="n">
        <x:v>0</x:v>
      </x:c>
      <x:c r="Z756" s="20" t="n">
        <x:f>IF(Y756&gt;1,Y756/100,Y756)</x:f>
        <x:v>0</x:v>
      </x:c>
      <x:c r="AA756" s="28" t="n">
        <x:v>61.45</x:v>
      </x:c>
      <x:c r="AB756" s="28" t="n">
        <x:v>85.42</x:v>
      </x:c>
      <x:c r="AC756" s="28" t="str">
        <x:v>BOB</x:v>
      </x:c>
      <x:c r="AD756" s="28" t="n">
        <x:f>IF(AC756="USD",AB756*'Parametros'!$B$4,AB756)</x:f>
        <x:v>85.42</x:v>
      </x:c>
      <x:c r="AE756" s="28" t="n">
        <x:f>W756*X756*(1-Z756)</x:f>
        <x:v>85.42</x:v>
      </x:c>
      <x:c r="AF756" s="28" t="n">
        <x:f>W756*AA756</x:f>
        <x:v>61.45</x:v>
      </x:c>
      <x:c r="AG756" s="28" t="n">
        <x:f>AE756-AF756</x:f>
        <x:v>23.97</x:v>
      </x:c>
      <x:c r="AH756" s="20" t="n">
        <x:f>IF(AE756&gt;0,AG756/AE756,"")</x:f>
        <x:v>0.28061343947553263</x:v>
      </x:c>
      <x:c r="AI756" s="28" t="n">
        <x:v>65312.4</x:v>
      </x:c>
      <x:c r="AJ756" s="28" t="n">
        <x:v>17</x:v>
      </x:c>
      <x:c r="AK756" t="n">
        <x:v>8</x:v>
      </x:c>
      <x:c r="AL756" t="str">
        <x:v>Completado</x:v>
      </x:c>
      <x:c r="AM756" t="str">
        <x:f>IF(W756&lt;0,"Devuelto",AL756)</x:f>
        <x:v>Completado</x:v>
      </x:c>
      <x:c r="AN756" t="str">
        <x:v>QR</x:v>
      </x:c>
      <x:c r="AO756" s="29" t="str">
        <x:v>Sin observación</x:v>
      </x:c>
      <x:c r="AP756" t="str">
        <x:f>IF(D756="","No","Sí")</x:f>
        <x:v>Sí</x:v>
      </x:c>
    </x:row>
    <x:row r="757">
      <x:c r="A757" t="n">
        <x:v>757</x:v>
      </x:c>
      <x:c r="B757" t="str">
        <x:v>VT0003588</x:v>
      </x:c>
      <x:c r="C757" t="str">
        <x:v>45311</x:v>
      </x:c>
      <x:c r="D757" s="27" t="n">
        <x:v>45311</x:v>
      </x:c>
      <x:c r="E757" t="n">
        <x:f>IF(D757="","",YEAR(D757))</x:f>
        <x:v>2024</x:v>
      </x:c>
      <x:c r="F757" t="n">
        <x:f>IF(D757="","",MONTH(D757))</x:f>
        <x:v>1</x:v>
      </x:c>
      <x:c r="G757" t="str">
        <x:f>IF(D757="","Fecha no disponible",TEXT(D757,"mmmm"))</x:f>
        <x:v>January</x:v>
      </x:c>
      <x:c r="H757" t="str">
        <x:f>IF(D757="","Fecha no disponible",TEXT(D757,"yyyy-mm"))</x:f>
        <x:v>2024-01</x:v>
      </x:c>
      <x:c r="I757" t="str">
        <x:f>IF(D757="","Fecha no disponible","T"&amp;ROUNDUP(MONTH(D757)/3,0))</x:f>
        <x:v>T1</x:v>
      </x:c>
      <x:c r="J757" t="str">
        <x:v>T014</x:v>
      </x:c>
      <x:c r="K757" t="str">
        <x:v>Tienda Potosí 2</x:v>
      </x:c>
      <x:c r="L757" t="str">
        <x:v>Barrio</x:v>
      </x:c>
      <x:c r="M757" t="str">
        <x:v>Potosí</x:v>
      </x:c>
      <x:c r="N757" t="str">
        <x:f>IFERROR(VLOOKUP(M757,'Mapeos'!$A$4:$B$30,2,FALSE),M757)</x:f>
        <x:v>Potosí</x:v>
      </x:c>
      <x:c r="O757" t="str">
        <x:v>C00883</x:v>
      </x:c>
      <x:c r="P757" t="str">
        <x:v>Masivo</x:v>
      </x:c>
      <x:c r="Q757" t="str">
        <x:v>No identificado</x:v>
      </x:c>
      <x:c r="R757" t="str">
        <x:v>No identificada</x:v>
      </x:c>
      <x:c r="S757" t="str">
        <x:v>No identificada</x:v>
      </x:c>
      <x:c r="T757" t="str">
        <x:v>Tienda</x:v>
      </x:c>
      <x:c r="U757" t="str">
        <x:f>IFERROR(VLOOKUP(T757,'Mapeos'!$D$4:$E$25,2,FALSE),T757)</x:f>
        <x:v>Tienda</x:v>
      </x:c>
      <x:c r="V757" t="str">
        <x:v>V004</x:v>
      </x:c>
      <x:c r="W757" t="n">
        <x:v>1</x:v>
      </x:c>
      <x:c r="X757" s="28" t="n">
        <x:v>189.08</x:v>
      </x:c>
      <x:c r="Y757" s="20" t="n">
        <x:v>0.1</x:v>
      </x:c>
      <x:c r="Z757" s="20" t="n">
        <x:f>IF(Y757&gt;1,Y757/100,Y757)</x:f>
        <x:v>0.1</x:v>
      </x:c>
      <x:c r="AA757" s="28" t="n">
        <x:v>98.63</x:v>
      </x:c>
      <x:c r="AB757" s="28" t="n">
        <x:v>170.17</x:v>
      </x:c>
      <x:c r="AC757" s="28" t="str">
        <x:v>BOB</x:v>
      </x:c>
      <x:c r="AD757" s="28" t="n">
        <x:f>IF(AC757="USD",AB757*'Parametros'!$B$4,AB757)</x:f>
        <x:v>170.17</x:v>
      </x:c>
      <x:c r="AE757" s="28" t="n">
        <x:f>W757*X757*(1-Z757)</x:f>
        <x:v>170.17200000000003</x:v>
      </x:c>
      <x:c r="AF757" s="28" t="n">
        <x:f>W757*AA757</x:f>
        <x:v>98.63</x:v>
      </x:c>
      <x:c r="AG757" s="28" t="n">
        <x:f>AE757-AF757</x:f>
        <x:v>71.54200000000003</x:v>
      </x:c>
      <x:c r="AH757" s="20" t="n">
        <x:f>IF(AE757&gt;0,AG757/AE757,"")</x:f>
        <x:v>0.4204099381801943</x:v>
      </x:c>
      <x:c r="AI757" s="28" t="n">
        <x:v>199118.41</x:v>
      </x:c>
      <x:c r="AJ757" s="28"/>
      <x:c r="AK757"/>
      <x:c r="AL757" t="str">
        <x:v>Completado</x:v>
      </x:c>
      <x:c r="AM757" t="str">
        <x:f>IF(W757&lt;0,"Devuelto",AL757)</x:f>
        <x:v>Completado</x:v>
      </x:c>
      <x:c r="AN757" t="str">
        <x:v>Transferencia</x:v>
      </x:c>
      <x:c r="AO757" s="29" t="str">
        <x:v>Producto/categoría/marca no identificados</x:v>
      </x:c>
      <x:c r="AP757" t="str">
        <x:f>IF(D757="","No","Sí")</x:f>
        <x:v>Sí</x:v>
      </x:c>
    </x:row>
    <x:row r="758">
      <x:c r="A758" t="n">
        <x:v>758</x:v>
      </x:c>
      <x:c r="B758" t="str">
        <x:v>VT0003592</x:v>
      </x:c>
      <x:c r="C758" t="str">
        <x:v>46107</x:v>
      </x:c>
      <x:c r="D758" s="27" t="n">
        <x:v>46107</x:v>
      </x:c>
      <x:c r="E758" t="n">
        <x:f>IF(D758="","",YEAR(D758))</x:f>
        <x:v>2026</x:v>
      </x:c>
      <x:c r="F758" t="n">
        <x:f>IF(D758="","",MONTH(D758))</x:f>
        <x:v>3</x:v>
      </x:c>
      <x:c r="G758" t="str">
        <x:f>IF(D758="","Fecha no disponible",TEXT(D758,"mmmm"))</x:f>
        <x:v>March</x:v>
      </x:c>
      <x:c r="H758" t="str">
        <x:f>IF(D758="","Fecha no disponible",TEXT(D758,"yyyy-mm"))</x:f>
        <x:v>2026-03</x:v>
      </x:c>
      <x:c r="I758" t="str">
        <x:f>IF(D758="","Fecha no disponible","T"&amp;ROUNDUP(MONTH(D758)/3,0))</x:f>
        <x:v>T1</x:v>
      </x:c>
      <x:c r="J758" t="str">
        <x:v>T006</x:v>
      </x:c>
      <x:c r="K758" t="str">
        <x:v>Tienda Santa Cruz 2</x:v>
      </x:c>
      <x:c r="L758" t="str">
        <x:v>Mall</x:v>
      </x:c>
      <x:c r="M758" t="str">
        <x:v>Santa Cruz</x:v>
      </x:c>
      <x:c r="N758" t="str">
        <x:f>IFERROR(VLOOKUP(M758,'Mapeos'!$A$4:$B$30,2,FALSE),M758)</x:f>
        <x:v>Santa Cruz</x:v>
      </x:c>
      <x:c r="O758" t="str">
        <x:v>C01058</x:v>
      </x:c>
      <x:c r="P758" t="str">
        <x:v>Masivo</x:v>
      </x:c>
      <x:c r="Q758" t="str">
        <x:v>P0026</x:v>
      </x:c>
      <x:c r="R758" t="str">
        <x:v>Alimentos</x:v>
      </x:c>
      <x:c r="S758" t="str">
        <x:v>Marca C</x:v>
      </x:c>
      <x:c r="T758" t="str">
        <x:v>E-commerce</x:v>
      </x:c>
      <x:c r="U758" t="str">
        <x:f>IFERROR(VLOOKUP(T758,'Mapeos'!$D$4:$E$25,2,FALSE),T758)</x:f>
        <x:v>E-commerce</x:v>
      </x:c>
      <x:c r="V758" t="str">
        <x:v>V023</x:v>
      </x:c>
      <x:c r="W758" t="n">
        <x:v>1</x:v>
      </x:c>
      <x:c r="X758" s="28" t="n">
        <x:v>18.37</x:v>
      </x:c>
      <x:c r="Y758" s="20" t="n">
        <x:v>0</x:v>
      </x:c>
      <x:c r="Z758" s="20" t="n">
        <x:f>IF(Y758&gt;1,Y758/100,Y758)</x:f>
        <x:v>0</x:v>
      </x:c>
      <x:c r="AA758" s="28" t="n">
        <x:v>11.76</x:v>
      </x:c>
      <x:c r="AB758" s="28" t="n">
        <x:v>18.37</x:v>
      </x:c>
      <x:c r="AC758" s="28" t="str">
        <x:v>BOB</x:v>
      </x:c>
      <x:c r="AD758" s="28" t="n">
        <x:f>IF(AC758="USD",AB758*'Parametros'!$B$4,AB758)</x:f>
        <x:v>18.37</x:v>
      </x:c>
      <x:c r="AE758" s="28" t="n">
        <x:f>W758*X758*(1-Z758)</x:f>
        <x:v>18.37</x:v>
      </x:c>
      <x:c r="AF758" s="28" t="n">
        <x:f>W758*AA758</x:f>
        <x:v>11.76</x:v>
      </x:c>
      <x:c r="AG758" s="28" t="n">
        <x:f>AE758-AF758</x:f>
        <x:v>6.610000000000001</x:v>
      </x:c>
      <x:c r="AH758" s="20" t="n">
        <x:f>IF(AE758&gt;0,AG758/AE758,"")</x:f>
        <x:v>0.35982580293957545</x:v>
      </x:c>
      <x:c r="AI758" s="28" t="n">
        <x:v>71261.81</x:v>
      </x:c>
      <x:c r="AJ758" s="28"/>
      <x:c r="AK758"/>
      <x:c r="AL758" t="str">
        <x:v>Completado</x:v>
      </x:c>
      <x:c r="AM758" t="str">
        <x:f>IF(W758&lt;0,"Devuelto",AL758)</x:f>
        <x:v>Completado</x:v>
      </x:c>
      <x:c r="AN758" t="str">
        <x:v>Tarjeta</x:v>
      </x:c>
      <x:c r="AO758" s="29" t="str">
        <x:v>Sin observación</x:v>
      </x:c>
      <x:c r="AP758" t="str">
        <x:f>IF(D758="","No","Sí")</x:f>
        <x:v>Sí</x:v>
      </x:c>
    </x:row>
    <x:row r="759">
      <x:c r="A759" t="n">
        <x:v>759</x:v>
      </x:c>
      <x:c r="B759" t="str">
        <x:v>VT0003597</x:v>
      </x:c>
      <x:c r="C759" t="str">
        <x:v>45508</x:v>
      </x:c>
      <x:c r="D759" s="27" t="n">
        <x:v>45508</x:v>
      </x:c>
      <x:c r="E759" t="n">
        <x:f>IF(D759="","",YEAR(D759))</x:f>
        <x:v>2024</x:v>
      </x:c>
      <x:c r="F759" t="n">
        <x:f>IF(D759="","",MONTH(D759))</x:f>
        <x:v>8</x:v>
      </x:c>
      <x:c r="G759" t="str">
        <x:f>IF(D759="","Fecha no disponible",TEXT(D759,"mmmm"))</x:f>
        <x:v>August</x:v>
      </x:c>
      <x:c r="H759" t="str">
        <x:f>IF(D759="","Fecha no disponible",TEXT(D759,"yyyy-mm"))</x:f>
        <x:v>2024-08</x:v>
      </x:c>
      <x:c r="I759" t="str">
        <x:f>IF(D759="","Fecha no disponible","T"&amp;ROUNDUP(MONTH(D759)/3,0))</x:f>
        <x:v>T3</x:v>
      </x:c>
      <x:c r="J759" t="str">
        <x:v>T016</x:v>
      </x:c>
      <x:c r="K759" t="str">
        <x:v>Tienda Potosí 4</x:v>
      </x:c>
      <x:c r="L759" t="str">
        <x:v>Centro</x:v>
      </x:c>
      <x:c r="M759" t="str">
        <x:v>Potosí</x:v>
      </x:c>
      <x:c r="N759" t="str">
        <x:f>IFERROR(VLOOKUP(M759,'Mapeos'!$A$4:$B$30,2,FALSE),M759)</x:f>
        <x:v>Potosí</x:v>
      </x:c>
      <x:c r="O759" t="str">
        <x:v>C01122</x:v>
      </x:c>
      <x:c r="P759" t="str">
        <x:v>Frecuente</x:v>
      </x:c>
      <x:c r="Q759" t="str">
        <x:v>P0102</x:v>
      </x:c>
      <x:c r="R759" t="str">
        <x:v>Alimentos</x:v>
      </x:c>
      <x:c r="S759" t="str">
        <x:v>Marca D</x:v>
      </x:c>
      <x:c r="T759" t="str">
        <x:v>E-commerce</x:v>
      </x:c>
      <x:c r="U759" t="str">
        <x:f>IFERROR(VLOOKUP(T759,'Mapeos'!$D$4:$E$25,2,FALSE),T759)</x:f>
        <x:v>E-commerce</x:v>
      </x:c>
      <x:c r="V759" t="str">
        <x:v>V028</x:v>
      </x:c>
      <x:c r="W759" t="n">
        <x:v>3</x:v>
      </x:c>
      <x:c r="X759" s="28" t="n">
        <x:v>42.68</x:v>
      </x:c>
      <x:c r="Y759" s="20" t="n">
        <x:v>0.1</x:v>
      </x:c>
      <x:c r="Z759" s="20" t="n">
        <x:f>IF(Y759&gt;1,Y759/100,Y759)</x:f>
        <x:v>0.1</x:v>
      </x:c>
      <x:c r="AA759" s="28" t="n">
        <x:v>33.38</x:v>
      </x:c>
      <x:c r="AB759" s="28" t="n">
        <x:v>115.24</x:v>
      </x:c>
      <x:c r="AC759" s="28" t="str">
        <x:v>BOB</x:v>
      </x:c>
      <x:c r="AD759" s="28" t="n">
        <x:f>IF(AC759="USD",AB759*'Parametros'!$B$4,AB759)</x:f>
        <x:v>115.24</x:v>
      </x:c>
      <x:c r="AE759" s="28" t="n">
        <x:f>W759*X759*(1-Z759)</x:f>
        <x:v>115.23599999999999</x:v>
      </x:c>
      <x:c r="AF759" s="28" t="n">
        <x:f>W759*AA759</x:f>
        <x:v>100.14000000000001</x:v>
      </x:c>
      <x:c r="AG759" s="28" t="n">
        <x:f>AE759-AF759</x:f>
        <x:v>15.095999999999975</x:v>
      </x:c>
      <x:c r="AH759" s="20" t="n">
        <x:f>IF(AE759&gt;0,AG759/AE759,"")</x:f>
        <x:v>0.13100072893887307</x:v>
      </x:c>
      <x:c r="AI759" s="28" t="n">
        <x:v>72389.94</x:v>
      </x:c>
      <x:c r="AJ759" s="28"/>
      <x:c r="AK759"/>
      <x:c r="AL759" t="str">
        <x:v>Completado</x:v>
      </x:c>
      <x:c r="AM759" t="str">
        <x:f>IF(W759&lt;0,"Devuelto",AL759)</x:f>
        <x:v>Completado</x:v>
      </x:c>
      <x:c r="AN759" t="str">
        <x:v>Efectivo</x:v>
      </x:c>
      <x:c r="AO759" s="29" t="str">
        <x:v>Sin observación</x:v>
      </x:c>
      <x:c r="AP759" t="str">
        <x:f>IF(D759="","No","Sí")</x:f>
        <x:v>Sí</x:v>
      </x:c>
    </x:row>
    <x:row r="760">
      <x:c r="A760" t="n">
        <x:v>760</x:v>
      </x:c>
      <x:c r="B760" t="str">
        <x:v>VT0003602</x:v>
      </x:c>
      <x:c r="C760" t="str">
        <x:v>45893</x:v>
      </x:c>
      <x:c r="D760" s="27" t="n">
        <x:v>45893</x:v>
      </x:c>
      <x:c r="E760" t="n">
        <x:f>IF(D760="","",YEAR(D760))</x:f>
        <x:v>2025</x:v>
      </x:c>
      <x:c r="F760" t="n">
        <x:f>IF(D760="","",MONTH(D760))</x:f>
        <x:v>8</x:v>
      </x:c>
      <x:c r="G760" t="str">
        <x:f>IF(D760="","Fecha no disponible",TEXT(D760,"mmmm"))</x:f>
        <x:v>August</x:v>
      </x:c>
      <x:c r="H760" t="str">
        <x:f>IF(D760="","Fecha no disponible",TEXT(D760,"yyyy-mm"))</x:f>
        <x:v>2025-08</x:v>
      </x:c>
      <x:c r="I760" t="str">
        <x:f>IF(D760="","Fecha no disponible","T"&amp;ROUNDUP(MONTH(D760)/3,0))</x:f>
        <x:v>T3</x:v>
      </x:c>
      <x:c r="J760" t="str">
        <x:v>T011</x:v>
      </x:c>
      <x:c r="K760" t="str">
        <x:v>Tienda Cochabamba 3</x:v>
      </x:c>
      <x:c r="L760" t="str">
        <x:v>Mall</x:v>
      </x:c>
      <x:c r="M760" t="str">
        <x:v>Cochabamba</x:v>
      </x:c>
      <x:c r="N760" t="str">
        <x:f>IFERROR(VLOOKUP(M760,'Mapeos'!$A$4:$B$30,2,FALSE),M760)</x:f>
        <x:v>Cochabamba</x:v>
      </x:c>
      <x:c r="O760" t="str">
        <x:v>C00270</x:v>
      </x:c>
      <x:c r="P760" t="str">
        <x:v>Masivo</x:v>
      </x:c>
      <x:c r="Q760" t="str">
        <x:v>P0011</x:v>
      </x:c>
      <x:c r="R760" t="str">
        <x:v>Electrónica</x:v>
      </x:c>
      <x:c r="S760" t="str">
        <x:v>Marca D</x:v>
      </x:c>
      <x:c r="T760" t="str">
        <x:v>Marketplace</x:v>
      </x:c>
      <x:c r="U760" t="str">
        <x:f>IFERROR(VLOOKUP(T760,'Mapeos'!$D$4:$E$25,2,FALSE),T760)</x:f>
        <x:v>Marketplace</x:v>
      </x:c>
      <x:c r="V760" t="str">
        <x:v>V022</x:v>
      </x:c>
      <x:c r="W760" t="n">
        <x:v>3</x:v>
      </x:c>
      <x:c r="X760" s="28" t="n">
        <x:v>613.55</x:v>
      </x:c>
      <x:c r="Y760" s="20" t="n">
        <x:v>0.1</x:v>
      </x:c>
      <x:c r="Z760" s="20" t="n">
        <x:f>IF(Y760&gt;1,Y760/100,Y760)</x:f>
        <x:v>0.1</x:v>
      </x:c>
      <x:c r="AA760" s="28" t="n">
        <x:v>452.31</x:v>
      </x:c>
      <x:c r="AB760" s="28" t="n">
        <x:v>1656.59</x:v>
      </x:c>
      <x:c r="AC760" s="28" t="str">
        <x:v>BOB</x:v>
      </x:c>
      <x:c r="AD760" s="28" t="n">
        <x:f>IF(AC760="USD",AB760*'Parametros'!$B$4,AB760)</x:f>
        <x:v>1656.59</x:v>
      </x:c>
      <x:c r="AE760" s="28" t="n">
        <x:f>W760*X760*(1-Z760)</x:f>
        <x:v>1656.5849999999998</x:v>
      </x:c>
      <x:c r="AF760" s="28" t="n">
        <x:f>W760*AA760</x:f>
        <x:v>1356.93</x:v>
      </x:c>
      <x:c r="AG760" s="28" t="n">
        <x:f>AE760-AF760</x:f>
        <x:v>299.65499999999975</x:v>
      </x:c>
      <x:c r="AH760" s="20" t="n">
        <x:f>IF(AE760&gt;0,AG760/AE760,"")</x:f>
        <x:v>0.180887186591693</x:v>
      </x:c>
      <x:c r="AI760" s="28" t="n">
        <x:v>89982.2</x:v>
      </x:c>
      <x:c r="AJ760" s="28" t="n">
        <x:v>162</x:v>
      </x:c>
      <x:c r="AK760" t="n">
        <x:v>11</x:v>
      </x:c>
      <x:c r="AL760" t="str">
        <x:v>Completado</x:v>
      </x:c>
      <x:c r="AM760" t="str">
        <x:f>IF(W760&lt;0,"Devuelto",AL760)</x:f>
        <x:v>Completado</x:v>
      </x:c>
      <x:c r="AN760" t="str">
        <x:v>Transferencia</x:v>
      </x:c>
      <x:c r="AO760" s="29" t="str">
        <x:v>Sin observación</x:v>
      </x:c>
      <x:c r="AP760" t="str">
        <x:f>IF(D760="","No","Sí")</x:f>
        <x:v>Sí</x:v>
      </x:c>
    </x:row>
    <x:row r="761">
      <x:c r="A761" t="n">
        <x:v>761</x:v>
      </x:c>
      <x:c r="B761" t="str">
        <x:v>VT0003607</x:v>
      </x:c>
      <x:c r="C761" t="str">
        <x:v>45789</x:v>
      </x:c>
      <x:c r="D761" s="27" t="n">
        <x:v>45789</x:v>
      </x:c>
      <x:c r="E761" t="n">
        <x:f>IF(D761="","",YEAR(D761))</x:f>
        <x:v>2025</x:v>
      </x:c>
      <x:c r="F761" t="n">
        <x:f>IF(D761="","",MONTH(D761))</x:f>
        <x:v>5</x:v>
      </x:c>
      <x:c r="G761" t="str">
        <x:f>IF(D761="","Fecha no disponible",TEXT(D761,"mmmm"))</x:f>
        <x:v>May</x:v>
      </x:c>
      <x:c r="H761" t="str">
        <x:f>IF(D761="","Fecha no disponible",TEXT(D761,"yyyy-mm"))</x:f>
        <x:v>2025-05</x:v>
      </x:c>
      <x:c r="I761" t="str">
        <x:f>IF(D761="","Fecha no disponible","T"&amp;ROUNDUP(MONTH(D761)/3,0))</x:f>
        <x:v>T2</x:v>
      </x:c>
      <x:c r="J761" t="str">
        <x:v>T011</x:v>
      </x:c>
      <x:c r="K761" t="str">
        <x:v>Tienda Cochabamba 3</x:v>
      </x:c>
      <x:c r="L761" t="str">
        <x:v>Mall</x:v>
      </x:c>
      <x:c r="M761" t="str">
        <x:v>COCHABAMBA</x:v>
      </x:c>
      <x:c r="N761" t="str">
        <x:f>IFERROR(VLOOKUP(M761,'Mapeos'!$A$4:$B$30,2,FALSE),M761)</x:f>
        <x:v>Cochabamba</x:v>
      </x:c>
      <x:c r="O761" t="str">
        <x:v>C01645</x:v>
      </x:c>
      <x:c r="P761" t="str">
        <x:v>Empresa</x:v>
      </x:c>
      <x:c r="Q761" t="str">
        <x:v>P0131</x:v>
      </x:c>
      <x:c r="R761" t="str">
        <x:v>Cuidado Personal</x:v>
      </x:c>
      <x:c r="S761" t="str">
        <x:v>Marca C</x:v>
      </x:c>
      <x:c r="T761" t="str">
        <x:v>Marketplace</x:v>
      </x:c>
      <x:c r="U761" t="str">
        <x:f>IFERROR(VLOOKUP(T761,'Mapeos'!$D$4:$E$25,2,FALSE),T761)</x:f>
        <x:v>Marketplace</x:v>
      </x:c>
      <x:c r="V761" t="str">
        <x:v>V032</x:v>
      </x:c>
      <x:c r="W761" t="n">
        <x:v>1</x:v>
      </x:c>
      <x:c r="X761" s="28" t="n">
        <x:v>90.85</x:v>
      </x:c>
      <x:c r="Y761" s="20" t="n">
        <x:v>0.2</x:v>
      </x:c>
      <x:c r="Z761" s="20" t="n">
        <x:f>IF(Y761&gt;1,Y761/100,Y761)</x:f>
        <x:v>0.2</x:v>
      </x:c>
      <x:c r="AA761" s="28" t="n">
        <x:v>64.44</x:v>
      </x:c>
      <x:c r="AB761" s="28" t="n">
        <x:v>72.68</x:v>
      </x:c>
      <x:c r="AC761" s="28" t="str">
        <x:v>BOB</x:v>
      </x:c>
      <x:c r="AD761" s="28" t="n">
        <x:f>IF(AC761="USD",AB761*'Parametros'!$B$4,AB761)</x:f>
        <x:v>72.68</x:v>
      </x:c>
      <x:c r="AE761" s="28" t="n">
        <x:f>W761*X761*(1-Z761)</x:f>
        <x:v>72.67999999999999</x:v>
      </x:c>
      <x:c r="AF761" s="28" t="n">
        <x:f>W761*AA761</x:f>
        <x:v>64.44</x:v>
      </x:c>
      <x:c r="AG761" s="28" t="n">
        <x:f>AE761-AF761</x:f>
        <x:v>8.239999999999995</x:v>
      </x:c>
      <x:c r="AH761" s="20" t="n">
        <x:f>IF(AE761&gt;0,AG761/AE761,"")</x:f>
        <x:v>0.1133736929003852</x:v>
      </x:c>
      <x:c r="AI761" s="28" t="n">
        <x:v>93114.1</x:v>
      </x:c>
      <x:c r="AJ761" s="28"/>
      <x:c r="AK761"/>
      <x:c r="AL761" t="str">
        <x:v>Completado</x:v>
      </x:c>
      <x:c r="AM761" t="str">
        <x:f>IF(W761&lt;0,"Devuelto",AL761)</x:f>
        <x:v>Completado</x:v>
      </x:c>
      <x:c r="AN761" t="str">
        <x:v>Tarjeta</x:v>
      </x:c>
      <x:c r="AO761" s="29" t="str">
        <x:v>Región estandarizada</x:v>
      </x:c>
      <x:c r="AP761" t="str">
        <x:f>IF(D761="","No","Sí")</x:f>
        <x:v>Sí</x:v>
      </x:c>
    </x:row>
    <x:row r="762">
      <x:c r="A762" t="n">
        <x:v>762</x:v>
      </x:c>
      <x:c r="B762" t="str">
        <x:v>VT0003611</x:v>
      </x:c>
      <x:c r="C762" t="str">
        <x:v>45348</x:v>
      </x:c>
      <x:c r="D762" s="27" t="n">
        <x:v>45348</x:v>
      </x:c>
      <x:c r="E762" t="n">
        <x:f>IF(D762="","",YEAR(D762))</x:f>
        <x:v>2024</x:v>
      </x:c>
      <x:c r="F762" t="n">
        <x:f>IF(D762="","",MONTH(D762))</x:f>
        <x:v>2</x:v>
      </x:c>
      <x:c r="G762" t="str">
        <x:f>IF(D762="","Fecha no disponible",TEXT(D762,"mmmm"))</x:f>
        <x:v>February</x:v>
      </x:c>
      <x:c r="H762" t="str">
        <x:f>IF(D762="","Fecha no disponible",TEXT(D762,"yyyy-mm"))</x:f>
        <x:v>2024-02</x:v>
      </x:c>
      <x:c r="I762" t="str">
        <x:f>IF(D762="","Fecha no disponible","T"&amp;ROUNDUP(MONTH(D762)/3,0))</x:f>
        <x:v>T1</x:v>
      </x:c>
      <x:c r="J762" t="str">
        <x:v>T014</x:v>
      </x:c>
      <x:c r="K762" t="str">
        <x:v>Tienda Potosí 2</x:v>
      </x:c>
      <x:c r="L762" t="str">
        <x:v>Barrio</x:v>
      </x:c>
      <x:c r="M762" t="str">
        <x:v>Potosí</x:v>
      </x:c>
      <x:c r="N762" t="str">
        <x:f>IFERROR(VLOOKUP(M762,'Mapeos'!$A$4:$B$30,2,FALSE),M762)</x:f>
        <x:v>Potosí</x:v>
      </x:c>
      <x:c r="O762" t="str">
        <x:v>C01496</x:v>
      </x:c>
      <x:c r="P762" t="str">
        <x:v>Premium</x:v>
      </x:c>
      <x:c r="Q762" t="str">
        <x:v>P0014</x:v>
      </x:c>
      <x:c r="R762" t="str">
        <x:v>Electrónica</x:v>
      </x:c>
      <x:c r="S762" t="str">
        <x:v>Marca C</x:v>
      </x:c>
      <x:c r="T762" t="str">
        <x:v>Tienda</x:v>
      </x:c>
      <x:c r="U762" t="str">
        <x:f>IFERROR(VLOOKUP(T762,'Mapeos'!$D$4:$E$25,2,FALSE),T762)</x:f>
        <x:v>Tienda</x:v>
      </x:c>
      <x:c r="V762" t="str">
        <x:v>V031</x:v>
      </x:c>
      <x:c r="W762" t="n">
        <x:v>1</x:v>
      </x:c>
      <x:c r="X762" s="28" t="n">
        <x:v>433.73</x:v>
      </x:c>
      <x:c r="Y762" s="20" t="n">
        <x:v>0.25</x:v>
      </x:c>
      <x:c r="Z762" s="20" t="n">
        <x:f>IF(Y762&gt;1,Y762/100,Y762)</x:f>
        <x:v>0.25</x:v>
      </x:c>
      <x:c r="AA762" s="28" t="n">
        <x:v>308.21</x:v>
      </x:c>
      <x:c r="AB762" s="28" t="n">
        <x:v>325.3</x:v>
      </x:c>
      <x:c r="AC762" s="28" t="str">
        <x:v>BOB</x:v>
      </x:c>
      <x:c r="AD762" s="28" t="n">
        <x:f>IF(AC762="USD",AB762*'Parametros'!$B$4,AB762)</x:f>
        <x:v>325.3</x:v>
      </x:c>
      <x:c r="AE762" s="28" t="n">
        <x:f>W762*X762*(1-Z762)</x:f>
        <x:v>325.2975</x:v>
      </x:c>
      <x:c r="AF762" s="28" t="n">
        <x:f>W762*AA762</x:f>
        <x:v>308.21</x:v>
      </x:c>
      <x:c r="AG762" s="28" t="n">
        <x:f>AE762-AF762</x:f>
        <x:v>17.087500000000034</x:v>
      </x:c>
      <x:c r="AH762" s="20" t="n">
        <x:f>IF(AE762&gt;0,AG762/AE762,"")</x:f>
        <x:v>0.05252883898585151</x:v>
      </x:c>
      <x:c r="AI762" s="28" t="n">
        <x:v>156754.05</x:v>
      </x:c>
      <x:c r="AJ762" s="28"/>
      <x:c r="AK762"/>
      <x:c r="AL762" t="str">
        <x:v>Completado</x:v>
      </x:c>
      <x:c r="AM762" t="str">
        <x:f>IF(W762&lt;0,"Devuelto",AL762)</x:f>
        <x:v>Completado</x:v>
      </x:c>
      <x:c r="AN762" t="str">
        <x:v>Tarjeta</x:v>
      </x:c>
      <x:c r="AO762" s="29" t="str">
        <x:v>Sin observación</x:v>
      </x:c>
      <x:c r="AP762" t="str">
        <x:f>IF(D762="","No","Sí")</x:f>
        <x:v>Sí</x:v>
      </x:c>
    </x:row>
    <x:row r="763">
      <x:c r="A763" t="n">
        <x:v>763</x:v>
      </x:c>
      <x:c r="B763" t="str">
        <x:v>VT0003616</x:v>
      </x:c>
      <x:c r="C763" t="str">
        <x:v>46101</x:v>
      </x:c>
      <x:c r="D763" s="27" t="n">
        <x:v>46101</x:v>
      </x:c>
      <x:c r="E763" t="n">
        <x:f>IF(D763="","",YEAR(D763))</x:f>
        <x:v>2026</x:v>
      </x:c>
      <x:c r="F763" t="n">
        <x:f>IF(D763="","",MONTH(D763))</x:f>
        <x:v>3</x:v>
      </x:c>
      <x:c r="G763" t="str">
        <x:f>IF(D763="","Fecha no disponible",TEXT(D763,"mmmm"))</x:f>
        <x:v>March</x:v>
      </x:c>
      <x:c r="H763" t="str">
        <x:f>IF(D763="","Fecha no disponible",TEXT(D763,"yyyy-mm"))</x:f>
        <x:v>2026-03</x:v>
      </x:c>
      <x:c r="I763" t="str">
        <x:f>IF(D763="","Fecha no disponible","T"&amp;ROUNDUP(MONTH(D763)/3,0))</x:f>
        <x:v>T1</x:v>
      </x:c>
      <x:c r="J763" t="str">
        <x:v>T018</x:v>
      </x:c>
      <x:c r="K763" t="str">
        <x:v>Tienda Sucre 2</x:v>
      </x:c>
      <x:c r="L763" t="str">
        <x:v>Mall</x:v>
      </x:c>
      <x:c r="M763" t="str">
        <x:v>Sucre</x:v>
      </x:c>
      <x:c r="N763" t="str">
        <x:f>IFERROR(VLOOKUP(M763,'Mapeos'!$A$4:$B$30,2,FALSE),M763)</x:f>
        <x:v>Sucre</x:v>
      </x:c>
      <x:c r="O763" t="str">
        <x:v>C00715</x:v>
      </x:c>
      <x:c r="P763" t="str">
        <x:v>Masivo</x:v>
      </x:c>
      <x:c r="Q763" t="str">
        <x:v>P0136</x:v>
      </x:c>
      <x:c r="R763" t="str">
        <x:v>Hogar</x:v>
      </x:c>
      <x:c r="S763" t="str">
        <x:v>Marca C</x:v>
      </x:c>
      <x:c r="T763" t="str">
        <x:v>E-commerce</x:v>
      </x:c>
      <x:c r="U763" t="str">
        <x:f>IFERROR(VLOOKUP(T763,'Mapeos'!$D$4:$E$25,2,FALSE),T763)</x:f>
        <x:v>E-commerce</x:v>
      </x:c>
      <x:c r="V763" t="str">
        <x:v>V001</x:v>
      </x:c>
      <x:c r="W763" t="n">
        <x:v>3</x:v>
      </x:c>
      <x:c r="X763" s="28" t="n">
        <x:v>171.96</x:v>
      </x:c>
      <x:c r="Y763" s="20" t="n">
        <x:v>0.1</x:v>
      </x:c>
      <x:c r="Z763" s="20" t="n">
        <x:f>IF(Y763&gt;1,Y763/100,Y763)</x:f>
        <x:v>0.1</x:v>
      </x:c>
      <x:c r="AA763" s="28" t="n">
        <x:v>140.91</x:v>
      </x:c>
      <x:c r="AB763" s="28" t="n">
        <x:v>464.29</x:v>
      </x:c>
      <x:c r="AC763" s="28" t="str">
        <x:v>BOB</x:v>
      </x:c>
      <x:c r="AD763" s="28" t="n">
        <x:f>IF(AC763="USD",AB763*'Parametros'!$B$4,AB763)</x:f>
        <x:v>464.29</x:v>
      </x:c>
      <x:c r="AE763" s="28" t="n">
        <x:f>W763*X763*(1-Z763)</x:f>
        <x:v>464.29200000000003</x:v>
      </x:c>
      <x:c r="AF763" s="28" t="n">
        <x:f>W763*AA763</x:f>
        <x:v>422.73</x:v>
      </x:c>
      <x:c r="AG763" s="28" t="n">
        <x:f>AE763-AF763</x:f>
        <x:v>41.56200000000001</x:v>
      </x:c>
      <x:c r="AH763" s="20" t="n">
        <x:f>IF(AE763&gt;0,AG763/AE763,"")</x:f>
        <x:v>0.08951694192447858</x:v>
      </x:c>
      <x:c r="AI763" s="28" t="n">
        <x:v>83166.12</x:v>
      </x:c>
      <x:c r="AJ763" s="28"/>
      <x:c r="AK763"/>
      <x:c r="AL763" t="str">
        <x:v>Completado</x:v>
      </x:c>
      <x:c r="AM763" t="str">
        <x:f>IF(W763&lt;0,"Devuelto",AL763)</x:f>
        <x:v>Completado</x:v>
      </x:c>
      <x:c r="AN763" t="str">
        <x:v>Tarjeta</x:v>
      </x:c>
      <x:c r="AO763" s="29" t="str">
        <x:v>Sin observación</x:v>
      </x:c>
      <x:c r="AP763" t="str">
        <x:f>IF(D763="","No","Sí")</x:f>
        <x:v>Sí</x:v>
      </x:c>
    </x:row>
    <x:row r="764">
      <x:c r="A764" t="n">
        <x:v>764</x:v>
      </x:c>
      <x:c r="B764" t="str">
        <x:v>VT0003621</x:v>
      </x:c>
      <x:c r="C764" t="str">
        <x:v>45318</x:v>
      </x:c>
      <x:c r="D764" s="27" t="n">
        <x:v>45318</x:v>
      </x:c>
      <x:c r="E764" t="n">
        <x:f>IF(D764="","",YEAR(D764))</x:f>
        <x:v>2024</x:v>
      </x:c>
      <x:c r="F764" t="n">
        <x:f>IF(D764="","",MONTH(D764))</x:f>
        <x:v>1</x:v>
      </x:c>
      <x:c r="G764" t="str">
        <x:f>IF(D764="","Fecha no disponible",TEXT(D764,"mmmm"))</x:f>
        <x:v>January</x:v>
      </x:c>
      <x:c r="H764" t="str">
        <x:f>IF(D764="","Fecha no disponible",TEXT(D764,"yyyy-mm"))</x:f>
        <x:v>2024-01</x:v>
      </x:c>
      <x:c r="I764" t="str">
        <x:f>IF(D764="","Fecha no disponible","T"&amp;ROUNDUP(MONTH(D764)/3,0))</x:f>
        <x:v>T1</x:v>
      </x:c>
      <x:c r="J764" t="str">
        <x:v>T008</x:v>
      </x:c>
      <x:c r="K764" t="str">
        <x:v>Tienda Santa Cruz 4</x:v>
      </x:c>
      <x:c r="L764" t="str">
        <x:v>Barrio</x:v>
      </x:c>
      <x:c r="M764" t="str">
        <x:v>Santa Cruz</x:v>
      </x:c>
      <x:c r="N764" t="str">
        <x:f>IFERROR(VLOOKUP(M764,'Mapeos'!$A$4:$B$30,2,FALSE),M764)</x:f>
        <x:v>Santa Cruz</x:v>
      </x:c>
      <x:c r="O764" t="str">
        <x:v>C01496</x:v>
      </x:c>
      <x:c r="P764" t="str">
        <x:v>Premium</x:v>
      </x:c>
      <x:c r="Q764" t="str">
        <x:v>P0053</x:v>
      </x:c>
      <x:c r="R764" t="str">
        <x:v>Alimentos</x:v>
      </x:c>
      <x:c r="S764" t="str">
        <x:v>Marca B</x:v>
      </x:c>
      <x:c r="T764" t="str">
        <x:v>Tienda</x:v>
      </x:c>
      <x:c r="U764" t="str">
        <x:f>IFERROR(VLOOKUP(T764,'Mapeos'!$D$4:$E$25,2,FALSE),T764)</x:f>
        <x:v>Tienda</x:v>
      </x:c>
      <x:c r="V764" t="str">
        <x:v>V037</x:v>
      </x:c>
      <x:c r="W764" t="n">
        <x:v>3</x:v>
      </x:c>
      <x:c r="X764" s="28" t="n">
        <x:v>59.09</x:v>
      </x:c>
      <x:c r="Y764" s="20" t="n">
        <x:v>0</x:v>
      </x:c>
      <x:c r="Z764" s="20" t="n">
        <x:f>IF(Y764&gt;1,Y764/100,Y764)</x:f>
        <x:v>0</x:v>
      </x:c>
      <x:c r="AA764" s="28" t="n">
        <x:v>43.92</x:v>
      </x:c>
      <x:c r="AB764" s="28" t="n">
        <x:v>177.27</x:v>
      </x:c>
      <x:c r="AC764" s="28" t="str">
        <x:v>BOB</x:v>
      </x:c>
      <x:c r="AD764" s="28" t="n">
        <x:f>IF(AC764="USD",AB764*'Parametros'!$B$4,AB764)</x:f>
        <x:v>177.27</x:v>
      </x:c>
      <x:c r="AE764" s="28" t="n">
        <x:f>W764*X764*(1-Z764)</x:f>
        <x:v>177.27</x:v>
      </x:c>
      <x:c r="AF764" s="28" t="n">
        <x:f>W764*AA764</x:f>
        <x:v>131.76</x:v>
      </x:c>
      <x:c r="AG764" s="28" t="n">
        <x:f>AE764-AF764</x:f>
        <x:v>45.51000000000002</x:v>
      </x:c>
      <x:c r="AH764" s="20" t="n">
        <x:f>IF(AE764&gt;0,AG764/AE764,"")</x:f>
        <x:v>0.25672702656963964</x:v>
      </x:c>
      <x:c r="AI764" s="28" t="n">
        <x:v>201548.91</x:v>
      </x:c>
      <x:c r="AJ764" s="28"/>
      <x:c r="AK764"/>
      <x:c r="AL764" t="str">
        <x:v>Completado</x:v>
      </x:c>
      <x:c r="AM764" t="str">
        <x:f>IF(W764&lt;0,"Devuelto",AL764)</x:f>
        <x:v>Completado</x:v>
      </x:c>
      <x:c r="AN764" t="str">
        <x:v>Transferencia</x:v>
      </x:c>
      <x:c r="AO764" s="29" t="str">
        <x:v>Sin observación</x:v>
      </x:c>
      <x:c r="AP764" t="str">
        <x:f>IF(D764="","No","Sí")</x:f>
        <x:v>Sí</x:v>
      </x:c>
    </x:row>
    <x:row r="765">
      <x:c r="A765" t="n">
        <x:v>765</x:v>
      </x:c>
      <x:c r="B765" t="str">
        <x:v>VT0003626</x:v>
      </x:c>
      <x:c r="C765" t="str">
        <x:v>45499</x:v>
      </x:c>
      <x:c r="D765" s="27" t="n">
        <x:v>45499</x:v>
      </x:c>
      <x:c r="E765" t="n">
        <x:f>IF(D765="","",YEAR(D765))</x:f>
        <x:v>2024</x:v>
      </x:c>
      <x:c r="F765" t="n">
        <x:f>IF(D765="","",MONTH(D765))</x:f>
        <x:v>7</x:v>
      </x:c>
      <x:c r="G765" t="str">
        <x:f>IF(D765="","Fecha no disponible",TEXT(D765,"mmmm"))</x:f>
        <x:v>July</x:v>
      </x:c>
      <x:c r="H765" t="str">
        <x:f>IF(D765="","Fecha no disponible",TEXT(D765,"yyyy-mm"))</x:f>
        <x:v>2024-07</x:v>
      </x:c>
      <x:c r="I765" t="str">
        <x:f>IF(D765="","Fecha no disponible","T"&amp;ROUNDUP(MONTH(D765)/3,0))</x:f>
        <x:v>T3</x:v>
      </x:c>
      <x:c r="J765" t="str">
        <x:v>T009</x:v>
      </x:c>
      <x:c r="K765" t="str">
        <x:v>Tienda Cochabamba 1</x:v>
      </x:c>
      <x:c r="L765" t="str">
        <x:v>Mall</x:v>
      </x:c>
      <x:c r="M765" t="str">
        <x:v>Cochabamba</x:v>
      </x:c>
      <x:c r="N765" t="str">
        <x:f>IFERROR(VLOOKUP(M765,'Mapeos'!$A$4:$B$30,2,FALSE),M765)</x:f>
        <x:v>Cochabamba</x:v>
      </x:c>
      <x:c r="O765" t="str">
        <x:v>C00242</x:v>
      </x:c>
      <x:c r="P765" t="str">
        <x:v>Empresa</x:v>
      </x:c>
      <x:c r="Q765" t="str">
        <x:v>P0006</x:v>
      </x:c>
      <x:c r="R765" t="str">
        <x:v>Deportes</x:v>
      </x:c>
      <x:c r="S765" t="str">
        <x:v>Marca A</x:v>
      </x:c>
      <x:c r="T765" t="str">
        <x:v>WhatsApp</x:v>
      </x:c>
      <x:c r="U765" t="str">
        <x:f>IFERROR(VLOOKUP(T765,'Mapeos'!$D$4:$E$25,2,FALSE),T765)</x:f>
        <x:v>WhatsApp</x:v>
      </x:c>
      <x:c r="V765" t="str">
        <x:v>V035</x:v>
      </x:c>
      <x:c r="W765" t="n">
        <x:v>1</x:v>
      </x:c>
      <x:c r="X765" s="28" t="n">
        <x:v>220.12</x:v>
      </x:c>
      <x:c r="Y765" s="20" t="n">
        <x:v>0.05</x:v>
      </x:c>
      <x:c r="Z765" s="20" t="n">
        <x:f>IF(Y765&gt;1,Y765/100,Y765)</x:f>
        <x:v>0.05</x:v>
      </x:c>
      <x:c r="AA765" s="28" t="n">
        <x:v>118.39</x:v>
      </x:c>
      <x:c r="AB765" s="28" t="n">
        <x:v>209.11</x:v>
      </x:c>
      <x:c r="AC765" s="28" t="str">
        <x:v>BOB</x:v>
      </x:c>
      <x:c r="AD765" s="28" t="n">
        <x:f>IF(AC765="USD",AB765*'Parametros'!$B$4,AB765)</x:f>
        <x:v>209.11</x:v>
      </x:c>
      <x:c r="AE765" s="28" t="n">
        <x:f>W765*X765*(1-Z765)</x:f>
        <x:v>209.114</x:v>
      </x:c>
      <x:c r="AF765" s="28" t="n">
        <x:f>W765*AA765</x:f>
        <x:v>118.39</x:v>
      </x:c>
      <x:c r="AG765" s="28" t="n">
        <x:f>AE765-AF765</x:f>
        <x:v>90.724</x:v>
      </x:c>
      <x:c r="AH765" s="20" t="n">
        <x:f>IF(AE765&gt;0,AG765/AE765,"")</x:f>
        <x:v>0.43384947923142403</x:v>
      </x:c>
      <x:c r="AI765" s="28" t="n">
        <x:v>91655.13</x:v>
      </x:c>
      <x:c r="AJ765" s="28"/>
      <x:c r="AK765"/>
      <x:c r="AL765" t="str">
        <x:v>Completado</x:v>
      </x:c>
      <x:c r="AM765" t="str">
        <x:f>IF(W765&lt;0,"Devuelto",AL765)</x:f>
        <x:v>Completado</x:v>
      </x:c>
      <x:c r="AN765" t="str">
        <x:v>QR</x:v>
      </x:c>
      <x:c r="AO765" s="29" t="str">
        <x:v>Sin observación</x:v>
      </x:c>
      <x:c r="AP765" t="str">
        <x:f>IF(D765="","No","Sí")</x:f>
        <x:v>Sí</x:v>
      </x:c>
    </x:row>
    <x:row r="766">
      <x:c r="A766" t="n">
        <x:v>766</x:v>
      </x:c>
      <x:c r="B766" t="str">
        <x:v>VT0003630</x:v>
      </x:c>
      <x:c r="C766" t="str">
        <x:v>45986</x:v>
      </x:c>
      <x:c r="D766" s="27" t="n">
        <x:v>45986</x:v>
      </x:c>
      <x:c r="E766" t="n">
        <x:f>IF(D766="","",YEAR(D766))</x:f>
        <x:v>2025</x:v>
      </x:c>
      <x:c r="F766" t="n">
        <x:f>IF(D766="","",MONTH(D766))</x:f>
        <x:v>11</x:v>
      </x:c>
      <x:c r="G766" t="str">
        <x:f>IF(D766="","Fecha no disponible",TEXT(D766,"mmmm"))</x:f>
        <x:v>November</x:v>
      </x:c>
      <x:c r="H766" t="str">
        <x:f>IF(D766="","Fecha no disponible",TEXT(D766,"yyyy-mm"))</x:f>
        <x:v>2025-11</x:v>
      </x:c>
      <x:c r="I766" t="str">
        <x:f>IF(D766="","Fecha no disponible","T"&amp;ROUNDUP(MONTH(D766)/3,0))</x:f>
        <x:v>T4</x:v>
      </x:c>
      <x:c r="J766" t="str">
        <x:v>T009</x:v>
      </x:c>
      <x:c r="K766" t="str">
        <x:v>Tienda Cochabamba 1</x:v>
      </x:c>
      <x:c r="L766" t="str">
        <x:v>Mall</x:v>
      </x:c>
      <x:c r="M766" t="str">
        <x:v>Cochabamba</x:v>
      </x:c>
      <x:c r="N766" t="str">
        <x:f>IFERROR(VLOOKUP(M766,'Mapeos'!$A$4:$B$30,2,FALSE),M766)</x:f>
        <x:v>Cochabamba</x:v>
      </x:c>
      <x:c r="O766" t="str">
        <x:v>C01403</x:v>
      </x:c>
      <x:c r="P766" t="str">
        <x:v>Empresa</x:v>
      </x:c>
      <x:c r="Q766" t="str">
        <x:v>P0024</x:v>
      </x:c>
      <x:c r="R766" t="str">
        <x:v>Cuidado Personal</x:v>
      </x:c>
      <x:c r="S766" t="str">
        <x:v>Marca A</x:v>
      </x:c>
      <x:c r="T766" t="str">
        <x:v>WhatsApp</x:v>
      </x:c>
      <x:c r="U766" t="str">
        <x:f>IFERROR(VLOOKUP(T766,'Mapeos'!$D$4:$E$25,2,FALSE),T766)</x:f>
        <x:v>WhatsApp</x:v>
      </x:c>
      <x:c r="V766" t="str">
        <x:v>V013</x:v>
      </x:c>
      <x:c r="W766" t="n">
        <x:v>3</x:v>
      </x:c>
      <x:c r="X766" s="28" t="n">
        <x:v>37.69</x:v>
      </x:c>
      <x:c r="Y766" s="20" t="n">
        <x:v>0</x:v>
      </x:c>
      <x:c r="Z766" s="20" t="n">
        <x:f>IF(Y766&gt;1,Y766/100,Y766)</x:f>
        <x:v>0</x:v>
      </x:c>
      <x:c r="AA766" s="28" t="n">
        <x:v>20.9</x:v>
      </x:c>
      <x:c r="AB766" s="28" t="n">
        <x:v>113.07</x:v>
      </x:c>
      <x:c r="AC766" s="28" t="str">
        <x:v>BOB</x:v>
      </x:c>
      <x:c r="AD766" s="28" t="n">
        <x:f>IF(AC766="USD",AB766*'Parametros'!$B$4,AB766)</x:f>
        <x:v>113.07</x:v>
      </x:c>
      <x:c r="AE766" s="28" t="n">
        <x:f>W766*X766*(1-Z766)</x:f>
        <x:v>113.07</x:v>
      </x:c>
      <x:c r="AF766" s="28" t="n">
        <x:f>W766*AA766</x:f>
        <x:v>62.699999999999996</x:v>
      </x:c>
      <x:c r="AG766" s="28" t="n">
        <x:f>AE766-AF766</x:f>
        <x:v>50.37</x:v>
      </x:c>
      <x:c r="AH766" s="20" t="n">
        <x:f>IF(AE766&gt;0,AG766/AE766,"")</x:f>
        <x:v>0.44547625364818255</x:v>
      </x:c>
      <x:c r="AI766" s="28" t="n">
        <x:v>92007.76</x:v>
      </x:c>
      <x:c r="AJ766" s="28"/>
      <x:c r="AK766"/>
      <x:c r="AL766" t="str">
        <x:v>Completado</x:v>
      </x:c>
      <x:c r="AM766" t="str">
        <x:f>IF(W766&lt;0,"Devuelto",AL766)</x:f>
        <x:v>Completado</x:v>
      </x:c>
      <x:c r="AN766" t="str">
        <x:v>Transferencia</x:v>
      </x:c>
      <x:c r="AO766" s="29" t="str">
        <x:v>Sin observación</x:v>
      </x:c>
      <x:c r="AP766" t="str">
        <x:f>IF(D766="","No","Sí")</x:f>
        <x:v>Sí</x:v>
      </x:c>
    </x:row>
    <x:row r="767">
      <x:c r="A767" t="n">
        <x:v>767</x:v>
      </x:c>
      <x:c r="B767" t="str">
        <x:v>VT0003635</x:v>
      </x:c>
      <x:c r="C767" t="str">
        <x:v>45442</x:v>
      </x:c>
      <x:c r="D767" s="27" t="n">
        <x:v>45442</x:v>
      </x:c>
      <x:c r="E767" t="n">
        <x:f>IF(D767="","",YEAR(D767))</x:f>
        <x:v>2024</x:v>
      </x:c>
      <x:c r="F767" t="n">
        <x:f>IF(D767="","",MONTH(D767))</x:f>
        <x:v>5</x:v>
      </x:c>
      <x:c r="G767" t="str">
        <x:f>IF(D767="","Fecha no disponible",TEXT(D767,"mmmm"))</x:f>
        <x:v>May</x:v>
      </x:c>
      <x:c r="H767" t="str">
        <x:f>IF(D767="","Fecha no disponible",TEXT(D767,"yyyy-mm"))</x:f>
        <x:v>2024-05</x:v>
      </x:c>
      <x:c r="I767" t="str">
        <x:f>IF(D767="","Fecha no disponible","T"&amp;ROUNDUP(MONTH(D767)/3,0))</x:f>
        <x:v>T2</x:v>
      </x:c>
      <x:c r="J767" t="str">
        <x:v>T016</x:v>
      </x:c>
      <x:c r="K767" t="str">
        <x:v>Tienda Potosí 4</x:v>
      </x:c>
      <x:c r="L767" t="str">
        <x:v>Centro</x:v>
      </x:c>
      <x:c r="M767" t="str">
        <x:v>Potosí</x:v>
      </x:c>
      <x:c r="N767" t="str">
        <x:f>IFERROR(VLOOKUP(M767,'Mapeos'!$A$4:$B$30,2,FALSE),M767)</x:f>
        <x:v>Potosí</x:v>
      </x:c>
      <x:c r="O767" t="str">
        <x:v>C00814</x:v>
      </x:c>
      <x:c r="P767" t="str">
        <x:v>Premium</x:v>
      </x:c>
      <x:c r="Q767" t="str">
        <x:v>P0042</x:v>
      </x:c>
      <x:c r="R767" t="str">
        <x:v>Electrónica</x:v>
      </x:c>
      <x:c r="S767" t="str">
        <x:v>Marca B</x:v>
      </x:c>
      <x:c r="T767" t="str">
        <x:v>Tienda</x:v>
      </x:c>
      <x:c r="U767" t="str">
        <x:f>IFERROR(VLOOKUP(T767,'Mapeos'!$D$4:$E$25,2,FALSE),T767)</x:f>
        <x:v>Tienda</x:v>
      </x:c>
      <x:c r="V767" t="str">
        <x:v>V025</x:v>
      </x:c>
      <x:c r="W767" t="n">
        <x:v>2</x:v>
      </x:c>
      <x:c r="X767" s="28" t="n">
        <x:v>476.25</x:v>
      </x:c>
      <x:c r="Y767" s="20" t="n">
        <x:v>0.05</x:v>
      </x:c>
      <x:c r="Z767" s="20" t="n">
        <x:f>IF(Y767&gt;1,Y767/100,Y767)</x:f>
        <x:v>0.05</x:v>
      </x:c>
      <x:c r="AA767" s="28" t="n">
        <x:v>283.66</x:v>
      </x:c>
      <x:c r="AB767" s="28" t="n">
        <x:v>904.88</x:v>
      </x:c>
      <x:c r="AC767" s="28" t="str">
        <x:v>BOB</x:v>
      </x:c>
      <x:c r="AD767" s="28" t="n">
        <x:f>IF(AC767="USD",AB767*'Parametros'!$B$4,AB767)</x:f>
        <x:v>904.88</x:v>
      </x:c>
      <x:c r="AE767" s="28" t="n">
        <x:f>W767*X767*(1-Z767)</x:f>
        <x:v>904.875</x:v>
      </x:c>
      <x:c r="AF767" s="28" t="n">
        <x:f>W767*AA767</x:f>
        <x:v>567.32</x:v>
      </x:c>
      <x:c r="AG767" s="28" t="n">
        <x:f>AE767-AF767</x:f>
        <x:v>337.55499999999995</x:v>
      </x:c>
      <x:c r="AH767" s="20" t="n">
        <x:f>IF(AE767&gt;0,AG767/AE767,"")</x:f>
        <x:v>0.3730404752037574</x:v>
      </x:c>
      <x:c r="AI767" s="28" t="n">
        <x:v>160418.36</x:v>
      </x:c>
      <x:c r="AJ767" s="28"/>
      <x:c r="AK767"/>
      <x:c r="AL767" t="str">
        <x:v>Completado</x:v>
      </x:c>
      <x:c r="AM767" t="str">
        <x:f>IF(W767&lt;0,"Devuelto",AL767)</x:f>
        <x:v>Completado</x:v>
      </x:c>
      <x:c r="AN767" t="str">
        <x:v>QR</x:v>
      </x:c>
      <x:c r="AO767" s="29" t="str">
        <x:v>Sin observación</x:v>
      </x:c>
      <x:c r="AP767" t="str">
        <x:f>IF(D767="","No","Sí")</x:f>
        <x:v>Sí</x:v>
      </x:c>
    </x:row>
    <x:row r="768">
      <x:c r="A768" t="n">
        <x:v>768</x:v>
      </x:c>
      <x:c r="B768" t="str">
        <x:v>VT0003640</x:v>
      </x:c>
      <x:c r="C768" t="str">
        <x:v>45670</x:v>
      </x:c>
      <x:c r="D768" s="27" t="n">
        <x:v>45670</x:v>
      </x:c>
      <x:c r="E768" t="n">
        <x:f>IF(D768="","",YEAR(D768))</x:f>
        <x:v>2025</x:v>
      </x:c>
      <x:c r="F768" t="n">
        <x:f>IF(D768="","",MONTH(D768))</x:f>
        <x:v>1</x:v>
      </x:c>
      <x:c r="G768" t="str">
        <x:f>IF(D768="","Fecha no disponible",TEXT(D768,"mmmm"))</x:f>
        <x:v>January</x:v>
      </x:c>
      <x:c r="H768" t="str">
        <x:f>IF(D768="","Fecha no disponible",TEXT(D768,"yyyy-mm"))</x:f>
        <x:v>2025-01</x:v>
      </x:c>
      <x:c r="I768" t="str">
        <x:f>IF(D768="","Fecha no disponible","T"&amp;ROUNDUP(MONTH(D768)/3,0))</x:f>
        <x:v>T1</x:v>
      </x:c>
      <x:c r="J768" t="str">
        <x:v>T020</x:v>
      </x:c>
      <x:c r="K768" t="str">
        <x:v>Tienda Sucre 4</x:v>
      </x:c>
      <x:c r="L768" t="str">
        <x:v>Mall</x:v>
      </x:c>
      <x:c r="M768" t="str">
        <x:v>Sucre</x:v>
      </x:c>
      <x:c r="N768" t="str">
        <x:f>IFERROR(VLOOKUP(M768,'Mapeos'!$A$4:$B$30,2,FALSE),M768)</x:f>
        <x:v>Sucre</x:v>
      </x:c>
      <x:c r="O768" t="str">
        <x:v>C01259</x:v>
      </x:c>
      <x:c r="P768" t="str">
        <x:v>Frecuente</x:v>
      </x:c>
      <x:c r="Q768" t="str">
        <x:v>P0028</x:v>
      </x:c>
      <x:c r="R768" t="str">
        <x:v>Electrónica</x:v>
      </x:c>
      <x:c r="S768" t="str">
        <x:v>Marca C</x:v>
      </x:c>
      <x:c r="T768" t="str">
        <x:v>Tienda</x:v>
      </x:c>
      <x:c r="U768" t="str">
        <x:f>IFERROR(VLOOKUP(T768,'Mapeos'!$D$4:$E$25,2,FALSE),T768)</x:f>
        <x:v>Tienda</x:v>
      </x:c>
      <x:c r="V768" t="str">
        <x:v>V019</x:v>
      </x:c>
      <x:c r="W768" t="n">
        <x:v>3</x:v>
      </x:c>
      <x:c r="X768" s="28" t="n">
        <x:v>358.31</x:v>
      </x:c>
      <x:c r="Y768" s="20" t="n">
        <x:v>0</x:v>
      </x:c>
      <x:c r="Z768" s="20" t="n">
        <x:f>IF(Y768&gt;1,Y768/100,Y768)</x:f>
        <x:v>0</x:v>
      </x:c>
      <x:c r="AA768" s="28" t="n">
        <x:v>184.78</x:v>
      </x:c>
      <x:c r="AB768" s="28" t="n">
        <x:v>1074.93</x:v>
      </x:c>
      <x:c r="AC768" s="28" t="str">
        <x:v>BOB</x:v>
      </x:c>
      <x:c r="AD768" s="28" t="n">
        <x:f>IF(AC768="USD",AB768*'Parametros'!$B$4,AB768)</x:f>
        <x:v>1074.93</x:v>
      </x:c>
      <x:c r="AE768" s="28" t="n">
        <x:f>W768*X768*(1-Z768)</x:f>
        <x:v>1074.93</x:v>
      </x:c>
      <x:c r="AF768" s="28" t="n">
        <x:f>W768*AA768</x:f>
        <x:v>554.34</x:v>
      </x:c>
      <x:c r="AG768" s="28" t="n">
        <x:f>AE768-AF768</x:f>
        <x:v>520.59</x:v>
      </x:c>
      <x:c r="AH768" s="20" t="n">
        <x:f>IF(AE768&gt;0,AG768/AE768,"")</x:f>
        <x:v>0.48430130334068267</x:v>
      </x:c>
      <x:c r="AI768" s="28" t="n">
        <x:v>139765.58</x:v>
      </x:c>
      <x:c r="AJ768" s="28"/>
      <x:c r="AK768"/>
      <x:c r="AL768" t="str">
        <x:v>Completado</x:v>
      </x:c>
      <x:c r="AM768" t="str">
        <x:f>IF(W768&lt;0,"Devuelto",AL768)</x:f>
        <x:v>Completado</x:v>
      </x:c>
      <x:c r="AN768" t="str">
        <x:v>Tarjeta</x:v>
      </x:c>
      <x:c r="AO768" s="29" t="str">
        <x:v>Sin observación</x:v>
      </x:c>
      <x:c r="AP768" t="str">
        <x:f>IF(D768="","No","Sí")</x:f>
        <x:v>Sí</x:v>
      </x:c>
    </x:row>
    <x:row r="769">
      <x:c r="A769" t="n">
        <x:v>769</x:v>
      </x:c>
      <x:c r="B769" t="str">
        <x:v>VT0003645</x:v>
      </x:c>
      <x:c r="C769" t="str">
        <x:v>45422</x:v>
      </x:c>
      <x:c r="D769" s="27" t="n">
        <x:v>45422</x:v>
      </x:c>
      <x:c r="E769" t="n">
        <x:f>IF(D769="","",YEAR(D769))</x:f>
        <x:v>2024</x:v>
      </x:c>
      <x:c r="F769" t="n">
        <x:f>IF(D769="","",MONTH(D769))</x:f>
        <x:v>5</x:v>
      </x:c>
      <x:c r="G769" t="str">
        <x:f>IF(D769="","Fecha no disponible",TEXT(D769,"mmmm"))</x:f>
        <x:v>May</x:v>
      </x:c>
      <x:c r="H769" t="str">
        <x:f>IF(D769="","Fecha no disponible",TEXT(D769,"yyyy-mm"))</x:f>
        <x:v>2024-05</x:v>
      </x:c>
      <x:c r="I769" t="str">
        <x:f>IF(D769="","Fecha no disponible","T"&amp;ROUNDUP(MONTH(D769)/3,0))</x:f>
        <x:v>T2</x:v>
      </x:c>
      <x:c r="J769" t="str">
        <x:v>T008</x:v>
      </x:c>
      <x:c r="K769" t="str">
        <x:v>Tienda Santa Cruz 4</x:v>
      </x:c>
      <x:c r="L769" t="str">
        <x:v>Barrio</x:v>
      </x:c>
      <x:c r="M769" t="str">
        <x:v>Santa Cruz</x:v>
      </x:c>
      <x:c r="N769" t="str">
        <x:f>IFERROR(VLOOKUP(M769,'Mapeos'!$A$4:$B$30,2,FALSE),M769)</x:f>
        <x:v>Santa Cruz</x:v>
      </x:c>
      <x:c r="O769" t="str">
        <x:v>C01665</x:v>
      </x:c>
      <x:c r="P769" t="str">
        <x:v>Masivo</x:v>
      </x:c>
      <x:c r="Q769" t="str">
        <x:v>P0032</x:v>
      </x:c>
      <x:c r="R769" t="str">
        <x:v>Electrónica</x:v>
      </x:c>
      <x:c r="S769" t="str">
        <x:v>Marca C</x:v>
      </x:c>
      <x:c r="T769" t="str">
        <x:v>Tienda</x:v>
      </x:c>
      <x:c r="U769" t="str">
        <x:f>IFERROR(VLOOKUP(T769,'Mapeos'!$D$4:$E$25,2,FALSE),T769)</x:f>
        <x:v>Tienda</x:v>
      </x:c>
      <x:c r="V769" t="str">
        <x:v>V022</x:v>
      </x:c>
      <x:c r="W769" t="n">
        <x:v>2</x:v>
      </x:c>
      <x:c r="X769" s="28" t="n">
        <x:v>327.82</x:v>
      </x:c>
      <x:c r="Y769" s="20" t="n">
        <x:v>0.05</x:v>
      </x:c>
      <x:c r="Z769" s="20" t="n">
        <x:f>IF(Y769&gt;1,Y769/100,Y769)</x:f>
        <x:v>0.05</x:v>
      </x:c>
      <x:c r="AA769" s="28" t="n">
        <x:v>170.34</x:v>
      </x:c>
      <x:c r="AB769" s="28" t="n">
        <x:v>622.86</x:v>
      </x:c>
      <x:c r="AC769" s="28" t="str">
        <x:v>BOB</x:v>
      </x:c>
      <x:c r="AD769" s="28" t="n">
        <x:f>IF(AC769="USD",AB769*'Parametros'!$B$4,AB769)</x:f>
        <x:v>622.86</x:v>
      </x:c>
      <x:c r="AE769" s="28" t="n">
        <x:f>W769*X769*(1-Z769)</x:f>
        <x:v>622.858</x:v>
      </x:c>
      <x:c r="AF769" s="28" t="n">
        <x:f>W769*AA769</x:f>
        <x:v>340.68</x:v>
      </x:c>
      <x:c r="AG769" s="28" t="n">
        <x:f>AE769-AF769</x:f>
        <x:v>282.17799999999994</x:v>
      </x:c>
      <x:c r="AH769" s="20" t="n">
        <x:f>IF(AE769&gt;0,AG769/AE769,"")</x:f>
        <x:v>0.4530374499484633</x:v>
      </x:c>
      <x:c r="AI769" s="28" t="n">
        <x:v>158173.98</x:v>
      </x:c>
      <x:c r="AJ769" s="28"/>
      <x:c r="AK769"/>
      <x:c r="AL769" t="str">
        <x:v>Completado</x:v>
      </x:c>
      <x:c r="AM769" t="str">
        <x:f>IF(W769&lt;0,"Devuelto",AL769)</x:f>
        <x:v>Completado</x:v>
      </x:c>
      <x:c r="AN769" t="str">
        <x:v>Transferencia</x:v>
      </x:c>
      <x:c r="AO769" s="29" t="str">
        <x:v>Sin observación</x:v>
      </x:c>
      <x:c r="AP769" t="str">
        <x:f>IF(D769="","No","Sí")</x:f>
        <x:v>Sí</x:v>
      </x:c>
    </x:row>
    <x:row r="770">
      <x:c r="A770" t="n">
        <x:v>770</x:v>
      </x:c>
      <x:c r="B770" t="str">
        <x:v>VT0003649</x:v>
      </x:c>
      <x:c r="C770" t="str">
        <x:v>45413</x:v>
      </x:c>
      <x:c r="D770" s="27" t="n">
        <x:v>45413</x:v>
      </x:c>
      <x:c r="E770" t="n">
        <x:f>IF(D770="","",YEAR(D770))</x:f>
        <x:v>2024</x:v>
      </x:c>
      <x:c r="F770" t="n">
        <x:f>IF(D770="","",MONTH(D770))</x:f>
        <x:v>5</x:v>
      </x:c>
      <x:c r="G770" t="str">
        <x:f>IF(D770="","Fecha no disponible",TEXT(D770,"mmmm"))</x:f>
        <x:v>May</x:v>
      </x:c>
      <x:c r="H770" t="str">
        <x:f>IF(D770="","Fecha no disponible",TEXT(D770,"yyyy-mm"))</x:f>
        <x:v>2024-05</x:v>
      </x:c>
      <x:c r="I770" t="str">
        <x:f>IF(D770="","Fecha no disponible","T"&amp;ROUNDUP(MONTH(D770)/3,0))</x:f>
        <x:v>T2</x:v>
      </x:c>
      <x:c r="J770" t="str">
        <x:v>T020</x:v>
      </x:c>
      <x:c r="K770" t="str">
        <x:v>Tienda Sucre 4</x:v>
      </x:c>
      <x:c r="L770" t="str">
        <x:v>Mall</x:v>
      </x:c>
      <x:c r="M770" t="str">
        <x:v>Sucre</x:v>
      </x:c>
      <x:c r="N770" t="str">
        <x:f>IFERROR(VLOOKUP(M770,'Mapeos'!$A$4:$B$30,2,FALSE),M770)</x:f>
        <x:v>Sucre</x:v>
      </x:c>
      <x:c r="O770" t="str">
        <x:v>C01334</x:v>
      </x:c>
      <x:c r="P770" t="str">
        <x:v>Frecuente</x:v>
      </x:c>
      <x:c r="Q770" t="str">
        <x:v>P0098</x:v>
      </x:c>
      <x:c r="R770" t="str">
        <x:v>Cuidado Personal</x:v>
      </x:c>
      <x:c r="S770" t="str">
        <x:v>Marca A</x:v>
      </x:c>
      <x:c r="T770" t="str">
        <x:v>Tienda</x:v>
      </x:c>
      <x:c r="U770" t="str">
        <x:f>IFERROR(VLOOKUP(T770,'Mapeos'!$D$4:$E$25,2,FALSE),T770)</x:f>
        <x:v>Tienda</x:v>
      </x:c>
      <x:c r="V770" t="str">
        <x:v>V020</x:v>
      </x:c>
      <x:c r="W770" t="n">
        <x:v>9</x:v>
      </x:c>
      <x:c r="X770" s="28" t="n">
        <x:v>85.24</x:v>
      </x:c>
      <x:c r="Y770" s="20" t="n">
        <x:v>0.15</x:v>
      </x:c>
      <x:c r="Z770" s="20" t="n">
        <x:f>IF(Y770&gt;1,Y770/100,Y770)</x:f>
        <x:v>0.15</x:v>
      </x:c>
      <x:c r="AA770" s="28" t="n">
        <x:v>56.02</x:v>
      </x:c>
      <x:c r="AB770" s="28" t="n">
        <x:v>652.09</x:v>
      </x:c>
      <x:c r="AC770" s="28" t="str">
        <x:v>BOB</x:v>
      </x:c>
      <x:c r="AD770" s="28" t="n">
        <x:f>IF(AC770="USD",AB770*'Parametros'!$B$4,AB770)</x:f>
        <x:v>652.09</x:v>
      </x:c>
      <x:c r="AE770" s="28" t="n">
        <x:f>W770*X770*(1-Z770)</x:f>
        <x:v>652.086</x:v>
      </x:c>
      <x:c r="AF770" s="28" t="n">
        <x:f>W770*AA770</x:f>
        <x:v>504.18</x:v>
      </x:c>
      <x:c r="AG770" s="28" t="n">
        <x:f>AE770-AF770</x:f>
        <x:v>147.906</x:v>
      </x:c>
      <x:c r="AH770" s="20" t="n">
        <x:f>IF(AE770&gt;0,AG770/AE770,"")</x:f>
        <x:v>0.2268197753057112</x:v>
      </x:c>
      <x:c r="AI770" s="28" t="n">
        <x:v>170500.35</x:v>
      </x:c>
      <x:c r="AJ770" s="28"/>
      <x:c r="AK770"/>
      <x:c r="AL770" t="str">
        <x:v>Completado</x:v>
      </x:c>
      <x:c r="AM770" t="str">
        <x:f>IF(W770&lt;0,"Devuelto",AL770)</x:f>
        <x:v>Completado</x:v>
      </x:c>
      <x:c r="AN770" t="str">
        <x:v>QR</x:v>
      </x:c>
      <x:c r="AO770" s="29" t="str">
        <x:v>Sin observación</x:v>
      </x:c>
      <x:c r="AP770" t="str">
        <x:f>IF(D770="","No","Sí")</x:f>
        <x:v>Sí</x:v>
      </x:c>
    </x:row>
    <x:row r="771">
      <x:c r="A771" t="n">
        <x:v>771</x:v>
      </x:c>
      <x:c r="B771" t="str">
        <x:v>VT0003654</x:v>
      </x:c>
      <x:c r="C771" t="str">
        <x:v>46166</x:v>
      </x:c>
      <x:c r="D771" s="27" t="n">
        <x:v>46166</x:v>
      </x:c>
      <x:c r="E771" t="n">
        <x:f>IF(D771="","",YEAR(D771))</x:f>
        <x:v>2026</x:v>
      </x:c>
      <x:c r="F771" t="n">
        <x:f>IF(D771="","",MONTH(D771))</x:f>
        <x:v>5</x:v>
      </x:c>
      <x:c r="G771" t="str">
        <x:f>IF(D771="","Fecha no disponible",TEXT(D771,"mmmm"))</x:f>
        <x:v>May</x:v>
      </x:c>
      <x:c r="H771" t="str">
        <x:f>IF(D771="","Fecha no disponible",TEXT(D771,"yyyy-mm"))</x:f>
        <x:v>2026-05</x:v>
      </x:c>
      <x:c r="I771" t="str">
        <x:f>IF(D771="","Fecha no disponible","T"&amp;ROUNDUP(MONTH(D771)/3,0))</x:f>
        <x:v>T2</x:v>
      </x:c>
      <x:c r="J771" t="str">
        <x:v>T018</x:v>
      </x:c>
      <x:c r="K771" t="str">
        <x:v>Tienda Sucre 2</x:v>
      </x:c>
      <x:c r="L771" t="str">
        <x:v>Mall</x:v>
      </x:c>
      <x:c r="M771" t="str">
        <x:v>Sucre</x:v>
      </x:c>
      <x:c r="N771" t="str">
        <x:f>IFERROR(VLOOKUP(M771,'Mapeos'!$A$4:$B$30,2,FALSE),M771)</x:f>
        <x:v>Sucre</x:v>
      </x:c>
      <x:c r="O771" t="str">
        <x:v>C01538</x:v>
      </x:c>
      <x:c r="P771" t="str">
        <x:v>Empresa</x:v>
      </x:c>
      <x:c r="Q771" t="str">
        <x:v>P0120</x:v>
      </x:c>
      <x:c r="R771" t="str">
        <x:v>Electrónica</x:v>
      </x:c>
      <x:c r="S771" t="str">
        <x:v>Marca A</x:v>
      </x:c>
      <x:c r="T771" t="str">
        <x:v>Tienda</x:v>
      </x:c>
      <x:c r="U771" t="str">
        <x:f>IFERROR(VLOOKUP(T771,'Mapeos'!$D$4:$E$25,2,FALSE),T771)</x:f>
        <x:v>Tienda</x:v>
      </x:c>
      <x:c r="V771" t="str">
        <x:v>V001</x:v>
      </x:c>
      <x:c r="W771" t="n">
        <x:v>1</x:v>
      </x:c>
      <x:c r="X771" s="28" t="n">
        <x:v>408.79</x:v>
      </x:c>
      <x:c r="Y771" s="20" t="n">
        <x:v>0.25</x:v>
      </x:c>
      <x:c r="Z771" s="20" t="n">
        <x:f>IF(Y771&gt;1,Y771/100,Y771)</x:f>
        <x:v>0.25</x:v>
      </x:c>
      <x:c r="AA771" s="28" t="n">
        <x:v>269.92</x:v>
      </x:c>
      <x:c r="AB771" s="28" t="n">
        <x:v>306.59</x:v>
      </x:c>
      <x:c r="AC771" s="28" t="str">
        <x:v>BOB</x:v>
      </x:c>
      <x:c r="AD771" s="28" t="n">
        <x:f>IF(AC771="USD",AB771*'Parametros'!$B$4,AB771)</x:f>
        <x:v>306.59</x:v>
      </x:c>
      <x:c r="AE771" s="28" t="n">
        <x:f>W771*X771*(1-Z771)</x:f>
        <x:v>306.59250000000003</x:v>
      </x:c>
      <x:c r="AF771" s="28" t="n">
        <x:f>W771*AA771</x:f>
        <x:v>269.92</x:v>
      </x:c>
      <x:c r="AG771" s="28" t="n">
        <x:f>AE771-AF771</x:f>
        <x:v>36.672500000000014</x:v>
      </x:c>
      <x:c r="AH771" s="20" t="n">
        <x:f>IF(AE771&gt;0,AG771/AE771,"")</x:f>
        <x:v>0.1196131673149213</x:v>
      </x:c>
      <x:c r="AI771" s="28" t="n">
        <x:v>202244.02</x:v>
      </x:c>
      <x:c r="AJ771" s="28"/>
      <x:c r="AK771"/>
      <x:c r="AL771" t="str">
        <x:v>Completado</x:v>
      </x:c>
      <x:c r="AM771" t="str">
        <x:f>IF(W771&lt;0,"Devuelto",AL771)</x:f>
        <x:v>Completado</x:v>
      </x:c>
      <x:c r="AN771" t="str">
        <x:v>Tarjeta</x:v>
      </x:c>
      <x:c r="AO771" s="29" t="str">
        <x:v>Sin observación</x:v>
      </x:c>
      <x:c r="AP771" t="str">
        <x:f>IF(D771="","No","Sí")</x:f>
        <x:v>Sí</x:v>
      </x:c>
    </x:row>
    <x:row r="772">
      <x:c r="A772" t="n">
        <x:v>772</x:v>
      </x:c>
      <x:c r="B772" t="str">
        <x:v>VT0003659</x:v>
      </x:c>
      <x:c r="C772" t="str">
        <x:v>45782</x:v>
      </x:c>
      <x:c r="D772" s="27" t="n">
        <x:v>45782</x:v>
      </x:c>
      <x:c r="E772" t="n">
        <x:f>IF(D772="","",YEAR(D772))</x:f>
        <x:v>2025</x:v>
      </x:c>
      <x:c r="F772" t="n">
        <x:f>IF(D772="","",MONTH(D772))</x:f>
        <x:v>5</x:v>
      </x:c>
      <x:c r="G772" t="str">
        <x:f>IF(D772="","Fecha no disponible",TEXT(D772,"mmmm"))</x:f>
        <x:v>May</x:v>
      </x:c>
      <x:c r="H772" t="str">
        <x:f>IF(D772="","Fecha no disponible",TEXT(D772,"yyyy-mm"))</x:f>
        <x:v>2025-05</x:v>
      </x:c>
      <x:c r="I772" t="str">
        <x:f>IF(D772="","Fecha no disponible","T"&amp;ROUNDUP(MONTH(D772)/3,0))</x:f>
        <x:v>T2</x:v>
      </x:c>
      <x:c r="J772" t="str">
        <x:v>T002</x:v>
      </x:c>
      <x:c r="K772" t="str">
        <x:v>Tienda La Paz 2</x:v>
      </x:c>
      <x:c r="L772" t="str">
        <x:v>Mall</x:v>
      </x:c>
      <x:c r="M772" t="str">
        <x:v>La Paz</x:v>
      </x:c>
      <x:c r="N772" t="str">
        <x:f>IFERROR(VLOOKUP(M772,'Mapeos'!$A$4:$B$30,2,FALSE),M772)</x:f>
        <x:v>La Paz</x:v>
      </x:c>
      <x:c r="O772" t="str">
        <x:v>C01153</x:v>
      </x:c>
      <x:c r="P772" t="str">
        <x:v>Frecuente</x:v>
      </x:c>
      <x:c r="Q772" t="str">
        <x:v>P0083</x:v>
      </x:c>
      <x:c r="R772" t="str">
        <x:v>Electrónica</x:v>
      </x:c>
      <x:c r="S772" t="str">
        <x:v>Marca B</x:v>
      </x:c>
      <x:c r="T772" t="str">
        <x:v>Tienda</x:v>
      </x:c>
      <x:c r="U772" t="str">
        <x:f>IFERROR(VLOOKUP(T772,'Mapeos'!$D$4:$E$25,2,FALSE),T772)</x:f>
        <x:v>Tienda</x:v>
      </x:c>
      <x:c r="V772" t="str">
        <x:v>V005</x:v>
      </x:c>
      <x:c r="W772" t="n">
        <x:v>2</x:v>
      </x:c>
      <x:c r="X772" s="28" t="n">
        <x:v>191.09</x:v>
      </x:c>
      <x:c r="Y772" s="20" t="n">
        <x:v>0.2</x:v>
      </x:c>
      <x:c r="Z772" s="20" t="n">
        <x:f>IF(Y772&gt;1,Y772/100,Y772)</x:f>
        <x:v>0.2</x:v>
      </x:c>
      <x:c r="AA772" s="28" t="n">
        <x:v>123.81</x:v>
      </x:c>
      <x:c r="AB772" s="28" t="n">
        <x:v>305.74</x:v>
      </x:c>
      <x:c r="AC772" s="28" t="str">
        <x:v>BOB</x:v>
      </x:c>
      <x:c r="AD772" s="28" t="n">
        <x:f>IF(AC772="USD",AB772*'Parametros'!$B$4,AB772)</x:f>
        <x:v>305.74</x:v>
      </x:c>
      <x:c r="AE772" s="28" t="n">
        <x:f>W772*X772*(1-Z772)</x:f>
        <x:v>305.744</x:v>
      </x:c>
      <x:c r="AF772" s="28" t="n">
        <x:f>W772*AA772</x:f>
        <x:v>247.62</x:v>
      </x:c>
      <x:c r="AG772" s="28" t="n">
        <x:f>AE772-AF772</x:f>
        <x:v>58.124000000000024</x:v>
      </x:c>
      <x:c r="AH772" s="20" t="n">
        <x:f>IF(AE772&gt;0,AG772/AE772,"")</x:f>
        <x:v>0.19010675597885818</x:v>
      </x:c>
      <x:c r="AI772" s="28" t="n">
        <x:v>197389.58</x:v>
      </x:c>
      <x:c r="AJ772" s="28"/>
      <x:c r="AK772"/>
      <x:c r="AL772" t="str">
        <x:v>Completado</x:v>
      </x:c>
      <x:c r="AM772" t="str">
        <x:f>IF(W772&lt;0,"Devuelto",AL772)</x:f>
        <x:v>Completado</x:v>
      </x:c>
      <x:c r="AN772" t="str">
        <x:v>Transferencia</x:v>
      </x:c>
      <x:c r="AO772" s="29" t="str">
        <x:v>Sin observación</x:v>
      </x:c>
      <x:c r="AP772" t="str">
        <x:f>IF(D772="","No","Sí")</x:f>
        <x:v>Sí</x:v>
      </x:c>
    </x:row>
    <x:row r="773">
      <x:c r="A773" t="n">
        <x:v>773</x:v>
      </x:c>
      <x:c r="B773" t="str">
        <x:v>VT0003664</x:v>
      </x:c>
      <x:c r="C773" t="str">
        <x:v>46069</x:v>
      </x:c>
      <x:c r="D773" s="27" t="n">
        <x:v>46069</x:v>
      </x:c>
      <x:c r="E773" t="n">
        <x:f>IF(D773="","",YEAR(D773))</x:f>
        <x:v>2026</x:v>
      </x:c>
      <x:c r="F773" t="n">
        <x:f>IF(D773="","",MONTH(D773))</x:f>
        <x:v>2</x:v>
      </x:c>
      <x:c r="G773" t="str">
        <x:f>IF(D773="","Fecha no disponible",TEXT(D773,"mmmm"))</x:f>
        <x:v>February</x:v>
      </x:c>
      <x:c r="H773" t="str">
        <x:f>IF(D773="","Fecha no disponible",TEXT(D773,"yyyy-mm"))</x:f>
        <x:v>2026-02</x:v>
      </x:c>
      <x:c r="I773" t="str">
        <x:f>IF(D773="","Fecha no disponible","T"&amp;ROUNDUP(MONTH(D773)/3,0))</x:f>
        <x:v>T1</x:v>
      </x:c>
      <x:c r="J773" t="str">
        <x:v>T005</x:v>
      </x:c>
      <x:c r="K773" t="str">
        <x:v>Tienda Santa Cruz 1</x:v>
      </x:c>
      <x:c r="L773" t="str">
        <x:v>Centro</x:v>
      </x:c>
      <x:c r="M773" t="str">
        <x:v>Santa Cruz</x:v>
      </x:c>
      <x:c r="N773" t="str">
        <x:f>IFERROR(VLOOKUP(M773,'Mapeos'!$A$4:$B$30,2,FALSE),M773)</x:f>
        <x:v>Santa Cruz</x:v>
      </x:c>
      <x:c r="O773" t="str">
        <x:v>C01570</x:v>
      </x:c>
      <x:c r="P773" t="str">
        <x:v>Empresa</x:v>
      </x:c>
      <x:c r="Q773" t="str">
        <x:v>P0077</x:v>
      </x:c>
      <x:c r="R773" t="str">
        <x:v>Electrónica</x:v>
      </x:c>
      <x:c r="S773" t="str">
        <x:v>Marca D</x:v>
      </x:c>
      <x:c r="T773" t="str">
        <x:v>Tienda</x:v>
      </x:c>
      <x:c r="U773" t="str">
        <x:f>IFERROR(VLOOKUP(T773,'Mapeos'!$D$4:$E$25,2,FALSE),T773)</x:f>
        <x:v>Tienda</x:v>
      </x:c>
      <x:c r="V773" t="str">
        <x:v>V021</x:v>
      </x:c>
      <x:c r="W773" t="n">
        <x:v>7</x:v>
      </x:c>
      <x:c r="X773" s="28" t="n">
        <x:v>704.74</x:v>
      </x:c>
      <x:c r="Y773" s="20" t="n">
        <x:v>0</x:v>
      </x:c>
      <x:c r="Z773" s="20" t="n">
        <x:f>IF(Y773&gt;1,Y773/100,Y773)</x:f>
        <x:v>0</x:v>
      </x:c>
      <x:c r="AA773" s="28" t="n">
        <x:v>537.84</x:v>
      </x:c>
      <x:c r="AB773" s="28" t="n">
        <x:v>4933.18</x:v>
      </x:c>
      <x:c r="AC773" s="28" t="str">
        <x:v>BOB</x:v>
      </x:c>
      <x:c r="AD773" s="28" t="n">
        <x:f>IF(AC773="USD",AB773*'Parametros'!$B$4,AB773)</x:f>
        <x:v>4933.18</x:v>
      </x:c>
      <x:c r="AE773" s="28" t="n">
        <x:f>W773*X773*(1-Z773)</x:f>
        <x:v>4933.18</x:v>
      </x:c>
      <x:c r="AF773" s="28" t="n">
        <x:f>W773*AA773</x:f>
        <x:v>3764.88</x:v>
      </x:c>
      <x:c r="AG773" s="28" t="n">
        <x:f>AE773-AF773</x:f>
        <x:v>1168.3000000000002</x:v>
      </x:c>
      <x:c r="AH773" s="20" t="n">
        <x:f>IF(AE773&gt;0,AG773/AE773,"")</x:f>
        <x:v>0.23682492834236743</x:v>
      </x:c>
      <x:c r="AI773" s="28" t="n">
        <x:v>135051.45</x:v>
      </x:c>
      <x:c r="AJ773" s="28"/>
      <x:c r="AK773"/>
      <x:c r="AL773" t="str">
        <x:v>Completado</x:v>
      </x:c>
      <x:c r="AM773" t="str">
        <x:f>IF(W773&lt;0,"Devuelto",AL773)</x:f>
        <x:v>Completado</x:v>
      </x:c>
      <x:c r="AN773" t="str">
        <x:v>QR</x:v>
      </x:c>
      <x:c r="AO773" s="29" t="str">
        <x:v>Sin observación</x:v>
      </x:c>
      <x:c r="AP773" t="str">
        <x:f>IF(D773="","No","Sí")</x:f>
        <x:v>Sí</x:v>
      </x:c>
    </x:row>
    <x:row r="774">
      <x:c r="A774" t="n">
        <x:v>774</x:v>
      </x:c>
      <x:c r="B774" t="str">
        <x:v>VT0003668</x:v>
      </x:c>
      <x:c r="C774" t="str">
        <x:v>46136</x:v>
      </x:c>
      <x:c r="D774" s="27" t="n">
        <x:v>46136</x:v>
      </x:c>
      <x:c r="E774" t="n">
        <x:f>IF(D774="","",YEAR(D774))</x:f>
        <x:v>2026</x:v>
      </x:c>
      <x:c r="F774" t="n">
        <x:f>IF(D774="","",MONTH(D774))</x:f>
        <x:v>4</x:v>
      </x:c>
      <x:c r="G774" t="str">
        <x:f>IF(D774="","Fecha no disponible",TEXT(D774,"mmmm"))</x:f>
        <x:v>April</x:v>
      </x:c>
      <x:c r="H774" t="str">
        <x:f>IF(D774="","Fecha no disponible",TEXT(D774,"yyyy-mm"))</x:f>
        <x:v>2026-04</x:v>
      </x:c>
      <x:c r="I774" t="str">
        <x:f>IF(D774="","Fecha no disponible","T"&amp;ROUNDUP(MONTH(D774)/3,0))</x:f>
        <x:v>T2</x:v>
      </x:c>
      <x:c r="J774" t="str">
        <x:v>T007</x:v>
      </x:c>
      <x:c r="K774" t="str">
        <x:v>Tienda Santa Cruz 3</x:v>
      </x:c>
      <x:c r="L774" t="str">
        <x:v>Barrio</x:v>
      </x:c>
      <x:c r="M774" t="str">
        <x:v>Santa Cruz</x:v>
      </x:c>
      <x:c r="N774" t="str">
        <x:f>IFERROR(VLOOKUP(M774,'Mapeos'!$A$4:$B$30,2,FALSE),M774)</x:f>
        <x:v>Santa Cruz</x:v>
      </x:c>
      <x:c r="O774" t="str">
        <x:v>C01796</x:v>
      </x:c>
      <x:c r="P774" t="str">
        <x:v>Frecuente</x:v>
      </x:c>
      <x:c r="Q774" t="str">
        <x:v>P0051</x:v>
      </x:c>
      <x:c r="R774" t="str">
        <x:v>Alimentos</x:v>
      </x:c>
      <x:c r="S774" t="str">
        <x:v>Marca A</x:v>
      </x:c>
      <x:c r="T774" t="str">
        <x:v>Tienda</x:v>
      </x:c>
      <x:c r="U774" t="str">
        <x:f>IFERROR(VLOOKUP(T774,'Mapeos'!$D$4:$E$25,2,FALSE),T774)</x:f>
        <x:v>Tienda</x:v>
      </x:c>
      <x:c r="V774" t="str">
        <x:v>V018</x:v>
      </x:c>
      <x:c r="W774" t="n">
        <x:v>1</x:v>
      </x:c>
      <x:c r="X774" s="28" t="n">
        <x:v>36.15</x:v>
      </x:c>
      <x:c r="Y774" s="20" t="n">
        <x:v>0</x:v>
      </x:c>
      <x:c r="Z774" s="20" t="n">
        <x:f>IF(Y774&gt;1,Y774/100,Y774)</x:f>
        <x:v>0</x:v>
      </x:c>
      <x:c r="AA774" s="28" t="n">
        <x:v>28.46</x:v>
      </x:c>
      <x:c r="AB774" s="28" t="n">
        <x:v>36.15</x:v>
      </x:c>
      <x:c r="AC774" s="28" t="str">
        <x:v>BOB</x:v>
      </x:c>
      <x:c r="AD774" s="28" t="n">
        <x:f>IF(AC774="USD",AB774*'Parametros'!$B$4,AB774)</x:f>
        <x:v>36.15</x:v>
      </x:c>
      <x:c r="AE774" s="28" t="n">
        <x:f>W774*X774*(1-Z774)</x:f>
        <x:v>36.15</x:v>
      </x:c>
      <x:c r="AF774" s="28" t="n">
        <x:f>W774*AA774</x:f>
        <x:v>28.46</x:v>
      </x:c>
      <x:c r="AG774" s="28" t="n">
        <x:f>AE774-AF774</x:f>
        <x:v>7.689999999999998</x:v>
      </x:c>
      <x:c r="AH774" s="20" t="n">
        <x:f>IF(AE774&gt;0,AG774/AE774,"")</x:f>
        <x:v>0.21272475795297366</x:v>
      </x:c>
      <x:c r="AI774" s="28" t="n">
        <x:v>149277.95</x:v>
      </x:c>
      <x:c r="AJ774" s="28"/>
      <x:c r="AK774"/>
      <x:c r="AL774" t="str">
        <x:v>Completado</x:v>
      </x:c>
      <x:c r="AM774" t="str">
        <x:f>IF(W774&lt;0,"Devuelto",AL774)</x:f>
        <x:v>Completado</x:v>
      </x:c>
      <x:c r="AN774" t="str">
        <x:v>QR</x:v>
      </x:c>
      <x:c r="AO774" s="29" t="str">
        <x:v>Sin observación</x:v>
      </x:c>
      <x:c r="AP774" t="str">
        <x:f>IF(D774="","No","Sí")</x:f>
        <x:v>Sí</x:v>
      </x:c>
    </x:row>
    <x:row r="775">
      <x:c r="A775" t="n">
        <x:v>775</x:v>
      </x:c>
      <x:c r="B775" t="str">
        <x:v>VT0003673</x:v>
      </x:c>
      <x:c r="C775" t="str">
        <x:v>46020</x:v>
      </x:c>
      <x:c r="D775" s="27" t="n">
        <x:v>46020</x:v>
      </x:c>
      <x:c r="E775" t="n">
        <x:f>IF(D775="","",YEAR(D775))</x:f>
        <x:v>2025</x:v>
      </x:c>
      <x:c r="F775" t="n">
        <x:f>IF(D775="","",MONTH(D775))</x:f>
        <x:v>12</x:v>
      </x:c>
      <x:c r="G775" t="str">
        <x:f>IF(D775="","Fecha no disponible",TEXT(D775,"mmmm"))</x:f>
        <x:v>December</x:v>
      </x:c>
      <x:c r="H775" t="str">
        <x:f>IF(D775="","Fecha no disponible",TEXT(D775,"yyyy-mm"))</x:f>
        <x:v>2025-12</x:v>
      </x:c>
      <x:c r="I775" t="str">
        <x:f>IF(D775="","Fecha no disponible","T"&amp;ROUNDUP(MONTH(D775)/3,0))</x:f>
        <x:v>T4</x:v>
      </x:c>
      <x:c r="J775" t="str">
        <x:v>T008</x:v>
      </x:c>
      <x:c r="K775" t="str">
        <x:v>Tienda Santa Cruz 4</x:v>
      </x:c>
      <x:c r="L775" t="str">
        <x:v>Barrio</x:v>
      </x:c>
      <x:c r="M775" t="str">
        <x:v>Santa Cruz</x:v>
      </x:c>
      <x:c r="N775" t="str">
        <x:f>IFERROR(VLOOKUP(M775,'Mapeos'!$A$4:$B$30,2,FALSE),M775)</x:f>
        <x:v>Santa Cruz</x:v>
      </x:c>
      <x:c r="O775" t="str">
        <x:v>C01189</x:v>
      </x:c>
      <x:c r="P775" t="str">
        <x:v>Masivo</x:v>
      </x:c>
      <x:c r="Q775" t="str">
        <x:v>P0037</x:v>
      </x:c>
      <x:c r="R775" t="str">
        <x:v>Alimentos</x:v>
      </x:c>
      <x:c r="S775" t="str">
        <x:v>Marca B</x:v>
      </x:c>
      <x:c r="T775" t="str">
        <x:v>E-commerce</x:v>
      </x:c>
      <x:c r="U775" t="str">
        <x:f>IFERROR(VLOOKUP(T775,'Mapeos'!$D$4:$E$25,2,FALSE),T775)</x:f>
        <x:v>E-commerce</x:v>
      </x:c>
      <x:c r="V775" t="str">
        <x:v>V030</x:v>
      </x:c>
      <x:c r="W775" t="n">
        <x:v>1</x:v>
      </x:c>
      <x:c r="X775" s="28" t="n">
        <x:v>57.18</x:v>
      </x:c>
      <x:c r="Y775" s="20" t="n">
        <x:v>0</x:v>
      </x:c>
      <x:c r="Z775" s="20" t="n">
        <x:f>IF(Y775&gt;1,Y775/100,Y775)</x:f>
        <x:v>0</x:v>
      </x:c>
      <x:c r="AA775" s="28" t="n">
        <x:v>43.63</x:v>
      </x:c>
      <x:c r="AB775" s="28" t="n">
        <x:v>57.18</x:v>
      </x:c>
      <x:c r="AC775" s="28" t="str">
        <x:v>BOB</x:v>
      </x:c>
      <x:c r="AD775" s="28" t="n">
        <x:f>IF(AC775="USD",AB775*'Parametros'!$B$4,AB775)</x:f>
        <x:v>57.18</x:v>
      </x:c>
      <x:c r="AE775" s="28" t="n">
        <x:f>W775*X775*(1-Z775)</x:f>
        <x:v>57.18</x:v>
      </x:c>
      <x:c r="AF775" s="28" t="n">
        <x:f>W775*AA775</x:f>
        <x:v>43.63</x:v>
      </x:c>
      <x:c r="AG775" s="28" t="n">
        <x:f>AE775-AF775</x:f>
        <x:v>13.549999999999997</x:v>
      </x:c>
      <x:c r="AH775" s="20" t="n">
        <x:f>IF(AE775&gt;0,AG775/AE775,"")</x:f>
        <x:v>0.2369709688702343</x:v>
      </x:c>
      <x:c r="AI775" s="28" t="n">
        <x:v>95123.79</x:v>
      </x:c>
      <x:c r="AJ775" s="28"/>
      <x:c r="AK775"/>
      <x:c r="AL775" t="str">
        <x:v>Completado</x:v>
      </x:c>
      <x:c r="AM775" t="str">
        <x:f>IF(W775&lt;0,"Devuelto",AL775)</x:f>
        <x:v>Completado</x:v>
      </x:c>
      <x:c r="AN775" t="str">
        <x:v>Transferencia</x:v>
      </x:c>
      <x:c r="AO775" s="29" t="str">
        <x:v>Sin observación</x:v>
      </x:c>
      <x:c r="AP775" t="str">
        <x:f>IF(D775="","No","Sí")</x:f>
        <x:v>Sí</x:v>
      </x:c>
    </x:row>
    <x:row r="776">
      <x:c r="A776" t="n">
        <x:v>776</x:v>
      </x:c>
      <x:c r="B776" t="str">
        <x:v>VT0003678</x:v>
      </x:c>
      <x:c r="C776" t="str">
        <x:v>45661</x:v>
      </x:c>
      <x:c r="D776" s="27" t="n">
        <x:v>45661</x:v>
      </x:c>
      <x:c r="E776" t="n">
        <x:f>IF(D776="","",YEAR(D776))</x:f>
        <x:v>2025</x:v>
      </x:c>
      <x:c r="F776" t="n">
        <x:f>IF(D776="","",MONTH(D776))</x:f>
        <x:v>1</x:v>
      </x:c>
      <x:c r="G776" t="str">
        <x:f>IF(D776="","Fecha no disponible",TEXT(D776,"mmmm"))</x:f>
        <x:v>January</x:v>
      </x:c>
      <x:c r="H776" t="str">
        <x:f>IF(D776="","Fecha no disponible",TEXT(D776,"yyyy-mm"))</x:f>
        <x:v>2025-01</x:v>
      </x:c>
      <x:c r="I776" t="str">
        <x:f>IF(D776="","Fecha no disponible","T"&amp;ROUNDUP(MONTH(D776)/3,0))</x:f>
        <x:v>T1</x:v>
      </x:c>
      <x:c r="J776" t="str">
        <x:v>T015</x:v>
      </x:c>
      <x:c r="K776" t="str">
        <x:v>Tienda Potosí 3</x:v>
      </x:c>
      <x:c r="L776" t="str">
        <x:v>Mall</x:v>
      </x:c>
      <x:c r="M776" t="str">
        <x:v>Potosí</x:v>
      </x:c>
      <x:c r="N776" t="str">
        <x:f>IFERROR(VLOOKUP(M776,'Mapeos'!$A$4:$B$30,2,FALSE),M776)</x:f>
        <x:v>Potosí</x:v>
      </x:c>
      <x:c r="O776" t="str">
        <x:v>C00126</x:v>
      </x:c>
      <x:c r="P776" t="str">
        <x:v>Frecuente</x:v>
      </x:c>
      <x:c r="Q776" t="str">
        <x:v>P0010</x:v>
      </x:c>
      <x:c r="R776" t="str">
        <x:v>Deportes</x:v>
      </x:c>
      <x:c r="S776" t="str">
        <x:v>Marca A</x:v>
      </x:c>
      <x:c r="T776" t="str">
        <x:v>Marketplace</x:v>
      </x:c>
      <x:c r="U776" t="str">
        <x:f>IFERROR(VLOOKUP(T776,'Mapeos'!$D$4:$E$25,2,FALSE),T776)</x:f>
        <x:v>Marketplace</x:v>
      </x:c>
      <x:c r="V776" t="str">
        <x:v>V001</x:v>
      </x:c>
      <x:c r="W776" t="n">
        <x:v>2</x:v>
      </x:c>
      <x:c r="X776" s="28" t="n">
        <x:v>137.49</x:v>
      </x:c>
      <x:c r="Y776" s="20" t="n">
        <x:v>0</x:v>
      </x:c>
      <x:c r="Z776" s="20" t="n">
        <x:f>IF(Y776&gt;1,Y776/100,Y776)</x:f>
        <x:v>0</x:v>
      </x:c>
      <x:c r="AA776" s="28" t="n">
        <x:v>89.38</x:v>
      </x:c>
      <x:c r="AB776" s="28" t="n">
        <x:v>274.98</x:v>
      </x:c>
      <x:c r="AC776" s="28" t="str">
        <x:v>BOB</x:v>
      </x:c>
      <x:c r="AD776" s="28" t="n">
        <x:f>IF(AC776="USD",AB776*'Parametros'!$B$4,AB776)</x:f>
        <x:v>274.98</x:v>
      </x:c>
      <x:c r="AE776" s="28" t="n">
        <x:f>W776*X776*(1-Z776)</x:f>
        <x:v>274.98</x:v>
      </x:c>
      <x:c r="AF776" s="28" t="n">
        <x:f>W776*AA776</x:f>
        <x:v>178.76</x:v>
      </x:c>
      <x:c r="AG776" s="28" t="n">
        <x:f>AE776-AF776</x:f>
        <x:v>96.22000000000003</x:v>
      </x:c>
      <x:c r="AH776" s="20" t="n">
        <x:f>IF(AE776&gt;0,AG776/AE776,"")</x:f>
        <x:v>0.34991635755327666</x:v>
      </x:c>
      <x:c r="AI776" s="28" t="n">
        <x:v>76324.9</x:v>
      </x:c>
      <x:c r="AJ776" s="28"/>
      <x:c r="AK776"/>
      <x:c r="AL776" t="str">
        <x:v>Completado</x:v>
      </x:c>
      <x:c r="AM776" t="str">
        <x:f>IF(W776&lt;0,"Devuelto",AL776)</x:f>
        <x:v>Completado</x:v>
      </x:c>
      <x:c r="AN776" t="str">
        <x:v>QR</x:v>
      </x:c>
      <x:c r="AO776" s="29" t="str">
        <x:v>Sin observación</x:v>
      </x:c>
      <x:c r="AP776" t="str">
        <x:f>IF(D776="","No","Sí")</x:f>
        <x:v>Sí</x:v>
      </x:c>
    </x:row>
    <x:row r="777">
      <x:c r="A777" t="n">
        <x:v>777</x:v>
      </x:c>
      <x:c r="B777" t="str">
        <x:v>VT0003683</x:v>
      </x:c>
      <x:c r="C777" t="str">
        <x:v>45794</x:v>
      </x:c>
      <x:c r="D777" s="27" t="n">
        <x:v>45794</x:v>
      </x:c>
      <x:c r="E777" t="n">
        <x:f>IF(D777="","",YEAR(D777))</x:f>
        <x:v>2025</x:v>
      </x:c>
      <x:c r="F777" t="n">
        <x:f>IF(D777="","",MONTH(D777))</x:f>
        <x:v>5</x:v>
      </x:c>
      <x:c r="G777" t="str">
        <x:f>IF(D777="","Fecha no disponible",TEXT(D777,"mmmm"))</x:f>
        <x:v>May</x:v>
      </x:c>
      <x:c r="H777" t="str">
        <x:f>IF(D777="","Fecha no disponible",TEXT(D777,"yyyy-mm"))</x:f>
        <x:v>2025-05</x:v>
      </x:c>
      <x:c r="I777" t="str">
        <x:f>IF(D777="","Fecha no disponible","T"&amp;ROUNDUP(MONTH(D777)/3,0))</x:f>
        <x:v>T2</x:v>
      </x:c>
      <x:c r="J777" t="str">
        <x:v>T004</x:v>
      </x:c>
      <x:c r="K777" t="str">
        <x:v>Tienda La Paz 4</x:v>
      </x:c>
      <x:c r="L777" t="str">
        <x:v>Centro</x:v>
      </x:c>
      <x:c r="M777" t="str">
        <x:v>La Paz</x:v>
      </x:c>
      <x:c r="N777" t="str">
        <x:f>IFERROR(VLOOKUP(M777,'Mapeos'!$A$4:$B$30,2,FALSE),M777)</x:f>
        <x:v>La Paz</x:v>
      </x:c>
      <x:c r="O777" t="str">
        <x:v>C00340</x:v>
      </x:c>
      <x:c r="P777" t="str">
        <x:v>Empresa</x:v>
      </x:c>
      <x:c r="Q777" t="str">
        <x:v>P0004</x:v>
      </x:c>
      <x:c r="R777" t="str">
        <x:v>Alimentos</x:v>
      </x:c>
      <x:c r="S777" t="str">
        <x:v>Marca B</x:v>
      </x:c>
      <x:c r="T777" t="str">
        <x:v>E-commerce</x:v>
      </x:c>
      <x:c r="U777" t="str">
        <x:f>IFERROR(VLOOKUP(T777,'Mapeos'!$D$4:$E$25,2,FALSE),T777)</x:f>
        <x:v>E-commerce</x:v>
      </x:c>
      <x:c r="V777" t="str">
        <x:v>V039</x:v>
      </x:c>
      <x:c r="W777" t="n">
        <x:v>1</x:v>
      </x:c>
      <x:c r="X777" s="28" t="n">
        <x:v>38.59</x:v>
      </x:c>
      <x:c r="Y777" s="20" t="n">
        <x:v>0</x:v>
      </x:c>
      <x:c r="Z777" s="20" t="n">
        <x:f>IF(Y777&gt;1,Y777/100,Y777)</x:f>
        <x:v>0</x:v>
      </x:c>
      <x:c r="AA777" s="28" t="n">
        <x:v>28.8</x:v>
      </x:c>
      <x:c r="AB777" s="28" t="n">
        <x:v>38.59</x:v>
      </x:c>
      <x:c r="AC777" s="28" t="str">
        <x:v>BOB</x:v>
      </x:c>
      <x:c r="AD777" s="28" t="n">
        <x:f>IF(AC777="USD",AB777*'Parametros'!$B$4,AB777)</x:f>
        <x:v>38.59</x:v>
      </x:c>
      <x:c r="AE777" s="28" t="n">
        <x:f>W777*X777*(1-Z777)</x:f>
        <x:v>38.59</x:v>
      </x:c>
      <x:c r="AF777" s="28" t="n">
        <x:f>W777*AA777</x:f>
        <x:v>28.8</x:v>
      </x:c>
      <x:c r="AG777" s="28" t="n">
        <x:f>AE777-AF777</x:f>
        <x:v>9.790000000000003</x:v>
      </x:c>
      <x:c r="AH777" s="20" t="n">
        <x:f>IF(AE777&gt;0,AG777/AE777,"")</x:f>
        <x:v>0.25369266649391037</x:v>
      </x:c>
      <x:c r="AI777" s="28" t="n">
        <x:v>99453.09</x:v>
      </x:c>
      <x:c r="AJ777" s="28"/>
      <x:c r="AK777"/>
      <x:c r="AL777" t="str">
        <x:v>Completado</x:v>
      </x:c>
      <x:c r="AM777" t="str">
        <x:f>IF(W777&lt;0,"Devuelto",AL777)</x:f>
        <x:v>Completado</x:v>
      </x:c>
      <x:c r="AN777" t="str">
        <x:v>Transferencia</x:v>
      </x:c>
      <x:c r="AO777" s="29" t="str">
        <x:v>Sin observación</x:v>
      </x:c>
      <x:c r="AP777" t="str">
        <x:f>IF(D777="","No","Sí")</x:f>
        <x:v>Sí</x:v>
      </x:c>
    </x:row>
    <x:row r="778">
      <x:c r="A778" t="n">
        <x:v>778</x:v>
      </x:c>
      <x:c r="B778" t="str">
        <x:v>VT0003687</x:v>
      </x:c>
      <x:c r="C778" t="str">
        <x:v>46198</x:v>
      </x:c>
      <x:c r="D778" s="27" t="n">
        <x:v>46198</x:v>
      </x:c>
      <x:c r="E778" t="n">
        <x:f>IF(D778="","",YEAR(D778))</x:f>
        <x:v>2026</x:v>
      </x:c>
      <x:c r="F778" t="n">
        <x:f>IF(D778="","",MONTH(D778))</x:f>
        <x:v>6</x:v>
      </x:c>
      <x:c r="G778" t="str">
        <x:f>IF(D778="","Fecha no disponible",TEXT(D778,"mmmm"))</x:f>
        <x:v>June</x:v>
      </x:c>
      <x:c r="H778" t="str">
        <x:f>IF(D778="","Fecha no disponible",TEXT(D778,"yyyy-mm"))</x:f>
        <x:v>2026-06</x:v>
      </x:c>
      <x:c r="I778" t="str">
        <x:f>IF(D778="","Fecha no disponible","T"&amp;ROUNDUP(MONTH(D778)/3,0))</x:f>
        <x:v>T2</x:v>
      </x:c>
      <x:c r="J778" t="str">
        <x:v>T004</x:v>
      </x:c>
      <x:c r="K778" t="str">
        <x:v>Tienda La Paz 4</x:v>
      </x:c>
      <x:c r="L778" t="str">
        <x:v>Centro</x:v>
      </x:c>
      <x:c r="M778" t="str">
        <x:v>La Paz</x:v>
      </x:c>
      <x:c r="N778" t="str">
        <x:f>IFERROR(VLOOKUP(M778,'Mapeos'!$A$4:$B$30,2,FALSE),M778)</x:f>
        <x:v>La Paz</x:v>
      </x:c>
      <x:c r="O778" t="str">
        <x:v>C00767</x:v>
      </x:c>
      <x:c r="P778" t="str">
        <x:v>Masivo</x:v>
      </x:c>
      <x:c r="Q778" t="str">
        <x:v>P0066</x:v>
      </x:c>
      <x:c r="R778" t="str">
        <x:v>Hogar</x:v>
      </x:c>
      <x:c r="S778" t="str">
        <x:v>Marca B</x:v>
      </x:c>
      <x:c r="T778" t="str">
        <x:v>Tienda</x:v>
      </x:c>
      <x:c r="U778" t="str">
        <x:f>IFERROR(VLOOKUP(T778,'Mapeos'!$D$4:$E$25,2,FALSE),T778)</x:f>
        <x:v>Tienda</x:v>
      </x:c>
      <x:c r="V778" t="str">
        <x:v>V022</x:v>
      </x:c>
      <x:c r="W778" t="n">
        <x:v>4</x:v>
      </x:c>
      <x:c r="X778" s="28" t="n">
        <x:v>118.56</x:v>
      </x:c>
      <x:c r="Y778" s="20" t="n">
        <x:v>0.15</x:v>
      </x:c>
      <x:c r="Z778" s="20" t="n">
        <x:f>IF(Y778&gt;1,Y778/100,Y778)</x:f>
        <x:v>0.15</x:v>
      </x:c>
      <x:c r="AA778" s="28" t="n">
        <x:v>66.28</x:v>
      </x:c>
      <x:c r="AB778" s="28" t="n">
        <x:v>403.1</x:v>
      </x:c>
      <x:c r="AC778" s="28" t="str">
        <x:v>BOB</x:v>
      </x:c>
      <x:c r="AD778" s="28" t="n">
        <x:f>IF(AC778="USD",AB778*'Parametros'!$B$4,AB778)</x:f>
        <x:v>403.1</x:v>
      </x:c>
      <x:c r="AE778" s="28" t="n">
        <x:f>W778*X778*(1-Z778)</x:f>
        <x:v>403.104</x:v>
      </x:c>
      <x:c r="AF778" s="28" t="n">
        <x:f>W778*AA778</x:f>
        <x:v>265.12</x:v>
      </x:c>
      <x:c r="AG778" s="28" t="n">
        <x:f>AE778-AF778</x:f>
        <x:v>137.98399999999998</x:v>
      </x:c>
      <x:c r="AH778" s="20" t="n">
        <x:f>IF(AE778&gt;0,AG778/AE778,"")</x:f>
        <x:v>0.3423037231086766</x:v>
      </x:c>
      <x:c r="AI778" s="28" t="n">
        <x:v>157901.55</x:v>
      </x:c>
      <x:c r="AJ778" s="28"/>
      <x:c r="AK778"/>
      <x:c r="AL778" t="str">
        <x:v>Completado</x:v>
      </x:c>
      <x:c r="AM778" t="str">
        <x:f>IF(W778&lt;0,"Devuelto",AL778)</x:f>
        <x:v>Completado</x:v>
      </x:c>
      <x:c r="AN778" t="str">
        <x:v>QR</x:v>
      </x:c>
      <x:c r="AO778" s="29" t="str">
        <x:v>Sin observación</x:v>
      </x:c>
      <x:c r="AP778" t="str">
        <x:f>IF(D778="","No","Sí")</x:f>
        <x:v>Sí</x:v>
      </x:c>
    </x:row>
    <x:row r="779">
      <x:c r="A779" t="n">
        <x:v>779</x:v>
      </x:c>
      <x:c r="B779" t="str">
        <x:v>VT0003692</x:v>
      </x:c>
      <x:c r="C779" t="str">
        <x:v>45947</x:v>
      </x:c>
      <x:c r="D779" s="27" t="n">
        <x:v>45947</x:v>
      </x:c>
      <x:c r="E779" t="n">
        <x:f>IF(D779="","",YEAR(D779))</x:f>
        <x:v>2025</x:v>
      </x:c>
      <x:c r="F779" t="n">
        <x:f>IF(D779="","",MONTH(D779))</x:f>
        <x:v>10</x:v>
      </x:c>
      <x:c r="G779" t="str">
        <x:f>IF(D779="","Fecha no disponible",TEXT(D779,"mmmm"))</x:f>
        <x:v>October</x:v>
      </x:c>
      <x:c r="H779" t="str">
        <x:f>IF(D779="","Fecha no disponible",TEXT(D779,"yyyy-mm"))</x:f>
        <x:v>2025-10</x:v>
      </x:c>
      <x:c r="I779" t="str">
        <x:f>IF(D779="","Fecha no disponible","T"&amp;ROUNDUP(MONTH(D779)/3,0))</x:f>
        <x:v>T4</x:v>
      </x:c>
      <x:c r="J779" t="str">
        <x:v>T019</x:v>
      </x:c>
      <x:c r="K779" t="str">
        <x:v>Tienda Sucre 3</x:v>
      </x:c>
      <x:c r="L779" t="str">
        <x:v>Centro</x:v>
      </x:c>
      <x:c r="M779" t="str">
        <x:v>Sucre</x:v>
      </x:c>
      <x:c r="N779" t="str">
        <x:f>IFERROR(VLOOKUP(M779,'Mapeos'!$A$4:$B$30,2,FALSE),M779)</x:f>
        <x:v>Sucre</x:v>
      </x:c>
      <x:c r="O779" t="str">
        <x:v>C00446</x:v>
      </x:c>
      <x:c r="P779" t="str">
        <x:v>Frecuente</x:v>
      </x:c>
      <x:c r="Q779" t="str">
        <x:v>P0074</x:v>
      </x:c>
      <x:c r="R779" t="str">
        <x:v>Hogar</x:v>
      </x:c>
      <x:c r="S779" t="str">
        <x:v>Marca B</x:v>
      </x:c>
      <x:c r="T779" t="str">
        <x:v>Tienda</x:v>
      </x:c>
      <x:c r="U779" t="str">
        <x:f>IFERROR(VLOOKUP(T779,'Mapeos'!$D$4:$E$25,2,FALSE),T779)</x:f>
        <x:v>Tienda</x:v>
      </x:c>
      <x:c r="V779" t="str">
        <x:v>V040</x:v>
      </x:c>
      <x:c r="W779" t="n">
        <x:v>2</x:v>
      </x:c>
      <x:c r="X779" s="28" t="n">
        <x:v>308.43</x:v>
      </x:c>
      <x:c r="Y779" s="20" t="n">
        <x:v>0.25</x:v>
      </x:c>
      <x:c r="Z779" s="20" t="n">
        <x:f>IF(Y779&gt;1,Y779/100,Y779)</x:f>
        <x:v>0.25</x:v>
      </x:c>
      <x:c r="AA779" s="28" t="n">
        <x:v>211</x:v>
      </x:c>
      <x:c r="AB779" s="28" t="n">
        <x:v>462.64</x:v>
      </x:c>
      <x:c r="AC779" s="28" t="str">
        <x:v>BOB</x:v>
      </x:c>
      <x:c r="AD779" s="28" t="n">
        <x:f>IF(AC779="USD",AB779*'Parametros'!$B$4,AB779)</x:f>
        <x:v>462.64</x:v>
      </x:c>
      <x:c r="AE779" s="28" t="n">
        <x:f>W779*X779*(1-Z779)</x:f>
        <x:v>462.645</x:v>
      </x:c>
      <x:c r="AF779" s="28" t="n">
        <x:f>W779*AA779</x:f>
        <x:v>422</x:v>
      </x:c>
      <x:c r="AG779" s="28" t="n">
        <x:f>AE779-AF779</x:f>
        <x:v>40.64499999999998</x:v>
      </x:c>
      <x:c r="AH779" s="20" t="n">
        <x:f>IF(AE779&gt;0,AG779/AE779,"")</x:f>
        <x:v>0.0878535378097677</x:v>
      </x:c>
      <x:c r="AI779" s="28" t="n">
        <x:v>161606.01</x:v>
      </x:c>
      <x:c r="AJ779" s="28"/>
      <x:c r="AK779"/>
      <x:c r="AL779" t="str">
        <x:v>Completado</x:v>
      </x:c>
      <x:c r="AM779" t="str">
        <x:f>IF(W779&lt;0,"Devuelto",AL779)</x:f>
        <x:v>Completado</x:v>
      </x:c>
      <x:c r="AN779" t="str">
        <x:v>Transferencia</x:v>
      </x:c>
      <x:c r="AO779" s="29" t="str">
        <x:v>Sin observación</x:v>
      </x:c>
      <x:c r="AP779" t="str">
        <x:f>IF(D779="","No","Sí")</x:f>
        <x:v>Sí</x:v>
      </x:c>
    </x:row>
    <x:row r="780">
      <x:c r="A780" t="n">
        <x:v>780</x:v>
      </x:c>
      <x:c r="B780" t="str">
        <x:v>VT0003697</x:v>
      </x:c>
      <x:c r="C780" t="str">
        <x:v>45967</x:v>
      </x:c>
      <x:c r="D780" s="27" t="n">
        <x:v>45967</x:v>
      </x:c>
      <x:c r="E780" t="n">
        <x:f>IF(D780="","",YEAR(D780))</x:f>
        <x:v>2025</x:v>
      </x:c>
      <x:c r="F780" t="n">
        <x:f>IF(D780="","",MONTH(D780))</x:f>
        <x:v>11</x:v>
      </x:c>
      <x:c r="G780" t="str">
        <x:f>IF(D780="","Fecha no disponible",TEXT(D780,"mmmm"))</x:f>
        <x:v>November</x:v>
      </x:c>
      <x:c r="H780" t="str">
        <x:f>IF(D780="","Fecha no disponible",TEXT(D780,"yyyy-mm"))</x:f>
        <x:v>2025-11</x:v>
      </x:c>
      <x:c r="I780" t="str">
        <x:f>IF(D780="","Fecha no disponible","T"&amp;ROUNDUP(MONTH(D780)/3,0))</x:f>
        <x:v>T4</x:v>
      </x:c>
      <x:c r="J780" t="str">
        <x:v>T017</x:v>
      </x:c>
      <x:c r="K780" t="str">
        <x:v>Tienda Sucre 1</x:v>
      </x:c>
      <x:c r="L780" t="str">
        <x:v>Centro</x:v>
      </x:c>
      <x:c r="M780" t="str">
        <x:v>Sucre</x:v>
      </x:c>
      <x:c r="N780" t="str">
        <x:f>IFERROR(VLOOKUP(M780,'Mapeos'!$A$4:$B$30,2,FALSE),M780)</x:f>
        <x:v>Sucre</x:v>
      </x:c>
      <x:c r="O780" t="str">
        <x:v>C00042</x:v>
      </x:c>
      <x:c r="P780" t="str">
        <x:v>Empresa</x:v>
      </x:c>
      <x:c r="Q780" t="str">
        <x:v>P0122</x:v>
      </x:c>
      <x:c r="R780" t="str">
        <x:v>Cuidado Personal</x:v>
      </x:c>
      <x:c r="S780" t="str">
        <x:v>Marca C</x:v>
      </x:c>
      <x:c r="T780" t="str">
        <x:v>E-commerce</x:v>
      </x:c>
      <x:c r="U780" t="str">
        <x:f>IFERROR(VLOOKUP(T780,'Mapeos'!$D$4:$E$25,2,FALSE),T780)</x:f>
        <x:v>E-commerce</x:v>
      </x:c>
      <x:c r="V780" t="str">
        <x:v>V007</x:v>
      </x:c>
      <x:c r="W780" t="n">
        <x:v>0</x:v>
      </x:c>
      <x:c r="X780" s="28" t="n">
        <x:v>87.98</x:v>
      </x:c>
      <x:c r="Y780" s="20" t="n">
        <x:v>0</x:v>
      </x:c>
      <x:c r="Z780" s="20" t="n">
        <x:f>IF(Y780&gt;1,Y780/100,Y780)</x:f>
        <x:v>0</x:v>
      </x:c>
      <x:c r="AA780" s="28" t="n">
        <x:v>61.45</x:v>
      </x:c>
      <x:c r="AB780" s="28" t="n">
        <x:v>0</x:v>
      </x:c>
      <x:c r="AC780" s="28" t="str">
        <x:v>BOB</x:v>
      </x:c>
      <x:c r="AD780" s="28" t="n">
        <x:f>IF(AC780="USD",AB780*'Parametros'!$B$4,AB780)</x:f>
        <x:v>0</x:v>
      </x:c>
      <x:c r="AE780" s="28" t="n">
        <x:f>W780*X780*(1-Z780)</x:f>
        <x:v>0</x:v>
      </x:c>
      <x:c r="AF780" s="28" t="n">
        <x:f>W780*AA780</x:f>
        <x:v>0</x:v>
      </x:c>
      <x:c r="AG780" s="28" t="n">
        <x:f>AE780-AF780</x:f>
        <x:v>0</x:v>
      </x:c>
      <x:c r="AH780" s="20" t="str">
        <x:f>IF(AE780&gt;0,AG780/AE780,"")</x:f>
      </x:c>
      <x:c r="AI780" s="28" t="n">
        <x:v>67543.39</x:v>
      </x:c>
      <x:c r="AJ780" s="28" t="n">
        <x:v>101</x:v>
      </x:c>
      <x:c r="AK780" t="n">
        <x:v>13</x:v>
      </x:c>
      <x:c r="AL780" t="str">
        <x:v>Cancelado</x:v>
      </x:c>
      <x:c r="AM780" t="str">
        <x:f>IF(W780&lt;0,"Devuelto",AL780)</x:f>
        <x:v>Cancelado</x:v>
      </x:c>
      <x:c r="AN780" t="str">
        <x:v>Transferencia</x:v>
      </x:c>
      <x:c r="AO780" s="29" t="str">
        <x:v>Sin observación</x:v>
      </x:c>
      <x:c r="AP780" t="str">
        <x:f>IF(D780="","No","Sí")</x:f>
        <x:v>Sí</x:v>
      </x:c>
    </x:row>
    <x:row r="781">
      <x:c r="A781" t="n">
        <x:v>781</x:v>
      </x:c>
      <x:c r="B781" t="str">
        <x:v>VT0003702</x:v>
      </x:c>
      <x:c r="C781" t="str">
        <x:v>45616</x:v>
      </x:c>
      <x:c r="D781" s="27" t="n">
        <x:v>45616</x:v>
      </x:c>
      <x:c r="E781" t="n">
        <x:f>IF(D781="","",YEAR(D781))</x:f>
        <x:v>2024</x:v>
      </x:c>
      <x:c r="F781" t="n">
        <x:f>IF(D781="","",MONTH(D781))</x:f>
        <x:v>11</x:v>
      </x:c>
      <x:c r="G781" t="str">
        <x:f>IF(D781="","Fecha no disponible",TEXT(D781,"mmmm"))</x:f>
        <x:v>November</x:v>
      </x:c>
      <x:c r="H781" t="str">
        <x:f>IF(D781="","Fecha no disponible",TEXT(D781,"yyyy-mm"))</x:f>
        <x:v>2024-11</x:v>
      </x:c>
      <x:c r="I781" t="str">
        <x:f>IF(D781="","Fecha no disponible","T"&amp;ROUNDUP(MONTH(D781)/3,0))</x:f>
        <x:v>T4</x:v>
      </x:c>
      <x:c r="J781" t="str">
        <x:v>T009</x:v>
      </x:c>
      <x:c r="K781" t="str">
        <x:v>Tienda Cochabamba 1</x:v>
      </x:c>
      <x:c r="L781" t="str">
        <x:v>Mall</x:v>
      </x:c>
      <x:c r="M781" t="str">
        <x:v>Cochabamba</x:v>
      </x:c>
      <x:c r="N781" t="str">
        <x:f>IFERROR(VLOOKUP(M781,'Mapeos'!$A$4:$B$30,2,FALSE),M781)</x:f>
        <x:v>Cochabamba</x:v>
      </x:c>
      <x:c r="O781" t="str">
        <x:v>C01059</x:v>
      </x:c>
      <x:c r="P781" t="str">
        <x:v>Masivo</x:v>
      </x:c>
      <x:c r="Q781" t="str">
        <x:v>P0136</x:v>
      </x:c>
      <x:c r="R781" t="str">
        <x:v>Hogar</x:v>
      </x:c>
      <x:c r="S781" t="str">
        <x:v>Marca C</x:v>
      </x:c>
      <x:c r="T781" t="str">
        <x:v>E-commerce</x:v>
      </x:c>
      <x:c r="U781" t="str">
        <x:f>IFERROR(VLOOKUP(T781,'Mapeos'!$D$4:$E$25,2,FALSE),T781)</x:f>
        <x:v>E-commerce</x:v>
      </x:c>
      <x:c r="V781" t="str">
        <x:v>V008</x:v>
      </x:c>
      <x:c r="W781" t="n">
        <x:v>1</x:v>
      </x:c>
      <x:c r="X781" s="28" t="n">
        <x:v>191.16</x:v>
      </x:c>
      <x:c r="Y781" s="20" t="n">
        <x:v>0.15</x:v>
      </x:c>
      <x:c r="Z781" s="20" t="n">
        <x:f>IF(Y781&gt;1,Y781/100,Y781)</x:f>
        <x:v>0.15</x:v>
      </x:c>
      <x:c r="AA781" s="28" t="n">
        <x:v>140.91</x:v>
      </x:c>
      <x:c r="AB781" s="28" t="n">
        <x:v>162.49</x:v>
      </x:c>
      <x:c r="AC781" s="28" t="str">
        <x:v>BOB</x:v>
      </x:c>
      <x:c r="AD781" s="28" t="n">
        <x:f>IF(AC781="USD",AB781*'Parametros'!$B$4,AB781)</x:f>
        <x:v>162.49</x:v>
      </x:c>
      <x:c r="AE781" s="28" t="n">
        <x:f>W781*X781*(1-Z781)</x:f>
        <x:v>162.486</x:v>
      </x:c>
      <x:c r="AF781" s="28" t="n">
        <x:f>W781*AA781</x:f>
        <x:v>140.91</x:v>
      </x:c>
      <x:c r="AG781" s="28" t="n">
        <x:f>AE781-AF781</x:f>
        <x:v>21.575999999999993</x:v>
      </x:c>
      <x:c r="AH781" s="20" t="n">
        <x:f>IF(AE781&gt;0,AG781/AE781,"")</x:f>
        <x:v>0.132786824711052</x:v>
      </x:c>
      <x:c r="AI781" s="28" t="n">
        <x:v>91910.55</x:v>
      </x:c>
      <x:c r="AJ781" s="28"/>
      <x:c r="AK781"/>
      <x:c r="AL781" t="str">
        <x:v>Completado</x:v>
      </x:c>
      <x:c r="AM781" t="str">
        <x:f>IF(W781&lt;0,"Devuelto",AL781)</x:f>
        <x:v>Completado</x:v>
      </x:c>
      <x:c r="AN781" t="str">
        <x:v>Efectivo</x:v>
      </x:c>
      <x:c r="AO781" s="29" t="str">
        <x:v>Sin observación</x:v>
      </x:c>
      <x:c r="AP781" t="str">
        <x:f>IF(D781="","No","Sí")</x:f>
        <x:v>Sí</x:v>
      </x:c>
    </x:row>
    <x:row r="782">
      <x:c r="A782" t="n">
        <x:v>782</x:v>
      </x:c>
      <x:c r="B782" t="str">
        <x:v>VT0003706</x:v>
      </x:c>
      <x:c r="C782" t="str">
        <x:v>45886</x:v>
      </x:c>
      <x:c r="D782" s="27" t="n">
        <x:v>45886</x:v>
      </x:c>
      <x:c r="E782" t="n">
        <x:f>IF(D782="","",YEAR(D782))</x:f>
        <x:v>2025</x:v>
      </x:c>
      <x:c r="F782" t="n">
        <x:f>IF(D782="","",MONTH(D782))</x:f>
        <x:v>8</x:v>
      </x:c>
      <x:c r="G782" t="str">
        <x:f>IF(D782="","Fecha no disponible",TEXT(D782,"mmmm"))</x:f>
        <x:v>August</x:v>
      </x:c>
      <x:c r="H782" t="str">
        <x:f>IF(D782="","Fecha no disponible",TEXT(D782,"yyyy-mm"))</x:f>
        <x:v>2025-08</x:v>
      </x:c>
      <x:c r="I782" t="str">
        <x:f>IF(D782="","Fecha no disponible","T"&amp;ROUNDUP(MONTH(D782)/3,0))</x:f>
        <x:v>T3</x:v>
      </x:c>
      <x:c r="J782" t="str">
        <x:v>T012</x:v>
      </x:c>
      <x:c r="K782" t="str">
        <x:v>Tienda Cochabamba 4</x:v>
      </x:c>
      <x:c r="L782" t="str">
        <x:v>Centro</x:v>
      </x:c>
      <x:c r="M782" t="str">
        <x:v>Cochabamba</x:v>
      </x:c>
      <x:c r="N782" t="str">
        <x:f>IFERROR(VLOOKUP(M782,'Mapeos'!$A$4:$B$30,2,FALSE),M782)</x:f>
        <x:v>Cochabamba</x:v>
      </x:c>
      <x:c r="O782" t="str">
        <x:v>C00102</x:v>
      </x:c>
      <x:c r="P782" t="str">
        <x:v>Empresa</x:v>
      </x:c>
      <x:c r="Q782" t="str">
        <x:v>P0095</x:v>
      </x:c>
      <x:c r="R782" t="str">
        <x:v>Cuidado Personal</x:v>
      </x:c>
      <x:c r="S782" t="str">
        <x:v>Marca B</x:v>
      </x:c>
      <x:c r="T782" t="str">
        <x:v>Tienda</x:v>
      </x:c>
      <x:c r="U782" t="str">
        <x:f>IFERROR(VLOOKUP(T782,'Mapeos'!$D$4:$E$25,2,FALSE),T782)</x:f>
        <x:v>Tienda</x:v>
      </x:c>
      <x:c r="V782" t="str">
        <x:v>V032</x:v>
      </x:c>
      <x:c r="W782" t="n">
        <x:v>1</x:v>
      </x:c>
      <x:c r="X782" s="28" t="n">
        <x:v>54.85</x:v>
      </x:c>
      <x:c r="Y782" s="20" t="n">
        <x:v>0.25</x:v>
      </x:c>
      <x:c r="Z782" s="20" t="n">
        <x:f>IF(Y782&gt;1,Y782/100,Y782)</x:f>
        <x:v>0.25</x:v>
      </x:c>
      <x:c r="AA782" s="28" t="n">
        <x:v>27.35</x:v>
      </x:c>
      <x:c r="AB782" s="28" t="n">
        <x:v>41.14</x:v>
      </x:c>
      <x:c r="AC782" s="28" t="str">
        <x:v>BOB</x:v>
      </x:c>
      <x:c r="AD782" s="28" t="n">
        <x:f>IF(AC782="USD",AB782*'Parametros'!$B$4,AB782)</x:f>
        <x:v>41.14</x:v>
      </x:c>
      <x:c r="AE782" s="28" t="n">
        <x:f>W782*X782*(1-Z782)</x:f>
        <x:v>41.1375</x:v>
      </x:c>
      <x:c r="AF782" s="28" t="n">
        <x:f>W782*AA782</x:f>
        <x:v>27.35</x:v>
      </x:c>
      <x:c r="AG782" s="28" t="n">
        <x:f>AE782-AF782</x:f>
        <x:v>13.787500000000001</x:v>
      </x:c>
      <x:c r="AH782" s="20" t="n">
        <x:f>IF(AE782&gt;0,AG782/AE782,"")</x:f>
        <x:v>0.3351564873898511</x:v>
      </x:c>
      <x:c r="AI782" s="28" t="n">
        <x:v>140625.01</x:v>
      </x:c>
      <x:c r="AJ782" s="28"/>
      <x:c r="AK782"/>
      <x:c r="AL782" t="str">
        <x:v>Completado</x:v>
      </x:c>
      <x:c r="AM782" t="str">
        <x:f>IF(W782&lt;0,"Devuelto",AL782)</x:f>
        <x:v>Completado</x:v>
      </x:c>
      <x:c r="AN782" t="str">
        <x:v>Transferencia</x:v>
      </x:c>
      <x:c r="AO782" s="29" t="str">
        <x:v>Sin observación</x:v>
      </x:c>
      <x:c r="AP782" t="str">
        <x:f>IF(D782="","No","Sí")</x:f>
        <x:v>Sí</x:v>
      </x:c>
    </x:row>
    <x:row r="783">
      <x:c r="A783" t="n">
        <x:v>783</x:v>
      </x:c>
      <x:c r="B783" t="str">
        <x:v>VT0003711</x:v>
      </x:c>
      <x:c r="C783" t="str">
        <x:v>45700</x:v>
      </x:c>
      <x:c r="D783" s="27" t="n">
        <x:v>45700</x:v>
      </x:c>
      <x:c r="E783" t="n">
        <x:f>IF(D783="","",YEAR(D783))</x:f>
        <x:v>2025</x:v>
      </x:c>
      <x:c r="F783" t="n">
        <x:f>IF(D783="","",MONTH(D783))</x:f>
        <x:v>2</x:v>
      </x:c>
      <x:c r="G783" t="str">
        <x:f>IF(D783="","Fecha no disponible",TEXT(D783,"mmmm"))</x:f>
        <x:v>February</x:v>
      </x:c>
      <x:c r="H783" t="str">
        <x:f>IF(D783="","Fecha no disponible",TEXT(D783,"yyyy-mm"))</x:f>
        <x:v>2025-02</x:v>
      </x:c>
      <x:c r="I783" t="str">
        <x:f>IF(D783="","Fecha no disponible","T"&amp;ROUNDUP(MONTH(D783)/3,0))</x:f>
        <x:v>T1</x:v>
      </x:c>
      <x:c r="J783" t="str">
        <x:v>T012</x:v>
      </x:c>
      <x:c r="K783" t="str">
        <x:v>Tienda Cochabamba 4</x:v>
      </x:c>
      <x:c r="L783" t="str">
        <x:v>Centro</x:v>
      </x:c>
      <x:c r="M783" t="str">
        <x:v>Cochabamba</x:v>
      </x:c>
      <x:c r="N783" t="str">
        <x:f>IFERROR(VLOOKUP(M783,'Mapeos'!$A$4:$B$30,2,FALSE),M783)</x:f>
        <x:v>Cochabamba</x:v>
      </x:c>
      <x:c r="O783" t="str">
        <x:v>C01529</x:v>
      </x:c>
      <x:c r="P783" t="str">
        <x:v>Empresa</x:v>
      </x:c>
      <x:c r="Q783" t="str">
        <x:v>P0017</x:v>
      </x:c>
      <x:c r="R783" t="str">
        <x:v>Cuidado Personal</x:v>
      </x:c>
      <x:c r="S783" t="str">
        <x:v>Marca A</x:v>
      </x:c>
      <x:c r="T783" t="str">
        <x:v>Tienda física</x:v>
      </x:c>
      <x:c r="U783" t="str">
        <x:f>IFERROR(VLOOKUP(T783,'Mapeos'!$D$4:$E$25,2,FALSE),T783)</x:f>
        <x:v>Tienda</x:v>
      </x:c>
      <x:c r="V783" t="str">
        <x:v>V034</x:v>
      </x:c>
      <x:c r="W783" t="n">
        <x:v>-1</x:v>
      </x:c>
      <x:c r="X783" s="28" t="n">
        <x:v>85.97</x:v>
      </x:c>
      <x:c r="Y783" s="20" t="n">
        <x:v>20</x:v>
      </x:c>
      <x:c r="Z783" s="20" t="n">
        <x:f>IF(Y783&gt;1,Y783/100,Y783)</x:f>
        <x:v>0.2</x:v>
      </x:c>
      <x:c r="AA783" s="28" t="n">
        <x:v>47.18</x:v>
      </x:c>
      <x:c r="AB783" s="28" t="n">
        <x:v>-68.78</x:v>
      </x:c>
      <x:c r="AC783" s="28" t="str">
        <x:v>BOB</x:v>
      </x:c>
      <x:c r="AD783" s="28" t="n">
        <x:f>IF(AC783="USD",AB783*'Parametros'!$B$4,AB783)</x:f>
        <x:v>-68.78</x:v>
      </x:c>
      <x:c r="AE783" s="28" t="n">
        <x:f>W783*X783*(1-Z783)</x:f>
        <x:v>-68.776</x:v>
      </x:c>
      <x:c r="AF783" s="28" t="n">
        <x:f>W783*AA783</x:f>
        <x:v>-47.18</x:v>
      </x:c>
      <x:c r="AG783" s="28" t="n">
        <x:f>AE783-AF783</x:f>
        <x:v>-21.595999999999997</x:v>
      </x:c>
      <x:c r="AH783" s="20" t="str">
        <x:f>IF(AE783&gt;0,AG783/AE783,"")</x:f>
      </x:c>
      <x:c r="AI783" s="28"/>
      <x:c r="AJ783" s="28"/>
      <x:c r="AK783"/>
      <x:c r="AL783" t="str">
        <x:v>Devuelto</x:v>
      </x:c>
      <x:c r="AM783" t="str">
        <x:f>IF(W783&lt;0,"Devuelto",AL783)</x:f>
        <x:v>Devuelto</x:v>
      </x:c>
      <x:c r="AN783" t="str">
        <x:v>Tarjeta</x:v>
      </x:c>
      <x:c r="AO783" s="29" t="str">
        <x:v>Canal estandarizado; Descuento reescalado; Meta original vacía</x:v>
      </x:c>
      <x:c r="AP783" t="str">
        <x:f>IF(D783="","No","Sí")</x:f>
        <x:v>Sí</x:v>
      </x:c>
    </x:row>
    <x:row r="784">
      <x:c r="A784" t="n">
        <x:v>784</x:v>
      </x:c>
      <x:c r="B784" t="str">
        <x:v>VT0003716</x:v>
      </x:c>
      <x:c r="C784" t="str">
        <x:v>45804</x:v>
      </x:c>
      <x:c r="D784" s="27" t="n">
        <x:v>45804</x:v>
      </x:c>
      <x:c r="E784" t="n">
        <x:f>IF(D784="","",YEAR(D784))</x:f>
        <x:v>2025</x:v>
      </x:c>
      <x:c r="F784" t="n">
        <x:f>IF(D784="","",MONTH(D784))</x:f>
        <x:v>5</x:v>
      </x:c>
      <x:c r="G784" t="str">
        <x:f>IF(D784="","Fecha no disponible",TEXT(D784,"mmmm"))</x:f>
        <x:v>May</x:v>
      </x:c>
      <x:c r="H784" t="str">
        <x:f>IF(D784="","Fecha no disponible",TEXT(D784,"yyyy-mm"))</x:f>
        <x:v>2025-05</x:v>
      </x:c>
      <x:c r="I784" t="str">
        <x:f>IF(D784="","Fecha no disponible","T"&amp;ROUNDUP(MONTH(D784)/3,0))</x:f>
        <x:v>T2</x:v>
      </x:c>
      <x:c r="J784" t="str">
        <x:v>T011</x:v>
      </x:c>
      <x:c r="K784" t="str">
        <x:v>Tienda Cochabamba 3</x:v>
      </x:c>
      <x:c r="L784" t="str">
        <x:v>Mall</x:v>
      </x:c>
      <x:c r="M784" t="str">
        <x:v>Cochabamba</x:v>
      </x:c>
      <x:c r="N784" t="str">
        <x:f>IFERROR(VLOOKUP(M784,'Mapeos'!$A$4:$B$30,2,FALSE),M784)</x:f>
        <x:v>Cochabamba</x:v>
      </x:c>
      <x:c r="O784" t="str">
        <x:v>C00962</x:v>
      </x:c>
      <x:c r="P784" t="str">
        <x:v>Frecuente</x:v>
      </x:c>
      <x:c r="Q784" t="str">
        <x:v>P0112</x:v>
      </x:c>
      <x:c r="R784" t="str">
        <x:v>Deportes</x:v>
      </x:c>
      <x:c r="S784" t="str">
        <x:v>Marca A</x:v>
      </x:c>
      <x:c r="T784" t="str">
        <x:v>E-commerce</x:v>
      </x:c>
      <x:c r="U784" t="str">
        <x:f>IFERROR(VLOOKUP(T784,'Mapeos'!$D$4:$E$25,2,FALSE),T784)</x:f>
        <x:v>E-commerce</x:v>
      </x:c>
      <x:c r="V784" t="str">
        <x:v>V024</x:v>
      </x:c>
      <x:c r="W784" t="n">
        <x:v>2</x:v>
      </x:c>
      <x:c r="X784" s="28" t="n">
        <x:v>219.92</x:v>
      </x:c>
      <x:c r="Y784" s="20" t="n">
        <x:v>0</x:v>
      </x:c>
      <x:c r="Z784" s="20" t="n">
        <x:f>IF(Y784&gt;1,Y784/100,Y784)</x:f>
        <x:v>0</x:v>
      </x:c>
      <x:c r="AA784" s="28" t="n">
        <x:v>167.96</x:v>
      </x:c>
      <x:c r="AB784" s="28" t="n">
        <x:v>439.84</x:v>
      </x:c>
      <x:c r="AC784" s="28" t="str">
        <x:v>BOB</x:v>
      </x:c>
      <x:c r="AD784" s="28" t="n">
        <x:f>IF(AC784="USD",AB784*'Parametros'!$B$4,AB784)</x:f>
        <x:v>439.84</x:v>
      </x:c>
      <x:c r="AE784" s="28" t="n">
        <x:f>W784*X784*(1-Z784)</x:f>
        <x:v>439.84</x:v>
      </x:c>
      <x:c r="AF784" s="28" t="n">
        <x:f>W784*AA784</x:f>
        <x:v>335.92</x:v>
      </x:c>
      <x:c r="AG784" s="28" t="n">
        <x:f>AE784-AF784</x:f>
        <x:v>103.91999999999996</x:v>
      </x:c>
      <x:c r="AH784" s="20" t="n">
        <x:f>IF(AE784&gt;0,AG784/AE784,"")</x:f>
        <x:v>0.23626773372135315</x:v>
      </x:c>
      <x:c r="AI784" s="28" t="n">
        <x:v>69288.91</x:v>
      </x:c>
      <x:c r="AJ784" s="28"/>
      <x:c r="AK784"/>
      <x:c r="AL784" t="str">
        <x:v>Completado</x:v>
      </x:c>
      <x:c r="AM784" t="str">
        <x:f>IF(W784&lt;0,"Devuelto",AL784)</x:f>
        <x:v>Completado</x:v>
      </x:c>
      <x:c r="AN784" t="str">
        <x:v>QR</x:v>
      </x:c>
      <x:c r="AO784" s="29" t="str">
        <x:v>Sin observación</x:v>
      </x:c>
      <x:c r="AP784" t="str">
        <x:f>IF(D784="","No","Sí")</x:f>
        <x:v>Sí</x:v>
      </x:c>
    </x:row>
    <x:row r="785">
      <x:c r="A785" t="n">
        <x:v>785</x:v>
      </x:c>
      <x:c r="B785" t="str">
        <x:v>VT0003721</x:v>
      </x:c>
      <x:c r="C785" t="str">
        <x:v>45403</x:v>
      </x:c>
      <x:c r="D785" s="27" t="n">
        <x:v>45403</x:v>
      </x:c>
      <x:c r="E785" t="n">
        <x:f>IF(D785="","",YEAR(D785))</x:f>
        <x:v>2024</x:v>
      </x:c>
      <x:c r="F785" t="n">
        <x:f>IF(D785="","",MONTH(D785))</x:f>
        <x:v>4</x:v>
      </x:c>
      <x:c r="G785" t="str">
        <x:f>IF(D785="","Fecha no disponible",TEXT(D785,"mmmm"))</x:f>
        <x:v>April</x:v>
      </x:c>
      <x:c r="H785" t="str">
        <x:f>IF(D785="","Fecha no disponible",TEXT(D785,"yyyy-mm"))</x:f>
        <x:v>2024-04</x:v>
      </x:c>
      <x:c r="I785" t="str">
        <x:f>IF(D785="","Fecha no disponible","T"&amp;ROUNDUP(MONTH(D785)/3,0))</x:f>
        <x:v>T2</x:v>
      </x:c>
      <x:c r="J785" t="str">
        <x:v>T008</x:v>
      </x:c>
      <x:c r="K785" t="str">
        <x:v>Tienda Santa Cruz 4</x:v>
      </x:c>
      <x:c r="L785" t="str">
        <x:v>Barrio</x:v>
      </x:c>
      <x:c r="M785" t="str">
        <x:v>Santa Cruz</x:v>
      </x:c>
      <x:c r="N785" t="str">
        <x:f>IFERROR(VLOOKUP(M785,'Mapeos'!$A$4:$B$30,2,FALSE),M785)</x:f>
        <x:v>Santa Cruz</x:v>
      </x:c>
      <x:c r="O785" t="str">
        <x:v>C01309</x:v>
      </x:c>
      <x:c r="P785" t="str">
        <x:v>Masivo</x:v>
      </x:c>
      <x:c r="Q785" t="str">
        <x:v>P0019</x:v>
      </x:c>
      <x:c r="R785" t="str">
        <x:v>Electrónica</x:v>
      </x:c>
      <x:c r="S785" t="str">
        <x:v>Marca A</x:v>
      </x:c>
      <x:c r="T785" t="str">
        <x:v>WhatsApp</x:v>
      </x:c>
      <x:c r="U785" t="str">
        <x:f>IFERROR(VLOOKUP(T785,'Mapeos'!$D$4:$E$25,2,FALSE),T785)</x:f>
        <x:v>WhatsApp</x:v>
      </x:c>
      <x:c r="V785" t="str">
        <x:v>V037</x:v>
      </x:c>
      <x:c r="W785" t="n">
        <x:v>1</x:v>
      </x:c>
      <x:c r="X785" s="28" t="n">
        <x:v>244.97</x:v>
      </x:c>
      <x:c r="Y785" s="20" t="n">
        <x:v>0.2</x:v>
      </x:c>
      <x:c r="Z785" s="20" t="n">
        <x:f>IF(Y785&gt;1,Y785/100,Y785)</x:f>
        <x:v>0.2</x:v>
      </x:c>
      <x:c r="AA785" s="28" t="n">
        <x:v>149.37</x:v>
      </x:c>
      <x:c r="AB785" s="28" t="n">
        <x:v>195.98</x:v>
      </x:c>
      <x:c r="AC785" s="28" t="str">
        <x:v>BOB</x:v>
      </x:c>
      <x:c r="AD785" s="28" t="n">
        <x:f>IF(AC785="USD",AB785*'Parametros'!$B$4,AB785)</x:f>
        <x:v>195.98</x:v>
      </x:c>
      <x:c r="AE785" s="28" t="n">
        <x:f>W785*X785*(1-Z785)</x:f>
        <x:v>195.976</x:v>
      </x:c>
      <x:c r="AF785" s="28" t="n">
        <x:f>W785*AA785</x:f>
        <x:v>149.37</x:v>
      </x:c>
      <x:c r="AG785" s="28" t="n">
        <x:f>AE785-AF785</x:f>
        <x:v>46.605999999999995</x:v>
      </x:c>
      <x:c r="AH785" s="20" t="n">
        <x:f>IF(AE785&gt;0,AG785/AE785,"")</x:f>
        <x:v>0.23781483446952686</x:v>
      </x:c>
      <x:c r="AI785" s="28" t="n">
        <x:v>63431.9</x:v>
      </x:c>
      <x:c r="AJ785" s="28"/>
      <x:c r="AK785"/>
      <x:c r="AL785" t="str">
        <x:v>Completado</x:v>
      </x:c>
      <x:c r="AM785" t="str">
        <x:f>IF(W785&lt;0,"Devuelto",AL785)</x:f>
        <x:v>Completado</x:v>
      </x:c>
      <x:c r="AN785" t="str">
        <x:v>QR</x:v>
      </x:c>
      <x:c r="AO785" s="29" t="str">
        <x:v>Sin observación</x:v>
      </x:c>
      <x:c r="AP785" t="str">
        <x:f>IF(D785="","No","Sí")</x:f>
        <x:v>Sí</x:v>
      </x:c>
    </x:row>
    <x:row r="786">
      <x:c r="A786" t="n">
        <x:v>786</x:v>
      </x:c>
      <x:c r="B786" t="str">
        <x:v>VT0003725</x:v>
      </x:c>
      <x:c r="C786" t="str">
        <x:v>46119</x:v>
      </x:c>
      <x:c r="D786" s="27" t="n">
        <x:v>46119</x:v>
      </x:c>
      <x:c r="E786" t="n">
        <x:f>IF(D786="","",YEAR(D786))</x:f>
        <x:v>2026</x:v>
      </x:c>
      <x:c r="F786" t="n">
        <x:f>IF(D786="","",MONTH(D786))</x:f>
        <x:v>4</x:v>
      </x:c>
      <x:c r="G786" t="str">
        <x:f>IF(D786="","Fecha no disponible",TEXT(D786,"mmmm"))</x:f>
        <x:v>April</x:v>
      </x:c>
      <x:c r="H786" t="str">
        <x:f>IF(D786="","Fecha no disponible",TEXT(D786,"yyyy-mm"))</x:f>
        <x:v>2026-04</x:v>
      </x:c>
      <x:c r="I786" t="str">
        <x:f>IF(D786="","Fecha no disponible","T"&amp;ROUNDUP(MONTH(D786)/3,0))</x:f>
        <x:v>T2</x:v>
      </x:c>
      <x:c r="J786" t="str">
        <x:v>T007</x:v>
      </x:c>
      <x:c r="K786" t="str">
        <x:v>Tienda Santa Cruz 3</x:v>
      </x:c>
      <x:c r="L786" t="str">
        <x:v>Barrio</x:v>
      </x:c>
      <x:c r="M786" t="str">
        <x:v>Santa Cruz</x:v>
      </x:c>
      <x:c r="N786" t="str">
        <x:f>IFERROR(VLOOKUP(M786,'Mapeos'!$A$4:$B$30,2,FALSE),M786)</x:f>
        <x:v>Santa Cruz</x:v>
      </x:c>
      <x:c r="O786" t="str">
        <x:v>C00388</x:v>
      </x:c>
      <x:c r="P786" t="str">
        <x:v>Empresa</x:v>
      </x:c>
      <x:c r="Q786" t="str">
        <x:v>P0055</x:v>
      </x:c>
      <x:c r="R786" t="str">
        <x:v>Alimentos</x:v>
      </x:c>
      <x:c r="S786" t="str">
        <x:v>Marca C</x:v>
      </x:c>
      <x:c r="T786" t="str">
        <x:v>E-commerce</x:v>
      </x:c>
      <x:c r="U786" t="str">
        <x:f>IFERROR(VLOOKUP(T786,'Mapeos'!$D$4:$E$25,2,FALSE),T786)</x:f>
        <x:v>E-commerce</x:v>
      </x:c>
      <x:c r="V786" t="str">
        <x:v>V034</x:v>
      </x:c>
      <x:c r="W786" t="n">
        <x:v>3</x:v>
      </x:c>
      <x:c r="X786" s="28" t="n">
        <x:v>41.24</x:v>
      </x:c>
      <x:c r="Y786" s="20" t="n">
        <x:v>0.15</x:v>
      </x:c>
      <x:c r="Z786" s="20" t="n">
        <x:f>IF(Y786&gt;1,Y786/100,Y786)</x:f>
        <x:v>0.15</x:v>
      </x:c>
      <x:c r="AA786" s="28" t="n">
        <x:v>26.99</x:v>
      </x:c>
      <x:c r="AB786" s="28" t="n">
        <x:v>105.16</x:v>
      </x:c>
      <x:c r="AC786" s="28" t="str">
        <x:v>BOB</x:v>
      </x:c>
      <x:c r="AD786" s="28" t="n">
        <x:f>IF(AC786="USD",AB786*'Parametros'!$B$4,AB786)</x:f>
        <x:v>105.16</x:v>
      </x:c>
      <x:c r="AE786" s="28" t="n">
        <x:f>W786*X786*(1-Z786)</x:f>
        <x:v>105.16199999999999</x:v>
      </x:c>
      <x:c r="AF786" s="28" t="n">
        <x:f>W786*AA786</x:f>
        <x:v>80.97</x:v>
      </x:c>
      <x:c r="AG786" s="28" t="n">
        <x:f>AE786-AF786</x:f>
        <x:v>24.191999999999993</x:v>
      </x:c>
      <x:c r="AH786" s="20" t="n">
        <x:f>IF(AE786&gt;0,AG786/AE786,"")</x:f>
        <x:v>0.2300450733154561</x:v>
      </x:c>
      <x:c r="AI786" s="28" t="n">
        <x:v>80819.62</x:v>
      </x:c>
      <x:c r="AJ786" s="28"/>
      <x:c r="AK786"/>
      <x:c r="AL786" t="str">
        <x:v>Completado</x:v>
      </x:c>
      <x:c r="AM786" t="str">
        <x:f>IF(W786&lt;0,"Devuelto",AL786)</x:f>
        <x:v>Completado</x:v>
      </x:c>
      <x:c r="AN786" t="str">
        <x:v>QR</x:v>
      </x:c>
      <x:c r="AO786" s="29" t="str">
        <x:v>Sin observación</x:v>
      </x:c>
      <x:c r="AP786" t="str">
        <x:f>IF(D786="","No","Sí")</x:f>
        <x:v>Sí</x:v>
      </x:c>
    </x:row>
    <x:row r="787">
      <x:c r="A787" t="n">
        <x:v>787</x:v>
      </x:c>
      <x:c r="B787" t="str">
        <x:v>VT0003730</x:v>
      </x:c>
      <x:c r="C787" t="str">
        <x:v>45936</x:v>
      </x:c>
      <x:c r="D787" s="27" t="n">
        <x:v>45936</x:v>
      </x:c>
      <x:c r="E787" t="n">
        <x:f>IF(D787="","",YEAR(D787))</x:f>
        <x:v>2025</x:v>
      </x:c>
      <x:c r="F787" t="n">
        <x:f>IF(D787="","",MONTH(D787))</x:f>
        <x:v>10</x:v>
      </x:c>
      <x:c r="G787" t="str">
        <x:f>IF(D787="","Fecha no disponible",TEXT(D787,"mmmm"))</x:f>
        <x:v>October</x:v>
      </x:c>
      <x:c r="H787" t="str">
        <x:f>IF(D787="","Fecha no disponible",TEXT(D787,"yyyy-mm"))</x:f>
        <x:v>2025-10</x:v>
      </x:c>
      <x:c r="I787" t="str">
        <x:f>IF(D787="","Fecha no disponible","T"&amp;ROUNDUP(MONTH(D787)/3,0))</x:f>
        <x:v>T4</x:v>
      </x:c>
      <x:c r="J787" t="str">
        <x:v>T015</x:v>
      </x:c>
      <x:c r="K787" t="str">
        <x:v>Tienda Potosí 3</x:v>
      </x:c>
      <x:c r="L787" t="str">
        <x:v>Mall</x:v>
      </x:c>
      <x:c r="M787" t="str">
        <x:v>Potosí</x:v>
      </x:c>
      <x:c r="N787" t="str">
        <x:f>IFERROR(VLOOKUP(M787,'Mapeos'!$A$4:$B$30,2,FALSE),M787)</x:f>
        <x:v>Potosí</x:v>
      </x:c>
      <x:c r="O787" t="str">
        <x:v>C01554</x:v>
      </x:c>
      <x:c r="P787" t="str">
        <x:v>Masivo</x:v>
      </x:c>
      <x:c r="Q787" t="str">
        <x:v>P0108</x:v>
      </x:c>
      <x:c r="R787" t="str">
        <x:v>Alimentos</x:v>
      </x:c>
      <x:c r="S787" t="str">
        <x:v>Marca C</x:v>
      </x:c>
      <x:c r="T787" t="str">
        <x:v>E-commerce</x:v>
      </x:c>
      <x:c r="U787" t="str">
        <x:f>IFERROR(VLOOKUP(T787,'Mapeos'!$D$4:$E$25,2,FALSE),T787)</x:f>
        <x:v>E-commerce</x:v>
      </x:c>
      <x:c r="V787" t="str">
        <x:v>V012</x:v>
      </x:c>
      <x:c r="W787" t="n">
        <x:v>1</x:v>
      </x:c>
      <x:c r="X787" s="28" t="n">
        <x:v>42.36</x:v>
      </x:c>
      <x:c r="Y787" s="20" t="n">
        <x:v>0.2</x:v>
      </x:c>
      <x:c r="Z787" s="20" t="n">
        <x:f>IF(Y787&gt;1,Y787/100,Y787)</x:f>
        <x:v>0.2</x:v>
      </x:c>
      <x:c r="AA787" s="28" t="n">
        <x:v>29.22</x:v>
      </x:c>
      <x:c r="AB787" s="28" t="n">
        <x:v>33.89</x:v>
      </x:c>
      <x:c r="AC787" s="28" t="str">
        <x:v>BOB</x:v>
      </x:c>
      <x:c r="AD787" s="28" t="n">
        <x:f>IF(AC787="USD",AB787*'Parametros'!$B$4,AB787)</x:f>
        <x:v>33.89</x:v>
      </x:c>
      <x:c r="AE787" s="28" t="n">
        <x:f>W787*X787*(1-Z787)</x:f>
        <x:v>33.888</x:v>
      </x:c>
      <x:c r="AF787" s="28" t="n">
        <x:f>W787*AA787</x:f>
        <x:v>29.22</x:v>
      </x:c>
      <x:c r="AG787" s="28" t="n">
        <x:f>AE787-AF787</x:f>
        <x:v>4.667999999999999</x:v>
      </x:c>
      <x:c r="AH787" s="20" t="n">
        <x:f>IF(AE787&gt;0,AG787/AE787,"")</x:f>
        <x:v>0.13774787535410762</x:v>
      </x:c>
      <x:c r="AI787" s="28" t="n">
        <x:v>98671.43</x:v>
      </x:c>
      <x:c r="AJ787" s="28"/>
      <x:c r="AK787"/>
      <x:c r="AL787" t="str">
        <x:v>Completado</x:v>
      </x:c>
      <x:c r="AM787" t="str">
        <x:f>IF(W787&lt;0,"Devuelto",AL787)</x:f>
        <x:v>Completado</x:v>
      </x:c>
      <x:c r="AN787" t="str">
        <x:v>Efectivo</x:v>
      </x:c>
      <x:c r="AO787" s="29" t="str">
        <x:v>Sin observación</x:v>
      </x:c>
      <x:c r="AP787" t="str">
        <x:f>IF(D787="","No","Sí")</x:f>
        <x:v>Sí</x:v>
      </x:c>
    </x:row>
    <x:row r="788">
      <x:c r="A788" t="n">
        <x:v>788</x:v>
      </x:c>
      <x:c r="B788" t="str">
        <x:v>VT0003735</x:v>
      </x:c>
      <x:c r="C788" t="str">
        <x:v>45808</x:v>
      </x:c>
      <x:c r="D788" s="27" t="n">
        <x:v>45808</x:v>
      </x:c>
      <x:c r="E788" t="n">
        <x:f>IF(D788="","",YEAR(D788))</x:f>
        <x:v>2025</x:v>
      </x:c>
      <x:c r="F788" t="n">
        <x:f>IF(D788="","",MONTH(D788))</x:f>
        <x:v>5</x:v>
      </x:c>
      <x:c r="G788" t="str">
        <x:f>IF(D788="","Fecha no disponible",TEXT(D788,"mmmm"))</x:f>
        <x:v>May</x:v>
      </x:c>
      <x:c r="H788" t="str">
        <x:f>IF(D788="","Fecha no disponible",TEXT(D788,"yyyy-mm"))</x:f>
        <x:v>2025-05</x:v>
      </x:c>
      <x:c r="I788" t="str">
        <x:f>IF(D788="","Fecha no disponible","T"&amp;ROUNDUP(MONTH(D788)/3,0))</x:f>
        <x:v>T2</x:v>
      </x:c>
      <x:c r="J788" t="str">
        <x:v>T015</x:v>
      </x:c>
      <x:c r="K788" t="str">
        <x:v>Tienda Potosí 3</x:v>
      </x:c>
      <x:c r="L788" t="str">
        <x:v>Mall</x:v>
      </x:c>
      <x:c r="M788" t="str">
        <x:v>Potosí</x:v>
      </x:c>
      <x:c r="N788" t="str">
        <x:f>IFERROR(VLOOKUP(M788,'Mapeos'!$A$4:$B$30,2,FALSE),M788)</x:f>
        <x:v>Potosí</x:v>
      </x:c>
      <x:c r="O788" t="str">
        <x:v>C00335</x:v>
      </x:c>
      <x:c r="P788" t="str">
        <x:v>Empresa</x:v>
      </x:c>
      <x:c r="Q788" t="str">
        <x:v>P0062</x:v>
      </x:c>
      <x:c r="R788" t="str">
        <x:v>Hogar</x:v>
      </x:c>
      <x:c r="S788" t="str">
        <x:v>Marca B</x:v>
      </x:c>
      <x:c r="T788" t="str">
        <x:v>Tienda</x:v>
      </x:c>
      <x:c r="U788" t="str">
        <x:f>IFERROR(VLOOKUP(T788,'Mapeos'!$D$4:$E$25,2,FALSE),T788)</x:f>
        <x:v>Tienda</x:v>
      </x:c>
      <x:c r="V788" t="str">
        <x:v>V033</x:v>
      </x:c>
      <x:c r="W788" t="n">
        <x:v>1</x:v>
      </x:c>
      <x:c r="X788" s="28" t="n">
        <x:v>249.03</x:v>
      </x:c>
      <x:c r="Y788" s="20" t="n">
        <x:v>0.1</x:v>
      </x:c>
      <x:c r="Z788" s="20" t="n">
        <x:f>IF(Y788&gt;1,Y788/100,Y788)</x:f>
        <x:v>0.1</x:v>
      </x:c>
      <x:c r="AA788" s="28" t="n">
        <x:v>186.69</x:v>
      </x:c>
      <x:c r="AB788" s="28" t="n">
        <x:v>224.13</x:v>
      </x:c>
      <x:c r="AC788" s="28" t="str">
        <x:v>BOB</x:v>
      </x:c>
      <x:c r="AD788" s="28" t="n">
        <x:f>IF(AC788="USD",AB788*'Parametros'!$B$4,AB788)</x:f>
        <x:v>224.13</x:v>
      </x:c>
      <x:c r="AE788" s="28" t="n">
        <x:f>W788*X788*(1-Z788)</x:f>
        <x:v>224.127</x:v>
      </x:c>
      <x:c r="AF788" s="28" t="n">
        <x:f>W788*AA788</x:f>
        <x:v>186.69</x:v>
      </x:c>
      <x:c r="AG788" s="28" t="n">
        <x:f>AE788-AF788</x:f>
        <x:v>37.43700000000001</x:v>
      </x:c>
      <x:c r="AH788" s="20" t="n">
        <x:f>IF(AE788&gt;0,AG788/AE788,"")</x:f>
        <x:v>0.16703476154144753</x:v>
      </x:c>
      <x:c r="AI788" s="28" t="n">
        <x:v>121245.57</x:v>
      </x:c>
      <x:c r="AJ788" s="28"/>
      <x:c r="AK788"/>
      <x:c r="AL788" t="str">
        <x:v>Completado</x:v>
      </x:c>
      <x:c r="AM788" t="str">
        <x:f>IF(W788&lt;0,"Devuelto",AL788)</x:f>
        <x:v>Completado</x:v>
      </x:c>
      <x:c r="AN788" t="str">
        <x:v>Efectivo</x:v>
      </x:c>
      <x:c r="AO788" s="29" t="str">
        <x:v>Sin observación</x:v>
      </x:c>
      <x:c r="AP788" t="str">
        <x:f>IF(D788="","No","Sí")</x:f>
        <x:v>Sí</x:v>
      </x:c>
    </x:row>
    <x:row r="789">
      <x:c r="A789" t="n">
        <x:v>789</x:v>
      </x:c>
      <x:c r="B789" t="str">
        <x:v>VT0003740</x:v>
      </x:c>
      <x:c r="C789" t="str">
        <x:v>45354</x:v>
      </x:c>
      <x:c r="D789" s="27" t="n">
        <x:v>45354</x:v>
      </x:c>
      <x:c r="E789" t="n">
        <x:f>IF(D789="","",YEAR(D789))</x:f>
        <x:v>2024</x:v>
      </x:c>
      <x:c r="F789" t="n">
        <x:f>IF(D789="","",MONTH(D789))</x:f>
        <x:v>3</x:v>
      </x:c>
      <x:c r="G789" t="str">
        <x:f>IF(D789="","Fecha no disponible",TEXT(D789,"mmmm"))</x:f>
        <x:v>March</x:v>
      </x:c>
      <x:c r="H789" t="str">
        <x:f>IF(D789="","Fecha no disponible",TEXT(D789,"yyyy-mm"))</x:f>
        <x:v>2024-03</x:v>
      </x:c>
      <x:c r="I789" t="str">
        <x:f>IF(D789="","Fecha no disponible","T"&amp;ROUNDUP(MONTH(D789)/3,0))</x:f>
        <x:v>T1</x:v>
      </x:c>
      <x:c r="J789" t="str">
        <x:v>T002</x:v>
      </x:c>
      <x:c r="K789" t="str">
        <x:v>Tienda La Paz 2</x:v>
      </x:c>
      <x:c r="L789" t="str">
        <x:v>Mall</x:v>
      </x:c>
      <x:c r="M789" t="str">
        <x:v>La Paz</x:v>
      </x:c>
      <x:c r="N789" t="str">
        <x:f>IFERROR(VLOOKUP(M789,'Mapeos'!$A$4:$B$30,2,FALSE),M789)</x:f>
        <x:v>La Paz</x:v>
      </x:c>
      <x:c r="O789" t="str">
        <x:v>C00686</x:v>
      </x:c>
      <x:c r="P789" t="str">
        <x:v>Masivo</x:v>
      </x:c>
      <x:c r="Q789" t="str">
        <x:v>P0010</x:v>
      </x:c>
      <x:c r="R789" t="str">
        <x:v>Deportes</x:v>
      </x:c>
      <x:c r="S789" t="str">
        <x:v>Marca A</x:v>
      </x:c>
      <x:c r="T789" t="str">
        <x:v>E-commerce</x:v>
      </x:c>
      <x:c r="U789" t="str">
        <x:f>IFERROR(VLOOKUP(T789,'Mapeos'!$D$4:$E$25,2,FALSE),T789)</x:f>
        <x:v>E-commerce</x:v>
      </x:c>
      <x:c r="V789" t="str">
        <x:v>V015</x:v>
      </x:c>
      <x:c r="W789" t="n">
        <x:v>1</x:v>
      </x:c>
      <x:c r="X789" s="28" t="n">
        <x:v>137.73</x:v>
      </x:c>
      <x:c r="Y789" s="20" t="n">
        <x:v>0.1</x:v>
      </x:c>
      <x:c r="Z789" s="20" t="n">
        <x:f>IF(Y789&gt;1,Y789/100,Y789)</x:f>
        <x:v>0.1</x:v>
      </x:c>
      <x:c r="AA789" s="28" t="n">
        <x:v>89.38</x:v>
      </x:c>
      <x:c r="AB789" s="28" t="n">
        <x:v>123.96</x:v>
      </x:c>
      <x:c r="AC789" s="28" t="str">
        <x:v>BOB</x:v>
      </x:c>
      <x:c r="AD789" s="28" t="n">
        <x:f>IF(AC789="USD",AB789*'Parametros'!$B$4,AB789)</x:f>
        <x:v>123.96</x:v>
      </x:c>
      <x:c r="AE789" s="28" t="n">
        <x:f>W789*X789*(1-Z789)</x:f>
        <x:v>123.957</x:v>
      </x:c>
      <x:c r="AF789" s="28" t="n">
        <x:f>W789*AA789</x:f>
        <x:v>89.38</x:v>
      </x:c>
      <x:c r="AG789" s="28" t="n">
        <x:f>AE789-AF789</x:f>
        <x:v>34.577</x:v>
      </x:c>
      <x:c r="AH789" s="20" t="n">
        <x:f>IF(AE789&gt;0,AG789/AE789,"")</x:f>
        <x:v>0.27894350460240247</x:v>
      </x:c>
      <x:c r="AI789" s="28" t="n">
        <x:v>75982.61</x:v>
      </x:c>
      <x:c r="AJ789" s="28"/>
      <x:c r="AK789"/>
      <x:c r="AL789" t="str">
        <x:v>Completado</x:v>
      </x:c>
      <x:c r="AM789" t="str">
        <x:f>IF(W789&lt;0,"Devuelto",AL789)</x:f>
        <x:v>Completado</x:v>
      </x:c>
      <x:c r="AN789" t="str">
        <x:v>Efectivo</x:v>
      </x:c>
      <x:c r="AO789" s="29" t="str">
        <x:v>Sin observación</x:v>
      </x:c>
      <x:c r="AP789" t="str">
        <x:f>IF(D789="","No","Sí")</x:f>
        <x:v>Sí</x:v>
      </x:c>
    </x:row>
    <x:row r="790">
      <x:c r="A790" t="n">
        <x:v>790</x:v>
      </x:c>
      <x:c r="B790" t="str">
        <x:v>VT0003744</x:v>
      </x:c>
      <x:c r="C790" t="str">
        <x:v>46016</x:v>
      </x:c>
      <x:c r="D790" s="27" t="n">
        <x:v>46016</x:v>
      </x:c>
      <x:c r="E790" t="n">
        <x:f>IF(D790="","",YEAR(D790))</x:f>
        <x:v>2025</x:v>
      </x:c>
      <x:c r="F790" t="n">
        <x:f>IF(D790="","",MONTH(D790))</x:f>
        <x:v>12</x:v>
      </x:c>
      <x:c r="G790" t="str">
        <x:f>IF(D790="","Fecha no disponible",TEXT(D790,"mmmm"))</x:f>
        <x:v>December</x:v>
      </x:c>
      <x:c r="H790" t="str">
        <x:f>IF(D790="","Fecha no disponible",TEXT(D790,"yyyy-mm"))</x:f>
        <x:v>2025-12</x:v>
      </x:c>
      <x:c r="I790" t="str">
        <x:f>IF(D790="","Fecha no disponible","T"&amp;ROUNDUP(MONTH(D790)/3,0))</x:f>
        <x:v>T4</x:v>
      </x:c>
      <x:c r="J790" t="str">
        <x:v>T010</x:v>
      </x:c>
      <x:c r="K790" t="str">
        <x:v>Tienda Cochabamba 2</x:v>
      </x:c>
      <x:c r="L790" t="str">
        <x:v>Barrio</x:v>
      </x:c>
      <x:c r="M790" t="str">
        <x:v>Cochabamba</x:v>
      </x:c>
      <x:c r="N790" t="str">
        <x:f>IFERROR(VLOOKUP(M790,'Mapeos'!$A$4:$B$30,2,FALSE),M790)</x:f>
        <x:v>Cochabamba</x:v>
      </x:c>
      <x:c r="O790" t="str">
        <x:v>C01019</x:v>
      </x:c>
      <x:c r="P790" t="str">
        <x:v>Premium</x:v>
      </x:c>
      <x:c r="Q790" t="str">
        <x:v>P0135</x:v>
      </x:c>
      <x:c r="R790" t="str">
        <x:v>Deportes</x:v>
      </x:c>
      <x:c r="S790" t="str">
        <x:v>Marca D</x:v>
      </x:c>
      <x:c r="T790" t="str">
        <x:v>Tienda</x:v>
      </x:c>
      <x:c r="U790" t="str">
        <x:f>IFERROR(VLOOKUP(T790,'Mapeos'!$D$4:$E$25,2,FALSE),T790)</x:f>
        <x:v>Tienda</x:v>
      </x:c>
      <x:c r="V790" t="str">
        <x:v>V020</x:v>
      </x:c>
      <x:c r="W790" t="n">
        <x:v>0</x:v>
      </x:c>
      <x:c r="X790" s="28" t="n">
        <x:v>88.45</x:v>
      </x:c>
      <x:c r="Y790" s="20" t="n">
        <x:v>0.25</x:v>
      </x:c>
      <x:c r="Z790" s="20" t="n">
        <x:f>IF(Y790&gt;1,Y790/100,Y790)</x:f>
        <x:v>0.25</x:v>
      </x:c>
      <x:c r="AA790" s="28" t="n">
        <x:v>45.32</x:v>
      </x:c>
      <x:c r="AB790" s="28" t="n">
        <x:v>0</x:v>
      </x:c>
      <x:c r="AC790" s="28" t="str">
        <x:v>BOB</x:v>
      </x:c>
      <x:c r="AD790" s="28" t="n">
        <x:f>IF(AC790="USD",AB790*'Parametros'!$B$4,AB790)</x:f>
        <x:v>0</x:v>
      </x:c>
      <x:c r="AE790" s="28" t="n">
        <x:f>W790*X790*(1-Z790)</x:f>
        <x:v>0</x:v>
      </x:c>
      <x:c r="AF790" s="28" t="n">
        <x:f>W790*AA790</x:f>
        <x:v>0</x:v>
      </x:c>
      <x:c r="AG790" s="28" t="n">
        <x:f>AE790-AF790</x:f>
        <x:v>0</x:v>
      </x:c>
      <x:c r="AH790" s="20" t="str">
        <x:f>IF(AE790&gt;0,AG790/AE790,"")</x:f>
      </x:c>
      <x:c r="AI790" s="28" t="n">
        <x:v>186467.25</x:v>
      </x:c>
      <x:c r="AJ790" s="28"/>
      <x:c r="AK790"/>
      <x:c r="AL790" t="str">
        <x:v>Cancelado</x:v>
      </x:c>
      <x:c r="AM790" t="str">
        <x:f>IF(W790&lt;0,"Devuelto",AL790)</x:f>
        <x:v>Cancelado</x:v>
      </x:c>
      <x:c r="AN790" t="str">
        <x:v>Tarjeta</x:v>
      </x:c>
      <x:c r="AO790" s="29" t="str">
        <x:v>Sin observación</x:v>
      </x:c>
      <x:c r="AP790" t="str">
        <x:f>IF(D790="","No","Sí")</x:f>
        <x:v>Sí</x:v>
      </x:c>
    </x:row>
    <x:row r="791">
      <x:c r="A791" t="n">
        <x:v>791</x:v>
      </x:c>
      <x:c r="B791" t="str">
        <x:v>VT0003749</x:v>
      </x:c>
      <x:c r="C791" t="str">
        <x:v>45406</x:v>
      </x:c>
      <x:c r="D791" s="27" t="n">
        <x:v>45406</x:v>
      </x:c>
      <x:c r="E791" t="n">
        <x:f>IF(D791="","",YEAR(D791))</x:f>
        <x:v>2024</x:v>
      </x:c>
      <x:c r="F791" t="n">
        <x:f>IF(D791="","",MONTH(D791))</x:f>
        <x:v>4</x:v>
      </x:c>
      <x:c r="G791" t="str">
        <x:f>IF(D791="","Fecha no disponible",TEXT(D791,"mmmm"))</x:f>
        <x:v>April</x:v>
      </x:c>
      <x:c r="H791" t="str">
        <x:f>IF(D791="","Fecha no disponible",TEXT(D791,"yyyy-mm"))</x:f>
        <x:v>2024-04</x:v>
      </x:c>
      <x:c r="I791" t="str">
        <x:f>IF(D791="","Fecha no disponible","T"&amp;ROUNDUP(MONTH(D791)/3,0))</x:f>
        <x:v>T2</x:v>
      </x:c>
      <x:c r="J791" t="str">
        <x:v>T005</x:v>
      </x:c>
      <x:c r="K791" t="str">
        <x:v>Tienda Santa Cruz 1</x:v>
      </x:c>
      <x:c r="L791" t="str">
        <x:v>Centro</x:v>
      </x:c>
      <x:c r="M791" t="str">
        <x:v>Santa Cruz</x:v>
      </x:c>
      <x:c r="N791" t="str">
        <x:f>IFERROR(VLOOKUP(M791,'Mapeos'!$A$4:$B$30,2,FALSE),M791)</x:f>
        <x:v>Santa Cruz</x:v>
      </x:c>
      <x:c r="O791" t="str">
        <x:v>C01505</x:v>
      </x:c>
      <x:c r="P791" t="str">
        <x:v>Masivo</x:v>
      </x:c>
      <x:c r="Q791" t="str">
        <x:v>P0149</x:v>
      </x:c>
      <x:c r="R791" t="str">
        <x:v>Alimentos</x:v>
      </x:c>
      <x:c r="S791" t="str">
        <x:v>Marca D</x:v>
      </x:c>
      <x:c r="T791" t="str">
        <x:v>Tienda</x:v>
      </x:c>
      <x:c r="U791" t="str">
        <x:f>IFERROR(VLOOKUP(T791,'Mapeos'!$D$4:$E$25,2,FALSE),T791)</x:f>
        <x:v>Tienda</x:v>
      </x:c>
      <x:c r="V791" t="str">
        <x:v>V009</x:v>
      </x:c>
      <x:c r="W791" t="n">
        <x:v>3</x:v>
      </x:c>
      <x:c r="X791" s="28" t="n">
        <x:v>25.94</x:v>
      </x:c>
      <x:c r="Y791" s="20" t="n">
        <x:v>0</x:v>
      </x:c>
      <x:c r="Z791" s="20" t="n">
        <x:f>IF(Y791&gt;1,Y791/100,Y791)</x:f>
        <x:v>0</x:v>
      </x:c>
      <x:c r="AA791" s="28" t="n">
        <x:v>18.82</x:v>
      </x:c>
      <x:c r="AB791" s="28" t="n">
        <x:v>11.18</x:v>
      </x:c>
      <x:c r="AC791" s="28" t="str">
        <x:v>USD</x:v>
      </x:c>
      <x:c r="AD791" s="28" t="n">
        <x:f>IF(AC791="USD",AB791*'Parametros'!$B$4,AB791)</x:f>
        <x:v>77.8128</x:v>
      </x:c>
      <x:c r="AE791" s="28" t="n">
        <x:f>W791*X791*(1-Z791)</x:f>
        <x:v>77.82000000000001</x:v>
      </x:c>
      <x:c r="AF791" s="28" t="n">
        <x:f>W791*AA791</x:f>
        <x:v>56.46</x:v>
      </x:c>
      <x:c r="AG791" s="28" t="n">
        <x:f>AE791-AF791</x:f>
        <x:v>21.360000000000007</x:v>
      </x:c>
      <x:c r="AH791" s="20" t="n">
        <x:f>IF(AE791&gt;0,AG791/AE791,"")</x:f>
        <x:v>0.27447956823438713</x:v>
      </x:c>
      <x:c r="AI791" s="28" t="n">
        <x:v>142518.87</x:v>
      </x:c>
      <x:c r="AJ791" s="28"/>
      <x:c r="AK791"/>
      <x:c r="AL791" t="str">
        <x:v>Completado</x:v>
      </x:c>
      <x:c r="AM791" t="str">
        <x:f>IF(W791&lt;0,"Devuelto",AL791)</x:f>
        <x:v>Completado</x:v>
      </x:c>
      <x:c r="AN791" t="str">
        <x:v>Tarjeta</x:v>
      </x:c>
      <x:c r="AO791" s="29" t="str">
        <x:v>Venta convertida USD→BOB</x:v>
      </x:c>
      <x:c r="AP791" t="str">
        <x:f>IF(D791="","No","Sí")</x:f>
        <x:v>Sí</x:v>
      </x:c>
    </x:row>
    <x:row r="792">
      <x:c r="A792" t="n">
        <x:v>792</x:v>
      </x:c>
      <x:c r="B792" t="str">
        <x:v>VT0003754</x:v>
      </x:c>
      <x:c r="C792" t="str">
        <x:v>45993</x:v>
      </x:c>
      <x:c r="D792" s="27" t="n">
        <x:v>45993</x:v>
      </x:c>
      <x:c r="E792" t="n">
        <x:f>IF(D792="","",YEAR(D792))</x:f>
        <x:v>2025</x:v>
      </x:c>
      <x:c r="F792" t="n">
        <x:f>IF(D792="","",MONTH(D792))</x:f>
        <x:v>12</x:v>
      </x:c>
      <x:c r="G792" t="str">
        <x:f>IF(D792="","Fecha no disponible",TEXT(D792,"mmmm"))</x:f>
        <x:v>December</x:v>
      </x:c>
      <x:c r="H792" t="str">
        <x:f>IF(D792="","Fecha no disponible",TEXT(D792,"yyyy-mm"))</x:f>
        <x:v>2025-12</x:v>
      </x:c>
      <x:c r="I792" t="str">
        <x:f>IF(D792="","Fecha no disponible","T"&amp;ROUNDUP(MONTH(D792)/3,0))</x:f>
        <x:v>T4</x:v>
      </x:c>
      <x:c r="J792" t="str">
        <x:v>T005</x:v>
      </x:c>
      <x:c r="K792" t="str">
        <x:v>Tienda Santa Cruz 1</x:v>
      </x:c>
      <x:c r="L792" t="str">
        <x:v>Centro</x:v>
      </x:c>
      <x:c r="M792" t="str">
        <x:v>Santa Cruz</x:v>
      </x:c>
      <x:c r="N792" t="str">
        <x:f>IFERROR(VLOOKUP(M792,'Mapeos'!$A$4:$B$30,2,FALSE),M792)</x:f>
        <x:v>Santa Cruz</x:v>
      </x:c>
      <x:c r="O792" t="str">
        <x:v>C00176</x:v>
      </x:c>
      <x:c r="P792" t="str">
        <x:v>Premium</x:v>
      </x:c>
      <x:c r="Q792" t="str">
        <x:v>P0103</x:v>
      </x:c>
      <x:c r="R792" t="str">
        <x:v>Hogar</x:v>
      </x:c>
      <x:c r="S792" t="str">
        <x:v>Marca B</x:v>
      </x:c>
      <x:c r="T792" t="str">
        <x:v>Tienda</x:v>
      </x:c>
      <x:c r="U792" t="str">
        <x:f>IFERROR(VLOOKUP(T792,'Mapeos'!$D$4:$E$25,2,FALSE),T792)</x:f>
        <x:v>Tienda</x:v>
      </x:c>
      <x:c r="V792" t="str">
        <x:v>V018</x:v>
      </x:c>
      <x:c r="W792" t="n">
        <x:v>5</x:v>
      </x:c>
      <x:c r="X792" s="28" t="n">
        <x:v>265.75</x:v>
      </x:c>
      <x:c r="Y792" s="20" t="n">
        <x:v>0.05</x:v>
      </x:c>
      <x:c r="Z792" s="20" t="n">
        <x:f>IF(Y792&gt;1,Y792/100,Y792)</x:f>
        <x:v>0.05</x:v>
      </x:c>
      <x:c r="AA792" s="28" t="n">
        <x:v>205.14</x:v>
      </x:c>
      <x:c r="AB792" s="28" t="n">
        <x:v>1262.31</x:v>
      </x:c>
      <x:c r="AC792" s="28" t="str">
        <x:v>BOB</x:v>
      </x:c>
      <x:c r="AD792" s="28" t="n">
        <x:f>IF(AC792="USD",AB792*'Parametros'!$B$4,AB792)</x:f>
        <x:v>1262.31</x:v>
      </x:c>
      <x:c r="AE792" s="28" t="n">
        <x:f>W792*X792*(1-Z792)</x:f>
        <x:v>1262.3125</x:v>
      </x:c>
      <x:c r="AF792" s="28" t="n">
        <x:f>W792*AA792</x:f>
        <x:v>1025.6999999999998</x:v>
      </x:c>
      <x:c r="AG792" s="28" t="n">
        <x:f>AE792-AF792</x:f>
        <x:v>236.61250000000018</x:v>
      </x:c>
      <x:c r="AH792" s="20" t="n">
        <x:f>IF(AE792&gt;0,AG792/AE792,"")</x:f>
        <x:v>0.1874436797544191</x:v>
      </x:c>
      <x:c r="AI792" s="28" t="n">
        <x:v>186128.69</x:v>
      </x:c>
      <x:c r="AJ792" s="28"/>
      <x:c r="AK792"/>
      <x:c r="AL792" t="str">
        <x:v>Completado</x:v>
      </x:c>
      <x:c r="AM792" t="str">
        <x:f>IF(W792&lt;0,"Devuelto",AL792)</x:f>
        <x:v>Completado</x:v>
      </x:c>
      <x:c r="AN792" t="str">
        <x:v>Efectivo</x:v>
      </x:c>
      <x:c r="AO792" s="29" t="str">
        <x:v>Sin observación</x:v>
      </x:c>
      <x:c r="AP792" t="str">
        <x:f>IF(D792="","No","Sí")</x:f>
        <x:v>Sí</x:v>
      </x:c>
    </x:row>
    <x:row r="793">
      <x:c r="A793" t="n">
        <x:v>793</x:v>
      </x:c>
      <x:c r="B793" t="str">
        <x:v>VT0003759</x:v>
      </x:c>
      <x:c r="C793" t="str">
        <x:v>45397</x:v>
      </x:c>
      <x:c r="D793" s="27" t="n">
        <x:v>45397</x:v>
      </x:c>
      <x:c r="E793" t="n">
        <x:f>IF(D793="","",YEAR(D793))</x:f>
        <x:v>2024</x:v>
      </x:c>
      <x:c r="F793" t="n">
        <x:f>IF(D793="","",MONTH(D793))</x:f>
        <x:v>4</x:v>
      </x:c>
      <x:c r="G793" t="str">
        <x:f>IF(D793="","Fecha no disponible",TEXT(D793,"mmmm"))</x:f>
        <x:v>April</x:v>
      </x:c>
      <x:c r="H793" t="str">
        <x:f>IF(D793="","Fecha no disponible",TEXT(D793,"yyyy-mm"))</x:f>
        <x:v>2024-04</x:v>
      </x:c>
      <x:c r="I793" t="str">
        <x:f>IF(D793="","Fecha no disponible","T"&amp;ROUNDUP(MONTH(D793)/3,0))</x:f>
        <x:v>T2</x:v>
      </x:c>
      <x:c r="J793" t="str">
        <x:v>T020</x:v>
      </x:c>
      <x:c r="K793" t="str">
        <x:v>Tienda Sucre 4</x:v>
      </x:c>
      <x:c r="L793" t="str">
        <x:v>Mall</x:v>
      </x:c>
      <x:c r="M793" t="str">
        <x:v>Sucre</x:v>
      </x:c>
      <x:c r="N793" t="str">
        <x:f>IFERROR(VLOOKUP(M793,'Mapeos'!$A$4:$B$30,2,FALSE),M793)</x:f>
        <x:v>Sucre</x:v>
      </x:c>
      <x:c r="O793" t="str">
        <x:v>C01325</x:v>
      </x:c>
      <x:c r="P793" t="str">
        <x:v>Empresa</x:v>
      </x:c>
      <x:c r="Q793" t="str">
        <x:v>P0052</x:v>
      </x:c>
      <x:c r="R793" t="str">
        <x:v>Electrónica</x:v>
      </x:c>
      <x:c r="S793" t="str">
        <x:v>Marca D</x:v>
      </x:c>
      <x:c r="T793" t="str">
        <x:v>WhatsApp</x:v>
      </x:c>
      <x:c r="U793" t="str">
        <x:f>IFERROR(VLOOKUP(T793,'Mapeos'!$D$4:$E$25,2,FALSE),T793)</x:f>
        <x:v>WhatsApp</x:v>
      </x:c>
      <x:c r="V793" t="str">
        <x:v>V005</x:v>
      </x:c>
      <x:c r="W793" t="n">
        <x:v>1</x:v>
      </x:c>
      <x:c r="X793" s="28" t="n">
        <x:v>398.81</x:v>
      </x:c>
      <x:c r="Y793" s="20" t="n">
        <x:v>0.1</x:v>
      </x:c>
      <x:c r="Z793" s="20" t="n">
        <x:f>IF(Y793&gt;1,Y793/100,Y793)</x:f>
        <x:v>0.1</x:v>
      </x:c>
      <x:c r="AA793" s="28" t="n">
        <x:v>226.56</x:v>
      </x:c>
      <x:c r="AB793" s="28" t="n">
        <x:v>358.93</x:v>
      </x:c>
      <x:c r="AC793" s="28" t="str">
        <x:v>BOB</x:v>
      </x:c>
      <x:c r="AD793" s="28" t="n">
        <x:f>IF(AC793="USD",AB793*'Parametros'!$B$4,AB793)</x:f>
        <x:v>358.93</x:v>
      </x:c>
      <x:c r="AE793" s="28" t="n">
        <x:f>W793*X793*(1-Z793)</x:f>
        <x:v>358.92900000000003</x:v>
      </x:c>
      <x:c r="AF793" s="28" t="n">
        <x:f>W793*AA793</x:f>
        <x:v>226.56</x:v>
      </x:c>
      <x:c r="AG793" s="28" t="n">
        <x:f>AE793-AF793</x:f>
        <x:v>132.36900000000003</x:v>
      </x:c>
      <x:c r="AH793" s="20" t="n">
        <x:f>IF(AE793&gt;0,AG793/AE793,"")</x:f>
        <x:v>0.3687888133864915</x:v>
      </x:c>
      <x:c r="AI793" s="28" t="n">
        <x:v>84896.41</x:v>
      </x:c>
      <x:c r="AJ793" s="28"/>
      <x:c r="AK793"/>
      <x:c r="AL793" t="str">
        <x:v>Completado</x:v>
      </x:c>
      <x:c r="AM793" t="str">
        <x:f>IF(W793&lt;0,"Devuelto",AL793)</x:f>
        <x:v>Completado</x:v>
      </x:c>
      <x:c r="AN793" t="str">
        <x:v>Tarjeta</x:v>
      </x:c>
      <x:c r="AO793" s="29" t="str">
        <x:v>Sin observación</x:v>
      </x:c>
      <x:c r="AP793" t="str">
        <x:f>IF(D793="","No","Sí")</x:f>
        <x:v>Sí</x:v>
      </x:c>
    </x:row>
    <x:row r="794">
      <x:c r="A794" t="n">
        <x:v>794</x:v>
      </x:c>
      <x:c r="B794" t="str">
        <x:v>VT0003763</x:v>
      </x:c>
      <x:c r="C794" t="str">
        <x:v>45582</x:v>
      </x:c>
      <x:c r="D794" s="27" t="n">
        <x:v>45582</x:v>
      </x:c>
      <x:c r="E794" t="n">
        <x:f>IF(D794="","",YEAR(D794))</x:f>
        <x:v>2024</x:v>
      </x:c>
      <x:c r="F794" t="n">
        <x:f>IF(D794="","",MONTH(D794))</x:f>
        <x:v>10</x:v>
      </x:c>
      <x:c r="G794" t="str">
        <x:f>IF(D794="","Fecha no disponible",TEXT(D794,"mmmm"))</x:f>
        <x:v>October</x:v>
      </x:c>
      <x:c r="H794" t="str">
        <x:f>IF(D794="","Fecha no disponible",TEXT(D794,"yyyy-mm"))</x:f>
        <x:v>2024-10</x:v>
      </x:c>
      <x:c r="I794" t="str">
        <x:f>IF(D794="","Fecha no disponible","T"&amp;ROUNDUP(MONTH(D794)/3,0))</x:f>
        <x:v>T4</x:v>
      </x:c>
      <x:c r="J794" t="str">
        <x:v>T005</x:v>
      </x:c>
      <x:c r="K794" t="str">
        <x:v>Tienda Santa Cruz 1</x:v>
      </x:c>
      <x:c r="L794" t="str">
        <x:v>Centro</x:v>
      </x:c>
      <x:c r="M794" t="str">
        <x:v>Santa Cruz</x:v>
      </x:c>
      <x:c r="N794" t="str">
        <x:f>IFERROR(VLOOKUP(M794,'Mapeos'!$A$4:$B$30,2,FALSE),M794)</x:f>
        <x:v>Santa Cruz</x:v>
      </x:c>
      <x:c r="O794" t="str">
        <x:v>C00256</x:v>
      </x:c>
      <x:c r="P794" t="str">
        <x:v>Masivo</x:v>
      </x:c>
      <x:c r="Q794" t="str">
        <x:v>P0129</x:v>
      </x:c>
      <x:c r="R794" t="str">
        <x:v>Deportes</x:v>
      </x:c>
      <x:c r="S794" t="str">
        <x:v>Marca D</x:v>
      </x:c>
      <x:c r="T794" t="str">
        <x:v>Tienda</x:v>
      </x:c>
      <x:c r="U794" t="str">
        <x:f>IFERROR(VLOOKUP(T794,'Mapeos'!$D$4:$E$25,2,FALSE),T794)</x:f>
        <x:v>Tienda</x:v>
      </x:c>
      <x:c r="V794" t="str">
        <x:v>V001</x:v>
      </x:c>
      <x:c r="W794" t="n">
        <x:v>7</x:v>
      </x:c>
      <x:c r="X794" s="28" t="n">
        <x:v>210.78</x:v>
      </x:c>
      <x:c r="Y794" s="20" t="n">
        <x:v>0.15</x:v>
      </x:c>
      <x:c r="Z794" s="20" t="n">
        <x:f>IF(Y794&gt;1,Y794/100,Y794)</x:f>
        <x:v>0.15</x:v>
      </x:c>
      <x:c r="AA794" s="28" t="n">
        <x:v>120.05</x:v>
      </x:c>
      <x:c r="AB794" s="28" t="n">
        <x:v>1254.14</x:v>
      </x:c>
      <x:c r="AC794" s="28" t="str">
        <x:v>BOB</x:v>
      </x:c>
      <x:c r="AD794" s="28" t="n">
        <x:f>IF(AC794="USD",AB794*'Parametros'!$B$4,AB794)</x:f>
        <x:v>1254.14</x:v>
      </x:c>
      <x:c r="AE794" s="28" t="n">
        <x:f>W794*X794*(1-Z794)</x:f>
        <x:v>1254.141</x:v>
      </x:c>
      <x:c r="AF794" s="28" t="n">
        <x:f>W794*AA794</x:f>
        <x:v>840.35</x:v>
      </x:c>
      <x:c r="AG794" s="28" t="n">
        <x:f>AE794-AF794</x:f>
        <x:v>413.79100000000005</x:v>
      </x:c>
      <x:c r="AH794" s="20" t="n">
        <x:f>IF(AE794&gt;0,AG794/AE794,"")</x:f>
        <x:v>0.3299397755116849</x:v>
      </x:c>
      <x:c r="AI794" s="28" t="n">
        <x:v>157359.18</x:v>
      </x:c>
      <x:c r="AJ794" s="28"/>
      <x:c r="AK794"/>
      <x:c r="AL794" t="str">
        <x:v>Completado</x:v>
      </x:c>
      <x:c r="AM794" t="str">
        <x:f>IF(W794&lt;0,"Devuelto",AL794)</x:f>
        <x:v>Completado</x:v>
      </x:c>
      <x:c r="AN794" t="str">
        <x:v>QR</x:v>
      </x:c>
      <x:c r="AO794" s="29" t="str">
        <x:v>Sin observación</x:v>
      </x:c>
      <x:c r="AP794" t="str">
        <x:f>IF(D794="","No","Sí")</x:f>
        <x:v>Sí</x:v>
      </x:c>
    </x:row>
    <x:row r="795">
      <x:c r="A795" t="n">
        <x:v>795</x:v>
      </x:c>
      <x:c r="B795" t="str">
        <x:v>VT0003768</x:v>
      </x:c>
      <x:c r="C795" t="str">
        <x:v>45698</x:v>
      </x:c>
      <x:c r="D795" s="27" t="n">
        <x:v>45698</x:v>
      </x:c>
      <x:c r="E795" t="n">
        <x:f>IF(D795="","",YEAR(D795))</x:f>
        <x:v>2025</x:v>
      </x:c>
      <x:c r="F795" t="n">
        <x:f>IF(D795="","",MONTH(D795))</x:f>
        <x:v>2</x:v>
      </x:c>
      <x:c r="G795" t="str">
        <x:f>IF(D795="","Fecha no disponible",TEXT(D795,"mmmm"))</x:f>
        <x:v>February</x:v>
      </x:c>
      <x:c r="H795" t="str">
        <x:f>IF(D795="","Fecha no disponible",TEXT(D795,"yyyy-mm"))</x:f>
        <x:v>2025-02</x:v>
      </x:c>
      <x:c r="I795" t="str">
        <x:f>IF(D795="","Fecha no disponible","T"&amp;ROUNDUP(MONTH(D795)/3,0))</x:f>
        <x:v>T1</x:v>
      </x:c>
      <x:c r="J795" t="str">
        <x:v>T006</x:v>
      </x:c>
      <x:c r="K795" t="str">
        <x:v>Tienda Santa Cruz 2</x:v>
      </x:c>
      <x:c r="L795" t="str">
        <x:v>Mall</x:v>
      </x:c>
      <x:c r="M795" t="str">
        <x:v>Santa Cruz</x:v>
      </x:c>
      <x:c r="N795" t="str">
        <x:f>IFERROR(VLOOKUP(M795,'Mapeos'!$A$4:$B$30,2,FALSE),M795)</x:f>
        <x:v>Santa Cruz</x:v>
      </x:c>
      <x:c r="O795" t="str">
        <x:v>C00066</x:v>
      </x:c>
      <x:c r="P795" t="str">
        <x:v>Empresa</x:v>
      </x:c>
      <x:c r="Q795" t="str">
        <x:v>P0115</x:v>
      </x:c>
      <x:c r="R795" t="str">
        <x:v>Deportes</x:v>
      </x:c>
      <x:c r="S795" t="str">
        <x:v>Marca C</x:v>
      </x:c>
      <x:c r="T795" t="str">
        <x:v>Marketplace</x:v>
      </x:c>
      <x:c r="U795" t="str">
        <x:f>IFERROR(VLOOKUP(T795,'Mapeos'!$D$4:$E$25,2,FALSE),T795)</x:f>
        <x:v>Marketplace</x:v>
      </x:c>
      <x:c r="V795" t="str">
        <x:v>V003</x:v>
      </x:c>
      <x:c r="W795" t="n">
        <x:v>1</x:v>
      </x:c>
      <x:c r="X795" s="28" t="n">
        <x:v>35.24</x:v>
      </x:c>
      <x:c r="Y795" s="20" t="n">
        <x:v>0.05</x:v>
      </x:c>
      <x:c r="Z795" s="20" t="n">
        <x:f>IF(Y795&gt;1,Y795/100,Y795)</x:f>
        <x:v>0.05</x:v>
      </x:c>
      <x:c r="AA795" s="28" t="n">
        <x:v>28.84</x:v>
      </x:c>
      <x:c r="AB795" s="28" t="n">
        <x:v>33.48</x:v>
      </x:c>
      <x:c r="AC795" s="28" t="str">
        <x:v>BOB</x:v>
      </x:c>
      <x:c r="AD795" s="28" t="n">
        <x:f>IF(AC795="USD",AB795*'Parametros'!$B$4,AB795)</x:f>
        <x:v>33.48</x:v>
      </x:c>
      <x:c r="AE795" s="28" t="n">
        <x:f>W795*X795*(1-Z795)</x:f>
        <x:v>33.478</x:v>
      </x:c>
      <x:c r="AF795" s="28" t="n">
        <x:f>W795*AA795</x:f>
        <x:v>28.84</x:v>
      </x:c>
      <x:c r="AG795" s="28" t="n">
        <x:f>AE795-AF795</x:f>
        <x:v>4.638000000000002</x:v>
      </x:c>
      <x:c r="AH795" s="20" t="n">
        <x:f>IF(AE795&gt;0,AG795/AE795,"")</x:f>
        <x:v>0.13853874186032622</x:v>
      </x:c>
      <x:c r="AI795" s="28" t="n">
        <x:v>68701.48</x:v>
      </x:c>
      <x:c r="AJ795" s="28" t="n">
        <x:v>22</x:v>
      </x:c>
      <x:c r="AK795" t="n">
        <x:v>32</x:v>
      </x:c>
      <x:c r="AL795" t="str">
        <x:v>Completado</x:v>
      </x:c>
      <x:c r="AM795" t="str">
        <x:f>IF(W795&lt;0,"Devuelto",AL795)</x:f>
        <x:v>Completado</x:v>
      </x:c>
      <x:c r="AN795" t="str">
        <x:v>Efectivo</x:v>
      </x:c>
      <x:c r="AO795" s="29" t="str">
        <x:v>Sin observación</x:v>
      </x:c>
      <x:c r="AP795" t="str">
        <x:f>IF(D795="","No","Sí")</x:f>
        <x:v>Sí</x:v>
      </x:c>
    </x:row>
    <x:row r="796">
      <x:c r="A796" t="n">
        <x:v>796</x:v>
      </x:c>
      <x:c r="B796" t="str">
        <x:v>VT0003773</x:v>
      </x:c>
      <x:c r="C796" t="str">
        <x:v>45678</x:v>
      </x:c>
      <x:c r="D796" s="27" t="n">
        <x:v>45678</x:v>
      </x:c>
      <x:c r="E796" t="n">
        <x:f>IF(D796="","",YEAR(D796))</x:f>
        <x:v>2025</x:v>
      </x:c>
      <x:c r="F796" t="n">
        <x:f>IF(D796="","",MONTH(D796))</x:f>
        <x:v>1</x:v>
      </x:c>
      <x:c r="G796" t="str">
        <x:f>IF(D796="","Fecha no disponible",TEXT(D796,"mmmm"))</x:f>
        <x:v>January</x:v>
      </x:c>
      <x:c r="H796" t="str">
        <x:f>IF(D796="","Fecha no disponible",TEXT(D796,"yyyy-mm"))</x:f>
        <x:v>2025-01</x:v>
      </x:c>
      <x:c r="I796" t="str">
        <x:f>IF(D796="","Fecha no disponible","T"&amp;ROUNDUP(MONTH(D796)/3,0))</x:f>
        <x:v>T1</x:v>
      </x:c>
      <x:c r="J796" t="str">
        <x:v>T017</x:v>
      </x:c>
      <x:c r="K796" t="str">
        <x:v>Tienda Sucre 1</x:v>
      </x:c>
      <x:c r="L796" t="str">
        <x:v>Centro</x:v>
      </x:c>
      <x:c r="M796" t="str">
        <x:v>Sucre</x:v>
      </x:c>
      <x:c r="N796" t="str">
        <x:f>IFERROR(VLOOKUP(M796,'Mapeos'!$A$4:$B$30,2,FALSE),M796)</x:f>
        <x:v>Sucre</x:v>
      </x:c>
      <x:c r="O796" t="str">
        <x:v>C00974</x:v>
      </x:c>
      <x:c r="P796" t="str">
        <x:v>Frecuente</x:v>
      </x:c>
      <x:c r="Q796" t="str">
        <x:v>P0093</x:v>
      </x:c>
      <x:c r="R796" t="str">
        <x:v>Electrónica</x:v>
      </x:c>
      <x:c r="S796" t="str">
        <x:v>Marca B</x:v>
      </x:c>
      <x:c r="T796" t="str">
        <x:v>Tienda</x:v>
      </x:c>
      <x:c r="U796" t="str">
        <x:f>IFERROR(VLOOKUP(T796,'Mapeos'!$D$4:$E$25,2,FALSE),T796)</x:f>
        <x:v>Tienda</x:v>
      </x:c>
      <x:c r="V796" t="str">
        <x:v>V020</x:v>
      </x:c>
      <x:c r="W796" t="n">
        <x:v>1</x:v>
      </x:c>
      <x:c r="X796" s="28" t="n">
        <x:v>602.93</x:v>
      </x:c>
      <x:c r="Y796" s="20" t="n">
        <x:v>0</x:v>
      </x:c>
      <x:c r="Z796" s="20" t="n">
        <x:f>IF(Y796&gt;1,Y796/100,Y796)</x:f>
        <x:v>0</x:v>
      </x:c>
      <x:c r="AA796" s="28" t="n">
        <x:v>436.53</x:v>
      </x:c>
      <x:c r="AB796" s="28" t="n">
        <x:v>602.93</x:v>
      </x:c>
      <x:c r="AC796" s="28" t="str">
        <x:v>BOB</x:v>
      </x:c>
      <x:c r="AD796" s="28" t="n">
        <x:f>IF(AC796="USD",AB796*'Parametros'!$B$4,AB796)</x:f>
        <x:v>602.93</x:v>
      </x:c>
      <x:c r="AE796" s="28" t="n">
        <x:f>W796*X796*(1-Z796)</x:f>
        <x:v>602.93</x:v>
      </x:c>
      <x:c r="AF796" s="28" t="n">
        <x:f>W796*AA796</x:f>
        <x:v>436.53</x:v>
      </x:c>
      <x:c r="AG796" s="28" t="n">
        <x:f>AE796-AF796</x:f>
        <x:v>166.39999999999998</x:v>
      </x:c>
      <x:c r="AH796" s="20" t="n">
        <x:f>IF(AE796&gt;0,AG796/AE796,"")</x:f>
        <x:v>0.27598560363557956</x:v>
      </x:c>
      <x:c r="AI796" s="28" t="n">
        <x:v>139765.58</x:v>
      </x:c>
      <x:c r="AJ796" s="28"/>
      <x:c r="AK796"/>
      <x:c r="AL796" t="str">
        <x:v>Completado</x:v>
      </x:c>
      <x:c r="AM796" t="str">
        <x:f>IF(W796&lt;0,"Devuelto",AL796)</x:f>
        <x:v>Completado</x:v>
      </x:c>
      <x:c r="AN796" t="str">
        <x:v>QR</x:v>
      </x:c>
      <x:c r="AO796" s="29" t="str">
        <x:v>Sin observación</x:v>
      </x:c>
      <x:c r="AP796" t="str">
        <x:f>IF(D796="","No","Sí")</x:f>
        <x:v>Sí</x:v>
      </x:c>
    </x:row>
    <x:row r="797">
      <x:c r="A797" t="n">
        <x:v>797</x:v>
      </x:c>
      <x:c r="B797" t="str">
        <x:v>VT0003778</x:v>
      </x:c>
      <x:c r="C797" t="str">
        <x:v>45430</x:v>
      </x:c>
      <x:c r="D797" s="27" t="n">
        <x:v>45430</x:v>
      </x:c>
      <x:c r="E797" t="n">
        <x:f>IF(D797="","",YEAR(D797))</x:f>
        <x:v>2024</x:v>
      </x:c>
      <x:c r="F797" t="n">
        <x:f>IF(D797="","",MONTH(D797))</x:f>
        <x:v>5</x:v>
      </x:c>
      <x:c r="G797" t="str">
        <x:f>IF(D797="","Fecha no disponible",TEXT(D797,"mmmm"))</x:f>
        <x:v>May</x:v>
      </x:c>
      <x:c r="H797" t="str">
        <x:f>IF(D797="","Fecha no disponible",TEXT(D797,"yyyy-mm"))</x:f>
        <x:v>2024-05</x:v>
      </x:c>
      <x:c r="I797" t="str">
        <x:f>IF(D797="","Fecha no disponible","T"&amp;ROUNDUP(MONTH(D797)/3,0))</x:f>
        <x:v>T2</x:v>
      </x:c>
      <x:c r="J797" t="str">
        <x:v>T006</x:v>
      </x:c>
      <x:c r="K797" t="str">
        <x:v>Tienda Santa Cruz 2</x:v>
      </x:c>
      <x:c r="L797" t="str">
        <x:v>Mall</x:v>
      </x:c>
      <x:c r="M797" t="str">
        <x:v>Santa Cruz</x:v>
      </x:c>
      <x:c r="N797" t="str">
        <x:f>IFERROR(VLOOKUP(M797,'Mapeos'!$A$4:$B$30,2,FALSE),M797)</x:f>
        <x:v>Santa Cruz</x:v>
      </x:c>
      <x:c r="O797" t="str">
        <x:v>C00285</x:v>
      </x:c>
      <x:c r="P797" t="str">
        <x:v>Empresa</x:v>
      </x:c>
      <x:c r="Q797" t="str">
        <x:v>P0003</x:v>
      </x:c>
      <x:c r="R797" t="str">
        <x:v>Hogar</x:v>
      </x:c>
      <x:c r="S797" t="str">
        <x:v>Marca C</x:v>
      </x:c>
      <x:c r="T797" t="str">
        <x:v>Tienda</x:v>
      </x:c>
      <x:c r="U797" t="str">
        <x:f>IFERROR(VLOOKUP(T797,'Mapeos'!$D$4:$E$25,2,FALSE),T797)</x:f>
        <x:v>Tienda</x:v>
      </x:c>
      <x:c r="V797" t="str">
        <x:v>V019</x:v>
      </x:c>
      <x:c r="W797" t="n">
        <x:v>1</x:v>
      </x:c>
      <x:c r="X797" s="28" t="n">
        <x:v>277.36</x:v>
      </x:c>
      <x:c r="Y797" s="20" t="n">
        <x:v>0</x:v>
      </x:c>
      <x:c r="Z797" s="20" t="n">
        <x:f>IF(Y797&gt;1,Y797/100,Y797)</x:f>
        <x:v>0</x:v>
      </x:c>
      <x:c r="AA797" s="28" t="n">
        <x:v>162.95</x:v>
      </x:c>
      <x:c r="AB797" s="28" t="n">
        <x:v>277.36</x:v>
      </x:c>
      <x:c r="AC797" s="28" t="str">
        <x:v>BOB</x:v>
      </x:c>
      <x:c r="AD797" s="28" t="n">
        <x:f>IF(AC797="USD",AB797*'Parametros'!$B$4,AB797)</x:f>
        <x:v>277.36</x:v>
      </x:c>
      <x:c r="AE797" s="28" t="n">
        <x:f>W797*X797*(1-Z797)</x:f>
        <x:v>277.36</x:v>
      </x:c>
      <x:c r="AF797" s="28" t="n">
        <x:f>W797*AA797</x:f>
        <x:v>162.95</x:v>
      </x:c>
      <x:c r="AG797" s="28" t="n">
        <x:f>AE797-AF797</x:f>
        <x:v>114.41000000000003</x:v>
      </x:c>
      <x:c r="AH797" s="20" t="n">
        <x:f>IF(AE797&gt;0,AG797/AE797,"")</x:f>
        <x:v>0.4124963945774445</x:v>
      </x:c>
      <x:c r="AI797" s="28" t="n">
        <x:v>158173.98</x:v>
      </x:c>
      <x:c r="AJ797" s="28" t="n">
        <x:v>0</x:v>
      </x:c>
      <x:c r="AK797" t="n">
        <x:v>32</x:v>
      </x:c>
      <x:c r="AL797" t="str">
        <x:v>Completado</x:v>
      </x:c>
      <x:c r="AM797" t="str">
        <x:f>IF(W797&lt;0,"Devuelto",AL797)</x:f>
        <x:v>Completado</x:v>
      </x:c>
      <x:c r="AN797" t="str">
        <x:v>Efectivo</x:v>
      </x:c>
      <x:c r="AO797" s="29" t="str">
        <x:v>Sin observación</x:v>
      </x:c>
      <x:c r="AP797" t="str">
        <x:f>IF(D797="","No","Sí")</x:f>
        <x:v>Sí</x:v>
      </x:c>
    </x:row>
    <x:row r="798">
      <x:c r="A798" t="n">
        <x:v>798</x:v>
      </x:c>
      <x:c r="B798" t="str">
        <x:v>VT0003782</x:v>
      </x:c>
      <x:c r="C798" t="str">
        <x:v>45715</x:v>
      </x:c>
      <x:c r="D798" s="27" t="n">
        <x:v>45715</x:v>
      </x:c>
      <x:c r="E798" t="n">
        <x:f>IF(D798="","",YEAR(D798))</x:f>
        <x:v>2025</x:v>
      </x:c>
      <x:c r="F798" t="n">
        <x:f>IF(D798="","",MONTH(D798))</x:f>
        <x:v>2</x:v>
      </x:c>
      <x:c r="G798" t="str">
        <x:f>IF(D798="","Fecha no disponible",TEXT(D798,"mmmm"))</x:f>
        <x:v>February</x:v>
      </x:c>
      <x:c r="H798" t="str">
        <x:f>IF(D798="","Fecha no disponible",TEXT(D798,"yyyy-mm"))</x:f>
        <x:v>2025-02</x:v>
      </x:c>
      <x:c r="I798" t="str">
        <x:f>IF(D798="","Fecha no disponible","T"&amp;ROUNDUP(MONTH(D798)/3,0))</x:f>
        <x:v>T1</x:v>
      </x:c>
      <x:c r="J798" t="str">
        <x:v>T016</x:v>
      </x:c>
      <x:c r="K798" t="str">
        <x:v>Tienda Potosí 4</x:v>
      </x:c>
      <x:c r="L798" t="str">
        <x:v>Centro</x:v>
      </x:c>
      <x:c r="M798" t="str">
        <x:v>Potosí</x:v>
      </x:c>
      <x:c r="N798" t="str">
        <x:f>IFERROR(VLOOKUP(M798,'Mapeos'!$A$4:$B$30,2,FALSE),M798)</x:f>
        <x:v>Potosí</x:v>
      </x:c>
      <x:c r="O798" t="str">
        <x:v>C00255</x:v>
      </x:c>
      <x:c r="P798" t="str">
        <x:v>Frecuente</x:v>
      </x:c>
      <x:c r="Q798" t="str">
        <x:v>P0047</x:v>
      </x:c>
      <x:c r="R798" t="str">
        <x:v>Cuidado Personal</x:v>
      </x:c>
      <x:c r="S798" t="str">
        <x:v>Marca A</x:v>
      </x:c>
      <x:c r="T798" t="str">
        <x:v>Tienda</x:v>
      </x:c>
      <x:c r="U798" t="str">
        <x:f>IFERROR(VLOOKUP(T798,'Mapeos'!$D$4:$E$25,2,FALSE),T798)</x:f>
        <x:v>Tienda</x:v>
      </x:c>
      <x:c r="V798" t="str">
        <x:v>V019</x:v>
      </x:c>
      <x:c r="W798" t="n">
        <x:v>1</x:v>
      </x:c>
      <x:c r="X798" s="28" t="n">
        <x:v>72.9</x:v>
      </x:c>
      <x:c r="Y798" s="20" t="n">
        <x:v>0.05</x:v>
      </x:c>
      <x:c r="Z798" s="20" t="n">
        <x:f>IF(Y798&gt;1,Y798/100,Y798)</x:f>
        <x:v>0.05</x:v>
      </x:c>
      <x:c r="AA798" s="28" t="n">
        <x:v>46.55</x:v>
      </x:c>
      <x:c r="AB798" s="28" t="n">
        <x:v>69.25</x:v>
      </x:c>
      <x:c r="AC798" s="28" t="str">
        <x:v>BOB</x:v>
      </x:c>
      <x:c r="AD798" s="28" t="n">
        <x:f>IF(AC798="USD",AB798*'Parametros'!$B$4,AB798)</x:f>
        <x:v>69.25</x:v>
      </x:c>
      <x:c r="AE798" s="28" t="n">
        <x:f>W798*X798*(1-Z798)</x:f>
        <x:v>69.255</x:v>
      </x:c>
      <x:c r="AF798" s="28" t="n">
        <x:f>W798*AA798</x:f>
        <x:v>46.55</x:v>
      </x:c>
      <x:c r="AG798" s="28" t="n">
        <x:f>AE798-AF798</x:f>
        <x:v>22.705</x:v>
      </x:c>
      <x:c r="AH798" s="20" t="n">
        <x:f>IF(AE798&gt;0,AG798/AE798,"")</x:f>
        <x:v>0.3278463648834019</x:v>
      </x:c>
      <x:c r="AI798" s="28" t="n">
        <x:v>196960.34</x:v>
      </x:c>
      <x:c r="AJ798" s="28"/>
      <x:c r="AK798"/>
      <x:c r="AL798" t="str">
        <x:v>Completado</x:v>
      </x:c>
      <x:c r="AM798" t="str">
        <x:f>IF(W798&lt;0,"Devuelto",AL798)</x:f>
        <x:v>Completado</x:v>
      </x:c>
      <x:c r="AN798" t="str">
        <x:v>Efectivo</x:v>
      </x:c>
      <x:c r="AO798" s="29" t="str">
        <x:v>Sin observación</x:v>
      </x:c>
      <x:c r="AP798" t="str">
        <x:f>IF(D798="","No","Sí")</x:f>
        <x:v>Sí</x:v>
      </x:c>
    </x:row>
    <x:row r="799">
      <x:c r="A799" t="n">
        <x:v>799</x:v>
      </x:c>
      <x:c r="B799" t="str">
        <x:v>VT0003787</x:v>
      </x:c>
      <x:c r="C799" t="str">
        <x:v>46108</x:v>
      </x:c>
      <x:c r="D799" s="27" t="n">
        <x:v>46108</x:v>
      </x:c>
      <x:c r="E799" t="n">
        <x:f>IF(D799="","",YEAR(D799))</x:f>
        <x:v>2026</x:v>
      </x:c>
      <x:c r="F799" t="n">
        <x:f>IF(D799="","",MONTH(D799))</x:f>
        <x:v>3</x:v>
      </x:c>
      <x:c r="G799" t="str">
        <x:f>IF(D799="","Fecha no disponible",TEXT(D799,"mmmm"))</x:f>
        <x:v>March</x:v>
      </x:c>
      <x:c r="H799" t="str">
        <x:f>IF(D799="","Fecha no disponible",TEXT(D799,"yyyy-mm"))</x:f>
        <x:v>2026-03</x:v>
      </x:c>
      <x:c r="I799" t="str">
        <x:f>IF(D799="","Fecha no disponible","T"&amp;ROUNDUP(MONTH(D799)/3,0))</x:f>
        <x:v>T1</x:v>
      </x:c>
      <x:c r="J799" t="str">
        <x:v>T010</x:v>
      </x:c>
      <x:c r="K799" t="str">
        <x:v>Tienda Cochabamba 2</x:v>
      </x:c>
      <x:c r="L799" t="str">
        <x:v>Barrio</x:v>
      </x:c>
      <x:c r="M799" t="str">
        <x:v>Cochabamba</x:v>
      </x:c>
      <x:c r="N799" t="str">
        <x:f>IFERROR(VLOOKUP(M799,'Mapeos'!$A$4:$B$30,2,FALSE),M799)</x:f>
        <x:v>Cochabamba</x:v>
      </x:c>
      <x:c r="O799" t="str">
        <x:v>C01211</x:v>
      </x:c>
      <x:c r="P799" t="str">
        <x:v>Premium</x:v>
      </x:c>
      <x:c r="Q799" t="str">
        <x:v>P0031</x:v>
      </x:c>
      <x:c r="R799" t="str">
        <x:v>Alimentos</x:v>
      </x:c>
      <x:c r="S799" t="str">
        <x:v>Marca B</x:v>
      </x:c>
      <x:c r="T799" t="str">
        <x:v>E-commerce</x:v>
      </x:c>
      <x:c r="U799" t="str">
        <x:f>IFERROR(VLOOKUP(T799,'Mapeos'!$D$4:$E$25,2,FALSE),T799)</x:f>
        <x:v>E-commerce</x:v>
      </x:c>
      <x:c r="V799" t="str">
        <x:v>V033</x:v>
      </x:c>
      <x:c r="W799" t="n">
        <x:v>1</x:v>
      </x:c>
      <x:c r="X799" s="28" t="n">
        <x:v>47.5</x:v>
      </x:c>
      <x:c r="Y799" s="20" t="n">
        <x:v>0</x:v>
      </x:c>
      <x:c r="Z799" s="20" t="n">
        <x:f>IF(Y799&gt;1,Y799/100,Y799)</x:f>
        <x:v>0</x:v>
      </x:c>
      <x:c r="AA799" s="28" t="n">
        <x:v>36.49</x:v>
      </x:c>
      <x:c r="AB799" s="28" t="n">
        <x:v>47.5</x:v>
      </x:c>
      <x:c r="AC799" s="28" t="str">
        <x:v>BOB</x:v>
      </x:c>
      <x:c r="AD799" s="28" t="n">
        <x:f>IF(AC799="USD",AB799*'Parametros'!$B$4,AB799)</x:f>
        <x:v>47.5</x:v>
      </x:c>
      <x:c r="AE799" s="28" t="n">
        <x:f>W799*X799*(1-Z799)</x:f>
        <x:v>47.5</x:v>
      </x:c>
      <x:c r="AF799" s="28" t="n">
        <x:f>W799*AA799</x:f>
        <x:v>36.49</x:v>
      </x:c>
      <x:c r="AG799" s="28" t="n">
        <x:f>AE799-AF799</x:f>
        <x:v>11.009999999999998</x:v>
      </x:c>
      <x:c r="AH799" s="20" t="n">
        <x:f>IF(AE799&gt;0,AG799/AE799,"")</x:f>
        <x:v>0.2317894736842105</x:v>
      </x:c>
      <x:c r="AI799" s="28" t="n">
        <x:v>66880.8</x:v>
      </x:c>
      <x:c r="AJ799" s="28"/>
      <x:c r="AK799"/>
      <x:c r="AL799" t="str">
        <x:v>Completado</x:v>
      </x:c>
      <x:c r="AM799" t="str">
        <x:f>IF(W799&lt;0,"Devuelto",AL799)</x:f>
        <x:v>Completado</x:v>
      </x:c>
      <x:c r="AN799" t="str">
        <x:v>Tarjeta</x:v>
      </x:c>
      <x:c r="AO799" s="29" t="str">
        <x:v>Sin observación</x:v>
      </x:c>
      <x:c r="AP799" t="str">
        <x:f>IF(D799="","No","Sí")</x:f>
        <x:v>Sí</x:v>
      </x:c>
    </x:row>
    <x:row r="800">
      <x:c r="A800" t="n">
        <x:v>800</x:v>
      </x:c>
      <x:c r="B800" t="str">
        <x:v>VT0003792</x:v>
      </x:c>
      <x:c r="C800" t="str">
        <x:v>45552</x:v>
      </x:c>
      <x:c r="D800" s="27" t="n">
        <x:v>45552</x:v>
      </x:c>
      <x:c r="E800" t="n">
        <x:f>IF(D800="","",YEAR(D800))</x:f>
        <x:v>2024</x:v>
      </x:c>
      <x:c r="F800" t="n">
        <x:f>IF(D800="","",MONTH(D800))</x:f>
        <x:v>9</x:v>
      </x:c>
      <x:c r="G800" t="str">
        <x:f>IF(D800="","Fecha no disponible",TEXT(D800,"mmmm"))</x:f>
        <x:v>September</x:v>
      </x:c>
      <x:c r="H800" t="str">
        <x:f>IF(D800="","Fecha no disponible",TEXT(D800,"yyyy-mm"))</x:f>
        <x:v>2024-09</x:v>
      </x:c>
      <x:c r="I800" t="str">
        <x:f>IF(D800="","Fecha no disponible","T"&amp;ROUNDUP(MONTH(D800)/3,0))</x:f>
        <x:v>T3</x:v>
      </x:c>
      <x:c r="J800" t="str">
        <x:v>T018</x:v>
      </x:c>
      <x:c r="K800" t="str">
        <x:v>Tienda Sucre 2</x:v>
      </x:c>
      <x:c r="L800" t="str">
        <x:v>Mall</x:v>
      </x:c>
      <x:c r="M800" t="str">
        <x:v>Sucre</x:v>
      </x:c>
      <x:c r="N800" t="str">
        <x:f>IFERROR(VLOOKUP(M800,'Mapeos'!$A$4:$B$30,2,FALSE),M800)</x:f>
        <x:v>Sucre</x:v>
      </x:c>
      <x:c r="O800" t="str">
        <x:v>C01224</x:v>
      </x:c>
      <x:c r="P800" t="str">
        <x:v>Masivo</x:v>
      </x:c>
      <x:c r="Q800" t="str">
        <x:v>P0077</x:v>
      </x:c>
      <x:c r="R800" t="str">
        <x:v>Electrónica</x:v>
      </x:c>
      <x:c r="S800" t="str">
        <x:v>Marca D</x:v>
      </x:c>
      <x:c r="T800" t="str">
        <x:v>Marketplace</x:v>
      </x:c>
      <x:c r="U800" t="str">
        <x:f>IFERROR(VLOOKUP(T800,'Mapeos'!$D$4:$E$25,2,FALSE),T800)</x:f>
        <x:v>Marketplace</x:v>
      </x:c>
      <x:c r="V800" t="str">
        <x:v>V012</x:v>
      </x:c>
      <x:c r="W800" t="n">
        <x:v>5</x:v>
      </x:c>
      <x:c r="X800" s="28" t="n">
        <x:v>763.67</x:v>
      </x:c>
      <x:c r="Y800" s="20" t="n">
        <x:v>0</x:v>
      </x:c>
      <x:c r="Z800" s="20" t="n">
        <x:f>IF(Y800&gt;1,Y800/100,Y800)</x:f>
        <x:v>0</x:v>
      </x:c>
      <x:c r="AA800" s="28" t="n">
        <x:v>537.84</x:v>
      </x:c>
      <x:c r="AB800" s="28" t="n">
        <x:v>3818.35</x:v>
      </x:c>
      <x:c r="AC800" s="28" t="str">
        <x:v>BOB</x:v>
      </x:c>
      <x:c r="AD800" s="28" t="n">
        <x:f>IF(AC800="USD",AB800*'Parametros'!$B$4,AB800)</x:f>
        <x:v>3818.35</x:v>
      </x:c>
      <x:c r="AE800" s="28" t="n">
        <x:f>W800*X800*(1-Z800)</x:f>
        <x:v>3818.35</x:v>
      </x:c>
      <x:c r="AF800" s="28" t="n">
        <x:f>W800*AA800</x:f>
        <x:v>2689.2000000000003</x:v>
      </x:c>
      <x:c r="AG800" s="28" t="n">
        <x:f>AE800-AF800</x:f>
        <x:v>1129.1499999999996</x:v>
      </x:c>
      <x:c r="AH800" s="20" t="n">
        <x:f>IF(AE800&gt;0,AG800/AE800,"")</x:f>
        <x:v>0.2957167362866159</x:v>
      </x:c>
      <x:c r="AI800" s="28" t="n">
        <x:v>92932.21</x:v>
      </x:c>
      <x:c r="AJ800" s="28"/>
      <x:c r="AK800"/>
      <x:c r="AL800" t="str">
        <x:v>Completado</x:v>
      </x:c>
      <x:c r="AM800" t="str">
        <x:f>IF(W800&lt;0,"Devuelto",AL800)</x:f>
        <x:v>Completado</x:v>
      </x:c>
      <x:c r="AN800" t="str">
        <x:v>QR</x:v>
      </x:c>
      <x:c r="AO800" s="29" t="str">
        <x:v>Sin observación</x:v>
      </x:c>
      <x:c r="AP800" t="str">
        <x:f>IF(D800="","No","Sí")</x:f>
        <x:v>Sí</x:v>
      </x:c>
    </x:row>
    <x:row r="801">
      <x:c r="A801" t="n">
        <x:v>801</x:v>
      </x:c>
      <x:c r="B801" t="str">
        <x:v>VT0003797</x:v>
      </x:c>
      <x:c r="C801" t="str">
        <x:v>45765</x:v>
      </x:c>
      <x:c r="D801" s="27" t="n">
        <x:v>45765</x:v>
      </x:c>
      <x:c r="E801" t="n">
        <x:f>IF(D801="","",YEAR(D801))</x:f>
        <x:v>2025</x:v>
      </x:c>
      <x:c r="F801" t="n">
        <x:f>IF(D801="","",MONTH(D801))</x:f>
        <x:v>4</x:v>
      </x:c>
      <x:c r="G801" t="str">
        <x:f>IF(D801="","Fecha no disponible",TEXT(D801,"mmmm"))</x:f>
        <x:v>April</x:v>
      </x:c>
      <x:c r="H801" t="str">
        <x:f>IF(D801="","Fecha no disponible",TEXT(D801,"yyyy-mm"))</x:f>
        <x:v>2025-04</x:v>
      </x:c>
      <x:c r="I801" t="str">
        <x:f>IF(D801="","Fecha no disponible","T"&amp;ROUNDUP(MONTH(D801)/3,0))</x:f>
        <x:v>T2</x:v>
      </x:c>
      <x:c r="J801" t="str">
        <x:v>T011</x:v>
      </x:c>
      <x:c r="K801" t="str">
        <x:v>Tienda Cochabamba 3</x:v>
      </x:c>
      <x:c r="L801" t="str">
        <x:v>Mall</x:v>
      </x:c>
      <x:c r="M801" t="str">
        <x:v>Cochabamba</x:v>
      </x:c>
      <x:c r="N801" t="str">
        <x:f>IFERROR(VLOOKUP(M801,'Mapeos'!$A$4:$B$30,2,FALSE),M801)</x:f>
        <x:v>Cochabamba</x:v>
      </x:c>
      <x:c r="O801" t="str">
        <x:v>C00743</x:v>
      </x:c>
      <x:c r="P801" t="str">
        <x:v>Empresa</x:v>
      </x:c>
      <x:c r="Q801" t="str">
        <x:v>P0121</x:v>
      </x:c>
      <x:c r="R801" t="str">
        <x:v>Deportes</x:v>
      </x:c>
      <x:c r="S801" t="str">
        <x:v>Marca A</x:v>
      </x:c>
      <x:c r="T801" t="str">
        <x:v>tienda</x:v>
      </x:c>
      <x:c r="U801" t="str">
        <x:f>IFERROR(VLOOKUP(T801,'Mapeos'!$D$4:$E$25,2,FALSE),T801)</x:f>
        <x:v>Tienda</x:v>
      </x:c>
      <x:c r="V801" t="str">
        <x:v>V006</x:v>
      </x:c>
      <x:c r="W801" t="n">
        <x:v>0</x:v>
      </x:c>
      <x:c r="X801" s="28" t="n">
        <x:v>234.29</x:v>
      </x:c>
      <x:c r="Y801" s="20" t="n">
        <x:v>0.1</x:v>
      </x:c>
      <x:c r="Z801" s="20" t="n">
        <x:f>IF(Y801&gt;1,Y801/100,Y801)</x:f>
        <x:v>0.1</x:v>
      </x:c>
      <x:c r="AA801" s="28" t="n">
        <x:v>130.28</x:v>
      </x:c>
      <x:c r="AB801" s="28" t="n">
        <x:v>0</x:v>
      </x:c>
      <x:c r="AC801" s="28" t="str">
        <x:v>BOB</x:v>
      </x:c>
      <x:c r="AD801" s="28" t="n">
        <x:f>IF(AC801="USD",AB801*'Parametros'!$B$4,AB801)</x:f>
        <x:v>0</x:v>
      </x:c>
      <x:c r="AE801" s="28" t="n">
        <x:f>W801*X801*(1-Z801)</x:f>
        <x:v>0</x:v>
      </x:c>
      <x:c r="AF801" s="28" t="n">
        <x:f>W801*AA801</x:f>
        <x:v>0</x:v>
      </x:c>
      <x:c r="AG801" s="28" t="n">
        <x:f>AE801-AF801</x:f>
        <x:v>0</x:v>
      </x:c>
      <x:c r="AH801" s="20" t="str">
        <x:f>IF(AE801&gt;0,AG801/AE801,"")</x:f>
      </x:c>
      <x:c r="AI801" s="28" t="n">
        <x:v>136612.61</x:v>
      </x:c>
      <x:c r="AJ801" s="28"/>
      <x:c r="AK801"/>
      <x:c r="AL801" t="str">
        <x:v>Cancelado</x:v>
      </x:c>
      <x:c r="AM801" t="str">
        <x:f>IF(W801&lt;0,"Devuelto",AL801)</x:f>
        <x:v>Cancelado</x:v>
      </x:c>
      <x:c r="AN801" t="str">
        <x:v>Transferencia</x:v>
      </x:c>
      <x:c r="AO801" s="29" t="str">
        <x:v>Canal estandarizado</x:v>
      </x:c>
      <x:c r="AP801" t="str">
        <x:f>IF(D801="","No","Sí")</x:f>
        <x:v>Sí</x:v>
      </x:c>
    </x:row>
    <x:row r="802">
      <x:c r="A802" t="n">
        <x:v>802</x:v>
      </x:c>
      <x:c r="B802" t="str">
        <x:v>VT0003801</x:v>
      </x:c>
      <x:c r="C802" t="str">
        <x:v>45991</x:v>
      </x:c>
      <x:c r="D802" s="27" t="n">
        <x:v>45991</x:v>
      </x:c>
      <x:c r="E802" t="n">
        <x:f>IF(D802="","",YEAR(D802))</x:f>
        <x:v>2025</x:v>
      </x:c>
      <x:c r="F802" t="n">
        <x:f>IF(D802="","",MONTH(D802))</x:f>
        <x:v>11</x:v>
      </x:c>
      <x:c r="G802" t="str">
        <x:f>IF(D802="","Fecha no disponible",TEXT(D802,"mmmm"))</x:f>
        <x:v>November</x:v>
      </x:c>
      <x:c r="H802" t="str">
        <x:f>IF(D802="","Fecha no disponible",TEXT(D802,"yyyy-mm"))</x:f>
        <x:v>2025-11</x:v>
      </x:c>
      <x:c r="I802" t="str">
        <x:f>IF(D802="","Fecha no disponible","T"&amp;ROUNDUP(MONTH(D802)/3,0))</x:f>
        <x:v>T4</x:v>
      </x:c>
      <x:c r="J802" t="str">
        <x:v>T012</x:v>
      </x:c>
      <x:c r="K802" t="str">
        <x:v>Tienda Cochabamba 4</x:v>
      </x:c>
      <x:c r="L802" t="str">
        <x:v>Centro</x:v>
      </x:c>
      <x:c r="M802" t="str">
        <x:v>Cochabamba</x:v>
      </x:c>
      <x:c r="N802" t="str">
        <x:f>IFERROR(VLOOKUP(M802,'Mapeos'!$A$4:$B$30,2,FALSE),M802)</x:f>
        <x:v>Cochabamba</x:v>
      </x:c>
      <x:c r="O802" t="str">
        <x:v>C01763</x:v>
      </x:c>
      <x:c r="P802" t="str">
        <x:v>Premium</x:v>
      </x:c>
      <x:c r="Q802" t="str">
        <x:v>P0024</x:v>
      </x:c>
      <x:c r="R802" t="str">
        <x:v>Cuidado Personal</x:v>
      </x:c>
      <x:c r="S802" t="str">
        <x:v>Marca A</x:v>
      </x:c>
      <x:c r="T802" t="str">
        <x:v>E-commerce</x:v>
      </x:c>
      <x:c r="U802" t="str">
        <x:f>IFERROR(VLOOKUP(T802,'Mapeos'!$D$4:$E$25,2,FALSE),T802)</x:f>
        <x:v>E-commerce</x:v>
      </x:c>
      <x:c r="V802" t="str">
        <x:v>V036</x:v>
      </x:c>
      <x:c r="W802" t="n">
        <x:v>2</x:v>
      </x:c>
      <x:c r="X802" s="28" t="n">
        <x:v>42.79</x:v>
      </x:c>
      <x:c r="Y802" s="20" t="n">
        <x:v>0</x:v>
      </x:c>
      <x:c r="Z802" s="20" t="n">
        <x:f>IF(Y802&gt;1,Y802/100,Y802)</x:f>
        <x:v>0</x:v>
      </x:c>
      <x:c r="AA802" s="28" t="n">
        <x:v>20.9</x:v>
      </x:c>
      <x:c r="AB802" s="28" t="n">
        <x:v>85.58</x:v>
      </x:c>
      <x:c r="AC802" s="28" t="str">
        <x:v>BOB</x:v>
      </x:c>
      <x:c r="AD802" s="28" t="n">
        <x:f>IF(AC802="USD",AB802*'Parametros'!$B$4,AB802)</x:f>
        <x:v>85.58</x:v>
      </x:c>
      <x:c r="AE802" s="28" t="n">
        <x:f>W802*X802*(1-Z802)</x:f>
        <x:v>85.58</x:v>
      </x:c>
      <x:c r="AF802" s="28" t="n">
        <x:f>W802*AA802</x:f>
        <x:v>41.8</x:v>
      </x:c>
      <x:c r="AG802" s="28" t="n">
        <x:f>AE802-AF802</x:f>
        <x:v>43.78</x:v>
      </x:c>
      <x:c r="AH802" s="20" t="n">
        <x:f>IF(AE802&gt;0,AG802/AE802,"")</x:f>
        <x:v>0.5115681233933163</x:v>
      </x:c>
      <x:c r="AI802" s="28" t="n">
        <x:v>79999.58</x:v>
      </x:c>
      <x:c r="AJ802" s="28"/>
      <x:c r="AK802"/>
      <x:c r="AL802" t="str">
        <x:v>Completado</x:v>
      </x:c>
      <x:c r="AM802" t="str">
        <x:f>IF(W802&lt;0,"Devuelto",AL802)</x:f>
        <x:v>Completado</x:v>
      </x:c>
      <x:c r="AN802" t="str">
        <x:v>Efectivo</x:v>
      </x:c>
      <x:c r="AO802" s="29" t="str">
        <x:v>Sin observación</x:v>
      </x:c>
      <x:c r="AP802" t="str">
        <x:f>IF(D802="","No","Sí")</x:f>
        <x:v>Sí</x:v>
      </x:c>
    </x:row>
    <x:row r="803">
      <x:c r="A803" t="n">
        <x:v>803</x:v>
      </x:c>
      <x:c r="B803" t="str">
        <x:v>VT0003806</x:v>
      </x:c>
      <x:c r="C803" t="str">
        <x:v>45463</x:v>
      </x:c>
      <x:c r="D803" s="27" t="n">
        <x:v>45463</x:v>
      </x:c>
      <x:c r="E803" t="n">
        <x:f>IF(D803="","",YEAR(D803))</x:f>
        <x:v>2024</x:v>
      </x:c>
      <x:c r="F803" t="n">
        <x:f>IF(D803="","",MONTH(D803))</x:f>
        <x:v>6</x:v>
      </x:c>
      <x:c r="G803" t="str">
        <x:f>IF(D803="","Fecha no disponible",TEXT(D803,"mmmm"))</x:f>
        <x:v>June</x:v>
      </x:c>
      <x:c r="H803" t="str">
        <x:f>IF(D803="","Fecha no disponible",TEXT(D803,"yyyy-mm"))</x:f>
        <x:v>2024-06</x:v>
      </x:c>
      <x:c r="I803" t="str">
        <x:f>IF(D803="","Fecha no disponible","T"&amp;ROUNDUP(MONTH(D803)/3,0))</x:f>
        <x:v>T2</x:v>
      </x:c>
      <x:c r="J803" t="str">
        <x:v>T004</x:v>
      </x:c>
      <x:c r="K803" t="str">
        <x:v>Tienda La Paz 4</x:v>
      </x:c>
      <x:c r="L803" t="str">
        <x:v>Centro</x:v>
      </x:c>
      <x:c r="M803" t="str">
        <x:v>La Paz</x:v>
      </x:c>
      <x:c r="N803" t="str">
        <x:f>IFERROR(VLOOKUP(M803,'Mapeos'!$A$4:$B$30,2,FALSE),M803)</x:f>
        <x:v>La Paz</x:v>
      </x:c>
      <x:c r="O803" t="str">
        <x:v>C01469</x:v>
      </x:c>
      <x:c r="P803" t="str">
        <x:v>Masivo</x:v>
      </x:c>
      <x:c r="Q803" t="str">
        <x:v>P0085</x:v>
      </x:c>
      <x:c r="R803" t="str">
        <x:v>Cuidado Personal</x:v>
      </x:c>
      <x:c r="S803" t="str">
        <x:v>Marca D</x:v>
      </x:c>
      <x:c r="T803" t="str">
        <x:v>WhatsApp</x:v>
      </x:c>
      <x:c r="U803" t="str">
        <x:f>IFERROR(VLOOKUP(T803,'Mapeos'!$D$4:$E$25,2,FALSE),T803)</x:f>
        <x:v>WhatsApp</x:v>
      </x:c>
      <x:c r="V803" t="str">
        <x:v>V018</x:v>
      </x:c>
      <x:c r="W803" t="n">
        <x:v>1</x:v>
      </x:c>
      <x:c r="X803" s="28" t="n">
        <x:v>66.69</x:v>
      </x:c>
      <x:c r="Y803" s="20" t="n">
        <x:v>0.25</x:v>
      </x:c>
      <x:c r="Z803" s="20" t="n">
        <x:f>IF(Y803&gt;1,Y803/100,Y803)</x:f>
        <x:v>0.25</x:v>
      </x:c>
      <x:c r="AA803" s="28" t="n">
        <x:v>45.61</x:v>
      </x:c>
      <x:c r="AB803" s="28" t="n">
        <x:v>50.02</x:v>
      </x:c>
      <x:c r="AC803" s="28" t="str">
        <x:v>BOB</x:v>
      </x:c>
      <x:c r="AD803" s="28" t="n">
        <x:f>IF(AC803="USD",AB803*'Parametros'!$B$4,AB803)</x:f>
        <x:v>50.02</x:v>
      </x:c>
      <x:c r="AE803" s="28" t="n">
        <x:f>W803*X803*(1-Z803)</x:f>
        <x:v>50.0175</x:v>
      </x:c>
      <x:c r="AF803" s="28" t="n">
        <x:f>W803*AA803</x:f>
        <x:v>45.61</x:v>
      </x:c>
      <x:c r="AG803" s="28" t="n">
        <x:f>AE803-AF803</x:f>
        <x:v>4.407499999999999</x:v>
      </x:c>
      <x:c r="AH803" s="20" t="n">
        <x:f>IF(AE803&gt;0,AG803/AE803,"")</x:f>
        <x:v>0.08811915829459688</x:v>
      </x:c>
      <x:c r="AI803" s="28" t="n">
        <x:v>95078.82</x:v>
      </x:c>
      <x:c r="AJ803" s="28"/>
      <x:c r="AK803"/>
      <x:c r="AL803" t="str">
        <x:v>Completado</x:v>
      </x:c>
      <x:c r="AM803" t="str">
        <x:f>IF(W803&lt;0,"Devuelto",AL803)</x:f>
        <x:v>Completado</x:v>
      </x:c>
      <x:c r="AN803" t="str">
        <x:v>Tarjeta</x:v>
      </x:c>
      <x:c r="AO803" s="29" t="str">
        <x:v>Sin observación</x:v>
      </x:c>
      <x:c r="AP803" t="str">
        <x:f>IF(D803="","No","Sí")</x:f>
        <x:v>Sí</x:v>
      </x:c>
    </x:row>
    <x:row r="804">
      <x:c r="A804" t="n">
        <x:v>804</x:v>
      </x:c>
      <x:c r="B804" t="str">
        <x:v>VT0003811</x:v>
      </x:c>
      <x:c r="C804" t="str">
        <x:v>45591</x:v>
      </x:c>
      <x:c r="D804" s="27" t="n">
        <x:v>45591</x:v>
      </x:c>
      <x:c r="E804" t="n">
        <x:f>IF(D804="","",YEAR(D804))</x:f>
        <x:v>2024</x:v>
      </x:c>
      <x:c r="F804" t="n">
        <x:f>IF(D804="","",MONTH(D804))</x:f>
        <x:v>10</x:v>
      </x:c>
      <x:c r="G804" t="str">
        <x:f>IF(D804="","Fecha no disponible",TEXT(D804,"mmmm"))</x:f>
        <x:v>October</x:v>
      </x:c>
      <x:c r="H804" t="str">
        <x:f>IF(D804="","Fecha no disponible",TEXT(D804,"yyyy-mm"))</x:f>
        <x:v>2024-10</x:v>
      </x:c>
      <x:c r="I804" t="str">
        <x:f>IF(D804="","Fecha no disponible","T"&amp;ROUNDUP(MONTH(D804)/3,0))</x:f>
        <x:v>T4</x:v>
      </x:c>
      <x:c r="J804" t="str">
        <x:v>T010</x:v>
      </x:c>
      <x:c r="K804" t="str">
        <x:v>Tienda Cochabamba 2</x:v>
      </x:c>
      <x:c r="L804" t="str">
        <x:v>Barrio</x:v>
      </x:c>
      <x:c r="M804" t="str">
        <x:v>Cochabamba</x:v>
      </x:c>
      <x:c r="N804" t="str">
        <x:f>IFERROR(VLOOKUP(M804,'Mapeos'!$A$4:$B$30,2,FALSE),M804)</x:f>
        <x:v>Cochabamba</x:v>
      </x:c>
      <x:c r="O804" t="str">
        <x:v>C00248</x:v>
      </x:c>
      <x:c r="P804" t="str">
        <x:v>Empresa</x:v>
      </x:c>
      <x:c r="Q804" t="str">
        <x:v>P0098</x:v>
      </x:c>
      <x:c r="R804" t="str">
        <x:v>Cuidado Personal</x:v>
      </x:c>
      <x:c r="S804" t="str">
        <x:v>Marca A</x:v>
      </x:c>
      <x:c r="T804" t="str">
        <x:v>WhatsApp</x:v>
      </x:c>
      <x:c r="U804" t="str">
        <x:f>IFERROR(VLOOKUP(T804,'Mapeos'!$D$4:$E$25,2,FALSE),T804)</x:f>
        <x:v>WhatsApp</x:v>
      </x:c>
      <x:c r="V804" t="str">
        <x:v>V035</x:v>
      </x:c>
      <x:c r="W804" t="n">
        <x:v>1</x:v>
      </x:c>
      <x:c r="X804" s="28" t="n">
        <x:v>81.48</x:v>
      </x:c>
      <x:c r="Y804" s="20" t="n">
        <x:v>0.2</x:v>
      </x:c>
      <x:c r="Z804" s="20" t="n">
        <x:f>IF(Y804&gt;1,Y804/100,Y804)</x:f>
        <x:v>0.2</x:v>
      </x:c>
      <x:c r="AA804" s="28" t="n">
        <x:v>56.02</x:v>
      </x:c>
      <x:c r="AB804" s="28" t="n">
        <x:v>65.18</x:v>
      </x:c>
      <x:c r="AC804" s="28" t="str">
        <x:v>BOB</x:v>
      </x:c>
      <x:c r="AD804" s="28" t="n">
        <x:f>IF(AC804="USD",AB804*'Parametros'!$B$4,AB804)</x:f>
        <x:v>65.18</x:v>
      </x:c>
      <x:c r="AE804" s="28" t="n">
        <x:f>W804*X804*(1-Z804)</x:f>
        <x:v>65.18400000000001</x:v>
      </x:c>
      <x:c r="AF804" s="28" t="n">
        <x:f>W804*AA804</x:f>
        <x:v>56.02</x:v>
      </x:c>
      <x:c r="AG804" s="28" t="n">
        <x:f>AE804-AF804</x:f>
        <x:v>9.164000000000009</x:v>
      </x:c>
      <x:c r="AH804" s="20" t="n">
        <x:f>IF(AE804&gt;0,AG804/AE804,"")</x:f>
        <x:v>0.1405866470299461</x:v>
      </x:c>
      <x:c r="AI804" s="28" t="n">
        <x:v>87031.67</x:v>
      </x:c>
      <x:c r="AJ804" s="28"/>
      <x:c r="AK804"/>
      <x:c r="AL804" t="str">
        <x:v>Completado</x:v>
      </x:c>
      <x:c r="AM804" t="str">
        <x:f>IF(W804&lt;0,"Devuelto",AL804)</x:f>
        <x:v>Completado</x:v>
      </x:c>
      <x:c r="AN804" t="str">
        <x:v>Efectivo</x:v>
      </x:c>
      <x:c r="AO804" s="29" t="str">
        <x:v>Sin observación</x:v>
      </x:c>
      <x:c r="AP804" t="str">
        <x:f>IF(D804="","No","Sí")</x:f>
        <x:v>Sí</x:v>
      </x:c>
    </x:row>
    <x:row r="805">
      <x:c r="A805" t="n">
        <x:v>805</x:v>
      </x:c>
      <x:c r="B805" t="str">
        <x:v>VT0003816</x:v>
      </x:c>
      <x:c r="C805" t="str">
        <x:v>45832</x:v>
      </x:c>
      <x:c r="D805" s="27" t="n">
        <x:v>45832</x:v>
      </x:c>
      <x:c r="E805" t="n">
        <x:f>IF(D805="","",YEAR(D805))</x:f>
        <x:v>2025</x:v>
      </x:c>
      <x:c r="F805" t="n">
        <x:f>IF(D805="","",MONTH(D805))</x:f>
        <x:v>6</x:v>
      </x:c>
      <x:c r="G805" t="str">
        <x:f>IF(D805="","Fecha no disponible",TEXT(D805,"mmmm"))</x:f>
        <x:v>June</x:v>
      </x:c>
      <x:c r="H805" t="str">
        <x:f>IF(D805="","Fecha no disponible",TEXT(D805,"yyyy-mm"))</x:f>
        <x:v>2025-06</x:v>
      </x:c>
      <x:c r="I805" t="str">
        <x:f>IF(D805="","Fecha no disponible","T"&amp;ROUNDUP(MONTH(D805)/3,0))</x:f>
        <x:v>T2</x:v>
      </x:c>
      <x:c r="J805" t="str">
        <x:v>T015</x:v>
      </x:c>
      <x:c r="K805" t="str">
        <x:v>Tienda Potosí 3</x:v>
      </x:c>
      <x:c r="L805" t="str">
        <x:v>Mall</x:v>
      </x:c>
      <x:c r="M805" t="str">
        <x:v>Potosí</x:v>
      </x:c>
      <x:c r="N805" t="str">
        <x:f>IFERROR(VLOOKUP(M805,'Mapeos'!$A$4:$B$30,2,FALSE),M805)</x:f>
        <x:v>Potosí</x:v>
      </x:c>
      <x:c r="O805" t="str">
        <x:v>C00150</x:v>
      </x:c>
      <x:c r="P805" t="str">
        <x:v>Masivo</x:v>
      </x:c>
      <x:c r="Q805" t="str">
        <x:v>P0099</x:v>
      </x:c>
      <x:c r="R805" t="str">
        <x:v>Cuidado Personal</x:v>
      </x:c>
      <x:c r="S805" t="str">
        <x:v>Marca D</x:v>
      </x:c>
      <x:c r="T805" t="str">
        <x:v>Tienda</x:v>
      </x:c>
      <x:c r="U805" t="str">
        <x:f>IFERROR(VLOOKUP(T805,'Mapeos'!$D$4:$E$25,2,FALSE),T805)</x:f>
        <x:v>Tienda</x:v>
      </x:c>
      <x:c r="V805" t="str">
        <x:v>V022</x:v>
      </x:c>
      <x:c r="W805" t="n">
        <x:v>-3</x:v>
      </x:c>
      <x:c r="X805" s="28" t="n">
        <x:v>60.22</x:v>
      </x:c>
      <x:c r="Y805" s="20" t="n">
        <x:v>0</x:v>
      </x:c>
      <x:c r="Z805" s="20" t="n">
        <x:f>IF(Y805&gt;1,Y805/100,Y805)</x:f>
        <x:v>0</x:v>
      </x:c>
      <x:c r="AA805" s="28" t="n">
        <x:v>42.11</x:v>
      </x:c>
      <x:c r="AB805" s="28" t="n">
        <x:v>-180.66</x:v>
      </x:c>
      <x:c r="AC805" s="28" t="str">
        <x:v>BOB</x:v>
      </x:c>
      <x:c r="AD805" s="28" t="n">
        <x:f>IF(AC805="USD",AB805*'Parametros'!$B$4,AB805)</x:f>
        <x:v>-180.66</x:v>
      </x:c>
      <x:c r="AE805" s="28" t="n">
        <x:f>W805*X805*(1-Z805)</x:f>
        <x:v>-180.66</x:v>
      </x:c>
      <x:c r="AF805" s="28" t="n">
        <x:f>W805*AA805</x:f>
        <x:v>-126.33</x:v>
      </x:c>
      <x:c r="AG805" s="28" t="n">
        <x:f>AE805-AF805</x:f>
        <x:v>-54.33</x:v>
      </x:c>
      <x:c r="AH805" s="20" t="str">
        <x:f>IF(AE805&gt;0,AG805/AE805,"")</x:f>
      </x:c>
      <x:c r="AI805" s="28" t="n">
        <x:v>182108.66</x:v>
      </x:c>
      <x:c r="AJ805" s="28"/>
      <x:c r="AK805"/>
      <x:c r="AL805" t="str">
        <x:v>Devuelto</x:v>
      </x:c>
      <x:c r="AM805" t="str">
        <x:f>IF(W805&lt;0,"Devuelto",AL805)</x:f>
        <x:v>Devuelto</x:v>
      </x:c>
      <x:c r="AN805" t="str">
        <x:v>Transferencia</x:v>
      </x:c>
      <x:c r="AO805" s="29" t="str">
        <x:v>Sin observación</x:v>
      </x:c>
      <x:c r="AP805" t="str">
        <x:f>IF(D805="","No","Sí")</x:f>
        <x:v>Sí</x:v>
      </x:c>
    </x:row>
    <x:row r="806">
      <x:c r="A806" t="n">
        <x:v>806</x:v>
      </x:c>
      <x:c r="B806" t="str">
        <x:v>VT0003820</x:v>
      </x:c>
      <x:c r="C806" t="str">
        <x:v>45620</x:v>
      </x:c>
      <x:c r="D806" s="27" t="n">
        <x:v>45620</x:v>
      </x:c>
      <x:c r="E806" t="n">
        <x:f>IF(D806="","",YEAR(D806))</x:f>
        <x:v>2024</x:v>
      </x:c>
      <x:c r="F806" t="n">
        <x:f>IF(D806="","",MONTH(D806))</x:f>
        <x:v>11</x:v>
      </x:c>
      <x:c r="G806" t="str">
        <x:f>IF(D806="","Fecha no disponible",TEXT(D806,"mmmm"))</x:f>
        <x:v>November</x:v>
      </x:c>
      <x:c r="H806" t="str">
        <x:f>IF(D806="","Fecha no disponible",TEXT(D806,"yyyy-mm"))</x:f>
        <x:v>2024-11</x:v>
      </x:c>
      <x:c r="I806" t="str">
        <x:f>IF(D806="","Fecha no disponible","T"&amp;ROUNDUP(MONTH(D806)/3,0))</x:f>
        <x:v>T4</x:v>
      </x:c>
      <x:c r="J806" t="str">
        <x:v>T009</x:v>
      </x:c>
      <x:c r="K806" t="str">
        <x:v>Tienda Cochabamba 1</x:v>
      </x:c>
      <x:c r="L806" t="str">
        <x:v>Mall</x:v>
      </x:c>
      <x:c r="M806" t="str">
        <x:v>Cochabamba</x:v>
      </x:c>
      <x:c r="N806" t="str">
        <x:f>IFERROR(VLOOKUP(M806,'Mapeos'!$A$4:$B$30,2,FALSE),M806)</x:f>
        <x:v>Cochabamba</x:v>
      </x:c>
      <x:c r="O806" t="str">
        <x:v>C01270</x:v>
      </x:c>
      <x:c r="P806" t="str">
        <x:v>Empresa</x:v>
      </x:c>
      <x:c r="Q806" t="str">
        <x:v>P0032</x:v>
      </x:c>
      <x:c r="R806" t="str">
        <x:v>Electrónica</x:v>
      </x:c>
      <x:c r="S806" t="str">
        <x:v>Marca C</x:v>
      </x:c>
      <x:c r="T806" t="str">
        <x:v>Tienda</x:v>
      </x:c>
      <x:c r="U806" t="str">
        <x:f>IFERROR(VLOOKUP(T806,'Mapeos'!$D$4:$E$25,2,FALSE),T806)</x:f>
        <x:v>Tienda</x:v>
      </x:c>
      <x:c r="V806" t="str">
        <x:v>V030</x:v>
      </x:c>
      <x:c r="W806" t="n">
        <x:v>1</x:v>
      </x:c>
      <x:c r="X806" s="28" t="n">
        <x:v>324.59</x:v>
      </x:c>
      <x:c r="Y806" s="20" t="n">
        <x:v>25</x:v>
      </x:c>
      <x:c r="Z806" s="20" t="n">
        <x:f>IF(Y806&gt;1,Y806/100,Y806)</x:f>
        <x:v>0.25</x:v>
      </x:c>
      <x:c r="AA806" s="28" t="n">
        <x:v>170.34</x:v>
      </x:c>
      <x:c r="AB806" s="28" t="n">
        <x:v>243.44</x:v>
      </x:c>
      <x:c r="AC806" s="28" t="str">
        <x:v>BOB</x:v>
      </x:c>
      <x:c r="AD806" s="28" t="n">
        <x:f>IF(AC806="USD",AB806*'Parametros'!$B$4,AB806)</x:f>
        <x:v>243.44</x:v>
      </x:c>
      <x:c r="AE806" s="28" t="n">
        <x:f>W806*X806*(1-Z806)</x:f>
        <x:v>243.4425</x:v>
      </x:c>
      <x:c r="AF806" s="28" t="n">
        <x:f>W806*AA806</x:f>
        <x:v>170.34</x:v>
      </x:c>
      <x:c r="AG806" s="28" t="n">
        <x:f>AE806-AF806</x:f>
        <x:v>73.10249999999999</x:v>
      </x:c>
      <x:c r="AH806" s="20" t="n">
        <x:f>IF(AE806&gt;0,AG806/AE806,"")</x:f>
        <x:v>0.3002865152962198</x:v>
      </x:c>
      <x:c r="AI806" s="28" t="n">
        <x:v>134833.81</x:v>
      </x:c>
      <x:c r="AJ806" s="28"/>
      <x:c r="AK806"/>
      <x:c r="AL806" t="str">
        <x:v>Completado</x:v>
      </x:c>
      <x:c r="AM806" t="str">
        <x:f>IF(W806&lt;0,"Devuelto",AL806)</x:f>
        <x:v>Completado</x:v>
      </x:c>
      <x:c r="AN806" t="str">
        <x:v>Transferencia</x:v>
      </x:c>
      <x:c r="AO806" s="29" t="str">
        <x:v>Descuento reescalado</x:v>
      </x:c>
      <x:c r="AP806" t="str">
        <x:f>IF(D806="","No","Sí")</x:f>
        <x:v>Sí</x:v>
      </x:c>
    </x:row>
    <x:row r="807">
      <x:c r="A807" t="n">
        <x:v>807</x:v>
      </x:c>
      <x:c r="B807" t="str">
        <x:v>VT0003825</x:v>
      </x:c>
      <x:c r="C807" t="str">
        <x:v>46141</x:v>
      </x:c>
      <x:c r="D807" s="27" t="n">
        <x:v>46141</x:v>
      </x:c>
      <x:c r="E807" t="n">
        <x:f>IF(D807="","",YEAR(D807))</x:f>
        <x:v>2026</x:v>
      </x:c>
      <x:c r="F807" t="n">
        <x:f>IF(D807="","",MONTH(D807))</x:f>
        <x:v>4</x:v>
      </x:c>
      <x:c r="G807" t="str">
        <x:f>IF(D807="","Fecha no disponible",TEXT(D807,"mmmm"))</x:f>
        <x:v>April</x:v>
      </x:c>
      <x:c r="H807" t="str">
        <x:f>IF(D807="","Fecha no disponible",TEXT(D807,"yyyy-mm"))</x:f>
        <x:v>2026-04</x:v>
      </x:c>
      <x:c r="I807" t="str">
        <x:f>IF(D807="","Fecha no disponible","T"&amp;ROUNDUP(MONTH(D807)/3,0))</x:f>
        <x:v>T2</x:v>
      </x:c>
      <x:c r="J807" t="str">
        <x:v>T009</x:v>
      </x:c>
      <x:c r="K807" t="str">
        <x:v>Tienda Cochabamba 1</x:v>
      </x:c>
      <x:c r="L807" t="str">
        <x:v>Mall</x:v>
      </x:c>
      <x:c r="M807" t="str">
        <x:v>Cochabamba</x:v>
      </x:c>
      <x:c r="N807" t="str">
        <x:f>IFERROR(VLOOKUP(M807,'Mapeos'!$A$4:$B$30,2,FALSE),M807)</x:f>
        <x:v>Cochabamba</x:v>
      </x:c>
      <x:c r="O807" t="str">
        <x:v>C00744</x:v>
      </x:c>
      <x:c r="P807" t="str">
        <x:v>Masivo</x:v>
      </x:c>
      <x:c r="Q807" t="str">
        <x:v>P0127</x:v>
      </x:c>
      <x:c r="R807" t="str">
        <x:v>Alimentos</x:v>
      </x:c>
      <x:c r="S807" t="str">
        <x:v>Marca B</x:v>
      </x:c>
      <x:c r="T807" t="str">
        <x:v>Tienda</x:v>
      </x:c>
      <x:c r="U807" t="str">
        <x:f>IFERROR(VLOOKUP(T807,'Mapeos'!$D$4:$E$25,2,FALSE),T807)</x:f>
        <x:v>Tienda</x:v>
      </x:c>
      <x:c r="V807" t="str">
        <x:v>V035</x:v>
      </x:c>
      <x:c r="W807" t="n">
        <x:v>1</x:v>
      </x:c>
      <x:c r="X807" s="28" t="n">
        <x:v>44.95</x:v>
      </x:c>
      <x:c r="Y807" s="20" t="n">
        <x:v>0.05</x:v>
      </x:c>
      <x:c r="Z807" s="20" t="n">
        <x:f>IF(Y807&gt;1,Y807/100,Y807)</x:f>
        <x:v>0.05</x:v>
      </x:c>
      <x:c r="AA807" s="28" t="n">
        <x:v>25.72</x:v>
      </x:c>
      <x:c r="AB807" s="28" t="n">
        <x:v>42.7</x:v>
      </x:c>
      <x:c r="AC807" s="28" t="str">
        <x:v>BOB</x:v>
      </x:c>
      <x:c r="AD807" s="28" t="n">
        <x:f>IF(AC807="USD",AB807*'Parametros'!$B$4,AB807)</x:f>
        <x:v>42.7</x:v>
      </x:c>
      <x:c r="AE807" s="28" t="n">
        <x:f>W807*X807*(1-Z807)</x:f>
        <x:v>42.7025</x:v>
      </x:c>
      <x:c r="AF807" s="28" t="n">
        <x:f>W807*AA807</x:f>
        <x:v>25.72</x:v>
      </x:c>
      <x:c r="AG807" s="28" t="n">
        <x:f>AE807-AF807</x:f>
        <x:v>16.9825</x:v>
      </x:c>
      <x:c r="AH807" s="20" t="n">
        <x:f>IF(AE807&gt;0,AG807/AE807,"")</x:f>
        <x:v>0.39769334348106083</x:v>
      </x:c>
      <x:c r="AI807" s="28" t="n">
        <x:v>174619.63</x:v>
      </x:c>
      <x:c r="AJ807" s="28"/>
      <x:c r="AK807"/>
      <x:c r="AL807" t="str">
        <x:v>Completado</x:v>
      </x:c>
      <x:c r="AM807" t="str">
        <x:f>IF(W807&lt;0,"Devuelto",AL807)</x:f>
        <x:v>Completado</x:v>
      </x:c>
      <x:c r="AN807" t="str">
        <x:v>QR</x:v>
      </x:c>
      <x:c r="AO807" s="29" t="str">
        <x:v>Sin observación</x:v>
      </x:c>
      <x:c r="AP807" t="str">
        <x:f>IF(D807="","No","Sí")</x:f>
        <x:v>Sí</x:v>
      </x:c>
    </x:row>
    <x:row r="808">
      <x:c r="A808" t="n">
        <x:v>808</x:v>
      </x:c>
      <x:c r="B808" t="str">
        <x:v>VT0003830</x:v>
      </x:c>
      <x:c r="C808" t="str">
        <x:v>45545</x:v>
      </x:c>
      <x:c r="D808" s="27" t="n">
        <x:v>45545</x:v>
      </x:c>
      <x:c r="E808" t="n">
        <x:f>IF(D808="","",YEAR(D808))</x:f>
        <x:v>2024</x:v>
      </x:c>
      <x:c r="F808" t="n">
        <x:f>IF(D808="","",MONTH(D808))</x:f>
        <x:v>9</x:v>
      </x:c>
      <x:c r="G808" t="str">
        <x:f>IF(D808="","Fecha no disponible",TEXT(D808,"mmmm"))</x:f>
        <x:v>September</x:v>
      </x:c>
      <x:c r="H808" t="str">
        <x:f>IF(D808="","Fecha no disponible",TEXT(D808,"yyyy-mm"))</x:f>
        <x:v>2024-09</x:v>
      </x:c>
      <x:c r="I808" t="str">
        <x:f>IF(D808="","Fecha no disponible","T"&amp;ROUNDUP(MONTH(D808)/3,0))</x:f>
        <x:v>T3</x:v>
      </x:c>
      <x:c r="J808" t="str">
        <x:v>T002</x:v>
      </x:c>
      <x:c r="K808" t="str">
        <x:v>Tienda La Paz 2</x:v>
      </x:c>
      <x:c r="L808" t="str">
        <x:v>Mall</x:v>
      </x:c>
      <x:c r="M808" t="str">
        <x:v>La Paz</x:v>
      </x:c>
      <x:c r="N808" t="str">
        <x:f>IFERROR(VLOOKUP(M808,'Mapeos'!$A$4:$B$30,2,FALSE),M808)</x:f>
        <x:v>La Paz</x:v>
      </x:c>
      <x:c r="O808" t="str">
        <x:v>C01727</x:v>
      </x:c>
      <x:c r="P808" t="str">
        <x:v>Empresa</x:v>
      </x:c>
      <x:c r="Q808" t="str">
        <x:v>P0049</x:v>
      </x:c>
      <x:c r="R808" t="str">
        <x:v>Deportes</x:v>
      </x:c>
      <x:c r="S808" t="str">
        <x:v>Marca D</x:v>
      </x:c>
      <x:c r="T808" t="str">
        <x:v>Tienda</x:v>
      </x:c>
      <x:c r="U808" t="str">
        <x:f>IFERROR(VLOOKUP(T808,'Mapeos'!$D$4:$E$25,2,FALSE),T808)</x:f>
        <x:v>Tienda</x:v>
      </x:c>
      <x:c r="V808" t="str">
        <x:v>V038</x:v>
      </x:c>
      <x:c r="W808" t="n">
        <x:v>1</x:v>
      </x:c>
      <x:c r="X808" s="28" t="n">
        <x:v>209.47</x:v>
      </x:c>
      <x:c r="Y808" s="20" t="n">
        <x:v>0</x:v>
      </x:c>
      <x:c r="Z808" s="20" t="n">
        <x:f>IF(Y808&gt;1,Y808/100,Y808)</x:f>
        <x:v>0</x:v>
      </x:c>
      <x:c r="AA808" s="28" t="n">
        <x:v>174.23</x:v>
      </x:c>
      <x:c r="AB808" s="28" t="n">
        <x:v>209.47</x:v>
      </x:c>
      <x:c r="AC808" s="28" t="str">
        <x:v>BOB</x:v>
      </x:c>
      <x:c r="AD808" s="28" t="n">
        <x:f>IF(AC808="USD",AB808*'Parametros'!$B$4,AB808)</x:f>
        <x:v>209.47</x:v>
      </x:c>
      <x:c r="AE808" s="28" t="n">
        <x:f>W808*X808*(1-Z808)</x:f>
        <x:v>209.47</x:v>
      </x:c>
      <x:c r="AF808" s="28" t="n">
        <x:f>W808*AA808</x:f>
        <x:v>174.23</x:v>
      </x:c>
      <x:c r="AG808" s="28" t="n">
        <x:f>AE808-AF808</x:f>
        <x:v>35.24000000000001</x:v>
      </x:c>
      <x:c r="AH808" s="20" t="n">
        <x:f>IF(AE808&gt;0,AG808/AE808,"")</x:f>
        <x:v>0.16823411467035856</x:v>
      </x:c>
      <x:c r="AI808" s="28" t="n">
        <x:v>131308.43</x:v>
      </x:c>
      <x:c r="AJ808" s="28"/>
      <x:c r="AK808"/>
      <x:c r="AL808" t="str">
        <x:v>Completado</x:v>
      </x:c>
      <x:c r="AM808" t="str">
        <x:f>IF(W808&lt;0,"Devuelto",AL808)</x:f>
        <x:v>Completado</x:v>
      </x:c>
      <x:c r="AN808" t="str">
        <x:v>QR</x:v>
      </x:c>
      <x:c r="AO808" s="29" t="str">
        <x:v>Sin observación</x:v>
      </x:c>
      <x:c r="AP808" t="str">
        <x:f>IF(D808="","No","Sí")</x:f>
        <x:v>Sí</x:v>
      </x:c>
    </x:row>
    <x:row r="809">
      <x:c r="A809" t="n">
        <x:v>809</x:v>
      </x:c>
      <x:c r="B809" t="str">
        <x:v>VT0003835</x:v>
      </x:c>
      <x:c r="C809" t="str">
        <x:v>46175</x:v>
      </x:c>
      <x:c r="D809" s="27" t="n">
        <x:v>46175</x:v>
      </x:c>
      <x:c r="E809" t="n">
        <x:f>IF(D809="","",YEAR(D809))</x:f>
        <x:v>2026</x:v>
      </x:c>
      <x:c r="F809" t="n">
        <x:f>IF(D809="","",MONTH(D809))</x:f>
        <x:v>6</x:v>
      </x:c>
      <x:c r="G809" t="str">
        <x:f>IF(D809="","Fecha no disponible",TEXT(D809,"mmmm"))</x:f>
        <x:v>June</x:v>
      </x:c>
      <x:c r="H809" t="str">
        <x:f>IF(D809="","Fecha no disponible",TEXT(D809,"yyyy-mm"))</x:f>
        <x:v>2026-06</x:v>
      </x:c>
      <x:c r="I809" t="str">
        <x:f>IF(D809="","Fecha no disponible","T"&amp;ROUNDUP(MONTH(D809)/3,0))</x:f>
        <x:v>T2</x:v>
      </x:c>
      <x:c r="J809" t="str">
        <x:v>T014</x:v>
      </x:c>
      <x:c r="K809" t="str">
        <x:v>Tienda Potosí 2</x:v>
      </x:c>
      <x:c r="L809" t="str">
        <x:v>Barrio</x:v>
      </x:c>
      <x:c r="M809" t="str">
        <x:v>Potosí</x:v>
      </x:c>
      <x:c r="N809" t="str">
        <x:f>IFERROR(VLOOKUP(M809,'Mapeos'!$A$4:$B$30,2,FALSE),M809)</x:f>
        <x:v>Potosí</x:v>
      </x:c>
      <x:c r="O809" t="str">
        <x:v>C00709</x:v>
      </x:c>
      <x:c r="P809" t="str">
        <x:v>Frecuente</x:v>
      </x:c>
      <x:c r="Q809" t="str">
        <x:v>P0076</x:v>
      </x:c>
      <x:c r="R809" t="str">
        <x:v>Hogar</x:v>
      </x:c>
      <x:c r="S809" t="str">
        <x:v>Marca B</x:v>
      </x:c>
      <x:c r="T809" t="str">
        <x:v>Tienda</x:v>
      </x:c>
      <x:c r="U809" t="str">
        <x:f>IFERROR(VLOOKUP(T809,'Mapeos'!$D$4:$E$25,2,FALSE),T809)</x:f>
        <x:v>Tienda</x:v>
      </x:c>
      <x:c r="V809" t="str">
        <x:v>V031</x:v>
      </x:c>
      <x:c r="W809" t="n">
        <x:v>1</x:v>
      </x:c>
      <x:c r="X809" s="28" t="n">
        <x:v>281.6</x:v>
      </x:c>
      <x:c r="Y809" s="20" t="n">
        <x:v>0.15</x:v>
      </x:c>
      <x:c r="Z809" s="20" t="n">
        <x:f>IF(Y809&gt;1,Y809/100,Y809)</x:f>
        <x:v>0.15</x:v>
      </x:c>
      <x:c r="AA809" s="28" t="n">
        <x:v>166.79</x:v>
      </x:c>
      <x:c r="AB809" s="28" t="n">
        <x:v>239.36</x:v>
      </x:c>
      <x:c r="AC809" s="28" t="str">
        <x:v>BOB</x:v>
      </x:c>
      <x:c r="AD809" s="28" t="n">
        <x:f>IF(AC809="USD",AB809*'Parametros'!$B$4,AB809)</x:f>
        <x:v>239.36</x:v>
      </x:c>
      <x:c r="AE809" s="28" t="n">
        <x:f>W809*X809*(1-Z809)</x:f>
        <x:v>239.36</x:v>
      </x:c>
      <x:c r="AF809" s="28" t="n">
        <x:f>W809*AA809</x:f>
        <x:v>166.79</x:v>
      </x:c>
      <x:c r="AG809" s="28" t="n">
        <x:f>AE809-AF809</x:f>
        <x:v>72.57000000000002</x:v>
      </x:c>
      <x:c r="AH809" s="20" t="n">
        <x:f>IF(AE809&gt;0,AG809/AE809,"")</x:f>
        <x:v>0.3031834893048129</x:v>
      </x:c>
      <x:c r="AI809" s="28" t="n">
        <x:v>125192.93</x:v>
      </x:c>
      <x:c r="AJ809" s="28"/>
      <x:c r="AK809"/>
      <x:c r="AL809" t="str">
        <x:v>Completado</x:v>
      </x:c>
      <x:c r="AM809" t="str">
        <x:f>IF(W809&lt;0,"Devuelto",AL809)</x:f>
        <x:v>Completado</x:v>
      </x:c>
      <x:c r="AN809" t="str">
        <x:v>Transferencia</x:v>
      </x:c>
      <x:c r="AO809" s="29" t="str">
        <x:v>Sin observación</x:v>
      </x:c>
      <x:c r="AP809" t="str">
        <x:f>IF(D809="","No","Sí")</x:f>
        <x:v>Sí</x:v>
      </x:c>
    </x:row>
    <x:row r="810">
      <x:c r="A810" t="n">
        <x:v>810</x:v>
      </x:c>
      <x:c r="B810" t="str">
        <x:v>VT0003839</x:v>
      </x:c>
      <x:c r="C810" t="str">
        <x:v>46058</x:v>
      </x:c>
      <x:c r="D810" s="27" t="n">
        <x:v>46058</x:v>
      </x:c>
      <x:c r="E810" t="n">
        <x:f>IF(D810="","",YEAR(D810))</x:f>
        <x:v>2026</x:v>
      </x:c>
      <x:c r="F810" t="n">
        <x:f>IF(D810="","",MONTH(D810))</x:f>
        <x:v>2</x:v>
      </x:c>
      <x:c r="G810" t="str">
        <x:f>IF(D810="","Fecha no disponible",TEXT(D810,"mmmm"))</x:f>
        <x:v>February</x:v>
      </x:c>
      <x:c r="H810" t="str">
        <x:f>IF(D810="","Fecha no disponible",TEXT(D810,"yyyy-mm"))</x:f>
        <x:v>2026-02</x:v>
      </x:c>
      <x:c r="I810" t="str">
        <x:f>IF(D810="","Fecha no disponible","T"&amp;ROUNDUP(MONTH(D810)/3,0))</x:f>
        <x:v>T1</x:v>
      </x:c>
      <x:c r="J810" t="str">
        <x:v>T008</x:v>
      </x:c>
      <x:c r="K810" t="str">
        <x:v>Tienda Santa Cruz 4</x:v>
      </x:c>
      <x:c r="L810" t="str">
        <x:v>Barrio</x:v>
      </x:c>
      <x:c r="M810" t="str">
        <x:v>Santa Cruz</x:v>
      </x:c>
      <x:c r="N810" t="str">
        <x:f>IFERROR(VLOOKUP(M810,'Mapeos'!$A$4:$B$30,2,FALSE),M810)</x:f>
        <x:v>Santa Cruz</x:v>
      </x:c>
      <x:c r="O810" t="str">
        <x:v>C00726</x:v>
      </x:c>
      <x:c r="P810" t="str">
        <x:v>Premium</x:v>
      </x:c>
      <x:c r="Q810" t="str">
        <x:v>P0079</x:v>
      </x:c>
      <x:c r="R810" t="str">
        <x:v>Electrónica</x:v>
      </x:c>
      <x:c r="S810" t="str">
        <x:v>Marca B</x:v>
      </x:c>
      <x:c r="T810" t="str">
        <x:v>E-commerce</x:v>
      </x:c>
      <x:c r="U810" t="str">
        <x:f>IFERROR(VLOOKUP(T810,'Mapeos'!$D$4:$E$25,2,FALSE),T810)</x:f>
        <x:v>E-commerce</x:v>
      </x:c>
      <x:c r="V810" t="str">
        <x:v>V021</x:v>
      </x:c>
      <x:c r="W810" t="n">
        <x:v>0</x:v>
      </x:c>
      <x:c r="X810" s="28" t="n">
        <x:v>679.21</x:v>
      </x:c>
      <x:c r="Y810" s="20" t="n">
        <x:v>0.1</x:v>
      </x:c>
      <x:c r="Z810" s="20" t="n">
        <x:f>IF(Y810&gt;1,Y810/100,Y810)</x:f>
        <x:v>0.1</x:v>
      </x:c>
      <x:c r="AA810" s="28" t="n">
        <x:v>426.8</x:v>
      </x:c>
      <x:c r="AB810" s="28" t="n">
        <x:v>0</x:v>
      </x:c>
      <x:c r="AC810" s="28" t="str">
        <x:v>BOB</x:v>
      </x:c>
      <x:c r="AD810" s="28" t="n">
        <x:f>IF(AC810="USD",AB810*'Parametros'!$B$4,AB810)</x:f>
        <x:v>0</x:v>
      </x:c>
      <x:c r="AE810" s="28" t="n">
        <x:f>W810*X810*(1-Z810)</x:f>
        <x:v>0</x:v>
      </x:c>
      <x:c r="AF810" s="28" t="n">
        <x:f>W810*AA810</x:f>
        <x:v>0</x:v>
      </x:c>
      <x:c r="AG810" s="28" t="n">
        <x:f>AE810-AF810</x:f>
        <x:v>0</x:v>
      </x:c>
      <x:c r="AH810" s="20" t="str">
        <x:f>IF(AE810&gt;0,AG810/AE810,"")</x:f>
      </x:c>
      <x:c r="AI810" s="28" t="n">
        <x:v>100961.33</x:v>
      </x:c>
      <x:c r="AJ810" s="28"/>
      <x:c r="AK810"/>
      <x:c r="AL810" t="str">
        <x:v>Cancelado</x:v>
      </x:c>
      <x:c r="AM810" t="str">
        <x:f>IF(W810&lt;0,"Devuelto",AL810)</x:f>
        <x:v>Cancelado</x:v>
      </x:c>
      <x:c r="AN810" t="str">
        <x:v>QR</x:v>
      </x:c>
      <x:c r="AO810" s="29" t="str">
        <x:v>Sin observación</x:v>
      </x:c>
      <x:c r="AP810" t="str">
        <x:f>IF(D810="","No","Sí")</x:f>
        <x:v>Sí</x:v>
      </x:c>
    </x:row>
    <x:row r="811">
      <x:c r="A811" t="n">
        <x:v>811</x:v>
      </x:c>
      <x:c r="B811" t="str">
        <x:v>VT0003844</x:v>
      </x:c>
      <x:c r="C811" t="str">
        <x:v>45880</x:v>
      </x:c>
      <x:c r="D811" s="27" t="n">
        <x:v>45880</x:v>
      </x:c>
      <x:c r="E811" t="n">
        <x:f>IF(D811="","",YEAR(D811))</x:f>
        <x:v>2025</x:v>
      </x:c>
      <x:c r="F811" t="n">
        <x:f>IF(D811="","",MONTH(D811))</x:f>
        <x:v>8</x:v>
      </x:c>
      <x:c r="G811" t="str">
        <x:f>IF(D811="","Fecha no disponible",TEXT(D811,"mmmm"))</x:f>
        <x:v>August</x:v>
      </x:c>
      <x:c r="H811" t="str">
        <x:f>IF(D811="","Fecha no disponible",TEXT(D811,"yyyy-mm"))</x:f>
        <x:v>2025-08</x:v>
      </x:c>
      <x:c r="I811" t="str">
        <x:f>IF(D811="","Fecha no disponible","T"&amp;ROUNDUP(MONTH(D811)/3,0))</x:f>
        <x:v>T3</x:v>
      </x:c>
      <x:c r="J811" t="str">
        <x:v>T020</x:v>
      </x:c>
      <x:c r="K811" t="str">
        <x:v>Tienda Sucre 4</x:v>
      </x:c>
      <x:c r="L811" t="str">
        <x:v>Mall</x:v>
      </x:c>
      <x:c r="M811" t="str">
        <x:v>Sucre</x:v>
      </x:c>
      <x:c r="N811" t="str">
        <x:f>IFERROR(VLOOKUP(M811,'Mapeos'!$A$4:$B$30,2,FALSE),M811)</x:f>
        <x:v>Sucre</x:v>
      </x:c>
      <x:c r="O811" t="str">
        <x:v>C01416</x:v>
      </x:c>
      <x:c r="P811" t="str">
        <x:v>Premium</x:v>
      </x:c>
      <x:c r="Q811" t="str">
        <x:v>P0016</x:v>
      </x:c>
      <x:c r="R811" t="str">
        <x:v>Electrónica</x:v>
      </x:c>
      <x:c r="S811" t="str">
        <x:v>Marca C</x:v>
      </x:c>
      <x:c r="T811" t="str">
        <x:v>Tienda</x:v>
      </x:c>
      <x:c r="U811" t="str">
        <x:f>IFERROR(VLOOKUP(T811,'Mapeos'!$D$4:$E$25,2,FALSE),T811)</x:f>
        <x:v>Tienda</x:v>
      </x:c>
      <x:c r="V811" t="str">
        <x:v>V006</x:v>
      </x:c>
      <x:c r="W811" t="n">
        <x:v>2</x:v>
      </x:c>
      <x:c r="X811" s="28" t="n">
        <x:v>533.13</x:v>
      </x:c>
      <x:c r="Y811" s="20" t="n">
        <x:v>0</x:v>
      </x:c>
      <x:c r="Z811" s="20" t="n">
        <x:f>IF(Y811&gt;1,Y811/100,Y811)</x:f>
        <x:v>0</x:v>
      </x:c>
      <x:c r="AA811" s="28" t="n">
        <x:v>285.98</x:v>
      </x:c>
      <x:c r="AB811" s="28" t="n">
        <x:v>1066.26</x:v>
      </x:c>
      <x:c r="AC811" s="28" t="str">
        <x:v>BOB</x:v>
      </x:c>
      <x:c r="AD811" s="28" t="n">
        <x:f>IF(AC811="USD",AB811*'Parametros'!$B$4,AB811)</x:f>
        <x:v>1066.26</x:v>
      </x:c>
      <x:c r="AE811" s="28" t="n">
        <x:f>W811*X811*(1-Z811)</x:f>
        <x:v>1066.26</x:v>
      </x:c>
      <x:c r="AF811" s="28" t="n">
        <x:f>W811*AA811</x:f>
        <x:v>571.96</x:v>
      </x:c>
      <x:c r="AG811" s="28" t="n">
        <x:f>AE811-AF811</x:f>
        <x:v>494.29999999999995</x:v>
      </x:c>
      <x:c r="AH811" s="20" t="n">
        <x:f>IF(AE811&gt;0,AG811/AE811,"")</x:f>
        <x:v>0.4635829910153246</x:v>
      </x:c>
      <x:c r="AI811" s="28" t="n">
        <x:v>182379.05</x:v>
      </x:c>
      <x:c r="AJ811" s="28"/>
      <x:c r="AK811"/>
      <x:c r="AL811" t="str">
        <x:v>Completado</x:v>
      </x:c>
      <x:c r="AM811" t="str">
        <x:f>IF(W811&lt;0,"Devuelto",AL811)</x:f>
        <x:v>Completado</x:v>
      </x:c>
      <x:c r="AN811" t="str">
        <x:v>QR</x:v>
      </x:c>
      <x:c r="AO811" s="29" t="str">
        <x:v>Sin observación</x:v>
      </x:c>
      <x:c r="AP811" t="str">
        <x:f>IF(D811="","No","Sí")</x:f>
        <x:v>Sí</x:v>
      </x:c>
    </x:row>
    <x:row r="812">
      <x:c r="A812" t="n">
        <x:v>812</x:v>
      </x:c>
      <x:c r="B812" t="str">
        <x:v>VT0003849</x:v>
      </x:c>
      <x:c r="C812" t="str">
        <x:v>45864</x:v>
      </x:c>
      <x:c r="D812" s="27" t="n">
        <x:v>45864</x:v>
      </x:c>
      <x:c r="E812" t="n">
        <x:f>IF(D812="","",YEAR(D812))</x:f>
        <x:v>2025</x:v>
      </x:c>
      <x:c r="F812" t="n">
        <x:f>IF(D812="","",MONTH(D812))</x:f>
        <x:v>7</x:v>
      </x:c>
      <x:c r="G812" t="str">
        <x:f>IF(D812="","Fecha no disponible",TEXT(D812,"mmmm"))</x:f>
        <x:v>July</x:v>
      </x:c>
      <x:c r="H812" t="str">
        <x:f>IF(D812="","Fecha no disponible",TEXT(D812,"yyyy-mm"))</x:f>
        <x:v>2025-07</x:v>
      </x:c>
      <x:c r="I812" t="str">
        <x:f>IF(D812="","Fecha no disponible","T"&amp;ROUNDUP(MONTH(D812)/3,0))</x:f>
        <x:v>T3</x:v>
      </x:c>
      <x:c r="J812" t="str">
        <x:v>T008</x:v>
      </x:c>
      <x:c r="K812" t="str">
        <x:v>Tienda Santa Cruz 4</x:v>
      </x:c>
      <x:c r="L812" t="str">
        <x:v>Barrio</x:v>
      </x:c>
      <x:c r="M812" t="str">
        <x:v>Santa Cruz</x:v>
      </x:c>
      <x:c r="N812" t="str">
        <x:f>IFERROR(VLOOKUP(M812,'Mapeos'!$A$4:$B$30,2,FALSE),M812)</x:f>
        <x:v>Santa Cruz</x:v>
      </x:c>
      <x:c r="O812" t="str">
        <x:v>C00307</x:v>
      </x:c>
      <x:c r="P812" t="str">
        <x:v>Empresa</x:v>
      </x:c>
      <x:c r="Q812" t="str">
        <x:v>P0092</x:v>
      </x:c>
      <x:c r="R812" t="str">
        <x:v>Alimentos</x:v>
      </x:c>
      <x:c r="S812" t="str">
        <x:v>Marca B</x:v>
      </x:c>
      <x:c r="T812" t="str">
        <x:v>Tienda</x:v>
      </x:c>
      <x:c r="U812" t="str">
        <x:f>IFERROR(VLOOKUP(T812,'Mapeos'!$D$4:$E$25,2,FALSE),T812)</x:f>
        <x:v>Tienda</x:v>
      </x:c>
      <x:c r="V812" t="str">
        <x:v>V020</x:v>
      </x:c>
      <x:c r="W812" t="n">
        <x:v>1</x:v>
      </x:c>
      <x:c r="X812" s="28" t="n">
        <x:v>40.67</x:v>
      </x:c>
      <x:c r="Y812" s="20" t="n">
        <x:v>0.1</x:v>
      </x:c>
      <x:c r="Z812" s="20" t="n">
        <x:f>IF(Y812&gt;1,Y812/100,Y812)</x:f>
        <x:v>0.1</x:v>
      </x:c>
      <x:c r="AA812" s="28" t="n">
        <x:v>27.55</x:v>
      </x:c>
      <x:c r="AB812" s="28" t="n">
        <x:v>36.6</x:v>
      </x:c>
      <x:c r="AC812" s="28" t="str">
        <x:v>BOB</x:v>
      </x:c>
      <x:c r="AD812" s="28" t="n">
        <x:f>IF(AC812="USD",AB812*'Parametros'!$B$4,AB812)</x:f>
        <x:v>36.6</x:v>
      </x:c>
      <x:c r="AE812" s="28" t="n">
        <x:f>W812*X812*(1-Z812)</x:f>
        <x:v>36.603</x:v>
      </x:c>
      <x:c r="AF812" s="28" t="n">
        <x:f>W812*AA812</x:f>
        <x:v>27.55</x:v>
      </x:c>
      <x:c r="AG812" s="28" t="n">
        <x:f>AE812-AF812</x:f>
        <x:v>9.053</x:v>
      </x:c>
      <x:c r="AH812" s="20" t="n">
        <x:f>IF(AE812&gt;0,AG812/AE812,"")</x:f>
        <x:v>0.24732945386990138</x:v>
      </x:c>
      <x:c r="AI812" s="28" t="n">
        <x:v>164465.29</x:v>
      </x:c>
      <x:c r="AJ812" s="28"/>
      <x:c r="AK812"/>
      <x:c r="AL812" t="str">
        <x:v>Completado</x:v>
      </x:c>
      <x:c r="AM812" t="str">
        <x:f>IF(W812&lt;0,"Devuelto",AL812)</x:f>
        <x:v>Completado</x:v>
      </x:c>
      <x:c r="AN812" t="str">
        <x:v>QR</x:v>
      </x:c>
      <x:c r="AO812" s="29" t="str">
        <x:v>Sin observación</x:v>
      </x:c>
      <x:c r="AP812" t="str">
        <x:f>IF(D812="","No","Sí")</x:f>
        <x:v>Sí</x:v>
      </x:c>
    </x:row>
    <x:row r="813">
      <x:c r="A813" t="n">
        <x:v>813</x:v>
      </x:c>
      <x:c r="B813" t="str">
        <x:v>VT0003854</x:v>
      </x:c>
      <x:c r="C813" t="str">
        <x:v>45965</x:v>
      </x:c>
      <x:c r="D813" s="27" t="n">
        <x:v>45965</x:v>
      </x:c>
      <x:c r="E813" t="n">
        <x:f>IF(D813="","",YEAR(D813))</x:f>
        <x:v>2025</x:v>
      </x:c>
      <x:c r="F813" t="n">
        <x:f>IF(D813="","",MONTH(D813))</x:f>
        <x:v>11</x:v>
      </x:c>
      <x:c r="G813" t="str">
        <x:f>IF(D813="","Fecha no disponible",TEXT(D813,"mmmm"))</x:f>
        <x:v>November</x:v>
      </x:c>
      <x:c r="H813" t="str">
        <x:f>IF(D813="","Fecha no disponible",TEXT(D813,"yyyy-mm"))</x:f>
        <x:v>2025-11</x:v>
      </x:c>
      <x:c r="I813" t="str">
        <x:f>IF(D813="","Fecha no disponible","T"&amp;ROUNDUP(MONTH(D813)/3,0))</x:f>
        <x:v>T4</x:v>
      </x:c>
      <x:c r="J813" t="str">
        <x:v>T019</x:v>
      </x:c>
      <x:c r="K813" t="str">
        <x:v>Tienda Sucre 3</x:v>
      </x:c>
      <x:c r="L813" t="str">
        <x:v>Centro</x:v>
      </x:c>
      <x:c r="M813" t="str">
        <x:v>Sucre</x:v>
      </x:c>
      <x:c r="N813" t="str">
        <x:f>IFERROR(VLOOKUP(M813,'Mapeos'!$A$4:$B$30,2,FALSE),M813)</x:f>
        <x:v>Sucre</x:v>
      </x:c>
      <x:c r="O813" t="str">
        <x:v>C00571</x:v>
      </x:c>
      <x:c r="P813" t="str">
        <x:v>Masivo</x:v>
      </x:c>
      <x:c r="Q813" t="str">
        <x:v>P0014</x:v>
      </x:c>
      <x:c r="R813" t="str">
        <x:v>Electrónica</x:v>
      </x:c>
      <x:c r="S813" t="str">
        <x:v>Marca C</x:v>
      </x:c>
      <x:c r="T813" t="str">
        <x:v>Tienda</x:v>
      </x:c>
      <x:c r="U813" t="str">
        <x:f>IFERROR(VLOOKUP(T813,'Mapeos'!$D$4:$E$25,2,FALSE),T813)</x:f>
        <x:v>Tienda</x:v>
      </x:c>
      <x:c r="V813" t="str">
        <x:v>V039</x:v>
      </x:c>
      <x:c r="W813" t="n">
        <x:v>1</x:v>
      </x:c>
      <x:c r="X813" s="28" t="n">
        <x:v>407.07</x:v>
      </x:c>
      <x:c r="Y813" s="20" t="n">
        <x:v>0.25</x:v>
      </x:c>
      <x:c r="Z813" s="20" t="n">
        <x:f>IF(Y813&gt;1,Y813/100,Y813)</x:f>
        <x:v>0.25</x:v>
      </x:c>
      <x:c r="AA813" s="28" t="n">
        <x:v>308.21</x:v>
      </x:c>
      <x:c r="AB813" s="28" t="n">
        <x:v>305.3</x:v>
      </x:c>
      <x:c r="AC813" s="28" t="str">
        <x:v>BOB</x:v>
      </x:c>
      <x:c r="AD813" s="28" t="n">
        <x:f>IF(AC813="USD",AB813*'Parametros'!$B$4,AB813)</x:f>
        <x:v>305.3</x:v>
      </x:c>
      <x:c r="AE813" s="28" t="n">
        <x:f>W813*X813*(1-Z813)</x:f>
        <x:v>305.3025</x:v>
      </x:c>
      <x:c r="AF813" s="28" t="n">
        <x:f>W813*AA813</x:f>
        <x:v>308.21</x:v>
      </x:c>
      <x:c r="AG813" s="28" t="n">
        <x:f>AE813-AF813</x:f>
        <x:v>-2.9074999999999704</x:v>
      </x:c>
      <x:c r="AH813" s="20" t="n">
        <x:f>IF(AE813&gt;0,AG813/AE813,"")</x:f>
        <x:v>-0.009523341603819065</x:v>
      </x:c>
      <x:c r="AI813" s="28" t="n">
        <x:v>153823.32</x:v>
      </x:c>
      <x:c r="AJ813" s="28"/>
      <x:c r="AK813"/>
      <x:c r="AL813" t="str">
        <x:v>Completado</x:v>
      </x:c>
      <x:c r="AM813" t="str">
        <x:f>IF(W813&lt;0,"Devuelto",AL813)</x:f>
        <x:v>Completado</x:v>
      </x:c>
      <x:c r="AN813" t="str">
        <x:v>Tarjeta</x:v>
      </x:c>
      <x:c r="AO813" s="29" t="str">
        <x:v>Sin observación</x:v>
      </x:c>
      <x:c r="AP813" t="str">
        <x:f>IF(D813="","No","Sí")</x:f>
        <x:v>Sí</x:v>
      </x:c>
    </x:row>
    <x:row r="814">
      <x:c r="A814" t="n">
        <x:v>814</x:v>
      </x:c>
      <x:c r="B814" t="str">
        <x:v>VT0003858</x:v>
      </x:c>
      <x:c r="C814" t="str">
        <x:v>45451</x:v>
      </x:c>
      <x:c r="D814" s="27" t="n">
        <x:v>45451</x:v>
      </x:c>
      <x:c r="E814" t="n">
        <x:f>IF(D814="","",YEAR(D814))</x:f>
        <x:v>2024</x:v>
      </x:c>
      <x:c r="F814" t="n">
        <x:f>IF(D814="","",MONTH(D814))</x:f>
        <x:v>6</x:v>
      </x:c>
      <x:c r="G814" t="str">
        <x:f>IF(D814="","Fecha no disponible",TEXT(D814,"mmmm"))</x:f>
        <x:v>June</x:v>
      </x:c>
      <x:c r="H814" t="str">
        <x:f>IF(D814="","Fecha no disponible",TEXT(D814,"yyyy-mm"))</x:f>
        <x:v>2024-06</x:v>
      </x:c>
      <x:c r="I814" t="str">
        <x:f>IF(D814="","Fecha no disponible","T"&amp;ROUNDUP(MONTH(D814)/3,0))</x:f>
        <x:v>T2</x:v>
      </x:c>
      <x:c r="J814" t="str">
        <x:v>T005</x:v>
      </x:c>
      <x:c r="K814" t="str">
        <x:v>Tienda Santa Cruz 1</x:v>
      </x:c>
      <x:c r="L814" t="str">
        <x:v>Centro</x:v>
      </x:c>
      <x:c r="M814" t="str">
        <x:v>Santa Cruz</x:v>
      </x:c>
      <x:c r="N814" t="str">
        <x:f>IFERROR(VLOOKUP(M814,'Mapeos'!$A$4:$B$30,2,FALSE),M814)</x:f>
        <x:v>Santa Cruz</x:v>
      </x:c>
      <x:c r="O814" t="str">
        <x:v>C00455</x:v>
      </x:c>
      <x:c r="P814" t="str">
        <x:v>Frecuente</x:v>
      </x:c>
      <x:c r="Q814" t="str">
        <x:v>P0023</x:v>
      </x:c>
      <x:c r="R814" t="str">
        <x:v>Electrónica</x:v>
      </x:c>
      <x:c r="S814" t="str">
        <x:v>Marca A</x:v>
      </x:c>
      <x:c r="T814" t="str">
        <x:v>Marketplace</x:v>
      </x:c>
      <x:c r="U814" t="str">
        <x:f>IFERROR(VLOOKUP(T814,'Mapeos'!$D$4:$E$25,2,FALSE),T814)</x:f>
        <x:v>Marketplace</x:v>
      </x:c>
      <x:c r="V814" t="str">
        <x:v>V033</x:v>
      </x:c>
      <x:c r="W814" t="n">
        <x:v>1</x:v>
      </x:c>
      <x:c r="X814" s="28" t="n">
        <x:v>447.5</x:v>
      </x:c>
      <x:c r="Y814" s="20" t="n">
        <x:v>0.25</x:v>
      </x:c>
      <x:c r="Z814" s="20" t="n">
        <x:f>IF(Y814&gt;1,Y814/100,Y814)</x:f>
        <x:v>0.25</x:v>
      </x:c>
      <x:c r="AA814" s="28" t="n">
        <x:v>241.95</x:v>
      </x:c>
      <x:c r="AB814" s="28" t="n">
        <x:v>335.62</x:v>
      </x:c>
      <x:c r="AC814" s="28" t="str">
        <x:v>BOB</x:v>
      </x:c>
      <x:c r="AD814" s="28" t="n">
        <x:f>IF(AC814="USD",AB814*'Parametros'!$B$4,AB814)</x:f>
        <x:v>335.62</x:v>
      </x:c>
      <x:c r="AE814" s="28" t="n">
        <x:f>W814*X814*(1-Z814)</x:f>
        <x:v>335.625</x:v>
      </x:c>
      <x:c r="AF814" s="28" t="n">
        <x:f>W814*AA814</x:f>
        <x:v>241.95</x:v>
      </x:c>
      <x:c r="AG814" s="28" t="n">
        <x:f>AE814-AF814</x:f>
        <x:v>93.67500000000001</x:v>
      </x:c>
      <x:c r="AH814" s="20" t="n">
        <x:f>IF(AE814&gt;0,AG814/AE814,"")</x:f>
        <x:v>0.2791061452513967</x:v>
      </x:c>
      <x:c r="AI814" s="28" t="n">
        <x:v>79354.74</x:v>
      </x:c>
      <x:c r="AJ814" s="28"/>
      <x:c r="AK814"/>
      <x:c r="AL814" t="str">
        <x:v>Completado</x:v>
      </x:c>
      <x:c r="AM814" t="str">
        <x:f>IF(W814&lt;0,"Devuelto",AL814)</x:f>
        <x:v>Completado</x:v>
      </x:c>
      <x:c r="AN814" t="str">
        <x:v>Tarjeta</x:v>
      </x:c>
      <x:c r="AO814" s="29" t="str">
        <x:v>Sin observación</x:v>
      </x:c>
      <x:c r="AP814" t="str">
        <x:f>IF(D814="","No","Sí")</x:f>
        <x:v>Sí</x:v>
      </x:c>
    </x:row>
    <x:row r="815">
      <x:c r="A815" t="n">
        <x:v>815</x:v>
      </x:c>
      <x:c r="B815" t="str">
        <x:v>VT0003863</x:v>
      </x:c>
      <x:c r="C815" t="str">
        <x:v>45593</x:v>
      </x:c>
      <x:c r="D815" s="27" t="n">
        <x:v>45593</x:v>
      </x:c>
      <x:c r="E815" t="n">
        <x:f>IF(D815="","",YEAR(D815))</x:f>
        <x:v>2024</x:v>
      </x:c>
      <x:c r="F815" t="n">
        <x:f>IF(D815="","",MONTH(D815))</x:f>
        <x:v>10</x:v>
      </x:c>
      <x:c r="G815" t="str">
        <x:f>IF(D815="","Fecha no disponible",TEXT(D815,"mmmm"))</x:f>
        <x:v>October</x:v>
      </x:c>
      <x:c r="H815" t="str">
        <x:f>IF(D815="","Fecha no disponible",TEXT(D815,"yyyy-mm"))</x:f>
        <x:v>2024-10</x:v>
      </x:c>
      <x:c r="I815" t="str">
        <x:f>IF(D815="","Fecha no disponible","T"&amp;ROUNDUP(MONTH(D815)/3,0))</x:f>
        <x:v>T4</x:v>
      </x:c>
      <x:c r="J815" t="str">
        <x:v>T003</x:v>
      </x:c>
      <x:c r="K815" t="str">
        <x:v>Tienda La Paz 3</x:v>
      </x:c>
      <x:c r="L815" t="str">
        <x:v>Barrio</x:v>
      </x:c>
      <x:c r="M815" t="str">
        <x:v>La Paz</x:v>
      </x:c>
      <x:c r="N815" t="str">
        <x:f>IFERROR(VLOOKUP(M815,'Mapeos'!$A$4:$B$30,2,FALSE),M815)</x:f>
        <x:v>La Paz</x:v>
      </x:c>
      <x:c r="O815" t="str">
        <x:v>C00649</x:v>
      </x:c>
      <x:c r="P815" t="str">
        <x:v>Frecuente</x:v>
      </x:c>
      <x:c r="Q815" t="str">
        <x:v>P0122</x:v>
      </x:c>
      <x:c r="R815" t="str">
        <x:v>Cuidado Personal</x:v>
      </x:c>
      <x:c r="S815" t="str">
        <x:v>Marca C</x:v>
      </x:c>
      <x:c r="T815" t="str">
        <x:v>Tienda</x:v>
      </x:c>
      <x:c r="U815" t="str">
        <x:f>IFERROR(VLOOKUP(T815,'Mapeos'!$D$4:$E$25,2,FALSE),T815)</x:f>
        <x:v>Tienda</x:v>
      </x:c>
      <x:c r="V815" t="str">
        <x:v>V003</x:v>
      </x:c>
      <x:c r="W815" t="n">
        <x:v>1</x:v>
      </x:c>
      <x:c r="X815" s="28" t="n">
        <x:v>90.87</x:v>
      </x:c>
      <x:c r="Y815" s="20" t="n">
        <x:v>10</x:v>
      </x:c>
      <x:c r="Z815" s="20" t="n">
        <x:f>IF(Y815&gt;1,Y815/100,Y815)</x:f>
        <x:v>0.1</x:v>
      </x:c>
      <x:c r="AA815" s="28" t="n">
        <x:v>61.45</x:v>
      </x:c>
      <x:c r="AB815" s="28" t="n">
        <x:v>81.78</x:v>
      </x:c>
      <x:c r="AC815" s="28" t="str">
        <x:v>BOB</x:v>
      </x:c>
      <x:c r="AD815" s="28" t="n">
        <x:f>IF(AC815="USD",AB815*'Parametros'!$B$4,AB815)</x:f>
        <x:v>81.78</x:v>
      </x:c>
      <x:c r="AE815" s="28" t="n">
        <x:f>W815*X815*(1-Z815)</x:f>
        <x:v>81.783</x:v>
      </x:c>
      <x:c r="AF815" s="28" t="n">
        <x:f>W815*AA815</x:f>
        <x:v>61.45</x:v>
      </x:c>
      <x:c r="AG815" s="28" t="n">
        <x:f>AE815-AF815</x:f>
        <x:v>20.333</x:v>
      </x:c>
      <x:c r="AH815" s="20" t="n">
        <x:f>IF(AE815&gt;0,AG815/AE815,"")</x:f>
        <x:v>0.24862135162564344</x:v>
      </x:c>
      <x:c r="AI815" s="28" t="n">
        <x:v>158078.03</x:v>
      </x:c>
      <x:c r="AJ815" s="28"/>
      <x:c r="AK815"/>
      <x:c r="AL815" t="str">
        <x:v>Completado</x:v>
      </x:c>
      <x:c r="AM815" t="str">
        <x:f>IF(W815&lt;0,"Devuelto",AL815)</x:f>
        <x:v>Completado</x:v>
      </x:c>
      <x:c r="AN815" t="str">
        <x:v>Tarjeta</x:v>
      </x:c>
      <x:c r="AO815" s="29" t="str">
        <x:v>Descuento reescalado</x:v>
      </x:c>
      <x:c r="AP815" t="str">
        <x:f>IF(D815="","No","Sí")</x:f>
        <x:v>Sí</x:v>
      </x:c>
    </x:row>
    <x:row r="816">
      <x:c r="A816" t="n">
        <x:v>816</x:v>
      </x:c>
      <x:c r="B816" t="str">
        <x:v>VT0003868</x:v>
      </x:c>
      <x:c r="C816" t="str">
        <x:v>45941</x:v>
      </x:c>
      <x:c r="D816" s="27" t="n">
        <x:v>45941</x:v>
      </x:c>
      <x:c r="E816" t="n">
        <x:f>IF(D816="","",YEAR(D816))</x:f>
        <x:v>2025</x:v>
      </x:c>
      <x:c r="F816" t="n">
        <x:f>IF(D816="","",MONTH(D816))</x:f>
        <x:v>10</x:v>
      </x:c>
      <x:c r="G816" t="str">
        <x:f>IF(D816="","Fecha no disponible",TEXT(D816,"mmmm"))</x:f>
        <x:v>October</x:v>
      </x:c>
      <x:c r="H816" t="str">
        <x:f>IF(D816="","Fecha no disponible",TEXT(D816,"yyyy-mm"))</x:f>
        <x:v>2025-10</x:v>
      </x:c>
      <x:c r="I816" t="str">
        <x:f>IF(D816="","Fecha no disponible","T"&amp;ROUNDUP(MONTH(D816)/3,0))</x:f>
        <x:v>T4</x:v>
      </x:c>
      <x:c r="J816" t="str">
        <x:v>T003</x:v>
      </x:c>
      <x:c r="K816" t="str">
        <x:v>Tienda La Paz 3</x:v>
      </x:c>
      <x:c r="L816" t="str">
        <x:v>Barrio</x:v>
      </x:c>
      <x:c r="M816" t="str">
        <x:v>La Paz</x:v>
      </x:c>
      <x:c r="N816" t="str">
        <x:f>IFERROR(VLOOKUP(M816,'Mapeos'!$A$4:$B$30,2,FALSE),M816)</x:f>
        <x:v>La Paz</x:v>
      </x:c>
      <x:c r="O816" t="str">
        <x:v>C00365</x:v>
      </x:c>
      <x:c r="P816" t="str">
        <x:v>Masivo</x:v>
      </x:c>
      <x:c r="Q816" t="str">
        <x:v>P0145</x:v>
      </x:c>
      <x:c r="R816" t="str">
        <x:v>Hogar</x:v>
      </x:c>
      <x:c r="S816" t="str">
        <x:v>Marca D</x:v>
      </x:c>
      <x:c r="T816" t="str">
        <x:v>Tienda</x:v>
      </x:c>
      <x:c r="U816" t="str">
        <x:f>IFERROR(VLOOKUP(T816,'Mapeos'!$D$4:$E$25,2,FALSE),T816)</x:f>
        <x:v>Tienda</x:v>
      </x:c>
      <x:c r="V816" t="str">
        <x:v>V006</x:v>
      </x:c>
      <x:c r="W816" t="n">
        <x:v>1</x:v>
      </x:c>
      <x:c r="X816" s="28" t="n">
        <x:v>79.12</x:v>
      </x:c>
      <x:c r="Y816" s="20" t="n">
        <x:v>0.1</x:v>
      </x:c>
      <x:c r="Z816" s="20" t="n">
        <x:f>IF(Y816&gt;1,Y816/100,Y816)</x:f>
        <x:v>0.1</x:v>
      </x:c>
      <x:c r="AA816" s="28" t="n">
        <x:v>50.42</x:v>
      </x:c>
      <x:c r="AB816" s="28" t="n">
        <x:v>71.21</x:v>
      </x:c>
      <x:c r="AC816" s="28" t="str">
        <x:v>BOB</x:v>
      </x:c>
      <x:c r="AD816" s="28" t="n">
        <x:f>IF(AC816="USD",AB816*'Parametros'!$B$4,AB816)</x:f>
        <x:v>71.21</x:v>
      </x:c>
      <x:c r="AE816" s="28" t="n">
        <x:f>W816*X816*(1-Z816)</x:f>
        <x:v>71.20800000000001</x:v>
      </x:c>
      <x:c r="AF816" s="28" t="n">
        <x:f>W816*AA816</x:f>
        <x:v>50.42</x:v>
      </x:c>
      <x:c r="AG816" s="28" t="n">
        <x:f>AE816-AF816</x:f>
        <x:v>20.78800000000001</x:v>
      </x:c>
      <x:c r="AH816" s="20" t="n">
        <x:f>IF(AE816&gt;0,AG816/AE816,"")</x:f>
        <x:v>0.2919334906190317</x:v>
      </x:c>
      <x:c r="AI816" s="28" t="n">
        <x:v>155874.89</x:v>
      </x:c>
      <x:c r="AJ816" s="28"/>
      <x:c r="AK816"/>
      <x:c r="AL816" t="str">
        <x:v>Completado</x:v>
      </x:c>
      <x:c r="AM816" t="str">
        <x:f>IF(W816&lt;0,"Devuelto",AL816)</x:f>
        <x:v>Completado</x:v>
      </x:c>
      <x:c r="AN816" t="str">
        <x:v>Tarjeta</x:v>
      </x:c>
      <x:c r="AO816" s="29" t="str">
        <x:v>Sin observación</x:v>
      </x:c>
      <x:c r="AP816" t="str">
        <x:f>IF(D816="","No","Sí")</x:f>
        <x:v>Sí</x:v>
      </x:c>
    </x:row>
    <x:row r="817">
      <x:c r="A817" t="n">
        <x:v>817</x:v>
      </x:c>
      <x:c r="B817" t="str">
        <x:v>VT0003873</x:v>
      </x:c>
      <x:c r="C817" t="str">
        <x:v>45559</x:v>
      </x:c>
      <x:c r="D817" s="27" t="n">
        <x:v>45559</x:v>
      </x:c>
      <x:c r="E817" t="n">
        <x:f>IF(D817="","",YEAR(D817))</x:f>
        <x:v>2024</x:v>
      </x:c>
      <x:c r="F817" t="n">
        <x:f>IF(D817="","",MONTH(D817))</x:f>
        <x:v>9</x:v>
      </x:c>
      <x:c r="G817" t="str">
        <x:f>IF(D817="","Fecha no disponible",TEXT(D817,"mmmm"))</x:f>
        <x:v>September</x:v>
      </x:c>
      <x:c r="H817" t="str">
        <x:f>IF(D817="","Fecha no disponible",TEXT(D817,"yyyy-mm"))</x:f>
        <x:v>2024-09</x:v>
      </x:c>
      <x:c r="I817" t="str">
        <x:f>IF(D817="","Fecha no disponible","T"&amp;ROUNDUP(MONTH(D817)/3,0))</x:f>
        <x:v>T3</x:v>
      </x:c>
      <x:c r="J817" t="str">
        <x:v>T002</x:v>
      </x:c>
      <x:c r="K817" t="str">
        <x:v>Tienda La Paz 2</x:v>
      </x:c>
      <x:c r="L817" t="str">
        <x:v>Mall</x:v>
      </x:c>
      <x:c r="M817" t="str">
        <x:v>La Paz</x:v>
      </x:c>
      <x:c r="N817" t="str">
        <x:f>IFERROR(VLOOKUP(M817,'Mapeos'!$A$4:$B$30,2,FALSE),M817)</x:f>
        <x:v>La Paz</x:v>
      </x:c>
      <x:c r="O817" t="str">
        <x:v>C00802</x:v>
      </x:c>
      <x:c r="P817" t="str">
        <x:v>Frecuente</x:v>
      </x:c>
      <x:c r="Q817" t="str">
        <x:v>P0108</x:v>
      </x:c>
      <x:c r="R817" t="str">
        <x:v>Alimentos</x:v>
      </x:c>
      <x:c r="S817" t="str">
        <x:v>Marca C</x:v>
      </x:c>
      <x:c r="T817" t="str">
        <x:v>WhatsApp</x:v>
      </x:c>
      <x:c r="U817" t="str">
        <x:f>IFERROR(VLOOKUP(T817,'Mapeos'!$D$4:$E$25,2,FALSE),T817)</x:f>
        <x:v>WhatsApp</x:v>
      </x:c>
      <x:c r="V817" t="str">
        <x:v>V008</x:v>
      </x:c>
      <x:c r="W817" t="n">
        <x:v>0</x:v>
      </x:c>
      <x:c r="X817" s="28" t="n">
        <x:v>38.68</x:v>
      </x:c>
      <x:c r="Y817" s="20" t="n">
        <x:v>0</x:v>
      </x:c>
      <x:c r="Z817" s="20" t="n">
        <x:f>IF(Y817&gt;1,Y817/100,Y817)</x:f>
        <x:v>0</x:v>
      </x:c>
      <x:c r="AA817" s="28" t="n">
        <x:v>29.22</x:v>
      </x:c>
      <x:c r="AB817" s="28" t="n">
        <x:v>0</x:v>
      </x:c>
      <x:c r="AC817" s="28" t="str">
        <x:v>BOB</x:v>
      </x:c>
      <x:c r="AD817" s="28" t="n">
        <x:f>IF(AC817="USD",AB817*'Parametros'!$B$4,AB817)</x:f>
        <x:v>0</x:v>
      </x:c>
      <x:c r="AE817" s="28" t="n">
        <x:f>W817*X817*(1-Z817)</x:f>
        <x:v>0</x:v>
      </x:c>
      <x:c r="AF817" s="28" t="n">
        <x:f>W817*AA817</x:f>
        <x:v>0</x:v>
      </x:c>
      <x:c r="AG817" s="28" t="n">
        <x:f>AE817-AF817</x:f>
        <x:v>0</x:v>
      </x:c>
      <x:c r="AH817" s="20" t="str">
        <x:f>IF(AE817&gt;0,AG817/AE817,"")</x:f>
      </x:c>
      <x:c r="AI817" s="28" t="n">
        <x:v>82329.06</x:v>
      </x:c>
      <x:c r="AJ817" s="28"/>
      <x:c r="AK817"/>
      <x:c r="AL817" t="str">
        <x:v>Cancelado</x:v>
      </x:c>
      <x:c r="AM817" t="str">
        <x:f>IF(W817&lt;0,"Devuelto",AL817)</x:f>
        <x:v>Cancelado</x:v>
      </x:c>
      <x:c r="AN817" t="str">
        <x:v>Tarjeta</x:v>
      </x:c>
      <x:c r="AO817" s="29" t="str">
        <x:v>Sin observación</x:v>
      </x:c>
      <x:c r="AP817" t="str">
        <x:f>IF(D817="","No","Sí")</x:f>
        <x:v>Sí</x:v>
      </x:c>
    </x:row>
    <x:row r="818">
      <x:c r="A818" t="n">
        <x:v>818</x:v>
      </x:c>
      <x:c r="B818" t="str">
        <x:v>VT0003877</x:v>
      </x:c>
      <x:c r="C818" t="str">
        <x:v>45753</x:v>
      </x:c>
      <x:c r="D818" s="27" t="n">
        <x:v>45753</x:v>
      </x:c>
      <x:c r="E818" t="n">
        <x:f>IF(D818="","",YEAR(D818))</x:f>
        <x:v>2025</x:v>
      </x:c>
      <x:c r="F818" t="n">
        <x:f>IF(D818="","",MONTH(D818))</x:f>
        <x:v>4</x:v>
      </x:c>
      <x:c r="G818" t="str">
        <x:f>IF(D818="","Fecha no disponible",TEXT(D818,"mmmm"))</x:f>
        <x:v>April</x:v>
      </x:c>
      <x:c r="H818" t="str">
        <x:f>IF(D818="","Fecha no disponible",TEXT(D818,"yyyy-mm"))</x:f>
        <x:v>2025-04</x:v>
      </x:c>
      <x:c r="I818" t="str">
        <x:f>IF(D818="","Fecha no disponible","T"&amp;ROUNDUP(MONTH(D818)/3,0))</x:f>
        <x:v>T2</x:v>
      </x:c>
      <x:c r="J818" t="str">
        <x:v>T008</x:v>
      </x:c>
      <x:c r="K818" t="str">
        <x:v>Tienda Santa Cruz 4</x:v>
      </x:c>
      <x:c r="L818" t="str">
        <x:v>Barrio</x:v>
      </x:c>
      <x:c r="M818" t="str">
        <x:v>Santa Cruz</x:v>
      </x:c>
      <x:c r="N818" t="str">
        <x:f>IFERROR(VLOOKUP(M818,'Mapeos'!$A$4:$B$30,2,FALSE),M818)</x:f>
        <x:v>Santa Cruz</x:v>
      </x:c>
      <x:c r="O818" t="str">
        <x:v>C00408</x:v>
      </x:c>
      <x:c r="P818" t="str">
        <x:v>Premium</x:v>
      </x:c>
      <x:c r="Q818" t="str">
        <x:v>P0112</x:v>
      </x:c>
      <x:c r="R818" t="str">
        <x:v>Deportes</x:v>
      </x:c>
      <x:c r="S818" t="str">
        <x:v>Marca A</x:v>
      </x:c>
      <x:c r="T818" t="str">
        <x:v>Tienda</x:v>
      </x:c>
      <x:c r="U818" t="str">
        <x:f>IFERROR(VLOOKUP(T818,'Mapeos'!$D$4:$E$25,2,FALSE),T818)</x:f>
        <x:v>Tienda</x:v>
      </x:c>
      <x:c r="V818" t="str">
        <x:v>V007</x:v>
      </x:c>
      <x:c r="W818" t="n">
        <x:v>2</x:v>
      </x:c>
      <x:c r="X818" s="28" t="n">
        <x:v>231.26</x:v>
      </x:c>
      <x:c r="Y818" s="20" t="n">
        <x:v>0.05</x:v>
      </x:c>
      <x:c r="Z818" s="20" t="n">
        <x:f>IF(Y818&gt;1,Y818/100,Y818)</x:f>
        <x:v>0.05</x:v>
      </x:c>
      <x:c r="AA818" s="28" t="n">
        <x:v>167.96</x:v>
      </x:c>
      <x:c r="AB818" s="28" t="n">
        <x:v>439.39</x:v>
      </x:c>
      <x:c r="AC818" s="28" t="str">
        <x:v>BOB</x:v>
      </x:c>
      <x:c r="AD818" s="28" t="n">
        <x:f>IF(AC818="USD",AB818*'Parametros'!$B$4,AB818)</x:f>
        <x:v>439.39</x:v>
      </x:c>
      <x:c r="AE818" s="28" t="n">
        <x:f>W818*X818*(1-Z818)</x:f>
        <x:v>439.39399999999995</x:v>
      </x:c>
      <x:c r="AF818" s="28" t="n">
        <x:f>W818*AA818</x:f>
        <x:v>335.92</x:v>
      </x:c>
      <x:c r="AG818" s="28" t="n">
        <x:f>AE818-AF818</x:f>
        <x:v>103.47399999999993</x:v>
      </x:c>
      <x:c r="AH818" s="20" t="n">
        <x:f>IF(AE818&gt;0,AG818/AE818,"")</x:f>
        <x:v>0.23549251924241102</x:v>
      </x:c>
      <x:c r="AI818" s="28" t="n">
        <x:v>141815.49</x:v>
      </x:c>
      <x:c r="AJ818" s="28"/>
      <x:c r="AK818"/>
      <x:c r="AL818" t="str">
        <x:v>Completado</x:v>
      </x:c>
      <x:c r="AM818" t="str">
        <x:f>IF(W818&lt;0,"Devuelto",AL818)</x:f>
        <x:v>Completado</x:v>
      </x:c>
      <x:c r="AN818" t="str">
        <x:v>QR</x:v>
      </x:c>
      <x:c r="AO818" s="29" t="str">
        <x:v>Sin observación</x:v>
      </x:c>
      <x:c r="AP818" t="str">
        <x:f>IF(D818="","No","Sí")</x:f>
        <x:v>Sí</x:v>
      </x:c>
    </x:row>
    <x:row r="819">
      <x:c r="A819" t="n">
        <x:v>819</x:v>
      </x:c>
      <x:c r="B819" t="str">
        <x:v>VT0003882</x:v>
      </x:c>
      <x:c r="C819" t="str">
        <x:v>45820</x:v>
      </x:c>
      <x:c r="D819" s="27" t="n">
        <x:v>45820</x:v>
      </x:c>
      <x:c r="E819" t="n">
        <x:f>IF(D819="","",YEAR(D819))</x:f>
        <x:v>2025</x:v>
      </x:c>
      <x:c r="F819" t="n">
        <x:f>IF(D819="","",MONTH(D819))</x:f>
        <x:v>6</x:v>
      </x:c>
      <x:c r="G819" t="str">
        <x:f>IF(D819="","Fecha no disponible",TEXT(D819,"mmmm"))</x:f>
        <x:v>June</x:v>
      </x:c>
      <x:c r="H819" t="str">
        <x:f>IF(D819="","Fecha no disponible",TEXT(D819,"yyyy-mm"))</x:f>
        <x:v>2025-06</x:v>
      </x:c>
      <x:c r="I819" t="str">
        <x:f>IF(D819="","Fecha no disponible","T"&amp;ROUNDUP(MONTH(D819)/3,0))</x:f>
        <x:v>T2</x:v>
      </x:c>
      <x:c r="J819" t="str">
        <x:v>T001</x:v>
      </x:c>
      <x:c r="K819" t="str">
        <x:v>Tienda La Paz 1</x:v>
      </x:c>
      <x:c r="L819" t="str">
        <x:v>Barrio</x:v>
      </x:c>
      <x:c r="M819" t="str">
        <x:v>La Paz</x:v>
      </x:c>
      <x:c r="N819" t="str">
        <x:f>IFERROR(VLOOKUP(M819,'Mapeos'!$A$4:$B$30,2,FALSE),M819)</x:f>
        <x:v>La Paz</x:v>
      </x:c>
      <x:c r="O819" t="str">
        <x:v>C01590</x:v>
      </x:c>
      <x:c r="P819" t="str">
        <x:v>Empresa</x:v>
      </x:c>
      <x:c r="Q819" t="str">
        <x:v>P0143</x:v>
      </x:c>
      <x:c r="R819" t="str">
        <x:v>Cuidado Personal</x:v>
      </x:c>
      <x:c r="S819" t="str">
        <x:v>Marca B</x:v>
      </x:c>
      <x:c r="T819" t="str">
        <x:v>E-commerce</x:v>
      </x:c>
      <x:c r="U819" t="str">
        <x:f>IFERROR(VLOOKUP(T819,'Mapeos'!$D$4:$E$25,2,FALSE),T819)</x:f>
        <x:v>E-commerce</x:v>
      </x:c>
      <x:c r="V819" t="str">
        <x:v>V033</x:v>
      </x:c>
      <x:c r="W819" t="n">
        <x:v>1</x:v>
      </x:c>
      <x:c r="X819" s="28" t="n">
        <x:v>57.26</x:v>
      </x:c>
      <x:c r="Y819" s="20" t="n">
        <x:v>0.05</x:v>
      </x:c>
      <x:c r="Z819" s="20" t="n">
        <x:f>IF(Y819&gt;1,Y819/100,Y819)</x:f>
        <x:v>0.05</x:v>
      </x:c>
      <x:c r="AA819" s="28" t="n">
        <x:v>37.18</x:v>
      </x:c>
      <x:c r="AB819" s="28" t="n">
        <x:v>54.4</x:v>
      </x:c>
      <x:c r="AC819" s="28" t="str">
        <x:v>BOB</x:v>
      </x:c>
      <x:c r="AD819" s="28" t="n">
        <x:f>IF(AC819="USD",AB819*'Parametros'!$B$4,AB819)</x:f>
        <x:v>54.4</x:v>
      </x:c>
      <x:c r="AE819" s="28" t="n">
        <x:f>W819*X819*(1-Z819)</x:f>
        <x:v>54.397</x:v>
      </x:c>
      <x:c r="AF819" s="28" t="n">
        <x:f>W819*AA819</x:f>
        <x:v>37.18</x:v>
      </x:c>
      <x:c r="AG819" s="28" t="n">
        <x:f>AE819-AF819</x:f>
        <x:v>17.217</x:v>
      </x:c>
      <x:c r="AH819" s="20" t="n">
        <x:f>IF(AE819&gt;0,AG819/AE819,"")</x:f>
        <x:v>0.31650642498667203</x:v>
      </x:c>
      <x:c r="AI819" s="28" t="n">
        <x:v>82135.04</x:v>
      </x:c>
      <x:c r="AJ819" s="28"/>
      <x:c r="AK819"/>
      <x:c r="AL819" t="str">
        <x:v>Completado</x:v>
      </x:c>
      <x:c r="AM819" t="str">
        <x:f>IF(W819&lt;0,"Devuelto",AL819)</x:f>
        <x:v>Completado</x:v>
      </x:c>
      <x:c r="AN819" t="str">
        <x:v>Transferencia</x:v>
      </x:c>
      <x:c r="AO819" s="29" t="str">
        <x:v>Sin observación</x:v>
      </x:c>
      <x:c r="AP819" t="str">
        <x:f>IF(D819="","No","Sí")</x:f>
        <x:v>Sí</x:v>
      </x:c>
    </x:row>
    <x:row r="820">
      <x:c r="A820" t="n">
        <x:v>820</x:v>
      </x:c>
      <x:c r="B820" t="str">
        <x:v>VT0003887</x:v>
      </x:c>
      <x:c r="C820" t="str">
        <x:v>45437</x:v>
      </x:c>
      <x:c r="D820" s="27" t="n">
        <x:v>45437</x:v>
      </x:c>
      <x:c r="E820" t="n">
        <x:f>IF(D820="","",YEAR(D820))</x:f>
        <x:v>2024</x:v>
      </x:c>
      <x:c r="F820" t="n">
        <x:f>IF(D820="","",MONTH(D820))</x:f>
        <x:v>5</x:v>
      </x:c>
      <x:c r="G820" t="str">
        <x:f>IF(D820="","Fecha no disponible",TEXT(D820,"mmmm"))</x:f>
        <x:v>May</x:v>
      </x:c>
      <x:c r="H820" t="str">
        <x:f>IF(D820="","Fecha no disponible",TEXT(D820,"yyyy-mm"))</x:f>
        <x:v>2024-05</x:v>
      </x:c>
      <x:c r="I820" t="str">
        <x:f>IF(D820="","Fecha no disponible","T"&amp;ROUNDUP(MONTH(D820)/3,0))</x:f>
        <x:v>T2</x:v>
      </x:c>
      <x:c r="J820" t="str">
        <x:v>T006</x:v>
      </x:c>
      <x:c r="K820" t="str">
        <x:v>Tienda Santa Cruz 2</x:v>
      </x:c>
      <x:c r="L820" t="str">
        <x:v>Mall</x:v>
      </x:c>
      <x:c r="M820" t="str">
        <x:v>Santa Cruz</x:v>
      </x:c>
      <x:c r="N820" t="str">
        <x:f>IFERROR(VLOOKUP(M820,'Mapeos'!$A$4:$B$30,2,FALSE),M820)</x:f>
        <x:v>Santa Cruz</x:v>
      </x:c>
      <x:c r="O820" t="str">
        <x:v>C01353</x:v>
      </x:c>
      <x:c r="P820" t="str">
        <x:v>Premium</x:v>
      </x:c>
      <x:c r="Q820" t="str">
        <x:v>P0029</x:v>
      </x:c>
      <x:c r="R820" t="str">
        <x:v>Alimentos</x:v>
      </x:c>
      <x:c r="S820" t="str">
        <x:v>Marca A</x:v>
      </x:c>
      <x:c r="T820" t="str">
        <x:v>Tienda</x:v>
      </x:c>
      <x:c r="U820" t="str">
        <x:f>IFERROR(VLOOKUP(T820,'Mapeos'!$D$4:$E$25,2,FALSE),T820)</x:f>
        <x:v>Tienda</x:v>
      </x:c>
      <x:c r="V820" t="str">
        <x:v>V027</x:v>
      </x:c>
      <x:c r="W820" t="n">
        <x:v>1</x:v>
      </x:c>
      <x:c r="X820" s="28" t="n">
        <x:v>32.05</x:v>
      </x:c>
      <x:c r="Y820" s="20" t="n">
        <x:v>0</x:v>
      </x:c>
      <x:c r="Z820" s="20" t="n">
        <x:f>IF(Y820&gt;1,Y820/100,Y820)</x:f>
        <x:v>0</x:v>
      </x:c>
      <x:c r="AA820" s="28" t="n">
        <x:v>20.9</x:v>
      </x:c>
      <x:c r="AB820" s="28" t="n">
        <x:v>32.05</x:v>
      </x:c>
      <x:c r="AC820" s="28" t="str">
        <x:v>BOB</x:v>
      </x:c>
      <x:c r="AD820" s="28" t="n">
        <x:f>IF(AC820="USD",AB820*'Parametros'!$B$4,AB820)</x:f>
        <x:v>32.05</x:v>
      </x:c>
      <x:c r="AE820" s="28" t="n">
        <x:f>W820*X820*(1-Z820)</x:f>
        <x:v>32.05</x:v>
      </x:c>
      <x:c r="AF820" s="28" t="n">
        <x:f>W820*AA820</x:f>
        <x:v>20.9</x:v>
      </x:c>
      <x:c r="AG820" s="28" t="n">
        <x:f>AE820-AF820</x:f>
        <x:v>11.149999999999999</x:v>
      </x:c>
      <x:c r="AH820" s="20" t="n">
        <x:f>IF(AE820&gt;0,AG820/AE820,"")</x:f>
        <x:v>0.34789391575663026</x:v>
      </x:c>
      <x:c r="AI820" s="28" t="n">
        <x:v>158173.98</x:v>
      </x:c>
      <x:c r="AJ820" s="28"/>
      <x:c r="AK820"/>
      <x:c r="AL820" t="str">
        <x:v>Completado</x:v>
      </x:c>
      <x:c r="AM820" t="str">
        <x:f>IF(W820&lt;0,"Devuelto",AL820)</x:f>
        <x:v>Completado</x:v>
      </x:c>
      <x:c r="AN820" t="str">
        <x:v>Transferencia</x:v>
      </x:c>
      <x:c r="AO820" s="29" t="str">
        <x:v>Sin observación</x:v>
      </x:c>
      <x:c r="AP820" t="str">
        <x:f>IF(D820="","No","Sí")</x:f>
        <x:v>Sí</x:v>
      </x:c>
    </x:row>
    <x:row r="821">
      <x:c r="A821" t="n">
        <x:v>821</x:v>
      </x:c>
      <x:c r="B821" t="str">
        <x:v>VT0003892</x:v>
      </x:c>
      <x:c r="C821" t="str">
        <x:v>45309</x:v>
      </x:c>
      <x:c r="D821" s="27" t="n">
        <x:v>45309</x:v>
      </x:c>
      <x:c r="E821" t="n">
        <x:f>IF(D821="","",YEAR(D821))</x:f>
        <x:v>2024</x:v>
      </x:c>
      <x:c r="F821" t="n">
        <x:f>IF(D821="","",MONTH(D821))</x:f>
        <x:v>1</x:v>
      </x:c>
      <x:c r="G821" t="str">
        <x:f>IF(D821="","Fecha no disponible",TEXT(D821,"mmmm"))</x:f>
        <x:v>January</x:v>
      </x:c>
      <x:c r="H821" t="str">
        <x:f>IF(D821="","Fecha no disponible",TEXT(D821,"yyyy-mm"))</x:f>
        <x:v>2024-01</x:v>
      </x:c>
      <x:c r="I821" t="str">
        <x:f>IF(D821="","Fecha no disponible","T"&amp;ROUNDUP(MONTH(D821)/3,0))</x:f>
        <x:v>T1</x:v>
      </x:c>
      <x:c r="J821" t="str">
        <x:v>T003</x:v>
      </x:c>
      <x:c r="K821" t="str">
        <x:v>Tienda La Paz 3</x:v>
      </x:c>
      <x:c r="L821" t="str">
        <x:v>Barrio</x:v>
      </x:c>
      <x:c r="M821" t="str">
        <x:v>La Paz</x:v>
      </x:c>
      <x:c r="N821" t="str">
        <x:f>IFERROR(VLOOKUP(M821,'Mapeos'!$A$4:$B$30,2,FALSE),M821)</x:f>
        <x:v>La Paz</x:v>
      </x:c>
      <x:c r="O821" t="str">
        <x:v>C00597</x:v>
      </x:c>
      <x:c r="P821" t="str">
        <x:v>Premium</x:v>
      </x:c>
      <x:c r="Q821" t="str">
        <x:v>P0139</x:v>
      </x:c>
      <x:c r="R821" t="str">
        <x:v>Hogar</x:v>
      </x:c>
      <x:c r="S821" t="str">
        <x:v>Marca D</x:v>
      </x:c>
      <x:c r="T821" t="str">
        <x:v>Tienda</x:v>
      </x:c>
      <x:c r="U821" t="str">
        <x:f>IFERROR(VLOOKUP(T821,'Mapeos'!$D$4:$E$25,2,FALSE),T821)</x:f>
        <x:v>Tienda</x:v>
      </x:c>
      <x:c r="V821" t="str">
        <x:v>V017</x:v>
      </x:c>
      <x:c r="W821" t="n">
        <x:v>1</x:v>
      </x:c>
      <x:c r="X821" s="28" t="n">
        <x:v>289.17</x:v>
      </x:c>
      <x:c r="Y821" s="20" t="n">
        <x:v>0.1</x:v>
      </x:c>
      <x:c r="Z821" s="20" t="n">
        <x:f>IF(Y821&gt;1,Y821/100,Y821)</x:f>
        <x:v>0.1</x:v>
      </x:c>
      <x:c r="AA821" s="28" t="n">
        <x:v>182.66</x:v>
      </x:c>
      <x:c r="AB821" s="28" t="n">
        <x:v>260.25</x:v>
      </x:c>
      <x:c r="AC821" s="28" t="str">
        <x:v>BOB</x:v>
      </x:c>
      <x:c r="AD821" s="28" t="n">
        <x:f>IF(AC821="USD",AB821*'Parametros'!$B$4,AB821)</x:f>
        <x:v>260.25</x:v>
      </x:c>
      <x:c r="AE821" s="28" t="n">
        <x:f>W821*X821*(1-Z821)</x:f>
        <x:v>260.25300000000004</x:v>
      </x:c>
      <x:c r="AF821" s="28" t="n">
        <x:f>W821*AA821</x:f>
        <x:v>182.66</x:v>
      </x:c>
      <x:c r="AG821" s="28" t="n">
        <x:f>AE821-AF821</x:f>
        <x:v>77.59300000000005</x:v>
      </x:c>
      <x:c r="AH821" s="20" t="n">
        <x:f>IF(AE821&gt;0,AG821/AE821,"")</x:f>
        <x:v>0.2981444978540114</x:v>
      </x:c>
      <x:c r="AI821" s="28" t="n">
        <x:v>181706.75</x:v>
      </x:c>
      <x:c r="AJ821" s="28"/>
      <x:c r="AK821"/>
      <x:c r="AL821" t="str">
        <x:v>Completado</x:v>
      </x:c>
      <x:c r="AM821" t="str">
        <x:f>IF(W821&lt;0,"Devuelto",AL821)</x:f>
        <x:v>Completado</x:v>
      </x:c>
      <x:c r="AN821" t="str">
        <x:v>Tarjeta</x:v>
      </x:c>
      <x:c r="AO821" s="29" t="str">
        <x:v>Sin observación</x:v>
      </x:c>
      <x:c r="AP821" t="str">
        <x:f>IF(D821="","No","Sí")</x:f>
        <x:v>Sí</x:v>
      </x:c>
    </x:row>
    <x:row r="822">
      <x:c r="A822" t="n">
        <x:v>822</x:v>
      </x:c>
      <x:c r="B822" t="str">
        <x:v>VT0003896</x:v>
      </x:c>
      <x:c r="C822" t="str">
        <x:v>46115</x:v>
      </x:c>
      <x:c r="D822" s="27" t="n">
        <x:v>46115</x:v>
      </x:c>
      <x:c r="E822" t="n">
        <x:f>IF(D822="","",YEAR(D822))</x:f>
        <x:v>2026</x:v>
      </x:c>
      <x:c r="F822" t="n">
        <x:f>IF(D822="","",MONTH(D822))</x:f>
        <x:v>4</x:v>
      </x:c>
      <x:c r="G822" t="str">
        <x:f>IF(D822="","Fecha no disponible",TEXT(D822,"mmmm"))</x:f>
        <x:v>April</x:v>
      </x:c>
      <x:c r="H822" t="str">
        <x:f>IF(D822="","Fecha no disponible",TEXT(D822,"yyyy-mm"))</x:f>
        <x:v>2026-04</x:v>
      </x:c>
      <x:c r="I822" t="str">
        <x:f>IF(D822="","Fecha no disponible","T"&amp;ROUNDUP(MONTH(D822)/3,0))</x:f>
        <x:v>T2</x:v>
      </x:c>
      <x:c r="J822" t="str">
        <x:v>T009</x:v>
      </x:c>
      <x:c r="K822" t="str">
        <x:v>Tienda Cochabamba 1</x:v>
      </x:c>
      <x:c r="L822" t="str">
        <x:v>Mall</x:v>
      </x:c>
      <x:c r="M822" t="str">
        <x:v>Cochabamba</x:v>
      </x:c>
      <x:c r="N822" t="str">
        <x:f>IFERROR(VLOOKUP(M822,'Mapeos'!$A$4:$B$30,2,FALSE),M822)</x:f>
        <x:v>Cochabamba</x:v>
      </x:c>
      <x:c r="O822" t="str">
        <x:v>C01004</x:v>
      </x:c>
      <x:c r="P822" t="str">
        <x:v>Premium</x:v>
      </x:c>
      <x:c r="Q822" t="str">
        <x:v>P0126</x:v>
      </x:c>
      <x:c r="R822" t="str">
        <x:v>Alimentos</x:v>
      </x:c>
      <x:c r="S822" t="str">
        <x:v>Marca C</x:v>
      </x:c>
      <x:c r="T822" t="str">
        <x:v>Marketplace</x:v>
      </x:c>
      <x:c r="U822" t="str">
        <x:f>IFERROR(VLOOKUP(T822,'Mapeos'!$D$4:$E$25,2,FALSE),T822)</x:f>
        <x:v>Marketplace</x:v>
      </x:c>
      <x:c r="V822" t="str">
        <x:v>V022</x:v>
      </x:c>
      <x:c r="W822" t="n">
        <x:v>2</x:v>
      </x:c>
      <x:c r="X822" s="28" t="n">
        <x:v>30.37</x:v>
      </x:c>
      <x:c r="Y822" s="20" t="n">
        <x:v>0.1</x:v>
      </x:c>
      <x:c r="Z822" s="20" t="n">
        <x:f>IF(Y822&gt;1,Y822/100,Y822)</x:f>
        <x:v>0.1</x:v>
      </x:c>
      <x:c r="AA822" s="28" t="n">
        <x:v>17.79</x:v>
      </x:c>
      <x:c r="AB822" s="28" t="n">
        <x:v>54.67</x:v>
      </x:c>
      <x:c r="AC822" s="28" t="str">
        <x:v>BOB</x:v>
      </x:c>
      <x:c r="AD822" s="28" t="n">
        <x:f>IF(AC822="USD",AB822*'Parametros'!$B$4,AB822)</x:f>
        <x:v>54.67</x:v>
      </x:c>
      <x:c r="AE822" s="28" t="n">
        <x:f>W822*X822*(1-Z822)</x:f>
        <x:v>54.666000000000004</x:v>
      </x:c>
      <x:c r="AF822" s="28" t="n">
        <x:f>W822*AA822</x:f>
        <x:v>35.58</x:v>
      </x:c>
      <x:c r="AG822" s="28" t="n">
        <x:f>AE822-AF822</x:f>
        <x:v>19.086000000000006</x:v>
      </x:c>
      <x:c r="AH822" s="20" t="n">
        <x:f>IF(AE822&gt;0,AG822/AE822,"")</x:f>
        <x:v>0.3491384041268797</x:v>
      </x:c>
      <x:c r="AI822" s="28" t="n">
        <x:v>89996.36</x:v>
      </x:c>
      <x:c r="AJ822" s="28"/>
      <x:c r="AK822"/>
      <x:c r="AL822" t="str">
        <x:v>Completado</x:v>
      </x:c>
      <x:c r="AM822" t="str">
        <x:f>IF(W822&lt;0,"Devuelto",AL822)</x:f>
        <x:v>Completado</x:v>
      </x:c>
      <x:c r="AN822" t="str">
        <x:v>Tarjeta</x:v>
      </x:c>
      <x:c r="AO822" s="29" t="str">
        <x:v>Sin observación</x:v>
      </x:c>
      <x:c r="AP822" t="str">
        <x:f>IF(D822="","No","Sí")</x:f>
        <x:v>Sí</x:v>
      </x:c>
    </x:row>
    <x:row r="823">
      <x:c r="A823" t="n">
        <x:v>823</x:v>
      </x:c>
      <x:c r="B823" t="str">
        <x:v>VT0003901</x:v>
      </x:c>
      <x:c r="C823" t="str">
        <x:v>46183</x:v>
      </x:c>
      <x:c r="D823" s="27" t="n">
        <x:v>46183</x:v>
      </x:c>
      <x:c r="E823" t="n">
        <x:f>IF(D823="","",YEAR(D823))</x:f>
        <x:v>2026</x:v>
      </x:c>
      <x:c r="F823" t="n">
        <x:f>IF(D823="","",MONTH(D823))</x:f>
        <x:v>6</x:v>
      </x:c>
      <x:c r="G823" t="str">
        <x:f>IF(D823="","Fecha no disponible",TEXT(D823,"mmmm"))</x:f>
        <x:v>June</x:v>
      </x:c>
      <x:c r="H823" t="str">
        <x:f>IF(D823="","Fecha no disponible",TEXT(D823,"yyyy-mm"))</x:f>
        <x:v>2026-06</x:v>
      </x:c>
      <x:c r="I823" t="str">
        <x:f>IF(D823="","Fecha no disponible","T"&amp;ROUNDUP(MONTH(D823)/3,0))</x:f>
        <x:v>T2</x:v>
      </x:c>
      <x:c r="J823" t="str">
        <x:v>T017</x:v>
      </x:c>
      <x:c r="K823" t="str">
        <x:v>Tienda Sucre 1</x:v>
      </x:c>
      <x:c r="L823" t="str">
        <x:v>Centro</x:v>
      </x:c>
      <x:c r="M823" t="str">
        <x:v>Sucre</x:v>
      </x:c>
      <x:c r="N823" t="str">
        <x:f>IFERROR(VLOOKUP(M823,'Mapeos'!$A$4:$B$30,2,FALSE),M823)</x:f>
        <x:v>Sucre</x:v>
      </x:c>
      <x:c r="O823" t="str">
        <x:v>C00767</x:v>
      </x:c>
      <x:c r="P823" t="str">
        <x:v>Masivo</x:v>
      </x:c>
      <x:c r="Q823" t="str">
        <x:v>P0111</x:v>
      </x:c>
      <x:c r="R823" t="str">
        <x:v>Hogar</x:v>
      </x:c>
      <x:c r="S823" t="str">
        <x:v>Marca B</x:v>
      </x:c>
      <x:c r="T823" t="str">
        <x:v>Tienda</x:v>
      </x:c>
      <x:c r="U823" t="str">
        <x:f>IFERROR(VLOOKUP(T823,'Mapeos'!$D$4:$E$25,2,FALSE),T823)</x:f>
        <x:v>Tienda</x:v>
      </x:c>
      <x:c r="V823" t="str">
        <x:v>V031</x:v>
      </x:c>
      <x:c r="W823" t="n">
        <x:v>-2</x:v>
      </x:c>
      <x:c r="X823" s="28" t="n">
        <x:v>296.86</x:v>
      </x:c>
      <x:c r="Y823" s="20" t="n">
        <x:v>0.2</x:v>
      </x:c>
      <x:c r="Z823" s="20" t="n">
        <x:f>IF(Y823&gt;1,Y823/100,Y823)</x:f>
        <x:v>0.2</x:v>
      </x:c>
      <x:c r="AA823" s="28" t="n">
        <x:v>218.34</x:v>
      </x:c>
      <x:c r="AB823" s="28" t="n">
        <x:v>-474.98</x:v>
      </x:c>
      <x:c r="AC823" s="28" t="str">
        <x:v>BOB</x:v>
      </x:c>
      <x:c r="AD823" s="28" t="n">
        <x:f>IF(AC823="USD",AB823*'Parametros'!$B$4,AB823)</x:f>
        <x:v>-474.98</x:v>
      </x:c>
      <x:c r="AE823" s="28" t="n">
        <x:f>W823*X823*(1-Z823)</x:f>
        <x:v>-474.97600000000006</x:v>
      </x:c>
      <x:c r="AF823" s="28" t="n">
        <x:f>W823*AA823</x:f>
        <x:v>-436.68</x:v>
      </x:c>
      <x:c r="AG823" s="28" t="n">
        <x:f>AE823-AF823</x:f>
        <x:v>-38.29600000000005</x:v>
      </x:c>
      <x:c r="AH823" s="20" t="str">
        <x:f>IF(AE823&gt;0,AG823/AE823,"")</x:f>
      </x:c>
      <x:c r="AI823" s="28" t="n">
        <x:v>158845.95</x:v>
      </x:c>
      <x:c r="AJ823" s="28" t="n">
        <x:v>8</x:v>
      </x:c>
      <x:c r="AK823" t="n">
        <x:v>15</x:v>
      </x:c>
      <x:c r="AL823" t="str">
        <x:v>Devuelto</x:v>
      </x:c>
      <x:c r="AM823" t="str">
        <x:f>IF(W823&lt;0,"Devuelto",AL823)</x:f>
        <x:v>Devuelto</x:v>
      </x:c>
      <x:c r="AN823" t="str">
        <x:v>QR</x:v>
      </x:c>
      <x:c r="AO823" s="29" t="str">
        <x:v>Sin observación</x:v>
      </x:c>
      <x:c r="AP823" t="str">
        <x:f>IF(D823="","No","Sí")</x:f>
        <x:v>Sí</x:v>
      </x:c>
    </x:row>
    <x:row r="824">
      <x:c r="A824" t="n">
        <x:v>824</x:v>
      </x:c>
      <x:c r="B824" t="str">
        <x:v>VT0003906</x:v>
      </x:c>
      <x:c r="C824" t="str">
        <x:v>45967</x:v>
      </x:c>
      <x:c r="D824" s="27" t="n">
        <x:v>45967</x:v>
      </x:c>
      <x:c r="E824" t="n">
        <x:f>IF(D824="","",YEAR(D824))</x:f>
        <x:v>2025</x:v>
      </x:c>
      <x:c r="F824" t="n">
        <x:f>IF(D824="","",MONTH(D824))</x:f>
        <x:v>11</x:v>
      </x:c>
      <x:c r="G824" t="str">
        <x:f>IF(D824="","Fecha no disponible",TEXT(D824,"mmmm"))</x:f>
        <x:v>November</x:v>
      </x:c>
      <x:c r="H824" t="str">
        <x:f>IF(D824="","Fecha no disponible",TEXT(D824,"yyyy-mm"))</x:f>
        <x:v>2025-11</x:v>
      </x:c>
      <x:c r="I824" t="str">
        <x:f>IF(D824="","Fecha no disponible","T"&amp;ROUNDUP(MONTH(D824)/3,0))</x:f>
        <x:v>T4</x:v>
      </x:c>
      <x:c r="J824" t="str">
        <x:v>T001</x:v>
      </x:c>
      <x:c r="K824" t="str">
        <x:v>Tienda La Paz 1</x:v>
      </x:c>
      <x:c r="L824" t="str">
        <x:v>Barrio</x:v>
      </x:c>
      <x:c r="M824" t="str">
        <x:v>La Paz</x:v>
      </x:c>
      <x:c r="N824" t="str">
        <x:f>IFERROR(VLOOKUP(M824,'Mapeos'!$A$4:$B$30,2,FALSE),M824)</x:f>
        <x:v>La Paz</x:v>
      </x:c>
      <x:c r="O824" t="str">
        <x:v>C00795</x:v>
      </x:c>
      <x:c r="P824" t="str">
        <x:v>Masivo</x:v>
      </x:c>
      <x:c r="Q824" t="str">
        <x:v>P0006</x:v>
      </x:c>
      <x:c r="R824" t="str">
        <x:v>Deportes</x:v>
      </x:c>
      <x:c r="S824" t="str">
        <x:v>Marca A</x:v>
      </x:c>
      <x:c r="T824" t="str">
        <x:v>Tienda</x:v>
      </x:c>
      <x:c r="U824" t="str">
        <x:f>IFERROR(VLOOKUP(T824,'Mapeos'!$D$4:$E$25,2,FALSE),T824)</x:f>
        <x:v>Tienda</x:v>
      </x:c>
      <x:c r="V824" t="str">
        <x:v>V008</x:v>
      </x:c>
      <x:c r="W824" t="n">
        <x:v>1</x:v>
      </x:c>
      <x:c r="X824" s="28" t="n">
        <x:v>228.88</x:v>
      </x:c>
      <x:c r="Y824" s="20" t="n">
        <x:v>0.05</x:v>
      </x:c>
      <x:c r="Z824" s="20" t="n">
        <x:f>IF(Y824&gt;1,Y824/100,Y824)</x:f>
        <x:v>0.05</x:v>
      </x:c>
      <x:c r="AA824" s="28" t="n">
        <x:v>118.39</x:v>
      </x:c>
      <x:c r="AB824" s="28" t="n">
        <x:v>217.44</x:v>
      </x:c>
      <x:c r="AC824" s="28" t="str">
        <x:v>BOB</x:v>
      </x:c>
      <x:c r="AD824" s="28" t="n">
        <x:f>IF(AC824="USD",AB824*'Parametros'!$B$4,AB824)</x:f>
        <x:v>217.44</x:v>
      </x:c>
      <x:c r="AE824" s="28" t="n">
        <x:f>W824*X824*(1-Z824)</x:f>
        <x:v>217.43599999999998</x:v>
      </x:c>
      <x:c r="AF824" s="28" t="n">
        <x:f>W824*AA824</x:f>
        <x:v>118.39</x:v>
      </x:c>
      <x:c r="AG824" s="28" t="n">
        <x:f>AE824-AF824</x:f>
        <x:v>99.04599999999998</x:v>
      </x:c>
      <x:c r="AH824" s="20" t="n">
        <x:f>IF(AE824&gt;0,AG824/AE824,"")</x:f>
        <x:v>0.455517945510403</x:v>
      </x:c>
      <x:c r="AI824" s="28" t="n">
        <x:v>191492.27</x:v>
      </x:c>
      <x:c r="AJ824" s="28"/>
      <x:c r="AK824"/>
      <x:c r="AL824" t="str">
        <x:v>Completado</x:v>
      </x:c>
      <x:c r="AM824" t="str">
        <x:f>IF(W824&lt;0,"Devuelto",AL824)</x:f>
        <x:v>Completado</x:v>
      </x:c>
      <x:c r="AN824" t="str">
        <x:v>Transferencia</x:v>
      </x:c>
      <x:c r="AO824" s="29" t="str">
        <x:v>Sin observación</x:v>
      </x:c>
      <x:c r="AP824" t="str">
        <x:f>IF(D824="","No","Sí")</x:f>
        <x:v>Sí</x:v>
      </x:c>
    </x:row>
    <x:row r="825">
      <x:c r="A825" t="n">
        <x:v>825</x:v>
      </x:c>
      <x:c r="B825" t="str">
        <x:v>VT0003911</x:v>
      </x:c>
      <x:c r="C825" t="str">
        <x:v>46160</x:v>
      </x:c>
      <x:c r="D825" s="27" t="n">
        <x:v>46160</x:v>
      </x:c>
      <x:c r="E825" t="n">
        <x:f>IF(D825="","",YEAR(D825))</x:f>
        <x:v>2026</x:v>
      </x:c>
      <x:c r="F825" t="n">
        <x:f>IF(D825="","",MONTH(D825))</x:f>
        <x:v>5</x:v>
      </x:c>
      <x:c r="G825" t="str">
        <x:f>IF(D825="","Fecha no disponible",TEXT(D825,"mmmm"))</x:f>
        <x:v>May</x:v>
      </x:c>
      <x:c r="H825" t="str">
        <x:f>IF(D825="","Fecha no disponible",TEXT(D825,"yyyy-mm"))</x:f>
        <x:v>2026-05</x:v>
      </x:c>
      <x:c r="I825" t="str">
        <x:f>IF(D825="","Fecha no disponible","T"&amp;ROUNDUP(MONTH(D825)/3,0))</x:f>
        <x:v>T2</x:v>
      </x:c>
      <x:c r="J825" t="str">
        <x:v>T002</x:v>
      </x:c>
      <x:c r="K825" t="str">
        <x:v>Tienda La Paz 2</x:v>
      </x:c>
      <x:c r="L825" t="str">
        <x:v>Mall</x:v>
      </x:c>
      <x:c r="M825" t="str">
        <x:v>La Paz</x:v>
      </x:c>
      <x:c r="N825" t="str">
        <x:f>IFERROR(VLOOKUP(M825,'Mapeos'!$A$4:$B$30,2,FALSE),M825)</x:f>
        <x:v>La Paz</x:v>
      </x:c>
      <x:c r="O825" t="str">
        <x:v>C01461</x:v>
      </x:c>
      <x:c r="P825" t="str">
        <x:v>Premium</x:v>
      </x:c>
      <x:c r="Q825" t="str">
        <x:v>P0013</x:v>
      </x:c>
      <x:c r="R825" t="str">
        <x:v>Hogar</x:v>
      </x:c>
      <x:c r="S825" t="str">
        <x:v>Marca D</x:v>
      </x:c>
      <x:c r="T825" t="str">
        <x:v>Tienda</x:v>
      </x:c>
      <x:c r="U825" t="str">
        <x:f>IFERROR(VLOOKUP(T825,'Mapeos'!$D$4:$E$25,2,FALSE),T825)</x:f>
        <x:v>Tienda</x:v>
      </x:c>
      <x:c r="V825" t="str">
        <x:v>V014</x:v>
      </x:c>
      <x:c r="W825" t="n">
        <x:v>1</x:v>
      </x:c>
      <x:c r="X825" s="28" t="n">
        <x:v>267.17</x:v>
      </x:c>
      <x:c r="Y825" s="20" t="n">
        <x:v>0.15</x:v>
      </x:c>
      <x:c r="Z825" s="20" t="n">
        <x:f>IF(Y825&gt;1,Y825/100,Y825)</x:f>
        <x:v>0.15</x:v>
      </x:c>
      <x:c r="AA825" s="28" t="n">
        <x:v>202.02</x:v>
      </x:c>
      <x:c r="AB825" s="28" t="n">
        <x:v>227.09</x:v>
      </x:c>
      <x:c r="AC825" s="28" t="str">
        <x:v>BOB</x:v>
      </x:c>
      <x:c r="AD825" s="28" t="n">
        <x:f>IF(AC825="USD",AB825*'Parametros'!$B$4,AB825)</x:f>
        <x:v>227.09</x:v>
      </x:c>
      <x:c r="AE825" s="28" t="n">
        <x:f>W825*X825*(1-Z825)</x:f>
        <x:v>227.0945</x:v>
      </x:c>
      <x:c r="AF825" s="28" t="n">
        <x:f>W825*AA825</x:f>
        <x:v>202.02</x:v>
      </x:c>
      <x:c r="AG825" s="28" t="n">
        <x:f>AE825-AF825</x:f>
        <x:v>25.0745</x:v>
      </x:c>
      <x:c r="AH825" s="20" t="n">
        <x:f>IF(AE825&gt;0,AG825/AE825,"")</x:f>
        <x:v>0.11041438696225579</x:v>
      </x:c>
      <x:c r="AI825" s="28" t="n">
        <x:v>201880.77</x:v>
      </x:c>
      <x:c r="AJ825" s="28"/>
      <x:c r="AK825"/>
      <x:c r="AL825" t="str">
        <x:v>Completado</x:v>
      </x:c>
      <x:c r="AM825" t="str">
        <x:f>IF(W825&lt;0,"Devuelto",AL825)</x:f>
        <x:v>Completado</x:v>
      </x:c>
      <x:c r="AN825" t="str">
        <x:v>Efectivo</x:v>
      </x:c>
      <x:c r="AO825" s="29" t="str">
        <x:v>Sin observación</x:v>
      </x:c>
      <x:c r="AP825" t="str">
        <x:f>IF(D825="","No","Sí")</x:f>
        <x:v>Sí</x:v>
      </x:c>
    </x:row>
    <x:row r="826">
      <x:c r="A826" t="n">
        <x:v>826</x:v>
      </x:c>
      <x:c r="B826" t="str">
        <x:v>VT0003915</x:v>
      </x:c>
      <x:c r="C826" t="str">
        <x:v>45992</x:v>
      </x:c>
      <x:c r="D826" s="27" t="n">
        <x:v>45992</x:v>
      </x:c>
      <x:c r="E826" t="n">
        <x:f>IF(D826="","",YEAR(D826))</x:f>
        <x:v>2025</x:v>
      </x:c>
      <x:c r="F826" t="n">
        <x:f>IF(D826="","",MONTH(D826))</x:f>
        <x:v>12</x:v>
      </x:c>
      <x:c r="G826" t="str">
        <x:f>IF(D826="","Fecha no disponible",TEXT(D826,"mmmm"))</x:f>
        <x:v>December</x:v>
      </x:c>
      <x:c r="H826" t="str">
        <x:f>IF(D826="","Fecha no disponible",TEXT(D826,"yyyy-mm"))</x:f>
        <x:v>2025-12</x:v>
      </x:c>
      <x:c r="I826" t="str">
        <x:f>IF(D826="","Fecha no disponible","T"&amp;ROUNDUP(MONTH(D826)/3,0))</x:f>
        <x:v>T4</x:v>
      </x:c>
      <x:c r="J826" t="str">
        <x:v>T008</x:v>
      </x:c>
      <x:c r="K826" t="str">
        <x:v>Tienda Santa Cruz 4</x:v>
      </x:c>
      <x:c r="L826" t="str">
        <x:v>Barrio</x:v>
      </x:c>
      <x:c r="M826" t="str">
        <x:v>Santa Cruz</x:v>
      </x:c>
      <x:c r="N826" t="str">
        <x:f>IFERROR(VLOOKUP(M826,'Mapeos'!$A$4:$B$30,2,FALSE),M826)</x:f>
        <x:v>Santa Cruz</x:v>
      </x:c>
      <x:c r="O826" t="str">
        <x:v>C00157</x:v>
      </x:c>
      <x:c r="P826" t="str">
        <x:v>Masivo</x:v>
      </x:c>
      <x:c r="Q826" t="str">
        <x:v>P0084</x:v>
      </x:c>
      <x:c r="R826" t="str">
        <x:v>Alimentos</x:v>
      </x:c>
      <x:c r="S826" t="str">
        <x:v>Marca D</x:v>
      </x:c>
      <x:c r="T826" t="str">
        <x:v>E-commerce</x:v>
      </x:c>
      <x:c r="U826" t="str">
        <x:f>IFERROR(VLOOKUP(T826,'Mapeos'!$D$4:$E$25,2,FALSE),T826)</x:f>
        <x:v>E-commerce</x:v>
      </x:c>
      <x:c r="V826" t="str">
        <x:v>V015</x:v>
      </x:c>
      <x:c r="W826" t="n">
        <x:v>1</x:v>
      </x:c>
      <x:c r="X826" s="28" t="n">
        <x:v>33.98</x:v>
      </x:c>
      <x:c r="Y826" s="20" t="n">
        <x:v>0</x:v>
      </x:c>
      <x:c r="Z826" s="20" t="n">
        <x:f>IF(Y826&gt;1,Y826/100,Y826)</x:f>
        <x:v>0</x:v>
      </x:c>
      <x:c r="AA826" s="28" t="n">
        <x:v>20.47</x:v>
      </x:c>
      <x:c r="AB826" s="28" t="n">
        <x:v>33.98</x:v>
      </x:c>
      <x:c r="AC826" s="28" t="str">
        <x:v>BOB</x:v>
      </x:c>
      <x:c r="AD826" s="28" t="n">
        <x:f>IF(AC826="USD",AB826*'Parametros'!$B$4,AB826)</x:f>
        <x:v>33.98</x:v>
      </x:c>
      <x:c r="AE826" s="28" t="n">
        <x:f>W826*X826*(1-Z826)</x:f>
        <x:v>33.98</x:v>
      </x:c>
      <x:c r="AF826" s="28" t="n">
        <x:f>W826*AA826</x:f>
        <x:v>20.47</x:v>
      </x:c>
      <x:c r="AG826" s="28" t="n">
        <x:f>AE826-AF826</x:f>
        <x:v>13.509999999999998</x:v>
      </x:c>
      <x:c r="AH826" s="20" t="n">
        <x:f>IF(AE826&gt;0,AG826/AE826,"")</x:f>
        <x:v>0.3975868157739847</x:v>
      </x:c>
      <x:c r="AI826" s="28" t="n">
        <x:v>95123.79</x:v>
      </x:c>
      <x:c r="AJ826" s="28"/>
      <x:c r="AK826"/>
      <x:c r="AL826" t="str">
        <x:v>Completado</x:v>
      </x:c>
      <x:c r="AM826" t="str">
        <x:f>IF(W826&lt;0,"Devuelto",AL826)</x:f>
        <x:v>Completado</x:v>
      </x:c>
      <x:c r="AN826" t="str">
        <x:v>Tarjeta</x:v>
      </x:c>
      <x:c r="AO826" s="29" t="str">
        <x:v>Sin observación</x:v>
      </x:c>
      <x:c r="AP826" t="str">
        <x:f>IF(D826="","No","Sí")</x:f>
        <x:v>Sí</x:v>
      </x:c>
    </x:row>
    <x:row r="827">
      <x:c r="A827" t="n">
        <x:v>827</x:v>
      </x:c>
      <x:c r="B827" t="str">
        <x:v>VT0003920</x:v>
      </x:c>
      <x:c r="C827" t="str">
        <x:v>45639</x:v>
      </x:c>
      <x:c r="D827" s="27" t="n">
        <x:v>45639</x:v>
      </x:c>
      <x:c r="E827" t="n">
        <x:f>IF(D827="","",YEAR(D827))</x:f>
        <x:v>2024</x:v>
      </x:c>
      <x:c r="F827" t="n">
        <x:f>IF(D827="","",MONTH(D827))</x:f>
        <x:v>12</x:v>
      </x:c>
      <x:c r="G827" t="str">
        <x:f>IF(D827="","Fecha no disponible",TEXT(D827,"mmmm"))</x:f>
        <x:v>December</x:v>
      </x:c>
      <x:c r="H827" t="str">
        <x:f>IF(D827="","Fecha no disponible",TEXT(D827,"yyyy-mm"))</x:f>
        <x:v>2024-12</x:v>
      </x:c>
      <x:c r="I827" t="str">
        <x:f>IF(D827="","Fecha no disponible","T"&amp;ROUNDUP(MONTH(D827)/3,0))</x:f>
        <x:v>T4</x:v>
      </x:c>
      <x:c r="J827" t="str">
        <x:v>T010</x:v>
      </x:c>
      <x:c r="K827" t="str">
        <x:v>Tienda Cochabamba 2</x:v>
      </x:c>
      <x:c r="L827" t="str">
        <x:v>Barrio</x:v>
      </x:c>
      <x:c r="M827" t="str">
        <x:v>Cochabamba</x:v>
      </x:c>
      <x:c r="N827" t="str">
        <x:f>IFERROR(VLOOKUP(M827,'Mapeos'!$A$4:$B$30,2,FALSE),M827)</x:f>
        <x:v>Cochabamba</x:v>
      </x:c>
      <x:c r="O827" t="str">
        <x:v>C01108</x:v>
      </x:c>
      <x:c r="P827" t="str">
        <x:v>Premium</x:v>
      </x:c>
      <x:c r="Q827" t="str">
        <x:v>P0086</x:v>
      </x:c>
      <x:c r="R827" t="str">
        <x:v>Electrónica</x:v>
      </x:c>
      <x:c r="S827" t="str">
        <x:v>Marca C</x:v>
      </x:c>
      <x:c r="T827" t="str">
        <x:v>Tienda</x:v>
      </x:c>
      <x:c r="U827" t="str">
        <x:f>IFERROR(VLOOKUP(T827,'Mapeos'!$D$4:$E$25,2,FALSE),T827)</x:f>
        <x:v>Tienda</x:v>
      </x:c>
      <x:c r="V827" t="str">
        <x:v>V016</x:v>
      </x:c>
      <x:c r="W827" t="n">
        <x:v>2</x:v>
      </x:c>
      <x:c r="X827" s="28" t="n">
        <x:v>397.48</x:v>
      </x:c>
      <x:c r="Y827" s="20" t="n">
        <x:v>0.2</x:v>
      </x:c>
      <x:c r="Z827" s="20" t="n">
        <x:f>IF(Y827&gt;1,Y827/100,Y827)</x:f>
        <x:v>0.2</x:v>
      </x:c>
      <x:c r="AA827" s="28" t="n">
        <x:v>240.45</x:v>
      </x:c>
      <x:c r="AB827" s="28" t="n">
        <x:v>635.97</x:v>
      </x:c>
      <x:c r="AC827" s="28" t="str">
        <x:v>BOB</x:v>
      </x:c>
      <x:c r="AD827" s="28" t="n">
        <x:f>IF(AC827="USD",AB827*'Parametros'!$B$4,AB827)</x:f>
        <x:v>635.97</x:v>
      </x:c>
      <x:c r="AE827" s="28" t="n">
        <x:f>W827*X827*(1-Z827)</x:f>
        <x:v>635.9680000000001</x:v>
      </x:c>
      <x:c r="AF827" s="28" t="n">
        <x:f>W827*AA827</x:f>
        <x:v>480.9</x:v>
      </x:c>
      <x:c r="AG827" s="28" t="n">
        <x:f>AE827-AF827</x:f>
        <x:v>155.0680000000001</x:v>
      </x:c>
      <x:c r="AH827" s="20" t="n">
        <x:f>IF(AE827&gt;0,AG827/AE827,"")</x:f>
        <x:v>0.2438298782328672</x:v>
      </x:c>
      <x:c r="AI827" s="28" t="n">
        <x:v>177737.64</x:v>
      </x:c>
      <x:c r="AJ827" s="28"/>
      <x:c r="AK827"/>
      <x:c r="AL827" t="str">
        <x:v>Completado</x:v>
      </x:c>
      <x:c r="AM827" t="str">
        <x:f>IF(W827&lt;0,"Devuelto",AL827)</x:f>
        <x:v>Completado</x:v>
      </x:c>
      <x:c r="AN827" t="str">
        <x:v>QR</x:v>
      </x:c>
      <x:c r="AO827" s="29" t="str">
        <x:v>Sin observación</x:v>
      </x:c>
      <x:c r="AP827" t="str">
        <x:f>IF(D827="","No","Sí")</x:f>
        <x:v>Sí</x:v>
      </x:c>
    </x:row>
    <x:row r="828">
      <x:c r="A828" t="n">
        <x:v>828</x:v>
      </x:c>
      <x:c r="B828" t="str">
        <x:v>VT0003925</x:v>
      </x:c>
      <x:c r="C828" t="str">
        <x:v>45708</x:v>
      </x:c>
      <x:c r="D828" s="27" t="n">
        <x:v>45708</x:v>
      </x:c>
      <x:c r="E828" t="n">
        <x:f>IF(D828="","",YEAR(D828))</x:f>
        <x:v>2025</x:v>
      </x:c>
      <x:c r="F828" t="n">
        <x:f>IF(D828="","",MONTH(D828))</x:f>
        <x:v>2</x:v>
      </x:c>
      <x:c r="G828" t="str">
        <x:f>IF(D828="","Fecha no disponible",TEXT(D828,"mmmm"))</x:f>
        <x:v>February</x:v>
      </x:c>
      <x:c r="H828" t="str">
        <x:f>IF(D828="","Fecha no disponible",TEXT(D828,"yyyy-mm"))</x:f>
        <x:v>2025-02</x:v>
      </x:c>
      <x:c r="I828" t="str">
        <x:f>IF(D828="","Fecha no disponible","T"&amp;ROUNDUP(MONTH(D828)/3,0))</x:f>
        <x:v>T1</x:v>
      </x:c>
      <x:c r="J828" t="str">
        <x:v>T008</x:v>
      </x:c>
      <x:c r="K828" t="str">
        <x:v>Tienda Santa Cruz 4</x:v>
      </x:c>
      <x:c r="L828" t="str">
        <x:v>Barrio</x:v>
      </x:c>
      <x:c r="M828" t="str">
        <x:v>Santa Cruz</x:v>
      </x:c>
      <x:c r="N828" t="str">
        <x:f>IFERROR(VLOOKUP(M828,'Mapeos'!$A$4:$B$30,2,FALSE),M828)</x:f>
        <x:v>Santa Cruz</x:v>
      </x:c>
      <x:c r="O828" t="str">
        <x:v>C00336</x:v>
      </x:c>
      <x:c r="P828" t="str">
        <x:v>Frecuente</x:v>
      </x:c>
      <x:c r="Q828" t="str">
        <x:v>P0111</x:v>
      </x:c>
      <x:c r="R828" t="str">
        <x:v>Hogar</x:v>
      </x:c>
      <x:c r="S828" t="str">
        <x:v>Marca B</x:v>
      </x:c>
      <x:c r="T828" t="str">
        <x:v>Tienda</x:v>
      </x:c>
      <x:c r="U828" t="str">
        <x:f>IFERROR(VLOOKUP(T828,'Mapeos'!$D$4:$E$25,2,FALSE),T828)</x:f>
        <x:v>Tienda</x:v>
      </x:c>
      <x:c r="V828" t="str">
        <x:v>V008</x:v>
      </x:c>
      <x:c r="W828" t="n">
        <x:v>4</x:v>
      </x:c>
      <x:c r="X828" s="28" t="n">
        <x:v>282.88</x:v>
      </x:c>
      <x:c r="Y828" s="20" t="n">
        <x:v>0.25</x:v>
      </x:c>
      <x:c r="Z828" s="20" t="n">
        <x:f>IF(Y828&gt;1,Y828/100,Y828)</x:f>
        <x:v>0.25</x:v>
      </x:c>
      <x:c r="AA828" s="28" t="n">
        <x:v>218.34</x:v>
      </x:c>
      <x:c r="AB828" s="28" t="n">
        <x:v>848.64</x:v>
      </x:c>
      <x:c r="AC828" s="28" t="str">
        <x:v>BOB</x:v>
      </x:c>
      <x:c r="AD828" s="28" t="n">
        <x:f>IF(AC828="USD",AB828*'Parametros'!$B$4,AB828)</x:f>
        <x:v>848.64</x:v>
      </x:c>
      <x:c r="AE828" s="28" t="n">
        <x:f>W828*X828*(1-Z828)</x:f>
        <x:v>848.64</x:v>
      </x:c>
      <x:c r="AF828" s="28" t="n">
        <x:f>W828*AA828</x:f>
        <x:v>873.36</x:v>
      </x:c>
      <x:c r="AG828" s="28" t="n">
        <x:f>AE828-AF828</x:f>
        <x:v>-24.720000000000027</x:v>
      </x:c>
      <x:c r="AH828" s="20" t="n">
        <x:f>IF(AE828&gt;0,AG828/AE828,"")</x:f>
        <x:v>-0.02912895927601813</x:v>
      </x:c>
      <x:c r="AI828" s="28" t="n">
        <x:v>174033.03</x:v>
      </x:c>
      <x:c r="AJ828" s="28"/>
      <x:c r="AK828"/>
      <x:c r="AL828" t="str">
        <x:v>Completado</x:v>
      </x:c>
      <x:c r="AM828" t="str">
        <x:f>IF(W828&lt;0,"Devuelto",AL828)</x:f>
        <x:v>Completado</x:v>
      </x:c>
      <x:c r="AN828" t="str">
        <x:v>Tarjeta</x:v>
      </x:c>
      <x:c r="AO828" s="29" t="str">
        <x:v>Sin observación</x:v>
      </x:c>
      <x:c r="AP828" t="str">
        <x:f>IF(D828="","No","Sí")</x:f>
        <x:v>Sí</x:v>
      </x:c>
    </x:row>
    <x:row r="829">
      <x:c r="A829" t="n">
        <x:v>829</x:v>
      </x:c>
      <x:c r="B829" t="str">
        <x:v>VT0003930</x:v>
      </x:c>
      <x:c r="C829" t="str">
        <x:v>45917</x:v>
      </x:c>
      <x:c r="D829" s="27" t="n">
        <x:v>45917</x:v>
      </x:c>
      <x:c r="E829" t="n">
        <x:f>IF(D829="","",YEAR(D829))</x:f>
        <x:v>2025</x:v>
      </x:c>
      <x:c r="F829" t="n">
        <x:f>IF(D829="","",MONTH(D829))</x:f>
        <x:v>9</x:v>
      </x:c>
      <x:c r="G829" t="str">
        <x:f>IF(D829="","Fecha no disponible",TEXT(D829,"mmmm"))</x:f>
        <x:v>September</x:v>
      </x:c>
      <x:c r="H829" t="str">
        <x:f>IF(D829="","Fecha no disponible",TEXT(D829,"yyyy-mm"))</x:f>
        <x:v>2025-09</x:v>
      </x:c>
      <x:c r="I829" t="str">
        <x:f>IF(D829="","Fecha no disponible","T"&amp;ROUNDUP(MONTH(D829)/3,0))</x:f>
        <x:v>T3</x:v>
      </x:c>
      <x:c r="J829" t="str">
        <x:v>T017</x:v>
      </x:c>
      <x:c r="K829" t="str">
        <x:v>Tienda Sucre 1</x:v>
      </x:c>
      <x:c r="L829" t="str">
        <x:v>Centro</x:v>
      </x:c>
      <x:c r="M829" t="str">
        <x:v>Sucre</x:v>
      </x:c>
      <x:c r="N829" t="str">
        <x:f>IFERROR(VLOOKUP(M829,'Mapeos'!$A$4:$B$30,2,FALSE),M829)</x:f>
        <x:v>Sucre</x:v>
      </x:c>
      <x:c r="O829" t="str">
        <x:v>C01488</x:v>
      </x:c>
      <x:c r="P829" t="str">
        <x:v>Frecuente</x:v>
      </x:c>
      <x:c r="Q829" t="str">
        <x:v>P0035</x:v>
      </x:c>
      <x:c r="R829" t="str">
        <x:v>Cuidado Personal</x:v>
      </x:c>
      <x:c r="S829" t="str">
        <x:v>Marca A</x:v>
      </x:c>
      <x:c r="T829" t="str">
        <x:v>Marketplace</x:v>
      </x:c>
      <x:c r="U829" t="str">
        <x:f>IFERROR(VLOOKUP(T829,'Mapeos'!$D$4:$E$25,2,FALSE),T829)</x:f>
        <x:v>Marketplace</x:v>
      </x:c>
      <x:c r="V829" t="str">
        <x:v>V023</x:v>
      </x:c>
      <x:c r="W829" t="n">
        <x:v>1</x:v>
      </x:c>
      <x:c r="X829" s="28" t="n">
        <x:v>91.31</x:v>
      </x:c>
      <x:c r="Y829" s="20" t="n">
        <x:v>0.15</x:v>
      </x:c>
      <x:c r="Z829" s="20" t="n">
        <x:f>IF(Y829&gt;1,Y829/100,Y829)</x:f>
        <x:v>0.15</x:v>
      </x:c>
      <x:c r="AA829" s="28" t="n">
        <x:v>62.62</x:v>
      </x:c>
      <x:c r="AB829" s="28" t="n">
        <x:v>77.61</x:v>
      </x:c>
      <x:c r="AC829" s="28" t="str">
        <x:v>BOB</x:v>
      </x:c>
      <x:c r="AD829" s="28" t="n">
        <x:f>IF(AC829="USD",AB829*'Parametros'!$B$4,AB829)</x:f>
        <x:v>77.61</x:v>
      </x:c>
      <x:c r="AE829" s="28" t="n">
        <x:f>W829*X829*(1-Z829)</x:f>
        <x:v>77.6135</x:v>
      </x:c>
      <x:c r="AF829" s="28" t="n">
        <x:f>W829*AA829</x:f>
        <x:v>62.62</x:v>
      </x:c>
      <x:c r="AG829" s="28" t="n">
        <x:f>AE829-AF829</x:f>
        <x:v>14.993500000000004</x:v>
      </x:c>
      <x:c r="AH829" s="20" t="n">
        <x:f>IF(AE829&gt;0,AG829/AE829,"")</x:f>
        <x:v>0.19318159856210587</x:v>
      </x:c>
      <x:c r="AI829" s="28" t="n">
        <x:v>60568.23</x:v>
      </x:c>
      <x:c r="AJ829" s="28"/>
      <x:c r="AK829"/>
      <x:c r="AL829" t="str">
        <x:v>Completado</x:v>
      </x:c>
      <x:c r="AM829" t="str">
        <x:f>IF(W829&lt;0,"Devuelto",AL829)</x:f>
        <x:v>Completado</x:v>
      </x:c>
      <x:c r="AN829" t="str">
        <x:v>Efectivo</x:v>
      </x:c>
      <x:c r="AO829" s="29" t="str">
        <x:v>Sin observación</x:v>
      </x:c>
      <x:c r="AP829" t="str">
        <x:f>IF(D829="","No","Sí")</x:f>
        <x:v>Sí</x:v>
      </x:c>
    </x:row>
    <x:row r="830">
      <x:c r="A830" t="n">
        <x:v>830</x:v>
      </x:c>
      <x:c r="B830" t="str">
        <x:v>VT0003934</x:v>
      </x:c>
      <x:c r="C830" t="str">
        <x:v>45883</x:v>
      </x:c>
      <x:c r="D830" s="27" t="n">
        <x:v>45883</x:v>
      </x:c>
      <x:c r="E830" t="n">
        <x:f>IF(D830="","",YEAR(D830))</x:f>
        <x:v>2025</x:v>
      </x:c>
      <x:c r="F830" t="n">
        <x:f>IF(D830="","",MONTH(D830))</x:f>
        <x:v>8</x:v>
      </x:c>
      <x:c r="G830" t="str">
        <x:f>IF(D830="","Fecha no disponible",TEXT(D830,"mmmm"))</x:f>
        <x:v>August</x:v>
      </x:c>
      <x:c r="H830" t="str">
        <x:f>IF(D830="","Fecha no disponible",TEXT(D830,"yyyy-mm"))</x:f>
        <x:v>2025-08</x:v>
      </x:c>
      <x:c r="I830" t="str">
        <x:f>IF(D830="","Fecha no disponible","T"&amp;ROUNDUP(MONTH(D830)/3,0))</x:f>
        <x:v>T3</x:v>
      </x:c>
      <x:c r="J830" t="str">
        <x:v>T018</x:v>
      </x:c>
      <x:c r="K830" t="str">
        <x:v>Tienda Sucre 2</x:v>
      </x:c>
      <x:c r="L830" t="str">
        <x:v>Mall</x:v>
      </x:c>
      <x:c r="M830" t="str">
        <x:v>Sucre</x:v>
      </x:c>
      <x:c r="N830" t="str">
        <x:f>IFERROR(VLOOKUP(M830,'Mapeos'!$A$4:$B$30,2,FALSE),M830)</x:f>
        <x:v>Sucre</x:v>
      </x:c>
      <x:c r="O830" t="str">
        <x:v>C00590</x:v>
      </x:c>
      <x:c r="P830" t="str">
        <x:v>Frecuente</x:v>
      </x:c>
      <x:c r="Q830" t="str">
        <x:v>P0094</x:v>
      </x:c>
      <x:c r="R830" t="str">
        <x:v>Hogar</x:v>
      </x:c>
      <x:c r="S830" t="str">
        <x:v>Marca C</x:v>
      </x:c>
      <x:c r="T830" t="str">
        <x:v>Tienda</x:v>
      </x:c>
      <x:c r="U830" t="str">
        <x:f>IFERROR(VLOOKUP(T830,'Mapeos'!$D$4:$E$25,2,FALSE),T830)</x:f>
        <x:v>Tienda</x:v>
      </x:c>
      <x:c r="V830" t="str">
        <x:v>V017</x:v>
      </x:c>
      <x:c r="W830" t="n">
        <x:v>1</x:v>
      </x:c>
      <x:c r="X830" s="28" t="n">
        <x:v>242.72</x:v>
      </x:c>
      <x:c r="Y830" s="20" t="n">
        <x:v>0</x:v>
      </x:c>
      <x:c r="Z830" s="20" t="n">
        <x:f>IF(Y830&gt;1,Y830/100,Y830)</x:f>
        <x:v>0</x:v>
      </x:c>
      <x:c r="AA830" s="28" t="n">
        <x:v>116.03</x:v>
      </x:c>
      <x:c r="AB830" s="28" t="n">
        <x:v>242.72</x:v>
      </x:c>
      <x:c r="AC830" s="28" t="str">
        <x:v>BOB</x:v>
      </x:c>
      <x:c r="AD830" s="28" t="n">
        <x:f>IF(AC830="USD",AB830*'Parametros'!$B$4,AB830)</x:f>
        <x:v>242.72</x:v>
      </x:c>
      <x:c r="AE830" s="28" t="n">
        <x:f>W830*X830*(1-Z830)</x:f>
        <x:v>242.72</x:v>
      </x:c>
      <x:c r="AF830" s="28" t="n">
        <x:f>W830*AA830</x:f>
        <x:v>116.03</x:v>
      </x:c>
      <x:c r="AG830" s="28" t="n">
        <x:f>AE830-AF830</x:f>
        <x:v>126.69</x:v>
      </x:c>
      <x:c r="AH830" s="20" t="n">
        <x:f>IF(AE830&gt;0,AG830/AE830,"")</x:f>
        <x:v>0.5219594594594594</x:v>
      </x:c>
      <x:c r="AI830" s="28" t="n">
        <x:v>182379.05</x:v>
      </x:c>
      <x:c r="AJ830" s="28"/>
      <x:c r="AK830"/>
      <x:c r="AL830" t="str">
        <x:v>Completado</x:v>
      </x:c>
      <x:c r="AM830" t="str">
        <x:f>IF(W830&lt;0,"Devuelto",AL830)</x:f>
        <x:v>Completado</x:v>
      </x:c>
      <x:c r="AN830" t="str">
        <x:v>Transferencia</x:v>
      </x:c>
      <x:c r="AO830" s="29" t="str">
        <x:v>Sin observación</x:v>
      </x:c>
      <x:c r="AP830" t="str">
        <x:f>IF(D830="","No","Sí")</x:f>
        <x:v>Sí</x:v>
      </x:c>
    </x:row>
    <x:row r="831">
      <x:c r="A831" t="n">
        <x:v>831</x:v>
      </x:c>
      <x:c r="B831" t="str">
        <x:v>VT0003939</x:v>
      </x:c>
      <x:c r="C831" t="str">
        <x:v>45784</x:v>
      </x:c>
      <x:c r="D831" s="27" t="n">
        <x:v>45784</x:v>
      </x:c>
      <x:c r="E831" t="n">
        <x:f>IF(D831="","",YEAR(D831))</x:f>
        <x:v>2025</x:v>
      </x:c>
      <x:c r="F831" t="n">
        <x:f>IF(D831="","",MONTH(D831))</x:f>
        <x:v>5</x:v>
      </x:c>
      <x:c r="G831" t="str">
        <x:f>IF(D831="","Fecha no disponible",TEXT(D831,"mmmm"))</x:f>
        <x:v>May</x:v>
      </x:c>
      <x:c r="H831" t="str">
        <x:f>IF(D831="","Fecha no disponible",TEXT(D831,"yyyy-mm"))</x:f>
        <x:v>2025-05</x:v>
      </x:c>
      <x:c r="I831" t="str">
        <x:f>IF(D831="","Fecha no disponible","T"&amp;ROUNDUP(MONTH(D831)/3,0))</x:f>
        <x:v>T2</x:v>
      </x:c>
      <x:c r="J831" t="str">
        <x:v>T002</x:v>
      </x:c>
      <x:c r="K831" t="str">
        <x:v>Tienda La Paz 2</x:v>
      </x:c>
      <x:c r="L831" t="str">
        <x:v>Mall</x:v>
      </x:c>
      <x:c r="M831" t="str">
        <x:v>La Paz</x:v>
      </x:c>
      <x:c r="N831" t="str">
        <x:f>IFERROR(VLOOKUP(M831,'Mapeos'!$A$4:$B$30,2,FALSE),M831)</x:f>
        <x:v>La Paz</x:v>
      </x:c>
      <x:c r="O831" t="str">
        <x:v>C00740</x:v>
      </x:c>
      <x:c r="P831" t="str">
        <x:v>Empresa</x:v>
      </x:c>
      <x:c r="Q831" t="str">
        <x:v>P0025</x:v>
      </x:c>
      <x:c r="R831" t="str">
        <x:v>Hogar</x:v>
      </x:c>
      <x:c r="S831" t="str">
        <x:v>Marca B</x:v>
      </x:c>
      <x:c r="T831" t="str">
        <x:v>Marketplace</x:v>
      </x:c>
      <x:c r="U831" t="str">
        <x:f>IFERROR(VLOOKUP(T831,'Mapeos'!$D$4:$E$25,2,FALSE),T831)</x:f>
        <x:v>Marketplace</x:v>
      </x:c>
      <x:c r="V831" t="str">
        <x:v>V020</x:v>
      </x:c>
      <x:c r="W831" t="n">
        <x:v>1</x:v>
      </x:c>
      <x:c r="X831" s="28" t="n">
        <x:v>169.01</x:v>
      </x:c>
      <x:c r="Y831" s="20" t="n">
        <x:v>0.1</x:v>
      </x:c>
      <x:c r="Z831" s="20" t="n">
        <x:f>IF(Y831&gt;1,Y831/100,Y831)</x:f>
        <x:v>0.1</x:v>
      </x:c>
      <x:c r="AA831" s="28" t="n">
        <x:v>98.9</x:v>
      </x:c>
      <x:c r="AB831" s="28" t="n">
        <x:v>152.11</x:v>
      </x:c>
      <x:c r="AC831" s="28" t="str">
        <x:v>BOB</x:v>
      </x:c>
      <x:c r="AD831" s="28" t="n">
        <x:f>IF(AC831="USD",AB831*'Parametros'!$B$4,AB831)</x:f>
        <x:v>152.11</x:v>
      </x:c>
      <x:c r="AE831" s="28" t="n">
        <x:f>W831*X831*(1-Z831)</x:f>
        <x:v>152.109</x:v>
      </x:c>
      <x:c r="AF831" s="28" t="n">
        <x:f>W831*AA831</x:f>
        <x:v>98.9</x:v>
      </x:c>
      <x:c r="AG831" s="28" t="n">
        <x:f>AE831-AF831</x:f>
        <x:v>53.209</x:v>
      </x:c>
      <x:c r="AH831" s="20" t="n">
        <x:f>IF(AE831&gt;0,AG831/AE831,"")</x:f>
        <x:v>0.34980836110946756</x:v>
      </x:c>
      <x:c r="AI831" s="28" t="n">
        <x:v>91389.73</x:v>
      </x:c>
      <x:c r="AJ831" s="28"/>
      <x:c r="AK831"/>
      <x:c r="AL831" t="str">
        <x:v>Completado</x:v>
      </x:c>
      <x:c r="AM831" t="str">
        <x:f>IF(W831&lt;0,"Devuelto",AL831)</x:f>
        <x:v>Completado</x:v>
      </x:c>
      <x:c r="AN831" t="str">
        <x:v>Tarjeta</x:v>
      </x:c>
      <x:c r="AO831" s="29" t="str">
        <x:v>Sin observación</x:v>
      </x:c>
      <x:c r="AP831" t="str">
        <x:f>IF(D831="","No","Sí")</x:f>
        <x:v>Sí</x:v>
      </x:c>
    </x:row>
    <x:row r="832">
      <x:c r="A832" t="n">
        <x:v>832</x:v>
      </x:c>
      <x:c r="B832" t="str">
        <x:v>VT0003944</x:v>
      </x:c>
      <x:c r="C832" t="str">
        <x:v>45339</x:v>
      </x:c>
      <x:c r="D832" s="27" t="n">
        <x:v>45339</x:v>
      </x:c>
      <x:c r="E832" t="n">
        <x:f>IF(D832="","",YEAR(D832))</x:f>
        <x:v>2024</x:v>
      </x:c>
      <x:c r="F832" t="n">
        <x:f>IF(D832="","",MONTH(D832))</x:f>
        <x:v>2</x:v>
      </x:c>
      <x:c r="G832" t="str">
        <x:f>IF(D832="","Fecha no disponible",TEXT(D832,"mmmm"))</x:f>
        <x:v>February</x:v>
      </x:c>
      <x:c r="H832" t="str">
        <x:f>IF(D832="","Fecha no disponible",TEXT(D832,"yyyy-mm"))</x:f>
        <x:v>2024-02</x:v>
      </x:c>
      <x:c r="I832" t="str">
        <x:f>IF(D832="","Fecha no disponible","T"&amp;ROUNDUP(MONTH(D832)/3,0))</x:f>
        <x:v>T1</x:v>
      </x:c>
      <x:c r="J832" t="str">
        <x:v>T020</x:v>
      </x:c>
      <x:c r="K832" t="str">
        <x:v>Tienda Sucre 4</x:v>
      </x:c>
      <x:c r="L832" t="str">
        <x:v>Mall</x:v>
      </x:c>
      <x:c r="M832" t="str">
        <x:v>Sucre</x:v>
      </x:c>
      <x:c r="N832" t="str">
        <x:f>IFERROR(VLOOKUP(M832,'Mapeos'!$A$4:$B$30,2,FALSE),M832)</x:f>
        <x:v>Sucre</x:v>
      </x:c>
      <x:c r="O832" t="str">
        <x:v>C00442</x:v>
      </x:c>
      <x:c r="P832" t="str">
        <x:v>Empresa</x:v>
      </x:c>
      <x:c r="Q832" t="str">
        <x:v>P0105</x:v>
      </x:c>
      <x:c r="R832" t="str">
        <x:v>Hogar</x:v>
      </x:c>
      <x:c r="S832" t="str">
        <x:v>Marca D</x:v>
      </x:c>
      <x:c r="T832" t="str">
        <x:v>E-commerce</x:v>
      </x:c>
      <x:c r="U832" t="str">
        <x:f>IFERROR(VLOOKUP(T832,'Mapeos'!$D$4:$E$25,2,FALSE),T832)</x:f>
        <x:v>E-commerce</x:v>
      </x:c>
      <x:c r="V832" t="str">
        <x:v>V026</x:v>
      </x:c>
      <x:c r="W832" t="n">
        <x:v>3</x:v>
      </x:c>
      <x:c r="X832" s="28" t="n">
        <x:v>164.07</x:v>
      </x:c>
      <x:c r="Y832" s="20" t="n">
        <x:v>0.1</x:v>
      </x:c>
      <x:c r="Z832" s="20" t="n">
        <x:f>IF(Y832&gt;1,Y832/100,Y832)</x:f>
        <x:v>0.1</x:v>
      </x:c>
      <x:c r="AA832" s="28" t="n">
        <x:v>106.98</x:v>
      </x:c>
      <x:c r="AB832" s="28" t="n">
        <x:v>442.99</x:v>
      </x:c>
      <x:c r="AC832" s="28" t="str">
        <x:v>BOB</x:v>
      </x:c>
      <x:c r="AD832" s="28" t="n">
        <x:f>IF(AC832="USD",AB832*'Parametros'!$B$4,AB832)</x:f>
        <x:v>442.99</x:v>
      </x:c>
      <x:c r="AE832" s="28" t="n">
        <x:f>W832*X832*(1-Z832)</x:f>
        <x:v>442.989</x:v>
      </x:c>
      <x:c r="AF832" s="28" t="n">
        <x:f>W832*AA832</x:f>
        <x:v>320.94</x:v>
      </x:c>
      <x:c r="AG832" s="28" t="n">
        <x:f>AE832-AF832</x:f>
        <x:v>122.04899999999998</x:v>
      </x:c>
      <x:c r="AH832" s="20" t="n">
        <x:f>IF(AE832&gt;0,AG832/AE832,"")</x:f>
        <x:v>0.27551248450864463</x:v>
      </x:c>
      <x:c r="AI832" s="28" t="n">
        <x:v>76614.14</x:v>
      </x:c>
      <x:c r="AJ832" s="28"/>
      <x:c r="AK832"/>
      <x:c r="AL832" t="str">
        <x:v>Completado</x:v>
      </x:c>
      <x:c r="AM832" t="str">
        <x:f>IF(W832&lt;0,"Devuelto",AL832)</x:f>
        <x:v>Completado</x:v>
      </x:c>
      <x:c r="AN832" t="str">
        <x:v>Transferencia</x:v>
      </x:c>
      <x:c r="AO832" s="29" t="str">
        <x:v>Sin observación</x:v>
      </x:c>
      <x:c r="AP832" t="str">
        <x:f>IF(D832="","No","Sí")</x:f>
        <x:v>Sí</x:v>
      </x:c>
    </x:row>
    <x:row r="833">
      <x:c r="A833" t="n">
        <x:v>833</x:v>
      </x:c>
      <x:c r="B833" t="str">
        <x:v>VT0003949</x:v>
      </x:c>
      <x:c r="C833" t="str">
        <x:v>46150</x:v>
      </x:c>
      <x:c r="D833" s="27" t="n">
        <x:v>46150</x:v>
      </x:c>
      <x:c r="E833" t="n">
        <x:f>IF(D833="","",YEAR(D833))</x:f>
        <x:v>2026</x:v>
      </x:c>
      <x:c r="F833" t="n">
        <x:f>IF(D833="","",MONTH(D833))</x:f>
        <x:v>5</x:v>
      </x:c>
      <x:c r="G833" t="str">
        <x:f>IF(D833="","Fecha no disponible",TEXT(D833,"mmmm"))</x:f>
        <x:v>May</x:v>
      </x:c>
      <x:c r="H833" t="str">
        <x:f>IF(D833="","Fecha no disponible",TEXT(D833,"yyyy-mm"))</x:f>
        <x:v>2026-05</x:v>
      </x:c>
      <x:c r="I833" t="str">
        <x:f>IF(D833="","Fecha no disponible","T"&amp;ROUNDUP(MONTH(D833)/3,0))</x:f>
        <x:v>T2</x:v>
      </x:c>
      <x:c r="J833" t="str">
        <x:v>T019</x:v>
      </x:c>
      <x:c r="K833" t="str">
        <x:v>Tienda Sucre 3</x:v>
      </x:c>
      <x:c r="L833" t="str">
        <x:v>Centro</x:v>
      </x:c>
      <x:c r="M833" t="str">
        <x:v>SUCRE</x:v>
      </x:c>
      <x:c r="N833" t="str">
        <x:f>IFERROR(VLOOKUP(M833,'Mapeos'!$A$4:$B$30,2,FALSE),M833)</x:f>
        <x:v>Sucre</x:v>
      </x:c>
      <x:c r="O833" t="str">
        <x:v>C00483</x:v>
      </x:c>
      <x:c r="P833" t="str">
        <x:v>Premium</x:v>
      </x:c>
      <x:c r="Q833" t="str">
        <x:v>P0081</x:v>
      </x:c>
      <x:c r="R833" t="str">
        <x:v>Hogar</x:v>
      </x:c>
      <x:c r="S833" t="str">
        <x:v>Marca B</x:v>
      </x:c>
      <x:c r="T833" t="str">
        <x:v>Tienda</x:v>
      </x:c>
      <x:c r="U833" t="str">
        <x:f>IFERROR(VLOOKUP(T833,'Mapeos'!$D$4:$E$25,2,FALSE),T833)</x:f>
        <x:v>Tienda</x:v>
      </x:c>
      <x:c r="V833" t="str">
        <x:v>V006</x:v>
      </x:c>
      <x:c r="W833" t="n">
        <x:v>3</x:v>
      </x:c>
      <x:c r="X833" s="28" t="n">
        <x:v>287.96</x:v>
      </x:c>
      <x:c r="Y833" s="20" t="n">
        <x:v>0.1</x:v>
      </x:c>
      <x:c r="Z833" s="20" t="n">
        <x:f>IF(Y833&gt;1,Y833/100,Y833)</x:f>
        <x:v>0.1</x:v>
      </x:c>
      <x:c r="AA833" s="28" t="n">
        <x:v>221.74</x:v>
      </x:c>
      <x:c r="AB833" s="28" t="n">
        <x:v>777.49</x:v>
      </x:c>
      <x:c r="AC833" s="28" t="str">
        <x:v>BOB</x:v>
      </x:c>
      <x:c r="AD833" s="28" t="n">
        <x:f>IF(AC833="USD",AB833*'Parametros'!$B$4,AB833)</x:f>
        <x:v>777.49</x:v>
      </x:c>
      <x:c r="AE833" s="28" t="n">
        <x:f>W833*X833*(1-Z833)</x:f>
        <x:v>777.492</x:v>
      </x:c>
      <x:c r="AF833" s="28" t="n">
        <x:f>W833*AA833</x:f>
        <x:v>665.22</x:v>
      </x:c>
      <x:c r="AG833" s="28" t="n">
        <x:f>AE833-AF833</x:f>
        <x:v>112.27199999999993</x:v>
      </x:c>
      <x:c r="AH833" s="20" t="n">
        <x:f>IF(AE833&gt;0,AG833/AE833,"")</x:f>
        <x:v>0.14440277198993678</x:v>
      </x:c>
      <x:c r="AI833" s="28" t="n">
        <x:v>202244.02</x:v>
      </x:c>
      <x:c r="AJ833" s="28"/>
      <x:c r="AK833"/>
      <x:c r="AL833" t="str">
        <x:v>Completado</x:v>
      </x:c>
      <x:c r="AM833" t="str">
        <x:f>IF(W833&lt;0,"Devuelto",AL833)</x:f>
        <x:v>Completado</x:v>
      </x:c>
      <x:c r="AN833" t="str">
        <x:v>QR</x:v>
      </x:c>
      <x:c r="AO833" s="29" t="str">
        <x:v>Región estandarizada</x:v>
      </x:c>
      <x:c r="AP833" t="str">
        <x:f>IF(D833="","No","Sí")</x:f>
        <x:v>Sí</x:v>
      </x:c>
    </x:row>
    <x:row r="834">
      <x:c r="A834" t="n">
        <x:v>834</x:v>
      </x:c>
      <x:c r="B834" t="str">
        <x:v>VT0003953</x:v>
      </x:c>
      <x:c r="C834" t="str">
        <x:v>45652</x:v>
      </x:c>
      <x:c r="D834" s="27" t="n">
        <x:v>45652</x:v>
      </x:c>
      <x:c r="E834" t="n">
        <x:f>IF(D834="","",YEAR(D834))</x:f>
        <x:v>2024</x:v>
      </x:c>
      <x:c r="F834" t="n">
        <x:f>IF(D834="","",MONTH(D834))</x:f>
        <x:v>12</x:v>
      </x:c>
      <x:c r="G834" t="str">
        <x:f>IF(D834="","Fecha no disponible",TEXT(D834,"mmmm"))</x:f>
        <x:v>December</x:v>
      </x:c>
      <x:c r="H834" t="str">
        <x:f>IF(D834="","Fecha no disponible",TEXT(D834,"yyyy-mm"))</x:f>
        <x:v>2024-12</x:v>
      </x:c>
      <x:c r="I834" t="str">
        <x:f>IF(D834="","Fecha no disponible","T"&amp;ROUNDUP(MONTH(D834)/3,0))</x:f>
        <x:v>T4</x:v>
      </x:c>
      <x:c r="J834" t="str">
        <x:v>T001</x:v>
      </x:c>
      <x:c r="K834" t="str">
        <x:v>Tienda La Paz 1</x:v>
      </x:c>
      <x:c r="L834" t="str">
        <x:v>Barrio</x:v>
      </x:c>
      <x:c r="M834" t="str">
        <x:v>La Paz</x:v>
      </x:c>
      <x:c r="N834" t="str">
        <x:f>IFERROR(VLOOKUP(M834,'Mapeos'!$A$4:$B$30,2,FALSE),M834)</x:f>
        <x:v>La Paz</x:v>
      </x:c>
      <x:c r="O834" t="str">
        <x:v>C00627</x:v>
      </x:c>
      <x:c r="P834" t="str">
        <x:v>Frecuente</x:v>
      </x:c>
      <x:c r="Q834" t="str">
        <x:v>P0128</x:v>
      </x:c>
      <x:c r="R834" t="str">
        <x:v>Cuidado Personal</x:v>
      </x:c>
      <x:c r="S834" t="str">
        <x:v>Marca C</x:v>
      </x:c>
      <x:c r="T834" t="str">
        <x:v>E-commerce</x:v>
      </x:c>
      <x:c r="U834" t="str">
        <x:f>IFERROR(VLOOKUP(T834,'Mapeos'!$D$4:$E$25,2,FALSE),T834)</x:f>
        <x:v>E-commerce</x:v>
      </x:c>
      <x:c r="V834" t="str">
        <x:v>V029</x:v>
      </x:c>
      <x:c r="W834" t="n">
        <x:v>1</x:v>
      </x:c>
      <x:c r="X834" s="28" t="n">
        <x:v>66.98</x:v>
      </x:c>
      <x:c r="Y834" s="20" t="n">
        <x:v>0.1</x:v>
      </x:c>
      <x:c r="Z834" s="20" t="n">
        <x:f>IF(Y834&gt;1,Y834/100,Y834)</x:f>
        <x:v>0.1</x:v>
      </x:c>
      <x:c r="AA834" s="28" t="n">
        <x:v>35.64</x:v>
      </x:c>
      <x:c r="AB834" s="28" t="n">
        <x:v>60.28</x:v>
      </x:c>
      <x:c r="AC834" s="28" t="str">
        <x:v>BOB</x:v>
      </x:c>
      <x:c r="AD834" s="28" t="n">
        <x:f>IF(AC834="USD",AB834*'Parametros'!$B$4,AB834)</x:f>
        <x:v>60.28</x:v>
      </x:c>
      <x:c r="AE834" s="28" t="n">
        <x:f>W834*X834*(1-Z834)</x:f>
        <x:v>60.282000000000004</x:v>
      </x:c>
      <x:c r="AF834" s="28" t="n">
        <x:f>W834*AA834</x:f>
        <x:v>35.64</x:v>
      </x:c>
      <x:c r="AG834" s="28" t="n">
        <x:f>AE834-AF834</x:f>
        <x:v>24.642000000000003</x:v>
      </x:c>
      <x:c r="AH834" s="20" t="n">
        <x:f>IF(AE834&gt;0,AG834/AE834,"")</x:f>
        <x:v>0.4087787399223649</x:v>
      </x:c>
      <x:c r="AI834" s="28" t="n">
        <x:v>91949.58</x:v>
      </x:c>
      <x:c r="AJ834" s="28"/>
      <x:c r="AK834"/>
      <x:c r="AL834" t="str">
        <x:v>Completado</x:v>
      </x:c>
      <x:c r="AM834" t="str">
        <x:f>IF(W834&lt;0,"Devuelto",AL834)</x:f>
        <x:v>Completado</x:v>
      </x:c>
      <x:c r="AN834" t="str">
        <x:v>Efectivo</x:v>
      </x:c>
      <x:c r="AO834" s="29" t="str">
        <x:v>Sin observación</x:v>
      </x:c>
      <x:c r="AP834" t="str">
        <x:f>IF(D834="","No","Sí")</x:f>
        <x:v>Sí</x:v>
      </x:c>
    </x:row>
    <x:row r="835">
      <x:c r="A835" t="n">
        <x:v>835</x:v>
      </x:c>
      <x:c r="B835" t="str">
        <x:v>VT0003958</x:v>
      </x:c>
      <x:c r="C835" t="str">
        <x:v>46036</x:v>
      </x:c>
      <x:c r="D835" s="27" t="n">
        <x:v>46036</x:v>
      </x:c>
      <x:c r="E835" t="n">
        <x:f>IF(D835="","",YEAR(D835))</x:f>
        <x:v>2026</x:v>
      </x:c>
      <x:c r="F835" t="n">
        <x:f>IF(D835="","",MONTH(D835))</x:f>
        <x:v>1</x:v>
      </x:c>
      <x:c r="G835" t="str">
        <x:f>IF(D835="","Fecha no disponible",TEXT(D835,"mmmm"))</x:f>
        <x:v>January</x:v>
      </x:c>
      <x:c r="H835" t="str">
        <x:f>IF(D835="","Fecha no disponible",TEXT(D835,"yyyy-mm"))</x:f>
        <x:v>2026-01</x:v>
      </x:c>
      <x:c r="I835" t="str">
        <x:f>IF(D835="","Fecha no disponible","T"&amp;ROUNDUP(MONTH(D835)/3,0))</x:f>
        <x:v>T1</x:v>
      </x:c>
      <x:c r="J835" t="str">
        <x:v>T004</x:v>
      </x:c>
      <x:c r="K835" t="str">
        <x:v>Tienda La Paz 4</x:v>
      </x:c>
      <x:c r="L835" t="str">
        <x:v>Centro</x:v>
      </x:c>
      <x:c r="M835" t="str">
        <x:v>La Paz</x:v>
      </x:c>
      <x:c r="N835" t="str">
        <x:f>IFERROR(VLOOKUP(M835,'Mapeos'!$A$4:$B$30,2,FALSE),M835)</x:f>
        <x:v>La Paz</x:v>
      </x:c>
      <x:c r="O835" t="str">
        <x:v>C01709</x:v>
      </x:c>
      <x:c r="P835" t="str">
        <x:v>Frecuente</x:v>
      </x:c>
      <x:c r="Q835" t="str">
        <x:v>P0018</x:v>
      </x:c>
      <x:c r="R835" t="str">
        <x:v>Hogar</x:v>
      </x:c>
      <x:c r="S835" t="str">
        <x:v>Marca B</x:v>
      </x:c>
      <x:c r="T835" t="str">
        <x:v>E-commerce</x:v>
      </x:c>
      <x:c r="U835" t="str">
        <x:f>IFERROR(VLOOKUP(T835,'Mapeos'!$D$4:$E$25,2,FALSE),T835)</x:f>
        <x:v>E-commerce</x:v>
      </x:c>
      <x:c r="V835" t="str">
        <x:v>V001</x:v>
      </x:c>
      <x:c r="W835" t="n">
        <x:v>1</x:v>
      </x:c>
      <x:c r="X835" s="28" t="n">
        <x:v>203.98</x:v>
      </x:c>
      <x:c r="Y835" s="20" t="n">
        <x:v>0</x:v>
      </x:c>
      <x:c r="Z835" s="20" t="n">
        <x:f>IF(Y835&gt;1,Y835/100,Y835)</x:f>
        <x:v>0</x:v>
      </x:c>
      <x:c r="AA835" s="28" t="n">
        <x:v>100.5</x:v>
      </x:c>
      <x:c r="AB835" s="28" t="n">
        <x:v>203.98</x:v>
      </x:c>
      <x:c r="AC835" s="28" t="str">
        <x:v>BOB</x:v>
      </x:c>
      <x:c r="AD835" s="28" t="n">
        <x:f>IF(AC835="USD",AB835*'Parametros'!$B$4,AB835)</x:f>
        <x:v>203.98</x:v>
      </x:c>
      <x:c r="AE835" s="28" t="n">
        <x:f>W835*X835*(1-Z835)</x:f>
        <x:v>203.98</x:v>
      </x:c>
      <x:c r="AF835" s="28" t="n">
        <x:f>W835*AA835</x:f>
        <x:v>100.5</x:v>
      </x:c>
      <x:c r="AG835" s="28" t="n">
        <x:f>AE835-AF835</x:f>
        <x:v>103.47999999999999</x:v>
      </x:c>
      <x:c r="AH835" s="20" t="n">
        <x:f>IF(AE835&gt;0,AG835/AE835,"")</x:f>
        <x:v>0.5073046377095793</x:v>
      </x:c>
      <x:c r="AI835" s="28" t="n">
        <x:v>95946.08</x:v>
      </x:c>
      <x:c r="AJ835" s="28"/>
      <x:c r="AK835"/>
      <x:c r="AL835" t="str">
        <x:v>Completado</x:v>
      </x:c>
      <x:c r="AM835" t="str">
        <x:f>IF(W835&lt;0,"Devuelto",AL835)</x:f>
        <x:v>Completado</x:v>
      </x:c>
      <x:c r="AN835" t="str">
        <x:v>QR</x:v>
      </x:c>
      <x:c r="AO835" s="29" t="str">
        <x:v>Sin observación</x:v>
      </x:c>
      <x:c r="AP835" t="str">
        <x:f>IF(D835="","No","Sí")</x:f>
        <x:v>Sí</x:v>
      </x:c>
    </x:row>
    <x:row r="836">
      <x:c r="A836" t="n">
        <x:v>836</x:v>
      </x:c>
      <x:c r="B836" t="str">
        <x:v>VT0003963</x:v>
      </x:c>
      <x:c r="C836" t="str">
        <x:v>45331</x:v>
      </x:c>
      <x:c r="D836" s="27" t="n">
        <x:v>45331</x:v>
      </x:c>
      <x:c r="E836" t="n">
        <x:f>IF(D836="","",YEAR(D836))</x:f>
        <x:v>2024</x:v>
      </x:c>
      <x:c r="F836" t="n">
        <x:f>IF(D836="","",MONTH(D836))</x:f>
        <x:v>2</x:v>
      </x:c>
      <x:c r="G836" t="str">
        <x:f>IF(D836="","Fecha no disponible",TEXT(D836,"mmmm"))</x:f>
        <x:v>February</x:v>
      </x:c>
      <x:c r="H836" t="str">
        <x:f>IF(D836="","Fecha no disponible",TEXT(D836,"yyyy-mm"))</x:f>
        <x:v>2024-02</x:v>
      </x:c>
      <x:c r="I836" t="str">
        <x:f>IF(D836="","Fecha no disponible","T"&amp;ROUNDUP(MONTH(D836)/3,0))</x:f>
        <x:v>T1</x:v>
      </x:c>
      <x:c r="J836" t="str">
        <x:v>T006</x:v>
      </x:c>
      <x:c r="K836" t="str">
        <x:v>Tienda Santa Cruz 2</x:v>
      </x:c>
      <x:c r="L836" t="str">
        <x:v>Mall</x:v>
      </x:c>
      <x:c r="M836" t="str">
        <x:v>Santa Cruz</x:v>
      </x:c>
      <x:c r="N836" t="str">
        <x:f>IFERROR(VLOOKUP(M836,'Mapeos'!$A$4:$B$30,2,FALSE),M836)</x:f>
        <x:v>Santa Cruz</x:v>
      </x:c>
      <x:c r="O836" t="str">
        <x:v>C00483</x:v>
      </x:c>
      <x:c r="P836" t="str">
        <x:v>Premium</x:v>
      </x:c>
      <x:c r="Q836" t="str">
        <x:v>P0119</x:v>
      </x:c>
      <x:c r="R836" t="str">
        <x:v>Hogar</x:v>
      </x:c>
      <x:c r="S836" t="str">
        <x:v>Marca D</x:v>
      </x:c>
      <x:c r="T836" t="str">
        <x:v>Tienda</x:v>
      </x:c>
      <x:c r="U836" t="str">
        <x:f>IFERROR(VLOOKUP(T836,'Mapeos'!$D$4:$E$25,2,FALSE),T836)</x:f>
        <x:v>Tienda</x:v>
      </x:c>
      <x:c r="V836" t="str">
        <x:v>V017</x:v>
      </x:c>
      <x:c r="W836" t="n">
        <x:v>1</x:v>
      </x:c>
      <x:c r="X836" s="28" t="n">
        <x:v>318.12</x:v>
      </x:c>
      <x:c r="Y836" s="20" t="n">
        <x:v>0.1</x:v>
      </x:c>
      <x:c r="Z836" s="20" t="n">
        <x:f>IF(Y836&gt;1,Y836/100,Y836)</x:f>
        <x:v>0.1</x:v>
      </x:c>
      <x:c r="AA836" s="28" t="n">
        <x:v>226.47</x:v>
      </x:c>
      <x:c r="AB836" s="28" t="n">
        <x:v>286.31</x:v>
      </x:c>
      <x:c r="AC836" s="28" t="str">
        <x:v>BOB</x:v>
      </x:c>
      <x:c r="AD836" s="28" t="n">
        <x:f>IF(AC836="USD",AB836*'Parametros'!$B$4,AB836)</x:f>
        <x:v>286.31</x:v>
      </x:c>
      <x:c r="AE836" s="28" t="n">
        <x:f>W836*X836*(1-Z836)</x:f>
        <x:v>286.308</x:v>
      </x:c>
      <x:c r="AF836" s="28" t="n">
        <x:f>W836*AA836</x:f>
        <x:v>226.47</x:v>
      </x:c>
      <x:c r="AG836" s="28" t="n">
        <x:f>AE836-AF836</x:f>
        <x:v>59.837999999999994</x:v>
      </x:c>
      <x:c r="AH836" s="20" t="n">
        <x:f>IF(AE836&gt;0,AG836/AE836,"")</x:f>
        <x:v>0.2089987006999455</x:v>
      </x:c>
      <x:c r="AI836" s="28" t="n">
        <x:v>141901.59</x:v>
      </x:c>
      <x:c r="AJ836" s="28"/>
      <x:c r="AK836"/>
      <x:c r="AL836" t="str">
        <x:v>Completado</x:v>
      </x:c>
      <x:c r="AM836" t="str">
        <x:f>IF(W836&lt;0,"Devuelto",AL836)</x:f>
        <x:v>Completado</x:v>
      </x:c>
      <x:c r="AN836" t="str">
        <x:v>Tarjeta</x:v>
      </x:c>
      <x:c r="AO836" s="29" t="str">
        <x:v>Sin observación</x:v>
      </x:c>
      <x:c r="AP836" t="str">
        <x:f>IF(D836="","No","Sí")</x:f>
        <x:v>Sí</x:v>
      </x:c>
    </x:row>
    <x:row r="837">
      <x:c r="A837" t="n">
        <x:v>837</x:v>
      </x:c>
      <x:c r="B837" t="str">
        <x:v>VT0003968</x:v>
      </x:c>
      <x:c r="C837" t="str">
        <x:v>45973</x:v>
      </x:c>
      <x:c r="D837" s="27" t="n">
        <x:v>45973</x:v>
      </x:c>
      <x:c r="E837" t="n">
        <x:f>IF(D837="","",YEAR(D837))</x:f>
        <x:v>2025</x:v>
      </x:c>
      <x:c r="F837" t="n">
        <x:f>IF(D837="","",MONTH(D837))</x:f>
        <x:v>11</x:v>
      </x:c>
      <x:c r="G837" t="str">
        <x:f>IF(D837="","Fecha no disponible",TEXT(D837,"mmmm"))</x:f>
        <x:v>November</x:v>
      </x:c>
      <x:c r="H837" t="str">
        <x:f>IF(D837="","Fecha no disponible",TEXT(D837,"yyyy-mm"))</x:f>
        <x:v>2025-11</x:v>
      </x:c>
      <x:c r="I837" t="str">
        <x:f>IF(D837="","Fecha no disponible","T"&amp;ROUNDUP(MONTH(D837)/3,0))</x:f>
        <x:v>T4</x:v>
      </x:c>
      <x:c r="J837" t="str">
        <x:v>T004</x:v>
      </x:c>
      <x:c r="K837" t="str">
        <x:v>Tienda La Paz 4</x:v>
      </x:c>
      <x:c r="L837" t="str">
        <x:v>Centro</x:v>
      </x:c>
      <x:c r="M837" t="str">
        <x:v>La Paz</x:v>
      </x:c>
      <x:c r="N837" t="str">
        <x:f>IFERROR(VLOOKUP(M837,'Mapeos'!$A$4:$B$30,2,FALSE),M837)</x:f>
        <x:v>La Paz</x:v>
      </x:c>
      <x:c r="O837" t="str">
        <x:v>C00242</x:v>
      </x:c>
      <x:c r="P837" t="str">
        <x:v>Empresa</x:v>
      </x:c>
      <x:c r="Q837" t="str">
        <x:v>P0141</x:v>
      </x:c>
      <x:c r="R837" t="str">
        <x:v>Hogar</x:v>
      </x:c>
      <x:c r="S837" t="str">
        <x:v>Marca D</x:v>
      </x:c>
      <x:c r="T837" t="str">
        <x:v>Tienda</x:v>
      </x:c>
      <x:c r="U837" t="str">
        <x:f>IFERROR(VLOOKUP(T837,'Mapeos'!$D$4:$E$25,2,FALSE),T837)</x:f>
        <x:v>Tienda</x:v>
      </x:c>
      <x:c r="V837" t="str">
        <x:v>V009</x:v>
      </x:c>
      <x:c r="W837" t="n">
        <x:v>1</x:v>
      </x:c>
      <x:c r="X837" s="28" t="n">
        <x:v>291.46</x:v>
      </x:c>
      <x:c r="Y837" s="20" t="n">
        <x:v>0.15</x:v>
      </x:c>
      <x:c r="Z837" s="20" t="n">
        <x:f>IF(Y837&gt;1,Y837/100,Y837)</x:f>
        <x:v>0.15</x:v>
      </x:c>
      <x:c r="AA837" s="28" t="n">
        <x:v>163.49</x:v>
      </x:c>
      <x:c r="AB837" s="28" t="n">
        <x:v>247.74</x:v>
      </x:c>
      <x:c r="AC837" s="28" t="str">
        <x:v>BOB</x:v>
      </x:c>
      <x:c r="AD837" s="28" t="n">
        <x:f>IF(AC837="USD",AB837*'Parametros'!$B$4,AB837)</x:f>
        <x:v>247.74</x:v>
      </x:c>
      <x:c r="AE837" s="28" t="n">
        <x:f>W837*X837*(1-Z837)</x:f>
        <x:v>247.74099999999999</x:v>
      </x:c>
      <x:c r="AF837" s="28" t="n">
        <x:f>W837*AA837</x:f>
        <x:v>163.49</x:v>
      </x:c>
      <x:c r="AG837" s="28" t="n">
        <x:f>AE837-AF837</x:f>
        <x:v>84.25099999999998</x:v>
      </x:c>
      <x:c r="AH837" s="20" t="n">
        <x:f>IF(AE837&gt;0,AG837/AE837,"")</x:f>
        <x:v>0.34007693518634374</x:v>
      </x:c>
      <x:c r="AI837" s="28" t="n">
        <x:v>191492.27</x:v>
      </x:c>
      <x:c r="AJ837" s="28"/>
      <x:c r="AK837"/>
      <x:c r="AL837" t="str">
        <x:v>Completado</x:v>
      </x:c>
      <x:c r="AM837" t="str">
        <x:f>IF(W837&lt;0,"Devuelto",AL837)</x:f>
        <x:v>Completado</x:v>
      </x:c>
      <x:c r="AN837" t="str">
        <x:v>QR</x:v>
      </x:c>
      <x:c r="AO837" s="29" t="str">
        <x:v>Sin observación</x:v>
      </x:c>
      <x:c r="AP837" t="str">
        <x:f>IF(D837="","No","Sí")</x:f>
        <x:v>Sí</x:v>
      </x:c>
    </x:row>
    <x:row r="838">
      <x:c r="A838" t="n">
        <x:v>838</x:v>
      </x:c>
      <x:c r="B838" t="str">
        <x:v>VT0003972</x:v>
      </x:c>
      <x:c r="C838" t="str">
        <x:v>45345</x:v>
      </x:c>
      <x:c r="D838" s="27" t="n">
        <x:v>45345</x:v>
      </x:c>
      <x:c r="E838" t="n">
        <x:f>IF(D838="","",YEAR(D838))</x:f>
        <x:v>2024</x:v>
      </x:c>
      <x:c r="F838" t="n">
        <x:f>IF(D838="","",MONTH(D838))</x:f>
        <x:v>2</x:v>
      </x:c>
      <x:c r="G838" t="str">
        <x:f>IF(D838="","Fecha no disponible",TEXT(D838,"mmmm"))</x:f>
        <x:v>February</x:v>
      </x:c>
      <x:c r="H838" t="str">
        <x:f>IF(D838="","Fecha no disponible",TEXT(D838,"yyyy-mm"))</x:f>
        <x:v>2024-02</x:v>
      </x:c>
      <x:c r="I838" t="str">
        <x:f>IF(D838="","Fecha no disponible","T"&amp;ROUNDUP(MONTH(D838)/3,0))</x:f>
        <x:v>T1</x:v>
      </x:c>
      <x:c r="J838" t="str">
        <x:v>T002</x:v>
      </x:c>
      <x:c r="K838" t="str">
        <x:v>Tienda La Paz 2</x:v>
      </x:c>
      <x:c r="L838" t="str">
        <x:v>Mall</x:v>
      </x:c>
      <x:c r="M838" t="str">
        <x:v>La Paz</x:v>
      </x:c>
      <x:c r="N838" t="str">
        <x:f>IFERROR(VLOOKUP(M838,'Mapeos'!$A$4:$B$30,2,FALSE),M838)</x:f>
        <x:v>La Paz</x:v>
      </x:c>
      <x:c r="O838" t="str">
        <x:v>C01742</x:v>
      </x:c>
      <x:c r="P838" t="str">
        <x:v>Empresa</x:v>
      </x:c>
      <x:c r="Q838" t="str">
        <x:v>P0046</x:v>
      </x:c>
      <x:c r="R838" t="str">
        <x:v>Hogar</x:v>
      </x:c>
      <x:c r="S838" t="str">
        <x:v>Marca A</x:v>
      </x:c>
      <x:c r="T838" t="str">
        <x:v>Tienda</x:v>
      </x:c>
      <x:c r="U838" t="str">
        <x:f>IFERROR(VLOOKUP(T838,'Mapeos'!$D$4:$E$25,2,FALSE),T838)</x:f>
        <x:v>Tienda</x:v>
      </x:c>
      <x:c r="V838" t="str">
        <x:v>V021</x:v>
      </x:c>
      <x:c r="W838" t="n">
        <x:v>2</x:v>
      </x:c>
      <x:c r="X838" s="28" t="n">
        <x:v>242.81</x:v>
      </x:c>
      <x:c r="Y838" s="20" t="n">
        <x:v>0.1</x:v>
      </x:c>
      <x:c r="Z838" s="20" t="n">
        <x:f>IF(Y838&gt;1,Y838/100,Y838)</x:f>
        <x:v>0.1</x:v>
      </x:c>
      <x:c r="AA838" s="28" t="n">
        <x:v>195.2</x:v>
      </x:c>
      <x:c r="AB838" s="28" t="n">
        <x:v>437.06</x:v>
      </x:c>
      <x:c r="AC838" s="28" t="str">
        <x:v>BOB</x:v>
      </x:c>
      <x:c r="AD838" s="28" t="n">
        <x:f>IF(AC838="USD",AB838*'Parametros'!$B$4,AB838)</x:f>
        <x:v>437.06</x:v>
      </x:c>
      <x:c r="AE838" s="28" t="n">
        <x:f>W838*X838*(1-Z838)</x:f>
        <x:v>437.058</x:v>
      </x:c>
      <x:c r="AF838" s="28" t="n">
        <x:f>W838*AA838</x:f>
        <x:v>390.4</x:v>
      </x:c>
      <x:c r="AG838" s="28" t="n">
        <x:f>AE838-AF838</x:f>
        <x:v>46.658000000000015</x:v>
      </x:c>
      <x:c r="AH838" s="20" t="n">
        <x:f>IF(AE838&gt;0,AG838/AE838,"")</x:f>
        <x:v>0.10675470990120309</x:v>
      </x:c>
      <x:c r="AI838" s="28" t="n">
        <x:v>143948.82</x:v>
      </x:c>
      <x:c r="AJ838" s="28"/>
      <x:c r="AK838"/>
      <x:c r="AL838" t="str">
        <x:v>Completado</x:v>
      </x:c>
      <x:c r="AM838" t="str">
        <x:f>IF(W838&lt;0,"Devuelto",AL838)</x:f>
        <x:v>Completado</x:v>
      </x:c>
      <x:c r="AN838" t="str">
        <x:v>Tarjeta</x:v>
      </x:c>
      <x:c r="AO838" s="29" t="str">
        <x:v>Sin observación</x:v>
      </x:c>
      <x:c r="AP838" t="str">
        <x:f>IF(D838="","No","Sí")</x:f>
        <x:v>Sí</x:v>
      </x:c>
    </x:row>
    <x:row r="839">
      <x:c r="A839" t="n">
        <x:v>839</x:v>
      </x:c>
      <x:c r="B839" t="str">
        <x:v>VT0003977</x:v>
      </x:c>
      <x:c r="C839" t="str">
        <x:v>45836</x:v>
      </x:c>
      <x:c r="D839" s="27" t="n">
        <x:v>45836</x:v>
      </x:c>
      <x:c r="E839" t="n">
        <x:f>IF(D839="","",YEAR(D839))</x:f>
        <x:v>2025</x:v>
      </x:c>
      <x:c r="F839" t="n">
        <x:f>IF(D839="","",MONTH(D839))</x:f>
        <x:v>6</x:v>
      </x:c>
      <x:c r="G839" t="str">
        <x:f>IF(D839="","Fecha no disponible",TEXT(D839,"mmmm"))</x:f>
        <x:v>June</x:v>
      </x:c>
      <x:c r="H839" t="str">
        <x:f>IF(D839="","Fecha no disponible",TEXT(D839,"yyyy-mm"))</x:f>
        <x:v>2025-06</x:v>
      </x:c>
      <x:c r="I839" t="str">
        <x:f>IF(D839="","Fecha no disponible","T"&amp;ROUNDUP(MONTH(D839)/3,0))</x:f>
        <x:v>T2</x:v>
      </x:c>
      <x:c r="J839" t="str">
        <x:v>T004</x:v>
      </x:c>
      <x:c r="K839" t="str">
        <x:v>Tienda La Paz 4</x:v>
      </x:c>
      <x:c r="L839" t="str">
        <x:v>Centro</x:v>
      </x:c>
      <x:c r="M839" t="str">
        <x:v>La Paz</x:v>
      </x:c>
      <x:c r="N839" t="str">
        <x:f>IFERROR(VLOOKUP(M839,'Mapeos'!$A$4:$B$30,2,FALSE),M839)</x:f>
        <x:v>La Paz</x:v>
      </x:c>
      <x:c r="O839" t="str">
        <x:v>C00094</x:v>
      </x:c>
      <x:c r="P839" t="str">
        <x:v>Frecuente</x:v>
      </x:c>
      <x:c r="Q839" t="str">
        <x:v>P0043</x:v>
      </x:c>
      <x:c r="R839" t="str">
        <x:v>Alimentos</x:v>
      </x:c>
      <x:c r="S839" t="str">
        <x:v>Marca C</x:v>
      </x:c>
      <x:c r="T839" t="str">
        <x:v>Marketplace</x:v>
      </x:c>
      <x:c r="U839" t="str">
        <x:f>IFERROR(VLOOKUP(T839,'Mapeos'!$D$4:$E$25,2,FALSE),T839)</x:f>
        <x:v>Marketplace</x:v>
      </x:c>
      <x:c r="V839" t="str">
        <x:v>V032</x:v>
      </x:c>
      <x:c r="W839" t="n">
        <x:v>1</x:v>
      </x:c>
      <x:c r="X839" s="28" t="n">
        <x:v>26.22</x:v>
      </x:c>
      <x:c r="Y839" s="20" t="n">
        <x:v>0</x:v>
      </x:c>
      <x:c r="Z839" s="20" t="n">
        <x:f>IF(Y839&gt;1,Y839/100,Y839)</x:f>
        <x:v>0</x:v>
      </x:c>
      <x:c r="AA839" s="28" t="n">
        <x:v>20.37</x:v>
      </x:c>
      <x:c r="AB839" s="28" t="n">
        <x:v>26.22</x:v>
      </x:c>
      <x:c r="AC839" s="28" t="str">
        <x:v>BOB</x:v>
      </x:c>
      <x:c r="AD839" s="28" t="n">
        <x:f>IF(AC839="USD",AB839*'Parametros'!$B$4,AB839)</x:f>
        <x:v>26.22</x:v>
      </x:c>
      <x:c r="AE839" s="28" t="n">
        <x:f>W839*X839*(1-Z839)</x:f>
        <x:v>26.22</x:v>
      </x:c>
      <x:c r="AF839" s="28" t="n">
        <x:f>W839*AA839</x:f>
        <x:v>20.37</x:v>
      </x:c>
      <x:c r="AG839" s="28" t="n">
        <x:f>AE839-AF839</x:f>
        <x:v>5.849999999999998</x:v>
      </x:c>
      <x:c r="AH839" s="20" t="n">
        <x:f>IF(AE839&gt;0,AG839/AE839,"")</x:f>
        <x:v>0.223112128146453</x:v>
      </x:c>
      <x:c r="AI839" s="28" t="n">
        <x:v>76162.18</x:v>
      </x:c>
      <x:c r="AJ839" s="28"/>
      <x:c r="AK839"/>
      <x:c r="AL839" t="str">
        <x:v>Completado</x:v>
      </x:c>
      <x:c r="AM839" t="str">
        <x:f>IF(W839&lt;0,"Devuelto",AL839)</x:f>
        <x:v>Completado</x:v>
      </x:c>
      <x:c r="AN839" t="str">
        <x:v>Tarjeta</x:v>
      </x:c>
      <x:c r="AO839" s="29" t="str">
        <x:v>Sin observación</x:v>
      </x:c>
      <x:c r="AP839" t="str">
        <x:f>IF(D839="","No","Sí")</x:f>
        <x:v>Sí</x:v>
      </x:c>
    </x:row>
    <x:row r="840">
      <x:c r="A840" t="n">
        <x:v>840</x:v>
      </x:c>
      <x:c r="B840" t="str">
        <x:v>VT0003982</x:v>
      </x:c>
      <x:c r="C840" t="str">
        <x:v>45589</x:v>
      </x:c>
      <x:c r="D840" s="27" t="n">
        <x:v>45589</x:v>
      </x:c>
      <x:c r="E840" t="n">
        <x:f>IF(D840="","",YEAR(D840))</x:f>
        <x:v>2024</x:v>
      </x:c>
      <x:c r="F840" t="n">
        <x:f>IF(D840="","",MONTH(D840))</x:f>
        <x:v>10</x:v>
      </x:c>
      <x:c r="G840" t="str">
        <x:f>IF(D840="","Fecha no disponible",TEXT(D840,"mmmm"))</x:f>
        <x:v>October</x:v>
      </x:c>
      <x:c r="H840" t="str">
        <x:f>IF(D840="","Fecha no disponible",TEXT(D840,"yyyy-mm"))</x:f>
        <x:v>2024-10</x:v>
      </x:c>
      <x:c r="I840" t="str">
        <x:f>IF(D840="","Fecha no disponible","T"&amp;ROUNDUP(MONTH(D840)/3,0))</x:f>
        <x:v>T4</x:v>
      </x:c>
      <x:c r="J840" t="str">
        <x:v>T002</x:v>
      </x:c>
      <x:c r="K840" t="str">
        <x:v>Tienda La Paz 2</x:v>
      </x:c>
      <x:c r="L840" t="str">
        <x:v>Mall</x:v>
      </x:c>
      <x:c r="M840" t="str">
        <x:v>La Paz</x:v>
      </x:c>
      <x:c r="N840" t="str">
        <x:f>IFERROR(VLOOKUP(M840,'Mapeos'!$A$4:$B$30,2,FALSE),M840)</x:f>
        <x:v>La Paz</x:v>
      </x:c>
      <x:c r="O840" t="str">
        <x:v>C01656</x:v>
      </x:c>
      <x:c r="P840" t="str">
        <x:v>Empresa</x:v>
      </x:c>
      <x:c r="Q840" t="str">
        <x:v>P0018</x:v>
      </x:c>
      <x:c r="R840" t="str">
        <x:v>Hogar</x:v>
      </x:c>
      <x:c r="S840" t="str">
        <x:v>Marca B</x:v>
      </x:c>
      <x:c r="T840" t="str">
        <x:v>WhatsApp</x:v>
      </x:c>
      <x:c r="U840" t="str">
        <x:f>IFERROR(VLOOKUP(T840,'Mapeos'!$D$4:$E$25,2,FALSE),T840)</x:f>
        <x:v>WhatsApp</x:v>
      </x:c>
      <x:c r="V840" t="str">
        <x:v>V033</x:v>
      </x:c>
      <x:c r="W840" t="n">
        <x:v>1</x:v>
      </x:c>
      <x:c r="X840" s="28" t="n">
        <x:v>185.51</x:v>
      </x:c>
      <x:c r="Y840" s="20" t="n">
        <x:v>0</x:v>
      </x:c>
      <x:c r="Z840" s="20" t="n">
        <x:f>IF(Y840&gt;1,Y840/100,Y840)</x:f>
        <x:v>0</x:v>
      </x:c>
      <x:c r="AA840" s="28" t="n">
        <x:v>100.5</x:v>
      </x:c>
      <x:c r="AB840" s="28" t="n">
        <x:v>185.51</x:v>
      </x:c>
      <x:c r="AC840" s="28" t="str">
        <x:v>BOB</x:v>
      </x:c>
      <x:c r="AD840" s="28" t="n">
        <x:f>IF(AC840="USD",AB840*'Parametros'!$B$4,AB840)</x:f>
        <x:v>185.51</x:v>
      </x:c>
      <x:c r="AE840" s="28" t="n">
        <x:f>W840*X840*(1-Z840)</x:f>
        <x:v>185.51</x:v>
      </x:c>
      <x:c r="AF840" s="28" t="n">
        <x:f>W840*AA840</x:f>
        <x:v>100.5</x:v>
      </x:c>
      <x:c r="AG840" s="28" t="n">
        <x:f>AE840-AF840</x:f>
        <x:v>85.00999999999999</x:v>
      </x:c>
      <x:c r="AH840" s="20" t="n">
        <x:f>IF(AE840&gt;0,AG840/AE840,"")</x:f>
        <x:v>0.4582502290981618</x:v>
      </x:c>
      <x:c r="AI840" s="28" t="n">
        <x:v>97035.95</x:v>
      </x:c>
      <x:c r="AJ840" s="28"/>
      <x:c r="AK840"/>
      <x:c r="AL840" t="str">
        <x:v>Completado</x:v>
      </x:c>
      <x:c r="AM840" t="str">
        <x:f>IF(W840&lt;0,"Devuelto",AL840)</x:f>
        <x:v>Completado</x:v>
      </x:c>
      <x:c r="AN840" t="str">
        <x:v>Transferencia</x:v>
      </x:c>
      <x:c r="AO840" s="29" t="str">
        <x:v>Sin observación</x:v>
      </x:c>
      <x:c r="AP840" t="str">
        <x:f>IF(D840="","No","Sí")</x:f>
        <x:v>Sí</x:v>
      </x:c>
    </x:row>
    <x:row r="841">
      <x:c r="A841" t="n">
        <x:v>841</x:v>
      </x:c>
      <x:c r="B841" t="str">
        <x:v>VT0003987</x:v>
      </x:c>
      <x:c r="C841" t="str">
        <x:v>45767</x:v>
      </x:c>
      <x:c r="D841" s="27" t="n">
        <x:v>45767</x:v>
      </x:c>
      <x:c r="E841" t="n">
        <x:f>IF(D841="","",YEAR(D841))</x:f>
        <x:v>2025</x:v>
      </x:c>
      <x:c r="F841" t="n">
        <x:f>IF(D841="","",MONTH(D841))</x:f>
        <x:v>4</x:v>
      </x:c>
      <x:c r="G841" t="str">
        <x:f>IF(D841="","Fecha no disponible",TEXT(D841,"mmmm"))</x:f>
        <x:v>April</x:v>
      </x:c>
      <x:c r="H841" t="str">
        <x:f>IF(D841="","Fecha no disponible",TEXT(D841,"yyyy-mm"))</x:f>
        <x:v>2025-04</x:v>
      </x:c>
      <x:c r="I841" t="str">
        <x:f>IF(D841="","Fecha no disponible","T"&amp;ROUNDUP(MONTH(D841)/3,0))</x:f>
        <x:v>T2</x:v>
      </x:c>
      <x:c r="J841" t="str">
        <x:v>T011</x:v>
      </x:c>
      <x:c r="K841" t="str">
        <x:v>Tienda Cochabamba 3</x:v>
      </x:c>
      <x:c r="L841" t="str">
        <x:v>Mall</x:v>
      </x:c>
      <x:c r="M841" t="str">
        <x:v>Cochabamba</x:v>
      </x:c>
      <x:c r="N841" t="str">
        <x:f>IFERROR(VLOOKUP(M841,'Mapeos'!$A$4:$B$30,2,FALSE),M841)</x:f>
        <x:v>Cochabamba</x:v>
      </x:c>
      <x:c r="O841" t="str">
        <x:v>C01269</x:v>
      </x:c>
      <x:c r="P841" t="str">
        <x:v>Premium</x:v>
      </x:c>
      <x:c r="Q841" t="str">
        <x:v>P0125</x:v>
      </x:c>
      <x:c r="R841" t="str">
        <x:v>Deportes</x:v>
      </x:c>
      <x:c r="S841" t="str">
        <x:v>Marca A</x:v>
      </x:c>
      <x:c r="T841" t="str">
        <x:v>E-commerce</x:v>
      </x:c>
      <x:c r="U841" t="str">
        <x:f>IFERROR(VLOOKUP(T841,'Mapeos'!$D$4:$E$25,2,FALSE),T841)</x:f>
        <x:v>E-commerce</x:v>
      </x:c>
      <x:c r="V841" t="str">
        <x:v>V003</x:v>
      </x:c>
      <x:c r="W841" t="n">
        <x:v>2</x:v>
      </x:c>
      <x:c r="X841" s="28" t="n">
        <x:v>139.44</x:v>
      </x:c>
      <x:c r="Y841" s="20" t="n">
        <x:v>0.2</x:v>
      </x:c>
      <x:c r="Z841" s="20" t="n">
        <x:f>IF(Y841&gt;1,Y841/100,Y841)</x:f>
        <x:v>0.2</x:v>
      </x:c>
      <x:c r="AA841" s="28" t="n">
        <x:v>107.52</x:v>
      </x:c>
      <x:c r="AB841" s="28" t="n">
        <x:v>223.1</x:v>
      </x:c>
      <x:c r="AC841" s="28" t="str">
        <x:v>BOB</x:v>
      </x:c>
      <x:c r="AD841" s="28" t="n">
        <x:f>IF(AC841="USD",AB841*'Parametros'!$B$4,AB841)</x:f>
        <x:v>223.1</x:v>
      </x:c>
      <x:c r="AE841" s="28" t="n">
        <x:f>W841*X841*(1-Z841)</x:f>
        <x:v>223.104</x:v>
      </x:c>
      <x:c r="AF841" s="28" t="n">
        <x:f>W841*AA841</x:f>
        <x:v>215.04</x:v>
      </x:c>
      <x:c r="AG841" s="28" t="n">
        <x:f>AE841-AF841</x:f>
        <x:v>8.064000000000021</x:v>
      </x:c>
      <x:c r="AH841" s="20" t="n">
        <x:f>IF(AE841&gt;0,AG841/AE841,"")</x:f>
        <x:v>0.03614457831325311</x:v>
      </x:c>
      <x:c r="AI841" s="28" t="n">
        <x:v>100926.48</x:v>
      </x:c>
      <x:c r="AJ841" s="28"/>
      <x:c r="AK841"/>
      <x:c r="AL841" t="str">
        <x:v>Completado</x:v>
      </x:c>
      <x:c r="AM841" t="str">
        <x:f>IF(W841&lt;0,"Devuelto",AL841)</x:f>
        <x:v>Completado</x:v>
      </x:c>
      <x:c r="AN841" t="str">
        <x:v>Tarjeta</x:v>
      </x:c>
      <x:c r="AO841" s="29" t="str">
        <x:v>Sin observación</x:v>
      </x:c>
      <x:c r="AP841" t="str">
        <x:f>IF(D841="","No","Sí")</x:f>
        <x:v>Sí</x:v>
      </x:c>
    </x:row>
    <x:row r="842">
      <x:c r="A842" t="n">
        <x:v>842</x:v>
      </x:c>
      <x:c r="B842" t="str">
        <x:v>VT0003991</x:v>
      </x:c>
      <x:c r="C842" t="str">
        <x:v>45823</x:v>
      </x:c>
      <x:c r="D842" s="27" t="n">
        <x:v>45823</x:v>
      </x:c>
      <x:c r="E842" t="n">
        <x:f>IF(D842="","",YEAR(D842))</x:f>
        <x:v>2025</x:v>
      </x:c>
      <x:c r="F842" t="n">
        <x:f>IF(D842="","",MONTH(D842))</x:f>
        <x:v>6</x:v>
      </x:c>
      <x:c r="G842" t="str">
        <x:f>IF(D842="","Fecha no disponible",TEXT(D842,"mmmm"))</x:f>
        <x:v>June</x:v>
      </x:c>
      <x:c r="H842" t="str">
        <x:f>IF(D842="","Fecha no disponible",TEXT(D842,"yyyy-mm"))</x:f>
        <x:v>2025-06</x:v>
      </x:c>
      <x:c r="I842" t="str">
        <x:f>IF(D842="","Fecha no disponible","T"&amp;ROUNDUP(MONTH(D842)/3,0))</x:f>
        <x:v>T2</x:v>
      </x:c>
      <x:c r="J842" t="str">
        <x:v>T008</x:v>
      </x:c>
      <x:c r="K842" t="str">
        <x:v>Tienda Santa Cruz 4</x:v>
      </x:c>
      <x:c r="L842" t="str">
        <x:v>Barrio</x:v>
      </x:c>
      <x:c r="M842" t="str">
        <x:v>Santa Cruz</x:v>
      </x:c>
      <x:c r="N842" t="str">
        <x:f>IFERROR(VLOOKUP(M842,'Mapeos'!$A$4:$B$30,2,FALSE),M842)</x:f>
        <x:v>Santa Cruz</x:v>
      </x:c>
      <x:c r="O842" t="str">
        <x:v>C00350</x:v>
      </x:c>
      <x:c r="P842" t="str">
        <x:v>Masivo</x:v>
      </x:c>
      <x:c r="Q842" t="str">
        <x:v>P0056</x:v>
      </x:c>
      <x:c r="R842" t="str">
        <x:v>Alimentos</x:v>
      </x:c>
      <x:c r="S842" t="str">
        <x:v>Marca A</x:v>
      </x:c>
      <x:c r="T842" t="str">
        <x:v>Tienda</x:v>
      </x:c>
      <x:c r="U842" t="str">
        <x:f>IFERROR(VLOOKUP(T842,'Mapeos'!$D$4:$E$25,2,FALSE),T842)</x:f>
        <x:v>Tienda</x:v>
      </x:c>
      <x:c r="V842" t="str">
        <x:v>V002</x:v>
      </x:c>
      <x:c r="W842" t="n">
        <x:v>-1</x:v>
      </x:c>
      <x:c r="X842" s="28" t="n">
        <x:v>41.12</x:v>
      </x:c>
      <x:c r="Y842" s="20" t="n">
        <x:v>0.25</x:v>
      </x:c>
      <x:c r="Z842" s="20" t="n">
        <x:f>IF(Y842&gt;1,Y842/100,Y842)</x:f>
        <x:v>0.25</x:v>
      </x:c>
      <x:c r="AA842" s="28" t="n">
        <x:v>30.18</x:v>
      </x:c>
      <x:c r="AB842" s="28" t="n">
        <x:v>-30.84</x:v>
      </x:c>
      <x:c r="AC842" s="28" t="str">
        <x:v>BOB</x:v>
      </x:c>
      <x:c r="AD842" s="28" t="n">
        <x:f>IF(AC842="USD",AB842*'Parametros'!$B$4,AB842)</x:f>
        <x:v>-30.84</x:v>
      </x:c>
      <x:c r="AE842" s="28" t="n">
        <x:f>W842*X842*(1-Z842)</x:f>
        <x:v>-30.839999999999996</x:v>
      </x:c>
      <x:c r="AF842" s="28" t="n">
        <x:f>W842*AA842</x:f>
        <x:v>-30.18</x:v>
      </x:c>
      <x:c r="AG842" s="28" t="n">
        <x:f>AE842-AF842</x:f>
        <x:v>-0.6599999999999966</x:v>
      </x:c>
      <x:c r="AH842" s="20" t="str">
        <x:f>IF(AE842&gt;0,AG842/AE842,"")</x:f>
      </x:c>
      <x:c r="AI842" s="28" t="n">
        <x:v>140660.13</x:v>
      </x:c>
      <x:c r="AJ842" s="28"/>
      <x:c r="AK842"/>
      <x:c r="AL842" t="str">
        <x:v>Devuelto</x:v>
      </x:c>
      <x:c r="AM842" t="str">
        <x:f>IF(W842&lt;0,"Devuelto",AL842)</x:f>
        <x:v>Devuelto</x:v>
      </x:c>
      <x:c r="AN842" t="str">
        <x:v>Transferencia</x:v>
      </x:c>
      <x:c r="AO842" s="29" t="str">
        <x:v>Sin observación</x:v>
      </x:c>
      <x:c r="AP842" t="str">
        <x:f>IF(D842="","No","Sí")</x:f>
        <x:v>Sí</x:v>
      </x:c>
    </x:row>
    <x:row r="843">
      <x:c r="A843" t="n">
        <x:v>843</x:v>
      </x:c>
      <x:c r="B843" t="str">
        <x:v>VT0003996</x:v>
      </x:c>
      <x:c r="C843" t="str">
        <x:v>45638</x:v>
      </x:c>
      <x:c r="D843" s="27" t="n">
        <x:v>45638</x:v>
      </x:c>
      <x:c r="E843" t="n">
        <x:f>IF(D843="","",YEAR(D843))</x:f>
        <x:v>2024</x:v>
      </x:c>
      <x:c r="F843" t="n">
        <x:f>IF(D843="","",MONTH(D843))</x:f>
        <x:v>12</x:v>
      </x:c>
      <x:c r="G843" t="str">
        <x:f>IF(D843="","Fecha no disponible",TEXT(D843,"mmmm"))</x:f>
        <x:v>December</x:v>
      </x:c>
      <x:c r="H843" t="str">
        <x:f>IF(D843="","Fecha no disponible",TEXT(D843,"yyyy-mm"))</x:f>
        <x:v>2024-12</x:v>
      </x:c>
      <x:c r="I843" t="str">
        <x:f>IF(D843="","Fecha no disponible","T"&amp;ROUNDUP(MONTH(D843)/3,0))</x:f>
        <x:v>T4</x:v>
      </x:c>
      <x:c r="J843" t="str">
        <x:v>T012</x:v>
      </x:c>
      <x:c r="K843" t="str">
        <x:v>Tienda Cochabamba 4</x:v>
      </x:c>
      <x:c r="L843" t="str">
        <x:v>Centro</x:v>
      </x:c>
      <x:c r="M843" t="str">
        <x:v>Cochabamba</x:v>
      </x:c>
      <x:c r="N843" t="str">
        <x:f>IFERROR(VLOOKUP(M843,'Mapeos'!$A$4:$B$30,2,FALSE),M843)</x:f>
        <x:v>Cochabamba</x:v>
      </x:c>
      <x:c r="O843" t="str">
        <x:v>C01342</x:v>
      </x:c>
      <x:c r="P843" t="str">
        <x:v>Premium</x:v>
      </x:c>
      <x:c r="Q843" t="str">
        <x:v>P0010</x:v>
      </x:c>
      <x:c r="R843" t="str">
        <x:v>Deportes</x:v>
      </x:c>
      <x:c r="S843" t="str">
        <x:v>Marca A</x:v>
      </x:c>
      <x:c r="T843" t="str">
        <x:v>Tienda</x:v>
      </x:c>
      <x:c r="U843" t="str">
        <x:f>IFERROR(VLOOKUP(T843,'Mapeos'!$D$4:$E$25,2,FALSE),T843)</x:f>
        <x:v>Tienda</x:v>
      </x:c>
      <x:c r="V843" t="str">
        <x:v>V028</x:v>
      </x:c>
      <x:c r="W843" t="n">
        <x:v>1</x:v>
      </x:c>
      <x:c r="X843" s="28" t="n">
        <x:v>128.69</x:v>
      </x:c>
      <x:c r="Y843" s="20" t="n">
        <x:v>0.2</x:v>
      </x:c>
      <x:c r="Z843" s="20" t="n">
        <x:f>IF(Y843&gt;1,Y843/100,Y843)</x:f>
        <x:v>0.2</x:v>
      </x:c>
      <x:c r="AA843" s="28" t="n">
        <x:v>89.38</x:v>
      </x:c>
      <x:c r="AB843" s="28" t="n">
        <x:v>102.95</x:v>
      </x:c>
      <x:c r="AC843" s="28" t="str">
        <x:v>BOB</x:v>
      </x:c>
      <x:c r="AD843" s="28" t="n">
        <x:f>IF(AC843="USD",AB843*'Parametros'!$B$4,AB843)</x:f>
        <x:v>102.95</x:v>
      </x:c>
      <x:c r="AE843" s="28" t="n">
        <x:f>W843*X843*(1-Z843)</x:f>
        <x:v>102.952</x:v>
      </x:c>
      <x:c r="AF843" s="28" t="n">
        <x:f>W843*AA843</x:f>
        <x:v>89.38</x:v>
      </x:c>
      <x:c r="AG843" s="28" t="n">
        <x:f>AE843-AF843</x:f>
        <x:v>13.572000000000003</x:v>
      </x:c>
      <x:c r="AH843" s="20" t="n">
        <x:f>IF(AE843&gt;0,AG843/AE843,"")</x:f>
        <x:v>0.13182842489703941</x:v>
      </x:c>
      <x:c r="AI843" s="28" t="n">
        <x:v>177737.64</x:v>
      </x:c>
      <x:c r="AJ843" s="28"/>
      <x:c r="AK843"/>
      <x:c r="AL843" t="str">
        <x:v>Completado</x:v>
      </x:c>
      <x:c r="AM843" t="str">
        <x:f>IF(W843&lt;0,"Devuelto",AL843)</x:f>
        <x:v>Completado</x:v>
      </x:c>
      <x:c r="AN843" t="str">
        <x:v>Efectivo</x:v>
      </x:c>
      <x:c r="AO843" s="29" t="str">
        <x:v>Sin observación</x:v>
      </x:c>
      <x:c r="AP843" t="str">
        <x:f>IF(D843="","No","Sí")</x:f>
        <x:v>Sí</x:v>
      </x:c>
    </x:row>
    <x:row r="844">
      <x:c r="A844" t="n">
        <x:v>844</x:v>
      </x:c>
      <x:c r="B844" t="str">
        <x:v>VT0004001</x:v>
      </x:c>
      <x:c r="C844" t="str">
        <x:v>46190</x:v>
      </x:c>
      <x:c r="D844" s="27" t="n">
        <x:v>46190</x:v>
      </x:c>
      <x:c r="E844" t="n">
        <x:f>IF(D844="","",YEAR(D844))</x:f>
        <x:v>2026</x:v>
      </x:c>
      <x:c r="F844" t="n">
        <x:f>IF(D844="","",MONTH(D844))</x:f>
        <x:v>6</x:v>
      </x:c>
      <x:c r="G844" t="str">
        <x:f>IF(D844="","Fecha no disponible",TEXT(D844,"mmmm"))</x:f>
        <x:v>June</x:v>
      </x:c>
      <x:c r="H844" t="str">
        <x:f>IF(D844="","Fecha no disponible",TEXT(D844,"yyyy-mm"))</x:f>
        <x:v>2026-06</x:v>
      </x:c>
      <x:c r="I844" t="str">
        <x:f>IF(D844="","Fecha no disponible","T"&amp;ROUNDUP(MONTH(D844)/3,0))</x:f>
        <x:v>T2</x:v>
      </x:c>
      <x:c r="J844" t="str">
        <x:v>T008</x:v>
      </x:c>
      <x:c r="K844" t="str">
        <x:v>Tienda Santa Cruz 4</x:v>
      </x:c>
      <x:c r="L844" t="str">
        <x:v>Barrio</x:v>
      </x:c>
      <x:c r="M844" t="str">
        <x:v>Santa Cruz</x:v>
      </x:c>
      <x:c r="N844" t="str">
        <x:f>IFERROR(VLOOKUP(M844,'Mapeos'!$A$4:$B$30,2,FALSE),M844)</x:f>
        <x:v>Santa Cruz</x:v>
      </x:c>
      <x:c r="O844" t="str">
        <x:v>C01783</x:v>
      </x:c>
      <x:c r="P844" t="str">
        <x:v>Frecuente</x:v>
      </x:c>
      <x:c r="Q844" t="str">
        <x:v>P0105</x:v>
      </x:c>
      <x:c r="R844" t="str">
        <x:v>Hogar</x:v>
      </x:c>
      <x:c r="S844" t="str">
        <x:v>Marca D</x:v>
      </x:c>
      <x:c r="T844" t="str">
        <x:v>Tienda</x:v>
      </x:c>
      <x:c r="U844" t="str">
        <x:f>IFERROR(VLOOKUP(T844,'Mapeos'!$D$4:$E$25,2,FALSE),T844)</x:f>
        <x:v>Tienda</x:v>
      </x:c>
      <x:c r="V844" t="str">
        <x:v>V025</x:v>
      </x:c>
      <x:c r="W844" t="n">
        <x:v>1</x:v>
      </x:c>
      <x:c r="X844" s="28" t="n">
        <x:v>167.15</x:v>
      </x:c>
      <x:c r="Y844" s="20" t="n">
        <x:v>0.1</x:v>
      </x:c>
      <x:c r="Z844" s="20" t="n">
        <x:f>IF(Y844&gt;1,Y844/100,Y844)</x:f>
        <x:v>0.1</x:v>
      </x:c>
      <x:c r="AA844" s="28" t="n">
        <x:v>106.98</x:v>
      </x:c>
      <x:c r="AB844" s="28" t="n">
        <x:v>150.44</x:v>
      </x:c>
      <x:c r="AC844" s="28" t="str">
        <x:v>BOB</x:v>
      </x:c>
      <x:c r="AD844" s="28" t="n">
        <x:f>IF(AC844="USD",AB844*'Parametros'!$B$4,AB844)</x:f>
        <x:v>150.44</x:v>
      </x:c>
      <x:c r="AE844" s="28" t="n">
        <x:f>W844*X844*(1-Z844)</x:f>
        <x:v>150.435</x:v>
      </x:c>
      <x:c r="AF844" s="28" t="n">
        <x:f>W844*AA844</x:f>
        <x:v>106.98</x:v>
      </x:c>
      <x:c r="AG844" s="28" t="n">
        <x:f>AE844-AF844</x:f>
        <x:v>43.455</x:v>
      </x:c>
      <x:c r="AH844" s="20" t="n">
        <x:f>IF(AE844&gt;0,AG844/AE844,"")</x:f>
        <x:v>0.28886229933193736</x:v>
      </x:c>
      <x:c r="AI844" s="28" t="n">
        <x:v>149211.6</x:v>
      </x:c>
      <x:c r="AJ844" s="28"/>
      <x:c r="AK844"/>
      <x:c r="AL844" t="str">
        <x:v>Completado</x:v>
      </x:c>
      <x:c r="AM844" t="str">
        <x:f>IF(W844&lt;0,"Devuelto",AL844)</x:f>
        <x:v>Completado</x:v>
      </x:c>
      <x:c r="AN844" t="str">
        <x:v>Efectivo</x:v>
      </x:c>
      <x:c r="AO844" s="29" t="str">
        <x:v>Sin observación</x:v>
      </x:c>
      <x:c r="AP844" t="str">
        <x:f>IF(D844="","No","Sí")</x:f>
        <x:v>Sí</x:v>
      </x:c>
    </x:row>
    <x:row r="845">
      <x:c r="A845" t="n">
        <x:v>845</x:v>
      </x:c>
      <x:c r="B845" t="str">
        <x:v>VT0004006</x:v>
      </x:c>
      <x:c r="C845" t="str">
        <x:v>45473</x:v>
      </x:c>
      <x:c r="D845" s="27" t="n">
        <x:v>45473</x:v>
      </x:c>
      <x:c r="E845" t="n">
        <x:f>IF(D845="","",YEAR(D845))</x:f>
        <x:v>2024</x:v>
      </x:c>
      <x:c r="F845" t="n">
        <x:f>IF(D845="","",MONTH(D845))</x:f>
        <x:v>6</x:v>
      </x:c>
      <x:c r="G845" t="str">
        <x:f>IF(D845="","Fecha no disponible",TEXT(D845,"mmmm"))</x:f>
        <x:v>June</x:v>
      </x:c>
      <x:c r="H845" t="str">
        <x:f>IF(D845="","Fecha no disponible",TEXT(D845,"yyyy-mm"))</x:f>
        <x:v>2024-06</x:v>
      </x:c>
      <x:c r="I845" t="str">
        <x:f>IF(D845="","Fecha no disponible","T"&amp;ROUNDUP(MONTH(D845)/3,0))</x:f>
        <x:v>T2</x:v>
      </x:c>
      <x:c r="J845" t="str">
        <x:v>T004</x:v>
      </x:c>
      <x:c r="K845" t="str">
        <x:v>Tienda La Paz 4</x:v>
      </x:c>
      <x:c r="L845" t="str">
        <x:v>Centro</x:v>
      </x:c>
      <x:c r="M845" t="str">
        <x:v>La Paz</x:v>
      </x:c>
      <x:c r="N845" t="str">
        <x:f>IFERROR(VLOOKUP(M845,'Mapeos'!$A$4:$B$30,2,FALSE),M845)</x:f>
        <x:v>La Paz</x:v>
      </x:c>
      <x:c r="O845" t="str">
        <x:v>C01103</x:v>
      </x:c>
      <x:c r="P845" t="str">
        <x:v>Frecuente</x:v>
      </x:c>
      <x:c r="Q845" t="str">
        <x:v>P0108</x:v>
      </x:c>
      <x:c r="R845" t="str">
        <x:v>Alimentos</x:v>
      </x:c>
      <x:c r="S845" t="str">
        <x:v>Marca C</x:v>
      </x:c>
      <x:c r="T845" t="str">
        <x:v>Tienda</x:v>
      </x:c>
      <x:c r="U845" t="str">
        <x:f>IFERROR(VLOOKUP(T845,'Mapeos'!$D$4:$E$25,2,FALSE),T845)</x:f>
        <x:v>Tienda</x:v>
      </x:c>
      <x:c r="V845" t="str">
        <x:v>V003</x:v>
      </x:c>
      <x:c r="W845" t="n">
        <x:v>1</x:v>
      </x:c>
      <x:c r="X845" s="28" t="n">
        <x:v>39.64</x:v>
      </x:c>
      <x:c r="Y845" s="20" t="n">
        <x:v>0.25</x:v>
      </x:c>
      <x:c r="Z845" s="20" t="n">
        <x:f>IF(Y845&gt;1,Y845/100,Y845)</x:f>
        <x:v>0.25</x:v>
      </x:c>
      <x:c r="AA845" s="28" t="n">
        <x:v>29.22</x:v>
      </x:c>
      <x:c r="AB845" s="28" t="n">
        <x:v>29.73</x:v>
      </x:c>
      <x:c r="AC845" s="28" t="str">
        <x:v>BOB</x:v>
      </x:c>
      <x:c r="AD845" s="28" t="n">
        <x:f>IF(AC845="USD",AB845*'Parametros'!$B$4,AB845)</x:f>
        <x:v>29.73</x:v>
      </x:c>
      <x:c r="AE845" s="28" t="n">
        <x:f>W845*X845*(1-Z845)</x:f>
        <x:v>29.73</x:v>
      </x:c>
      <x:c r="AF845" s="28" t="n">
        <x:f>W845*AA845</x:f>
        <x:v>29.22</x:v>
      </x:c>
      <x:c r="AG845" s="28" t="n">
        <x:f>AE845-AF845</x:f>
        <x:v>0.5100000000000016</x:v>
      </x:c>
      <x:c r="AH845" s="20" t="n">
        <x:f>IF(AE845&gt;0,AG845/AE845,"")</x:f>
        <x:v>0.01715438950555</x:v>
      </x:c>
      <x:c r="AI845" s="28" t="n">
        <x:v>177388.08</x:v>
      </x:c>
      <x:c r="AJ845" s="28"/>
      <x:c r="AK845"/>
      <x:c r="AL845" t="str">
        <x:v>Completado</x:v>
      </x:c>
      <x:c r="AM845" t="str">
        <x:f>IF(W845&lt;0,"Devuelto",AL845)</x:f>
        <x:v>Completado</x:v>
      </x:c>
      <x:c r="AN845" t="str">
        <x:v>Transferencia</x:v>
      </x:c>
      <x:c r="AO845" s="29" t="str">
        <x:v>Sin observación</x:v>
      </x:c>
      <x:c r="AP845" t="str">
        <x:f>IF(D845="","No","Sí")</x:f>
        <x:v>Sí</x:v>
      </x:c>
    </x:row>
    <x:row r="846">
      <x:c r="A846" t="n">
        <x:v>846</x:v>
      </x:c>
      <x:c r="B846" t="str">
        <x:v>VT0004010</x:v>
      </x:c>
      <x:c r="C846" t="str">
        <x:v>45923</x:v>
      </x:c>
      <x:c r="D846" s="27" t="n">
        <x:v>45923</x:v>
      </x:c>
      <x:c r="E846" t="n">
        <x:f>IF(D846="","",YEAR(D846))</x:f>
        <x:v>2025</x:v>
      </x:c>
      <x:c r="F846" t="n">
        <x:f>IF(D846="","",MONTH(D846))</x:f>
        <x:v>9</x:v>
      </x:c>
      <x:c r="G846" t="str">
        <x:f>IF(D846="","Fecha no disponible",TEXT(D846,"mmmm"))</x:f>
        <x:v>September</x:v>
      </x:c>
      <x:c r="H846" t="str">
        <x:f>IF(D846="","Fecha no disponible",TEXT(D846,"yyyy-mm"))</x:f>
        <x:v>2025-09</x:v>
      </x:c>
      <x:c r="I846" t="str">
        <x:f>IF(D846="","Fecha no disponible","T"&amp;ROUNDUP(MONTH(D846)/3,0))</x:f>
        <x:v>T3</x:v>
      </x:c>
      <x:c r="J846" t="str">
        <x:v>T007</x:v>
      </x:c>
      <x:c r="K846" t="str">
        <x:v>Tienda Santa Cruz 3</x:v>
      </x:c>
      <x:c r="L846" t="str">
        <x:v>Barrio</x:v>
      </x:c>
      <x:c r="M846" t="str">
        <x:v>Santa Cruz</x:v>
      </x:c>
      <x:c r="N846" t="str">
        <x:f>IFERROR(VLOOKUP(M846,'Mapeos'!$A$4:$B$30,2,FALSE),M846)</x:f>
        <x:v>Santa Cruz</x:v>
      </x:c>
      <x:c r="O846" t="str">
        <x:v>C00592</x:v>
      </x:c>
      <x:c r="P846" t="str">
        <x:v>Masivo</x:v>
      </x:c>
      <x:c r="Q846" t="str">
        <x:v>P0118</x:v>
      </x:c>
      <x:c r="R846" t="str">
        <x:v>Electrónica</x:v>
      </x:c>
      <x:c r="S846" t="str">
        <x:v>Marca A</x:v>
      </x:c>
      <x:c r="T846" t="str">
        <x:v>Tienda</x:v>
      </x:c>
      <x:c r="U846" t="str">
        <x:f>IFERROR(VLOOKUP(T846,'Mapeos'!$D$4:$E$25,2,FALSE),T846)</x:f>
        <x:v>Tienda</x:v>
      </x:c>
      <x:c r="V846" t="str">
        <x:v>V008</x:v>
      </x:c>
      <x:c r="W846" t="n">
        <x:v>3</x:v>
      </x:c>
      <x:c r="X846" s="28" t="n">
        <x:v>149.5</x:v>
      </x:c>
      <x:c r="Y846" s="20" t="n">
        <x:v>0</x:v>
      </x:c>
      <x:c r="Z846" s="20" t="n">
        <x:f>IF(Y846&gt;1,Y846/100,Y846)</x:f>
        <x:v>0</x:v>
      </x:c>
      <x:c r="AA846" s="28" t="n">
        <x:v>75.13</x:v>
      </x:c>
      <x:c r="AB846" s="28" t="n">
        <x:v>448.5</x:v>
      </x:c>
      <x:c r="AC846" s="28" t="str">
        <x:v>BOB</x:v>
      </x:c>
      <x:c r="AD846" s="28" t="n">
        <x:f>IF(AC846="USD",AB846*'Parametros'!$B$4,AB846)</x:f>
        <x:v>448.5</x:v>
      </x:c>
      <x:c r="AE846" s="28" t="n">
        <x:f>W846*X846*(1-Z846)</x:f>
        <x:v>448.5</x:v>
      </x:c>
      <x:c r="AF846" s="28" t="n">
        <x:f>W846*AA846</x:f>
        <x:v>225.39</x:v>
      </x:c>
      <x:c r="AG846" s="28" t="n">
        <x:f>AE846-AF846</x:f>
        <x:v>223.11</x:v>
      </x:c>
      <x:c r="AH846" s="20" t="n">
        <x:f>IF(AE846&gt;0,AG846/AE846,"")</x:f>
        <x:v>0.4974581939799331</x:v>
      </x:c>
      <x:c r="AI846" s="28" t="n">
        <x:v>154062.95</x:v>
      </x:c>
      <x:c r="AJ846" s="28" t="n">
        <x:v>90</x:v>
      </x:c>
      <x:c r="AK846" t="n">
        <x:v>12</x:v>
      </x:c>
      <x:c r="AL846" t="str">
        <x:v>Completado</x:v>
      </x:c>
      <x:c r="AM846" t="str">
        <x:f>IF(W846&lt;0,"Devuelto",AL846)</x:f>
        <x:v>Completado</x:v>
      </x:c>
      <x:c r="AN846" t="str">
        <x:v>Tarjeta</x:v>
      </x:c>
      <x:c r="AO846" s="29" t="str">
        <x:v>Sin observación</x:v>
      </x:c>
      <x:c r="AP846" t="str">
        <x:f>IF(D846="","No","Sí")</x:f>
        <x:v>Sí</x:v>
      </x:c>
    </x:row>
    <x:row r="847">
      <x:c r="A847" t="n">
        <x:v>847</x:v>
      </x:c>
      <x:c r="B847" t="str">
        <x:v>VT0004015</x:v>
      </x:c>
      <x:c r="C847" t="str">
        <x:v>45660</x:v>
      </x:c>
      <x:c r="D847" s="27" t="n">
        <x:v>45660</x:v>
      </x:c>
      <x:c r="E847" t="n">
        <x:f>IF(D847="","",YEAR(D847))</x:f>
        <x:v>2025</x:v>
      </x:c>
      <x:c r="F847" t="n">
        <x:f>IF(D847="","",MONTH(D847))</x:f>
        <x:v>1</x:v>
      </x:c>
      <x:c r="G847" t="str">
        <x:f>IF(D847="","Fecha no disponible",TEXT(D847,"mmmm"))</x:f>
        <x:v>January</x:v>
      </x:c>
      <x:c r="H847" t="str">
        <x:f>IF(D847="","Fecha no disponible",TEXT(D847,"yyyy-mm"))</x:f>
        <x:v>2025-01</x:v>
      </x:c>
      <x:c r="I847" t="str">
        <x:f>IF(D847="","Fecha no disponible","T"&amp;ROUNDUP(MONTH(D847)/3,0))</x:f>
        <x:v>T1</x:v>
      </x:c>
      <x:c r="J847" t="str">
        <x:v>T017</x:v>
      </x:c>
      <x:c r="K847" t="str">
        <x:v>Tienda Sucre 1</x:v>
      </x:c>
      <x:c r="L847" t="str">
        <x:v>Centro</x:v>
      </x:c>
      <x:c r="M847" t="str">
        <x:v>Sucre</x:v>
      </x:c>
      <x:c r="N847" t="str">
        <x:f>IFERROR(VLOOKUP(M847,'Mapeos'!$A$4:$B$30,2,FALSE),M847)</x:f>
        <x:v>Sucre</x:v>
      </x:c>
      <x:c r="O847" t="str">
        <x:v>C00494</x:v>
      </x:c>
      <x:c r="P847" t="str">
        <x:v>Masivo</x:v>
      </x:c>
      <x:c r="Q847" t="str">
        <x:v>P0135</x:v>
      </x:c>
      <x:c r="R847" t="str">
        <x:v>Deportes</x:v>
      </x:c>
      <x:c r="S847" t="str">
        <x:v>Marca D</x:v>
      </x:c>
      <x:c r="T847" t="str">
        <x:v>Tienda</x:v>
      </x:c>
      <x:c r="U847" t="str">
        <x:f>IFERROR(VLOOKUP(T847,'Mapeos'!$D$4:$E$25,2,FALSE),T847)</x:f>
        <x:v>Tienda</x:v>
      </x:c>
      <x:c r="V847" t="str">
        <x:v>V018</x:v>
      </x:c>
      <x:c r="W847" t="n">
        <x:v>3</x:v>
      </x:c>
      <x:c r="X847" s="28" t="n">
        <x:v>81.33</x:v>
      </x:c>
      <x:c r="Y847" s="20" t="n">
        <x:v>0.05</x:v>
      </x:c>
      <x:c r="Z847" s="20" t="n">
        <x:f>IF(Y847&gt;1,Y847/100,Y847)</x:f>
        <x:v>0.05</x:v>
      </x:c>
      <x:c r="AA847" s="28" t="n">
        <x:v>45.32</x:v>
      </x:c>
      <x:c r="AB847" s="28" t="n">
        <x:v>231.79</x:v>
      </x:c>
      <x:c r="AC847" s="28" t="str">
        <x:v>BOB</x:v>
      </x:c>
      <x:c r="AD847" s="28" t="n">
        <x:f>IF(AC847="USD",AB847*'Parametros'!$B$4,AB847)</x:f>
        <x:v>231.79</x:v>
      </x:c>
      <x:c r="AE847" s="28" t="n">
        <x:f>W847*X847*(1-Z847)</x:f>
        <x:v>231.7905</x:v>
      </x:c>
      <x:c r="AF847" s="28" t="n">
        <x:f>W847*AA847</x:f>
        <x:v>135.96</x:v>
      </x:c>
      <x:c r="AG847" s="28" t="n">
        <x:f>AE847-AF847</x:f>
        <x:v>95.8305</x:v>
      </x:c>
      <x:c r="AH847" s="20" t="n">
        <x:f>IF(AE847&gt;0,AG847/AE847,"")</x:f>
        <x:v>0.4134358396914455</x:v>
      </x:c>
      <x:c r="AI847" s="28" t="n">
        <x:v>139765.58</x:v>
      </x:c>
      <x:c r="AJ847" s="28"/>
      <x:c r="AK847"/>
      <x:c r="AL847" t="str">
        <x:v>Completado</x:v>
      </x:c>
      <x:c r="AM847" t="str">
        <x:f>IF(W847&lt;0,"Devuelto",AL847)</x:f>
        <x:v>Completado</x:v>
      </x:c>
      <x:c r="AN847" t="str">
        <x:v>Efectivo</x:v>
      </x:c>
      <x:c r="AO847" s="29" t="str">
        <x:v>Sin observación</x:v>
      </x:c>
      <x:c r="AP847" t="str">
        <x:f>IF(D847="","No","Sí")</x:f>
        <x:v>Sí</x:v>
      </x:c>
    </x:row>
    <x:row r="848">
      <x:c r="A848" t="n">
        <x:v>848</x:v>
      </x:c>
      <x:c r="B848" t="str">
        <x:v>VT0004020</x:v>
      </x:c>
      <x:c r="C848" t="str">
        <x:v>45742</x:v>
      </x:c>
      <x:c r="D848" s="27" t="n">
        <x:v>45742</x:v>
      </x:c>
      <x:c r="E848" t="n">
        <x:f>IF(D848="","",YEAR(D848))</x:f>
        <x:v>2025</x:v>
      </x:c>
      <x:c r="F848" t="n">
        <x:f>IF(D848="","",MONTH(D848))</x:f>
        <x:v>3</x:v>
      </x:c>
      <x:c r="G848" t="str">
        <x:f>IF(D848="","Fecha no disponible",TEXT(D848,"mmmm"))</x:f>
        <x:v>March</x:v>
      </x:c>
      <x:c r="H848" t="str">
        <x:f>IF(D848="","Fecha no disponible",TEXT(D848,"yyyy-mm"))</x:f>
        <x:v>2025-03</x:v>
      </x:c>
      <x:c r="I848" t="str">
        <x:f>IF(D848="","Fecha no disponible","T"&amp;ROUNDUP(MONTH(D848)/3,0))</x:f>
        <x:v>T1</x:v>
      </x:c>
      <x:c r="J848" t="str">
        <x:v>T015</x:v>
      </x:c>
      <x:c r="K848" t="str">
        <x:v>Tienda Potosí 3</x:v>
      </x:c>
      <x:c r="L848" t="str">
        <x:v>Mall</x:v>
      </x:c>
      <x:c r="M848" t="str">
        <x:v>Potosí</x:v>
      </x:c>
      <x:c r="N848" t="str">
        <x:f>IFERROR(VLOOKUP(M848,'Mapeos'!$A$4:$B$30,2,FALSE),M848)</x:f>
        <x:v>Potosí</x:v>
      </x:c>
      <x:c r="O848" t="str">
        <x:v>C01682</x:v>
      </x:c>
      <x:c r="P848" t="str">
        <x:v>Frecuente</x:v>
      </x:c>
      <x:c r="Q848" t="str">
        <x:v>P0030</x:v>
      </x:c>
      <x:c r="R848" t="str">
        <x:v>Deportes</x:v>
      </x:c>
      <x:c r="S848" t="str">
        <x:v>Marca A</x:v>
      </x:c>
      <x:c r="T848" t="str">
        <x:v>Tienda</x:v>
      </x:c>
      <x:c r="U848" t="str">
        <x:f>IFERROR(VLOOKUP(T848,'Mapeos'!$D$4:$E$25,2,FALSE),T848)</x:f>
        <x:v>Tienda</x:v>
      </x:c>
      <x:c r="V848" t="str">
        <x:v>V013</x:v>
      </x:c>
      <x:c r="W848" t="n">
        <x:v>-1</x:v>
      </x:c>
      <x:c r="X848" s="28" t="n">
        <x:v>140.08</x:v>
      </x:c>
      <x:c r="Y848" s="20" t="n">
        <x:v>0.25</x:v>
      </x:c>
      <x:c r="Z848" s="20" t="n">
        <x:f>IF(Y848&gt;1,Y848/100,Y848)</x:f>
        <x:v>0.25</x:v>
      </x:c>
      <x:c r="AA848" s="28" t="n">
        <x:v>103.51</x:v>
      </x:c>
      <x:c r="AB848" s="28" t="n">
        <x:v>-105.06</x:v>
      </x:c>
      <x:c r="AC848" s="28" t="str">
        <x:v>BOB</x:v>
      </x:c>
      <x:c r="AD848" s="28" t="n">
        <x:f>IF(AC848="USD",AB848*'Parametros'!$B$4,AB848)</x:f>
        <x:v>-105.06</x:v>
      </x:c>
      <x:c r="AE848" s="28" t="n">
        <x:f>W848*X848*(1-Z848)</x:f>
        <x:v>-105.06</x:v>
      </x:c>
      <x:c r="AF848" s="28" t="n">
        <x:f>W848*AA848</x:f>
        <x:v>-103.51</x:v>
      </x:c>
      <x:c r="AG848" s="28" t="n">
        <x:f>AE848-AF848</x:f>
        <x:v>-1.5499999999999972</x:v>
      </x:c>
      <x:c r="AH848" s="20" t="str">
        <x:f>IF(AE848&gt;0,AG848/AE848,"")</x:f>
      </x:c>
      <x:c r="AI848" s="28" t="n">
        <x:v>140659.29</x:v>
      </x:c>
      <x:c r="AJ848" s="28"/>
      <x:c r="AK848"/>
      <x:c r="AL848" t="str">
        <x:v>Devuelto</x:v>
      </x:c>
      <x:c r="AM848" t="str">
        <x:f>IF(W848&lt;0,"Devuelto",AL848)</x:f>
        <x:v>Devuelto</x:v>
      </x:c>
      <x:c r="AN848" t="str">
        <x:v>Efectivo</x:v>
      </x:c>
      <x:c r="AO848" s="29" t="str">
        <x:v>Sin observación</x:v>
      </x:c>
      <x:c r="AP848" t="str">
        <x:f>IF(D848="","No","Sí")</x:f>
        <x:v>Sí</x:v>
      </x:c>
    </x:row>
    <x:row r="849">
      <x:c r="A849" t="n">
        <x:v>849</x:v>
      </x:c>
      <x:c r="B849" t="str">
        <x:v>VT0004025</x:v>
      </x:c>
      <x:c r="C849" t="str">
        <x:v>45823</x:v>
      </x:c>
      <x:c r="D849" s="27" t="n">
        <x:v>45823</x:v>
      </x:c>
      <x:c r="E849" t="n">
        <x:f>IF(D849="","",YEAR(D849))</x:f>
        <x:v>2025</x:v>
      </x:c>
      <x:c r="F849" t="n">
        <x:f>IF(D849="","",MONTH(D849))</x:f>
        <x:v>6</x:v>
      </x:c>
      <x:c r="G849" t="str">
        <x:f>IF(D849="","Fecha no disponible",TEXT(D849,"mmmm"))</x:f>
        <x:v>June</x:v>
      </x:c>
      <x:c r="H849" t="str">
        <x:f>IF(D849="","Fecha no disponible",TEXT(D849,"yyyy-mm"))</x:f>
        <x:v>2025-06</x:v>
      </x:c>
      <x:c r="I849" t="str">
        <x:f>IF(D849="","Fecha no disponible","T"&amp;ROUNDUP(MONTH(D849)/3,0))</x:f>
        <x:v>T2</x:v>
      </x:c>
      <x:c r="J849" t="str">
        <x:v>T011</x:v>
      </x:c>
      <x:c r="K849" t="str">
        <x:v>Tienda Cochabamba 3</x:v>
      </x:c>
      <x:c r="L849" t="str">
        <x:v>Mall</x:v>
      </x:c>
      <x:c r="M849" t="str">
        <x:v>Cochabamba</x:v>
      </x:c>
      <x:c r="N849" t="str">
        <x:f>IFERROR(VLOOKUP(M849,'Mapeos'!$A$4:$B$30,2,FALSE),M849)</x:f>
        <x:v>Cochabamba</x:v>
      </x:c>
      <x:c r="O849" t="str">
        <x:v>C00881</x:v>
      </x:c>
      <x:c r="P849" t="str">
        <x:v>Masivo</x:v>
      </x:c>
      <x:c r="Q849" t="str">
        <x:v>P0138</x:v>
      </x:c>
      <x:c r="R849" t="str">
        <x:v>Alimentos</x:v>
      </x:c>
      <x:c r="S849" t="str">
        <x:v>Marca D</x:v>
      </x:c>
      <x:c r="T849" t="str">
        <x:v>E-commerce</x:v>
      </x:c>
      <x:c r="U849" t="str">
        <x:f>IFERROR(VLOOKUP(T849,'Mapeos'!$D$4:$E$25,2,FALSE),T849)</x:f>
        <x:v>E-commerce</x:v>
      </x:c>
      <x:c r="V849" t="str">
        <x:v>V011</x:v>
      </x:c>
      <x:c r="W849" t="n">
        <x:v>2</x:v>
      </x:c>
      <x:c r="X849" s="28" t="n">
        <x:v>7.53</x:v>
      </x:c>
      <x:c r="Y849" s="20" t="n">
        <x:v>0.2</x:v>
      </x:c>
      <x:c r="Z849" s="20" t="n">
        <x:f>IF(Y849&gt;1,Y849/100,Y849)</x:f>
        <x:v>0.2</x:v>
      </x:c>
      <x:c r="AA849" s="28" t="n">
        <x:v>6.07</x:v>
      </x:c>
      <x:c r="AB849" s="28" t="n">
        <x:v>12.05</x:v>
      </x:c>
      <x:c r="AC849" s="28" t="str">
        <x:v>BOB</x:v>
      </x:c>
      <x:c r="AD849" s="28" t="n">
        <x:f>IF(AC849="USD",AB849*'Parametros'!$B$4,AB849)</x:f>
        <x:v>12.05</x:v>
      </x:c>
      <x:c r="AE849" s="28" t="n">
        <x:f>W849*X849*(1-Z849)</x:f>
        <x:v>12.048000000000002</x:v>
      </x:c>
      <x:c r="AF849" s="28" t="n">
        <x:f>W849*AA849</x:f>
        <x:v>12.14</x:v>
      </x:c>
      <x:c r="AG849" s="28" t="n">
        <x:f>AE849-AF849</x:f>
        <x:v>-0.09199999999999875</x:v>
      </x:c>
      <x:c r="AH849" s="20" t="n">
        <x:f>IF(AE849&gt;0,AG849/AE849,"")</x:f>
        <x:v>-0.0076361221779547425</x:v>
      </x:c>
      <x:c r="AI849" s="28" t="n">
        <x:v>84523.21</x:v>
      </x:c>
      <x:c r="AJ849" s="28"/>
      <x:c r="AK849"/>
      <x:c r="AL849" t="str">
        <x:v>Completado</x:v>
      </x:c>
      <x:c r="AM849" t="str">
        <x:f>IF(W849&lt;0,"Devuelto",AL849)</x:f>
        <x:v>Completado</x:v>
      </x:c>
      <x:c r="AN849" t="str">
        <x:v>QR</x:v>
      </x:c>
      <x:c r="AO849" s="29" t="str">
        <x:v>Sin observación</x:v>
      </x:c>
      <x:c r="AP849" t="str">
        <x:f>IF(D849="","No","Sí")</x:f>
        <x:v>Sí</x:v>
      </x:c>
    </x:row>
    <x:row r="850">
      <x:c r="A850" t="n">
        <x:v>850</x:v>
      </x:c>
      <x:c r="B850" t="str">
        <x:v>VT0004029</x:v>
      </x:c>
      <x:c r="C850" t="str">
        <x:v>45913</x:v>
      </x:c>
      <x:c r="D850" s="27" t="n">
        <x:v>45913</x:v>
      </x:c>
      <x:c r="E850" t="n">
        <x:f>IF(D850="","",YEAR(D850))</x:f>
        <x:v>2025</x:v>
      </x:c>
      <x:c r="F850" t="n">
        <x:f>IF(D850="","",MONTH(D850))</x:f>
        <x:v>9</x:v>
      </x:c>
      <x:c r="G850" t="str">
        <x:f>IF(D850="","Fecha no disponible",TEXT(D850,"mmmm"))</x:f>
        <x:v>September</x:v>
      </x:c>
      <x:c r="H850" t="str">
        <x:f>IF(D850="","Fecha no disponible",TEXT(D850,"yyyy-mm"))</x:f>
        <x:v>2025-09</x:v>
      </x:c>
      <x:c r="I850" t="str">
        <x:f>IF(D850="","Fecha no disponible","T"&amp;ROUNDUP(MONTH(D850)/3,0))</x:f>
        <x:v>T3</x:v>
      </x:c>
      <x:c r="J850" t="str">
        <x:v>T014</x:v>
      </x:c>
      <x:c r="K850" t="str">
        <x:v>Tienda Potosí 2</x:v>
      </x:c>
      <x:c r="L850" t="str">
        <x:v>Barrio</x:v>
      </x:c>
      <x:c r="M850" t="str">
        <x:v>Potosí</x:v>
      </x:c>
      <x:c r="N850" t="str">
        <x:f>IFERROR(VLOOKUP(M850,'Mapeos'!$A$4:$B$30,2,FALSE),M850)</x:f>
        <x:v>Potosí</x:v>
      </x:c>
      <x:c r="O850" t="str">
        <x:v>C00231</x:v>
      </x:c>
      <x:c r="P850" t="str">
        <x:v>Premium</x:v>
      </x:c>
      <x:c r="Q850" t="str">
        <x:v>P0053</x:v>
      </x:c>
      <x:c r="R850" t="str">
        <x:v>Alimentos</x:v>
      </x:c>
      <x:c r="S850" t="str">
        <x:v>Marca B</x:v>
      </x:c>
      <x:c r="T850" t="str">
        <x:v>Tienda</x:v>
      </x:c>
      <x:c r="U850" t="str">
        <x:f>IFERROR(VLOOKUP(T850,'Mapeos'!$D$4:$E$25,2,FALSE),T850)</x:f>
        <x:v>Tienda</x:v>
      </x:c>
      <x:c r="V850" t="str">
        <x:v>V007</x:v>
      </x:c>
      <x:c r="W850" t="n">
        <x:v>-1</x:v>
      </x:c>
      <x:c r="X850" s="28" t="n">
        <x:v>59.29</x:v>
      </x:c>
      <x:c r="Y850" s="20" t="n">
        <x:v>0.25</x:v>
      </x:c>
      <x:c r="Z850" s="20" t="n">
        <x:f>IF(Y850&gt;1,Y850/100,Y850)</x:f>
        <x:v>0.25</x:v>
      </x:c>
      <x:c r="AA850" s="28" t="n">
        <x:v>43.92</x:v>
      </x:c>
      <x:c r="AB850" s="28" t="n">
        <x:v>-44.47</x:v>
      </x:c>
      <x:c r="AC850" s="28" t="str">
        <x:v>BOB</x:v>
      </x:c>
      <x:c r="AD850" s="28" t="n">
        <x:f>IF(AC850="USD",AB850*'Parametros'!$B$4,AB850)</x:f>
        <x:v>-44.47</x:v>
      </x:c>
      <x:c r="AE850" s="28" t="n">
        <x:f>W850*X850*(1-Z850)</x:f>
        <x:v>-44.4675</x:v>
      </x:c>
      <x:c r="AF850" s="28" t="n">
        <x:f>W850*AA850</x:f>
        <x:v>-43.92</x:v>
      </x:c>
      <x:c r="AG850" s="28" t="n">
        <x:f>AE850-AF850</x:f>
        <x:v>-0.5474999999999994</x:v>
      </x:c>
      <x:c r="AH850" s="20" t="str">
        <x:f>IF(AE850&gt;0,AG850/AE850,"")</x:f>
      </x:c>
      <x:c r="AI850" s="28" t="n">
        <x:v>194781.08</x:v>
      </x:c>
      <x:c r="AJ850" s="28"/>
      <x:c r="AK850"/>
      <x:c r="AL850" t="str">
        <x:v>Devuelto</x:v>
      </x:c>
      <x:c r="AM850" t="str">
        <x:f>IF(W850&lt;0,"Devuelto",AL850)</x:f>
        <x:v>Devuelto</x:v>
      </x:c>
      <x:c r="AN850" t="str">
        <x:v>QR</x:v>
      </x:c>
      <x:c r="AO850" s="29" t="str">
        <x:v>Sin observación</x:v>
      </x:c>
      <x:c r="AP850" t="str">
        <x:f>IF(D850="","No","Sí")</x:f>
        <x:v>Sí</x:v>
      </x:c>
    </x:row>
    <x:row r="851">
      <x:c r="A851" t="n">
        <x:v>851</x:v>
      </x:c>
      <x:c r="B851" t="str">
        <x:v>VT0004034</x:v>
      </x:c>
      <x:c r="C851" t="str">
        <x:v>45474</x:v>
      </x:c>
      <x:c r="D851" s="27" t="n">
        <x:v>45474</x:v>
      </x:c>
      <x:c r="E851" t="n">
        <x:f>IF(D851="","",YEAR(D851))</x:f>
        <x:v>2024</x:v>
      </x:c>
      <x:c r="F851" t="n">
        <x:f>IF(D851="","",MONTH(D851))</x:f>
        <x:v>7</x:v>
      </x:c>
      <x:c r="G851" t="str">
        <x:f>IF(D851="","Fecha no disponible",TEXT(D851,"mmmm"))</x:f>
        <x:v>July</x:v>
      </x:c>
      <x:c r="H851" t="str">
        <x:f>IF(D851="","Fecha no disponible",TEXT(D851,"yyyy-mm"))</x:f>
        <x:v>2024-07</x:v>
      </x:c>
      <x:c r="I851" t="str">
        <x:f>IF(D851="","Fecha no disponible","T"&amp;ROUNDUP(MONTH(D851)/3,0))</x:f>
        <x:v>T3</x:v>
      </x:c>
      <x:c r="J851" t="str">
        <x:v>T008</x:v>
      </x:c>
      <x:c r="K851" t="str">
        <x:v>Tienda Santa Cruz 4</x:v>
      </x:c>
      <x:c r="L851" t="str">
        <x:v>Barrio</x:v>
      </x:c>
      <x:c r="M851" t="str">
        <x:v>Santa Cruz</x:v>
      </x:c>
      <x:c r="N851" t="str">
        <x:f>IFERROR(VLOOKUP(M851,'Mapeos'!$A$4:$B$30,2,FALSE),M851)</x:f>
        <x:v>Santa Cruz</x:v>
      </x:c>
      <x:c r="O851" t="str">
        <x:v>C00288</x:v>
      </x:c>
      <x:c r="P851" t="str">
        <x:v>Premium</x:v>
      </x:c>
      <x:c r="Q851" t="str">
        <x:v>P0039</x:v>
      </x:c>
      <x:c r="R851" t="str">
        <x:v>Deportes</x:v>
      </x:c>
      <x:c r="S851" t="str">
        <x:v>Marca B</x:v>
      </x:c>
      <x:c r="T851" t="str">
        <x:v>Tienda</x:v>
      </x:c>
      <x:c r="U851" t="str">
        <x:f>IFERROR(VLOOKUP(T851,'Mapeos'!$D$4:$E$25,2,FALSE),T851)</x:f>
        <x:v>Tienda</x:v>
      </x:c>
      <x:c r="V851" t="str">
        <x:v>V001</x:v>
      </x:c>
      <x:c r="W851" t="n">
        <x:v>2</x:v>
      </x:c>
      <x:c r="X851" s="28" t="n">
        <x:v>235.18</x:v>
      </x:c>
      <x:c r="Y851" s="20" t="n">
        <x:v>0.15</x:v>
      </x:c>
      <x:c r="Z851" s="20" t="n">
        <x:f>IF(Y851&gt;1,Y851/100,Y851)</x:f>
        <x:v>0.15</x:v>
      </x:c>
      <x:c r="AA851" s="28" t="n">
        <x:v>154.82</x:v>
      </x:c>
      <x:c r="AB851" s="28" t="n">
        <x:v>399.81</x:v>
      </x:c>
      <x:c r="AC851" s="28" t="str">
        <x:v>BOB</x:v>
      </x:c>
      <x:c r="AD851" s="28" t="n">
        <x:f>IF(AC851="USD",AB851*'Parametros'!$B$4,AB851)</x:f>
        <x:v>399.81</x:v>
      </x:c>
      <x:c r="AE851" s="28" t="n">
        <x:f>W851*X851*(1-Z851)</x:f>
        <x:v>399.806</x:v>
      </x:c>
      <x:c r="AF851" s="28" t="n">
        <x:f>W851*AA851</x:f>
        <x:v>309.64</x:v>
      </x:c>
      <x:c r="AG851" s="28" t="n">
        <x:f>AE851-AF851</x:f>
        <x:v>90.166</x:v>
      </x:c>
      <x:c r="AH851" s="20" t="n">
        <x:f>IF(AE851&gt;0,AG851/AE851,"")</x:f>
        <x:v>0.22552437932397212</x:v>
      </x:c>
      <x:c r="AI851" s="28" t="n">
        <x:v>136150.72</x:v>
      </x:c>
      <x:c r="AJ851" s="28"/>
      <x:c r="AK851"/>
      <x:c r="AL851" t="str">
        <x:v>Completado</x:v>
      </x:c>
      <x:c r="AM851" t="str">
        <x:f>IF(W851&lt;0,"Devuelto",AL851)</x:f>
        <x:v>Completado</x:v>
      </x:c>
      <x:c r="AN851" t="str">
        <x:v>Tarjeta</x:v>
      </x:c>
      <x:c r="AO851" s="29" t="str">
        <x:v>Sin observación</x:v>
      </x:c>
      <x:c r="AP851" t="str">
        <x:f>IF(D851="","No","Sí")</x:f>
        <x:v>Sí</x:v>
      </x:c>
    </x:row>
    <x:row r="852">
      <x:c r="A852" t="n">
        <x:v>852</x:v>
      </x:c>
      <x:c r="B852" t="str">
        <x:v>VT0004039</x:v>
      </x:c>
      <x:c r="C852" t="str">
        <x:v>46080</x:v>
      </x:c>
      <x:c r="D852" s="27" t="n">
        <x:v>46080</x:v>
      </x:c>
      <x:c r="E852" t="n">
        <x:f>IF(D852="","",YEAR(D852))</x:f>
        <x:v>2026</x:v>
      </x:c>
      <x:c r="F852" t="n">
        <x:f>IF(D852="","",MONTH(D852))</x:f>
        <x:v>2</x:v>
      </x:c>
      <x:c r="G852" t="str">
        <x:f>IF(D852="","Fecha no disponible",TEXT(D852,"mmmm"))</x:f>
        <x:v>February</x:v>
      </x:c>
      <x:c r="H852" t="str">
        <x:f>IF(D852="","Fecha no disponible",TEXT(D852,"yyyy-mm"))</x:f>
        <x:v>2026-02</x:v>
      </x:c>
      <x:c r="I852" t="str">
        <x:f>IF(D852="","Fecha no disponible","T"&amp;ROUNDUP(MONTH(D852)/3,0))</x:f>
        <x:v>T1</x:v>
      </x:c>
      <x:c r="J852" t="str">
        <x:v>T013</x:v>
      </x:c>
      <x:c r="K852" t="str">
        <x:v>Tienda Potosí 1</x:v>
      </x:c>
      <x:c r="L852" t="str">
        <x:v>Centro</x:v>
      </x:c>
      <x:c r="M852" t="str">
        <x:v>Potosí</x:v>
      </x:c>
      <x:c r="N852" t="str">
        <x:f>IFERROR(VLOOKUP(M852,'Mapeos'!$A$4:$B$30,2,FALSE),M852)</x:f>
        <x:v>Potosí</x:v>
      </x:c>
      <x:c r="O852" t="str">
        <x:v>C00741</x:v>
      </x:c>
      <x:c r="P852" t="str">
        <x:v>Empresa</x:v>
      </x:c>
      <x:c r="Q852" t="str">
        <x:v>P0125</x:v>
      </x:c>
      <x:c r="R852" t="str">
        <x:v>Deportes</x:v>
      </x:c>
      <x:c r="S852" t="str">
        <x:v>Marca A</x:v>
      </x:c>
      <x:c r="T852" t="str">
        <x:v>E-commerce</x:v>
      </x:c>
      <x:c r="U852" t="str">
        <x:f>IFERROR(VLOOKUP(T852,'Mapeos'!$D$4:$E$25,2,FALSE),T852)</x:f>
        <x:v>E-commerce</x:v>
      </x:c>
      <x:c r="V852" t="str">
        <x:v>V005</x:v>
      </x:c>
      <x:c r="W852" t="n">
        <x:v>2</x:v>
      </x:c>
      <x:c r="X852" s="28" t="n">
        <x:v>139.96</x:v>
      </x:c>
      <x:c r="Y852" s="20" t="n">
        <x:v>0.2</x:v>
      </x:c>
      <x:c r="Z852" s="20" t="n">
        <x:f>IF(Y852&gt;1,Y852/100,Y852)</x:f>
        <x:v>0.2</x:v>
      </x:c>
      <x:c r="AA852" s="28" t="n">
        <x:v>107.52</x:v>
      </x:c>
      <x:c r="AB852" s="28" t="n">
        <x:v>223.94</x:v>
      </x:c>
      <x:c r="AC852" s="28" t="str">
        <x:v>BOB</x:v>
      </x:c>
      <x:c r="AD852" s="28" t="n">
        <x:f>IF(AC852="USD",AB852*'Parametros'!$B$4,AB852)</x:f>
        <x:v>223.94</x:v>
      </x:c>
      <x:c r="AE852" s="28" t="n">
        <x:f>W852*X852*(1-Z852)</x:f>
        <x:v>223.93600000000004</x:v>
      </x:c>
      <x:c r="AF852" s="28" t="n">
        <x:f>W852*AA852</x:f>
        <x:v>215.04</x:v>
      </x:c>
      <x:c r="AG852" s="28" t="n">
        <x:f>AE852-AF852</x:f>
        <x:v>8.896000000000043</x:v>
      </x:c>
      <x:c r="AH852" s="20" t="n">
        <x:f>IF(AE852&gt;0,AG852/AE852,"")</x:f>
        <x:v>0.03972563589597047</x:v>
      </x:c>
      <x:c r="AI852" s="28" t="n">
        <x:v>63929.11</x:v>
      </x:c>
      <x:c r="AJ852" s="28"/>
      <x:c r="AK852"/>
      <x:c r="AL852" t="str">
        <x:v>Completado</x:v>
      </x:c>
      <x:c r="AM852" t="str">
        <x:f>IF(W852&lt;0,"Devuelto",AL852)</x:f>
        <x:v>Completado</x:v>
      </x:c>
      <x:c r="AN852" t="str">
        <x:v>Transferencia</x:v>
      </x:c>
      <x:c r="AO852" s="29" t="str">
        <x:v>Sin observación</x:v>
      </x:c>
      <x:c r="AP852" t="str">
        <x:f>IF(D852="","No","Sí")</x:f>
        <x:v>Sí</x:v>
      </x:c>
    </x:row>
    <x:row r="853">
      <x:c r="A853" t="n">
        <x:v>853</x:v>
      </x:c>
      <x:c r="B853" t="str">
        <x:v>VT0004044</x:v>
      </x:c>
      <x:c r="C853" t="str">
        <x:v>45736</x:v>
      </x:c>
      <x:c r="D853" s="27" t="n">
        <x:v>45736</x:v>
      </x:c>
      <x:c r="E853" t="n">
        <x:f>IF(D853="","",YEAR(D853))</x:f>
        <x:v>2025</x:v>
      </x:c>
      <x:c r="F853" t="n">
        <x:f>IF(D853="","",MONTH(D853))</x:f>
        <x:v>3</x:v>
      </x:c>
      <x:c r="G853" t="str">
        <x:f>IF(D853="","Fecha no disponible",TEXT(D853,"mmmm"))</x:f>
        <x:v>March</x:v>
      </x:c>
      <x:c r="H853" t="str">
        <x:f>IF(D853="","Fecha no disponible",TEXT(D853,"yyyy-mm"))</x:f>
        <x:v>2025-03</x:v>
      </x:c>
      <x:c r="I853" t="str">
        <x:f>IF(D853="","Fecha no disponible","T"&amp;ROUNDUP(MONTH(D853)/3,0))</x:f>
        <x:v>T1</x:v>
      </x:c>
      <x:c r="J853" t="str">
        <x:v>T003</x:v>
      </x:c>
      <x:c r="K853" t="str">
        <x:v>Tienda La Paz 3</x:v>
      </x:c>
      <x:c r="L853" t="str">
        <x:v>Barrio</x:v>
      </x:c>
      <x:c r="M853" t="str">
        <x:v>La Paz</x:v>
      </x:c>
      <x:c r="N853" t="str">
        <x:f>IFERROR(VLOOKUP(M853,'Mapeos'!$A$4:$B$30,2,FALSE),M853)</x:f>
        <x:v>La Paz</x:v>
      </x:c>
      <x:c r="O853" t="str">
        <x:v>C00068</x:v>
      </x:c>
      <x:c r="P853" t="str">
        <x:v>Premium</x:v>
      </x:c>
      <x:c r="Q853" t="str">
        <x:v>P0005</x:v>
      </x:c>
      <x:c r="R853" t="str">
        <x:v>Electrónica</x:v>
      </x:c>
      <x:c r="S853" t="str">
        <x:v>Marca D</x:v>
      </x:c>
      <x:c r="T853" t="str">
        <x:v>Tienda</x:v>
      </x:c>
      <x:c r="U853" t="str">
        <x:f>IFERROR(VLOOKUP(T853,'Mapeos'!$D$4:$E$25,2,FALSE),T853)</x:f>
        <x:v>Tienda</x:v>
      </x:c>
      <x:c r="V853" t="str">
        <x:v>V037</x:v>
      </x:c>
      <x:c r="W853" t="n">
        <x:v>4</x:v>
      </x:c>
      <x:c r="X853" s="28" t="n">
        <x:v>244.75</x:v>
      </x:c>
      <x:c r="Y853" s="20" t="n">
        <x:v>0.15</x:v>
      </x:c>
      <x:c r="Z853" s="20" t="n">
        <x:f>IF(Y853&gt;1,Y853/100,Y853)</x:f>
        <x:v>0.15</x:v>
      </x:c>
      <x:c r="AA853" s="28" t="n">
        <x:v>123.71</x:v>
      </x:c>
      <x:c r="AB853" s="28" t="n">
        <x:v>832.15</x:v>
      </x:c>
      <x:c r="AC853" s="28" t="str">
        <x:v>BOB</x:v>
      </x:c>
      <x:c r="AD853" s="28" t="n">
        <x:f>IF(AC853="USD",AB853*'Parametros'!$B$4,AB853)</x:f>
        <x:v>832.15</x:v>
      </x:c>
      <x:c r="AE853" s="28" t="n">
        <x:f>W853*X853*(1-Z853)</x:f>
        <x:v>832.15</x:v>
      </x:c>
      <x:c r="AF853" s="28" t="n">
        <x:f>W853*AA853</x:f>
        <x:v>494.84</x:v>
      </x:c>
      <x:c r="AG853" s="28" t="n">
        <x:f>AE853-AF853</x:f>
        <x:v>337.31</x:v>
      </x:c>
      <x:c r="AH853" s="20" t="n">
        <x:f>IF(AE853&gt;0,AG853/AE853,"")</x:f>
        <x:v>0.4053475935828877</x:v>
      </x:c>
      <x:c r="AI853" s="28" t="n">
        <x:v>196115.37</x:v>
      </x:c>
      <x:c r="AJ853" s="28"/>
      <x:c r="AK853"/>
      <x:c r="AL853" t="str">
        <x:v>Completado</x:v>
      </x:c>
      <x:c r="AM853" t="str">
        <x:f>IF(W853&lt;0,"Devuelto",AL853)</x:f>
        <x:v>Completado</x:v>
      </x:c>
      <x:c r="AN853" t="str">
        <x:v>Transferencia</x:v>
      </x:c>
      <x:c r="AO853" s="29" t="str">
        <x:v>Sin observación</x:v>
      </x:c>
      <x:c r="AP853" t="str">
        <x:f>IF(D853="","No","Sí")</x:f>
        <x:v>Sí</x:v>
      </x:c>
    </x:row>
    <x:row r="854">
      <x:c r="A854" t="n">
        <x:v>854</x:v>
      </x:c>
      <x:c r="B854" t="str">
        <x:v>VT0004048</x:v>
      </x:c>
      <x:c r="C854" t="str">
        <x:v>45896</x:v>
      </x:c>
      <x:c r="D854" s="27" t="n">
        <x:v>45896</x:v>
      </x:c>
      <x:c r="E854" t="n">
        <x:f>IF(D854="","",YEAR(D854))</x:f>
        <x:v>2025</x:v>
      </x:c>
      <x:c r="F854" t="n">
        <x:f>IF(D854="","",MONTH(D854))</x:f>
        <x:v>8</x:v>
      </x:c>
      <x:c r="G854" t="str">
        <x:f>IF(D854="","Fecha no disponible",TEXT(D854,"mmmm"))</x:f>
        <x:v>August</x:v>
      </x:c>
      <x:c r="H854" t="str">
        <x:f>IF(D854="","Fecha no disponible",TEXT(D854,"yyyy-mm"))</x:f>
        <x:v>2025-08</x:v>
      </x:c>
      <x:c r="I854" t="str">
        <x:f>IF(D854="","Fecha no disponible","T"&amp;ROUNDUP(MONTH(D854)/3,0))</x:f>
        <x:v>T3</x:v>
      </x:c>
      <x:c r="J854" t="str">
        <x:v>T005</x:v>
      </x:c>
      <x:c r="K854" t="str">
        <x:v>Tienda Santa Cruz 1</x:v>
      </x:c>
      <x:c r="L854" t="str">
        <x:v>Centro</x:v>
      </x:c>
      <x:c r="M854" t="str">
        <x:v>Santa Cruz</x:v>
      </x:c>
      <x:c r="N854" t="str">
        <x:f>IFERROR(VLOOKUP(M854,'Mapeos'!$A$4:$B$30,2,FALSE),M854)</x:f>
        <x:v>Santa Cruz</x:v>
      </x:c>
      <x:c r="O854" t="str">
        <x:v>C00207</x:v>
      </x:c>
      <x:c r="P854" t="str">
        <x:v>Masivo</x:v>
      </x:c>
      <x:c r="Q854" t="str">
        <x:v>P0059</x:v>
      </x:c>
      <x:c r="R854" t="str">
        <x:v>Cuidado Personal</x:v>
      </x:c>
      <x:c r="S854" t="str">
        <x:v>Marca D</x:v>
      </x:c>
      <x:c r="T854" t="str">
        <x:v>Tienda</x:v>
      </x:c>
      <x:c r="U854" t="str">
        <x:f>IFERROR(VLOOKUP(T854,'Mapeos'!$D$4:$E$25,2,FALSE),T854)</x:f>
        <x:v>Tienda</x:v>
      </x:c>
      <x:c r="V854" t="str">
        <x:v>V014</x:v>
      </x:c>
      <x:c r="W854" t="n">
        <x:v>3</x:v>
      </x:c>
      <x:c r="X854" s="28" t="n">
        <x:v>92.77</x:v>
      </x:c>
      <x:c r="Y854" s="20" t="n">
        <x:v>0</x:v>
      </x:c>
      <x:c r="Z854" s="20" t="n">
        <x:f>IF(Y854&gt;1,Y854/100,Y854)</x:f>
        <x:v>0</x:v>
      </x:c>
      <x:c r="AA854" s="28" t="n">
        <x:v>45.39</x:v>
      </x:c>
      <x:c r="AB854" s="28" t="n">
        <x:v>278.31</x:v>
      </x:c>
      <x:c r="AC854" s="28" t="str">
        <x:v>BOB</x:v>
      </x:c>
      <x:c r="AD854" s="28" t="n">
        <x:f>IF(AC854="USD",AB854*'Parametros'!$B$4,AB854)</x:f>
        <x:v>278.31</x:v>
      </x:c>
      <x:c r="AE854" s="28" t="n">
        <x:f>W854*X854*(1-Z854)</x:f>
        <x:v>278.31</x:v>
      </x:c>
      <x:c r="AF854" s="28" t="n">
        <x:f>W854*AA854</x:f>
        <x:v>136.17000000000002</x:v>
      </x:c>
      <x:c r="AG854" s="28" t="n">
        <x:f>AE854-AF854</x:f>
        <x:v>142.14</x:v>
      </x:c>
      <x:c r="AH854" s="20" t="n">
        <x:f>IF(AE854&gt;0,AG854/AE854,"")</x:f>
        <x:v>0.5107254500377276</x:v>
      </x:c>
      <x:c r="AI854" s="28" t="n">
        <x:v>183497.99</x:v>
      </x:c>
      <x:c r="AJ854" s="28"/>
      <x:c r="AK854"/>
      <x:c r="AL854" t="str">
        <x:v>Completado</x:v>
      </x:c>
      <x:c r="AM854" t="str">
        <x:f>IF(W854&lt;0,"Devuelto",AL854)</x:f>
        <x:v>Completado</x:v>
      </x:c>
      <x:c r="AN854" t="str">
        <x:v>QR</x:v>
      </x:c>
      <x:c r="AO854" s="29" t="str">
        <x:v>Sin observación</x:v>
      </x:c>
      <x:c r="AP854" t="str">
        <x:f>IF(D854="","No","Sí")</x:f>
        <x:v>Sí</x:v>
      </x:c>
    </x:row>
    <x:row r="855">
      <x:c r="A855" t="n">
        <x:v>855</x:v>
      </x:c>
      <x:c r="B855" t="str">
        <x:v>VT0004053</x:v>
      </x:c>
      <x:c r="C855" t="str">
        <x:v>45379</x:v>
      </x:c>
      <x:c r="D855" s="27" t="n">
        <x:v>45379</x:v>
      </x:c>
      <x:c r="E855" t="n">
        <x:f>IF(D855="","",YEAR(D855))</x:f>
        <x:v>2024</x:v>
      </x:c>
      <x:c r="F855" t="n">
        <x:f>IF(D855="","",MONTH(D855))</x:f>
        <x:v>3</x:v>
      </x:c>
      <x:c r="G855" t="str">
        <x:f>IF(D855="","Fecha no disponible",TEXT(D855,"mmmm"))</x:f>
        <x:v>March</x:v>
      </x:c>
      <x:c r="H855" t="str">
        <x:f>IF(D855="","Fecha no disponible",TEXT(D855,"yyyy-mm"))</x:f>
        <x:v>2024-03</x:v>
      </x:c>
      <x:c r="I855" t="str">
        <x:f>IF(D855="","Fecha no disponible","T"&amp;ROUNDUP(MONTH(D855)/3,0))</x:f>
        <x:v>T1</x:v>
      </x:c>
      <x:c r="J855" t="str">
        <x:v>T012</x:v>
      </x:c>
      <x:c r="K855" t="str">
        <x:v>Tienda Cochabamba 4</x:v>
      </x:c>
      <x:c r="L855" t="str">
        <x:v>Centro</x:v>
      </x:c>
      <x:c r="M855" t="str">
        <x:v>Cochabamba</x:v>
      </x:c>
      <x:c r="N855" t="str">
        <x:f>IFERROR(VLOOKUP(M855,'Mapeos'!$A$4:$B$30,2,FALSE),M855)</x:f>
        <x:v>Cochabamba</x:v>
      </x:c>
      <x:c r="O855" t="str">
        <x:v>C00081</x:v>
      </x:c>
      <x:c r="P855" t="str">
        <x:v>Empresa</x:v>
      </x:c>
      <x:c r="Q855" t="str">
        <x:v>P0010</x:v>
      </x:c>
      <x:c r="R855" t="str">
        <x:v>Deportes</x:v>
      </x:c>
      <x:c r="S855" t="str">
        <x:v>Marca A</x:v>
      </x:c>
      <x:c r="T855" t="str">
        <x:v>E-commerce</x:v>
      </x:c>
      <x:c r="U855" t="str">
        <x:f>IFERROR(VLOOKUP(T855,'Mapeos'!$D$4:$E$25,2,FALSE),T855)</x:f>
        <x:v>E-commerce</x:v>
      </x:c>
      <x:c r="V855" t="str">
        <x:v>V040</x:v>
      </x:c>
      <x:c r="W855" t="n">
        <x:v>9</x:v>
      </x:c>
      <x:c r="X855" s="28" t="n">
        <x:v>135.12</x:v>
      </x:c>
      <x:c r="Y855" s="20" t="n">
        <x:v>0.1</x:v>
      </x:c>
      <x:c r="Z855" s="20" t="n">
        <x:f>IF(Y855&gt;1,Y855/100,Y855)</x:f>
        <x:v>0.1</x:v>
      </x:c>
      <x:c r="AA855" s="28" t="n">
        <x:v>89.38</x:v>
      </x:c>
      <x:c r="AB855" s="28" t="n">
        <x:v>1094.47</x:v>
      </x:c>
      <x:c r="AC855" s="28" t="str">
        <x:v>BOB</x:v>
      </x:c>
      <x:c r="AD855" s="28" t="n">
        <x:f>IF(AC855="USD",AB855*'Parametros'!$B$4,AB855)</x:f>
        <x:v>1094.47</x:v>
      </x:c>
      <x:c r="AE855" s="28" t="n">
        <x:f>W855*X855*(1-Z855)</x:f>
        <x:v>1094.472</x:v>
      </x:c>
      <x:c r="AF855" s="28" t="n">
        <x:f>W855*AA855</x:f>
        <x:v>804.42</x:v>
      </x:c>
      <x:c r="AG855" s="28" t="n">
        <x:f>AE855-AF855</x:f>
        <x:v>290.052</x:v>
      </x:c>
      <x:c r="AH855" s="20" t="n">
        <x:f>IF(AE855&gt;0,AG855/AE855,"")</x:f>
        <x:v>0.2650154595092428</x:v>
      </x:c>
      <x:c r="AI855" s="28" t="n">
        <x:v>63018.64</x:v>
      </x:c>
      <x:c r="AJ855" s="28"/>
      <x:c r="AK855"/>
      <x:c r="AL855" t="str">
        <x:v>Completado</x:v>
      </x:c>
      <x:c r="AM855" t="str">
        <x:f>IF(W855&lt;0,"Devuelto",AL855)</x:f>
        <x:v>Completado</x:v>
      </x:c>
      <x:c r="AN855" t="str">
        <x:v>Transferencia</x:v>
      </x:c>
      <x:c r="AO855" s="29" t="str">
        <x:v>Sin observación</x:v>
      </x:c>
      <x:c r="AP855" t="str">
        <x:f>IF(D855="","No","Sí")</x:f>
        <x:v>Sí</x:v>
      </x:c>
    </x:row>
    <x:row r="856">
      <x:c r="A856" t="n">
        <x:v>856</x:v>
      </x:c>
      <x:c r="B856" t="str">
        <x:v>VT0004058</x:v>
      </x:c>
      <x:c r="C856" t="str">
        <x:v>46148</x:v>
      </x:c>
      <x:c r="D856" s="27" t="n">
        <x:v>46148</x:v>
      </x:c>
      <x:c r="E856" t="n">
        <x:f>IF(D856="","",YEAR(D856))</x:f>
        <x:v>2026</x:v>
      </x:c>
      <x:c r="F856" t="n">
        <x:f>IF(D856="","",MONTH(D856))</x:f>
        <x:v>5</x:v>
      </x:c>
      <x:c r="G856" t="str">
        <x:f>IF(D856="","Fecha no disponible",TEXT(D856,"mmmm"))</x:f>
        <x:v>May</x:v>
      </x:c>
      <x:c r="H856" t="str">
        <x:f>IF(D856="","Fecha no disponible",TEXT(D856,"yyyy-mm"))</x:f>
        <x:v>2026-05</x:v>
      </x:c>
      <x:c r="I856" t="str">
        <x:f>IF(D856="","Fecha no disponible","T"&amp;ROUNDUP(MONTH(D856)/3,0))</x:f>
        <x:v>T2</x:v>
      </x:c>
      <x:c r="J856" t="str">
        <x:v>T008</x:v>
      </x:c>
      <x:c r="K856" t="str">
        <x:v>Tienda Santa Cruz 4</x:v>
      </x:c>
      <x:c r="L856" t="str">
        <x:v>Barrio</x:v>
      </x:c>
      <x:c r="M856" t="str">
        <x:v>Santa Cruz</x:v>
      </x:c>
      <x:c r="N856" t="str">
        <x:f>IFERROR(VLOOKUP(M856,'Mapeos'!$A$4:$B$30,2,FALSE),M856)</x:f>
        <x:v>Santa Cruz</x:v>
      </x:c>
      <x:c r="O856" t="str">
        <x:v>C01046</x:v>
      </x:c>
      <x:c r="P856" t="str">
        <x:v>Premium</x:v>
      </x:c>
      <x:c r="Q856" t="str">
        <x:v>P0132</x:v>
      </x:c>
      <x:c r="R856" t="str">
        <x:v>Alimentos</x:v>
      </x:c>
      <x:c r="S856" t="str">
        <x:v>Marca C</x:v>
      </x:c>
      <x:c r="T856" t="str">
        <x:v>E-commerce</x:v>
      </x:c>
      <x:c r="U856" t="str">
        <x:f>IFERROR(VLOOKUP(T856,'Mapeos'!$D$4:$E$25,2,FALSE),T856)</x:f>
        <x:v>E-commerce</x:v>
      </x:c>
      <x:c r="V856" t="str">
        <x:v>V005</x:v>
      </x:c>
      <x:c r="W856" t="n">
        <x:v>1</x:v>
      </x:c>
      <x:c r="X856" s="28" t="n">
        <x:v>28.36</x:v>
      </x:c>
      <x:c r="Y856" s="20" t="n">
        <x:v>0</x:v>
      </x:c>
      <x:c r="Z856" s="20" t="n">
        <x:f>IF(Y856&gt;1,Y856/100,Y856)</x:f>
        <x:v>0</x:v>
      </x:c>
      <x:c r="AA856" s="28" t="n">
        <x:v>14.08</x:v>
      </x:c>
      <x:c r="AB856" s="28" t="n">
        <x:v>28.36</x:v>
      </x:c>
      <x:c r="AC856" s="28" t="str">
        <x:v>BOB</x:v>
      </x:c>
      <x:c r="AD856" s="28" t="n">
        <x:f>IF(AC856="USD",AB856*'Parametros'!$B$4,AB856)</x:f>
        <x:v>28.36</x:v>
      </x:c>
      <x:c r="AE856" s="28" t="n">
        <x:f>W856*X856*(1-Z856)</x:f>
        <x:v>28.36</x:v>
      </x:c>
      <x:c r="AF856" s="28" t="n">
        <x:f>W856*AA856</x:f>
        <x:v>14.08</x:v>
      </x:c>
      <x:c r="AG856" s="28" t="n">
        <x:f>AE856-AF856</x:f>
        <x:v>14.28</x:v>
      </x:c>
      <x:c r="AH856" s="20" t="n">
        <x:f>IF(AE856&gt;0,AG856/AE856,"")</x:f>
        <x:v>0.5035260930888575</x:v>
      </x:c>
      <x:c r="AI856" s="28" t="n">
        <x:v>61129.26</x:v>
      </x:c>
      <x:c r="AJ856" s="28"/>
      <x:c r="AK856"/>
      <x:c r="AL856" t="str">
        <x:v>Completado</x:v>
      </x:c>
      <x:c r="AM856" t="str">
        <x:f>IF(W856&lt;0,"Devuelto",AL856)</x:f>
        <x:v>Completado</x:v>
      </x:c>
      <x:c r="AN856" t="str">
        <x:v>Transferencia</x:v>
      </x:c>
      <x:c r="AO856" s="29" t="str">
        <x:v>Sin observación</x:v>
      </x:c>
      <x:c r="AP856" t="str">
        <x:f>IF(D856="","No","Sí")</x:f>
        <x:v>Sí</x:v>
      </x:c>
    </x:row>
    <x:row r="857">
      <x:c r="A857" t="n">
        <x:v>857</x:v>
      </x:c>
      <x:c r="B857" t="str">
        <x:v>VT0004063</x:v>
      </x:c>
      <x:c r="C857" t="str">
        <x:v>45338</x:v>
      </x:c>
      <x:c r="D857" s="27" t="n">
        <x:v>45338</x:v>
      </x:c>
      <x:c r="E857" t="n">
        <x:f>IF(D857="","",YEAR(D857))</x:f>
        <x:v>2024</x:v>
      </x:c>
      <x:c r="F857" t="n">
        <x:f>IF(D857="","",MONTH(D857))</x:f>
        <x:v>2</x:v>
      </x:c>
      <x:c r="G857" t="str">
        <x:f>IF(D857="","Fecha no disponible",TEXT(D857,"mmmm"))</x:f>
        <x:v>February</x:v>
      </x:c>
      <x:c r="H857" t="str">
        <x:f>IF(D857="","Fecha no disponible",TEXT(D857,"yyyy-mm"))</x:f>
        <x:v>2024-02</x:v>
      </x:c>
      <x:c r="I857" t="str">
        <x:f>IF(D857="","Fecha no disponible","T"&amp;ROUNDUP(MONTH(D857)/3,0))</x:f>
        <x:v>T1</x:v>
      </x:c>
      <x:c r="J857" t="str">
        <x:v>T014</x:v>
      </x:c>
      <x:c r="K857" t="str">
        <x:v>Tienda Potosí 2</x:v>
      </x:c>
      <x:c r="L857" t="str">
        <x:v>Barrio</x:v>
      </x:c>
      <x:c r="M857" t="str">
        <x:v>Potosí</x:v>
      </x:c>
      <x:c r="N857" t="str">
        <x:f>IFERROR(VLOOKUP(M857,'Mapeos'!$A$4:$B$30,2,FALSE),M857)</x:f>
        <x:v>Potosí</x:v>
      </x:c>
      <x:c r="O857" t="str">
        <x:v>C00938</x:v>
      </x:c>
      <x:c r="P857" t="str">
        <x:v>Premium</x:v>
      </x:c>
      <x:c r="Q857" t="str">
        <x:v>P0034</x:v>
      </x:c>
      <x:c r="R857" t="str">
        <x:v>Alimentos</x:v>
      </x:c>
      <x:c r="S857" t="str">
        <x:v>Marca D</x:v>
      </x:c>
      <x:c r="T857" t="str">
        <x:v>Tienda</x:v>
      </x:c>
      <x:c r="U857" t="str">
        <x:f>IFERROR(VLOOKUP(T857,'Mapeos'!$D$4:$E$25,2,FALSE),T857)</x:f>
        <x:v>Tienda</x:v>
      </x:c>
      <x:c r="V857" t="str">
        <x:v>V024</x:v>
      </x:c>
      <x:c r="W857" t="n">
        <x:v>1</x:v>
      </x:c>
      <x:c r="X857" s="28" t="n">
        <x:v>30.37</x:v>
      </x:c>
      <x:c r="Y857" s="20" t="n">
        <x:v>0.2</x:v>
      </x:c>
      <x:c r="Z857" s="20" t="n">
        <x:f>IF(Y857&gt;1,Y857/100,Y857)</x:f>
        <x:v>0.2</x:v>
      </x:c>
      <x:c r="AA857" s="28" t="n">
        <x:v>22.07</x:v>
      </x:c>
      <x:c r="AB857" s="28" t="n">
        <x:v>24.3</x:v>
      </x:c>
      <x:c r="AC857" s="28" t="str">
        <x:v>BOB</x:v>
      </x:c>
      <x:c r="AD857" s="28" t="n">
        <x:f>IF(AC857="USD",AB857*'Parametros'!$B$4,AB857)</x:f>
        <x:v>24.3</x:v>
      </x:c>
      <x:c r="AE857" s="28" t="n">
        <x:f>W857*X857*(1-Z857)</x:f>
        <x:v>24.296000000000003</x:v>
      </x:c>
      <x:c r="AF857" s="28" t="n">
        <x:f>W857*AA857</x:f>
        <x:v>22.07</x:v>
      </x:c>
      <x:c r="AG857" s="28" t="n">
        <x:f>AE857-AF857</x:f>
        <x:v>2.2260000000000026</x:v>
      </x:c>
      <x:c r="AH857" s="20" t="n">
        <x:f>IF(AE857&gt;0,AG857/AE857,"")</x:f>
        <x:v>0.09162001975633859</x:v>
      </x:c>
      <x:c r="AI857" s="28" t="n">
        <x:v>156754.05</x:v>
      </x:c>
      <x:c r="AJ857" s="28"/>
      <x:c r="AK857"/>
      <x:c r="AL857" t="str">
        <x:v>Completado</x:v>
      </x:c>
      <x:c r="AM857" t="str">
        <x:f>IF(W857&lt;0,"Devuelto",AL857)</x:f>
        <x:v>Completado</x:v>
      </x:c>
      <x:c r="AN857" t="str">
        <x:v>Transferencia</x:v>
      </x:c>
      <x:c r="AO857" s="29" t="str">
        <x:v>Sin observación</x:v>
      </x:c>
      <x:c r="AP857" t="str">
        <x:f>IF(D857="","No","Sí")</x:f>
        <x:v>Sí</x:v>
      </x:c>
    </x:row>
    <x:row r="858">
      <x:c r="A858" t="n">
        <x:v>858</x:v>
      </x:c>
      <x:c r="B858" t="str">
        <x:v>VT0004067</x:v>
      </x:c>
      <x:c r="C858" t="str">
        <x:v>45977</x:v>
      </x:c>
      <x:c r="D858" s="27" t="n">
        <x:v>45977</x:v>
      </x:c>
      <x:c r="E858" t="n">
        <x:f>IF(D858="","",YEAR(D858))</x:f>
        <x:v>2025</x:v>
      </x:c>
      <x:c r="F858" t="n">
        <x:f>IF(D858="","",MONTH(D858))</x:f>
        <x:v>11</x:v>
      </x:c>
      <x:c r="G858" t="str">
        <x:f>IF(D858="","Fecha no disponible",TEXT(D858,"mmmm"))</x:f>
        <x:v>November</x:v>
      </x:c>
      <x:c r="H858" t="str">
        <x:f>IF(D858="","Fecha no disponible",TEXT(D858,"yyyy-mm"))</x:f>
        <x:v>2025-11</x:v>
      </x:c>
      <x:c r="I858" t="str">
        <x:f>IF(D858="","Fecha no disponible","T"&amp;ROUNDUP(MONTH(D858)/3,0))</x:f>
        <x:v>T4</x:v>
      </x:c>
      <x:c r="J858" t="str">
        <x:v>T020</x:v>
      </x:c>
      <x:c r="K858" t="str">
        <x:v>Tienda Sucre 4</x:v>
      </x:c>
      <x:c r="L858" t="str">
        <x:v>Mall</x:v>
      </x:c>
      <x:c r="M858" t="str">
        <x:v>Sucre</x:v>
      </x:c>
      <x:c r="N858" t="str">
        <x:f>IFERROR(VLOOKUP(M858,'Mapeos'!$A$4:$B$30,2,FALSE),M858)</x:f>
        <x:v>Sucre</x:v>
      </x:c>
      <x:c r="O858" t="str">
        <x:v>C00527</x:v>
      </x:c>
      <x:c r="P858" t="str">
        <x:v>Premium</x:v>
      </x:c>
      <x:c r="Q858" t="str">
        <x:v>P0066</x:v>
      </x:c>
      <x:c r="R858" t="str">
        <x:v>Hogar</x:v>
      </x:c>
      <x:c r="S858" t="str">
        <x:v>Marca B</x:v>
      </x:c>
      <x:c r="T858" t="str">
        <x:v>Tienda</x:v>
      </x:c>
      <x:c r="U858" t="str">
        <x:f>IFERROR(VLOOKUP(T858,'Mapeos'!$D$4:$E$25,2,FALSE),T858)</x:f>
        <x:v>Tienda</x:v>
      </x:c>
      <x:c r="V858" t="str">
        <x:v>V006</x:v>
      </x:c>
      <x:c r="W858" t="n">
        <x:v>1</x:v>
      </x:c>
      <x:c r="X858" s="28" t="n">
        <x:v>136.94</x:v>
      </x:c>
      <x:c r="Y858" s="20" t="n">
        <x:v>0.2</x:v>
      </x:c>
      <x:c r="Z858" s="20" t="n">
        <x:f>IF(Y858&gt;1,Y858/100,Y858)</x:f>
        <x:v>0.2</x:v>
      </x:c>
      <x:c r="AA858" s="28" t="n">
        <x:v>66.28</x:v>
      </x:c>
      <x:c r="AB858" s="28" t="n">
        <x:v>109.55</x:v>
      </x:c>
      <x:c r="AC858" s="28" t="str">
        <x:v>BOB</x:v>
      </x:c>
      <x:c r="AD858" s="28" t="n">
        <x:f>IF(AC858="USD",AB858*'Parametros'!$B$4,AB858)</x:f>
        <x:v>109.55</x:v>
      </x:c>
      <x:c r="AE858" s="28" t="n">
        <x:f>W858*X858*(1-Z858)</x:f>
        <x:v>109.552</x:v>
      </x:c>
      <x:c r="AF858" s="28" t="n">
        <x:f>W858*AA858</x:f>
        <x:v>66.28</x:v>
      </x:c>
      <x:c r="AG858" s="28" t="n">
        <x:f>AE858-AF858</x:f>
        <x:v>43.272000000000006</x:v>
      </x:c>
      <x:c r="AH858" s="20" t="n">
        <x:f>IF(AE858&gt;0,AG858/AE858,"")</x:f>
        <x:v>0.3949905067912955</x:v>
      </x:c>
      <x:c r="AI858" s="28" t="n">
        <x:v>153823.32</x:v>
      </x:c>
      <x:c r="AJ858" s="28"/>
      <x:c r="AK858"/>
      <x:c r="AL858" t="str">
        <x:v>Completado</x:v>
      </x:c>
      <x:c r="AM858" t="str">
        <x:f>IF(W858&lt;0,"Devuelto",AL858)</x:f>
        <x:v>Completado</x:v>
      </x:c>
      <x:c r="AN858" t="str">
        <x:v>Efectivo</x:v>
      </x:c>
      <x:c r="AO858" s="29" t="str">
        <x:v>Sin observación</x:v>
      </x:c>
      <x:c r="AP858" t="str">
        <x:f>IF(D858="","No","Sí")</x:f>
        <x:v>Sí</x:v>
      </x:c>
    </x:row>
    <x:row r="859">
      <x:c r="A859" t="n">
        <x:v>859</x:v>
      </x:c>
      <x:c r="B859" t="str">
        <x:v>VT0004072</x:v>
      </x:c>
      <x:c r="C859" t="str">
        <x:v>45822</x:v>
      </x:c>
      <x:c r="D859" s="27" t="n">
        <x:v>45822</x:v>
      </x:c>
      <x:c r="E859" t="n">
        <x:f>IF(D859="","",YEAR(D859))</x:f>
        <x:v>2025</x:v>
      </x:c>
      <x:c r="F859" t="n">
        <x:f>IF(D859="","",MONTH(D859))</x:f>
        <x:v>6</x:v>
      </x:c>
      <x:c r="G859" t="str">
        <x:f>IF(D859="","Fecha no disponible",TEXT(D859,"mmmm"))</x:f>
        <x:v>June</x:v>
      </x:c>
      <x:c r="H859" t="str">
        <x:f>IF(D859="","Fecha no disponible",TEXT(D859,"yyyy-mm"))</x:f>
        <x:v>2025-06</x:v>
      </x:c>
      <x:c r="I859" t="str">
        <x:f>IF(D859="","Fecha no disponible","T"&amp;ROUNDUP(MONTH(D859)/3,0))</x:f>
        <x:v>T2</x:v>
      </x:c>
      <x:c r="J859" t="str">
        <x:v>T018</x:v>
      </x:c>
      <x:c r="K859" t="str">
        <x:v>Tienda Sucre 2</x:v>
      </x:c>
      <x:c r="L859" t="str">
        <x:v>Mall</x:v>
      </x:c>
      <x:c r="M859" t="str">
        <x:v>Sucre</x:v>
      </x:c>
      <x:c r="N859" t="str">
        <x:f>IFERROR(VLOOKUP(M859,'Mapeos'!$A$4:$B$30,2,FALSE),M859)</x:f>
        <x:v>Sucre</x:v>
      </x:c>
      <x:c r="O859" t="str">
        <x:v>C00686</x:v>
      </x:c>
      <x:c r="P859" t="str">
        <x:v>Masivo</x:v>
      </x:c>
      <x:c r="Q859" t="str">
        <x:v>P0094</x:v>
      </x:c>
      <x:c r="R859" t="str">
        <x:v>Hogar</x:v>
      </x:c>
      <x:c r="S859" t="str">
        <x:v>Marca C</x:v>
      </x:c>
      <x:c r="T859" t="str">
        <x:v>E-commerce</x:v>
      </x:c>
      <x:c r="U859" t="str">
        <x:f>IFERROR(VLOOKUP(T859,'Mapeos'!$D$4:$E$25,2,FALSE),T859)</x:f>
        <x:v>E-commerce</x:v>
      </x:c>
      <x:c r="V859" t="str">
        <x:v>V001</x:v>
      </x:c>
      <x:c r="W859" t="n">
        <x:v>1</x:v>
      </x:c>
      <x:c r="X859" s="28" t="n">
        <x:v>231.19</x:v>
      </x:c>
      <x:c r="Y859" s="20" t="n">
        <x:v>0.15</x:v>
      </x:c>
      <x:c r="Z859" s="20" t="n">
        <x:f>IF(Y859&gt;1,Y859/100,Y859)</x:f>
        <x:v>0.15</x:v>
      </x:c>
      <x:c r="AA859" s="28" t="n">
        <x:v>116.03</x:v>
      </x:c>
      <x:c r="AB859" s="28" t="n">
        <x:v>196.51</x:v>
      </x:c>
      <x:c r="AC859" s="28" t="str">
        <x:v>BOB</x:v>
      </x:c>
      <x:c r="AD859" s="28" t="n">
        <x:f>IF(AC859="USD",AB859*'Parametros'!$B$4,AB859)</x:f>
        <x:v>196.51</x:v>
      </x:c>
      <x:c r="AE859" s="28" t="n">
        <x:f>W859*X859*(1-Z859)</x:f>
        <x:v>196.51149999999998</x:v>
      </x:c>
      <x:c r="AF859" s="28" t="n">
        <x:f>W859*AA859</x:f>
        <x:v>116.03</x:v>
      </x:c>
      <x:c r="AG859" s="28" t="n">
        <x:f>AE859-AF859</x:f>
        <x:v>80.48149999999998</x:v>
      </x:c>
      <x:c r="AH859" s="20" t="n">
        <x:f>IF(AE859&gt;0,AG859/AE859,"")</x:f>
        <x:v>0.40955109497408543</x:v>
      </x:c>
      <x:c r="AI859" s="28" t="n">
        <x:v>94441.45</x:v>
      </x:c>
      <x:c r="AJ859" s="28"/>
      <x:c r="AK859"/>
      <x:c r="AL859" t="str">
        <x:v>Completado</x:v>
      </x:c>
      <x:c r="AM859" t="str">
        <x:f>IF(W859&lt;0,"Devuelto",AL859)</x:f>
        <x:v>Completado</x:v>
      </x:c>
      <x:c r="AN859" t="str">
        <x:v>QR</x:v>
      </x:c>
      <x:c r="AO859" s="29" t="str">
        <x:v>Sin observación</x:v>
      </x:c>
      <x:c r="AP859" t="str">
        <x:f>IF(D859="","No","Sí")</x:f>
        <x:v>Sí</x:v>
      </x:c>
    </x:row>
    <x:row r="860">
      <x:c r="A860" t="n">
        <x:v>860</x:v>
      </x:c>
      <x:c r="B860" t="str">
        <x:v>VT0004077</x:v>
      </x:c>
      <x:c r="C860" t="str">
        <x:v>46004</x:v>
      </x:c>
      <x:c r="D860" s="27" t="n">
        <x:v>46004</x:v>
      </x:c>
      <x:c r="E860" t="n">
        <x:f>IF(D860="","",YEAR(D860))</x:f>
        <x:v>2025</x:v>
      </x:c>
      <x:c r="F860" t="n">
        <x:f>IF(D860="","",MONTH(D860))</x:f>
        <x:v>12</x:v>
      </x:c>
      <x:c r="G860" t="str">
        <x:f>IF(D860="","Fecha no disponible",TEXT(D860,"mmmm"))</x:f>
        <x:v>December</x:v>
      </x:c>
      <x:c r="H860" t="str">
        <x:f>IF(D860="","Fecha no disponible",TEXT(D860,"yyyy-mm"))</x:f>
        <x:v>2025-12</x:v>
      </x:c>
      <x:c r="I860" t="str">
        <x:f>IF(D860="","Fecha no disponible","T"&amp;ROUNDUP(MONTH(D860)/3,0))</x:f>
        <x:v>T4</x:v>
      </x:c>
      <x:c r="J860" t="str">
        <x:v>T002</x:v>
      </x:c>
      <x:c r="K860" t="str">
        <x:v>Tienda La Paz 2</x:v>
      </x:c>
      <x:c r="L860" t="str">
        <x:v>Mall</x:v>
      </x:c>
      <x:c r="M860" t="str">
        <x:v>La Paz</x:v>
      </x:c>
      <x:c r="N860" t="str">
        <x:f>IFERROR(VLOOKUP(M860,'Mapeos'!$A$4:$B$30,2,FALSE),M860)</x:f>
        <x:v>La Paz</x:v>
      </x:c>
      <x:c r="O860" t="str">
        <x:v>C00889</x:v>
      </x:c>
      <x:c r="P860" t="str">
        <x:v>Premium</x:v>
      </x:c>
      <x:c r="Q860" t="str">
        <x:v>P0035</x:v>
      </x:c>
      <x:c r="R860" t="str">
        <x:v>Cuidado Personal</x:v>
      </x:c>
      <x:c r="S860" t="str">
        <x:v>Marca A</x:v>
      </x:c>
      <x:c r="T860" t="str">
        <x:v>Tienda</x:v>
      </x:c>
      <x:c r="U860" t="str">
        <x:f>IFERROR(VLOOKUP(T860,'Mapeos'!$D$4:$E$25,2,FALSE),T860)</x:f>
        <x:v>Tienda</x:v>
      </x:c>
      <x:c r="V860" t="str">
        <x:v>V037</x:v>
      </x:c>
      <x:c r="W860" t="n">
        <x:v>1</x:v>
      </x:c>
      <x:c r="X860" s="28" t="n">
        <x:v>88.18</x:v>
      </x:c>
      <x:c r="Y860" s="20" t="n">
        <x:v>0.2</x:v>
      </x:c>
      <x:c r="Z860" s="20" t="n">
        <x:f>IF(Y860&gt;1,Y860/100,Y860)</x:f>
        <x:v>0.2</x:v>
      </x:c>
      <x:c r="AA860" s="28" t="n">
        <x:v>62.62</x:v>
      </x:c>
      <x:c r="AB860" s="28" t="n">
        <x:v>70.54</x:v>
      </x:c>
      <x:c r="AC860" s="28" t="str">
        <x:v>BOB</x:v>
      </x:c>
      <x:c r="AD860" s="28" t="n">
        <x:f>IF(AC860="USD",AB860*'Parametros'!$B$4,AB860)</x:f>
        <x:v>70.54</x:v>
      </x:c>
      <x:c r="AE860" s="28" t="n">
        <x:f>W860*X860*(1-Z860)</x:f>
        <x:v>70.54400000000001</x:v>
      </x:c>
      <x:c r="AF860" s="28" t="n">
        <x:f>W860*AA860</x:f>
        <x:v>62.62</x:v>
      </x:c>
      <x:c r="AG860" s="28" t="n">
        <x:f>AE860-AF860</x:f>
        <x:v>7.924000000000014</x:v>
      </x:c>
      <x:c r="AH860" s="20" t="n">
        <x:f>IF(AE860&gt;0,AG860/AE860,"")</x:f>
        <x:v>0.11232705828986182</x:v>
      </x:c>
      <x:c r="AI860" s="28" t="n">
        <x:v>139219.44</x:v>
      </x:c>
      <x:c r="AJ860" s="28"/>
      <x:c r="AK860"/>
      <x:c r="AL860" t="str">
        <x:v>Completado</x:v>
      </x:c>
      <x:c r="AM860" t="str">
        <x:f>IF(W860&lt;0,"Devuelto",AL860)</x:f>
        <x:v>Completado</x:v>
      </x:c>
      <x:c r="AN860" t="str">
        <x:v>Transferencia</x:v>
      </x:c>
      <x:c r="AO860" s="29" t="str">
        <x:v>Sin observación</x:v>
      </x:c>
      <x:c r="AP860" t="str">
        <x:f>IF(D860="","No","Sí")</x:f>
        <x:v>Sí</x:v>
      </x:c>
    </x:row>
    <x:row r="861">
      <x:c r="A861" t="n">
        <x:v>861</x:v>
      </x:c>
      <x:c r="B861" t="str">
        <x:v>VT0004082</x:v>
      </x:c>
      <x:c r="C861" t="str">
        <x:v>45307</x:v>
      </x:c>
      <x:c r="D861" s="27" t="n">
        <x:v>45307</x:v>
      </x:c>
      <x:c r="E861" t="n">
        <x:f>IF(D861="","",YEAR(D861))</x:f>
        <x:v>2024</x:v>
      </x:c>
      <x:c r="F861" t="n">
        <x:f>IF(D861="","",MONTH(D861))</x:f>
        <x:v>1</x:v>
      </x:c>
      <x:c r="G861" t="str">
        <x:f>IF(D861="","Fecha no disponible",TEXT(D861,"mmmm"))</x:f>
        <x:v>January</x:v>
      </x:c>
      <x:c r="H861" t="str">
        <x:f>IF(D861="","Fecha no disponible",TEXT(D861,"yyyy-mm"))</x:f>
        <x:v>2024-01</x:v>
      </x:c>
      <x:c r="I861" t="str">
        <x:f>IF(D861="","Fecha no disponible","T"&amp;ROUNDUP(MONTH(D861)/3,0))</x:f>
        <x:v>T1</x:v>
      </x:c>
      <x:c r="J861" t="str">
        <x:v>T019</x:v>
      </x:c>
      <x:c r="K861" t="str">
        <x:v>Tienda Sucre 3</x:v>
      </x:c>
      <x:c r="L861" t="str">
        <x:v>Centro</x:v>
      </x:c>
      <x:c r="M861" t="str">
        <x:v>Sucre</x:v>
      </x:c>
      <x:c r="N861" t="str">
        <x:f>IFERROR(VLOOKUP(M861,'Mapeos'!$A$4:$B$30,2,FALSE),M861)</x:f>
        <x:v>Sucre</x:v>
      </x:c>
      <x:c r="O861" t="str">
        <x:v>C01358</x:v>
      </x:c>
      <x:c r="P861" t="str">
        <x:v>Premium</x:v>
      </x:c>
      <x:c r="Q861" t="str">
        <x:v>P0037</x:v>
      </x:c>
      <x:c r="R861" t="str">
        <x:v>Alimentos</x:v>
      </x:c>
      <x:c r="S861" t="str">
        <x:v>Marca B</x:v>
      </x:c>
      <x:c r="T861" t="str">
        <x:v>WhatsApp</x:v>
      </x:c>
      <x:c r="U861" t="str">
        <x:f>IFERROR(VLOOKUP(T861,'Mapeos'!$D$4:$E$25,2,FALSE),T861)</x:f>
        <x:v>WhatsApp</x:v>
      </x:c>
      <x:c r="V861" t="str">
        <x:v>V015</x:v>
      </x:c>
      <x:c r="W861" t="n">
        <x:v>1</x:v>
      </x:c>
      <x:c r="X861" s="28" t="n">
        <x:v>58.63</x:v>
      </x:c>
      <x:c r="Y861" s="20" t="n">
        <x:v>0</x:v>
      </x:c>
      <x:c r="Z861" s="20" t="n">
        <x:f>IF(Y861&gt;1,Y861/100,Y861)</x:f>
        <x:v>0</x:v>
      </x:c>
      <x:c r="AA861" s="28" t="n">
        <x:v>43.63</x:v>
      </x:c>
      <x:c r="AB861" s="28" t="n">
        <x:v>58.63</x:v>
      </x:c>
      <x:c r="AC861" s="28" t="str">
        <x:v>BOB</x:v>
      </x:c>
      <x:c r="AD861" s="28" t="n">
        <x:f>IF(AC861="USD",AB861*'Parametros'!$B$4,AB861)</x:f>
        <x:v>58.63</x:v>
      </x:c>
      <x:c r="AE861" s="28" t="n">
        <x:f>W861*X861*(1-Z861)</x:f>
        <x:v>58.63</x:v>
      </x:c>
      <x:c r="AF861" s="28" t="n">
        <x:f>W861*AA861</x:f>
        <x:v>43.63</x:v>
      </x:c>
      <x:c r="AG861" s="28" t="n">
        <x:f>AE861-AF861</x:f>
        <x:v>15</x:v>
      </x:c>
      <x:c r="AH861" s="20" t="n">
        <x:f>IF(AE861&gt;0,AG861/AE861,"")</x:f>
        <x:v>0.2558417192563534</x:v>
      </x:c>
      <x:c r="AI861" s="28" t="n">
        <x:v>77293.91</x:v>
      </x:c>
      <x:c r="AJ861" s="28"/>
      <x:c r="AK861"/>
      <x:c r="AL861" t="str">
        <x:v>Completado</x:v>
      </x:c>
      <x:c r="AM861" t="str">
        <x:f>IF(W861&lt;0,"Devuelto",AL861)</x:f>
        <x:v>Completado</x:v>
      </x:c>
      <x:c r="AN861" t="str">
        <x:v>Tarjeta</x:v>
      </x:c>
      <x:c r="AO861" s="29" t="str">
        <x:v>Sin observación</x:v>
      </x:c>
      <x:c r="AP861" t="str">
        <x:f>IF(D861="","No","Sí")</x:f>
        <x:v>Sí</x:v>
      </x:c>
    </x:row>
    <x:row r="862">
      <x:c r="A862" t="n">
        <x:v>862</x:v>
      </x:c>
      <x:c r="B862" t="str">
        <x:v>VT0004086</x:v>
      </x:c>
      <x:c r="C862" t="str">
        <x:v>45724</x:v>
      </x:c>
      <x:c r="D862" s="27" t="n">
        <x:v>45724</x:v>
      </x:c>
      <x:c r="E862" t="n">
        <x:f>IF(D862="","",YEAR(D862))</x:f>
        <x:v>2025</x:v>
      </x:c>
      <x:c r="F862" t="n">
        <x:f>IF(D862="","",MONTH(D862))</x:f>
        <x:v>3</x:v>
      </x:c>
      <x:c r="G862" t="str">
        <x:f>IF(D862="","Fecha no disponible",TEXT(D862,"mmmm"))</x:f>
        <x:v>March</x:v>
      </x:c>
      <x:c r="H862" t="str">
        <x:f>IF(D862="","Fecha no disponible",TEXT(D862,"yyyy-mm"))</x:f>
        <x:v>2025-03</x:v>
      </x:c>
      <x:c r="I862" t="str">
        <x:f>IF(D862="","Fecha no disponible","T"&amp;ROUNDUP(MONTH(D862)/3,0))</x:f>
        <x:v>T1</x:v>
      </x:c>
      <x:c r="J862" t="str">
        <x:v>T018</x:v>
      </x:c>
      <x:c r="K862" t="str">
        <x:v>Tienda Sucre 2</x:v>
      </x:c>
      <x:c r="L862" t="str">
        <x:v>Mall</x:v>
      </x:c>
      <x:c r="M862" t="str">
        <x:v>Sucre</x:v>
      </x:c>
      <x:c r="N862" t="str">
        <x:f>IFERROR(VLOOKUP(M862,'Mapeos'!$A$4:$B$30,2,FALSE),M862)</x:f>
        <x:v>Sucre</x:v>
      </x:c>
      <x:c r="O862" t="str">
        <x:v>C00400</x:v>
      </x:c>
      <x:c r="P862" t="str">
        <x:v>Frecuente</x:v>
      </x:c>
      <x:c r="Q862" t="str">
        <x:v>P0036</x:v>
      </x:c>
      <x:c r="R862" t="str">
        <x:v>Hogar</x:v>
      </x:c>
      <x:c r="S862" t="str">
        <x:v>Marca B</x:v>
      </x:c>
      <x:c r="T862" t="str">
        <x:v>Tienda</x:v>
      </x:c>
      <x:c r="U862" t="str">
        <x:f>IFERROR(VLOOKUP(T862,'Mapeos'!$D$4:$E$25,2,FALSE),T862)</x:f>
        <x:v>Tienda</x:v>
      </x:c>
      <x:c r="V862" t="str">
        <x:v>V032</x:v>
      </x:c>
      <x:c r="W862" t="n">
        <x:v>1</x:v>
      </x:c>
      <x:c r="X862" s="28" t="n">
        <x:v>229.05</x:v>
      </x:c>
      <x:c r="Y862" s="20" t="n">
        <x:v>0.2</x:v>
      </x:c>
      <x:c r="Z862" s="20" t="n">
        <x:f>IF(Y862&gt;1,Y862/100,Y862)</x:f>
        <x:v>0.2</x:v>
      </x:c>
      <x:c r="AA862" s="28" t="n">
        <x:v>150.55</x:v>
      </x:c>
      <x:c r="AB862" s="28" t="n">
        <x:v>183.24</x:v>
      </x:c>
      <x:c r="AC862" s="28" t="str">
        <x:v>BOB</x:v>
      </x:c>
      <x:c r="AD862" s="28" t="n">
        <x:f>IF(AC862="USD",AB862*'Parametros'!$B$4,AB862)</x:f>
        <x:v>183.24</x:v>
      </x:c>
      <x:c r="AE862" s="28" t="n">
        <x:f>W862*X862*(1-Z862)</x:f>
        <x:v>183.24</x:v>
      </x:c>
      <x:c r="AF862" s="28" t="n">
        <x:f>W862*AA862</x:f>
        <x:v>150.55</x:v>
      </x:c>
      <x:c r="AG862" s="28" t="n">
        <x:f>AE862-AF862</x:f>
        <x:v>32.69</x:v>
      </x:c>
      <x:c r="AH862" s="20" t="n">
        <x:f>IF(AE862&gt;0,AG862/AE862,"")</x:f>
        <x:v>0.17839991268282032</x:v>
      </x:c>
      <x:c r="AI862" s="28" t="n">
        <x:v>137192.05</x:v>
      </x:c>
      <x:c r="AJ862" s="28"/>
      <x:c r="AK862"/>
      <x:c r="AL862" t="str">
        <x:v>Completado</x:v>
      </x:c>
      <x:c r="AM862" t="str">
        <x:f>IF(W862&lt;0,"Devuelto",AL862)</x:f>
        <x:v>Completado</x:v>
      </x:c>
      <x:c r="AN862" t="str">
        <x:v>Efectivo</x:v>
      </x:c>
      <x:c r="AO862" s="29" t="str">
        <x:v>Sin observación</x:v>
      </x:c>
      <x:c r="AP862" t="str">
        <x:f>IF(D862="","No","Sí")</x:f>
        <x:v>Sí</x:v>
      </x:c>
    </x:row>
    <x:row r="863">
      <x:c r="A863" t="n">
        <x:v>863</x:v>
      </x:c>
      <x:c r="B863" t="str">
        <x:v>VT0004091</x:v>
      </x:c>
      <x:c r="C863" t="str">
        <x:v>45384</x:v>
      </x:c>
      <x:c r="D863" s="27" t="n">
        <x:v>45384</x:v>
      </x:c>
      <x:c r="E863" t="n">
        <x:f>IF(D863="","",YEAR(D863))</x:f>
        <x:v>2024</x:v>
      </x:c>
      <x:c r="F863" t="n">
        <x:f>IF(D863="","",MONTH(D863))</x:f>
        <x:v>4</x:v>
      </x:c>
      <x:c r="G863" t="str">
        <x:f>IF(D863="","Fecha no disponible",TEXT(D863,"mmmm"))</x:f>
        <x:v>April</x:v>
      </x:c>
      <x:c r="H863" t="str">
        <x:f>IF(D863="","Fecha no disponible",TEXT(D863,"yyyy-mm"))</x:f>
        <x:v>2024-04</x:v>
      </x:c>
      <x:c r="I863" t="str">
        <x:f>IF(D863="","Fecha no disponible","T"&amp;ROUNDUP(MONTH(D863)/3,0))</x:f>
        <x:v>T2</x:v>
      </x:c>
      <x:c r="J863" t="str">
        <x:v>T018</x:v>
      </x:c>
      <x:c r="K863" t="str">
        <x:v>Tienda Sucre 2</x:v>
      </x:c>
      <x:c r="L863" t="str">
        <x:v>Mall</x:v>
      </x:c>
      <x:c r="M863" t="str">
        <x:v>Sucre</x:v>
      </x:c>
      <x:c r="N863" t="str">
        <x:f>IFERROR(VLOOKUP(M863,'Mapeos'!$A$4:$B$30,2,FALSE),M863)</x:f>
        <x:v>Sucre</x:v>
      </x:c>
      <x:c r="O863" t="str">
        <x:v>C00351</x:v>
      </x:c>
      <x:c r="P863" t="str">
        <x:v>Empresa</x:v>
      </x:c>
      <x:c r="Q863" t="str">
        <x:v>P0062</x:v>
      </x:c>
      <x:c r="R863" t="str">
        <x:v>Hogar</x:v>
      </x:c>
      <x:c r="S863" t="str">
        <x:v>Marca B</x:v>
      </x:c>
      <x:c r="T863" t="str">
        <x:v>Tienda</x:v>
      </x:c>
      <x:c r="U863" t="str">
        <x:f>IFERROR(VLOOKUP(T863,'Mapeos'!$D$4:$E$25,2,FALSE),T863)</x:f>
        <x:v>Tienda</x:v>
      </x:c>
      <x:c r="V863" t="str">
        <x:v>V019</x:v>
      </x:c>
      <x:c r="W863" t="n">
        <x:v>1</x:v>
      </x:c>
      <x:c r="X863" s="28" t="n">
        <x:v>261.32</x:v>
      </x:c>
      <x:c r="Y863" s="20" t="n">
        <x:v>0.25</x:v>
      </x:c>
      <x:c r="Z863" s="20" t="n">
        <x:f>IF(Y863&gt;1,Y863/100,Y863)</x:f>
        <x:v>0.25</x:v>
      </x:c>
      <x:c r="AA863" s="28" t="n">
        <x:v>186.69</x:v>
      </x:c>
      <x:c r="AB863" s="28" t="n">
        <x:v>195.99</x:v>
      </x:c>
      <x:c r="AC863" s="28" t="str">
        <x:v>BOB</x:v>
      </x:c>
      <x:c r="AD863" s="28" t="n">
        <x:f>IF(AC863="USD",AB863*'Parametros'!$B$4,AB863)</x:f>
        <x:v>195.99</x:v>
      </x:c>
      <x:c r="AE863" s="28" t="n">
        <x:f>W863*X863*(1-Z863)</x:f>
        <x:v>195.99</x:v>
      </x:c>
      <x:c r="AF863" s="28" t="n">
        <x:f>W863*AA863</x:f>
        <x:v>186.69</x:v>
      </x:c>
      <x:c r="AG863" s="28" t="n">
        <x:f>AE863-AF863</x:f>
        <x:v>9.300000000000011</x:v>
      </x:c>
      <x:c r="AH863" s="20" t="n">
        <x:f>IF(AE863&gt;0,AG863/AE863,"")</x:f>
        <x:v>0.04745140058166238</x:v>
      </x:c>
      <x:c r="AI863" s="28" t="n">
        <x:v>127625.59</x:v>
      </x:c>
      <x:c r="AJ863" s="28"/>
      <x:c r="AK863"/>
      <x:c r="AL863" t="str">
        <x:v>Completado</x:v>
      </x:c>
      <x:c r="AM863" t="str">
        <x:f>IF(W863&lt;0,"Devuelto",AL863)</x:f>
        <x:v>Completado</x:v>
      </x:c>
      <x:c r="AN863" t="str">
        <x:v>Tarjeta</x:v>
      </x:c>
      <x:c r="AO863" s="29" t="str">
        <x:v>Sin observación</x:v>
      </x:c>
      <x:c r="AP863" t="str">
        <x:f>IF(D863="","No","Sí")</x:f>
        <x:v>Sí</x:v>
      </x:c>
    </x:row>
    <x:row r="864">
      <x:c r="A864" t="n">
        <x:v>864</x:v>
      </x:c>
      <x:c r="B864" t="str">
        <x:v>VT0004096</x:v>
      </x:c>
      <x:c r="C864" t="str">
        <x:v>46028</x:v>
      </x:c>
      <x:c r="D864" s="27" t="n">
        <x:v>46028</x:v>
      </x:c>
      <x:c r="E864" t="n">
        <x:f>IF(D864="","",YEAR(D864))</x:f>
        <x:v>2026</x:v>
      </x:c>
      <x:c r="F864" t="n">
        <x:f>IF(D864="","",MONTH(D864))</x:f>
        <x:v>1</x:v>
      </x:c>
      <x:c r="G864" t="str">
        <x:f>IF(D864="","Fecha no disponible",TEXT(D864,"mmmm"))</x:f>
        <x:v>January</x:v>
      </x:c>
      <x:c r="H864" t="str">
        <x:f>IF(D864="","Fecha no disponible",TEXT(D864,"yyyy-mm"))</x:f>
        <x:v>2026-01</x:v>
      </x:c>
      <x:c r="I864" t="str">
        <x:f>IF(D864="","Fecha no disponible","T"&amp;ROUNDUP(MONTH(D864)/3,0))</x:f>
        <x:v>T1</x:v>
      </x:c>
      <x:c r="J864" t="str">
        <x:v>T018</x:v>
      </x:c>
      <x:c r="K864" t="str">
        <x:v>Tienda Sucre 2</x:v>
      </x:c>
      <x:c r="L864" t="str">
        <x:v>Mall</x:v>
      </x:c>
      <x:c r="M864" t="str">
        <x:v>Sucre</x:v>
      </x:c>
      <x:c r="N864" t="str">
        <x:f>IFERROR(VLOOKUP(M864,'Mapeos'!$A$4:$B$30,2,FALSE),M864)</x:f>
        <x:v>Sucre</x:v>
      </x:c>
      <x:c r="O864" t="str">
        <x:v>C01377</x:v>
      </x:c>
      <x:c r="P864" t="str">
        <x:v>Empresa</x:v>
      </x:c>
      <x:c r="Q864" t="str">
        <x:v>P0131</x:v>
      </x:c>
      <x:c r="R864" t="str">
        <x:v>Cuidado Personal</x:v>
      </x:c>
      <x:c r="S864" t="str">
        <x:v>Marca C</x:v>
      </x:c>
      <x:c r="T864" t="str">
        <x:v>WhatsApp</x:v>
      </x:c>
      <x:c r="U864" t="str">
        <x:f>IFERROR(VLOOKUP(T864,'Mapeos'!$D$4:$E$25,2,FALSE),T864)</x:f>
        <x:v>WhatsApp</x:v>
      </x:c>
      <x:c r="V864" t="str">
        <x:v>V035</x:v>
      </x:c>
      <x:c r="W864" t="n">
        <x:v>-1</x:v>
      </x:c>
      <x:c r="X864" s="28" t="n">
        <x:v>95.1</x:v>
      </x:c>
      <x:c r="Y864" s="20" t="n">
        <x:v>0.15</x:v>
      </x:c>
      <x:c r="Z864" s="20" t="n">
        <x:f>IF(Y864&gt;1,Y864/100,Y864)</x:f>
        <x:v>0.15</x:v>
      </x:c>
      <x:c r="AA864" s="28" t="n">
        <x:v>64.44</x:v>
      </x:c>
      <x:c r="AB864" s="28" t="n">
        <x:v>-80.83</x:v>
      </x:c>
      <x:c r="AC864" s="28" t="str">
        <x:v>BOB</x:v>
      </x:c>
      <x:c r="AD864" s="28" t="n">
        <x:f>IF(AC864="USD",AB864*'Parametros'!$B$4,AB864)</x:f>
        <x:v>-80.83</x:v>
      </x:c>
      <x:c r="AE864" s="28" t="n">
        <x:f>W864*X864*(1-Z864)</x:f>
        <x:v>-80.835</x:v>
      </x:c>
      <x:c r="AF864" s="28" t="n">
        <x:f>W864*AA864</x:f>
        <x:v>-64.44</x:v>
      </x:c>
      <x:c r="AG864" s="28" t="n">
        <x:f>AE864-AF864</x:f>
        <x:v>-16.394999999999996</x:v>
      </x:c>
      <x:c r="AH864" s="20" t="str">
        <x:f>IF(AE864&gt;0,AG864/AE864,"")</x:f>
      </x:c>
      <x:c r="AI864" s="28" t="n">
        <x:v>67764.93</x:v>
      </x:c>
      <x:c r="AJ864" s="28"/>
      <x:c r="AK864"/>
      <x:c r="AL864" t="str">
        <x:v>Devuelto</x:v>
      </x:c>
      <x:c r="AM864" t="str">
        <x:f>IF(W864&lt;0,"Devuelto",AL864)</x:f>
        <x:v>Devuelto</x:v>
      </x:c>
      <x:c r="AN864" t="str">
        <x:v>Transferencia</x:v>
      </x:c>
      <x:c r="AO864" s="29" t="str">
        <x:v>Sin observación</x:v>
      </x:c>
      <x:c r="AP864" t="str">
        <x:f>IF(D864="","No","Sí")</x:f>
        <x:v>Sí</x:v>
      </x:c>
    </x:row>
    <x:row r="865">
      <x:c r="A865" t="n">
        <x:v>865</x:v>
      </x:c>
      <x:c r="B865" t="str">
        <x:v>VT0004101</x:v>
      </x:c>
      <x:c r="C865" t="str">
        <x:v>45444</x:v>
      </x:c>
      <x:c r="D865" s="27" t="n">
        <x:v>45444</x:v>
      </x:c>
      <x:c r="E865" t="n">
        <x:f>IF(D865="","",YEAR(D865))</x:f>
        <x:v>2024</x:v>
      </x:c>
      <x:c r="F865" t="n">
        <x:f>IF(D865="","",MONTH(D865))</x:f>
        <x:v>6</x:v>
      </x:c>
      <x:c r="G865" t="str">
        <x:f>IF(D865="","Fecha no disponible",TEXT(D865,"mmmm"))</x:f>
        <x:v>June</x:v>
      </x:c>
      <x:c r="H865" t="str">
        <x:f>IF(D865="","Fecha no disponible",TEXT(D865,"yyyy-mm"))</x:f>
        <x:v>2024-06</x:v>
      </x:c>
      <x:c r="I865" t="str">
        <x:f>IF(D865="","Fecha no disponible","T"&amp;ROUNDUP(MONTH(D865)/3,0))</x:f>
        <x:v>T2</x:v>
      </x:c>
      <x:c r="J865" t="str">
        <x:v>T017</x:v>
      </x:c>
      <x:c r="K865" t="str">
        <x:v>Tienda Sucre 1</x:v>
      </x:c>
      <x:c r="L865" t="str">
        <x:v>Centro</x:v>
      </x:c>
      <x:c r="M865" t="str">
        <x:v>Sucre</x:v>
      </x:c>
      <x:c r="N865" t="str">
        <x:f>IFERROR(VLOOKUP(M865,'Mapeos'!$A$4:$B$30,2,FALSE),M865)</x:f>
        <x:v>Sucre</x:v>
      </x:c>
      <x:c r="O865" t="str">
        <x:v>C00879</x:v>
      </x:c>
      <x:c r="P865" t="str">
        <x:v>Premium</x:v>
      </x:c>
      <x:c r="Q865" t="str">
        <x:v>P0150</x:v>
      </x:c>
      <x:c r="R865" t="str">
        <x:v>Deportes</x:v>
      </x:c>
      <x:c r="S865" t="str">
        <x:v>Marca D</x:v>
      </x:c>
      <x:c r="T865" t="str">
        <x:v>E-commerce</x:v>
      </x:c>
      <x:c r="U865" t="str">
        <x:f>IFERROR(VLOOKUP(T865,'Mapeos'!$D$4:$E$25,2,FALSE),T865)</x:f>
        <x:v>E-commerce</x:v>
      </x:c>
      <x:c r="V865" t="str">
        <x:v>V038</x:v>
      </x:c>
      <x:c r="W865" t="n">
        <x:v>1</x:v>
      </x:c>
      <x:c r="X865" s="28" t="n">
        <x:v>249.56</x:v>
      </x:c>
      <x:c r="Y865" s="20" t="n">
        <x:v>0.2</x:v>
      </x:c>
      <x:c r="Z865" s="20" t="n">
        <x:f>IF(Y865&gt;1,Y865/100,Y865)</x:f>
        <x:v>0.2</x:v>
      </x:c>
      <x:c r="AA865" s="28" t="n">
        <x:v>139.1</x:v>
      </x:c>
      <x:c r="AB865" s="28" t="n">
        <x:v>199.65</x:v>
      </x:c>
      <x:c r="AC865" s="28" t="str">
        <x:v>BOB</x:v>
      </x:c>
      <x:c r="AD865" s="28" t="n">
        <x:f>IF(AC865="USD",AB865*'Parametros'!$B$4,AB865)</x:f>
        <x:v>199.65</x:v>
      </x:c>
      <x:c r="AE865" s="28" t="n">
        <x:f>W865*X865*(1-Z865)</x:f>
        <x:v>199.64800000000002</x:v>
      </x:c>
      <x:c r="AF865" s="28" t="n">
        <x:f>W865*AA865</x:f>
        <x:v>139.1</x:v>
      </x:c>
      <x:c r="AG865" s="28" t="n">
        <x:f>AE865-AF865</x:f>
        <x:v>60.54800000000003</x:v>
      </x:c>
      <x:c r="AH865" s="20" t="n">
        <x:f>IF(AE865&gt;0,AG865/AE865,"")</x:f>
        <x:v>0.30327376182080473</x:v>
      </x:c>
      <x:c r="AI865" s="28" t="n">
        <x:v>66195.03</x:v>
      </x:c>
      <x:c r="AJ865" s="28"/>
      <x:c r="AK865"/>
      <x:c r="AL865" t="str">
        <x:v>Completado</x:v>
      </x:c>
      <x:c r="AM865" t="str">
        <x:f>IF(W865&lt;0,"Devuelto",AL865)</x:f>
        <x:v>Completado</x:v>
      </x:c>
      <x:c r="AN865" t="str">
        <x:v>Transferencia</x:v>
      </x:c>
      <x:c r="AO865" s="29" t="str">
        <x:v>Sin observación</x:v>
      </x:c>
      <x:c r="AP865" t="str">
        <x:f>IF(D865="","No","Sí")</x:f>
        <x:v>Sí</x:v>
      </x:c>
    </x:row>
    <x:row r="866">
      <x:c r="A866" t="n">
        <x:v>866</x:v>
      </x:c>
      <x:c r="B866" t="str">
        <x:v>VT0004105</x:v>
      </x:c>
      <x:c r="C866" t="str">
        <x:v>46153</x:v>
      </x:c>
      <x:c r="D866" s="27" t="n">
        <x:v>46153</x:v>
      </x:c>
      <x:c r="E866" t="n">
        <x:f>IF(D866="","",YEAR(D866))</x:f>
        <x:v>2026</x:v>
      </x:c>
      <x:c r="F866" t="n">
        <x:f>IF(D866="","",MONTH(D866))</x:f>
        <x:v>5</x:v>
      </x:c>
      <x:c r="G866" t="str">
        <x:f>IF(D866="","Fecha no disponible",TEXT(D866,"mmmm"))</x:f>
        <x:v>May</x:v>
      </x:c>
      <x:c r="H866" t="str">
        <x:f>IF(D866="","Fecha no disponible",TEXT(D866,"yyyy-mm"))</x:f>
        <x:v>2026-05</x:v>
      </x:c>
      <x:c r="I866" t="str">
        <x:f>IF(D866="","Fecha no disponible","T"&amp;ROUNDUP(MONTH(D866)/3,0))</x:f>
        <x:v>T2</x:v>
      </x:c>
      <x:c r="J866" t="str">
        <x:v>T002</x:v>
      </x:c>
      <x:c r="K866" t="str">
        <x:v>Tienda La Paz 2</x:v>
      </x:c>
      <x:c r="L866" t="str">
        <x:v>Mall</x:v>
      </x:c>
      <x:c r="M866" t="str">
        <x:v>La Paz</x:v>
      </x:c>
      <x:c r="N866" t="str">
        <x:f>IFERROR(VLOOKUP(M866,'Mapeos'!$A$4:$B$30,2,FALSE),M866)</x:f>
        <x:v>La Paz</x:v>
      </x:c>
      <x:c r="O866" t="str">
        <x:v>C01059</x:v>
      </x:c>
      <x:c r="P866" t="str">
        <x:v>Masivo</x:v>
      </x:c>
      <x:c r="Q866" t="str">
        <x:v>P0116</x:v>
      </x:c>
      <x:c r="R866" t="str">
        <x:v>Hogar</x:v>
      </x:c>
      <x:c r="S866" t="str">
        <x:v>Marca B</x:v>
      </x:c>
      <x:c r="T866" t="str">
        <x:v>E-commerce</x:v>
      </x:c>
      <x:c r="U866" t="str">
        <x:f>IFERROR(VLOOKUP(T866,'Mapeos'!$D$4:$E$25,2,FALSE),T866)</x:f>
        <x:v>E-commerce</x:v>
      </x:c>
      <x:c r="V866" t="str">
        <x:v>V040</x:v>
      </x:c>
      <x:c r="W866" t="n">
        <x:v>3</x:v>
      </x:c>
      <x:c r="X866" s="28" t="n">
        <x:v>297.41</x:v>
      </x:c>
      <x:c r="Y866" s="20" t="n">
        <x:v>0</x:v>
      </x:c>
      <x:c r="Z866" s="20" t="n">
        <x:f>IF(Y866&gt;1,Y866/100,Y866)</x:f>
        <x:v>0</x:v>
      </x:c>
      <x:c r="AA866" s="28" t="n">
        <x:v>161.09</x:v>
      </x:c>
      <x:c r="AB866" s="28" t="n">
        <x:v>892.23</x:v>
      </x:c>
      <x:c r="AC866" s="28" t="str">
        <x:v>BOB</x:v>
      </x:c>
      <x:c r="AD866" s="28" t="n">
        <x:f>IF(AC866="USD",AB866*'Parametros'!$B$4,AB866)</x:f>
        <x:v>892.23</x:v>
      </x:c>
      <x:c r="AE866" s="28" t="n">
        <x:f>W866*X866*(1-Z866)</x:f>
        <x:v>892.23</x:v>
      </x:c>
      <x:c r="AF866" s="28" t="n">
        <x:f>W866*AA866</x:f>
        <x:v>483.27</x:v>
      </x:c>
      <x:c r="AG866" s="28" t="n">
        <x:f>AE866-AF866</x:f>
        <x:v>408.96000000000004</x:v>
      </x:c>
      <x:c r="AH866" s="20" t="n">
        <x:f>IF(AE866&gt;0,AG866/AE866,"")</x:f>
        <x:v>0.45835715006220373</x:v>
      </x:c>
      <x:c r="AI866" s="28" t="n">
        <x:v>70732.25</x:v>
      </x:c>
      <x:c r="AJ866" s="28"/>
      <x:c r="AK866"/>
      <x:c r="AL866" t="str">
        <x:v>Completado</x:v>
      </x:c>
      <x:c r="AM866" t="str">
        <x:f>IF(W866&lt;0,"Devuelto",AL866)</x:f>
        <x:v>Completado</x:v>
      </x:c>
      <x:c r="AN866" t="str">
        <x:v>Transferencia</x:v>
      </x:c>
      <x:c r="AO866" s="29" t="str">
        <x:v>Sin observación</x:v>
      </x:c>
      <x:c r="AP866" t="str">
        <x:f>IF(D866="","No","Sí")</x:f>
        <x:v>Sí</x:v>
      </x:c>
    </x:row>
    <x:row r="867">
      <x:c r="A867" t="n">
        <x:v>867</x:v>
      </x:c>
      <x:c r="B867" t="str">
        <x:v>VT0004110</x:v>
      </x:c>
      <x:c r="C867" t="str">
        <x:v>45927</x:v>
      </x:c>
      <x:c r="D867" s="27" t="n">
        <x:v>45927</x:v>
      </x:c>
      <x:c r="E867" t="n">
        <x:f>IF(D867="","",YEAR(D867))</x:f>
        <x:v>2025</x:v>
      </x:c>
      <x:c r="F867" t="n">
        <x:f>IF(D867="","",MONTH(D867))</x:f>
        <x:v>9</x:v>
      </x:c>
      <x:c r="G867" t="str">
        <x:f>IF(D867="","Fecha no disponible",TEXT(D867,"mmmm"))</x:f>
        <x:v>September</x:v>
      </x:c>
      <x:c r="H867" t="str">
        <x:f>IF(D867="","Fecha no disponible",TEXT(D867,"yyyy-mm"))</x:f>
        <x:v>2025-09</x:v>
      </x:c>
      <x:c r="I867" t="str">
        <x:f>IF(D867="","Fecha no disponible","T"&amp;ROUNDUP(MONTH(D867)/3,0))</x:f>
        <x:v>T3</x:v>
      </x:c>
      <x:c r="J867" t="str">
        <x:v>T010</x:v>
      </x:c>
      <x:c r="K867" t="str">
        <x:v>Tienda Cochabamba 2</x:v>
      </x:c>
      <x:c r="L867" t="str">
        <x:v>Barrio</x:v>
      </x:c>
      <x:c r="M867" t="str">
        <x:v>Cochabamba</x:v>
      </x:c>
      <x:c r="N867" t="str">
        <x:f>IFERROR(VLOOKUP(M867,'Mapeos'!$A$4:$B$30,2,FALSE),M867)</x:f>
        <x:v>Cochabamba</x:v>
      </x:c>
      <x:c r="O867" t="str">
        <x:v>C00412</x:v>
      </x:c>
      <x:c r="P867" t="str">
        <x:v>Masivo</x:v>
      </x:c>
      <x:c r="Q867" t="str">
        <x:v>P0127</x:v>
      </x:c>
      <x:c r="R867" t="str">
        <x:v>Alimentos</x:v>
      </x:c>
      <x:c r="S867" t="str">
        <x:v>Marca B</x:v>
      </x:c>
      <x:c r="T867" t="str">
        <x:v>Tienda</x:v>
      </x:c>
      <x:c r="U867" t="str">
        <x:f>IFERROR(VLOOKUP(T867,'Mapeos'!$D$4:$E$25,2,FALSE),T867)</x:f>
        <x:v>Tienda</x:v>
      </x:c>
      <x:c r="V867" t="str">
        <x:v>V004</x:v>
      </x:c>
      <x:c r="W867" t="n">
        <x:v>1</x:v>
      </x:c>
      <x:c r="X867" s="28" t="n">
        <x:v>47.24</x:v>
      </x:c>
      <x:c r="Y867" s="20" t="n">
        <x:v>0.1</x:v>
      </x:c>
      <x:c r="Z867" s="20" t="n">
        <x:f>IF(Y867&gt;1,Y867/100,Y867)</x:f>
        <x:v>0.1</x:v>
      </x:c>
      <x:c r="AA867" s="28" t="n">
        <x:v>25.72</x:v>
      </x:c>
      <x:c r="AB867" s="28" t="n">
        <x:v>42.52</x:v>
      </x:c>
      <x:c r="AC867" s="28" t="str">
        <x:v>BOB</x:v>
      </x:c>
      <x:c r="AD867" s="28" t="n">
        <x:f>IF(AC867="USD",AB867*'Parametros'!$B$4,AB867)</x:f>
        <x:v>42.52</x:v>
      </x:c>
      <x:c r="AE867" s="28" t="n">
        <x:f>W867*X867*(1-Z867)</x:f>
        <x:v>42.516000000000005</x:v>
      </x:c>
      <x:c r="AF867" s="28" t="n">
        <x:f>W867*AA867</x:f>
        <x:v>25.72</x:v>
      </x:c>
      <x:c r="AG867" s="28" t="n">
        <x:f>AE867-AF867</x:f>
        <x:v>16.796000000000006</x:v>
      </x:c>
      <x:c r="AH867" s="20" t="n">
        <x:f>IF(AE867&gt;0,AG867/AE867,"")</x:f>
        <x:v>0.3950512748141877</x:v>
      </x:c>
      <x:c r="AI867" s="28" t="n">
        <x:v>142653.46</x:v>
      </x:c>
      <x:c r="AJ867" s="28"/>
      <x:c r="AK867"/>
      <x:c r="AL867" t="str">
        <x:v>Completado</x:v>
      </x:c>
      <x:c r="AM867" t="str">
        <x:f>IF(W867&lt;0,"Devuelto",AL867)</x:f>
        <x:v>Completado</x:v>
      </x:c>
      <x:c r="AN867" t="str">
        <x:v>Transferencia</x:v>
      </x:c>
      <x:c r="AO867" s="29" t="str">
        <x:v>Sin observación</x:v>
      </x:c>
      <x:c r="AP867" t="str">
        <x:f>IF(D867="","No","Sí")</x:f>
        <x:v>Sí</x:v>
      </x:c>
    </x:row>
    <x:row r="868">
      <x:c r="A868" t="n">
        <x:v>868</x:v>
      </x:c>
      <x:c r="B868" t="str">
        <x:v>VT0004115</x:v>
      </x:c>
      <x:c r="C868" t="str">
        <x:v>45770</x:v>
      </x:c>
      <x:c r="D868" s="27" t="n">
        <x:v>45770</x:v>
      </x:c>
      <x:c r="E868" t="n">
        <x:f>IF(D868="","",YEAR(D868))</x:f>
        <x:v>2025</x:v>
      </x:c>
      <x:c r="F868" t="n">
        <x:f>IF(D868="","",MONTH(D868))</x:f>
        <x:v>4</x:v>
      </x:c>
      <x:c r="G868" t="str">
        <x:f>IF(D868="","Fecha no disponible",TEXT(D868,"mmmm"))</x:f>
        <x:v>April</x:v>
      </x:c>
      <x:c r="H868" t="str">
        <x:f>IF(D868="","Fecha no disponible",TEXT(D868,"yyyy-mm"))</x:f>
        <x:v>2025-04</x:v>
      </x:c>
      <x:c r="I868" t="str">
        <x:f>IF(D868="","Fecha no disponible","T"&amp;ROUNDUP(MONTH(D868)/3,0))</x:f>
        <x:v>T2</x:v>
      </x:c>
      <x:c r="J868" t="str">
        <x:v>T018</x:v>
      </x:c>
      <x:c r="K868" t="str">
        <x:v>Tienda Sucre 2</x:v>
      </x:c>
      <x:c r="L868" t="str">
        <x:v>Mall</x:v>
      </x:c>
      <x:c r="M868" t="str">
        <x:v>Sucre</x:v>
      </x:c>
      <x:c r="N868" t="str">
        <x:f>IFERROR(VLOOKUP(M868,'Mapeos'!$A$4:$B$30,2,FALSE),M868)</x:f>
        <x:v>Sucre</x:v>
      </x:c>
      <x:c r="O868" t="str">
        <x:v>C00398</x:v>
      </x:c>
      <x:c r="P868" t="str">
        <x:v>Masivo</x:v>
      </x:c>
      <x:c r="Q868" t="str">
        <x:v>P0029</x:v>
      </x:c>
      <x:c r="R868" t="str">
        <x:v>Alimentos</x:v>
      </x:c>
      <x:c r="S868" t="str">
        <x:v>Marca A</x:v>
      </x:c>
      <x:c r="T868" t="str">
        <x:v>Tienda</x:v>
      </x:c>
      <x:c r="U868" t="str">
        <x:f>IFERROR(VLOOKUP(T868,'Mapeos'!$D$4:$E$25,2,FALSE),T868)</x:f>
        <x:v>Tienda</x:v>
      </x:c>
      <x:c r="V868" t="str">
        <x:v>V029</x:v>
      </x:c>
      <x:c r="W868" t="n">
        <x:v>1</x:v>
      </x:c>
      <x:c r="X868" s="28" t="n">
        <x:v>29.32</x:v>
      </x:c>
      <x:c r="Y868" s="20" t="n">
        <x:v>0.05</x:v>
      </x:c>
      <x:c r="Z868" s="20" t="n">
        <x:f>IF(Y868&gt;1,Y868/100,Y868)</x:f>
        <x:v>0.05</x:v>
      </x:c>
      <x:c r="AA868" s="28" t="n">
        <x:v>20.9</x:v>
      </x:c>
      <x:c r="AB868" s="28" t="n">
        <x:v>27.85</x:v>
      </x:c>
      <x:c r="AC868" s="28" t="str">
        <x:v>BOB</x:v>
      </x:c>
      <x:c r="AD868" s="28" t="n">
        <x:f>IF(AC868="USD",AB868*'Parametros'!$B$4,AB868)</x:f>
        <x:v>27.85</x:v>
      </x:c>
      <x:c r="AE868" s="28" t="n">
        <x:f>W868*X868*(1-Z868)</x:f>
        <x:v>27.854</x:v>
      </x:c>
      <x:c r="AF868" s="28" t="n">
        <x:f>W868*AA868</x:f>
        <x:v>20.9</x:v>
      </x:c>
      <x:c r="AG868" s="28" t="n">
        <x:f>AE868-AF868</x:f>
        <x:v>6.954000000000001</x:v>
      </x:c>
      <x:c r="AH868" s="20" t="n">
        <x:f>IF(AE868&gt;0,AG868/AE868,"")</x:f>
        <x:v>0.24965893587994545</x:v>
      </x:c>
      <x:c r="AI868" s="28" t="n">
        <x:v>165289.91</x:v>
      </x:c>
      <x:c r="AJ868" s="28"/>
      <x:c r="AK868"/>
      <x:c r="AL868" t="str">
        <x:v>Completado</x:v>
      </x:c>
      <x:c r="AM868" t="str">
        <x:f>IF(W868&lt;0,"Devuelto",AL868)</x:f>
        <x:v>Completado</x:v>
      </x:c>
      <x:c r="AN868" t="str">
        <x:v>Transferencia</x:v>
      </x:c>
      <x:c r="AO868" s="29" t="str">
        <x:v>Sin observación</x:v>
      </x:c>
      <x:c r="AP868" t="str">
        <x:f>IF(D868="","No","Sí")</x:f>
        <x:v>Sí</x:v>
      </x:c>
    </x:row>
    <x:row r="869">
      <x:c r="A869" t="n">
        <x:v>869</x:v>
      </x:c>
      <x:c r="B869" t="str">
        <x:v>VT0004120</x:v>
      </x:c>
      <x:c r="C869" t="str">
        <x:v>45573</x:v>
      </x:c>
      <x:c r="D869" s="27" t="n">
        <x:v>45573</x:v>
      </x:c>
      <x:c r="E869" t="n">
        <x:f>IF(D869="","",YEAR(D869))</x:f>
        <x:v>2024</x:v>
      </x:c>
      <x:c r="F869" t="n">
        <x:f>IF(D869="","",MONTH(D869))</x:f>
        <x:v>10</x:v>
      </x:c>
      <x:c r="G869" t="str">
        <x:f>IF(D869="","Fecha no disponible",TEXT(D869,"mmmm"))</x:f>
        <x:v>October</x:v>
      </x:c>
      <x:c r="H869" t="str">
        <x:f>IF(D869="","Fecha no disponible",TEXT(D869,"yyyy-mm"))</x:f>
        <x:v>2024-10</x:v>
      </x:c>
      <x:c r="I869" t="str">
        <x:f>IF(D869="","Fecha no disponible","T"&amp;ROUNDUP(MONTH(D869)/3,0))</x:f>
        <x:v>T4</x:v>
      </x:c>
      <x:c r="J869" t="str">
        <x:v>T004</x:v>
      </x:c>
      <x:c r="K869" t="str">
        <x:v>Tienda La Paz 4</x:v>
      </x:c>
      <x:c r="L869" t="str">
        <x:v>Centro</x:v>
      </x:c>
      <x:c r="M869" t="str">
        <x:v>La Paz</x:v>
      </x:c>
      <x:c r="N869" t="str">
        <x:f>IFERROR(VLOOKUP(M869,'Mapeos'!$A$4:$B$30,2,FALSE),M869)</x:f>
        <x:v>La Paz</x:v>
      </x:c>
      <x:c r="O869" t="str">
        <x:v>C00940</x:v>
      </x:c>
      <x:c r="P869" t="str">
        <x:v>Empresa</x:v>
      </x:c>
      <x:c r="Q869" t="str">
        <x:v>P0084</x:v>
      </x:c>
      <x:c r="R869" t="str">
        <x:v>Alimentos</x:v>
      </x:c>
      <x:c r="S869" t="str">
        <x:v>Marca D</x:v>
      </x:c>
      <x:c r="T869" t="str">
        <x:v>Tienda</x:v>
      </x:c>
      <x:c r="U869" t="str">
        <x:f>IFERROR(VLOOKUP(T869,'Mapeos'!$D$4:$E$25,2,FALSE),T869)</x:f>
        <x:v>Tienda</x:v>
      </x:c>
      <x:c r="V869" t="str">
        <x:v>V025</x:v>
      </x:c>
      <x:c r="W869" t="n">
        <x:v>1</x:v>
      </x:c>
      <x:c r="X869" s="28" t="n">
        <x:v>34.78</x:v>
      </x:c>
      <x:c r="Y869" s="20" t="n">
        <x:v>0.05</x:v>
      </x:c>
      <x:c r="Z869" s="20" t="n">
        <x:f>IF(Y869&gt;1,Y869/100,Y869)</x:f>
        <x:v>0.05</x:v>
      </x:c>
      <x:c r="AA869" s="28" t="n">
        <x:v>20.47</x:v>
      </x:c>
      <x:c r="AB869" s="28" t="n">
        <x:v>33.04</x:v>
      </x:c>
      <x:c r="AC869" s="28" t="str">
        <x:v>BOB</x:v>
      </x:c>
      <x:c r="AD869" s="28" t="n">
        <x:f>IF(AC869="USD",AB869*'Parametros'!$B$4,AB869)</x:f>
        <x:v>33.04</x:v>
      </x:c>
      <x:c r="AE869" s="28" t="n">
        <x:f>W869*X869*(1-Z869)</x:f>
        <x:v>33.041</x:v>
      </x:c>
      <x:c r="AF869" s="28" t="n">
        <x:f>W869*AA869</x:f>
        <x:v>20.47</x:v>
      </x:c>
      <x:c r="AG869" s="28" t="n">
        <x:f>AE869-AF869</x:f>
        <x:v>12.570999999999998</x:v>
      </x:c>
      <x:c r="AH869" s="20" t="n">
        <x:f>IF(AE869&gt;0,AG869/AE869,"")</x:f>
        <x:v>0.3804666928967041</x:v>
      </x:c>
      <x:c r="AI869" s="28" t="n">
        <x:v>158078.03</x:v>
      </x:c>
      <x:c r="AJ869" s="28"/>
      <x:c r="AK869"/>
      <x:c r="AL869" t="str">
        <x:v>Completado</x:v>
      </x:c>
      <x:c r="AM869" t="str">
        <x:f>IF(W869&lt;0,"Devuelto",AL869)</x:f>
        <x:v>Completado</x:v>
      </x:c>
      <x:c r="AN869" t="str">
        <x:v>QR</x:v>
      </x:c>
      <x:c r="AO869" s="29" t="str">
        <x:v>Sin observación</x:v>
      </x:c>
      <x:c r="AP869" t="str">
        <x:f>IF(D869="","No","Sí")</x:f>
        <x:v>Sí</x:v>
      </x:c>
    </x:row>
    <x:row r="870">
      <x:c r="A870" t="n">
        <x:v>870</x:v>
      </x:c>
      <x:c r="B870" t="str">
        <x:v>VT0004124</x:v>
      </x:c>
      <x:c r="C870" t="str">
        <x:v>46050</x:v>
      </x:c>
      <x:c r="D870" s="27" t="n">
        <x:v>46050</x:v>
      </x:c>
      <x:c r="E870" t="n">
        <x:f>IF(D870="","",YEAR(D870))</x:f>
        <x:v>2026</x:v>
      </x:c>
      <x:c r="F870" t="n">
        <x:f>IF(D870="","",MONTH(D870))</x:f>
        <x:v>1</x:v>
      </x:c>
      <x:c r="G870" t="str">
        <x:f>IF(D870="","Fecha no disponible",TEXT(D870,"mmmm"))</x:f>
        <x:v>January</x:v>
      </x:c>
      <x:c r="H870" t="str">
        <x:f>IF(D870="","Fecha no disponible",TEXT(D870,"yyyy-mm"))</x:f>
        <x:v>2026-01</x:v>
      </x:c>
      <x:c r="I870" t="str">
        <x:f>IF(D870="","Fecha no disponible","T"&amp;ROUNDUP(MONTH(D870)/3,0))</x:f>
        <x:v>T1</x:v>
      </x:c>
      <x:c r="J870" t="str">
        <x:v>T012</x:v>
      </x:c>
      <x:c r="K870" t="str">
        <x:v>Tienda Cochabamba 4</x:v>
      </x:c>
      <x:c r="L870" t="str">
        <x:v>Centro</x:v>
      </x:c>
      <x:c r="M870" t="str">
        <x:v>Cochabamba</x:v>
      </x:c>
      <x:c r="N870" t="str">
        <x:f>IFERROR(VLOOKUP(M870,'Mapeos'!$A$4:$B$30,2,FALSE),M870)</x:f>
        <x:v>Cochabamba</x:v>
      </x:c>
      <x:c r="O870" t="str">
        <x:v>C01635</x:v>
      </x:c>
      <x:c r="P870" t="str">
        <x:v>Frecuente</x:v>
      </x:c>
      <x:c r="Q870" t="str">
        <x:v>P0055</x:v>
      </x:c>
      <x:c r="R870" t="str">
        <x:v>Alimentos</x:v>
      </x:c>
      <x:c r="S870" t="str">
        <x:v>Marca C</x:v>
      </x:c>
      <x:c r="T870" t="str">
        <x:v>Tienda</x:v>
      </x:c>
      <x:c r="U870" t="str">
        <x:f>IFERROR(VLOOKUP(T870,'Mapeos'!$D$4:$E$25,2,FALSE),T870)</x:f>
        <x:v>Tienda</x:v>
      </x:c>
      <x:c r="V870" t="str">
        <x:v>V037</x:v>
      </x:c>
      <x:c r="W870" t="n">
        <x:v>1</x:v>
      </x:c>
      <x:c r="X870" s="28" t="n">
        <x:v>39.69</x:v>
      </x:c>
      <x:c r="Y870" s="20" t="n">
        <x:v>0.05</x:v>
      </x:c>
      <x:c r="Z870" s="20" t="n">
        <x:f>IF(Y870&gt;1,Y870/100,Y870)</x:f>
        <x:v>0.05</x:v>
      </x:c>
      <x:c r="AA870" s="28" t="n">
        <x:v>26.99</x:v>
      </x:c>
      <x:c r="AB870" s="28" t="n">
        <x:v>37.71</x:v>
      </x:c>
      <x:c r="AC870" s="28" t="str">
        <x:v>BOB</x:v>
      </x:c>
      <x:c r="AD870" s="28" t="n">
        <x:f>IF(AC870="USD",AB870*'Parametros'!$B$4,AB870)</x:f>
        <x:v>37.71</x:v>
      </x:c>
      <x:c r="AE870" s="28" t="n">
        <x:f>W870*X870*(1-Z870)</x:f>
        <x:v>37.705499999999994</x:v>
      </x:c>
      <x:c r="AF870" s="28" t="n">
        <x:f>W870*AA870</x:f>
        <x:v>26.99</x:v>
      </x:c>
      <x:c r="AG870" s="28" t="n">
        <x:f>AE870-AF870</x:f>
        <x:v>10.715499999999995</x:v>
      </x:c>
      <x:c r="AH870" s="20" t="n">
        <x:f>IF(AE870&gt;0,AG870/AE870,"")</x:f>
        <x:v>0.28418930925196584</x:v>
      </x:c>
      <x:c r="AI870" s="28" t="n">
        <x:v>165740.08</x:v>
      </x:c>
      <x:c r="AJ870" s="28"/>
      <x:c r="AK870"/>
      <x:c r="AL870" t="str">
        <x:v>Completado</x:v>
      </x:c>
      <x:c r="AM870" t="str">
        <x:f>IF(W870&lt;0,"Devuelto",AL870)</x:f>
        <x:v>Completado</x:v>
      </x:c>
      <x:c r="AN870" t="str">
        <x:v>Transferencia</x:v>
      </x:c>
      <x:c r="AO870" s="29" t="str">
        <x:v>Sin observación</x:v>
      </x:c>
      <x:c r="AP870" t="str">
        <x:f>IF(D870="","No","Sí")</x:f>
        <x:v>Sí</x:v>
      </x:c>
    </x:row>
    <x:row r="871">
      <x:c r="A871" t="n">
        <x:v>871</x:v>
      </x:c>
      <x:c r="B871" t="str">
        <x:v>VT0004129</x:v>
      </x:c>
      <x:c r="C871" t="str">
        <x:v>45506</x:v>
      </x:c>
      <x:c r="D871" s="27" t="n">
        <x:v>45506</x:v>
      </x:c>
      <x:c r="E871" t="n">
        <x:f>IF(D871="","",YEAR(D871))</x:f>
        <x:v>2024</x:v>
      </x:c>
      <x:c r="F871" t="n">
        <x:f>IF(D871="","",MONTH(D871))</x:f>
        <x:v>8</x:v>
      </x:c>
      <x:c r="G871" t="str">
        <x:f>IF(D871="","Fecha no disponible",TEXT(D871,"mmmm"))</x:f>
        <x:v>August</x:v>
      </x:c>
      <x:c r="H871" t="str">
        <x:f>IF(D871="","Fecha no disponible",TEXT(D871,"yyyy-mm"))</x:f>
        <x:v>2024-08</x:v>
      </x:c>
      <x:c r="I871" t="str">
        <x:f>IF(D871="","Fecha no disponible","T"&amp;ROUNDUP(MONTH(D871)/3,0))</x:f>
        <x:v>T3</x:v>
      </x:c>
      <x:c r="J871" t="str">
        <x:v>T001</x:v>
      </x:c>
      <x:c r="K871" t="str">
        <x:v>Tienda La Paz 1</x:v>
      </x:c>
      <x:c r="L871" t="str">
        <x:v>Barrio</x:v>
      </x:c>
      <x:c r="M871" t="str">
        <x:v>La Paz</x:v>
      </x:c>
      <x:c r="N871" t="str">
        <x:f>IFERROR(VLOOKUP(M871,'Mapeos'!$A$4:$B$30,2,FALSE),M871)</x:f>
        <x:v>La Paz</x:v>
      </x:c>
      <x:c r="O871" t="str">
        <x:v>C00386</x:v>
      </x:c>
      <x:c r="P871" t="str">
        <x:v>Masivo</x:v>
      </x:c>
      <x:c r="Q871" t="str">
        <x:v>P0150</x:v>
      </x:c>
      <x:c r="R871" t="str">
        <x:v>Deportes</x:v>
      </x:c>
      <x:c r="S871" t="str">
        <x:v>Marca D</x:v>
      </x:c>
      <x:c r="T871" t="str">
        <x:v>WhatsApp</x:v>
      </x:c>
      <x:c r="U871" t="str">
        <x:f>IFERROR(VLOOKUP(T871,'Mapeos'!$D$4:$E$25,2,FALSE),T871)</x:f>
        <x:v>WhatsApp</x:v>
      </x:c>
      <x:c r="V871" t="str">
        <x:v>V001</x:v>
      </x:c>
      <x:c r="W871" t="n">
        <x:v>1</x:v>
      </x:c>
      <x:c r="X871" s="28" t="n">
        <x:v>237.13</x:v>
      </x:c>
      <x:c r="Y871" s="20" t="n">
        <x:v>0.15</x:v>
      </x:c>
      <x:c r="Z871" s="20" t="n">
        <x:f>IF(Y871&gt;1,Y871/100,Y871)</x:f>
        <x:v>0.15</x:v>
      </x:c>
      <x:c r="AA871" s="28" t="n">
        <x:v>139.1</x:v>
      </x:c>
      <x:c r="AB871" s="28" t="n">
        <x:v>201.56</x:v>
      </x:c>
      <x:c r="AC871" s="28" t="str">
        <x:v>BOB</x:v>
      </x:c>
      <x:c r="AD871" s="28" t="n">
        <x:f>IF(AC871="USD",AB871*'Parametros'!$B$4,AB871)</x:f>
        <x:v>201.56</x:v>
      </x:c>
      <x:c r="AE871" s="28" t="n">
        <x:f>W871*X871*(1-Z871)</x:f>
        <x:v>201.5605</x:v>
      </x:c>
      <x:c r="AF871" s="28" t="n">
        <x:f>W871*AA871</x:f>
        <x:v>139.1</x:v>
      </x:c>
      <x:c r="AG871" s="28" t="n">
        <x:f>AE871-AF871</x:f>
        <x:v>62.460499999999996</x:v>
      </x:c>
      <x:c r="AH871" s="20" t="n">
        <x:f>IF(AE871&gt;0,AG871/AE871,"")</x:f>
        <x:v>0.30988462521178506</x:v>
      </x:c>
      <x:c r="AI871" s="28" t="n">
        <x:v>93616.84</x:v>
      </x:c>
      <x:c r="AJ871" s="28"/>
      <x:c r="AK871"/>
      <x:c r="AL871" t="str">
        <x:v>Completado</x:v>
      </x:c>
      <x:c r="AM871" t="str">
        <x:f>IF(W871&lt;0,"Devuelto",AL871)</x:f>
        <x:v>Completado</x:v>
      </x:c>
      <x:c r="AN871" t="str">
        <x:v>Efectivo</x:v>
      </x:c>
      <x:c r="AO871" s="29" t="str">
        <x:v>Sin observación</x:v>
      </x:c>
      <x:c r="AP871" t="str">
        <x:f>IF(D871="","No","Sí")</x:f>
        <x:v>Sí</x:v>
      </x:c>
    </x:row>
    <x:row r="872">
      <x:c r="A872" t="n">
        <x:v>872</x:v>
      </x:c>
      <x:c r="B872" t="str">
        <x:v>VT0004134</x:v>
      </x:c>
      <x:c r="C872" t="str">
        <x:v>45495</x:v>
      </x:c>
      <x:c r="D872" s="27" t="n">
        <x:v>45495</x:v>
      </x:c>
      <x:c r="E872" t="n">
        <x:f>IF(D872="","",YEAR(D872))</x:f>
        <x:v>2024</x:v>
      </x:c>
      <x:c r="F872" t="n">
        <x:f>IF(D872="","",MONTH(D872))</x:f>
        <x:v>7</x:v>
      </x:c>
      <x:c r="G872" t="str">
        <x:f>IF(D872="","Fecha no disponible",TEXT(D872,"mmmm"))</x:f>
        <x:v>July</x:v>
      </x:c>
      <x:c r="H872" t="str">
        <x:f>IF(D872="","Fecha no disponible",TEXT(D872,"yyyy-mm"))</x:f>
        <x:v>2024-07</x:v>
      </x:c>
      <x:c r="I872" t="str">
        <x:f>IF(D872="","Fecha no disponible","T"&amp;ROUNDUP(MONTH(D872)/3,0))</x:f>
        <x:v>T3</x:v>
      </x:c>
      <x:c r="J872" t="str">
        <x:v>T013</x:v>
      </x:c>
      <x:c r="K872" t="str">
        <x:v>Tienda Potosí 1</x:v>
      </x:c>
      <x:c r="L872" t="str">
        <x:v>Centro</x:v>
      </x:c>
      <x:c r="M872" t="str">
        <x:v>Potosí</x:v>
      </x:c>
      <x:c r="N872" t="str">
        <x:f>IFERROR(VLOOKUP(M872,'Mapeos'!$A$4:$B$30,2,FALSE),M872)</x:f>
        <x:v>Potosí</x:v>
      </x:c>
      <x:c r="O872" t="str">
        <x:v>C01413</x:v>
      </x:c>
      <x:c r="P872" t="str">
        <x:v>Empresa</x:v>
      </x:c>
      <x:c r="Q872" t="str">
        <x:v>P0071</x:v>
      </x:c>
      <x:c r="R872" t="str">
        <x:v>Hogar</x:v>
      </x:c>
      <x:c r="S872" t="str">
        <x:v>Marca D</x:v>
      </x:c>
      <x:c r="T872" t="str">
        <x:v>E-commerce</x:v>
      </x:c>
      <x:c r="U872" t="str">
        <x:f>IFERROR(VLOOKUP(T872,'Mapeos'!$D$4:$E$25,2,FALSE),T872)</x:f>
        <x:v>E-commerce</x:v>
      </x:c>
      <x:c r="V872" t="str">
        <x:v>V019</x:v>
      </x:c>
      <x:c r="W872" t="n">
        <x:v>1</x:v>
      </x:c>
      <x:c r="X872" s="28" t="n">
        <x:v>202.96</x:v>
      </x:c>
      <x:c r="Y872" s="20" t="n">
        <x:v>0.05</x:v>
      </x:c>
      <x:c r="Z872" s="20" t="n">
        <x:f>IF(Y872&gt;1,Y872/100,Y872)</x:f>
        <x:v>0.05</x:v>
      </x:c>
      <x:c r="AA872" s="28" t="n">
        <x:v>134.6</x:v>
      </x:c>
      <x:c r="AB872" s="28" t="n">
        <x:v>192.81</x:v>
      </x:c>
      <x:c r="AC872" s="28" t="str">
        <x:v>BOB</x:v>
      </x:c>
      <x:c r="AD872" s="28" t="n">
        <x:f>IF(AC872="USD",AB872*'Parametros'!$B$4,AB872)</x:f>
        <x:v>192.81</x:v>
      </x:c>
      <x:c r="AE872" s="28" t="n">
        <x:f>W872*X872*(1-Z872)</x:f>
        <x:v>192.812</x:v>
      </x:c>
      <x:c r="AF872" s="28" t="n">
        <x:f>W872*AA872</x:f>
        <x:v>134.6</x:v>
      </x:c>
      <x:c r="AG872" s="28" t="n">
        <x:f>AE872-AF872</x:f>
        <x:v>58.21200000000002</x:v>
      </x:c>
      <x:c r="AH872" s="20" t="n">
        <x:f>IF(AE872&gt;0,AG872/AE872,"")</x:f>
        <x:v>0.3019106694604071</x:v>
      </x:c>
      <x:c r="AI872" s="28" t="n">
        <x:v>73184.18</x:v>
      </x:c>
      <x:c r="AJ872" s="28"/>
      <x:c r="AK872"/>
      <x:c r="AL872" t="str">
        <x:v>Completado</x:v>
      </x:c>
      <x:c r="AM872" t="str">
        <x:f>IF(W872&lt;0,"Devuelto",AL872)</x:f>
        <x:v>Completado</x:v>
      </x:c>
      <x:c r="AN872" t="str">
        <x:v>Transferencia</x:v>
      </x:c>
      <x:c r="AO872" s="29" t="str">
        <x:v>Sin observación</x:v>
      </x:c>
      <x:c r="AP872" t="str">
        <x:f>IF(D872="","No","Sí")</x:f>
        <x:v>Sí</x:v>
      </x:c>
    </x:row>
    <x:row r="873">
      <x:c r="A873" t="n">
        <x:v>873</x:v>
      </x:c>
      <x:c r="B873" t="str">
        <x:v>VT0004139</x:v>
      </x:c>
      <x:c r="C873" t="str">
        <x:v>45731</x:v>
      </x:c>
      <x:c r="D873" s="27" t="n">
        <x:v>45731</x:v>
      </x:c>
      <x:c r="E873" t="n">
        <x:f>IF(D873="","",YEAR(D873))</x:f>
        <x:v>2025</x:v>
      </x:c>
      <x:c r="F873" t="n">
        <x:f>IF(D873="","",MONTH(D873))</x:f>
        <x:v>3</x:v>
      </x:c>
      <x:c r="G873" t="str">
        <x:f>IF(D873="","Fecha no disponible",TEXT(D873,"mmmm"))</x:f>
        <x:v>March</x:v>
      </x:c>
      <x:c r="H873" t="str">
        <x:f>IF(D873="","Fecha no disponible",TEXT(D873,"yyyy-mm"))</x:f>
        <x:v>2025-03</x:v>
      </x:c>
      <x:c r="I873" t="str">
        <x:f>IF(D873="","Fecha no disponible","T"&amp;ROUNDUP(MONTH(D873)/3,0))</x:f>
        <x:v>T1</x:v>
      </x:c>
      <x:c r="J873" t="str">
        <x:v>T005</x:v>
      </x:c>
      <x:c r="K873" t="str">
        <x:v>Tienda Santa Cruz 1</x:v>
      </x:c>
      <x:c r="L873" t="str">
        <x:v>Centro</x:v>
      </x:c>
      <x:c r="M873" t="str">
        <x:v>Santa Cruz</x:v>
      </x:c>
      <x:c r="N873" t="str">
        <x:f>IFERROR(VLOOKUP(M873,'Mapeos'!$A$4:$B$30,2,FALSE),M873)</x:f>
        <x:v>Santa Cruz</x:v>
      </x:c>
      <x:c r="O873" t="str">
        <x:v>C00246</x:v>
      </x:c>
      <x:c r="P873" t="str">
        <x:v>Premium</x:v>
      </x:c>
      <x:c r="Q873" t="str">
        <x:v>P0143</x:v>
      </x:c>
      <x:c r="R873" t="str">
        <x:v>Cuidado Personal</x:v>
      </x:c>
      <x:c r="S873" t="str">
        <x:v>Marca B</x:v>
      </x:c>
      <x:c r="T873" t="str">
        <x:v>Tienda</x:v>
      </x:c>
      <x:c r="U873" t="str">
        <x:f>IFERROR(VLOOKUP(T873,'Mapeos'!$D$4:$E$25,2,FALSE),T873)</x:f>
        <x:v>Tienda</x:v>
      </x:c>
      <x:c r="V873" t="str">
        <x:v>V009</x:v>
      </x:c>
      <x:c r="W873" t="n">
        <x:v>6</x:v>
      </x:c>
      <x:c r="X873" s="28" t="n">
        <x:v>59.35</x:v>
      </x:c>
      <x:c r="Y873" s="20" t="n">
        <x:v>0.2</x:v>
      </x:c>
      <x:c r="Z873" s="20" t="n">
        <x:f>IF(Y873&gt;1,Y873/100,Y873)</x:f>
        <x:v>0.2</x:v>
      </x:c>
      <x:c r="AA873" s="28" t="n">
        <x:v>37.18</x:v>
      </x:c>
      <x:c r="AB873" s="28" t="n">
        <x:v>284.88</x:v>
      </x:c>
      <x:c r="AC873" s="28" t="str">
        <x:v>BOB</x:v>
      </x:c>
      <x:c r="AD873" s="28" t="n">
        <x:f>IF(AC873="USD",AB873*'Parametros'!$B$4,AB873)</x:f>
        <x:v>284.88</x:v>
      </x:c>
      <x:c r="AE873" s="28" t="n">
        <x:f>W873*X873*(1-Z873)</x:f>
        <x:v>284.88000000000005</x:v>
      </x:c>
      <x:c r="AF873" s="28" t="n">
        <x:f>W873*AA873</x:f>
        <x:v>223.07999999999998</x:v>
      </x:c>
      <x:c r="AG873" s="28" t="n">
        <x:f>AE873-AF873</x:f>
        <x:v>61.80000000000007</x:v>
      </x:c>
      <x:c r="AH873" s="20" t="n">
        <x:f>IF(AE873&gt;0,AG873/AE873,"")</x:f>
        <x:v>0.2169334456613313</x:v>
      </x:c>
      <x:c r="AI873" s="28" t="n">
        <x:v>162113.93</x:v>
      </x:c>
      <x:c r="AJ873" s="28"/>
      <x:c r="AK873"/>
      <x:c r="AL873" t="str">
        <x:v>Completado</x:v>
      </x:c>
      <x:c r="AM873" t="str">
        <x:f>IF(W873&lt;0,"Devuelto",AL873)</x:f>
        <x:v>Completado</x:v>
      </x:c>
      <x:c r="AN873" t="str">
        <x:v>Transferencia</x:v>
      </x:c>
      <x:c r="AO873" s="29" t="str">
        <x:v>Sin observación</x:v>
      </x:c>
      <x:c r="AP873" t="str">
        <x:f>IF(D873="","No","Sí")</x:f>
        <x:v>Sí</x:v>
      </x:c>
    </x:row>
    <x:row r="874">
      <x:c r="A874" t="n">
        <x:v>874</x:v>
      </x:c>
      <x:c r="B874" t="str">
        <x:v>VT0004143</x:v>
      </x:c>
      <x:c r="C874" t="str">
        <x:v>45657</x:v>
      </x:c>
      <x:c r="D874" s="27" t="n">
        <x:v>45657</x:v>
      </x:c>
      <x:c r="E874" t="n">
        <x:f>IF(D874="","",YEAR(D874))</x:f>
        <x:v>2024</x:v>
      </x:c>
      <x:c r="F874" t="n">
        <x:f>IF(D874="","",MONTH(D874))</x:f>
        <x:v>12</x:v>
      </x:c>
      <x:c r="G874" t="str">
        <x:f>IF(D874="","Fecha no disponible",TEXT(D874,"mmmm"))</x:f>
        <x:v>December</x:v>
      </x:c>
      <x:c r="H874" t="str">
        <x:f>IF(D874="","Fecha no disponible",TEXT(D874,"yyyy-mm"))</x:f>
        <x:v>2024-12</x:v>
      </x:c>
      <x:c r="I874" t="str">
        <x:f>IF(D874="","Fecha no disponible","T"&amp;ROUNDUP(MONTH(D874)/3,0))</x:f>
        <x:v>T4</x:v>
      </x:c>
      <x:c r="J874" t="str">
        <x:v>T011</x:v>
      </x:c>
      <x:c r="K874" t="str">
        <x:v>Tienda Cochabamba 3</x:v>
      </x:c>
      <x:c r="L874" t="str">
        <x:v>Mall</x:v>
      </x:c>
      <x:c r="M874" t="str">
        <x:v>Cochabamba</x:v>
      </x:c>
      <x:c r="N874" t="str">
        <x:f>IFERROR(VLOOKUP(M874,'Mapeos'!$A$4:$B$30,2,FALSE),M874)</x:f>
        <x:v>Cochabamba</x:v>
      </x:c>
      <x:c r="O874" t="str">
        <x:v>C01374</x:v>
      </x:c>
      <x:c r="P874" t="str">
        <x:v>Frecuente</x:v>
      </x:c>
      <x:c r="Q874" t="str">
        <x:v>P0015</x:v>
      </x:c>
      <x:c r="R874" t="str">
        <x:v>Alimentos</x:v>
      </x:c>
      <x:c r="S874" t="str">
        <x:v>Marca C</x:v>
      </x:c>
      <x:c r="T874" t="str">
        <x:v>Tienda</x:v>
      </x:c>
      <x:c r="U874" t="str">
        <x:f>IFERROR(VLOOKUP(T874,'Mapeos'!$D$4:$E$25,2,FALSE),T874)</x:f>
        <x:v>Tienda</x:v>
      </x:c>
      <x:c r="V874" t="str">
        <x:v>V039</x:v>
      </x:c>
      <x:c r="W874" t="n">
        <x:v>2</x:v>
      </x:c>
      <x:c r="X874" s="28" t="n">
        <x:v>49.65</x:v>
      </x:c>
      <x:c r="Y874" s="20" t="n">
        <x:v>0.15</x:v>
      </x:c>
      <x:c r="Z874" s="20" t="n">
        <x:f>IF(Y874&gt;1,Y874/100,Y874)</x:f>
        <x:v>0.15</x:v>
      </x:c>
      <x:c r="AA874" s="28" t="n">
        <x:v>33.71</x:v>
      </x:c>
      <x:c r="AB874" s="28" t="n">
        <x:v>84.41</x:v>
      </x:c>
      <x:c r="AC874" s="28" t="str">
        <x:v>BOB</x:v>
      </x:c>
      <x:c r="AD874" s="28" t="n">
        <x:f>IF(AC874="USD",AB874*'Parametros'!$B$4,AB874)</x:f>
        <x:v>84.41</x:v>
      </x:c>
      <x:c r="AE874" s="28" t="n">
        <x:f>W874*X874*(1-Z874)</x:f>
        <x:v>84.405</x:v>
      </x:c>
      <x:c r="AF874" s="28" t="n">
        <x:f>W874*AA874</x:f>
        <x:v>67.42</x:v>
      </x:c>
      <x:c r="AG874" s="28" t="n">
        <x:f>AE874-AF874</x:f>
        <x:v>16.985</x:v>
      </x:c>
      <x:c r="AH874" s="20" t="n">
        <x:f>IF(AE874&gt;0,AG874/AE874,"")</x:f>
        <x:v>0.2012321544932172</x:v>
      </x:c>
      <x:c r="AI874" s="28" t="n">
        <x:v>177737.64</x:v>
      </x:c>
      <x:c r="AJ874" s="28"/>
      <x:c r="AK874"/>
      <x:c r="AL874" t="str">
        <x:v>Completado</x:v>
      </x:c>
      <x:c r="AM874" t="str">
        <x:f>IF(W874&lt;0,"Devuelto",AL874)</x:f>
        <x:v>Completado</x:v>
      </x:c>
      <x:c r="AN874" t="str">
        <x:v>Efectivo</x:v>
      </x:c>
      <x:c r="AO874" s="29" t="str">
        <x:v>Sin observación</x:v>
      </x:c>
      <x:c r="AP874" t="str">
        <x:f>IF(D874="","No","Sí")</x:f>
        <x:v>Sí</x:v>
      </x:c>
    </x:row>
    <x:row r="875">
      <x:c r="A875" t="n">
        <x:v>875</x:v>
      </x:c>
      <x:c r="B875" t="str">
        <x:v>VT0004148</x:v>
      </x:c>
      <x:c r="C875" t="str">
        <x:v>45999</x:v>
      </x:c>
      <x:c r="D875" s="27" t="n">
        <x:v>45999</x:v>
      </x:c>
      <x:c r="E875" t="n">
        <x:f>IF(D875="","",YEAR(D875))</x:f>
        <x:v>2025</x:v>
      </x:c>
      <x:c r="F875" t="n">
        <x:f>IF(D875="","",MONTH(D875))</x:f>
        <x:v>12</x:v>
      </x:c>
      <x:c r="G875" t="str">
        <x:f>IF(D875="","Fecha no disponible",TEXT(D875,"mmmm"))</x:f>
        <x:v>December</x:v>
      </x:c>
      <x:c r="H875" t="str">
        <x:f>IF(D875="","Fecha no disponible",TEXT(D875,"yyyy-mm"))</x:f>
        <x:v>2025-12</x:v>
      </x:c>
      <x:c r="I875" t="str">
        <x:f>IF(D875="","Fecha no disponible","T"&amp;ROUNDUP(MONTH(D875)/3,0))</x:f>
        <x:v>T4</x:v>
      </x:c>
      <x:c r="J875" t="str">
        <x:v>T018</x:v>
      </x:c>
      <x:c r="K875" t="str">
        <x:v>Tienda Sucre 2</x:v>
      </x:c>
      <x:c r="L875" t="str">
        <x:v>Mall</x:v>
      </x:c>
      <x:c r="M875" t="str">
        <x:v>Sucre</x:v>
      </x:c>
      <x:c r="N875" t="str">
        <x:f>IFERROR(VLOOKUP(M875,'Mapeos'!$A$4:$B$30,2,FALSE),M875)</x:f>
        <x:v>Sucre</x:v>
      </x:c>
      <x:c r="O875" t="str">
        <x:v>C00870</x:v>
      </x:c>
      <x:c r="P875" t="str">
        <x:v>Masivo</x:v>
      </x:c>
      <x:c r="Q875" t="str">
        <x:v>P0033</x:v>
      </x:c>
      <x:c r="R875" t="str">
        <x:v>Electrónica</x:v>
      </x:c>
      <x:c r="S875" t="str">
        <x:v>Marca A</x:v>
      </x:c>
      <x:c r="T875" t="str">
        <x:v>Tienda</x:v>
      </x:c>
      <x:c r="U875" t="str">
        <x:f>IFERROR(VLOOKUP(T875,'Mapeos'!$D$4:$E$25,2,FALSE),T875)</x:f>
        <x:v>Tienda</x:v>
      </x:c>
      <x:c r="V875" t="str">
        <x:v>V017</x:v>
      </x:c>
      <x:c r="W875" t="n">
        <x:v>1</x:v>
      </x:c>
      <x:c r="X875" s="28" t="n">
        <x:v>697.79</x:v>
      </x:c>
      <x:c r="Y875" s="20" t="n">
        <x:v>0</x:v>
      </x:c>
      <x:c r="Z875" s="20" t="n">
        <x:f>IF(Y875&gt;1,Y875/100,Y875)</x:f>
        <x:v>0</x:v>
      </x:c>
      <x:c r="AA875" s="28" t="n">
        <x:v>423.88</x:v>
      </x:c>
      <x:c r="AB875" s="28" t="n">
        <x:v>697.79</x:v>
      </x:c>
      <x:c r="AC875" s="28" t="str">
        <x:v>BOB</x:v>
      </x:c>
      <x:c r="AD875" s="28" t="n">
        <x:f>IF(AC875="USD",AB875*'Parametros'!$B$4,AB875)</x:f>
        <x:v>697.79</x:v>
      </x:c>
      <x:c r="AE875" s="28" t="n">
        <x:f>W875*X875*(1-Z875)</x:f>
        <x:v>697.79</x:v>
      </x:c>
      <x:c r="AF875" s="28" t="n">
        <x:f>W875*AA875</x:f>
        <x:v>423.88</x:v>
      </x:c>
      <x:c r="AG875" s="28" t="n">
        <x:f>AE875-AF875</x:f>
        <x:v>273.90999999999997</x:v>
      </x:c>
      <x:c r="AH875" s="20" t="n">
        <x:f>IF(AE875&gt;0,AG875/AE875,"")</x:f>
        <x:v>0.3925393026555267</x:v>
      </x:c>
      <x:c r="AI875" s="28" t="n">
        <x:v>123213.12</x:v>
      </x:c>
      <x:c r="AJ875" s="28"/>
      <x:c r="AK875"/>
      <x:c r="AL875" t="str">
        <x:v>Completado</x:v>
      </x:c>
      <x:c r="AM875" t="str">
        <x:f>IF(W875&lt;0,"Devuelto",AL875)</x:f>
        <x:v>Completado</x:v>
      </x:c>
      <x:c r="AN875" t="str">
        <x:v>QR</x:v>
      </x:c>
      <x:c r="AO875" s="29" t="str">
        <x:v>Sin observación</x:v>
      </x:c>
      <x:c r="AP875" t="str">
        <x:f>IF(D875="","No","Sí")</x:f>
        <x:v>Sí</x:v>
      </x:c>
    </x:row>
    <x:row r="876">
      <x:c r="A876" t="n">
        <x:v>876</x:v>
      </x:c>
      <x:c r="B876" t="str">
        <x:v>VT0004153</x:v>
      </x:c>
      <x:c r="C876" t="str">
        <x:v>45607</x:v>
      </x:c>
      <x:c r="D876" s="27" t="n">
        <x:v>45607</x:v>
      </x:c>
      <x:c r="E876" t="n">
        <x:f>IF(D876="","",YEAR(D876))</x:f>
        <x:v>2024</x:v>
      </x:c>
      <x:c r="F876" t="n">
        <x:f>IF(D876="","",MONTH(D876))</x:f>
        <x:v>11</x:v>
      </x:c>
      <x:c r="G876" t="str">
        <x:f>IF(D876="","Fecha no disponible",TEXT(D876,"mmmm"))</x:f>
        <x:v>November</x:v>
      </x:c>
      <x:c r="H876" t="str">
        <x:f>IF(D876="","Fecha no disponible",TEXT(D876,"yyyy-mm"))</x:f>
        <x:v>2024-11</x:v>
      </x:c>
      <x:c r="I876" t="str">
        <x:f>IF(D876="","Fecha no disponible","T"&amp;ROUNDUP(MONTH(D876)/3,0))</x:f>
        <x:v>T4</x:v>
      </x:c>
      <x:c r="J876" t="str">
        <x:v>T010</x:v>
      </x:c>
      <x:c r="K876" t="str">
        <x:v>Tienda Cochabamba 2</x:v>
      </x:c>
      <x:c r="L876" t="str">
        <x:v>Barrio</x:v>
      </x:c>
      <x:c r="M876" t="str">
        <x:v>Cochabamba</x:v>
      </x:c>
      <x:c r="N876" t="str">
        <x:f>IFERROR(VLOOKUP(M876,'Mapeos'!$A$4:$B$30,2,FALSE),M876)</x:f>
        <x:v>Cochabamba</x:v>
      </x:c>
      <x:c r="O876" t="str">
        <x:v>C01520</x:v>
      </x:c>
      <x:c r="P876" t="str">
        <x:v>Premium</x:v>
      </x:c>
      <x:c r="Q876" t="str">
        <x:v>P0144</x:v>
      </x:c>
      <x:c r="R876" t="str">
        <x:v>Hogar</x:v>
      </x:c>
      <x:c r="S876" t="str">
        <x:v>Marca A</x:v>
      </x:c>
      <x:c r="T876" t="str">
        <x:v>E-commerce</x:v>
      </x:c>
      <x:c r="U876" t="str">
        <x:f>IFERROR(VLOOKUP(T876,'Mapeos'!$D$4:$E$25,2,FALSE),T876)</x:f>
        <x:v>E-commerce</x:v>
      </x:c>
      <x:c r="V876" t="str">
        <x:v>V007</x:v>
      </x:c>
      <x:c r="W876" t="n">
        <x:v>7</x:v>
      </x:c>
      <x:c r="X876" s="28" t="n">
        <x:v>124.59</x:v>
      </x:c>
      <x:c r="Y876" s="20" t="n">
        <x:v>0.25</x:v>
      </x:c>
      <x:c r="Z876" s="20" t="n">
        <x:f>IF(Y876&gt;1,Y876/100,Y876)</x:f>
        <x:v>0.25</x:v>
      </x:c>
      <x:c r="AA876" s="28" t="n">
        <x:v>83.56</x:v>
      </x:c>
      <x:c r="AB876" s="28" t="n">
        <x:v>654.1</x:v>
      </x:c>
      <x:c r="AC876" s="28" t="str">
        <x:v>BOB</x:v>
      </x:c>
      <x:c r="AD876" s="28" t="n">
        <x:f>IF(AC876="USD",AB876*'Parametros'!$B$4,AB876)</x:f>
        <x:v>654.1</x:v>
      </x:c>
      <x:c r="AE876" s="28" t="n">
        <x:f>W876*X876*(1-Z876)</x:f>
        <x:v>654.0975</x:v>
      </x:c>
      <x:c r="AF876" s="28" t="n">
        <x:f>W876*AA876</x:f>
        <x:v>584.9200000000001</x:v>
      </x:c>
      <x:c r="AG876" s="28" t="n">
        <x:f>AE876-AF876</x:f>
        <x:v>69.1774999999999</x:v>
      </x:c>
      <x:c r="AH876" s="20" t="n">
        <x:f>IF(AE876&gt;0,AG876/AE876,"")</x:f>
        <x:v>0.10576022687749136</x:v>
      </x:c>
      <x:c r="AI876" s="28" t="n">
        <x:v>91910.55</x:v>
      </x:c>
      <x:c r="AJ876" s="28"/>
      <x:c r="AK876"/>
      <x:c r="AL876" t="str">
        <x:v>Completado</x:v>
      </x:c>
      <x:c r="AM876" t="str">
        <x:f>IF(W876&lt;0,"Devuelto",AL876)</x:f>
        <x:v>Completado</x:v>
      </x:c>
      <x:c r="AN876" t="str">
        <x:v>Efectivo</x:v>
      </x:c>
      <x:c r="AO876" s="29" t="str">
        <x:v>Sin observación</x:v>
      </x:c>
      <x:c r="AP876" t="str">
        <x:f>IF(D876="","No","Sí")</x:f>
        <x:v>Sí</x:v>
      </x:c>
    </x:row>
    <x:row r="877">
      <x:c r="A877" t="n">
        <x:v>877</x:v>
      </x:c>
      <x:c r="B877" t="str">
        <x:v>VT0004158</x:v>
      </x:c>
      <x:c r="C877" t="str">
        <x:v>45720</x:v>
      </x:c>
      <x:c r="D877" s="27" t="n">
        <x:v>45720</x:v>
      </x:c>
      <x:c r="E877" t="n">
        <x:f>IF(D877="","",YEAR(D877))</x:f>
        <x:v>2025</x:v>
      </x:c>
      <x:c r="F877" t="n">
        <x:f>IF(D877="","",MONTH(D877))</x:f>
        <x:v>3</x:v>
      </x:c>
      <x:c r="G877" t="str">
        <x:f>IF(D877="","Fecha no disponible",TEXT(D877,"mmmm"))</x:f>
        <x:v>March</x:v>
      </x:c>
      <x:c r="H877" t="str">
        <x:f>IF(D877="","Fecha no disponible",TEXT(D877,"yyyy-mm"))</x:f>
        <x:v>2025-03</x:v>
      </x:c>
      <x:c r="I877" t="str">
        <x:f>IF(D877="","Fecha no disponible","T"&amp;ROUNDUP(MONTH(D877)/3,0))</x:f>
        <x:v>T1</x:v>
      </x:c>
      <x:c r="J877" t="str">
        <x:v>T002</x:v>
      </x:c>
      <x:c r="K877" t="str">
        <x:v>Tienda La Paz 2</x:v>
      </x:c>
      <x:c r="L877" t="str">
        <x:v>Mall</x:v>
      </x:c>
      <x:c r="M877" t="str">
        <x:v>La Paz</x:v>
      </x:c>
      <x:c r="N877" t="str">
        <x:f>IFERROR(VLOOKUP(M877,'Mapeos'!$A$4:$B$30,2,FALSE),M877)</x:f>
        <x:v>La Paz</x:v>
      </x:c>
      <x:c r="O877" t="str">
        <x:v>C00279</x:v>
      </x:c>
      <x:c r="P877" t="str">
        <x:v>Premium</x:v>
      </x:c>
      <x:c r="Q877" t="str">
        <x:v>P0019</x:v>
      </x:c>
      <x:c r="R877" t="str">
        <x:v>Electrónica</x:v>
      </x:c>
      <x:c r="S877" t="str">
        <x:v>Marca A</x:v>
      </x:c>
      <x:c r="T877" t="str">
        <x:v>Tienda</x:v>
      </x:c>
      <x:c r="U877" t="str">
        <x:f>IFERROR(VLOOKUP(T877,'Mapeos'!$D$4:$E$25,2,FALSE),T877)</x:f>
        <x:v>Tienda</x:v>
      </x:c>
      <x:c r="V877" t="str">
        <x:v>V012</x:v>
      </x:c>
      <x:c r="W877" t="n">
        <x:v>1</x:v>
      </x:c>
      <x:c r="X877" s="28" t="n">
        <x:v>241.27</x:v>
      </x:c>
      <x:c r="Y877" s="20" t="n">
        <x:v>0.1</x:v>
      </x:c>
      <x:c r="Z877" s="20" t="n">
        <x:f>IF(Y877&gt;1,Y877/100,Y877)</x:f>
        <x:v>0.1</x:v>
      </x:c>
      <x:c r="AA877" s="28" t="n">
        <x:v>149.37</x:v>
      </x:c>
      <x:c r="AB877" s="28" t="n">
        <x:v>217.14</x:v>
      </x:c>
      <x:c r="AC877" s="28" t="str">
        <x:v>BOB</x:v>
      </x:c>
      <x:c r="AD877" s="28" t="n">
        <x:f>IF(AC877="USD",AB877*'Parametros'!$B$4,AB877)</x:f>
        <x:v>217.14</x:v>
      </x:c>
      <x:c r="AE877" s="28" t="n">
        <x:f>W877*X877*(1-Z877)</x:f>
        <x:v>217.143</x:v>
      </x:c>
      <x:c r="AF877" s="28" t="n">
        <x:f>W877*AA877</x:f>
        <x:v>149.37</x:v>
      </x:c>
      <x:c r="AG877" s="28" t="n">
        <x:f>AE877-AF877</x:f>
        <x:v>67.773</x:v>
      </x:c>
      <x:c r="AH877" s="20" t="n">
        <x:f>IF(AE877&gt;0,AG877/AE877,"")</x:f>
        <x:v>0.31211229466296403</x:v>
      </x:c>
      <x:c r="AI877" s="28" t="n">
        <x:v>196115.37</x:v>
      </x:c>
      <x:c r="AJ877" s="28"/>
      <x:c r="AK877"/>
      <x:c r="AL877" t="str">
        <x:v>Completado</x:v>
      </x:c>
      <x:c r="AM877" t="str">
        <x:f>IF(W877&lt;0,"Devuelto",AL877)</x:f>
        <x:v>Completado</x:v>
      </x:c>
      <x:c r="AN877" t="str">
        <x:v>Efectivo</x:v>
      </x:c>
      <x:c r="AO877" s="29" t="str">
        <x:v>Sin observación</x:v>
      </x:c>
      <x:c r="AP877" t="str">
        <x:f>IF(D877="","No","Sí")</x:f>
        <x:v>Sí</x:v>
      </x:c>
    </x:row>
    <x:row r="878">
      <x:c r="A878" t="n">
        <x:v>878</x:v>
      </x:c>
      <x:c r="B878" t="str">
        <x:v>VT0004162</x:v>
      </x:c>
      <x:c r="C878" t="str">
        <x:v>45655</x:v>
      </x:c>
      <x:c r="D878" s="27" t="n">
        <x:v>45655</x:v>
      </x:c>
      <x:c r="E878" t="n">
        <x:f>IF(D878="","",YEAR(D878))</x:f>
        <x:v>2024</x:v>
      </x:c>
      <x:c r="F878" t="n">
        <x:f>IF(D878="","",MONTH(D878))</x:f>
        <x:v>12</x:v>
      </x:c>
      <x:c r="G878" t="str">
        <x:f>IF(D878="","Fecha no disponible",TEXT(D878,"mmmm"))</x:f>
        <x:v>December</x:v>
      </x:c>
      <x:c r="H878" t="str">
        <x:f>IF(D878="","Fecha no disponible",TEXT(D878,"yyyy-mm"))</x:f>
        <x:v>2024-12</x:v>
      </x:c>
      <x:c r="I878" t="str">
        <x:f>IF(D878="","Fecha no disponible","T"&amp;ROUNDUP(MONTH(D878)/3,0))</x:f>
        <x:v>T4</x:v>
      </x:c>
      <x:c r="J878" t="str">
        <x:v>T019</x:v>
      </x:c>
      <x:c r="K878" t="str">
        <x:v>Tienda Sucre 3</x:v>
      </x:c>
      <x:c r="L878" t="str">
        <x:v>Centro</x:v>
      </x:c>
      <x:c r="M878" t="str">
        <x:v>Sucre</x:v>
      </x:c>
      <x:c r="N878" t="str">
        <x:f>IFERROR(VLOOKUP(M878,'Mapeos'!$A$4:$B$30,2,FALSE),M878)</x:f>
        <x:v>Sucre</x:v>
      </x:c>
      <x:c r="O878" t="str">
        <x:v>C01720</x:v>
      </x:c>
      <x:c r="P878" t="str">
        <x:v>Masivo</x:v>
      </x:c>
      <x:c r="Q878" t="str">
        <x:v>P0150</x:v>
      </x:c>
      <x:c r="R878" t="str">
        <x:v>Deportes</x:v>
      </x:c>
      <x:c r="S878" t="str">
        <x:v>Marca D</x:v>
      </x:c>
      <x:c r="T878" t="str">
        <x:v>Tienda</x:v>
      </x:c>
      <x:c r="U878" t="str">
        <x:f>IFERROR(VLOOKUP(T878,'Mapeos'!$D$4:$E$25,2,FALSE),T878)</x:f>
        <x:v>Tienda</x:v>
      </x:c>
      <x:c r="V878" t="str">
        <x:v>V016</x:v>
      </x:c>
      <x:c r="W878" t="n">
        <x:v>2</x:v>
      </x:c>
      <x:c r="X878" s="28" t="n">
        <x:v>221.54</x:v>
      </x:c>
      <x:c r="Y878" s="20" t="n">
        <x:v>0.2</x:v>
      </x:c>
      <x:c r="Z878" s="20" t="n">
        <x:f>IF(Y878&gt;1,Y878/100,Y878)</x:f>
        <x:v>0.2</x:v>
      </x:c>
      <x:c r="AA878" s="28" t="n">
        <x:v>139.1</x:v>
      </x:c>
      <x:c r="AB878" s="28" t="n">
        <x:v>354.46</x:v>
      </x:c>
      <x:c r="AC878" s="28" t="str">
        <x:v>BOB</x:v>
      </x:c>
      <x:c r="AD878" s="28" t="n">
        <x:f>IF(AC878="USD",AB878*'Parametros'!$B$4,AB878)</x:f>
        <x:v>354.46</x:v>
      </x:c>
      <x:c r="AE878" s="28" t="n">
        <x:f>W878*X878*(1-Z878)</x:f>
        <x:v>354.464</x:v>
      </x:c>
      <x:c r="AF878" s="28" t="n">
        <x:f>W878*AA878</x:f>
        <x:v>278.2</x:v>
      </x:c>
      <x:c r="AG878" s="28" t="n">
        <x:f>AE878-AF878</x:f>
        <x:v>76.26400000000001</x:v>
      </x:c>
      <x:c r="AH878" s="20" t="n">
        <x:f>IF(AE878&gt;0,AG878/AE878,"")</x:f>
        <x:v>0.21515301977069606</x:v>
      </x:c>
      <x:c r="AI878" s="28" t="n">
        <x:v>187087.32</x:v>
      </x:c>
      <x:c r="AJ878" s="28"/>
      <x:c r="AK878"/>
      <x:c r="AL878" t="str">
        <x:v>Completado</x:v>
      </x:c>
      <x:c r="AM878" t="str">
        <x:f>IF(W878&lt;0,"Devuelto",AL878)</x:f>
        <x:v>Completado</x:v>
      </x:c>
      <x:c r="AN878" t="str">
        <x:v>Efectivo</x:v>
      </x:c>
      <x:c r="AO878" s="29" t="str">
        <x:v>Sin observación</x:v>
      </x:c>
      <x:c r="AP878" t="str">
        <x:f>IF(D878="","No","Sí")</x:f>
        <x:v>Sí</x:v>
      </x:c>
    </x:row>
    <x:row r="879">
      <x:c r="A879" t="n">
        <x:v>879</x:v>
      </x:c>
      <x:c r="B879" t="str">
        <x:v>VT0004167</x:v>
      </x:c>
      <x:c r="C879" t="str">
        <x:v>46024</x:v>
      </x:c>
      <x:c r="D879" s="27" t="n">
        <x:v>46024</x:v>
      </x:c>
      <x:c r="E879" t="n">
        <x:f>IF(D879="","",YEAR(D879))</x:f>
        <x:v>2026</x:v>
      </x:c>
      <x:c r="F879" t="n">
        <x:f>IF(D879="","",MONTH(D879))</x:f>
        <x:v>1</x:v>
      </x:c>
      <x:c r="G879" t="str">
        <x:f>IF(D879="","Fecha no disponible",TEXT(D879,"mmmm"))</x:f>
        <x:v>January</x:v>
      </x:c>
      <x:c r="H879" t="str">
        <x:f>IF(D879="","Fecha no disponible",TEXT(D879,"yyyy-mm"))</x:f>
        <x:v>2026-01</x:v>
      </x:c>
      <x:c r="I879" t="str">
        <x:f>IF(D879="","Fecha no disponible","T"&amp;ROUNDUP(MONTH(D879)/3,0))</x:f>
        <x:v>T1</x:v>
      </x:c>
      <x:c r="J879" t="str">
        <x:v>T012</x:v>
      </x:c>
      <x:c r="K879" t="str">
        <x:v>Tienda Cochabamba 4</x:v>
      </x:c>
      <x:c r="L879" t="str">
        <x:v>Centro</x:v>
      </x:c>
      <x:c r="M879" t="str">
        <x:v>Cochabamba</x:v>
      </x:c>
      <x:c r="N879" t="str">
        <x:f>IFERROR(VLOOKUP(M879,'Mapeos'!$A$4:$B$30,2,FALSE),M879)</x:f>
        <x:v>Cochabamba</x:v>
      </x:c>
      <x:c r="O879" t="str">
        <x:v>C01299</x:v>
      </x:c>
      <x:c r="P879" t="str">
        <x:v>Premium</x:v>
      </x:c>
      <x:c r="Q879" t="str">
        <x:v>P0043</x:v>
      </x:c>
      <x:c r="R879" t="str">
        <x:v>Alimentos</x:v>
      </x:c>
      <x:c r="S879" t="str">
        <x:v>Marca C</x:v>
      </x:c>
      <x:c r="T879" t="str">
        <x:v>Tienda</x:v>
      </x:c>
      <x:c r="U879" t="str">
        <x:f>IFERROR(VLOOKUP(T879,'Mapeos'!$D$4:$E$25,2,FALSE),T879)</x:f>
        <x:v>Tienda</x:v>
      </x:c>
      <x:c r="V879" t="str">
        <x:v>V024</x:v>
      </x:c>
      <x:c r="W879" t="n">
        <x:v>1</x:v>
      </x:c>
      <x:c r="X879" s="28" t="n">
        <x:v>27.19</x:v>
      </x:c>
      <x:c r="Y879" s="20" t="n">
        <x:v>0</x:v>
      </x:c>
      <x:c r="Z879" s="20" t="n">
        <x:f>IF(Y879&gt;1,Y879/100,Y879)</x:f>
        <x:v>0</x:v>
      </x:c>
      <x:c r="AA879" s="28" t="n">
        <x:v>20.37</x:v>
      </x:c>
      <x:c r="AB879" s="28" t="n">
        <x:v>27.19</x:v>
      </x:c>
      <x:c r="AC879" s="28" t="str">
        <x:v>BOB</x:v>
      </x:c>
      <x:c r="AD879" s="28" t="n">
        <x:f>IF(AC879="USD",AB879*'Parametros'!$B$4,AB879)</x:f>
        <x:v>27.19</x:v>
      </x:c>
      <x:c r="AE879" s="28" t="n">
        <x:f>W879*X879*(1-Z879)</x:f>
        <x:v>27.19</x:v>
      </x:c>
      <x:c r="AF879" s="28" t="n">
        <x:f>W879*AA879</x:f>
        <x:v>20.37</x:v>
      </x:c>
      <x:c r="AG879" s="28" t="n">
        <x:f>AE879-AF879</x:f>
        <x:v>6.82</x:v>
      </x:c>
      <x:c r="AH879" s="20" t="n">
        <x:f>IF(AE879&gt;0,AG879/AE879,"")</x:f>
        <x:v>0.2508275101140125</x:v>
      </x:c>
      <x:c r="AI879" s="28" t="n">
        <x:v>165740.08</x:v>
      </x:c>
      <x:c r="AJ879" s="28"/>
      <x:c r="AK879"/>
      <x:c r="AL879" t="str">
        <x:v>Completado</x:v>
      </x:c>
      <x:c r="AM879" t="str">
        <x:f>IF(W879&lt;0,"Devuelto",AL879)</x:f>
        <x:v>Completado</x:v>
      </x:c>
      <x:c r="AN879" t="str">
        <x:v>QR</x:v>
      </x:c>
      <x:c r="AO879" s="29" t="str">
        <x:v>Sin observación</x:v>
      </x:c>
      <x:c r="AP879" t="str">
        <x:f>IF(D879="","No","Sí")</x:f>
        <x:v>Sí</x:v>
      </x:c>
    </x:row>
    <x:row r="880">
      <x:c r="A880" t="n">
        <x:v>880</x:v>
      </x:c>
      <x:c r="B880" t="str">
        <x:v>VT0004172</x:v>
      </x:c>
      <x:c r="C880" t="str">
        <x:v>46002</x:v>
      </x:c>
      <x:c r="D880" s="27" t="n">
        <x:v>46002</x:v>
      </x:c>
      <x:c r="E880" t="n">
        <x:f>IF(D880="","",YEAR(D880))</x:f>
        <x:v>2025</x:v>
      </x:c>
      <x:c r="F880" t="n">
        <x:f>IF(D880="","",MONTH(D880))</x:f>
        <x:v>12</x:v>
      </x:c>
      <x:c r="G880" t="str">
        <x:f>IF(D880="","Fecha no disponible",TEXT(D880,"mmmm"))</x:f>
        <x:v>December</x:v>
      </x:c>
      <x:c r="H880" t="str">
        <x:f>IF(D880="","Fecha no disponible",TEXT(D880,"yyyy-mm"))</x:f>
        <x:v>2025-12</x:v>
      </x:c>
      <x:c r="I880" t="str">
        <x:f>IF(D880="","Fecha no disponible","T"&amp;ROUNDUP(MONTH(D880)/3,0))</x:f>
        <x:v>T4</x:v>
      </x:c>
      <x:c r="J880" t="str">
        <x:v>T018</x:v>
      </x:c>
      <x:c r="K880" t="str">
        <x:v>Tienda Sucre 2</x:v>
      </x:c>
      <x:c r="L880" t="str">
        <x:v>Mall</x:v>
      </x:c>
      <x:c r="M880" t="str">
        <x:v>Sucre</x:v>
      </x:c>
      <x:c r="N880" t="str">
        <x:f>IFERROR(VLOOKUP(M880,'Mapeos'!$A$4:$B$30,2,FALSE),M880)</x:f>
        <x:v>Sucre</x:v>
      </x:c>
      <x:c r="O880" t="str">
        <x:v>C00002</x:v>
      </x:c>
      <x:c r="P880" t="str">
        <x:v>Premium</x:v>
      </x:c>
      <x:c r="Q880" t="str">
        <x:v>P0008</x:v>
      </x:c>
      <x:c r="R880" t="str">
        <x:v>Hogar</x:v>
      </x:c>
      <x:c r="S880" t="str">
        <x:v>Marca B</x:v>
      </x:c>
      <x:c r="T880" t="str">
        <x:v>Tienda</x:v>
      </x:c>
      <x:c r="U880" t="str">
        <x:f>IFERROR(VLOOKUP(T880,'Mapeos'!$D$4:$E$25,2,FALSE),T880)</x:f>
        <x:v>Tienda</x:v>
      </x:c>
      <x:c r="V880" t="str">
        <x:v>V013</x:v>
      </x:c>
      <x:c r="W880" t="n">
        <x:v>1</x:v>
      </x:c>
      <x:c r="X880" s="28" t="n">
        <x:v>229.83</x:v>
      </x:c>
      <x:c r="Y880" s="20" t="n">
        <x:v>0.25</x:v>
      </x:c>
      <x:c r="Z880" s="20" t="n">
        <x:f>IF(Y880&gt;1,Y880/100,Y880)</x:f>
        <x:v>0.25</x:v>
      </x:c>
      <x:c r="AA880" s="28" t="n">
        <x:v>127.25</x:v>
      </x:c>
      <x:c r="AB880" s="28" t="n">
        <x:v>172.37</x:v>
      </x:c>
      <x:c r="AC880" s="28" t="str">
        <x:v>BOB</x:v>
      </x:c>
      <x:c r="AD880" s="28" t="n">
        <x:f>IF(AC880="USD",AB880*'Parametros'!$B$4,AB880)</x:f>
        <x:v>172.37</x:v>
      </x:c>
      <x:c r="AE880" s="28" t="n">
        <x:f>W880*X880*(1-Z880)</x:f>
        <x:v>172.3725</x:v>
      </x:c>
      <x:c r="AF880" s="28" t="n">
        <x:f>W880*AA880</x:f>
        <x:v>127.25</x:v>
      </x:c>
      <x:c r="AG880" s="28" t="n">
        <x:f>AE880-AF880</x:f>
        <x:v>45.1225</x:v>
      </x:c>
      <x:c r="AH880" s="20" t="n">
        <x:f>IF(AE880&gt;0,AG880/AE880,"")</x:f>
        <x:v>0.2617731946801259</x:v>
      </x:c>
      <x:c r="AI880" s="28" t="n">
        <x:v>123213.12</x:v>
      </x:c>
      <x:c r="AJ880" s="28"/>
      <x:c r="AK880"/>
      <x:c r="AL880" t="str">
        <x:v>Completado</x:v>
      </x:c>
      <x:c r="AM880" t="str">
        <x:f>IF(W880&lt;0,"Devuelto",AL880)</x:f>
        <x:v>Completado</x:v>
      </x:c>
      <x:c r="AN880" t="str">
        <x:v>QR</x:v>
      </x:c>
      <x:c r="AO880" s="29" t="str">
        <x:v>Sin observación</x:v>
      </x:c>
      <x:c r="AP880" t="str">
        <x:f>IF(D880="","No","Sí")</x:f>
        <x:v>Sí</x:v>
      </x:c>
    </x:row>
    <x:row r="881">
      <x:c r="A881" t="n">
        <x:v>881</x:v>
      </x:c>
      <x:c r="B881" t="str">
        <x:v>VT0004177</x:v>
      </x:c>
      <x:c r="C881" t="str">
        <x:v>45335</x:v>
      </x:c>
      <x:c r="D881" s="27" t="n">
        <x:v>45335</x:v>
      </x:c>
      <x:c r="E881" t="n">
        <x:f>IF(D881="","",YEAR(D881))</x:f>
        <x:v>2024</x:v>
      </x:c>
      <x:c r="F881" t="n">
        <x:f>IF(D881="","",MONTH(D881))</x:f>
        <x:v>2</x:v>
      </x:c>
      <x:c r="G881" t="str">
        <x:f>IF(D881="","Fecha no disponible",TEXT(D881,"mmmm"))</x:f>
        <x:v>February</x:v>
      </x:c>
      <x:c r="H881" t="str">
        <x:f>IF(D881="","Fecha no disponible",TEXT(D881,"yyyy-mm"))</x:f>
        <x:v>2024-02</x:v>
      </x:c>
      <x:c r="I881" t="str">
        <x:f>IF(D881="","Fecha no disponible","T"&amp;ROUNDUP(MONTH(D881)/3,0))</x:f>
        <x:v>T1</x:v>
      </x:c>
      <x:c r="J881" t="str">
        <x:v>T003</x:v>
      </x:c>
      <x:c r="K881" t="str">
        <x:v>Tienda La Paz 3</x:v>
      </x:c>
      <x:c r="L881" t="str">
        <x:v>Barrio</x:v>
      </x:c>
      <x:c r="M881" t="str">
        <x:v>La Paz</x:v>
      </x:c>
      <x:c r="N881" t="str">
        <x:f>IFERROR(VLOOKUP(M881,'Mapeos'!$A$4:$B$30,2,FALSE),M881)</x:f>
        <x:v>La Paz</x:v>
      </x:c>
      <x:c r="O881" t="str">
        <x:v>C00787</x:v>
      </x:c>
      <x:c r="P881" t="str">
        <x:v>Frecuente</x:v>
      </x:c>
      <x:c r="Q881" t="str">
        <x:v>P0089</x:v>
      </x:c>
      <x:c r="R881" t="str">
        <x:v>Deportes</x:v>
      </x:c>
      <x:c r="S881" t="str">
        <x:v>Marca A</x:v>
      </x:c>
      <x:c r="T881" t="str">
        <x:v>Marketplace</x:v>
      </x:c>
      <x:c r="U881" t="str">
        <x:f>IFERROR(VLOOKUP(T881,'Mapeos'!$D$4:$E$25,2,FALSE),T881)</x:f>
        <x:v>Marketplace</x:v>
      </x:c>
      <x:c r="V881" t="str">
        <x:v>V013</x:v>
      </x:c>
      <x:c r="W881" t="n">
        <x:v>2</x:v>
      </x:c>
      <x:c r="X881" s="28" t="n">
        <x:v>135.19</x:v>
      </x:c>
      <x:c r="Y881" s="20" t="n">
        <x:v>0.25</x:v>
      </x:c>
      <x:c r="Z881" s="20" t="n">
        <x:f>IF(Y881&gt;1,Y881/100,Y881)</x:f>
        <x:v>0.25</x:v>
      </x:c>
      <x:c r="AA881" s="28" t="n">
        <x:v>96.49</x:v>
      </x:c>
      <x:c r="AB881" s="28" t="n">
        <x:v>202.78</x:v>
      </x:c>
      <x:c r="AC881" s="28" t="str">
        <x:v>BOB</x:v>
      </x:c>
      <x:c r="AD881" s="28" t="n">
        <x:f>IF(AC881="USD",AB881*'Parametros'!$B$4,AB881)</x:f>
        <x:v>202.78</x:v>
      </x:c>
      <x:c r="AE881" s="28" t="n">
        <x:f>W881*X881*(1-Z881)</x:f>
        <x:v>202.785</x:v>
      </x:c>
      <x:c r="AF881" s="28" t="n">
        <x:f>W881*AA881</x:f>
        <x:v>192.98</x:v>
      </x:c>
      <x:c r="AG881" s="28" t="n">
        <x:f>AE881-AF881</x:f>
        <x:v>9.805000000000007</x:v>
      </x:c>
      <x:c r="AH881" s="20" t="n">
        <x:f>IF(AE881&gt;0,AG881/AE881,"")</x:f>
        <x:v>0.04835170254210128</x:v>
      </x:c>
      <x:c r="AI881" s="28" t="n">
        <x:v>62208.82</x:v>
      </x:c>
      <x:c r="AJ881" s="28"/>
      <x:c r="AK881"/>
      <x:c r="AL881" t="str">
        <x:v>Completado</x:v>
      </x:c>
      <x:c r="AM881" t="str">
        <x:f>IF(W881&lt;0,"Devuelto",AL881)</x:f>
        <x:v>Completado</x:v>
      </x:c>
      <x:c r="AN881" t="str">
        <x:v>Transferencia</x:v>
      </x:c>
      <x:c r="AO881" s="29" t="str">
        <x:v>Sin observación</x:v>
      </x:c>
      <x:c r="AP881" t="str">
        <x:f>IF(D881="","No","Sí")</x:f>
        <x:v>Sí</x:v>
      </x:c>
    </x:row>
    <x:row r="882">
      <x:c r="A882" t="n">
        <x:v>882</x:v>
      </x:c>
      <x:c r="B882" t="str">
        <x:v>VT0004181</x:v>
      </x:c>
      <x:c r="C882" t="str">
        <x:v>45498</x:v>
      </x:c>
      <x:c r="D882" s="27" t="n">
        <x:v>45498</x:v>
      </x:c>
      <x:c r="E882" t="n">
        <x:f>IF(D882="","",YEAR(D882))</x:f>
        <x:v>2024</x:v>
      </x:c>
      <x:c r="F882" t="n">
        <x:f>IF(D882="","",MONTH(D882))</x:f>
        <x:v>7</x:v>
      </x:c>
      <x:c r="G882" t="str">
        <x:f>IF(D882="","Fecha no disponible",TEXT(D882,"mmmm"))</x:f>
        <x:v>July</x:v>
      </x:c>
      <x:c r="H882" t="str">
        <x:f>IF(D882="","Fecha no disponible",TEXT(D882,"yyyy-mm"))</x:f>
        <x:v>2024-07</x:v>
      </x:c>
      <x:c r="I882" t="str">
        <x:f>IF(D882="","Fecha no disponible","T"&amp;ROUNDUP(MONTH(D882)/3,0))</x:f>
        <x:v>T3</x:v>
      </x:c>
      <x:c r="J882" t="str">
        <x:v>T010</x:v>
      </x:c>
      <x:c r="K882" t="str">
        <x:v>Tienda Cochabamba 2</x:v>
      </x:c>
      <x:c r="L882" t="str">
        <x:v>Barrio</x:v>
      </x:c>
      <x:c r="M882" t="str">
        <x:v>Cochabamba</x:v>
      </x:c>
      <x:c r="N882" t="str">
        <x:f>IFERROR(VLOOKUP(M882,'Mapeos'!$A$4:$B$30,2,FALSE),M882)</x:f>
        <x:v>Cochabamba</x:v>
      </x:c>
      <x:c r="O882" t="str">
        <x:v>C01121</x:v>
      </x:c>
      <x:c r="P882" t="str">
        <x:v>Empresa</x:v>
      </x:c>
      <x:c r="Q882" t="str">
        <x:v>P0008</x:v>
      </x:c>
      <x:c r="R882" t="str">
        <x:v>Hogar</x:v>
      </x:c>
      <x:c r="S882" t="str">
        <x:v>Marca B</x:v>
      </x:c>
      <x:c r="T882" t="str">
        <x:v>Marketplace</x:v>
      </x:c>
      <x:c r="U882" t="str">
        <x:f>IFERROR(VLOOKUP(T882,'Mapeos'!$D$4:$E$25,2,FALSE),T882)</x:f>
        <x:v>Marketplace</x:v>
      </x:c>
      <x:c r="V882" t="str">
        <x:v>V032</x:v>
      </x:c>
      <x:c r="W882" t="n">
        <x:v>1</x:v>
      </x:c>
      <x:c r="X882" s="28" t="n">
        <x:v>236.19</x:v>
      </x:c>
      <x:c r="Y882" s="20" t="n">
        <x:v>0</x:v>
      </x:c>
      <x:c r="Z882" s="20" t="n">
        <x:f>IF(Y882&gt;1,Y882/100,Y882)</x:f>
        <x:v>0</x:v>
      </x:c>
      <x:c r="AA882" s="28" t="n">
        <x:v>127.25</x:v>
      </x:c>
      <x:c r="AB882" s="28" t="n">
        <x:v>236.19</x:v>
      </x:c>
      <x:c r="AC882" s="28" t="str">
        <x:v>BOB</x:v>
      </x:c>
      <x:c r="AD882" s="28" t="n">
        <x:f>IF(AC882="USD",AB882*'Parametros'!$B$4,AB882)</x:f>
        <x:v>236.19</x:v>
      </x:c>
      <x:c r="AE882" s="28" t="n">
        <x:f>W882*X882*(1-Z882)</x:f>
        <x:v>236.19</x:v>
      </x:c>
      <x:c r="AF882" s="28" t="n">
        <x:f>W882*AA882</x:f>
        <x:v>127.25</x:v>
      </x:c>
      <x:c r="AG882" s="28" t="n">
        <x:f>AE882-AF882</x:f>
        <x:v>108.94</x:v>
      </x:c>
      <x:c r="AH882" s="20" t="n">
        <x:f>IF(AE882&gt;0,AG882/AE882,"")</x:f>
        <x:v>0.4612388331428087</x:v>
      </x:c>
      <x:c r="AI882" s="28" t="n">
        <x:v>101244.43</x:v>
      </x:c>
      <x:c r="AJ882" s="28"/>
      <x:c r="AK882"/>
      <x:c r="AL882" t="str">
        <x:v>Completado</x:v>
      </x:c>
      <x:c r="AM882" t="str">
        <x:f>IF(W882&lt;0,"Devuelto",AL882)</x:f>
        <x:v>Completado</x:v>
      </x:c>
      <x:c r="AN882" t="str">
        <x:v>Efectivo</x:v>
      </x:c>
      <x:c r="AO882" s="29" t="str">
        <x:v>Sin observación</x:v>
      </x:c>
      <x:c r="AP882" t="str">
        <x:f>IF(D882="","No","Sí")</x:f>
        <x:v>Sí</x:v>
      </x:c>
    </x:row>
    <x:row r="883">
      <x:c r="A883" t="n">
        <x:v>883</x:v>
      </x:c>
      <x:c r="B883" t="str">
        <x:v>VT0004186</x:v>
      </x:c>
      <x:c r="C883" t="str">
        <x:v>45802</x:v>
      </x:c>
      <x:c r="D883" s="27" t="n">
        <x:v>45802</x:v>
      </x:c>
      <x:c r="E883" t="n">
        <x:f>IF(D883="","",YEAR(D883))</x:f>
        <x:v>2025</x:v>
      </x:c>
      <x:c r="F883" t="n">
        <x:f>IF(D883="","",MONTH(D883))</x:f>
        <x:v>5</x:v>
      </x:c>
      <x:c r="G883" t="str">
        <x:f>IF(D883="","Fecha no disponible",TEXT(D883,"mmmm"))</x:f>
        <x:v>May</x:v>
      </x:c>
      <x:c r="H883" t="str">
        <x:f>IF(D883="","Fecha no disponible",TEXT(D883,"yyyy-mm"))</x:f>
        <x:v>2025-05</x:v>
      </x:c>
      <x:c r="I883" t="str">
        <x:f>IF(D883="","Fecha no disponible","T"&amp;ROUNDUP(MONTH(D883)/3,0))</x:f>
        <x:v>T2</x:v>
      </x:c>
      <x:c r="J883" t="str">
        <x:v>T003</x:v>
      </x:c>
      <x:c r="K883" t="str">
        <x:v>Tienda La Paz 3</x:v>
      </x:c>
      <x:c r="L883" t="str">
        <x:v>Barrio</x:v>
      </x:c>
      <x:c r="M883" t="str">
        <x:v>La Paz</x:v>
      </x:c>
      <x:c r="N883" t="str">
        <x:f>IFERROR(VLOOKUP(M883,'Mapeos'!$A$4:$B$30,2,FALSE),M883)</x:f>
        <x:v>La Paz</x:v>
      </x:c>
      <x:c r="O883" t="str">
        <x:v>C00618</x:v>
      </x:c>
      <x:c r="P883" t="str">
        <x:v>Premium</x:v>
      </x:c>
      <x:c r="Q883" t="str">
        <x:v>P0120</x:v>
      </x:c>
      <x:c r="R883" t="str">
        <x:v>Electrónica</x:v>
      </x:c>
      <x:c r="S883" t="str">
        <x:v>Marca A</x:v>
      </x:c>
      <x:c r="T883" t="str">
        <x:v>Tienda</x:v>
      </x:c>
      <x:c r="U883" t="str">
        <x:f>IFERROR(VLOOKUP(T883,'Mapeos'!$D$4:$E$25,2,FALSE),T883)</x:f>
        <x:v>Tienda</x:v>
      </x:c>
      <x:c r="V883" t="str">
        <x:v>V005</x:v>
      </x:c>
      <x:c r="W883" t="n">
        <x:v>2</x:v>
      </x:c>
      <x:c r="X883" s="28" t="n">
        <x:v>417.22</x:v>
      </x:c>
      <x:c r="Y883" s="20" t="n">
        <x:v>0.2</x:v>
      </x:c>
      <x:c r="Z883" s="20" t="n">
        <x:f>IF(Y883&gt;1,Y883/100,Y883)</x:f>
        <x:v>0.2</x:v>
      </x:c>
      <x:c r="AA883" s="28" t="n">
        <x:v>269.92</x:v>
      </x:c>
      <x:c r="AB883" s="28" t="n">
        <x:v>667.55</x:v>
      </x:c>
      <x:c r="AC883" s="28" t="str">
        <x:v>BOB</x:v>
      </x:c>
      <x:c r="AD883" s="28" t="n">
        <x:f>IF(AC883="USD",AB883*'Parametros'!$B$4,AB883)</x:f>
        <x:v>667.55</x:v>
      </x:c>
      <x:c r="AE883" s="28" t="n">
        <x:f>W883*X883*(1-Z883)</x:f>
        <x:v>667.5520000000001</x:v>
      </x:c>
      <x:c r="AF883" s="28" t="n">
        <x:f>W883*AA883</x:f>
        <x:v>539.84</x:v>
      </x:c>
      <x:c r="AG883" s="28" t="n">
        <x:f>AE883-AF883</x:f>
        <x:v>127.7120000000001</x:v>
      </x:c>
      <x:c r="AH883" s="20" t="n">
        <x:f>IF(AE883&gt;0,AG883/AE883,"")</x:f>
        <x:v>0.19131393509419503</x:v>
      </x:c>
      <x:c r="AI883" s="28" t="n">
        <x:v>197389.58</x:v>
      </x:c>
      <x:c r="AJ883" s="28"/>
      <x:c r="AK883"/>
      <x:c r="AL883" t="str">
        <x:v>Completado</x:v>
      </x:c>
      <x:c r="AM883" t="str">
        <x:f>IF(W883&lt;0,"Devuelto",AL883)</x:f>
        <x:v>Completado</x:v>
      </x:c>
      <x:c r="AN883" t="str">
        <x:v>QR</x:v>
      </x:c>
      <x:c r="AO883" s="29" t="str">
        <x:v>Sin observación</x:v>
      </x:c>
      <x:c r="AP883" t="str">
        <x:f>IF(D883="","No","Sí")</x:f>
        <x:v>Sí</x:v>
      </x:c>
    </x:row>
    <x:row r="884">
      <x:c r="A884" t="n">
        <x:v>884</x:v>
      </x:c>
      <x:c r="B884" t="str">
        <x:v>VT0004191</x:v>
      </x:c>
      <x:c r="C884" t="str">
        <x:v>45905</x:v>
      </x:c>
      <x:c r="D884" s="27" t="n">
        <x:v>45905</x:v>
      </x:c>
      <x:c r="E884" t="n">
        <x:f>IF(D884="","",YEAR(D884))</x:f>
        <x:v>2025</x:v>
      </x:c>
      <x:c r="F884" t="n">
        <x:f>IF(D884="","",MONTH(D884))</x:f>
        <x:v>9</x:v>
      </x:c>
      <x:c r="G884" t="str">
        <x:f>IF(D884="","Fecha no disponible",TEXT(D884,"mmmm"))</x:f>
        <x:v>September</x:v>
      </x:c>
      <x:c r="H884" t="str">
        <x:f>IF(D884="","Fecha no disponible",TEXT(D884,"yyyy-mm"))</x:f>
        <x:v>2025-09</x:v>
      </x:c>
      <x:c r="I884" t="str">
        <x:f>IF(D884="","Fecha no disponible","T"&amp;ROUNDUP(MONTH(D884)/3,0))</x:f>
        <x:v>T3</x:v>
      </x:c>
      <x:c r="J884" t="str">
        <x:v>T018</x:v>
      </x:c>
      <x:c r="K884" t="str">
        <x:v>Tienda Sucre 2</x:v>
      </x:c>
      <x:c r="L884" t="str">
        <x:v>Mall</x:v>
      </x:c>
      <x:c r="M884" t="str">
        <x:v>Sucre</x:v>
      </x:c>
      <x:c r="N884" t="str">
        <x:f>IFERROR(VLOOKUP(M884,'Mapeos'!$A$4:$B$30,2,FALSE),M884)</x:f>
        <x:v>Sucre</x:v>
      </x:c>
      <x:c r="O884" t="str">
        <x:v>C01529</x:v>
      </x:c>
      <x:c r="P884" t="str">
        <x:v>Empresa</x:v>
      </x:c>
      <x:c r="Q884" t="str">
        <x:v>P0064</x:v>
      </x:c>
      <x:c r="R884" t="str">
        <x:v>Hogar</x:v>
      </x:c>
      <x:c r="S884" t="str">
        <x:v>Marca B</x:v>
      </x:c>
      <x:c r="T884" t="str">
        <x:v>E-commerce</x:v>
      </x:c>
      <x:c r="U884" t="str">
        <x:f>IFERROR(VLOOKUP(T884,'Mapeos'!$D$4:$E$25,2,FALSE),T884)</x:f>
        <x:v>E-commerce</x:v>
      </x:c>
      <x:c r="V884" t="str">
        <x:v>V003</x:v>
      </x:c>
      <x:c r="W884" t="n">
        <x:v>3</x:v>
      </x:c>
      <x:c r="X884" s="28" t="n">
        <x:v>51.5</x:v>
      </x:c>
      <x:c r="Y884" s="20" t="n">
        <x:v>0.05</x:v>
      </x:c>
      <x:c r="Z884" s="20" t="n">
        <x:f>IF(Y884&gt;1,Y884/100,Y884)</x:f>
        <x:v>0.05</x:v>
      </x:c>
      <x:c r="AA884" s="28" t="n">
        <x:v>28.36</x:v>
      </x:c>
      <x:c r="AB884" s="28" t="n">
        <x:v>146.78</x:v>
      </x:c>
      <x:c r="AC884" s="28" t="str">
        <x:v>BOB</x:v>
      </x:c>
      <x:c r="AD884" s="28" t="n">
        <x:f>IF(AC884="USD",AB884*'Parametros'!$B$4,AB884)</x:f>
        <x:v>146.78</x:v>
      </x:c>
      <x:c r="AE884" s="28" t="n">
        <x:f>W884*X884*(1-Z884)</x:f>
        <x:v>146.775</x:v>
      </x:c>
      <x:c r="AF884" s="28" t="n">
        <x:f>W884*AA884</x:f>
        <x:v>85.08</x:v>
      </x:c>
      <x:c r="AG884" s="28" t="n">
        <x:f>AE884-AF884</x:f>
        <x:v>61.69500000000001</x:v>
      </x:c>
      <x:c r="AH884" s="20" t="n">
        <x:f>IF(AE884&gt;0,AG884/AE884,"")</x:f>
        <x:v>0.4203372508942259</x:v>
      </x:c>
      <x:c r="AI884" s="28" t="n">
        <x:v>66249.36</x:v>
      </x:c>
      <x:c r="AJ884" s="28"/>
      <x:c r="AK884"/>
      <x:c r="AL884" t="str">
        <x:v>Completado</x:v>
      </x:c>
      <x:c r="AM884" t="str">
        <x:f>IF(W884&lt;0,"Devuelto",AL884)</x:f>
        <x:v>Completado</x:v>
      </x:c>
      <x:c r="AN884" t="str">
        <x:v>QR</x:v>
      </x:c>
      <x:c r="AO884" s="29" t="str">
        <x:v>Sin observación</x:v>
      </x:c>
      <x:c r="AP884" t="str">
        <x:f>IF(D884="","No","Sí")</x:f>
        <x:v>Sí</x:v>
      </x:c>
    </x:row>
    <x:row r="885">
      <x:c r="A885" t="n">
        <x:v>885</x:v>
      </x:c>
      <x:c r="B885" t="str">
        <x:v>VT0004196</x:v>
      </x:c>
      <x:c r="C885" t="str">
        <x:v>46123</x:v>
      </x:c>
      <x:c r="D885" s="27" t="n">
        <x:v>46123</x:v>
      </x:c>
      <x:c r="E885" t="n">
        <x:f>IF(D885="","",YEAR(D885))</x:f>
        <x:v>2026</x:v>
      </x:c>
      <x:c r="F885" t="n">
        <x:f>IF(D885="","",MONTH(D885))</x:f>
        <x:v>4</x:v>
      </x:c>
      <x:c r="G885" t="str">
        <x:f>IF(D885="","Fecha no disponible",TEXT(D885,"mmmm"))</x:f>
        <x:v>April</x:v>
      </x:c>
      <x:c r="H885" t="str">
        <x:f>IF(D885="","Fecha no disponible",TEXT(D885,"yyyy-mm"))</x:f>
        <x:v>2026-04</x:v>
      </x:c>
      <x:c r="I885" t="str">
        <x:f>IF(D885="","Fecha no disponible","T"&amp;ROUNDUP(MONTH(D885)/3,0))</x:f>
        <x:v>T2</x:v>
      </x:c>
      <x:c r="J885" t="str">
        <x:v>T020</x:v>
      </x:c>
      <x:c r="K885" t="str">
        <x:v>Tienda Sucre 4</x:v>
      </x:c>
      <x:c r="L885" t="str">
        <x:v>Mall</x:v>
      </x:c>
      <x:c r="M885" t="str">
        <x:v>Sucre</x:v>
      </x:c>
      <x:c r="N885" t="str">
        <x:f>IFERROR(VLOOKUP(M885,'Mapeos'!$A$4:$B$30,2,FALSE),M885)</x:f>
        <x:v>Sucre</x:v>
      </x:c>
      <x:c r="O885" t="str">
        <x:v>C00822</x:v>
      </x:c>
      <x:c r="P885" t="str">
        <x:v>Premium</x:v>
      </x:c>
      <x:c r="Q885" t="str">
        <x:v>P0074</x:v>
      </x:c>
      <x:c r="R885" t="str">
        <x:v>Hogar</x:v>
      </x:c>
      <x:c r="S885" t="str">
        <x:v>Marca B</x:v>
      </x:c>
      <x:c r="T885" t="str">
        <x:v>E-commerce</x:v>
      </x:c>
      <x:c r="U885" t="str">
        <x:f>IFERROR(VLOOKUP(T885,'Mapeos'!$D$4:$E$25,2,FALSE),T885)</x:f>
        <x:v>E-commerce</x:v>
      </x:c>
      <x:c r="V885" t="str">
        <x:v>V036</x:v>
      </x:c>
      <x:c r="W885" t="n">
        <x:v>3</x:v>
      </x:c>
      <x:c r="X885" s="28" t="n">
        <x:v>331.73</x:v>
      </x:c>
      <x:c r="Y885" s="20" t="n">
        <x:v>0.15</x:v>
      </x:c>
      <x:c r="Z885" s="20" t="n">
        <x:f>IF(Y885&gt;1,Y885/100,Y885)</x:f>
        <x:v>0.15</x:v>
      </x:c>
      <x:c r="AA885" s="28" t="n">
        <x:v>211</x:v>
      </x:c>
      <x:c r="AB885" s="28" t="n">
        <x:v>845.91</x:v>
      </x:c>
      <x:c r="AC885" s="28" t="str">
        <x:v>BOB</x:v>
      </x:c>
      <x:c r="AD885" s="28" t="n">
        <x:f>IF(AC885="USD",AB885*'Parametros'!$B$4,AB885)</x:f>
        <x:v>845.91</x:v>
      </x:c>
      <x:c r="AE885" s="28" t="n">
        <x:f>W885*X885*(1-Z885)</x:f>
        <x:v>845.9115</x:v>
      </x:c>
      <x:c r="AF885" s="28" t="n">
        <x:f>W885*AA885</x:f>
        <x:v>633</x:v>
      </x:c>
      <x:c r="AG885" s="28" t="n">
        <x:f>AE885-AF885</x:f>
        <x:v>212.91150000000005</x:v>
      </x:c>
      <x:c r="AH885" s="20" t="n">
        <x:f>IF(AE885&gt;0,AG885/AE885,"")</x:f>
        <x:v>0.25169476948829755</x:v>
      </x:c>
      <x:c r="AI885" s="28" t="n">
        <x:v>62593.37</x:v>
      </x:c>
      <x:c r="AJ885" s="28"/>
      <x:c r="AK885"/>
      <x:c r="AL885" t="str">
        <x:v>Completado</x:v>
      </x:c>
      <x:c r="AM885" t="str">
        <x:f>IF(W885&lt;0,"Devuelto",AL885)</x:f>
        <x:v>Completado</x:v>
      </x:c>
      <x:c r="AN885" t="str">
        <x:v>QR</x:v>
      </x:c>
      <x:c r="AO885" s="29" t="str">
        <x:v>Sin observación</x:v>
      </x:c>
      <x:c r="AP885" t="str">
        <x:f>IF(D885="","No","Sí")</x:f>
        <x:v>Sí</x:v>
      </x:c>
    </x:row>
    <x:row r="886">
      <x:c r="A886" t="n">
        <x:v>886</x:v>
      </x:c>
      <x:c r="B886" t="str">
        <x:v>VT0004200</x:v>
      </x:c>
      <x:c r="C886" t="str">
        <x:v>45950</x:v>
      </x:c>
      <x:c r="D886" s="27" t="n">
        <x:v>45950</x:v>
      </x:c>
      <x:c r="E886" t="n">
        <x:f>IF(D886="","",YEAR(D886))</x:f>
        <x:v>2025</x:v>
      </x:c>
      <x:c r="F886" t="n">
        <x:f>IF(D886="","",MONTH(D886))</x:f>
        <x:v>10</x:v>
      </x:c>
      <x:c r="G886" t="str">
        <x:f>IF(D886="","Fecha no disponible",TEXT(D886,"mmmm"))</x:f>
        <x:v>October</x:v>
      </x:c>
      <x:c r="H886" t="str">
        <x:f>IF(D886="","Fecha no disponible",TEXT(D886,"yyyy-mm"))</x:f>
        <x:v>2025-10</x:v>
      </x:c>
      <x:c r="I886" t="str">
        <x:f>IF(D886="","Fecha no disponible","T"&amp;ROUNDUP(MONTH(D886)/3,0))</x:f>
        <x:v>T4</x:v>
      </x:c>
      <x:c r="J886" t="str">
        <x:v>T002</x:v>
      </x:c>
      <x:c r="K886" t="str">
        <x:v>Tienda La Paz 2</x:v>
      </x:c>
      <x:c r="L886" t="str">
        <x:v>Mall</x:v>
      </x:c>
      <x:c r="M886" t="str">
        <x:v>La Paz</x:v>
      </x:c>
      <x:c r="N886" t="str">
        <x:f>IFERROR(VLOOKUP(M886,'Mapeos'!$A$4:$B$30,2,FALSE),M886)</x:f>
        <x:v>La Paz</x:v>
      </x:c>
      <x:c r="O886" t="str">
        <x:v>C01565</x:v>
      </x:c>
      <x:c r="P886" t="str">
        <x:v>Premium</x:v>
      </x:c>
      <x:c r="Q886" t="str">
        <x:v>P0040</x:v>
      </x:c>
      <x:c r="R886" t="str">
        <x:v>Electrónica</x:v>
      </x:c>
      <x:c r="S886" t="str">
        <x:v>Marca D</x:v>
      </x:c>
      <x:c r="T886" t="str">
        <x:v>Tienda</x:v>
      </x:c>
      <x:c r="U886" t="str">
        <x:f>IFERROR(VLOOKUP(T886,'Mapeos'!$D$4:$E$25,2,FALSE),T886)</x:f>
        <x:v>Tienda</x:v>
      </x:c>
      <x:c r="V886" t="str">
        <x:v>V010</x:v>
      </x:c>
      <x:c r="W886" t="n">
        <x:v>-1</x:v>
      </x:c>
      <x:c r="X886" s="28" t="n">
        <x:v>345.17</x:v>
      </x:c>
      <x:c r="Y886" s="20" t="n">
        <x:v>0</x:v>
      </x:c>
      <x:c r="Z886" s="20" t="n">
        <x:f>IF(Y886&gt;1,Y886/100,Y886)</x:f>
        <x:v>0</x:v>
      </x:c>
      <x:c r="AA886" s="28" t="n">
        <x:v>258.27</x:v>
      </x:c>
      <x:c r="AB886" s="28" t="n">
        <x:v>-345.17</x:v>
      </x:c>
      <x:c r="AC886" s="28" t="str">
        <x:v>BOB</x:v>
      </x:c>
      <x:c r="AD886" s="28" t="n">
        <x:f>IF(AC886="USD",AB886*'Parametros'!$B$4,AB886)</x:f>
        <x:v>-345.17</x:v>
      </x:c>
      <x:c r="AE886" s="28" t="n">
        <x:f>W886*X886*(1-Z886)</x:f>
        <x:v>-345.17</x:v>
      </x:c>
      <x:c r="AF886" s="28" t="n">
        <x:f>W886*AA886</x:f>
        <x:v>-258.27</x:v>
      </x:c>
      <x:c r="AG886" s="28" t="n">
        <x:f>AE886-AF886</x:f>
        <x:v>-86.90000000000003</x:v>
      </x:c>
      <x:c r="AH886" s="20" t="str">
        <x:f>IF(AE886&gt;0,AG886/AE886,"")</x:f>
      </x:c>
      <x:c r="AI886" s="28" t="n">
        <x:v>155874.89</x:v>
      </x:c>
      <x:c r="AJ886" s="28"/>
      <x:c r="AK886"/>
      <x:c r="AL886" t="str">
        <x:v>Devuelto</x:v>
      </x:c>
      <x:c r="AM886" t="str">
        <x:f>IF(W886&lt;0,"Devuelto",AL886)</x:f>
        <x:v>Devuelto</x:v>
      </x:c>
      <x:c r="AN886" t="str">
        <x:v>Tarjeta</x:v>
      </x:c>
      <x:c r="AO886" s="29" t="str">
        <x:v>Sin observación</x:v>
      </x:c>
      <x:c r="AP886" t="str">
        <x:f>IF(D886="","No","Sí")</x:f>
        <x:v>Sí</x:v>
      </x:c>
    </x:row>
    <x:row r="887">
      <x:c r="A887" t="n">
        <x:v>887</x:v>
      </x:c>
      <x:c r="B887" t="str">
        <x:v>VT0004205</x:v>
      </x:c>
      <x:c r="C887" t="str">
        <x:v>45935</x:v>
      </x:c>
      <x:c r="D887" s="27" t="n">
        <x:v>45935</x:v>
      </x:c>
      <x:c r="E887" t="n">
        <x:f>IF(D887="","",YEAR(D887))</x:f>
        <x:v>2025</x:v>
      </x:c>
      <x:c r="F887" t="n">
        <x:f>IF(D887="","",MONTH(D887))</x:f>
        <x:v>10</x:v>
      </x:c>
      <x:c r="G887" t="str">
        <x:f>IF(D887="","Fecha no disponible",TEXT(D887,"mmmm"))</x:f>
        <x:v>October</x:v>
      </x:c>
      <x:c r="H887" t="str">
        <x:f>IF(D887="","Fecha no disponible",TEXT(D887,"yyyy-mm"))</x:f>
        <x:v>2025-10</x:v>
      </x:c>
      <x:c r="I887" t="str">
        <x:f>IF(D887="","Fecha no disponible","T"&amp;ROUNDUP(MONTH(D887)/3,0))</x:f>
        <x:v>T4</x:v>
      </x:c>
      <x:c r="J887" t="str">
        <x:v>T019</x:v>
      </x:c>
      <x:c r="K887" t="str">
        <x:v>Tienda Sucre 3</x:v>
      </x:c>
      <x:c r="L887" t="str">
        <x:v>Centro</x:v>
      </x:c>
      <x:c r="M887" t="str">
        <x:v>Sucre</x:v>
      </x:c>
      <x:c r="N887" t="str">
        <x:f>IFERROR(VLOOKUP(M887,'Mapeos'!$A$4:$B$30,2,FALSE),M887)</x:f>
        <x:v>Sucre</x:v>
      </x:c>
      <x:c r="O887" t="str">
        <x:v>C00166</x:v>
      </x:c>
      <x:c r="P887" t="str">
        <x:v>Frecuente</x:v>
      </x:c>
      <x:c r="Q887" t="str">
        <x:v>P0143</x:v>
      </x:c>
      <x:c r="R887" t="str">
        <x:v>Cuidado Personal</x:v>
      </x:c>
      <x:c r="S887" t="str">
        <x:v>Marca B</x:v>
      </x:c>
      <x:c r="T887" t="str">
        <x:v>E-commerce</x:v>
      </x:c>
      <x:c r="U887" t="str">
        <x:f>IFERROR(VLOOKUP(T887,'Mapeos'!$D$4:$E$25,2,FALSE),T887)</x:f>
        <x:v>E-commerce</x:v>
      </x:c>
      <x:c r="V887" t="str">
        <x:v>V038</x:v>
      </x:c>
      <x:c r="W887" t="n">
        <x:v>6</x:v>
      </x:c>
      <x:c r="X887" s="28" t="n">
        <x:v>61.88</x:v>
      </x:c>
      <x:c r="Y887" s="20" t="n">
        <x:v>0</x:v>
      </x:c>
      <x:c r="Z887" s="20" t="n">
        <x:f>IF(Y887&gt;1,Y887/100,Y887)</x:f>
        <x:v>0</x:v>
      </x:c>
      <x:c r="AA887" s="28" t="n">
        <x:v>37.18</x:v>
      </x:c>
      <x:c r="AB887" s="28" t="n">
        <x:v>371.28</x:v>
      </x:c>
      <x:c r="AC887" s="28" t="str">
        <x:v>BOB</x:v>
      </x:c>
      <x:c r="AD887" s="28" t="n">
        <x:f>IF(AC887="USD",AB887*'Parametros'!$B$4,AB887)</x:f>
        <x:v>371.28</x:v>
      </x:c>
      <x:c r="AE887" s="28" t="n">
        <x:f>W887*X887*(1-Z887)</x:f>
        <x:v>371.28000000000003</x:v>
      </x:c>
      <x:c r="AF887" s="28" t="n">
        <x:f>W887*AA887</x:f>
        <x:v>223.07999999999998</x:v>
      </x:c>
      <x:c r="AG887" s="28" t="n">
        <x:f>AE887-AF887</x:f>
        <x:v>148.20000000000005</x:v>
      </x:c>
      <x:c r="AH887" s="20" t="n">
        <x:f>IF(AE887&gt;0,AG887/AE887,"")</x:f>
        <x:v>0.3991596638655463</x:v>
      </x:c>
      <x:c r="AI887" s="28" t="n">
        <x:v>81376.97</x:v>
      </x:c>
      <x:c r="AJ887" s="28"/>
      <x:c r="AK887"/>
      <x:c r="AL887" t="str">
        <x:v>Completado</x:v>
      </x:c>
      <x:c r="AM887" t="str">
        <x:f>IF(W887&lt;0,"Devuelto",AL887)</x:f>
        <x:v>Completado</x:v>
      </x:c>
      <x:c r="AN887" t="str">
        <x:v>Efectivo</x:v>
      </x:c>
      <x:c r="AO887" s="29" t="str">
        <x:v>Sin observación</x:v>
      </x:c>
      <x:c r="AP887" t="str">
        <x:f>IF(D887="","No","Sí")</x:f>
        <x:v>Sí</x:v>
      </x:c>
    </x:row>
    <x:row r="888">
      <x:c r="A888" t="n">
        <x:v>888</x:v>
      </x:c>
      <x:c r="B888" t="str">
        <x:v>VT0004210</x:v>
      </x:c>
      <x:c r="C888" t="str">
        <x:v>45773</x:v>
      </x:c>
      <x:c r="D888" s="27" t="n">
        <x:v>45773</x:v>
      </x:c>
      <x:c r="E888" t="n">
        <x:f>IF(D888="","",YEAR(D888))</x:f>
        <x:v>2025</x:v>
      </x:c>
      <x:c r="F888" t="n">
        <x:f>IF(D888="","",MONTH(D888))</x:f>
        <x:v>4</x:v>
      </x:c>
      <x:c r="G888" t="str">
        <x:f>IF(D888="","Fecha no disponible",TEXT(D888,"mmmm"))</x:f>
        <x:v>April</x:v>
      </x:c>
      <x:c r="H888" t="str">
        <x:f>IF(D888="","Fecha no disponible",TEXT(D888,"yyyy-mm"))</x:f>
        <x:v>2025-04</x:v>
      </x:c>
      <x:c r="I888" t="str">
        <x:f>IF(D888="","Fecha no disponible","T"&amp;ROUNDUP(MONTH(D888)/3,0))</x:f>
        <x:v>T2</x:v>
      </x:c>
      <x:c r="J888" t="str">
        <x:v>T008</x:v>
      </x:c>
      <x:c r="K888" t="str">
        <x:v>Tienda Santa Cruz 4</x:v>
      </x:c>
      <x:c r="L888" t="str">
        <x:v>Barrio</x:v>
      </x:c>
      <x:c r="M888" t="str">
        <x:v>Santa Cruz</x:v>
      </x:c>
      <x:c r="N888" t="str">
        <x:f>IFERROR(VLOOKUP(M888,'Mapeos'!$A$4:$B$30,2,FALSE),M888)</x:f>
        <x:v>Santa Cruz</x:v>
      </x:c>
      <x:c r="O888" t="str">
        <x:v>C01385</x:v>
      </x:c>
      <x:c r="P888" t="str">
        <x:v>Frecuente</x:v>
      </x:c>
      <x:c r="Q888" t="str">
        <x:v>P0076</x:v>
      </x:c>
      <x:c r="R888" t="str">
        <x:v>Hogar</x:v>
      </x:c>
      <x:c r="S888" t="str">
        <x:v>Marca B</x:v>
      </x:c>
      <x:c r="T888" t="str">
        <x:v>Tienda</x:v>
      </x:c>
      <x:c r="U888" t="str">
        <x:f>IFERROR(VLOOKUP(T888,'Mapeos'!$D$4:$E$25,2,FALSE),T888)</x:f>
        <x:v>Tienda</x:v>
      </x:c>
      <x:c r="V888" t="str">
        <x:v>V016</x:v>
      </x:c>
      <x:c r="W888" t="n">
        <x:v>1</x:v>
      </x:c>
      <x:c r="X888" s="28" t="n">
        <x:v>292.85</x:v>
      </x:c>
      <x:c r="Y888" s="20" t="n">
        <x:v>0.15</x:v>
      </x:c>
      <x:c r="Z888" s="20" t="n">
        <x:f>IF(Y888&gt;1,Y888/100,Y888)</x:f>
        <x:v>0.15</x:v>
      </x:c>
      <x:c r="AA888" s="28" t="n">
        <x:v>166.79</x:v>
      </x:c>
      <x:c r="AB888" s="28" t="n">
        <x:v>248.92</x:v>
      </x:c>
      <x:c r="AC888" s="28" t="str">
        <x:v>BOB</x:v>
      </x:c>
      <x:c r="AD888" s="28" t="n">
        <x:f>IF(AC888="USD",AB888*'Parametros'!$B$4,AB888)</x:f>
        <x:v>248.92</x:v>
      </x:c>
      <x:c r="AE888" s="28" t="n">
        <x:f>W888*X888*(1-Z888)</x:f>
        <x:v>248.9225</x:v>
      </x:c>
      <x:c r="AF888" s="28" t="n">
        <x:f>W888*AA888</x:f>
        <x:v>166.79</x:v>
      </x:c>
      <x:c r="AG888" s="28" t="n">
        <x:f>AE888-AF888</x:f>
        <x:v>82.13250000000002</x:v>
      </x:c>
      <x:c r="AH888" s="20" t="n">
        <x:f>IF(AE888&gt;0,AG888/AE888,"")</x:f>
        <x:v>0.3299520935230846</x:v>
      </x:c>
      <x:c r="AI888" s="28" t="n">
        <x:v>141815.49</x:v>
      </x:c>
      <x:c r="AJ888" s="28" t="n">
        <x:v>91</x:v>
      </x:c>
      <x:c r="AK888" t="n">
        <x:v>21</x:v>
      </x:c>
      <x:c r="AL888" t="str">
        <x:v>Completado</x:v>
      </x:c>
      <x:c r="AM888" t="str">
        <x:f>IF(W888&lt;0,"Devuelto",AL888)</x:f>
        <x:v>Completado</x:v>
      </x:c>
      <x:c r="AN888" t="str">
        <x:v>Transferencia</x:v>
      </x:c>
      <x:c r="AO888" s="29" t="str">
        <x:v>Sin observación</x:v>
      </x:c>
      <x:c r="AP888" t="str">
        <x:f>IF(D888="","No","Sí")</x:f>
        <x:v>Sí</x:v>
      </x:c>
    </x:row>
    <x:row r="889">
      <x:c r="A889" t="n">
        <x:v>889</x:v>
      </x:c>
      <x:c r="B889" t="str">
        <x:v>VT0004215</x:v>
      </x:c>
      <x:c r="C889" t="str">
        <x:v>46030</x:v>
      </x:c>
      <x:c r="D889" s="27" t="n">
        <x:v>46030</x:v>
      </x:c>
      <x:c r="E889" t="n">
        <x:f>IF(D889="","",YEAR(D889))</x:f>
        <x:v>2026</x:v>
      </x:c>
      <x:c r="F889" t="n">
        <x:f>IF(D889="","",MONTH(D889))</x:f>
        <x:v>1</x:v>
      </x:c>
      <x:c r="G889" t="str">
        <x:f>IF(D889="","Fecha no disponible",TEXT(D889,"mmmm"))</x:f>
        <x:v>January</x:v>
      </x:c>
      <x:c r="H889" t="str">
        <x:f>IF(D889="","Fecha no disponible",TEXT(D889,"yyyy-mm"))</x:f>
        <x:v>2026-01</x:v>
      </x:c>
      <x:c r="I889" t="str">
        <x:f>IF(D889="","Fecha no disponible","T"&amp;ROUNDUP(MONTH(D889)/3,0))</x:f>
        <x:v>T1</x:v>
      </x:c>
      <x:c r="J889" t="str">
        <x:v>T012</x:v>
      </x:c>
      <x:c r="K889" t="str">
        <x:v>Tienda Cochabamba 4</x:v>
      </x:c>
      <x:c r="L889" t="str">
        <x:v>Centro</x:v>
      </x:c>
      <x:c r="M889" t="str">
        <x:v>Cochabamba</x:v>
      </x:c>
      <x:c r="N889" t="str">
        <x:f>IFERROR(VLOOKUP(M889,'Mapeos'!$A$4:$B$30,2,FALSE),M889)</x:f>
        <x:v>Cochabamba</x:v>
      </x:c>
      <x:c r="O889" t="str">
        <x:v>C01465</x:v>
      </x:c>
      <x:c r="P889" t="str">
        <x:v>Frecuente</x:v>
      </x:c>
      <x:c r="Q889" t="str">
        <x:v>P0129</x:v>
      </x:c>
      <x:c r="R889" t="str">
        <x:v>Deportes</x:v>
      </x:c>
      <x:c r="S889" t="str">
        <x:v>Marca D</x:v>
      </x:c>
      <x:c r="T889" t="str">
        <x:v>Marketplace</x:v>
      </x:c>
      <x:c r="U889" t="str">
        <x:f>IFERROR(VLOOKUP(T889,'Mapeos'!$D$4:$E$25,2,FALSE),T889)</x:f>
        <x:v>Marketplace</x:v>
      </x:c>
      <x:c r="V889" t="str">
        <x:v>V039</x:v>
      </x:c>
      <x:c r="W889" t="n">
        <x:v>2</x:v>
      </x:c>
      <x:c r="X889" s="28" t="n">
        <x:v>189.17</x:v>
      </x:c>
      <x:c r="Y889" s="20" t="n">
        <x:v>0.2</x:v>
      </x:c>
      <x:c r="Z889" s="20" t="n">
        <x:f>IF(Y889&gt;1,Y889/100,Y889)</x:f>
        <x:v>0.2</x:v>
      </x:c>
      <x:c r="AA889" s="28" t="n">
        <x:v>120.05</x:v>
      </x:c>
      <x:c r="AB889" s="28" t="n">
        <x:v>302.67</x:v>
      </x:c>
      <x:c r="AC889" s="28" t="str">
        <x:v>BOB</x:v>
      </x:c>
      <x:c r="AD889" s="28" t="n">
        <x:f>IF(AC889="USD",AB889*'Parametros'!$B$4,AB889)</x:f>
        <x:v>302.67</x:v>
      </x:c>
      <x:c r="AE889" s="28" t="n">
        <x:f>W889*X889*(1-Z889)</x:f>
        <x:v>302.67199999999997</x:v>
      </x:c>
      <x:c r="AF889" s="28" t="n">
        <x:f>W889*AA889</x:f>
        <x:v>240.1</x:v>
      </x:c>
      <x:c r="AG889" s="28" t="n">
        <x:f>AE889-AF889</x:f>
        <x:v>62.571999999999974</x:v>
      </x:c>
      <x:c r="AH889" s="20" t="n">
        <x:f>IF(AE889&gt;0,AG889/AE889,"")</x:f>
        <x:v>0.20673203996405343</x:v>
      </x:c>
      <x:c r="AI889" s="28" t="n">
        <x:v>62106.14</x:v>
      </x:c>
      <x:c r="AJ889" s="28"/>
      <x:c r="AK889"/>
      <x:c r="AL889" t="str">
        <x:v>Completado</x:v>
      </x:c>
      <x:c r="AM889" t="str">
        <x:f>IF(W889&lt;0,"Devuelto",AL889)</x:f>
        <x:v>Completado</x:v>
      </x:c>
      <x:c r="AN889" t="str">
        <x:v>Tarjeta</x:v>
      </x:c>
      <x:c r="AO889" s="29" t="str">
        <x:v>Sin observación</x:v>
      </x:c>
      <x:c r="AP889" t="str">
        <x:f>IF(D889="","No","Sí")</x:f>
        <x:v>Sí</x:v>
      </x:c>
    </x:row>
    <x:row r="890">
      <x:c r="A890" t="n">
        <x:v>890</x:v>
      </x:c>
      <x:c r="B890" t="str">
        <x:v>VT0004219</x:v>
      </x:c>
      <x:c r="C890" t="str">
        <x:v>45637</x:v>
      </x:c>
      <x:c r="D890" s="27" t="n">
        <x:v>45637</x:v>
      </x:c>
      <x:c r="E890" t="n">
        <x:f>IF(D890="","",YEAR(D890))</x:f>
        <x:v>2024</x:v>
      </x:c>
      <x:c r="F890" t="n">
        <x:f>IF(D890="","",MONTH(D890))</x:f>
        <x:v>12</x:v>
      </x:c>
      <x:c r="G890" t="str">
        <x:f>IF(D890="","Fecha no disponible",TEXT(D890,"mmmm"))</x:f>
        <x:v>December</x:v>
      </x:c>
      <x:c r="H890" t="str">
        <x:f>IF(D890="","Fecha no disponible",TEXT(D890,"yyyy-mm"))</x:f>
        <x:v>2024-12</x:v>
      </x:c>
      <x:c r="I890" t="str">
        <x:f>IF(D890="","Fecha no disponible","T"&amp;ROUNDUP(MONTH(D890)/3,0))</x:f>
        <x:v>T4</x:v>
      </x:c>
      <x:c r="J890" t="str">
        <x:v>T003</x:v>
      </x:c>
      <x:c r="K890" t="str">
        <x:v>Tienda La Paz 3</x:v>
      </x:c>
      <x:c r="L890" t="str">
        <x:v>Barrio</x:v>
      </x:c>
      <x:c r="M890" t="str">
        <x:v>La Paz</x:v>
      </x:c>
      <x:c r="N890" t="str">
        <x:f>IFERROR(VLOOKUP(M890,'Mapeos'!$A$4:$B$30,2,FALSE),M890)</x:f>
        <x:v>La Paz</x:v>
      </x:c>
      <x:c r="O890" t="str">
        <x:v>C00766</x:v>
      </x:c>
      <x:c r="P890" t="str">
        <x:v>Masivo</x:v>
      </x:c>
      <x:c r="Q890" t="str">
        <x:v>P0079</x:v>
      </x:c>
      <x:c r="R890" t="str">
        <x:v>Electrónica</x:v>
      </x:c>
      <x:c r="S890" t="str">
        <x:v>Marca B</x:v>
      </x:c>
      <x:c r="T890" t="str">
        <x:v>Marketplace</x:v>
      </x:c>
      <x:c r="U890" t="str">
        <x:f>IFERROR(VLOOKUP(T890,'Mapeos'!$D$4:$E$25,2,FALSE),T890)</x:f>
        <x:v>Marketplace</x:v>
      </x:c>
      <x:c r="V890" t="str">
        <x:v>V024</x:v>
      </x:c>
      <x:c r="W890" t="n">
        <x:v>0</x:v>
      </x:c>
      <x:c r="X890" s="28" t="n">
        <x:v>641.73</x:v>
      </x:c>
      <x:c r="Y890" s="20" t="n">
        <x:v>0</x:v>
      </x:c>
      <x:c r="Z890" s="20" t="n">
        <x:f>IF(Y890&gt;1,Y890/100,Y890)</x:f>
        <x:v>0</x:v>
      </x:c>
      <x:c r="AA890" s="28" t="n">
        <x:v>426.8</x:v>
      </x:c>
      <x:c r="AB890" s="28" t="n">
        <x:v>0</x:v>
      </x:c>
      <x:c r="AC890" s="28" t="str">
        <x:v>BOB</x:v>
      </x:c>
      <x:c r="AD890" s="28" t="n">
        <x:f>IF(AC890="USD",AB890*'Parametros'!$B$4,AB890)</x:f>
        <x:v>0</x:v>
      </x:c>
      <x:c r="AE890" s="28" t="n">
        <x:f>W890*X890*(1-Z890)</x:f>
        <x:v>0</x:v>
      </x:c>
      <x:c r="AF890" s="28" t="n">
        <x:f>W890*AA890</x:f>
        <x:v>0</x:v>
      </x:c>
      <x:c r="AG890" s="28" t="n">
        <x:f>AE890-AF890</x:f>
        <x:v>0</x:v>
      </x:c>
      <x:c r="AH890" s="20" t="str">
        <x:f>IF(AE890&gt;0,AG890/AE890,"")</x:f>
      </x:c>
      <x:c r="AI890" s="28" t="n">
        <x:v>73908.85</x:v>
      </x:c>
      <x:c r="AJ890" s="28"/>
      <x:c r="AK890"/>
      <x:c r="AL890" t="str">
        <x:v>Cancelado</x:v>
      </x:c>
      <x:c r="AM890" t="str">
        <x:f>IF(W890&lt;0,"Devuelto",AL890)</x:f>
        <x:v>Cancelado</x:v>
      </x:c>
      <x:c r="AN890" t="str">
        <x:v>Tarjeta</x:v>
      </x:c>
      <x:c r="AO890" s="29" t="str">
        <x:v>Sin observación</x:v>
      </x:c>
      <x:c r="AP890" t="str">
        <x:f>IF(D890="","No","Sí")</x:f>
        <x:v>Sí</x:v>
      </x:c>
    </x:row>
    <x:row r="891">
      <x:c r="A891" t="n">
        <x:v>891</x:v>
      </x:c>
      <x:c r="B891" t="str">
        <x:v>VT0004224</x:v>
      </x:c>
      <x:c r="C891" t="str">
        <x:v>45334</x:v>
      </x:c>
      <x:c r="D891" s="27" t="n">
        <x:v>45334</x:v>
      </x:c>
      <x:c r="E891" t="n">
        <x:f>IF(D891="","",YEAR(D891))</x:f>
        <x:v>2024</x:v>
      </x:c>
      <x:c r="F891" t="n">
        <x:f>IF(D891="","",MONTH(D891))</x:f>
        <x:v>2</x:v>
      </x:c>
      <x:c r="G891" t="str">
        <x:f>IF(D891="","Fecha no disponible",TEXT(D891,"mmmm"))</x:f>
        <x:v>February</x:v>
      </x:c>
      <x:c r="H891" t="str">
        <x:f>IF(D891="","Fecha no disponible",TEXT(D891,"yyyy-mm"))</x:f>
        <x:v>2024-02</x:v>
      </x:c>
      <x:c r="I891" t="str">
        <x:f>IF(D891="","Fecha no disponible","T"&amp;ROUNDUP(MONTH(D891)/3,0))</x:f>
        <x:v>T1</x:v>
      </x:c>
      <x:c r="J891" t="str">
        <x:v>T004</x:v>
      </x:c>
      <x:c r="K891" t="str">
        <x:v>Tienda La Paz 4</x:v>
      </x:c>
      <x:c r="L891" t="str">
        <x:v>Centro</x:v>
      </x:c>
      <x:c r="M891" t="str">
        <x:v>La Paz</x:v>
      </x:c>
      <x:c r="N891" t="str">
        <x:f>IFERROR(VLOOKUP(M891,'Mapeos'!$A$4:$B$30,2,FALSE),M891)</x:f>
        <x:v>La Paz</x:v>
      </x:c>
      <x:c r="O891" t="str">
        <x:v>C00641</x:v>
      </x:c>
      <x:c r="P891" t="str">
        <x:v>Frecuente</x:v>
      </x:c>
      <x:c r="Q891" t="str">
        <x:v>P0092</x:v>
      </x:c>
      <x:c r="R891" t="str">
        <x:v>Alimentos</x:v>
      </x:c>
      <x:c r="S891" t="str">
        <x:v>Marca B</x:v>
      </x:c>
      <x:c r="T891" t="str">
        <x:v>Tienda</x:v>
      </x:c>
      <x:c r="U891" t="str">
        <x:f>IFERROR(VLOOKUP(T891,'Mapeos'!$D$4:$E$25,2,FALSE),T891)</x:f>
        <x:v>Tienda</x:v>
      </x:c>
      <x:c r="V891" t="str">
        <x:v>V026</x:v>
      </x:c>
      <x:c r="W891" t="n">
        <x:v>1</x:v>
      </x:c>
      <x:c r="X891" s="28" t="n">
        <x:v>37.99</x:v>
      </x:c>
      <x:c r="Y891" s="20" t="n">
        <x:v>0.15</x:v>
      </x:c>
      <x:c r="Z891" s="20" t="n">
        <x:f>IF(Y891&gt;1,Y891/100,Y891)</x:f>
        <x:v>0.15</x:v>
      </x:c>
      <x:c r="AA891" s="28" t="n">
        <x:v>27.55</x:v>
      </x:c>
      <x:c r="AB891" s="28" t="n">
        <x:v>32.29</x:v>
      </x:c>
      <x:c r="AC891" s="28" t="str">
        <x:v>BOB</x:v>
      </x:c>
      <x:c r="AD891" s="28" t="n">
        <x:f>IF(AC891="USD",AB891*'Parametros'!$B$4,AB891)</x:f>
        <x:v>32.29</x:v>
      </x:c>
      <x:c r="AE891" s="28" t="n">
        <x:f>W891*X891*(1-Z891)</x:f>
        <x:v>32.2915</x:v>
      </x:c>
      <x:c r="AF891" s="28" t="n">
        <x:f>W891*AA891</x:f>
        <x:v>27.55</x:v>
      </x:c>
      <x:c r="AG891" s="28" t="n">
        <x:f>AE891-AF891</x:f>
        <x:v>4.7414999999999985</x:v>
      </x:c>
      <x:c r="AH891" s="20" t="n">
        <x:f>IF(AE891&gt;0,AG891/AE891,"")</x:f>
        <x:v>0.14683430624158056</x:v>
      </x:c>
      <x:c r="AI891" s="28" t="n">
        <x:v>143948.82</x:v>
      </x:c>
      <x:c r="AJ891" s="28"/>
      <x:c r="AK891"/>
      <x:c r="AL891" t="str">
        <x:v>Completado</x:v>
      </x:c>
      <x:c r="AM891" t="str">
        <x:f>IF(W891&lt;0,"Devuelto",AL891)</x:f>
        <x:v>Completado</x:v>
      </x:c>
      <x:c r="AN891" t="str">
        <x:v>Transferencia</x:v>
      </x:c>
      <x:c r="AO891" s="29" t="str">
        <x:v>Sin observación</x:v>
      </x:c>
      <x:c r="AP891" t="str">
        <x:f>IF(D891="","No","Sí")</x:f>
        <x:v>Sí</x:v>
      </x:c>
    </x:row>
    <x:row r="892">
      <x:c r="A892" t="n">
        <x:v>892</x:v>
      </x:c>
      <x:c r="B892" t="str">
        <x:v>VT0004229</x:v>
      </x:c>
      <x:c r="C892" t="str">
        <x:v>45305</x:v>
      </x:c>
      <x:c r="D892" s="27" t="n">
        <x:v>45305</x:v>
      </x:c>
      <x:c r="E892" t="n">
        <x:f>IF(D892="","",YEAR(D892))</x:f>
        <x:v>2024</x:v>
      </x:c>
      <x:c r="F892" t="n">
        <x:f>IF(D892="","",MONTH(D892))</x:f>
        <x:v>1</x:v>
      </x:c>
      <x:c r="G892" t="str">
        <x:f>IF(D892="","Fecha no disponible",TEXT(D892,"mmmm"))</x:f>
        <x:v>January</x:v>
      </x:c>
      <x:c r="H892" t="str">
        <x:f>IF(D892="","Fecha no disponible",TEXT(D892,"yyyy-mm"))</x:f>
        <x:v>2024-01</x:v>
      </x:c>
      <x:c r="I892" t="str">
        <x:f>IF(D892="","Fecha no disponible","T"&amp;ROUNDUP(MONTH(D892)/3,0))</x:f>
        <x:v>T1</x:v>
      </x:c>
      <x:c r="J892" t="str">
        <x:v>T007</x:v>
      </x:c>
      <x:c r="K892" t="str">
        <x:v>Tienda Santa Cruz 3</x:v>
      </x:c>
      <x:c r="L892" t="str">
        <x:v>Barrio</x:v>
      </x:c>
      <x:c r="M892" t="str">
        <x:v>Santa Cruz</x:v>
      </x:c>
      <x:c r="N892" t="str">
        <x:f>IFERROR(VLOOKUP(M892,'Mapeos'!$A$4:$B$30,2,FALSE),M892)</x:f>
        <x:v>Santa Cruz</x:v>
      </x:c>
      <x:c r="O892" t="str">
        <x:v>C01553</x:v>
      </x:c>
      <x:c r="P892" t="str">
        <x:v>Frecuente</x:v>
      </x:c>
      <x:c r="Q892" t="str">
        <x:v>P0014</x:v>
      </x:c>
      <x:c r="R892" t="str">
        <x:v>Electrónica</x:v>
      </x:c>
      <x:c r="S892" t="str">
        <x:v>Marca C</x:v>
      </x:c>
      <x:c r="T892" t="str">
        <x:v>E-commerce</x:v>
      </x:c>
      <x:c r="U892" t="str">
        <x:f>IFERROR(VLOOKUP(T892,'Mapeos'!$D$4:$E$25,2,FALSE),T892)</x:f>
        <x:v>E-commerce</x:v>
      </x:c>
      <x:c r="V892" t="str">
        <x:v>V017</x:v>
      </x:c>
      <x:c r="W892" t="n">
        <x:v>1</x:v>
      </x:c>
      <x:c r="X892" s="28" t="n">
        <x:v>390.71</x:v>
      </x:c>
      <x:c r="Y892" s="20" t="n">
        <x:v>0.1</x:v>
      </x:c>
      <x:c r="Z892" s="20" t="n">
        <x:f>IF(Y892&gt;1,Y892/100,Y892)</x:f>
        <x:v>0.1</x:v>
      </x:c>
      <x:c r="AA892" s="28" t="n">
        <x:v>308.21</x:v>
      </x:c>
      <x:c r="AB892" s="28" t="n">
        <x:v>351.64</x:v>
      </x:c>
      <x:c r="AC892" s="28" t="str">
        <x:v>BOB</x:v>
      </x:c>
      <x:c r="AD892" s="28" t="n">
        <x:f>IF(AC892="USD",AB892*'Parametros'!$B$4,AB892)</x:f>
        <x:v>351.64</x:v>
      </x:c>
      <x:c r="AE892" s="28" t="n">
        <x:f>W892*X892*(1-Z892)</x:f>
        <x:v>351.639</x:v>
      </x:c>
      <x:c r="AF892" s="28" t="n">
        <x:f>W892*AA892</x:f>
        <x:v>308.21</x:v>
      </x:c>
      <x:c r="AG892" s="28" t="n">
        <x:f>AE892-AF892</x:f>
        <x:v>43.42900000000003</x:v>
      </x:c>
      <x:c r="AH892" s="20" t="n">
        <x:f>IF(AE892&gt;0,AG892/AE892,"")</x:f>
        <x:v>0.123504503197882</x:v>
      </x:c>
      <x:c r="AI892" s="28" t="n">
        <x:v>71386.62</x:v>
      </x:c>
      <x:c r="AJ892" s="28"/>
      <x:c r="AK892"/>
      <x:c r="AL892" t="str">
        <x:v>Completado</x:v>
      </x:c>
      <x:c r="AM892" t="str">
        <x:f>IF(W892&lt;0,"Devuelto",AL892)</x:f>
        <x:v>Completado</x:v>
      </x:c>
      <x:c r="AN892" t="str">
        <x:v>QR</x:v>
      </x:c>
      <x:c r="AO892" s="29" t="str">
        <x:v>Sin observación</x:v>
      </x:c>
      <x:c r="AP892" t="str">
        <x:f>IF(D892="","No","Sí")</x:f>
        <x:v>Sí</x:v>
      </x:c>
    </x:row>
    <x:row r="893">
      <x:c r="A893" t="n">
        <x:v>893</x:v>
      </x:c>
      <x:c r="B893" t="str">
        <x:v>VT0004234</x:v>
      </x:c>
      <x:c r="C893" t="str">
        <x:v>45456</x:v>
      </x:c>
      <x:c r="D893" s="27" t="n">
        <x:v>45456</x:v>
      </x:c>
      <x:c r="E893" t="n">
        <x:f>IF(D893="","",YEAR(D893))</x:f>
        <x:v>2024</x:v>
      </x:c>
      <x:c r="F893" t="n">
        <x:f>IF(D893="","",MONTH(D893))</x:f>
        <x:v>6</x:v>
      </x:c>
      <x:c r="G893" t="str">
        <x:f>IF(D893="","Fecha no disponible",TEXT(D893,"mmmm"))</x:f>
        <x:v>June</x:v>
      </x:c>
      <x:c r="H893" t="str">
        <x:f>IF(D893="","Fecha no disponible",TEXT(D893,"yyyy-mm"))</x:f>
        <x:v>2024-06</x:v>
      </x:c>
      <x:c r="I893" t="str">
        <x:f>IF(D893="","Fecha no disponible","T"&amp;ROUNDUP(MONTH(D893)/3,0))</x:f>
        <x:v>T2</x:v>
      </x:c>
      <x:c r="J893" t="str">
        <x:v>T001</x:v>
      </x:c>
      <x:c r="K893" t="str">
        <x:v>Tienda La Paz 1</x:v>
      </x:c>
      <x:c r="L893" t="str">
        <x:v>Barrio</x:v>
      </x:c>
      <x:c r="M893" t="str">
        <x:v>La Paz</x:v>
      </x:c>
      <x:c r="N893" t="str">
        <x:f>IFERROR(VLOOKUP(M893,'Mapeos'!$A$4:$B$30,2,FALSE),M893)</x:f>
        <x:v>La Paz</x:v>
      </x:c>
      <x:c r="O893" t="str">
        <x:v>C00202</x:v>
      </x:c>
      <x:c r="P893" t="str">
        <x:v>Frecuente</x:v>
      </x:c>
      <x:c r="Q893" t="str">
        <x:v>P0097</x:v>
      </x:c>
      <x:c r="R893" t="str">
        <x:v>Electrónica</x:v>
      </x:c>
      <x:c r="S893" t="str">
        <x:v>Marca D</x:v>
      </x:c>
      <x:c r="T893" t="str">
        <x:v>Tienda</x:v>
      </x:c>
      <x:c r="U893" t="str">
        <x:f>IFERROR(VLOOKUP(T893,'Mapeos'!$D$4:$E$25,2,FALSE),T893)</x:f>
        <x:v>Tienda</x:v>
      </x:c>
      <x:c r="V893" t="str">
        <x:v>V006</x:v>
      </x:c>
      <x:c r="W893" t="n">
        <x:v>1</x:v>
      </x:c>
      <x:c r="X893" s="28" t="n">
        <x:v>180.32</x:v>
      </x:c>
      <x:c r="Y893" s="20" t="n">
        <x:v>0.2</x:v>
      </x:c>
      <x:c r="Z893" s="20" t="n">
        <x:f>IF(Y893&gt;1,Y893/100,Y893)</x:f>
        <x:v>0.2</x:v>
      </x:c>
      <x:c r="AA893" s="28" t="n">
        <x:v>115.71</x:v>
      </x:c>
      <x:c r="AB893" s="28" t="n">
        <x:v>144.26</x:v>
      </x:c>
      <x:c r="AC893" s="28" t="str">
        <x:v>BOB</x:v>
      </x:c>
      <x:c r="AD893" s="28" t="n">
        <x:f>IF(AC893="USD",AB893*'Parametros'!$B$4,AB893)</x:f>
        <x:v>144.26</x:v>
      </x:c>
      <x:c r="AE893" s="28" t="n">
        <x:f>W893*X893*(1-Z893)</x:f>
        <x:v>144.256</x:v>
      </x:c>
      <x:c r="AF893" s="28" t="n">
        <x:f>W893*AA893</x:f>
        <x:v>115.71</x:v>
      </x:c>
      <x:c r="AG893" s="28" t="n">
        <x:f>AE893-AF893</x:f>
        <x:v>28.546000000000006</x:v>
      </x:c>
      <x:c r="AH893" s="20" t="n">
        <x:f>IF(AE893&gt;0,AG893/AE893,"")</x:f>
        <x:v>0.1978843167701864</x:v>
      </x:c>
      <x:c r="AI893" s="28" t="n">
        <x:v>177388.08</x:v>
      </x:c>
      <x:c r="AJ893" s="28"/>
      <x:c r="AK893"/>
      <x:c r="AL893" t="str">
        <x:v>Completado</x:v>
      </x:c>
      <x:c r="AM893" t="str">
        <x:f>IF(W893&lt;0,"Devuelto",AL893)</x:f>
        <x:v>Completado</x:v>
      </x:c>
      <x:c r="AN893" t="str">
        <x:v>Tarjeta</x:v>
      </x:c>
      <x:c r="AO893" s="29" t="str">
        <x:v>Sin observación</x:v>
      </x:c>
      <x:c r="AP893" t="str">
        <x:f>IF(D893="","No","Sí")</x:f>
        <x:v>Sí</x:v>
      </x:c>
    </x:row>
    <x:row r="894">
      <x:c r="A894" t="n">
        <x:v>894</x:v>
      </x:c>
      <x:c r="B894" t="str">
        <x:v>VT0004238</x:v>
      </x:c>
      <x:c r="C894" t="str">
        <x:v>45714</x:v>
      </x:c>
      <x:c r="D894" s="27" t="n">
        <x:v>45714</x:v>
      </x:c>
      <x:c r="E894" t="n">
        <x:f>IF(D894="","",YEAR(D894))</x:f>
        <x:v>2025</x:v>
      </x:c>
      <x:c r="F894" t="n">
        <x:f>IF(D894="","",MONTH(D894))</x:f>
        <x:v>2</x:v>
      </x:c>
      <x:c r="G894" t="str">
        <x:f>IF(D894="","Fecha no disponible",TEXT(D894,"mmmm"))</x:f>
        <x:v>February</x:v>
      </x:c>
      <x:c r="H894" t="str">
        <x:f>IF(D894="","Fecha no disponible",TEXT(D894,"yyyy-mm"))</x:f>
        <x:v>2025-02</x:v>
      </x:c>
      <x:c r="I894" t="str">
        <x:f>IF(D894="","Fecha no disponible","T"&amp;ROUNDUP(MONTH(D894)/3,0))</x:f>
        <x:v>T1</x:v>
      </x:c>
      <x:c r="J894" t="str">
        <x:v>T007</x:v>
      </x:c>
      <x:c r="K894" t="str">
        <x:v>Tienda Santa Cruz 3</x:v>
      </x:c>
      <x:c r="L894" t="str">
        <x:v>Barrio</x:v>
      </x:c>
      <x:c r="M894" t="str">
        <x:v>Santa Cruz</x:v>
      </x:c>
      <x:c r="N894" t="str">
        <x:f>IFERROR(VLOOKUP(M894,'Mapeos'!$A$4:$B$30,2,FALSE),M894)</x:f>
        <x:v>Santa Cruz</x:v>
      </x:c>
      <x:c r="O894" t="str">
        <x:v>C00338</x:v>
      </x:c>
      <x:c r="P894" t="str">
        <x:v>Frecuente</x:v>
      </x:c>
      <x:c r="Q894" t="str">
        <x:v>P0130</x:v>
      </x:c>
      <x:c r="R894" t="str">
        <x:v>Cuidado Personal</x:v>
      </x:c>
      <x:c r="S894" t="str">
        <x:v>Marca A</x:v>
      </x:c>
      <x:c r="T894" t="str">
        <x:v>Tienda</x:v>
      </x:c>
      <x:c r="U894" t="str">
        <x:f>IFERROR(VLOOKUP(T894,'Mapeos'!$D$4:$E$25,2,FALSE),T894)</x:f>
        <x:v>Tienda</x:v>
      </x:c>
      <x:c r="V894" t="str">
        <x:v>V014</x:v>
      </x:c>
      <x:c r="W894" t="n">
        <x:v>1</x:v>
      </x:c>
      <x:c r="X894" s="28" t="n">
        <x:v>91.7</x:v>
      </x:c>
      <x:c r="Y894" s="20" t="n">
        <x:v>0.2</x:v>
      </x:c>
      <x:c r="Z894" s="20" t="n">
        <x:f>IF(Y894&gt;1,Y894/100,Y894)</x:f>
        <x:v>0.2</x:v>
      </x:c>
      <x:c r="AA894" s="28" t="n">
        <x:v>47.85</x:v>
      </x:c>
      <x:c r="AB894" s="28" t="n">
        <x:v>73.36</x:v>
      </x:c>
      <x:c r="AC894" s="28" t="str">
        <x:v>BOB</x:v>
      </x:c>
      <x:c r="AD894" s="28" t="n">
        <x:f>IF(AC894="USD",AB894*'Parametros'!$B$4,AB894)</x:f>
        <x:v>73.36</x:v>
      </x:c>
      <x:c r="AE894" s="28" t="n">
        <x:f>W894*X894*(1-Z894)</x:f>
        <x:v>73.36</x:v>
      </x:c>
      <x:c r="AF894" s="28" t="n">
        <x:f>W894*AA894</x:f>
        <x:v>47.85</x:v>
      </x:c>
      <x:c r="AG894" s="28" t="n">
        <x:f>AE894-AF894</x:f>
        <x:v>25.509999999999998</x:v>
      </x:c>
      <x:c r="AH894" s="20" t="n">
        <x:f>IF(AE894&gt;0,AG894/AE894,"")</x:f>
        <x:v>0.34773718647764446</x:v>
      </x:c>
      <x:c r="AI894" s="28" t="n">
        <x:v>174033.03</x:v>
      </x:c>
      <x:c r="AJ894" s="28"/>
      <x:c r="AK894"/>
      <x:c r="AL894" t="str">
        <x:v>Completado</x:v>
      </x:c>
      <x:c r="AM894" t="str">
        <x:f>IF(W894&lt;0,"Devuelto",AL894)</x:f>
        <x:v>Completado</x:v>
      </x:c>
      <x:c r="AN894" t="str">
        <x:v>Efectivo</x:v>
      </x:c>
      <x:c r="AO894" s="29" t="str">
        <x:v>Sin observación</x:v>
      </x:c>
      <x:c r="AP894" t="str">
        <x:f>IF(D894="","No","Sí")</x:f>
        <x:v>Sí</x:v>
      </x:c>
    </x:row>
    <x:row r="895">
      <x:c r="A895" t="n">
        <x:v>895</x:v>
      </x:c>
      <x:c r="B895" t="str">
        <x:v>VT0004243</x:v>
      </x:c>
      <x:c r="C895" t="str">
        <x:v>46168</x:v>
      </x:c>
      <x:c r="D895" s="27" t="n">
        <x:v>46168</x:v>
      </x:c>
      <x:c r="E895" t="n">
        <x:f>IF(D895="","",YEAR(D895))</x:f>
        <x:v>2026</x:v>
      </x:c>
      <x:c r="F895" t="n">
        <x:f>IF(D895="","",MONTH(D895))</x:f>
        <x:v>5</x:v>
      </x:c>
      <x:c r="G895" t="str">
        <x:f>IF(D895="","Fecha no disponible",TEXT(D895,"mmmm"))</x:f>
        <x:v>May</x:v>
      </x:c>
      <x:c r="H895" t="str">
        <x:f>IF(D895="","Fecha no disponible",TEXT(D895,"yyyy-mm"))</x:f>
        <x:v>2026-05</x:v>
      </x:c>
      <x:c r="I895" t="str">
        <x:f>IF(D895="","Fecha no disponible","T"&amp;ROUNDUP(MONTH(D895)/3,0))</x:f>
        <x:v>T2</x:v>
      </x:c>
      <x:c r="J895" t="str">
        <x:v>T002</x:v>
      </x:c>
      <x:c r="K895" t="str">
        <x:v>Tienda La Paz 2</x:v>
      </x:c>
      <x:c r="L895" t="str">
        <x:v>Mall</x:v>
      </x:c>
      <x:c r="M895" t="str">
        <x:v>La Paz</x:v>
      </x:c>
      <x:c r="N895" t="str">
        <x:f>IFERROR(VLOOKUP(M895,'Mapeos'!$A$4:$B$30,2,FALSE),M895)</x:f>
        <x:v>La Paz</x:v>
      </x:c>
      <x:c r="O895" t="str">
        <x:v>C00346</x:v>
      </x:c>
      <x:c r="P895" t="str">
        <x:v>Empresa</x:v>
      </x:c>
      <x:c r="Q895" t="str">
        <x:v>P0042</x:v>
      </x:c>
      <x:c r="R895" t="str">
        <x:v>Electrónica</x:v>
      </x:c>
      <x:c r="S895" t="str">
        <x:v>Marca B</x:v>
      </x:c>
      <x:c r="T895" t="str">
        <x:v>WhatsApp</x:v>
      </x:c>
      <x:c r="U895" t="str">
        <x:f>IFERROR(VLOOKUP(T895,'Mapeos'!$D$4:$E$25,2,FALSE),T895)</x:f>
        <x:v>WhatsApp</x:v>
      </x:c>
      <x:c r="V895" t="str">
        <x:v>V027</x:v>
      </x:c>
      <x:c r="W895" t="n">
        <x:v>0</x:v>
      </x:c>
      <x:c r="X895" s="28" t="n">
        <x:v>518.67</x:v>
      </x:c>
      <x:c r="Y895" s="20" t="n">
        <x:v>0.15</x:v>
      </x:c>
      <x:c r="Z895" s="20" t="n">
        <x:f>IF(Y895&gt;1,Y895/100,Y895)</x:f>
        <x:v>0.15</x:v>
      </x:c>
      <x:c r="AA895" s="28" t="n">
        <x:v>283.66</x:v>
      </x:c>
      <x:c r="AB895" s="28" t="n">
        <x:v>0</x:v>
      </x:c>
      <x:c r="AC895" s="28" t="str">
        <x:v>BOB</x:v>
      </x:c>
      <x:c r="AD895" s="28" t="n">
        <x:f>IF(AC895="USD",AB895*'Parametros'!$B$4,AB895)</x:f>
        <x:v>0</x:v>
      </x:c>
      <x:c r="AE895" s="28" t="n">
        <x:f>W895*X895*(1-Z895)</x:f>
        <x:v>0</x:v>
      </x:c>
      <x:c r="AF895" s="28" t="n">
        <x:f>W895*AA895</x:f>
        <x:v>0</x:v>
      </x:c>
      <x:c r="AG895" s="28" t="n">
        <x:f>AE895-AF895</x:f>
        <x:v>0</x:v>
      </x:c>
      <x:c r="AH895" s="20" t="str">
        <x:f>IF(AE895&gt;0,AG895/AE895,"")</x:f>
      </x:c>
      <x:c r="AI895" s="28" t="n">
        <x:v>80179.84</x:v>
      </x:c>
      <x:c r="AJ895" s="28"/>
      <x:c r="AK895"/>
      <x:c r="AL895" t="str">
        <x:v>Cancelado</x:v>
      </x:c>
      <x:c r="AM895" t="str">
        <x:f>IF(W895&lt;0,"Devuelto",AL895)</x:f>
        <x:v>Cancelado</x:v>
      </x:c>
      <x:c r="AN895" t="str">
        <x:v>Efectivo</x:v>
      </x:c>
      <x:c r="AO895" s="29" t="str">
        <x:v>Sin observación</x:v>
      </x:c>
      <x:c r="AP895" t="str">
        <x:f>IF(D895="","No","Sí")</x:f>
        <x:v>Sí</x:v>
      </x:c>
    </x:row>
    <x:row r="896">
      <x:c r="A896" t="n">
        <x:v>896</x:v>
      </x:c>
      <x:c r="B896" t="str">
        <x:v>VT0004248</x:v>
      </x:c>
      <x:c r="C896" t="str">
        <x:v>45812</x:v>
      </x:c>
      <x:c r="D896" s="27" t="n">
        <x:v>45812</x:v>
      </x:c>
      <x:c r="E896" t="n">
        <x:f>IF(D896="","",YEAR(D896))</x:f>
        <x:v>2025</x:v>
      </x:c>
      <x:c r="F896" t="n">
        <x:f>IF(D896="","",MONTH(D896))</x:f>
        <x:v>6</x:v>
      </x:c>
      <x:c r="G896" t="str">
        <x:f>IF(D896="","Fecha no disponible",TEXT(D896,"mmmm"))</x:f>
        <x:v>June</x:v>
      </x:c>
      <x:c r="H896" t="str">
        <x:f>IF(D896="","Fecha no disponible",TEXT(D896,"yyyy-mm"))</x:f>
        <x:v>2025-06</x:v>
      </x:c>
      <x:c r="I896" t="str">
        <x:f>IF(D896="","Fecha no disponible","T"&amp;ROUNDUP(MONTH(D896)/3,0))</x:f>
        <x:v>T2</x:v>
      </x:c>
      <x:c r="J896" t="str">
        <x:v>T010</x:v>
      </x:c>
      <x:c r="K896" t="str">
        <x:v>Tienda Cochabamba 2</x:v>
      </x:c>
      <x:c r="L896" t="str">
        <x:v>Barrio</x:v>
      </x:c>
      <x:c r="M896" t="str">
        <x:v>Cochabamba</x:v>
      </x:c>
      <x:c r="N896" t="str">
        <x:f>IFERROR(VLOOKUP(M896,'Mapeos'!$A$4:$B$30,2,FALSE),M896)</x:f>
        <x:v>Cochabamba</x:v>
      </x:c>
      <x:c r="O896" t="str">
        <x:v>C00848</x:v>
      </x:c>
      <x:c r="P896" t="str">
        <x:v>Masivo</x:v>
      </x:c>
      <x:c r="Q896" t="str">
        <x:v>P0068</x:v>
      </x:c>
      <x:c r="R896" t="str">
        <x:v>Hogar</x:v>
      </x:c>
      <x:c r="S896" t="str">
        <x:v>Marca D</x:v>
      </x:c>
      <x:c r="T896" t="str">
        <x:v>Tienda</x:v>
      </x:c>
      <x:c r="U896" t="str">
        <x:f>IFERROR(VLOOKUP(T896,'Mapeos'!$D$4:$E$25,2,FALSE),T896)</x:f>
        <x:v>Tienda</x:v>
      </x:c>
      <x:c r="V896" t="str">
        <x:v>V020</x:v>
      </x:c>
      <x:c r="W896" t="n">
        <x:v>3</x:v>
      </x:c>
      <x:c r="X896" s="28" t="n">
        <x:v>157.79</x:v>
      </x:c>
      <x:c r="Y896" s="20" t="n">
        <x:v>0.15</x:v>
      </x:c>
      <x:c r="Z896" s="20" t="n">
        <x:f>IF(Y896&gt;1,Y896/100,Y896)</x:f>
        <x:v>0.15</x:v>
      </x:c>
      <x:c r="AA896" s="28" t="n">
        <x:v>87.26</x:v>
      </x:c>
      <x:c r="AB896" s="28" t="n">
        <x:v>402.36</x:v>
      </x:c>
      <x:c r="AC896" s="28" t="str">
        <x:v>BOB</x:v>
      </x:c>
      <x:c r="AD896" s="28" t="n">
        <x:f>IF(AC896="USD",AB896*'Parametros'!$B$4,AB896)</x:f>
        <x:v>402.36</x:v>
      </x:c>
      <x:c r="AE896" s="28" t="n">
        <x:f>W896*X896*(1-Z896)</x:f>
        <x:v>402.3645</x:v>
      </x:c>
      <x:c r="AF896" s="28" t="n">
        <x:f>W896*AA896</x:f>
        <x:v>261.78000000000003</x:v>
      </x:c>
      <x:c r="AG896" s="28" t="n">
        <x:f>AE896-AF896</x:f>
        <x:v>140.5845</x:v>
      </x:c>
      <x:c r="AH896" s="20" t="n">
        <x:f>IF(AE896&gt;0,AG896/AE896,"")</x:f>
        <x:v>0.349395883583169</x:v>
      </x:c>
      <x:c r="AI896" s="28" t="n">
        <x:v>170776.27</x:v>
      </x:c>
      <x:c r="AJ896" s="28"/>
      <x:c r="AK896"/>
      <x:c r="AL896" t="str">
        <x:v>Completado</x:v>
      </x:c>
      <x:c r="AM896" t="str">
        <x:f>IF(W896&lt;0,"Devuelto",AL896)</x:f>
        <x:v>Completado</x:v>
      </x:c>
      <x:c r="AN896" t="str">
        <x:v>QR</x:v>
      </x:c>
      <x:c r="AO896" s="29" t="str">
        <x:v>Sin observación</x:v>
      </x:c>
      <x:c r="AP896" t="str">
        <x:f>IF(D896="","No","Sí")</x:f>
        <x:v>Sí</x:v>
      </x:c>
    </x:row>
    <x:row r="897">
      <x:c r="A897" t="n">
        <x:v>897</x:v>
      </x:c>
      <x:c r="B897" t="str">
        <x:v>VT0004253</x:v>
      </x:c>
      <x:c r="C897" t="str">
        <x:v>45447</x:v>
      </x:c>
      <x:c r="D897" s="27" t="n">
        <x:v>45447</x:v>
      </x:c>
      <x:c r="E897" t="n">
        <x:f>IF(D897="","",YEAR(D897))</x:f>
        <x:v>2024</x:v>
      </x:c>
      <x:c r="F897" t="n">
        <x:f>IF(D897="","",MONTH(D897))</x:f>
        <x:v>6</x:v>
      </x:c>
      <x:c r="G897" t="str">
        <x:f>IF(D897="","Fecha no disponible",TEXT(D897,"mmmm"))</x:f>
        <x:v>June</x:v>
      </x:c>
      <x:c r="H897" t="str">
        <x:f>IF(D897="","Fecha no disponible",TEXT(D897,"yyyy-mm"))</x:f>
        <x:v>2024-06</x:v>
      </x:c>
      <x:c r="I897" t="str">
        <x:f>IF(D897="","Fecha no disponible","T"&amp;ROUNDUP(MONTH(D897)/3,0))</x:f>
        <x:v>T2</x:v>
      </x:c>
      <x:c r="J897" t="str">
        <x:v>T014</x:v>
      </x:c>
      <x:c r="K897" t="str">
        <x:v>Tienda Potosí 2</x:v>
      </x:c>
      <x:c r="L897" t="str">
        <x:v>Barrio</x:v>
      </x:c>
      <x:c r="M897" t="str">
        <x:v>Potosí</x:v>
      </x:c>
      <x:c r="N897" t="str">
        <x:f>IFERROR(VLOOKUP(M897,'Mapeos'!$A$4:$B$30,2,FALSE),M897)</x:f>
        <x:v>Potosí</x:v>
      </x:c>
      <x:c r="O897" t="str">
        <x:v>C00637</x:v>
      </x:c>
      <x:c r="P897" t="str">
        <x:v>Premium</x:v>
      </x:c>
      <x:c r="Q897" t="str">
        <x:v>P0078</x:v>
      </x:c>
      <x:c r="R897" t="str">
        <x:v>Cuidado Personal</x:v>
      </x:c>
      <x:c r="S897" t="str">
        <x:v>Marca B</x:v>
      </x:c>
      <x:c r="T897" t="str">
        <x:v>Tienda</x:v>
      </x:c>
      <x:c r="U897" t="str">
        <x:f>IFERROR(VLOOKUP(T897,'Mapeos'!$D$4:$E$25,2,FALSE),T897)</x:f>
        <x:v>Tienda</x:v>
      </x:c>
      <x:c r="V897" t="str">
        <x:v>V040</x:v>
      </x:c>
      <x:c r="W897" t="n">
        <x:v>2</x:v>
      </x:c>
      <x:c r="X897" s="28" t="n">
        <x:v>95.44</x:v>
      </x:c>
      <x:c r="Y897" s="20" t="n">
        <x:v>0.25</x:v>
      </x:c>
      <x:c r="Z897" s="20" t="n">
        <x:f>IF(Y897&gt;1,Y897/100,Y897)</x:f>
        <x:v>0.25</x:v>
      </x:c>
      <x:c r="AA897" s="28" t="n">
        <x:v>50.86</x:v>
      </x:c>
      <x:c r="AB897" s="28" t="n">
        <x:v>143.16</x:v>
      </x:c>
      <x:c r="AC897" s="28" t="str">
        <x:v>BOB</x:v>
      </x:c>
      <x:c r="AD897" s="28" t="n">
        <x:f>IF(AC897="USD",AB897*'Parametros'!$B$4,AB897)</x:f>
        <x:v>143.16</x:v>
      </x:c>
      <x:c r="AE897" s="28" t="n">
        <x:f>W897*X897*(1-Z897)</x:f>
        <x:v>143.16</x:v>
      </x:c>
      <x:c r="AF897" s="28" t="n">
        <x:f>W897*AA897</x:f>
        <x:v>101.72</x:v>
      </x:c>
      <x:c r="AG897" s="28" t="n">
        <x:f>AE897-AF897</x:f>
        <x:v>41.44</x:v>
      </x:c>
      <x:c r="AH897" s="20" t="n">
        <x:f>IF(AE897&gt;0,AG897/AE897,"")</x:f>
        <x:v>0.28946633137747974</x:v>
      </x:c>
      <x:c r="AI897" s="28" t="n">
        <x:v>201185.26</x:v>
      </x:c>
      <x:c r="AJ897" s="28"/>
      <x:c r="AK897"/>
      <x:c r="AL897" t="str">
        <x:v>Completado</x:v>
      </x:c>
      <x:c r="AM897" t="str">
        <x:f>IF(W897&lt;0,"Devuelto",AL897)</x:f>
        <x:v>Completado</x:v>
      </x:c>
      <x:c r="AN897" t="str">
        <x:v>Tarjeta</x:v>
      </x:c>
      <x:c r="AO897" s="29" t="str">
        <x:v>Sin observación</x:v>
      </x:c>
      <x:c r="AP897" t="str">
        <x:f>IF(D897="","No","Sí")</x:f>
        <x:v>Sí</x:v>
      </x:c>
    </x:row>
    <x:row r="898">
      <x:c r="A898" t="n">
        <x:v>898</x:v>
      </x:c>
      <x:c r="B898" t="str">
        <x:v>VT0004257</x:v>
      </x:c>
      <x:c r="C898" t="str">
        <x:v>45477</x:v>
      </x:c>
      <x:c r="D898" s="27" t="n">
        <x:v>45477</x:v>
      </x:c>
      <x:c r="E898" t="n">
        <x:f>IF(D898="","",YEAR(D898))</x:f>
        <x:v>2024</x:v>
      </x:c>
      <x:c r="F898" t="n">
        <x:f>IF(D898="","",MONTH(D898))</x:f>
        <x:v>7</x:v>
      </x:c>
      <x:c r="G898" t="str">
        <x:f>IF(D898="","Fecha no disponible",TEXT(D898,"mmmm"))</x:f>
        <x:v>July</x:v>
      </x:c>
      <x:c r="H898" t="str">
        <x:f>IF(D898="","Fecha no disponible",TEXT(D898,"yyyy-mm"))</x:f>
        <x:v>2024-07</x:v>
      </x:c>
      <x:c r="I898" t="str">
        <x:f>IF(D898="","Fecha no disponible","T"&amp;ROUNDUP(MONTH(D898)/3,0))</x:f>
        <x:v>T3</x:v>
      </x:c>
      <x:c r="J898" t="str">
        <x:v>T006</x:v>
      </x:c>
      <x:c r="K898" t="str">
        <x:v>Tienda Santa Cruz 2</x:v>
      </x:c>
      <x:c r="L898" t="str">
        <x:v>Mall</x:v>
      </x:c>
      <x:c r="M898" t="str">
        <x:v>Santa Cruz</x:v>
      </x:c>
      <x:c r="N898" t="str">
        <x:f>IFERROR(VLOOKUP(M898,'Mapeos'!$A$4:$B$30,2,FALSE),M898)</x:f>
        <x:v>Santa Cruz</x:v>
      </x:c>
      <x:c r="O898" t="str">
        <x:v>C01237</x:v>
      </x:c>
      <x:c r="P898" t="str">
        <x:v>Masivo</x:v>
      </x:c>
      <x:c r="Q898" t="str">
        <x:v>P0112</x:v>
      </x:c>
      <x:c r="R898" t="str">
        <x:v>Deportes</x:v>
      </x:c>
      <x:c r="S898" t="str">
        <x:v>Marca A</x:v>
      </x:c>
      <x:c r="T898" t="str">
        <x:v>E-commerce</x:v>
      </x:c>
      <x:c r="U898" t="str">
        <x:f>IFERROR(VLOOKUP(T898,'Mapeos'!$D$4:$E$25,2,FALSE),T898)</x:f>
        <x:v>E-commerce</x:v>
      </x:c>
      <x:c r="V898" t="str">
        <x:v>V029</x:v>
      </x:c>
      <x:c r="W898" t="n">
        <x:v>-3</x:v>
      </x:c>
      <x:c r="X898" s="28" t="n">
        <x:v>211.73</x:v>
      </x:c>
      <x:c r="Y898" s="20" t="n">
        <x:v>0.2</x:v>
      </x:c>
      <x:c r="Z898" s="20" t="n">
        <x:f>IF(Y898&gt;1,Y898/100,Y898)</x:f>
        <x:v>0.2</x:v>
      </x:c>
      <x:c r="AA898" s="28" t="n">
        <x:v>167.96</x:v>
      </x:c>
      <x:c r="AB898" s="28" t="n">
        <x:v>-508.15</x:v>
      </x:c>
      <x:c r="AC898" s="28" t="str">
        <x:v>BOB</x:v>
      </x:c>
      <x:c r="AD898" s="28" t="n">
        <x:f>IF(AC898="USD",AB898*'Parametros'!$B$4,AB898)</x:f>
        <x:v>-508.15</x:v>
      </x:c>
      <x:c r="AE898" s="28" t="n">
        <x:f>W898*X898*(1-Z898)</x:f>
        <x:v>-508.152</x:v>
      </x:c>
      <x:c r="AF898" s="28" t="n">
        <x:f>W898*AA898</x:f>
        <x:v>-503.88</x:v>
      </x:c>
      <x:c r="AG898" s="28" t="n">
        <x:f>AE898-AF898</x:f>
        <x:v>-4.271999999999991</x:v>
      </x:c>
      <x:c r="AH898" s="20" t="str">
        <x:f>IF(AE898&gt;0,AG898/AE898,"")</x:f>
      </x:c>
      <x:c r="AI898" s="28" t="n">
        <x:v>84983.37</x:v>
      </x:c>
      <x:c r="AJ898" s="28"/>
      <x:c r="AK898"/>
      <x:c r="AL898" t="str">
        <x:v>Devuelto</x:v>
      </x:c>
      <x:c r="AM898" t="str">
        <x:f>IF(W898&lt;0,"Devuelto",AL898)</x:f>
        <x:v>Devuelto</x:v>
      </x:c>
      <x:c r="AN898" t="str">
        <x:v>Tarjeta</x:v>
      </x:c>
      <x:c r="AO898" s="29" t="str">
        <x:v>Sin observación</x:v>
      </x:c>
      <x:c r="AP898" t="str">
        <x:f>IF(D898="","No","Sí")</x:f>
        <x:v>Sí</x:v>
      </x:c>
    </x:row>
    <x:row r="899">
      <x:c r="A899" t="n">
        <x:v>899</x:v>
      </x:c>
      <x:c r="B899" t="str">
        <x:v>VT0004262</x:v>
      </x:c>
      <x:c r="C899" t="str">
        <x:v>45947</x:v>
      </x:c>
      <x:c r="D899" s="27" t="n">
        <x:v>45947</x:v>
      </x:c>
      <x:c r="E899" t="n">
        <x:f>IF(D899="","",YEAR(D899))</x:f>
        <x:v>2025</x:v>
      </x:c>
      <x:c r="F899" t="n">
        <x:f>IF(D899="","",MONTH(D899))</x:f>
        <x:v>10</x:v>
      </x:c>
      <x:c r="G899" t="str">
        <x:f>IF(D899="","Fecha no disponible",TEXT(D899,"mmmm"))</x:f>
        <x:v>October</x:v>
      </x:c>
      <x:c r="H899" t="str">
        <x:f>IF(D899="","Fecha no disponible",TEXT(D899,"yyyy-mm"))</x:f>
        <x:v>2025-10</x:v>
      </x:c>
      <x:c r="I899" t="str">
        <x:f>IF(D899="","Fecha no disponible","T"&amp;ROUNDUP(MONTH(D899)/3,0))</x:f>
        <x:v>T4</x:v>
      </x:c>
      <x:c r="J899" t="str">
        <x:v>T014</x:v>
      </x:c>
      <x:c r="K899" t="str">
        <x:v>Tienda Potosí 2</x:v>
      </x:c>
      <x:c r="L899" t="str">
        <x:v>Barrio</x:v>
      </x:c>
      <x:c r="M899" t="str">
        <x:v>Potosí</x:v>
      </x:c>
      <x:c r="N899" t="str">
        <x:f>IFERROR(VLOOKUP(M899,'Mapeos'!$A$4:$B$30,2,FALSE),M899)</x:f>
        <x:v>Potosí</x:v>
      </x:c>
      <x:c r="O899" t="str">
        <x:v>C01154</x:v>
      </x:c>
      <x:c r="P899" t="str">
        <x:v>Premium</x:v>
      </x:c>
      <x:c r="Q899" t="str">
        <x:v>P0149</x:v>
      </x:c>
      <x:c r="R899" t="str">
        <x:v>Alimentos</x:v>
      </x:c>
      <x:c r="S899" t="str">
        <x:v>Marca D</x:v>
      </x:c>
      <x:c r="T899" t="str">
        <x:v>WhatsApp</x:v>
      </x:c>
      <x:c r="U899" t="str">
        <x:f>IFERROR(VLOOKUP(T899,'Mapeos'!$D$4:$E$25,2,FALSE),T899)</x:f>
        <x:v>WhatsApp</x:v>
      </x:c>
      <x:c r="V899" t="str">
        <x:v>V023</x:v>
      </x:c>
      <x:c r="W899" t="n">
        <x:v>3</x:v>
      </x:c>
      <x:c r="X899" s="28" t="n">
        <x:v>23.05</x:v>
      </x:c>
      <x:c r="Y899" s="20" t="n">
        <x:v>0</x:v>
      </x:c>
      <x:c r="Z899" s="20" t="n">
        <x:f>IF(Y899&gt;1,Y899/100,Y899)</x:f>
        <x:v>0</x:v>
      </x:c>
      <x:c r="AA899" s="28" t="n">
        <x:v>18.82</x:v>
      </x:c>
      <x:c r="AB899" s="28" t="n">
        <x:v>69.15</x:v>
      </x:c>
      <x:c r="AC899" s="28" t="str">
        <x:v>BOB</x:v>
      </x:c>
      <x:c r="AD899" s="28" t="n">
        <x:f>IF(AC899="USD",AB899*'Parametros'!$B$4,AB899)</x:f>
        <x:v>69.15</x:v>
      </x:c>
      <x:c r="AE899" s="28" t="n">
        <x:f>W899*X899*(1-Z899)</x:f>
        <x:v>69.15</x:v>
      </x:c>
      <x:c r="AF899" s="28" t="n">
        <x:f>W899*AA899</x:f>
        <x:v>56.46</x:v>
      </x:c>
      <x:c r="AG899" s="28" t="n">
        <x:f>AE899-AF899</x:f>
        <x:v>12.690000000000005</x:v>
      </x:c>
      <x:c r="AH899" s="20" t="n">
        <x:f>IF(AE899&gt;0,AG899/AE899,"")</x:f>
        <x:v>0.1835140997830803</x:v>
      </x:c>
      <x:c r="AI899" s="28" t="n">
        <x:v>67721.11</x:v>
      </x:c>
      <x:c r="AJ899" s="28"/>
      <x:c r="AK899"/>
      <x:c r="AL899" t="str">
        <x:v>Completado</x:v>
      </x:c>
      <x:c r="AM899" t="str">
        <x:f>IF(W899&lt;0,"Devuelto",AL899)</x:f>
        <x:v>Completado</x:v>
      </x:c>
      <x:c r="AN899" t="str">
        <x:v>QR</x:v>
      </x:c>
      <x:c r="AO899" s="29" t="str">
        <x:v>Sin observación</x:v>
      </x:c>
      <x:c r="AP899" t="str">
        <x:f>IF(D899="","No","Sí")</x:f>
        <x:v>Sí</x:v>
      </x:c>
    </x:row>
    <x:row r="900">
      <x:c r="A900" t="n">
        <x:v>900</x:v>
      </x:c>
      <x:c r="B900" t="str">
        <x:v>VT0004267</x:v>
      </x:c>
      <x:c r="C900" t="str">
        <x:v>45510</x:v>
      </x:c>
      <x:c r="D900" s="27" t="n">
        <x:v>45510</x:v>
      </x:c>
      <x:c r="E900" t="n">
        <x:f>IF(D900="","",YEAR(D900))</x:f>
        <x:v>2024</x:v>
      </x:c>
      <x:c r="F900" t="n">
        <x:f>IF(D900="","",MONTH(D900))</x:f>
        <x:v>8</x:v>
      </x:c>
      <x:c r="G900" t="str">
        <x:f>IF(D900="","Fecha no disponible",TEXT(D900,"mmmm"))</x:f>
        <x:v>August</x:v>
      </x:c>
      <x:c r="H900" t="str">
        <x:f>IF(D900="","Fecha no disponible",TEXT(D900,"yyyy-mm"))</x:f>
        <x:v>2024-08</x:v>
      </x:c>
      <x:c r="I900" t="str">
        <x:f>IF(D900="","Fecha no disponible","T"&amp;ROUNDUP(MONTH(D900)/3,0))</x:f>
        <x:v>T3</x:v>
      </x:c>
      <x:c r="J900" t="str">
        <x:v>T003</x:v>
      </x:c>
      <x:c r="K900" t="str">
        <x:v>Tienda La Paz 3</x:v>
      </x:c>
      <x:c r="L900" t="str">
        <x:v>Barrio</x:v>
      </x:c>
      <x:c r="M900" t="str">
        <x:v>La Paz</x:v>
      </x:c>
      <x:c r="N900" t="str">
        <x:f>IFERROR(VLOOKUP(M900,'Mapeos'!$A$4:$B$30,2,FALSE),M900)</x:f>
        <x:v>La Paz</x:v>
      </x:c>
      <x:c r="O900" t="str">
        <x:v>C00866</x:v>
      </x:c>
      <x:c r="P900" t="str">
        <x:v>Frecuente</x:v>
      </x:c>
      <x:c r="Q900" t="str">
        <x:v>P0091</x:v>
      </x:c>
      <x:c r="R900" t="str">
        <x:v>Deportes</x:v>
      </x:c>
      <x:c r="S900" t="str">
        <x:v>Marca C</x:v>
      </x:c>
      <x:c r="T900" t="str">
        <x:v>Tienda</x:v>
      </x:c>
      <x:c r="U900" t="str">
        <x:f>IFERROR(VLOOKUP(T900,'Mapeos'!$D$4:$E$25,2,FALSE),T900)</x:f>
        <x:v>Tienda</x:v>
      </x:c>
      <x:c r="V900" t="str">
        <x:v>V038</x:v>
      </x:c>
      <x:c r="W900" t="n">
        <x:v>5</x:v>
      </x:c>
      <x:c r="X900" s="28" t="n">
        <x:v>126.61</x:v>
      </x:c>
      <x:c r="Y900" s="20" t="n">
        <x:v>0.25</x:v>
      </x:c>
      <x:c r="Z900" s="20" t="n">
        <x:f>IF(Y900&gt;1,Y900/100,Y900)</x:f>
        <x:v>0.25</x:v>
      </x:c>
      <x:c r="AA900" s="28" t="n">
        <x:v>75.15</x:v>
      </x:c>
      <x:c r="AB900" s="28" t="n">
        <x:v>474.79</x:v>
      </x:c>
      <x:c r="AC900" s="28" t="str">
        <x:v>BOB</x:v>
      </x:c>
      <x:c r="AD900" s="28" t="n">
        <x:f>IF(AC900="USD",AB900*'Parametros'!$B$4,AB900)</x:f>
        <x:v>474.79</x:v>
      </x:c>
      <x:c r="AE900" s="28" t="n">
        <x:f>W900*X900*(1-Z900)</x:f>
        <x:v>474.78749999999997</x:v>
      </x:c>
      <x:c r="AF900" s="28" t="n">
        <x:f>W900*AA900</x:f>
        <x:v>375.75</x:v>
      </x:c>
      <x:c r="AG900" s="28" t="n">
        <x:f>AE900-AF900</x:f>
        <x:v>99.03749999999997</x:v>
      </x:c>
      <x:c r="AH900" s="20" t="n">
        <x:f>IF(AE900&gt;0,AG900/AE900,"")</x:f>
        <x:v>0.20859331806334408</x:v>
      </x:c>
      <x:c r="AI900" s="28" t="n">
        <x:v>150623.88</x:v>
      </x:c>
      <x:c r="AJ900" s="28"/>
      <x:c r="AK900"/>
      <x:c r="AL900" t="str">
        <x:v>Completado</x:v>
      </x:c>
      <x:c r="AM900" t="str">
        <x:f>IF(W900&lt;0,"Devuelto",AL900)</x:f>
        <x:v>Completado</x:v>
      </x:c>
      <x:c r="AN900" t="str">
        <x:v>Transferencia</x:v>
      </x:c>
      <x:c r="AO900" s="29" t="str">
        <x:v>Sin observación</x:v>
      </x:c>
      <x:c r="AP900" t="str">
        <x:f>IF(D900="","No","Sí")</x:f>
        <x:v>Sí</x:v>
      </x:c>
    </x:row>
    <x:row r="901">
      <x:c r="A901" t="n">
        <x:v>901</x:v>
      </x:c>
      <x:c r="B901" t="str">
        <x:v>VT0004272</x:v>
      </x:c>
      <x:c r="C901" t="str">
        <x:v>45468</x:v>
      </x:c>
      <x:c r="D901" s="27" t="n">
        <x:v>45468</x:v>
      </x:c>
      <x:c r="E901" t="n">
        <x:f>IF(D901="","",YEAR(D901))</x:f>
        <x:v>2024</x:v>
      </x:c>
      <x:c r="F901" t="n">
        <x:f>IF(D901="","",MONTH(D901))</x:f>
        <x:v>6</x:v>
      </x:c>
      <x:c r="G901" t="str">
        <x:f>IF(D901="","Fecha no disponible",TEXT(D901,"mmmm"))</x:f>
        <x:v>June</x:v>
      </x:c>
      <x:c r="H901" t="str">
        <x:f>IF(D901="","Fecha no disponible",TEXT(D901,"yyyy-mm"))</x:f>
        <x:v>2024-06</x:v>
      </x:c>
      <x:c r="I901" t="str">
        <x:f>IF(D901="","Fecha no disponible","T"&amp;ROUNDUP(MONTH(D901)/3,0))</x:f>
        <x:v>T2</x:v>
      </x:c>
      <x:c r="J901" t="str">
        <x:v>T018</x:v>
      </x:c>
      <x:c r="K901" t="str">
        <x:v>Tienda Sucre 2</x:v>
      </x:c>
      <x:c r="L901" t="str">
        <x:v>Mall</x:v>
      </x:c>
      <x:c r="M901" t="str">
        <x:v>Sucre</x:v>
      </x:c>
      <x:c r="N901" t="str">
        <x:f>IFERROR(VLOOKUP(M901,'Mapeos'!$A$4:$B$30,2,FALSE),M901)</x:f>
        <x:v>Sucre</x:v>
      </x:c>
      <x:c r="O901" t="str">
        <x:v>C00226</x:v>
      </x:c>
      <x:c r="P901" t="str">
        <x:v>Masivo</x:v>
      </x:c>
      <x:c r="Q901" t="str">
        <x:v>P0130</x:v>
      </x:c>
      <x:c r="R901" t="str">
        <x:v>Cuidado Personal</x:v>
      </x:c>
      <x:c r="S901" t="str">
        <x:v>Marca A</x:v>
      </x:c>
      <x:c r="T901" t="str">
        <x:v>Tienda</x:v>
      </x:c>
      <x:c r="U901" t="str">
        <x:f>IFERROR(VLOOKUP(T901,'Mapeos'!$D$4:$E$25,2,FALSE),T901)</x:f>
        <x:v>Tienda</x:v>
      </x:c>
      <x:c r="V901" t="str">
        <x:v>V011</x:v>
      </x:c>
      <x:c r="W901" t="n">
        <x:v>8</x:v>
      </x:c>
      <x:c r="X901" s="28" t="n">
        <x:v>89.37</x:v>
      </x:c>
      <x:c r="Y901" s="20" t="n">
        <x:v>0.2</x:v>
      </x:c>
      <x:c r="Z901" s="20" t="n">
        <x:f>IF(Y901&gt;1,Y901/100,Y901)</x:f>
        <x:v>0.2</x:v>
      </x:c>
      <x:c r="AA901" s="28" t="n">
        <x:v>47.85</x:v>
      </x:c>
      <x:c r="AB901" s="28" t="n">
        <x:v>571.97</x:v>
      </x:c>
      <x:c r="AC901" s="28" t="str">
        <x:v>BOB</x:v>
      </x:c>
      <x:c r="AD901" s="28" t="n">
        <x:f>IF(AC901="USD",AB901*'Parametros'!$B$4,AB901)</x:f>
        <x:v>571.97</x:v>
      </x:c>
      <x:c r="AE901" s="28" t="n">
        <x:f>W901*X901*(1-Z901)</x:f>
        <x:v>571.9680000000001</x:v>
      </x:c>
      <x:c r="AF901" s="28" t="n">
        <x:f>W901*AA901</x:f>
        <x:v>382.8</x:v>
      </x:c>
      <x:c r="AG901" s="28" t="n">
        <x:f>AE901-AF901</x:f>
        <x:v>189.16800000000006</x:v>
      </x:c>
      <x:c r="AH901" s="20" t="n">
        <x:f>IF(AE901&gt;0,AG901/AE901,"")</x:f>
        <x:v>0.33073178919100377</x:v>
      </x:c>
      <x:c r="AI901" s="28" t="n">
        <x:v>165843.91</x:v>
      </x:c>
      <x:c r="AJ901" s="28"/>
      <x:c r="AK901"/>
      <x:c r="AL901" t="str">
        <x:v>Completado</x:v>
      </x:c>
      <x:c r="AM901" t="str">
        <x:f>IF(W901&lt;0,"Devuelto",AL901)</x:f>
        <x:v>Completado</x:v>
      </x:c>
      <x:c r="AN901" t="str">
        <x:v>QR</x:v>
      </x:c>
      <x:c r="AO901" s="29" t="str">
        <x:v>Sin observación</x:v>
      </x:c>
      <x:c r="AP901" t="str">
        <x:f>IF(D901="","No","Sí")</x:f>
        <x:v>Sí</x:v>
      </x:c>
    </x:row>
    <x:row r="902">
      <x:c r="A902" t="n">
        <x:v>902</x:v>
      </x:c>
      <x:c r="B902" t="str">
        <x:v>VT0004276</x:v>
      </x:c>
      <x:c r="C902" t="str">
        <x:v>45759</x:v>
      </x:c>
      <x:c r="D902" s="27" t="n">
        <x:v>45759</x:v>
      </x:c>
      <x:c r="E902" t="n">
        <x:f>IF(D902="","",YEAR(D902))</x:f>
        <x:v>2025</x:v>
      </x:c>
      <x:c r="F902" t="n">
        <x:f>IF(D902="","",MONTH(D902))</x:f>
        <x:v>4</x:v>
      </x:c>
      <x:c r="G902" t="str">
        <x:f>IF(D902="","Fecha no disponible",TEXT(D902,"mmmm"))</x:f>
        <x:v>April</x:v>
      </x:c>
      <x:c r="H902" t="str">
        <x:f>IF(D902="","Fecha no disponible",TEXT(D902,"yyyy-mm"))</x:f>
        <x:v>2025-04</x:v>
      </x:c>
      <x:c r="I902" t="str">
        <x:f>IF(D902="","Fecha no disponible","T"&amp;ROUNDUP(MONTH(D902)/3,0))</x:f>
        <x:v>T2</x:v>
      </x:c>
      <x:c r="J902" t="str">
        <x:v>T005</x:v>
      </x:c>
      <x:c r="K902" t="str">
        <x:v>Tienda Santa Cruz 1</x:v>
      </x:c>
      <x:c r="L902" t="str">
        <x:v>Centro</x:v>
      </x:c>
      <x:c r="M902" t="str">
        <x:v>Santa Cruz</x:v>
      </x:c>
      <x:c r="N902" t="str">
        <x:f>IFERROR(VLOOKUP(M902,'Mapeos'!$A$4:$B$30,2,FALSE),M902)</x:f>
        <x:v>Santa Cruz</x:v>
      </x:c>
      <x:c r="O902" t="str">
        <x:v>C00232</x:v>
      </x:c>
      <x:c r="P902" t="str">
        <x:v>Masivo</x:v>
      </x:c>
      <x:c r="Q902" t="str">
        <x:v>P0078</x:v>
      </x:c>
      <x:c r="R902" t="str">
        <x:v>Cuidado Personal</x:v>
      </x:c>
      <x:c r="S902" t="str">
        <x:v>Marca B</x:v>
      </x:c>
      <x:c r="T902" t="str">
        <x:v>Tienda</x:v>
      </x:c>
      <x:c r="U902" t="str">
        <x:f>IFERROR(VLOOKUP(T902,'Mapeos'!$D$4:$E$25,2,FALSE),T902)</x:f>
        <x:v>Tienda</x:v>
      </x:c>
      <x:c r="V902" t="str">
        <x:v>V035</x:v>
      </x:c>
      <x:c r="W902" t="n">
        <x:v>1</x:v>
      </x:c>
      <x:c r="X902" s="28" t="n">
        <x:v>94.88</x:v>
      </x:c>
      <x:c r="Y902" s="20" t="n">
        <x:v>0</x:v>
      </x:c>
      <x:c r="Z902" s="20" t="n">
        <x:f>IF(Y902&gt;1,Y902/100,Y902)</x:f>
        <x:v>0</x:v>
      </x:c>
      <x:c r="AA902" s="28" t="n">
        <x:v>50.86</x:v>
      </x:c>
      <x:c r="AB902" s="28" t="n">
        <x:v>94.88</x:v>
      </x:c>
      <x:c r="AC902" s="28" t="str">
        <x:v>BOB</x:v>
      </x:c>
      <x:c r="AD902" s="28" t="n">
        <x:f>IF(AC902="USD",AB902*'Parametros'!$B$4,AB902)</x:f>
        <x:v>94.88</x:v>
      </x:c>
      <x:c r="AE902" s="28" t="n">
        <x:f>W902*X902*(1-Z902)</x:f>
        <x:v>94.88</x:v>
      </x:c>
      <x:c r="AF902" s="28" t="n">
        <x:f>W902*AA902</x:f>
        <x:v>50.86</x:v>
      </x:c>
      <x:c r="AG902" s="28" t="n">
        <x:f>AE902-AF902</x:f>
        <x:v>44.019999999999996</x:v>
      </x:c>
      <x:c r="AH902" s="20" t="n">
        <x:f>IF(AE902&gt;0,AG902/AE902,"")</x:f>
        <x:v>0.46395446880269814</x:v>
      </x:c>
      <x:c r="AI902" s="28" t="n">
        <x:v>141815.49</x:v>
      </x:c>
      <x:c r="AJ902" s="28"/>
      <x:c r="AK902"/>
      <x:c r="AL902" t="str">
        <x:v>Completado</x:v>
      </x:c>
      <x:c r="AM902" t="str">
        <x:f>IF(W902&lt;0,"Devuelto",AL902)</x:f>
        <x:v>Completado</x:v>
      </x:c>
      <x:c r="AN902" t="str">
        <x:v>QR</x:v>
      </x:c>
      <x:c r="AO902" s="29" t="str">
        <x:v>Sin observación</x:v>
      </x:c>
      <x:c r="AP902" t="str">
        <x:f>IF(D902="","No","Sí")</x:f>
        <x:v>Sí</x:v>
      </x:c>
    </x:row>
    <x:row r="903">
      <x:c r="A903" t="n">
        <x:v>903</x:v>
      </x:c>
      <x:c r="B903" t="str">
        <x:v>VT0004281</x:v>
      </x:c>
      <x:c r="C903" t="str">
        <x:v>s/f</x:v>
      </x:c>
      <x:c r="D903" s="27"/>
      <x:c r="E903" t="str">
        <x:f>IF(D903="","",YEAR(D903))</x:f>
      </x:c>
      <x:c r="F903" t="str">
        <x:f>IF(D903="","",MONTH(D903))</x:f>
      </x:c>
      <x:c r="G903" t="str">
        <x:f>IF(D903="","Fecha no disponible",TEXT(D903,"mmmm"))</x:f>
        <x:v>Fecha no disponible</x:v>
      </x:c>
      <x:c r="H903" t="str">
        <x:f>IF(D903="","Fecha no disponible",TEXT(D903,"yyyy-mm"))</x:f>
        <x:v>Fecha no disponible</x:v>
      </x:c>
      <x:c r="I903" t="str">
        <x:f>IF(D903="","Fecha no disponible","T"&amp;ROUNDUP(MONTH(D903)/3,0))</x:f>
        <x:v>Fecha no disponible</x:v>
      </x:c>
      <x:c r="J903" t="str">
        <x:v>T018</x:v>
      </x:c>
      <x:c r="K903" t="str">
        <x:v>Tienda Sucre 2</x:v>
      </x:c>
      <x:c r="L903" t="str">
        <x:v>Mall</x:v>
      </x:c>
      <x:c r="M903" t="str">
        <x:v>Sucre</x:v>
      </x:c>
      <x:c r="N903" t="str">
        <x:f>IFERROR(VLOOKUP(M903,'Mapeos'!$A$4:$B$30,2,FALSE),M903)</x:f>
        <x:v>Sucre</x:v>
      </x:c>
      <x:c r="O903" t="str">
        <x:v>C00100</x:v>
      </x:c>
      <x:c r="P903" t="str">
        <x:v>Empresa</x:v>
      </x:c>
      <x:c r="Q903" t="str">
        <x:v>P0086</x:v>
      </x:c>
      <x:c r="R903" t="str">
        <x:v>Electrónica</x:v>
      </x:c>
      <x:c r="S903" t="str">
        <x:v>Marca C</x:v>
      </x:c>
      <x:c r="T903" t="str">
        <x:v>E-commerce</x:v>
      </x:c>
      <x:c r="U903" t="str">
        <x:f>IFERROR(VLOOKUP(T903,'Mapeos'!$D$4:$E$25,2,FALSE),T903)</x:f>
        <x:v>E-commerce</x:v>
      </x:c>
      <x:c r="V903" t="str">
        <x:v>V015</x:v>
      </x:c>
      <x:c r="W903" t="n">
        <x:v>1</x:v>
      </x:c>
      <x:c r="X903" s="28" t="n">
        <x:v>383.08</x:v>
      </x:c>
      <x:c r="Y903" s="20" t="n">
        <x:v>0</x:v>
      </x:c>
      <x:c r="Z903" s="20" t="n">
        <x:f>IF(Y903&gt;1,Y903/100,Y903)</x:f>
        <x:v>0</x:v>
      </x:c>
      <x:c r="AA903" s="28" t="n">
        <x:v>240.45</x:v>
      </x:c>
      <x:c r="AB903" s="28" t="n">
        <x:v>383.08</x:v>
      </x:c>
      <x:c r="AC903" s="28" t="str">
        <x:v>BOB</x:v>
      </x:c>
      <x:c r="AD903" s="28" t="n">
        <x:f>IF(AC903="USD",AB903*'Parametros'!$B$4,AB903)</x:f>
        <x:v>383.08</x:v>
      </x:c>
      <x:c r="AE903" s="28" t="n">
        <x:f>W903*X903*(1-Z903)</x:f>
        <x:v>383.08</x:v>
      </x:c>
      <x:c r="AF903" s="28" t="n">
        <x:f>W903*AA903</x:f>
        <x:v>240.45</x:v>
      </x:c>
      <x:c r="AG903" s="28" t="n">
        <x:f>AE903-AF903</x:f>
        <x:v>142.63</x:v>
      </x:c>
      <x:c r="AH903" s="20" t="n">
        <x:f>IF(AE903&gt;0,AG903/AE903,"")</x:f>
        <x:v>0.37232431868017124</x:v>
      </x:c>
      <x:c r="AI903" s="28" t="n">
        <x:v>69620.4</x:v>
      </x:c>
      <x:c r="AJ903" s="28"/>
      <x:c r="AK903"/>
      <x:c r="AL903" t="str">
        <x:v>Completado</x:v>
      </x:c>
      <x:c r="AM903" t="str">
        <x:f>IF(W903&lt;0,"Devuelto",AL903)</x:f>
        <x:v>Completado</x:v>
      </x:c>
      <x:c r="AN903" t="str">
        <x:v>Efectivo</x:v>
      </x:c>
      <x:c r="AO903" s="29" t="str">
        <x:v>Fecha inválida</x:v>
      </x:c>
      <x:c r="AP903" t="str">
        <x:f>IF(D903="","No","Sí")</x:f>
        <x:v>No</x:v>
      </x:c>
    </x:row>
    <x:row r="904">
      <x:c r="A904" t="n">
        <x:v>904</x:v>
      </x:c>
      <x:c r="B904" t="str">
        <x:v>VT0004286</x:v>
      </x:c>
      <x:c r="C904" t="str">
        <x:v>45936</x:v>
      </x:c>
      <x:c r="D904" s="27" t="n">
        <x:v>45936</x:v>
      </x:c>
      <x:c r="E904" t="n">
        <x:f>IF(D904="","",YEAR(D904))</x:f>
        <x:v>2025</x:v>
      </x:c>
      <x:c r="F904" t="n">
        <x:f>IF(D904="","",MONTH(D904))</x:f>
        <x:v>10</x:v>
      </x:c>
      <x:c r="G904" t="str">
        <x:f>IF(D904="","Fecha no disponible",TEXT(D904,"mmmm"))</x:f>
        <x:v>October</x:v>
      </x:c>
      <x:c r="H904" t="str">
        <x:f>IF(D904="","Fecha no disponible",TEXT(D904,"yyyy-mm"))</x:f>
        <x:v>2025-10</x:v>
      </x:c>
      <x:c r="I904" t="str">
        <x:f>IF(D904="","Fecha no disponible","T"&amp;ROUNDUP(MONTH(D904)/3,0))</x:f>
        <x:v>T4</x:v>
      </x:c>
      <x:c r="J904" t="str">
        <x:v>T006</x:v>
      </x:c>
      <x:c r="K904" t="str">
        <x:v>Tienda Santa Cruz 2</x:v>
      </x:c>
      <x:c r="L904" t="str">
        <x:v>Mall</x:v>
      </x:c>
      <x:c r="M904" t="str">
        <x:v>Santa Cruz</x:v>
      </x:c>
      <x:c r="N904" t="str">
        <x:f>IFERROR(VLOOKUP(M904,'Mapeos'!$A$4:$B$30,2,FALSE),M904)</x:f>
        <x:v>Santa Cruz</x:v>
      </x:c>
      <x:c r="O904" t="str">
        <x:v>C00712</x:v>
      </x:c>
      <x:c r="P904" t="str">
        <x:v>Masivo</x:v>
      </x:c>
      <x:c r="Q904" t="str">
        <x:v>P0074</x:v>
      </x:c>
      <x:c r="R904" t="str">
        <x:v>Hogar</x:v>
      </x:c>
      <x:c r="S904" t="str">
        <x:v>Marca B</x:v>
      </x:c>
      <x:c r="T904" t="str">
        <x:v>Tienda</x:v>
      </x:c>
      <x:c r="U904" t="str">
        <x:f>IFERROR(VLOOKUP(T904,'Mapeos'!$D$4:$E$25,2,FALSE),T904)</x:f>
        <x:v>Tienda</x:v>
      </x:c>
      <x:c r="V904" t="str">
        <x:v>V008</x:v>
      </x:c>
      <x:c r="W904" t="n">
        <x:v>18</x:v>
      </x:c>
      <x:c r="X904" s="28" t="n">
        <x:v>327.06</x:v>
      </x:c>
      <x:c r="Y904" s="20" t="n">
        <x:v>0.1</x:v>
      </x:c>
      <x:c r="Z904" s="20" t="n">
        <x:f>IF(Y904&gt;1,Y904/100,Y904)</x:f>
        <x:v>0.1</x:v>
      </x:c>
      <x:c r="AA904" s="28" t="n">
        <x:v>211</x:v>
      </x:c>
      <x:c r="AB904" s="28" t="n">
        <x:v>5298.37</x:v>
      </x:c>
      <x:c r="AC904" s="28" t="str">
        <x:v>BOB</x:v>
      </x:c>
      <x:c r="AD904" s="28" t="n">
        <x:f>IF(AC904="USD",AB904*'Parametros'!$B$4,AB904)</x:f>
        <x:v>5298.37</x:v>
      </x:c>
      <x:c r="AE904" s="28" t="n">
        <x:f>W904*X904*(1-Z904)</x:f>
        <x:v>5298.372</x:v>
      </x:c>
      <x:c r="AF904" s="28" t="n">
        <x:f>W904*AA904</x:f>
        <x:v>3798</x:v>
      </x:c>
      <x:c r="AG904" s="28" t="n">
        <x:f>AE904-AF904</x:f>
        <x:v>1500.3720000000003</x:v>
      </x:c>
      <x:c r="AH904" s="20" t="n">
        <x:f>IF(AE904&gt;0,AG904/AE904,"")</x:f>
        <x:v>0.2831760397344694</x:v>
      </x:c>
      <x:c r="AI904" s="28" t="n">
        <x:v>153232.59</x:v>
      </x:c>
      <x:c r="AJ904" s="28"/>
      <x:c r="AK904"/>
      <x:c r="AL904" t="str">
        <x:v>Completado</x:v>
      </x:c>
      <x:c r="AM904" t="str">
        <x:f>IF(W904&lt;0,"Devuelto",AL904)</x:f>
        <x:v>Completado</x:v>
      </x:c>
      <x:c r="AN904" t="str">
        <x:v>Efectivo</x:v>
      </x:c>
      <x:c r="AO904" s="29" t="str">
        <x:v>Sin observación</x:v>
      </x:c>
      <x:c r="AP904" t="str">
        <x:f>IF(D904="","No","Sí")</x:f>
        <x:v>Sí</x:v>
      </x:c>
    </x:row>
    <x:row r="905">
      <x:c r="A905" t="n">
        <x:v>905</x:v>
      </x:c>
      <x:c r="B905" t="str">
        <x:v>VT0004291</x:v>
      </x:c>
      <x:c r="C905" t="str">
        <x:v>45828</x:v>
      </x:c>
      <x:c r="D905" s="27" t="n">
        <x:v>45828</x:v>
      </x:c>
      <x:c r="E905" t="n">
        <x:f>IF(D905="","",YEAR(D905))</x:f>
        <x:v>2025</x:v>
      </x:c>
      <x:c r="F905" t="n">
        <x:f>IF(D905="","",MONTH(D905))</x:f>
        <x:v>6</x:v>
      </x:c>
      <x:c r="G905" t="str">
        <x:f>IF(D905="","Fecha no disponible",TEXT(D905,"mmmm"))</x:f>
        <x:v>June</x:v>
      </x:c>
      <x:c r="H905" t="str">
        <x:f>IF(D905="","Fecha no disponible",TEXT(D905,"yyyy-mm"))</x:f>
        <x:v>2025-06</x:v>
      </x:c>
      <x:c r="I905" t="str">
        <x:f>IF(D905="","Fecha no disponible","T"&amp;ROUNDUP(MONTH(D905)/3,0))</x:f>
        <x:v>T2</x:v>
      </x:c>
      <x:c r="J905" t="str">
        <x:v>T009</x:v>
      </x:c>
      <x:c r="K905" t="str">
        <x:v>Tienda Cochabamba 1</x:v>
      </x:c>
      <x:c r="L905" t="str">
        <x:v>Mall</x:v>
      </x:c>
      <x:c r="M905" t="str">
        <x:v>Cochabamba</x:v>
      </x:c>
      <x:c r="N905" t="str">
        <x:f>IFERROR(VLOOKUP(M905,'Mapeos'!$A$4:$B$30,2,FALSE),M905)</x:f>
        <x:v>Cochabamba</x:v>
      </x:c>
      <x:c r="O905" t="str">
        <x:v>C00532</x:v>
      </x:c>
      <x:c r="P905" t="str">
        <x:v>Masivo</x:v>
      </x:c>
      <x:c r="Q905" t="str">
        <x:v>P0056</x:v>
      </x:c>
      <x:c r="R905" t="str">
        <x:v>Alimentos</x:v>
      </x:c>
      <x:c r="S905" t="str">
        <x:v>Marca A</x:v>
      </x:c>
      <x:c r="T905" t="str">
        <x:v>Tienda</x:v>
      </x:c>
      <x:c r="U905" t="str">
        <x:f>IFERROR(VLOOKUP(T905,'Mapeos'!$D$4:$E$25,2,FALSE),T905)</x:f>
        <x:v>Tienda</x:v>
      </x:c>
      <x:c r="V905" t="str">
        <x:v>V024</x:v>
      </x:c>
      <x:c r="W905" t="n">
        <x:v>1</x:v>
      </x:c>
      <x:c r="X905" s="28" t="n">
        <x:v>38.71</x:v>
      </x:c>
      <x:c r="Y905" s="20" t="n">
        <x:v>0</x:v>
      </x:c>
      <x:c r="Z905" s="20" t="n">
        <x:f>IF(Y905&gt;1,Y905/100,Y905)</x:f>
        <x:v>0</x:v>
      </x:c>
      <x:c r="AA905" s="28" t="n">
        <x:v>30.18</x:v>
      </x:c>
      <x:c r="AB905" s="28" t="n">
        <x:v>38.71</x:v>
      </x:c>
      <x:c r="AC905" s="28" t="str">
        <x:v>BOB</x:v>
      </x:c>
      <x:c r="AD905" s="28" t="n">
        <x:f>IF(AC905="USD",AB905*'Parametros'!$B$4,AB905)</x:f>
        <x:v>38.71</x:v>
      </x:c>
      <x:c r="AE905" s="28" t="n">
        <x:f>W905*X905*(1-Z905)</x:f>
        <x:v>38.71</x:v>
      </x:c>
      <x:c r="AF905" s="28" t="n">
        <x:f>W905*AA905</x:f>
        <x:v>30.18</x:v>
      </x:c>
      <x:c r="AG905" s="28" t="n">
        <x:f>AE905-AF905</x:f>
        <x:v>8.530000000000001</x:v>
      </x:c>
      <x:c r="AH905" s="20" t="n">
        <x:f>IF(AE905&gt;0,AG905/AE905,"")</x:f>
        <x:v>0.22035649702919144</x:v>
      </x:c>
      <x:c r="AI905" s="28" t="n">
        <x:v>170776.27</x:v>
      </x:c>
      <x:c r="AJ905" s="28" t="n">
        <x:v>80</x:v>
      </x:c>
      <x:c r="AK905" t="n">
        <x:v>29</x:v>
      </x:c>
      <x:c r="AL905" t="str">
        <x:v>Completado</x:v>
      </x:c>
      <x:c r="AM905" t="str">
        <x:f>IF(W905&lt;0,"Devuelto",AL905)</x:f>
        <x:v>Completado</x:v>
      </x:c>
      <x:c r="AN905" t="str">
        <x:v>QR</x:v>
      </x:c>
      <x:c r="AO905" s="29" t="str">
        <x:v>Sin observación</x:v>
      </x:c>
      <x:c r="AP905" t="str">
        <x:f>IF(D905="","No","Sí")</x:f>
        <x:v>Sí</x:v>
      </x:c>
    </x:row>
    <x:row r="906">
      <x:c r="A906" t="n">
        <x:v>906</x:v>
      </x:c>
      <x:c r="B906" t="str">
        <x:v>VT0004295</x:v>
      </x:c>
      <x:c r="C906" t="str">
        <x:v>45764</x:v>
      </x:c>
      <x:c r="D906" s="27" t="n">
        <x:v>45764</x:v>
      </x:c>
      <x:c r="E906" t="n">
        <x:f>IF(D906="","",YEAR(D906))</x:f>
        <x:v>2025</x:v>
      </x:c>
      <x:c r="F906" t="n">
        <x:f>IF(D906="","",MONTH(D906))</x:f>
        <x:v>4</x:v>
      </x:c>
      <x:c r="G906" t="str">
        <x:f>IF(D906="","Fecha no disponible",TEXT(D906,"mmmm"))</x:f>
        <x:v>April</x:v>
      </x:c>
      <x:c r="H906" t="str">
        <x:f>IF(D906="","Fecha no disponible",TEXT(D906,"yyyy-mm"))</x:f>
        <x:v>2025-04</x:v>
      </x:c>
      <x:c r="I906" t="str">
        <x:f>IF(D906="","Fecha no disponible","T"&amp;ROUNDUP(MONTH(D906)/3,0))</x:f>
        <x:v>T2</x:v>
      </x:c>
      <x:c r="J906" t="str">
        <x:v>T012</x:v>
      </x:c>
      <x:c r="K906" t="str">
        <x:v>Tienda Cochabamba 4</x:v>
      </x:c>
      <x:c r="L906" t="str">
        <x:v>Centro</x:v>
      </x:c>
      <x:c r="M906" t="str">
        <x:v>Cochabamba</x:v>
      </x:c>
      <x:c r="N906" t="str">
        <x:f>IFERROR(VLOOKUP(M906,'Mapeos'!$A$4:$B$30,2,FALSE),M906)</x:f>
        <x:v>Cochabamba</x:v>
      </x:c>
      <x:c r="O906" t="str">
        <x:v>C01425</x:v>
      </x:c>
      <x:c r="P906" t="str">
        <x:v>Empresa</x:v>
      </x:c>
      <x:c r="Q906" t="str">
        <x:v>P0131</x:v>
      </x:c>
      <x:c r="R906" t="str">
        <x:v>Cuidado Personal</x:v>
      </x:c>
      <x:c r="S906" t="str">
        <x:v>Marca C</x:v>
      </x:c>
      <x:c r="T906" t="str">
        <x:v>Tienda</x:v>
      </x:c>
      <x:c r="U906" t="str">
        <x:f>IFERROR(VLOOKUP(T906,'Mapeos'!$D$4:$E$25,2,FALSE),T906)</x:f>
        <x:v>Tienda</x:v>
      </x:c>
      <x:c r="V906" t="str">
        <x:v>V007</x:v>
      </x:c>
      <x:c r="W906" t="n">
        <x:v>1</x:v>
      </x:c>
      <x:c r="X906" s="28" t="n">
        <x:v>99.1</x:v>
      </x:c>
      <x:c r="Y906" s="20" t="n">
        <x:v>0.25</x:v>
      </x:c>
      <x:c r="Z906" s="20" t="n">
        <x:f>IF(Y906&gt;1,Y906/100,Y906)</x:f>
        <x:v>0.25</x:v>
      </x:c>
      <x:c r="AA906" s="28" t="n">
        <x:v>64.44</x:v>
      </x:c>
      <x:c r="AB906" s="28" t="n">
        <x:v>74.32</x:v>
      </x:c>
      <x:c r="AC906" s="28" t="str">
        <x:v>BOB</x:v>
      </x:c>
      <x:c r="AD906" s="28" t="n">
        <x:f>IF(AC906="USD",AB906*'Parametros'!$B$4,AB906)</x:f>
        <x:v>74.32</x:v>
      </x:c>
      <x:c r="AE906" s="28" t="n">
        <x:f>W906*X906*(1-Z906)</x:f>
        <x:v>74.32499999999999</x:v>
      </x:c>
      <x:c r="AF906" s="28" t="n">
        <x:f>W906*AA906</x:f>
        <x:v>64.44</x:v>
      </x:c>
      <x:c r="AG906" s="28" t="n">
        <x:f>AE906-AF906</x:f>
        <x:v>9.884999999999991</x:v>
      </x:c>
      <x:c r="AH906" s="20" t="n">
        <x:f>IF(AE906&gt;0,AG906/AE906,"")</x:f>
        <x:v>0.13299697275479302</x:v>
      </x:c>
      <x:c r="AI906" s="28" t="n">
        <x:v>136612.61</x:v>
      </x:c>
      <x:c r="AJ906" s="28"/>
      <x:c r="AK906"/>
      <x:c r="AL906" t="str">
        <x:v>Completado</x:v>
      </x:c>
      <x:c r="AM906" t="str">
        <x:f>IF(W906&lt;0,"Devuelto",AL906)</x:f>
        <x:v>Completado</x:v>
      </x:c>
      <x:c r="AN906" t="str">
        <x:v>Transferencia</x:v>
      </x:c>
      <x:c r="AO906" s="29" t="str">
        <x:v>Sin observación</x:v>
      </x:c>
      <x:c r="AP906" t="str">
        <x:f>IF(D906="","No","Sí")</x:f>
        <x:v>Sí</x:v>
      </x:c>
    </x:row>
    <x:row r="907">
      <x:c r="A907" t="n">
        <x:v>907</x:v>
      </x:c>
      <x:c r="B907" t="str">
        <x:v>VT0004300</x:v>
      </x:c>
      <x:c r="C907" t="str">
        <x:v>45936</x:v>
      </x:c>
      <x:c r="D907" s="27" t="n">
        <x:v>45936</x:v>
      </x:c>
      <x:c r="E907" t="n">
        <x:f>IF(D907="","",YEAR(D907))</x:f>
        <x:v>2025</x:v>
      </x:c>
      <x:c r="F907" t="n">
        <x:f>IF(D907="","",MONTH(D907))</x:f>
        <x:v>10</x:v>
      </x:c>
      <x:c r="G907" t="str">
        <x:f>IF(D907="","Fecha no disponible",TEXT(D907,"mmmm"))</x:f>
        <x:v>October</x:v>
      </x:c>
      <x:c r="H907" t="str">
        <x:f>IF(D907="","Fecha no disponible",TEXT(D907,"yyyy-mm"))</x:f>
        <x:v>2025-10</x:v>
      </x:c>
      <x:c r="I907" t="str">
        <x:f>IF(D907="","Fecha no disponible","T"&amp;ROUNDUP(MONTH(D907)/3,0))</x:f>
        <x:v>T4</x:v>
      </x:c>
      <x:c r="J907" t="str">
        <x:v>T013</x:v>
      </x:c>
      <x:c r="K907" t="str">
        <x:v>Tienda Potosí 1</x:v>
      </x:c>
      <x:c r="L907" t="str">
        <x:v>Centro</x:v>
      </x:c>
      <x:c r="M907" t="str">
        <x:v>Potosí</x:v>
      </x:c>
      <x:c r="N907" t="str">
        <x:f>IFERROR(VLOOKUP(M907,'Mapeos'!$A$4:$B$30,2,FALSE),M907)</x:f>
        <x:v>Potosí</x:v>
      </x:c>
      <x:c r="O907" t="str">
        <x:v>C00845</x:v>
      </x:c>
      <x:c r="P907" t="str">
        <x:v>Frecuente</x:v>
      </x:c>
      <x:c r="Q907" t="str">
        <x:v>P0022</x:v>
      </x:c>
      <x:c r="R907" t="str">
        <x:v>Cuidado Personal</x:v>
      </x:c>
      <x:c r="S907" t="str">
        <x:v>Marca D</x:v>
      </x:c>
      <x:c r="T907" t="str">
        <x:v>E-commerce</x:v>
      </x:c>
      <x:c r="U907" t="str">
        <x:f>IFERROR(VLOOKUP(T907,'Mapeos'!$D$4:$E$25,2,FALSE),T907)</x:f>
        <x:v>E-commerce</x:v>
      </x:c>
      <x:c r="V907" t="str">
        <x:v>V014</x:v>
      </x:c>
      <x:c r="W907" t="n">
        <x:v>3</x:v>
      </x:c>
      <x:c r="X907" s="28" t="n">
        <x:v>62.52</x:v>
      </x:c>
      <x:c r="Y907" s="20" t="n">
        <x:v>0.15</x:v>
      </x:c>
      <x:c r="Z907" s="20" t="n">
        <x:f>IF(Y907&gt;1,Y907/100,Y907)</x:f>
        <x:v>0.15</x:v>
      </x:c>
      <x:c r="AA907" s="28" t="n">
        <x:v>39.8</x:v>
      </x:c>
      <x:c r="AB907" s="28" t="n">
        <x:v>159.43</x:v>
      </x:c>
      <x:c r="AC907" s="28" t="str">
        <x:v>BOB</x:v>
      </x:c>
      <x:c r="AD907" s="28" t="n">
        <x:f>IF(AC907="USD",AB907*'Parametros'!$B$4,AB907)</x:f>
        <x:v>159.43</x:v>
      </x:c>
      <x:c r="AE907" s="28" t="n">
        <x:f>W907*X907*(1-Z907)</x:f>
        <x:v>159.426</x:v>
      </x:c>
      <x:c r="AF907" s="28" t="n">
        <x:f>W907*AA907</x:f>
        <x:v>119.39999999999999</x:v>
      </x:c>
      <x:c r="AG907" s="28" t="n">
        <x:f>AE907-AF907</x:f>
        <x:v>40.025999999999996</x:v>
      </x:c>
      <x:c r="AH907" s="20" t="n">
        <x:f>IF(AE907&gt;0,AG907/AE907,"")</x:f>
        <x:v>0.2510631891912235</x:v>
      </x:c>
      <x:c r="AI907" s="28" t="n">
        <x:v>98671.43</x:v>
      </x:c>
      <x:c r="AJ907" s="28"/>
      <x:c r="AK907"/>
      <x:c r="AL907" t="str">
        <x:v>Completado</x:v>
      </x:c>
      <x:c r="AM907" t="str">
        <x:f>IF(W907&lt;0,"Devuelto",AL907)</x:f>
        <x:v>Completado</x:v>
      </x:c>
      <x:c r="AN907" t="str">
        <x:v>Efectivo</x:v>
      </x:c>
      <x:c r="AO907" s="29" t="str">
        <x:v>Sin observación</x:v>
      </x:c>
      <x:c r="AP907" t="str">
        <x:f>IF(D907="","No","Sí")</x:f>
        <x:v>Sí</x:v>
      </x:c>
    </x:row>
    <x:row r="908">
      <x:c r="A908" t="n">
        <x:v>908</x:v>
      </x:c>
      <x:c r="B908" t="str">
        <x:v>VT0004305</x:v>
      </x:c>
      <x:c r="C908" t="str">
        <x:v>46152</x:v>
      </x:c>
      <x:c r="D908" s="27" t="n">
        <x:v>46152</x:v>
      </x:c>
      <x:c r="E908" t="n">
        <x:f>IF(D908="","",YEAR(D908))</x:f>
        <x:v>2026</x:v>
      </x:c>
      <x:c r="F908" t="n">
        <x:f>IF(D908="","",MONTH(D908))</x:f>
        <x:v>5</x:v>
      </x:c>
      <x:c r="G908" t="str">
        <x:f>IF(D908="","Fecha no disponible",TEXT(D908,"mmmm"))</x:f>
        <x:v>May</x:v>
      </x:c>
      <x:c r="H908" t="str">
        <x:f>IF(D908="","Fecha no disponible",TEXT(D908,"yyyy-mm"))</x:f>
        <x:v>2026-05</x:v>
      </x:c>
      <x:c r="I908" t="str">
        <x:f>IF(D908="","Fecha no disponible","T"&amp;ROUNDUP(MONTH(D908)/3,0))</x:f>
        <x:v>T2</x:v>
      </x:c>
      <x:c r="J908" t="str">
        <x:v>T009</x:v>
      </x:c>
      <x:c r="K908" t="str">
        <x:v>Tienda Cochabamba 1</x:v>
      </x:c>
      <x:c r="L908" t="str">
        <x:v>Mall</x:v>
      </x:c>
      <x:c r="M908" t="str">
        <x:v>Cochabamba</x:v>
      </x:c>
      <x:c r="N908" t="str">
        <x:f>IFERROR(VLOOKUP(M908,'Mapeos'!$A$4:$B$30,2,FALSE),M908)</x:f>
        <x:v>Cochabamba</x:v>
      </x:c>
      <x:c r="O908" t="str">
        <x:v>C00405</x:v>
      </x:c>
      <x:c r="P908" t="str">
        <x:v>Masivo</x:v>
      </x:c>
      <x:c r="Q908" t="str">
        <x:v>P0102</x:v>
      </x:c>
      <x:c r="R908" t="str">
        <x:v>Alimentos</x:v>
      </x:c>
      <x:c r="S908" t="str">
        <x:v>Marca D</x:v>
      </x:c>
      <x:c r="T908" t="str">
        <x:v>Tienda</x:v>
      </x:c>
      <x:c r="U908" t="str">
        <x:f>IFERROR(VLOOKUP(T908,'Mapeos'!$D$4:$E$25,2,FALSE),T908)</x:f>
        <x:v>Tienda</x:v>
      </x:c>
      <x:c r="V908" t="str">
        <x:v>V013</x:v>
      </x:c>
      <x:c r="W908" t="n">
        <x:v>1</x:v>
      </x:c>
      <x:c r="X908" s="28" t="n">
        <x:v>48.69</x:v>
      </x:c>
      <x:c r="Y908" s="20" t="n">
        <x:v>0</x:v>
      </x:c>
      <x:c r="Z908" s="20" t="n">
        <x:f>IF(Y908&gt;1,Y908/100,Y908)</x:f>
        <x:v>0</x:v>
      </x:c>
      <x:c r="AA908" s="28" t="n">
        <x:v>33.38</x:v>
      </x:c>
      <x:c r="AB908" s="28" t="n">
        <x:v>48.69</x:v>
      </x:c>
      <x:c r="AC908" s="28" t="str">
        <x:v>BOB</x:v>
      </x:c>
      <x:c r="AD908" s="28" t="n">
        <x:f>IF(AC908="USD",AB908*'Parametros'!$B$4,AB908)</x:f>
        <x:v>48.69</x:v>
      </x:c>
      <x:c r="AE908" s="28" t="n">
        <x:f>W908*X908*(1-Z908)</x:f>
        <x:v>48.69</x:v>
      </x:c>
      <x:c r="AF908" s="28" t="n">
        <x:f>W908*AA908</x:f>
        <x:v>33.38</x:v>
      </x:c>
      <x:c r="AG908" s="28" t="n">
        <x:f>AE908-AF908</x:f>
        <x:v>15.309999999999995</x:v>
      </x:c>
      <x:c r="AH908" s="20" t="n">
        <x:f>IF(AE908&gt;0,AG908/AE908,"")</x:f>
        <x:v>0.3144382830149927</x:v>
      </x:c>
      <x:c r="AI908" s="28" t="n">
        <x:v>158572.73</x:v>
      </x:c>
      <x:c r="AJ908" s="28"/>
      <x:c r="AK908"/>
      <x:c r="AL908" t="str">
        <x:v>Completado</x:v>
      </x:c>
      <x:c r="AM908" t="str">
        <x:f>IF(W908&lt;0,"Devuelto",AL908)</x:f>
        <x:v>Completado</x:v>
      </x:c>
      <x:c r="AN908" t="str">
        <x:v>Tarjeta</x:v>
      </x:c>
      <x:c r="AO908" s="29" t="str">
        <x:v>Sin observación</x:v>
      </x:c>
      <x:c r="AP908" t="str">
        <x:f>IF(D908="","No","Sí")</x:f>
        <x:v>Sí</x:v>
      </x:c>
    </x:row>
    <x:row r="909">
      <x:c r="A909" t="n">
        <x:v>909</x:v>
      </x:c>
      <x:c r="B909" t="str">
        <x:v>VT0004310</x:v>
      </x:c>
      <x:c r="C909" t="str">
        <x:v>45694</x:v>
      </x:c>
      <x:c r="D909" s="27" t="n">
        <x:v>45694</x:v>
      </x:c>
      <x:c r="E909" t="n">
        <x:f>IF(D909="","",YEAR(D909))</x:f>
        <x:v>2025</x:v>
      </x:c>
      <x:c r="F909" t="n">
        <x:f>IF(D909="","",MONTH(D909))</x:f>
        <x:v>2</x:v>
      </x:c>
      <x:c r="G909" t="str">
        <x:f>IF(D909="","Fecha no disponible",TEXT(D909,"mmmm"))</x:f>
        <x:v>February</x:v>
      </x:c>
      <x:c r="H909" t="str">
        <x:f>IF(D909="","Fecha no disponible",TEXT(D909,"yyyy-mm"))</x:f>
        <x:v>2025-02</x:v>
      </x:c>
      <x:c r="I909" t="str">
        <x:f>IF(D909="","Fecha no disponible","T"&amp;ROUNDUP(MONTH(D909)/3,0))</x:f>
        <x:v>T1</x:v>
      </x:c>
      <x:c r="J909" t="str">
        <x:v>T005</x:v>
      </x:c>
      <x:c r="K909" t="str">
        <x:v>Tienda Santa Cruz 1</x:v>
      </x:c>
      <x:c r="L909" t="str">
        <x:v>Centro</x:v>
      </x:c>
      <x:c r="M909" t="str">
        <x:v>Santa Cruz</x:v>
      </x:c>
      <x:c r="N909" t="str">
        <x:f>IFERROR(VLOOKUP(M909,'Mapeos'!$A$4:$B$30,2,FALSE),M909)</x:f>
        <x:v>Santa Cruz</x:v>
      </x:c>
      <x:c r="O909" t="str">
        <x:v>C00813</x:v>
      </x:c>
      <x:c r="P909" t="str">
        <x:v>Premium</x:v>
      </x:c>
      <x:c r="Q909" t="str">
        <x:v>P0113</x:v>
      </x:c>
      <x:c r="R909" t="str">
        <x:v>Cuidado Personal</x:v>
      </x:c>
      <x:c r="S909" t="str">
        <x:v>Marca A</x:v>
      </x:c>
      <x:c r="T909" t="str">
        <x:v>Tienda</x:v>
      </x:c>
      <x:c r="U909" t="str">
        <x:f>IFERROR(VLOOKUP(T909,'Mapeos'!$D$4:$E$25,2,FALSE),T909)</x:f>
        <x:v>Tienda</x:v>
      </x:c>
      <x:c r="V909" t="str">
        <x:v>V016</x:v>
      </x:c>
      <x:c r="W909" t="n">
        <x:v>9</x:v>
      </x:c>
      <x:c r="X909" s="28" t="n">
        <x:v>73.87</x:v>
      </x:c>
      <x:c r="Y909" s="20" t="n">
        <x:v>0.25</x:v>
      </x:c>
      <x:c r="Z909" s="20" t="n">
        <x:f>IF(Y909&gt;1,Y909/100,Y909)</x:f>
        <x:v>0.25</x:v>
      </x:c>
      <x:c r="AA909" s="28" t="n">
        <x:v>37.95</x:v>
      </x:c>
      <x:c r="AB909" s="28" t="n">
        <x:v>498.62</x:v>
      </x:c>
      <x:c r="AC909" s="28" t="str">
        <x:v>BOB</x:v>
      </x:c>
      <x:c r="AD909" s="28" t="n">
        <x:f>IF(AC909="USD",AB909*'Parametros'!$B$4,AB909)</x:f>
        <x:v>498.62</x:v>
      </x:c>
      <x:c r="AE909" s="28" t="n">
        <x:f>W909*X909*(1-Z909)</x:f>
        <x:v>498.62250000000006</x:v>
      </x:c>
      <x:c r="AF909" s="28" t="n">
        <x:f>W909*AA909</x:f>
        <x:v>341.55</x:v>
      </x:c>
      <x:c r="AG909" s="28" t="n">
        <x:f>AE909-AF909</x:f>
        <x:v>157.07250000000005</x:v>
      </x:c>
      <x:c r="AH909" s="20" t="n">
        <x:f>IF(AE909&gt;0,AG909/AE909,"")</x:f>
        <x:v>0.31501286043048604</x:v>
      </x:c>
      <x:c r="AI909" s="28" t="n">
        <x:v>174033.03</x:v>
      </x:c>
      <x:c r="AJ909" s="28"/>
      <x:c r="AK909"/>
      <x:c r="AL909" t="str">
        <x:v>Completado</x:v>
      </x:c>
      <x:c r="AM909" t="str">
        <x:f>IF(W909&lt;0,"Devuelto",AL909)</x:f>
        <x:v>Completado</x:v>
      </x:c>
      <x:c r="AN909" t="str">
        <x:v>Transferencia</x:v>
      </x:c>
      <x:c r="AO909" s="29" t="str">
        <x:v>Sin observación</x:v>
      </x:c>
      <x:c r="AP909" t="str">
        <x:f>IF(D909="","No","Sí")</x:f>
        <x:v>Sí</x:v>
      </x:c>
    </x:row>
    <x:row r="910">
      <x:c r="A910" t="n">
        <x:v>910</x:v>
      </x:c>
      <x:c r="B910" t="str">
        <x:v>VT0004314</x:v>
      </x:c>
      <x:c r="C910" t="str">
        <x:v>45688</x:v>
      </x:c>
      <x:c r="D910" s="27" t="n">
        <x:v>45688</x:v>
      </x:c>
      <x:c r="E910" t="n">
        <x:f>IF(D910="","",YEAR(D910))</x:f>
        <x:v>2025</x:v>
      </x:c>
      <x:c r="F910" t="n">
        <x:f>IF(D910="","",MONTH(D910))</x:f>
        <x:v>1</x:v>
      </x:c>
      <x:c r="G910" t="str">
        <x:f>IF(D910="","Fecha no disponible",TEXT(D910,"mmmm"))</x:f>
        <x:v>January</x:v>
      </x:c>
      <x:c r="H910" t="str">
        <x:f>IF(D910="","Fecha no disponible",TEXT(D910,"yyyy-mm"))</x:f>
        <x:v>2025-01</x:v>
      </x:c>
      <x:c r="I910" t="str">
        <x:f>IF(D910="","Fecha no disponible","T"&amp;ROUNDUP(MONTH(D910)/3,0))</x:f>
        <x:v>T1</x:v>
      </x:c>
      <x:c r="J910" t="str">
        <x:v>T005</x:v>
      </x:c>
      <x:c r="K910" t="str">
        <x:v>Tienda Santa Cruz 1</x:v>
      </x:c>
      <x:c r="L910" t="str">
        <x:v>Centro</x:v>
      </x:c>
      <x:c r="M910" t="str">
        <x:v>Santa Cruz</x:v>
      </x:c>
      <x:c r="N910" t="str">
        <x:f>IFERROR(VLOOKUP(M910,'Mapeos'!$A$4:$B$30,2,FALSE),M910)</x:f>
        <x:v>Santa Cruz</x:v>
      </x:c>
      <x:c r="O910" t="str">
        <x:v>C01375</x:v>
      </x:c>
      <x:c r="P910" t="str">
        <x:v>Empresa</x:v>
      </x:c>
      <x:c r="Q910" t="str">
        <x:v>P0144</x:v>
      </x:c>
      <x:c r="R910" t="str">
        <x:v>Hogar</x:v>
      </x:c>
      <x:c r="S910" t="str">
        <x:v>Marca A</x:v>
      </x:c>
      <x:c r="T910" t="str">
        <x:v>Marketplace</x:v>
      </x:c>
      <x:c r="U910" t="str">
        <x:f>IFERROR(VLOOKUP(T910,'Mapeos'!$D$4:$E$25,2,FALSE),T910)</x:f>
        <x:v>Marketplace</x:v>
      </x:c>
      <x:c r="V910" t="str">
        <x:v>V012</x:v>
      </x:c>
      <x:c r="W910" t="n">
        <x:v>0</x:v>
      </x:c>
      <x:c r="X910" s="28" t="n">
        <x:v>126.64</x:v>
      </x:c>
      <x:c r="Y910" s="20" t="n">
        <x:v>0</x:v>
      </x:c>
      <x:c r="Z910" s="20" t="n">
        <x:f>IF(Y910&gt;1,Y910/100,Y910)</x:f>
        <x:v>0</x:v>
      </x:c>
      <x:c r="AA910" s="28" t="n">
        <x:v>83.56</x:v>
      </x:c>
      <x:c r="AB910" s="28" t="n">
        <x:v>0</x:v>
      </x:c>
      <x:c r="AC910" s="28" t="str">
        <x:v>BOB</x:v>
      </x:c>
      <x:c r="AD910" s="28" t="n">
        <x:f>IF(AC910="USD",AB910*'Parametros'!$B$4,AB910)</x:f>
        <x:v>0</x:v>
      </x:c>
      <x:c r="AE910" s="28" t="n">
        <x:f>W910*X910*(1-Z910)</x:f>
        <x:v>0</x:v>
      </x:c>
      <x:c r="AF910" s="28" t="n">
        <x:f>W910*AA910</x:f>
        <x:v>0</x:v>
      </x:c>
      <x:c r="AG910" s="28" t="n">
        <x:f>AE910-AF910</x:f>
        <x:v>0</x:v>
      </x:c>
      <x:c r="AH910" s="20" t="str">
        <x:f>IF(AE910&gt;0,AG910/AE910,"")</x:f>
      </x:c>
      <x:c r="AI910" s="28" t="n">
        <x:v>100575.97</x:v>
      </x:c>
      <x:c r="AJ910" s="28"/>
      <x:c r="AK910"/>
      <x:c r="AL910" t="str">
        <x:v>Cancelado</x:v>
      </x:c>
      <x:c r="AM910" t="str">
        <x:f>IF(W910&lt;0,"Devuelto",AL910)</x:f>
        <x:v>Cancelado</x:v>
      </x:c>
      <x:c r="AN910" t="str">
        <x:v>Efectivo</x:v>
      </x:c>
      <x:c r="AO910" s="29" t="str">
        <x:v>Sin observación</x:v>
      </x:c>
      <x:c r="AP910" t="str">
        <x:f>IF(D910="","No","Sí")</x:f>
        <x:v>Sí</x:v>
      </x:c>
    </x:row>
    <x:row r="911">
      <x:c r="A911" t="n">
        <x:v>911</x:v>
      </x:c>
      <x:c r="B911" t="str">
        <x:v>VT0004319</x:v>
      </x:c>
      <x:c r="C911" t="str">
        <x:v>45419</x:v>
      </x:c>
      <x:c r="D911" s="27" t="n">
        <x:v>45419</x:v>
      </x:c>
      <x:c r="E911" t="n">
        <x:f>IF(D911="","",YEAR(D911))</x:f>
        <x:v>2024</x:v>
      </x:c>
      <x:c r="F911" t="n">
        <x:f>IF(D911="","",MONTH(D911))</x:f>
        <x:v>5</x:v>
      </x:c>
      <x:c r="G911" t="str">
        <x:f>IF(D911="","Fecha no disponible",TEXT(D911,"mmmm"))</x:f>
        <x:v>May</x:v>
      </x:c>
      <x:c r="H911" t="str">
        <x:f>IF(D911="","Fecha no disponible",TEXT(D911,"yyyy-mm"))</x:f>
        <x:v>2024-05</x:v>
      </x:c>
      <x:c r="I911" t="str">
        <x:f>IF(D911="","Fecha no disponible","T"&amp;ROUNDUP(MONTH(D911)/3,0))</x:f>
        <x:v>T2</x:v>
      </x:c>
      <x:c r="J911" t="str">
        <x:v>T019</x:v>
      </x:c>
      <x:c r="K911" t="str">
        <x:v>Tienda Sucre 3</x:v>
      </x:c>
      <x:c r="L911" t="str">
        <x:v>Centro</x:v>
      </x:c>
      <x:c r="M911" t="str">
        <x:v>Sucre</x:v>
      </x:c>
      <x:c r="N911" t="str">
        <x:f>IFERROR(VLOOKUP(M911,'Mapeos'!$A$4:$B$30,2,FALSE),M911)</x:f>
        <x:v>Sucre</x:v>
      </x:c>
      <x:c r="O911" t="str">
        <x:v>C01795</x:v>
      </x:c>
      <x:c r="P911" t="str">
        <x:v>Premium</x:v>
      </x:c>
      <x:c r="Q911" t="str">
        <x:v>P0073</x:v>
      </x:c>
      <x:c r="R911" t="str">
        <x:v>Alimentos</x:v>
      </x:c>
      <x:c r="S911" t="str">
        <x:v>Marca C</x:v>
      </x:c>
      <x:c r="T911" t="str">
        <x:v>Tienda</x:v>
      </x:c>
      <x:c r="U911" t="str">
        <x:f>IFERROR(VLOOKUP(T911,'Mapeos'!$D$4:$E$25,2,FALSE),T911)</x:f>
        <x:v>Tienda</x:v>
      </x:c>
      <x:c r="V911" t="str">
        <x:v>V001</x:v>
      </x:c>
      <x:c r="W911" t="n">
        <x:v>3</x:v>
      </x:c>
      <x:c r="X911" s="28" t="n">
        <x:v>29.21</x:v>
      </x:c>
      <x:c r="Y911" s="20" t="n">
        <x:v>0.25</x:v>
      </x:c>
      <x:c r="Z911" s="20" t="n">
        <x:f>IF(Y911&gt;1,Y911/100,Y911)</x:f>
        <x:v>0.25</x:v>
      </x:c>
      <x:c r="AA911" s="28" t="n">
        <x:v>16.07</x:v>
      </x:c>
      <x:c r="AB911" s="28" t="n">
        <x:v>65.72</x:v>
      </x:c>
      <x:c r="AC911" s="28" t="str">
        <x:v>BOB</x:v>
      </x:c>
      <x:c r="AD911" s="28" t="n">
        <x:f>IF(AC911="USD",AB911*'Parametros'!$B$4,AB911)</x:f>
        <x:v>65.72</x:v>
      </x:c>
      <x:c r="AE911" s="28" t="n">
        <x:f>W911*X911*(1-Z911)</x:f>
        <x:v>65.7225</x:v>
      </x:c>
      <x:c r="AF911" s="28" t="n">
        <x:f>W911*AA911</x:f>
        <x:v>48.21</x:v>
      </x:c>
      <x:c r="AG911" s="28" t="n">
        <x:f>AE911-AF911</x:f>
        <x:v>17.512499999999996</x:v>
      </x:c>
      <x:c r="AH911" s="20" t="n">
        <x:f>IF(AE911&gt;0,AG911/AE911,"")</x:f>
        <x:v>0.26646125756019623</x:v>
      </x:c>
      <x:c r="AI911" s="28" t="n">
        <x:v>170500.35</x:v>
      </x:c>
      <x:c r="AJ911" s="28"/>
      <x:c r="AK911"/>
      <x:c r="AL911" t="str">
        <x:v>Completado</x:v>
      </x:c>
      <x:c r="AM911" t="str">
        <x:f>IF(W911&lt;0,"Devuelto",AL911)</x:f>
        <x:v>Completado</x:v>
      </x:c>
      <x:c r="AN911" t="str">
        <x:v>Transferencia</x:v>
      </x:c>
      <x:c r="AO911" s="29" t="str">
        <x:v>Sin observación</x:v>
      </x:c>
      <x:c r="AP911" t="str">
        <x:f>IF(D911="","No","Sí")</x:f>
        <x:v>Sí</x:v>
      </x:c>
    </x:row>
    <x:row r="912">
      <x:c r="A912" t="n">
        <x:v>912</x:v>
      </x:c>
      <x:c r="B912" t="str">
        <x:v>VT0004324</x:v>
      </x:c>
      <x:c r="C912" t="str">
        <x:v>45520</x:v>
      </x:c>
      <x:c r="D912" s="27" t="n">
        <x:v>45520</x:v>
      </x:c>
      <x:c r="E912" t="n">
        <x:f>IF(D912="","",YEAR(D912))</x:f>
        <x:v>2024</x:v>
      </x:c>
      <x:c r="F912" t="n">
        <x:f>IF(D912="","",MONTH(D912))</x:f>
        <x:v>8</x:v>
      </x:c>
      <x:c r="G912" t="str">
        <x:f>IF(D912="","Fecha no disponible",TEXT(D912,"mmmm"))</x:f>
        <x:v>August</x:v>
      </x:c>
      <x:c r="H912" t="str">
        <x:f>IF(D912="","Fecha no disponible",TEXT(D912,"yyyy-mm"))</x:f>
        <x:v>2024-08</x:v>
      </x:c>
      <x:c r="I912" t="str">
        <x:f>IF(D912="","Fecha no disponible","T"&amp;ROUNDUP(MONTH(D912)/3,0))</x:f>
        <x:v>T3</x:v>
      </x:c>
      <x:c r="J912" t="str">
        <x:v>T015</x:v>
      </x:c>
      <x:c r="K912" t="str">
        <x:v>Tienda Potosí 3</x:v>
      </x:c>
      <x:c r="L912" t="str">
        <x:v>Mall</x:v>
      </x:c>
      <x:c r="M912" t="str">
        <x:v>Potosí</x:v>
      </x:c>
      <x:c r="N912" t="str">
        <x:f>IFERROR(VLOOKUP(M912,'Mapeos'!$A$4:$B$30,2,FALSE),M912)</x:f>
        <x:v>Potosí</x:v>
      </x:c>
      <x:c r="O912" t="str">
        <x:v>C00197</x:v>
      </x:c>
      <x:c r="P912" t="str">
        <x:v>Masivo</x:v>
      </x:c>
      <x:c r="Q912" t="str">
        <x:v>P0056</x:v>
      </x:c>
      <x:c r="R912" t="str">
        <x:v>Alimentos</x:v>
      </x:c>
      <x:c r="S912" t="str">
        <x:v>Marca A</x:v>
      </x:c>
      <x:c r="T912" t="str">
        <x:v>Marketplace</x:v>
      </x:c>
      <x:c r="U912" t="str">
        <x:f>IFERROR(VLOOKUP(T912,'Mapeos'!$D$4:$E$25,2,FALSE),T912)</x:f>
        <x:v>Marketplace</x:v>
      </x:c>
      <x:c r="V912" t="str">
        <x:v>V006</x:v>
      </x:c>
      <x:c r="W912" t="n">
        <x:v>1</x:v>
      </x:c>
      <x:c r="X912" s="28" t="n">
        <x:v>40.71</x:v>
      </x:c>
      <x:c r="Y912" s="20" t="n">
        <x:v>0.15</x:v>
      </x:c>
      <x:c r="Z912" s="20" t="n">
        <x:f>IF(Y912&gt;1,Y912/100,Y912)</x:f>
        <x:v>0.15</x:v>
      </x:c>
      <x:c r="AA912" s="28" t="n">
        <x:v>30.18</x:v>
      </x:c>
      <x:c r="AB912" s="28" t="n">
        <x:v>34.6</x:v>
      </x:c>
      <x:c r="AC912" s="28" t="str">
        <x:v>BOB</x:v>
      </x:c>
      <x:c r="AD912" s="28" t="n">
        <x:f>IF(AC912="USD",AB912*'Parametros'!$B$4,AB912)</x:f>
        <x:v>34.6</x:v>
      </x:c>
      <x:c r="AE912" s="28" t="n">
        <x:f>W912*X912*(1-Z912)</x:f>
        <x:v>34.6035</x:v>
      </x:c>
      <x:c r="AF912" s="28" t="n">
        <x:f>W912*AA912</x:f>
        <x:v>30.18</x:v>
      </x:c>
      <x:c r="AG912" s="28" t="n">
        <x:f>AE912-AF912</x:f>
        <x:v>4.423499999999997</x:v>
      </x:c>
      <x:c r="AH912" s="20" t="n">
        <x:f>IF(AE912&gt;0,AG912/AE912,"")</x:f>
        <x:v>0.12783388963544143</x:v>
      </x:c>
      <x:c r="AI912" s="28" t="n">
        <x:v>92789.99</x:v>
      </x:c>
      <x:c r="AJ912" s="28"/>
      <x:c r="AK912"/>
      <x:c r="AL912" t="str">
        <x:v>Completado</x:v>
      </x:c>
      <x:c r="AM912" t="str">
        <x:f>IF(W912&lt;0,"Devuelto",AL912)</x:f>
        <x:v>Completado</x:v>
      </x:c>
      <x:c r="AN912" t="str">
        <x:v>Tarjeta</x:v>
      </x:c>
      <x:c r="AO912" s="29" t="str">
        <x:v>Sin observación</x:v>
      </x:c>
      <x:c r="AP912" t="str">
        <x:f>IF(D912="","No","Sí")</x:f>
        <x:v>Sí</x:v>
      </x:c>
    </x:row>
    <x:row r="913">
      <x:c r="A913" t="n">
        <x:v>913</x:v>
      </x:c>
      <x:c r="B913" t="str">
        <x:v>VT0004329</x:v>
      </x:c>
      <x:c r="C913" t="str">
        <x:v>45773</x:v>
      </x:c>
      <x:c r="D913" s="27" t="n">
        <x:v>45773</x:v>
      </x:c>
      <x:c r="E913" t="n">
        <x:f>IF(D913="","",YEAR(D913))</x:f>
        <x:v>2025</x:v>
      </x:c>
      <x:c r="F913" t="n">
        <x:f>IF(D913="","",MONTH(D913))</x:f>
        <x:v>4</x:v>
      </x:c>
      <x:c r="G913" t="str">
        <x:f>IF(D913="","Fecha no disponible",TEXT(D913,"mmmm"))</x:f>
        <x:v>April</x:v>
      </x:c>
      <x:c r="H913" t="str">
        <x:f>IF(D913="","Fecha no disponible",TEXT(D913,"yyyy-mm"))</x:f>
        <x:v>2025-04</x:v>
      </x:c>
      <x:c r="I913" t="str">
        <x:f>IF(D913="","Fecha no disponible","T"&amp;ROUNDUP(MONTH(D913)/3,0))</x:f>
        <x:v>T2</x:v>
      </x:c>
      <x:c r="J913" t="str">
        <x:v>T009</x:v>
      </x:c>
      <x:c r="K913" t="str">
        <x:v>Tienda Cochabamba 1</x:v>
      </x:c>
      <x:c r="L913" t="str">
        <x:v>Mall</x:v>
      </x:c>
      <x:c r="M913" t="str">
        <x:v>Cochabamba</x:v>
      </x:c>
      <x:c r="N913" t="str">
        <x:f>IFERROR(VLOOKUP(M913,'Mapeos'!$A$4:$B$30,2,FALSE),M913)</x:f>
        <x:v>Cochabamba</x:v>
      </x:c>
      <x:c r="O913" t="str">
        <x:v>C01080</x:v>
      </x:c>
      <x:c r="P913" t="str">
        <x:v>Premium</x:v>
      </x:c>
      <x:c r="Q913" t="str">
        <x:v>P0123</x:v>
      </x:c>
      <x:c r="R913" t="str">
        <x:v>Deportes</x:v>
      </x:c>
      <x:c r="S913" t="str">
        <x:v>Marca B</x:v>
      </x:c>
      <x:c r="T913" t="str">
        <x:v>WhatsApp</x:v>
      </x:c>
      <x:c r="U913" t="str">
        <x:f>IFERROR(VLOOKUP(T913,'Mapeos'!$D$4:$E$25,2,FALSE),T913)</x:f>
        <x:v>WhatsApp</x:v>
      </x:c>
      <x:c r="V913" t="str">
        <x:v>V038</x:v>
      </x:c>
      <x:c r="W913" t="n">
        <x:v>1</x:v>
      </x:c>
      <x:c r="X913" s="28" t="n">
        <x:v>62.72</x:v>
      </x:c>
      <x:c r="Y913" s="20" t="n">
        <x:v>0.1</x:v>
      </x:c>
      <x:c r="Z913" s="20" t="n">
        <x:f>IF(Y913&gt;1,Y913/100,Y913)</x:f>
        <x:v>0.1</x:v>
      </x:c>
      <x:c r="AA913" s="28" t="n">
        <x:v>34.24</x:v>
      </x:c>
      <x:c r="AB913" s="28" t="n">
        <x:v>56.45</x:v>
      </x:c>
      <x:c r="AC913" s="28" t="str">
        <x:v>BOB</x:v>
      </x:c>
      <x:c r="AD913" s="28" t="n">
        <x:f>IF(AC913="USD",AB913*'Parametros'!$B$4,AB913)</x:f>
        <x:v>56.45</x:v>
      </x:c>
      <x:c r="AE913" s="28" t="n">
        <x:f>W913*X913*(1-Z913)</x:f>
        <x:v>56.448</x:v>
      </x:c>
      <x:c r="AF913" s="28" t="n">
        <x:f>W913*AA913</x:f>
        <x:v>34.24</x:v>
      </x:c>
      <x:c r="AG913" s="28" t="n">
        <x:f>AE913-AF913</x:f>
        <x:v>22.208</x:v>
      </x:c>
      <x:c r="AH913" s="20" t="n">
        <x:f>IF(AE913&gt;0,AG913/AE913,"")</x:f>
        <x:v>0.3934240362811791</x:v>
      </x:c>
      <x:c r="AI913" s="28" t="n">
        <x:v>90863.25</x:v>
      </x:c>
      <x:c r="AJ913" s="28"/>
      <x:c r="AK913"/>
      <x:c r="AL913" t="str">
        <x:v>Completado</x:v>
      </x:c>
      <x:c r="AM913" t="str">
        <x:f>IF(W913&lt;0,"Devuelto",AL913)</x:f>
        <x:v>Completado</x:v>
      </x:c>
      <x:c r="AN913" t="str">
        <x:v>Efectivo</x:v>
      </x:c>
      <x:c r="AO913" s="29" t="str">
        <x:v>Sin observación</x:v>
      </x:c>
      <x:c r="AP913" t="str">
        <x:f>IF(D913="","No","Sí")</x:f>
        <x:v>Sí</x:v>
      </x:c>
    </x:row>
    <x:row r="914">
      <x:c r="A914" t="n">
        <x:v>914</x:v>
      </x:c>
      <x:c r="B914" t="str">
        <x:v>VT0004333</x:v>
      </x:c>
      <x:c r="C914" t="str">
        <x:v>46054</x:v>
      </x:c>
      <x:c r="D914" s="27" t="n">
        <x:v>46054</x:v>
      </x:c>
      <x:c r="E914" t="n">
        <x:f>IF(D914="","",YEAR(D914))</x:f>
        <x:v>2026</x:v>
      </x:c>
      <x:c r="F914" t="n">
        <x:f>IF(D914="","",MONTH(D914))</x:f>
        <x:v>2</x:v>
      </x:c>
      <x:c r="G914" t="str">
        <x:f>IF(D914="","Fecha no disponible",TEXT(D914,"mmmm"))</x:f>
        <x:v>February</x:v>
      </x:c>
      <x:c r="H914" t="str">
        <x:f>IF(D914="","Fecha no disponible",TEXT(D914,"yyyy-mm"))</x:f>
        <x:v>2026-02</x:v>
      </x:c>
      <x:c r="I914" t="str">
        <x:f>IF(D914="","Fecha no disponible","T"&amp;ROUNDUP(MONTH(D914)/3,0))</x:f>
        <x:v>T1</x:v>
      </x:c>
      <x:c r="J914" t="str">
        <x:v>T015</x:v>
      </x:c>
      <x:c r="K914" t="str">
        <x:v>Tienda Potosí 3</x:v>
      </x:c>
      <x:c r="L914" t="str">
        <x:v>Mall</x:v>
      </x:c>
      <x:c r="M914" t="str">
        <x:v>Potosí</x:v>
      </x:c>
      <x:c r="N914" t="str">
        <x:f>IFERROR(VLOOKUP(M914,'Mapeos'!$A$4:$B$30,2,FALSE),M914)</x:f>
        <x:v>Potosí</x:v>
      </x:c>
      <x:c r="O914" t="str">
        <x:v>C00994</x:v>
      </x:c>
      <x:c r="P914" t="str">
        <x:v>Masivo</x:v>
      </x:c>
      <x:c r="Q914" t="str">
        <x:v>P0061</x:v>
      </x:c>
      <x:c r="R914" t="str">
        <x:v>Deportes</x:v>
      </x:c>
      <x:c r="S914" t="str">
        <x:v>Marca C</x:v>
      </x:c>
      <x:c r="T914" t="str">
        <x:v>Tienda</x:v>
      </x:c>
      <x:c r="U914" t="str">
        <x:f>IFERROR(VLOOKUP(T914,'Mapeos'!$D$4:$E$25,2,FALSE),T914)</x:f>
        <x:v>Tienda</x:v>
      </x:c>
      <x:c r="V914" t="str">
        <x:v>V011</x:v>
      </x:c>
      <x:c r="W914" t="n">
        <x:v>1</x:v>
      </x:c>
      <x:c r="X914" s="28" t="n">
        <x:v>248.98</x:v>
      </x:c>
      <x:c r="Y914" s="20" t="n">
        <x:v>0.15</x:v>
      </x:c>
      <x:c r="Z914" s="20" t="n">
        <x:f>IF(Y914&gt;1,Y914/100,Y914)</x:f>
        <x:v>0.15</x:v>
      </x:c>
      <x:c r="AA914" s="28" t="n">
        <x:v>150.39</x:v>
      </x:c>
      <x:c r="AB914" s="28" t="n">
        <x:v>211.63</x:v>
      </x:c>
      <x:c r="AC914" s="28" t="str">
        <x:v>BOB</x:v>
      </x:c>
      <x:c r="AD914" s="28" t="n">
        <x:f>IF(AC914="USD",AB914*'Parametros'!$B$4,AB914)</x:f>
        <x:v>211.63</x:v>
      </x:c>
      <x:c r="AE914" s="28" t="n">
        <x:f>W914*X914*(1-Z914)</x:f>
        <x:v>211.63299999999998</x:v>
      </x:c>
      <x:c r="AF914" s="28" t="n">
        <x:f>W914*AA914</x:f>
        <x:v>150.39</x:v>
      </x:c>
      <x:c r="AG914" s="28" t="n">
        <x:f>AE914-AF914</x:f>
        <x:v>61.242999999999995</x:v>
      </x:c>
      <x:c r="AH914" s="20" t="n">
        <x:f>IF(AE914&gt;0,AG914/AE914,"")</x:f>
        <x:v>0.2893830357269424</x:v>
      </x:c>
      <x:c r="AI914" s="28" t="n">
        <x:v>171964.13</x:v>
      </x:c>
      <x:c r="AJ914" s="28"/>
      <x:c r="AK914"/>
      <x:c r="AL914" t="str">
        <x:v>Completado</x:v>
      </x:c>
      <x:c r="AM914" t="str">
        <x:f>IF(W914&lt;0,"Devuelto",AL914)</x:f>
        <x:v>Completado</x:v>
      </x:c>
      <x:c r="AN914" t="str">
        <x:v>QR</x:v>
      </x:c>
      <x:c r="AO914" s="29" t="str">
        <x:v>Sin observación</x:v>
      </x:c>
      <x:c r="AP914" t="str">
        <x:f>IF(D914="","No","Sí")</x:f>
        <x:v>Sí</x:v>
      </x:c>
    </x:row>
    <x:row r="915">
      <x:c r="A915" t="n">
        <x:v>915</x:v>
      </x:c>
      <x:c r="B915" t="str">
        <x:v>VT0004338</x:v>
      </x:c>
      <x:c r="C915" t="str">
        <x:v>45482</x:v>
      </x:c>
      <x:c r="D915" s="27" t="n">
        <x:v>45482</x:v>
      </x:c>
      <x:c r="E915" t="n">
        <x:f>IF(D915="","",YEAR(D915))</x:f>
        <x:v>2024</x:v>
      </x:c>
      <x:c r="F915" t="n">
        <x:f>IF(D915="","",MONTH(D915))</x:f>
        <x:v>7</x:v>
      </x:c>
      <x:c r="G915" t="str">
        <x:f>IF(D915="","Fecha no disponible",TEXT(D915,"mmmm"))</x:f>
        <x:v>July</x:v>
      </x:c>
      <x:c r="H915" t="str">
        <x:f>IF(D915="","Fecha no disponible",TEXT(D915,"yyyy-mm"))</x:f>
        <x:v>2024-07</x:v>
      </x:c>
      <x:c r="I915" t="str">
        <x:f>IF(D915="","Fecha no disponible","T"&amp;ROUNDUP(MONTH(D915)/3,0))</x:f>
        <x:v>T3</x:v>
      </x:c>
      <x:c r="J915" t="str">
        <x:v>T001</x:v>
      </x:c>
      <x:c r="K915" t="str">
        <x:v>Tienda La Paz 1</x:v>
      </x:c>
      <x:c r="L915" t="str">
        <x:v>Barrio</x:v>
      </x:c>
      <x:c r="M915" t="str">
        <x:v>La Paz</x:v>
      </x:c>
      <x:c r="N915" t="str">
        <x:f>IFERROR(VLOOKUP(M915,'Mapeos'!$A$4:$B$30,2,FALSE),M915)</x:f>
        <x:v>La Paz</x:v>
      </x:c>
      <x:c r="O915" t="str">
        <x:v>C01579</x:v>
      </x:c>
      <x:c r="P915" t="str">
        <x:v>Masivo</x:v>
      </x:c>
      <x:c r="Q915" t="str">
        <x:v>P0127</x:v>
      </x:c>
      <x:c r="R915" t="str">
        <x:v>Alimentos</x:v>
      </x:c>
      <x:c r="S915" t="str">
        <x:v>Marca B</x:v>
      </x:c>
      <x:c r="T915" t="str">
        <x:v>Tienda</x:v>
      </x:c>
      <x:c r="U915" t="str">
        <x:f>IFERROR(VLOOKUP(T915,'Mapeos'!$D$4:$E$25,2,FALSE),T915)</x:f>
        <x:v>Tienda</x:v>
      </x:c>
      <x:c r="V915" t="str">
        <x:v>V002</x:v>
      </x:c>
      <x:c r="W915" t="n">
        <x:v>-4</x:v>
      </x:c>
      <x:c r="X915" s="28" t="n">
        <x:v>45.43</x:v>
      </x:c>
      <x:c r="Y915" s="20" t="n">
        <x:v>0</x:v>
      </x:c>
      <x:c r="Z915" s="20" t="n">
        <x:f>IF(Y915&gt;1,Y915/100,Y915)</x:f>
        <x:v>0</x:v>
      </x:c>
      <x:c r="AA915" s="28" t="n">
        <x:v>25.72</x:v>
      </x:c>
      <x:c r="AB915" s="28" t="n">
        <x:v>-181.72</x:v>
      </x:c>
      <x:c r="AC915" s="28" t="str">
        <x:v>BOB</x:v>
      </x:c>
      <x:c r="AD915" s="28" t="n">
        <x:f>IF(AC915="USD",AB915*'Parametros'!$B$4,AB915)</x:f>
        <x:v>-181.72</x:v>
      </x:c>
      <x:c r="AE915" s="28" t="n">
        <x:f>W915*X915*(1-Z915)</x:f>
        <x:v>-181.72</x:v>
      </x:c>
      <x:c r="AF915" s="28" t="n">
        <x:f>W915*AA915</x:f>
        <x:v>-102.88</x:v>
      </x:c>
      <x:c r="AG915" s="28" t="n">
        <x:f>AE915-AF915</x:f>
        <x:v>-78.84</x:v>
      </x:c>
      <x:c r="AH915" s="20" t="str">
        <x:f>IF(AE915&gt;0,AG915/AE915,"")</x:f>
      </x:c>
      <x:c r="AI915" s="28" t="n">
        <x:v>181671.78</x:v>
      </x:c>
      <x:c r="AJ915" s="28"/>
      <x:c r="AK915"/>
      <x:c r="AL915" t="str">
        <x:v>Devuelto</x:v>
      </x:c>
      <x:c r="AM915" t="str">
        <x:f>IF(W915&lt;0,"Devuelto",AL915)</x:f>
        <x:v>Devuelto</x:v>
      </x:c>
      <x:c r="AN915" t="str">
        <x:v>Transferencia</x:v>
      </x:c>
      <x:c r="AO915" s="29" t="str">
        <x:v>Sin observación</x:v>
      </x:c>
      <x:c r="AP915" t="str">
        <x:f>IF(D915="","No","Sí")</x:f>
        <x:v>Sí</x:v>
      </x:c>
    </x:row>
    <x:row r="916">
      <x:c r="A916" t="n">
        <x:v>916</x:v>
      </x:c>
      <x:c r="B916" t="str">
        <x:v>VT0004343</x:v>
      </x:c>
      <x:c r="C916" t="str">
        <x:v>45795</x:v>
      </x:c>
      <x:c r="D916" s="27" t="n">
        <x:v>45795</x:v>
      </x:c>
      <x:c r="E916" t="n">
        <x:f>IF(D916="","",YEAR(D916))</x:f>
        <x:v>2025</x:v>
      </x:c>
      <x:c r="F916" t="n">
        <x:f>IF(D916="","",MONTH(D916))</x:f>
        <x:v>5</x:v>
      </x:c>
      <x:c r="G916" t="str">
        <x:f>IF(D916="","Fecha no disponible",TEXT(D916,"mmmm"))</x:f>
        <x:v>May</x:v>
      </x:c>
      <x:c r="H916" t="str">
        <x:f>IF(D916="","Fecha no disponible",TEXT(D916,"yyyy-mm"))</x:f>
        <x:v>2025-05</x:v>
      </x:c>
      <x:c r="I916" t="str">
        <x:f>IF(D916="","Fecha no disponible","T"&amp;ROUNDUP(MONTH(D916)/3,0))</x:f>
        <x:v>T2</x:v>
      </x:c>
      <x:c r="J916" t="str">
        <x:v>T009</x:v>
      </x:c>
      <x:c r="K916" t="str">
        <x:v>Tienda Cochabamba 1</x:v>
      </x:c>
      <x:c r="L916" t="str">
        <x:v>Mall</x:v>
      </x:c>
      <x:c r="M916" t="str">
        <x:v>Cochabamba</x:v>
      </x:c>
      <x:c r="N916" t="str">
        <x:f>IFERROR(VLOOKUP(M916,'Mapeos'!$A$4:$B$30,2,FALSE),M916)</x:f>
        <x:v>Cochabamba</x:v>
      </x:c>
      <x:c r="O916" t="str">
        <x:v>C00134</x:v>
      </x:c>
      <x:c r="P916" t="str">
        <x:v>Masivo</x:v>
      </x:c>
      <x:c r="Q916" t="str">
        <x:v>P0073</x:v>
      </x:c>
      <x:c r="R916" t="str">
        <x:v>Alimentos</x:v>
      </x:c>
      <x:c r="S916" t="str">
        <x:v>Marca C</x:v>
      </x:c>
      <x:c r="T916" t="str">
        <x:v>Tienda</x:v>
      </x:c>
      <x:c r="U916" t="str">
        <x:f>IFERROR(VLOOKUP(T916,'Mapeos'!$D$4:$E$25,2,FALSE),T916)</x:f>
        <x:v>Tienda</x:v>
      </x:c>
      <x:c r="V916" t="str">
        <x:v>V027</x:v>
      </x:c>
      <x:c r="W916" t="n">
        <x:v>1</x:v>
      </x:c>
      <x:c r="X916" s="28" t="n">
        <x:v>30.12</x:v>
      </x:c>
      <x:c r="Y916" s="20" t="n">
        <x:v>0</x:v>
      </x:c>
      <x:c r="Z916" s="20" t="n">
        <x:f>IF(Y916&gt;1,Y916/100,Y916)</x:f>
        <x:v>0</x:v>
      </x:c>
      <x:c r="AA916" s="28" t="n">
        <x:v>16.07</x:v>
      </x:c>
      <x:c r="AB916" s="28" t="n">
        <x:v>30.12</x:v>
      </x:c>
      <x:c r="AC916" s="28" t="str">
        <x:v>BOB</x:v>
      </x:c>
      <x:c r="AD916" s="28" t="n">
        <x:f>IF(AC916="USD",AB916*'Parametros'!$B$4,AB916)</x:f>
        <x:v>30.12</x:v>
      </x:c>
      <x:c r="AE916" s="28" t="n">
        <x:f>W916*X916*(1-Z916)</x:f>
        <x:v>30.12</x:v>
      </x:c>
      <x:c r="AF916" s="28" t="n">
        <x:f>W916*AA916</x:f>
        <x:v>16.07</x:v>
      </x:c>
      <x:c r="AG916" s="28" t="n">
        <x:f>AE916-AF916</x:f>
        <x:v>14.05</x:v>
      </x:c>
      <x:c r="AH916" s="20" t="n">
        <x:f>IF(AE916&gt;0,AG916/AE916,"")</x:f>
        <x:v>0.4664674634794157</x:v>
      </x:c>
      <x:c r="AI916" s="28" t="n">
        <x:v>150140.76</x:v>
      </x:c>
      <x:c r="AJ916" s="28"/>
      <x:c r="AK916"/>
      <x:c r="AL916" t="str">
        <x:v>Completado</x:v>
      </x:c>
      <x:c r="AM916" t="str">
        <x:f>IF(W916&lt;0,"Devuelto",AL916)</x:f>
        <x:v>Completado</x:v>
      </x:c>
      <x:c r="AN916" t="str">
        <x:v>Tarjeta</x:v>
      </x:c>
      <x:c r="AO916" s="29" t="str">
        <x:v>Sin observación</x:v>
      </x:c>
      <x:c r="AP916" t="str">
        <x:f>IF(D916="","No","Sí")</x:f>
        <x:v>Sí</x:v>
      </x:c>
    </x:row>
    <x:row r="917">
      <x:c r="A917" t="n">
        <x:v>917</x:v>
      </x:c>
      <x:c r="B917" t="str">
        <x:v>VT0004348</x:v>
      </x:c>
      <x:c r="C917" t="str">
        <x:v>45513</x:v>
      </x:c>
      <x:c r="D917" s="27" t="n">
        <x:v>45513</x:v>
      </x:c>
      <x:c r="E917" t="n">
        <x:f>IF(D917="","",YEAR(D917))</x:f>
        <x:v>2024</x:v>
      </x:c>
      <x:c r="F917" t="n">
        <x:f>IF(D917="","",MONTH(D917))</x:f>
        <x:v>8</x:v>
      </x:c>
      <x:c r="G917" t="str">
        <x:f>IF(D917="","Fecha no disponible",TEXT(D917,"mmmm"))</x:f>
        <x:v>August</x:v>
      </x:c>
      <x:c r="H917" t="str">
        <x:f>IF(D917="","Fecha no disponible",TEXT(D917,"yyyy-mm"))</x:f>
        <x:v>2024-08</x:v>
      </x:c>
      <x:c r="I917" t="str">
        <x:f>IF(D917="","Fecha no disponible","T"&amp;ROUNDUP(MONTH(D917)/3,0))</x:f>
        <x:v>T3</x:v>
      </x:c>
      <x:c r="J917" t="str">
        <x:v>T016</x:v>
      </x:c>
      <x:c r="K917" t="str">
        <x:v>Tienda Potosí 4</x:v>
      </x:c>
      <x:c r="L917" t="str">
        <x:v>Centro</x:v>
      </x:c>
      <x:c r="M917" t="str">
        <x:v>Potosí</x:v>
      </x:c>
      <x:c r="N917" t="str">
        <x:f>IFERROR(VLOOKUP(M917,'Mapeos'!$A$4:$B$30,2,FALSE),M917)</x:f>
        <x:v>Potosí</x:v>
      </x:c>
      <x:c r="O917" t="str">
        <x:v>C00251</x:v>
      </x:c>
      <x:c r="P917" t="str">
        <x:v>Premium</x:v>
      </x:c>
      <x:c r="Q917" t="str">
        <x:v>P0099</x:v>
      </x:c>
      <x:c r="R917" t="str">
        <x:v>Cuidado Personal</x:v>
      </x:c>
      <x:c r="S917" t="str">
        <x:v>Marca D</x:v>
      </x:c>
      <x:c r="T917" t="str">
        <x:v>Marketplace</x:v>
      </x:c>
      <x:c r="U917" t="str">
        <x:f>IFERROR(VLOOKUP(T917,'Mapeos'!$D$4:$E$25,2,FALSE),T917)</x:f>
        <x:v>Marketplace</x:v>
      </x:c>
      <x:c r="V917" t="str">
        <x:v>V006</x:v>
      </x:c>
      <x:c r="W917" t="n">
        <x:v>1</x:v>
      </x:c>
      <x:c r="X917" s="28" t="n">
        <x:v>63.38</x:v>
      </x:c>
      <x:c r="Y917" s="20" t="n">
        <x:v>0.05</x:v>
      </x:c>
      <x:c r="Z917" s="20" t="n">
        <x:f>IF(Y917&gt;1,Y917/100,Y917)</x:f>
        <x:v>0.05</x:v>
      </x:c>
      <x:c r="AA917" s="28" t="n">
        <x:v>42.11</x:v>
      </x:c>
      <x:c r="AB917" s="28" t="n">
        <x:v>60.21</x:v>
      </x:c>
      <x:c r="AC917" s="28" t="str">
        <x:v>BOB</x:v>
      </x:c>
      <x:c r="AD917" s="28" t="n">
        <x:f>IF(AC917="USD",AB917*'Parametros'!$B$4,AB917)</x:f>
        <x:v>60.21</x:v>
      </x:c>
      <x:c r="AE917" s="28" t="n">
        <x:f>W917*X917*(1-Z917)</x:f>
        <x:v>60.211</x:v>
      </x:c>
      <x:c r="AF917" s="28" t="n">
        <x:f>W917*AA917</x:f>
        <x:v>42.11</x:v>
      </x:c>
      <x:c r="AG917" s="28" t="n">
        <x:f>AE917-AF917</x:f>
        <x:v>18.101</x:v>
      </x:c>
      <x:c r="AH917" s="20" t="n">
        <x:f>IF(AE917&gt;0,AG917/AE917,"")</x:f>
        <x:v>0.30062613143777717</x:v>
      </x:c>
      <x:c r="AI917" s="28" t="n">
        <x:v>92789.99</x:v>
      </x:c>
      <x:c r="AJ917" s="28"/>
      <x:c r="AK917"/>
      <x:c r="AL917" t="str">
        <x:v>Completado</x:v>
      </x:c>
      <x:c r="AM917" t="str">
        <x:f>IF(W917&lt;0,"Devuelto",AL917)</x:f>
        <x:v>Completado</x:v>
      </x:c>
      <x:c r="AN917" t="str">
        <x:v>QR</x:v>
      </x:c>
      <x:c r="AO917" s="29" t="str">
        <x:v>Sin observación</x:v>
      </x:c>
      <x:c r="AP917" t="str">
        <x:f>IF(D917="","No","Sí")</x:f>
        <x:v>Sí</x:v>
      </x:c>
    </x:row>
    <x:row r="918">
      <x:c r="A918" t="n">
        <x:v>918</x:v>
      </x:c>
      <x:c r="B918" t="str">
        <x:v>VT0004352</x:v>
      </x:c>
      <x:c r="C918" t="str">
        <x:v>45847</x:v>
      </x:c>
      <x:c r="D918" s="27" t="n">
        <x:v>45847</x:v>
      </x:c>
      <x:c r="E918" t="n">
        <x:f>IF(D918="","",YEAR(D918))</x:f>
        <x:v>2025</x:v>
      </x:c>
      <x:c r="F918" t="n">
        <x:f>IF(D918="","",MONTH(D918))</x:f>
        <x:v>7</x:v>
      </x:c>
      <x:c r="G918" t="str">
        <x:f>IF(D918="","Fecha no disponible",TEXT(D918,"mmmm"))</x:f>
        <x:v>July</x:v>
      </x:c>
      <x:c r="H918" t="str">
        <x:f>IF(D918="","Fecha no disponible",TEXT(D918,"yyyy-mm"))</x:f>
        <x:v>2025-07</x:v>
      </x:c>
      <x:c r="I918" t="str">
        <x:f>IF(D918="","Fecha no disponible","T"&amp;ROUNDUP(MONTH(D918)/3,0))</x:f>
        <x:v>T3</x:v>
      </x:c>
      <x:c r="J918" t="str">
        <x:v>T017</x:v>
      </x:c>
      <x:c r="K918" t="str">
        <x:v>Tienda Sucre 1</x:v>
      </x:c>
      <x:c r="L918" t="str">
        <x:v>Centro</x:v>
      </x:c>
      <x:c r="M918" t="str">
        <x:v>Sucre</x:v>
      </x:c>
      <x:c r="N918" t="str">
        <x:f>IFERROR(VLOOKUP(M918,'Mapeos'!$A$4:$B$30,2,FALSE),M918)</x:f>
        <x:v>Sucre</x:v>
      </x:c>
      <x:c r="O918" t="str">
        <x:v>C00924</x:v>
      </x:c>
      <x:c r="P918" t="str">
        <x:v>Masivo</x:v>
      </x:c>
      <x:c r="Q918" t="str">
        <x:v>P0121</x:v>
      </x:c>
      <x:c r="R918" t="str">
        <x:v>Deportes</x:v>
      </x:c>
      <x:c r="S918" t="str">
        <x:v>Marca A</x:v>
      </x:c>
      <x:c r="T918" t="str">
        <x:v>E-commerce</x:v>
      </x:c>
      <x:c r="U918" t="str">
        <x:f>IFERROR(VLOOKUP(T918,'Mapeos'!$D$4:$E$25,2,FALSE),T918)</x:f>
        <x:v>E-commerce</x:v>
      </x:c>
      <x:c r="V918" t="str">
        <x:v>V014</x:v>
      </x:c>
      <x:c r="W918" t="n">
        <x:v>1</x:v>
      </x:c>
      <x:c r="X918" s="28" t="n">
        <x:v>226.25</x:v>
      </x:c>
      <x:c r="Y918" s="20" t="n">
        <x:v>0.2</x:v>
      </x:c>
      <x:c r="Z918" s="20" t="n">
        <x:f>IF(Y918&gt;1,Y918/100,Y918)</x:f>
        <x:v>0.2</x:v>
      </x:c>
      <x:c r="AA918" s="28" t="n">
        <x:v>130.28</x:v>
      </x:c>
      <x:c r="AB918" s="28" t="n">
        <x:v>181</x:v>
      </x:c>
      <x:c r="AC918" s="28" t="str">
        <x:v>BOB</x:v>
      </x:c>
      <x:c r="AD918" s="28" t="n">
        <x:f>IF(AC918="USD",AB918*'Parametros'!$B$4,AB918)</x:f>
        <x:v>181</x:v>
      </x:c>
      <x:c r="AE918" s="28" t="n">
        <x:f>W918*X918*(1-Z918)</x:f>
        <x:v>181</x:v>
      </x:c>
      <x:c r="AF918" s="28" t="n">
        <x:f>W918*AA918</x:f>
        <x:v>130.28</x:v>
      </x:c>
      <x:c r="AG918" s="28" t="n">
        <x:f>AE918-AF918</x:f>
        <x:v>50.72</x:v>
      </x:c>
      <x:c r="AH918" s="20" t="n">
        <x:f>IF(AE918&gt;0,AG918/AE918,"")</x:f>
        <x:v>0.2802209944751381</x:v>
      </x:c>
      <x:c r="AI918" s="28" t="n">
        <x:v>68536.44</x:v>
      </x:c>
      <x:c r="AJ918" s="28"/>
      <x:c r="AK918"/>
      <x:c r="AL918" t="str">
        <x:v>Completado</x:v>
      </x:c>
      <x:c r="AM918" t="str">
        <x:f>IF(W918&lt;0,"Devuelto",AL918)</x:f>
        <x:v>Completado</x:v>
      </x:c>
      <x:c r="AN918" t="str">
        <x:v>Tarjeta</x:v>
      </x:c>
      <x:c r="AO918" s="29" t="str">
        <x:v>Sin observación</x:v>
      </x:c>
      <x:c r="AP918" t="str">
        <x:f>IF(D918="","No","Sí")</x:f>
        <x:v>Sí</x:v>
      </x:c>
    </x:row>
    <x:row r="919">
      <x:c r="A919" t="n">
        <x:v>919</x:v>
      </x:c>
      <x:c r="B919" t="str">
        <x:v>VT0004357</x:v>
      </x:c>
      <x:c r="C919" t="str">
        <x:v>45358</x:v>
      </x:c>
      <x:c r="D919" s="27" t="n">
        <x:v>45358</x:v>
      </x:c>
      <x:c r="E919" t="n">
        <x:f>IF(D919="","",YEAR(D919))</x:f>
        <x:v>2024</x:v>
      </x:c>
      <x:c r="F919" t="n">
        <x:f>IF(D919="","",MONTH(D919))</x:f>
        <x:v>3</x:v>
      </x:c>
      <x:c r="G919" t="str">
        <x:f>IF(D919="","Fecha no disponible",TEXT(D919,"mmmm"))</x:f>
        <x:v>March</x:v>
      </x:c>
      <x:c r="H919" t="str">
        <x:f>IF(D919="","Fecha no disponible",TEXT(D919,"yyyy-mm"))</x:f>
        <x:v>2024-03</x:v>
      </x:c>
      <x:c r="I919" t="str">
        <x:f>IF(D919="","Fecha no disponible","T"&amp;ROUNDUP(MONTH(D919)/3,0))</x:f>
        <x:v>T1</x:v>
      </x:c>
      <x:c r="J919" t="str">
        <x:v>T017</x:v>
      </x:c>
      <x:c r="K919" t="str">
        <x:v>Tienda Sucre 1</x:v>
      </x:c>
      <x:c r="L919" t="str">
        <x:v>Centro</x:v>
      </x:c>
      <x:c r="M919" t="str">
        <x:v>Sucre</x:v>
      </x:c>
      <x:c r="N919" t="str">
        <x:f>IFERROR(VLOOKUP(M919,'Mapeos'!$A$4:$B$30,2,FALSE),M919)</x:f>
        <x:v>Sucre</x:v>
      </x:c>
      <x:c r="O919" t="str">
        <x:v>C01181</x:v>
      </x:c>
      <x:c r="P919" t="str">
        <x:v>Frecuente</x:v>
      </x:c>
      <x:c r="Q919" t="str">
        <x:v>P0087</x:v>
      </x:c>
      <x:c r="R919" t="str">
        <x:v>Electrónica</x:v>
      </x:c>
      <x:c r="S919" t="str">
        <x:v>Marca B</x:v>
      </x:c>
      <x:c r="T919" t="str">
        <x:v>Tienda</x:v>
      </x:c>
      <x:c r="U919" t="str">
        <x:f>IFERROR(VLOOKUP(T919,'Mapeos'!$D$4:$E$25,2,FALSE),T919)</x:f>
        <x:v>Tienda</x:v>
      </x:c>
      <x:c r="V919" t="str">
        <x:v>V017</x:v>
      </x:c>
      <x:c r="W919" t="n">
        <x:v>6</x:v>
      </x:c>
      <x:c r="X919" s="28" t="n">
        <x:v>668.72</x:v>
      </x:c>
      <x:c r="Y919" s="20" t="n">
        <x:v>0.25</x:v>
      </x:c>
      <x:c r="Z919" s="20" t="n">
        <x:f>IF(Y919&gt;1,Y919/100,Y919)</x:f>
        <x:v>0.25</x:v>
      </x:c>
      <x:c r="AA919" s="28" t="n">
        <x:v>417.2</x:v>
      </x:c>
      <x:c r="AB919" s="28" t="n">
        <x:v>3009.24</x:v>
      </x:c>
      <x:c r="AC919" s="28" t="str">
        <x:v>BOB</x:v>
      </x:c>
      <x:c r="AD919" s="28" t="n">
        <x:f>IF(AC919="USD",AB919*'Parametros'!$B$4,AB919)</x:f>
        <x:v>3009.24</x:v>
      </x:c>
      <x:c r="AE919" s="28" t="n">
        <x:f>W919*X919*(1-Z919)</x:f>
        <x:v>3009.2400000000002</x:v>
      </x:c>
      <x:c r="AF919" s="28" t="n">
        <x:f>W919*AA919</x:f>
        <x:v>2503.2</x:v>
      </x:c>
      <x:c r="AG919" s="28" t="n">
        <x:f>AE919-AF919</x:f>
        <x:v>506.0400000000004</x:v>
      </x:c>
      <x:c r="AH919" s="20" t="n">
        <x:f>IF(AE919&gt;0,AG919/AE919,"")</x:f>
        <x:v>0.1681620608525742</x:v>
      </x:c>
      <x:c r="AI919" s="28" t="n">
        <x:v>151220.15</x:v>
      </x:c>
      <x:c r="AJ919" s="28"/>
      <x:c r="AK919"/>
      <x:c r="AL919" t="str">
        <x:v>Completado</x:v>
      </x:c>
      <x:c r="AM919" t="str">
        <x:f>IF(W919&lt;0,"Devuelto",AL919)</x:f>
        <x:v>Completado</x:v>
      </x:c>
      <x:c r="AN919" t="str">
        <x:v>Transferencia</x:v>
      </x:c>
      <x:c r="AO919" s="29" t="str">
        <x:v>Sin observación</x:v>
      </x:c>
      <x:c r="AP919" t="str">
        <x:f>IF(D919="","No","Sí")</x:f>
        <x:v>Sí</x:v>
      </x:c>
    </x:row>
    <x:row r="920">
      <x:c r="A920" t="n">
        <x:v>920</x:v>
      </x:c>
      <x:c r="B920" t="str">
        <x:v>VT0004362</x:v>
      </x:c>
      <x:c r="C920" t="str">
        <x:v>45373</x:v>
      </x:c>
      <x:c r="D920" s="27" t="n">
        <x:v>45373</x:v>
      </x:c>
      <x:c r="E920" t="n">
        <x:f>IF(D920="","",YEAR(D920))</x:f>
        <x:v>2024</x:v>
      </x:c>
      <x:c r="F920" t="n">
        <x:f>IF(D920="","",MONTH(D920))</x:f>
        <x:v>3</x:v>
      </x:c>
      <x:c r="G920" t="str">
        <x:f>IF(D920="","Fecha no disponible",TEXT(D920,"mmmm"))</x:f>
        <x:v>March</x:v>
      </x:c>
      <x:c r="H920" t="str">
        <x:f>IF(D920="","Fecha no disponible",TEXT(D920,"yyyy-mm"))</x:f>
        <x:v>2024-03</x:v>
      </x:c>
      <x:c r="I920" t="str">
        <x:f>IF(D920="","Fecha no disponible","T"&amp;ROUNDUP(MONTH(D920)/3,0))</x:f>
        <x:v>T1</x:v>
      </x:c>
      <x:c r="J920" t="str">
        <x:v>T009</x:v>
      </x:c>
      <x:c r="K920" t="str">
        <x:v>Tienda Cochabamba 1</x:v>
      </x:c>
      <x:c r="L920" t="str">
        <x:v>Mall</x:v>
      </x:c>
      <x:c r="M920" t="str">
        <x:v>Cochabamba</x:v>
      </x:c>
      <x:c r="N920" t="str">
        <x:f>IFERROR(VLOOKUP(M920,'Mapeos'!$A$4:$B$30,2,FALSE),M920)</x:f>
        <x:v>Cochabamba</x:v>
      </x:c>
      <x:c r="O920" t="str">
        <x:v>C00015</x:v>
      </x:c>
      <x:c r="P920" t="str">
        <x:v>Premium</x:v>
      </x:c>
      <x:c r="Q920" t="str">
        <x:v>P0053</x:v>
      </x:c>
      <x:c r="R920" t="str">
        <x:v>Alimentos</x:v>
      </x:c>
      <x:c r="S920" t="str">
        <x:v>Marca B</x:v>
      </x:c>
      <x:c r="T920" t="str">
        <x:v>Tienda</x:v>
      </x:c>
      <x:c r="U920" t="str">
        <x:f>IFERROR(VLOOKUP(T920,'Mapeos'!$D$4:$E$25,2,FALSE),T920)</x:f>
        <x:v>Tienda</x:v>
      </x:c>
      <x:c r="V920" t="str">
        <x:v>V003</x:v>
      </x:c>
      <x:c r="W920" t="n">
        <x:v>1</x:v>
      </x:c>
      <x:c r="X920" s="28" t="n">
        <x:v>55.5</x:v>
      </x:c>
      <x:c r="Y920" s="20" t="n">
        <x:v>0.2</x:v>
      </x:c>
      <x:c r="Z920" s="20" t="n">
        <x:f>IF(Y920&gt;1,Y920/100,Y920)</x:f>
        <x:v>0.2</x:v>
      </x:c>
      <x:c r="AA920" s="28" t="n">
        <x:v>43.92</x:v>
      </x:c>
      <x:c r="AB920" s="28" t="n">
        <x:v>44.4</x:v>
      </x:c>
      <x:c r="AC920" s="28" t="str">
        <x:v>BOB</x:v>
      </x:c>
      <x:c r="AD920" s="28" t="n">
        <x:f>IF(AC920="USD",AB920*'Parametros'!$B$4,AB920)</x:f>
        <x:v>44.4</x:v>
      </x:c>
      <x:c r="AE920" s="28" t="n">
        <x:f>W920*X920*(1-Z920)</x:f>
        <x:v>44.400000000000006</x:v>
      </x:c>
      <x:c r="AF920" s="28" t="n">
        <x:f>W920*AA920</x:f>
        <x:v>43.92</x:v>
      </x:c>
      <x:c r="AG920" s="28" t="n">
        <x:f>AE920-AF920</x:f>
        <x:v>0.480000000000004</x:v>
      </x:c>
      <x:c r="AH920" s="20" t="n">
        <x:f>IF(AE920&gt;0,AG920/AE920,"")</x:f>
        <x:v>0.0108108108108109</x:v>
      </x:c>
      <x:c r="AI920" s="28" t="n">
        <x:v>141279.41</x:v>
      </x:c>
      <x:c r="AJ920" s="28"/>
      <x:c r="AK920"/>
      <x:c r="AL920" t="str">
        <x:v>Completado</x:v>
      </x:c>
      <x:c r="AM920" t="str">
        <x:f>IF(W920&lt;0,"Devuelto",AL920)</x:f>
        <x:v>Completado</x:v>
      </x:c>
      <x:c r="AN920" t="str">
        <x:v>Efectivo</x:v>
      </x:c>
      <x:c r="AO920" s="29" t="str">
        <x:v>Sin observación</x:v>
      </x:c>
      <x:c r="AP920" t="str">
        <x:f>IF(D920="","No","Sí")</x:f>
        <x:v>Sí</x:v>
      </x:c>
    </x:row>
    <x:row r="921">
      <x:c r="A921" t="n">
        <x:v>921</x:v>
      </x:c>
      <x:c r="B921" t="str">
        <x:v>VT0004367</x:v>
      </x:c>
      <x:c r="C921" t="str">
        <x:v>45821</x:v>
      </x:c>
      <x:c r="D921" s="27" t="n">
        <x:v>45821</x:v>
      </x:c>
      <x:c r="E921" t="n">
        <x:f>IF(D921="","",YEAR(D921))</x:f>
        <x:v>2025</x:v>
      </x:c>
      <x:c r="F921" t="n">
        <x:f>IF(D921="","",MONTH(D921))</x:f>
        <x:v>6</x:v>
      </x:c>
      <x:c r="G921" t="str">
        <x:f>IF(D921="","Fecha no disponible",TEXT(D921,"mmmm"))</x:f>
        <x:v>June</x:v>
      </x:c>
      <x:c r="H921" t="str">
        <x:f>IF(D921="","Fecha no disponible",TEXT(D921,"yyyy-mm"))</x:f>
        <x:v>2025-06</x:v>
      </x:c>
      <x:c r="I921" t="str">
        <x:f>IF(D921="","Fecha no disponible","T"&amp;ROUNDUP(MONTH(D921)/3,0))</x:f>
        <x:v>T2</x:v>
      </x:c>
      <x:c r="J921" t="str">
        <x:v>T003</x:v>
      </x:c>
      <x:c r="K921" t="str">
        <x:v>Tienda La Paz 3</x:v>
      </x:c>
      <x:c r="L921" t="str">
        <x:v>Barrio</x:v>
      </x:c>
      <x:c r="M921" t="str">
        <x:v>La Paz</x:v>
      </x:c>
      <x:c r="N921" t="str">
        <x:f>IFERROR(VLOOKUP(M921,'Mapeos'!$A$4:$B$30,2,FALSE),M921)</x:f>
        <x:v>La Paz</x:v>
      </x:c>
      <x:c r="O921" t="str">
        <x:v>C01305</x:v>
      </x:c>
      <x:c r="P921" t="str">
        <x:v>Empresa</x:v>
      </x:c>
      <x:c r="Q921" t="str">
        <x:v>P0129</x:v>
      </x:c>
      <x:c r="R921" t="str">
        <x:v>Deportes</x:v>
      </x:c>
      <x:c r="S921" t="str">
        <x:v>Marca D</x:v>
      </x:c>
      <x:c r="T921" t="str">
        <x:v>WhatsApp</x:v>
      </x:c>
      <x:c r="U921" t="str">
        <x:f>IFERROR(VLOOKUP(T921,'Mapeos'!$D$4:$E$25,2,FALSE),T921)</x:f>
        <x:v>WhatsApp</x:v>
      </x:c>
      <x:c r="V921" t="str">
        <x:v>V024</x:v>
      </x:c>
      <x:c r="W921" t="n">
        <x:v>2</x:v>
      </x:c>
      <x:c r="X921" s="28" t="n">
        <x:v>200.39</x:v>
      </x:c>
      <x:c r="Y921" s="20" t="n">
        <x:v>0.2</x:v>
      </x:c>
      <x:c r="Z921" s="20" t="n">
        <x:f>IF(Y921&gt;1,Y921/100,Y921)</x:f>
        <x:v>0.2</x:v>
      </x:c>
      <x:c r="AA921" s="28" t="n">
        <x:v>120.05</x:v>
      </x:c>
      <x:c r="AB921" s="28" t="n">
        <x:v>320.62</x:v>
      </x:c>
      <x:c r="AC921" s="28" t="str">
        <x:v>BOB</x:v>
      </x:c>
      <x:c r="AD921" s="28" t="n">
        <x:f>IF(AC921="USD",AB921*'Parametros'!$B$4,AB921)</x:f>
        <x:v>320.62</x:v>
      </x:c>
      <x:c r="AE921" s="28" t="n">
        <x:f>W921*X921*(1-Z921)</x:f>
        <x:v>320.624</x:v>
      </x:c>
      <x:c r="AF921" s="28" t="n">
        <x:f>W921*AA921</x:f>
        <x:v>240.1</x:v>
      </x:c>
      <x:c r="AG921" s="28" t="n">
        <x:f>AE921-AF921</x:f>
        <x:v>80.52400000000003</x:v>
      </x:c>
      <x:c r="AH921" s="20" t="n">
        <x:f>IF(AE921&gt;0,AG921/AE921,"")</x:f>
        <x:v>0.25114776186436455</x:v>
      </x:c>
      <x:c r="AI921" s="28" t="n">
        <x:v>61053.58</x:v>
      </x:c>
      <x:c r="AJ921" s="28"/>
      <x:c r="AK921"/>
      <x:c r="AL921" t="str">
        <x:v>Completado</x:v>
      </x:c>
      <x:c r="AM921" t="str">
        <x:f>IF(W921&lt;0,"Devuelto",AL921)</x:f>
        <x:v>Completado</x:v>
      </x:c>
      <x:c r="AN921" t="str">
        <x:v>QR</x:v>
      </x:c>
      <x:c r="AO921" s="29" t="str">
        <x:v>Sin observación</x:v>
      </x:c>
      <x:c r="AP921" t="str">
        <x:f>IF(D921="","No","Sí")</x:f>
        <x:v>Sí</x:v>
      </x:c>
    </x:row>
    <x:row r="922">
      <x:c r="A922" t="n">
        <x:v>922</x:v>
      </x:c>
      <x:c r="B922" t="str">
        <x:v>VT0004371</x:v>
      </x:c>
      <x:c r="C922" t="str">
        <x:v>45795</x:v>
      </x:c>
      <x:c r="D922" s="27" t="n">
        <x:v>45795</x:v>
      </x:c>
      <x:c r="E922" t="n">
        <x:f>IF(D922="","",YEAR(D922))</x:f>
        <x:v>2025</x:v>
      </x:c>
      <x:c r="F922" t="n">
        <x:f>IF(D922="","",MONTH(D922))</x:f>
        <x:v>5</x:v>
      </x:c>
      <x:c r="G922" t="str">
        <x:f>IF(D922="","Fecha no disponible",TEXT(D922,"mmmm"))</x:f>
        <x:v>May</x:v>
      </x:c>
      <x:c r="H922" t="str">
        <x:f>IF(D922="","Fecha no disponible",TEXT(D922,"yyyy-mm"))</x:f>
        <x:v>2025-05</x:v>
      </x:c>
      <x:c r="I922" t="str">
        <x:f>IF(D922="","Fecha no disponible","T"&amp;ROUNDUP(MONTH(D922)/3,0))</x:f>
        <x:v>T2</x:v>
      </x:c>
      <x:c r="J922" t="str">
        <x:v>T001</x:v>
      </x:c>
      <x:c r="K922" t="str">
        <x:v>Tienda La Paz 1</x:v>
      </x:c>
      <x:c r="L922" t="str">
        <x:v>Barrio</x:v>
      </x:c>
      <x:c r="M922" t="str">
        <x:v>LaPaz</x:v>
      </x:c>
      <x:c r="N922" t="str">
        <x:f>IFERROR(VLOOKUP(M922,'Mapeos'!$A$4:$B$30,2,FALSE),M922)</x:f>
        <x:v>La Paz</x:v>
      </x:c>
      <x:c r="O922" t="str">
        <x:v>C01029</x:v>
      </x:c>
      <x:c r="P922" t="str">
        <x:v>Masivo</x:v>
      </x:c>
      <x:c r="Q922" t="str">
        <x:v>P0041</x:v>
      </x:c>
      <x:c r="R922" t="str">
        <x:v>Cuidado Personal</x:v>
      </x:c>
      <x:c r="S922" t="str">
        <x:v>Marca C</x:v>
      </x:c>
      <x:c r="T922" t="str">
        <x:v>Marketplace</x:v>
      </x:c>
      <x:c r="U922" t="str">
        <x:f>IFERROR(VLOOKUP(T922,'Mapeos'!$D$4:$E$25,2,FALSE),T922)</x:f>
        <x:v>Marketplace</x:v>
      </x:c>
      <x:c r="V922" t="str">
        <x:v>V020</x:v>
      </x:c>
      <x:c r="W922" t="n">
        <x:v>1</x:v>
      </x:c>
      <x:c r="X922" s="28" t="n">
        <x:v>58.15</x:v>
      </x:c>
      <x:c r="Y922" s="20" t="n">
        <x:v>0</x:v>
      </x:c>
      <x:c r="Z922" s="20" t="n">
        <x:f>IF(Y922&gt;1,Y922/100,Y922)</x:f>
        <x:v>0</x:v>
      </x:c>
      <x:c r="AA922" s="28" t="n">
        <x:v>29.49</x:v>
      </x:c>
      <x:c r="AB922" s="28" t="n">
        <x:v>58.15</x:v>
      </x:c>
      <x:c r="AC922" s="28" t="str">
        <x:v>BOB</x:v>
      </x:c>
      <x:c r="AD922" s="28" t="n">
        <x:f>IF(AC922="USD",AB922*'Parametros'!$B$4,AB922)</x:f>
        <x:v>58.15</x:v>
      </x:c>
      <x:c r="AE922" s="28" t="n">
        <x:f>W922*X922*(1-Z922)</x:f>
        <x:v>58.15</x:v>
      </x:c>
      <x:c r="AF922" s="28" t="n">
        <x:f>W922*AA922</x:f>
        <x:v>29.49</x:v>
      </x:c>
      <x:c r="AG922" s="28" t="n">
        <x:f>AE922-AF922</x:f>
        <x:v>28.66</x:v>
      </x:c>
      <x:c r="AH922" s="20" t="n">
        <x:f>IF(AE922&gt;0,AG922/AE922,"")</x:f>
        <x:v>0.49286328460877044</x:v>
      </x:c>
      <x:c r="AI922" s="28"/>
      <x:c r="AJ922" s="28"/>
      <x:c r="AK922"/>
      <x:c r="AL922" t="str">
        <x:v>Completado</x:v>
      </x:c>
      <x:c r="AM922" t="str">
        <x:f>IF(W922&lt;0,"Devuelto",AL922)</x:f>
        <x:v>Completado</x:v>
      </x:c>
      <x:c r="AN922" t="str">
        <x:v>Tarjeta</x:v>
      </x:c>
      <x:c r="AO922" s="29" t="str">
        <x:v>Región estandarizada; Meta original vacía</x:v>
      </x:c>
      <x:c r="AP922" t="str">
        <x:f>IF(D922="","No","Sí")</x:f>
        <x:v>Sí</x:v>
      </x:c>
    </x:row>
    <x:row r="923">
      <x:c r="A923" t="n">
        <x:v>923</x:v>
      </x:c>
      <x:c r="B923" t="str">
        <x:v>VT0004376</x:v>
      </x:c>
      <x:c r="C923" t="str">
        <x:v>45522</x:v>
      </x:c>
      <x:c r="D923" s="27" t="n">
        <x:v>45522</x:v>
      </x:c>
      <x:c r="E923" t="n">
        <x:f>IF(D923="","",YEAR(D923))</x:f>
        <x:v>2024</x:v>
      </x:c>
      <x:c r="F923" t="n">
        <x:f>IF(D923="","",MONTH(D923))</x:f>
        <x:v>8</x:v>
      </x:c>
      <x:c r="G923" t="str">
        <x:f>IF(D923="","Fecha no disponible",TEXT(D923,"mmmm"))</x:f>
        <x:v>August</x:v>
      </x:c>
      <x:c r="H923" t="str">
        <x:f>IF(D923="","Fecha no disponible",TEXT(D923,"yyyy-mm"))</x:f>
        <x:v>2024-08</x:v>
      </x:c>
      <x:c r="I923" t="str">
        <x:f>IF(D923="","Fecha no disponible","T"&amp;ROUNDUP(MONTH(D923)/3,0))</x:f>
        <x:v>T3</x:v>
      </x:c>
      <x:c r="J923" t="str">
        <x:v>T007</x:v>
      </x:c>
      <x:c r="K923" t="str">
        <x:v>Tienda Santa Cruz 3</x:v>
      </x:c>
      <x:c r="L923" t="str">
        <x:v>Barrio</x:v>
      </x:c>
      <x:c r="M923" t="str">
        <x:v>Santa Cruz</x:v>
      </x:c>
      <x:c r="N923" t="str">
        <x:f>IFERROR(VLOOKUP(M923,'Mapeos'!$A$4:$B$30,2,FALSE),M923)</x:f>
        <x:v>Santa Cruz</x:v>
      </x:c>
      <x:c r="O923" t="str">
        <x:v>C00546</x:v>
      </x:c>
      <x:c r="P923" t="str">
        <x:v>Masivo</x:v>
      </x:c>
      <x:c r="Q923" t="str">
        <x:v>P0145</x:v>
      </x:c>
      <x:c r="R923" t="str">
        <x:v>Hogar</x:v>
      </x:c>
      <x:c r="S923" t="str">
        <x:v>Marca D</x:v>
      </x:c>
      <x:c r="T923" t="str">
        <x:v>Tienda</x:v>
      </x:c>
      <x:c r="U923" t="str">
        <x:f>IFERROR(VLOOKUP(T923,'Mapeos'!$D$4:$E$25,2,FALSE),T923)</x:f>
        <x:v>Tienda</x:v>
      </x:c>
      <x:c r="V923" t="str">
        <x:v>V023</x:v>
      </x:c>
      <x:c r="W923" t="n">
        <x:v>1</x:v>
      </x:c>
      <x:c r="X923" s="28" t="n">
        <x:v>74.19</x:v>
      </x:c>
      <x:c r="Y923" s="20" t="n">
        <x:v>0.2</x:v>
      </x:c>
      <x:c r="Z923" s="20" t="n">
        <x:f>IF(Y923&gt;1,Y923/100,Y923)</x:f>
        <x:v>0.2</x:v>
      </x:c>
      <x:c r="AA923" s="28" t="n">
        <x:v>50.42</x:v>
      </x:c>
      <x:c r="AB923" s="28" t="n">
        <x:v>59.35</x:v>
      </x:c>
      <x:c r="AC923" s="28" t="str">
        <x:v>BOB</x:v>
      </x:c>
      <x:c r="AD923" s="28" t="n">
        <x:f>IF(AC923="USD",AB923*'Parametros'!$B$4,AB923)</x:f>
        <x:v>59.35</x:v>
      </x:c>
      <x:c r="AE923" s="28" t="n">
        <x:f>W923*X923*(1-Z923)</x:f>
        <x:v>59.352000000000004</x:v>
      </x:c>
      <x:c r="AF923" s="28" t="n">
        <x:f>W923*AA923</x:f>
        <x:v>50.42</x:v>
      </x:c>
      <x:c r="AG923" s="28" t="n">
        <x:f>AE923-AF923</x:f>
        <x:v>8.932000000000002</x:v>
      </x:c>
      <x:c r="AH923" s="20" t="n">
        <x:f>IF(AE923&gt;0,AG923/AE923,"")</x:f>
        <x:v>0.15049198005121986</x:v>
      </x:c>
      <x:c r="AI923" s="28" t="n">
        <x:v>157719</x:v>
      </x:c>
      <x:c r="AJ923" s="28"/>
      <x:c r="AK923"/>
      <x:c r="AL923" t="str">
        <x:v>Completado</x:v>
      </x:c>
      <x:c r="AM923" t="str">
        <x:f>IF(W923&lt;0,"Devuelto",AL923)</x:f>
        <x:v>Completado</x:v>
      </x:c>
      <x:c r="AN923" t="str">
        <x:v>Transferencia</x:v>
      </x:c>
      <x:c r="AO923" s="29" t="str">
        <x:v>Sin observación</x:v>
      </x:c>
      <x:c r="AP923" t="str">
        <x:f>IF(D923="","No","Sí")</x:f>
        <x:v>Sí</x:v>
      </x:c>
    </x:row>
    <x:row r="924">
      <x:c r="A924" t="n">
        <x:v>924</x:v>
      </x:c>
      <x:c r="B924" t="str">
        <x:v>VT0004381</x:v>
      </x:c>
      <x:c r="C924" t="str">
        <x:v>46160</x:v>
      </x:c>
      <x:c r="D924" s="27" t="n">
        <x:v>46160</x:v>
      </x:c>
      <x:c r="E924" t="n">
        <x:f>IF(D924="","",YEAR(D924))</x:f>
        <x:v>2026</x:v>
      </x:c>
      <x:c r="F924" t="n">
        <x:f>IF(D924="","",MONTH(D924))</x:f>
        <x:v>5</x:v>
      </x:c>
      <x:c r="G924" t="str">
        <x:f>IF(D924="","Fecha no disponible",TEXT(D924,"mmmm"))</x:f>
        <x:v>May</x:v>
      </x:c>
      <x:c r="H924" t="str">
        <x:f>IF(D924="","Fecha no disponible",TEXT(D924,"yyyy-mm"))</x:f>
        <x:v>2026-05</x:v>
      </x:c>
      <x:c r="I924" t="str">
        <x:f>IF(D924="","Fecha no disponible","T"&amp;ROUNDUP(MONTH(D924)/3,0))</x:f>
        <x:v>T2</x:v>
      </x:c>
      <x:c r="J924" t="str">
        <x:v>T018</x:v>
      </x:c>
      <x:c r="K924" t="str">
        <x:v>Tienda Sucre 2</x:v>
      </x:c>
      <x:c r="L924" t="str">
        <x:v>Mall</x:v>
      </x:c>
      <x:c r="M924" t="str">
        <x:v>Sucre</x:v>
      </x:c>
      <x:c r="N924" t="str">
        <x:f>IFERROR(VLOOKUP(M924,'Mapeos'!$A$4:$B$30,2,FALSE),M924)</x:f>
        <x:v>Sucre</x:v>
      </x:c>
      <x:c r="O924" t="str">
        <x:v>C01427</x:v>
      </x:c>
      <x:c r="P924" t="str">
        <x:v>Empresa</x:v>
      </x:c>
      <x:c r="Q924" t="str">
        <x:v>P0145</x:v>
      </x:c>
      <x:c r="R924" t="str">
        <x:v>Hogar</x:v>
      </x:c>
      <x:c r="S924" t="str">
        <x:v>Marca D</x:v>
      </x:c>
      <x:c r="T924" t="str">
        <x:v>Marketplace</x:v>
      </x:c>
      <x:c r="U924" t="str">
        <x:f>IFERROR(VLOOKUP(T924,'Mapeos'!$D$4:$E$25,2,FALSE),T924)</x:f>
        <x:v>Marketplace</x:v>
      </x:c>
      <x:c r="V924" t="str">
        <x:v>V009</x:v>
      </x:c>
      <x:c r="W924" t="n">
        <x:v>2</x:v>
      </x:c>
      <x:c r="X924" s="28" t="n">
        <x:v>81.78</x:v>
      </x:c>
      <x:c r="Y924" s="20" t="n">
        <x:v>0.05</x:v>
      </x:c>
      <x:c r="Z924" s="20" t="n">
        <x:f>IF(Y924&gt;1,Y924/100,Y924)</x:f>
        <x:v>0.05</x:v>
      </x:c>
      <x:c r="AA924" s="28" t="n">
        <x:v>50.42</x:v>
      </x:c>
      <x:c r="AB924" s="28" t="n">
        <x:v>155.38</x:v>
      </x:c>
      <x:c r="AC924" s="28" t="str">
        <x:v>BOB</x:v>
      </x:c>
      <x:c r="AD924" s="28" t="n">
        <x:f>IF(AC924="USD",AB924*'Parametros'!$B$4,AB924)</x:f>
        <x:v>155.38</x:v>
      </x:c>
      <x:c r="AE924" s="28" t="n">
        <x:f>W924*X924*(1-Z924)</x:f>
        <x:v>155.382</x:v>
      </x:c>
      <x:c r="AF924" s="28" t="n">
        <x:f>W924*AA924</x:f>
        <x:v>100.84</x:v>
      </x:c>
      <x:c r="AG924" s="28" t="n">
        <x:f>AE924-AF924</x:f>
        <x:v>54.542</x:v>
      </x:c>
      <x:c r="AH924" s="20" t="n">
        <x:f>IF(AE924&gt;0,AG924/AE924,"")</x:f>
        <x:v>0.3510187795240118</x:v>
      </x:c>
      <x:c r="AI924" s="28" t="n">
        <x:v>92972.77</x:v>
      </x:c>
      <x:c r="AJ924" s="28"/>
      <x:c r="AK924"/>
      <x:c r="AL924" t="str">
        <x:v>Completado</x:v>
      </x:c>
      <x:c r="AM924" t="str">
        <x:f>IF(W924&lt;0,"Devuelto",AL924)</x:f>
        <x:v>Completado</x:v>
      </x:c>
      <x:c r="AN924" t="str">
        <x:v>Transferencia</x:v>
      </x:c>
      <x:c r="AO924" s="29" t="str">
        <x:v>Sin observación</x:v>
      </x:c>
      <x:c r="AP924" t="str">
        <x:f>IF(D924="","No","Sí")</x:f>
        <x:v>Sí</x:v>
      </x:c>
    </x:row>
    <x:row r="925">
      <x:c r="A925" t="n">
        <x:v>925</x:v>
      </x:c>
      <x:c r="B925" t="str">
        <x:v>VT0004386</x:v>
      </x:c>
      <x:c r="C925" t="str">
        <x:v>45324</x:v>
      </x:c>
      <x:c r="D925" s="27" t="n">
        <x:v>45324</x:v>
      </x:c>
      <x:c r="E925" t="n">
        <x:f>IF(D925="","",YEAR(D925))</x:f>
        <x:v>2024</x:v>
      </x:c>
      <x:c r="F925" t="n">
        <x:f>IF(D925="","",MONTH(D925))</x:f>
        <x:v>2</x:v>
      </x:c>
      <x:c r="G925" t="str">
        <x:f>IF(D925="","Fecha no disponible",TEXT(D925,"mmmm"))</x:f>
        <x:v>February</x:v>
      </x:c>
      <x:c r="H925" t="str">
        <x:f>IF(D925="","Fecha no disponible",TEXT(D925,"yyyy-mm"))</x:f>
        <x:v>2024-02</x:v>
      </x:c>
      <x:c r="I925" t="str">
        <x:f>IF(D925="","Fecha no disponible","T"&amp;ROUNDUP(MONTH(D925)/3,0))</x:f>
        <x:v>T1</x:v>
      </x:c>
      <x:c r="J925" t="str">
        <x:v>T007</x:v>
      </x:c>
      <x:c r="K925" t="str">
        <x:v>Tienda Santa Cruz 3</x:v>
      </x:c>
      <x:c r="L925" t="str">
        <x:v>Barrio</x:v>
      </x:c>
      <x:c r="M925" t="str">
        <x:v>Santa Cruz</x:v>
      </x:c>
      <x:c r="N925" t="str">
        <x:f>IFERROR(VLOOKUP(M925,'Mapeos'!$A$4:$B$30,2,FALSE),M925)</x:f>
        <x:v>Santa Cruz</x:v>
      </x:c>
      <x:c r="O925" t="str">
        <x:v>C01104</x:v>
      </x:c>
      <x:c r="P925" t="str">
        <x:v>Masivo</x:v>
      </x:c>
      <x:c r="Q925" t="str">
        <x:v>P0104</x:v>
      </x:c>
      <x:c r="R925" t="str">
        <x:v>Hogar</x:v>
      </x:c>
      <x:c r="S925" t="str">
        <x:v>Marca C</x:v>
      </x:c>
      <x:c r="T925" t="str">
        <x:v>Tienda</x:v>
      </x:c>
      <x:c r="U925" t="str">
        <x:f>IFERROR(VLOOKUP(T925,'Mapeos'!$D$4:$E$25,2,FALSE),T925)</x:f>
        <x:v>Tienda</x:v>
      </x:c>
      <x:c r="V925" t="str">
        <x:v>V022</x:v>
      </x:c>
      <x:c r="W925" t="n">
        <x:v>-1</x:v>
      </x:c>
      <x:c r="X925" s="28" t="n">
        <x:v>171.09</x:v>
      </x:c>
      <x:c r="Y925" s="20" t="n">
        <x:v>0.2</x:v>
      </x:c>
      <x:c r="Z925" s="20" t="n">
        <x:f>IF(Y925&gt;1,Y925/100,Y925)</x:f>
        <x:v>0.2</x:v>
      </x:c>
      <x:c r="AA925" s="28" t="n">
        <x:v>114.48</x:v>
      </x:c>
      <x:c r="AB925" s="28" t="n">
        <x:v>-136.87</x:v>
      </x:c>
      <x:c r="AC925" s="28" t="str">
        <x:v>BOB</x:v>
      </x:c>
      <x:c r="AD925" s="28" t="n">
        <x:f>IF(AC925="USD",AB925*'Parametros'!$B$4,AB925)</x:f>
        <x:v>-136.87</x:v>
      </x:c>
      <x:c r="AE925" s="28" t="n">
        <x:f>W925*X925*(1-Z925)</x:f>
        <x:v>-136.872</x:v>
      </x:c>
      <x:c r="AF925" s="28" t="n">
        <x:f>W925*AA925</x:f>
        <x:v>-114.48</x:v>
      </x:c>
      <x:c r="AG925" s="28" t="n">
        <x:f>AE925-AF925</x:f>
        <x:v>-22.39200000000001</x:v>
      </x:c>
      <x:c r="AH925" s="20" t="str">
        <x:f>IF(AE925&gt;0,AG925/AE925,"")</x:f>
      </x:c>
      <x:c r="AI925" s="28" t="n">
        <x:v>141901.59</x:v>
      </x:c>
      <x:c r="AJ925" s="28"/>
      <x:c r="AK925"/>
      <x:c r="AL925" t="str">
        <x:v>Devuelto</x:v>
      </x:c>
      <x:c r="AM925" t="str">
        <x:f>IF(W925&lt;0,"Devuelto",AL925)</x:f>
        <x:v>Devuelto</x:v>
      </x:c>
      <x:c r="AN925" t="str">
        <x:v>QR</x:v>
      </x:c>
      <x:c r="AO925" s="29" t="str">
        <x:v>Sin observación</x:v>
      </x:c>
      <x:c r="AP925" t="str">
        <x:f>IF(D925="","No","Sí")</x:f>
        <x:v>Sí</x:v>
      </x:c>
    </x:row>
    <x:row r="926">
      <x:c r="A926" t="n">
        <x:v>926</x:v>
      </x:c>
      <x:c r="B926" t="str">
        <x:v>VT0004390</x:v>
      </x:c>
      <x:c r="C926" t="str">
        <x:v>45304</x:v>
      </x:c>
      <x:c r="D926" s="27" t="n">
        <x:v>45304</x:v>
      </x:c>
      <x:c r="E926" t="n">
        <x:f>IF(D926="","",YEAR(D926))</x:f>
        <x:v>2024</x:v>
      </x:c>
      <x:c r="F926" t="n">
        <x:f>IF(D926="","",MONTH(D926))</x:f>
        <x:v>1</x:v>
      </x:c>
      <x:c r="G926" t="str">
        <x:f>IF(D926="","Fecha no disponible",TEXT(D926,"mmmm"))</x:f>
        <x:v>January</x:v>
      </x:c>
      <x:c r="H926" t="str">
        <x:f>IF(D926="","Fecha no disponible",TEXT(D926,"yyyy-mm"))</x:f>
        <x:v>2024-01</x:v>
      </x:c>
      <x:c r="I926" t="str">
        <x:f>IF(D926="","Fecha no disponible","T"&amp;ROUNDUP(MONTH(D926)/3,0))</x:f>
        <x:v>T1</x:v>
      </x:c>
      <x:c r="J926" t="str">
        <x:v>T017</x:v>
      </x:c>
      <x:c r="K926" t="str">
        <x:v>Tienda Sucre 1</x:v>
      </x:c>
      <x:c r="L926" t="str">
        <x:v>Centro</x:v>
      </x:c>
      <x:c r="M926" t="str">
        <x:v>Sucre</x:v>
      </x:c>
      <x:c r="N926" t="str">
        <x:f>IFERROR(VLOOKUP(M926,'Mapeos'!$A$4:$B$30,2,FALSE),M926)</x:f>
        <x:v>Sucre</x:v>
      </x:c>
      <x:c r="O926" t="str">
        <x:v>C01095</x:v>
      </x:c>
      <x:c r="P926" t="str">
        <x:v>Frecuente</x:v>
      </x:c>
      <x:c r="Q926" t="str">
        <x:v>P0090</x:v>
      </x:c>
      <x:c r="R926" t="str">
        <x:v>Cuidado Personal</x:v>
      </x:c>
      <x:c r="S926" t="str">
        <x:v>Marca A</x:v>
      </x:c>
      <x:c r="T926" t="str">
        <x:v>Marketplace</x:v>
      </x:c>
      <x:c r="U926" t="str">
        <x:f>IFERROR(VLOOKUP(T926,'Mapeos'!$D$4:$E$25,2,FALSE),T926)</x:f>
        <x:v>Marketplace</x:v>
      </x:c>
      <x:c r="V926" t="str">
        <x:v>V031</x:v>
      </x:c>
      <x:c r="W926" t="n">
        <x:v>8</x:v>
      </x:c>
      <x:c r="X926" s="28" t="n">
        <x:v>68.76</x:v>
      </x:c>
      <x:c r="Y926" s="20" t="n">
        <x:v>0.25</x:v>
      </x:c>
      <x:c r="Z926" s="20" t="n">
        <x:f>IF(Y926&gt;1,Y926/100,Y926)</x:f>
        <x:v>0.25</x:v>
      </x:c>
      <x:c r="AA926" s="28" t="n">
        <x:v>46.9</x:v>
      </x:c>
      <x:c r="AB926" s="28" t="n">
        <x:v>412.56</x:v>
      </x:c>
      <x:c r="AC926" s="28" t="str">
        <x:v>BOB</x:v>
      </x:c>
      <x:c r="AD926" s="28" t="n">
        <x:f>IF(AC926="USD",AB926*'Parametros'!$B$4,AB926)</x:f>
        <x:v>412.56</x:v>
      </x:c>
      <x:c r="AE926" s="28" t="n">
        <x:f>W926*X926*(1-Z926)</x:f>
        <x:v>412.56000000000006</x:v>
      </x:c>
      <x:c r="AF926" s="28" t="n">
        <x:f>W926*AA926</x:f>
        <x:v>375.2</x:v>
      </x:c>
      <x:c r="AG926" s="28" t="n">
        <x:f>AE926-AF926</x:f>
        <x:v>37.36000000000007</x:v>
      </x:c>
      <x:c r="AH926" s="20" t="n">
        <x:f>IF(AE926&gt;0,AG926/AE926,"")</x:f>
        <x:v>0.09055652511149909</x:v>
      </x:c>
      <x:c r="AI926" s="28" t="n">
        <x:v>96392.05</x:v>
      </x:c>
      <x:c r="AJ926" s="28"/>
      <x:c r="AK926"/>
      <x:c r="AL926" t="str">
        <x:v>Completado</x:v>
      </x:c>
      <x:c r="AM926" t="str">
        <x:f>IF(W926&lt;0,"Devuelto",AL926)</x:f>
        <x:v>Completado</x:v>
      </x:c>
      <x:c r="AN926" t="str">
        <x:v>Efectivo</x:v>
      </x:c>
      <x:c r="AO926" s="29" t="str">
        <x:v>Sin observación</x:v>
      </x:c>
      <x:c r="AP926" t="str">
        <x:f>IF(D926="","No","Sí")</x:f>
        <x:v>Sí</x:v>
      </x:c>
    </x:row>
    <x:row r="927">
      <x:c r="A927" t="n">
        <x:v>927</x:v>
      </x:c>
      <x:c r="B927" t="str">
        <x:v>VT0004395</x:v>
      </x:c>
      <x:c r="C927" t="str">
        <x:v>46202</x:v>
      </x:c>
      <x:c r="D927" s="27" t="n">
        <x:v>46202</x:v>
      </x:c>
      <x:c r="E927" t="n">
        <x:f>IF(D927="","",YEAR(D927))</x:f>
        <x:v>2026</x:v>
      </x:c>
      <x:c r="F927" t="n">
        <x:f>IF(D927="","",MONTH(D927))</x:f>
        <x:v>6</x:v>
      </x:c>
      <x:c r="G927" t="str">
        <x:f>IF(D927="","Fecha no disponible",TEXT(D927,"mmmm"))</x:f>
        <x:v>June</x:v>
      </x:c>
      <x:c r="H927" t="str">
        <x:f>IF(D927="","Fecha no disponible",TEXT(D927,"yyyy-mm"))</x:f>
        <x:v>2026-06</x:v>
      </x:c>
      <x:c r="I927" t="str">
        <x:f>IF(D927="","Fecha no disponible","T"&amp;ROUNDUP(MONTH(D927)/3,0))</x:f>
        <x:v>T2</x:v>
      </x:c>
      <x:c r="J927" t="str">
        <x:v>T013</x:v>
      </x:c>
      <x:c r="K927" t="str">
        <x:v>Tienda Potosí 1</x:v>
      </x:c>
      <x:c r="L927" t="str">
        <x:v>Centro</x:v>
      </x:c>
      <x:c r="M927" t="str">
        <x:v>Potosí</x:v>
      </x:c>
      <x:c r="N927" t="str">
        <x:f>IFERROR(VLOOKUP(M927,'Mapeos'!$A$4:$B$30,2,FALSE),M927)</x:f>
        <x:v>Potosí</x:v>
      </x:c>
      <x:c r="O927" t="str">
        <x:v>C01744</x:v>
      </x:c>
      <x:c r="P927" t="str">
        <x:v>Masivo</x:v>
      </x:c>
      <x:c r="Q927" t="str">
        <x:v>P0073</x:v>
      </x:c>
      <x:c r="R927" t="str">
        <x:v>Alimentos</x:v>
      </x:c>
      <x:c r="S927" t="str">
        <x:v>Marca C</x:v>
      </x:c>
      <x:c r="T927" t="str">
        <x:v>E-commerce</x:v>
      </x:c>
      <x:c r="U927" t="str">
        <x:f>IFERROR(VLOOKUP(T927,'Mapeos'!$D$4:$E$25,2,FALSE),T927)</x:f>
        <x:v>E-commerce</x:v>
      </x:c>
      <x:c r="V927" t="str">
        <x:v>V013</x:v>
      </x:c>
      <x:c r="W927" t="n">
        <x:v>1</x:v>
      </x:c>
      <x:c r="X927" s="28" t="n">
        <x:v>26.27</x:v>
      </x:c>
      <x:c r="Y927" s="20" t="n">
        <x:v>0.15</x:v>
      </x:c>
      <x:c r="Z927" s="20" t="n">
        <x:f>IF(Y927&gt;1,Y927/100,Y927)</x:f>
        <x:v>0.15</x:v>
      </x:c>
      <x:c r="AA927" s="28" t="n">
        <x:v>16.07</x:v>
      </x:c>
      <x:c r="AB927" s="28" t="n">
        <x:v>22.33</x:v>
      </x:c>
      <x:c r="AC927" s="28" t="str">
        <x:v>BOB</x:v>
      </x:c>
      <x:c r="AD927" s="28" t="n">
        <x:f>IF(AC927="USD",AB927*'Parametros'!$B$4,AB927)</x:f>
        <x:v>22.33</x:v>
      </x:c>
      <x:c r="AE927" s="28" t="n">
        <x:f>W927*X927*(1-Z927)</x:f>
        <x:v>22.3295</x:v>
      </x:c>
      <x:c r="AF927" s="28" t="n">
        <x:f>W927*AA927</x:f>
        <x:v>16.07</x:v>
      </x:c>
      <x:c r="AG927" s="28" t="n">
        <x:f>AE927-AF927</x:f>
        <x:v>6.259499999999999</x:v>
      </x:c>
      <x:c r="AH927" s="20" t="n">
        <x:f>IF(AE927&gt;0,AG927/AE927,"")</x:f>
        <x:v>0.2803242347567119</x:v>
      </x:c>
      <x:c r="AI927" s="28" t="n">
        <x:v>76558.94</x:v>
      </x:c>
      <x:c r="AJ927" s="28"/>
      <x:c r="AK927"/>
      <x:c r="AL927" t="str">
        <x:v>Completado</x:v>
      </x:c>
      <x:c r="AM927" t="str">
        <x:f>IF(W927&lt;0,"Devuelto",AL927)</x:f>
        <x:v>Completado</x:v>
      </x:c>
      <x:c r="AN927" t="str">
        <x:v>Transferencia</x:v>
      </x:c>
      <x:c r="AO927" s="29" t="str">
        <x:v>Sin observación</x:v>
      </x:c>
      <x:c r="AP927" t="str">
        <x:f>IF(D927="","No","Sí")</x:f>
        <x:v>Sí</x:v>
      </x:c>
    </x:row>
    <x:row r="928">
      <x:c r="A928" t="n">
        <x:v>928</x:v>
      </x:c>
      <x:c r="B928" t="str">
        <x:v>VT0004400</x:v>
      </x:c>
      <x:c r="C928" t="str">
        <x:v>45989</x:v>
      </x:c>
      <x:c r="D928" s="27" t="n">
        <x:v>45989</x:v>
      </x:c>
      <x:c r="E928" t="n">
        <x:f>IF(D928="","",YEAR(D928))</x:f>
        <x:v>2025</x:v>
      </x:c>
      <x:c r="F928" t="n">
        <x:f>IF(D928="","",MONTH(D928))</x:f>
        <x:v>11</x:v>
      </x:c>
      <x:c r="G928" t="str">
        <x:f>IF(D928="","Fecha no disponible",TEXT(D928,"mmmm"))</x:f>
        <x:v>November</x:v>
      </x:c>
      <x:c r="H928" t="str">
        <x:f>IF(D928="","Fecha no disponible",TEXT(D928,"yyyy-mm"))</x:f>
        <x:v>2025-11</x:v>
      </x:c>
      <x:c r="I928" t="str">
        <x:f>IF(D928="","Fecha no disponible","T"&amp;ROUNDUP(MONTH(D928)/3,0))</x:f>
        <x:v>T4</x:v>
      </x:c>
      <x:c r="J928" t="str">
        <x:v>T020</x:v>
      </x:c>
      <x:c r="K928" t="str">
        <x:v>Tienda Sucre 4</x:v>
      </x:c>
      <x:c r="L928" t="str">
        <x:v>Mall</x:v>
      </x:c>
      <x:c r="M928" t="str">
        <x:v>Sucre</x:v>
      </x:c>
      <x:c r="N928" t="str">
        <x:f>IFERROR(VLOOKUP(M928,'Mapeos'!$A$4:$B$30,2,FALSE),M928)</x:f>
        <x:v>Sucre</x:v>
      </x:c>
      <x:c r="O928" t="str">
        <x:v>C00450</x:v>
      </x:c>
      <x:c r="P928" t="str">
        <x:v>Premium</x:v>
      </x:c>
      <x:c r="Q928" t="str">
        <x:v>P0022</x:v>
      </x:c>
      <x:c r="R928" t="str">
        <x:v>Cuidado Personal</x:v>
      </x:c>
      <x:c r="S928" t="str">
        <x:v>Marca D</x:v>
      </x:c>
      <x:c r="T928" t="str">
        <x:v>Tienda</x:v>
      </x:c>
      <x:c r="U928" t="str">
        <x:f>IFERROR(VLOOKUP(T928,'Mapeos'!$D$4:$E$25,2,FALSE),T928)</x:f>
        <x:v>Tienda</x:v>
      </x:c>
      <x:c r="V928" t="str">
        <x:v>V022</x:v>
      </x:c>
      <x:c r="W928" t="n">
        <x:v>1</x:v>
      </x:c>
      <x:c r="X928" s="28" t="n">
        <x:v>54.32</x:v>
      </x:c>
      <x:c r="Y928" s="20" t="n">
        <x:v>0</x:v>
      </x:c>
      <x:c r="Z928" s="20" t="n">
        <x:f>IF(Y928&gt;1,Y928/100,Y928)</x:f>
        <x:v>0</x:v>
      </x:c>
      <x:c r="AA928" s="28" t="n">
        <x:v>39.8</x:v>
      </x:c>
      <x:c r="AB928" s="28" t="n">
        <x:v>54.32</x:v>
      </x:c>
      <x:c r="AC928" s="28" t="str">
        <x:v>BOB</x:v>
      </x:c>
      <x:c r="AD928" s="28" t="n">
        <x:f>IF(AC928="USD",AB928*'Parametros'!$B$4,AB928)</x:f>
        <x:v>54.32</x:v>
      </x:c>
      <x:c r="AE928" s="28" t="n">
        <x:f>W928*X928*(1-Z928)</x:f>
        <x:v>54.32</x:v>
      </x:c>
      <x:c r="AF928" s="28" t="n">
        <x:f>W928*AA928</x:f>
        <x:v>39.8</x:v>
      </x:c>
      <x:c r="AG928" s="28" t="n">
        <x:f>AE928-AF928</x:f>
        <x:v>14.520000000000003</x:v>
      </x:c>
      <x:c r="AH928" s="20" t="n">
        <x:f>IF(AE928&gt;0,AG928/AE928,"")</x:f>
        <x:v>0.2673048600883653</x:v>
      </x:c>
      <x:c r="AI928" s="28" t="n">
        <x:v>153823.32</x:v>
      </x:c>
      <x:c r="AJ928" s="28"/>
      <x:c r="AK928"/>
      <x:c r="AL928" t="str">
        <x:v>Completado</x:v>
      </x:c>
      <x:c r="AM928" t="str">
        <x:f>IF(W928&lt;0,"Devuelto",AL928)</x:f>
        <x:v>Completado</x:v>
      </x:c>
      <x:c r="AN928" t="str">
        <x:v>Transferencia</x:v>
      </x:c>
      <x:c r="AO928" s="29" t="str">
        <x:v>Sin observación</x:v>
      </x:c>
      <x:c r="AP928" t="str">
        <x:f>IF(D928="","No","Sí")</x:f>
        <x:v>Sí</x:v>
      </x:c>
    </x:row>
    <x:row r="929">
      <x:c r="A929" t="n">
        <x:v>929</x:v>
      </x:c>
      <x:c r="B929" t="str">
        <x:v>VT0004405</x:v>
      </x:c>
      <x:c r="C929" t="str">
        <x:v>45635</x:v>
      </x:c>
      <x:c r="D929" s="27" t="n">
        <x:v>45635</x:v>
      </x:c>
      <x:c r="E929" t="n">
        <x:f>IF(D929="","",YEAR(D929))</x:f>
        <x:v>2024</x:v>
      </x:c>
      <x:c r="F929" t="n">
        <x:f>IF(D929="","",MONTH(D929))</x:f>
        <x:v>12</x:v>
      </x:c>
      <x:c r="G929" t="str">
        <x:f>IF(D929="","Fecha no disponible",TEXT(D929,"mmmm"))</x:f>
        <x:v>December</x:v>
      </x:c>
      <x:c r="H929" t="str">
        <x:f>IF(D929="","Fecha no disponible",TEXT(D929,"yyyy-mm"))</x:f>
        <x:v>2024-12</x:v>
      </x:c>
      <x:c r="I929" t="str">
        <x:f>IF(D929="","Fecha no disponible","T"&amp;ROUNDUP(MONTH(D929)/3,0))</x:f>
        <x:v>T4</x:v>
      </x:c>
      <x:c r="J929" t="str">
        <x:v>T020</x:v>
      </x:c>
      <x:c r="K929" t="str">
        <x:v>Tienda Sucre 4</x:v>
      </x:c>
      <x:c r="L929" t="str">
        <x:v>Mall</x:v>
      </x:c>
      <x:c r="M929" t="str">
        <x:v>Sucre</x:v>
      </x:c>
      <x:c r="N929" t="str">
        <x:f>IFERROR(VLOOKUP(M929,'Mapeos'!$A$4:$B$30,2,FALSE),M929)</x:f>
        <x:v>Sucre</x:v>
      </x:c>
      <x:c r="O929" t="str">
        <x:v>C01235</x:v>
      </x:c>
      <x:c r="P929" t="str">
        <x:v>Empresa</x:v>
      </x:c>
      <x:c r="Q929" t="str">
        <x:v>P0032</x:v>
      </x:c>
      <x:c r="R929" t="str">
        <x:v>Electrónica</x:v>
      </x:c>
      <x:c r="S929" t="str">
        <x:v>Marca C</x:v>
      </x:c>
      <x:c r="T929" t="str">
        <x:v>Tienda</x:v>
      </x:c>
      <x:c r="U929" t="str">
        <x:f>IFERROR(VLOOKUP(T929,'Mapeos'!$D$4:$E$25,2,FALSE),T929)</x:f>
        <x:v>Tienda</x:v>
      </x:c>
      <x:c r="V929" t="str">
        <x:v>V017</x:v>
      </x:c>
      <x:c r="W929" t="n">
        <x:v>14</x:v>
      </x:c>
      <x:c r="X929" s="28" t="n">
        <x:v>359.72</x:v>
      </x:c>
      <x:c r="Y929" s="20" t="n">
        <x:v>0.25</x:v>
      </x:c>
      <x:c r="Z929" s="20" t="n">
        <x:f>IF(Y929&gt;1,Y929/100,Y929)</x:f>
        <x:v>0.25</x:v>
      </x:c>
      <x:c r="AA929" s="28" t="n">
        <x:v>170.34</x:v>
      </x:c>
      <x:c r="AB929" s="28" t="n">
        <x:v>3777.06</x:v>
      </x:c>
      <x:c r="AC929" s="28" t="str">
        <x:v>BOB</x:v>
      </x:c>
      <x:c r="AD929" s="28" t="n">
        <x:f>IF(AC929="USD",AB929*'Parametros'!$B$4,AB929)</x:f>
        <x:v>3777.06</x:v>
      </x:c>
      <x:c r="AE929" s="28" t="n">
        <x:f>W929*X929*(1-Z929)</x:f>
        <x:v>3777.06</x:v>
      </x:c>
      <x:c r="AF929" s="28" t="n">
        <x:f>W929*AA929</x:f>
        <x:v>2384.76</x:v>
      </x:c>
      <x:c r="AG929" s="28" t="n">
        <x:f>AE929-AF929</x:f>
        <x:v>1392.2999999999997</x:v>
      </x:c>
      <x:c r="AH929" s="20" t="n">
        <x:f>IF(AE929&gt;0,AG929/AE929,"")</x:f>
        <x:v>0.3686200378071833</x:v>
      </x:c>
      <x:c r="AI929" s="28" t="n">
        <x:v>187087.32</x:v>
      </x:c>
      <x:c r="AJ929" s="28"/>
      <x:c r="AK929"/>
      <x:c r="AL929" t="str">
        <x:v>Completado</x:v>
      </x:c>
      <x:c r="AM929" t="str">
        <x:f>IF(W929&lt;0,"Devuelto",AL929)</x:f>
        <x:v>Completado</x:v>
      </x:c>
      <x:c r="AN929" t="str">
        <x:v>Tarjeta</x:v>
      </x:c>
      <x:c r="AO929" s="29" t="str">
        <x:v>Sin observación</x:v>
      </x:c>
      <x:c r="AP929" t="str">
        <x:f>IF(D929="","No","Sí")</x:f>
        <x:v>Sí</x:v>
      </x:c>
    </x:row>
    <x:row r="930">
      <x:c r="A930" t="n">
        <x:v>930</x:v>
      </x:c>
      <x:c r="B930" t="str">
        <x:v>VT0004409</x:v>
      </x:c>
      <x:c r="C930" t="str">
        <x:v>45757</x:v>
      </x:c>
      <x:c r="D930" s="27" t="n">
        <x:v>45757</x:v>
      </x:c>
      <x:c r="E930" t="n">
        <x:f>IF(D930="","",YEAR(D930))</x:f>
        <x:v>2025</x:v>
      </x:c>
      <x:c r="F930" t="n">
        <x:f>IF(D930="","",MONTH(D930))</x:f>
        <x:v>4</x:v>
      </x:c>
      <x:c r="G930" t="str">
        <x:f>IF(D930="","Fecha no disponible",TEXT(D930,"mmmm"))</x:f>
        <x:v>April</x:v>
      </x:c>
      <x:c r="H930" t="str">
        <x:f>IF(D930="","Fecha no disponible",TEXT(D930,"yyyy-mm"))</x:f>
        <x:v>2025-04</x:v>
      </x:c>
      <x:c r="I930" t="str">
        <x:f>IF(D930="","Fecha no disponible","T"&amp;ROUNDUP(MONTH(D930)/3,0))</x:f>
        <x:v>T2</x:v>
      </x:c>
      <x:c r="J930" t="str">
        <x:v>T004</x:v>
      </x:c>
      <x:c r="K930" t="str">
        <x:v>Tienda La Paz 4</x:v>
      </x:c>
      <x:c r="L930" t="str">
        <x:v>Centro</x:v>
      </x:c>
      <x:c r="M930" t="str">
        <x:v>La Paz</x:v>
      </x:c>
      <x:c r="N930" t="str">
        <x:f>IFERROR(VLOOKUP(M930,'Mapeos'!$A$4:$B$30,2,FALSE),M930)</x:f>
        <x:v>La Paz</x:v>
      </x:c>
      <x:c r="O930" t="str">
        <x:v>C00599</x:v>
      </x:c>
      <x:c r="P930" t="str">
        <x:v>Empresa</x:v>
      </x:c>
      <x:c r="Q930" t="str">
        <x:v>P0080</x:v>
      </x:c>
      <x:c r="R930" t="str">
        <x:v>Deportes</x:v>
      </x:c>
      <x:c r="S930" t="str">
        <x:v>Marca C</x:v>
      </x:c>
      <x:c r="T930" t="str">
        <x:v>Tienda</x:v>
      </x:c>
      <x:c r="U930" t="str">
        <x:f>IFERROR(VLOOKUP(T930,'Mapeos'!$D$4:$E$25,2,FALSE),T930)</x:f>
        <x:v>Tienda</x:v>
      </x:c>
      <x:c r="V930" t="str">
        <x:v>V037</x:v>
      </x:c>
      <x:c r="W930" t="n">
        <x:v>2</x:v>
      </x:c>
      <x:c r="X930" s="28" t="n">
        <x:v>132.63</x:v>
      </x:c>
      <x:c r="Y930" s="20" t="n">
        <x:v>0.15</x:v>
      </x:c>
      <x:c r="Z930" s="20" t="n">
        <x:f>IF(Y930&gt;1,Y930/100,Y930)</x:f>
        <x:v>0.15</x:v>
      </x:c>
      <x:c r="AA930" s="28" t="n">
        <x:v>102.78</x:v>
      </x:c>
      <x:c r="AB930" s="28" t="n">
        <x:v>225.47</x:v>
      </x:c>
      <x:c r="AC930" s="28" t="str">
        <x:v>BOB</x:v>
      </x:c>
      <x:c r="AD930" s="28" t="n">
        <x:f>IF(AC930="USD",AB930*'Parametros'!$B$4,AB930)</x:f>
        <x:v>225.47</x:v>
      </x:c>
      <x:c r="AE930" s="28" t="n">
        <x:f>W930*X930*(1-Z930)</x:f>
        <x:v>225.47099999999998</x:v>
      </x:c>
      <x:c r="AF930" s="28" t="n">
        <x:f>W930*AA930</x:f>
        <x:v>205.56</x:v>
      </x:c>
      <x:c r="AG930" s="28" t="n">
        <x:f>AE930-AF930</x:f>
        <x:v>19.910999999999973</x:v>
      </x:c>
      <x:c r="AH930" s="20" t="n">
        <x:f>IF(AE930&gt;0,AG930/AE930,"")</x:f>
        <x:v>0.0883084742605478</x:v>
      </x:c>
      <x:c r="AI930" s="28" t="n">
        <x:v>201910.6</x:v>
      </x:c>
      <x:c r="AJ930" s="28"/>
      <x:c r="AK930"/>
      <x:c r="AL930" t="str">
        <x:v>Completado</x:v>
      </x:c>
      <x:c r="AM930" t="str">
        <x:f>IF(W930&lt;0,"Devuelto",AL930)</x:f>
        <x:v>Completado</x:v>
      </x:c>
      <x:c r="AN930" t="str">
        <x:v>Efectivo</x:v>
      </x:c>
      <x:c r="AO930" s="29" t="str">
        <x:v>Sin observación</x:v>
      </x:c>
      <x:c r="AP930" t="str">
        <x:f>IF(D930="","No","Sí")</x:f>
        <x:v>Sí</x:v>
      </x:c>
    </x:row>
    <x:row r="931">
      <x:c r="A931" t="n">
        <x:v>931</x:v>
      </x:c>
      <x:c r="B931" t="str">
        <x:v>VT0004414</x:v>
      </x:c>
      <x:c r="C931" t="str">
        <x:v>45733</x:v>
      </x:c>
      <x:c r="D931" s="27" t="n">
        <x:v>45733</x:v>
      </x:c>
      <x:c r="E931" t="n">
        <x:f>IF(D931="","",YEAR(D931))</x:f>
        <x:v>2025</x:v>
      </x:c>
      <x:c r="F931" t="n">
        <x:f>IF(D931="","",MONTH(D931))</x:f>
        <x:v>3</x:v>
      </x:c>
      <x:c r="G931" t="str">
        <x:f>IF(D931="","Fecha no disponible",TEXT(D931,"mmmm"))</x:f>
        <x:v>March</x:v>
      </x:c>
      <x:c r="H931" t="str">
        <x:f>IF(D931="","Fecha no disponible",TEXT(D931,"yyyy-mm"))</x:f>
        <x:v>2025-03</x:v>
      </x:c>
      <x:c r="I931" t="str">
        <x:f>IF(D931="","Fecha no disponible","T"&amp;ROUNDUP(MONTH(D931)/3,0))</x:f>
        <x:v>T1</x:v>
      </x:c>
      <x:c r="J931" t="str">
        <x:v>T014</x:v>
      </x:c>
      <x:c r="K931" t="str">
        <x:v>Tienda Potosí 2</x:v>
      </x:c>
      <x:c r="L931" t="str">
        <x:v>Barrio</x:v>
      </x:c>
      <x:c r="M931" t="str">
        <x:v>Potosí</x:v>
      </x:c>
      <x:c r="N931" t="str">
        <x:f>IFERROR(VLOOKUP(M931,'Mapeos'!$A$4:$B$30,2,FALSE),M931)</x:f>
        <x:v>Potosí</x:v>
      </x:c>
      <x:c r="O931" t="str">
        <x:v>C00389</x:v>
      </x:c>
      <x:c r="P931" t="str">
        <x:v>Premium</x:v>
      </x:c>
      <x:c r="Q931" t="str">
        <x:v>P0106</x:v>
      </x:c>
      <x:c r="R931" t="str">
        <x:v>Hogar</x:v>
      </x:c>
      <x:c r="S931" t="str">
        <x:v>Marca A</x:v>
      </x:c>
      <x:c r="T931" t="str">
        <x:v>Tienda</x:v>
      </x:c>
      <x:c r="U931" t="str">
        <x:f>IFERROR(VLOOKUP(T931,'Mapeos'!$D$4:$E$25,2,FALSE),T931)</x:f>
        <x:v>Tienda</x:v>
      </x:c>
      <x:c r="V931" t="str">
        <x:v>V003</x:v>
      </x:c>
      <x:c r="W931" t="n">
        <x:v>2</x:v>
      </x:c>
      <x:c r="X931" s="28" t="n">
        <x:v>281.71</x:v>
      </x:c>
      <x:c r="Y931" s="20" t="n">
        <x:v>0.05</x:v>
      </x:c>
      <x:c r="Z931" s="20" t="n">
        <x:f>IF(Y931&gt;1,Y931/100,Y931)</x:f>
        <x:v>0.05</x:v>
      </x:c>
      <x:c r="AA931" s="28" t="n">
        <x:v>185.2</x:v>
      </x:c>
      <x:c r="AB931" s="28" t="n">
        <x:v>535.25</x:v>
      </x:c>
      <x:c r="AC931" s="28" t="str">
        <x:v>BOB</x:v>
      </x:c>
      <x:c r="AD931" s="28" t="n">
        <x:f>IF(AC931="USD",AB931*'Parametros'!$B$4,AB931)</x:f>
        <x:v>535.25</x:v>
      </x:c>
      <x:c r="AE931" s="28" t="n">
        <x:f>W931*X931*(1-Z931)</x:f>
        <x:v>535.2489999999999</x:v>
      </x:c>
      <x:c r="AF931" s="28" t="n">
        <x:f>W931*AA931</x:f>
        <x:v>370.4</x:v>
      </x:c>
      <x:c r="AG931" s="28" t="n">
        <x:f>AE931-AF931</x:f>
        <x:v>164.84899999999993</x:v>
      </x:c>
      <x:c r="AH931" s="20" t="n">
        <x:f>IF(AE931&gt;0,AG931/AE931,"")</x:f>
        <x:v>0.3079856291184102</x:v>
      </x:c>
      <x:c r="AI931" s="28" t="n">
        <x:v>140659.29</x:v>
      </x:c>
      <x:c r="AJ931" s="28"/>
      <x:c r="AK931"/>
      <x:c r="AL931" t="str">
        <x:v>Completado</x:v>
      </x:c>
      <x:c r="AM931" t="str">
        <x:f>IF(W931&lt;0,"Devuelto",AL931)</x:f>
        <x:v>Completado</x:v>
      </x:c>
      <x:c r="AN931" t="str">
        <x:v>Efectivo</x:v>
      </x:c>
      <x:c r="AO931" s="29" t="str">
        <x:v>Sin observación</x:v>
      </x:c>
      <x:c r="AP931" t="str">
        <x:f>IF(D931="","No","Sí")</x:f>
        <x:v>Sí</x:v>
      </x:c>
    </x:row>
    <x:row r="932">
      <x:c r="A932" t="n">
        <x:v>932</x:v>
      </x:c>
      <x:c r="B932" t="str">
        <x:v>VT0004419</x:v>
      </x:c>
      <x:c r="C932" t="str">
        <x:v>45731</x:v>
      </x:c>
      <x:c r="D932" s="27" t="n">
        <x:v>45731</x:v>
      </x:c>
      <x:c r="E932" t="n">
        <x:f>IF(D932="","",YEAR(D932))</x:f>
        <x:v>2025</x:v>
      </x:c>
      <x:c r="F932" t="n">
        <x:f>IF(D932="","",MONTH(D932))</x:f>
        <x:v>3</x:v>
      </x:c>
      <x:c r="G932" t="str">
        <x:f>IF(D932="","Fecha no disponible",TEXT(D932,"mmmm"))</x:f>
        <x:v>March</x:v>
      </x:c>
      <x:c r="H932" t="str">
        <x:f>IF(D932="","Fecha no disponible",TEXT(D932,"yyyy-mm"))</x:f>
        <x:v>2025-03</x:v>
      </x:c>
      <x:c r="I932" t="str">
        <x:f>IF(D932="","Fecha no disponible","T"&amp;ROUNDUP(MONTH(D932)/3,0))</x:f>
        <x:v>T1</x:v>
      </x:c>
      <x:c r="J932" t="str">
        <x:v>T019</x:v>
      </x:c>
      <x:c r="K932" t="str">
        <x:v>Tienda Sucre 3</x:v>
      </x:c>
      <x:c r="L932" t="str">
        <x:v>Centro</x:v>
      </x:c>
      <x:c r="M932" t="str">
        <x:v>Sucre</x:v>
      </x:c>
      <x:c r="N932" t="str">
        <x:f>IFERROR(VLOOKUP(M932,'Mapeos'!$A$4:$B$30,2,FALSE),M932)</x:f>
        <x:v>Sucre</x:v>
      </x:c>
      <x:c r="O932" t="str">
        <x:v>C01625</x:v>
      </x:c>
      <x:c r="P932" t="str">
        <x:v>Masivo</x:v>
      </x:c>
      <x:c r="Q932" t="str">
        <x:v>P0034</x:v>
      </x:c>
      <x:c r="R932" t="str">
        <x:v>Alimentos</x:v>
      </x:c>
      <x:c r="S932" t="str">
        <x:v>Marca D</x:v>
      </x:c>
      <x:c r="T932" t="str">
        <x:v>E-commerce</x:v>
      </x:c>
      <x:c r="U932" t="str">
        <x:f>IFERROR(VLOOKUP(T932,'Mapeos'!$D$4:$E$25,2,FALSE),T932)</x:f>
        <x:v>E-commerce</x:v>
      </x:c>
      <x:c r="V932" t="str">
        <x:v>V012</x:v>
      </x:c>
      <x:c r="W932" t="n">
        <x:v>1</x:v>
      </x:c>
      <x:c r="X932" s="28" t="n">
        <x:v>29.57</x:v>
      </x:c>
      <x:c r="Y932" s="20" t="n">
        <x:v>0.2</x:v>
      </x:c>
      <x:c r="Z932" s="20" t="n">
        <x:f>IF(Y932&gt;1,Y932/100,Y932)</x:f>
        <x:v>0.2</x:v>
      </x:c>
      <x:c r="AA932" s="28" t="n">
        <x:v>22.07</x:v>
      </x:c>
      <x:c r="AB932" s="28" t="n">
        <x:v>23.66</x:v>
      </x:c>
      <x:c r="AC932" s="28" t="str">
        <x:v>BOB</x:v>
      </x:c>
      <x:c r="AD932" s="28" t="n">
        <x:f>IF(AC932="USD",AB932*'Parametros'!$B$4,AB932)</x:f>
        <x:v>23.66</x:v>
      </x:c>
      <x:c r="AE932" s="28" t="n">
        <x:f>W932*X932*(1-Z932)</x:f>
        <x:v>23.656000000000002</x:v>
      </x:c>
      <x:c r="AF932" s="28" t="n">
        <x:f>W932*AA932</x:f>
        <x:v>22.07</x:v>
      </x:c>
      <x:c r="AG932" s="28" t="n">
        <x:f>AE932-AF932</x:f>
        <x:v>1.586000000000002</x:v>
      </x:c>
      <x:c r="AH932" s="20" t="n">
        <x:f>IF(AE932&gt;0,AG932/AE932,"")</x:f>
        <x:v>0.06704430165708497</x:v>
      </x:c>
      <x:c r="AI932" s="28" t="n">
        <x:v>82283.95</x:v>
      </x:c>
      <x:c r="AJ932" s="28"/>
      <x:c r="AK932"/>
      <x:c r="AL932" t="str">
        <x:v>Completado</x:v>
      </x:c>
      <x:c r="AM932" t="str">
        <x:f>IF(W932&lt;0,"Devuelto",AL932)</x:f>
        <x:v>Completado</x:v>
      </x:c>
      <x:c r="AN932" t="str">
        <x:v>Transferencia</x:v>
      </x:c>
      <x:c r="AO932" s="29" t="str">
        <x:v>Sin observación</x:v>
      </x:c>
      <x:c r="AP932" t="str">
        <x:f>IF(D932="","No","Sí")</x:f>
        <x:v>Sí</x:v>
      </x:c>
    </x:row>
    <x:row r="933">
      <x:c r="A933" t="n">
        <x:v>933</x:v>
      </x:c>
      <x:c r="B933" t="str">
        <x:v>VT0004424</x:v>
      </x:c>
      <x:c r="C933" t="str">
        <x:v>45945</x:v>
      </x:c>
      <x:c r="D933" s="27" t="n">
        <x:v>45945</x:v>
      </x:c>
      <x:c r="E933" t="n">
        <x:f>IF(D933="","",YEAR(D933))</x:f>
        <x:v>2025</x:v>
      </x:c>
      <x:c r="F933" t="n">
        <x:f>IF(D933="","",MONTH(D933))</x:f>
        <x:v>10</x:v>
      </x:c>
      <x:c r="G933" t="str">
        <x:f>IF(D933="","Fecha no disponible",TEXT(D933,"mmmm"))</x:f>
        <x:v>October</x:v>
      </x:c>
      <x:c r="H933" t="str">
        <x:f>IF(D933="","Fecha no disponible",TEXT(D933,"yyyy-mm"))</x:f>
        <x:v>2025-10</x:v>
      </x:c>
      <x:c r="I933" t="str">
        <x:f>IF(D933="","Fecha no disponible","T"&amp;ROUNDUP(MONTH(D933)/3,0))</x:f>
        <x:v>T4</x:v>
      </x:c>
      <x:c r="J933" t="str">
        <x:v>T018</x:v>
      </x:c>
      <x:c r="K933" t="str">
        <x:v>Tienda Sucre 2</x:v>
      </x:c>
      <x:c r="L933" t="str">
        <x:v>Mall</x:v>
      </x:c>
      <x:c r="M933" t="str">
        <x:v>Sucre</x:v>
      </x:c>
      <x:c r="N933" t="str">
        <x:f>IFERROR(VLOOKUP(M933,'Mapeos'!$A$4:$B$30,2,FALSE),M933)</x:f>
        <x:v>Sucre</x:v>
      </x:c>
      <x:c r="O933" t="str">
        <x:v>C01650</x:v>
      </x:c>
      <x:c r="P933" t="str">
        <x:v>Premium</x:v>
      </x:c>
      <x:c r="Q933" t="str">
        <x:v>P0131</x:v>
      </x:c>
      <x:c r="R933" t="str">
        <x:v>Cuidado Personal</x:v>
      </x:c>
      <x:c r="S933" t="str">
        <x:v>Marca C</x:v>
      </x:c>
      <x:c r="T933" t="str">
        <x:v>Marketplace</x:v>
      </x:c>
      <x:c r="U933" t="str">
        <x:f>IFERROR(VLOOKUP(T933,'Mapeos'!$D$4:$E$25,2,FALSE),T933)</x:f>
        <x:v>Marketplace</x:v>
      </x:c>
      <x:c r="V933" t="str">
        <x:v>V002</x:v>
      </x:c>
      <x:c r="W933" t="n">
        <x:v>1</x:v>
      </x:c>
      <x:c r="X933" s="28" t="n">
        <x:v>93.35</x:v>
      </x:c>
      <x:c r="Y933" s="20" t="n">
        <x:v>0.05</x:v>
      </x:c>
      <x:c r="Z933" s="20" t="n">
        <x:f>IF(Y933&gt;1,Y933/100,Y933)</x:f>
        <x:v>0.05</x:v>
      </x:c>
      <x:c r="AA933" s="28" t="n">
        <x:v>64.44</x:v>
      </x:c>
      <x:c r="AB933" s="28" t="n">
        <x:v>88.68</x:v>
      </x:c>
      <x:c r="AC933" s="28" t="str">
        <x:v>BOB</x:v>
      </x:c>
      <x:c r="AD933" s="28" t="n">
        <x:f>IF(AC933="USD",AB933*'Parametros'!$B$4,AB933)</x:f>
        <x:v>88.68</x:v>
      </x:c>
      <x:c r="AE933" s="28" t="n">
        <x:f>W933*X933*(1-Z933)</x:f>
        <x:v>88.68249999999999</x:v>
      </x:c>
      <x:c r="AF933" s="28" t="n">
        <x:f>W933*AA933</x:f>
        <x:v>64.44</x:v>
      </x:c>
      <x:c r="AG933" s="28" t="n">
        <x:f>AE933-AF933</x:f>
        <x:v>24.242499999999993</x:v>
      </x:c>
      <x:c r="AH933" s="20" t="n">
        <x:f>IF(AE933&gt;0,AG933/AE933,"")</x:f>
        <x:v>0.27336283934259853</x:v>
      </x:c>
      <x:c r="AI933" s="28" t="n">
        <x:v>90215.69</x:v>
      </x:c>
      <x:c r="AJ933" s="28"/>
      <x:c r="AK933"/>
      <x:c r="AL933" t="str">
        <x:v>Completado</x:v>
      </x:c>
      <x:c r="AM933" t="str">
        <x:f>IF(W933&lt;0,"Devuelto",AL933)</x:f>
        <x:v>Completado</x:v>
      </x:c>
      <x:c r="AN933" t="str">
        <x:v>QR</x:v>
      </x:c>
      <x:c r="AO933" s="29" t="str">
        <x:v>Sin observación</x:v>
      </x:c>
      <x:c r="AP933" t="str">
        <x:f>IF(D933="","No","Sí")</x:f>
        <x:v>Sí</x:v>
      </x:c>
    </x:row>
    <x:row r="934">
      <x:c r="A934" t="n">
        <x:v>934</x:v>
      </x:c>
      <x:c r="B934" t="str">
        <x:v>VT0004428</x:v>
      </x:c>
      <x:c r="C934" t="str">
        <x:v>45302</x:v>
      </x:c>
      <x:c r="D934" s="27" t="n">
        <x:v>45302</x:v>
      </x:c>
      <x:c r="E934" t="n">
        <x:f>IF(D934="","",YEAR(D934))</x:f>
        <x:v>2024</x:v>
      </x:c>
      <x:c r="F934" t="n">
        <x:f>IF(D934="","",MONTH(D934))</x:f>
        <x:v>1</x:v>
      </x:c>
      <x:c r="G934" t="str">
        <x:f>IF(D934="","Fecha no disponible",TEXT(D934,"mmmm"))</x:f>
        <x:v>January</x:v>
      </x:c>
      <x:c r="H934" t="str">
        <x:f>IF(D934="","Fecha no disponible",TEXT(D934,"yyyy-mm"))</x:f>
        <x:v>2024-01</x:v>
      </x:c>
      <x:c r="I934" t="str">
        <x:f>IF(D934="","Fecha no disponible","T"&amp;ROUNDUP(MONTH(D934)/3,0))</x:f>
        <x:v>T1</x:v>
      </x:c>
      <x:c r="J934" t="str">
        <x:v>T017</x:v>
      </x:c>
      <x:c r="K934" t="str">
        <x:v>Tienda Sucre 1</x:v>
      </x:c>
      <x:c r="L934" t="str">
        <x:v>Centro</x:v>
      </x:c>
      <x:c r="M934" t="str">
        <x:v>Sucre</x:v>
      </x:c>
      <x:c r="N934" t="str">
        <x:f>IFERROR(VLOOKUP(M934,'Mapeos'!$A$4:$B$30,2,FALSE),M934)</x:f>
        <x:v>Sucre</x:v>
      </x:c>
      <x:c r="O934" t="str">
        <x:v>C00663</x:v>
      </x:c>
      <x:c r="P934" t="str">
        <x:v>Masivo</x:v>
      </x:c>
      <x:c r="Q934" t="str">
        <x:v>P0109</x:v>
      </x:c>
      <x:c r="R934" t="str">
        <x:v>Electrónica</x:v>
      </x:c>
      <x:c r="S934" t="str">
        <x:v>Marca D</x:v>
      </x:c>
      <x:c r="T934" t="str">
        <x:v>WhatsApp</x:v>
      </x:c>
      <x:c r="U934" t="str">
        <x:f>IFERROR(VLOOKUP(T934,'Mapeos'!$D$4:$E$25,2,FALSE),T934)</x:f>
        <x:v>WhatsApp</x:v>
      </x:c>
      <x:c r="V934" t="str">
        <x:v>V017</x:v>
      </x:c>
      <x:c r="W934" t="n">
        <x:v>-4</x:v>
      </x:c>
      <x:c r="X934" s="28" t="n">
        <x:v>269.71</x:v>
      </x:c>
      <x:c r="Y934" s="20" t="n">
        <x:v>0.2</x:v>
      </x:c>
      <x:c r="Z934" s="20" t="n">
        <x:f>IF(Y934&gt;1,Y934/100,Y934)</x:f>
        <x:v>0.2</x:v>
      </x:c>
      <x:c r="AA934" s="28" t="n">
        <x:v>185.21</x:v>
      </x:c>
      <x:c r="AB934" s="28" t="n">
        <x:v>-863.07</x:v>
      </x:c>
      <x:c r="AC934" s="28" t="str">
        <x:v>BOB</x:v>
      </x:c>
      <x:c r="AD934" s="28" t="n">
        <x:f>IF(AC934="USD",AB934*'Parametros'!$B$4,AB934)</x:f>
        <x:v>-863.07</x:v>
      </x:c>
      <x:c r="AE934" s="28" t="n">
        <x:f>W934*X934*(1-Z934)</x:f>
        <x:v>-863.072</x:v>
      </x:c>
      <x:c r="AF934" s="28" t="n">
        <x:f>W934*AA934</x:f>
        <x:v>-740.84</x:v>
      </x:c>
      <x:c r="AG934" s="28" t="n">
        <x:f>AE934-AF934</x:f>
        <x:v>-122.23199999999997</x:v>
      </x:c>
      <x:c r="AH934" s="20" t="str">
        <x:f>IF(AE934&gt;0,AG934/AE934,"")</x:f>
      </x:c>
      <x:c r="AI934" s="28" t="n">
        <x:v>77293.91</x:v>
      </x:c>
      <x:c r="AJ934" s="28"/>
      <x:c r="AK934"/>
      <x:c r="AL934" t="str">
        <x:v>Devuelto</x:v>
      </x:c>
      <x:c r="AM934" t="str">
        <x:f>IF(W934&lt;0,"Devuelto",AL934)</x:f>
        <x:v>Devuelto</x:v>
      </x:c>
      <x:c r="AN934" t="str">
        <x:v>Transferencia</x:v>
      </x:c>
      <x:c r="AO934" s="29" t="str">
        <x:v>Sin observación</x:v>
      </x:c>
      <x:c r="AP934" t="str">
        <x:f>IF(D934="","No","Sí")</x:f>
        <x:v>Sí</x:v>
      </x:c>
    </x:row>
    <x:row r="935">
      <x:c r="A935" t="n">
        <x:v>935</x:v>
      </x:c>
      <x:c r="B935" t="str">
        <x:v>VT0004433</x:v>
      </x:c>
      <x:c r="C935" t="str">
        <x:v>45979</x:v>
      </x:c>
      <x:c r="D935" s="27" t="n">
        <x:v>45979</x:v>
      </x:c>
      <x:c r="E935" t="n">
        <x:f>IF(D935="","",YEAR(D935))</x:f>
        <x:v>2025</x:v>
      </x:c>
      <x:c r="F935" t="n">
        <x:f>IF(D935="","",MONTH(D935))</x:f>
        <x:v>11</x:v>
      </x:c>
      <x:c r="G935" t="str">
        <x:f>IF(D935="","Fecha no disponible",TEXT(D935,"mmmm"))</x:f>
        <x:v>November</x:v>
      </x:c>
      <x:c r="H935" t="str">
        <x:f>IF(D935="","Fecha no disponible",TEXT(D935,"yyyy-mm"))</x:f>
        <x:v>2025-11</x:v>
      </x:c>
      <x:c r="I935" t="str">
        <x:f>IF(D935="","Fecha no disponible","T"&amp;ROUNDUP(MONTH(D935)/3,0))</x:f>
        <x:v>T4</x:v>
      </x:c>
      <x:c r="J935" t="str">
        <x:v>T019</x:v>
      </x:c>
      <x:c r="K935" t="str">
        <x:v>Tienda Sucre 3</x:v>
      </x:c>
      <x:c r="L935" t="str">
        <x:v>Centro</x:v>
      </x:c>
      <x:c r="M935" t="str">
        <x:v>Sucre</x:v>
      </x:c>
      <x:c r="N935" t="str">
        <x:f>IFERROR(VLOOKUP(M935,'Mapeos'!$A$4:$B$30,2,FALSE),M935)</x:f>
        <x:v>Sucre</x:v>
      </x:c>
      <x:c r="O935" t="str">
        <x:v>C00596</x:v>
      </x:c>
      <x:c r="P935" t="str">
        <x:v>Empresa</x:v>
      </x:c>
      <x:c r="Q935" t="str">
        <x:v>P0078</x:v>
      </x:c>
      <x:c r="R935" t="str">
        <x:v>Cuidado Personal</x:v>
      </x:c>
      <x:c r="S935" t="str">
        <x:v>Marca B</x:v>
      </x:c>
      <x:c r="T935" t="str">
        <x:v>Tienda</x:v>
      </x:c>
      <x:c r="U935" t="str">
        <x:f>IFERROR(VLOOKUP(T935,'Mapeos'!$D$4:$E$25,2,FALSE),T935)</x:f>
        <x:v>Tienda</x:v>
      </x:c>
      <x:c r="V935" t="str">
        <x:v>V005</x:v>
      </x:c>
      <x:c r="W935" t="n">
        <x:v>1</x:v>
      </x:c>
      <x:c r="X935" s="28" t="n">
        <x:v>92.72</x:v>
      </x:c>
      <x:c r="Y935" s="20" t="n">
        <x:v>0</x:v>
      </x:c>
      <x:c r="Z935" s="20" t="n">
        <x:f>IF(Y935&gt;1,Y935/100,Y935)</x:f>
        <x:v>0</x:v>
      </x:c>
      <x:c r="AA935" s="28" t="n">
        <x:v>50.86</x:v>
      </x:c>
      <x:c r="AB935" s="28" t="n">
        <x:v>92.72</x:v>
      </x:c>
      <x:c r="AC935" s="28" t="str">
        <x:v>BOB</x:v>
      </x:c>
      <x:c r="AD935" s="28" t="n">
        <x:f>IF(AC935="USD",AB935*'Parametros'!$B$4,AB935)</x:f>
        <x:v>92.72</x:v>
      </x:c>
      <x:c r="AE935" s="28" t="n">
        <x:f>W935*X935*(1-Z935)</x:f>
        <x:v>92.72</x:v>
      </x:c>
      <x:c r="AF935" s="28" t="n">
        <x:f>W935*AA935</x:f>
        <x:v>50.86</x:v>
      </x:c>
      <x:c r="AG935" s="28" t="n">
        <x:f>AE935-AF935</x:f>
        <x:v>41.86</x:v>
      </x:c>
      <x:c r="AH935" s="20" t="n">
        <x:f>IF(AE935&gt;0,AG935/AE935,"")</x:f>
        <x:v>0.4514667817083693</x:v>
      </x:c>
      <x:c r="AI935" s="28" t="n">
        <x:v>153823.32</x:v>
      </x:c>
      <x:c r="AJ935" s="28"/>
      <x:c r="AK935"/>
      <x:c r="AL935" t="str">
        <x:v>Completado</x:v>
      </x:c>
      <x:c r="AM935" t="str">
        <x:f>IF(W935&lt;0,"Devuelto",AL935)</x:f>
        <x:v>Completado</x:v>
      </x:c>
      <x:c r="AN935" t="str">
        <x:v>Transferencia</x:v>
      </x:c>
      <x:c r="AO935" s="29" t="str">
        <x:v>Sin observación</x:v>
      </x:c>
      <x:c r="AP935" t="str">
        <x:f>IF(D935="","No","Sí")</x:f>
        <x:v>Sí</x:v>
      </x:c>
    </x:row>
    <x:row r="936">
      <x:c r="A936" t="n">
        <x:v>936</x:v>
      </x:c>
      <x:c r="B936" t="str">
        <x:v>VT0004438</x:v>
      </x:c>
      <x:c r="C936" t="str">
        <x:v>45940</x:v>
      </x:c>
      <x:c r="D936" s="27" t="n">
        <x:v>45940</x:v>
      </x:c>
      <x:c r="E936" t="n">
        <x:f>IF(D936="","",YEAR(D936))</x:f>
        <x:v>2025</x:v>
      </x:c>
      <x:c r="F936" t="n">
        <x:f>IF(D936="","",MONTH(D936))</x:f>
        <x:v>10</x:v>
      </x:c>
      <x:c r="G936" t="str">
        <x:f>IF(D936="","Fecha no disponible",TEXT(D936,"mmmm"))</x:f>
        <x:v>October</x:v>
      </x:c>
      <x:c r="H936" t="str">
        <x:f>IF(D936="","Fecha no disponible",TEXT(D936,"yyyy-mm"))</x:f>
        <x:v>2025-10</x:v>
      </x:c>
      <x:c r="I936" t="str">
        <x:f>IF(D936="","Fecha no disponible","T"&amp;ROUNDUP(MONTH(D936)/3,0))</x:f>
        <x:v>T4</x:v>
      </x:c>
      <x:c r="J936" t="str">
        <x:v>T008</x:v>
      </x:c>
      <x:c r="K936" t="str">
        <x:v>Tienda Santa Cruz 4</x:v>
      </x:c>
      <x:c r="L936" t="str">
        <x:v>Barrio</x:v>
      </x:c>
      <x:c r="M936" t="str">
        <x:v>Santa Cruz</x:v>
      </x:c>
      <x:c r="N936" t="str">
        <x:f>IFERROR(VLOOKUP(M936,'Mapeos'!$A$4:$B$30,2,FALSE),M936)</x:f>
        <x:v>Santa Cruz</x:v>
      </x:c>
      <x:c r="O936" t="str">
        <x:v>C00021</x:v>
      </x:c>
      <x:c r="P936" t="str">
        <x:v>Frecuente</x:v>
      </x:c>
      <x:c r="Q936" t="str">
        <x:v>P0135</x:v>
      </x:c>
      <x:c r="R936" t="str">
        <x:v>Deportes</x:v>
      </x:c>
      <x:c r="S936" t="str">
        <x:v>Marca D</x:v>
      </x:c>
      <x:c r="T936" t="str">
        <x:v>Tienda</x:v>
      </x:c>
      <x:c r="U936" t="str">
        <x:f>IFERROR(VLOOKUP(T936,'Mapeos'!$D$4:$E$25,2,FALSE),T936)</x:f>
        <x:v>Tienda</x:v>
      </x:c>
      <x:c r="V936" t="str">
        <x:v>V012</x:v>
      </x:c>
      <x:c r="W936" t="n">
        <x:v>1</x:v>
      </x:c>
      <x:c r="X936" s="28" t="n">
        <x:v>82.68</x:v>
      </x:c>
      <x:c r="Y936" s="20" t="n">
        <x:v>0</x:v>
      </x:c>
      <x:c r="Z936" s="20" t="n">
        <x:f>IF(Y936&gt;1,Y936/100,Y936)</x:f>
        <x:v>0</x:v>
      </x:c>
      <x:c r="AA936" s="28" t="n">
        <x:v>45.32</x:v>
      </x:c>
      <x:c r="AB936" s="28" t="n">
        <x:v>82.68</x:v>
      </x:c>
      <x:c r="AC936" s="28" t="str">
        <x:v>BOB</x:v>
      </x:c>
      <x:c r="AD936" s="28" t="n">
        <x:f>IF(AC936="USD",AB936*'Parametros'!$B$4,AB936)</x:f>
        <x:v>82.68</x:v>
      </x:c>
      <x:c r="AE936" s="28" t="n">
        <x:f>W936*X936*(1-Z936)</x:f>
        <x:v>82.68</x:v>
      </x:c>
      <x:c r="AF936" s="28" t="n">
        <x:f>W936*AA936</x:f>
        <x:v>45.32</x:v>
      </x:c>
      <x:c r="AG936" s="28" t="n">
        <x:f>AE936-AF936</x:f>
        <x:v>37.36000000000001</x:v>
      </x:c>
      <x:c r="AH936" s="20" t="n">
        <x:f>IF(AE936&gt;0,AG936/AE936,"")</x:f>
        <x:v>0.45186260280599905</x:v>
      </x:c>
      <x:c r="AI936" s="28" t="n">
        <x:v>153232.59</x:v>
      </x:c>
      <x:c r="AJ936" s="28"/>
      <x:c r="AK936"/>
      <x:c r="AL936" t="str">
        <x:v>Completado</x:v>
      </x:c>
      <x:c r="AM936" t="str">
        <x:f>IF(W936&lt;0,"Devuelto",AL936)</x:f>
        <x:v>Completado</x:v>
      </x:c>
      <x:c r="AN936" t="str">
        <x:v>Tarjeta</x:v>
      </x:c>
      <x:c r="AO936" s="29" t="str">
        <x:v>Sin observación</x:v>
      </x:c>
      <x:c r="AP936" t="str">
        <x:f>IF(D936="","No","Sí")</x:f>
        <x:v>Sí</x:v>
      </x:c>
    </x:row>
    <x:row r="937">
      <x:c r="A937" t="n">
        <x:v>937</x:v>
      </x:c>
      <x:c r="B937" t="str">
        <x:v>VT0004443</x:v>
      </x:c>
      <x:c r="C937" t="str">
        <x:v>45844</x:v>
      </x:c>
      <x:c r="D937" s="27" t="n">
        <x:v>45844</x:v>
      </x:c>
      <x:c r="E937" t="n">
        <x:f>IF(D937="","",YEAR(D937))</x:f>
        <x:v>2025</x:v>
      </x:c>
      <x:c r="F937" t="n">
        <x:f>IF(D937="","",MONTH(D937))</x:f>
        <x:v>7</x:v>
      </x:c>
      <x:c r="G937" t="str">
        <x:f>IF(D937="","Fecha no disponible",TEXT(D937,"mmmm"))</x:f>
        <x:v>July</x:v>
      </x:c>
      <x:c r="H937" t="str">
        <x:f>IF(D937="","Fecha no disponible",TEXT(D937,"yyyy-mm"))</x:f>
        <x:v>2025-07</x:v>
      </x:c>
      <x:c r="I937" t="str">
        <x:f>IF(D937="","Fecha no disponible","T"&amp;ROUNDUP(MONTH(D937)/3,0))</x:f>
        <x:v>T3</x:v>
      </x:c>
      <x:c r="J937" t="str">
        <x:v>T020</x:v>
      </x:c>
      <x:c r="K937" t="str">
        <x:v>Tienda Sucre 4</x:v>
      </x:c>
      <x:c r="L937" t="str">
        <x:v>Mall</x:v>
      </x:c>
      <x:c r="M937" t="str">
        <x:v>Sucre</x:v>
      </x:c>
      <x:c r="N937" t="str">
        <x:f>IFERROR(VLOOKUP(M937,'Mapeos'!$A$4:$B$30,2,FALSE),M937)</x:f>
        <x:v>Sucre</x:v>
      </x:c>
      <x:c r="O937" t="str">
        <x:v>C00297</x:v>
      </x:c>
      <x:c r="P937" t="str">
        <x:v>Premium</x:v>
      </x:c>
      <x:c r="Q937" t="str">
        <x:v>P0061</x:v>
      </x:c>
      <x:c r="R937" t="str">
        <x:v>Deportes</x:v>
      </x:c>
      <x:c r="S937" t="str">
        <x:v>Marca C</x:v>
      </x:c>
      <x:c r="T937" t="str">
        <x:v>Tienda</x:v>
      </x:c>
      <x:c r="U937" t="str">
        <x:f>IFERROR(VLOOKUP(T937,'Mapeos'!$D$4:$E$25,2,FALSE),T937)</x:f>
        <x:v>Tienda</x:v>
      </x:c>
      <x:c r="V937" t="str">
        <x:v>V001</x:v>
      </x:c>
      <x:c r="W937" t="n">
        <x:v>-1</x:v>
      </x:c>
      <x:c r="X937" s="28" t="n">
        <x:v>265.24</x:v>
      </x:c>
      <x:c r="Y937" s="20" t="n">
        <x:v>0.1</x:v>
      </x:c>
      <x:c r="Z937" s="20" t="n">
        <x:f>IF(Y937&gt;1,Y937/100,Y937)</x:f>
        <x:v>0.1</x:v>
      </x:c>
      <x:c r="AA937" s="28" t="n">
        <x:v>150.39</x:v>
      </x:c>
      <x:c r="AB937" s="28" t="n">
        <x:v>-238.72</x:v>
      </x:c>
      <x:c r="AC937" s="28" t="str">
        <x:v>BOB</x:v>
      </x:c>
      <x:c r="AD937" s="28" t="n">
        <x:f>IF(AC937="USD",AB937*'Parametros'!$B$4,AB937)</x:f>
        <x:v>-238.72</x:v>
      </x:c>
      <x:c r="AE937" s="28" t="n">
        <x:f>W937*X937*(1-Z937)</x:f>
        <x:v>-238.716</x:v>
      </x:c>
      <x:c r="AF937" s="28" t="n">
        <x:f>W937*AA937</x:f>
        <x:v>-150.39</x:v>
      </x:c>
      <x:c r="AG937" s="28" t="n">
        <x:f>AE937-AF937</x:f>
        <x:v>-88.32600000000002</x:v>
      </x:c>
      <x:c r="AH937" s="20" t="str">
        <x:f>IF(AE937&gt;0,AG937/AE937,"")</x:f>
      </x:c>
      <x:c r="AI937" s="28" t="n">
        <x:v>145961.87</x:v>
      </x:c>
      <x:c r="AJ937" s="28"/>
      <x:c r="AK937"/>
      <x:c r="AL937" t="str">
        <x:v>Devuelto</x:v>
      </x:c>
      <x:c r="AM937" t="str">
        <x:f>IF(W937&lt;0,"Devuelto",AL937)</x:f>
        <x:v>Devuelto</x:v>
      </x:c>
      <x:c r="AN937" t="str">
        <x:v>Efectivo</x:v>
      </x:c>
      <x:c r="AO937" s="29" t="str">
        <x:v>Sin observación</x:v>
      </x:c>
      <x:c r="AP937" t="str">
        <x:f>IF(D937="","No","Sí")</x:f>
        <x:v>Sí</x:v>
      </x:c>
    </x:row>
    <x:row r="938">
      <x:c r="A938" t="n">
        <x:v>938</x:v>
      </x:c>
      <x:c r="B938" t="str">
        <x:v>VT0004447</x:v>
      </x:c>
      <x:c r="C938" t="str">
        <x:v>45633</x:v>
      </x:c>
      <x:c r="D938" s="27" t="n">
        <x:v>45633</x:v>
      </x:c>
      <x:c r="E938" t="n">
        <x:f>IF(D938="","",YEAR(D938))</x:f>
        <x:v>2024</x:v>
      </x:c>
      <x:c r="F938" t="n">
        <x:f>IF(D938="","",MONTH(D938))</x:f>
        <x:v>12</x:v>
      </x:c>
      <x:c r="G938" t="str">
        <x:f>IF(D938="","Fecha no disponible",TEXT(D938,"mmmm"))</x:f>
        <x:v>December</x:v>
      </x:c>
      <x:c r="H938" t="str">
        <x:f>IF(D938="","Fecha no disponible",TEXT(D938,"yyyy-mm"))</x:f>
        <x:v>2024-12</x:v>
      </x:c>
      <x:c r="I938" t="str">
        <x:f>IF(D938="","Fecha no disponible","T"&amp;ROUNDUP(MONTH(D938)/3,0))</x:f>
        <x:v>T4</x:v>
      </x:c>
      <x:c r="J938" t="str">
        <x:v>T018</x:v>
      </x:c>
      <x:c r="K938" t="str">
        <x:v>Tienda Sucre 2</x:v>
      </x:c>
      <x:c r="L938" t="str">
        <x:v>Mall</x:v>
      </x:c>
      <x:c r="M938" t="str">
        <x:v>Sucre</x:v>
      </x:c>
      <x:c r="N938" t="str">
        <x:f>IFERROR(VLOOKUP(M938,'Mapeos'!$A$4:$B$30,2,FALSE),M938)</x:f>
        <x:v>Sucre</x:v>
      </x:c>
      <x:c r="O938" t="str">
        <x:v>C01494</x:v>
      </x:c>
      <x:c r="P938" t="str">
        <x:v>Masivo</x:v>
      </x:c>
      <x:c r="Q938" t="str">
        <x:v>P0046</x:v>
      </x:c>
      <x:c r="R938" t="str">
        <x:v>Hogar</x:v>
      </x:c>
      <x:c r="S938" t="str">
        <x:v>Marca A</x:v>
      </x:c>
      <x:c r="T938" t="str">
        <x:v>Tienda</x:v>
      </x:c>
      <x:c r="U938" t="str">
        <x:f>IFERROR(VLOOKUP(T938,'Mapeos'!$D$4:$E$25,2,FALSE),T938)</x:f>
        <x:v>Tienda</x:v>
      </x:c>
      <x:c r="V938" t="str">
        <x:v>V018</x:v>
      </x:c>
      <x:c r="W938" t="n">
        <x:v>-5</x:v>
      </x:c>
      <x:c r="X938" s="28" t="n">
        <x:v>251.67</x:v>
      </x:c>
      <x:c r="Y938" s="20" t="n">
        <x:v>0</x:v>
      </x:c>
      <x:c r="Z938" s="20" t="n">
        <x:f>IF(Y938&gt;1,Y938/100,Y938)</x:f>
        <x:v>0</x:v>
      </x:c>
      <x:c r="AA938" s="28" t="n">
        <x:v>195.2</x:v>
      </x:c>
      <x:c r="AB938" s="28" t="n">
        <x:v>-1258.35</x:v>
      </x:c>
      <x:c r="AC938" s="28" t="str">
        <x:v>BOB</x:v>
      </x:c>
      <x:c r="AD938" s="28" t="n">
        <x:f>IF(AC938="USD",AB938*'Parametros'!$B$4,AB938)</x:f>
        <x:v>-1258.35</x:v>
      </x:c>
      <x:c r="AE938" s="28" t="n">
        <x:f>W938*X938*(1-Z938)</x:f>
        <x:v>-1258.35</x:v>
      </x:c>
      <x:c r="AF938" s="28" t="n">
        <x:f>W938*AA938</x:f>
        <x:v>-976</x:v>
      </x:c>
      <x:c r="AG938" s="28" t="n">
        <x:f>AE938-AF938</x:f>
        <x:v>-282.3499999999999</x:v>
      </x:c>
      <x:c r="AH938" s="20" t="str">
        <x:f>IF(AE938&gt;0,AG938/AE938,"")</x:f>
      </x:c>
      <x:c r="AI938" s="28" t="n">
        <x:v>187087.32</x:v>
      </x:c>
      <x:c r="AJ938" s="28" t="n">
        <x:v>190</x:v>
      </x:c>
      <x:c r="AK938" t="n">
        <x:v>38</x:v>
      </x:c>
      <x:c r="AL938" t="str">
        <x:v>Devuelto</x:v>
      </x:c>
      <x:c r="AM938" t="str">
        <x:f>IF(W938&lt;0,"Devuelto",AL938)</x:f>
        <x:v>Devuelto</x:v>
      </x:c>
      <x:c r="AN938" t="str">
        <x:v>Tarjeta</x:v>
      </x:c>
      <x:c r="AO938" s="29" t="str">
        <x:v>Sin observación</x:v>
      </x:c>
      <x:c r="AP938" t="str">
        <x:f>IF(D938="","No","Sí")</x:f>
        <x:v>Sí</x:v>
      </x:c>
    </x:row>
    <x:row r="939">
      <x:c r="A939" t="n">
        <x:v>939</x:v>
      </x:c>
      <x:c r="B939" t="str">
        <x:v>VT0004452</x:v>
      </x:c>
      <x:c r="C939" t="str">
        <x:v>46114</x:v>
      </x:c>
      <x:c r="D939" s="27" t="n">
        <x:v>46114</x:v>
      </x:c>
      <x:c r="E939" t="n">
        <x:f>IF(D939="","",YEAR(D939))</x:f>
        <x:v>2026</x:v>
      </x:c>
      <x:c r="F939" t="n">
        <x:f>IF(D939="","",MONTH(D939))</x:f>
        <x:v>4</x:v>
      </x:c>
      <x:c r="G939" t="str">
        <x:f>IF(D939="","Fecha no disponible",TEXT(D939,"mmmm"))</x:f>
        <x:v>April</x:v>
      </x:c>
      <x:c r="H939" t="str">
        <x:f>IF(D939="","Fecha no disponible",TEXT(D939,"yyyy-mm"))</x:f>
        <x:v>2026-04</x:v>
      </x:c>
      <x:c r="I939" t="str">
        <x:f>IF(D939="","Fecha no disponible","T"&amp;ROUNDUP(MONTH(D939)/3,0))</x:f>
        <x:v>T2</x:v>
      </x:c>
      <x:c r="J939" t="str">
        <x:v>T004</x:v>
      </x:c>
      <x:c r="K939" t="str">
        <x:v>Tienda La Paz 4</x:v>
      </x:c>
      <x:c r="L939" t="str">
        <x:v>Centro</x:v>
      </x:c>
      <x:c r="M939" t="str">
        <x:v>La Paz</x:v>
      </x:c>
      <x:c r="N939" t="str">
        <x:f>IFERROR(VLOOKUP(M939,'Mapeos'!$A$4:$B$30,2,FALSE),M939)</x:f>
        <x:v>La Paz</x:v>
      </x:c>
      <x:c r="O939" t="str">
        <x:v>C01447</x:v>
      </x:c>
      <x:c r="P939" t="str">
        <x:v>Empresa</x:v>
      </x:c>
      <x:c r="Q939" t="str">
        <x:v>P0138</x:v>
      </x:c>
      <x:c r="R939" t="str">
        <x:v>Alimentos</x:v>
      </x:c>
      <x:c r="S939" t="str">
        <x:v>Marca D</x:v>
      </x:c>
      <x:c r="T939" t="str">
        <x:v>WhatsApp</x:v>
      </x:c>
      <x:c r="U939" t="str">
        <x:f>IFERROR(VLOOKUP(T939,'Mapeos'!$D$4:$E$25,2,FALSE),T939)</x:f>
        <x:v>WhatsApp</x:v>
      </x:c>
      <x:c r="V939" t="str">
        <x:v>V026</x:v>
      </x:c>
      <x:c r="W939" t="n">
        <x:v>3</x:v>
      </x:c>
      <x:c r="X939" s="28" t="n">
        <x:v>8.22</x:v>
      </x:c>
      <x:c r="Y939" s="20" t="n">
        <x:v>0.15</x:v>
      </x:c>
      <x:c r="Z939" s="20" t="n">
        <x:f>IF(Y939&gt;1,Y939/100,Y939)</x:f>
        <x:v>0.15</x:v>
      </x:c>
      <x:c r="AA939" s="28" t="n">
        <x:v>6.07</x:v>
      </x:c>
      <x:c r="AB939" s="28" t="n">
        <x:v>20.96</x:v>
      </x:c>
      <x:c r="AC939" s="28" t="str">
        <x:v>BOB</x:v>
      </x:c>
      <x:c r="AD939" s="28" t="n">
        <x:f>IF(AC939="USD",AB939*'Parametros'!$B$4,AB939)</x:f>
        <x:v>20.96</x:v>
      </x:c>
      <x:c r="AE939" s="28" t="n">
        <x:f>W939*X939*(1-Z939)</x:f>
        <x:v>20.961000000000002</x:v>
      </x:c>
      <x:c r="AF939" s="28" t="n">
        <x:f>W939*AA939</x:f>
        <x:v>18.21</x:v>
      </x:c>
      <x:c r="AG939" s="28" t="n">
        <x:f>AE939-AF939</x:f>
        <x:v>2.7510000000000012</x:v>
      </x:c>
      <x:c r="AH939" s="20" t="n">
        <x:f>IF(AE939&gt;0,AG939/AE939,"")</x:f>
        <x:v>0.13124373837126097</x:v>
      </x:c>
      <x:c r="AI939" s="28" t="n">
        <x:v>82501.17</x:v>
      </x:c>
      <x:c r="AJ939" s="28"/>
      <x:c r="AK939"/>
      <x:c r="AL939" t="str">
        <x:v>Completado</x:v>
      </x:c>
      <x:c r="AM939" t="str">
        <x:f>IF(W939&lt;0,"Devuelto",AL939)</x:f>
        <x:v>Completado</x:v>
      </x:c>
      <x:c r="AN939" t="str">
        <x:v>QR</x:v>
      </x:c>
      <x:c r="AO939" s="29" t="str">
        <x:v>Sin observación</x:v>
      </x:c>
      <x:c r="AP939" t="str">
        <x:f>IF(D939="","No","Sí")</x:f>
        <x:v>Sí</x:v>
      </x:c>
    </x:row>
    <x:row r="940">
      <x:c r="A940" t="n">
        <x:v>940</x:v>
      </x:c>
      <x:c r="B940" t="str">
        <x:v>VT0004457</x:v>
      </x:c>
      <x:c r="C940" t="str">
        <x:v>45691</x:v>
      </x:c>
      <x:c r="D940" s="27" t="n">
        <x:v>45691</x:v>
      </x:c>
      <x:c r="E940" t="n">
        <x:f>IF(D940="","",YEAR(D940))</x:f>
        <x:v>2025</x:v>
      </x:c>
      <x:c r="F940" t="n">
        <x:f>IF(D940="","",MONTH(D940))</x:f>
        <x:v>2</x:v>
      </x:c>
      <x:c r="G940" t="str">
        <x:f>IF(D940="","Fecha no disponible",TEXT(D940,"mmmm"))</x:f>
        <x:v>February</x:v>
      </x:c>
      <x:c r="H940" t="str">
        <x:f>IF(D940="","Fecha no disponible",TEXT(D940,"yyyy-mm"))</x:f>
        <x:v>2025-02</x:v>
      </x:c>
      <x:c r="I940" t="str">
        <x:f>IF(D940="","Fecha no disponible","T"&amp;ROUNDUP(MONTH(D940)/3,0))</x:f>
        <x:v>T1</x:v>
      </x:c>
      <x:c r="J940" t="str">
        <x:v>T019</x:v>
      </x:c>
      <x:c r="K940" t="str">
        <x:v>Tienda Sucre 3</x:v>
      </x:c>
      <x:c r="L940" t="str">
        <x:v>Centro</x:v>
      </x:c>
      <x:c r="M940" t="str">
        <x:v>Sucre</x:v>
      </x:c>
      <x:c r="N940" t="str">
        <x:f>IFERROR(VLOOKUP(M940,'Mapeos'!$A$4:$B$30,2,FALSE),M940)</x:f>
        <x:v>Sucre</x:v>
      </x:c>
      <x:c r="O940" t="str">
        <x:v>C00430</x:v>
      </x:c>
      <x:c r="P940" t="str">
        <x:v>Masivo</x:v>
      </x:c>
      <x:c r="Q940" t="str">
        <x:v>P0019</x:v>
      </x:c>
      <x:c r="R940" t="str">
        <x:v>Electrónica</x:v>
      </x:c>
      <x:c r="S940" t="str">
        <x:v>Marca A</x:v>
      </x:c>
      <x:c r="T940" t="str">
        <x:v>Tienda</x:v>
      </x:c>
      <x:c r="U940" t="str">
        <x:f>IFERROR(VLOOKUP(T940,'Mapeos'!$D$4:$E$25,2,FALSE),T940)</x:f>
        <x:v>Tienda</x:v>
      </x:c>
      <x:c r="V940" t="str">
        <x:v>V035</x:v>
      </x:c>
      <x:c r="W940" t="n">
        <x:v>1</x:v>
      </x:c>
      <x:c r="X940" s="28" t="n">
        <x:v>253.98</x:v>
      </x:c>
      <x:c r="Y940" s="20" t="n">
        <x:v>0.05</x:v>
      </x:c>
      <x:c r="Z940" s="20" t="n">
        <x:f>IF(Y940&gt;1,Y940/100,Y940)</x:f>
        <x:v>0.05</x:v>
      </x:c>
      <x:c r="AA940" s="28" t="n">
        <x:v>149.37</x:v>
      </x:c>
      <x:c r="AB940" s="28" t="n">
        <x:v>241.28</x:v>
      </x:c>
      <x:c r="AC940" s="28" t="str">
        <x:v>BOB</x:v>
      </x:c>
      <x:c r="AD940" s="28" t="n">
        <x:f>IF(AC940="USD",AB940*'Parametros'!$B$4,AB940)</x:f>
        <x:v>241.28</x:v>
      </x:c>
      <x:c r="AE940" s="28" t="n">
        <x:f>W940*X940*(1-Z940)</x:f>
        <x:v>241.28099999999998</x:v>
      </x:c>
      <x:c r="AF940" s="28" t="n">
        <x:f>W940*AA940</x:f>
        <x:v>149.37</x:v>
      </x:c>
      <x:c r="AG940" s="28" t="n">
        <x:f>AE940-AF940</x:f>
        <x:v>91.91099999999997</x:v>
      </x:c>
      <x:c r="AH940" s="20" t="n">
        <x:f>IF(AE940&gt;0,AG940/AE940,"")</x:f>
        <x:v>0.3809292899150782</x:v>
      </x:c>
      <x:c r="AI940" s="28" t="n">
        <x:v>180344.32</x:v>
      </x:c>
      <x:c r="AJ940" s="28"/>
      <x:c r="AK940"/>
      <x:c r="AL940" t="str">
        <x:v>Completado</x:v>
      </x:c>
      <x:c r="AM940" t="str">
        <x:f>IF(W940&lt;0,"Devuelto",AL940)</x:f>
        <x:v>Completado</x:v>
      </x:c>
      <x:c r="AN940" t="str">
        <x:v>QR</x:v>
      </x:c>
      <x:c r="AO940" s="29" t="str">
        <x:v>Sin observación</x:v>
      </x:c>
      <x:c r="AP940" t="str">
        <x:f>IF(D940="","No","Sí")</x:f>
        <x:v>Sí</x:v>
      </x:c>
    </x:row>
    <x:row r="941">
      <x:c r="A941" t="n">
        <x:v>941</x:v>
      </x:c>
      <x:c r="B941" t="str">
        <x:v>VT0004462</x:v>
      </x:c>
      <x:c r="C941" t="str">
        <x:v>46077</x:v>
      </x:c>
      <x:c r="D941" s="27" t="n">
        <x:v>46077</x:v>
      </x:c>
      <x:c r="E941" t="n">
        <x:f>IF(D941="","",YEAR(D941))</x:f>
        <x:v>2026</x:v>
      </x:c>
      <x:c r="F941" t="n">
        <x:f>IF(D941="","",MONTH(D941))</x:f>
        <x:v>2</x:v>
      </x:c>
      <x:c r="G941" t="str">
        <x:f>IF(D941="","Fecha no disponible",TEXT(D941,"mmmm"))</x:f>
        <x:v>February</x:v>
      </x:c>
      <x:c r="H941" t="str">
        <x:f>IF(D941="","Fecha no disponible",TEXT(D941,"yyyy-mm"))</x:f>
        <x:v>2026-02</x:v>
      </x:c>
      <x:c r="I941" t="str">
        <x:f>IF(D941="","Fecha no disponible","T"&amp;ROUNDUP(MONTH(D941)/3,0))</x:f>
        <x:v>T1</x:v>
      </x:c>
      <x:c r="J941" t="str">
        <x:v>T020</x:v>
      </x:c>
      <x:c r="K941" t="str">
        <x:v>Tienda Sucre 4</x:v>
      </x:c>
      <x:c r="L941" t="str">
        <x:v>Mall</x:v>
      </x:c>
      <x:c r="M941" t="str">
        <x:v>Sucre</x:v>
      </x:c>
      <x:c r="N941" t="str">
        <x:f>IFERROR(VLOOKUP(M941,'Mapeos'!$A$4:$B$30,2,FALSE),M941)</x:f>
        <x:v>Sucre</x:v>
      </x:c>
      <x:c r="O941" t="str">
        <x:v>C01667</x:v>
      </x:c>
      <x:c r="P941" t="str">
        <x:v>Masivo</x:v>
      </x:c>
      <x:c r="Q941" t="str">
        <x:v>P0122</x:v>
      </x:c>
      <x:c r="R941" t="str">
        <x:v>Cuidado Personal</x:v>
      </x:c>
      <x:c r="S941" t="str">
        <x:v>Marca C</x:v>
      </x:c>
      <x:c r="T941" t="str">
        <x:v>E-commerce</x:v>
      </x:c>
      <x:c r="U941" t="str">
        <x:f>IFERROR(VLOOKUP(T941,'Mapeos'!$D$4:$E$25,2,FALSE),T941)</x:f>
        <x:v>E-commerce</x:v>
      </x:c>
      <x:c r="V941" t="str">
        <x:v>V017</x:v>
      </x:c>
      <x:c r="W941" t="n">
        <x:v>-5</x:v>
      </x:c>
      <x:c r="X941" s="28" t="n">
        <x:v>82.76</x:v>
      </x:c>
      <x:c r="Y941" s="20" t="n">
        <x:v>0.2</x:v>
      </x:c>
      <x:c r="Z941" s="20" t="n">
        <x:f>IF(Y941&gt;1,Y941/100,Y941)</x:f>
        <x:v>0.2</x:v>
      </x:c>
      <x:c r="AA941" s="28" t="n">
        <x:v>61.45</x:v>
      </x:c>
      <x:c r="AB941" s="28" t="n">
        <x:v>-331.04</x:v>
      </x:c>
      <x:c r="AC941" s="28" t="str">
        <x:v>BOB</x:v>
      </x:c>
      <x:c r="AD941" s="28" t="n">
        <x:f>IF(AC941="USD",AB941*'Parametros'!$B$4,AB941)</x:f>
        <x:v>-331.04</x:v>
      </x:c>
      <x:c r="AE941" s="28" t="n">
        <x:f>W941*X941*(1-Z941)</x:f>
        <x:v>-331.04</x:v>
      </x:c>
      <x:c r="AF941" s="28" t="n">
        <x:f>W941*AA941</x:f>
        <x:v>-307.25</x:v>
      </x:c>
      <x:c r="AG941" s="28" t="n">
        <x:f>AE941-AF941</x:f>
        <x:v>-23.79000000000002</x:v>
      </x:c>
      <x:c r="AH941" s="20" t="str">
        <x:f>IF(AE941&gt;0,AG941/AE941,"")</x:f>
      </x:c>
      <x:c r="AI941" s="28" t="n">
        <x:v>92109.62</x:v>
      </x:c>
      <x:c r="AJ941" s="28"/>
      <x:c r="AK941"/>
      <x:c r="AL941" t="str">
        <x:v>Devuelto</x:v>
      </x:c>
      <x:c r="AM941" t="str">
        <x:f>IF(W941&lt;0,"Devuelto",AL941)</x:f>
        <x:v>Devuelto</x:v>
      </x:c>
      <x:c r="AN941" t="str">
        <x:v>Tarjeta</x:v>
      </x:c>
      <x:c r="AO941" s="29" t="str">
        <x:v>Sin observación</x:v>
      </x:c>
      <x:c r="AP941" t="str">
        <x:f>IF(D941="","No","Sí")</x:f>
        <x:v>Sí</x:v>
      </x:c>
    </x:row>
    <x:row r="942">
      <x:c r="A942" t="n">
        <x:v>942</x:v>
      </x:c>
      <x:c r="B942" t="str">
        <x:v>VT0004466</x:v>
      </x:c>
      <x:c r="C942" t="str">
        <x:v>46004</x:v>
      </x:c>
      <x:c r="D942" s="27" t="n">
        <x:v>46004</x:v>
      </x:c>
      <x:c r="E942" t="n">
        <x:f>IF(D942="","",YEAR(D942))</x:f>
        <x:v>2025</x:v>
      </x:c>
      <x:c r="F942" t="n">
        <x:f>IF(D942="","",MONTH(D942))</x:f>
        <x:v>12</x:v>
      </x:c>
      <x:c r="G942" t="str">
        <x:f>IF(D942="","Fecha no disponible",TEXT(D942,"mmmm"))</x:f>
        <x:v>December</x:v>
      </x:c>
      <x:c r="H942" t="str">
        <x:f>IF(D942="","Fecha no disponible",TEXT(D942,"yyyy-mm"))</x:f>
        <x:v>2025-12</x:v>
      </x:c>
      <x:c r="I942" t="str">
        <x:f>IF(D942="","Fecha no disponible","T"&amp;ROUNDUP(MONTH(D942)/3,0))</x:f>
        <x:v>T4</x:v>
      </x:c>
      <x:c r="J942" t="str">
        <x:v>T010</x:v>
      </x:c>
      <x:c r="K942" t="str">
        <x:v>Tienda Cochabamba 2</x:v>
      </x:c>
      <x:c r="L942" t="str">
        <x:v>Barrio</x:v>
      </x:c>
      <x:c r="M942" t="str">
        <x:v>Cochabamba</x:v>
      </x:c>
      <x:c r="N942" t="str">
        <x:f>IFERROR(VLOOKUP(M942,'Mapeos'!$A$4:$B$30,2,FALSE),M942)</x:f>
        <x:v>Cochabamba</x:v>
      </x:c>
      <x:c r="O942" t="str">
        <x:v>C01267</x:v>
      </x:c>
      <x:c r="P942" t="str">
        <x:v>Masivo</x:v>
      </x:c>
      <x:c r="Q942" t="str">
        <x:v>P0080</x:v>
      </x:c>
      <x:c r="R942" t="str">
        <x:v>Deportes</x:v>
      </x:c>
      <x:c r="S942" t="str">
        <x:v>Marca C</x:v>
      </x:c>
      <x:c r="T942" t="str">
        <x:v>Tienda</x:v>
      </x:c>
      <x:c r="U942" t="str">
        <x:f>IFERROR(VLOOKUP(T942,'Mapeos'!$D$4:$E$25,2,FALSE),T942)</x:f>
        <x:v>Tienda</x:v>
      </x:c>
      <x:c r="V942" t="str">
        <x:v>V033</x:v>
      </x:c>
      <x:c r="W942" t="n">
        <x:v>2</x:v>
      </x:c>
      <x:c r="X942" s="28" t="n">
        <x:v>132.46</x:v>
      </x:c>
      <x:c r="Y942" s="20" t="n">
        <x:v>0.2</x:v>
      </x:c>
      <x:c r="Z942" s="20" t="n">
        <x:f>IF(Y942&gt;1,Y942/100,Y942)</x:f>
        <x:v>0.2</x:v>
      </x:c>
      <x:c r="AA942" s="28" t="n">
        <x:v>102.78</x:v>
      </x:c>
      <x:c r="AB942" s="28" t="n">
        <x:v>211.94</x:v>
      </x:c>
      <x:c r="AC942" s="28" t="str">
        <x:v>BOB</x:v>
      </x:c>
      <x:c r="AD942" s="28" t="n">
        <x:f>IF(AC942="USD",AB942*'Parametros'!$B$4,AB942)</x:f>
        <x:v>211.94</x:v>
      </x:c>
      <x:c r="AE942" s="28" t="n">
        <x:f>W942*X942*(1-Z942)</x:f>
        <x:v>211.93600000000004</x:v>
      </x:c>
      <x:c r="AF942" s="28" t="n">
        <x:f>W942*AA942</x:f>
        <x:v>205.56</x:v>
      </x:c>
      <x:c r="AG942" s="28" t="n">
        <x:f>AE942-AF942</x:f>
        <x:v>6.376000000000033</x:v>
      </x:c>
      <x:c r="AH942" s="20" t="n">
        <x:f>IF(AE942&gt;0,AG942/AE942,"")</x:f>
        <x:v>0.030084553827570738</x:v>
      </x:c>
      <x:c r="AI942" s="28" t="n">
        <x:v>186467.25</x:v>
      </x:c>
      <x:c r="AJ942" s="28"/>
      <x:c r="AK942"/>
      <x:c r="AL942" t="str">
        <x:v>Completado</x:v>
      </x:c>
      <x:c r="AM942" t="str">
        <x:f>IF(W942&lt;0,"Devuelto",AL942)</x:f>
        <x:v>Completado</x:v>
      </x:c>
      <x:c r="AN942" t="str">
        <x:v>Efectivo</x:v>
      </x:c>
      <x:c r="AO942" s="29" t="str">
        <x:v>Sin observación</x:v>
      </x:c>
      <x:c r="AP942" t="str">
        <x:f>IF(D942="","No","Sí")</x:f>
        <x:v>Sí</x:v>
      </x:c>
    </x:row>
    <x:row r="943">
      <x:c r="A943" t="n">
        <x:v>943</x:v>
      </x:c>
      <x:c r="B943" t="str">
        <x:v>VT0004471</x:v>
      </x:c>
      <x:c r="C943" t="str">
        <x:v>45978</x:v>
      </x:c>
      <x:c r="D943" s="27" t="n">
        <x:v>45978</x:v>
      </x:c>
      <x:c r="E943" t="n">
        <x:f>IF(D943="","",YEAR(D943))</x:f>
        <x:v>2025</x:v>
      </x:c>
      <x:c r="F943" t="n">
        <x:f>IF(D943="","",MONTH(D943))</x:f>
        <x:v>11</x:v>
      </x:c>
      <x:c r="G943" t="str">
        <x:f>IF(D943="","Fecha no disponible",TEXT(D943,"mmmm"))</x:f>
        <x:v>November</x:v>
      </x:c>
      <x:c r="H943" t="str">
        <x:f>IF(D943="","Fecha no disponible",TEXT(D943,"yyyy-mm"))</x:f>
        <x:v>2025-11</x:v>
      </x:c>
      <x:c r="I943" t="str">
        <x:f>IF(D943="","Fecha no disponible","T"&amp;ROUNDUP(MONTH(D943)/3,0))</x:f>
        <x:v>T4</x:v>
      </x:c>
      <x:c r="J943" t="str">
        <x:v>T017</x:v>
      </x:c>
      <x:c r="K943" t="str">
        <x:v>Tienda Sucre 1</x:v>
      </x:c>
      <x:c r="L943" t="str">
        <x:v>Centro</x:v>
      </x:c>
      <x:c r="M943" t="str">
        <x:v>Sucre</x:v>
      </x:c>
      <x:c r="N943" t="str">
        <x:f>IFERROR(VLOOKUP(M943,'Mapeos'!$A$4:$B$30,2,FALSE),M943)</x:f>
        <x:v>Sucre</x:v>
      </x:c>
      <x:c r="O943" t="str">
        <x:v>C01768</x:v>
      </x:c>
      <x:c r="P943" t="str">
        <x:v>Premium</x:v>
      </x:c>
      <x:c r="Q943" t="str">
        <x:v>P0017</x:v>
      </x:c>
      <x:c r="R943" t="str">
        <x:v>Cuidado Personal</x:v>
      </x:c>
      <x:c r="S943" t="str">
        <x:v>Marca A</x:v>
      </x:c>
      <x:c r="T943" t="str">
        <x:v>Tienda</x:v>
      </x:c>
      <x:c r="U943" t="str">
        <x:f>IFERROR(VLOOKUP(T943,'Mapeos'!$D$4:$E$25,2,FALSE),T943)</x:f>
        <x:v>Tienda</x:v>
      </x:c>
      <x:c r="V943" t="str">
        <x:v>V029</x:v>
      </x:c>
      <x:c r="W943" t="n">
        <x:v>-1</x:v>
      </x:c>
      <x:c r="X943" s="28" t="n">
        <x:v>85.29</x:v>
      </x:c>
      <x:c r="Y943" s="20" t="n">
        <x:v>0.2</x:v>
      </x:c>
      <x:c r="Z943" s="20" t="n">
        <x:f>IF(Y943&gt;1,Y943/100,Y943)</x:f>
        <x:v>0.2</x:v>
      </x:c>
      <x:c r="AA943" s="28" t="n">
        <x:v>47.18</x:v>
      </x:c>
      <x:c r="AB943" s="28" t="n">
        <x:v>-68.23</x:v>
      </x:c>
      <x:c r="AC943" s="28" t="str">
        <x:v>BOB</x:v>
      </x:c>
      <x:c r="AD943" s="28" t="n">
        <x:f>IF(AC943="USD",AB943*'Parametros'!$B$4,AB943)</x:f>
        <x:v>-68.23</x:v>
      </x:c>
      <x:c r="AE943" s="28" t="n">
        <x:f>W943*X943*(1-Z943)</x:f>
        <x:v>-68.23200000000001</x:v>
      </x:c>
      <x:c r="AF943" s="28" t="n">
        <x:f>W943*AA943</x:f>
        <x:v>-47.18</x:v>
      </x:c>
      <x:c r="AG943" s="28" t="n">
        <x:f>AE943-AF943</x:f>
        <x:v>-21.052000000000014</x:v>
      </x:c>
      <x:c r="AH943" s="20" t="str">
        <x:f>IF(AE943&gt;0,AG943/AE943,"")</x:f>
      </x:c>
      <x:c r="AI943" s="28" t="n">
        <x:v>153823.32</x:v>
      </x:c>
      <x:c r="AJ943" s="28" t="n">
        <x:v>0</x:v>
      </x:c>
      <x:c r="AK943" t="n">
        <x:v>18</x:v>
      </x:c>
      <x:c r="AL943" t="str">
        <x:v>Completado</x:v>
      </x:c>
      <x:c r="AM943" t="str">
        <x:f>IF(W943&lt;0,"Devuelto",AL943)</x:f>
        <x:v>Devuelto</x:v>
      </x:c>
      <x:c r="AN943" t="str">
        <x:v>Efectivo</x:v>
      </x:c>
      <x:c r="AO943" s="29" t="str">
        <x:v>Pedido reclasificado como devolución</x:v>
      </x:c>
      <x:c r="AP943" t="str">
        <x:f>IF(D943="","No","Sí")</x:f>
        <x:v>Sí</x:v>
      </x:c>
    </x:row>
    <x:row r="944">
      <x:c r="A944" t="n">
        <x:v>944</x:v>
      </x:c>
      <x:c r="B944" t="str">
        <x:v>VT0004476</x:v>
      </x:c>
      <x:c r="C944" t="str">
        <x:v>45442</x:v>
      </x:c>
      <x:c r="D944" s="27" t="n">
        <x:v>45442</x:v>
      </x:c>
      <x:c r="E944" t="n">
        <x:f>IF(D944="","",YEAR(D944))</x:f>
        <x:v>2024</x:v>
      </x:c>
      <x:c r="F944" t="n">
        <x:f>IF(D944="","",MONTH(D944))</x:f>
        <x:v>5</x:v>
      </x:c>
      <x:c r="G944" t="str">
        <x:f>IF(D944="","Fecha no disponible",TEXT(D944,"mmmm"))</x:f>
        <x:v>May</x:v>
      </x:c>
      <x:c r="H944" t="str">
        <x:f>IF(D944="","Fecha no disponible",TEXT(D944,"yyyy-mm"))</x:f>
        <x:v>2024-05</x:v>
      </x:c>
      <x:c r="I944" t="str">
        <x:f>IF(D944="","Fecha no disponible","T"&amp;ROUNDUP(MONTH(D944)/3,0))</x:f>
        <x:v>T2</x:v>
      </x:c>
      <x:c r="J944" t="str">
        <x:v>T010</x:v>
      </x:c>
      <x:c r="K944" t="str">
        <x:v>Tienda Cochabamba 2</x:v>
      </x:c>
      <x:c r="L944" t="str">
        <x:v>Barrio</x:v>
      </x:c>
      <x:c r="M944" t="str">
        <x:v>Cochabamba</x:v>
      </x:c>
      <x:c r="N944" t="str">
        <x:f>IFERROR(VLOOKUP(M944,'Mapeos'!$A$4:$B$30,2,FALSE),M944)</x:f>
        <x:v>Cochabamba</x:v>
      </x:c>
      <x:c r="O944" t="str">
        <x:v>C00464</x:v>
      </x:c>
      <x:c r="P944" t="str">
        <x:v>Empresa</x:v>
      </x:c>
      <x:c r="Q944" t="str">
        <x:v>P0091</x:v>
      </x:c>
      <x:c r="R944" t="str">
        <x:v>Deportes</x:v>
      </x:c>
      <x:c r="S944" t="str">
        <x:v>Marca C</x:v>
      </x:c>
      <x:c r="T944" t="str">
        <x:v>E-commerce</x:v>
      </x:c>
      <x:c r="U944" t="str">
        <x:f>IFERROR(VLOOKUP(T944,'Mapeos'!$D$4:$E$25,2,FALSE),T944)</x:f>
        <x:v>E-commerce</x:v>
      </x:c>
      <x:c r="V944" t="str">
        <x:v>V039</x:v>
      </x:c>
      <x:c r="W944" t="n">
        <x:v>0</x:v>
      </x:c>
      <x:c r="X944" s="28" t="n">
        <x:v>134.26</x:v>
      </x:c>
      <x:c r="Y944" s="20" t="n">
        <x:v>0.05</x:v>
      </x:c>
      <x:c r="Z944" s="20" t="n">
        <x:f>IF(Y944&gt;1,Y944/100,Y944)</x:f>
        <x:v>0.05</x:v>
      </x:c>
      <x:c r="AA944" s="28" t="n">
        <x:v>75.15</x:v>
      </x:c>
      <x:c r="AB944" s="28" t="n">
        <x:v>0</x:v>
      </x:c>
      <x:c r="AC944" s="28" t="str">
        <x:v>BOB</x:v>
      </x:c>
      <x:c r="AD944" s="28" t="n">
        <x:f>IF(AC944="USD",AB944*'Parametros'!$B$4,AB944)</x:f>
        <x:v>0</x:v>
      </x:c>
      <x:c r="AE944" s="28" t="n">
        <x:f>W944*X944*(1-Z944)</x:f>
        <x:v>0</x:v>
      </x:c>
      <x:c r="AF944" s="28" t="n">
        <x:f>W944*AA944</x:f>
        <x:v>0</x:v>
      </x:c>
      <x:c r="AG944" s="28" t="n">
        <x:f>AE944-AF944</x:f>
        <x:v>0</x:v>
      </x:c>
      <x:c r="AH944" s="20" t="str">
        <x:f>IF(AE944&gt;0,AG944/AE944,"")</x:f>
      </x:c>
      <x:c r="AI944" s="28" t="n">
        <x:v>72179.6</x:v>
      </x:c>
      <x:c r="AJ944" s="28"/>
      <x:c r="AK944"/>
      <x:c r="AL944" t="str">
        <x:v>Cancelado</x:v>
      </x:c>
      <x:c r="AM944" t="str">
        <x:f>IF(W944&lt;0,"Devuelto",AL944)</x:f>
        <x:v>Cancelado</x:v>
      </x:c>
      <x:c r="AN944" t="str">
        <x:v>Transferencia</x:v>
      </x:c>
      <x:c r="AO944" s="29" t="str">
        <x:v>Sin observación</x:v>
      </x:c>
      <x:c r="AP944" t="str">
        <x:f>IF(D944="","No","Sí")</x:f>
        <x:v>Sí</x:v>
      </x:c>
    </x:row>
    <x:row r="945">
      <x:c r="A945" t="n">
        <x:v>945</x:v>
      </x:c>
      <x:c r="B945" t="str">
        <x:v>VT0004481</x:v>
      </x:c>
      <x:c r="C945" t="str">
        <x:v>45955</x:v>
      </x:c>
      <x:c r="D945" s="27" t="n">
        <x:v>45955</x:v>
      </x:c>
      <x:c r="E945" t="n">
        <x:f>IF(D945="","",YEAR(D945))</x:f>
        <x:v>2025</x:v>
      </x:c>
      <x:c r="F945" t="n">
        <x:f>IF(D945="","",MONTH(D945))</x:f>
        <x:v>10</x:v>
      </x:c>
      <x:c r="G945" t="str">
        <x:f>IF(D945="","Fecha no disponible",TEXT(D945,"mmmm"))</x:f>
        <x:v>October</x:v>
      </x:c>
      <x:c r="H945" t="str">
        <x:f>IF(D945="","Fecha no disponible",TEXT(D945,"yyyy-mm"))</x:f>
        <x:v>2025-10</x:v>
      </x:c>
      <x:c r="I945" t="str">
        <x:f>IF(D945="","Fecha no disponible","T"&amp;ROUNDUP(MONTH(D945)/3,0))</x:f>
        <x:v>T4</x:v>
      </x:c>
      <x:c r="J945" t="str">
        <x:v>T009</x:v>
      </x:c>
      <x:c r="K945" t="str">
        <x:v>Tienda Cochabamba 1</x:v>
      </x:c>
      <x:c r="L945" t="str">
        <x:v>Mall</x:v>
      </x:c>
      <x:c r="M945" t="str">
        <x:v>Cochabamba</x:v>
      </x:c>
      <x:c r="N945" t="str">
        <x:f>IFERROR(VLOOKUP(M945,'Mapeos'!$A$4:$B$30,2,FALSE),M945)</x:f>
        <x:v>Cochabamba</x:v>
      </x:c>
      <x:c r="O945" t="str">
        <x:v>C01567</x:v>
      </x:c>
      <x:c r="P945" t="str">
        <x:v>Empresa</x:v>
      </x:c>
      <x:c r="Q945" t="str">
        <x:v>P0064</x:v>
      </x:c>
      <x:c r="R945" t="str">
        <x:v>Hogar</x:v>
      </x:c>
      <x:c r="S945" t="str">
        <x:v>Marca B</x:v>
      </x:c>
      <x:c r="T945" t="str">
        <x:v>Tienda</x:v>
      </x:c>
      <x:c r="U945" t="str">
        <x:f>IFERROR(VLOOKUP(T945,'Mapeos'!$D$4:$E$25,2,FALSE),T945)</x:f>
        <x:v>Tienda</x:v>
      </x:c>
      <x:c r="V945" t="str">
        <x:v>V023</x:v>
      </x:c>
      <x:c r="W945" t="n">
        <x:v>-1</x:v>
      </x:c>
      <x:c r="X945" s="28" t="n">
        <x:v>52.01</x:v>
      </x:c>
      <x:c r="Y945" s="20" t="n">
        <x:v>0</x:v>
      </x:c>
      <x:c r="Z945" s="20" t="n">
        <x:f>IF(Y945&gt;1,Y945/100,Y945)</x:f>
        <x:v>0</x:v>
      </x:c>
      <x:c r="AA945" s="28" t="n">
        <x:v>28.36</x:v>
      </x:c>
      <x:c r="AB945" s="28" t="n">
        <x:v>-52.01</x:v>
      </x:c>
      <x:c r="AC945" s="28" t="str">
        <x:v>BOB</x:v>
      </x:c>
      <x:c r="AD945" s="28" t="n">
        <x:f>IF(AC945="USD",AB945*'Parametros'!$B$4,AB945)</x:f>
        <x:v>-52.01</x:v>
      </x:c>
      <x:c r="AE945" s="28" t="n">
        <x:f>W945*X945*(1-Z945)</x:f>
        <x:v>-52.01</x:v>
      </x:c>
      <x:c r="AF945" s="28" t="n">
        <x:f>W945*AA945</x:f>
        <x:v>-28.36</x:v>
      </x:c>
      <x:c r="AG945" s="28" t="n">
        <x:f>AE945-AF945</x:f>
        <x:v>-23.65</x:v>
      </x:c>
      <x:c r="AH945" s="20" t="str">
        <x:f>IF(AE945&gt;0,AG945/AE945,"")</x:f>
      </x:c>
      <x:c r="AI945" s="28" t="n">
        <x:v>126153.61</x:v>
      </x:c>
      <x:c r="AJ945" s="28"/>
      <x:c r="AK945"/>
      <x:c r="AL945" t="str">
        <x:v>Devuelto</x:v>
      </x:c>
      <x:c r="AM945" t="str">
        <x:f>IF(W945&lt;0,"Devuelto",AL945)</x:f>
        <x:v>Devuelto</x:v>
      </x:c>
      <x:c r="AN945" t="str">
        <x:v>Transferencia</x:v>
      </x:c>
      <x:c r="AO945" s="29" t="str">
        <x:v>Sin observación</x:v>
      </x:c>
      <x:c r="AP945" t="str">
        <x:f>IF(D945="","No","Sí")</x:f>
        <x:v>Sí</x:v>
      </x:c>
    </x:row>
    <x:row r="946">
      <x:c r="A946" t="n">
        <x:v>946</x:v>
      </x:c>
      <x:c r="B946" t="str">
        <x:v>VT0004485</x:v>
      </x:c>
      <x:c r="C946" t="str">
        <x:v>45576</x:v>
      </x:c>
      <x:c r="D946" s="27" t="n">
        <x:v>45576</x:v>
      </x:c>
      <x:c r="E946" t="n">
        <x:f>IF(D946="","",YEAR(D946))</x:f>
        <x:v>2024</x:v>
      </x:c>
      <x:c r="F946" t="n">
        <x:f>IF(D946="","",MONTH(D946))</x:f>
        <x:v>10</x:v>
      </x:c>
      <x:c r="G946" t="str">
        <x:f>IF(D946="","Fecha no disponible",TEXT(D946,"mmmm"))</x:f>
        <x:v>October</x:v>
      </x:c>
      <x:c r="H946" t="str">
        <x:f>IF(D946="","Fecha no disponible",TEXT(D946,"yyyy-mm"))</x:f>
        <x:v>2024-10</x:v>
      </x:c>
      <x:c r="I946" t="str">
        <x:f>IF(D946="","Fecha no disponible","T"&amp;ROUNDUP(MONTH(D946)/3,0))</x:f>
        <x:v>T4</x:v>
      </x:c>
      <x:c r="J946" t="str">
        <x:v>T017</x:v>
      </x:c>
      <x:c r="K946" t="str">
        <x:v>Tienda Sucre 1</x:v>
      </x:c>
      <x:c r="L946" t="str">
        <x:v>Centro</x:v>
      </x:c>
      <x:c r="M946" t="str">
        <x:v>Sucre</x:v>
      </x:c>
      <x:c r="N946" t="str">
        <x:f>IFERROR(VLOOKUP(M946,'Mapeos'!$A$4:$B$30,2,FALSE),M946)</x:f>
        <x:v>Sucre</x:v>
      </x:c>
      <x:c r="O946" t="str">
        <x:v>C00757</x:v>
      </x:c>
      <x:c r="P946" t="str">
        <x:v>Empresa</x:v>
      </x:c>
      <x:c r="Q946" t="str">
        <x:v>P0058</x:v>
      </x:c>
      <x:c r="R946" t="str">
        <x:v>Alimentos</x:v>
      </x:c>
      <x:c r="S946" t="str">
        <x:v>Marca C</x:v>
      </x:c>
      <x:c r="T946" t="str">
        <x:v>Marketplace</x:v>
      </x:c>
      <x:c r="U946" t="str">
        <x:f>IFERROR(VLOOKUP(T946,'Mapeos'!$D$4:$E$25,2,FALSE),T946)</x:f>
        <x:v>Marketplace</x:v>
      </x:c>
      <x:c r="V946" t="str">
        <x:v>V028</x:v>
      </x:c>
      <x:c r="W946" t="n">
        <x:v>1</x:v>
      </x:c>
      <x:c r="X946" s="28" t="n">
        <x:v>50.75</x:v>
      </x:c>
      <x:c r="Y946" s="20" t="n">
        <x:v>0</x:v>
      </x:c>
      <x:c r="Z946" s="20" t="n">
        <x:f>IF(Y946&gt;1,Y946/100,Y946)</x:f>
        <x:v>0</x:v>
      </x:c>
      <x:c r="AA946" s="28" t="n">
        <x:v>31.38</x:v>
      </x:c>
      <x:c r="AB946" s="28" t="n">
        <x:v>50.75</x:v>
      </x:c>
      <x:c r="AC946" s="28" t="str">
        <x:v>BOB</x:v>
      </x:c>
      <x:c r="AD946" s="28" t="n">
        <x:f>IF(AC946="USD",AB946*'Parametros'!$B$4,AB946)</x:f>
        <x:v>50.75</x:v>
      </x:c>
      <x:c r="AE946" s="28" t="n">
        <x:f>W946*X946*(1-Z946)</x:f>
        <x:v>50.75</x:v>
      </x:c>
      <x:c r="AF946" s="28" t="n">
        <x:f>W946*AA946</x:f>
        <x:v>31.38</x:v>
      </x:c>
      <x:c r="AG946" s="28" t="n">
        <x:f>AE946-AF946</x:f>
        <x:v>19.37</x:v>
      </x:c>
      <x:c r="AH946" s="20" t="n">
        <x:f>IF(AE946&gt;0,AG946/AE946,"")</x:f>
        <x:v>0.3816748768472907</x:v>
      </x:c>
      <x:c r="AI946" s="28" t="n">
        <x:v>77786.93</x:v>
      </x:c>
      <x:c r="AJ946" s="28"/>
      <x:c r="AK946"/>
      <x:c r="AL946" t="str">
        <x:v>Completado</x:v>
      </x:c>
      <x:c r="AM946" t="str">
        <x:f>IF(W946&lt;0,"Devuelto",AL946)</x:f>
        <x:v>Completado</x:v>
      </x:c>
      <x:c r="AN946" t="str">
        <x:v>Tarjeta</x:v>
      </x:c>
      <x:c r="AO946" s="29" t="str">
        <x:v>Sin observación</x:v>
      </x:c>
      <x:c r="AP946" t="str">
        <x:f>IF(D946="","No","Sí")</x:f>
        <x:v>Sí</x:v>
      </x:c>
    </x:row>
    <x:row r="947">
      <x:c r="A947" t="n">
        <x:v>947</x:v>
      </x:c>
      <x:c r="B947" t="str">
        <x:v>VT0004490</x:v>
      </x:c>
      <x:c r="C947" t="str">
        <x:v>45852</x:v>
      </x:c>
      <x:c r="D947" s="27" t="n">
        <x:v>45852</x:v>
      </x:c>
      <x:c r="E947" t="n">
        <x:f>IF(D947="","",YEAR(D947))</x:f>
        <x:v>2025</x:v>
      </x:c>
      <x:c r="F947" t="n">
        <x:f>IF(D947="","",MONTH(D947))</x:f>
        <x:v>7</x:v>
      </x:c>
      <x:c r="G947" t="str">
        <x:f>IF(D947="","Fecha no disponible",TEXT(D947,"mmmm"))</x:f>
        <x:v>July</x:v>
      </x:c>
      <x:c r="H947" t="str">
        <x:f>IF(D947="","Fecha no disponible",TEXT(D947,"yyyy-mm"))</x:f>
        <x:v>2025-07</x:v>
      </x:c>
      <x:c r="I947" t="str">
        <x:f>IF(D947="","Fecha no disponible","T"&amp;ROUNDUP(MONTH(D947)/3,0))</x:f>
        <x:v>T3</x:v>
      </x:c>
      <x:c r="J947" t="str">
        <x:v>T019</x:v>
      </x:c>
      <x:c r="K947" t="str">
        <x:v>Tienda Sucre 3</x:v>
      </x:c>
      <x:c r="L947" t="str">
        <x:v>Centro</x:v>
      </x:c>
      <x:c r="M947" t="str">
        <x:v>Sucre</x:v>
      </x:c>
      <x:c r="N947" t="str">
        <x:f>IFERROR(VLOOKUP(M947,'Mapeos'!$A$4:$B$30,2,FALSE),M947)</x:f>
        <x:v>Sucre</x:v>
      </x:c>
      <x:c r="O947" t="str">
        <x:v>C00690</x:v>
      </x:c>
      <x:c r="P947" t="str">
        <x:v>Frecuente</x:v>
      </x:c>
      <x:c r="Q947" t="str">
        <x:v>P0118</x:v>
      </x:c>
      <x:c r="R947" t="str">
        <x:v>Electrónica</x:v>
      </x:c>
      <x:c r="S947" t="str">
        <x:v>Marca A</x:v>
      </x:c>
      <x:c r="T947" t="str">
        <x:v>Marketplace</x:v>
      </x:c>
      <x:c r="U947" t="str">
        <x:f>IFERROR(VLOOKUP(T947,'Mapeos'!$D$4:$E$25,2,FALSE),T947)</x:f>
        <x:v>Marketplace</x:v>
      </x:c>
      <x:c r="V947" t="str">
        <x:v>V024</x:v>
      </x:c>
      <x:c r="W947" t="n">
        <x:v>5</x:v>
      </x:c>
      <x:c r="X947" s="28" t="n">
        <x:v>151.64</x:v>
      </x:c>
      <x:c r="Y947" s="20" t="n">
        <x:v>0</x:v>
      </x:c>
      <x:c r="Z947" s="20" t="n">
        <x:f>IF(Y947&gt;1,Y947/100,Y947)</x:f>
        <x:v>0</x:v>
      </x:c>
      <x:c r="AA947" s="28" t="n">
        <x:v>75.13</x:v>
      </x:c>
      <x:c r="AB947" s="28" t="n">
        <x:v>758.2</x:v>
      </x:c>
      <x:c r="AC947" s="28" t="str">
        <x:v>BOB</x:v>
      </x:c>
      <x:c r="AD947" s="28" t="n">
        <x:f>IF(AC947="USD",AB947*'Parametros'!$B$4,AB947)</x:f>
        <x:v>758.2</x:v>
      </x:c>
      <x:c r="AE947" s="28" t="n">
        <x:f>W947*X947*(1-Z947)</x:f>
        <x:v>758.1999999999999</x:v>
      </x:c>
      <x:c r="AF947" s="28" t="n">
        <x:f>W947*AA947</x:f>
        <x:v>375.65</x:v>
      </x:c>
      <x:c r="AG947" s="28" t="n">
        <x:f>AE947-AF947</x:f>
        <x:v>382.54999999999995</x:v>
      </x:c>
      <x:c r="AH947" s="20" t="n">
        <x:f>IF(AE947&gt;0,AG947/AE947,"")</x:f>
        <x:v>0.5045502505935109</x:v>
      </x:c>
      <x:c r="AI947" s="28" t="n">
        <x:v>73730.51</x:v>
      </x:c>
      <x:c r="AJ947" s="28"/>
      <x:c r="AK947"/>
      <x:c r="AL947" t="str">
        <x:v>Completado</x:v>
      </x:c>
      <x:c r="AM947" t="str">
        <x:f>IF(W947&lt;0,"Devuelto",AL947)</x:f>
        <x:v>Completado</x:v>
      </x:c>
      <x:c r="AN947" t="str">
        <x:v>Tarjeta</x:v>
      </x:c>
      <x:c r="AO947" s="29" t="str">
        <x:v>Sin observación</x:v>
      </x:c>
      <x:c r="AP947" t="str">
        <x:f>IF(D947="","No","Sí")</x:f>
        <x:v>Sí</x:v>
      </x:c>
    </x:row>
    <x:row r="948">
      <x:c r="A948" t="n">
        <x:v>948</x:v>
      </x:c>
      <x:c r="B948" t="str">
        <x:v>VT0004495</x:v>
      </x:c>
      <x:c r="C948" t="str">
        <x:v>45914</x:v>
      </x:c>
      <x:c r="D948" s="27" t="n">
        <x:v>45914</x:v>
      </x:c>
      <x:c r="E948" t="n">
        <x:f>IF(D948="","",YEAR(D948))</x:f>
        <x:v>2025</x:v>
      </x:c>
      <x:c r="F948" t="n">
        <x:f>IF(D948="","",MONTH(D948))</x:f>
        <x:v>9</x:v>
      </x:c>
      <x:c r="G948" t="str">
        <x:f>IF(D948="","Fecha no disponible",TEXT(D948,"mmmm"))</x:f>
        <x:v>September</x:v>
      </x:c>
      <x:c r="H948" t="str">
        <x:f>IF(D948="","Fecha no disponible",TEXT(D948,"yyyy-mm"))</x:f>
        <x:v>2025-09</x:v>
      </x:c>
      <x:c r="I948" t="str">
        <x:f>IF(D948="","Fecha no disponible","T"&amp;ROUNDUP(MONTH(D948)/3,0))</x:f>
        <x:v>T3</x:v>
      </x:c>
      <x:c r="J948" t="str">
        <x:v>T003</x:v>
      </x:c>
      <x:c r="K948" t="str">
        <x:v>Tienda La Paz 3</x:v>
      </x:c>
      <x:c r="L948" t="str">
        <x:v>Barrio</x:v>
      </x:c>
      <x:c r="M948" t="str">
        <x:v>La Paz</x:v>
      </x:c>
      <x:c r="N948" t="str">
        <x:f>IFERROR(VLOOKUP(M948,'Mapeos'!$A$4:$B$30,2,FALSE),M948)</x:f>
        <x:v>La Paz</x:v>
      </x:c>
      <x:c r="O948" t="str">
        <x:v>C01557</x:v>
      </x:c>
      <x:c r="P948" t="str">
        <x:v>Masivo</x:v>
      </x:c>
      <x:c r="Q948" t="str">
        <x:v>P0094</x:v>
      </x:c>
      <x:c r="R948" t="str">
        <x:v>Hogar</x:v>
      </x:c>
      <x:c r="S948" t="str">
        <x:v>Marca C</x:v>
      </x:c>
      <x:c r="T948" t="str">
        <x:v>Tienda</x:v>
      </x:c>
      <x:c r="U948" t="str">
        <x:f>IFERROR(VLOOKUP(T948,'Mapeos'!$D$4:$E$25,2,FALSE),T948)</x:f>
        <x:v>Tienda</x:v>
      </x:c>
      <x:c r="V948" t="str">
        <x:v>V011</x:v>
      </x:c>
      <x:c r="W948" t="n">
        <x:v>1</x:v>
      </x:c>
      <x:c r="X948" s="28" t="n">
        <x:v>220.92</x:v>
      </x:c>
      <x:c r="Y948" s="20" t="n">
        <x:v>0.1</x:v>
      </x:c>
      <x:c r="Z948" s="20" t="n">
        <x:f>IF(Y948&gt;1,Y948/100,Y948)</x:f>
        <x:v>0.1</x:v>
      </x:c>
      <x:c r="AA948" s="28" t="n">
        <x:v>116.03</x:v>
      </x:c>
      <x:c r="AB948" s="28" t="n">
        <x:v>198.83</x:v>
      </x:c>
      <x:c r="AC948" s="28" t="str">
        <x:v>BOB</x:v>
      </x:c>
      <x:c r="AD948" s="28" t="n">
        <x:f>IF(AC948="USD",AB948*'Parametros'!$B$4,AB948)</x:f>
        <x:v>198.83</x:v>
      </x:c>
      <x:c r="AE948" s="28" t="n">
        <x:f>W948*X948*(1-Z948)</x:f>
        <x:v>198.828</x:v>
      </x:c>
      <x:c r="AF948" s="28" t="n">
        <x:f>W948*AA948</x:f>
        <x:v>116.03</x:v>
      </x:c>
      <x:c r="AG948" s="28" t="n">
        <x:f>AE948-AF948</x:f>
        <x:v>82.798</x:v>
      </x:c>
      <x:c r="AH948" s="20" t="n">
        <x:f>IF(AE948&gt;0,AG948/AE948,"")</x:f>
        <x:v>0.41643028144929284</x:v>
      </x:c>
      <x:c r="AI948" s="28" t="n">
        <x:v>137527.72</x:v>
      </x:c>
      <x:c r="AJ948" s="28" t="n">
        <x:v>114</x:v>
      </x:c>
      <x:c r="AK948" t="n">
        <x:v>34</x:v>
      </x:c>
      <x:c r="AL948" t="str">
        <x:v>Completado</x:v>
      </x:c>
      <x:c r="AM948" t="str">
        <x:f>IF(W948&lt;0,"Devuelto",AL948)</x:f>
        <x:v>Completado</x:v>
      </x:c>
      <x:c r="AN948" t="str">
        <x:v>Tarjeta</x:v>
      </x:c>
      <x:c r="AO948" s="29" t="str">
        <x:v>Sin observación</x:v>
      </x:c>
      <x:c r="AP948" t="str">
        <x:f>IF(D948="","No","Sí")</x:f>
        <x:v>Sí</x:v>
      </x:c>
    </x:row>
    <x:row r="949">
      <x:c r="A949" t="n">
        <x:v>949</x:v>
      </x:c>
      <x:c r="B949" t="str">
        <x:v>VT0004500</x:v>
      </x:c>
      <x:c r="C949" t="str">
        <x:v>46061</x:v>
      </x:c>
      <x:c r="D949" s="27" t="n">
        <x:v>46061</x:v>
      </x:c>
      <x:c r="E949" t="n">
        <x:f>IF(D949="","",YEAR(D949))</x:f>
        <x:v>2026</x:v>
      </x:c>
      <x:c r="F949" t="n">
        <x:f>IF(D949="","",MONTH(D949))</x:f>
        <x:v>2</x:v>
      </x:c>
      <x:c r="G949" t="str">
        <x:f>IF(D949="","Fecha no disponible",TEXT(D949,"mmmm"))</x:f>
        <x:v>February</x:v>
      </x:c>
      <x:c r="H949" t="str">
        <x:f>IF(D949="","Fecha no disponible",TEXT(D949,"yyyy-mm"))</x:f>
        <x:v>2026-02</x:v>
      </x:c>
      <x:c r="I949" t="str">
        <x:f>IF(D949="","Fecha no disponible","T"&amp;ROUNDUP(MONTH(D949)/3,0))</x:f>
        <x:v>T1</x:v>
      </x:c>
      <x:c r="J949" t="str">
        <x:v>T016</x:v>
      </x:c>
      <x:c r="K949" t="str">
        <x:v>Tienda Potosí 4</x:v>
      </x:c>
      <x:c r="L949" t="str">
        <x:v>Centro</x:v>
      </x:c>
      <x:c r="M949" t="str">
        <x:v>Potosí</x:v>
      </x:c>
      <x:c r="N949" t="str">
        <x:f>IFERROR(VLOOKUP(M949,'Mapeos'!$A$4:$B$30,2,FALSE),M949)</x:f>
        <x:v>Potosí</x:v>
      </x:c>
      <x:c r="O949" t="str">
        <x:v>C00601</x:v>
      </x:c>
      <x:c r="P949" t="str">
        <x:v>Masivo</x:v>
      </x:c>
      <x:c r="Q949" t="str">
        <x:v>P0007</x:v>
      </x:c>
      <x:c r="R949" t="str">
        <x:v>Cuidado Personal</x:v>
      </x:c>
      <x:c r="S949" t="str">
        <x:v>Marca A</x:v>
      </x:c>
      <x:c r="T949" t="str">
        <x:v>E-commerce</x:v>
      </x:c>
      <x:c r="U949" t="str">
        <x:f>IFERROR(VLOOKUP(T949,'Mapeos'!$D$4:$E$25,2,FALSE),T949)</x:f>
        <x:v>E-commerce</x:v>
      </x:c>
      <x:c r="V949" t="str">
        <x:v>V035</x:v>
      </x:c>
      <x:c r="W949" t="n">
        <x:v>-2</x:v>
      </x:c>
      <x:c r="X949" s="28" t="n">
        <x:v>107.99</x:v>
      </x:c>
      <x:c r="Y949" s="20" t="n">
        <x:v>0.1</x:v>
      </x:c>
      <x:c r="Z949" s="20" t="n">
        <x:f>IF(Y949&gt;1,Y949/100,Y949)</x:f>
        <x:v>0.1</x:v>
      </x:c>
      <x:c r="AA949" s="28" t="n">
        <x:v>53.41</x:v>
      </x:c>
      <x:c r="AB949" s="28" t="n">
        <x:v>-194.38</x:v>
      </x:c>
      <x:c r="AC949" s="28" t="str">
        <x:v>BOB</x:v>
      </x:c>
      <x:c r="AD949" s="28" t="n">
        <x:f>IF(AC949="USD",AB949*'Parametros'!$B$4,AB949)</x:f>
        <x:v>-194.38</x:v>
      </x:c>
      <x:c r="AE949" s="28" t="n">
        <x:f>W949*X949*(1-Z949)</x:f>
        <x:v>-194.382</x:v>
      </x:c>
      <x:c r="AF949" s="28" t="n">
        <x:f>W949*AA949</x:f>
        <x:v>-106.82</x:v>
      </x:c>
      <x:c r="AG949" s="28" t="n">
        <x:f>AE949-AF949</x:f>
        <x:v>-87.56200000000001</x:v>
      </x:c>
      <x:c r="AH949" s="20" t="str">
        <x:f>IF(AE949&gt;0,AG949/AE949,"")</x:f>
      </x:c>
      <x:c r="AI949" s="28" t="n">
        <x:v>63929.11</x:v>
      </x:c>
      <x:c r="AJ949" s="28"/>
      <x:c r="AK949"/>
      <x:c r="AL949" t="str">
        <x:v>Devuelto</x:v>
      </x:c>
      <x:c r="AM949" t="str">
        <x:f>IF(W949&lt;0,"Devuelto",AL949)</x:f>
        <x:v>Devuelto</x:v>
      </x:c>
      <x:c r="AN949" t="str">
        <x:v>QR</x:v>
      </x:c>
      <x:c r="AO949" s="29" t="str">
        <x:v>Sin observación</x:v>
      </x:c>
      <x:c r="AP949" t="str">
        <x:f>IF(D949="","No","Sí")</x:f>
        <x:v>Sí</x:v>
      </x:c>
    </x:row>
    <x:row r="950">
      <x:c r="A950" t="n">
        <x:v>950</x:v>
      </x:c>
      <x:c r="B950" t="str">
        <x:v>VT0004504</x:v>
      </x:c>
      <x:c r="C950" t="str">
        <x:v>45481</x:v>
      </x:c>
      <x:c r="D950" s="27" t="n">
        <x:v>45481</x:v>
      </x:c>
      <x:c r="E950" t="n">
        <x:f>IF(D950="","",YEAR(D950))</x:f>
        <x:v>2024</x:v>
      </x:c>
      <x:c r="F950" t="n">
        <x:f>IF(D950="","",MONTH(D950))</x:f>
        <x:v>7</x:v>
      </x:c>
      <x:c r="G950" t="str">
        <x:f>IF(D950="","Fecha no disponible",TEXT(D950,"mmmm"))</x:f>
        <x:v>July</x:v>
      </x:c>
      <x:c r="H950" t="str">
        <x:f>IF(D950="","Fecha no disponible",TEXT(D950,"yyyy-mm"))</x:f>
        <x:v>2024-07</x:v>
      </x:c>
      <x:c r="I950" t="str">
        <x:f>IF(D950="","Fecha no disponible","T"&amp;ROUNDUP(MONTH(D950)/3,0))</x:f>
        <x:v>T3</x:v>
      </x:c>
      <x:c r="J950" t="str">
        <x:v>T002</x:v>
      </x:c>
      <x:c r="K950" t="str">
        <x:v>Tienda La Paz 2</x:v>
      </x:c>
      <x:c r="L950" t="str">
        <x:v>Mall</x:v>
      </x:c>
      <x:c r="M950" t="str">
        <x:v>La Paz</x:v>
      </x:c>
      <x:c r="N950" t="str">
        <x:f>IFERROR(VLOOKUP(M950,'Mapeos'!$A$4:$B$30,2,FALSE),M950)</x:f>
        <x:v>La Paz</x:v>
      </x:c>
      <x:c r="O950" t="str">
        <x:v>C00303</x:v>
      </x:c>
      <x:c r="P950" t="str">
        <x:v>Empresa</x:v>
      </x:c>
      <x:c r="Q950" t="str">
        <x:v>P0062</x:v>
      </x:c>
      <x:c r="R950" t="str">
        <x:v>Hogar</x:v>
      </x:c>
      <x:c r="S950" t="str">
        <x:v>Marca B</x:v>
      </x:c>
      <x:c r="T950" t="str">
        <x:v>Tienda</x:v>
      </x:c>
      <x:c r="U950" t="str">
        <x:f>IFERROR(VLOOKUP(T950,'Mapeos'!$D$4:$E$25,2,FALSE),T950)</x:f>
        <x:v>Tienda</x:v>
      </x:c>
      <x:c r="V950" t="str">
        <x:v>V038</x:v>
      </x:c>
      <x:c r="W950" t="n">
        <x:v>1</x:v>
      </x:c>
      <x:c r="X950" s="28" t="n">
        <x:v>273.23</x:v>
      </x:c>
      <x:c r="Y950" s="20" t="n">
        <x:v>0</x:v>
      </x:c>
      <x:c r="Z950" s="20" t="n">
        <x:f>IF(Y950&gt;1,Y950/100,Y950)</x:f>
        <x:v>0</x:v>
      </x:c>
      <x:c r="AA950" s="28" t="n">
        <x:v>186.69</x:v>
      </x:c>
      <x:c r="AB950" s="28" t="n">
        <x:v>273.23</x:v>
      </x:c>
      <x:c r="AC950" s="28" t="str">
        <x:v>BOB</x:v>
      </x:c>
      <x:c r="AD950" s="28" t="n">
        <x:f>IF(AC950="USD",AB950*'Parametros'!$B$4,AB950)</x:f>
        <x:v>273.23</x:v>
      </x:c>
      <x:c r="AE950" s="28" t="n">
        <x:f>W950*X950*(1-Z950)</x:f>
        <x:v>273.23</x:v>
      </x:c>
      <x:c r="AF950" s="28" t="n">
        <x:f>W950*AA950</x:f>
        <x:v>186.69</x:v>
      </x:c>
      <x:c r="AG950" s="28" t="n">
        <x:f>AE950-AF950</x:f>
        <x:v>86.54000000000002</x:v>
      </x:c>
      <x:c r="AH950" s="20" t="n">
        <x:f>IF(AE950&gt;0,AG950/AE950,"")</x:f>
        <x:v>0.31672949529700256</x:v>
      </x:c>
      <x:c r="AI950" s="28" t="n">
        <x:v>181671.78</x:v>
      </x:c>
      <x:c r="AJ950" s="28"/>
      <x:c r="AK950"/>
      <x:c r="AL950" t="str">
        <x:v>Completado</x:v>
      </x:c>
      <x:c r="AM950" t="str">
        <x:f>IF(W950&lt;0,"Devuelto",AL950)</x:f>
        <x:v>Completado</x:v>
      </x:c>
      <x:c r="AN950" t="str">
        <x:v>Efectivo</x:v>
      </x:c>
      <x:c r="AO950" s="29" t="str">
        <x:v>Sin observación</x:v>
      </x:c>
      <x:c r="AP950" t="str">
        <x:f>IF(D950="","No","Sí")</x:f>
        <x:v>Sí</x:v>
      </x:c>
    </x:row>
    <x:row r="951">
      <x:c r="A951" t="n">
        <x:v>951</x:v>
      </x:c>
      <x:c r="B951" t="str">
        <x:v>VT0004509</x:v>
      </x:c>
      <x:c r="C951" t="str">
        <x:v>45801</x:v>
      </x:c>
      <x:c r="D951" s="27" t="n">
        <x:v>45801</x:v>
      </x:c>
      <x:c r="E951" t="n">
        <x:f>IF(D951="","",YEAR(D951))</x:f>
        <x:v>2025</x:v>
      </x:c>
      <x:c r="F951" t="n">
        <x:f>IF(D951="","",MONTH(D951))</x:f>
        <x:v>5</x:v>
      </x:c>
      <x:c r="G951" t="str">
        <x:f>IF(D951="","Fecha no disponible",TEXT(D951,"mmmm"))</x:f>
        <x:v>May</x:v>
      </x:c>
      <x:c r="H951" t="str">
        <x:f>IF(D951="","Fecha no disponible",TEXT(D951,"yyyy-mm"))</x:f>
        <x:v>2025-05</x:v>
      </x:c>
      <x:c r="I951" t="str">
        <x:f>IF(D951="","Fecha no disponible","T"&amp;ROUNDUP(MONTH(D951)/3,0))</x:f>
        <x:v>T2</x:v>
      </x:c>
      <x:c r="J951" t="str">
        <x:v>T016</x:v>
      </x:c>
      <x:c r="K951" t="str">
        <x:v>Tienda Potosí 4</x:v>
      </x:c>
      <x:c r="L951" t="str">
        <x:v>Centro</x:v>
      </x:c>
      <x:c r="M951" t="str">
        <x:v>Potosí</x:v>
      </x:c>
      <x:c r="N951" t="str">
        <x:f>IFERROR(VLOOKUP(M951,'Mapeos'!$A$4:$B$30,2,FALSE),M951)</x:f>
        <x:v>Potosí</x:v>
      </x:c>
      <x:c r="O951" t="str">
        <x:v>C00612</x:v>
      </x:c>
      <x:c r="P951" t="str">
        <x:v>Premium</x:v>
      </x:c>
      <x:c r="Q951" t="str">
        <x:v>P0028</x:v>
      </x:c>
      <x:c r="R951" t="str">
        <x:v>Electrónica</x:v>
      </x:c>
      <x:c r="S951" t="str">
        <x:v>Marca C</x:v>
      </x:c>
      <x:c r="T951" t="str">
        <x:v>Tienda</x:v>
      </x:c>
      <x:c r="U951" t="str">
        <x:f>IFERROR(VLOOKUP(T951,'Mapeos'!$D$4:$E$25,2,FALSE),T951)</x:f>
        <x:v>Tienda</x:v>
      </x:c>
      <x:c r="V951" t="str">
        <x:v>V028</x:v>
      </x:c>
      <x:c r="W951" t="n">
        <x:v>6</x:v>
      </x:c>
      <x:c r="X951" s="28" t="n">
        <x:v>356.85</x:v>
      </x:c>
      <x:c r="Y951" s="20" t="n">
        <x:v>0.05</x:v>
      </x:c>
      <x:c r="Z951" s="20" t="n">
        <x:f>IF(Y951&gt;1,Y951/100,Y951)</x:f>
        <x:v>0.05</x:v>
      </x:c>
      <x:c r="AA951" s="28" t="n">
        <x:v>184.78</x:v>
      </x:c>
      <x:c r="AB951" s="28" t="n">
        <x:v>2034.04</x:v>
      </x:c>
      <x:c r="AC951" s="28" t="str">
        <x:v>BOB</x:v>
      </x:c>
      <x:c r="AD951" s="28" t="n">
        <x:f>IF(AC951="USD",AB951*'Parametros'!$B$4,AB951)</x:f>
        <x:v>2034.04</x:v>
      </x:c>
      <x:c r="AE951" s="28" t="n">
        <x:f>W951*X951*(1-Z951)</x:f>
        <x:v>2034.0450000000003</x:v>
      </x:c>
      <x:c r="AF951" s="28" t="n">
        <x:f>W951*AA951</x:f>
        <x:v>1108.68</x:v>
      </x:c>
      <x:c r="AG951" s="28" t="n">
        <x:f>AE951-AF951</x:f>
        <x:v>925.3650000000002</x:v>
      </x:c>
      <x:c r="AH951" s="20" t="n">
        <x:f>IF(AE951&gt;0,AG951/AE951,"")</x:f>
        <x:v>0.45493831257420564</x:v>
      </x:c>
      <x:c r="AI951" s="28" t="n">
        <x:v>121245.57</x:v>
      </x:c>
      <x:c r="AJ951" s="28"/>
      <x:c r="AK951"/>
      <x:c r="AL951" t="str">
        <x:v>Completado</x:v>
      </x:c>
      <x:c r="AM951" t="str">
        <x:f>IF(W951&lt;0,"Devuelto",AL951)</x:f>
        <x:v>Completado</x:v>
      </x:c>
      <x:c r="AN951" t="str">
        <x:v>Efectivo</x:v>
      </x:c>
      <x:c r="AO951" s="29" t="str">
        <x:v>Sin observación</x:v>
      </x:c>
      <x:c r="AP951" t="str">
        <x:f>IF(D951="","No","Sí")</x:f>
        <x:v>Sí</x:v>
      </x:c>
    </x:row>
    <x:row r="952">
      <x:c r="A952" t="n">
        <x:v>952</x:v>
      </x:c>
      <x:c r="B952" t="str">
        <x:v>VT0004514</x:v>
      </x:c>
      <x:c r="C952" t="str">
        <x:v>45807</x:v>
      </x:c>
      <x:c r="D952" s="27" t="n">
        <x:v>45807</x:v>
      </x:c>
      <x:c r="E952" t="n">
        <x:f>IF(D952="","",YEAR(D952))</x:f>
        <x:v>2025</x:v>
      </x:c>
      <x:c r="F952" t="n">
        <x:f>IF(D952="","",MONTH(D952))</x:f>
        <x:v>5</x:v>
      </x:c>
      <x:c r="G952" t="str">
        <x:f>IF(D952="","Fecha no disponible",TEXT(D952,"mmmm"))</x:f>
        <x:v>May</x:v>
      </x:c>
      <x:c r="H952" t="str">
        <x:f>IF(D952="","Fecha no disponible",TEXT(D952,"yyyy-mm"))</x:f>
        <x:v>2025-05</x:v>
      </x:c>
      <x:c r="I952" t="str">
        <x:f>IF(D952="","Fecha no disponible","T"&amp;ROUNDUP(MONTH(D952)/3,0))</x:f>
        <x:v>T2</x:v>
      </x:c>
      <x:c r="J952" t="str">
        <x:v>T003</x:v>
      </x:c>
      <x:c r="K952" t="str">
        <x:v>Tienda La Paz 3</x:v>
      </x:c>
      <x:c r="L952" t="str">
        <x:v>Barrio</x:v>
      </x:c>
      <x:c r="M952" t="str">
        <x:v>La Paz</x:v>
      </x:c>
      <x:c r="N952" t="str">
        <x:f>IFERROR(VLOOKUP(M952,'Mapeos'!$A$4:$B$30,2,FALSE),M952)</x:f>
        <x:v>La Paz</x:v>
      </x:c>
      <x:c r="O952" t="str">
        <x:v>C00896</x:v>
      </x:c>
      <x:c r="P952" t="str">
        <x:v>Premium</x:v>
      </x:c>
      <x:c r="Q952" t="str">
        <x:v>P0046</x:v>
      </x:c>
      <x:c r="R952" t="str">
        <x:v>Hogar</x:v>
      </x:c>
      <x:c r="S952" t="str">
        <x:v>Marca A</x:v>
      </x:c>
      <x:c r="T952" t="str">
        <x:v>E-commerce</x:v>
      </x:c>
      <x:c r="U952" t="str">
        <x:f>IFERROR(VLOOKUP(T952,'Mapeos'!$D$4:$E$25,2,FALSE),T952)</x:f>
        <x:v>E-commerce</x:v>
      </x:c>
      <x:c r="V952" t="str">
        <x:v>V016</x:v>
      </x:c>
      <x:c r="W952" t="n">
        <x:v>1</x:v>
      </x:c>
      <x:c r="X952" s="28" t="n">
        <x:v>274.17</x:v>
      </x:c>
      <x:c r="Y952" s="20" t="n">
        <x:v>0.15</x:v>
      </x:c>
      <x:c r="Z952" s="20" t="n">
        <x:f>IF(Y952&gt;1,Y952/100,Y952)</x:f>
        <x:v>0.15</x:v>
      </x:c>
      <x:c r="AA952" s="28" t="n">
        <x:v>195.2</x:v>
      </x:c>
      <x:c r="AB952" s="28" t="n">
        <x:v>233.04</x:v>
      </x:c>
      <x:c r="AC952" s="28" t="str">
        <x:v>BOB</x:v>
      </x:c>
      <x:c r="AD952" s="28" t="n">
        <x:f>IF(AC952="USD",AB952*'Parametros'!$B$4,AB952)</x:f>
        <x:v>233.04</x:v>
      </x:c>
      <x:c r="AE952" s="28" t="n">
        <x:f>W952*X952*(1-Z952)</x:f>
        <x:v>233.0445</x:v>
      </x:c>
      <x:c r="AF952" s="28" t="n">
        <x:f>W952*AA952</x:f>
        <x:v>195.2</x:v>
      </x:c>
      <x:c r="AG952" s="28" t="n">
        <x:f>AE952-AF952</x:f>
        <x:v>37.84450000000001</x:v>
      </x:c>
      <x:c r="AH952" s="20" t="n">
        <x:f>IF(AE952&gt;0,AG952/AE952,"")</x:f>
        <x:v>0.16239173205117483</x:v>
      </x:c>
      <x:c r="AI952" s="28" t="n">
        <x:v>99453.09</x:v>
      </x:c>
      <x:c r="AJ952" s="28"/>
      <x:c r="AK952"/>
      <x:c r="AL952" t="str">
        <x:v>Completado</x:v>
      </x:c>
      <x:c r="AM952" t="str">
        <x:f>IF(W952&lt;0,"Devuelto",AL952)</x:f>
        <x:v>Completado</x:v>
      </x:c>
      <x:c r="AN952" t="str">
        <x:v>QR</x:v>
      </x:c>
      <x:c r="AO952" s="29" t="str">
        <x:v>Sin observación</x:v>
      </x:c>
      <x:c r="AP952" t="str">
        <x:f>IF(D952="","No","Sí")</x:f>
        <x:v>Sí</x:v>
      </x:c>
    </x:row>
    <x:row r="953">
      <x:c r="A953" t="n">
        <x:v>953</x:v>
      </x:c>
      <x:c r="B953" t="str">
        <x:v>VT0004519</x:v>
      </x:c>
      <x:c r="C953" t="str">
        <x:v>45637</x:v>
      </x:c>
      <x:c r="D953" s="27" t="n">
        <x:v>45637</x:v>
      </x:c>
      <x:c r="E953" t="n">
        <x:f>IF(D953="","",YEAR(D953))</x:f>
        <x:v>2024</x:v>
      </x:c>
      <x:c r="F953" t="n">
        <x:f>IF(D953="","",MONTH(D953))</x:f>
        <x:v>12</x:v>
      </x:c>
      <x:c r="G953" t="str">
        <x:f>IF(D953="","Fecha no disponible",TEXT(D953,"mmmm"))</x:f>
        <x:v>December</x:v>
      </x:c>
      <x:c r="H953" t="str">
        <x:f>IF(D953="","Fecha no disponible",TEXT(D953,"yyyy-mm"))</x:f>
        <x:v>2024-12</x:v>
      </x:c>
      <x:c r="I953" t="str">
        <x:f>IF(D953="","Fecha no disponible","T"&amp;ROUNDUP(MONTH(D953)/3,0))</x:f>
        <x:v>T4</x:v>
      </x:c>
      <x:c r="J953" t="str">
        <x:v>T020</x:v>
      </x:c>
      <x:c r="K953" t="str">
        <x:v>Tienda Sucre 4</x:v>
      </x:c>
      <x:c r="L953" t="str">
        <x:v>Mall</x:v>
      </x:c>
      <x:c r="M953" t="str">
        <x:v>Sucre</x:v>
      </x:c>
      <x:c r="N953" t="str">
        <x:f>IFERROR(VLOOKUP(M953,'Mapeos'!$A$4:$B$30,2,FALSE),M953)</x:f>
        <x:v>Sucre</x:v>
      </x:c>
      <x:c r="O953" t="str">
        <x:v>C01785</x:v>
      </x:c>
      <x:c r="P953" t="str">
        <x:v>Premium</x:v>
      </x:c>
      <x:c r="Q953" t="str">
        <x:v>P0139</x:v>
      </x:c>
      <x:c r="R953" t="str">
        <x:v>Hogar</x:v>
      </x:c>
      <x:c r="S953" t="str">
        <x:v>Marca D</x:v>
      </x:c>
      <x:c r="T953" t="str">
        <x:v>E-commerce</x:v>
      </x:c>
      <x:c r="U953" t="str">
        <x:f>IFERROR(VLOOKUP(T953,'Mapeos'!$D$4:$E$25,2,FALSE),T953)</x:f>
        <x:v>E-commerce</x:v>
      </x:c>
      <x:c r="V953" t="str">
        <x:v>V028</x:v>
      </x:c>
      <x:c r="W953" t="n">
        <x:v>1</x:v>
      </x:c>
      <x:c r="X953" s="28" t="n">
        <x:v>294.17</x:v>
      </x:c>
      <x:c r="Y953" s="20" t="n">
        <x:v>0.25</x:v>
      </x:c>
      <x:c r="Z953" s="20" t="n">
        <x:f>IF(Y953&gt;1,Y953/100,Y953)</x:f>
        <x:v>0.25</x:v>
      </x:c>
      <x:c r="AA953" s="28" t="n">
        <x:v>182.66</x:v>
      </x:c>
      <x:c r="AB953" s="28" t="n">
        <x:v>220.63</x:v>
      </x:c>
      <x:c r="AC953" s="28" t="str">
        <x:v>BOB</x:v>
      </x:c>
      <x:c r="AD953" s="28" t="n">
        <x:f>IF(AC953="USD",AB953*'Parametros'!$B$4,AB953)</x:f>
        <x:v>220.63</x:v>
      </x:c>
      <x:c r="AE953" s="28" t="n">
        <x:f>W953*X953*(1-Z953)</x:f>
        <x:v>220.6275</x:v>
      </x:c>
      <x:c r="AF953" s="28" t="n">
        <x:f>W953*AA953</x:f>
        <x:v>182.66</x:v>
      </x:c>
      <x:c r="AG953" s="28" t="n">
        <x:f>AE953-AF953</x:f>
        <x:v>37.9675</x:v>
      </x:c>
      <x:c r="AH953" s="20" t="n">
        <x:f>IF(AE953&gt;0,AG953/AE953,"")</x:f>
        <x:v>0.17208870154445843</x:v>
      </x:c>
      <x:c r="AI953" s="28" t="n">
        <x:v>97167.28</x:v>
      </x:c>
      <x:c r="AJ953" s="28"/>
      <x:c r="AK953"/>
      <x:c r="AL953" t="str">
        <x:v>Completado</x:v>
      </x:c>
      <x:c r="AM953" t="str">
        <x:f>IF(W953&lt;0,"Devuelto",AL953)</x:f>
        <x:v>Completado</x:v>
      </x:c>
      <x:c r="AN953" t="str">
        <x:v>QR</x:v>
      </x:c>
      <x:c r="AO953" s="29" t="str">
        <x:v>Sin observación</x:v>
      </x:c>
      <x:c r="AP953" t="str">
        <x:f>IF(D953="","No","Sí")</x:f>
        <x:v>Sí</x:v>
      </x:c>
    </x:row>
    <x:row r="954">
      <x:c r="A954" t="n">
        <x:v>954</x:v>
      </x:c>
      <x:c r="B954" t="str">
        <x:v>VT0004523</x:v>
      </x:c>
      <x:c r="C954" t="str">
        <x:v>45325</x:v>
      </x:c>
      <x:c r="D954" s="27" t="n">
        <x:v>45325</x:v>
      </x:c>
      <x:c r="E954" t="n">
        <x:f>IF(D954="","",YEAR(D954))</x:f>
        <x:v>2024</x:v>
      </x:c>
      <x:c r="F954" t="n">
        <x:f>IF(D954="","",MONTH(D954))</x:f>
        <x:v>2</x:v>
      </x:c>
      <x:c r="G954" t="str">
        <x:f>IF(D954="","Fecha no disponible",TEXT(D954,"mmmm"))</x:f>
        <x:v>February</x:v>
      </x:c>
      <x:c r="H954" t="str">
        <x:f>IF(D954="","Fecha no disponible",TEXT(D954,"yyyy-mm"))</x:f>
        <x:v>2024-02</x:v>
      </x:c>
      <x:c r="I954" t="str">
        <x:f>IF(D954="","Fecha no disponible","T"&amp;ROUNDUP(MONTH(D954)/3,0))</x:f>
        <x:v>T1</x:v>
      </x:c>
      <x:c r="J954" t="str">
        <x:v>T007</x:v>
      </x:c>
      <x:c r="K954" t="str">
        <x:v>Tienda Santa Cruz 3</x:v>
      </x:c>
      <x:c r="L954" t="str">
        <x:v>Barrio</x:v>
      </x:c>
      <x:c r="M954" t="str">
        <x:v>Santa Cruz</x:v>
      </x:c>
      <x:c r="N954" t="str">
        <x:f>IFERROR(VLOOKUP(M954,'Mapeos'!$A$4:$B$30,2,FALSE),M954)</x:f>
        <x:v>Santa Cruz</x:v>
      </x:c>
      <x:c r="O954" t="str">
        <x:v>C00177</x:v>
      </x:c>
      <x:c r="P954" t="str">
        <x:v>Masivo</x:v>
      </x:c>
      <x:c r="Q954" t="str">
        <x:v>P0035</x:v>
      </x:c>
      <x:c r="R954" t="str">
        <x:v>Cuidado Personal</x:v>
      </x:c>
      <x:c r="S954" t="str">
        <x:v>Marca A</x:v>
      </x:c>
      <x:c r="T954" t="str">
        <x:v>Marketplace</x:v>
      </x:c>
      <x:c r="U954" t="str">
        <x:f>IFERROR(VLOOKUP(T954,'Mapeos'!$D$4:$E$25,2,FALSE),T954)</x:f>
        <x:v>Marketplace</x:v>
      </x:c>
      <x:c r="V954" t="str">
        <x:v>V039</x:v>
      </x:c>
      <x:c r="W954" t="n">
        <x:v>1</x:v>
      </x:c>
      <x:c r="X954" s="28" t="n">
        <x:v>88.74</x:v>
      </x:c>
      <x:c r="Y954" s="20" t="n">
        <x:v>0.25</x:v>
      </x:c>
      <x:c r="Z954" s="20" t="n">
        <x:f>IF(Y954&gt;1,Y954/100,Y954)</x:f>
        <x:v>0.25</x:v>
      </x:c>
      <x:c r="AA954" s="28" t="n">
        <x:v>62.62</x:v>
      </x:c>
      <x:c r="AB954" s="28" t="n">
        <x:v>66.55</x:v>
      </x:c>
      <x:c r="AC954" s="28" t="str">
        <x:v>BOB</x:v>
      </x:c>
      <x:c r="AD954" s="28" t="n">
        <x:f>IF(AC954="USD",AB954*'Parametros'!$B$4,AB954)</x:f>
        <x:v>66.55</x:v>
      </x:c>
      <x:c r="AE954" s="28" t="n">
        <x:f>W954*X954*(1-Z954)</x:f>
        <x:v>66.55499999999999</x:v>
      </x:c>
      <x:c r="AF954" s="28" t="n">
        <x:f>W954*AA954</x:f>
        <x:v>62.62</x:v>
      </x:c>
      <x:c r="AG954" s="28" t="n">
        <x:f>AE954-AF954</x:f>
        <x:v>3.934999999999995</x:v>
      </x:c>
      <x:c r="AH954" s="20" t="n">
        <x:f>IF(AE954&gt;0,AG954/AE954,"")</x:f>
        <x:v>0.05912403275486433</x:v>
      </x:c>
      <x:c r="AI954" s="28" t="n">
        <x:v>96375.3</x:v>
      </x:c>
      <x:c r="AJ954" s="28"/>
      <x:c r="AK954"/>
      <x:c r="AL954" t="str">
        <x:v>Completado</x:v>
      </x:c>
      <x:c r="AM954" t="str">
        <x:f>IF(W954&lt;0,"Devuelto",AL954)</x:f>
        <x:v>Completado</x:v>
      </x:c>
      <x:c r="AN954" t="str">
        <x:v>Tarjeta</x:v>
      </x:c>
      <x:c r="AO954" s="29" t="str">
        <x:v>Sin observación</x:v>
      </x:c>
      <x:c r="AP954" t="str">
        <x:f>IF(D954="","No","Sí")</x:f>
        <x:v>Sí</x:v>
      </x:c>
    </x:row>
    <x:row r="955">
      <x:c r="A955" t="n">
        <x:v>955</x:v>
      </x:c>
      <x:c r="B955" t="str">
        <x:v>VT0004528</x:v>
      </x:c>
      <x:c r="C955" t="str">
        <x:v>45826</x:v>
      </x:c>
      <x:c r="D955" s="27" t="n">
        <x:v>45826</x:v>
      </x:c>
      <x:c r="E955" t="n">
        <x:f>IF(D955="","",YEAR(D955))</x:f>
        <x:v>2025</x:v>
      </x:c>
      <x:c r="F955" t="n">
        <x:f>IF(D955="","",MONTH(D955))</x:f>
        <x:v>6</x:v>
      </x:c>
      <x:c r="G955" t="str">
        <x:f>IF(D955="","Fecha no disponible",TEXT(D955,"mmmm"))</x:f>
        <x:v>June</x:v>
      </x:c>
      <x:c r="H955" t="str">
        <x:f>IF(D955="","Fecha no disponible",TEXT(D955,"yyyy-mm"))</x:f>
        <x:v>2025-06</x:v>
      </x:c>
      <x:c r="I955" t="str">
        <x:f>IF(D955="","Fecha no disponible","T"&amp;ROUNDUP(MONTH(D955)/3,0))</x:f>
        <x:v>T2</x:v>
      </x:c>
      <x:c r="J955" t="str">
        <x:v>T013</x:v>
      </x:c>
      <x:c r="K955" t="str">
        <x:v>Tienda Potosí 1</x:v>
      </x:c>
      <x:c r="L955" t="str">
        <x:v>Centro</x:v>
      </x:c>
      <x:c r="M955" t="str">
        <x:v>Potosí</x:v>
      </x:c>
      <x:c r="N955" t="str">
        <x:f>IFERROR(VLOOKUP(M955,'Mapeos'!$A$4:$B$30,2,FALSE),M955)</x:f>
        <x:v>Potosí</x:v>
      </x:c>
      <x:c r="O955" t="str">
        <x:v>C01747</x:v>
      </x:c>
      <x:c r="P955" t="str">
        <x:v>Premium</x:v>
      </x:c>
      <x:c r="Q955" t="str">
        <x:v>P0050</x:v>
      </x:c>
      <x:c r="R955" t="str">
        <x:v>Electrónica</x:v>
      </x:c>
      <x:c r="S955" t="str">
        <x:v>Marca A</x:v>
      </x:c>
      <x:c r="T955" t="str">
        <x:v>Tienda</x:v>
      </x:c>
      <x:c r="U955" t="str">
        <x:f>IFERROR(VLOOKUP(T955,'Mapeos'!$D$4:$E$25,2,FALSE),T955)</x:f>
        <x:v>Tienda</x:v>
      </x:c>
      <x:c r="V955" t="str">
        <x:v>V018</x:v>
      </x:c>
      <x:c r="W955" t="n">
        <x:v>1</x:v>
      </x:c>
      <x:c r="X955" s="28" t="n">
        <x:v>399.04</x:v>
      </x:c>
      <x:c r="Y955" s="20" t="n">
        <x:v>0.05</x:v>
      </x:c>
      <x:c r="Z955" s="20" t="n">
        <x:f>IF(Y955&gt;1,Y955/100,Y955)</x:f>
        <x:v>0.05</x:v>
      </x:c>
      <x:c r="AA955" s="28" t="n">
        <x:v>213.25</x:v>
      </x:c>
      <x:c r="AB955" s="28" t="n">
        <x:v>379.09</x:v>
      </x:c>
      <x:c r="AC955" s="28" t="str">
        <x:v>BOB</x:v>
      </x:c>
      <x:c r="AD955" s="28" t="n">
        <x:f>IF(AC955="USD",AB955*'Parametros'!$B$4,AB955)</x:f>
        <x:v>379.09</x:v>
      </x:c>
      <x:c r="AE955" s="28" t="n">
        <x:f>W955*X955*(1-Z955)</x:f>
        <x:v>379.088</x:v>
      </x:c>
      <x:c r="AF955" s="28" t="n">
        <x:f>W955*AA955</x:f>
        <x:v>213.25</x:v>
      </x:c>
      <x:c r="AG955" s="28" t="n">
        <x:f>AE955-AF955</x:f>
        <x:v>165.83800000000002</x:v>
      </x:c>
      <x:c r="AH955" s="20" t="n">
        <x:f>IF(AE955&gt;0,AG955/AE955,"")</x:f>
        <x:v>0.4374657071708944</x:v>
      </x:c>
      <x:c r="AI955" s="28" t="n">
        <x:v>182108.66</x:v>
      </x:c>
      <x:c r="AJ955" s="28"/>
      <x:c r="AK955"/>
      <x:c r="AL955" t="str">
        <x:v>Completado</x:v>
      </x:c>
      <x:c r="AM955" t="str">
        <x:f>IF(W955&lt;0,"Devuelto",AL955)</x:f>
        <x:v>Completado</x:v>
      </x:c>
      <x:c r="AN955" t="str">
        <x:v>Transferencia</x:v>
      </x:c>
      <x:c r="AO955" s="29" t="str">
        <x:v>Sin observación</x:v>
      </x:c>
      <x:c r="AP955" t="str">
        <x:f>IF(D955="","No","Sí")</x:f>
        <x:v>Sí</x:v>
      </x:c>
    </x:row>
    <x:row r="956">
      <x:c r="A956" t="n">
        <x:v>956</x:v>
      </x:c>
      <x:c r="B956" t="str">
        <x:v>VT0004533</x:v>
      </x:c>
      <x:c r="C956" t="str">
        <x:v>45492</x:v>
      </x:c>
      <x:c r="D956" s="27" t="n">
        <x:v>45492</x:v>
      </x:c>
      <x:c r="E956" t="n">
        <x:f>IF(D956="","",YEAR(D956))</x:f>
        <x:v>2024</x:v>
      </x:c>
      <x:c r="F956" t="n">
        <x:f>IF(D956="","",MONTH(D956))</x:f>
        <x:v>7</x:v>
      </x:c>
      <x:c r="G956" t="str">
        <x:f>IF(D956="","Fecha no disponible",TEXT(D956,"mmmm"))</x:f>
        <x:v>July</x:v>
      </x:c>
      <x:c r="H956" t="str">
        <x:f>IF(D956="","Fecha no disponible",TEXT(D956,"yyyy-mm"))</x:f>
        <x:v>2024-07</x:v>
      </x:c>
      <x:c r="I956" t="str">
        <x:f>IF(D956="","Fecha no disponible","T"&amp;ROUNDUP(MONTH(D956)/3,0))</x:f>
        <x:v>T3</x:v>
      </x:c>
      <x:c r="J956" t="str">
        <x:v>T014</x:v>
      </x:c>
      <x:c r="K956" t="str">
        <x:v>Tienda Potosí 2</x:v>
      </x:c>
      <x:c r="L956" t="str">
        <x:v>Barrio</x:v>
      </x:c>
      <x:c r="M956" t="str">
        <x:v>Potosí</x:v>
      </x:c>
      <x:c r="N956" t="str">
        <x:f>IFERROR(VLOOKUP(M956,'Mapeos'!$A$4:$B$30,2,FALSE),M956)</x:f>
        <x:v>Potosí</x:v>
      </x:c>
      <x:c r="O956" t="str">
        <x:v>C00951</x:v>
      </x:c>
      <x:c r="P956" t="str">
        <x:v>Empresa</x:v>
      </x:c>
      <x:c r="Q956" t="str">
        <x:v>P0057</x:v>
      </x:c>
      <x:c r="R956" t="str">
        <x:v>Deportes</x:v>
      </x:c>
      <x:c r="S956" t="str">
        <x:v>Marca D</x:v>
      </x:c>
      <x:c r="T956" t="str">
        <x:v>Tienda</x:v>
      </x:c>
      <x:c r="U956" t="str">
        <x:f>IFERROR(VLOOKUP(T956,'Mapeos'!$D$4:$E$25,2,FALSE),T956)</x:f>
        <x:v>Tienda</x:v>
      </x:c>
      <x:c r="V956" t="str">
        <x:v>V040</x:v>
      </x:c>
      <x:c r="W956" t="n">
        <x:v>2</x:v>
      </x:c>
      <x:c r="X956" s="28" t="n">
        <x:v>2687.1</x:v>
      </x:c>
      <x:c r="Y956" s="20" t="n">
        <x:v>0.1</x:v>
      </x:c>
      <x:c r="Z956" s="20" t="n">
        <x:f>IF(Y956&gt;1,Y956/100,Y956)</x:f>
        <x:v>0.1</x:v>
      </x:c>
      <x:c r="AA956" s="28" t="n">
        <x:v>181.5</x:v>
      </x:c>
      <x:c r="AB956" s="28" t="n">
        <x:v>483.68</x:v>
      </x:c>
      <x:c r="AC956" s="28" t="str">
        <x:v>BOB</x:v>
      </x:c>
      <x:c r="AD956" s="28" t="n">
        <x:f>IF(AC956="USD",AB956*'Parametros'!$B$4,AB956)</x:f>
        <x:v>483.68</x:v>
      </x:c>
      <x:c r="AE956" s="28" t="n">
        <x:f>W956*X956*(1-Z956)</x:f>
        <x:v>4836.78</x:v>
      </x:c>
      <x:c r="AF956" s="28" t="n">
        <x:f>W956*AA956</x:f>
        <x:v>363</x:v>
      </x:c>
      <x:c r="AG956" s="28" t="n">
        <x:f>AE956-AF956</x:f>
        <x:v>4473.78</x:v>
      </x:c>
      <x:c r="AH956" s="20" t="n">
        <x:f>IF(AE956&gt;0,AG956/AE956,"")</x:f>
        <x:v>0.924950070087951</x:v>
      </x:c>
      <x:c r="AI956" s="28" t="n">
        <x:v>178635.19</x:v>
      </x:c>
      <x:c r="AJ956" s="28"/>
      <x:c r="AK956"/>
      <x:c r="AL956" t="str">
        <x:v>Completado</x:v>
      </x:c>
      <x:c r="AM956" t="str">
        <x:f>IF(W956&lt;0,"Devuelto",AL956)</x:f>
        <x:v>Completado</x:v>
      </x:c>
      <x:c r="AN956" t="str">
        <x:v>QR</x:v>
      </x:c>
      <x:c r="AO956" s="29" t="str">
        <x:v>Venta reportada sustituida por venta calculada</x:v>
      </x:c>
      <x:c r="AP956" t="str">
        <x:f>IF(D956="","No","Sí")</x:f>
        <x:v>Sí</x:v>
      </x:c>
    </x:row>
    <x:row r="957">
      <x:c r="A957" t="n">
        <x:v>957</x:v>
      </x:c>
      <x:c r="B957" t="str">
        <x:v>VT0004538</x:v>
      </x:c>
      <x:c r="C957" t="str">
        <x:v>45763</x:v>
      </x:c>
      <x:c r="D957" s="27" t="n">
        <x:v>45763</x:v>
      </x:c>
      <x:c r="E957" t="n">
        <x:f>IF(D957="","",YEAR(D957))</x:f>
        <x:v>2025</x:v>
      </x:c>
      <x:c r="F957" t="n">
        <x:f>IF(D957="","",MONTH(D957))</x:f>
        <x:v>4</x:v>
      </x:c>
      <x:c r="G957" t="str">
        <x:f>IF(D957="","Fecha no disponible",TEXT(D957,"mmmm"))</x:f>
        <x:v>April</x:v>
      </x:c>
      <x:c r="H957" t="str">
        <x:f>IF(D957="","Fecha no disponible",TEXT(D957,"yyyy-mm"))</x:f>
        <x:v>2025-04</x:v>
      </x:c>
      <x:c r="I957" t="str">
        <x:f>IF(D957="","Fecha no disponible","T"&amp;ROUNDUP(MONTH(D957)/3,0))</x:f>
        <x:v>T2</x:v>
      </x:c>
      <x:c r="J957" t="str">
        <x:v>T002</x:v>
      </x:c>
      <x:c r="K957" t="str">
        <x:v>Tienda La Paz 2</x:v>
      </x:c>
      <x:c r="L957" t="str">
        <x:v>Mall</x:v>
      </x:c>
      <x:c r="M957" t="str">
        <x:v>LA PAZ</x:v>
      </x:c>
      <x:c r="N957" t="str">
        <x:f>IFERROR(VLOOKUP(M957,'Mapeos'!$A$4:$B$30,2,FALSE),M957)</x:f>
        <x:v>La Paz</x:v>
      </x:c>
      <x:c r="O957" t="str">
        <x:v>C00475</x:v>
      </x:c>
      <x:c r="P957" t="str">
        <x:v>Masivo</x:v>
      </x:c>
      <x:c r="Q957" t="str">
        <x:v>P0143</x:v>
      </x:c>
      <x:c r="R957" t="str">
        <x:v>Cuidado Personal</x:v>
      </x:c>
      <x:c r="S957" t="str">
        <x:v>Marca B</x:v>
      </x:c>
      <x:c r="T957" t="str">
        <x:v>Tienda</x:v>
      </x:c>
      <x:c r="U957" t="str">
        <x:f>IFERROR(VLOOKUP(T957,'Mapeos'!$D$4:$E$25,2,FALSE),T957)</x:f>
        <x:v>Tienda</x:v>
      </x:c>
      <x:c r="V957" t="str">
        <x:v>V019</x:v>
      </x:c>
      <x:c r="W957" t="n">
        <x:v>-2</x:v>
      </x:c>
      <x:c r="X957" s="28" t="n">
        <x:v>62.77</x:v>
      </x:c>
      <x:c r="Y957" s="20" t="n">
        <x:v>0</x:v>
      </x:c>
      <x:c r="Z957" s="20" t="n">
        <x:f>IF(Y957&gt;1,Y957/100,Y957)</x:f>
        <x:v>0</x:v>
      </x:c>
      <x:c r="AA957" s="28" t="n">
        <x:v>37.18</x:v>
      </x:c>
      <x:c r="AB957" s="28" t="n">
        <x:v>-125.54</x:v>
      </x:c>
      <x:c r="AC957" s="28" t="str">
        <x:v>BOB</x:v>
      </x:c>
      <x:c r="AD957" s="28" t="n">
        <x:f>IF(AC957="USD",AB957*'Parametros'!$B$4,AB957)</x:f>
        <x:v>-125.54</x:v>
      </x:c>
      <x:c r="AE957" s="28" t="n">
        <x:f>W957*X957*(1-Z957)</x:f>
        <x:v>-125.54</x:v>
      </x:c>
      <x:c r="AF957" s="28" t="n">
        <x:f>W957*AA957</x:f>
        <x:v>-74.36</x:v>
      </x:c>
      <x:c r="AG957" s="28" t="n">
        <x:f>AE957-AF957</x:f>
        <x:v>-51.18000000000001</x:v>
      </x:c>
      <x:c r="AH957" s="20" t="str">
        <x:f>IF(AE957&gt;0,AG957/AE957,"")</x:f>
      </x:c>
      <x:c r="AI957" s="28" t="n">
        <x:v>201910.6</x:v>
      </x:c>
      <x:c r="AJ957" s="28"/>
      <x:c r="AK957"/>
      <x:c r="AL957" t="str">
        <x:v>Devuelto</x:v>
      </x:c>
      <x:c r="AM957" t="str">
        <x:f>IF(W957&lt;0,"Devuelto",AL957)</x:f>
        <x:v>Devuelto</x:v>
      </x:c>
      <x:c r="AN957" t="str">
        <x:v>QR</x:v>
      </x:c>
      <x:c r="AO957" s="29" t="str">
        <x:v>Región estandarizada</x:v>
      </x:c>
      <x:c r="AP957" t="str">
        <x:f>IF(D957="","No","Sí")</x:f>
        <x:v>Sí</x:v>
      </x:c>
    </x:row>
    <x:row r="958">
      <x:c r="A958" t="n">
        <x:v>958</x:v>
      </x:c>
      <x:c r="B958" t="str">
        <x:v>VT0004542</x:v>
      </x:c>
      <x:c r="C958" t="str">
        <x:v>45633</x:v>
      </x:c>
      <x:c r="D958" s="27" t="n">
        <x:v>45633</x:v>
      </x:c>
      <x:c r="E958" t="n">
        <x:f>IF(D958="","",YEAR(D958))</x:f>
        <x:v>2024</x:v>
      </x:c>
      <x:c r="F958" t="n">
        <x:f>IF(D958="","",MONTH(D958))</x:f>
        <x:v>12</x:v>
      </x:c>
      <x:c r="G958" t="str">
        <x:f>IF(D958="","Fecha no disponible",TEXT(D958,"mmmm"))</x:f>
        <x:v>December</x:v>
      </x:c>
      <x:c r="H958" t="str">
        <x:f>IF(D958="","Fecha no disponible",TEXT(D958,"yyyy-mm"))</x:f>
        <x:v>2024-12</x:v>
      </x:c>
      <x:c r="I958" t="str">
        <x:f>IF(D958="","Fecha no disponible","T"&amp;ROUNDUP(MONTH(D958)/3,0))</x:f>
        <x:v>T4</x:v>
      </x:c>
      <x:c r="J958" t="str">
        <x:v>T015</x:v>
      </x:c>
      <x:c r="K958" t="str">
        <x:v>Tienda Potosí 3</x:v>
      </x:c>
      <x:c r="L958" t="str">
        <x:v>Mall</x:v>
      </x:c>
      <x:c r="M958" t="str">
        <x:v>Potosí</x:v>
      </x:c>
      <x:c r="N958" t="str">
        <x:f>IFERROR(VLOOKUP(M958,'Mapeos'!$A$4:$B$30,2,FALSE),M958)</x:f>
        <x:v>Potosí</x:v>
      </x:c>
      <x:c r="O958" t="str">
        <x:v>C01781</x:v>
      </x:c>
      <x:c r="P958" t="str">
        <x:v>Premium</x:v>
      </x:c>
      <x:c r="Q958" t="str">
        <x:v>P0040</x:v>
      </x:c>
      <x:c r="R958" t="str">
        <x:v>Electrónica</x:v>
      </x:c>
      <x:c r="S958" t="str">
        <x:v>Marca D</x:v>
      </x:c>
      <x:c r="T958" t="str">
        <x:v>E-COMMERCE</x:v>
      </x:c>
      <x:c r="U958" t="str">
        <x:f>IFERROR(VLOOKUP(T958,'Mapeos'!$D$4:$E$25,2,FALSE),T958)</x:f>
        <x:v>E-commerce</x:v>
      </x:c>
      <x:c r="V958" t="str">
        <x:v>V027</x:v>
      </x:c>
      <x:c r="W958" t="n">
        <x:v>0</x:v>
      </x:c>
      <x:c r="X958" s="28" t="n">
        <x:v>346.68</x:v>
      </x:c>
      <x:c r="Y958" s="20" t="n">
        <x:v>0.1</x:v>
      </x:c>
      <x:c r="Z958" s="20" t="n">
        <x:f>IF(Y958&gt;1,Y958/100,Y958)</x:f>
        <x:v>0.1</x:v>
      </x:c>
      <x:c r="AA958" s="28" t="n">
        <x:v>258.27</x:v>
      </x:c>
      <x:c r="AB958" s="28" t="n">
        <x:v>0</x:v>
      </x:c>
      <x:c r="AC958" s="28" t="str">
        <x:v>BOB</x:v>
      </x:c>
      <x:c r="AD958" s="28" t="n">
        <x:f>IF(AC958="USD",AB958*'Parametros'!$B$4,AB958)</x:f>
        <x:v>0</x:v>
      </x:c>
      <x:c r="AE958" s="28" t="n">
        <x:f>W958*X958*(1-Z958)</x:f>
        <x:v>0</x:v>
      </x:c>
      <x:c r="AF958" s="28" t="n">
        <x:f>W958*AA958</x:f>
        <x:v>0</x:v>
      </x:c>
      <x:c r="AG958" s="28" t="n">
        <x:f>AE958-AF958</x:f>
        <x:v>0</x:v>
      </x:c>
      <x:c r="AH958" s="20" t="str">
        <x:f>IF(AE958&gt;0,AG958/AE958,"")</x:f>
      </x:c>
      <x:c r="AI958" s="28" t="n">
        <x:v>74346.02</x:v>
      </x:c>
      <x:c r="AJ958" s="28"/>
      <x:c r="AK958"/>
      <x:c r="AL958" t="str">
        <x:v>Cancelado</x:v>
      </x:c>
      <x:c r="AM958" t="str">
        <x:f>IF(W958&lt;0,"Devuelto",AL958)</x:f>
        <x:v>Cancelado</x:v>
      </x:c>
      <x:c r="AN958" t="str">
        <x:v>Transferencia</x:v>
      </x:c>
      <x:c r="AO958" s="29" t="str">
        <x:v>Canal estandarizado</x:v>
      </x:c>
      <x:c r="AP958" t="str">
        <x:f>IF(D958="","No","Sí")</x:f>
        <x:v>Sí</x:v>
      </x:c>
    </x:row>
    <x:row r="959">
      <x:c r="A959" t="n">
        <x:v>959</x:v>
      </x:c>
      <x:c r="B959" t="str">
        <x:v>VT0004547</x:v>
      </x:c>
      <x:c r="C959" t="str">
        <x:v>46149</x:v>
      </x:c>
      <x:c r="D959" s="27" t="n">
        <x:v>46149</x:v>
      </x:c>
      <x:c r="E959" t="n">
        <x:f>IF(D959="","",YEAR(D959))</x:f>
        <x:v>2026</x:v>
      </x:c>
      <x:c r="F959" t="n">
        <x:f>IF(D959="","",MONTH(D959))</x:f>
        <x:v>5</x:v>
      </x:c>
      <x:c r="G959" t="str">
        <x:f>IF(D959="","Fecha no disponible",TEXT(D959,"mmmm"))</x:f>
        <x:v>May</x:v>
      </x:c>
      <x:c r="H959" t="str">
        <x:f>IF(D959="","Fecha no disponible",TEXT(D959,"yyyy-mm"))</x:f>
        <x:v>2026-05</x:v>
      </x:c>
      <x:c r="I959" t="str">
        <x:f>IF(D959="","Fecha no disponible","T"&amp;ROUNDUP(MONTH(D959)/3,0))</x:f>
        <x:v>T2</x:v>
      </x:c>
      <x:c r="J959" t="str">
        <x:v>T018</x:v>
      </x:c>
      <x:c r="K959" t="str">
        <x:v>Tienda Sucre 2</x:v>
      </x:c>
      <x:c r="L959" t="str">
        <x:v>Mall</x:v>
      </x:c>
      <x:c r="M959" t="str">
        <x:v>Sucre</x:v>
      </x:c>
      <x:c r="N959" t="str">
        <x:f>IFERROR(VLOOKUP(M959,'Mapeos'!$A$4:$B$30,2,FALSE),M959)</x:f>
        <x:v>Sucre</x:v>
      </x:c>
      <x:c r="O959" t="str">
        <x:v>C00265</x:v>
      </x:c>
      <x:c r="P959" t="str">
        <x:v>Frecuente</x:v>
      </x:c>
      <x:c r="Q959" t="str">
        <x:v>P0033</x:v>
      </x:c>
      <x:c r="R959" t="str">
        <x:v>Electrónica</x:v>
      </x:c>
      <x:c r="S959" t="str">
        <x:v>Marca A</x:v>
      </x:c>
      <x:c r="T959" t="str">
        <x:v>E-commerce</x:v>
      </x:c>
      <x:c r="U959" t="str">
        <x:f>IFERROR(VLOOKUP(T959,'Mapeos'!$D$4:$E$25,2,FALSE),T959)</x:f>
        <x:v>E-commerce</x:v>
      </x:c>
      <x:c r="V959" t="str">
        <x:v>V015</x:v>
      </x:c>
      <x:c r="W959" t="n">
        <x:v>1</x:v>
      </x:c>
      <x:c r="X959" s="28" t="n">
        <x:v>740.81</x:v>
      </x:c>
      <x:c r="Y959" s="20" t="n">
        <x:v>0</x:v>
      </x:c>
      <x:c r="Z959" s="20" t="n">
        <x:f>IF(Y959&gt;1,Y959/100,Y959)</x:f>
        <x:v>0</x:v>
      </x:c>
      <x:c r="AA959" s="28" t="n">
        <x:v>423.88</x:v>
      </x:c>
      <x:c r="AB959" s="28" t="n">
        <x:v>740.81</x:v>
      </x:c>
      <x:c r="AC959" s="28" t="str">
        <x:v>BOB</x:v>
      </x:c>
      <x:c r="AD959" s="28" t="n">
        <x:f>IF(AC959="USD",AB959*'Parametros'!$B$4,AB959)</x:f>
        <x:v>740.81</x:v>
      </x:c>
      <x:c r="AE959" s="28" t="n">
        <x:f>W959*X959*(1-Z959)</x:f>
        <x:v>740.81</x:v>
      </x:c>
      <x:c r="AF959" s="28" t="n">
        <x:f>W959*AA959</x:f>
        <x:v>423.88</x:v>
      </x:c>
      <x:c r="AG959" s="28" t="n">
        <x:f>AE959-AF959</x:f>
        <x:v>316.92999999999995</x:v>
      </x:c>
      <x:c r="AH959" s="20" t="n">
        <x:f>IF(AE959&gt;0,AG959/AE959,"")</x:f>
        <x:v>0.42781549925082</x:v>
      </x:c>
      <x:c r="AI959" s="28" t="n">
        <x:v>62901.61</x:v>
      </x:c>
      <x:c r="AJ959" s="28"/>
      <x:c r="AK959"/>
      <x:c r="AL959" t="str">
        <x:v>Completado</x:v>
      </x:c>
      <x:c r="AM959" t="str">
        <x:f>IF(W959&lt;0,"Devuelto",AL959)</x:f>
        <x:v>Completado</x:v>
      </x:c>
      <x:c r="AN959" t="str">
        <x:v>Transferencia</x:v>
      </x:c>
      <x:c r="AO959" s="29" t="str">
        <x:v>Sin observación</x:v>
      </x:c>
      <x:c r="AP959" t="str">
        <x:f>IF(D959="","No","Sí")</x:f>
        <x:v>Sí</x:v>
      </x:c>
    </x:row>
    <x:row r="960">
      <x:c r="A960" t="n">
        <x:v>960</x:v>
      </x:c>
      <x:c r="B960" t="str">
        <x:v>VT0004552</x:v>
      </x:c>
      <x:c r="C960" t="str">
        <x:v>45602</x:v>
      </x:c>
      <x:c r="D960" s="27" t="n">
        <x:v>45602</x:v>
      </x:c>
      <x:c r="E960" t="n">
        <x:f>IF(D960="","",YEAR(D960))</x:f>
        <x:v>2024</x:v>
      </x:c>
      <x:c r="F960" t="n">
        <x:f>IF(D960="","",MONTH(D960))</x:f>
        <x:v>11</x:v>
      </x:c>
      <x:c r="G960" t="str">
        <x:f>IF(D960="","Fecha no disponible",TEXT(D960,"mmmm"))</x:f>
        <x:v>November</x:v>
      </x:c>
      <x:c r="H960" t="str">
        <x:f>IF(D960="","Fecha no disponible",TEXT(D960,"yyyy-mm"))</x:f>
        <x:v>2024-11</x:v>
      </x:c>
      <x:c r="I960" t="str">
        <x:f>IF(D960="","Fecha no disponible","T"&amp;ROUNDUP(MONTH(D960)/3,0))</x:f>
        <x:v>T4</x:v>
      </x:c>
      <x:c r="J960" t="str">
        <x:v>T001</x:v>
      </x:c>
      <x:c r="K960" t="str">
        <x:v>Tienda La Paz 1</x:v>
      </x:c>
      <x:c r="L960" t="str">
        <x:v>Barrio</x:v>
      </x:c>
      <x:c r="M960" t="str">
        <x:v>La Paz</x:v>
      </x:c>
      <x:c r="N960" t="str">
        <x:f>IFERROR(VLOOKUP(M960,'Mapeos'!$A$4:$B$30,2,FALSE),M960)</x:f>
        <x:v>La Paz</x:v>
      </x:c>
      <x:c r="O960" t="str">
        <x:v>C01498</x:v>
      </x:c>
      <x:c r="P960" t="str">
        <x:v>Masivo</x:v>
      </x:c>
      <x:c r="Q960" t="str">
        <x:v>P0098</x:v>
      </x:c>
      <x:c r="R960" t="str">
        <x:v>Cuidado Personal</x:v>
      </x:c>
      <x:c r="S960" t="str">
        <x:v>Marca A</x:v>
      </x:c>
      <x:c r="T960" t="str">
        <x:v>WhatsApp</x:v>
      </x:c>
      <x:c r="U960" t="str">
        <x:f>IFERROR(VLOOKUP(T960,'Mapeos'!$D$4:$E$25,2,FALSE),T960)</x:f>
        <x:v>WhatsApp</x:v>
      </x:c>
      <x:c r="V960" t="str">
        <x:v>V003</x:v>
      </x:c>
      <x:c r="W960" t="n">
        <x:v>2</x:v>
      </x:c>
      <x:c r="X960" s="28" t="n">
        <x:v>76.06</x:v>
      </x:c>
      <x:c r="Y960" s="20" t="n">
        <x:v>0.1</x:v>
      </x:c>
      <x:c r="Z960" s="20" t="n">
        <x:f>IF(Y960&gt;1,Y960/100,Y960)</x:f>
        <x:v>0.1</x:v>
      </x:c>
      <x:c r="AA960" s="28" t="n">
        <x:v>56.02</x:v>
      </x:c>
      <x:c r="AB960" s="28" t="n">
        <x:v>136.91</x:v>
      </x:c>
      <x:c r="AC960" s="28" t="str">
        <x:v>BOB</x:v>
      </x:c>
      <x:c r="AD960" s="28" t="n">
        <x:f>IF(AC960="USD",AB960*'Parametros'!$B$4,AB960)</x:f>
        <x:v>136.91</x:v>
      </x:c>
      <x:c r="AE960" s="28" t="n">
        <x:f>W960*X960*(1-Z960)</x:f>
        <x:v>136.90800000000002</x:v>
      </x:c>
      <x:c r="AF960" s="28" t="n">
        <x:f>W960*AA960</x:f>
        <x:v>112.04</x:v>
      </x:c>
      <x:c r="AG960" s="28" t="n">
        <x:f>AE960-AF960</x:f>
        <x:v>24.86800000000001</x:v>
      </x:c>
      <x:c r="AH960" s="20" t="n">
        <x:f>IF(AE960&gt;0,AG960/AE960,"")</x:f>
        <x:v>0.1816402255529261</x:v>
      </x:c>
      <x:c r="AI960" s="28" t="n">
        <x:v>81925.94</x:v>
      </x:c>
      <x:c r="AJ960" s="28"/>
      <x:c r="AK960"/>
      <x:c r="AL960" t="str">
        <x:v>Completado</x:v>
      </x:c>
      <x:c r="AM960" t="str">
        <x:f>IF(W960&lt;0,"Devuelto",AL960)</x:f>
        <x:v>Completado</x:v>
      </x:c>
      <x:c r="AN960" t="str">
        <x:v>Tarjeta</x:v>
      </x:c>
      <x:c r="AO960" s="29" t="str">
        <x:v>Sin observación</x:v>
      </x:c>
      <x:c r="AP960" t="str">
        <x:f>IF(D960="","No","Sí")</x:f>
        <x:v>Sí</x:v>
      </x:c>
    </x:row>
    <x:row r="961">
      <x:c r="A961" t="n">
        <x:v>961</x:v>
      </x:c>
      <x:c r="B961" t="str">
        <x:v>VT0004557</x:v>
      </x:c>
      <x:c r="C961" t="str">
        <x:v>45683</x:v>
      </x:c>
      <x:c r="D961" s="27" t="n">
        <x:v>45683</x:v>
      </x:c>
      <x:c r="E961" t="n">
        <x:f>IF(D961="","",YEAR(D961))</x:f>
        <x:v>2025</x:v>
      </x:c>
      <x:c r="F961" t="n">
        <x:f>IF(D961="","",MONTH(D961))</x:f>
        <x:v>1</x:v>
      </x:c>
      <x:c r="G961" t="str">
        <x:f>IF(D961="","Fecha no disponible",TEXT(D961,"mmmm"))</x:f>
        <x:v>January</x:v>
      </x:c>
      <x:c r="H961" t="str">
        <x:f>IF(D961="","Fecha no disponible",TEXT(D961,"yyyy-mm"))</x:f>
        <x:v>2025-01</x:v>
      </x:c>
      <x:c r="I961" t="str">
        <x:f>IF(D961="","Fecha no disponible","T"&amp;ROUNDUP(MONTH(D961)/3,0))</x:f>
        <x:v>T1</x:v>
      </x:c>
      <x:c r="J961" t="str">
        <x:v>T002</x:v>
      </x:c>
      <x:c r="K961" t="str">
        <x:v>Tienda La Paz 2</x:v>
      </x:c>
      <x:c r="L961" t="str">
        <x:v>Mall</x:v>
      </x:c>
      <x:c r="M961" t="str">
        <x:v>La Paz</x:v>
      </x:c>
      <x:c r="N961" t="str">
        <x:f>IFERROR(VLOOKUP(M961,'Mapeos'!$A$4:$B$30,2,FALSE),M961)</x:f>
        <x:v>La Paz</x:v>
      </x:c>
      <x:c r="O961" t="str">
        <x:v>C01312</x:v>
      </x:c>
      <x:c r="P961" t="str">
        <x:v>Frecuente</x:v>
      </x:c>
      <x:c r="Q961" t="str">
        <x:v>P0012</x:v>
      </x:c>
      <x:c r="R961" t="str">
        <x:v>Deportes</x:v>
      </x:c>
      <x:c r="S961" t="str">
        <x:v>Marca D</x:v>
      </x:c>
      <x:c r="T961" t="str">
        <x:v>E-commerce</x:v>
      </x:c>
      <x:c r="U961" t="str">
        <x:f>IFERROR(VLOOKUP(T961,'Mapeos'!$D$4:$E$25,2,FALSE),T961)</x:f>
        <x:v>E-commerce</x:v>
      </x:c>
      <x:c r="V961" t="str">
        <x:v>V003</x:v>
      </x:c>
      <x:c r="W961" t="n">
        <x:v>0</x:v>
      </x:c>
      <x:c r="X961" s="28" t="n">
        <x:v>186.91</x:v>
      </x:c>
      <x:c r="Y961" s="20" t="n">
        <x:v>0.1</x:v>
      </x:c>
      <x:c r="Z961" s="20" t="n">
        <x:f>IF(Y961&gt;1,Y961/100,Y961)</x:f>
        <x:v>0.1</x:v>
      </x:c>
      <x:c r="AA961" s="28" t="n">
        <x:v>136.48</x:v>
      </x:c>
      <x:c r="AB961" s="28" t="n">
        <x:v>0</x:v>
      </x:c>
      <x:c r="AC961" s="28" t="str">
        <x:v>BOB</x:v>
      </x:c>
      <x:c r="AD961" s="28" t="n">
        <x:f>IF(AC961="USD",AB961*'Parametros'!$B$4,AB961)</x:f>
        <x:v>0</x:v>
      </x:c>
      <x:c r="AE961" s="28" t="n">
        <x:f>W961*X961*(1-Z961)</x:f>
        <x:v>0</x:v>
      </x:c>
      <x:c r="AF961" s="28" t="n">
        <x:f>W961*AA961</x:f>
        <x:v>0</x:v>
      </x:c>
      <x:c r="AG961" s="28" t="n">
        <x:f>AE961-AF961</x:f>
        <x:v>0</x:v>
      </x:c>
      <x:c r="AH961" s="20" t="str">
        <x:f>IF(AE961&gt;0,AG961/AE961,"")</x:f>
      </x:c>
      <x:c r="AI961" s="28" t="n">
        <x:v>81106</x:v>
      </x:c>
      <x:c r="AJ961" s="28"/>
      <x:c r="AK961"/>
      <x:c r="AL961" t="str">
        <x:v>Cancelado</x:v>
      </x:c>
      <x:c r="AM961" t="str">
        <x:f>IF(W961&lt;0,"Devuelto",AL961)</x:f>
        <x:v>Cancelado</x:v>
      </x:c>
      <x:c r="AN961" t="str">
        <x:v>Efectivo</x:v>
      </x:c>
      <x:c r="AO961" s="29" t="str">
        <x:v>Sin observación</x:v>
      </x:c>
      <x:c r="AP961" t="str">
        <x:f>IF(D961="","No","Sí")</x:f>
        <x:v>Sí</x:v>
      </x:c>
    </x:row>
    <x:row r="962">
      <x:c r="A962" t="n">
        <x:v>962</x:v>
      </x:c>
      <x:c r="B962" t="str">
        <x:v>VT0004561</x:v>
      </x:c>
      <x:c r="C962" t="str">
        <x:v>46149</x:v>
      </x:c>
      <x:c r="D962" s="27" t="n">
        <x:v>46149</x:v>
      </x:c>
      <x:c r="E962" t="n">
        <x:f>IF(D962="","",YEAR(D962))</x:f>
        <x:v>2026</x:v>
      </x:c>
      <x:c r="F962" t="n">
        <x:f>IF(D962="","",MONTH(D962))</x:f>
        <x:v>5</x:v>
      </x:c>
      <x:c r="G962" t="str">
        <x:f>IF(D962="","Fecha no disponible",TEXT(D962,"mmmm"))</x:f>
        <x:v>May</x:v>
      </x:c>
      <x:c r="H962" t="str">
        <x:f>IF(D962="","Fecha no disponible",TEXT(D962,"yyyy-mm"))</x:f>
        <x:v>2026-05</x:v>
      </x:c>
      <x:c r="I962" t="str">
        <x:f>IF(D962="","Fecha no disponible","T"&amp;ROUNDUP(MONTH(D962)/3,0))</x:f>
        <x:v>T2</x:v>
      </x:c>
      <x:c r="J962" t="str">
        <x:v>T006</x:v>
      </x:c>
      <x:c r="K962" t="str">
        <x:v>Tienda Santa Cruz 2</x:v>
      </x:c>
      <x:c r="L962" t="str">
        <x:v>Mall</x:v>
      </x:c>
      <x:c r="M962" t="str">
        <x:v>Santa Cruz</x:v>
      </x:c>
      <x:c r="N962" t="str">
        <x:f>IFERROR(VLOOKUP(M962,'Mapeos'!$A$4:$B$30,2,FALSE),M962)</x:f>
        <x:v>Santa Cruz</x:v>
      </x:c>
      <x:c r="O962" t="str">
        <x:v>C01789</x:v>
      </x:c>
      <x:c r="P962" t="str">
        <x:v>Frecuente</x:v>
      </x:c>
      <x:c r="Q962" t="str">
        <x:v>P0042</x:v>
      </x:c>
      <x:c r="R962" t="str">
        <x:v>Electrónica</x:v>
      </x:c>
      <x:c r="S962" t="str">
        <x:v>Marca B</x:v>
      </x:c>
      <x:c r="T962" t="str">
        <x:v>Tienda</x:v>
      </x:c>
      <x:c r="U962" t="str">
        <x:f>IFERROR(VLOOKUP(T962,'Mapeos'!$D$4:$E$25,2,FALSE),T962)</x:f>
        <x:v>Tienda</x:v>
      </x:c>
      <x:c r="V962" t="str">
        <x:v>V007</x:v>
      </x:c>
      <x:c r="W962" t="n">
        <x:v>1</x:v>
      </x:c>
      <x:c r="X962" s="28" t="n">
        <x:v>530.11</x:v>
      </x:c>
      <x:c r="Y962" s="20" t="n">
        <x:v>0.05</x:v>
      </x:c>
      <x:c r="Z962" s="20" t="n">
        <x:f>IF(Y962&gt;1,Y962/100,Y962)</x:f>
        <x:v>0.05</x:v>
      </x:c>
      <x:c r="AA962" s="28" t="n">
        <x:v>283.66</x:v>
      </x:c>
      <x:c r="AB962" s="28" t="n">
        <x:v>503.6</x:v>
      </x:c>
      <x:c r="AC962" s="28" t="str">
        <x:v>BOB</x:v>
      </x:c>
      <x:c r="AD962" s="28" t="n">
        <x:f>IF(AC962="USD",AB962*'Parametros'!$B$4,AB962)</x:f>
        <x:v>503.6</x:v>
      </x:c>
      <x:c r="AE962" s="28" t="n">
        <x:f>W962*X962*(1-Z962)</x:f>
        <x:v>503.6045</x:v>
      </x:c>
      <x:c r="AF962" s="28" t="n">
        <x:f>W962*AA962</x:f>
        <x:v>283.66</x:v>
      </x:c>
      <x:c r="AG962" s="28" t="n">
        <x:f>AE962-AF962</x:f>
        <x:v>219.94449999999995</x:v>
      </x:c>
      <x:c r="AH962" s="20" t="n">
        <x:f>IF(AE962&gt;0,AG962/AE962,"")</x:f>
        <x:v>0.43674053746541175</x:v>
      </x:c>
      <x:c r="AI962" s="28" t="n">
        <x:v>125016.58</x:v>
      </x:c>
      <x:c r="AJ962" s="28"/>
      <x:c r="AK962"/>
      <x:c r="AL962" t="str">
        <x:v>Completado</x:v>
      </x:c>
      <x:c r="AM962" t="str">
        <x:f>IF(W962&lt;0,"Devuelto",AL962)</x:f>
        <x:v>Completado</x:v>
      </x:c>
      <x:c r="AN962" t="str">
        <x:v>Transferencia</x:v>
      </x:c>
      <x:c r="AO962" s="29" t="str">
        <x:v>Sin observación</x:v>
      </x:c>
      <x:c r="AP962" t="str">
        <x:f>IF(D962="","No","Sí")</x:f>
        <x:v>Sí</x:v>
      </x:c>
    </x:row>
    <x:row r="963">
      <x:c r="A963" t="n">
        <x:v>963</x:v>
      </x:c>
      <x:c r="B963" t="str">
        <x:v>VT0004566</x:v>
      </x:c>
      <x:c r="C963" t="str">
        <x:v>45920</x:v>
      </x:c>
      <x:c r="D963" s="27" t="n">
        <x:v>45920</x:v>
      </x:c>
      <x:c r="E963" t="n">
        <x:f>IF(D963="","",YEAR(D963))</x:f>
        <x:v>2025</x:v>
      </x:c>
      <x:c r="F963" t="n">
        <x:f>IF(D963="","",MONTH(D963))</x:f>
        <x:v>9</x:v>
      </x:c>
      <x:c r="G963" t="str">
        <x:f>IF(D963="","Fecha no disponible",TEXT(D963,"mmmm"))</x:f>
        <x:v>September</x:v>
      </x:c>
      <x:c r="H963" t="str">
        <x:f>IF(D963="","Fecha no disponible",TEXT(D963,"yyyy-mm"))</x:f>
        <x:v>2025-09</x:v>
      </x:c>
      <x:c r="I963" t="str">
        <x:f>IF(D963="","Fecha no disponible","T"&amp;ROUNDUP(MONTH(D963)/3,0))</x:f>
        <x:v>T3</x:v>
      </x:c>
      <x:c r="J963" t="str">
        <x:v>T016</x:v>
      </x:c>
      <x:c r="K963" t="str">
        <x:v>Tienda Potosí 4</x:v>
      </x:c>
      <x:c r="L963" t="str">
        <x:v>Centro</x:v>
      </x:c>
      <x:c r="M963" t="str">
        <x:v>Potosí</x:v>
      </x:c>
      <x:c r="N963" t="str">
        <x:f>IFERROR(VLOOKUP(M963,'Mapeos'!$A$4:$B$30,2,FALSE),M963)</x:f>
        <x:v>Potosí</x:v>
      </x:c>
      <x:c r="O963" t="str">
        <x:v>C01455</x:v>
      </x:c>
      <x:c r="P963" t="str">
        <x:v>Masivo</x:v>
      </x:c>
      <x:c r="Q963" t="str">
        <x:v>P0140</x:v>
      </x:c>
      <x:c r="R963" t="str">
        <x:v>Hogar</x:v>
      </x:c>
      <x:c r="S963" t="str">
        <x:v>Marca D</x:v>
      </x:c>
      <x:c r="T963" t="str">
        <x:v>Tienda</x:v>
      </x:c>
      <x:c r="U963" t="str">
        <x:f>IFERROR(VLOOKUP(T963,'Mapeos'!$D$4:$E$25,2,FALSE),T963)</x:f>
        <x:v>Tienda</x:v>
      </x:c>
      <x:c r="V963" t="str">
        <x:v>V037</x:v>
      </x:c>
      <x:c r="W963" t="n">
        <x:v>1</x:v>
      </x:c>
      <x:c r="X963" s="28" t="n">
        <x:v>213.38</x:v>
      </x:c>
      <x:c r="Y963" s="20" t="n">
        <x:v>0.15</x:v>
      </x:c>
      <x:c r="Z963" s="20" t="n">
        <x:f>IF(Y963&gt;1,Y963/100,Y963)</x:f>
        <x:v>0.15</x:v>
      </x:c>
      <x:c r="AA963" s="28" t="n">
        <x:v>122.58</x:v>
      </x:c>
      <x:c r="AB963" s="28" t="n">
        <x:v>181.37</x:v>
      </x:c>
      <x:c r="AC963" s="28" t="str">
        <x:v>BOB</x:v>
      </x:c>
      <x:c r="AD963" s="28" t="n">
        <x:f>IF(AC963="USD",AB963*'Parametros'!$B$4,AB963)</x:f>
        <x:v>181.37</x:v>
      </x:c>
      <x:c r="AE963" s="28" t="n">
        <x:f>W963*X963*(1-Z963)</x:f>
        <x:v>181.373</x:v>
      </x:c>
      <x:c r="AF963" s="28" t="n">
        <x:f>W963*AA963</x:f>
        <x:v>122.58</x:v>
      </x:c>
      <x:c r="AG963" s="28" t="n">
        <x:f>AE963-AF963</x:f>
        <x:v>58.79299999999999</x:v>
      </x:c>
      <x:c r="AH963" s="20" t="n">
        <x:f>IF(AE963&gt;0,AG963/AE963,"")</x:f>
        <x:v>0.3241551939924906</x:v>
      </x:c>
      <x:c r="AI963" s="28" t="n">
        <x:v>194781.08</x:v>
      </x:c>
      <x:c r="AJ963" s="28"/>
      <x:c r="AK963"/>
      <x:c r="AL963" t="str">
        <x:v>Completado</x:v>
      </x:c>
      <x:c r="AM963" t="str">
        <x:f>IF(W963&lt;0,"Devuelto",AL963)</x:f>
        <x:v>Completado</x:v>
      </x:c>
      <x:c r="AN963" t="str">
        <x:v>Efectivo</x:v>
      </x:c>
      <x:c r="AO963" s="29" t="str">
        <x:v>Sin observación</x:v>
      </x:c>
      <x:c r="AP963" t="str">
        <x:f>IF(D963="","No","Sí")</x:f>
        <x:v>Sí</x:v>
      </x:c>
    </x:row>
    <x:row r="964">
      <x:c r="A964" t="n">
        <x:v>964</x:v>
      </x:c>
      <x:c r="B964" t="str">
        <x:v>VT0004571</x:v>
      </x:c>
      <x:c r="C964" t="str">
        <x:v>46003</x:v>
      </x:c>
      <x:c r="D964" s="27" t="n">
        <x:v>46003</x:v>
      </x:c>
      <x:c r="E964" t="n">
        <x:f>IF(D964="","",YEAR(D964))</x:f>
        <x:v>2025</x:v>
      </x:c>
      <x:c r="F964" t="n">
        <x:f>IF(D964="","",MONTH(D964))</x:f>
        <x:v>12</x:v>
      </x:c>
      <x:c r="G964" t="str">
        <x:f>IF(D964="","Fecha no disponible",TEXT(D964,"mmmm"))</x:f>
        <x:v>December</x:v>
      </x:c>
      <x:c r="H964" t="str">
        <x:f>IF(D964="","Fecha no disponible",TEXT(D964,"yyyy-mm"))</x:f>
        <x:v>2025-12</x:v>
      </x:c>
      <x:c r="I964" t="str">
        <x:f>IF(D964="","Fecha no disponible","T"&amp;ROUNDUP(MONTH(D964)/3,0))</x:f>
        <x:v>T4</x:v>
      </x:c>
      <x:c r="J964" t="str">
        <x:v>T005</x:v>
      </x:c>
      <x:c r="K964" t="str">
        <x:v>Tienda Santa Cruz 1</x:v>
      </x:c>
      <x:c r="L964" t="str">
        <x:v>Centro</x:v>
      </x:c>
      <x:c r="M964" t="str">
        <x:v>Santa Cruz</x:v>
      </x:c>
      <x:c r="N964" t="str">
        <x:f>IFERROR(VLOOKUP(M964,'Mapeos'!$A$4:$B$30,2,FALSE),M964)</x:f>
        <x:v>Santa Cruz</x:v>
      </x:c>
      <x:c r="O964" t="str">
        <x:v>C00065</x:v>
      </x:c>
      <x:c r="P964" t="str">
        <x:v>Frecuente</x:v>
      </x:c>
      <x:c r="Q964" t="str">
        <x:v>P0148</x:v>
      </x:c>
      <x:c r="R964" t="str">
        <x:v>Cuidado Personal</x:v>
      </x:c>
      <x:c r="S964" t="str">
        <x:v>Marca C</x:v>
      </x:c>
      <x:c r="T964" t="str">
        <x:v>Tienda</x:v>
      </x:c>
      <x:c r="U964" t="str">
        <x:f>IFERROR(VLOOKUP(T964,'Mapeos'!$D$4:$E$25,2,FALSE),T964)</x:f>
        <x:v>Tienda</x:v>
      </x:c>
      <x:c r="V964" t="str">
        <x:v>V035</x:v>
      </x:c>
      <x:c r="W964" t="n">
        <x:v>1</x:v>
      </x:c>
      <x:c r="X964" s="28" t="n">
        <x:v>84.97</x:v>
      </x:c>
      <x:c r="Y964" s="20" t="n">
        <x:v>0.1</x:v>
      </x:c>
      <x:c r="Z964" s="20" t="n">
        <x:f>IF(Y964&gt;1,Y964/100,Y964)</x:f>
        <x:v>0.1</x:v>
      </x:c>
      <x:c r="AA964" s="28" t="n">
        <x:v>59.11</x:v>
      </x:c>
      <x:c r="AB964" s="28" t="n">
        <x:v>76.47</x:v>
      </x:c>
      <x:c r="AC964" s="28" t="str">
        <x:v>BOB</x:v>
      </x:c>
      <x:c r="AD964" s="28" t="n">
        <x:f>IF(AC964="USD",AB964*'Parametros'!$B$4,AB964)</x:f>
        <x:v>76.47</x:v>
      </x:c>
      <x:c r="AE964" s="28" t="n">
        <x:f>W964*X964*(1-Z964)</x:f>
        <x:v>76.473</x:v>
      </x:c>
      <x:c r="AF964" s="28" t="n">
        <x:f>W964*AA964</x:f>
        <x:v>59.11</x:v>
      </x:c>
      <x:c r="AG964" s="28" t="n">
        <x:f>AE964-AF964</x:f>
        <x:v>17.363</x:v>
      </x:c>
      <x:c r="AH964" s="20" t="n">
        <x:f>IF(AE964&gt;0,AG964/AE964,"")</x:f>
        <x:v>0.22704745465719928</x:v>
      </x:c>
      <x:c r="AI964" s="28" t="n">
        <x:v>186128.69</x:v>
      </x:c>
      <x:c r="AJ964" s="28"/>
      <x:c r="AK964"/>
      <x:c r="AL964" t="str">
        <x:v>Completado</x:v>
      </x:c>
      <x:c r="AM964" t="str">
        <x:f>IF(W964&lt;0,"Devuelto",AL964)</x:f>
        <x:v>Completado</x:v>
      </x:c>
      <x:c r="AN964" t="str">
        <x:v>Efectivo</x:v>
      </x:c>
      <x:c r="AO964" s="29" t="str">
        <x:v>Sin observación</x:v>
      </x:c>
      <x:c r="AP964" t="str">
        <x:f>IF(D964="","No","Sí")</x:f>
        <x:v>Sí</x:v>
      </x:c>
    </x:row>
    <x:row r="965">
      <x:c r="A965" t="n">
        <x:v>965</x:v>
      </x:c>
      <x:c r="B965" t="str">
        <x:v>VT0004576</x:v>
      </x:c>
      <x:c r="C965" t="str">
        <x:v>45571</x:v>
      </x:c>
      <x:c r="D965" s="27" t="n">
        <x:v>45571</x:v>
      </x:c>
      <x:c r="E965" t="n">
        <x:f>IF(D965="","",YEAR(D965))</x:f>
        <x:v>2024</x:v>
      </x:c>
      <x:c r="F965" t="n">
        <x:f>IF(D965="","",MONTH(D965))</x:f>
        <x:v>10</x:v>
      </x:c>
      <x:c r="G965" t="str">
        <x:f>IF(D965="","Fecha no disponible",TEXT(D965,"mmmm"))</x:f>
        <x:v>October</x:v>
      </x:c>
      <x:c r="H965" t="str">
        <x:f>IF(D965="","Fecha no disponible",TEXT(D965,"yyyy-mm"))</x:f>
        <x:v>2024-10</x:v>
      </x:c>
      <x:c r="I965" t="str">
        <x:f>IF(D965="","Fecha no disponible","T"&amp;ROUNDUP(MONTH(D965)/3,0))</x:f>
        <x:v>T4</x:v>
      </x:c>
      <x:c r="J965" t="str">
        <x:v>T010</x:v>
      </x:c>
      <x:c r="K965" t="str">
        <x:v>Tienda Cochabamba 2</x:v>
      </x:c>
      <x:c r="L965" t="str">
        <x:v>Barrio</x:v>
      </x:c>
      <x:c r="M965" t="str">
        <x:v>Cochabamba</x:v>
      </x:c>
      <x:c r="N965" t="str">
        <x:f>IFERROR(VLOOKUP(M965,'Mapeos'!$A$4:$B$30,2,FALSE),M965)</x:f>
        <x:v>Cochabamba</x:v>
      </x:c>
      <x:c r="O965" t="str">
        <x:v>C00839</x:v>
      </x:c>
      <x:c r="P965" t="str">
        <x:v>Masivo</x:v>
      </x:c>
      <x:c r="Q965" t="str">
        <x:v>P0134</x:v>
      </x:c>
      <x:c r="R965" t="str">
        <x:v>Deportes</x:v>
      </x:c>
      <x:c r="S965" t="str">
        <x:v>Marca C</x:v>
      </x:c>
      <x:c r="T965" t="str">
        <x:v>Tienda</x:v>
      </x:c>
      <x:c r="U965" t="str">
        <x:f>IFERROR(VLOOKUP(T965,'Mapeos'!$D$4:$E$25,2,FALSE),T965)</x:f>
        <x:v>Tienda</x:v>
      </x:c>
      <x:c r="V965" t="str">
        <x:v>V018</x:v>
      </x:c>
      <x:c r="W965" t="n">
        <x:v>1</x:v>
      </x:c>
      <x:c r="X965" s="28" t="n">
        <x:v>242.17</x:v>
      </x:c>
      <x:c r="Y965" s="20" t="n">
        <x:v>0.25</x:v>
      </x:c>
      <x:c r="Z965" s="20" t="n">
        <x:f>IF(Y965&gt;1,Y965/100,Y965)</x:f>
        <x:v>0.25</x:v>
      </x:c>
      <x:c r="AA965" s="28" t="n">
        <x:v>117.61</x:v>
      </x:c>
      <x:c r="AB965" s="28" t="n">
        <x:v>181.63</x:v>
      </x:c>
      <x:c r="AC965" s="28" t="str">
        <x:v>BOB</x:v>
      </x:c>
      <x:c r="AD965" s="28" t="n">
        <x:f>IF(AC965="USD",AB965*'Parametros'!$B$4,AB965)</x:f>
        <x:v>181.63</x:v>
      </x:c>
      <x:c r="AE965" s="28" t="n">
        <x:f>W965*X965*(1-Z965)</x:f>
        <x:v>181.6275</x:v>
      </x:c>
      <x:c r="AF965" s="28" t="n">
        <x:f>W965*AA965</x:f>
        <x:v>117.61</x:v>
      </x:c>
      <x:c r="AG965" s="28" t="n">
        <x:f>AE965-AF965</x:f>
        <x:v>64.0175</x:v>
      </x:c>
      <x:c r="AH965" s="20" t="n">
        <x:f>IF(AE965&gt;0,AG965/AE965,"")</x:f>
        <x:v>0.35246589861116845</x:v>
      </x:c>
      <x:c r="AI965" s="28" t="n">
        <x:v>157112.52</x:v>
      </x:c>
      <x:c r="AJ965" s="28"/>
      <x:c r="AK965"/>
      <x:c r="AL965" t="str">
        <x:v>Completado</x:v>
      </x:c>
      <x:c r="AM965" t="str">
        <x:f>IF(W965&lt;0,"Devuelto",AL965)</x:f>
        <x:v>Completado</x:v>
      </x:c>
      <x:c r="AN965" t="str">
        <x:v>Efectivo</x:v>
      </x:c>
      <x:c r="AO965" s="29" t="str">
        <x:v>Sin observación</x:v>
      </x:c>
      <x:c r="AP965" t="str">
        <x:f>IF(D965="","No","Sí")</x:f>
        <x:v>Sí</x:v>
      </x:c>
    </x:row>
    <x:row r="966">
      <x:c r="A966" t="n">
        <x:v>966</x:v>
      </x:c>
      <x:c r="B966" t="str">
        <x:v>VT0004580</x:v>
      </x:c>
      <x:c r="C966" t="str">
        <x:v>45772</x:v>
      </x:c>
      <x:c r="D966" s="27" t="n">
        <x:v>45772</x:v>
      </x:c>
      <x:c r="E966" t="n">
        <x:f>IF(D966="","",YEAR(D966))</x:f>
        <x:v>2025</x:v>
      </x:c>
      <x:c r="F966" t="n">
        <x:f>IF(D966="","",MONTH(D966))</x:f>
        <x:v>4</x:v>
      </x:c>
      <x:c r="G966" t="str">
        <x:f>IF(D966="","Fecha no disponible",TEXT(D966,"mmmm"))</x:f>
        <x:v>April</x:v>
      </x:c>
      <x:c r="H966" t="str">
        <x:f>IF(D966="","Fecha no disponible",TEXT(D966,"yyyy-mm"))</x:f>
        <x:v>2025-04</x:v>
      </x:c>
      <x:c r="I966" t="str">
        <x:f>IF(D966="","Fecha no disponible","T"&amp;ROUNDUP(MONTH(D966)/3,0))</x:f>
        <x:v>T2</x:v>
      </x:c>
      <x:c r="J966" t="str">
        <x:v>T009</x:v>
      </x:c>
      <x:c r="K966" t="str">
        <x:v>Tienda Cochabamba 1</x:v>
      </x:c>
      <x:c r="L966" t="str">
        <x:v>Mall</x:v>
      </x:c>
      <x:c r="M966" t="str">
        <x:v>COCHABAMBA</x:v>
      </x:c>
      <x:c r="N966" t="str">
        <x:f>IFERROR(VLOOKUP(M966,'Mapeos'!$A$4:$B$30,2,FALSE),M966)</x:f>
        <x:v>Cochabamba</x:v>
      </x:c>
      <x:c r="O966" t="str">
        <x:v>C01637</x:v>
      </x:c>
      <x:c r="P966" t="str">
        <x:v>Empresa</x:v>
      </x:c>
      <x:c r="Q966" t="str">
        <x:v>P0033</x:v>
      </x:c>
      <x:c r="R966" t="str">
        <x:v>Electrónica</x:v>
      </x:c>
      <x:c r="S966" t="str">
        <x:v>Marca A</x:v>
      </x:c>
      <x:c r="T966" t="str">
        <x:v>Tienda</x:v>
      </x:c>
      <x:c r="U966" t="str">
        <x:f>IFERROR(VLOOKUP(T966,'Mapeos'!$D$4:$E$25,2,FALSE),T966)</x:f>
        <x:v>Tienda</x:v>
      </x:c>
      <x:c r="V966" t="str">
        <x:v>V034</x:v>
      </x:c>
      <x:c r="W966" t="n">
        <x:v>1</x:v>
      </x:c>
      <x:c r="X966" s="28" t="n">
        <x:v>778.8</x:v>
      </x:c>
      <x:c r="Y966" s="20" t="n">
        <x:v>0.05</x:v>
      </x:c>
      <x:c r="Z966" s="20" t="n">
        <x:f>IF(Y966&gt;1,Y966/100,Y966)</x:f>
        <x:v>0.05</x:v>
      </x:c>
      <x:c r="AA966" s="28" t="n">
        <x:v>423.88</x:v>
      </x:c>
      <x:c r="AB966" s="28" t="n">
        <x:v>739.86</x:v>
      </x:c>
      <x:c r="AC966" s="28" t="str">
        <x:v>BOB</x:v>
      </x:c>
      <x:c r="AD966" s="28" t="n">
        <x:f>IF(AC966="USD",AB966*'Parametros'!$B$4,AB966)</x:f>
        <x:v>739.86</x:v>
      </x:c>
      <x:c r="AE966" s="28" t="n">
        <x:f>W966*X966*(1-Z966)</x:f>
        <x:v>739.8599999999999</x:v>
      </x:c>
      <x:c r="AF966" s="28" t="n">
        <x:f>W966*AA966</x:f>
        <x:v>423.88</x:v>
      </x:c>
      <x:c r="AG966" s="28" t="n">
        <x:f>AE966-AF966</x:f>
        <x:v>315.9799999999999</x:v>
      </x:c>
      <x:c r="AH966" s="20" t="n">
        <x:f>IF(AE966&gt;0,AG966/AE966,"")</x:f>
        <x:v>0.4270807990700943</x:v>
      </x:c>
      <x:c r="AI966" s="28" t="n">
        <x:v>136612.61</x:v>
      </x:c>
      <x:c r="AJ966" s="28"/>
      <x:c r="AK966"/>
      <x:c r="AL966" t="str">
        <x:v>Completado</x:v>
      </x:c>
      <x:c r="AM966" t="str">
        <x:f>IF(W966&lt;0,"Devuelto",AL966)</x:f>
        <x:v>Completado</x:v>
      </x:c>
      <x:c r="AN966" t="str">
        <x:v>Tarjeta</x:v>
      </x:c>
      <x:c r="AO966" s="29" t="str">
        <x:v>Región estandarizada</x:v>
      </x:c>
      <x:c r="AP966" t="str">
        <x:f>IF(D966="","No","Sí")</x:f>
        <x:v>Sí</x:v>
      </x:c>
    </x:row>
    <x:row r="967">
      <x:c r="A967" t="n">
        <x:v>967</x:v>
      </x:c>
      <x:c r="B967" t="str">
        <x:v>VT0004585</x:v>
      </x:c>
      <x:c r="C967" t="str">
        <x:v>46084</x:v>
      </x:c>
      <x:c r="D967" s="27" t="n">
        <x:v>46084</x:v>
      </x:c>
      <x:c r="E967" t="n">
        <x:f>IF(D967="","",YEAR(D967))</x:f>
        <x:v>2026</x:v>
      </x:c>
      <x:c r="F967" t="n">
        <x:f>IF(D967="","",MONTH(D967))</x:f>
        <x:v>3</x:v>
      </x:c>
      <x:c r="G967" t="str">
        <x:f>IF(D967="","Fecha no disponible",TEXT(D967,"mmmm"))</x:f>
        <x:v>March</x:v>
      </x:c>
      <x:c r="H967" t="str">
        <x:f>IF(D967="","Fecha no disponible",TEXT(D967,"yyyy-mm"))</x:f>
        <x:v>2026-03</x:v>
      </x:c>
      <x:c r="I967" t="str">
        <x:f>IF(D967="","Fecha no disponible","T"&amp;ROUNDUP(MONTH(D967)/3,0))</x:f>
        <x:v>T1</x:v>
      </x:c>
      <x:c r="J967" t="str">
        <x:v>T005</x:v>
      </x:c>
      <x:c r="K967" t="str">
        <x:v>Tienda Santa Cruz 1</x:v>
      </x:c>
      <x:c r="L967" t="str">
        <x:v>Centro</x:v>
      </x:c>
      <x:c r="M967" t="str">
        <x:v>Santa Cruz</x:v>
      </x:c>
      <x:c r="N967" t="str">
        <x:f>IFERROR(VLOOKUP(M967,'Mapeos'!$A$4:$B$30,2,FALSE),M967)</x:f>
        <x:v>Santa Cruz</x:v>
      </x:c>
      <x:c r="O967" t="str">
        <x:v>C01604</x:v>
      </x:c>
      <x:c r="P967" t="str">
        <x:v>Premium</x:v>
      </x:c>
      <x:c r="Q967" t="str">
        <x:v>P0138</x:v>
      </x:c>
      <x:c r="R967" t="str">
        <x:v>Alimentos</x:v>
      </x:c>
      <x:c r="S967" t="str">
        <x:v>Marca D</x:v>
      </x:c>
      <x:c r="T967" t="str">
        <x:v>E-commerce</x:v>
      </x:c>
      <x:c r="U967" t="str">
        <x:f>IFERROR(VLOOKUP(T967,'Mapeos'!$D$4:$E$25,2,FALSE),T967)</x:f>
        <x:v>E-commerce</x:v>
      </x:c>
      <x:c r="V967" t="str">
        <x:v>V031</x:v>
      </x:c>
      <x:c r="W967" t="n">
        <x:v>1</x:v>
      </x:c>
      <x:c r="X967" s="28" t="n">
        <x:v>7.38</x:v>
      </x:c>
      <x:c r="Y967" s="20" t="n">
        <x:v>0</x:v>
      </x:c>
      <x:c r="Z967" s="20" t="n">
        <x:f>IF(Y967&gt;1,Y967/100,Y967)</x:f>
        <x:v>0</x:v>
      </x:c>
      <x:c r="AA967" s="28" t="n">
        <x:v>6.07</x:v>
      </x:c>
      <x:c r="AB967" s="28" t="n">
        <x:v>7.38</x:v>
      </x:c>
      <x:c r="AC967" s="28" t="str">
        <x:v>BOB</x:v>
      </x:c>
      <x:c r="AD967" s="28" t="n">
        <x:f>IF(AC967="USD",AB967*'Parametros'!$B$4,AB967)</x:f>
        <x:v>7.38</x:v>
      </x:c>
      <x:c r="AE967" s="28" t="n">
        <x:f>W967*X967*(1-Z967)</x:f>
        <x:v>7.38</x:v>
      </x:c>
      <x:c r="AF967" s="28" t="n">
        <x:f>W967*AA967</x:f>
        <x:v>6.07</x:v>
      </x:c>
      <x:c r="AG967" s="28" t="n">
        <x:f>AE967-AF967</x:f>
        <x:v>1.3099999999999996</x:v>
      </x:c>
      <x:c r="AH967" s="20" t="n">
        <x:f>IF(AE967&gt;0,AG967/AE967,"")</x:f>
        <x:v>0.17750677506775062</x:v>
      </x:c>
      <x:c r="AI967" s="28" t="n">
        <x:v>71261.81</x:v>
      </x:c>
      <x:c r="AJ967" s="28"/>
      <x:c r="AK967"/>
      <x:c r="AL967" t="str">
        <x:v>Completado</x:v>
      </x:c>
      <x:c r="AM967" t="str">
        <x:f>IF(W967&lt;0,"Devuelto",AL967)</x:f>
        <x:v>Completado</x:v>
      </x:c>
      <x:c r="AN967" t="str">
        <x:v>Efectivo</x:v>
      </x:c>
      <x:c r="AO967" s="29" t="str">
        <x:v>Sin observación</x:v>
      </x:c>
      <x:c r="AP967" t="str">
        <x:f>IF(D967="","No","Sí")</x:f>
        <x:v>Sí</x:v>
      </x:c>
    </x:row>
    <x:row r="968">
      <x:c r="A968" t="n">
        <x:v>968</x:v>
      </x:c>
      <x:c r="B968" t="str">
        <x:v>VT0004590</x:v>
      </x:c>
      <x:c r="C968" t="str">
        <x:v>45609</x:v>
      </x:c>
      <x:c r="D968" s="27" t="n">
        <x:v>45609</x:v>
      </x:c>
      <x:c r="E968" t="n">
        <x:f>IF(D968="","",YEAR(D968))</x:f>
        <x:v>2024</x:v>
      </x:c>
      <x:c r="F968" t="n">
        <x:f>IF(D968="","",MONTH(D968))</x:f>
        <x:v>11</x:v>
      </x:c>
      <x:c r="G968" t="str">
        <x:f>IF(D968="","Fecha no disponible",TEXT(D968,"mmmm"))</x:f>
        <x:v>November</x:v>
      </x:c>
      <x:c r="H968" t="str">
        <x:f>IF(D968="","Fecha no disponible",TEXT(D968,"yyyy-mm"))</x:f>
        <x:v>2024-11</x:v>
      </x:c>
      <x:c r="I968" t="str">
        <x:f>IF(D968="","Fecha no disponible","T"&amp;ROUNDUP(MONTH(D968)/3,0))</x:f>
        <x:v>T4</x:v>
      </x:c>
      <x:c r="J968" t="str">
        <x:v>T006</x:v>
      </x:c>
      <x:c r="K968" t="str">
        <x:v>Tienda Santa Cruz 2</x:v>
      </x:c>
      <x:c r="L968" t="str">
        <x:v>Mall</x:v>
      </x:c>
      <x:c r="M968" t="str">
        <x:v>Santa Cruz</x:v>
      </x:c>
      <x:c r="N968" t="str">
        <x:f>IFERROR(VLOOKUP(M968,'Mapeos'!$A$4:$B$30,2,FALSE),M968)</x:f>
        <x:v>Santa Cruz</x:v>
      </x:c>
      <x:c r="O968" t="str">
        <x:v>C01203</x:v>
      </x:c>
      <x:c r="P968" t="str">
        <x:v>Masivo</x:v>
      </x:c>
      <x:c r="Q968" t="str">
        <x:v>P0003</x:v>
      </x:c>
      <x:c r="R968" t="str">
        <x:v>Hogar</x:v>
      </x:c>
      <x:c r="S968" t="str">
        <x:v>Marca C</x:v>
      </x:c>
      <x:c r="T968" t="str">
        <x:v>E-commerce</x:v>
      </x:c>
      <x:c r="U968" t="str">
        <x:f>IFERROR(VLOOKUP(T968,'Mapeos'!$D$4:$E$25,2,FALSE),T968)</x:f>
        <x:v>E-commerce</x:v>
      </x:c>
      <x:c r="V968" t="str">
        <x:v>V040</x:v>
      </x:c>
      <x:c r="W968" t="n">
        <x:v>1</x:v>
      </x:c>
      <x:c r="X968" s="28" t="n">
        <x:v>315.26</x:v>
      </x:c>
      <x:c r="Y968" s="20" t="n">
        <x:v>0</x:v>
      </x:c>
      <x:c r="Z968" s="20" t="n">
        <x:f>IF(Y968&gt;1,Y968/100,Y968)</x:f>
        <x:v>0</x:v>
      </x:c>
      <x:c r="AA968" s="28" t="n">
        <x:v>162.95</x:v>
      </x:c>
      <x:c r="AB968" s="28" t="n">
        <x:v>315.26</x:v>
      </x:c>
      <x:c r="AC968" s="28" t="str">
        <x:v>BOB</x:v>
      </x:c>
      <x:c r="AD968" s="28" t="n">
        <x:f>IF(AC968="USD",AB968*'Parametros'!$B$4,AB968)</x:f>
        <x:v>315.26</x:v>
      </x:c>
      <x:c r="AE968" s="28" t="n">
        <x:f>W968*X968*(1-Z968)</x:f>
        <x:v>315.26</x:v>
      </x:c>
      <x:c r="AF968" s="28" t="n">
        <x:f>W968*AA968</x:f>
        <x:v>162.95</x:v>
      </x:c>
      <x:c r="AG968" s="28" t="n">
        <x:f>AE968-AF968</x:f>
        <x:v>152.31</x:v>
      </x:c>
      <x:c r="AH968" s="20" t="n">
        <x:f>IF(AE968&gt;0,AG968/AE968,"")</x:f>
        <x:v>0.48312503964981285</x:v>
      </x:c>
      <x:c r="AI968" s="28" t="n">
        <x:v>65312.4</x:v>
      </x:c>
      <x:c r="AJ968" s="28"/>
      <x:c r="AK968"/>
      <x:c r="AL968" t="str">
        <x:v>Completado</x:v>
      </x:c>
      <x:c r="AM968" t="str">
        <x:f>IF(W968&lt;0,"Devuelto",AL968)</x:f>
        <x:v>Completado</x:v>
      </x:c>
      <x:c r="AN968" t="str">
        <x:v>Transferencia</x:v>
      </x:c>
      <x:c r="AO968" s="29" t="str">
        <x:v>Sin observación</x:v>
      </x:c>
      <x:c r="AP968" t="str">
        <x:f>IF(D968="","No","Sí")</x:f>
        <x:v>Sí</x:v>
      </x:c>
    </x:row>
    <x:row r="969">
      <x:c r="A969" t="n">
        <x:v>969</x:v>
      </x:c>
      <x:c r="B969" t="str">
        <x:v>VT0004595</x:v>
      </x:c>
      <x:c r="C969" t="str">
        <x:v>45434</x:v>
      </x:c>
      <x:c r="D969" s="27" t="n">
        <x:v>45434</x:v>
      </x:c>
      <x:c r="E969" t="n">
        <x:f>IF(D969="","",YEAR(D969))</x:f>
        <x:v>2024</x:v>
      </x:c>
      <x:c r="F969" t="n">
        <x:f>IF(D969="","",MONTH(D969))</x:f>
        <x:v>5</x:v>
      </x:c>
      <x:c r="G969" t="str">
        <x:f>IF(D969="","Fecha no disponible",TEXT(D969,"mmmm"))</x:f>
        <x:v>May</x:v>
      </x:c>
      <x:c r="H969" t="str">
        <x:f>IF(D969="","Fecha no disponible",TEXT(D969,"yyyy-mm"))</x:f>
        <x:v>2024-05</x:v>
      </x:c>
      <x:c r="I969" t="str">
        <x:f>IF(D969="","Fecha no disponible","T"&amp;ROUNDUP(MONTH(D969)/3,0))</x:f>
        <x:v>T2</x:v>
      </x:c>
      <x:c r="J969" t="str">
        <x:v>T016</x:v>
      </x:c>
      <x:c r="K969" t="str">
        <x:v>Tienda Potosí 4</x:v>
      </x:c>
      <x:c r="L969" t="str">
        <x:v>Centro</x:v>
      </x:c>
      <x:c r="M969" t="str">
        <x:v>Potosí</x:v>
      </x:c>
      <x:c r="N969" t="str">
        <x:f>IFERROR(VLOOKUP(M969,'Mapeos'!$A$4:$B$30,2,FALSE),M969)</x:f>
        <x:v>Potosí</x:v>
      </x:c>
      <x:c r="O969" t="str">
        <x:v>C00682</x:v>
      </x:c>
      <x:c r="P969" t="str">
        <x:v>Empresa</x:v>
      </x:c>
      <x:c r="Q969" t="str">
        <x:v>P0020</x:v>
      </x:c>
      <x:c r="R969" t="str">
        <x:v>Hogar</x:v>
      </x:c>
      <x:c r="S969" t="str">
        <x:v>Marca D</x:v>
      </x:c>
      <x:c r="T969" t="str">
        <x:v>E-commerce</x:v>
      </x:c>
      <x:c r="U969" t="str">
        <x:f>IFERROR(VLOOKUP(T969,'Mapeos'!$D$4:$E$25,2,FALSE),T969)</x:f>
        <x:v>E-commerce</x:v>
      </x:c>
      <x:c r="V969" t="str">
        <x:v>V035</x:v>
      </x:c>
      <x:c r="W969" t="n">
        <x:v>3</x:v>
      </x:c>
      <x:c r="X969" s="28" t="n">
        <x:v>109.21</x:v>
      </x:c>
      <x:c r="Y969" s="20" t="n">
        <x:v>0</x:v>
      </x:c>
      <x:c r="Z969" s="20" t="n">
        <x:f>IF(Y969&gt;1,Y969/100,Y969)</x:f>
        <x:v>0</x:v>
      </x:c>
      <x:c r="AA969" s="28" t="n">
        <x:v>77.02</x:v>
      </x:c>
      <x:c r="AB969" s="28" t="n">
        <x:v>327.63</x:v>
      </x:c>
      <x:c r="AC969" s="28" t="str">
        <x:v>BOB</x:v>
      </x:c>
      <x:c r="AD969" s="28" t="n">
        <x:f>IF(AC969="USD",AB969*'Parametros'!$B$4,AB969)</x:f>
        <x:v>327.63</x:v>
      </x:c>
      <x:c r="AE969" s="28" t="n">
        <x:f>W969*X969*(1-Z969)</x:f>
        <x:v>327.63</x:v>
      </x:c>
      <x:c r="AF969" s="28" t="n">
        <x:f>W969*AA969</x:f>
        <x:v>231.06</x:v>
      </x:c>
      <x:c r="AG969" s="28" t="n">
        <x:f>AE969-AF969</x:f>
        <x:v>96.57</x:v>
      </x:c>
      <x:c r="AH969" s="20" t="n">
        <x:f>IF(AE969&gt;0,AG969/AE969,"")</x:f>
        <x:v>0.29475322772639867</x:v>
      </x:c>
      <x:c r="AI969" s="28" t="n">
        <x:v>76813.83</x:v>
      </x:c>
      <x:c r="AJ969" s="28"/>
      <x:c r="AK969"/>
      <x:c r="AL969" t="str">
        <x:v>Completado</x:v>
      </x:c>
      <x:c r="AM969" t="str">
        <x:f>IF(W969&lt;0,"Devuelto",AL969)</x:f>
        <x:v>Completado</x:v>
      </x:c>
      <x:c r="AN969" t="str">
        <x:v>Transferencia</x:v>
      </x:c>
      <x:c r="AO969" s="29" t="str">
        <x:v>Sin observación</x:v>
      </x:c>
      <x:c r="AP969" t="str">
        <x:f>IF(D969="","No","Sí")</x:f>
        <x:v>Sí</x:v>
      </x:c>
    </x:row>
    <x:row r="970">
      <x:c r="A970" t="n">
        <x:v>970</x:v>
      </x:c>
      <x:c r="B970" t="str">
        <x:v>VT0004599</x:v>
      </x:c>
      <x:c r="C970" t="str">
        <x:v>45927</x:v>
      </x:c>
      <x:c r="D970" s="27" t="n">
        <x:v>45927</x:v>
      </x:c>
      <x:c r="E970" t="n">
        <x:f>IF(D970="","",YEAR(D970))</x:f>
        <x:v>2025</x:v>
      </x:c>
      <x:c r="F970" t="n">
        <x:f>IF(D970="","",MONTH(D970))</x:f>
        <x:v>9</x:v>
      </x:c>
      <x:c r="G970" t="str">
        <x:f>IF(D970="","Fecha no disponible",TEXT(D970,"mmmm"))</x:f>
        <x:v>September</x:v>
      </x:c>
      <x:c r="H970" t="str">
        <x:f>IF(D970="","Fecha no disponible",TEXT(D970,"yyyy-mm"))</x:f>
        <x:v>2025-09</x:v>
      </x:c>
      <x:c r="I970" t="str">
        <x:f>IF(D970="","Fecha no disponible","T"&amp;ROUNDUP(MONTH(D970)/3,0))</x:f>
        <x:v>T3</x:v>
      </x:c>
      <x:c r="J970" t="str">
        <x:v>T014</x:v>
      </x:c>
      <x:c r="K970" t="str">
        <x:v>Tienda Potosí 2</x:v>
      </x:c>
      <x:c r="L970" t="str">
        <x:v>Barrio</x:v>
      </x:c>
      <x:c r="M970" t="str">
        <x:v>Potosí</x:v>
      </x:c>
      <x:c r="N970" t="str">
        <x:f>IFERROR(VLOOKUP(M970,'Mapeos'!$A$4:$B$30,2,FALSE),M970)</x:f>
        <x:v>Potosí</x:v>
      </x:c>
      <x:c r="O970" t="str">
        <x:v>C00073</x:v>
      </x:c>
      <x:c r="P970" t="str">
        <x:v>Frecuente</x:v>
      </x:c>
      <x:c r="Q970" t="str">
        <x:v>P0122</x:v>
      </x:c>
      <x:c r="R970" t="str">
        <x:v>Cuidado Personal</x:v>
      </x:c>
      <x:c r="S970" t="str">
        <x:v>Marca C</x:v>
      </x:c>
      <x:c r="T970" t="str">
        <x:v>Tienda</x:v>
      </x:c>
      <x:c r="U970" t="str">
        <x:f>IFERROR(VLOOKUP(T970,'Mapeos'!$D$4:$E$25,2,FALSE),T970)</x:f>
        <x:v>Tienda</x:v>
      </x:c>
      <x:c r="V970" t="str">
        <x:v>V030</x:v>
      </x:c>
      <x:c r="W970" t="n">
        <x:v>1</x:v>
      </x:c>
      <x:c r="X970" s="28" t="n">
        <x:v>89.86</x:v>
      </x:c>
      <x:c r="Y970" s="20" t="n">
        <x:v>0</x:v>
      </x:c>
      <x:c r="Z970" s="20" t="n">
        <x:f>IF(Y970&gt;1,Y970/100,Y970)</x:f>
        <x:v>0</x:v>
      </x:c>
      <x:c r="AA970" s="28" t="n">
        <x:v>61.45</x:v>
      </x:c>
      <x:c r="AB970" s="28" t="n">
        <x:v>89.86</x:v>
      </x:c>
      <x:c r="AC970" s="28" t="str">
        <x:v>BOB</x:v>
      </x:c>
      <x:c r="AD970" s="28" t="n">
        <x:f>IF(AC970="USD",AB970*'Parametros'!$B$4,AB970)</x:f>
        <x:v>89.86</x:v>
      </x:c>
      <x:c r="AE970" s="28" t="n">
        <x:f>W970*X970*(1-Z970)</x:f>
        <x:v>89.86</x:v>
      </x:c>
      <x:c r="AF970" s="28" t="n">
        <x:f>W970*AA970</x:f>
        <x:v>61.45</x:v>
      </x:c>
      <x:c r="AG970" s="28" t="n">
        <x:f>AE970-AF970</x:f>
        <x:v>28.409999999999997</x:v>
      </x:c>
      <x:c r="AH970" s="20" t="n">
        <x:f>IF(AE970&gt;0,AG970/AE970,"")</x:f>
        <x:v>0.31615846872913417</x:v>
      </x:c>
      <x:c r="AI970" s="28" t="n">
        <x:v>194781.08</x:v>
      </x:c>
      <x:c r="AJ970" s="28"/>
      <x:c r="AK970"/>
      <x:c r="AL970" t="str">
        <x:v>Completado</x:v>
      </x:c>
      <x:c r="AM970" t="str">
        <x:f>IF(W970&lt;0,"Devuelto",AL970)</x:f>
        <x:v>Completado</x:v>
      </x:c>
      <x:c r="AN970" t="str">
        <x:v>QR</x:v>
      </x:c>
      <x:c r="AO970" s="29" t="str">
        <x:v>Sin observación</x:v>
      </x:c>
      <x:c r="AP970" t="str">
        <x:f>IF(D970="","No","Sí")</x:f>
        <x:v>Sí</x:v>
      </x:c>
    </x:row>
    <x:row r="971">
      <x:c r="A971" t="n">
        <x:v>971</x:v>
      </x:c>
      <x:c r="B971" t="str">
        <x:v>VT0004604</x:v>
      </x:c>
      <x:c r="C971" t="str">
        <x:v>45873</x:v>
      </x:c>
      <x:c r="D971" s="27" t="n">
        <x:v>45873</x:v>
      </x:c>
      <x:c r="E971" t="n">
        <x:f>IF(D971="","",YEAR(D971))</x:f>
        <x:v>2025</x:v>
      </x:c>
      <x:c r="F971" t="n">
        <x:f>IF(D971="","",MONTH(D971))</x:f>
        <x:v>8</x:v>
      </x:c>
      <x:c r="G971" t="str">
        <x:f>IF(D971="","Fecha no disponible",TEXT(D971,"mmmm"))</x:f>
        <x:v>August</x:v>
      </x:c>
      <x:c r="H971" t="str">
        <x:f>IF(D971="","Fecha no disponible",TEXT(D971,"yyyy-mm"))</x:f>
        <x:v>2025-08</x:v>
      </x:c>
      <x:c r="I971" t="str">
        <x:f>IF(D971="","Fecha no disponible","T"&amp;ROUNDUP(MONTH(D971)/3,0))</x:f>
        <x:v>T3</x:v>
      </x:c>
      <x:c r="J971" t="str">
        <x:v>T010</x:v>
      </x:c>
      <x:c r="K971" t="str">
        <x:v>Tienda Cochabamba 2</x:v>
      </x:c>
      <x:c r="L971" t="str">
        <x:v>Barrio</x:v>
      </x:c>
      <x:c r="M971" t="str">
        <x:v>Cochabamba</x:v>
      </x:c>
      <x:c r="N971" t="str">
        <x:f>IFERROR(VLOOKUP(M971,'Mapeos'!$A$4:$B$30,2,FALSE),M971)</x:f>
        <x:v>Cochabamba</x:v>
      </x:c>
      <x:c r="O971" t="str">
        <x:v>C01596</x:v>
      </x:c>
      <x:c r="P971" t="str">
        <x:v>Premium</x:v>
      </x:c>
      <x:c r="Q971" t="str">
        <x:v>P0070</x:v>
      </x:c>
      <x:c r="R971" t="str">
        <x:v>Electrónica</x:v>
      </x:c>
      <x:c r="S971" t="str">
        <x:v>Marca C</x:v>
      </x:c>
      <x:c r="T971" t="str">
        <x:v>Tienda</x:v>
      </x:c>
      <x:c r="U971" t="str">
        <x:f>IFERROR(VLOOKUP(T971,'Mapeos'!$D$4:$E$25,2,FALSE),T971)</x:f>
        <x:v>Tienda</x:v>
      </x:c>
      <x:c r="V971" t="str">
        <x:v>V030</x:v>
      </x:c>
      <x:c r="W971" t="n">
        <x:v>1</x:v>
      </x:c>
      <x:c r="X971" s="28" t="n">
        <x:v>750.76</x:v>
      </x:c>
      <x:c r="Y971" s="20" t="n">
        <x:v>0.05</x:v>
      </x:c>
      <x:c r="Z971" s="20" t="n">
        <x:f>IF(Y971&gt;1,Y971/100,Y971)</x:f>
        <x:v>0.05</x:v>
      </x:c>
      <x:c r="AA971" s="28" t="n">
        <x:v>337.99</x:v>
      </x:c>
      <x:c r="AB971" s="28" t="n">
        <x:v>713.22</x:v>
      </x:c>
      <x:c r="AC971" s="28" t="str">
        <x:v>BOB</x:v>
      </x:c>
      <x:c r="AD971" s="28" t="n">
        <x:f>IF(AC971="USD",AB971*'Parametros'!$B$4,AB971)</x:f>
        <x:v>713.22</x:v>
      </x:c>
      <x:c r="AE971" s="28" t="n">
        <x:f>W971*X971*(1-Z971)</x:f>
        <x:v>713.222</x:v>
      </x:c>
      <x:c r="AF971" s="28" t="n">
        <x:f>W971*AA971</x:f>
        <x:v>337.99</x:v>
      </x:c>
      <x:c r="AG971" s="28" t="n">
        <x:f>AE971-AF971</x:f>
        <x:v>375.23199999999997</x:v>
      </x:c>
      <x:c r="AH971" s="20" t="n">
        <x:f>IF(AE971&gt;0,AG971/AE971,"")</x:f>
        <x:v>0.526108280451248</x:v>
      </x:c>
      <x:c r="AI971" s="28" t="n">
        <x:v>140625.01</x:v>
      </x:c>
      <x:c r="AJ971" s="28"/>
      <x:c r="AK971"/>
      <x:c r="AL971" t="str">
        <x:v>Completado</x:v>
      </x:c>
      <x:c r="AM971" t="str">
        <x:f>IF(W971&lt;0,"Devuelto",AL971)</x:f>
        <x:v>Completado</x:v>
      </x:c>
      <x:c r="AN971" t="str">
        <x:v>Efectivo</x:v>
      </x:c>
      <x:c r="AO971" s="29" t="str">
        <x:v>Sin observación</x:v>
      </x:c>
      <x:c r="AP971" t="str">
        <x:f>IF(D971="","No","Sí")</x:f>
        <x:v>Sí</x:v>
      </x:c>
    </x:row>
    <x:row r="972">
      <x:c r="A972" t="n">
        <x:v>972</x:v>
      </x:c>
      <x:c r="B972" t="str">
        <x:v>VT0004609</x:v>
      </x:c>
      <x:c r="C972" t="str">
        <x:v>46123</x:v>
      </x:c>
      <x:c r="D972" s="27" t="n">
        <x:v>46123</x:v>
      </x:c>
      <x:c r="E972" t="n">
        <x:f>IF(D972="","",YEAR(D972))</x:f>
        <x:v>2026</x:v>
      </x:c>
      <x:c r="F972" t="n">
        <x:f>IF(D972="","",MONTH(D972))</x:f>
        <x:v>4</x:v>
      </x:c>
      <x:c r="G972" t="str">
        <x:f>IF(D972="","Fecha no disponible",TEXT(D972,"mmmm"))</x:f>
        <x:v>April</x:v>
      </x:c>
      <x:c r="H972" t="str">
        <x:f>IF(D972="","Fecha no disponible",TEXT(D972,"yyyy-mm"))</x:f>
        <x:v>2026-04</x:v>
      </x:c>
      <x:c r="I972" t="str">
        <x:f>IF(D972="","Fecha no disponible","T"&amp;ROUNDUP(MONTH(D972)/3,0))</x:f>
        <x:v>T2</x:v>
      </x:c>
      <x:c r="J972" t="str">
        <x:v>T015</x:v>
      </x:c>
      <x:c r="K972" t="str">
        <x:v>Tienda Potosí 3</x:v>
      </x:c>
      <x:c r="L972" t="str">
        <x:v>Mall</x:v>
      </x:c>
      <x:c r="M972" t="str">
        <x:v>Potosí</x:v>
      </x:c>
      <x:c r="N972" t="str">
        <x:f>IFERROR(VLOOKUP(M972,'Mapeos'!$A$4:$B$30,2,FALSE),M972)</x:f>
        <x:v>Potosí</x:v>
      </x:c>
      <x:c r="O972" t="str">
        <x:v>C00842</x:v>
      </x:c>
      <x:c r="P972" t="str">
        <x:v>Masivo</x:v>
      </x:c>
      <x:c r="Q972" t="str">
        <x:v>P0119</x:v>
      </x:c>
      <x:c r="R972" t="str">
        <x:v>Hogar</x:v>
      </x:c>
      <x:c r="S972" t="str">
        <x:v>Marca D</x:v>
      </x:c>
      <x:c r="T972" t="str">
        <x:v>Tienda</x:v>
      </x:c>
      <x:c r="U972" t="str">
        <x:f>IFERROR(VLOOKUP(T972,'Mapeos'!$D$4:$E$25,2,FALSE),T972)</x:f>
        <x:v>Tienda</x:v>
      </x:c>
      <x:c r="V972" t="str">
        <x:v>V006</x:v>
      </x:c>
      <x:c r="W972" t="n">
        <x:v>1</x:v>
      </x:c>
      <x:c r="X972" s="28" t="n">
        <x:v>347.18</x:v>
      </x:c>
      <x:c r="Y972" s="20" t="n">
        <x:v>0.2</x:v>
      </x:c>
      <x:c r="Z972" s="20" t="n">
        <x:f>IF(Y972&gt;1,Y972/100,Y972)</x:f>
        <x:v>0.2</x:v>
      </x:c>
      <x:c r="AA972" s="28" t="n">
        <x:v>226.47</x:v>
      </x:c>
      <x:c r="AB972" s="28" t="n">
        <x:v>277.74</x:v>
      </x:c>
      <x:c r="AC972" s="28" t="str">
        <x:v>BOB</x:v>
      </x:c>
      <x:c r="AD972" s="28" t="n">
        <x:f>IF(AC972="USD",AB972*'Parametros'!$B$4,AB972)</x:f>
        <x:v>277.74</x:v>
      </x:c>
      <x:c r="AE972" s="28" t="n">
        <x:f>W972*X972*(1-Z972)</x:f>
        <x:v>277.744</x:v>
      </x:c>
      <x:c r="AF972" s="28" t="n">
        <x:f>W972*AA972</x:f>
        <x:v>226.47</x:v>
      </x:c>
      <x:c r="AG972" s="28" t="n">
        <x:f>AE972-AF972</x:f>
        <x:v>51.27400000000003</x:v>
      </x:c>
      <x:c r="AH972" s="20" t="n">
        <x:f>IF(AE972&gt;0,AG972/AE972,"")</x:f>
        <x:v>0.1846088484359699</x:v>
      </x:c>
      <x:c r="AI972" s="28" t="n">
        <x:v>193572.77</x:v>
      </x:c>
      <x:c r="AJ972" s="28"/>
      <x:c r="AK972"/>
      <x:c r="AL972" t="str">
        <x:v>Completado</x:v>
      </x:c>
      <x:c r="AM972" t="str">
        <x:f>IF(W972&lt;0,"Devuelto",AL972)</x:f>
        <x:v>Completado</x:v>
      </x:c>
      <x:c r="AN972" t="str">
        <x:v>Transferencia</x:v>
      </x:c>
      <x:c r="AO972" s="29" t="str">
        <x:v>Sin observación</x:v>
      </x:c>
      <x:c r="AP972" t="str">
        <x:f>IF(D972="","No","Sí")</x:f>
        <x:v>Sí</x:v>
      </x:c>
    </x:row>
    <x:row r="973">
      <x:c r="A973" t="n">
        <x:v>973</x:v>
      </x:c>
      <x:c r="B973" t="str">
        <x:v>VT0004614</x:v>
      </x:c>
      <x:c r="C973" t="str">
        <x:v>46030</x:v>
      </x:c>
      <x:c r="D973" s="27" t="n">
        <x:v>46030</x:v>
      </x:c>
      <x:c r="E973" t="n">
        <x:f>IF(D973="","",YEAR(D973))</x:f>
        <x:v>2026</x:v>
      </x:c>
      <x:c r="F973" t="n">
        <x:f>IF(D973="","",MONTH(D973))</x:f>
        <x:v>1</x:v>
      </x:c>
      <x:c r="G973" t="str">
        <x:f>IF(D973="","Fecha no disponible",TEXT(D973,"mmmm"))</x:f>
        <x:v>January</x:v>
      </x:c>
      <x:c r="H973" t="str">
        <x:f>IF(D973="","Fecha no disponible",TEXT(D973,"yyyy-mm"))</x:f>
        <x:v>2026-01</x:v>
      </x:c>
      <x:c r="I973" t="str">
        <x:f>IF(D973="","Fecha no disponible","T"&amp;ROUNDUP(MONTH(D973)/3,0))</x:f>
        <x:v>T1</x:v>
      </x:c>
      <x:c r="J973" t="str">
        <x:v>T010</x:v>
      </x:c>
      <x:c r="K973" t="str">
        <x:v>Tienda Cochabamba 2</x:v>
      </x:c>
      <x:c r="L973" t="str">
        <x:v>Barrio</x:v>
      </x:c>
      <x:c r="M973" t="str">
        <x:v>Cochabamba</x:v>
      </x:c>
      <x:c r="N973" t="str">
        <x:f>IFERROR(VLOOKUP(M973,'Mapeos'!$A$4:$B$30,2,FALSE),M973)</x:f>
        <x:v>Cochabamba</x:v>
      </x:c>
      <x:c r="O973" t="str">
        <x:v>C00082</x:v>
      </x:c>
      <x:c r="P973" t="str">
        <x:v>Masivo</x:v>
      </x:c>
      <x:c r="Q973" t="str">
        <x:v>P0143</x:v>
      </x:c>
      <x:c r="R973" t="str">
        <x:v>Cuidado Personal</x:v>
      </x:c>
      <x:c r="S973" t="str">
        <x:v>Marca B</x:v>
      </x:c>
      <x:c r="T973" t="str">
        <x:v>tienda</x:v>
      </x:c>
      <x:c r="U973" t="str">
        <x:f>IFERROR(VLOOKUP(T973,'Mapeos'!$D$4:$E$25,2,FALSE),T973)</x:f>
        <x:v>Tienda</x:v>
      </x:c>
      <x:c r="V973" t="str">
        <x:v>V027</x:v>
      </x:c>
      <x:c r="W973" t="n">
        <x:v>1</x:v>
      </x:c>
      <x:c r="X973" s="28" t="n">
        <x:v>58.19</x:v>
      </x:c>
      <x:c r="Y973" s="20" t="n">
        <x:v>0.1</x:v>
      </x:c>
      <x:c r="Z973" s="20" t="n">
        <x:f>IF(Y973&gt;1,Y973/100,Y973)</x:f>
        <x:v>0.1</x:v>
      </x:c>
      <x:c r="AA973" s="28" t="n">
        <x:v>37.18</x:v>
      </x:c>
      <x:c r="AB973" s="28" t="n">
        <x:v>52.37</x:v>
      </x:c>
      <x:c r="AC973" s="28" t="str">
        <x:v>BOB</x:v>
      </x:c>
      <x:c r="AD973" s="28" t="n">
        <x:f>IF(AC973="USD",AB973*'Parametros'!$B$4,AB973)</x:f>
        <x:v>52.37</x:v>
      </x:c>
      <x:c r="AE973" s="28" t="n">
        <x:f>W973*X973*(1-Z973)</x:f>
        <x:v>52.371</x:v>
      </x:c>
      <x:c r="AF973" s="28" t="n">
        <x:f>W973*AA973</x:f>
        <x:v>37.18</x:v>
      </x:c>
      <x:c r="AG973" s="28" t="n">
        <x:f>AE973-AF973</x:f>
        <x:v>15.191000000000003</x:v>
      </x:c>
      <x:c r="AH973" s="20" t="n">
        <x:f>IF(AE973&gt;0,AG973/AE973,"")</x:f>
        <x:v>0.2900651123713506</x:v>
      </x:c>
      <x:c r="AI973" s="28" t="n">
        <x:v>165740.08</x:v>
      </x:c>
      <x:c r="AJ973" s="28"/>
      <x:c r="AK973"/>
      <x:c r="AL973" t="str">
        <x:v>Completado</x:v>
      </x:c>
      <x:c r="AM973" t="str">
        <x:f>IF(W973&lt;0,"Devuelto",AL973)</x:f>
        <x:v>Completado</x:v>
      </x:c>
      <x:c r="AN973" t="str">
        <x:v>QR</x:v>
      </x:c>
      <x:c r="AO973" s="29" t="str">
        <x:v>Canal estandarizado</x:v>
      </x:c>
      <x:c r="AP973" t="str">
        <x:f>IF(D973="","No","Sí")</x:f>
        <x:v>Sí</x:v>
      </x:c>
    </x:row>
    <x:row r="974">
      <x:c r="A974" t="n">
        <x:v>974</x:v>
      </x:c>
      <x:c r="B974" t="str">
        <x:v>VT0004618</x:v>
      </x:c>
      <x:c r="C974" t="str">
        <x:v>45858</x:v>
      </x:c>
      <x:c r="D974" s="27" t="n">
        <x:v>45858</x:v>
      </x:c>
      <x:c r="E974" t="n">
        <x:f>IF(D974="","",YEAR(D974))</x:f>
        <x:v>2025</x:v>
      </x:c>
      <x:c r="F974" t="n">
        <x:f>IF(D974="","",MONTH(D974))</x:f>
        <x:v>7</x:v>
      </x:c>
      <x:c r="G974" t="str">
        <x:f>IF(D974="","Fecha no disponible",TEXT(D974,"mmmm"))</x:f>
        <x:v>July</x:v>
      </x:c>
      <x:c r="H974" t="str">
        <x:f>IF(D974="","Fecha no disponible",TEXT(D974,"yyyy-mm"))</x:f>
        <x:v>2025-07</x:v>
      </x:c>
      <x:c r="I974" t="str">
        <x:f>IF(D974="","Fecha no disponible","T"&amp;ROUNDUP(MONTH(D974)/3,0))</x:f>
        <x:v>T3</x:v>
      </x:c>
      <x:c r="J974" t="str">
        <x:v>T002</x:v>
      </x:c>
      <x:c r="K974" t="str">
        <x:v>Tienda La Paz 2</x:v>
      </x:c>
      <x:c r="L974" t="str">
        <x:v>Mall</x:v>
      </x:c>
      <x:c r="M974" t="str">
        <x:v>La Paz</x:v>
      </x:c>
      <x:c r="N974" t="str">
        <x:f>IFERROR(VLOOKUP(M974,'Mapeos'!$A$4:$B$30,2,FALSE),M974)</x:f>
        <x:v>La Paz</x:v>
      </x:c>
      <x:c r="O974" t="str">
        <x:v>C00210</x:v>
      </x:c>
      <x:c r="P974" t="str">
        <x:v>Premium</x:v>
      </x:c>
      <x:c r="Q974" t="str">
        <x:v>P0014</x:v>
      </x:c>
      <x:c r="R974" t="str">
        <x:v>Electrónica</x:v>
      </x:c>
      <x:c r="S974" t="str">
        <x:v>Marca C</x:v>
      </x:c>
      <x:c r="T974" t="str">
        <x:v>Tienda</x:v>
      </x:c>
      <x:c r="U974" t="str">
        <x:f>IFERROR(VLOOKUP(T974,'Mapeos'!$D$4:$E$25,2,FALSE),T974)</x:f>
        <x:v>Tienda</x:v>
      </x:c>
      <x:c r="V974" t="str">
        <x:v>V005</x:v>
      </x:c>
      <x:c r="W974" t="n">
        <x:v>3</x:v>
      </x:c>
      <x:c r="X974" s="28" t="n">
        <x:v>399.9</x:v>
      </x:c>
      <x:c r="Y974" s="20" t="n">
        <x:v>0.2</x:v>
      </x:c>
      <x:c r="Z974" s="20" t="n">
        <x:f>IF(Y974&gt;1,Y974/100,Y974)</x:f>
        <x:v>0.2</x:v>
      </x:c>
      <x:c r="AA974" s="28" t="n">
        <x:v>308.21</x:v>
      </x:c>
      <x:c r="AB974" s="28" t="n">
        <x:v>959.76</x:v>
      </x:c>
      <x:c r="AC974" s="28" t="str">
        <x:v>BOB</x:v>
      </x:c>
      <x:c r="AD974" s="28" t="n">
        <x:f>IF(AC974="USD",AB974*'Parametros'!$B$4,AB974)</x:f>
        <x:v>959.76</x:v>
      </x:c>
      <x:c r="AE974" s="28" t="n">
        <x:f>W974*X974*(1-Z974)</x:f>
        <x:v>959.7599999999999</x:v>
      </x:c>
      <x:c r="AF974" s="28" t="n">
        <x:f>W974*AA974</x:f>
        <x:v>924.6299999999999</x:v>
      </x:c>
      <x:c r="AG974" s="28" t="n">
        <x:f>AE974-AF974</x:f>
        <x:v>35.129999999999995</x:v>
      </x:c>
      <x:c r="AH974" s="20" t="n">
        <x:f>IF(AE974&gt;0,AG974/AE974,"")</x:f>
        <x:v>0.0366029007251813</x:v>
      </x:c>
      <x:c r="AI974" s="28" t="n">
        <x:v>120169.75</x:v>
      </x:c>
      <x:c r="AJ974" s="28"/>
      <x:c r="AK974"/>
      <x:c r="AL974" t="str">
        <x:v>Completado</x:v>
      </x:c>
      <x:c r="AM974" t="str">
        <x:f>IF(W974&lt;0,"Devuelto",AL974)</x:f>
        <x:v>Completado</x:v>
      </x:c>
      <x:c r="AN974" t="str">
        <x:v>Tarjeta</x:v>
      </x:c>
      <x:c r="AO974" s="29" t="str">
        <x:v>Sin observación</x:v>
      </x:c>
      <x:c r="AP974" t="str">
        <x:f>IF(D974="","No","Sí")</x:f>
        <x:v>Sí</x:v>
      </x:c>
    </x:row>
    <x:row r="975">
      <x:c r="A975" t="n">
        <x:v>975</x:v>
      </x:c>
      <x:c r="B975" t="str">
        <x:v>VT0004623</x:v>
      </x:c>
      <x:c r="C975" t="str">
        <x:v>46081</x:v>
      </x:c>
      <x:c r="D975" s="27" t="n">
        <x:v>46081</x:v>
      </x:c>
      <x:c r="E975" t="n">
        <x:f>IF(D975="","",YEAR(D975))</x:f>
        <x:v>2026</x:v>
      </x:c>
      <x:c r="F975" t="n">
        <x:f>IF(D975="","",MONTH(D975))</x:f>
        <x:v>2</x:v>
      </x:c>
      <x:c r="G975" t="str">
        <x:f>IF(D975="","Fecha no disponible",TEXT(D975,"mmmm"))</x:f>
        <x:v>February</x:v>
      </x:c>
      <x:c r="H975" t="str">
        <x:f>IF(D975="","Fecha no disponible",TEXT(D975,"yyyy-mm"))</x:f>
        <x:v>2026-02</x:v>
      </x:c>
      <x:c r="I975" t="str">
        <x:f>IF(D975="","Fecha no disponible","T"&amp;ROUNDUP(MONTH(D975)/3,0))</x:f>
        <x:v>T1</x:v>
      </x:c>
      <x:c r="J975" t="str">
        <x:v>T005</x:v>
      </x:c>
      <x:c r="K975" t="str">
        <x:v>Tienda Santa Cruz 1</x:v>
      </x:c>
      <x:c r="L975" t="str">
        <x:v>Centro</x:v>
      </x:c>
      <x:c r="M975" t="str">
        <x:v>Santa Cruz</x:v>
      </x:c>
      <x:c r="N975" t="str">
        <x:f>IFERROR(VLOOKUP(M975,'Mapeos'!$A$4:$B$30,2,FALSE),M975)</x:f>
        <x:v>Santa Cruz</x:v>
      </x:c>
      <x:c r="O975" t="str">
        <x:v>C00737</x:v>
      </x:c>
      <x:c r="P975" t="str">
        <x:v>Masivo</x:v>
      </x:c>
      <x:c r="Q975" t="str">
        <x:v>P0116</x:v>
      </x:c>
      <x:c r="R975" t="str">
        <x:v>Hogar</x:v>
      </x:c>
      <x:c r="S975" t="str">
        <x:v>Marca B</x:v>
      </x:c>
      <x:c r="T975" t="str">
        <x:v>Tienda</x:v>
      </x:c>
      <x:c r="U975" t="str">
        <x:f>IFERROR(VLOOKUP(T975,'Mapeos'!$D$4:$E$25,2,FALSE),T975)</x:f>
        <x:v>Tienda</x:v>
      </x:c>
      <x:c r="V975" t="str">
        <x:v>V025</x:v>
      </x:c>
      <x:c r="W975" t="n">
        <x:v>1</x:v>
      </x:c>
      <x:c r="X975" s="28" t="n">
        <x:v>273.15</x:v>
      </x:c>
      <x:c r="Y975" s="20" t="n">
        <x:v>0.2</x:v>
      </x:c>
      <x:c r="Z975" s="20" t="n">
        <x:f>IF(Y975&gt;1,Y975/100,Y975)</x:f>
        <x:v>0.2</x:v>
      </x:c>
      <x:c r="AA975" s="28" t="n">
        <x:v>161.09</x:v>
      </x:c>
      <x:c r="AB975" s="28" t="n">
        <x:v>218.52</x:v>
      </x:c>
      <x:c r="AC975" s="28" t="str">
        <x:v>BOB</x:v>
      </x:c>
      <x:c r="AD975" s="28" t="n">
        <x:f>IF(AC975="USD",AB975*'Parametros'!$B$4,AB975)</x:f>
        <x:v>218.52</x:v>
      </x:c>
      <x:c r="AE975" s="28" t="n">
        <x:f>W975*X975*(1-Z975)</x:f>
        <x:v>218.51999999999998</x:v>
      </x:c>
      <x:c r="AF975" s="28" t="n">
        <x:f>W975*AA975</x:f>
        <x:v>161.09</x:v>
      </x:c>
      <x:c r="AG975" s="28" t="n">
        <x:f>AE975-AF975</x:f>
        <x:v>57.42999999999998</x:v>
      </x:c>
      <x:c r="AH975" s="20" t="n">
        <x:f>IF(AE975&gt;0,AG975/AE975,"")</x:f>
        <x:v>0.26281347245103415</x:v>
      </x:c>
      <x:c r="AI975" s="28" t="n">
        <x:v>135051.45</x:v>
      </x:c>
      <x:c r="AJ975" s="28"/>
      <x:c r="AK975"/>
      <x:c r="AL975" t="str">
        <x:v>Completado</x:v>
      </x:c>
      <x:c r="AM975" t="str">
        <x:f>IF(W975&lt;0,"Devuelto",AL975)</x:f>
        <x:v>Completado</x:v>
      </x:c>
      <x:c r="AN975" t="str">
        <x:v>Tarjeta</x:v>
      </x:c>
      <x:c r="AO975" s="29" t="str">
        <x:v>Sin observación</x:v>
      </x:c>
      <x:c r="AP975" t="str">
        <x:f>IF(D975="","No","Sí")</x:f>
        <x:v>Sí</x:v>
      </x:c>
    </x:row>
    <x:row r="976">
      <x:c r="A976" t="n">
        <x:v>976</x:v>
      </x:c>
      <x:c r="B976" t="str">
        <x:v>VT0004628</x:v>
      </x:c>
      <x:c r="C976" t="str">
        <x:v>45997</x:v>
      </x:c>
      <x:c r="D976" s="27" t="n">
        <x:v>45997</x:v>
      </x:c>
      <x:c r="E976" t="n">
        <x:f>IF(D976="","",YEAR(D976))</x:f>
        <x:v>2025</x:v>
      </x:c>
      <x:c r="F976" t="n">
        <x:f>IF(D976="","",MONTH(D976))</x:f>
        <x:v>12</x:v>
      </x:c>
      <x:c r="G976" t="str">
        <x:f>IF(D976="","Fecha no disponible",TEXT(D976,"mmmm"))</x:f>
        <x:v>December</x:v>
      </x:c>
      <x:c r="H976" t="str">
        <x:f>IF(D976="","Fecha no disponible",TEXT(D976,"yyyy-mm"))</x:f>
        <x:v>2025-12</x:v>
      </x:c>
      <x:c r="I976" t="str">
        <x:f>IF(D976="","Fecha no disponible","T"&amp;ROUNDUP(MONTH(D976)/3,0))</x:f>
        <x:v>T4</x:v>
      </x:c>
      <x:c r="J976" t="str">
        <x:v>T008</x:v>
      </x:c>
      <x:c r="K976" t="str">
        <x:v>Tienda Santa Cruz 4</x:v>
      </x:c>
      <x:c r="L976" t="str">
        <x:v>Barrio</x:v>
      </x:c>
      <x:c r="M976" t="str">
        <x:v>Santa Cruz</x:v>
      </x:c>
      <x:c r="N976" t="str">
        <x:f>IFERROR(VLOOKUP(M976,'Mapeos'!$A$4:$B$30,2,FALSE),M976)</x:f>
        <x:v>Santa Cruz</x:v>
      </x:c>
      <x:c r="O976" t="str">
        <x:v>C00642</x:v>
      </x:c>
      <x:c r="P976" t="str">
        <x:v>Empresa</x:v>
      </x:c>
      <x:c r="Q976" t="str">
        <x:v>P0081</x:v>
      </x:c>
      <x:c r="R976" t="str">
        <x:v>Hogar</x:v>
      </x:c>
      <x:c r="S976" t="str">
        <x:v>Marca B</x:v>
      </x:c>
      <x:c r="T976" t="str">
        <x:v>Marketplace</x:v>
      </x:c>
      <x:c r="U976" t="str">
        <x:f>IFERROR(VLOOKUP(T976,'Mapeos'!$D$4:$E$25,2,FALSE),T976)</x:f>
        <x:v>Marketplace</x:v>
      </x:c>
      <x:c r="V976" t="str">
        <x:v>V002</x:v>
      </x:c>
      <x:c r="W976" t="n">
        <x:v>1</x:v>
      </x:c>
      <x:c r="X976" s="28" t="n">
        <x:v>272.91</x:v>
      </x:c>
      <x:c r="Y976" s="20" t="n">
        <x:v>0</x:v>
      </x:c>
      <x:c r="Z976" s="20" t="n">
        <x:f>IF(Y976&gt;1,Y976/100,Y976)</x:f>
        <x:v>0</x:v>
      </x:c>
      <x:c r="AA976" s="28" t="n">
        <x:v>221.74</x:v>
      </x:c>
      <x:c r="AB976" s="28" t="n">
        <x:v>272.91</x:v>
      </x:c>
      <x:c r="AC976" s="28" t="str">
        <x:v>BOB</x:v>
      </x:c>
      <x:c r="AD976" s="28" t="n">
        <x:f>IF(AC976="USD",AB976*'Parametros'!$B$4,AB976)</x:f>
        <x:v>272.91</x:v>
      </x:c>
      <x:c r="AE976" s="28" t="n">
        <x:f>W976*X976*(1-Z976)</x:f>
        <x:v>272.91</x:v>
      </x:c>
      <x:c r="AF976" s="28" t="n">
        <x:f>W976*AA976</x:f>
        <x:v>221.74</x:v>
      </x:c>
      <x:c r="AG976" s="28" t="n">
        <x:f>AE976-AF976</x:f>
        <x:v>51.170000000000016</x:v>
      </x:c>
      <x:c r="AH976" s="20" t="n">
        <x:f>IF(AE976&gt;0,AG976/AE976,"")</x:f>
        <x:v>0.187497709867722</x:v>
      </x:c>
      <x:c r="AI976" s="28" t="n">
        <x:v>73054.93</x:v>
      </x:c>
      <x:c r="AJ976" s="28" t="n">
        <x:v>80</x:v>
      </x:c>
      <x:c r="AK976" t="n">
        <x:v>20</x:v>
      </x:c>
      <x:c r="AL976" t="str">
        <x:v>Completado</x:v>
      </x:c>
      <x:c r="AM976" t="str">
        <x:f>IF(W976&lt;0,"Devuelto",AL976)</x:f>
        <x:v>Completado</x:v>
      </x:c>
      <x:c r="AN976" t="str">
        <x:v>Efectivo</x:v>
      </x:c>
      <x:c r="AO976" s="29" t="str">
        <x:v>Sin observación</x:v>
      </x:c>
      <x:c r="AP976" t="str">
        <x:f>IF(D976="","No","Sí")</x:f>
        <x:v>Sí</x:v>
      </x:c>
    </x:row>
    <x:row r="977">
      <x:c r="A977" t="n">
        <x:v>977</x:v>
      </x:c>
      <x:c r="B977" t="str">
        <x:v>VT0004633</x:v>
      </x:c>
      <x:c r="C977" t="str">
        <x:v>45894</x:v>
      </x:c>
      <x:c r="D977" s="27" t="n">
        <x:v>45894</x:v>
      </x:c>
      <x:c r="E977" t="n">
        <x:f>IF(D977="","",YEAR(D977))</x:f>
        <x:v>2025</x:v>
      </x:c>
      <x:c r="F977" t="n">
        <x:f>IF(D977="","",MONTH(D977))</x:f>
        <x:v>8</x:v>
      </x:c>
      <x:c r="G977" t="str">
        <x:f>IF(D977="","Fecha no disponible",TEXT(D977,"mmmm"))</x:f>
        <x:v>August</x:v>
      </x:c>
      <x:c r="H977" t="str">
        <x:f>IF(D977="","Fecha no disponible",TEXT(D977,"yyyy-mm"))</x:f>
        <x:v>2025-08</x:v>
      </x:c>
      <x:c r="I977" t="str">
        <x:f>IF(D977="","Fecha no disponible","T"&amp;ROUNDUP(MONTH(D977)/3,0))</x:f>
        <x:v>T3</x:v>
      </x:c>
      <x:c r="J977" t="str">
        <x:v>T003</x:v>
      </x:c>
      <x:c r="K977" t="str">
        <x:v>Tienda La Paz 3</x:v>
      </x:c>
      <x:c r="L977" t="str">
        <x:v>Barrio</x:v>
      </x:c>
      <x:c r="M977" t="str">
        <x:v>La Paz</x:v>
      </x:c>
      <x:c r="N977" t="str">
        <x:f>IFERROR(VLOOKUP(M977,'Mapeos'!$A$4:$B$30,2,FALSE),M977)</x:f>
        <x:v>La Paz</x:v>
      </x:c>
      <x:c r="O977" t="str">
        <x:v>C00223</x:v>
      </x:c>
      <x:c r="P977" t="str">
        <x:v>Frecuente</x:v>
      </x:c>
      <x:c r="Q977" t="str">
        <x:v>P0040</x:v>
      </x:c>
      <x:c r="R977" t="str">
        <x:v>Electrónica</x:v>
      </x:c>
      <x:c r="S977" t="str">
        <x:v>Marca D</x:v>
      </x:c>
      <x:c r="T977" t="str">
        <x:v>Tienda</x:v>
      </x:c>
      <x:c r="U977" t="str">
        <x:f>IFERROR(VLOOKUP(T977,'Mapeos'!$D$4:$E$25,2,FALSE),T977)</x:f>
        <x:v>Tienda</x:v>
      </x:c>
      <x:c r="V977" t="str">
        <x:v>V012</x:v>
      </x:c>
      <x:c r="W977" t="n">
        <x:v>1</x:v>
      </x:c>
      <x:c r="X977" s="28" t="n">
        <x:v>346.05</x:v>
      </x:c>
      <x:c r="Y977" s="20" t="n">
        <x:v>0.2</x:v>
      </x:c>
      <x:c r="Z977" s="20" t="n">
        <x:f>IF(Y977&gt;1,Y977/100,Y977)</x:f>
        <x:v>0.2</x:v>
      </x:c>
      <x:c r="AA977" s="28" t="n">
        <x:v>258.27</x:v>
      </x:c>
      <x:c r="AB977" s="28" t="n">
        <x:v>276.84</x:v>
      </x:c>
      <x:c r="AC977" s="28" t="str">
        <x:v>BOB</x:v>
      </x:c>
      <x:c r="AD977" s="28" t="n">
        <x:f>IF(AC977="USD",AB977*'Parametros'!$B$4,AB977)</x:f>
        <x:v>276.84</x:v>
      </x:c>
      <x:c r="AE977" s="28" t="n">
        <x:f>W977*X977*(1-Z977)</x:f>
        <x:v>276.84000000000003</x:v>
      </x:c>
      <x:c r="AF977" s="28" t="n">
        <x:f>W977*AA977</x:f>
        <x:v>258.27</x:v>
      </x:c>
      <x:c r="AG977" s="28" t="n">
        <x:f>AE977-AF977</x:f>
        <x:v>18.57000000000005</x:v>
      </x:c>
      <x:c r="AH977" s="20" t="n">
        <x:f>IF(AE977&gt;0,AG977/AE977,"")</x:f>
        <x:v>0.06707845687039463</x:v>
      </x:c>
      <x:c r="AI977" s="28" t="n">
        <x:v>154372.2</x:v>
      </x:c>
      <x:c r="AJ977" s="28"/>
      <x:c r="AK977"/>
      <x:c r="AL977" t="str">
        <x:v>Completado</x:v>
      </x:c>
      <x:c r="AM977" t="str">
        <x:f>IF(W977&lt;0,"Devuelto",AL977)</x:f>
        <x:v>Completado</x:v>
      </x:c>
      <x:c r="AN977" t="str">
        <x:v>Efectivo</x:v>
      </x:c>
      <x:c r="AO977" s="29" t="str">
        <x:v>Sin observación</x:v>
      </x:c>
      <x:c r="AP977" t="str">
        <x:f>IF(D977="","No","Sí")</x:f>
        <x:v>Sí</x:v>
      </x:c>
    </x:row>
    <x:row r="978">
      <x:c r="A978" t="n">
        <x:v>978</x:v>
      </x:c>
      <x:c r="B978" t="str">
        <x:v>VT0004637</x:v>
      </x:c>
      <x:c r="C978" t="str">
        <x:v>45673</x:v>
      </x:c>
      <x:c r="D978" s="27" t="n">
        <x:v>45673</x:v>
      </x:c>
      <x:c r="E978" t="n">
        <x:f>IF(D978="","",YEAR(D978))</x:f>
        <x:v>2025</x:v>
      </x:c>
      <x:c r="F978" t="n">
        <x:f>IF(D978="","",MONTH(D978))</x:f>
        <x:v>1</x:v>
      </x:c>
      <x:c r="G978" t="str">
        <x:f>IF(D978="","Fecha no disponible",TEXT(D978,"mmmm"))</x:f>
        <x:v>January</x:v>
      </x:c>
      <x:c r="H978" t="str">
        <x:f>IF(D978="","Fecha no disponible",TEXT(D978,"yyyy-mm"))</x:f>
        <x:v>2025-01</x:v>
      </x:c>
      <x:c r="I978" t="str">
        <x:f>IF(D978="","Fecha no disponible","T"&amp;ROUNDUP(MONTH(D978)/3,0))</x:f>
        <x:v>T1</x:v>
      </x:c>
      <x:c r="J978" t="str">
        <x:v>T013</x:v>
      </x:c>
      <x:c r="K978" t="str">
        <x:v>Tienda Potosí 1</x:v>
      </x:c>
      <x:c r="L978" t="str">
        <x:v>Centro</x:v>
      </x:c>
      <x:c r="M978" t="str">
        <x:v>Potosí</x:v>
      </x:c>
      <x:c r="N978" t="str">
        <x:f>IFERROR(VLOOKUP(M978,'Mapeos'!$A$4:$B$30,2,FALSE),M978)</x:f>
        <x:v>Potosí</x:v>
      </x:c>
      <x:c r="O978" t="str">
        <x:v>C00475</x:v>
      </x:c>
      <x:c r="P978" t="str">
        <x:v>Masivo</x:v>
      </x:c>
      <x:c r="Q978" t="str">
        <x:v>P0035</x:v>
      </x:c>
      <x:c r="R978" t="str">
        <x:v>Cuidado Personal</x:v>
      </x:c>
      <x:c r="S978" t="str">
        <x:v>Marca A</x:v>
      </x:c>
      <x:c r="T978" t="str">
        <x:v>Tienda</x:v>
      </x:c>
      <x:c r="U978" t="str">
        <x:f>IFERROR(VLOOKUP(T978,'Mapeos'!$D$4:$E$25,2,FALSE),T978)</x:f>
        <x:v>Tienda</x:v>
      </x:c>
      <x:c r="V978" t="str">
        <x:v>V010</x:v>
      </x:c>
      <x:c r="W978" t="n">
        <x:v>1</x:v>
      </x:c>
      <x:c r="X978" s="28" t="n">
        <x:v>99.25</x:v>
      </x:c>
      <x:c r="Y978" s="20" t="n">
        <x:v>0.25</x:v>
      </x:c>
      <x:c r="Z978" s="20" t="n">
        <x:f>IF(Y978&gt;1,Y978/100,Y978)</x:f>
        <x:v>0.25</x:v>
      </x:c>
      <x:c r="AA978" s="28" t="n">
        <x:v>62.62</x:v>
      </x:c>
      <x:c r="AB978" s="28" t="n">
        <x:v>74.44</x:v>
      </x:c>
      <x:c r="AC978" s="28" t="str">
        <x:v>BOB</x:v>
      </x:c>
      <x:c r="AD978" s="28" t="n">
        <x:f>IF(AC978="USD",AB978*'Parametros'!$B$4,AB978)</x:f>
        <x:v>74.44</x:v>
      </x:c>
      <x:c r="AE978" s="28" t="n">
        <x:f>W978*X978*(1-Z978)</x:f>
        <x:v>74.4375</x:v>
      </x:c>
      <x:c r="AF978" s="28" t="n">
        <x:f>W978*AA978</x:f>
        <x:v>62.62</x:v>
      </x:c>
      <x:c r="AG978" s="28" t="n">
        <x:f>AE978-AF978</x:f>
        <x:v>11.817500000000003</x:v>
      </x:c>
      <x:c r="AH978" s="20" t="n">
        <x:f>IF(AE978&gt;0,AG978/AE978,"")</x:f>
        <x:v>0.15875734676742237</x:v>
      </x:c>
      <x:c r="AI978" s="28" t="n">
        <x:v>178667.19</x:v>
      </x:c>
      <x:c r="AJ978" s="28"/>
      <x:c r="AK978"/>
      <x:c r="AL978" t="str">
        <x:v>Completado</x:v>
      </x:c>
      <x:c r="AM978" t="str">
        <x:f>IF(W978&lt;0,"Devuelto",AL978)</x:f>
        <x:v>Completado</x:v>
      </x:c>
      <x:c r="AN978" t="str">
        <x:v>Efectivo</x:v>
      </x:c>
      <x:c r="AO978" s="29" t="str">
        <x:v>Sin observación</x:v>
      </x:c>
      <x:c r="AP978" t="str">
        <x:f>IF(D978="","No","Sí")</x:f>
        <x:v>Sí</x:v>
      </x:c>
    </x:row>
    <x:row r="979">
      <x:c r="A979" t="n">
        <x:v>979</x:v>
      </x:c>
      <x:c r="B979" t="str">
        <x:v>VT0004642</x:v>
      </x:c>
      <x:c r="C979" t="str">
        <x:v>46067</x:v>
      </x:c>
      <x:c r="D979" s="27" t="n">
        <x:v>46067</x:v>
      </x:c>
      <x:c r="E979" t="n">
        <x:f>IF(D979="","",YEAR(D979))</x:f>
        <x:v>2026</x:v>
      </x:c>
      <x:c r="F979" t="n">
        <x:f>IF(D979="","",MONTH(D979))</x:f>
        <x:v>2</x:v>
      </x:c>
      <x:c r="G979" t="str">
        <x:f>IF(D979="","Fecha no disponible",TEXT(D979,"mmmm"))</x:f>
        <x:v>February</x:v>
      </x:c>
      <x:c r="H979" t="str">
        <x:f>IF(D979="","Fecha no disponible",TEXT(D979,"yyyy-mm"))</x:f>
        <x:v>2026-02</x:v>
      </x:c>
      <x:c r="I979" t="str">
        <x:f>IF(D979="","Fecha no disponible","T"&amp;ROUNDUP(MONTH(D979)/3,0))</x:f>
        <x:v>T1</x:v>
      </x:c>
      <x:c r="J979" t="str">
        <x:v>T010</x:v>
      </x:c>
      <x:c r="K979" t="str">
        <x:v>Tienda Cochabamba 2</x:v>
      </x:c>
      <x:c r="L979" t="str">
        <x:v>Barrio</x:v>
      </x:c>
      <x:c r="M979" t="str">
        <x:v>Cochabamba</x:v>
      </x:c>
      <x:c r="N979" t="str">
        <x:f>IFERROR(VLOOKUP(M979,'Mapeos'!$A$4:$B$30,2,FALSE),M979)</x:f>
        <x:v>Cochabamba</x:v>
      </x:c>
      <x:c r="O979" t="str">
        <x:v>C00941</x:v>
      </x:c>
      <x:c r="P979" t="str">
        <x:v>Empresa</x:v>
      </x:c>
      <x:c r="Q979" t="str">
        <x:v>P0098</x:v>
      </x:c>
      <x:c r="R979" t="str">
        <x:v>Cuidado Personal</x:v>
      </x:c>
      <x:c r="S979" t="str">
        <x:v>Marca A</x:v>
      </x:c>
      <x:c r="T979" t="str">
        <x:v>E-commerce</x:v>
      </x:c>
      <x:c r="U979" t="str">
        <x:f>IFERROR(VLOOKUP(T979,'Mapeos'!$D$4:$E$25,2,FALSE),T979)</x:f>
        <x:v>E-commerce</x:v>
      </x:c>
      <x:c r="V979" t="str">
        <x:v>V026</x:v>
      </x:c>
      <x:c r="W979" t="n">
        <x:v>1</x:v>
      </x:c>
      <x:c r="X979" s="28" t="n">
        <x:v>85.31</x:v>
      </x:c>
      <x:c r="Y979" s="20" t="n">
        <x:v>0.25</x:v>
      </x:c>
      <x:c r="Z979" s="20" t="n">
        <x:f>IF(Y979&gt;1,Y979/100,Y979)</x:f>
        <x:v>0.25</x:v>
      </x:c>
      <x:c r="AA979" s="28" t="n">
        <x:v>56.02</x:v>
      </x:c>
      <x:c r="AB979" s="28" t="n">
        <x:v>63.98</x:v>
      </x:c>
      <x:c r="AC979" s="28" t="str">
        <x:v>BOB</x:v>
      </x:c>
      <x:c r="AD979" s="28" t="n">
        <x:f>IF(AC979="USD",AB979*'Parametros'!$B$4,AB979)</x:f>
        <x:v>63.98</x:v>
      </x:c>
      <x:c r="AE979" s="28" t="n">
        <x:f>W979*X979*(1-Z979)</x:f>
        <x:v>63.9825</x:v>
      </x:c>
      <x:c r="AF979" s="28" t="n">
        <x:f>W979*AA979</x:f>
        <x:v>56.02</x:v>
      </x:c>
      <x:c r="AG979" s="28" t="n">
        <x:f>AE979-AF979</x:f>
        <x:v>7.962499999999999</x:v>
      </x:c>
      <x:c r="AH979" s="20" t="n">
        <x:f>IF(AE979&gt;0,AG979/AE979,"")</x:f>
        <x:v>0.12444809127495797</x:v>
      </x:c>
      <x:c r="AI979" s="28" t="n">
        <x:v>86412.75</x:v>
      </x:c>
      <x:c r="AJ979" s="28"/>
      <x:c r="AK979"/>
      <x:c r="AL979" t="str">
        <x:v>Completado</x:v>
      </x:c>
      <x:c r="AM979" t="str">
        <x:f>IF(W979&lt;0,"Devuelto",AL979)</x:f>
        <x:v>Completado</x:v>
      </x:c>
      <x:c r="AN979" t="str">
        <x:v>Efectivo</x:v>
      </x:c>
      <x:c r="AO979" s="29" t="str">
        <x:v>Sin observación</x:v>
      </x:c>
      <x:c r="AP979" t="str">
        <x:f>IF(D979="","No","Sí")</x:f>
        <x:v>Sí</x:v>
      </x:c>
    </x:row>
    <x:row r="980">
      <x:c r="A980" t="n">
        <x:v>980</x:v>
      </x:c>
      <x:c r="B980" t="str">
        <x:v>VT0004647</x:v>
      </x:c>
      <x:c r="C980" t="str">
        <x:v>45372</x:v>
      </x:c>
      <x:c r="D980" s="27" t="n">
        <x:v>45372</x:v>
      </x:c>
      <x:c r="E980" t="n">
        <x:f>IF(D980="","",YEAR(D980))</x:f>
        <x:v>2024</x:v>
      </x:c>
      <x:c r="F980" t="n">
        <x:f>IF(D980="","",MONTH(D980))</x:f>
        <x:v>3</x:v>
      </x:c>
      <x:c r="G980" t="str">
        <x:f>IF(D980="","Fecha no disponible",TEXT(D980,"mmmm"))</x:f>
        <x:v>March</x:v>
      </x:c>
      <x:c r="H980" t="str">
        <x:f>IF(D980="","Fecha no disponible",TEXT(D980,"yyyy-mm"))</x:f>
        <x:v>2024-03</x:v>
      </x:c>
      <x:c r="I980" t="str">
        <x:f>IF(D980="","Fecha no disponible","T"&amp;ROUNDUP(MONTH(D980)/3,0))</x:f>
        <x:v>T1</x:v>
      </x:c>
      <x:c r="J980" t="str">
        <x:v>T015</x:v>
      </x:c>
      <x:c r="K980" t="str">
        <x:v>Tienda Potosí 3</x:v>
      </x:c>
      <x:c r="L980" t="str">
        <x:v>Mall</x:v>
      </x:c>
      <x:c r="M980" t="str">
        <x:v>Potosí</x:v>
      </x:c>
      <x:c r="N980" t="str">
        <x:f>IFERROR(VLOOKUP(M980,'Mapeos'!$A$4:$B$30,2,FALSE),M980)</x:f>
        <x:v>Potosí</x:v>
      </x:c>
      <x:c r="O980" t="str">
        <x:v>C00386</x:v>
      </x:c>
      <x:c r="P980" t="str">
        <x:v>Masivo</x:v>
      </x:c>
      <x:c r="Q980" t="str">
        <x:v>P0029</x:v>
      </x:c>
      <x:c r="R980" t="str">
        <x:v>Alimentos</x:v>
      </x:c>
      <x:c r="S980" t="str">
        <x:v>Marca A</x:v>
      </x:c>
      <x:c r="T980" t="str">
        <x:v>E-commerce</x:v>
      </x:c>
      <x:c r="U980" t="str">
        <x:f>IFERROR(VLOOKUP(T980,'Mapeos'!$D$4:$E$25,2,FALSE),T980)</x:f>
        <x:v>E-commerce</x:v>
      </x:c>
      <x:c r="V980" t="str">
        <x:v>V022</x:v>
      </x:c>
      <x:c r="W980" t="n">
        <x:v>1</x:v>
      </x:c>
      <x:c r="X980" s="28" t="n">
        <x:v>30.4</x:v>
      </x:c>
      <x:c r="Y980" s="20" t="n">
        <x:v>0.15</x:v>
      </x:c>
      <x:c r="Z980" s="20" t="n">
        <x:f>IF(Y980&gt;1,Y980/100,Y980)</x:f>
        <x:v>0.15</x:v>
      </x:c>
      <x:c r="AA980" s="28" t="n">
        <x:v>20.9</x:v>
      </x:c>
      <x:c r="AB980" s="28" t="n">
        <x:v>25.84</x:v>
      </x:c>
      <x:c r="AC980" s="28" t="str">
        <x:v>BOB</x:v>
      </x:c>
      <x:c r="AD980" s="28" t="n">
        <x:f>IF(AC980="USD",AB980*'Parametros'!$B$4,AB980)</x:f>
        <x:v>25.84</x:v>
      </x:c>
      <x:c r="AE980" s="28" t="n">
        <x:f>W980*X980*(1-Z980)</x:f>
        <x:v>25.84</x:v>
      </x:c>
      <x:c r="AF980" s="28" t="n">
        <x:f>W980*AA980</x:f>
        <x:v>20.9</x:v>
      </x:c>
      <x:c r="AG980" s="28" t="n">
        <x:f>AE980-AF980</x:f>
        <x:v>4.940000000000001</x:v>
      </x:c>
      <x:c r="AH980" s="20" t="n">
        <x:f>IF(AE980&gt;0,AG980/AE980,"")</x:f>
        <x:v>0.19117647058823534</x:v>
      </x:c>
      <x:c r="AI980" s="28" t="n">
        <x:v>83373.8</x:v>
      </x:c>
      <x:c r="AJ980" s="28"/>
      <x:c r="AK980"/>
      <x:c r="AL980" t="str">
        <x:v>Completado</x:v>
      </x:c>
      <x:c r="AM980" t="str">
        <x:f>IF(W980&lt;0,"Devuelto",AL980)</x:f>
        <x:v>Completado</x:v>
      </x:c>
      <x:c r="AN980" t="str">
        <x:v>QR</x:v>
      </x:c>
      <x:c r="AO980" s="29" t="str">
        <x:v>Sin observación</x:v>
      </x:c>
      <x:c r="AP980" t="str">
        <x:f>IF(D980="","No","Sí")</x:f>
        <x:v>Sí</x:v>
      </x:c>
    </x:row>
    <x:row r="981">
      <x:c r="A981" t="n">
        <x:v>981</x:v>
      </x:c>
      <x:c r="B981" t="str">
        <x:v>VT0004652</x:v>
      </x:c>
      <x:c r="C981" t="str">
        <x:v>46063</x:v>
      </x:c>
      <x:c r="D981" s="27" t="n">
        <x:v>46063</x:v>
      </x:c>
      <x:c r="E981" t="n">
        <x:f>IF(D981="","",YEAR(D981))</x:f>
        <x:v>2026</x:v>
      </x:c>
      <x:c r="F981" t="n">
        <x:f>IF(D981="","",MONTH(D981))</x:f>
        <x:v>2</x:v>
      </x:c>
      <x:c r="G981" t="str">
        <x:f>IF(D981="","Fecha no disponible",TEXT(D981,"mmmm"))</x:f>
        <x:v>February</x:v>
      </x:c>
      <x:c r="H981" t="str">
        <x:f>IF(D981="","Fecha no disponible",TEXT(D981,"yyyy-mm"))</x:f>
        <x:v>2026-02</x:v>
      </x:c>
      <x:c r="I981" t="str">
        <x:f>IF(D981="","Fecha no disponible","T"&amp;ROUNDUP(MONTH(D981)/3,0))</x:f>
        <x:v>T1</x:v>
      </x:c>
      <x:c r="J981" t="str">
        <x:v>T005</x:v>
      </x:c>
      <x:c r="K981" t="str">
        <x:v>Tienda Santa Cruz 1</x:v>
      </x:c>
      <x:c r="L981" t="str">
        <x:v>Centro</x:v>
      </x:c>
      <x:c r="M981" t="str">
        <x:v>Santa Cruz</x:v>
      </x:c>
      <x:c r="N981" t="str">
        <x:f>IFERROR(VLOOKUP(M981,'Mapeos'!$A$4:$B$30,2,FALSE),M981)</x:f>
        <x:v>Santa Cruz</x:v>
      </x:c>
      <x:c r="O981" t="str">
        <x:v>C01260</x:v>
      </x:c>
      <x:c r="P981" t="str">
        <x:v>Empresa</x:v>
      </x:c>
      <x:c r="Q981" t="str">
        <x:v>P0021</x:v>
      </x:c>
      <x:c r="R981" t="str">
        <x:v>Deportes</x:v>
      </x:c>
      <x:c r="S981" t="str">
        <x:v>Marca B</x:v>
      </x:c>
      <x:c r="T981" t="str">
        <x:v>Tienda</x:v>
      </x:c>
      <x:c r="U981" t="str">
        <x:f>IFERROR(VLOOKUP(T981,'Mapeos'!$D$4:$E$25,2,FALSE),T981)</x:f>
        <x:v>Tienda</x:v>
      </x:c>
      <x:c r="V981" t="str">
        <x:v>V019</x:v>
      </x:c>
      <x:c r="W981" t="n">
        <x:v>-5</x:v>
      </x:c>
      <x:c r="X981" s="28" t="n">
        <x:v>130.4</x:v>
      </x:c>
      <x:c r="Y981" s="20" t="n">
        <x:v>0</x:v>
      </x:c>
      <x:c r="Z981" s="20" t="n">
        <x:f>IF(Y981&gt;1,Y981/100,Y981)</x:f>
        <x:v>0</x:v>
      </x:c>
      <x:c r="AA981" s="28" t="n">
        <x:v>65.2</x:v>
      </x:c>
      <x:c r="AB981" s="28" t="n">
        <x:v>-652</x:v>
      </x:c>
      <x:c r="AC981" s="28" t="str">
        <x:v>BOB</x:v>
      </x:c>
      <x:c r="AD981" s="28" t="n">
        <x:f>IF(AC981="USD",AB981*'Parametros'!$B$4,AB981)</x:f>
        <x:v>-652</x:v>
      </x:c>
      <x:c r="AE981" s="28" t="n">
        <x:f>W981*X981*(1-Z981)</x:f>
        <x:v>-652</x:v>
      </x:c>
      <x:c r="AF981" s="28" t="n">
        <x:f>W981*AA981</x:f>
        <x:v>-326</x:v>
      </x:c>
      <x:c r="AG981" s="28" t="n">
        <x:f>AE981-AF981</x:f>
        <x:v>-326</x:v>
      </x:c>
      <x:c r="AH981" s="20" t="str">
        <x:f>IF(AE981&gt;0,AG981/AE981,"")</x:f>
      </x:c>
      <x:c r="AI981" s="28" t="n">
        <x:v>135051.45</x:v>
      </x:c>
      <x:c r="AJ981" s="28"/>
      <x:c r="AK981"/>
      <x:c r="AL981" t="str">
        <x:v>Devuelto</x:v>
      </x:c>
      <x:c r="AM981" t="str">
        <x:f>IF(W981&lt;0,"Devuelto",AL981)</x:f>
        <x:v>Devuelto</x:v>
      </x:c>
      <x:c r="AN981" t="str">
        <x:v>Tarjeta</x:v>
      </x:c>
      <x:c r="AO981" s="29" t="str">
        <x:v>Sin observación</x:v>
      </x:c>
      <x:c r="AP981" t="str">
        <x:f>IF(D981="","No","Sí")</x:f>
        <x:v>Sí</x:v>
      </x:c>
    </x:row>
    <x:row r="982">
      <x:c r="A982" t="n">
        <x:v>982</x:v>
      </x:c>
      <x:c r="B982" t="str">
        <x:v>VT0004656</x:v>
      </x:c>
      <x:c r="C982" t="str">
        <x:v>46078</x:v>
      </x:c>
      <x:c r="D982" s="27" t="n">
        <x:v>46078</x:v>
      </x:c>
      <x:c r="E982" t="n">
        <x:f>IF(D982="","",YEAR(D982))</x:f>
        <x:v>2026</x:v>
      </x:c>
      <x:c r="F982" t="n">
        <x:f>IF(D982="","",MONTH(D982))</x:f>
        <x:v>2</x:v>
      </x:c>
      <x:c r="G982" t="str">
        <x:f>IF(D982="","Fecha no disponible",TEXT(D982,"mmmm"))</x:f>
        <x:v>February</x:v>
      </x:c>
      <x:c r="H982" t="str">
        <x:f>IF(D982="","Fecha no disponible",TEXT(D982,"yyyy-mm"))</x:f>
        <x:v>2026-02</x:v>
      </x:c>
      <x:c r="I982" t="str">
        <x:f>IF(D982="","Fecha no disponible","T"&amp;ROUNDUP(MONTH(D982)/3,0))</x:f>
        <x:v>T1</x:v>
      </x:c>
      <x:c r="J982" t="str">
        <x:v>T006</x:v>
      </x:c>
      <x:c r="K982" t="str">
        <x:v>Tienda Santa Cruz 2</x:v>
      </x:c>
      <x:c r="L982" t="str">
        <x:v>Mall</x:v>
      </x:c>
      <x:c r="M982" t="str">
        <x:v>Santa Cruz</x:v>
      </x:c>
      <x:c r="N982" t="str">
        <x:f>IFERROR(VLOOKUP(M982,'Mapeos'!$A$4:$B$30,2,FALSE),M982)</x:f>
        <x:v>Santa Cruz</x:v>
      </x:c>
      <x:c r="O982" t="str">
        <x:v>C01676</x:v>
      </x:c>
      <x:c r="P982" t="str">
        <x:v>Empresa</x:v>
      </x:c>
      <x:c r="Q982" t="str">
        <x:v>P0037</x:v>
      </x:c>
      <x:c r="R982" t="str">
        <x:v>Alimentos</x:v>
      </x:c>
      <x:c r="S982" t="str">
        <x:v>Marca B</x:v>
      </x:c>
      <x:c r="T982" t="str">
        <x:v>Tienda</x:v>
      </x:c>
      <x:c r="U982" t="str">
        <x:f>IFERROR(VLOOKUP(T982,'Mapeos'!$D$4:$E$25,2,FALSE),T982)</x:f>
        <x:v>Tienda</x:v>
      </x:c>
      <x:c r="V982" t="str">
        <x:v>V007</x:v>
      </x:c>
      <x:c r="W982" t="n">
        <x:v>-1</x:v>
      </x:c>
      <x:c r="X982" s="28" t="n">
        <x:v>59.19</x:v>
      </x:c>
      <x:c r="Y982" s="20" t="n">
        <x:v>0.1</x:v>
      </x:c>
      <x:c r="Z982" s="20" t="n">
        <x:f>IF(Y982&gt;1,Y982/100,Y982)</x:f>
        <x:v>0.1</x:v>
      </x:c>
      <x:c r="AA982" s="28" t="n">
        <x:v>43.63</x:v>
      </x:c>
      <x:c r="AB982" s="28" t="n">
        <x:v>-53.27</x:v>
      </x:c>
      <x:c r="AC982" s="28" t="str">
        <x:v>BOB</x:v>
      </x:c>
      <x:c r="AD982" s="28" t="n">
        <x:f>IF(AC982="USD",AB982*'Parametros'!$B$4,AB982)</x:f>
        <x:v>-53.27</x:v>
      </x:c>
      <x:c r="AE982" s="28" t="n">
        <x:f>W982*X982*(1-Z982)</x:f>
        <x:v>-53.271</x:v>
      </x:c>
      <x:c r="AF982" s="28" t="n">
        <x:f>W982*AA982</x:f>
        <x:v>-43.63</x:v>
      </x:c>
      <x:c r="AG982" s="28" t="n">
        <x:f>AE982-AF982</x:f>
        <x:v>-9.640999999999998</x:v>
      </x:c>
      <x:c r="AH982" s="20" t="str">
        <x:f>IF(AE982&gt;0,AG982/AE982,"")</x:f>
      </x:c>
      <x:c r="AI982" s="28" t="n">
        <x:v>135051.45</x:v>
      </x:c>
      <x:c r="AJ982" s="28"/>
      <x:c r="AK982"/>
      <x:c r="AL982" t="str">
        <x:v>Completado</x:v>
      </x:c>
      <x:c r="AM982" t="str">
        <x:f>IF(W982&lt;0,"Devuelto",AL982)</x:f>
        <x:v>Devuelto</x:v>
      </x:c>
      <x:c r="AN982" t="str">
        <x:v>Transferencia</x:v>
      </x:c>
      <x:c r="AO982" s="29" t="str">
        <x:v>Pedido reclasificado como devolución</x:v>
      </x:c>
      <x:c r="AP982" t="str">
        <x:f>IF(D982="","No","Sí")</x:f>
        <x:v>Sí</x:v>
      </x:c>
    </x:row>
    <x:row r="983">
      <x:c r="A983" t="n">
        <x:v>983</x:v>
      </x:c>
      <x:c r="B983" t="str">
        <x:v>VT0004661</x:v>
      </x:c>
      <x:c r="C983" t="str">
        <x:v>46156</x:v>
      </x:c>
      <x:c r="D983" s="27" t="n">
        <x:v>46156</x:v>
      </x:c>
      <x:c r="E983" t="n">
        <x:f>IF(D983="","",YEAR(D983))</x:f>
        <x:v>2026</x:v>
      </x:c>
      <x:c r="F983" t="n">
        <x:f>IF(D983="","",MONTH(D983))</x:f>
        <x:v>5</x:v>
      </x:c>
      <x:c r="G983" t="str">
        <x:f>IF(D983="","Fecha no disponible",TEXT(D983,"mmmm"))</x:f>
        <x:v>May</x:v>
      </x:c>
      <x:c r="H983" t="str">
        <x:f>IF(D983="","Fecha no disponible",TEXT(D983,"yyyy-mm"))</x:f>
        <x:v>2026-05</x:v>
      </x:c>
      <x:c r="I983" t="str">
        <x:f>IF(D983="","Fecha no disponible","T"&amp;ROUNDUP(MONTH(D983)/3,0))</x:f>
        <x:v>T2</x:v>
      </x:c>
      <x:c r="J983" t="str">
        <x:v>T017</x:v>
      </x:c>
      <x:c r="K983" t="str">
        <x:v>Tienda Sucre 1</x:v>
      </x:c>
      <x:c r="L983" t="str">
        <x:v>Centro</x:v>
      </x:c>
      <x:c r="M983" t="str">
        <x:v>Sucre</x:v>
      </x:c>
      <x:c r="N983" t="str">
        <x:f>IFERROR(VLOOKUP(M983,'Mapeos'!$A$4:$B$30,2,FALSE),M983)</x:f>
        <x:v>Sucre</x:v>
      </x:c>
      <x:c r="O983" t="str">
        <x:v>C00289</x:v>
      </x:c>
      <x:c r="P983" t="str">
        <x:v>Masivo</x:v>
      </x:c>
      <x:c r="Q983" t="str">
        <x:v>P0098</x:v>
      </x:c>
      <x:c r="R983" t="str">
        <x:v>Cuidado Personal</x:v>
      </x:c>
      <x:c r="S983" t="str">
        <x:v>Marca A</x:v>
      </x:c>
      <x:c r="T983" t="str">
        <x:v>WhatsApp</x:v>
      </x:c>
      <x:c r="U983" t="str">
        <x:f>IFERROR(VLOOKUP(T983,'Mapeos'!$D$4:$E$25,2,FALSE),T983)</x:f>
        <x:v>WhatsApp</x:v>
      </x:c>
      <x:c r="V983" t="str">
        <x:v>V006</x:v>
      </x:c>
      <x:c r="W983" t="n">
        <x:v>1</x:v>
      </x:c>
      <x:c r="X983" s="28" t="n">
        <x:v>80.26</x:v>
      </x:c>
      <x:c r="Y983" s="20" t="n">
        <x:v>0</x:v>
      </x:c>
      <x:c r="Z983" s="20" t="n">
        <x:f>IF(Y983&gt;1,Y983/100,Y983)</x:f>
        <x:v>0</x:v>
      </x:c>
      <x:c r="AA983" s="28" t="n">
        <x:v>56.02</x:v>
      </x:c>
      <x:c r="AB983" s="28" t="n">
        <x:v>80.26</x:v>
      </x:c>
      <x:c r="AC983" s="28" t="str">
        <x:v>BOB</x:v>
      </x:c>
      <x:c r="AD983" s="28" t="n">
        <x:f>IF(AC983="USD",AB983*'Parametros'!$B$4,AB983)</x:f>
        <x:v>80.26</x:v>
      </x:c>
      <x:c r="AE983" s="28" t="n">
        <x:f>W983*X983*(1-Z983)</x:f>
        <x:v>80.26</x:v>
      </x:c>
      <x:c r="AF983" s="28" t="n">
        <x:f>W983*AA983</x:f>
        <x:v>56.02</x:v>
      </x:c>
      <x:c r="AG983" s="28" t="n">
        <x:f>AE983-AF983</x:f>
        <x:v>24.240000000000002</x:v>
      </x:c>
      <x:c r="AH983" s="20" t="n">
        <x:f>IF(AE983&gt;0,AG983/AE983,"")</x:f>
        <x:v>0.30201844006977324</x:v>
      </x:c>
      <x:c r="AI983" s="28" t="n">
        <x:v>77810.4</x:v>
      </x:c>
      <x:c r="AJ983" s="28"/>
      <x:c r="AK983"/>
      <x:c r="AL983" t="str">
        <x:v>Completado</x:v>
      </x:c>
      <x:c r="AM983" t="str">
        <x:f>IF(W983&lt;0,"Devuelto",AL983)</x:f>
        <x:v>Completado</x:v>
      </x:c>
      <x:c r="AN983" t="str">
        <x:v>Efectivo</x:v>
      </x:c>
      <x:c r="AO983" s="29" t="str">
        <x:v>Sin observación</x:v>
      </x:c>
      <x:c r="AP983" t="str">
        <x:f>IF(D983="","No","Sí")</x:f>
        <x:v>Sí</x:v>
      </x:c>
    </x:row>
    <x:row r="984">
      <x:c r="A984" t="n">
        <x:v>984</x:v>
      </x:c>
      <x:c r="B984" t="str">
        <x:v>VT0004666</x:v>
      </x:c>
      <x:c r="C984" t="str">
        <x:v>46103</x:v>
      </x:c>
      <x:c r="D984" s="27" t="n">
        <x:v>46103</x:v>
      </x:c>
      <x:c r="E984" t="n">
        <x:f>IF(D984="","",YEAR(D984))</x:f>
        <x:v>2026</x:v>
      </x:c>
      <x:c r="F984" t="n">
        <x:f>IF(D984="","",MONTH(D984))</x:f>
        <x:v>3</x:v>
      </x:c>
      <x:c r="G984" t="str">
        <x:f>IF(D984="","Fecha no disponible",TEXT(D984,"mmmm"))</x:f>
        <x:v>March</x:v>
      </x:c>
      <x:c r="H984" t="str">
        <x:f>IF(D984="","Fecha no disponible",TEXT(D984,"yyyy-mm"))</x:f>
        <x:v>2026-03</x:v>
      </x:c>
      <x:c r="I984" t="str">
        <x:f>IF(D984="","Fecha no disponible","T"&amp;ROUNDUP(MONTH(D984)/3,0))</x:f>
        <x:v>T1</x:v>
      </x:c>
      <x:c r="J984" t="str">
        <x:v>T007</x:v>
      </x:c>
      <x:c r="K984" t="str">
        <x:v>Tienda Santa Cruz 3</x:v>
      </x:c>
      <x:c r="L984" t="str">
        <x:v>Barrio</x:v>
      </x:c>
      <x:c r="M984" t="str">
        <x:v>Santa Cruz</x:v>
      </x:c>
      <x:c r="N984" t="str">
        <x:f>IFERROR(VLOOKUP(M984,'Mapeos'!$A$4:$B$30,2,FALSE),M984)</x:f>
        <x:v>Santa Cruz</x:v>
      </x:c>
      <x:c r="O984" t="str">
        <x:v>C00623</x:v>
      </x:c>
      <x:c r="P984" t="str">
        <x:v>Premium</x:v>
      </x:c>
      <x:c r="Q984" t="str">
        <x:v>P0006</x:v>
      </x:c>
      <x:c r="R984" t="str">
        <x:v>Deportes</x:v>
      </x:c>
      <x:c r="S984" t="str">
        <x:v>Marca A</x:v>
      </x:c>
      <x:c r="T984" t="str">
        <x:v>Tienda</x:v>
      </x:c>
      <x:c r="U984" t="str">
        <x:f>IFERROR(VLOOKUP(T984,'Mapeos'!$D$4:$E$25,2,FALSE),T984)</x:f>
        <x:v>Tienda</x:v>
      </x:c>
      <x:c r="V984" t="str">
        <x:v>V025</x:v>
      </x:c>
      <x:c r="W984" t="n">
        <x:v>1</x:v>
      </x:c>
      <x:c r="X984" s="28" t="n">
        <x:v>214.92</x:v>
      </x:c>
      <x:c r="Y984" s="20" t="n">
        <x:v>0</x:v>
      </x:c>
      <x:c r="Z984" s="20" t="n">
        <x:f>IF(Y984&gt;1,Y984/100,Y984)</x:f>
        <x:v>0</x:v>
      </x:c>
      <x:c r="AA984" s="28" t="n">
        <x:v>118.39</x:v>
      </x:c>
      <x:c r="AB984" s="28" t="n">
        <x:v>214.92</x:v>
      </x:c>
      <x:c r="AC984" s="28" t="str">
        <x:v>BOB</x:v>
      </x:c>
      <x:c r="AD984" s="28" t="n">
        <x:f>IF(AC984="USD",AB984*'Parametros'!$B$4,AB984)</x:f>
        <x:v>214.92</x:v>
      </x:c>
      <x:c r="AE984" s="28" t="n">
        <x:f>W984*X984*(1-Z984)</x:f>
        <x:v>214.92</x:v>
      </x:c>
      <x:c r="AF984" s="28" t="n">
        <x:f>W984*AA984</x:f>
        <x:v>118.39</x:v>
      </x:c>
      <x:c r="AG984" s="28" t="n">
        <x:f>AE984-AF984</x:f>
        <x:v>96.52999999999999</x:v>
      </x:c>
      <x:c r="AH984" s="20" t="n">
        <x:f>IF(AE984&gt;0,AG984/AE984,"")</x:f>
        <x:v>0.449143867485576</x:v>
      </x:c>
      <x:c r="AI984" s="28" t="n">
        <x:v>120795.65</x:v>
      </x:c>
      <x:c r="AJ984" s="28"/>
      <x:c r="AK984"/>
      <x:c r="AL984" t="str">
        <x:v>Completado</x:v>
      </x:c>
      <x:c r="AM984" t="str">
        <x:f>IF(W984&lt;0,"Devuelto",AL984)</x:f>
        <x:v>Completado</x:v>
      </x:c>
      <x:c r="AN984" t="str">
        <x:v>QR</x:v>
      </x:c>
      <x:c r="AO984" s="29" t="str">
        <x:v>Sin observación</x:v>
      </x:c>
      <x:c r="AP984" t="str">
        <x:f>IF(D984="","No","Sí")</x:f>
        <x:v>Sí</x:v>
      </x:c>
    </x:row>
    <x:row r="985">
      <x:c r="A985" t="n">
        <x:v>985</x:v>
      </x:c>
      <x:c r="B985" t="str">
        <x:v>VT0004671</x:v>
      </x:c>
      <x:c r="C985" t="str">
        <x:v>46064</x:v>
      </x:c>
      <x:c r="D985" s="27" t="n">
        <x:v>46064</x:v>
      </x:c>
      <x:c r="E985" t="n">
        <x:f>IF(D985="","",YEAR(D985))</x:f>
        <x:v>2026</x:v>
      </x:c>
      <x:c r="F985" t="n">
        <x:f>IF(D985="","",MONTH(D985))</x:f>
        <x:v>2</x:v>
      </x:c>
      <x:c r="G985" t="str">
        <x:f>IF(D985="","Fecha no disponible",TEXT(D985,"mmmm"))</x:f>
        <x:v>February</x:v>
      </x:c>
      <x:c r="H985" t="str">
        <x:f>IF(D985="","Fecha no disponible",TEXT(D985,"yyyy-mm"))</x:f>
        <x:v>2026-02</x:v>
      </x:c>
      <x:c r="I985" t="str">
        <x:f>IF(D985="","Fecha no disponible","T"&amp;ROUNDUP(MONTH(D985)/3,0))</x:f>
        <x:v>T1</x:v>
      </x:c>
      <x:c r="J985" t="str">
        <x:v>T010</x:v>
      </x:c>
      <x:c r="K985" t="str">
        <x:v>Tienda Cochabamba 2</x:v>
      </x:c>
      <x:c r="L985" t="str">
        <x:v>Barrio</x:v>
      </x:c>
      <x:c r="M985" t="str">
        <x:v>Cochabamba</x:v>
      </x:c>
      <x:c r="N985" t="str">
        <x:f>IFERROR(VLOOKUP(M985,'Mapeos'!$A$4:$B$30,2,FALSE),M985)</x:f>
        <x:v>Cochabamba</x:v>
      </x:c>
      <x:c r="O985" t="str">
        <x:v>C00183</x:v>
      </x:c>
      <x:c r="P985" t="str">
        <x:v>Masivo</x:v>
      </x:c>
      <x:c r="Q985" t="str">
        <x:v>P0135</x:v>
      </x:c>
      <x:c r="R985" t="str">
        <x:v>Deportes</x:v>
      </x:c>
      <x:c r="S985" t="str">
        <x:v>Marca D</x:v>
      </x:c>
      <x:c r="T985" t="str">
        <x:v>E-commerce</x:v>
      </x:c>
      <x:c r="U985" t="str">
        <x:f>IFERROR(VLOOKUP(T985,'Mapeos'!$D$4:$E$25,2,FALSE),T985)</x:f>
        <x:v>E-commerce</x:v>
      </x:c>
      <x:c r="V985" t="str">
        <x:v>V015</x:v>
      </x:c>
      <x:c r="W985" t="n">
        <x:v>1</x:v>
      </x:c>
      <x:c r="X985" s="28" t="n">
        <x:v>85.46</x:v>
      </x:c>
      <x:c r="Y985" s="20" t="n">
        <x:v>0.15</x:v>
      </x:c>
      <x:c r="Z985" s="20" t="n">
        <x:f>IF(Y985&gt;1,Y985/100,Y985)</x:f>
        <x:v>0.15</x:v>
      </x:c>
      <x:c r="AA985" s="28" t="n">
        <x:v>45.32</x:v>
      </x:c>
      <x:c r="AB985" s="28" t="n">
        <x:v>72.64</x:v>
      </x:c>
      <x:c r="AC985" s="28" t="str">
        <x:v>BOB</x:v>
      </x:c>
      <x:c r="AD985" s="28" t="n">
        <x:f>IF(AC985="USD",AB985*'Parametros'!$B$4,AB985)</x:f>
        <x:v>72.64</x:v>
      </x:c>
      <x:c r="AE985" s="28" t="n">
        <x:f>W985*X985*(1-Z985)</x:f>
        <x:v>72.64099999999999</x:v>
      </x:c>
      <x:c r="AF985" s="28" t="n">
        <x:f>W985*AA985</x:f>
        <x:v>45.32</x:v>
      </x:c>
      <x:c r="AG985" s="28" t="n">
        <x:f>AE985-AF985</x:f>
        <x:v>27.32099999999999</x:v>
      </x:c>
      <x:c r="AH985" s="20" t="n">
        <x:f>IF(AE985&gt;0,AG985/AE985,"")</x:f>
        <x:v>0.3761099103811896</x:v>
      </x:c>
      <x:c r="AI985" s="28" t="n">
        <x:v>86412.75</x:v>
      </x:c>
      <x:c r="AJ985" s="28"/>
      <x:c r="AK985"/>
      <x:c r="AL985" t="str">
        <x:v>Completado</x:v>
      </x:c>
      <x:c r="AM985" t="str">
        <x:f>IF(W985&lt;0,"Devuelto",AL985)</x:f>
        <x:v>Completado</x:v>
      </x:c>
      <x:c r="AN985" t="str">
        <x:v>Tarjeta</x:v>
      </x:c>
      <x:c r="AO985" s="29" t="str">
        <x:v>Sin observación</x:v>
      </x:c>
      <x:c r="AP985" t="str">
        <x:f>IF(D985="","No","Sí")</x:f>
        <x:v>Sí</x:v>
      </x:c>
    </x:row>
    <x:row r="986">
      <x:c r="A986" t="n">
        <x:v>986</x:v>
      </x:c>
      <x:c r="B986" t="str">
        <x:v>VT0004675</x:v>
      </x:c>
      <x:c r="C986" t="str">
        <x:v>45795</x:v>
      </x:c>
      <x:c r="D986" s="27" t="n">
        <x:v>45795</x:v>
      </x:c>
      <x:c r="E986" t="n">
        <x:f>IF(D986="","",YEAR(D986))</x:f>
        <x:v>2025</x:v>
      </x:c>
      <x:c r="F986" t="n">
        <x:f>IF(D986="","",MONTH(D986))</x:f>
        <x:v>5</x:v>
      </x:c>
      <x:c r="G986" t="str">
        <x:f>IF(D986="","Fecha no disponible",TEXT(D986,"mmmm"))</x:f>
        <x:v>May</x:v>
      </x:c>
      <x:c r="H986" t="str">
        <x:f>IF(D986="","Fecha no disponible",TEXT(D986,"yyyy-mm"))</x:f>
        <x:v>2025-05</x:v>
      </x:c>
      <x:c r="I986" t="str">
        <x:f>IF(D986="","Fecha no disponible","T"&amp;ROUNDUP(MONTH(D986)/3,0))</x:f>
        <x:v>T2</x:v>
      </x:c>
      <x:c r="J986" t="str">
        <x:v>T013</x:v>
      </x:c>
      <x:c r="K986" t="str">
        <x:v>Tienda Potosí 1</x:v>
      </x:c>
      <x:c r="L986" t="str">
        <x:v>Centro</x:v>
      </x:c>
      <x:c r="M986" t="str">
        <x:v>Potosí</x:v>
      </x:c>
      <x:c r="N986" t="str">
        <x:f>IFERROR(VLOOKUP(M986,'Mapeos'!$A$4:$B$30,2,FALSE),M986)</x:f>
        <x:v>Potosí</x:v>
      </x:c>
      <x:c r="O986" t="str">
        <x:v>C00413</x:v>
      </x:c>
      <x:c r="P986" t="str">
        <x:v>Masivo</x:v>
      </x:c>
      <x:c r="Q986" t="str">
        <x:v>P0096</x:v>
      </x:c>
      <x:c r="R986" t="str">
        <x:v>Electrónica</x:v>
      </x:c>
      <x:c r="S986" t="str">
        <x:v>Marca C</x:v>
      </x:c>
      <x:c r="T986" t="str">
        <x:v>Tienda</x:v>
      </x:c>
      <x:c r="U986" t="str">
        <x:f>IFERROR(VLOOKUP(T986,'Mapeos'!$D$4:$E$25,2,FALSE),T986)</x:f>
        <x:v>Tienda</x:v>
      </x:c>
      <x:c r="V986" t="str">
        <x:v>V033</x:v>
      </x:c>
      <x:c r="W986" t="n">
        <x:v>1</x:v>
      </x:c>
      <x:c r="X986" s="28" t="n">
        <x:v>455.97</x:v>
      </x:c>
      <x:c r="Y986" s="20" t="n">
        <x:v>0</x:v>
      </x:c>
      <x:c r="Z986" s="20" t="n">
        <x:f>IF(Y986&gt;1,Y986/100,Y986)</x:f>
        <x:v>0</x:v>
      </x:c>
      <x:c r="AA986" s="28" t="n">
        <x:v>273.47</x:v>
      </x:c>
      <x:c r="AB986" s="28" t="n">
        <x:v>455.97</x:v>
      </x:c>
      <x:c r="AC986" s="28" t="str">
        <x:v>BOB</x:v>
      </x:c>
      <x:c r="AD986" s="28" t="n">
        <x:f>IF(AC986="USD",AB986*'Parametros'!$B$4,AB986)</x:f>
        <x:v>455.97</x:v>
      </x:c>
      <x:c r="AE986" s="28" t="n">
        <x:f>W986*X986*(1-Z986)</x:f>
        <x:v>455.97</x:v>
      </x:c>
      <x:c r="AF986" s="28" t="n">
        <x:f>W986*AA986</x:f>
        <x:v>273.47</x:v>
      </x:c>
      <x:c r="AG986" s="28" t="n">
        <x:f>AE986-AF986</x:f>
        <x:v>182.5</x:v>
      </x:c>
      <x:c r="AH986" s="20" t="n">
        <x:f>IF(AE986&gt;0,AG986/AE986,"")</x:f>
        <x:v>0.40024563019496895</x:v>
      </x:c>
      <x:c r="AI986" s="28" t="n">
        <x:v>121245.57</x:v>
      </x:c>
      <x:c r="AJ986" s="28"/>
      <x:c r="AK986"/>
      <x:c r="AL986" t="str">
        <x:v>Completado</x:v>
      </x:c>
      <x:c r="AM986" t="str">
        <x:f>IF(W986&lt;0,"Devuelto",AL986)</x:f>
        <x:v>Completado</x:v>
      </x:c>
      <x:c r="AN986" t="str">
        <x:v>Transferencia</x:v>
      </x:c>
      <x:c r="AO986" s="29" t="str">
        <x:v>Sin observación</x:v>
      </x:c>
      <x:c r="AP986" t="str">
        <x:f>IF(D986="","No","Sí")</x:f>
        <x:v>Sí</x:v>
      </x:c>
    </x:row>
    <x:row r="987">
      <x:c r="A987" t="n">
        <x:v>987</x:v>
      </x:c>
      <x:c r="B987" t="str">
        <x:v>VT0004680</x:v>
      </x:c>
      <x:c r="C987" t="str">
        <x:v>45524</x:v>
      </x:c>
      <x:c r="D987" s="27" t="n">
        <x:v>45524</x:v>
      </x:c>
      <x:c r="E987" t="n">
        <x:f>IF(D987="","",YEAR(D987))</x:f>
        <x:v>2024</x:v>
      </x:c>
      <x:c r="F987" t="n">
        <x:f>IF(D987="","",MONTH(D987))</x:f>
        <x:v>8</x:v>
      </x:c>
      <x:c r="G987" t="str">
        <x:f>IF(D987="","Fecha no disponible",TEXT(D987,"mmmm"))</x:f>
        <x:v>August</x:v>
      </x:c>
      <x:c r="H987" t="str">
        <x:f>IF(D987="","Fecha no disponible",TEXT(D987,"yyyy-mm"))</x:f>
        <x:v>2024-08</x:v>
      </x:c>
      <x:c r="I987" t="str">
        <x:f>IF(D987="","Fecha no disponible","T"&amp;ROUNDUP(MONTH(D987)/3,0))</x:f>
        <x:v>T3</x:v>
      </x:c>
      <x:c r="J987" t="str">
        <x:v>T009</x:v>
      </x:c>
      <x:c r="K987" t="str">
        <x:v>Tienda Cochabamba 1</x:v>
      </x:c>
      <x:c r="L987" t="str">
        <x:v>Mall</x:v>
      </x:c>
      <x:c r="M987" t="str">
        <x:v>Cochabamba</x:v>
      </x:c>
      <x:c r="N987" t="str">
        <x:f>IFERROR(VLOOKUP(M987,'Mapeos'!$A$4:$B$30,2,FALSE),M987)</x:f>
        <x:v>Cochabamba</x:v>
      </x:c>
      <x:c r="O987" t="str">
        <x:v>C01491</x:v>
      </x:c>
      <x:c r="P987" t="str">
        <x:v>Frecuente</x:v>
      </x:c>
      <x:c r="Q987" t="str">
        <x:v>P0099</x:v>
      </x:c>
      <x:c r="R987" t="str">
        <x:v>Cuidado Personal</x:v>
      </x:c>
      <x:c r="S987" t="str">
        <x:v>Marca D</x:v>
      </x:c>
      <x:c r="T987" t="str">
        <x:v>E-commerce</x:v>
      </x:c>
      <x:c r="U987" t="str">
        <x:f>IFERROR(VLOOKUP(T987,'Mapeos'!$D$4:$E$25,2,FALSE),T987)</x:f>
        <x:v>E-commerce</x:v>
      </x:c>
      <x:c r="V987" t="str">
        <x:v>V039</x:v>
      </x:c>
      <x:c r="W987" t="n">
        <x:v>1</x:v>
      </x:c>
      <x:c r="X987" s="28" t="n">
        <x:v>60.39</x:v>
      </x:c>
      <x:c r="Y987" s="20" t="n">
        <x:v>0</x:v>
      </x:c>
      <x:c r="Z987" s="20" t="n">
        <x:f>IF(Y987&gt;1,Y987/100,Y987)</x:f>
        <x:v>0</x:v>
      </x:c>
      <x:c r="AA987" s="28" t="n">
        <x:v>42.11</x:v>
      </x:c>
      <x:c r="AB987" s="28" t="n">
        <x:v>60.39</x:v>
      </x:c>
      <x:c r="AC987" s="28" t="str">
        <x:v>BOB</x:v>
      </x:c>
      <x:c r="AD987" s="28" t="n">
        <x:f>IF(AC987="USD",AB987*'Parametros'!$B$4,AB987)</x:f>
        <x:v>60.39</x:v>
      </x:c>
      <x:c r="AE987" s="28" t="n">
        <x:f>W987*X987*(1-Z987)</x:f>
        <x:v>60.39</x:v>
      </x:c>
      <x:c r="AF987" s="28" t="n">
        <x:f>W987*AA987</x:f>
        <x:v>42.11</x:v>
      </x:c>
      <x:c r="AG987" s="28" t="n">
        <x:f>AE987-AF987</x:f>
        <x:v>18.28</x:v>
      </x:c>
      <x:c r="AH987" s="20" t="n">
        <x:f>IF(AE987&gt;0,AG987/AE987,"")</x:f>
        <x:v>0.3026991223712535</x:v>
      </x:c>
      <x:c r="AI987" s="28" t="n">
        <x:v>81898.13</x:v>
      </x:c>
      <x:c r="AJ987" s="28"/>
      <x:c r="AK987"/>
      <x:c r="AL987" t="str">
        <x:v>Completado</x:v>
      </x:c>
      <x:c r="AM987" t="str">
        <x:f>IF(W987&lt;0,"Devuelto",AL987)</x:f>
        <x:v>Completado</x:v>
      </x:c>
      <x:c r="AN987" t="str">
        <x:v>QR</x:v>
      </x:c>
      <x:c r="AO987" s="29" t="str">
        <x:v>Sin observación</x:v>
      </x:c>
      <x:c r="AP987" t="str">
        <x:f>IF(D987="","No","Sí")</x:f>
        <x:v>Sí</x:v>
      </x:c>
    </x:row>
    <x:row r="988">
      <x:c r="A988" t="n">
        <x:v>988</x:v>
      </x:c>
      <x:c r="B988" t="str">
        <x:v>VT0004685</x:v>
      </x:c>
      <x:c r="C988" t="str">
        <x:v>45406</x:v>
      </x:c>
      <x:c r="D988" s="27" t="n">
        <x:v>45406</x:v>
      </x:c>
      <x:c r="E988" t="n">
        <x:f>IF(D988="","",YEAR(D988))</x:f>
        <x:v>2024</x:v>
      </x:c>
      <x:c r="F988" t="n">
        <x:f>IF(D988="","",MONTH(D988))</x:f>
        <x:v>4</x:v>
      </x:c>
      <x:c r="G988" t="str">
        <x:f>IF(D988="","Fecha no disponible",TEXT(D988,"mmmm"))</x:f>
        <x:v>April</x:v>
      </x:c>
      <x:c r="H988" t="str">
        <x:f>IF(D988="","Fecha no disponible",TEXT(D988,"yyyy-mm"))</x:f>
        <x:v>2024-04</x:v>
      </x:c>
      <x:c r="I988" t="str">
        <x:f>IF(D988="","Fecha no disponible","T"&amp;ROUNDUP(MONTH(D988)/3,0))</x:f>
        <x:v>T2</x:v>
      </x:c>
      <x:c r="J988" t="str">
        <x:v>T019</x:v>
      </x:c>
      <x:c r="K988" t="str">
        <x:v>Tienda Sucre 3</x:v>
      </x:c>
      <x:c r="L988" t="str">
        <x:v>Centro</x:v>
      </x:c>
      <x:c r="M988" t="str">
        <x:v>Sucre</x:v>
      </x:c>
      <x:c r="N988" t="str">
        <x:f>IFERROR(VLOOKUP(M988,'Mapeos'!$A$4:$B$30,2,FALSE),M988)</x:f>
        <x:v>Sucre</x:v>
      </x:c>
      <x:c r="O988" t="str">
        <x:v>C00958</x:v>
      </x:c>
      <x:c r="P988" t="str">
        <x:v>Frecuente</x:v>
      </x:c>
      <x:c r="Q988" t="str">
        <x:v>P0044</x:v>
      </x:c>
      <x:c r="R988" t="str">
        <x:v>Hogar</x:v>
      </x:c>
      <x:c r="S988" t="str">
        <x:v>Marca B</x:v>
      </x:c>
      <x:c r="T988" t="str">
        <x:v>Tienda</x:v>
      </x:c>
      <x:c r="U988" t="str">
        <x:f>IFERROR(VLOOKUP(T988,'Mapeos'!$D$4:$E$25,2,FALSE),T988)</x:f>
        <x:v>Tienda</x:v>
      </x:c>
      <x:c r="V988" t="str">
        <x:v>V028</x:v>
      </x:c>
      <x:c r="W988" t="n">
        <x:v>1</x:v>
      </x:c>
      <x:c r="X988" s="28" t="n">
        <x:v>154.03</x:v>
      </x:c>
      <x:c r="Y988" s="20" t="n">
        <x:v>0</x:v>
      </x:c>
      <x:c r="Z988" s="20" t="n">
        <x:f>IF(Y988&gt;1,Y988/100,Y988)</x:f>
        <x:v>0</x:v>
      </x:c>
      <x:c r="AA988" s="28" t="n">
        <x:v>90.08</x:v>
      </x:c>
      <x:c r="AB988" s="28" t="n">
        <x:v>154.03</x:v>
      </x:c>
      <x:c r="AC988" s="28" t="str">
        <x:v>BOB</x:v>
      </x:c>
      <x:c r="AD988" s="28" t="n">
        <x:f>IF(AC988="USD",AB988*'Parametros'!$B$4,AB988)</x:f>
        <x:v>154.03</x:v>
      </x:c>
      <x:c r="AE988" s="28" t="n">
        <x:f>W988*X988*(1-Z988)</x:f>
        <x:v>154.03</x:v>
      </x:c>
      <x:c r="AF988" s="28" t="n">
        <x:f>W988*AA988</x:f>
        <x:v>90.08</x:v>
      </x:c>
      <x:c r="AG988" s="28" t="n">
        <x:f>AE988-AF988</x:f>
        <x:v>63.95</x:v>
      </x:c>
      <x:c r="AH988" s="20" t="n">
        <x:f>IF(AE988&gt;0,AG988/AE988,"")</x:f>
        <x:v>0.41517886126079334</x:v>
      </x:c>
      <x:c r="AI988" s="28" t="n">
        <x:v>127625.59</x:v>
      </x:c>
      <x:c r="AJ988" s="28"/>
      <x:c r="AK988"/>
      <x:c r="AL988" t="str">
        <x:v>Completado</x:v>
      </x:c>
      <x:c r="AM988" t="str">
        <x:f>IF(W988&lt;0,"Devuelto",AL988)</x:f>
        <x:v>Completado</x:v>
      </x:c>
      <x:c r="AN988" t="str">
        <x:v>Efectivo</x:v>
      </x:c>
      <x:c r="AO988" s="29" t="str">
        <x:v>Sin observación</x:v>
      </x:c>
      <x:c r="AP988" t="str">
        <x:f>IF(D988="","No","Sí")</x:f>
        <x:v>Sí</x:v>
      </x:c>
    </x:row>
    <x:row r="989">
      <x:c r="A989" t="n">
        <x:v>989</x:v>
      </x:c>
      <x:c r="B989" t="str">
        <x:v>VT0004690</x:v>
      </x:c>
      <x:c r="C989" t="str">
        <x:v>45827</x:v>
      </x:c>
      <x:c r="D989" s="27" t="n">
        <x:v>45827</x:v>
      </x:c>
      <x:c r="E989" t="n">
        <x:f>IF(D989="","",YEAR(D989))</x:f>
        <x:v>2025</x:v>
      </x:c>
      <x:c r="F989" t="n">
        <x:f>IF(D989="","",MONTH(D989))</x:f>
        <x:v>6</x:v>
      </x:c>
      <x:c r="G989" t="str">
        <x:f>IF(D989="","Fecha no disponible",TEXT(D989,"mmmm"))</x:f>
        <x:v>June</x:v>
      </x:c>
      <x:c r="H989" t="str">
        <x:f>IF(D989="","Fecha no disponible",TEXT(D989,"yyyy-mm"))</x:f>
        <x:v>2025-06</x:v>
      </x:c>
      <x:c r="I989" t="str">
        <x:f>IF(D989="","Fecha no disponible","T"&amp;ROUNDUP(MONTH(D989)/3,0))</x:f>
        <x:v>T2</x:v>
      </x:c>
      <x:c r="J989" t="str">
        <x:v>T009</x:v>
      </x:c>
      <x:c r="K989" t="str">
        <x:v>Tienda Cochabamba 1</x:v>
      </x:c>
      <x:c r="L989" t="str">
        <x:v>Mall</x:v>
      </x:c>
      <x:c r="M989" t="str">
        <x:v>Cochabamba</x:v>
      </x:c>
      <x:c r="N989" t="str">
        <x:f>IFERROR(VLOOKUP(M989,'Mapeos'!$A$4:$B$30,2,FALSE),M989)</x:f>
        <x:v>Cochabamba</x:v>
      </x:c>
      <x:c r="O989" t="str">
        <x:v>C00952</x:v>
      </x:c>
      <x:c r="P989" t="str">
        <x:v>Frecuente</x:v>
      </x:c>
      <x:c r="Q989" t="str">
        <x:v>P0100</x:v>
      </x:c>
      <x:c r="R989" t="str">
        <x:v>Hogar</x:v>
      </x:c>
      <x:c r="S989" t="str">
        <x:v>Marca D</x:v>
      </x:c>
      <x:c r="T989" t="str">
        <x:v>Marketplace</x:v>
      </x:c>
      <x:c r="U989" t="str">
        <x:f>IFERROR(VLOOKUP(T989,'Mapeos'!$D$4:$E$25,2,FALSE),T989)</x:f>
        <x:v>Marketplace</x:v>
      </x:c>
      <x:c r="V989" t="str">
        <x:v>V035</x:v>
      </x:c>
      <x:c r="W989" t="n">
        <x:v>4</x:v>
      </x:c>
      <x:c r="X989" s="28" t="n">
        <x:v>308.46</x:v>
      </x:c>
      <x:c r="Y989" s="20" t="n">
        <x:v>0.25</x:v>
      </x:c>
      <x:c r="Z989" s="20" t="n">
        <x:f>IF(Y989&gt;1,Y989/100,Y989)</x:f>
        <x:v>0.25</x:v>
      </x:c>
      <x:c r="AA989" s="28" t="n">
        <x:v>146.42</x:v>
      </x:c>
      <x:c r="AB989" s="28" t="n">
        <x:v>925.38</x:v>
      </x:c>
      <x:c r="AC989" s="28" t="str">
        <x:v>BOB</x:v>
      </x:c>
      <x:c r="AD989" s="28" t="n">
        <x:f>IF(AC989="USD",AB989*'Parametros'!$B$4,AB989)</x:f>
        <x:v>925.38</x:v>
      </x:c>
      <x:c r="AE989" s="28" t="n">
        <x:f>W989*X989*(1-Z989)</x:f>
        <x:v>925.3799999999999</x:v>
      </x:c>
      <x:c r="AF989" s="28" t="n">
        <x:f>W989*AA989</x:f>
        <x:v>585.68</x:v>
      </x:c>
      <x:c r="AG989" s="28" t="n">
        <x:f>AE989-AF989</x:f>
        <x:v>339.69999999999993</x:v>
      </x:c>
      <x:c r="AH989" s="20" t="n">
        <x:f>IF(AE989&gt;0,AG989/AE989,"")</x:f>
        <x:v>0.36709243770126865</x:v>
      </x:c>
      <x:c r="AI989" s="28" t="n">
        <x:v>66741.53</x:v>
      </x:c>
      <x:c r="AJ989" s="28"/>
      <x:c r="AK989"/>
      <x:c r="AL989" t="str">
        <x:v>Completado</x:v>
      </x:c>
      <x:c r="AM989" t="str">
        <x:f>IF(W989&lt;0,"Devuelto",AL989)</x:f>
        <x:v>Completado</x:v>
      </x:c>
      <x:c r="AN989" t="str">
        <x:v>QR</x:v>
      </x:c>
      <x:c r="AO989" s="29" t="str">
        <x:v>Sin observación</x:v>
      </x:c>
      <x:c r="AP989" t="str">
        <x:f>IF(D989="","No","Sí")</x:f>
        <x:v>Sí</x:v>
      </x:c>
    </x:row>
    <x:row r="990">
      <x:c r="A990" t="n">
        <x:v>990</x:v>
      </x:c>
      <x:c r="B990" t="str">
        <x:v>VT0004694</x:v>
      </x:c>
      <x:c r="C990" t="str">
        <x:v>45618</x:v>
      </x:c>
      <x:c r="D990" s="27" t="n">
        <x:v>45618</x:v>
      </x:c>
      <x:c r="E990" t="n">
        <x:f>IF(D990="","",YEAR(D990))</x:f>
        <x:v>2024</x:v>
      </x:c>
      <x:c r="F990" t="n">
        <x:f>IF(D990="","",MONTH(D990))</x:f>
        <x:v>11</x:v>
      </x:c>
      <x:c r="G990" t="str">
        <x:f>IF(D990="","Fecha no disponible",TEXT(D990,"mmmm"))</x:f>
        <x:v>November</x:v>
      </x:c>
      <x:c r="H990" t="str">
        <x:f>IF(D990="","Fecha no disponible",TEXT(D990,"yyyy-mm"))</x:f>
        <x:v>2024-11</x:v>
      </x:c>
      <x:c r="I990" t="str">
        <x:f>IF(D990="","Fecha no disponible","T"&amp;ROUNDUP(MONTH(D990)/3,0))</x:f>
        <x:v>T4</x:v>
      </x:c>
      <x:c r="J990" t="str">
        <x:v>T011</x:v>
      </x:c>
      <x:c r="K990" t="str">
        <x:v>Tienda Cochabamba 3</x:v>
      </x:c>
      <x:c r="L990" t="str">
        <x:v>Mall</x:v>
      </x:c>
      <x:c r="M990" t="str">
        <x:v>Potosi</x:v>
      </x:c>
      <x:c r="N990" t="str">
        <x:f>IFERROR(VLOOKUP(M990,'Mapeos'!$A$4:$B$30,2,FALSE),M990)</x:f>
        <x:v>Potosí</x:v>
      </x:c>
      <x:c r="O990" t="str">
        <x:v>C01524</x:v>
      </x:c>
      <x:c r="P990" t="str">
        <x:v>Premium</x:v>
      </x:c>
      <x:c r="Q990" t="str">
        <x:v>P0009</x:v>
      </x:c>
      <x:c r="R990" t="str">
        <x:v>Cuidado Personal</x:v>
      </x:c>
      <x:c r="S990" t="str">
        <x:v>Marca C</x:v>
      </x:c>
      <x:c r="T990" t="str">
        <x:v>E-commerce</x:v>
      </x:c>
      <x:c r="U990" t="str">
        <x:f>IFERROR(VLOOKUP(T990,'Mapeos'!$D$4:$E$25,2,FALSE),T990)</x:f>
        <x:v>E-commerce</x:v>
      </x:c>
      <x:c r="V990" t="str">
        <x:v>V021</x:v>
      </x:c>
      <x:c r="W990" t="n">
        <x:v>2</x:v>
      </x:c>
      <x:c r="X990" s="28" t="n">
        <x:v>95.8</x:v>
      </x:c>
      <x:c r="Y990" s="20" t="n">
        <x:v>0.15</x:v>
      </x:c>
      <x:c r="Z990" s="20" t="n">
        <x:f>IF(Y990&gt;1,Y990/100,Y990)</x:f>
        <x:v>0.15</x:v>
      </x:c>
      <x:c r="AA990" s="28" t="n">
        <x:v>50.49</x:v>
      </x:c>
      <x:c r="AB990" s="28" t="n">
        <x:v>162.86</x:v>
      </x:c>
      <x:c r="AC990" s="28" t="str">
        <x:v>BOB</x:v>
      </x:c>
      <x:c r="AD990" s="28" t="n">
        <x:f>IF(AC990="USD",AB990*'Parametros'!$B$4,AB990)</x:f>
        <x:v>162.86</x:v>
      </x:c>
      <x:c r="AE990" s="28" t="n">
        <x:f>W990*X990*(1-Z990)</x:f>
        <x:v>162.85999999999999</x:v>
      </x:c>
      <x:c r="AF990" s="28" t="n">
        <x:f>W990*AA990</x:f>
        <x:v>100.98</x:v>
      </x:c>
      <x:c r="AG990" s="28" t="n">
        <x:f>AE990-AF990</x:f>
        <x:v>61.87999999999998</x:v>
      </x:c>
      <x:c r="AH990" s="20" t="n">
        <x:f>IF(AE990&gt;0,AG990/AE990,"")</x:f>
        <x:v>0.37995824634655523</x:v>
      </x:c>
      <x:c r="AI990" s="28" t="n">
        <x:v>91910.55</x:v>
      </x:c>
      <x:c r="AJ990" s="28"/>
      <x:c r="AK990"/>
      <x:c r="AL990" t="str">
        <x:v>Completado</x:v>
      </x:c>
      <x:c r="AM990" t="str">
        <x:f>IF(W990&lt;0,"Devuelto",AL990)</x:f>
        <x:v>Completado</x:v>
      </x:c>
      <x:c r="AN990" t="str">
        <x:v>Efectivo</x:v>
      </x:c>
      <x:c r="AO990" s="29" t="str">
        <x:v>Región estandarizada</x:v>
      </x:c>
      <x:c r="AP990" t="str">
        <x:f>IF(D990="","No","Sí")</x:f>
        <x:v>Sí</x:v>
      </x:c>
    </x:row>
    <x:row r="991">
      <x:c r="A991" t="n">
        <x:v>991</x:v>
      </x:c>
      <x:c r="B991" t="str">
        <x:v>VT0004699</x:v>
      </x:c>
      <x:c r="C991" t="str">
        <x:v>45437</x:v>
      </x:c>
      <x:c r="D991" s="27" t="n">
        <x:v>45437</x:v>
      </x:c>
      <x:c r="E991" t="n">
        <x:f>IF(D991="","",YEAR(D991))</x:f>
        <x:v>2024</x:v>
      </x:c>
      <x:c r="F991" t="n">
        <x:f>IF(D991="","",MONTH(D991))</x:f>
        <x:v>5</x:v>
      </x:c>
      <x:c r="G991" t="str">
        <x:f>IF(D991="","Fecha no disponible",TEXT(D991,"mmmm"))</x:f>
        <x:v>May</x:v>
      </x:c>
      <x:c r="H991" t="str">
        <x:f>IF(D991="","Fecha no disponible",TEXT(D991,"yyyy-mm"))</x:f>
        <x:v>2024-05</x:v>
      </x:c>
      <x:c r="I991" t="str">
        <x:f>IF(D991="","Fecha no disponible","T"&amp;ROUNDUP(MONTH(D991)/3,0))</x:f>
        <x:v>T2</x:v>
      </x:c>
      <x:c r="J991" t="str">
        <x:v>T015</x:v>
      </x:c>
      <x:c r="K991" t="str">
        <x:v>Tienda Potosí 3</x:v>
      </x:c>
      <x:c r="L991" t="str">
        <x:v>Mall</x:v>
      </x:c>
      <x:c r="M991" t="str">
        <x:v>Potosí</x:v>
      </x:c>
      <x:c r="N991" t="str">
        <x:f>IFERROR(VLOOKUP(M991,'Mapeos'!$A$4:$B$30,2,FALSE),M991)</x:f>
        <x:v>Potosí</x:v>
      </x:c>
      <x:c r="O991" t="str">
        <x:v>C00745</x:v>
      </x:c>
      <x:c r="P991" t="str">
        <x:v>Premium</x:v>
      </x:c>
      <x:c r="Q991" t="str">
        <x:v>P0130</x:v>
      </x:c>
      <x:c r="R991" t="str">
        <x:v>Cuidado Personal</x:v>
      </x:c>
      <x:c r="S991" t="str">
        <x:v>Marca A</x:v>
      </x:c>
      <x:c r="T991" t="str">
        <x:v>Whatsapp</x:v>
      </x:c>
      <x:c r="U991" t="str">
        <x:f>IFERROR(VLOOKUP(T991,'Mapeos'!$D$4:$E$25,2,FALSE),T991)</x:f>
        <x:v>WhatsApp</x:v>
      </x:c>
      <x:c r="V991" t="str">
        <x:v>V009</x:v>
      </x:c>
      <x:c r="W991" t="n">
        <x:v>1</x:v>
      </x:c>
      <x:c r="X991" s="28" t="n">
        <x:v>88.91</x:v>
      </x:c>
      <x:c r="Y991" s="20" t="n">
        <x:v>0</x:v>
      </x:c>
      <x:c r="Z991" s="20" t="n">
        <x:f>IF(Y991&gt;1,Y991/100,Y991)</x:f>
        <x:v>0</x:v>
      </x:c>
      <x:c r="AA991" s="28" t="n">
        <x:v>47.85</x:v>
      </x:c>
      <x:c r="AB991" s="28" t="n">
        <x:v>88.91</x:v>
      </x:c>
      <x:c r="AC991" s="28" t="str">
        <x:v>BOB</x:v>
      </x:c>
      <x:c r="AD991" s="28" t="n">
        <x:f>IF(AC991="USD",AB991*'Parametros'!$B$4,AB991)</x:f>
        <x:v>88.91</x:v>
      </x:c>
      <x:c r="AE991" s="28" t="n">
        <x:f>W991*X991*(1-Z991)</x:f>
        <x:v>88.91</x:v>
      </x:c>
      <x:c r="AF991" s="28" t="n">
        <x:f>W991*AA991</x:f>
        <x:v>47.85</x:v>
      </x:c>
      <x:c r="AG991" s="28" t="n">
        <x:f>AE991-AF991</x:f>
        <x:v>41.059999999999995</x:v>
      </x:c>
      <x:c r="AH991" s="20" t="n">
        <x:f>IF(AE991&gt;0,AG991/AE991,"")</x:f>
        <x:v>0.4618153188617703</x:v>
      </x:c>
      <x:c r="AI991" s="28" t="n">
        <x:v>74470.53</x:v>
      </x:c>
      <x:c r="AJ991" s="28"/>
      <x:c r="AK991"/>
      <x:c r="AL991" t="str">
        <x:v>Completado</x:v>
      </x:c>
      <x:c r="AM991" t="str">
        <x:f>IF(W991&lt;0,"Devuelto",AL991)</x:f>
        <x:v>Completado</x:v>
      </x:c>
      <x:c r="AN991" t="str">
        <x:v>Transferencia</x:v>
      </x:c>
      <x:c r="AO991" s="29" t="str">
        <x:v>Canal estandarizado</x:v>
      </x:c>
      <x:c r="AP991" t="str">
        <x:f>IF(D991="","No","Sí")</x:f>
        <x:v>Sí</x:v>
      </x:c>
    </x:row>
    <x:row r="992">
      <x:c r="A992" t="n">
        <x:v>992</x:v>
      </x:c>
      <x:c r="B992" t="str">
        <x:v>VT0004704</x:v>
      </x:c>
      <x:c r="C992" t="str">
        <x:v>45956</x:v>
      </x:c>
      <x:c r="D992" s="27" t="n">
        <x:v>45956</x:v>
      </x:c>
      <x:c r="E992" t="n">
        <x:f>IF(D992="","",YEAR(D992))</x:f>
        <x:v>2025</x:v>
      </x:c>
      <x:c r="F992" t="n">
        <x:f>IF(D992="","",MONTH(D992))</x:f>
        <x:v>10</x:v>
      </x:c>
      <x:c r="G992" t="str">
        <x:f>IF(D992="","Fecha no disponible",TEXT(D992,"mmmm"))</x:f>
        <x:v>October</x:v>
      </x:c>
      <x:c r="H992" t="str">
        <x:f>IF(D992="","Fecha no disponible",TEXT(D992,"yyyy-mm"))</x:f>
        <x:v>2025-10</x:v>
      </x:c>
      <x:c r="I992" t="str">
        <x:f>IF(D992="","Fecha no disponible","T"&amp;ROUNDUP(MONTH(D992)/3,0))</x:f>
        <x:v>T4</x:v>
      </x:c>
      <x:c r="J992" t="str">
        <x:v>T010</x:v>
      </x:c>
      <x:c r="K992" t="str">
        <x:v>Tienda Cochabamba 2</x:v>
      </x:c>
      <x:c r="L992" t="str">
        <x:v>Barrio</x:v>
      </x:c>
      <x:c r="M992" t="str">
        <x:v>Cochabamba</x:v>
      </x:c>
      <x:c r="N992" t="str">
        <x:f>IFERROR(VLOOKUP(M992,'Mapeos'!$A$4:$B$30,2,FALSE),M992)</x:f>
        <x:v>Cochabamba</x:v>
      </x:c>
      <x:c r="O992" t="str">
        <x:v>C01142</x:v>
      </x:c>
      <x:c r="P992" t="str">
        <x:v>Empresa</x:v>
      </x:c>
      <x:c r="Q992" t="str">
        <x:v>P0044</x:v>
      </x:c>
      <x:c r="R992" t="str">
        <x:v>Hogar</x:v>
      </x:c>
      <x:c r="S992" t="str">
        <x:v>Marca B</x:v>
      </x:c>
      <x:c r="T992" t="str">
        <x:v>Marketplace</x:v>
      </x:c>
      <x:c r="U992" t="str">
        <x:f>IFERROR(VLOOKUP(T992,'Mapeos'!$D$4:$E$25,2,FALSE),T992)</x:f>
        <x:v>Marketplace</x:v>
      </x:c>
      <x:c r="V992" t="str">
        <x:v>V023</x:v>
      </x:c>
      <x:c r="W992" t="n">
        <x:v>1</x:v>
      </x:c>
      <x:c r="X992" s="28" t="n">
        <x:v>164.83</x:v>
      </x:c>
      <x:c r="Y992" s="20" t="n">
        <x:v>0.05</x:v>
      </x:c>
      <x:c r="Z992" s="20" t="n">
        <x:f>IF(Y992&gt;1,Y992/100,Y992)</x:f>
        <x:v>0.05</x:v>
      </x:c>
      <x:c r="AA992" s="28" t="n">
        <x:v>90.08</x:v>
      </x:c>
      <x:c r="AB992" s="28" t="n">
        <x:v>156.59</x:v>
      </x:c>
      <x:c r="AC992" s="28" t="str">
        <x:v>BOB</x:v>
      </x:c>
      <x:c r="AD992" s="28" t="n">
        <x:f>IF(AC992="USD",AB992*'Parametros'!$B$4,AB992)</x:f>
        <x:v>156.59</x:v>
      </x:c>
      <x:c r="AE992" s="28" t="n">
        <x:f>W992*X992*(1-Z992)</x:f>
        <x:v>156.5885</x:v>
      </x:c>
      <x:c r="AF992" s="28" t="n">
        <x:f>W992*AA992</x:f>
        <x:v>90.08</x:v>
      </x:c>
      <x:c r="AG992" s="28" t="n">
        <x:f>AE992-AF992</x:f>
        <x:v>66.50850000000001</x:v>
      </x:c>
      <x:c r="AH992" s="20" t="n">
        <x:f>IF(AE992&gt;0,AG992/AE992,"")</x:f>
        <x:v>0.4247342557084333</x:v>
      </x:c>
      <x:c r="AI992" s="28" t="n">
        <x:v>95938.48</x:v>
      </x:c>
      <x:c r="AJ992" s="28"/>
      <x:c r="AK992"/>
      <x:c r="AL992" t="str">
        <x:v>Completado</x:v>
      </x:c>
      <x:c r="AM992" t="str">
        <x:f>IF(W992&lt;0,"Devuelto",AL992)</x:f>
        <x:v>Completado</x:v>
      </x:c>
      <x:c r="AN992" t="str">
        <x:v>Transferencia</x:v>
      </x:c>
      <x:c r="AO992" s="29" t="str">
        <x:v>Sin observación</x:v>
      </x:c>
      <x:c r="AP992" t="str">
        <x:f>IF(D992="","No","Sí")</x:f>
        <x:v>Sí</x:v>
      </x:c>
    </x:row>
    <x:row r="993">
      <x:c r="A993" t="n">
        <x:v>993</x:v>
      </x:c>
      <x:c r="B993" t="str">
        <x:v>VT0004709</x:v>
      </x:c>
      <x:c r="C993" t="str">
        <x:v>46161</x:v>
      </x:c>
      <x:c r="D993" s="27" t="n">
        <x:v>46161</x:v>
      </x:c>
      <x:c r="E993" t="n">
        <x:f>IF(D993="","",YEAR(D993))</x:f>
        <x:v>2026</x:v>
      </x:c>
      <x:c r="F993" t="n">
        <x:f>IF(D993="","",MONTH(D993))</x:f>
        <x:v>5</x:v>
      </x:c>
      <x:c r="G993" t="str">
        <x:f>IF(D993="","Fecha no disponible",TEXT(D993,"mmmm"))</x:f>
        <x:v>May</x:v>
      </x:c>
      <x:c r="H993" t="str">
        <x:f>IF(D993="","Fecha no disponible",TEXT(D993,"yyyy-mm"))</x:f>
        <x:v>2026-05</x:v>
      </x:c>
      <x:c r="I993" t="str">
        <x:f>IF(D993="","Fecha no disponible","T"&amp;ROUNDUP(MONTH(D993)/3,0))</x:f>
        <x:v>T2</x:v>
      </x:c>
      <x:c r="J993" t="str">
        <x:v>T007</x:v>
      </x:c>
      <x:c r="K993" t="str">
        <x:v>Tienda Santa Cruz 3</x:v>
      </x:c>
      <x:c r="L993" t="str">
        <x:v>Barrio</x:v>
      </x:c>
      <x:c r="M993" t="str">
        <x:v>Santa Cruz</x:v>
      </x:c>
      <x:c r="N993" t="str">
        <x:f>IFERROR(VLOOKUP(M993,'Mapeos'!$A$4:$B$30,2,FALSE),M993)</x:f>
        <x:v>Santa Cruz</x:v>
      </x:c>
      <x:c r="O993" t="str">
        <x:v>C00589</x:v>
      </x:c>
      <x:c r="P993" t="str">
        <x:v>Masivo</x:v>
      </x:c>
      <x:c r="Q993" t="str">
        <x:v>P0053</x:v>
      </x:c>
      <x:c r="R993" t="str">
        <x:v>Alimentos</x:v>
      </x:c>
      <x:c r="S993" t="str">
        <x:v>Marca B</x:v>
      </x:c>
      <x:c r="T993" t="str">
        <x:v>Tienda</x:v>
      </x:c>
      <x:c r="U993" t="str">
        <x:f>IFERROR(VLOOKUP(T993,'Mapeos'!$D$4:$E$25,2,FALSE),T993)</x:f>
        <x:v>Tienda</x:v>
      </x:c>
      <x:c r="V993" t="str">
        <x:v>V007</x:v>
      </x:c>
      <x:c r="W993" t="n">
        <x:v>1</x:v>
      </x:c>
      <x:c r="X993" s="28" t="n">
        <x:v>56.51</x:v>
      </x:c>
      <x:c r="Y993" s="20" t="n">
        <x:v>0</x:v>
      </x:c>
      <x:c r="Z993" s="20" t="n">
        <x:f>IF(Y993&gt;1,Y993/100,Y993)</x:f>
        <x:v>0</x:v>
      </x:c>
      <x:c r="AA993" s="28" t="n">
        <x:v>43.92</x:v>
      </x:c>
      <x:c r="AB993" s="28" t="n">
        <x:v>56.51</x:v>
      </x:c>
      <x:c r="AC993" s="28" t="str">
        <x:v>BOB</x:v>
      </x:c>
      <x:c r="AD993" s="28" t="n">
        <x:f>IF(AC993="USD",AB993*'Parametros'!$B$4,AB993)</x:f>
        <x:v>56.51</x:v>
      </x:c>
      <x:c r="AE993" s="28" t="n">
        <x:f>W993*X993*(1-Z993)</x:f>
        <x:v>56.51</x:v>
      </x:c>
      <x:c r="AF993" s="28" t="n">
        <x:f>W993*AA993</x:f>
        <x:v>43.92</x:v>
      </x:c>
      <x:c r="AG993" s="28" t="n">
        <x:f>AE993-AF993</x:f>
        <x:v>12.589999999999996</x:v>
      </x:c>
      <x:c r="AH993" s="20" t="n">
        <x:f>IF(AE993&gt;0,AG993/AE993,"")</x:f>
        <x:v>0.22279242611927086</x:v>
      </x:c>
      <x:c r="AI993" s="28" t="n">
        <x:v>125016.58</x:v>
      </x:c>
      <x:c r="AJ993" s="28"/>
      <x:c r="AK993"/>
      <x:c r="AL993" t="str">
        <x:v>Completado</x:v>
      </x:c>
      <x:c r="AM993" t="str">
        <x:f>IF(W993&lt;0,"Devuelto",AL993)</x:f>
        <x:v>Completado</x:v>
      </x:c>
      <x:c r="AN993" t="str">
        <x:v>QR</x:v>
      </x:c>
      <x:c r="AO993" s="29" t="str">
        <x:v>Sin observación</x:v>
      </x:c>
      <x:c r="AP993" t="str">
        <x:f>IF(D993="","No","Sí")</x:f>
        <x:v>Sí</x:v>
      </x:c>
    </x:row>
    <x:row r="994">
      <x:c r="A994" t="n">
        <x:v>994</x:v>
      </x:c>
      <x:c r="B994" t="str">
        <x:v>VT0004713</x:v>
      </x:c>
      <x:c r="C994" t="str">
        <x:v>46162</x:v>
      </x:c>
      <x:c r="D994" s="27" t="n">
        <x:v>46162</x:v>
      </x:c>
      <x:c r="E994" t="n">
        <x:f>IF(D994="","",YEAR(D994))</x:f>
        <x:v>2026</x:v>
      </x:c>
      <x:c r="F994" t="n">
        <x:f>IF(D994="","",MONTH(D994))</x:f>
        <x:v>5</x:v>
      </x:c>
      <x:c r="G994" t="str">
        <x:f>IF(D994="","Fecha no disponible",TEXT(D994,"mmmm"))</x:f>
        <x:v>May</x:v>
      </x:c>
      <x:c r="H994" t="str">
        <x:f>IF(D994="","Fecha no disponible",TEXT(D994,"yyyy-mm"))</x:f>
        <x:v>2026-05</x:v>
      </x:c>
      <x:c r="I994" t="str">
        <x:f>IF(D994="","Fecha no disponible","T"&amp;ROUNDUP(MONTH(D994)/3,0))</x:f>
        <x:v>T2</x:v>
      </x:c>
      <x:c r="J994" t="str">
        <x:v>T017</x:v>
      </x:c>
      <x:c r="K994" t="str">
        <x:v>Tienda Sucre 1</x:v>
      </x:c>
      <x:c r="L994" t="str">
        <x:v>Centro</x:v>
      </x:c>
      <x:c r="M994" t="str">
        <x:v>Sucre</x:v>
      </x:c>
      <x:c r="N994" t="str">
        <x:f>IFERROR(VLOOKUP(M994,'Mapeos'!$A$4:$B$30,2,FALSE),M994)</x:f>
        <x:v>Sucre</x:v>
      </x:c>
      <x:c r="O994" t="str">
        <x:v>C00997</x:v>
      </x:c>
      <x:c r="P994" t="str">
        <x:v>Masivo</x:v>
      </x:c>
      <x:c r="Q994" t="str">
        <x:v>P0024</x:v>
      </x:c>
      <x:c r="R994" t="str">
        <x:v>Cuidado Personal</x:v>
      </x:c>
      <x:c r="S994" t="str">
        <x:v>Marca A</x:v>
      </x:c>
      <x:c r="T994" t="str">
        <x:v>Tienda</x:v>
      </x:c>
      <x:c r="U994" t="str">
        <x:f>IFERROR(VLOOKUP(T994,'Mapeos'!$D$4:$E$25,2,FALSE),T994)</x:f>
        <x:v>Tienda</x:v>
      </x:c>
      <x:c r="V994" t="str">
        <x:v>V024</x:v>
      </x:c>
      <x:c r="W994" t="n">
        <x:v>1</x:v>
      </x:c>
      <x:c r="X994" s="28" t="n">
        <x:v>40.45</x:v>
      </x:c>
      <x:c r="Y994" s="20" t="n">
        <x:v>0.25</x:v>
      </x:c>
      <x:c r="Z994" s="20" t="n">
        <x:f>IF(Y994&gt;1,Y994/100,Y994)</x:f>
        <x:v>0.25</x:v>
      </x:c>
      <x:c r="AA994" s="28" t="n">
        <x:v>20.9</x:v>
      </x:c>
      <x:c r="AB994" s="28" t="n">
        <x:v>30.34</x:v>
      </x:c>
      <x:c r="AC994" s="28" t="str">
        <x:v>BOB</x:v>
      </x:c>
      <x:c r="AD994" s="28" t="n">
        <x:f>IF(AC994="USD",AB994*'Parametros'!$B$4,AB994)</x:f>
        <x:v>30.34</x:v>
      </x:c>
      <x:c r="AE994" s="28" t="n">
        <x:f>W994*X994*(1-Z994)</x:f>
        <x:v>30.337500000000002</x:v>
      </x:c>
      <x:c r="AF994" s="28" t="n">
        <x:f>W994*AA994</x:f>
        <x:v>20.9</x:v>
      </x:c>
      <x:c r="AG994" s="28" t="n">
        <x:f>AE994-AF994</x:f>
        <x:v>9.437500000000004</x:v>
      </x:c>
      <x:c r="AH994" s="20" t="n">
        <x:f>IF(AE994&gt;0,AG994/AE994,"")</x:f>
        <x:v>0.31108364235681923</x:v>
      </x:c>
      <x:c r="AI994" s="28" t="n">
        <x:v>202244.02</x:v>
      </x:c>
      <x:c r="AJ994" s="28"/>
      <x:c r="AK994"/>
      <x:c r="AL994" t="str">
        <x:v>Completado</x:v>
      </x:c>
      <x:c r="AM994" t="str">
        <x:f>IF(W994&lt;0,"Devuelto",AL994)</x:f>
        <x:v>Completado</x:v>
      </x:c>
      <x:c r="AN994" t="str">
        <x:v>Efectivo</x:v>
      </x:c>
      <x:c r="AO994" s="29" t="str">
        <x:v>Sin observación</x:v>
      </x:c>
      <x:c r="AP994" t="str">
        <x:f>IF(D994="","No","Sí")</x:f>
        <x:v>Sí</x:v>
      </x:c>
    </x:row>
    <x:row r="995">
      <x:c r="A995" t="n">
        <x:v>995</x:v>
      </x:c>
      <x:c r="B995" t="str">
        <x:v>VT0004718</x:v>
      </x:c>
      <x:c r="C995" t="str">
        <x:v>45614</x:v>
      </x:c>
      <x:c r="D995" s="27" t="n">
        <x:v>45614</x:v>
      </x:c>
      <x:c r="E995" t="n">
        <x:f>IF(D995="","",YEAR(D995))</x:f>
        <x:v>2024</x:v>
      </x:c>
      <x:c r="F995" t="n">
        <x:f>IF(D995="","",MONTH(D995))</x:f>
        <x:v>11</x:v>
      </x:c>
      <x:c r="G995" t="str">
        <x:f>IF(D995="","Fecha no disponible",TEXT(D995,"mmmm"))</x:f>
        <x:v>November</x:v>
      </x:c>
      <x:c r="H995" t="str">
        <x:f>IF(D995="","Fecha no disponible",TEXT(D995,"yyyy-mm"))</x:f>
        <x:v>2024-11</x:v>
      </x:c>
      <x:c r="I995" t="str">
        <x:f>IF(D995="","Fecha no disponible","T"&amp;ROUNDUP(MONTH(D995)/3,0))</x:f>
        <x:v>T4</x:v>
      </x:c>
      <x:c r="J995" t="str">
        <x:v>T006</x:v>
      </x:c>
      <x:c r="K995" t="str">
        <x:v>Tienda Santa Cruz 2</x:v>
      </x:c>
      <x:c r="L995" t="str">
        <x:v>Mall</x:v>
      </x:c>
      <x:c r="M995" t="str">
        <x:v>Santa Cruz</x:v>
      </x:c>
      <x:c r="N995" t="str">
        <x:f>IFERROR(VLOOKUP(M995,'Mapeos'!$A$4:$B$30,2,FALSE),M995)</x:f>
        <x:v>Santa Cruz</x:v>
      </x:c>
      <x:c r="O995" t="str">
        <x:v>C00444</x:v>
      </x:c>
      <x:c r="P995" t="str">
        <x:v>Premium</x:v>
      </x:c>
      <x:c r="Q995" t="str">
        <x:v>P0130</x:v>
      </x:c>
      <x:c r="R995" t="str">
        <x:v>Cuidado Personal</x:v>
      </x:c>
      <x:c r="S995" t="str">
        <x:v>Marca A</x:v>
      </x:c>
      <x:c r="T995" t="str">
        <x:v>WhatsApp</x:v>
      </x:c>
      <x:c r="U995" t="str">
        <x:f>IFERROR(VLOOKUP(T995,'Mapeos'!$D$4:$E$25,2,FALSE),T995)</x:f>
        <x:v>WhatsApp</x:v>
      </x:c>
      <x:c r="V995" t="str">
        <x:v>V005</x:v>
      </x:c>
      <x:c r="W995" t="n">
        <x:v>1</x:v>
      </x:c>
      <x:c r="X995" s="28" t="n">
        <x:v>80.56</x:v>
      </x:c>
      <x:c r="Y995" s="20" t="n">
        <x:v>0.2</x:v>
      </x:c>
      <x:c r="Z995" s="20" t="n">
        <x:f>IF(Y995&gt;1,Y995/100,Y995)</x:f>
        <x:v>0.2</x:v>
      </x:c>
      <x:c r="AA995" s="28" t="n">
        <x:v>47.85</x:v>
      </x:c>
      <x:c r="AB995" s="28" t="n">
        <x:v>64.45</x:v>
      </x:c>
      <x:c r="AC995" s="28" t="str">
        <x:v>BOB</x:v>
      </x:c>
      <x:c r="AD995" s="28" t="n">
        <x:f>IF(AC995="USD",AB995*'Parametros'!$B$4,AB995)</x:f>
        <x:v>64.45</x:v>
      </x:c>
      <x:c r="AE995" s="28" t="n">
        <x:f>W995*X995*(1-Z995)</x:f>
        <x:v>64.44800000000001</x:v>
      </x:c>
      <x:c r="AF995" s="28" t="n">
        <x:f>W995*AA995</x:f>
        <x:v>47.85</x:v>
      </x:c>
      <x:c r="AG995" s="28" t="n">
        <x:f>AE995-AF995</x:f>
        <x:v>16.598000000000006</x:v>
      </x:c>
      <x:c r="AH995" s="20" t="n">
        <x:f>IF(AE995&gt;0,AG995/AE995,"")</x:f>
        <x:v>0.25754096325719966</x:v>
      </x:c>
      <x:c r="AI995" s="28" t="n">
        <x:v>66518.05</x:v>
      </x:c>
      <x:c r="AJ995" s="28"/>
      <x:c r="AK995"/>
      <x:c r="AL995" t="str">
        <x:v>Completado</x:v>
      </x:c>
      <x:c r="AM995" t="str">
        <x:f>IF(W995&lt;0,"Devuelto",AL995)</x:f>
        <x:v>Completado</x:v>
      </x:c>
      <x:c r="AN995" t="str">
        <x:v>QR</x:v>
      </x:c>
      <x:c r="AO995" s="29" t="str">
        <x:v>Sin observación</x:v>
      </x:c>
      <x:c r="AP995" t="str">
        <x:f>IF(D995="","No","Sí")</x:f>
        <x:v>Sí</x:v>
      </x:c>
    </x:row>
    <x:row r="996">
      <x:c r="A996" t="n">
        <x:v>996</x:v>
      </x:c>
      <x:c r="B996" t="str">
        <x:v>VT0004723</x:v>
      </x:c>
      <x:c r="C996" t="str">
        <x:v>45907</x:v>
      </x:c>
      <x:c r="D996" s="27" t="n">
        <x:v>45907</x:v>
      </x:c>
      <x:c r="E996" t="n">
        <x:f>IF(D996="","",YEAR(D996))</x:f>
        <x:v>2025</x:v>
      </x:c>
      <x:c r="F996" t="n">
        <x:f>IF(D996="","",MONTH(D996))</x:f>
        <x:v>9</x:v>
      </x:c>
      <x:c r="G996" t="str">
        <x:f>IF(D996="","Fecha no disponible",TEXT(D996,"mmmm"))</x:f>
        <x:v>September</x:v>
      </x:c>
      <x:c r="H996" t="str">
        <x:f>IF(D996="","Fecha no disponible",TEXT(D996,"yyyy-mm"))</x:f>
        <x:v>2025-09</x:v>
      </x:c>
      <x:c r="I996" t="str">
        <x:f>IF(D996="","Fecha no disponible","T"&amp;ROUNDUP(MONTH(D996)/3,0))</x:f>
        <x:v>T3</x:v>
      </x:c>
      <x:c r="J996" t="str">
        <x:v>T017</x:v>
      </x:c>
      <x:c r="K996" t="str">
        <x:v>Tienda Sucre 1</x:v>
      </x:c>
      <x:c r="L996" t="str">
        <x:v>Centro</x:v>
      </x:c>
      <x:c r="M996" t="str">
        <x:v>Sucre</x:v>
      </x:c>
      <x:c r="N996" t="str">
        <x:f>IFERROR(VLOOKUP(M996,'Mapeos'!$A$4:$B$30,2,FALSE),M996)</x:f>
        <x:v>Sucre</x:v>
      </x:c>
      <x:c r="O996" t="str">
        <x:v>C00382</x:v>
      </x:c>
      <x:c r="P996" t="str">
        <x:v>Masivo</x:v>
      </x:c>
      <x:c r="Q996" t="str">
        <x:v>P0145</x:v>
      </x:c>
      <x:c r="R996" t="str">
        <x:v>Hogar</x:v>
      </x:c>
      <x:c r="S996" t="str">
        <x:v>Marca D</x:v>
      </x:c>
      <x:c r="T996" t="str">
        <x:v>E-commerce</x:v>
      </x:c>
      <x:c r="U996" t="str">
        <x:f>IFERROR(VLOOKUP(T996,'Mapeos'!$D$4:$E$25,2,FALSE),T996)</x:f>
        <x:v>E-commerce</x:v>
      </x:c>
      <x:c r="V996" t="str">
        <x:v>V025</x:v>
      </x:c>
      <x:c r="W996" t="n">
        <x:v>1</x:v>
      </x:c>
      <x:c r="X996" s="28" t="n">
        <x:v>83.65</x:v>
      </x:c>
      <x:c r="Y996" s="20" t="n">
        <x:v>0</x:v>
      </x:c>
      <x:c r="Z996" s="20" t="n">
        <x:f>IF(Y996&gt;1,Y996/100,Y996)</x:f>
        <x:v>0</x:v>
      </x:c>
      <x:c r="AA996" s="28" t="n">
        <x:v>50.42</x:v>
      </x:c>
      <x:c r="AB996" s="28" t="n">
        <x:v>83.65</x:v>
      </x:c>
      <x:c r="AC996" s="28" t="str">
        <x:v>BOB</x:v>
      </x:c>
      <x:c r="AD996" s="28" t="n">
        <x:f>IF(AC996="USD",AB996*'Parametros'!$B$4,AB996)</x:f>
        <x:v>83.65</x:v>
      </x:c>
      <x:c r="AE996" s="28" t="n">
        <x:f>W996*X996*(1-Z996)</x:f>
        <x:v>83.65</x:v>
      </x:c>
      <x:c r="AF996" s="28" t="n">
        <x:f>W996*AA996</x:f>
        <x:v>50.42</x:v>
      </x:c>
      <x:c r="AG996" s="28" t="n">
        <x:f>AE996-AF996</x:f>
        <x:v>33.230000000000004</x:v>
      </x:c>
      <x:c r="AH996" s="20" t="n">
        <x:f>IF(AE996&gt;0,AG996/AE996,"")</x:f>
        <x:v>0.39725044829647344</x:v>
      </x:c>
      <x:c r="AI996" s="28" t="n">
        <x:v>66249.36</x:v>
      </x:c>
      <x:c r="AJ996" s="28"/>
      <x:c r="AK996"/>
      <x:c r="AL996" t="str">
        <x:v>Completado</x:v>
      </x:c>
      <x:c r="AM996" t="str">
        <x:f>IF(W996&lt;0,"Devuelto",AL996)</x:f>
        <x:v>Completado</x:v>
      </x:c>
      <x:c r="AN996" t="str">
        <x:v>QR</x:v>
      </x:c>
      <x:c r="AO996" s="29" t="str">
        <x:v>Sin observación</x:v>
      </x:c>
      <x:c r="AP996" t="str">
        <x:f>IF(D996="","No","Sí")</x:f>
        <x:v>Sí</x:v>
      </x:c>
    </x:row>
    <x:row r="997">
      <x:c r="A997" t="n">
        <x:v>997</x:v>
      </x:c>
      <x:c r="B997" t="str">
        <x:v>VT0004728</x:v>
      </x:c>
      <x:c r="C997" t="str">
        <x:v>45725</x:v>
      </x:c>
      <x:c r="D997" s="27" t="n">
        <x:v>45725</x:v>
      </x:c>
      <x:c r="E997" t="n">
        <x:f>IF(D997="","",YEAR(D997))</x:f>
        <x:v>2025</x:v>
      </x:c>
      <x:c r="F997" t="n">
        <x:f>IF(D997="","",MONTH(D997))</x:f>
        <x:v>3</x:v>
      </x:c>
      <x:c r="G997" t="str">
        <x:f>IF(D997="","Fecha no disponible",TEXT(D997,"mmmm"))</x:f>
        <x:v>March</x:v>
      </x:c>
      <x:c r="H997" t="str">
        <x:f>IF(D997="","Fecha no disponible",TEXT(D997,"yyyy-mm"))</x:f>
        <x:v>2025-03</x:v>
      </x:c>
      <x:c r="I997" t="str">
        <x:f>IF(D997="","Fecha no disponible","T"&amp;ROUNDUP(MONTH(D997)/3,0))</x:f>
        <x:v>T1</x:v>
      </x:c>
      <x:c r="J997" t="str">
        <x:v>T007</x:v>
      </x:c>
      <x:c r="K997" t="str">
        <x:v>Tienda Santa Cruz 3</x:v>
      </x:c>
      <x:c r="L997" t="str">
        <x:v>Barrio</x:v>
      </x:c>
      <x:c r="M997" t="str">
        <x:v>Santa Cruz</x:v>
      </x:c>
      <x:c r="N997" t="str">
        <x:f>IFERROR(VLOOKUP(M997,'Mapeos'!$A$4:$B$30,2,FALSE),M997)</x:f>
        <x:v>Santa Cruz</x:v>
      </x:c>
      <x:c r="O997" t="str">
        <x:v>C00393</x:v>
      </x:c>
      <x:c r="P997" t="str">
        <x:v>Masivo</x:v>
      </x:c>
      <x:c r="Q997" t="str">
        <x:v>P0114</x:v>
      </x:c>
      <x:c r="R997" t="str">
        <x:v>Deportes</x:v>
      </x:c>
      <x:c r="S997" t="str">
        <x:v>Marca B</x:v>
      </x:c>
      <x:c r="T997" t="str">
        <x:v>Tienda</x:v>
      </x:c>
      <x:c r="U997" t="str">
        <x:f>IFERROR(VLOOKUP(T997,'Mapeos'!$D$4:$E$25,2,FALSE),T997)</x:f>
        <x:v>Tienda</x:v>
      </x:c>
      <x:c r="V997" t="str">
        <x:v>V014</x:v>
      </x:c>
      <x:c r="W997" t="n">
        <x:v>1</x:v>
      </x:c>
      <x:c r="X997" s="28" t="n">
        <x:v>217.25</x:v>
      </x:c>
      <x:c r="Y997" s="20" t="n">
        <x:v>0.2</x:v>
      </x:c>
      <x:c r="Z997" s="20" t="n">
        <x:f>IF(Y997&gt;1,Y997/100,Y997)</x:f>
        <x:v>0.2</x:v>
      </x:c>
      <x:c r="AA997" s="28" t="n">
        <x:v>158.45</x:v>
      </x:c>
      <x:c r="AB997" s="28" t="n">
        <x:v>173.8</x:v>
      </x:c>
      <x:c r="AC997" s="28" t="str">
        <x:v>BOB</x:v>
      </x:c>
      <x:c r="AD997" s="28" t="n">
        <x:f>IF(AC997="USD",AB997*'Parametros'!$B$4,AB997)</x:f>
        <x:v>173.8</x:v>
      </x:c>
      <x:c r="AE997" s="28" t="n">
        <x:f>W997*X997*(1-Z997)</x:f>
        <x:v>173.8</x:v>
      </x:c>
      <x:c r="AF997" s="28" t="n">
        <x:f>W997*AA997</x:f>
        <x:v>158.45</x:v>
      </x:c>
      <x:c r="AG997" s="28" t="n">
        <x:f>AE997-AF997</x:f>
        <x:v>15.350000000000023</x:v>
      </x:c>
      <x:c r="AH997" s="20" t="n">
        <x:f>IF(AE997&gt;0,AG997/AE997,"")</x:f>
        <x:v>0.08831990794016123</x:v>
      </x:c>
      <x:c r="AI997" s="28" t="n">
        <x:v>162113.93</x:v>
      </x:c>
      <x:c r="AJ997" s="28"/>
      <x:c r="AK997"/>
      <x:c r="AL997" t="str">
        <x:v>Completado</x:v>
      </x:c>
      <x:c r="AM997" t="str">
        <x:f>IF(W997&lt;0,"Devuelto",AL997)</x:f>
        <x:v>Completado</x:v>
      </x:c>
      <x:c r="AN997" t="str">
        <x:v>Efectivo</x:v>
      </x:c>
      <x:c r="AO997" s="29" t="str">
        <x:v>Sin observación</x:v>
      </x:c>
      <x:c r="AP997" t="str">
        <x:f>IF(D997="","No","Sí")</x:f>
        <x:v>Sí</x:v>
      </x:c>
    </x:row>
    <x:row r="998">
      <x:c r="A998" t="n">
        <x:v>998</x:v>
      </x:c>
      <x:c r="B998" t="str">
        <x:v>VT0004732</x:v>
      </x:c>
      <x:c r="C998" t="str">
        <x:v>45489</x:v>
      </x:c>
      <x:c r="D998" s="27" t="n">
        <x:v>45489</x:v>
      </x:c>
      <x:c r="E998" t="n">
        <x:f>IF(D998="","",YEAR(D998))</x:f>
        <x:v>2024</x:v>
      </x:c>
      <x:c r="F998" t="n">
        <x:f>IF(D998="","",MONTH(D998))</x:f>
        <x:v>7</x:v>
      </x:c>
      <x:c r="G998" t="str">
        <x:f>IF(D998="","Fecha no disponible",TEXT(D998,"mmmm"))</x:f>
        <x:v>July</x:v>
      </x:c>
      <x:c r="H998" t="str">
        <x:f>IF(D998="","Fecha no disponible",TEXT(D998,"yyyy-mm"))</x:f>
        <x:v>2024-07</x:v>
      </x:c>
      <x:c r="I998" t="str">
        <x:f>IF(D998="","Fecha no disponible","T"&amp;ROUNDUP(MONTH(D998)/3,0))</x:f>
        <x:v>T3</x:v>
      </x:c>
      <x:c r="J998" t="str">
        <x:v>T016</x:v>
      </x:c>
      <x:c r="K998" t="str">
        <x:v>Tienda Potosí 4</x:v>
      </x:c>
      <x:c r="L998" t="str">
        <x:v>Centro</x:v>
      </x:c>
      <x:c r="M998" t="str">
        <x:v>Potosí</x:v>
      </x:c>
      <x:c r="N998" t="str">
        <x:f>IFERROR(VLOOKUP(M998,'Mapeos'!$A$4:$B$30,2,FALSE),M998)</x:f>
        <x:v>Potosí</x:v>
      </x:c>
      <x:c r="O998" t="str">
        <x:v>C00815</x:v>
      </x:c>
      <x:c r="P998" t="str">
        <x:v>Frecuente</x:v>
      </x:c>
      <x:c r="Q998" t="str">
        <x:v>P0076</x:v>
      </x:c>
      <x:c r="R998" t="str">
        <x:v>Hogar</x:v>
      </x:c>
      <x:c r="S998" t="str">
        <x:v>Marca B</x:v>
      </x:c>
      <x:c r="T998" t="str">
        <x:v>Tienda</x:v>
      </x:c>
      <x:c r="U998" t="str">
        <x:f>IFERROR(VLOOKUP(T998,'Mapeos'!$D$4:$E$25,2,FALSE),T998)</x:f>
        <x:v>Tienda</x:v>
      </x:c>
      <x:c r="V998" t="str">
        <x:v>V001</x:v>
      </x:c>
      <x:c r="W998" t="n">
        <x:v>1</x:v>
      </x:c>
      <x:c r="X998" s="28" t="n">
        <x:v>287.1</x:v>
      </x:c>
      <x:c r="Y998" s="20" t="n">
        <x:v>0.05</x:v>
      </x:c>
      <x:c r="Z998" s="20" t="n">
        <x:f>IF(Y998&gt;1,Y998/100,Y998)</x:f>
        <x:v>0.05</x:v>
      </x:c>
      <x:c r="AA998" s="28" t="n">
        <x:v>166.79</x:v>
      </x:c>
      <x:c r="AB998" s="28" t="n">
        <x:v>272.75</x:v>
      </x:c>
      <x:c r="AC998" s="28" t="str">
        <x:v>BOB</x:v>
      </x:c>
      <x:c r="AD998" s="28" t="n">
        <x:f>IF(AC998="USD",AB998*'Parametros'!$B$4,AB998)</x:f>
        <x:v>272.75</x:v>
      </x:c>
      <x:c r="AE998" s="28" t="n">
        <x:f>W998*X998*(1-Z998)</x:f>
        <x:v>272.745</x:v>
      </x:c>
      <x:c r="AF998" s="28" t="n">
        <x:f>W998*AA998</x:f>
        <x:v>166.79</x:v>
      </x:c>
      <x:c r="AG998" s="28" t="n">
        <x:f>AE998-AF998</x:f>
        <x:v>105.95500000000001</x:v>
      </x:c>
      <x:c r="AH998" s="20" t="n">
        <x:f>IF(AE998&gt;0,AG998/AE998,"")</x:f>
        <x:v>0.38847641569964625</x:v>
      </x:c>
      <x:c r="AI998" s="28" t="n">
        <x:v>178635.19</x:v>
      </x:c>
      <x:c r="AJ998" s="28"/>
      <x:c r="AK998"/>
      <x:c r="AL998" t="str">
        <x:v>Completado</x:v>
      </x:c>
      <x:c r="AM998" t="str">
        <x:f>IF(W998&lt;0,"Devuelto",AL998)</x:f>
        <x:v>Completado</x:v>
      </x:c>
      <x:c r="AN998" t="str">
        <x:v>QR</x:v>
      </x:c>
      <x:c r="AO998" s="29" t="str">
        <x:v>Sin observación</x:v>
      </x:c>
      <x:c r="AP998" t="str">
        <x:f>IF(D998="","No","Sí")</x:f>
        <x:v>Sí</x:v>
      </x:c>
    </x:row>
    <x:row r="999">
      <x:c r="A999" t="n">
        <x:v>999</x:v>
      </x:c>
      <x:c r="B999" t="str">
        <x:v>VT0004737</x:v>
      </x:c>
      <x:c r="C999" t="str">
        <x:v>45685</x:v>
      </x:c>
      <x:c r="D999" s="27" t="n">
        <x:v>45685</x:v>
      </x:c>
      <x:c r="E999" t="n">
        <x:f>IF(D999="","",YEAR(D999))</x:f>
        <x:v>2025</x:v>
      </x:c>
      <x:c r="F999" t="n">
        <x:f>IF(D999="","",MONTH(D999))</x:f>
        <x:v>1</x:v>
      </x:c>
      <x:c r="G999" t="str">
        <x:f>IF(D999="","Fecha no disponible",TEXT(D999,"mmmm"))</x:f>
        <x:v>January</x:v>
      </x:c>
      <x:c r="H999" t="str">
        <x:f>IF(D999="","Fecha no disponible",TEXT(D999,"yyyy-mm"))</x:f>
        <x:v>2025-01</x:v>
      </x:c>
      <x:c r="I999" t="str">
        <x:f>IF(D999="","Fecha no disponible","T"&amp;ROUNDUP(MONTH(D999)/3,0))</x:f>
        <x:v>T1</x:v>
      </x:c>
      <x:c r="J999" t="str">
        <x:v>T005</x:v>
      </x:c>
      <x:c r="K999" t="str">
        <x:v>Tienda Santa Cruz 1</x:v>
      </x:c>
      <x:c r="L999" t="str">
        <x:v>Centro</x:v>
      </x:c>
      <x:c r="M999" t="str">
        <x:v>Santa Cruz</x:v>
      </x:c>
      <x:c r="N999" t="str">
        <x:f>IFERROR(VLOOKUP(M999,'Mapeos'!$A$4:$B$30,2,FALSE),M999)</x:f>
        <x:v>Santa Cruz</x:v>
      </x:c>
      <x:c r="O999" t="str">
        <x:v>C01015</x:v>
      </x:c>
      <x:c r="P999" t="str">
        <x:v>Premium</x:v>
      </x:c>
      <x:c r="Q999" t="str">
        <x:v>P0059</x:v>
      </x:c>
      <x:c r="R999" t="str">
        <x:v>Cuidado Personal</x:v>
      </x:c>
      <x:c r="S999" t="str">
        <x:v>Marca D</x:v>
      </x:c>
      <x:c r="T999" t="str">
        <x:v>Tienda</x:v>
      </x:c>
      <x:c r="U999" t="str">
        <x:f>IFERROR(VLOOKUP(T999,'Mapeos'!$D$4:$E$25,2,FALSE),T999)</x:f>
        <x:v>Tienda</x:v>
      </x:c>
      <x:c r="V999" t="str">
        <x:v>V014</x:v>
      </x:c>
      <x:c r="W999" t="n">
        <x:v>1</x:v>
      </x:c>
      <x:c r="X999" s="28" t="n">
        <x:v>82.91</x:v>
      </x:c>
      <x:c r="Y999" s="20" t="n">
        <x:v>0.15</x:v>
      </x:c>
      <x:c r="Z999" s="20" t="n">
        <x:f>IF(Y999&gt;1,Y999/100,Y999)</x:f>
        <x:v>0.15</x:v>
      </x:c>
      <x:c r="AA999" s="28" t="n">
        <x:v>45.39</x:v>
      </x:c>
      <x:c r="AB999" s="28" t="n">
        <x:v>70.47</x:v>
      </x:c>
      <x:c r="AC999" s="28" t="str">
        <x:v>BOB</x:v>
      </x:c>
      <x:c r="AD999" s="28" t="n">
        <x:f>IF(AC999="USD",AB999*'Parametros'!$B$4,AB999)</x:f>
        <x:v>70.47</x:v>
      </x:c>
      <x:c r="AE999" s="28" t="n">
        <x:f>W999*X999*(1-Z999)</x:f>
        <x:v>70.4735</x:v>
      </x:c>
      <x:c r="AF999" s="28" t="n">
        <x:f>W999*AA999</x:f>
        <x:v>45.39</x:v>
      </x:c>
      <x:c r="AG999" s="28" t="n">
        <x:f>AE999-AF999</x:f>
        <x:v>25.0835</x:v>
      </x:c>
      <x:c r="AH999" s="20" t="n">
        <x:f>IF(AE999&gt;0,AG999/AE999,"")</x:f>
        <x:v>0.3559281148233024</x:v>
      </x:c>
      <x:c r="AI999" s="28" t="n">
        <x:v>137158.27</x:v>
      </x:c>
      <x:c r="AJ999" s="28"/>
      <x:c r="AK999"/>
      <x:c r="AL999" t="str">
        <x:v>Completado</x:v>
      </x:c>
      <x:c r="AM999" t="str">
        <x:f>IF(W999&lt;0,"Devuelto",AL999)</x:f>
        <x:v>Completado</x:v>
      </x:c>
      <x:c r="AN999" t="str">
        <x:v>Efectivo</x:v>
      </x:c>
      <x:c r="AO999" s="29" t="str">
        <x:v>Sin observación</x:v>
      </x:c>
      <x:c r="AP999" t="str">
        <x:f>IF(D999="","No","Sí")</x:f>
        <x:v>Sí</x:v>
      </x:c>
    </x:row>
    <x:row r="1000">
      <x:c r="A1000" t="n">
        <x:v>1000</x:v>
      </x:c>
      <x:c r="B1000" t="str">
        <x:v>VT0004742</x:v>
      </x:c>
      <x:c r="C1000" t="str">
        <x:v>45802</x:v>
      </x:c>
      <x:c r="D1000" s="27" t="n">
        <x:v>45802</x:v>
      </x:c>
      <x:c r="E1000" t="n">
        <x:f>IF(D1000="","",YEAR(D1000))</x:f>
        <x:v>2025</x:v>
      </x:c>
      <x:c r="F1000" t="n">
        <x:f>IF(D1000="","",MONTH(D1000))</x:f>
        <x:v>5</x:v>
      </x:c>
      <x:c r="G1000" t="str">
        <x:f>IF(D1000="","Fecha no disponible",TEXT(D1000,"mmmm"))</x:f>
        <x:v>May</x:v>
      </x:c>
      <x:c r="H1000" t="str">
        <x:f>IF(D1000="","Fecha no disponible",TEXT(D1000,"yyyy-mm"))</x:f>
        <x:v>2025-05</x:v>
      </x:c>
      <x:c r="I1000" t="str">
        <x:f>IF(D1000="","Fecha no disponible","T"&amp;ROUNDUP(MONTH(D1000)/3,0))</x:f>
        <x:v>T2</x:v>
      </x:c>
      <x:c r="J1000" t="str">
        <x:v>T006</x:v>
      </x:c>
      <x:c r="K1000" t="str">
        <x:v>Tienda Santa Cruz 2</x:v>
      </x:c>
      <x:c r="L1000" t="str">
        <x:v>Mall</x:v>
      </x:c>
      <x:c r="M1000" t="str">
        <x:v>Santa Cruz</x:v>
      </x:c>
      <x:c r="N1000" t="str">
        <x:f>IFERROR(VLOOKUP(M1000,'Mapeos'!$A$4:$B$30,2,FALSE),M1000)</x:f>
        <x:v>Santa Cruz</x:v>
      </x:c>
      <x:c r="O1000" t="str">
        <x:v>C01428</x:v>
      </x:c>
      <x:c r="P1000" t="str">
        <x:v>Empresa</x:v>
      </x:c>
      <x:c r="Q1000" t="str">
        <x:v>P0026</x:v>
      </x:c>
      <x:c r="R1000" t="str">
        <x:v>Alimentos</x:v>
      </x:c>
      <x:c r="S1000" t="str">
        <x:v>Marca C</x:v>
      </x:c>
      <x:c r="T1000" t="str">
        <x:v>Marketplace</x:v>
      </x:c>
      <x:c r="U1000" t="str">
        <x:f>IFERROR(VLOOKUP(T1000,'Mapeos'!$D$4:$E$25,2,FALSE),T1000)</x:f>
        <x:v>Marketplace</x:v>
      </x:c>
      <x:c r="V1000" t="str">
        <x:v>V013</x:v>
      </x:c>
      <x:c r="W1000" t="n">
        <x:v>1</x:v>
      </x:c>
      <x:c r="X1000" s="28" t="n">
        <x:v>17.67</x:v>
      </x:c>
      <x:c r="Y1000" s="20" t="n">
        <x:v>0.05</x:v>
      </x:c>
      <x:c r="Z1000" s="20" t="n">
        <x:f>IF(Y1000&gt;1,Y1000/100,Y1000)</x:f>
        <x:v>0.05</x:v>
      </x:c>
      <x:c r="AA1000" s="28" t="n">
        <x:v>11.76</x:v>
      </x:c>
      <x:c r="AB1000" s="28" t="n">
        <x:v>16.79</x:v>
      </x:c>
      <x:c r="AC1000" s="28" t="str">
        <x:v>BOB</x:v>
      </x:c>
      <x:c r="AD1000" s="28" t="n">
        <x:f>IF(AC1000="USD",AB1000*'Parametros'!$B$4,AB1000)</x:f>
        <x:v>16.79</x:v>
      </x:c>
      <x:c r="AE1000" s="28" t="n">
        <x:f>W1000*X1000*(1-Z1000)</x:f>
        <x:v>16.7865</x:v>
      </x:c>
      <x:c r="AF1000" s="28" t="n">
        <x:f>W1000*AA1000</x:f>
        <x:v>11.76</x:v>
      </x:c>
      <x:c r="AG1000" s="28" t="n">
        <x:f>AE1000-AF1000</x:f>
        <x:v>5.0265</x:v>
      </x:c>
      <x:c r="AH1000" s="20" t="n">
        <x:f>IF(AE1000&gt;0,AG1000/AE1000,"")</x:f>
        <x:v>0.2994370476275579</x:v>
      </x:c>
      <x:c r="AI1000" s="28" t="n">
        <x:v>80865.4</x:v>
      </x:c>
      <x:c r="AJ1000" s="28"/>
      <x:c r="AK1000"/>
      <x:c r="AL1000" t="str">
        <x:v>Completado</x:v>
      </x:c>
      <x:c r="AM1000" t="str">
        <x:f>IF(W1000&lt;0,"Devuelto",AL1000)</x:f>
        <x:v>Completado</x:v>
      </x:c>
      <x:c r="AN1000" t="str">
        <x:v>Tarjeta</x:v>
      </x:c>
      <x:c r="AO1000" s="29" t="str">
        <x:v>Sin observación</x:v>
      </x:c>
      <x:c r="AP1000" t="str">
        <x:f>IF(D1000="","No","Sí")</x:f>
        <x:v>Sí</x:v>
      </x:c>
    </x:row>
    <x:row r="1001">
      <x:c r="A1001" t="n">
        <x:v>1001</x:v>
      </x:c>
      <x:c r="B1001" t="str">
        <x:v>VT0004747</x:v>
      </x:c>
      <x:c r="C1001" t="str">
        <x:v>45300</x:v>
      </x:c>
      <x:c r="D1001" s="27" t="n">
        <x:v>45300</x:v>
      </x:c>
      <x:c r="E1001" t="n">
        <x:f>IF(D1001="","",YEAR(D1001))</x:f>
        <x:v>2024</x:v>
      </x:c>
      <x:c r="F1001" t="n">
        <x:f>IF(D1001="","",MONTH(D1001))</x:f>
        <x:v>1</x:v>
      </x:c>
      <x:c r="G1001" t="str">
        <x:f>IF(D1001="","Fecha no disponible",TEXT(D1001,"mmmm"))</x:f>
        <x:v>January</x:v>
      </x:c>
      <x:c r="H1001" t="str">
        <x:f>IF(D1001="","Fecha no disponible",TEXT(D1001,"yyyy-mm"))</x:f>
        <x:v>2024-01</x:v>
      </x:c>
      <x:c r="I1001" t="str">
        <x:f>IF(D1001="","Fecha no disponible","T"&amp;ROUNDUP(MONTH(D1001)/3,0))</x:f>
        <x:v>T1</x:v>
      </x:c>
      <x:c r="J1001" t="str">
        <x:v>T008</x:v>
      </x:c>
      <x:c r="K1001" t="str">
        <x:v>Tienda Santa Cruz 4</x:v>
      </x:c>
      <x:c r="L1001" t="str">
        <x:v>Barrio</x:v>
      </x:c>
      <x:c r="M1001" t="str">
        <x:v>Santa Cruz</x:v>
      </x:c>
      <x:c r="N1001" t="str">
        <x:f>IFERROR(VLOOKUP(M1001,'Mapeos'!$A$4:$B$30,2,FALSE),M1001)</x:f>
        <x:v>Santa Cruz</x:v>
      </x:c>
      <x:c r="O1001" t="str">
        <x:v>C01723</x:v>
      </x:c>
      <x:c r="P1001" t="str">
        <x:v>No identificado</x:v>
      </x:c>
      <x:c r="Q1001" t="str">
        <x:v>P0088</x:v>
      </x:c>
      <x:c r="R1001" t="str">
        <x:v>Hogar</x:v>
      </x:c>
      <x:c r="S1001" t="str">
        <x:v>Marca B</x:v>
      </x:c>
      <x:c r="T1001" t="str">
        <x:v>E-commerce</x:v>
      </x:c>
      <x:c r="U1001" t="str">
        <x:f>IFERROR(VLOOKUP(T1001,'Mapeos'!$D$4:$E$25,2,FALSE),T1001)</x:f>
        <x:v>E-commerce</x:v>
      </x:c>
      <x:c r="V1001" t="str">
        <x:v>V005</x:v>
      </x:c>
      <x:c r="W1001" t="n">
        <x:v>4</x:v>
      </x:c>
      <x:c r="X1001" s="28" t="n">
        <x:v>286.24</x:v>
      </x:c>
      <x:c r="Y1001" s="20" t="n">
        <x:v>0</x:v>
      </x:c>
      <x:c r="Z1001" s="20" t="n">
        <x:f>IF(Y1001&gt;1,Y1001/100,Y1001)</x:f>
        <x:v>0</x:v>
      </x:c>
      <x:c r="AA1001" s="28" t="n">
        <x:v>154.37</x:v>
      </x:c>
      <x:c r="AB1001" s="28" t="n">
        <x:v>1144.96</x:v>
      </x:c>
      <x:c r="AC1001" s="28" t="str">
        <x:v>BOB</x:v>
      </x:c>
      <x:c r="AD1001" s="28" t="n">
        <x:f>IF(AC1001="USD",AB1001*'Parametros'!$B$4,AB1001)</x:f>
        <x:v>1144.96</x:v>
      </x:c>
      <x:c r="AE1001" s="28" t="n">
        <x:f>W1001*X1001*(1-Z1001)</x:f>
        <x:v>1144.96</x:v>
      </x:c>
      <x:c r="AF1001" s="28" t="n">
        <x:f>W1001*AA1001</x:f>
        <x:v>617.48</x:v>
      </x:c>
      <x:c r="AG1001" s="28" t="n">
        <x:f>AE1001-AF1001</x:f>
        <x:v>527.48</x:v>
      </x:c>
      <x:c r="AH1001" s="20" t="n">
        <x:f>IF(AE1001&gt;0,AG1001/AE1001,"")</x:f>
        <x:v>0.46069731693683624</x:v>
      </x:c>
      <x:c r="AI1001" s="28" t="n">
        <x:v>71386.62</x:v>
      </x:c>
      <x:c r="AJ1001" s="28"/>
      <x:c r="AK1001"/>
      <x:c r="AL1001" t="str">
        <x:v>Completado</x:v>
      </x:c>
      <x:c r="AM1001" t="str">
        <x:f>IF(W1001&lt;0,"Devuelto",AL1001)</x:f>
        <x:v>Completado</x:v>
      </x:c>
      <x:c r="AN1001" t="str">
        <x:v>Efectivo</x:v>
      </x:c>
      <x:c r="AO1001" s="29" t="str">
        <x:v>Segmento no identificado</x:v>
      </x:c>
      <x:c r="AP1001" t="str">
        <x:f>IF(D1001="","No","Sí")</x:f>
        <x:v>Sí</x:v>
      </x:c>
    </x:row>
    <x:row r="1002">
      <x:c r="A1002" t="n">
        <x:v>1002</x:v>
      </x:c>
      <x:c r="B1002" t="str">
        <x:v>VT0004751</x:v>
      </x:c>
      <x:c r="C1002" t="str">
        <x:v>45533</x:v>
      </x:c>
      <x:c r="D1002" s="27" t="n">
        <x:v>45533</x:v>
      </x:c>
      <x:c r="E1002" t="n">
        <x:f>IF(D1002="","",YEAR(D1002))</x:f>
        <x:v>2024</x:v>
      </x:c>
      <x:c r="F1002" t="n">
        <x:f>IF(D1002="","",MONTH(D1002))</x:f>
        <x:v>8</x:v>
      </x:c>
      <x:c r="G1002" t="str">
        <x:f>IF(D1002="","Fecha no disponible",TEXT(D1002,"mmmm"))</x:f>
        <x:v>August</x:v>
      </x:c>
      <x:c r="H1002" t="str">
        <x:f>IF(D1002="","Fecha no disponible",TEXT(D1002,"yyyy-mm"))</x:f>
        <x:v>2024-08</x:v>
      </x:c>
      <x:c r="I1002" t="str">
        <x:f>IF(D1002="","Fecha no disponible","T"&amp;ROUNDUP(MONTH(D1002)/3,0))</x:f>
        <x:v>T3</x:v>
      </x:c>
      <x:c r="J1002" t="str">
        <x:v>T012</x:v>
      </x:c>
      <x:c r="K1002" t="str">
        <x:v>Tienda Cochabamba 4</x:v>
      </x:c>
      <x:c r="L1002" t="str">
        <x:v>Centro</x:v>
      </x:c>
      <x:c r="M1002" t="str">
        <x:v>Cochabamba</x:v>
      </x:c>
      <x:c r="N1002" t="str">
        <x:f>IFERROR(VLOOKUP(M1002,'Mapeos'!$A$4:$B$30,2,FALSE),M1002)</x:f>
        <x:v>Cochabamba</x:v>
      </x:c>
      <x:c r="O1002" t="str">
        <x:v>C01391</x:v>
      </x:c>
      <x:c r="P1002" t="str">
        <x:v>Premium</x:v>
      </x:c>
      <x:c r="Q1002" t="str">
        <x:v>P0115</x:v>
      </x:c>
      <x:c r="R1002" t="str">
        <x:v>Deportes</x:v>
      </x:c>
      <x:c r="S1002" t="str">
        <x:v>Marca C</x:v>
      </x:c>
      <x:c r="T1002" t="str">
        <x:v>WhatsApp</x:v>
      </x:c>
      <x:c r="U1002" t="str">
        <x:f>IFERROR(VLOOKUP(T1002,'Mapeos'!$D$4:$E$25,2,FALSE),T1002)</x:f>
        <x:v>WhatsApp</x:v>
      </x:c>
      <x:c r="V1002" t="str">
        <x:v>V011</x:v>
      </x:c>
      <x:c r="W1002" t="n">
        <x:v>3</x:v>
      </x:c>
      <x:c r="X1002" s="28" t="n">
        <x:v>36.91</x:v>
      </x:c>
      <x:c r="Y1002" s="20" t="n">
        <x:v>0</x:v>
      </x:c>
      <x:c r="Z1002" s="20" t="n">
        <x:f>IF(Y1002&gt;1,Y1002/100,Y1002)</x:f>
        <x:v>0</x:v>
      </x:c>
      <x:c r="AA1002" s="28" t="n">
        <x:v>28.84</x:v>
      </x:c>
      <x:c r="AB1002" s="28" t="n">
        <x:v>110.73</x:v>
      </x:c>
      <x:c r="AC1002" s="28" t="str">
        <x:v>BOB</x:v>
      </x:c>
      <x:c r="AD1002" s="28" t="n">
        <x:f>IF(AC1002="USD",AB1002*'Parametros'!$B$4,AB1002)</x:f>
        <x:v>110.73</x:v>
      </x:c>
      <x:c r="AE1002" s="28" t="n">
        <x:f>W1002*X1002*(1-Z1002)</x:f>
        <x:v>110.72999999999999</x:v>
      </x:c>
      <x:c r="AF1002" s="28" t="n">
        <x:f>W1002*AA1002</x:f>
        <x:v>86.52</x:v>
      </x:c>
      <x:c r="AG1002" s="28" t="n">
        <x:f>AE1002-AF1002</x:f>
        <x:v>24.209999999999994</x:v>
      </x:c>
      <x:c r="AH1002" s="20" t="n">
        <x:f>IF(AE1002&gt;0,AG1002/AE1002,"")</x:f>
        <x:v>0.21863993497697098</x:v>
      </x:c>
      <x:c r="AI1002" s="28" t="n">
        <x:v>93813.1</x:v>
      </x:c>
      <x:c r="AJ1002" s="28"/>
      <x:c r="AK1002"/>
      <x:c r="AL1002" t="str">
        <x:v>Completado</x:v>
      </x:c>
      <x:c r="AM1002" t="str">
        <x:f>IF(W1002&lt;0,"Devuelto",AL1002)</x:f>
        <x:v>Completado</x:v>
      </x:c>
      <x:c r="AN1002" t="str">
        <x:v>Efectivo</x:v>
      </x:c>
      <x:c r="AO1002" s="29" t="str">
        <x:v>Sin observación</x:v>
      </x:c>
      <x:c r="AP1002" t="str">
        <x:f>IF(D1002="","No","Sí")</x:f>
        <x:v>Sí</x:v>
      </x:c>
    </x:row>
    <x:row r="1003">
      <x:c r="A1003" t="n">
        <x:v>1003</x:v>
      </x:c>
      <x:c r="B1003" t="str">
        <x:v>VT0004756</x:v>
      </x:c>
      <x:c r="C1003" t="str">
        <x:v>46034</x:v>
      </x:c>
      <x:c r="D1003" s="27" t="n">
        <x:v>46034</x:v>
      </x:c>
      <x:c r="E1003" t="n">
        <x:f>IF(D1003="","",YEAR(D1003))</x:f>
        <x:v>2026</x:v>
      </x:c>
      <x:c r="F1003" t="n">
        <x:f>IF(D1003="","",MONTH(D1003))</x:f>
        <x:v>1</x:v>
      </x:c>
      <x:c r="G1003" t="str">
        <x:f>IF(D1003="","Fecha no disponible",TEXT(D1003,"mmmm"))</x:f>
        <x:v>January</x:v>
      </x:c>
      <x:c r="H1003" t="str">
        <x:f>IF(D1003="","Fecha no disponible",TEXT(D1003,"yyyy-mm"))</x:f>
        <x:v>2026-01</x:v>
      </x:c>
      <x:c r="I1003" t="str">
        <x:f>IF(D1003="","Fecha no disponible","T"&amp;ROUNDUP(MONTH(D1003)/3,0))</x:f>
        <x:v>T1</x:v>
      </x:c>
      <x:c r="J1003" t="str">
        <x:v>T020</x:v>
      </x:c>
      <x:c r="K1003" t="str">
        <x:v>Tienda Sucre 4</x:v>
      </x:c>
      <x:c r="L1003" t="str">
        <x:v>Mall</x:v>
      </x:c>
      <x:c r="M1003" t="str">
        <x:v>Sucre</x:v>
      </x:c>
      <x:c r="N1003" t="str">
        <x:f>IFERROR(VLOOKUP(M1003,'Mapeos'!$A$4:$B$30,2,FALSE),M1003)</x:f>
        <x:v>Sucre</x:v>
      </x:c>
      <x:c r="O1003" t="str">
        <x:v>C00389</x:v>
      </x:c>
      <x:c r="P1003" t="str">
        <x:v>Premium</x:v>
      </x:c>
      <x:c r="Q1003" t="str">
        <x:v>P0070</x:v>
      </x:c>
      <x:c r="R1003" t="str">
        <x:v>Electrónica</x:v>
      </x:c>
      <x:c r="S1003" t="str">
        <x:v>Marca C</x:v>
      </x:c>
      <x:c r="T1003" t="str">
        <x:v>Tienda</x:v>
      </x:c>
      <x:c r="U1003" t="str">
        <x:f>IFERROR(VLOOKUP(T1003,'Mapeos'!$D$4:$E$25,2,FALSE),T1003)</x:f>
        <x:v>Tienda</x:v>
      </x:c>
      <x:c r="V1003" t="str">
        <x:v>V009</x:v>
      </x:c>
      <x:c r="W1003" t="n">
        <x:v>1</x:v>
      </x:c>
      <x:c r="X1003" s="28" t="n">
        <x:v>688.9</x:v>
      </x:c>
      <x:c r="Y1003" s="20" t="n">
        <x:v>0.05</x:v>
      </x:c>
      <x:c r="Z1003" s="20" t="n">
        <x:f>IF(Y1003&gt;1,Y1003/100,Y1003)</x:f>
        <x:v>0.05</x:v>
      </x:c>
      <x:c r="AA1003" s="28" t="n">
        <x:v>337.99</x:v>
      </x:c>
      <x:c r="AB1003" s="28" t="n">
        <x:v>654.45</x:v>
      </x:c>
      <x:c r="AC1003" s="28" t="str">
        <x:v>BOB</x:v>
      </x:c>
      <x:c r="AD1003" s="28" t="n">
        <x:f>IF(AC1003="USD",AB1003*'Parametros'!$B$4,AB1003)</x:f>
        <x:v>654.45</x:v>
      </x:c>
      <x:c r="AE1003" s="28" t="n">
        <x:f>W1003*X1003*(1-Z1003)</x:f>
        <x:v>654.4549999999999</x:v>
      </x:c>
      <x:c r="AF1003" s="28" t="n">
        <x:f>W1003*AA1003</x:f>
        <x:v>337.99</x:v>
      </x:c>
      <x:c r="AG1003" s="28" t="n">
        <x:f>AE1003-AF1003</x:f>
        <x:v>316.4649999999999</x:v>
      </x:c>
      <x:c r="AH1003" s="20" t="n">
        <x:f>IF(AE1003&gt;0,AG1003/AE1003,"")</x:f>
        <x:v>0.48355501906166193</x:v>
      </x:c>
      <x:c r="AI1003" s="28" t="n">
        <x:v>120628.66</x:v>
      </x:c>
      <x:c r="AJ1003" s="28"/>
      <x:c r="AK1003"/>
      <x:c r="AL1003" t="str">
        <x:v>Completado</x:v>
      </x:c>
      <x:c r="AM1003" t="str">
        <x:f>IF(W1003&lt;0,"Devuelto",AL1003)</x:f>
        <x:v>Completado</x:v>
      </x:c>
      <x:c r="AN1003" t="str">
        <x:v>QR</x:v>
      </x:c>
      <x:c r="AO1003" s="29" t="str">
        <x:v>Sin observación</x:v>
      </x:c>
      <x:c r="AP1003" t="str">
        <x:f>IF(D1003="","No","Sí")</x:f>
        <x:v>Sí</x:v>
      </x:c>
    </x:row>
    <x:row r="1004">
      <x:c r="A1004" t="n">
        <x:v>1004</x:v>
      </x:c>
      <x:c r="B1004" t="str">
        <x:v>VT0004761</x:v>
      </x:c>
      <x:c r="C1004" t="str">
        <x:v>46050</x:v>
      </x:c>
      <x:c r="D1004" s="27" t="n">
        <x:v>46050</x:v>
      </x:c>
      <x:c r="E1004" t="n">
        <x:f>IF(D1004="","",YEAR(D1004))</x:f>
        <x:v>2026</x:v>
      </x:c>
      <x:c r="F1004" t="n">
        <x:f>IF(D1004="","",MONTH(D1004))</x:f>
        <x:v>1</x:v>
      </x:c>
      <x:c r="G1004" t="str">
        <x:f>IF(D1004="","Fecha no disponible",TEXT(D1004,"mmmm"))</x:f>
        <x:v>January</x:v>
      </x:c>
      <x:c r="H1004" t="str">
        <x:f>IF(D1004="","Fecha no disponible",TEXT(D1004,"yyyy-mm"))</x:f>
        <x:v>2026-01</x:v>
      </x:c>
      <x:c r="I1004" t="str">
        <x:f>IF(D1004="","Fecha no disponible","T"&amp;ROUNDUP(MONTH(D1004)/3,0))</x:f>
        <x:v>T1</x:v>
      </x:c>
      <x:c r="J1004" t="str">
        <x:v>T004</x:v>
      </x:c>
      <x:c r="K1004" t="str">
        <x:v>Tienda La Paz 4</x:v>
      </x:c>
      <x:c r="L1004" t="str">
        <x:v>Centro</x:v>
      </x:c>
      <x:c r="M1004" t="str">
        <x:v>La Paz</x:v>
      </x:c>
      <x:c r="N1004" t="str">
        <x:f>IFERROR(VLOOKUP(M1004,'Mapeos'!$A$4:$B$30,2,FALSE),M1004)</x:f>
        <x:v>La Paz</x:v>
      </x:c>
      <x:c r="O1004" t="str">
        <x:v>C00635</x:v>
      </x:c>
      <x:c r="P1004" t="str">
        <x:v>Masivo</x:v>
      </x:c>
      <x:c r="Q1004" t="str">
        <x:v>P0136</x:v>
      </x:c>
      <x:c r="R1004" t="str">
        <x:v>Hogar</x:v>
      </x:c>
      <x:c r="S1004" t="str">
        <x:v>Marca C</x:v>
      </x:c>
      <x:c r="T1004" t="str">
        <x:v>Tienda</x:v>
      </x:c>
      <x:c r="U1004" t="str">
        <x:f>IFERROR(VLOOKUP(T1004,'Mapeos'!$D$4:$E$25,2,FALSE),T1004)</x:f>
        <x:v>Tienda</x:v>
      </x:c>
      <x:c r="V1004" t="str">
        <x:v>V040</x:v>
      </x:c>
      <x:c r="W1004" t="n">
        <x:v>1</x:v>
      </x:c>
      <x:c r="X1004" s="28" t="n">
        <x:v>185.4</x:v>
      </x:c>
      <x:c r="Y1004" s="20" t="n">
        <x:v>0.05</x:v>
      </x:c>
      <x:c r="Z1004" s="20" t="n">
        <x:f>IF(Y1004&gt;1,Y1004/100,Y1004)</x:f>
        <x:v>0.05</x:v>
      </x:c>
      <x:c r="AA1004" s="28" t="n">
        <x:v>140.91</x:v>
      </x:c>
      <x:c r="AB1004" s="28" t="n">
        <x:v>176.13</x:v>
      </x:c>
      <x:c r="AC1004" s="28" t="str">
        <x:v>BOB</x:v>
      </x:c>
      <x:c r="AD1004" s="28" t="n">
        <x:f>IF(AC1004="USD",AB1004*'Parametros'!$B$4,AB1004)</x:f>
        <x:v>176.13</x:v>
      </x:c>
      <x:c r="AE1004" s="28" t="n">
        <x:f>W1004*X1004*(1-Z1004)</x:f>
        <x:v>176.13</x:v>
      </x:c>
      <x:c r="AF1004" s="28" t="n">
        <x:f>W1004*AA1004</x:f>
        <x:v>140.91</x:v>
      </x:c>
      <x:c r="AG1004" s="28" t="n">
        <x:f>AE1004-AF1004</x:f>
        <x:v>35.22</x:v>
      </x:c>
      <x:c r="AH1004" s="20" t="n">
        <x:f>IF(AE1004&gt;0,AG1004/AE1004,"")</x:f>
        <x:v>0.1999659342531085</x:v>
      </x:c>
      <x:c r="AI1004" s="28" t="n">
        <x:v>164515.55</x:v>
      </x:c>
      <x:c r="AJ1004" s="28"/>
      <x:c r="AK1004"/>
      <x:c r="AL1004" t="str">
        <x:v>Completado</x:v>
      </x:c>
      <x:c r="AM1004" t="str">
        <x:f>IF(W1004&lt;0,"Devuelto",AL1004)</x:f>
        <x:v>Completado</x:v>
      </x:c>
      <x:c r="AN1004" t="str">
        <x:v>Transferencia</x:v>
      </x:c>
      <x:c r="AO1004" s="29" t="str">
        <x:v>Sin observación</x:v>
      </x:c>
      <x:c r="AP1004" t="str">
        <x:f>IF(D1004="","No","Sí")</x:f>
        <x:v>Sí</x:v>
      </x:c>
    </x:row>
    <x:row r="1005">
      <x:c r="A1005" t="n">
        <x:v>1005</x:v>
      </x:c>
      <x:c r="B1005" t="str">
        <x:v>VT0004766</x:v>
      </x:c>
      <x:c r="C1005" t="str">
        <x:v>45865</x:v>
      </x:c>
      <x:c r="D1005" s="27" t="n">
        <x:v>45865</x:v>
      </x:c>
      <x:c r="E1005" t="n">
        <x:f>IF(D1005="","",YEAR(D1005))</x:f>
        <x:v>2025</x:v>
      </x:c>
      <x:c r="F1005" t="n">
        <x:f>IF(D1005="","",MONTH(D1005))</x:f>
        <x:v>7</x:v>
      </x:c>
      <x:c r="G1005" t="str">
        <x:f>IF(D1005="","Fecha no disponible",TEXT(D1005,"mmmm"))</x:f>
        <x:v>July</x:v>
      </x:c>
      <x:c r="H1005" t="str">
        <x:f>IF(D1005="","Fecha no disponible",TEXT(D1005,"yyyy-mm"))</x:f>
        <x:v>2025-07</x:v>
      </x:c>
      <x:c r="I1005" t="str">
        <x:f>IF(D1005="","Fecha no disponible","T"&amp;ROUNDUP(MONTH(D1005)/3,0))</x:f>
        <x:v>T3</x:v>
      </x:c>
      <x:c r="J1005" t="str">
        <x:v>T012</x:v>
      </x:c>
      <x:c r="K1005" t="str">
        <x:v>Tienda Cochabamba 4</x:v>
      </x:c>
      <x:c r="L1005" t="str">
        <x:v>Centro</x:v>
      </x:c>
      <x:c r="M1005" t="str">
        <x:v>Cochabamba</x:v>
      </x:c>
      <x:c r="N1005" t="str">
        <x:f>IFERROR(VLOOKUP(M1005,'Mapeos'!$A$4:$B$30,2,FALSE),M1005)</x:f>
        <x:v>Cochabamba</x:v>
      </x:c>
      <x:c r="O1005" t="str">
        <x:v>C01073</x:v>
      </x:c>
      <x:c r="P1005" t="str">
        <x:v>Empresa</x:v>
      </x:c>
      <x:c r="Q1005" t="str">
        <x:v>P0149</x:v>
      </x:c>
      <x:c r="R1005" t="str">
        <x:v>Alimentos</x:v>
      </x:c>
      <x:c r="S1005" t="str">
        <x:v>Marca D</x:v>
      </x:c>
      <x:c r="T1005" t="str">
        <x:v>Tienda</x:v>
      </x:c>
      <x:c r="U1005" t="str">
        <x:f>IFERROR(VLOOKUP(T1005,'Mapeos'!$D$4:$E$25,2,FALSE),T1005)</x:f>
        <x:v>Tienda</x:v>
      </x:c>
      <x:c r="V1005" t="str">
        <x:v>V032</x:v>
      </x:c>
      <x:c r="W1005" t="n">
        <x:v>8</x:v>
      </x:c>
      <x:c r="X1005" s="28" t="n">
        <x:v>24.02</x:v>
      </x:c>
      <x:c r="Y1005" s="20" t="n">
        <x:v>0.15</x:v>
      </x:c>
      <x:c r="Z1005" s="20" t="n">
        <x:f>IF(Y1005&gt;1,Y1005/100,Y1005)</x:f>
        <x:v>0.15</x:v>
      </x:c>
      <x:c r="AA1005" s="28" t="n">
        <x:v>18.82</x:v>
      </x:c>
      <x:c r="AB1005" s="28" t="n">
        <x:v>163.34</x:v>
      </x:c>
      <x:c r="AC1005" s="28" t="str">
        <x:v>BOB</x:v>
      </x:c>
      <x:c r="AD1005" s="28" t="n">
        <x:f>IF(AC1005="USD",AB1005*'Parametros'!$B$4,AB1005)</x:f>
        <x:v>163.34</x:v>
      </x:c>
      <x:c r="AE1005" s="28" t="n">
        <x:f>W1005*X1005*(1-Z1005)</x:f>
        <x:v>163.33599999999998</x:v>
      </x:c>
      <x:c r="AF1005" s="28" t="n">
        <x:f>W1005*AA1005</x:f>
        <x:v>150.56</x:v>
      </x:c>
      <x:c r="AG1005" s="28" t="n">
        <x:f>AE1005-AF1005</x:f>
        <x:v>12.775999999999982</x:v>
      </x:c>
      <x:c r="AH1005" s="20" t="n">
        <x:f>IF(AE1005&gt;0,AG1005/AE1005,"")</x:f>
        <x:v>0.07821913111622657</x:v>
      </x:c>
      <x:c r="AI1005" s="28" t="n">
        <x:v>152036.55</x:v>
      </x:c>
      <x:c r="AJ1005" s="28"/>
      <x:c r="AK1005"/>
      <x:c r="AL1005" t="str">
        <x:v>Completado</x:v>
      </x:c>
      <x:c r="AM1005" t="str">
        <x:f>IF(W1005&lt;0,"Devuelto",AL1005)</x:f>
        <x:v>Completado</x:v>
      </x:c>
      <x:c r="AN1005" t="str">
        <x:v>Efectivo</x:v>
      </x:c>
      <x:c r="AO1005" s="29" t="str">
        <x:v>Sin observación</x:v>
      </x:c>
      <x:c r="AP1005" t="str">
        <x:f>IF(D1005="","No","Sí")</x:f>
        <x:v>Sí</x:v>
      </x:c>
    </x:row>
    <x:row r="1006">
      <x:c r="A1006" t="n">
        <x:v>1006</x:v>
      </x:c>
      <x:c r="B1006" t="str">
        <x:v>VT0004770</x:v>
      </x:c>
      <x:c r="C1006" t="str">
        <x:v>46094</x:v>
      </x:c>
      <x:c r="D1006" s="27" t="n">
        <x:v>46094</x:v>
      </x:c>
      <x:c r="E1006" t="n">
        <x:f>IF(D1006="","",YEAR(D1006))</x:f>
        <x:v>2026</x:v>
      </x:c>
      <x:c r="F1006" t="n">
        <x:f>IF(D1006="","",MONTH(D1006))</x:f>
        <x:v>3</x:v>
      </x:c>
      <x:c r="G1006" t="str">
        <x:f>IF(D1006="","Fecha no disponible",TEXT(D1006,"mmmm"))</x:f>
        <x:v>March</x:v>
      </x:c>
      <x:c r="H1006" t="str">
        <x:f>IF(D1006="","Fecha no disponible",TEXT(D1006,"yyyy-mm"))</x:f>
        <x:v>2026-03</x:v>
      </x:c>
      <x:c r="I1006" t="str">
        <x:f>IF(D1006="","Fecha no disponible","T"&amp;ROUNDUP(MONTH(D1006)/3,0))</x:f>
        <x:v>T1</x:v>
      </x:c>
      <x:c r="J1006" t="str">
        <x:v>T016</x:v>
      </x:c>
      <x:c r="K1006" t="str">
        <x:v>Tienda Potosí 4</x:v>
      </x:c>
      <x:c r="L1006" t="str">
        <x:v>Centro</x:v>
      </x:c>
      <x:c r="M1006" t="str">
        <x:v>Potosí</x:v>
      </x:c>
      <x:c r="N1006" t="str">
        <x:f>IFERROR(VLOOKUP(M1006,'Mapeos'!$A$4:$B$30,2,FALSE),M1006)</x:f>
        <x:v>Potosí</x:v>
      </x:c>
      <x:c r="O1006" t="str">
        <x:v>C01339</x:v>
      </x:c>
      <x:c r="P1006" t="str">
        <x:v>Frecuente</x:v>
      </x:c>
      <x:c r="Q1006" t="str">
        <x:v>P0117</x:v>
      </x:c>
      <x:c r="R1006" t="str">
        <x:v>Deportes</x:v>
      </x:c>
      <x:c r="S1006" t="str">
        <x:v>Marca A</x:v>
      </x:c>
      <x:c r="T1006" t="str">
        <x:v>Marketplace</x:v>
      </x:c>
      <x:c r="U1006" t="str">
        <x:f>IFERROR(VLOOKUP(T1006,'Mapeos'!$D$4:$E$25,2,FALSE),T1006)</x:f>
        <x:v>Marketplace</x:v>
      </x:c>
      <x:c r="V1006" t="str">
        <x:v>V009</x:v>
      </x:c>
      <x:c r="W1006" t="n">
        <x:v>0</x:v>
      </x:c>
      <x:c r="X1006" s="28" t="n">
        <x:v>213.98</x:v>
      </x:c>
      <x:c r="Y1006" s="20" t="n">
        <x:v>0.15</x:v>
      </x:c>
      <x:c r="Z1006" s="20" t="n">
        <x:f>IF(Y1006&gt;1,Y1006/100,Y1006)</x:f>
        <x:v>0.15</x:v>
      </x:c>
      <x:c r="AA1006" s="28" t="n">
        <x:v>157.96</x:v>
      </x:c>
      <x:c r="AB1006" s="28" t="n">
        <x:v>0</x:v>
      </x:c>
      <x:c r="AC1006" s="28" t="str">
        <x:v>BOB</x:v>
      </x:c>
      <x:c r="AD1006" s="28" t="n">
        <x:f>IF(AC1006="USD",AB1006*'Parametros'!$B$4,AB1006)</x:f>
        <x:v>0</x:v>
      </x:c>
      <x:c r="AE1006" s="28" t="n">
        <x:f>W1006*X1006*(1-Z1006)</x:f>
        <x:v>0</x:v>
      </x:c>
      <x:c r="AF1006" s="28" t="n">
        <x:f>W1006*AA1006</x:f>
        <x:v>0</x:v>
      </x:c>
      <x:c r="AG1006" s="28" t="n">
        <x:f>AE1006-AF1006</x:f>
        <x:v>0</x:v>
      </x:c>
      <x:c r="AH1006" s="20" t="str">
        <x:f>IF(AE1006&gt;0,AG1006/AE1006,"")</x:f>
      </x:c>
      <x:c r="AI1006" s="28" t="n">
        <x:v>99817.53</x:v>
      </x:c>
      <x:c r="AJ1006" s="28"/>
      <x:c r="AK1006"/>
      <x:c r="AL1006" t="str">
        <x:v>Cancelado</x:v>
      </x:c>
      <x:c r="AM1006" t="str">
        <x:f>IF(W1006&lt;0,"Devuelto",AL1006)</x:f>
        <x:v>Cancelado</x:v>
      </x:c>
      <x:c r="AN1006" t="str">
        <x:v>Transferencia</x:v>
      </x:c>
      <x:c r="AO1006" s="29" t="str">
        <x:v>Sin observación</x:v>
      </x:c>
      <x:c r="AP1006" t="str">
        <x:f>IF(D1006="","No","Sí")</x:f>
        <x:v>Sí</x:v>
      </x:c>
    </x:row>
    <x:row r="1007">
      <x:c r="A1007" t="n">
        <x:v>1007</x:v>
      </x:c>
      <x:c r="B1007" t="str">
        <x:v>VT0004775</x:v>
      </x:c>
      <x:c r="C1007" t="str">
        <x:v>45601</x:v>
      </x:c>
      <x:c r="D1007" s="27" t="n">
        <x:v>45601</x:v>
      </x:c>
      <x:c r="E1007" t="n">
        <x:f>IF(D1007="","",YEAR(D1007))</x:f>
        <x:v>2024</x:v>
      </x:c>
      <x:c r="F1007" t="n">
        <x:f>IF(D1007="","",MONTH(D1007))</x:f>
        <x:v>11</x:v>
      </x:c>
      <x:c r="G1007" t="str">
        <x:f>IF(D1007="","Fecha no disponible",TEXT(D1007,"mmmm"))</x:f>
        <x:v>November</x:v>
      </x:c>
      <x:c r="H1007" t="str">
        <x:f>IF(D1007="","Fecha no disponible",TEXT(D1007,"yyyy-mm"))</x:f>
        <x:v>2024-11</x:v>
      </x:c>
      <x:c r="I1007" t="str">
        <x:f>IF(D1007="","Fecha no disponible","T"&amp;ROUNDUP(MONTH(D1007)/3,0))</x:f>
        <x:v>T4</x:v>
      </x:c>
      <x:c r="J1007" t="str">
        <x:v>T003</x:v>
      </x:c>
      <x:c r="K1007" t="str">
        <x:v>Tienda La Paz 3</x:v>
      </x:c>
      <x:c r="L1007" t="str">
        <x:v>Barrio</x:v>
      </x:c>
      <x:c r="M1007" t="str">
        <x:v>La Paz</x:v>
      </x:c>
      <x:c r="N1007" t="str">
        <x:f>IFERROR(VLOOKUP(M1007,'Mapeos'!$A$4:$B$30,2,FALSE),M1007)</x:f>
        <x:v>La Paz</x:v>
      </x:c>
      <x:c r="O1007" t="str">
        <x:v>C00931</x:v>
      </x:c>
      <x:c r="P1007" t="str">
        <x:v>Premium</x:v>
      </x:c>
      <x:c r="Q1007" t="str">
        <x:v>P0120</x:v>
      </x:c>
      <x:c r="R1007" t="str">
        <x:v>Electrónica</x:v>
      </x:c>
      <x:c r="S1007" t="str">
        <x:v>Marca A</x:v>
      </x:c>
      <x:c r="T1007" t="str">
        <x:v>E-commerce</x:v>
      </x:c>
      <x:c r="U1007" t="str">
        <x:f>IFERROR(VLOOKUP(T1007,'Mapeos'!$D$4:$E$25,2,FALSE),T1007)</x:f>
        <x:v>E-commerce</x:v>
      </x:c>
      <x:c r="V1007" t="str">
        <x:v>V015</x:v>
      </x:c>
      <x:c r="W1007" t="n">
        <x:v>4</x:v>
      </x:c>
      <x:c r="X1007" s="28" t="n">
        <x:v>410.68</x:v>
      </x:c>
      <x:c r="Y1007" s="20" t="n">
        <x:v>0</x:v>
      </x:c>
      <x:c r="Z1007" s="20" t="n">
        <x:f>IF(Y1007&gt;1,Y1007/100,Y1007)</x:f>
        <x:v>0</x:v>
      </x:c>
      <x:c r="AA1007" s="28" t="n">
        <x:v>269.92</x:v>
      </x:c>
      <x:c r="AB1007" s="28" t="n">
        <x:v>1642.72</x:v>
      </x:c>
      <x:c r="AC1007" s="28" t="str">
        <x:v>BOB</x:v>
      </x:c>
      <x:c r="AD1007" s="28" t="n">
        <x:f>IF(AC1007="USD",AB1007*'Parametros'!$B$4,AB1007)</x:f>
        <x:v>1642.72</x:v>
      </x:c>
      <x:c r="AE1007" s="28" t="n">
        <x:f>W1007*X1007*(1-Z1007)</x:f>
        <x:v>1642.72</x:v>
      </x:c>
      <x:c r="AF1007" s="28" t="n">
        <x:f>W1007*AA1007</x:f>
        <x:v>1079.68</x:v>
      </x:c>
      <x:c r="AG1007" s="28" t="n">
        <x:f>AE1007-AF1007</x:f>
        <x:v>563.04</x:v>
      </x:c>
      <x:c r="AH1007" s="20" t="n">
        <x:f>IF(AE1007&gt;0,AG1007/AE1007,"")</x:f>
        <x:v>0.34274861205805</x:v>
      </x:c>
      <x:c r="AI1007" s="28" t="n">
        <x:v>96017.01</x:v>
      </x:c>
      <x:c r="AJ1007" s="28"/>
      <x:c r="AK1007"/>
      <x:c r="AL1007" t="str">
        <x:v>Completado</x:v>
      </x:c>
      <x:c r="AM1007" t="str">
        <x:f>IF(W1007&lt;0,"Devuelto",AL1007)</x:f>
        <x:v>Completado</x:v>
      </x:c>
      <x:c r="AN1007" t="str">
        <x:v>Transferencia</x:v>
      </x:c>
      <x:c r="AO1007" s="29" t="str">
        <x:v>Sin observación</x:v>
      </x:c>
      <x:c r="AP1007" t="str">
        <x:f>IF(D1007="","No","Sí")</x:f>
        <x:v>Sí</x:v>
      </x:c>
    </x:row>
    <x:row r="1008">
      <x:c r="A1008" t="n">
        <x:v>1008</x:v>
      </x:c>
      <x:c r="B1008" t="str">
        <x:v>VT0004780</x:v>
      </x:c>
      <x:c r="C1008" t="str">
        <x:v>45424</x:v>
      </x:c>
      <x:c r="D1008" s="27" t="n">
        <x:v>45424</x:v>
      </x:c>
      <x:c r="E1008" t="n">
        <x:f>IF(D1008="","",YEAR(D1008))</x:f>
        <x:v>2024</x:v>
      </x:c>
      <x:c r="F1008" t="n">
        <x:f>IF(D1008="","",MONTH(D1008))</x:f>
        <x:v>5</x:v>
      </x:c>
      <x:c r="G1008" t="str">
        <x:f>IF(D1008="","Fecha no disponible",TEXT(D1008,"mmmm"))</x:f>
        <x:v>May</x:v>
      </x:c>
      <x:c r="H1008" t="str">
        <x:f>IF(D1008="","Fecha no disponible",TEXT(D1008,"yyyy-mm"))</x:f>
        <x:v>2024-05</x:v>
      </x:c>
      <x:c r="I1008" t="str">
        <x:f>IF(D1008="","Fecha no disponible","T"&amp;ROUNDUP(MONTH(D1008)/3,0))</x:f>
        <x:v>T2</x:v>
      </x:c>
      <x:c r="J1008" t="str">
        <x:v>T019</x:v>
      </x:c>
      <x:c r="K1008" t="str">
        <x:v>Tienda Sucre 3</x:v>
      </x:c>
      <x:c r="L1008" t="str">
        <x:v>Centro</x:v>
      </x:c>
      <x:c r="M1008" t="str">
        <x:v>Sucre</x:v>
      </x:c>
      <x:c r="N1008" t="str">
        <x:f>IFERROR(VLOOKUP(M1008,'Mapeos'!$A$4:$B$30,2,FALSE),M1008)</x:f>
        <x:v>Sucre</x:v>
      </x:c>
      <x:c r="O1008" t="str">
        <x:v>C00790</x:v>
      </x:c>
      <x:c r="P1008" t="str">
        <x:v>Frecuente</x:v>
      </x:c>
      <x:c r="Q1008" t="str">
        <x:v>P0066</x:v>
      </x:c>
      <x:c r="R1008" t="str">
        <x:v>Hogar</x:v>
      </x:c>
      <x:c r="S1008" t="str">
        <x:v>Marca B</x:v>
      </x:c>
      <x:c r="T1008" t="str">
        <x:v>E-commerce</x:v>
      </x:c>
      <x:c r="U1008" t="str">
        <x:f>IFERROR(VLOOKUP(T1008,'Mapeos'!$D$4:$E$25,2,FALSE),T1008)</x:f>
        <x:v>E-commerce</x:v>
      </x:c>
      <x:c r="V1008" t="str">
        <x:v>V008</x:v>
      </x:c>
      <x:c r="W1008" t="n">
        <x:v>1</x:v>
      </x:c>
      <x:c r="X1008" s="28" t="n">
        <x:v>126.06</x:v>
      </x:c>
      <x:c r="Y1008" s="20" t="n">
        <x:v>0.1</x:v>
      </x:c>
      <x:c r="Z1008" s="20" t="n">
        <x:f>IF(Y1008&gt;1,Y1008/100,Y1008)</x:f>
        <x:v>0.1</x:v>
      </x:c>
      <x:c r="AA1008" s="28" t="n">
        <x:v>66.28</x:v>
      </x:c>
      <x:c r="AB1008" s="28" t="n">
        <x:v>113.45</x:v>
      </x:c>
      <x:c r="AC1008" s="28" t="str">
        <x:v>BOB</x:v>
      </x:c>
      <x:c r="AD1008" s="28" t="n">
        <x:f>IF(AC1008="USD",AB1008*'Parametros'!$B$4,AB1008)</x:f>
        <x:v>113.45</x:v>
      </x:c>
      <x:c r="AE1008" s="28" t="n">
        <x:f>W1008*X1008*(1-Z1008)</x:f>
        <x:v>113.45400000000001</x:v>
      </x:c>
      <x:c r="AF1008" s="28" t="n">
        <x:f>W1008*AA1008</x:f>
        <x:v>66.28</x:v>
      </x:c>
      <x:c r="AG1008" s="28" t="n">
        <x:f>AE1008-AF1008</x:f>
        <x:v>47.17400000000001</x:v>
      </x:c>
      <x:c r="AH1008" s="20" t="n">
        <x:f>IF(AE1008&gt;0,AG1008/AE1008,"")</x:f>
        <x:v>0.41579847339009646</x:v>
      </x:c>
      <x:c r="AI1008" s="28" t="n">
        <x:v>62224.49</x:v>
      </x:c>
      <x:c r="AJ1008" s="28"/>
      <x:c r="AK1008"/>
      <x:c r="AL1008" t="str">
        <x:v>Completado</x:v>
      </x:c>
      <x:c r="AM1008" t="str">
        <x:f>IF(W1008&lt;0,"Devuelto",AL1008)</x:f>
        <x:v>Completado</x:v>
      </x:c>
      <x:c r="AN1008" t="str">
        <x:v>Transferencia</x:v>
      </x:c>
      <x:c r="AO1008" s="29" t="str">
        <x:v>Sin observación</x:v>
      </x:c>
      <x:c r="AP1008" t="str">
        <x:f>IF(D1008="","No","Sí")</x:f>
        <x:v>Sí</x:v>
      </x:c>
    </x:row>
    <x:row r="1009">
      <x:c r="A1009" t="n">
        <x:v>1009</x:v>
      </x:c>
      <x:c r="B1009" t="str">
        <x:v>VT0004785</x:v>
      </x:c>
      <x:c r="C1009" t="str">
        <x:v>46080</x:v>
      </x:c>
      <x:c r="D1009" s="27" t="n">
        <x:v>46080</x:v>
      </x:c>
      <x:c r="E1009" t="n">
        <x:f>IF(D1009="","",YEAR(D1009))</x:f>
        <x:v>2026</x:v>
      </x:c>
      <x:c r="F1009" t="n">
        <x:f>IF(D1009="","",MONTH(D1009))</x:f>
        <x:v>2</x:v>
      </x:c>
      <x:c r="G1009" t="str">
        <x:f>IF(D1009="","Fecha no disponible",TEXT(D1009,"mmmm"))</x:f>
        <x:v>February</x:v>
      </x:c>
      <x:c r="H1009" t="str">
        <x:f>IF(D1009="","Fecha no disponible",TEXT(D1009,"yyyy-mm"))</x:f>
        <x:v>2026-02</x:v>
      </x:c>
      <x:c r="I1009" t="str">
        <x:f>IF(D1009="","Fecha no disponible","T"&amp;ROUNDUP(MONTH(D1009)/3,0))</x:f>
        <x:v>T1</x:v>
      </x:c>
      <x:c r="J1009" t="str">
        <x:v>T017</x:v>
      </x:c>
      <x:c r="K1009" t="str">
        <x:v>Tienda Sucre 1</x:v>
      </x:c>
      <x:c r="L1009" t="str">
        <x:v>Centro</x:v>
      </x:c>
      <x:c r="M1009" t="str">
        <x:v>Sucre</x:v>
      </x:c>
      <x:c r="N1009" t="str">
        <x:f>IFERROR(VLOOKUP(M1009,'Mapeos'!$A$4:$B$30,2,FALSE),M1009)</x:f>
        <x:v>Sucre</x:v>
      </x:c>
      <x:c r="O1009" t="str">
        <x:v>C01121</x:v>
      </x:c>
      <x:c r="P1009" t="str">
        <x:v>Empresa</x:v>
      </x:c>
      <x:c r="Q1009" t="str">
        <x:v>P0145</x:v>
      </x:c>
      <x:c r="R1009" t="str">
        <x:v>Hogar</x:v>
      </x:c>
      <x:c r="S1009" t="str">
        <x:v>Marca D</x:v>
      </x:c>
      <x:c r="T1009" t="str">
        <x:v>WhatsApp</x:v>
      </x:c>
      <x:c r="U1009" t="str">
        <x:f>IFERROR(VLOOKUP(T1009,'Mapeos'!$D$4:$E$25,2,FALSE),T1009)</x:f>
        <x:v>WhatsApp</x:v>
      </x:c>
      <x:c r="V1009" t="str">
        <x:v>V001</x:v>
      </x:c>
      <x:c r="W1009" t="n">
        <x:v>1</x:v>
      </x:c>
      <x:c r="X1009" s="28" t="n">
        <x:v>71.71</x:v>
      </x:c>
      <x:c r="Y1009" s="20" t="n">
        <x:v>0.2</x:v>
      </x:c>
      <x:c r="Z1009" s="20" t="n">
        <x:f>IF(Y1009&gt;1,Y1009/100,Y1009)</x:f>
        <x:v>0.2</x:v>
      </x:c>
      <x:c r="AA1009" s="28" t="n">
        <x:v>50.42</x:v>
      </x:c>
      <x:c r="AB1009" s="28" t="n">
        <x:v>57.37</x:v>
      </x:c>
      <x:c r="AC1009" s="28" t="str">
        <x:v>BOB</x:v>
      </x:c>
      <x:c r="AD1009" s="28" t="n">
        <x:f>IF(AC1009="USD",AB1009*'Parametros'!$B$4,AB1009)</x:f>
        <x:v>57.37</x:v>
      </x:c>
      <x:c r="AE1009" s="28" t="n">
        <x:f>W1009*X1009*(1-Z1009)</x:f>
        <x:v>57.367999999999995</x:v>
      </x:c>
      <x:c r="AF1009" s="28" t="n">
        <x:f>W1009*AA1009</x:f>
        <x:v>50.42</x:v>
      </x:c>
      <x:c r="AG1009" s="28" t="n">
        <x:f>AE1009-AF1009</x:f>
        <x:v>6.947999999999993</x:v>
      </x:c>
      <x:c r="AH1009" s="20" t="n">
        <x:f>IF(AE1009&gt;0,AG1009/AE1009,"")</x:f>
        <x:v>0.1211128155069027</x:v>
      </x:c>
      <x:c r="AI1009" s="28" t="n">
        <x:v>85749.72</x:v>
      </x:c>
      <x:c r="AJ1009" s="28"/>
      <x:c r="AK1009"/>
      <x:c r="AL1009" t="str">
        <x:v>Completado</x:v>
      </x:c>
      <x:c r="AM1009" t="str">
        <x:f>IF(W1009&lt;0,"Devuelto",AL1009)</x:f>
        <x:v>Completado</x:v>
      </x:c>
      <x:c r="AN1009" t="str">
        <x:v>Tarjeta</x:v>
      </x:c>
      <x:c r="AO1009" s="29" t="str">
        <x:v>Sin observación</x:v>
      </x:c>
      <x:c r="AP1009" t="str">
        <x:f>IF(D1009="","No","Sí")</x:f>
        <x:v>Sí</x:v>
      </x:c>
    </x:row>
    <x:row r="1010">
      <x:c r="A1010" t="n">
        <x:v>1010</x:v>
      </x:c>
      <x:c r="B1010" t="str">
        <x:v>VT0004789</x:v>
      </x:c>
      <x:c r="C1010" t="str">
        <x:v>45480</x:v>
      </x:c>
      <x:c r="D1010" s="27" t="n">
        <x:v>45480</x:v>
      </x:c>
      <x:c r="E1010" t="n">
        <x:f>IF(D1010="","",YEAR(D1010))</x:f>
        <x:v>2024</x:v>
      </x:c>
      <x:c r="F1010" t="n">
        <x:f>IF(D1010="","",MONTH(D1010))</x:f>
        <x:v>7</x:v>
      </x:c>
      <x:c r="G1010" t="str">
        <x:f>IF(D1010="","Fecha no disponible",TEXT(D1010,"mmmm"))</x:f>
        <x:v>July</x:v>
      </x:c>
      <x:c r="H1010" t="str">
        <x:f>IF(D1010="","Fecha no disponible",TEXT(D1010,"yyyy-mm"))</x:f>
        <x:v>2024-07</x:v>
      </x:c>
      <x:c r="I1010" t="str">
        <x:f>IF(D1010="","Fecha no disponible","T"&amp;ROUNDUP(MONTH(D1010)/3,0))</x:f>
        <x:v>T3</x:v>
      </x:c>
      <x:c r="J1010" t="str">
        <x:v>T005</x:v>
      </x:c>
      <x:c r="K1010" t="str">
        <x:v>Tienda Santa Cruz 1</x:v>
      </x:c>
      <x:c r="L1010" t="str">
        <x:v>Centro</x:v>
      </x:c>
      <x:c r="M1010" t="str">
        <x:v>Santa Cruz</x:v>
      </x:c>
      <x:c r="N1010" t="str">
        <x:f>IFERROR(VLOOKUP(M1010,'Mapeos'!$A$4:$B$30,2,FALSE),M1010)</x:f>
        <x:v>Santa Cruz</x:v>
      </x:c>
      <x:c r="O1010" t="str">
        <x:v>C01367</x:v>
      </x:c>
      <x:c r="P1010" t="str">
        <x:v>Frecuente</x:v>
      </x:c>
      <x:c r="Q1010" t="str">
        <x:v>P0002</x:v>
      </x:c>
      <x:c r="R1010" t="str">
        <x:v>Hogar</x:v>
      </x:c>
      <x:c r="S1010" t="str">
        <x:v>Marca D</x:v>
      </x:c>
      <x:c r="T1010" t="str">
        <x:v>Tienda</x:v>
      </x:c>
      <x:c r="U1010" t="str">
        <x:f>IFERROR(VLOOKUP(T1010,'Mapeos'!$D$4:$E$25,2,FALSE),T1010)</x:f>
        <x:v>Tienda</x:v>
      </x:c>
      <x:c r="V1010" t="str">
        <x:v>V022</x:v>
      </x:c>
      <x:c r="W1010" t="n">
        <x:v>1</x:v>
      </x:c>
      <x:c r="X1010" s="28" t="n">
        <x:v>310.42</x:v>
      </x:c>
      <x:c r="Y1010" s="20" t="n">
        <x:v>0.25</x:v>
      </x:c>
      <x:c r="Z1010" s="20" t="n">
        <x:f>IF(Y1010&gt;1,Y1010/100,Y1010)</x:f>
        <x:v>0.25</x:v>
      </x:c>
      <x:c r="AA1010" s="28" t="n">
        <x:v>194.61</x:v>
      </x:c>
      <x:c r="AB1010" s="28" t="n">
        <x:v>232.81</x:v>
      </x:c>
      <x:c r="AC1010" s="28" t="str">
        <x:v>BOB</x:v>
      </x:c>
      <x:c r="AD1010" s="28" t="n">
        <x:f>IF(AC1010="USD",AB1010*'Parametros'!$B$4,AB1010)</x:f>
        <x:v>232.81</x:v>
      </x:c>
      <x:c r="AE1010" s="28" t="n">
        <x:f>W1010*X1010*(1-Z1010)</x:f>
        <x:v>232.815</x:v>
      </x:c>
      <x:c r="AF1010" s="28" t="n">
        <x:f>W1010*AA1010</x:f>
        <x:v>194.61</x:v>
      </x:c>
      <x:c r="AG1010" s="28" t="n">
        <x:f>AE1010-AF1010</x:f>
        <x:v>38.204999999999984</x:v>
      </x:c>
      <x:c r="AH1010" s="20" t="n">
        <x:f>IF(AE1010&gt;0,AG1010/AE1010,"")</x:f>
        <x:v>0.1641002512724695</x:v>
      </x:c>
      <x:c r="AI1010" s="28" t="n">
        <x:v>136150.72</x:v>
      </x:c>
      <x:c r="AJ1010" s="28"/>
      <x:c r="AK1010"/>
      <x:c r="AL1010" t="str">
        <x:v>Completado</x:v>
      </x:c>
      <x:c r="AM1010" t="str">
        <x:f>IF(W1010&lt;0,"Devuelto",AL1010)</x:f>
        <x:v>Completado</x:v>
      </x:c>
      <x:c r="AN1010" t="str">
        <x:v>Tarjeta</x:v>
      </x:c>
      <x:c r="AO1010" s="29" t="str">
        <x:v>Sin observación</x:v>
      </x:c>
      <x:c r="AP1010" t="str">
        <x:f>IF(D1010="","No","Sí")</x:f>
        <x:v>Sí</x:v>
      </x:c>
    </x:row>
    <x:row r="1011">
      <x:c r="A1011" t="n">
        <x:v>1011</x:v>
      </x:c>
      <x:c r="B1011" t="str">
        <x:v>VT0004794</x:v>
      </x:c>
      <x:c r="C1011" t="str">
        <x:v>45352</x:v>
      </x:c>
      <x:c r="D1011" s="27" t="n">
        <x:v>45352</x:v>
      </x:c>
      <x:c r="E1011" t="n">
        <x:f>IF(D1011="","",YEAR(D1011))</x:f>
        <x:v>2024</x:v>
      </x:c>
      <x:c r="F1011" t="n">
        <x:f>IF(D1011="","",MONTH(D1011))</x:f>
        <x:v>3</x:v>
      </x:c>
      <x:c r="G1011" t="str">
        <x:f>IF(D1011="","Fecha no disponible",TEXT(D1011,"mmmm"))</x:f>
        <x:v>March</x:v>
      </x:c>
      <x:c r="H1011" t="str">
        <x:f>IF(D1011="","Fecha no disponible",TEXT(D1011,"yyyy-mm"))</x:f>
        <x:v>2024-03</x:v>
      </x:c>
      <x:c r="I1011" t="str">
        <x:f>IF(D1011="","Fecha no disponible","T"&amp;ROUNDUP(MONTH(D1011)/3,0))</x:f>
        <x:v>T1</x:v>
      </x:c>
      <x:c r="J1011" t="str">
        <x:v>T006</x:v>
      </x:c>
      <x:c r="K1011" t="str">
        <x:v>Tienda Santa Cruz 2</x:v>
      </x:c>
      <x:c r="L1011" t="str">
        <x:v>Mall</x:v>
      </x:c>
      <x:c r="M1011" t="str">
        <x:v>Santa Cruz</x:v>
      </x:c>
      <x:c r="N1011" t="str">
        <x:f>IFERROR(VLOOKUP(M1011,'Mapeos'!$A$4:$B$30,2,FALSE),M1011)</x:f>
        <x:v>Santa Cruz</x:v>
      </x:c>
      <x:c r="O1011" t="str">
        <x:v>C01314</x:v>
      </x:c>
      <x:c r="P1011" t="str">
        <x:v>Premium</x:v>
      </x:c>
      <x:c r="Q1011" t="str">
        <x:v>P0038</x:v>
      </x:c>
      <x:c r="R1011" t="str">
        <x:v>Deportes</x:v>
      </x:c>
      <x:c r="S1011" t="str">
        <x:v>Marca A</x:v>
      </x:c>
      <x:c r="T1011" t="str">
        <x:v>Tienda</x:v>
      </x:c>
      <x:c r="U1011" t="str">
        <x:f>IFERROR(VLOOKUP(T1011,'Mapeos'!$D$4:$E$25,2,FALSE),T1011)</x:f>
        <x:v>Tienda</x:v>
      </x:c>
      <x:c r="V1011" t="str">
        <x:v>V012</x:v>
      </x:c>
      <x:c r="W1011" t="n">
        <x:v>3</x:v>
      </x:c>
      <x:c r="X1011" s="28" t="n">
        <x:v>328.77</x:v>
      </x:c>
      <x:c r="Y1011" s="20" t="n">
        <x:v>0</x:v>
      </x:c>
      <x:c r="Z1011" s="20" t="n">
        <x:f>IF(Y1011&gt;1,Y1011/100,Y1011)</x:f>
        <x:v>0</x:v>
      </x:c>
      <x:c r="AA1011" s="28" t="n">
        <x:v>203.7</x:v>
      </x:c>
      <x:c r="AB1011" s="28" t="n">
        <x:v>986.31</x:v>
      </x:c>
      <x:c r="AC1011" s="28" t="str">
        <x:v>BOB</x:v>
      </x:c>
      <x:c r="AD1011" s="28" t="n">
        <x:f>IF(AC1011="USD",AB1011*'Parametros'!$B$4,AB1011)</x:f>
        <x:v>986.31</x:v>
      </x:c>
      <x:c r="AE1011" s="28" t="n">
        <x:f>W1011*X1011*(1-Z1011)</x:f>
        <x:v>986.31</x:v>
      </x:c>
      <x:c r="AF1011" s="28" t="n">
        <x:f>W1011*AA1011</x:f>
        <x:v>611.0999999999999</x:v>
      </x:c>
      <x:c r="AG1011" s="28" t="n">
        <x:f>AE1011-AF1011</x:f>
        <x:v>375.21000000000004</x:v>
      </x:c>
      <x:c r="AH1011" s="20" t="n">
        <x:f>IF(AE1011&gt;0,AG1011/AE1011,"")</x:f>
        <x:v>0.3804179213431883</x:v>
      </x:c>
      <x:c r="AI1011" s="28" t="n">
        <x:v>183066.56</x:v>
      </x:c>
      <x:c r="AJ1011" s="28"/>
      <x:c r="AK1011"/>
      <x:c r="AL1011" t="str">
        <x:v>Completado</x:v>
      </x:c>
      <x:c r="AM1011" t="str">
        <x:f>IF(W1011&lt;0,"Devuelto",AL1011)</x:f>
        <x:v>Completado</x:v>
      </x:c>
      <x:c r="AN1011" t="str">
        <x:v>Tarjeta</x:v>
      </x:c>
      <x:c r="AO1011" s="29" t="str">
        <x:v>Sin observación</x:v>
      </x:c>
      <x:c r="AP1011" t="str">
        <x:f>IF(D1011="","No","Sí")</x:f>
        <x:v>Sí</x:v>
      </x:c>
    </x:row>
    <x:row r="1012">
      <x:c r="A1012" t="n">
        <x:v>1012</x:v>
      </x:c>
      <x:c r="B1012" t="str">
        <x:v>VT0004799</x:v>
      </x:c>
      <x:c r="C1012" t="str">
        <x:v>45626</x:v>
      </x:c>
      <x:c r="D1012" s="27" t="n">
        <x:v>45626</x:v>
      </x:c>
      <x:c r="E1012" t="n">
        <x:f>IF(D1012="","",YEAR(D1012))</x:f>
        <x:v>2024</x:v>
      </x:c>
      <x:c r="F1012" t="n">
        <x:f>IF(D1012="","",MONTH(D1012))</x:f>
        <x:v>11</x:v>
      </x:c>
      <x:c r="G1012" t="str">
        <x:f>IF(D1012="","Fecha no disponible",TEXT(D1012,"mmmm"))</x:f>
        <x:v>November</x:v>
      </x:c>
      <x:c r="H1012" t="str">
        <x:f>IF(D1012="","Fecha no disponible",TEXT(D1012,"yyyy-mm"))</x:f>
        <x:v>2024-11</x:v>
      </x:c>
      <x:c r="I1012" t="str">
        <x:f>IF(D1012="","Fecha no disponible","T"&amp;ROUNDUP(MONTH(D1012)/3,0))</x:f>
        <x:v>T4</x:v>
      </x:c>
      <x:c r="J1012" t="str">
        <x:v>T017</x:v>
      </x:c>
      <x:c r="K1012" t="str">
        <x:v>Tienda Sucre 1</x:v>
      </x:c>
      <x:c r="L1012" t="str">
        <x:v>Centro</x:v>
      </x:c>
      <x:c r="M1012" t="str">
        <x:v>Sucre</x:v>
      </x:c>
      <x:c r="N1012" t="str">
        <x:f>IFERROR(VLOOKUP(M1012,'Mapeos'!$A$4:$B$30,2,FALSE),M1012)</x:f>
        <x:v>Sucre</x:v>
      </x:c>
      <x:c r="O1012" t="str">
        <x:v>C01716</x:v>
      </x:c>
      <x:c r="P1012" t="str">
        <x:v>Empresa</x:v>
      </x:c>
      <x:c r="Q1012" t="str">
        <x:v>P0095</x:v>
      </x:c>
      <x:c r="R1012" t="str">
        <x:v>Cuidado Personal</x:v>
      </x:c>
      <x:c r="S1012" t="str">
        <x:v>Marca B</x:v>
      </x:c>
      <x:c r="T1012" t="str">
        <x:v>Ecommerce</x:v>
      </x:c>
      <x:c r="U1012" t="str">
        <x:f>IFERROR(VLOOKUP(T1012,'Mapeos'!$D$4:$E$25,2,FALSE),T1012)</x:f>
        <x:v>E-commerce</x:v>
      </x:c>
      <x:c r="V1012" t="str">
        <x:v>V005</x:v>
      </x:c>
      <x:c r="W1012" t="n">
        <x:v>1</x:v>
      </x:c>
      <x:c r="X1012" s="28" t="n">
        <x:v>59.05</x:v>
      </x:c>
      <x:c r="Y1012" s="20" t="n">
        <x:v>0.05</x:v>
      </x:c>
      <x:c r="Z1012" s="20" t="n">
        <x:f>IF(Y1012&gt;1,Y1012/100,Y1012)</x:f>
        <x:v>0.05</x:v>
      </x:c>
      <x:c r="AA1012" s="28" t="n">
        <x:v>27.35</x:v>
      </x:c>
      <x:c r="AB1012" s="28" t="n">
        <x:v>56.1</x:v>
      </x:c>
      <x:c r="AC1012" s="28" t="str">
        <x:v>BOB</x:v>
      </x:c>
      <x:c r="AD1012" s="28" t="n">
        <x:f>IF(AC1012="USD",AB1012*'Parametros'!$B$4,AB1012)</x:f>
        <x:v>56.1</x:v>
      </x:c>
      <x:c r="AE1012" s="28" t="n">
        <x:f>W1012*X1012*(1-Z1012)</x:f>
        <x:v>56.0975</x:v>
      </x:c>
      <x:c r="AF1012" s="28" t="n">
        <x:f>W1012*AA1012</x:f>
        <x:v>27.35</x:v>
      </x:c>
      <x:c r="AG1012" s="28" t="n">
        <x:f>AE1012-AF1012</x:f>
        <x:v>28.747499999999995</x:v>
      </x:c>
      <x:c r="AH1012" s="20" t="n">
        <x:f>IF(AE1012&gt;0,AG1012/AE1012,"")</x:f>
        <x:v>0.512455991799991</x:v>
      </x:c>
      <x:c r="AI1012" s="28" t="n">
        <x:v>163312.54</x:v>
      </x:c>
      <x:c r="AJ1012" s="28"/>
      <x:c r="AK1012"/>
      <x:c r="AL1012" t="str">
        <x:v>Completado</x:v>
      </x:c>
      <x:c r="AM1012" t="str">
        <x:f>IF(W1012&lt;0,"Devuelto",AL1012)</x:f>
        <x:v>Completado</x:v>
      </x:c>
      <x:c r="AN1012" t="str">
        <x:v>Transferencia</x:v>
      </x:c>
      <x:c r="AO1012" s="29" t="str">
        <x:v>Canal estandarizado</x:v>
      </x:c>
      <x:c r="AP1012" t="str">
        <x:f>IF(D1012="","No","Sí")</x:f>
        <x:v>Sí</x:v>
      </x:c>
    </x:row>
    <x:row r="1013">
      <x:c r="A1013" t="n">
        <x:v>1013</x:v>
      </x:c>
      <x:c r="B1013" t="str">
        <x:v>VT0004804</x:v>
      </x:c>
      <x:c r="C1013" t="str">
        <x:v>45568</x:v>
      </x:c>
      <x:c r="D1013" s="27" t="n">
        <x:v>45568</x:v>
      </x:c>
      <x:c r="E1013" t="n">
        <x:f>IF(D1013="","",YEAR(D1013))</x:f>
        <x:v>2024</x:v>
      </x:c>
      <x:c r="F1013" t="n">
        <x:f>IF(D1013="","",MONTH(D1013))</x:f>
        <x:v>10</x:v>
      </x:c>
      <x:c r="G1013" t="str">
        <x:f>IF(D1013="","Fecha no disponible",TEXT(D1013,"mmmm"))</x:f>
        <x:v>October</x:v>
      </x:c>
      <x:c r="H1013" t="str">
        <x:f>IF(D1013="","Fecha no disponible",TEXT(D1013,"yyyy-mm"))</x:f>
        <x:v>2024-10</x:v>
      </x:c>
      <x:c r="I1013" t="str">
        <x:f>IF(D1013="","Fecha no disponible","T"&amp;ROUNDUP(MONTH(D1013)/3,0))</x:f>
        <x:v>T4</x:v>
      </x:c>
      <x:c r="J1013" t="str">
        <x:v>T010</x:v>
      </x:c>
      <x:c r="K1013" t="str">
        <x:v>Tienda Cochabamba 2</x:v>
      </x:c>
      <x:c r="L1013" t="str">
        <x:v>Barrio</x:v>
      </x:c>
      <x:c r="M1013" t="str">
        <x:v>Cochabamba</x:v>
      </x:c>
      <x:c r="N1013" t="str">
        <x:f>IFERROR(VLOOKUP(M1013,'Mapeos'!$A$4:$B$30,2,FALSE),M1013)</x:f>
        <x:v>Cochabamba</x:v>
      </x:c>
      <x:c r="O1013" t="str">
        <x:v>C01512</x:v>
      </x:c>
      <x:c r="P1013" t="str">
        <x:v>Premium</x:v>
      </x:c>
      <x:c r="Q1013" t="str">
        <x:v>P0016</x:v>
      </x:c>
      <x:c r="R1013" t="str">
        <x:v>Electrónica</x:v>
      </x:c>
      <x:c r="S1013" t="str">
        <x:v>Marca C</x:v>
      </x:c>
      <x:c r="T1013" t="str">
        <x:v>tienda</x:v>
      </x:c>
      <x:c r="U1013" t="str">
        <x:f>IFERROR(VLOOKUP(T1013,'Mapeos'!$D$4:$E$25,2,FALSE),T1013)</x:f>
        <x:v>Tienda</x:v>
      </x:c>
      <x:c r="V1013" t="str">
        <x:v>V018</x:v>
      </x:c>
      <x:c r="W1013" t="n">
        <x:v>4</x:v>
      </x:c>
      <x:c r="X1013" s="28" t="n">
        <x:v>505.36</x:v>
      </x:c>
      <x:c r="Y1013" s="20" t="n">
        <x:v>0</x:v>
      </x:c>
      <x:c r="Z1013" s="20" t="n">
        <x:f>IF(Y1013&gt;1,Y1013/100,Y1013)</x:f>
        <x:v>0</x:v>
      </x:c>
      <x:c r="AA1013" s="28" t="n">
        <x:v>285.98</x:v>
      </x:c>
      <x:c r="AB1013" s="28" t="n">
        <x:v>2021.44</x:v>
      </x:c>
      <x:c r="AC1013" s="28" t="str">
        <x:v>BOB</x:v>
      </x:c>
      <x:c r="AD1013" s="28" t="n">
        <x:f>IF(AC1013="USD",AB1013*'Parametros'!$B$4,AB1013)</x:f>
        <x:v>2021.44</x:v>
      </x:c>
      <x:c r="AE1013" s="28" t="n">
        <x:f>W1013*X1013*(1-Z1013)</x:f>
        <x:v>2021.44</x:v>
      </x:c>
      <x:c r="AF1013" s="28" t="n">
        <x:f>W1013*AA1013</x:f>
        <x:v>1143.92</x:v>
      </x:c>
      <x:c r="AG1013" s="28" t="n">
        <x:f>AE1013-AF1013</x:f>
        <x:v>877.52</x:v>
      </x:c>
      <x:c r="AH1013" s="20" t="n">
        <x:f>IF(AE1013&gt;0,AG1013/AE1013,"")</x:f>
        <x:v>0.43410637961057463</x:v>
      </x:c>
      <x:c r="AI1013" s="28" t="n">
        <x:v>157112.52</x:v>
      </x:c>
      <x:c r="AJ1013" s="28"/>
      <x:c r="AK1013"/>
      <x:c r="AL1013" t="str">
        <x:v>Completado</x:v>
      </x:c>
      <x:c r="AM1013" t="str">
        <x:f>IF(W1013&lt;0,"Devuelto",AL1013)</x:f>
        <x:v>Completado</x:v>
      </x:c>
      <x:c r="AN1013" t="str">
        <x:v>Transferencia</x:v>
      </x:c>
      <x:c r="AO1013" s="29" t="str">
        <x:v>Canal estandarizado</x:v>
      </x:c>
      <x:c r="AP1013" t="str">
        <x:f>IF(D1013="","No","Sí")</x:f>
        <x:v>Sí</x:v>
      </x:c>
    </x:row>
    <x:row r="1014">
      <x:c r="A1014" t="n">
        <x:v>1014</x:v>
      </x:c>
      <x:c r="B1014" t="str">
        <x:v>VT0004808</x:v>
      </x:c>
      <x:c r="C1014" t="str">
        <x:v>45723</x:v>
      </x:c>
      <x:c r="D1014" s="27" t="n">
        <x:v>45723</x:v>
      </x:c>
      <x:c r="E1014" t="n">
        <x:f>IF(D1014="","",YEAR(D1014))</x:f>
        <x:v>2025</x:v>
      </x:c>
      <x:c r="F1014" t="n">
        <x:f>IF(D1014="","",MONTH(D1014))</x:f>
        <x:v>3</x:v>
      </x:c>
      <x:c r="G1014" t="str">
        <x:f>IF(D1014="","Fecha no disponible",TEXT(D1014,"mmmm"))</x:f>
        <x:v>March</x:v>
      </x:c>
      <x:c r="H1014" t="str">
        <x:f>IF(D1014="","Fecha no disponible",TEXT(D1014,"yyyy-mm"))</x:f>
        <x:v>2025-03</x:v>
      </x:c>
      <x:c r="I1014" t="str">
        <x:f>IF(D1014="","Fecha no disponible","T"&amp;ROUNDUP(MONTH(D1014)/3,0))</x:f>
        <x:v>T1</x:v>
      </x:c>
      <x:c r="J1014" t="str">
        <x:v>T001</x:v>
      </x:c>
      <x:c r="K1014" t="str">
        <x:v>Tienda La Paz 1</x:v>
      </x:c>
      <x:c r="L1014" t="str">
        <x:v>Barrio</x:v>
      </x:c>
      <x:c r="M1014" t="str">
        <x:v>La Paz</x:v>
      </x:c>
      <x:c r="N1014" t="str">
        <x:f>IFERROR(VLOOKUP(M1014,'Mapeos'!$A$4:$B$30,2,FALSE),M1014)</x:f>
        <x:v>La Paz</x:v>
      </x:c>
      <x:c r="O1014" t="str">
        <x:v>C01739</x:v>
      </x:c>
      <x:c r="P1014" t="str">
        <x:v>Empresa</x:v>
      </x:c>
      <x:c r="Q1014" t="str">
        <x:v>P0086</x:v>
      </x:c>
      <x:c r="R1014" t="str">
        <x:v>Electrónica</x:v>
      </x:c>
      <x:c r="S1014" t="str">
        <x:v>Marca C</x:v>
      </x:c>
      <x:c r="T1014" t="str">
        <x:v>Tienda</x:v>
      </x:c>
      <x:c r="U1014" t="str">
        <x:f>IFERROR(VLOOKUP(T1014,'Mapeos'!$D$4:$E$25,2,FALSE),T1014)</x:f>
        <x:v>Tienda</x:v>
      </x:c>
      <x:c r="V1014" t="str">
        <x:v>V023</x:v>
      </x:c>
      <x:c r="W1014" t="n">
        <x:v>7</x:v>
      </x:c>
      <x:c r="X1014" s="28" t="n">
        <x:v>394.22</x:v>
      </x:c>
      <x:c r="Y1014" s="20" t="n">
        <x:v>10</x:v>
      </x:c>
      <x:c r="Z1014" s="20" t="n">
        <x:f>IF(Y1014&gt;1,Y1014/100,Y1014)</x:f>
        <x:v>0.1</x:v>
      </x:c>
      <x:c r="AA1014" s="28" t="n">
        <x:v>240.45</x:v>
      </x:c>
      <x:c r="AB1014" s="28" t="n">
        <x:v>2483.59</x:v>
      </x:c>
      <x:c r="AC1014" s="28" t="str">
        <x:v>BOB</x:v>
      </x:c>
      <x:c r="AD1014" s="28" t="n">
        <x:f>IF(AC1014="USD",AB1014*'Parametros'!$B$4,AB1014)</x:f>
        <x:v>2483.59</x:v>
      </x:c>
      <x:c r="AE1014" s="28" t="n">
        <x:f>W1014*X1014*(1-Z1014)</x:f>
        <x:v>2483.5860000000002</x:v>
      </x:c>
      <x:c r="AF1014" s="28" t="n">
        <x:f>W1014*AA1014</x:f>
        <x:v>1683.1499999999999</x:v>
      </x:c>
      <x:c r="AG1014" s="28" t="n">
        <x:f>AE1014-AF1014</x:f>
        <x:v>800.4360000000004</x:v>
      </x:c>
      <x:c r="AH1014" s="20" t="n">
        <x:f>IF(AE1014&gt;0,AG1014/AE1014,"")</x:f>
        <x:v>0.3222904300475201</x:v>
      </x:c>
      <x:c r="AI1014" s="28" t="n">
        <x:v>196115.37</x:v>
      </x:c>
      <x:c r="AJ1014" s="28"/>
      <x:c r="AK1014"/>
      <x:c r="AL1014" t="str">
        <x:v>Completado</x:v>
      </x:c>
      <x:c r="AM1014" t="str">
        <x:f>IF(W1014&lt;0,"Devuelto",AL1014)</x:f>
        <x:v>Completado</x:v>
      </x:c>
      <x:c r="AN1014" t="str">
        <x:v>Tarjeta</x:v>
      </x:c>
      <x:c r="AO1014" s="29" t="str">
        <x:v>Descuento reescalado</x:v>
      </x:c>
      <x:c r="AP1014" t="str">
        <x:f>IF(D1014="","No","Sí")</x:f>
        <x:v>Sí</x:v>
      </x:c>
    </x:row>
    <x:row r="1015">
      <x:c r="A1015" t="n">
        <x:v>1015</x:v>
      </x:c>
      <x:c r="B1015" t="str">
        <x:v>VT0004813</x:v>
      </x:c>
      <x:c r="C1015" t="str">
        <x:v>46076</x:v>
      </x:c>
      <x:c r="D1015" s="27" t="n">
        <x:v>46076</x:v>
      </x:c>
      <x:c r="E1015" t="n">
        <x:f>IF(D1015="","",YEAR(D1015))</x:f>
        <x:v>2026</x:v>
      </x:c>
      <x:c r="F1015" t="n">
        <x:f>IF(D1015="","",MONTH(D1015))</x:f>
        <x:v>2</x:v>
      </x:c>
      <x:c r="G1015" t="str">
        <x:f>IF(D1015="","Fecha no disponible",TEXT(D1015,"mmmm"))</x:f>
        <x:v>February</x:v>
      </x:c>
      <x:c r="H1015" t="str">
        <x:f>IF(D1015="","Fecha no disponible",TEXT(D1015,"yyyy-mm"))</x:f>
        <x:v>2026-02</x:v>
      </x:c>
      <x:c r="I1015" t="str">
        <x:f>IF(D1015="","Fecha no disponible","T"&amp;ROUNDUP(MONTH(D1015)/3,0))</x:f>
        <x:v>T1</x:v>
      </x:c>
      <x:c r="J1015" t="str">
        <x:v>T012</x:v>
      </x:c>
      <x:c r="K1015" t="str">
        <x:v>Tienda Cochabamba 4</x:v>
      </x:c>
      <x:c r="L1015" t="str">
        <x:v>Centro</x:v>
      </x:c>
      <x:c r="M1015" t="str">
        <x:v>Cochabamba</x:v>
      </x:c>
      <x:c r="N1015" t="str">
        <x:f>IFERROR(VLOOKUP(M1015,'Mapeos'!$A$4:$B$30,2,FALSE),M1015)</x:f>
        <x:v>Cochabamba</x:v>
      </x:c>
      <x:c r="O1015" t="str">
        <x:v>C00767</x:v>
      </x:c>
      <x:c r="P1015" t="str">
        <x:v>Masivo</x:v>
      </x:c>
      <x:c r="Q1015" t="str">
        <x:v>P0112</x:v>
      </x:c>
      <x:c r="R1015" t="str">
        <x:v>Deportes</x:v>
      </x:c>
      <x:c r="S1015" t="str">
        <x:v>Marca A</x:v>
      </x:c>
      <x:c r="T1015" t="str">
        <x:v>WhatsApp</x:v>
      </x:c>
      <x:c r="U1015" t="str">
        <x:f>IFERROR(VLOOKUP(T1015,'Mapeos'!$D$4:$E$25,2,FALSE),T1015)</x:f>
        <x:v>WhatsApp</x:v>
      </x:c>
      <x:c r="V1015" t="str">
        <x:v>V018</x:v>
      </x:c>
      <x:c r="W1015" t="n">
        <x:v>1</x:v>
      </x:c>
      <x:c r="X1015" s="28" t="n">
        <x:v>238.08</x:v>
      </x:c>
      <x:c r="Y1015" s="20" t="n">
        <x:v>0</x:v>
      </x:c>
      <x:c r="Z1015" s="20" t="n">
        <x:f>IF(Y1015&gt;1,Y1015/100,Y1015)</x:f>
        <x:v>0</x:v>
      </x:c>
      <x:c r="AA1015" s="28" t="n">
        <x:v>167.96</x:v>
      </x:c>
      <x:c r="AB1015" s="28" t="n">
        <x:v>238.08</x:v>
      </x:c>
      <x:c r="AC1015" s="28" t="str">
        <x:v>BOB</x:v>
      </x:c>
      <x:c r="AD1015" s="28" t="n">
        <x:f>IF(AC1015="USD",AB1015*'Parametros'!$B$4,AB1015)</x:f>
        <x:v>238.08</x:v>
      </x:c>
      <x:c r="AE1015" s="28" t="n">
        <x:f>W1015*X1015*(1-Z1015)</x:f>
        <x:v>238.08</x:v>
      </x:c>
      <x:c r="AF1015" s="28" t="n">
        <x:f>W1015*AA1015</x:f>
        <x:v>167.96</x:v>
      </x:c>
      <x:c r="AG1015" s="28" t="n">
        <x:f>AE1015-AF1015</x:f>
        <x:v>70.12</x:v>
      </x:c>
      <x:c r="AH1015" s="20" t="n">
        <x:f>IF(AE1015&gt;0,AG1015/AE1015,"")</x:f>
        <x:v>0.2945228494623656</x:v>
      </x:c>
      <x:c r="AI1015" s="28" t="n">
        <x:v>90737.32</x:v>
      </x:c>
      <x:c r="AJ1015" s="28"/>
      <x:c r="AK1015"/>
      <x:c r="AL1015" t="str">
        <x:v>Completado</x:v>
      </x:c>
      <x:c r="AM1015" t="str">
        <x:f>IF(W1015&lt;0,"Devuelto",AL1015)</x:f>
        <x:v>Completado</x:v>
      </x:c>
      <x:c r="AN1015" t="str">
        <x:v>QR</x:v>
      </x:c>
      <x:c r="AO1015" s="29" t="str">
        <x:v>Sin observación</x:v>
      </x:c>
      <x:c r="AP1015" t="str">
        <x:f>IF(D1015="","No","Sí")</x:f>
        <x:v>Sí</x:v>
      </x:c>
    </x:row>
    <x:row r="1016">
      <x:c r="A1016" t="n">
        <x:v>1016</x:v>
      </x:c>
      <x:c r="B1016" t="str">
        <x:v>VT0004818</x:v>
      </x:c>
      <x:c r="C1016" t="str">
        <x:v>45949</x:v>
      </x:c>
      <x:c r="D1016" s="27" t="n">
        <x:v>45949</x:v>
      </x:c>
      <x:c r="E1016" t="n">
        <x:f>IF(D1016="","",YEAR(D1016))</x:f>
        <x:v>2025</x:v>
      </x:c>
      <x:c r="F1016" t="n">
        <x:f>IF(D1016="","",MONTH(D1016))</x:f>
        <x:v>10</x:v>
      </x:c>
      <x:c r="G1016" t="str">
        <x:f>IF(D1016="","Fecha no disponible",TEXT(D1016,"mmmm"))</x:f>
        <x:v>October</x:v>
      </x:c>
      <x:c r="H1016" t="str">
        <x:f>IF(D1016="","Fecha no disponible",TEXT(D1016,"yyyy-mm"))</x:f>
        <x:v>2025-10</x:v>
      </x:c>
      <x:c r="I1016" t="str">
        <x:f>IF(D1016="","Fecha no disponible","T"&amp;ROUNDUP(MONTH(D1016)/3,0))</x:f>
        <x:v>T4</x:v>
      </x:c>
      <x:c r="J1016" t="str">
        <x:v>T015</x:v>
      </x:c>
      <x:c r="K1016" t="str">
        <x:v>Tienda Potosí 3</x:v>
      </x:c>
      <x:c r="L1016" t="str">
        <x:v>Mall</x:v>
      </x:c>
      <x:c r="M1016" t="str">
        <x:v>Potosí</x:v>
      </x:c>
      <x:c r="N1016" t="str">
        <x:f>IFERROR(VLOOKUP(M1016,'Mapeos'!$A$4:$B$30,2,FALSE),M1016)</x:f>
        <x:v>Potosí</x:v>
      </x:c>
      <x:c r="O1016" t="str">
        <x:v>C01169</x:v>
      </x:c>
      <x:c r="P1016" t="str">
        <x:v>Frecuente</x:v>
      </x:c>
      <x:c r="Q1016" t="str">
        <x:v>P0134</x:v>
      </x:c>
      <x:c r="R1016" t="str">
        <x:v>Deportes</x:v>
      </x:c>
      <x:c r="S1016" t="str">
        <x:v>Marca C</x:v>
      </x:c>
      <x:c r="T1016" t="str">
        <x:v>E-commerce</x:v>
      </x:c>
      <x:c r="U1016" t="str">
        <x:f>IFERROR(VLOOKUP(T1016,'Mapeos'!$D$4:$E$25,2,FALSE),T1016)</x:f>
        <x:v>E-commerce</x:v>
      </x:c>
      <x:c r="V1016" t="str">
        <x:v>V003</x:v>
      </x:c>
      <x:c r="W1016" t="n">
        <x:v>2</x:v>
      </x:c>
      <x:c r="X1016" s="28" t="n">
        <x:v>218.58</x:v>
      </x:c>
      <x:c r="Y1016" s="20" t="n">
        <x:v>0</x:v>
      </x:c>
      <x:c r="Z1016" s="20" t="n">
        <x:f>IF(Y1016&gt;1,Y1016/100,Y1016)</x:f>
        <x:v>0</x:v>
      </x:c>
      <x:c r="AA1016" s="28" t="n">
        <x:v>117.61</x:v>
      </x:c>
      <x:c r="AB1016" s="28" t="n">
        <x:v>437.16</x:v>
      </x:c>
      <x:c r="AC1016" s="28" t="str">
        <x:v>BOB</x:v>
      </x:c>
      <x:c r="AD1016" s="28" t="n">
        <x:f>IF(AC1016="USD",AB1016*'Parametros'!$B$4,AB1016)</x:f>
        <x:v>437.16</x:v>
      </x:c>
      <x:c r="AE1016" s="28" t="n">
        <x:f>W1016*X1016*(1-Z1016)</x:f>
        <x:v>437.16</x:v>
      </x:c>
      <x:c r="AF1016" s="28" t="n">
        <x:f>W1016*AA1016</x:f>
        <x:v>235.22</x:v>
      </x:c>
      <x:c r="AG1016" s="28" t="n">
        <x:f>AE1016-AF1016</x:f>
        <x:v>201.94000000000003</x:v>
      </x:c>
      <x:c r="AH1016" s="20" t="n">
        <x:f>IF(AE1016&gt;0,AG1016/AE1016,"")</x:f>
        <x:v>0.4619361332235338</x:v>
      </x:c>
      <x:c r="AI1016" s="28" t="n">
        <x:v>98671.43</x:v>
      </x:c>
      <x:c r="AJ1016" s="28"/>
      <x:c r="AK1016"/>
      <x:c r="AL1016" t="str">
        <x:v>Completado</x:v>
      </x:c>
      <x:c r="AM1016" t="str">
        <x:f>IF(W1016&lt;0,"Devuelto",AL1016)</x:f>
        <x:v>Completado</x:v>
      </x:c>
      <x:c r="AN1016" t="str">
        <x:v>Transferencia</x:v>
      </x:c>
      <x:c r="AO1016" s="29" t="str">
        <x:v>Sin observación</x:v>
      </x:c>
      <x:c r="AP1016" t="str">
        <x:f>IF(D1016="","No","Sí")</x:f>
        <x:v>Sí</x:v>
      </x:c>
    </x:row>
    <x:row r="1017">
      <x:c r="A1017" t="n">
        <x:v>1017</x:v>
      </x:c>
      <x:c r="B1017" t="str">
        <x:v>VT0004823</x:v>
      </x:c>
      <x:c r="C1017" t="str">
        <x:v>45355</x:v>
      </x:c>
      <x:c r="D1017" s="27" t="n">
        <x:v>45355</x:v>
      </x:c>
      <x:c r="E1017" t="n">
        <x:f>IF(D1017="","",YEAR(D1017))</x:f>
        <x:v>2024</x:v>
      </x:c>
      <x:c r="F1017" t="n">
        <x:f>IF(D1017="","",MONTH(D1017))</x:f>
        <x:v>3</x:v>
      </x:c>
      <x:c r="G1017" t="str">
        <x:f>IF(D1017="","Fecha no disponible",TEXT(D1017,"mmmm"))</x:f>
        <x:v>March</x:v>
      </x:c>
      <x:c r="H1017" t="str">
        <x:f>IF(D1017="","Fecha no disponible",TEXT(D1017,"yyyy-mm"))</x:f>
        <x:v>2024-03</x:v>
      </x:c>
      <x:c r="I1017" t="str">
        <x:f>IF(D1017="","Fecha no disponible","T"&amp;ROUNDUP(MONTH(D1017)/3,0))</x:f>
        <x:v>T1</x:v>
      </x:c>
      <x:c r="J1017" t="str">
        <x:v>T013</x:v>
      </x:c>
      <x:c r="K1017" t="str">
        <x:v>Tienda Potosí 1</x:v>
      </x:c>
      <x:c r="L1017" t="str">
        <x:v>Centro</x:v>
      </x:c>
      <x:c r="M1017" t="str">
        <x:v>Potosí</x:v>
      </x:c>
      <x:c r="N1017" t="str">
        <x:f>IFERROR(VLOOKUP(M1017,'Mapeos'!$A$4:$B$30,2,FALSE),M1017)</x:f>
        <x:v>Potosí</x:v>
      </x:c>
      <x:c r="O1017" t="str">
        <x:v>C00255</x:v>
      </x:c>
      <x:c r="P1017" t="str">
        <x:v>Frecuente</x:v>
      </x:c>
      <x:c r="Q1017" t="str">
        <x:v>P0014</x:v>
      </x:c>
      <x:c r="R1017" t="str">
        <x:v>Electrónica</x:v>
      </x:c>
      <x:c r="S1017" t="str">
        <x:v>Marca C</x:v>
      </x:c>
      <x:c r="T1017" t="str">
        <x:v>E-commerce</x:v>
      </x:c>
      <x:c r="U1017" t="str">
        <x:f>IFERROR(VLOOKUP(T1017,'Mapeos'!$D$4:$E$25,2,FALSE),T1017)</x:f>
        <x:v>E-commerce</x:v>
      </x:c>
      <x:c r="V1017" t="str">
        <x:v>V026</x:v>
      </x:c>
      <x:c r="W1017" t="n">
        <x:v>1</x:v>
      </x:c>
      <x:c r="X1017" s="28" t="n">
        <x:v>405.88</x:v>
      </x:c>
      <x:c r="Y1017" s="20" t="n">
        <x:v>0.2</x:v>
      </x:c>
      <x:c r="Z1017" s="20" t="n">
        <x:f>IF(Y1017&gt;1,Y1017/100,Y1017)</x:f>
        <x:v>0.2</x:v>
      </x:c>
      <x:c r="AA1017" s="28" t="n">
        <x:v>308.21</x:v>
      </x:c>
      <x:c r="AB1017" s="28" t="n">
        <x:v>324.7</x:v>
      </x:c>
      <x:c r="AC1017" s="28" t="str">
        <x:v>BOB</x:v>
      </x:c>
      <x:c r="AD1017" s="28" t="n">
        <x:f>IF(AC1017="USD",AB1017*'Parametros'!$B$4,AB1017)</x:f>
        <x:v>324.7</x:v>
      </x:c>
      <x:c r="AE1017" s="28" t="n">
        <x:f>W1017*X1017*(1-Z1017)</x:f>
        <x:v>324.704</x:v>
      </x:c>
      <x:c r="AF1017" s="28" t="n">
        <x:f>W1017*AA1017</x:f>
        <x:v>308.21</x:v>
      </x:c>
      <x:c r="AG1017" s="28" t="n">
        <x:f>AE1017-AF1017</x:f>
        <x:v>16.494000000000028</x:v>
      </x:c>
      <x:c r="AH1017" s="20" t="n">
        <x:f>IF(AE1017&gt;0,AG1017/AE1017,"")</x:f>
        <x:v>0.050797033605992005</x:v>
      </x:c>
      <x:c r="AI1017" s="28" t="n">
        <x:v>83373.8</x:v>
      </x:c>
      <x:c r="AJ1017" s="28"/>
      <x:c r="AK1017"/>
      <x:c r="AL1017" t="str">
        <x:v>Completado</x:v>
      </x:c>
      <x:c r="AM1017" t="str">
        <x:f>IF(W1017&lt;0,"Devuelto",AL1017)</x:f>
        <x:v>Completado</x:v>
      </x:c>
      <x:c r="AN1017" t="str">
        <x:v>Tarjeta</x:v>
      </x:c>
      <x:c r="AO1017" s="29" t="str">
        <x:v>Sin observación</x:v>
      </x:c>
      <x:c r="AP1017" t="str">
        <x:f>IF(D1017="","No","Sí")</x:f>
        <x:v>Sí</x:v>
      </x:c>
    </x:row>
    <x:row r="1018">
      <x:c r="A1018" t="n">
        <x:v>1018</x:v>
      </x:c>
      <x:c r="B1018" t="str">
        <x:v>VT0004827</x:v>
      </x:c>
      <x:c r="C1018" t="str">
        <x:v>45652</x:v>
      </x:c>
      <x:c r="D1018" s="27" t="n">
        <x:v>45652</x:v>
      </x:c>
      <x:c r="E1018" t="n">
        <x:f>IF(D1018="","",YEAR(D1018))</x:f>
        <x:v>2024</x:v>
      </x:c>
      <x:c r="F1018" t="n">
        <x:f>IF(D1018="","",MONTH(D1018))</x:f>
        <x:v>12</x:v>
      </x:c>
      <x:c r="G1018" t="str">
        <x:f>IF(D1018="","Fecha no disponible",TEXT(D1018,"mmmm"))</x:f>
        <x:v>December</x:v>
      </x:c>
      <x:c r="H1018" t="str">
        <x:f>IF(D1018="","Fecha no disponible",TEXT(D1018,"yyyy-mm"))</x:f>
        <x:v>2024-12</x:v>
      </x:c>
      <x:c r="I1018" t="str">
        <x:f>IF(D1018="","Fecha no disponible","T"&amp;ROUNDUP(MONTH(D1018)/3,0))</x:f>
        <x:v>T4</x:v>
      </x:c>
      <x:c r="J1018" t="str">
        <x:v>T017</x:v>
      </x:c>
      <x:c r="K1018" t="str">
        <x:v>Tienda Sucre 1</x:v>
      </x:c>
      <x:c r="L1018" t="str">
        <x:v>Centro</x:v>
      </x:c>
      <x:c r="M1018" t="str">
        <x:v>Sucre</x:v>
      </x:c>
      <x:c r="N1018" t="str">
        <x:f>IFERROR(VLOOKUP(M1018,'Mapeos'!$A$4:$B$30,2,FALSE),M1018)</x:f>
        <x:v>Sucre</x:v>
      </x:c>
      <x:c r="O1018" t="str">
        <x:v>C00942</x:v>
      </x:c>
      <x:c r="P1018" t="str">
        <x:v>Premium</x:v>
      </x:c>
      <x:c r="Q1018" t="str">
        <x:v>P0117</x:v>
      </x:c>
      <x:c r="R1018" t="str">
        <x:v>Deportes</x:v>
      </x:c>
      <x:c r="S1018" t="str">
        <x:v>Marca A</x:v>
      </x:c>
      <x:c r="T1018" t="str">
        <x:v>Tienda</x:v>
      </x:c>
      <x:c r="U1018" t="str">
        <x:f>IFERROR(VLOOKUP(T1018,'Mapeos'!$D$4:$E$25,2,FALSE),T1018)</x:f>
        <x:v>Tienda</x:v>
      </x:c>
      <x:c r="V1018" t="str">
        <x:v>V020</x:v>
      </x:c>
      <x:c r="W1018" t="n">
        <x:v>3</x:v>
      </x:c>
      <x:c r="X1018" s="28" t="n">
        <x:v>220.86</x:v>
      </x:c>
      <x:c r="Y1018" s="20" t="n">
        <x:v>0.15</x:v>
      </x:c>
      <x:c r="Z1018" s="20" t="n">
        <x:f>IF(Y1018&gt;1,Y1018/100,Y1018)</x:f>
        <x:v>0.15</x:v>
      </x:c>
      <x:c r="AA1018" s="28" t="n">
        <x:v>157.96</x:v>
      </x:c>
      <x:c r="AB1018" s="28" t="n">
        <x:v>563.19</x:v>
      </x:c>
      <x:c r="AC1018" s="28" t="str">
        <x:v>BOB</x:v>
      </x:c>
      <x:c r="AD1018" s="28" t="n">
        <x:f>IF(AC1018="USD",AB1018*'Parametros'!$B$4,AB1018)</x:f>
        <x:v>563.19</x:v>
      </x:c>
      <x:c r="AE1018" s="28" t="n">
        <x:f>W1018*X1018*(1-Z1018)</x:f>
        <x:v>563.193</x:v>
      </x:c>
      <x:c r="AF1018" s="28" t="n">
        <x:f>W1018*AA1018</x:f>
        <x:v>473.88</x:v>
      </x:c>
      <x:c r="AG1018" s="28" t="n">
        <x:f>AE1018-AF1018</x:f>
        <x:v>89.31299999999999</x:v>
      </x:c>
      <x:c r="AH1018" s="20" t="n">
        <x:f>IF(AE1018&gt;0,AG1018/AE1018,"")</x:f>
        <x:v>0.15858329205086</x:v>
      </x:c>
      <x:c r="AI1018" s="28" t="n">
        <x:v>187087.32</x:v>
      </x:c>
      <x:c r="AJ1018" s="28"/>
      <x:c r="AK1018"/>
      <x:c r="AL1018" t="str">
        <x:v>Completado</x:v>
      </x:c>
      <x:c r="AM1018" t="str">
        <x:f>IF(W1018&lt;0,"Devuelto",AL1018)</x:f>
        <x:v>Completado</x:v>
      </x:c>
      <x:c r="AN1018" t="str">
        <x:v>Efectivo</x:v>
      </x:c>
      <x:c r="AO1018" s="29" t="str">
        <x:v>Sin observación</x:v>
      </x:c>
      <x:c r="AP1018" t="str">
        <x:f>IF(D1018="","No","Sí")</x:f>
        <x:v>Sí</x:v>
      </x:c>
    </x:row>
    <x:row r="1019">
      <x:c r="A1019" t="n">
        <x:v>1019</x:v>
      </x:c>
      <x:c r="B1019" t="str">
        <x:v>VT0004832</x:v>
      </x:c>
      <x:c r="C1019" t="str">
        <x:v>45520</x:v>
      </x:c>
      <x:c r="D1019" s="27" t="n">
        <x:v>45520</x:v>
      </x:c>
      <x:c r="E1019" t="n">
        <x:f>IF(D1019="","",YEAR(D1019))</x:f>
        <x:v>2024</x:v>
      </x:c>
      <x:c r="F1019" t="n">
        <x:f>IF(D1019="","",MONTH(D1019))</x:f>
        <x:v>8</x:v>
      </x:c>
      <x:c r="G1019" t="str">
        <x:f>IF(D1019="","Fecha no disponible",TEXT(D1019,"mmmm"))</x:f>
        <x:v>August</x:v>
      </x:c>
      <x:c r="H1019" t="str">
        <x:f>IF(D1019="","Fecha no disponible",TEXT(D1019,"yyyy-mm"))</x:f>
        <x:v>2024-08</x:v>
      </x:c>
      <x:c r="I1019" t="str">
        <x:f>IF(D1019="","Fecha no disponible","T"&amp;ROUNDUP(MONTH(D1019)/3,0))</x:f>
        <x:v>T3</x:v>
      </x:c>
      <x:c r="J1019" t="str">
        <x:v>T009</x:v>
      </x:c>
      <x:c r="K1019" t="str">
        <x:v>Tienda Cochabamba 1</x:v>
      </x:c>
      <x:c r="L1019" t="str">
        <x:v>Mall</x:v>
      </x:c>
      <x:c r="M1019" t="str">
        <x:v>Cochabamba</x:v>
      </x:c>
      <x:c r="N1019" t="str">
        <x:f>IFERROR(VLOOKUP(M1019,'Mapeos'!$A$4:$B$30,2,FALSE),M1019)</x:f>
        <x:v>Cochabamba</x:v>
      </x:c>
      <x:c r="O1019" t="str">
        <x:v>C00276</x:v>
      </x:c>
      <x:c r="P1019" t="str">
        <x:v>Masivo</x:v>
      </x:c>
      <x:c r="Q1019" t="str">
        <x:v>P0030</x:v>
      </x:c>
      <x:c r="R1019" t="str">
        <x:v>Deportes</x:v>
      </x:c>
      <x:c r="S1019" t="str">
        <x:v>Marca A</x:v>
      </x:c>
      <x:c r="T1019" t="str">
        <x:v>E-commerce</x:v>
      </x:c>
      <x:c r="U1019" t="str">
        <x:f>IFERROR(VLOOKUP(T1019,'Mapeos'!$D$4:$E$25,2,FALSE),T1019)</x:f>
        <x:v>E-commerce</x:v>
      </x:c>
      <x:c r="V1019" t="str">
        <x:v>V009</x:v>
      </x:c>
      <x:c r="W1019" t="n">
        <x:v>3</x:v>
      </x:c>
      <x:c r="X1019" s="28" t="n">
        <x:v>132.55</x:v>
      </x:c>
      <x:c r="Y1019" s="20" t="n">
        <x:v>0.1</x:v>
      </x:c>
      <x:c r="Z1019" s="20" t="n">
        <x:f>IF(Y1019&gt;1,Y1019/100,Y1019)</x:f>
        <x:v>0.1</x:v>
      </x:c>
      <x:c r="AA1019" s="28" t="n">
        <x:v>103.51</x:v>
      </x:c>
      <x:c r="AB1019" s="28" t="n">
        <x:v>357.88</x:v>
      </x:c>
      <x:c r="AC1019" s="28" t="str">
        <x:v>BOB</x:v>
      </x:c>
      <x:c r="AD1019" s="28" t="n">
        <x:f>IF(AC1019="USD",AB1019*'Parametros'!$B$4,AB1019)</x:f>
        <x:v>357.88</x:v>
      </x:c>
      <x:c r="AE1019" s="28" t="n">
        <x:f>W1019*X1019*(1-Z1019)</x:f>
        <x:v>357.88500000000005</x:v>
      </x:c>
      <x:c r="AF1019" s="28" t="n">
        <x:f>W1019*AA1019</x:f>
        <x:v>310.53000000000003</x:v>
      </x:c>
      <x:c r="AG1019" s="28" t="n">
        <x:f>AE1019-AF1019</x:f>
        <x:v>47.35500000000002</x:v>
      </x:c>
      <x:c r="AH1019" s="20" t="n">
        <x:f>IF(AE1019&gt;0,AG1019/AE1019,"")</x:f>
        <x:v>0.132319041032734</x:v>
      </x:c>
      <x:c r="AI1019" s="28" t="n">
        <x:v>81898.13</x:v>
      </x:c>
      <x:c r="AJ1019" s="28"/>
      <x:c r="AK1019"/>
      <x:c r="AL1019" t="str">
        <x:v>Completado</x:v>
      </x:c>
      <x:c r="AM1019" t="str">
        <x:f>IF(W1019&lt;0,"Devuelto",AL1019)</x:f>
        <x:v>Completado</x:v>
      </x:c>
      <x:c r="AN1019" t="str">
        <x:v>Tarjeta</x:v>
      </x:c>
      <x:c r="AO1019" s="29" t="str">
        <x:v>Sin observación</x:v>
      </x:c>
      <x:c r="AP1019" t="str">
        <x:f>IF(D1019="","No","Sí")</x:f>
        <x:v>Sí</x:v>
      </x:c>
    </x:row>
    <x:row r="1020">
      <x:c r="A1020" t="n">
        <x:v>1020</x:v>
      </x:c>
      <x:c r="B1020" t="str">
        <x:v>VT0004837</x:v>
      </x:c>
      <x:c r="C1020" t="str">
        <x:v>45561</x:v>
      </x:c>
      <x:c r="D1020" s="27" t="n">
        <x:v>45561</x:v>
      </x:c>
      <x:c r="E1020" t="n">
        <x:f>IF(D1020="","",YEAR(D1020))</x:f>
        <x:v>2024</x:v>
      </x:c>
      <x:c r="F1020" t="n">
        <x:f>IF(D1020="","",MONTH(D1020))</x:f>
        <x:v>9</x:v>
      </x:c>
      <x:c r="G1020" t="str">
        <x:f>IF(D1020="","Fecha no disponible",TEXT(D1020,"mmmm"))</x:f>
        <x:v>September</x:v>
      </x:c>
      <x:c r="H1020" t="str">
        <x:f>IF(D1020="","Fecha no disponible",TEXT(D1020,"yyyy-mm"))</x:f>
        <x:v>2024-09</x:v>
      </x:c>
      <x:c r="I1020" t="str">
        <x:f>IF(D1020="","Fecha no disponible","T"&amp;ROUNDUP(MONTH(D1020)/3,0))</x:f>
        <x:v>T3</x:v>
      </x:c>
      <x:c r="J1020" t="str">
        <x:v>T004</x:v>
      </x:c>
      <x:c r="K1020" t="str">
        <x:v>Tienda La Paz 4</x:v>
      </x:c>
      <x:c r="L1020" t="str">
        <x:v>Centro</x:v>
      </x:c>
      <x:c r="M1020" t="str">
        <x:v>La Paz</x:v>
      </x:c>
      <x:c r="N1020" t="str">
        <x:f>IFERROR(VLOOKUP(M1020,'Mapeos'!$A$4:$B$30,2,FALSE),M1020)</x:f>
        <x:v>La Paz</x:v>
      </x:c>
      <x:c r="O1020" t="str">
        <x:v>C01461</x:v>
      </x:c>
      <x:c r="P1020" t="str">
        <x:v>Premium</x:v>
      </x:c>
      <x:c r="Q1020" t="str">
        <x:v>P0005</x:v>
      </x:c>
      <x:c r="R1020" t="str">
        <x:v>Electrónica</x:v>
      </x:c>
      <x:c r="S1020" t="str">
        <x:v>Marca D</x:v>
      </x:c>
      <x:c r="T1020" t="str">
        <x:v>Tienda</x:v>
      </x:c>
      <x:c r="U1020" t="str">
        <x:f>IFERROR(VLOOKUP(T1020,'Mapeos'!$D$4:$E$25,2,FALSE),T1020)</x:f>
        <x:v>Tienda</x:v>
      </x:c>
      <x:c r="V1020" t="str">
        <x:v>V018</x:v>
      </x:c>
      <x:c r="W1020" t="n">
        <x:v>1</x:v>
      </x:c>
      <x:c r="X1020" s="28" t="n">
        <x:v>261.76</x:v>
      </x:c>
      <x:c r="Y1020" s="20" t="n">
        <x:v>0.25</x:v>
      </x:c>
      <x:c r="Z1020" s="20" t="n">
        <x:f>IF(Y1020&gt;1,Y1020/100,Y1020)</x:f>
        <x:v>0.25</x:v>
      </x:c>
      <x:c r="AA1020" s="28" t="n">
        <x:v>123.71</x:v>
      </x:c>
      <x:c r="AB1020" s="28" t="n">
        <x:v>196.32</x:v>
      </x:c>
      <x:c r="AC1020" s="28" t="str">
        <x:v>BOB</x:v>
      </x:c>
      <x:c r="AD1020" s="28" t="n">
        <x:f>IF(AC1020="USD",AB1020*'Parametros'!$B$4,AB1020)</x:f>
        <x:v>196.32</x:v>
      </x:c>
      <x:c r="AE1020" s="28" t="n">
        <x:f>W1020*X1020*(1-Z1020)</x:f>
        <x:v>196.32</x:v>
      </x:c>
      <x:c r="AF1020" s="28" t="n">
        <x:f>W1020*AA1020</x:f>
        <x:v>123.71</x:v>
      </x:c>
      <x:c r="AG1020" s="28" t="n">
        <x:f>AE1020-AF1020</x:f>
        <x:v>72.61</x:v>
      </x:c>
      <x:c r="AH1020" s="20" t="n">
        <x:f>IF(AE1020&gt;0,AG1020/AE1020,"")</x:f>
        <x:v>0.3698553382233089</x:v>
      </x:c>
      <x:c r="AI1020" s="28" t="n">
        <x:v>131308.43</x:v>
      </x:c>
      <x:c r="AJ1020" s="28"/>
      <x:c r="AK1020"/>
      <x:c r="AL1020" t="str">
        <x:v>Completado</x:v>
      </x:c>
      <x:c r="AM1020" t="str">
        <x:f>IF(W1020&lt;0,"Devuelto",AL1020)</x:f>
        <x:v>Completado</x:v>
      </x:c>
      <x:c r="AN1020" t="str">
        <x:v>Transferencia</x:v>
      </x:c>
      <x:c r="AO1020" s="29" t="str">
        <x:v>Sin observación</x:v>
      </x:c>
      <x:c r="AP1020" t="str">
        <x:f>IF(D1020="","No","Sí")</x:f>
        <x:v>Sí</x:v>
      </x:c>
    </x:row>
    <x:row r="1021">
      <x:c r="A1021" t="n">
        <x:v>1021</x:v>
      </x:c>
      <x:c r="B1021" t="str">
        <x:v>VT0004842</x:v>
      </x:c>
      <x:c r="C1021" t="str">
        <x:v>45713</x:v>
      </x:c>
      <x:c r="D1021" s="27" t="n">
        <x:v>45713</x:v>
      </x:c>
      <x:c r="E1021" t="n">
        <x:f>IF(D1021="","",YEAR(D1021))</x:f>
        <x:v>2025</x:v>
      </x:c>
      <x:c r="F1021" t="n">
        <x:f>IF(D1021="","",MONTH(D1021))</x:f>
        <x:v>2</x:v>
      </x:c>
      <x:c r="G1021" t="str">
        <x:f>IF(D1021="","Fecha no disponible",TEXT(D1021,"mmmm"))</x:f>
        <x:v>February</x:v>
      </x:c>
      <x:c r="H1021" t="str">
        <x:f>IF(D1021="","Fecha no disponible",TEXT(D1021,"yyyy-mm"))</x:f>
        <x:v>2025-02</x:v>
      </x:c>
      <x:c r="I1021" t="str">
        <x:f>IF(D1021="","Fecha no disponible","T"&amp;ROUNDUP(MONTH(D1021)/3,0))</x:f>
        <x:v>T1</x:v>
      </x:c>
      <x:c r="J1021" t="str">
        <x:v>T013</x:v>
      </x:c>
      <x:c r="K1021" t="str">
        <x:v>Tienda Potosí 1</x:v>
      </x:c>
      <x:c r="L1021" t="str">
        <x:v>Centro</x:v>
      </x:c>
      <x:c r="M1021" t="str">
        <x:v>Potosí</x:v>
      </x:c>
      <x:c r="N1021" t="str">
        <x:f>IFERROR(VLOOKUP(M1021,'Mapeos'!$A$4:$B$30,2,FALSE),M1021)</x:f>
        <x:v>Potosí</x:v>
      </x:c>
      <x:c r="O1021" t="str">
        <x:v>C01497</x:v>
      </x:c>
      <x:c r="P1021" t="str">
        <x:v>Empresa</x:v>
      </x:c>
      <x:c r="Q1021" t="str">
        <x:v>P0113</x:v>
      </x:c>
      <x:c r="R1021" t="str">
        <x:v>Cuidado Personal</x:v>
      </x:c>
      <x:c r="S1021" t="str">
        <x:v>Marca A</x:v>
      </x:c>
      <x:c r="T1021" t="str">
        <x:v>Tienda</x:v>
      </x:c>
      <x:c r="U1021" t="str">
        <x:f>IFERROR(VLOOKUP(T1021,'Mapeos'!$D$4:$E$25,2,FALSE),T1021)</x:f>
        <x:v>Tienda</x:v>
      </x:c>
      <x:c r="V1021" t="str">
        <x:v>V006</x:v>
      </x:c>
      <x:c r="W1021" t="n">
        <x:v>11</x:v>
      </x:c>
      <x:c r="X1021" s="28" t="n">
        <x:v>69.31</x:v>
      </x:c>
      <x:c r="Y1021" s="20" t="n">
        <x:v>0.1</x:v>
      </x:c>
      <x:c r="Z1021" s="20" t="n">
        <x:f>IF(Y1021&gt;1,Y1021/100,Y1021)</x:f>
        <x:v>0.1</x:v>
      </x:c>
      <x:c r="AA1021" s="28" t="n">
        <x:v>37.95</x:v>
      </x:c>
      <x:c r="AB1021" s="28" t="n">
        <x:v>686.17</x:v>
      </x:c>
      <x:c r="AC1021" s="28" t="str">
        <x:v>BOB</x:v>
      </x:c>
      <x:c r="AD1021" s="28" t="n">
        <x:f>IF(AC1021="USD",AB1021*'Parametros'!$B$4,AB1021)</x:f>
        <x:v>686.17</x:v>
      </x:c>
      <x:c r="AE1021" s="28" t="n">
        <x:f>W1021*X1021*(1-Z1021)</x:f>
        <x:v>686.1690000000001</x:v>
      </x:c>
      <x:c r="AF1021" s="28" t="n">
        <x:f>W1021*AA1021</x:f>
        <x:v>417.45000000000005</x:v>
      </x:c>
      <x:c r="AG1021" s="28" t="n">
        <x:f>AE1021-AF1021</x:f>
        <x:v>268.71900000000005</x:v>
      </x:c>
      <x:c r="AH1021" s="20" t="n">
        <x:f>IF(AE1021&gt;0,AG1021/AE1021,"")</x:f>
        <x:v>0.3916221805415284</x:v>
      </x:c>
      <x:c r="AI1021" s="28" t="n">
        <x:v>196960.34</x:v>
      </x:c>
      <x:c r="AJ1021" s="28"/>
      <x:c r="AK1021"/>
      <x:c r="AL1021" t="str">
        <x:v>Completado</x:v>
      </x:c>
      <x:c r="AM1021" t="str">
        <x:f>IF(W1021&lt;0,"Devuelto",AL1021)</x:f>
        <x:v>Completado</x:v>
      </x:c>
      <x:c r="AN1021" t="str">
        <x:v>Tarjeta</x:v>
      </x:c>
      <x:c r="AO1021" s="29" t="str">
        <x:v>Sin observación</x:v>
      </x:c>
      <x:c r="AP1021" t="str">
        <x:f>IF(D1021="","No","Sí")</x:f>
        <x:v>Sí</x:v>
      </x:c>
    </x:row>
    <x:row r="1022">
      <x:c r="A1022" t="n">
        <x:v>1022</x:v>
      </x:c>
      <x:c r="B1022" t="str">
        <x:v>VT0004847</x:v>
      </x:c>
      <x:c r="C1022" t="str">
        <x:v>46118</x:v>
      </x:c>
      <x:c r="D1022" s="27" t="n">
        <x:v>46118</x:v>
      </x:c>
      <x:c r="E1022" t="n">
        <x:f>IF(D1022="","",YEAR(D1022))</x:f>
        <x:v>2026</x:v>
      </x:c>
      <x:c r="F1022" t="n">
        <x:f>IF(D1022="","",MONTH(D1022))</x:f>
        <x:v>4</x:v>
      </x:c>
      <x:c r="G1022" t="str">
        <x:f>IF(D1022="","Fecha no disponible",TEXT(D1022,"mmmm"))</x:f>
        <x:v>April</x:v>
      </x:c>
      <x:c r="H1022" t="str">
        <x:f>IF(D1022="","Fecha no disponible",TEXT(D1022,"yyyy-mm"))</x:f>
        <x:v>2026-04</x:v>
      </x:c>
      <x:c r="I1022" t="str">
        <x:f>IF(D1022="","Fecha no disponible","T"&amp;ROUNDUP(MONTH(D1022)/3,0))</x:f>
        <x:v>T2</x:v>
      </x:c>
      <x:c r="J1022" t="str">
        <x:v>T006</x:v>
      </x:c>
      <x:c r="K1022" t="str">
        <x:v>Tienda Santa Cruz 2</x:v>
      </x:c>
      <x:c r="L1022" t="str">
        <x:v>Mall</x:v>
      </x:c>
      <x:c r="M1022" t="str">
        <x:v>Santa Cruz</x:v>
      </x:c>
      <x:c r="N1022" t="str">
        <x:f>IFERROR(VLOOKUP(M1022,'Mapeos'!$A$4:$B$30,2,FALSE),M1022)</x:f>
        <x:v>Santa Cruz</x:v>
      </x:c>
      <x:c r="O1022" t="str">
        <x:v>C00683</x:v>
      </x:c>
      <x:c r="P1022" t="str">
        <x:v>Premium</x:v>
      </x:c>
      <x:c r="Q1022" t="str">
        <x:v>P0117</x:v>
      </x:c>
      <x:c r="R1022" t="str">
        <x:v>Deportes</x:v>
      </x:c>
      <x:c r="S1022" t="str">
        <x:v>Marca A</x:v>
      </x:c>
      <x:c r="T1022" t="str">
        <x:v>Tienda</x:v>
      </x:c>
      <x:c r="U1022" t="str">
        <x:f>IFERROR(VLOOKUP(T1022,'Mapeos'!$D$4:$E$25,2,FALSE),T1022)</x:f>
        <x:v>Tienda</x:v>
      </x:c>
      <x:c r="V1022" t="str">
        <x:v>V024</x:v>
      </x:c>
      <x:c r="W1022" t="n">
        <x:v>1</x:v>
      </x:c>
      <x:c r="X1022" s="28" t="n">
        <x:v>223.72</x:v>
      </x:c>
      <x:c r="Y1022" s="20" t="n">
        <x:v>0.15</x:v>
      </x:c>
      <x:c r="Z1022" s="20" t="n">
        <x:f>IF(Y1022&gt;1,Y1022/100,Y1022)</x:f>
        <x:v>0.15</x:v>
      </x:c>
      <x:c r="AA1022" s="28" t="n">
        <x:v>157.96</x:v>
      </x:c>
      <x:c r="AB1022" s="28" t="n">
        <x:v>190.16</x:v>
      </x:c>
      <x:c r="AC1022" s="28" t="str">
        <x:v>BOB</x:v>
      </x:c>
      <x:c r="AD1022" s="28" t="n">
        <x:f>IF(AC1022="USD",AB1022*'Parametros'!$B$4,AB1022)</x:f>
        <x:v>190.16</x:v>
      </x:c>
      <x:c r="AE1022" s="28" t="n">
        <x:f>W1022*X1022*(1-Z1022)</x:f>
        <x:v>190.162</x:v>
      </x:c>
      <x:c r="AF1022" s="28" t="n">
        <x:f>W1022*AA1022</x:f>
        <x:v>157.96</x:v>
      </x:c>
      <x:c r="AG1022" s="28" t="n">
        <x:f>AE1022-AF1022</x:f>
        <x:v>32.202</x:v>
      </x:c>
      <x:c r="AH1022" s="20" t="n">
        <x:f>IF(AE1022&gt;0,AG1022/AE1022,"")</x:f>
        <x:v>0.169339826043058</x:v>
      </x:c>
      <x:c r="AI1022" s="28" t="n">
        <x:v>149277.95</x:v>
      </x:c>
      <x:c r="AJ1022" s="28"/>
      <x:c r="AK1022"/>
      <x:c r="AL1022" t="str">
        <x:v>Completado</x:v>
      </x:c>
      <x:c r="AM1022" t="str">
        <x:f>IF(W1022&lt;0,"Devuelto",AL1022)</x:f>
        <x:v>Completado</x:v>
      </x:c>
      <x:c r="AN1022" t="str">
        <x:v>Efectivo</x:v>
      </x:c>
      <x:c r="AO1022" s="29" t="str">
        <x:v>Sin observación</x:v>
      </x:c>
      <x:c r="AP1022" t="str">
        <x:f>IF(D1022="","No","Sí")</x:f>
        <x:v>Sí</x:v>
      </x:c>
    </x:row>
    <x:row r="1023">
      <x:c r="A1023" t="n">
        <x:v>1023</x:v>
      </x:c>
      <x:c r="B1023" t="str">
        <x:v>VT0004851</x:v>
      </x:c>
      <x:c r="C1023" t="str">
        <x:v>46134</x:v>
      </x:c>
      <x:c r="D1023" s="27" t="n">
        <x:v>46134</x:v>
      </x:c>
      <x:c r="E1023" t="n">
        <x:f>IF(D1023="","",YEAR(D1023))</x:f>
        <x:v>2026</x:v>
      </x:c>
      <x:c r="F1023" t="n">
        <x:f>IF(D1023="","",MONTH(D1023))</x:f>
        <x:v>4</x:v>
      </x:c>
      <x:c r="G1023" t="str">
        <x:f>IF(D1023="","Fecha no disponible",TEXT(D1023,"mmmm"))</x:f>
        <x:v>April</x:v>
      </x:c>
      <x:c r="H1023" t="str">
        <x:f>IF(D1023="","Fecha no disponible",TEXT(D1023,"yyyy-mm"))</x:f>
        <x:v>2026-04</x:v>
      </x:c>
      <x:c r="I1023" t="str">
        <x:f>IF(D1023="","Fecha no disponible","T"&amp;ROUNDUP(MONTH(D1023)/3,0))</x:f>
        <x:v>T2</x:v>
      </x:c>
      <x:c r="J1023" t="str">
        <x:v>T014</x:v>
      </x:c>
      <x:c r="K1023" t="str">
        <x:v>Tienda Potosí 2</x:v>
      </x:c>
      <x:c r="L1023" t="str">
        <x:v>Barrio</x:v>
      </x:c>
      <x:c r="M1023" t="str">
        <x:v>Potosí</x:v>
      </x:c>
      <x:c r="N1023" t="str">
        <x:f>IFERROR(VLOOKUP(M1023,'Mapeos'!$A$4:$B$30,2,FALSE),M1023)</x:f>
        <x:v>Potosí</x:v>
      </x:c>
      <x:c r="O1023" t="str">
        <x:v>C00427</x:v>
      </x:c>
      <x:c r="P1023" t="str">
        <x:v>Premium</x:v>
      </x:c>
      <x:c r="Q1023" t="str">
        <x:v>P0051</x:v>
      </x:c>
      <x:c r="R1023" t="str">
        <x:v>Alimentos</x:v>
      </x:c>
      <x:c r="S1023" t="str">
        <x:v>Marca A</x:v>
      </x:c>
      <x:c r="T1023" t="str">
        <x:v>Tienda</x:v>
      </x:c>
      <x:c r="U1023" t="str">
        <x:f>IFERROR(VLOOKUP(T1023,'Mapeos'!$D$4:$E$25,2,FALSE),T1023)</x:f>
        <x:v>Tienda</x:v>
      </x:c>
      <x:c r="V1023" t="str">
        <x:v>V026</x:v>
      </x:c>
      <x:c r="W1023" t="n">
        <x:v>4</x:v>
      </x:c>
      <x:c r="X1023" s="28" t="n">
        <x:v>36.86</x:v>
      </x:c>
      <x:c r="Y1023" s="20" t="n">
        <x:v>0.2</x:v>
      </x:c>
      <x:c r="Z1023" s="20" t="n">
        <x:f>IF(Y1023&gt;1,Y1023/100,Y1023)</x:f>
        <x:v>0.2</x:v>
      </x:c>
      <x:c r="AA1023" s="28" t="n">
        <x:v>28.46</x:v>
      </x:c>
      <x:c r="AB1023" s="28" t="n">
        <x:v>117.95</x:v>
      </x:c>
      <x:c r="AC1023" s="28" t="str">
        <x:v>BOB</x:v>
      </x:c>
      <x:c r="AD1023" s="28" t="n">
        <x:f>IF(AC1023="USD",AB1023*'Parametros'!$B$4,AB1023)</x:f>
        <x:v>117.95</x:v>
      </x:c>
      <x:c r="AE1023" s="28" t="n">
        <x:f>W1023*X1023*(1-Z1023)</x:f>
        <x:v>117.952</x:v>
      </x:c>
      <x:c r="AF1023" s="28" t="n">
        <x:f>W1023*AA1023</x:f>
        <x:v>113.84</x:v>
      </x:c>
      <x:c r="AG1023" s="28" t="n">
        <x:f>AE1023-AF1023</x:f>
        <x:v>4.111999999999995</x:v>
      </x:c>
      <x:c r="AH1023" s="20" t="n">
        <x:f>IF(AE1023&gt;0,AG1023/AE1023,"")</x:f>
        <x:v>0.03486163863266409</x:v>
      </x:c>
      <x:c r="AI1023" s="28" t="n">
        <x:v>193572.77</x:v>
      </x:c>
      <x:c r="AJ1023" s="28" t="n">
        <x:v>113</x:v>
      </x:c>
      <x:c r="AK1023" t="n">
        <x:v>37</x:v>
      </x:c>
      <x:c r="AL1023" t="str">
        <x:v>Completado</x:v>
      </x:c>
      <x:c r="AM1023" t="str">
        <x:f>IF(W1023&lt;0,"Devuelto",AL1023)</x:f>
        <x:v>Completado</x:v>
      </x:c>
      <x:c r="AN1023" t="str">
        <x:v>Efectivo</x:v>
      </x:c>
      <x:c r="AO1023" s="29" t="str">
        <x:v>Sin observación</x:v>
      </x:c>
      <x:c r="AP1023" t="str">
        <x:f>IF(D1023="","No","Sí")</x:f>
        <x:v>Sí</x:v>
      </x:c>
    </x:row>
    <x:row r="1024">
      <x:c r="A1024" t="n">
        <x:v>1024</x:v>
      </x:c>
      <x:c r="B1024" t="str">
        <x:v>VT0004856</x:v>
      </x:c>
      <x:c r="C1024" t="str">
        <x:v>45491</x:v>
      </x:c>
      <x:c r="D1024" s="27" t="n">
        <x:v>45491</x:v>
      </x:c>
      <x:c r="E1024" t="n">
        <x:f>IF(D1024="","",YEAR(D1024))</x:f>
        <x:v>2024</x:v>
      </x:c>
      <x:c r="F1024" t="n">
        <x:f>IF(D1024="","",MONTH(D1024))</x:f>
        <x:v>7</x:v>
      </x:c>
      <x:c r="G1024" t="str">
        <x:f>IF(D1024="","Fecha no disponible",TEXT(D1024,"mmmm"))</x:f>
        <x:v>July</x:v>
      </x:c>
      <x:c r="H1024" t="str">
        <x:f>IF(D1024="","Fecha no disponible",TEXT(D1024,"yyyy-mm"))</x:f>
        <x:v>2024-07</x:v>
      </x:c>
      <x:c r="I1024" t="str">
        <x:f>IF(D1024="","Fecha no disponible","T"&amp;ROUNDUP(MONTH(D1024)/3,0))</x:f>
        <x:v>T3</x:v>
      </x:c>
      <x:c r="J1024" t="str">
        <x:v>T016</x:v>
      </x:c>
      <x:c r="K1024" t="str">
        <x:v>Tienda Potosí 4</x:v>
      </x:c>
      <x:c r="L1024" t="str">
        <x:v>Centro</x:v>
      </x:c>
      <x:c r="M1024" t="str">
        <x:v>Potosí</x:v>
      </x:c>
      <x:c r="N1024" t="str">
        <x:f>IFERROR(VLOOKUP(M1024,'Mapeos'!$A$4:$B$30,2,FALSE),M1024)</x:f>
        <x:v>Potosí</x:v>
      </x:c>
      <x:c r="O1024" t="str">
        <x:v>C00743</x:v>
      </x:c>
      <x:c r="P1024" t="str">
        <x:v>Empresa</x:v>
      </x:c>
      <x:c r="Q1024" t="str">
        <x:v>P0082</x:v>
      </x:c>
      <x:c r="R1024" t="str">
        <x:v>Hogar</x:v>
      </x:c>
      <x:c r="S1024" t="str">
        <x:v>Marca C</x:v>
      </x:c>
      <x:c r="T1024" t="str">
        <x:v>E-commerce</x:v>
      </x:c>
      <x:c r="U1024" t="str">
        <x:f>IFERROR(VLOOKUP(T1024,'Mapeos'!$D$4:$E$25,2,FALSE),T1024)</x:f>
        <x:v>E-commerce</x:v>
      </x:c>
      <x:c r="V1024" t="str">
        <x:v>V009</x:v>
      </x:c>
      <x:c r="W1024" t="n">
        <x:v>-3</x:v>
      </x:c>
      <x:c r="X1024" s="28" t="n">
        <x:v>192.12</x:v>
      </x:c>
      <x:c r="Y1024" s="20" t="n">
        <x:v>0.15</x:v>
      </x:c>
      <x:c r="Z1024" s="20" t="n">
        <x:f>IF(Y1024&gt;1,Y1024/100,Y1024)</x:f>
        <x:v>0.15</x:v>
      </x:c>
      <x:c r="AA1024" s="28" t="n">
        <x:v>98.63</x:v>
      </x:c>
      <x:c r="AB1024" s="28" t="n">
        <x:v>-489.91</x:v>
      </x:c>
      <x:c r="AC1024" s="28" t="str">
        <x:v>BOB</x:v>
      </x:c>
      <x:c r="AD1024" s="28" t="n">
        <x:f>IF(AC1024="USD",AB1024*'Parametros'!$B$4,AB1024)</x:f>
        <x:v>-489.91</x:v>
      </x:c>
      <x:c r="AE1024" s="28" t="n">
        <x:f>W1024*X1024*(1-Z1024)</x:f>
        <x:v>-489.906</x:v>
      </x:c>
      <x:c r="AF1024" s="28" t="n">
        <x:f>W1024*AA1024</x:f>
        <x:v>-295.89</x:v>
      </x:c>
      <x:c r="AG1024" s="28" t="n">
        <x:f>AE1024-AF1024</x:f>
        <x:v>-194.01600000000002</x:v>
      </x:c>
      <x:c r="AH1024" s="20" t="str">
        <x:f>IF(AE1024&gt;0,AG1024/AE1024,"")</x:f>
      </x:c>
      <x:c r="AI1024" s="28" t="n">
        <x:v>73184.18</x:v>
      </x:c>
      <x:c r="AJ1024" s="28"/>
      <x:c r="AK1024"/>
      <x:c r="AL1024" t="str">
        <x:v>Devuelto</x:v>
      </x:c>
      <x:c r="AM1024" t="str">
        <x:f>IF(W1024&lt;0,"Devuelto",AL1024)</x:f>
        <x:v>Devuelto</x:v>
      </x:c>
      <x:c r="AN1024" t="str">
        <x:v>Transferencia</x:v>
      </x:c>
      <x:c r="AO1024" s="29" t="str">
        <x:v>Sin observación</x:v>
      </x:c>
      <x:c r="AP1024" t="str">
        <x:f>IF(D1024="","No","Sí")</x:f>
        <x:v>Sí</x:v>
      </x:c>
    </x:row>
    <x:row r="1025">
      <x:c r="A1025" t="n">
        <x:v>1025</x:v>
      </x:c>
      <x:c r="B1025" t="str">
        <x:v>VT0004861</x:v>
      </x:c>
      <x:c r="C1025" t="str">
        <x:v>45973</x:v>
      </x:c>
      <x:c r="D1025" s="27" t="n">
        <x:v>45973</x:v>
      </x:c>
      <x:c r="E1025" t="n">
        <x:f>IF(D1025="","",YEAR(D1025))</x:f>
        <x:v>2025</x:v>
      </x:c>
      <x:c r="F1025" t="n">
        <x:f>IF(D1025="","",MONTH(D1025))</x:f>
        <x:v>11</x:v>
      </x:c>
      <x:c r="G1025" t="str">
        <x:f>IF(D1025="","Fecha no disponible",TEXT(D1025,"mmmm"))</x:f>
        <x:v>November</x:v>
      </x:c>
      <x:c r="H1025" t="str">
        <x:f>IF(D1025="","Fecha no disponible",TEXT(D1025,"yyyy-mm"))</x:f>
        <x:v>2025-11</x:v>
      </x:c>
      <x:c r="I1025" t="str">
        <x:f>IF(D1025="","Fecha no disponible","T"&amp;ROUNDUP(MONTH(D1025)/3,0))</x:f>
        <x:v>T4</x:v>
      </x:c>
      <x:c r="J1025" t="str">
        <x:v>T019</x:v>
      </x:c>
      <x:c r="K1025" t="str">
        <x:v>Tienda Sucre 3</x:v>
      </x:c>
      <x:c r="L1025" t="str">
        <x:v>Centro</x:v>
      </x:c>
      <x:c r="M1025" t="str">
        <x:v>Sucre</x:v>
      </x:c>
      <x:c r="N1025" t="str">
        <x:f>IFERROR(VLOOKUP(M1025,'Mapeos'!$A$4:$B$30,2,FALSE),M1025)</x:f>
        <x:v>Sucre</x:v>
      </x:c>
      <x:c r="O1025" t="str">
        <x:v>C01665</x:v>
      </x:c>
      <x:c r="P1025" t="str">
        <x:v>Masivo</x:v>
      </x:c>
      <x:c r="Q1025" t="str">
        <x:v>P0089</x:v>
      </x:c>
      <x:c r="R1025" t="str">
        <x:v>Deportes</x:v>
      </x:c>
      <x:c r="S1025" t="str">
        <x:v>Marca A</x:v>
      </x:c>
      <x:c r="T1025" t="str">
        <x:v>E-commerce</x:v>
      </x:c>
      <x:c r="U1025" t="str">
        <x:f>IFERROR(VLOOKUP(T1025,'Mapeos'!$D$4:$E$25,2,FALSE),T1025)</x:f>
        <x:v>E-commerce</x:v>
      </x:c>
      <x:c r="V1025" t="str">
        <x:v>V005</x:v>
      </x:c>
      <x:c r="W1025" t="n">
        <x:v>1</x:v>
      </x:c>
      <x:c r="X1025" s="28" t="n">
        <x:v>126.76</x:v>
      </x:c>
      <x:c r="Y1025" s="20" t="n">
        <x:v>0</x:v>
      </x:c>
      <x:c r="Z1025" s="20" t="n">
        <x:f>IF(Y1025&gt;1,Y1025/100,Y1025)</x:f>
        <x:v>0</x:v>
      </x:c>
      <x:c r="AA1025" s="28" t="n">
        <x:v>96.49</x:v>
      </x:c>
      <x:c r="AB1025" s="28" t="n">
        <x:v>126.76</x:v>
      </x:c>
      <x:c r="AC1025" s="28" t="str">
        <x:v>BOB</x:v>
      </x:c>
      <x:c r="AD1025" s="28" t="n">
        <x:f>IF(AC1025="USD",AB1025*'Parametros'!$B$4,AB1025)</x:f>
        <x:v>126.76</x:v>
      </x:c>
      <x:c r="AE1025" s="28" t="n">
        <x:f>W1025*X1025*(1-Z1025)</x:f>
        <x:v>126.76</x:v>
      </x:c>
      <x:c r="AF1025" s="28" t="n">
        <x:f>W1025*AA1025</x:f>
        <x:v>96.49</x:v>
      </x:c>
      <x:c r="AG1025" s="28" t="n">
        <x:f>AE1025-AF1025</x:f>
        <x:v>30.27000000000001</x:v>
      </x:c>
      <x:c r="AH1025" s="20" t="n">
        <x:f>IF(AE1025&gt;0,AG1025/AE1025,"")</x:f>
        <x:v>0.23879772798990226</x:v>
      </x:c>
      <x:c r="AI1025" s="28" t="n">
        <x:v>67543.39</x:v>
      </x:c>
      <x:c r="AJ1025" s="28"/>
      <x:c r="AK1025"/>
      <x:c r="AL1025" t="str">
        <x:v>Completado</x:v>
      </x:c>
      <x:c r="AM1025" t="str">
        <x:f>IF(W1025&lt;0,"Devuelto",AL1025)</x:f>
        <x:v>Completado</x:v>
      </x:c>
      <x:c r="AN1025" t="str">
        <x:v>Efectivo</x:v>
      </x:c>
      <x:c r="AO1025" s="29" t="str">
        <x:v>Sin observación</x:v>
      </x:c>
      <x:c r="AP1025" t="str">
        <x:f>IF(D1025="","No","Sí")</x:f>
        <x:v>Sí</x:v>
      </x:c>
    </x:row>
    <x:row r="1026">
      <x:c r="A1026" t="n">
        <x:v>1026</x:v>
      </x:c>
      <x:c r="B1026" t="str">
        <x:v>VT0004866</x:v>
      </x:c>
      <x:c r="C1026" t="str">
        <x:v>45450</x:v>
      </x:c>
      <x:c r="D1026" s="27" t="n">
        <x:v>45450</x:v>
      </x:c>
      <x:c r="E1026" t="n">
        <x:f>IF(D1026="","",YEAR(D1026))</x:f>
        <x:v>2024</x:v>
      </x:c>
      <x:c r="F1026" t="n">
        <x:f>IF(D1026="","",MONTH(D1026))</x:f>
        <x:v>6</x:v>
      </x:c>
      <x:c r="G1026" t="str">
        <x:f>IF(D1026="","Fecha no disponible",TEXT(D1026,"mmmm"))</x:f>
        <x:v>June</x:v>
      </x:c>
      <x:c r="H1026" t="str">
        <x:f>IF(D1026="","Fecha no disponible",TEXT(D1026,"yyyy-mm"))</x:f>
        <x:v>2024-06</x:v>
      </x:c>
      <x:c r="I1026" t="str">
        <x:f>IF(D1026="","Fecha no disponible","T"&amp;ROUNDUP(MONTH(D1026)/3,0))</x:f>
        <x:v>T2</x:v>
      </x:c>
      <x:c r="J1026" t="str">
        <x:v>T001</x:v>
      </x:c>
      <x:c r="K1026" t="str">
        <x:v>Tienda La Paz 1</x:v>
      </x:c>
      <x:c r="L1026" t="str">
        <x:v>Barrio</x:v>
      </x:c>
      <x:c r="M1026" t="str">
        <x:v>La Paz</x:v>
      </x:c>
      <x:c r="N1026" t="str">
        <x:f>IFERROR(VLOOKUP(M1026,'Mapeos'!$A$4:$B$30,2,FALSE),M1026)</x:f>
        <x:v>La Paz</x:v>
      </x:c>
      <x:c r="O1026" t="str">
        <x:v>C00670</x:v>
      </x:c>
      <x:c r="P1026" t="str">
        <x:v>Masivo</x:v>
      </x:c>
      <x:c r="Q1026" t="str">
        <x:v>P0096</x:v>
      </x:c>
      <x:c r="R1026" t="str">
        <x:v>Electrónica</x:v>
      </x:c>
      <x:c r="S1026" t="str">
        <x:v>Marca C</x:v>
      </x:c>
      <x:c r="T1026" t="str">
        <x:v>Tienda</x:v>
      </x:c>
      <x:c r="U1026" t="str">
        <x:f>IFERROR(VLOOKUP(T1026,'Mapeos'!$D$4:$E$25,2,FALSE),T1026)</x:f>
        <x:v>Tienda</x:v>
      </x:c>
      <x:c r="V1026" t="str">
        <x:v>V026</x:v>
      </x:c>
      <x:c r="W1026" t="n">
        <x:v>1</x:v>
      </x:c>
      <x:c r="X1026" s="28" t="n">
        <x:v>456.37</x:v>
      </x:c>
      <x:c r="Y1026" s="20" t="n">
        <x:v>0.1</x:v>
      </x:c>
      <x:c r="Z1026" s="20" t="n">
        <x:f>IF(Y1026&gt;1,Y1026/100,Y1026)</x:f>
        <x:v>0.1</x:v>
      </x:c>
      <x:c r="AA1026" s="28" t="n">
        <x:v>273.47</x:v>
      </x:c>
      <x:c r="AB1026" s="28" t="n">
        <x:v>410.73</x:v>
      </x:c>
      <x:c r="AC1026" s="28" t="str">
        <x:v>BOB</x:v>
      </x:c>
      <x:c r="AD1026" s="28" t="n">
        <x:f>IF(AC1026="USD",AB1026*'Parametros'!$B$4,AB1026)</x:f>
        <x:v>410.73</x:v>
      </x:c>
      <x:c r="AE1026" s="28" t="n">
        <x:f>W1026*X1026*(1-Z1026)</x:f>
        <x:v>410.733</x:v>
      </x:c>
      <x:c r="AF1026" s="28" t="n">
        <x:f>W1026*AA1026</x:f>
        <x:v>273.47</x:v>
      </x:c>
      <x:c r="AG1026" s="28" t="n">
        <x:f>AE1026-AF1026</x:f>
        <x:v>137.26299999999998</x:v>
      </x:c>
      <x:c r="AH1026" s="20" t="n">
        <x:f>IF(AE1026&gt;0,AG1026/AE1026,"")</x:f>
        <x:v>0.334190337762001</x:v>
      </x:c>
      <x:c r="AI1026" s="28" t="n">
        <x:v>177388.08</x:v>
      </x:c>
      <x:c r="AJ1026" s="28"/>
      <x:c r="AK1026"/>
      <x:c r="AL1026" t="str">
        <x:v>Completado</x:v>
      </x:c>
      <x:c r="AM1026" t="str">
        <x:f>IF(W1026&lt;0,"Devuelto",AL1026)</x:f>
        <x:v>Completado</x:v>
      </x:c>
      <x:c r="AN1026" t="str">
        <x:v>QR</x:v>
      </x:c>
      <x:c r="AO1026" s="29" t="str">
        <x:v>Sin observación</x:v>
      </x:c>
      <x:c r="AP1026" t="str">
        <x:f>IF(D1026="","No","Sí")</x:f>
        <x:v>Sí</x:v>
      </x:c>
    </x:row>
    <x:row r="1027">
      <x:c r="A1027" t="n">
        <x:v>1027</x:v>
      </x:c>
      <x:c r="B1027" t="str">
        <x:v>VT0004870</x:v>
      </x:c>
      <x:c r="C1027" t="str">
        <x:v>46020</x:v>
      </x:c>
      <x:c r="D1027" s="27" t="n">
        <x:v>46020</x:v>
      </x:c>
      <x:c r="E1027" t="n">
        <x:f>IF(D1027="","",YEAR(D1027))</x:f>
        <x:v>2025</x:v>
      </x:c>
      <x:c r="F1027" t="n">
        <x:f>IF(D1027="","",MONTH(D1027))</x:f>
        <x:v>12</x:v>
      </x:c>
      <x:c r="G1027" t="str">
        <x:f>IF(D1027="","Fecha no disponible",TEXT(D1027,"mmmm"))</x:f>
        <x:v>December</x:v>
      </x:c>
      <x:c r="H1027" t="str">
        <x:f>IF(D1027="","Fecha no disponible",TEXT(D1027,"yyyy-mm"))</x:f>
        <x:v>2025-12</x:v>
      </x:c>
      <x:c r="I1027" t="str">
        <x:f>IF(D1027="","Fecha no disponible","T"&amp;ROUNDUP(MONTH(D1027)/3,0))</x:f>
        <x:v>T4</x:v>
      </x:c>
      <x:c r="J1027" t="str">
        <x:v>T003</x:v>
      </x:c>
      <x:c r="K1027" t="str">
        <x:v>Tienda La Paz 3</x:v>
      </x:c>
      <x:c r="L1027" t="str">
        <x:v>Barrio</x:v>
      </x:c>
      <x:c r="M1027" t="str">
        <x:v>La Paz</x:v>
      </x:c>
      <x:c r="N1027" t="str">
        <x:f>IFERROR(VLOOKUP(M1027,'Mapeos'!$A$4:$B$30,2,FALSE),M1027)</x:f>
        <x:v>La Paz</x:v>
      </x:c>
      <x:c r="O1027" t="str">
        <x:v>C01334</x:v>
      </x:c>
      <x:c r="P1027" t="str">
        <x:v>Frecuente</x:v>
      </x:c>
      <x:c r="Q1027" t="str">
        <x:v>P0082</x:v>
      </x:c>
      <x:c r="R1027" t="str">
        <x:v>Hogar</x:v>
      </x:c>
      <x:c r="S1027" t="str">
        <x:v>Marca C</x:v>
      </x:c>
      <x:c r="T1027" t="str">
        <x:v>Marketplace</x:v>
      </x:c>
      <x:c r="U1027" t="str">
        <x:f>IFERROR(VLOOKUP(T1027,'Mapeos'!$D$4:$E$25,2,FALSE),T1027)</x:f>
        <x:v>Marketplace</x:v>
      </x:c>
      <x:c r="V1027" t="str">
        <x:v>V036</x:v>
      </x:c>
      <x:c r="W1027" t="n">
        <x:v>1</x:v>
      </x:c>
      <x:c r="X1027" s="28" t="n">
        <x:v>190.36</x:v>
      </x:c>
      <x:c r="Y1027" s="20" t="n">
        <x:v>0</x:v>
      </x:c>
      <x:c r="Z1027" s="20" t="n">
        <x:f>IF(Y1027&gt;1,Y1027/100,Y1027)</x:f>
        <x:v>0</x:v>
      </x:c>
      <x:c r="AA1027" s="28" t="n">
        <x:v>98.63</x:v>
      </x:c>
      <x:c r="AB1027" s="28" t="n">
        <x:v>190.36</x:v>
      </x:c>
      <x:c r="AC1027" s="28" t="str">
        <x:v>BOB</x:v>
      </x:c>
      <x:c r="AD1027" s="28" t="n">
        <x:f>IF(AC1027="USD",AB1027*'Parametros'!$B$4,AB1027)</x:f>
        <x:v>190.36</x:v>
      </x:c>
      <x:c r="AE1027" s="28" t="n">
        <x:f>W1027*X1027*(1-Z1027)</x:f>
        <x:v>190.36</x:v>
      </x:c>
      <x:c r="AF1027" s="28" t="n">
        <x:f>W1027*AA1027</x:f>
        <x:v>98.63</x:v>
      </x:c>
      <x:c r="AG1027" s="28" t="n">
        <x:f>AE1027-AF1027</x:f>
        <x:v>91.73000000000002</x:v>
      </x:c>
      <x:c r="AH1027" s="20" t="n">
        <x:f>IF(AE1027&gt;0,AG1027/AE1027,"")</x:f>
        <x:v>0.4818764446312251</x:v>
      </x:c>
      <x:c r="AI1027" s="28" t="n">
        <x:v>85082.62</x:v>
      </x:c>
      <x:c r="AJ1027" s="28"/>
      <x:c r="AK1027"/>
      <x:c r="AL1027" t="str">
        <x:v>Completado</x:v>
      </x:c>
      <x:c r="AM1027" t="str">
        <x:f>IF(W1027&lt;0,"Devuelto",AL1027)</x:f>
        <x:v>Completado</x:v>
      </x:c>
      <x:c r="AN1027" t="str">
        <x:v>Transferencia</x:v>
      </x:c>
      <x:c r="AO1027" s="29" t="str">
        <x:v>Sin observación</x:v>
      </x:c>
      <x:c r="AP1027" t="str">
        <x:f>IF(D1027="","No","Sí")</x:f>
        <x:v>Sí</x:v>
      </x:c>
    </x:row>
    <x:row r="1028">
      <x:c r="A1028" t="n">
        <x:v>1028</x:v>
      </x:c>
      <x:c r="B1028" t="str">
        <x:v>VT0004875</x:v>
      </x:c>
      <x:c r="C1028" t="str">
        <x:v>45519</x:v>
      </x:c>
      <x:c r="D1028" s="27" t="n">
        <x:v>45519</x:v>
      </x:c>
      <x:c r="E1028" t="n">
        <x:f>IF(D1028="","",YEAR(D1028))</x:f>
        <x:v>2024</x:v>
      </x:c>
      <x:c r="F1028" t="n">
        <x:f>IF(D1028="","",MONTH(D1028))</x:f>
        <x:v>8</x:v>
      </x:c>
      <x:c r="G1028" t="str">
        <x:f>IF(D1028="","Fecha no disponible",TEXT(D1028,"mmmm"))</x:f>
        <x:v>August</x:v>
      </x:c>
      <x:c r="H1028" t="str">
        <x:f>IF(D1028="","Fecha no disponible",TEXT(D1028,"yyyy-mm"))</x:f>
        <x:v>2024-08</x:v>
      </x:c>
      <x:c r="I1028" t="str">
        <x:f>IF(D1028="","Fecha no disponible","T"&amp;ROUNDUP(MONTH(D1028)/3,0))</x:f>
        <x:v>T3</x:v>
      </x:c>
      <x:c r="J1028" t="str">
        <x:v>T005</x:v>
      </x:c>
      <x:c r="K1028" t="str">
        <x:v>Tienda Santa Cruz 1</x:v>
      </x:c>
      <x:c r="L1028" t="str">
        <x:v>Centro</x:v>
      </x:c>
      <x:c r="M1028" t="str">
        <x:v>Santa Cruz</x:v>
      </x:c>
      <x:c r="N1028" t="str">
        <x:f>IFERROR(VLOOKUP(M1028,'Mapeos'!$A$4:$B$30,2,FALSE),M1028)</x:f>
        <x:v>Santa Cruz</x:v>
      </x:c>
      <x:c r="O1028" t="str">
        <x:v>C01625</x:v>
      </x:c>
      <x:c r="P1028" t="str">
        <x:v>Masivo</x:v>
      </x:c>
      <x:c r="Q1028" t="str">
        <x:v>P0050</x:v>
      </x:c>
      <x:c r="R1028" t="str">
        <x:v>Electrónica</x:v>
      </x:c>
      <x:c r="S1028" t="str">
        <x:v>Marca A</x:v>
      </x:c>
      <x:c r="T1028" t="str">
        <x:v>Marketplace</x:v>
      </x:c>
      <x:c r="U1028" t="str">
        <x:f>IFERROR(VLOOKUP(T1028,'Mapeos'!$D$4:$E$25,2,FALSE),T1028)</x:f>
        <x:v>Marketplace</x:v>
      </x:c>
      <x:c r="V1028" t="str">
        <x:v>V036</x:v>
      </x:c>
      <x:c r="W1028" t="n">
        <x:v>1</x:v>
      </x:c>
      <x:c r="X1028" s="28" t="n">
        <x:v>418.02</x:v>
      </x:c>
      <x:c r="Y1028" s="20" t="n">
        <x:v>0.15</x:v>
      </x:c>
      <x:c r="Z1028" s="20" t="n">
        <x:f>IF(Y1028&gt;1,Y1028/100,Y1028)</x:f>
        <x:v>0.15</x:v>
      </x:c>
      <x:c r="AA1028" s="28" t="n">
        <x:v>213.25</x:v>
      </x:c>
      <x:c r="AB1028" s="28" t="n">
        <x:v>355.32</x:v>
      </x:c>
      <x:c r="AC1028" s="28" t="str">
        <x:v>BOB</x:v>
      </x:c>
      <x:c r="AD1028" s="28" t="n">
        <x:f>IF(AC1028="USD",AB1028*'Parametros'!$B$4,AB1028)</x:f>
        <x:v>355.32</x:v>
      </x:c>
      <x:c r="AE1028" s="28" t="n">
        <x:f>W1028*X1028*(1-Z1028)</x:f>
        <x:v>355.31699999999995</x:v>
      </x:c>
      <x:c r="AF1028" s="28" t="n">
        <x:f>W1028*AA1028</x:f>
        <x:v>213.25</x:v>
      </x:c>
      <x:c r="AG1028" s="28" t="n">
        <x:f>AE1028-AF1028</x:f>
        <x:v>142.06699999999995</x:v>
      </x:c>
      <x:c r="AH1028" s="20" t="n">
        <x:f>IF(AE1028&gt;0,AG1028/AE1028,"")</x:f>
        <x:v>0.3998316995809375</x:v>
      </x:c>
      <x:c r="AI1028" s="28" t="n">
        <x:v>80584.52</x:v>
      </x:c>
      <x:c r="AJ1028" s="28"/>
      <x:c r="AK1028"/>
      <x:c r="AL1028" t="str">
        <x:v>Completado</x:v>
      </x:c>
      <x:c r="AM1028" t="str">
        <x:f>IF(W1028&lt;0,"Devuelto",AL1028)</x:f>
        <x:v>Completado</x:v>
      </x:c>
      <x:c r="AN1028" t="str">
        <x:v>Efectivo</x:v>
      </x:c>
      <x:c r="AO1028" s="29" t="str">
        <x:v>Sin observación</x:v>
      </x:c>
      <x:c r="AP1028" t="str">
        <x:f>IF(D1028="","No","Sí")</x:f>
        <x:v>Sí</x:v>
      </x:c>
    </x:row>
    <x:row r="1029">
      <x:c r="A1029" t="n">
        <x:v>1029</x:v>
      </x:c>
      <x:c r="B1029" t="str">
        <x:v>VT0004880</x:v>
      </x:c>
      <x:c r="C1029" t="str">
        <x:v>45779</x:v>
      </x:c>
      <x:c r="D1029" s="27" t="n">
        <x:v>45779</x:v>
      </x:c>
      <x:c r="E1029" t="n">
        <x:f>IF(D1029="","",YEAR(D1029))</x:f>
        <x:v>2025</x:v>
      </x:c>
      <x:c r="F1029" t="n">
        <x:f>IF(D1029="","",MONTH(D1029))</x:f>
        <x:v>5</x:v>
      </x:c>
      <x:c r="G1029" t="str">
        <x:f>IF(D1029="","Fecha no disponible",TEXT(D1029,"mmmm"))</x:f>
        <x:v>May</x:v>
      </x:c>
      <x:c r="H1029" t="str">
        <x:f>IF(D1029="","Fecha no disponible",TEXT(D1029,"yyyy-mm"))</x:f>
        <x:v>2025-05</x:v>
      </x:c>
      <x:c r="I1029" t="str">
        <x:f>IF(D1029="","Fecha no disponible","T"&amp;ROUNDUP(MONTH(D1029)/3,0))</x:f>
        <x:v>T2</x:v>
      </x:c>
      <x:c r="J1029" t="str">
        <x:v>T012</x:v>
      </x:c>
      <x:c r="K1029" t="str">
        <x:v>Tienda Cochabamba 4</x:v>
      </x:c>
      <x:c r="L1029" t="str">
        <x:v>Centro</x:v>
      </x:c>
      <x:c r="M1029" t="str">
        <x:v>Cochabamba</x:v>
      </x:c>
      <x:c r="N1029" t="str">
        <x:f>IFERROR(VLOOKUP(M1029,'Mapeos'!$A$4:$B$30,2,FALSE),M1029)</x:f>
        <x:v>Cochabamba</x:v>
      </x:c>
      <x:c r="O1029" t="str">
        <x:v>C00218</x:v>
      </x:c>
      <x:c r="P1029" t="str">
        <x:v>Frecuente</x:v>
      </x:c>
      <x:c r="Q1029" t="str">
        <x:v>P0149</x:v>
      </x:c>
      <x:c r="R1029" t="str">
        <x:v>Alimentos</x:v>
      </x:c>
      <x:c r="S1029" t="str">
        <x:v>Marca D</x:v>
      </x:c>
      <x:c r="T1029" t="str">
        <x:v>Marketplace</x:v>
      </x:c>
      <x:c r="U1029" t="str">
        <x:f>IFERROR(VLOOKUP(T1029,'Mapeos'!$D$4:$E$25,2,FALSE),T1029)</x:f>
        <x:v>Marketplace</x:v>
      </x:c>
      <x:c r="V1029" t="str">
        <x:v>V018</x:v>
      </x:c>
      <x:c r="W1029" t="n">
        <x:v>1</x:v>
      </x:c>
      <x:c r="X1029" s="28" t="n">
        <x:v>25.34</x:v>
      </x:c>
      <x:c r="Y1029" s="20" t="n">
        <x:v>0.05</x:v>
      </x:c>
      <x:c r="Z1029" s="20" t="n">
        <x:f>IF(Y1029&gt;1,Y1029/100,Y1029)</x:f>
        <x:v>0.05</x:v>
      </x:c>
      <x:c r="AA1029" s="28" t="n">
        <x:v>18.82</x:v>
      </x:c>
      <x:c r="AB1029" s="28" t="n">
        <x:v>24.07</x:v>
      </x:c>
      <x:c r="AC1029" s="28" t="str">
        <x:v>BOB</x:v>
      </x:c>
      <x:c r="AD1029" s="28" t="n">
        <x:f>IF(AC1029="USD",AB1029*'Parametros'!$B$4,AB1029)</x:f>
        <x:v>24.07</x:v>
      </x:c>
      <x:c r="AE1029" s="28" t="n">
        <x:f>W1029*X1029*(1-Z1029)</x:f>
        <x:v>24.073</x:v>
      </x:c>
      <x:c r="AF1029" s="28" t="n">
        <x:f>W1029*AA1029</x:f>
        <x:v>18.82</x:v>
      </x:c>
      <x:c r="AG1029" s="28" t="n">
        <x:f>AE1029-AF1029</x:f>
        <x:v>5.253</x:v>
      </x:c>
      <x:c r="AH1029" s="20" t="n">
        <x:f>IF(AE1029&gt;0,AG1029/AE1029,"")</x:f>
        <x:v>0.21821127404145724</x:v>
      </x:c>
      <x:c r="AI1029" s="28" t="n">
        <x:v>93114.1</x:v>
      </x:c>
      <x:c r="AJ1029" s="28"/>
      <x:c r="AK1029"/>
      <x:c r="AL1029" t="str">
        <x:v>Completado</x:v>
      </x:c>
      <x:c r="AM1029" t="str">
        <x:f>IF(W1029&lt;0,"Devuelto",AL1029)</x:f>
        <x:v>Completado</x:v>
      </x:c>
      <x:c r="AN1029" t="str">
        <x:v>QR</x:v>
      </x:c>
      <x:c r="AO1029" s="29" t="str">
        <x:v>Sin observación</x:v>
      </x:c>
      <x:c r="AP1029" t="str">
        <x:f>IF(D1029="","No","Sí")</x:f>
        <x:v>Sí</x:v>
      </x:c>
    </x:row>
    <x:row r="1030">
      <x:c r="A1030" t="n">
        <x:v>1030</x:v>
      </x:c>
      <x:c r="B1030" t="str">
        <x:v>VT0004885</x:v>
      </x:c>
      <x:c r="C1030" t="str">
        <x:v>45699</x:v>
      </x:c>
      <x:c r="D1030" s="27" t="n">
        <x:v>45699</x:v>
      </x:c>
      <x:c r="E1030" t="n">
        <x:f>IF(D1030="","",YEAR(D1030))</x:f>
        <x:v>2025</x:v>
      </x:c>
      <x:c r="F1030" t="n">
        <x:f>IF(D1030="","",MONTH(D1030))</x:f>
        <x:v>2</x:v>
      </x:c>
      <x:c r="G1030" t="str">
        <x:f>IF(D1030="","Fecha no disponible",TEXT(D1030,"mmmm"))</x:f>
        <x:v>February</x:v>
      </x:c>
      <x:c r="H1030" t="str">
        <x:f>IF(D1030="","Fecha no disponible",TEXT(D1030,"yyyy-mm"))</x:f>
        <x:v>2025-02</x:v>
      </x:c>
      <x:c r="I1030" t="str">
        <x:f>IF(D1030="","Fecha no disponible","T"&amp;ROUNDUP(MONTH(D1030)/3,0))</x:f>
        <x:v>T1</x:v>
      </x:c>
      <x:c r="J1030" t="str">
        <x:v>T008</x:v>
      </x:c>
      <x:c r="K1030" t="str">
        <x:v>Tienda Santa Cruz 4</x:v>
      </x:c>
      <x:c r="L1030" t="str">
        <x:v>Barrio</x:v>
      </x:c>
      <x:c r="M1030" t="str">
        <x:v>Santa Cruz</x:v>
      </x:c>
      <x:c r="N1030" t="str">
        <x:f>IFERROR(VLOOKUP(M1030,'Mapeos'!$A$4:$B$30,2,FALSE),M1030)</x:f>
        <x:v>Santa Cruz</x:v>
      </x:c>
      <x:c r="O1030" t="str">
        <x:v>C01447</x:v>
      </x:c>
      <x:c r="P1030" t="str">
        <x:v>Empresa</x:v>
      </x:c>
      <x:c r="Q1030" t="str">
        <x:v>P0046</x:v>
      </x:c>
      <x:c r="R1030" t="str">
        <x:v>Hogar</x:v>
      </x:c>
      <x:c r="S1030" t="str">
        <x:v>Marca A</x:v>
      </x:c>
      <x:c r="T1030" t="str">
        <x:v>Tienda</x:v>
      </x:c>
      <x:c r="U1030" t="str">
        <x:f>IFERROR(VLOOKUP(T1030,'Mapeos'!$D$4:$E$25,2,FALSE),T1030)</x:f>
        <x:v>Tienda</x:v>
      </x:c>
      <x:c r="V1030" t="str">
        <x:v>V036</x:v>
      </x:c>
      <x:c r="W1030" t="n">
        <x:v>1</x:v>
      </x:c>
      <x:c r="X1030" s="28" t="n">
        <x:v>280.53</x:v>
      </x:c>
      <x:c r="Y1030" s="20" t="n">
        <x:v>0.25</x:v>
      </x:c>
      <x:c r="Z1030" s="20" t="n">
        <x:f>IF(Y1030&gt;1,Y1030/100,Y1030)</x:f>
        <x:v>0.25</x:v>
      </x:c>
      <x:c r="AA1030" s="28" t="n">
        <x:v>195.2</x:v>
      </x:c>
      <x:c r="AB1030" s="28" t="n">
        <x:v>210.4</x:v>
      </x:c>
      <x:c r="AC1030" s="28" t="str">
        <x:v>BOB</x:v>
      </x:c>
      <x:c r="AD1030" s="28" t="n">
        <x:f>IF(AC1030="USD",AB1030*'Parametros'!$B$4,AB1030)</x:f>
        <x:v>210.4</x:v>
      </x:c>
      <x:c r="AE1030" s="28" t="n">
        <x:f>W1030*X1030*(1-Z1030)</x:f>
        <x:v>210.39749999999998</x:v>
      </x:c>
      <x:c r="AF1030" s="28" t="n">
        <x:f>W1030*AA1030</x:f>
        <x:v>195.2</x:v>
      </x:c>
      <x:c r="AG1030" s="28" t="n">
        <x:f>AE1030-AF1030</x:f>
        <x:v>15.197499999999991</x:v>
      </x:c>
      <x:c r="AH1030" s="20" t="n">
        <x:f>IF(AE1030&gt;0,AG1030/AE1030,"")</x:f>
        <x:v>0.07223232215211679</x:v>
      </x:c>
      <x:c r="AI1030" s="28" t="n">
        <x:v>174033.03</x:v>
      </x:c>
      <x:c r="AJ1030" s="28"/>
      <x:c r="AK1030"/>
      <x:c r="AL1030" t="str">
        <x:v>Completado</x:v>
      </x:c>
      <x:c r="AM1030" t="str">
        <x:f>IF(W1030&lt;0,"Devuelto",AL1030)</x:f>
        <x:v>Completado</x:v>
      </x:c>
      <x:c r="AN1030" t="str">
        <x:v>QR</x:v>
      </x:c>
      <x:c r="AO1030" s="29" t="str">
        <x:v>Sin observación</x:v>
      </x:c>
      <x:c r="AP1030" t="str">
        <x:f>IF(D1030="","No","Sí")</x:f>
        <x:v>Sí</x:v>
      </x:c>
    </x:row>
    <x:row r="1031">
      <x:c r="A1031" t="n">
        <x:v>1031</x:v>
      </x:c>
      <x:c r="B1031" t="str">
        <x:v>VT0004889</x:v>
      </x:c>
      <x:c r="C1031" t="str">
        <x:v>45743</x:v>
      </x:c>
      <x:c r="D1031" s="27" t="n">
        <x:v>45743</x:v>
      </x:c>
      <x:c r="E1031" t="n">
        <x:f>IF(D1031="","",YEAR(D1031))</x:f>
        <x:v>2025</x:v>
      </x:c>
      <x:c r="F1031" t="n">
        <x:f>IF(D1031="","",MONTH(D1031))</x:f>
        <x:v>3</x:v>
      </x:c>
      <x:c r="G1031" t="str">
        <x:f>IF(D1031="","Fecha no disponible",TEXT(D1031,"mmmm"))</x:f>
        <x:v>March</x:v>
      </x:c>
      <x:c r="H1031" t="str">
        <x:f>IF(D1031="","Fecha no disponible",TEXT(D1031,"yyyy-mm"))</x:f>
        <x:v>2025-03</x:v>
      </x:c>
      <x:c r="I1031" t="str">
        <x:f>IF(D1031="","Fecha no disponible","T"&amp;ROUNDUP(MONTH(D1031)/3,0))</x:f>
        <x:v>T1</x:v>
      </x:c>
      <x:c r="J1031" t="str">
        <x:v>T004</x:v>
      </x:c>
      <x:c r="K1031" t="str">
        <x:v>Tienda La Paz 4</x:v>
      </x:c>
      <x:c r="L1031" t="str">
        <x:v>Centro</x:v>
      </x:c>
      <x:c r="M1031" t="str">
        <x:v>La Paz</x:v>
      </x:c>
      <x:c r="N1031" t="str">
        <x:f>IFERROR(VLOOKUP(M1031,'Mapeos'!$A$4:$B$30,2,FALSE),M1031)</x:f>
        <x:v>La Paz</x:v>
      </x:c>
      <x:c r="O1031" t="str">
        <x:v>C00033</x:v>
      </x:c>
      <x:c r="P1031" t="str">
        <x:v>Empresa</x:v>
      </x:c>
      <x:c r="Q1031" t="str">
        <x:v>P0091</x:v>
      </x:c>
      <x:c r="R1031" t="str">
        <x:v>Deportes</x:v>
      </x:c>
      <x:c r="S1031" t="str">
        <x:v>Marca C</x:v>
      </x:c>
      <x:c r="T1031" t="str">
        <x:v>Tienda</x:v>
      </x:c>
      <x:c r="U1031" t="str">
        <x:f>IFERROR(VLOOKUP(T1031,'Mapeos'!$D$4:$E$25,2,FALSE),T1031)</x:f>
        <x:v>Tienda</x:v>
      </x:c>
      <x:c r="V1031" t="str">
        <x:v>V019</x:v>
      </x:c>
      <x:c r="W1031" t="n">
        <x:v>1</x:v>
      </x:c>
      <x:c r="X1031" s="28" t="n">
        <x:v>141.07</x:v>
      </x:c>
      <x:c r="Y1031" s="20" t="n">
        <x:v>0.1</x:v>
      </x:c>
      <x:c r="Z1031" s="20" t="n">
        <x:f>IF(Y1031&gt;1,Y1031/100,Y1031)</x:f>
        <x:v>0.1</x:v>
      </x:c>
      <x:c r="AA1031" s="28" t="n">
        <x:v>75.15</x:v>
      </x:c>
      <x:c r="AB1031" s="28" t="n">
        <x:v>126.96</x:v>
      </x:c>
      <x:c r="AC1031" s="28" t="str">
        <x:v>BOB</x:v>
      </x:c>
      <x:c r="AD1031" s="28" t="n">
        <x:f>IF(AC1031="USD",AB1031*'Parametros'!$B$4,AB1031)</x:f>
        <x:v>126.96</x:v>
      </x:c>
      <x:c r="AE1031" s="28" t="n">
        <x:f>W1031*X1031*(1-Z1031)</x:f>
        <x:v>126.963</x:v>
      </x:c>
      <x:c r="AF1031" s="28" t="n">
        <x:f>W1031*AA1031</x:f>
        <x:v>75.15</x:v>
      </x:c>
      <x:c r="AG1031" s="28" t="n">
        <x:f>AE1031-AF1031</x:f>
        <x:v>51.81299999999999</x:v>
      </x:c>
      <x:c r="AH1031" s="20" t="n">
        <x:f>IF(AE1031&gt;0,AG1031/AE1031,"")</x:f>
        <x:v>0.4080952718508541</x:v>
      </x:c>
      <x:c r="AI1031" s="28" t="n">
        <x:v>196115.37</x:v>
      </x:c>
      <x:c r="AJ1031" s="28"/>
      <x:c r="AK1031"/>
      <x:c r="AL1031" t="str">
        <x:v>Completado</x:v>
      </x:c>
      <x:c r="AM1031" t="str">
        <x:f>IF(W1031&lt;0,"Devuelto",AL1031)</x:f>
        <x:v>Completado</x:v>
      </x:c>
      <x:c r="AN1031" t="str">
        <x:v>Efectivo</x:v>
      </x:c>
      <x:c r="AO1031" s="29" t="str">
        <x:v>Sin observación</x:v>
      </x:c>
      <x:c r="AP1031" t="str">
        <x:f>IF(D1031="","No","Sí")</x:f>
        <x:v>Sí</x:v>
      </x:c>
    </x:row>
    <x:row r="1032">
      <x:c r="A1032" t="n">
        <x:v>1032</x:v>
      </x:c>
      <x:c r="B1032" t="str">
        <x:v>VT0004894</x:v>
      </x:c>
      <x:c r="C1032" t="str">
        <x:v>45299</x:v>
      </x:c>
      <x:c r="D1032" s="27" t="n">
        <x:v>45299</x:v>
      </x:c>
      <x:c r="E1032" t="n">
        <x:f>IF(D1032="","",YEAR(D1032))</x:f>
        <x:v>2024</x:v>
      </x:c>
      <x:c r="F1032" t="n">
        <x:f>IF(D1032="","",MONTH(D1032))</x:f>
        <x:v>1</x:v>
      </x:c>
      <x:c r="G1032" t="str">
        <x:f>IF(D1032="","Fecha no disponible",TEXT(D1032,"mmmm"))</x:f>
        <x:v>January</x:v>
      </x:c>
      <x:c r="H1032" t="str">
        <x:f>IF(D1032="","Fecha no disponible",TEXT(D1032,"yyyy-mm"))</x:f>
        <x:v>2024-01</x:v>
      </x:c>
      <x:c r="I1032" t="str">
        <x:f>IF(D1032="","Fecha no disponible","T"&amp;ROUNDUP(MONTH(D1032)/3,0))</x:f>
        <x:v>T1</x:v>
      </x:c>
      <x:c r="J1032" t="str">
        <x:v>T007</x:v>
      </x:c>
      <x:c r="K1032" t="str">
        <x:v>Tienda Santa Cruz 3</x:v>
      </x:c>
      <x:c r="L1032" t="str">
        <x:v>Barrio</x:v>
      </x:c>
      <x:c r="M1032" t="str">
        <x:v>Santa Cruz</x:v>
      </x:c>
      <x:c r="N1032" t="str">
        <x:f>IFERROR(VLOOKUP(M1032,'Mapeos'!$A$4:$B$30,2,FALSE),M1032)</x:f>
        <x:v>Santa Cruz</x:v>
      </x:c>
      <x:c r="O1032" t="str">
        <x:v>C01224</x:v>
      </x:c>
      <x:c r="P1032" t="str">
        <x:v>Masivo</x:v>
      </x:c>
      <x:c r="Q1032" t="str">
        <x:v>P0032</x:v>
      </x:c>
      <x:c r="R1032" t="str">
        <x:v>Electrónica</x:v>
      </x:c>
      <x:c r="S1032" t="str">
        <x:v>Marca C</x:v>
      </x:c>
      <x:c r="T1032" t="str">
        <x:v>Tienda</x:v>
      </x:c>
      <x:c r="U1032" t="str">
        <x:f>IFERROR(VLOOKUP(T1032,'Mapeos'!$D$4:$E$25,2,FALSE),T1032)</x:f>
        <x:v>Tienda</x:v>
      </x:c>
      <x:c r="V1032" t="str">
        <x:v>V039</x:v>
      </x:c>
      <x:c r="W1032" t="n">
        <x:v>1</x:v>
      </x:c>
      <x:c r="X1032" s="28" t="n">
        <x:v>350.52</x:v>
      </x:c>
      <x:c r="Y1032" s="20" t="n">
        <x:v>0.2</x:v>
      </x:c>
      <x:c r="Z1032" s="20" t="n">
        <x:f>IF(Y1032&gt;1,Y1032/100,Y1032)</x:f>
        <x:v>0.2</x:v>
      </x:c>
      <x:c r="AA1032" s="28" t="n">
        <x:v>170.34</x:v>
      </x:c>
      <x:c r="AB1032" s="28" t="n">
        <x:v>280.42</x:v>
      </x:c>
      <x:c r="AC1032" s="28" t="str">
        <x:v>BOB</x:v>
      </x:c>
      <x:c r="AD1032" s="28" t="n">
        <x:f>IF(AC1032="USD",AB1032*'Parametros'!$B$4,AB1032)</x:f>
        <x:v>280.42</x:v>
      </x:c>
      <x:c r="AE1032" s="28" t="n">
        <x:f>W1032*X1032*(1-Z1032)</x:f>
        <x:v>280.416</x:v>
      </x:c>
      <x:c r="AF1032" s="28" t="n">
        <x:f>W1032*AA1032</x:f>
        <x:v>170.34</x:v>
      </x:c>
      <x:c r="AG1032" s="28" t="n">
        <x:f>AE1032-AF1032</x:f>
        <x:v>110.076</x:v>
      </x:c>
      <x:c r="AH1032" s="20" t="n">
        <x:f>IF(AE1032&gt;0,AG1032/AE1032,"")</x:f>
        <x:v>0.39254536117767885</x:v>
      </x:c>
      <x:c r="AI1032" s="28" t="n">
        <x:v>201548.91</x:v>
      </x:c>
      <x:c r="AJ1032" s="28"/>
      <x:c r="AK1032"/>
      <x:c r="AL1032" t="str">
        <x:v>Completado</x:v>
      </x:c>
      <x:c r="AM1032" t="str">
        <x:f>IF(W1032&lt;0,"Devuelto",AL1032)</x:f>
        <x:v>Completado</x:v>
      </x:c>
      <x:c r="AN1032" t="str">
        <x:v>QR</x:v>
      </x:c>
      <x:c r="AO1032" s="29" t="str">
        <x:v>Sin observación</x:v>
      </x:c>
      <x:c r="AP1032" t="str">
        <x:f>IF(D1032="","No","Sí")</x:f>
        <x:v>Sí</x:v>
      </x:c>
    </x:row>
    <x:row r="1033">
      <x:c r="A1033" t="n">
        <x:v>1033</x:v>
      </x:c>
      <x:c r="B1033" t="str">
        <x:v>VT0004899</x:v>
      </x:c>
      <x:c r="C1033" t="str">
        <x:v>45529</x:v>
      </x:c>
      <x:c r="D1033" s="27" t="n">
        <x:v>45529</x:v>
      </x:c>
      <x:c r="E1033" t="n">
        <x:f>IF(D1033="","",YEAR(D1033))</x:f>
        <x:v>2024</x:v>
      </x:c>
      <x:c r="F1033" t="n">
        <x:f>IF(D1033="","",MONTH(D1033))</x:f>
        <x:v>8</x:v>
      </x:c>
      <x:c r="G1033" t="str">
        <x:f>IF(D1033="","Fecha no disponible",TEXT(D1033,"mmmm"))</x:f>
        <x:v>August</x:v>
      </x:c>
      <x:c r="H1033" t="str">
        <x:f>IF(D1033="","Fecha no disponible",TEXT(D1033,"yyyy-mm"))</x:f>
        <x:v>2024-08</x:v>
      </x:c>
      <x:c r="I1033" t="str">
        <x:f>IF(D1033="","Fecha no disponible","T"&amp;ROUNDUP(MONTH(D1033)/3,0))</x:f>
        <x:v>T3</x:v>
      </x:c>
      <x:c r="J1033" t="str">
        <x:v>T018</x:v>
      </x:c>
      <x:c r="K1033" t="str">
        <x:v>Tienda Sucre 2</x:v>
      </x:c>
      <x:c r="L1033" t="str">
        <x:v>Mall</x:v>
      </x:c>
      <x:c r="M1033" t="str">
        <x:v>Sucre</x:v>
      </x:c>
      <x:c r="N1033" t="str">
        <x:f>IFERROR(VLOOKUP(M1033,'Mapeos'!$A$4:$B$30,2,FALSE),M1033)</x:f>
        <x:v>Sucre</x:v>
      </x:c>
      <x:c r="O1033" t="str">
        <x:v>C00268</x:v>
      </x:c>
      <x:c r="P1033" t="str">
        <x:v>Frecuente</x:v>
      </x:c>
      <x:c r="Q1033" t="str">
        <x:v>P0041</x:v>
      </x:c>
      <x:c r="R1033" t="str">
        <x:v>Cuidado Personal</x:v>
      </x:c>
      <x:c r="S1033" t="str">
        <x:v>Marca C</x:v>
      </x:c>
      <x:c r="T1033" t="str">
        <x:v>Tienda</x:v>
      </x:c>
      <x:c r="U1033" t="str">
        <x:f>IFERROR(VLOOKUP(T1033,'Mapeos'!$D$4:$E$25,2,FALSE),T1033)</x:f>
        <x:v>Tienda</x:v>
      </x:c>
      <x:c r="V1033" t="str">
        <x:v>V036</x:v>
      </x:c>
      <x:c r="W1033" t="n">
        <x:v>0</x:v>
      </x:c>
      <x:c r="X1033" s="28" t="n">
        <x:v>60.57</x:v>
      </x:c>
      <x:c r="Y1033" s="20" t="n">
        <x:v>0</x:v>
      </x:c>
      <x:c r="Z1033" s="20" t="n">
        <x:f>IF(Y1033&gt;1,Y1033/100,Y1033)</x:f>
        <x:v>0</x:v>
      </x:c>
      <x:c r="AA1033" s="28" t="n">
        <x:v>29.49</x:v>
      </x:c>
      <x:c r="AB1033" s="28" t="n">
        <x:v>0</x:v>
      </x:c>
      <x:c r="AC1033" s="28" t="str">
        <x:v>BOB</x:v>
      </x:c>
      <x:c r="AD1033" s="28" t="n">
        <x:f>IF(AC1033="USD",AB1033*'Parametros'!$B$4,AB1033)</x:f>
        <x:v>0</x:v>
      </x:c>
      <x:c r="AE1033" s="28" t="n">
        <x:f>W1033*X1033*(1-Z1033)</x:f>
        <x:v>0</x:v>
      </x:c>
      <x:c r="AF1033" s="28" t="n">
        <x:f>W1033*AA1033</x:f>
        <x:v>0</x:v>
      </x:c>
      <x:c r="AG1033" s="28" t="n">
        <x:f>AE1033-AF1033</x:f>
        <x:v>0</x:v>
      </x:c>
      <x:c r="AH1033" s="20" t="str">
        <x:f>IF(AE1033&gt;0,AG1033/AE1033,"")</x:f>
      </x:c>
      <x:c r="AI1033" s="28" t="n">
        <x:v>171916.69</x:v>
      </x:c>
      <x:c r="AJ1033" s="28"/>
      <x:c r="AK1033"/>
      <x:c r="AL1033" t="str">
        <x:v>Cancelado</x:v>
      </x:c>
      <x:c r="AM1033" t="str">
        <x:f>IF(W1033&lt;0,"Devuelto",AL1033)</x:f>
        <x:v>Cancelado</x:v>
      </x:c>
      <x:c r="AN1033" t="str">
        <x:v>Efectivo</x:v>
      </x:c>
      <x:c r="AO1033" s="29" t="str">
        <x:v>Sin observación</x:v>
      </x:c>
      <x:c r="AP1033" t="str">
        <x:f>IF(D1033="","No","Sí")</x:f>
        <x:v>Sí</x:v>
      </x:c>
    </x:row>
    <x:row r="1034">
      <x:c r="A1034" t="n">
        <x:v>1034</x:v>
      </x:c>
      <x:c r="B1034" t="str">
        <x:v>VT0004904</x:v>
      </x:c>
      <x:c r="C1034" t="str">
        <x:v>46072</x:v>
      </x:c>
      <x:c r="D1034" s="27" t="n">
        <x:v>46072</x:v>
      </x:c>
      <x:c r="E1034" t="n">
        <x:f>IF(D1034="","",YEAR(D1034))</x:f>
        <x:v>2026</x:v>
      </x:c>
      <x:c r="F1034" t="n">
        <x:f>IF(D1034="","",MONTH(D1034))</x:f>
        <x:v>2</x:v>
      </x:c>
      <x:c r="G1034" t="str">
        <x:f>IF(D1034="","Fecha no disponible",TEXT(D1034,"mmmm"))</x:f>
        <x:v>February</x:v>
      </x:c>
      <x:c r="H1034" t="str">
        <x:f>IF(D1034="","Fecha no disponible",TEXT(D1034,"yyyy-mm"))</x:f>
        <x:v>2026-02</x:v>
      </x:c>
      <x:c r="I1034" t="str">
        <x:f>IF(D1034="","Fecha no disponible","T"&amp;ROUNDUP(MONTH(D1034)/3,0))</x:f>
        <x:v>T1</x:v>
      </x:c>
      <x:c r="J1034" t="str">
        <x:v>T011</x:v>
      </x:c>
      <x:c r="K1034" t="str">
        <x:v>Tienda Cochabamba 3</x:v>
      </x:c>
      <x:c r="L1034" t="str">
        <x:v>Mall</x:v>
      </x:c>
      <x:c r="M1034" t="str">
        <x:v>Cochabamba</x:v>
      </x:c>
      <x:c r="N1034" t="str">
        <x:f>IFERROR(VLOOKUP(M1034,'Mapeos'!$A$4:$B$30,2,FALSE),M1034)</x:f>
        <x:v>Cochabamba</x:v>
      </x:c>
      <x:c r="O1034" t="str">
        <x:v>C00986</x:v>
      </x:c>
      <x:c r="P1034" t="str">
        <x:v>Premium</x:v>
      </x:c>
      <x:c r="Q1034" t="str">
        <x:v>P0045</x:v>
      </x:c>
      <x:c r="R1034" t="str">
        <x:v>Hogar</x:v>
      </x:c>
      <x:c r="S1034" t="str">
        <x:v>Marca D</x:v>
      </x:c>
      <x:c r="T1034" t="str">
        <x:v>E-commerce</x:v>
      </x:c>
      <x:c r="U1034" t="str">
        <x:f>IFERROR(VLOOKUP(T1034,'Mapeos'!$D$4:$E$25,2,FALSE),T1034)</x:f>
        <x:v>E-commerce</x:v>
      </x:c>
      <x:c r="V1034" t="str">
        <x:v>V001</x:v>
      </x:c>
      <x:c r="W1034" t="n">
        <x:v>5</x:v>
      </x:c>
      <x:c r="X1034" s="28" t="n">
        <x:v>249.79</x:v>
      </x:c>
      <x:c r="Y1034" s="20" t="n">
        <x:v>0.25</x:v>
      </x:c>
      <x:c r="Z1034" s="20" t="n">
        <x:f>IF(Y1034&gt;1,Y1034/100,Y1034)</x:f>
        <x:v>0.25</x:v>
      </x:c>
      <x:c r="AA1034" s="28" t="n">
        <x:v>123.6</x:v>
      </x:c>
      <x:c r="AB1034" s="28" t="n">
        <x:v>936.71</x:v>
      </x:c>
      <x:c r="AC1034" s="28" t="str">
        <x:v>BOB</x:v>
      </x:c>
      <x:c r="AD1034" s="28" t="n">
        <x:f>IF(AC1034="USD",AB1034*'Parametros'!$B$4,AB1034)</x:f>
        <x:v>936.71</x:v>
      </x:c>
      <x:c r="AE1034" s="28" t="n">
        <x:f>W1034*X1034*(1-Z1034)</x:f>
        <x:v>936.7125000000001</x:v>
      </x:c>
      <x:c r="AF1034" s="28" t="n">
        <x:f>W1034*AA1034</x:f>
        <x:v>618</x:v>
      </x:c>
      <x:c r="AG1034" s="28" t="n">
        <x:f>AE1034-AF1034</x:f>
        <x:v>318.7125000000001</x:v>
      </x:c>
      <x:c r="AH1034" s="20" t="n">
        <x:f>IF(AE1034&gt;0,AG1034/AE1034,"")</x:f>
        <x:v>0.3402458064774411</x:v>
      </x:c>
      <x:c r="AI1034" s="28" t="n">
        <x:v>86412.75</x:v>
      </x:c>
      <x:c r="AJ1034" s="28"/>
      <x:c r="AK1034"/>
      <x:c r="AL1034" t="str">
        <x:v>Completado</x:v>
      </x:c>
      <x:c r="AM1034" t="str">
        <x:f>IF(W1034&lt;0,"Devuelto",AL1034)</x:f>
        <x:v>Completado</x:v>
      </x:c>
      <x:c r="AN1034" t="str">
        <x:v>Efectivo</x:v>
      </x:c>
      <x:c r="AO1034" s="29" t="str">
        <x:v>Sin observación</x:v>
      </x:c>
      <x:c r="AP1034" t="str">
        <x:f>IF(D1034="","No","Sí")</x:f>
        <x:v>Sí</x:v>
      </x:c>
    </x:row>
    <x:row r="1035">
      <x:c r="A1035" t="n">
        <x:v>1035</x:v>
      </x:c>
      <x:c r="B1035" t="str">
        <x:v>VT0004908</x:v>
      </x:c>
      <x:c r="C1035" t="str">
        <x:v>45983</x:v>
      </x:c>
      <x:c r="D1035" s="27" t="n">
        <x:v>45983</x:v>
      </x:c>
      <x:c r="E1035" t="n">
        <x:f>IF(D1035="","",YEAR(D1035))</x:f>
        <x:v>2025</x:v>
      </x:c>
      <x:c r="F1035" t="n">
        <x:f>IF(D1035="","",MONTH(D1035))</x:f>
        <x:v>11</x:v>
      </x:c>
      <x:c r="G1035" t="str">
        <x:f>IF(D1035="","Fecha no disponible",TEXT(D1035,"mmmm"))</x:f>
        <x:v>November</x:v>
      </x:c>
      <x:c r="H1035" t="str">
        <x:f>IF(D1035="","Fecha no disponible",TEXT(D1035,"yyyy-mm"))</x:f>
        <x:v>2025-11</x:v>
      </x:c>
      <x:c r="I1035" t="str">
        <x:f>IF(D1035="","Fecha no disponible","T"&amp;ROUNDUP(MONTH(D1035)/3,0))</x:f>
        <x:v>T4</x:v>
      </x:c>
      <x:c r="J1035" t="str">
        <x:v>T008</x:v>
      </x:c>
      <x:c r="K1035" t="str">
        <x:v>Tienda Santa Cruz 4</x:v>
      </x:c>
      <x:c r="L1035" t="str">
        <x:v>Barrio</x:v>
      </x:c>
      <x:c r="M1035" t="str">
        <x:v>Santa Cruz</x:v>
      </x:c>
      <x:c r="N1035" t="str">
        <x:f>IFERROR(VLOOKUP(M1035,'Mapeos'!$A$4:$B$30,2,FALSE),M1035)</x:f>
        <x:v>Santa Cruz</x:v>
      </x:c>
      <x:c r="O1035" t="str">
        <x:v>C01458</x:v>
      </x:c>
      <x:c r="P1035" t="str">
        <x:v>Premium</x:v>
      </x:c>
      <x:c r="Q1035" t="str">
        <x:v>P0117</x:v>
      </x:c>
      <x:c r="R1035" t="str">
        <x:v>Deportes</x:v>
      </x:c>
      <x:c r="S1035" t="str">
        <x:v>Marca A</x:v>
      </x:c>
      <x:c r="T1035" t="str">
        <x:v>Tienda</x:v>
      </x:c>
      <x:c r="U1035" t="str">
        <x:f>IFERROR(VLOOKUP(T1035,'Mapeos'!$D$4:$E$25,2,FALSE),T1035)</x:f>
        <x:v>Tienda</x:v>
      </x:c>
      <x:c r="V1035" t="str">
        <x:v>V031</x:v>
      </x:c>
      <x:c r="W1035" t="n">
        <x:v>1</x:v>
      </x:c>
      <x:c r="X1035" s="28" t="n">
        <x:v>191.51</x:v>
      </x:c>
      <x:c r="Y1035" s="20" t="n">
        <x:v>0.05</x:v>
      </x:c>
      <x:c r="Z1035" s="20" t="n">
        <x:f>IF(Y1035&gt;1,Y1035/100,Y1035)</x:f>
        <x:v>0.05</x:v>
      </x:c>
      <x:c r="AA1035" s="28" t="n">
        <x:v>157.96</x:v>
      </x:c>
      <x:c r="AB1035" s="28" t="n">
        <x:v>181.93</x:v>
      </x:c>
      <x:c r="AC1035" s="28" t="str">
        <x:v>BOB</x:v>
      </x:c>
      <x:c r="AD1035" s="28" t="n">
        <x:f>IF(AC1035="USD",AB1035*'Parametros'!$B$4,AB1035)</x:f>
        <x:v>181.93</x:v>
      </x:c>
      <x:c r="AE1035" s="28" t="n">
        <x:f>W1035*X1035*(1-Z1035)</x:f>
        <x:v>181.93449999999999</x:v>
      </x:c>
      <x:c r="AF1035" s="28" t="n">
        <x:f>W1035*AA1035</x:f>
        <x:v>157.96</x:v>
      </x:c>
      <x:c r="AG1035" s="28" t="n">
        <x:f>AE1035-AF1035</x:f>
        <x:v>23.974499999999978</x:v>
      </x:c>
      <x:c r="AH1035" s="20" t="n">
        <x:f>IF(AE1035&gt;0,AG1035/AE1035,"")</x:f>
        <x:v>0.13177544665800042</x:v>
      </x:c>
      <x:c r="AI1035" s="28" t="n">
        <x:v>167552.33</x:v>
      </x:c>
      <x:c r="AJ1035" s="28"/>
      <x:c r="AK1035"/>
      <x:c r="AL1035" t="str">
        <x:v>Completado</x:v>
      </x:c>
      <x:c r="AM1035" t="str">
        <x:f>IF(W1035&lt;0,"Devuelto",AL1035)</x:f>
        <x:v>Completado</x:v>
      </x:c>
      <x:c r="AN1035" t="str">
        <x:v>Efectivo</x:v>
      </x:c>
      <x:c r="AO1035" s="29" t="str">
        <x:v>Sin observación</x:v>
      </x:c>
      <x:c r="AP1035" t="str">
        <x:f>IF(D1035="","No","Sí")</x:f>
        <x:v>Sí</x:v>
      </x:c>
    </x:row>
    <x:row r="1036">
      <x:c r="A1036" t="n">
        <x:v>1036</x:v>
      </x:c>
      <x:c r="B1036" t="str">
        <x:v>VT0004913</x:v>
      </x:c>
      <x:c r="C1036" t="str">
        <x:v>45604</x:v>
      </x:c>
      <x:c r="D1036" s="27" t="n">
        <x:v>45604</x:v>
      </x:c>
      <x:c r="E1036" t="n">
        <x:f>IF(D1036="","",YEAR(D1036))</x:f>
        <x:v>2024</x:v>
      </x:c>
      <x:c r="F1036" t="n">
        <x:f>IF(D1036="","",MONTH(D1036))</x:f>
        <x:v>11</x:v>
      </x:c>
      <x:c r="G1036" t="str">
        <x:f>IF(D1036="","Fecha no disponible",TEXT(D1036,"mmmm"))</x:f>
        <x:v>November</x:v>
      </x:c>
      <x:c r="H1036" t="str">
        <x:f>IF(D1036="","Fecha no disponible",TEXT(D1036,"yyyy-mm"))</x:f>
        <x:v>2024-11</x:v>
      </x:c>
      <x:c r="I1036" t="str">
        <x:f>IF(D1036="","Fecha no disponible","T"&amp;ROUNDUP(MONTH(D1036)/3,0))</x:f>
        <x:v>T4</x:v>
      </x:c>
      <x:c r="J1036" t="str">
        <x:v>T010</x:v>
      </x:c>
      <x:c r="K1036" t="str">
        <x:v>Tienda Cochabamba 2</x:v>
      </x:c>
      <x:c r="L1036" t="str">
        <x:v>Barrio</x:v>
      </x:c>
      <x:c r="M1036" t="str">
        <x:v>Cochabamba</x:v>
      </x:c>
      <x:c r="N1036" t="str">
        <x:f>IFERROR(VLOOKUP(M1036,'Mapeos'!$A$4:$B$30,2,FALSE),M1036)</x:f>
        <x:v>Cochabamba</x:v>
      </x:c>
      <x:c r="O1036" t="str">
        <x:v>C00359</x:v>
      </x:c>
      <x:c r="P1036" t="str">
        <x:v>Masivo</x:v>
      </x:c>
      <x:c r="Q1036" t="str">
        <x:v>P0141</x:v>
      </x:c>
      <x:c r="R1036" t="str">
        <x:v>Hogar</x:v>
      </x:c>
      <x:c r="S1036" t="str">
        <x:v>Marca D</x:v>
      </x:c>
      <x:c r="T1036" t="str">
        <x:v>E-commerce</x:v>
      </x:c>
      <x:c r="U1036" t="str">
        <x:f>IFERROR(VLOOKUP(T1036,'Mapeos'!$D$4:$E$25,2,FALSE),T1036)</x:f>
        <x:v>E-commerce</x:v>
      </x:c>
      <x:c r="V1036" t="str">
        <x:v>V012</x:v>
      </x:c>
      <x:c r="W1036" t="n">
        <x:v>3</x:v>
      </x:c>
      <x:c r="X1036" s="28" t="n">
        <x:v>255.2</x:v>
      </x:c>
      <x:c r="Y1036" s="20" t="n">
        <x:v>0.2</x:v>
      </x:c>
      <x:c r="Z1036" s="20" t="n">
        <x:f>IF(Y1036&gt;1,Y1036/100,Y1036)</x:f>
        <x:v>0.2</x:v>
      </x:c>
      <x:c r="AA1036" s="28" t="n">
        <x:v>163.49</x:v>
      </x:c>
      <x:c r="AB1036" s="28" t="n">
        <x:v>612.48</x:v>
      </x:c>
      <x:c r="AC1036" s="28" t="str">
        <x:v>BOB</x:v>
      </x:c>
      <x:c r="AD1036" s="28" t="n">
        <x:f>IF(AC1036="USD",AB1036*'Parametros'!$B$4,AB1036)</x:f>
        <x:v>612.48</x:v>
      </x:c>
      <x:c r="AE1036" s="28" t="n">
        <x:f>W1036*X1036*(1-Z1036)</x:f>
        <x:v>612.4799999999999</x:v>
      </x:c>
      <x:c r="AF1036" s="28" t="n">
        <x:f>W1036*AA1036</x:f>
        <x:v>490.47</x:v>
      </x:c>
      <x:c r="AG1036" s="28" t="n">
        <x:f>AE1036-AF1036</x:f>
        <x:v>122.00999999999988</x:v>
      </x:c>
      <x:c r="AH1036" s="20" t="n">
        <x:f>IF(AE1036&gt;0,AG1036/AE1036,"")</x:f>
        <x:v>0.1992065047021942</x:v>
      </x:c>
      <x:c r="AI1036" s="28" t="n">
        <x:v>91910.55</x:v>
      </x:c>
      <x:c r="AJ1036" s="28"/>
      <x:c r="AK1036"/>
      <x:c r="AL1036" t="str">
        <x:v>Completado</x:v>
      </x:c>
      <x:c r="AM1036" t="str">
        <x:f>IF(W1036&lt;0,"Devuelto",AL1036)</x:f>
        <x:v>Completado</x:v>
      </x:c>
      <x:c r="AN1036" t="str">
        <x:v>Efectivo</x:v>
      </x:c>
      <x:c r="AO1036" s="29" t="str">
        <x:v>Sin observación</x:v>
      </x:c>
      <x:c r="AP1036" t="str">
        <x:f>IF(D1036="","No","Sí")</x:f>
        <x:v>Sí</x:v>
      </x:c>
    </x:row>
    <x:row r="1037">
      <x:c r="A1037" t="n">
        <x:v>1037</x:v>
      </x:c>
      <x:c r="B1037" t="str">
        <x:v>VT0004918</x:v>
      </x:c>
      <x:c r="C1037" t="str">
        <x:v>46063</x:v>
      </x:c>
      <x:c r="D1037" s="27" t="n">
        <x:v>46063</x:v>
      </x:c>
      <x:c r="E1037" t="n">
        <x:f>IF(D1037="","",YEAR(D1037))</x:f>
        <x:v>2026</x:v>
      </x:c>
      <x:c r="F1037" t="n">
        <x:f>IF(D1037="","",MONTH(D1037))</x:f>
        <x:v>2</x:v>
      </x:c>
      <x:c r="G1037" t="str">
        <x:f>IF(D1037="","Fecha no disponible",TEXT(D1037,"mmmm"))</x:f>
        <x:v>February</x:v>
      </x:c>
      <x:c r="H1037" t="str">
        <x:f>IF(D1037="","Fecha no disponible",TEXT(D1037,"yyyy-mm"))</x:f>
        <x:v>2026-02</x:v>
      </x:c>
      <x:c r="I1037" t="str">
        <x:f>IF(D1037="","Fecha no disponible","T"&amp;ROUNDUP(MONTH(D1037)/3,0))</x:f>
        <x:v>T1</x:v>
      </x:c>
      <x:c r="J1037" t="str">
        <x:v>T007</x:v>
      </x:c>
      <x:c r="K1037" t="str">
        <x:v>Tienda Santa Cruz 3</x:v>
      </x:c>
      <x:c r="L1037" t="str">
        <x:v>Barrio</x:v>
      </x:c>
      <x:c r="M1037" t="str">
        <x:v>Santa Cruz</x:v>
      </x:c>
      <x:c r="N1037" t="str">
        <x:f>IFERROR(VLOOKUP(M1037,'Mapeos'!$A$4:$B$30,2,FALSE),M1037)</x:f>
        <x:v>Santa Cruz</x:v>
      </x:c>
      <x:c r="O1037" t="str">
        <x:v>C00001</x:v>
      </x:c>
      <x:c r="P1037" t="str">
        <x:v>Premium</x:v>
      </x:c>
      <x:c r="Q1037" t="str">
        <x:v>P0033</x:v>
      </x:c>
      <x:c r="R1037" t="str">
        <x:v>Electrónica</x:v>
      </x:c>
      <x:c r="S1037" t="str">
        <x:v>Marca A</x:v>
      </x:c>
      <x:c r="T1037" t="str">
        <x:v>Tienda</x:v>
      </x:c>
      <x:c r="U1037" t="str">
        <x:f>IFERROR(VLOOKUP(T1037,'Mapeos'!$D$4:$E$25,2,FALSE),T1037)</x:f>
        <x:v>Tienda</x:v>
      </x:c>
      <x:c r="V1037" t="str">
        <x:v>V004</x:v>
      </x:c>
      <x:c r="W1037" t="n">
        <x:v>3</x:v>
      </x:c>
      <x:c r="X1037" s="28" t="n">
        <x:v>772.53</x:v>
      </x:c>
      <x:c r="Y1037" s="20" t="n">
        <x:v>0.2</x:v>
      </x:c>
      <x:c r="Z1037" s="20" t="n">
        <x:f>IF(Y1037&gt;1,Y1037/100,Y1037)</x:f>
        <x:v>0.2</x:v>
      </x:c>
      <x:c r="AA1037" s="28" t="n">
        <x:v>423.88</x:v>
      </x:c>
      <x:c r="AB1037" s="28" t="n">
        <x:v>1854.07</x:v>
      </x:c>
      <x:c r="AC1037" s="28" t="str">
        <x:v>BOB</x:v>
      </x:c>
      <x:c r="AD1037" s="28" t="n">
        <x:f>IF(AC1037="USD",AB1037*'Parametros'!$B$4,AB1037)</x:f>
        <x:v>1854.07</x:v>
      </x:c>
      <x:c r="AE1037" s="28" t="n">
        <x:f>W1037*X1037*(1-Z1037)</x:f>
        <x:v>1854.0720000000001</x:v>
      </x:c>
      <x:c r="AF1037" s="28" t="n">
        <x:f>W1037*AA1037</x:f>
        <x:v>1271.6399999999999</x:v>
      </x:c>
      <x:c r="AG1037" s="28" t="n">
        <x:f>AE1037-AF1037</x:f>
        <x:v>582.4320000000002</x:v>
      </x:c>
      <x:c r="AH1037" s="20" t="n">
        <x:f>IF(AE1037&gt;0,AG1037/AE1037,"")</x:f>
        <x:v>0.3141366678316701</x:v>
      </x:c>
      <x:c r="AI1037" s="28" t="n">
        <x:v>135051.45</x:v>
      </x:c>
      <x:c r="AJ1037" s="28"/>
      <x:c r="AK1037"/>
      <x:c r="AL1037" t="str">
        <x:v>Completado</x:v>
      </x:c>
      <x:c r="AM1037" t="str">
        <x:f>IF(W1037&lt;0,"Devuelto",AL1037)</x:f>
        <x:v>Completado</x:v>
      </x:c>
      <x:c r="AN1037" t="str">
        <x:v>Transferencia</x:v>
      </x:c>
      <x:c r="AO1037" s="29" t="str">
        <x:v>Sin observación</x:v>
      </x:c>
      <x:c r="AP1037" t="str">
        <x:f>IF(D1037="","No","Sí")</x:f>
        <x:v>Sí</x:v>
      </x:c>
    </x:row>
    <x:row r="1038">
      <x:c r="A1038" t="n">
        <x:v>1038</x:v>
      </x:c>
      <x:c r="B1038" t="str">
        <x:v>VT0004923</x:v>
      </x:c>
      <x:c r="C1038" t="str">
        <x:v>45518</x:v>
      </x:c>
      <x:c r="D1038" s="27" t="n">
        <x:v>45518</x:v>
      </x:c>
      <x:c r="E1038" t="n">
        <x:f>IF(D1038="","",YEAR(D1038))</x:f>
        <x:v>2024</x:v>
      </x:c>
      <x:c r="F1038" t="n">
        <x:f>IF(D1038="","",MONTH(D1038))</x:f>
        <x:v>8</x:v>
      </x:c>
      <x:c r="G1038" t="str">
        <x:f>IF(D1038="","Fecha no disponible",TEXT(D1038,"mmmm"))</x:f>
        <x:v>August</x:v>
      </x:c>
      <x:c r="H1038" t="str">
        <x:f>IF(D1038="","Fecha no disponible",TEXT(D1038,"yyyy-mm"))</x:f>
        <x:v>2024-08</x:v>
      </x:c>
      <x:c r="I1038" t="str">
        <x:f>IF(D1038="","Fecha no disponible","T"&amp;ROUNDUP(MONTH(D1038)/3,0))</x:f>
        <x:v>T3</x:v>
      </x:c>
      <x:c r="J1038" t="str">
        <x:v>T013</x:v>
      </x:c>
      <x:c r="K1038" t="str">
        <x:v>Tienda Potosí 1</x:v>
      </x:c>
      <x:c r="L1038" t="str">
        <x:v>Centro</x:v>
      </x:c>
      <x:c r="M1038" t="str">
        <x:v>Potosí</x:v>
      </x:c>
      <x:c r="N1038" t="str">
        <x:f>IFERROR(VLOOKUP(M1038,'Mapeos'!$A$4:$B$30,2,FALSE),M1038)</x:f>
        <x:v>Potosí</x:v>
      </x:c>
      <x:c r="O1038" t="str">
        <x:v>C01111</x:v>
      </x:c>
      <x:c r="P1038" t="str">
        <x:v>Premium</x:v>
      </x:c>
      <x:c r="Q1038" t="str">
        <x:v>P0141</x:v>
      </x:c>
      <x:c r="R1038" t="str">
        <x:v>Hogar</x:v>
      </x:c>
      <x:c r="S1038" t="str">
        <x:v>Marca D</x:v>
      </x:c>
      <x:c r="T1038" t="str">
        <x:v>Tienda</x:v>
      </x:c>
      <x:c r="U1038" t="str">
        <x:f>IFERROR(VLOOKUP(T1038,'Mapeos'!$D$4:$E$25,2,FALSE),T1038)</x:f>
        <x:v>Tienda</x:v>
      </x:c>
      <x:c r="V1038" t="str">
        <x:v>V002</x:v>
      </x:c>
      <x:c r="W1038" t="n">
        <x:v>3</x:v>
      </x:c>
      <x:c r="X1038" s="28" t="n">
        <x:v>283</x:v>
      </x:c>
      <x:c r="Y1038" s="20" t="n">
        <x:v>0.1</x:v>
      </x:c>
      <x:c r="Z1038" s="20" t="n">
        <x:f>IF(Y1038&gt;1,Y1038/100,Y1038)</x:f>
        <x:v>0.1</x:v>
      </x:c>
      <x:c r="AA1038" s="28" t="n">
        <x:v>163.49</x:v>
      </x:c>
      <x:c r="AB1038" s="28" t="n">
        <x:v>764.1</x:v>
      </x:c>
      <x:c r="AC1038" s="28" t="str">
        <x:v>BOB</x:v>
      </x:c>
      <x:c r="AD1038" s="28" t="n">
        <x:f>IF(AC1038="USD",AB1038*'Parametros'!$B$4,AB1038)</x:f>
        <x:v>764.1</x:v>
      </x:c>
      <x:c r="AE1038" s="28" t="n">
        <x:f>W1038*X1038*(1-Z1038)</x:f>
        <x:v>764.1</x:v>
      </x:c>
      <x:c r="AF1038" s="28" t="n">
        <x:f>W1038*AA1038</x:f>
        <x:v>490.47</x:v>
      </x:c>
      <x:c r="AG1038" s="28" t="n">
        <x:f>AE1038-AF1038</x:f>
        <x:v>273.63</x:v>
      </x:c>
      <x:c r="AH1038" s="20" t="n">
        <x:f>IF(AE1038&gt;0,AG1038/AE1038,"")</x:f>
        <x:v>0.3581075775422065</x:v>
      </x:c>
      <x:c r="AI1038" s="28" t="n">
        <x:v>154900.65</x:v>
      </x:c>
      <x:c r="AJ1038" s="28"/>
      <x:c r="AK1038"/>
      <x:c r="AL1038" t="str">
        <x:v>Completado</x:v>
      </x:c>
      <x:c r="AM1038" t="str">
        <x:f>IF(W1038&lt;0,"Devuelto",AL1038)</x:f>
        <x:v>Completado</x:v>
      </x:c>
      <x:c r="AN1038" t="str">
        <x:v>QR</x:v>
      </x:c>
      <x:c r="AO1038" s="29" t="str">
        <x:v>Sin observación</x:v>
      </x:c>
      <x:c r="AP1038" t="str">
        <x:f>IF(D1038="","No","Sí")</x:f>
        <x:v>Sí</x:v>
      </x:c>
    </x:row>
    <x:row r="1039">
      <x:c r="A1039" t="n">
        <x:v>1039</x:v>
      </x:c>
      <x:c r="B1039" t="str">
        <x:v>VT0004927</x:v>
      </x:c>
      <x:c r="C1039" t="str">
        <x:v>45339</x:v>
      </x:c>
      <x:c r="D1039" s="27" t="n">
        <x:v>45339</x:v>
      </x:c>
      <x:c r="E1039" t="n">
        <x:f>IF(D1039="","",YEAR(D1039))</x:f>
        <x:v>2024</x:v>
      </x:c>
      <x:c r="F1039" t="n">
        <x:f>IF(D1039="","",MONTH(D1039))</x:f>
        <x:v>2</x:v>
      </x:c>
      <x:c r="G1039" t="str">
        <x:f>IF(D1039="","Fecha no disponible",TEXT(D1039,"mmmm"))</x:f>
        <x:v>February</x:v>
      </x:c>
      <x:c r="H1039" t="str">
        <x:f>IF(D1039="","Fecha no disponible",TEXT(D1039,"yyyy-mm"))</x:f>
        <x:v>2024-02</x:v>
      </x:c>
      <x:c r="I1039" t="str">
        <x:f>IF(D1039="","Fecha no disponible","T"&amp;ROUNDUP(MONTH(D1039)/3,0))</x:f>
        <x:v>T1</x:v>
      </x:c>
      <x:c r="J1039" t="str">
        <x:v>T008</x:v>
      </x:c>
      <x:c r="K1039" t="str">
        <x:v>Tienda Santa Cruz 4</x:v>
      </x:c>
      <x:c r="L1039" t="str">
        <x:v>Barrio</x:v>
      </x:c>
      <x:c r="M1039" t="str">
        <x:v>Santa Cruz</x:v>
      </x:c>
      <x:c r="N1039" t="str">
        <x:f>IFERROR(VLOOKUP(M1039,'Mapeos'!$A$4:$B$30,2,FALSE),M1039)</x:f>
        <x:v>Santa Cruz</x:v>
      </x:c>
      <x:c r="O1039" t="str">
        <x:v>C01474</x:v>
      </x:c>
      <x:c r="P1039" t="str">
        <x:v>Frecuente</x:v>
      </x:c>
      <x:c r="Q1039" t="str">
        <x:v>P0106</x:v>
      </x:c>
      <x:c r="R1039" t="str">
        <x:v>Hogar</x:v>
      </x:c>
      <x:c r="S1039" t="str">
        <x:v>Marca A</x:v>
      </x:c>
      <x:c r="T1039" t="str">
        <x:v>WhatsApp</x:v>
      </x:c>
      <x:c r="U1039" t="str">
        <x:f>IFERROR(VLOOKUP(T1039,'Mapeos'!$D$4:$E$25,2,FALSE),T1039)</x:f>
        <x:v>WhatsApp</x:v>
      </x:c>
      <x:c r="V1039" t="str">
        <x:v>V004</x:v>
      </x:c>
      <x:c r="W1039" t="n">
        <x:v>4</x:v>
      </x:c>
      <x:c r="X1039" s="28" t="n">
        <x:v>309.36</x:v>
      </x:c>
      <x:c r="Y1039" s="20" t="n">
        <x:v>0</x:v>
      </x:c>
      <x:c r="Z1039" s="20" t="n">
        <x:f>IF(Y1039&gt;1,Y1039/100,Y1039)</x:f>
        <x:v>0</x:v>
      </x:c>
      <x:c r="AA1039" s="28" t="n">
        <x:v>185.2</x:v>
      </x:c>
      <x:c r="AB1039" s="28" t="n">
        <x:v>1237.44</x:v>
      </x:c>
      <x:c r="AC1039" s="28" t="str">
        <x:v>BOB</x:v>
      </x:c>
      <x:c r="AD1039" s="28" t="n">
        <x:f>IF(AC1039="USD",AB1039*'Parametros'!$B$4,AB1039)</x:f>
        <x:v>1237.44</x:v>
      </x:c>
      <x:c r="AE1039" s="28" t="n">
        <x:f>W1039*X1039*(1-Z1039)</x:f>
        <x:v>1237.44</x:v>
      </x:c>
      <x:c r="AF1039" s="28" t="n">
        <x:f>W1039*AA1039</x:f>
        <x:v>740.8</x:v>
      </x:c>
      <x:c r="AG1039" s="28" t="n">
        <x:f>AE1039-AF1039</x:f>
        <x:v>496.6400000000001</x:v>
      </x:c>
      <x:c r="AH1039" s="20" t="n">
        <x:f>IF(AE1039&gt;0,AG1039/AE1039,"")</x:f>
        <x:v>0.40134471166278773</x:v>
      </x:c>
      <x:c r="AI1039" s="28" t="n">
        <x:v>96554.39</x:v>
      </x:c>
      <x:c r="AJ1039" s="28"/>
      <x:c r="AK1039"/>
      <x:c r="AL1039" t="str">
        <x:v>Completado</x:v>
      </x:c>
      <x:c r="AM1039" t="str">
        <x:f>IF(W1039&lt;0,"Devuelto",AL1039)</x:f>
        <x:v>Completado</x:v>
      </x:c>
      <x:c r="AN1039" t="str">
        <x:v>Transferencia</x:v>
      </x:c>
      <x:c r="AO1039" s="29" t="str">
        <x:v>Sin observación</x:v>
      </x:c>
      <x:c r="AP1039" t="str">
        <x:f>IF(D1039="","No","Sí")</x:f>
        <x:v>Sí</x:v>
      </x:c>
    </x:row>
    <x:row r="1040">
      <x:c r="A1040" t="n">
        <x:v>1040</x:v>
      </x:c>
      <x:c r="B1040" t="str">
        <x:v>VT0004932</x:v>
      </x:c>
      <x:c r="C1040" t="str">
        <x:v>45672</x:v>
      </x:c>
      <x:c r="D1040" s="27" t="n">
        <x:v>45672</x:v>
      </x:c>
      <x:c r="E1040" t="n">
        <x:f>IF(D1040="","",YEAR(D1040))</x:f>
        <x:v>2025</x:v>
      </x:c>
      <x:c r="F1040" t="n">
        <x:f>IF(D1040="","",MONTH(D1040))</x:f>
        <x:v>1</x:v>
      </x:c>
      <x:c r="G1040" t="str">
        <x:f>IF(D1040="","Fecha no disponible",TEXT(D1040,"mmmm"))</x:f>
        <x:v>January</x:v>
      </x:c>
      <x:c r="H1040" t="str">
        <x:f>IF(D1040="","Fecha no disponible",TEXT(D1040,"yyyy-mm"))</x:f>
        <x:v>2025-01</x:v>
      </x:c>
      <x:c r="I1040" t="str">
        <x:f>IF(D1040="","Fecha no disponible","T"&amp;ROUNDUP(MONTH(D1040)/3,0))</x:f>
        <x:v>T1</x:v>
      </x:c>
      <x:c r="J1040" t="str">
        <x:v>T011</x:v>
      </x:c>
      <x:c r="K1040" t="str">
        <x:v>Tienda Cochabamba 3</x:v>
      </x:c>
      <x:c r="L1040" t="str">
        <x:v>Mall</x:v>
      </x:c>
      <x:c r="M1040" t="str">
        <x:v>Cochabamba</x:v>
      </x:c>
      <x:c r="N1040" t="str">
        <x:f>IFERROR(VLOOKUP(M1040,'Mapeos'!$A$4:$B$30,2,FALSE),M1040)</x:f>
        <x:v>Cochabamba</x:v>
      </x:c>
      <x:c r="O1040" t="str">
        <x:v>C00450</x:v>
      </x:c>
      <x:c r="P1040" t="str">
        <x:v>Premium</x:v>
      </x:c>
      <x:c r="Q1040" t="str">
        <x:v>P0055</x:v>
      </x:c>
      <x:c r="R1040" t="str">
        <x:v>Alimentos</x:v>
      </x:c>
      <x:c r="S1040" t="str">
        <x:v>Marca C</x:v>
      </x:c>
      <x:c r="T1040" t="str">
        <x:v>Marketplace</x:v>
      </x:c>
      <x:c r="U1040" t="str">
        <x:f>IFERROR(VLOOKUP(T1040,'Mapeos'!$D$4:$E$25,2,FALSE),T1040)</x:f>
        <x:v>Marketplace</x:v>
      </x:c>
      <x:c r="V1040" t="str">
        <x:v>V035</x:v>
      </x:c>
      <x:c r="W1040" t="n">
        <x:v>1</x:v>
      </x:c>
      <x:c r="X1040" s="28" t="n">
        <x:v>38.4</x:v>
      </x:c>
      <x:c r="Y1040" s="20" t="n">
        <x:v>0</x:v>
      </x:c>
      <x:c r="Z1040" s="20" t="n">
        <x:f>IF(Y1040&gt;1,Y1040/100,Y1040)</x:f>
        <x:v>0</x:v>
      </x:c>
      <x:c r="AA1040" s="28" t="n">
        <x:v>26.99</x:v>
      </x:c>
      <x:c r="AB1040" s="28" t="n">
        <x:v>38.4</x:v>
      </x:c>
      <x:c r="AC1040" s="28" t="str">
        <x:v>BOB</x:v>
      </x:c>
      <x:c r="AD1040" s="28" t="n">
        <x:f>IF(AC1040="USD",AB1040*'Parametros'!$B$4,AB1040)</x:f>
        <x:v>38.4</x:v>
      </x:c>
      <x:c r="AE1040" s="28" t="n">
        <x:f>W1040*X1040*(1-Z1040)</x:f>
        <x:v>38.4</x:v>
      </x:c>
      <x:c r="AF1040" s="28" t="n">
        <x:f>W1040*AA1040</x:f>
        <x:v>26.99</x:v>
      </x:c>
      <x:c r="AG1040" s="28" t="n">
        <x:f>AE1040-AF1040</x:f>
        <x:v>11.41</x:v>
      </x:c>
      <x:c r="AH1040" s="20" t="n">
        <x:f>IF(AE1040&gt;0,AG1040/AE1040,"")</x:f>
        <x:v>0.2971354166666667</x:v>
      </x:c>
      <x:c r="AI1040" s="28" t="n">
        <x:v>101108.39</x:v>
      </x:c>
      <x:c r="AJ1040" s="28"/>
      <x:c r="AK1040"/>
      <x:c r="AL1040" t="str">
        <x:v>Completado</x:v>
      </x:c>
      <x:c r="AM1040" t="str">
        <x:f>IF(W1040&lt;0,"Devuelto",AL1040)</x:f>
        <x:v>Completado</x:v>
      </x:c>
      <x:c r="AN1040" t="str">
        <x:v>Efectivo</x:v>
      </x:c>
      <x:c r="AO1040" s="29" t="str">
        <x:v>Sin observación</x:v>
      </x:c>
      <x:c r="AP1040" t="str">
        <x:f>IF(D1040="","No","Sí")</x:f>
        <x:v>Sí</x:v>
      </x:c>
    </x:row>
    <x:row r="1041">
      <x:c r="A1041" t="n">
        <x:v>1041</x:v>
      </x:c>
      <x:c r="B1041" t="str">
        <x:v>VT0004937</x:v>
      </x:c>
      <x:c r="C1041" t="str">
        <x:v>46173</x:v>
      </x:c>
      <x:c r="D1041" s="27" t="n">
        <x:v>46173</x:v>
      </x:c>
      <x:c r="E1041" t="n">
        <x:f>IF(D1041="","",YEAR(D1041))</x:f>
        <x:v>2026</x:v>
      </x:c>
      <x:c r="F1041" t="n">
        <x:f>IF(D1041="","",MONTH(D1041))</x:f>
        <x:v>5</x:v>
      </x:c>
      <x:c r="G1041" t="str">
        <x:f>IF(D1041="","Fecha no disponible",TEXT(D1041,"mmmm"))</x:f>
        <x:v>May</x:v>
      </x:c>
      <x:c r="H1041" t="str">
        <x:f>IF(D1041="","Fecha no disponible",TEXT(D1041,"yyyy-mm"))</x:f>
        <x:v>2026-05</x:v>
      </x:c>
      <x:c r="I1041" t="str">
        <x:f>IF(D1041="","Fecha no disponible","T"&amp;ROUNDUP(MONTH(D1041)/3,0))</x:f>
        <x:v>T2</x:v>
      </x:c>
      <x:c r="J1041" t="str">
        <x:v>T010</x:v>
      </x:c>
      <x:c r="K1041" t="str">
        <x:v>Tienda Cochabamba 2</x:v>
      </x:c>
      <x:c r="L1041" t="str">
        <x:v>Barrio</x:v>
      </x:c>
      <x:c r="M1041" t="str">
        <x:v>Cochabamba</x:v>
      </x:c>
      <x:c r="N1041" t="str">
        <x:f>IFERROR(VLOOKUP(M1041,'Mapeos'!$A$4:$B$30,2,FALSE),M1041)</x:f>
        <x:v>Cochabamba</x:v>
      </x:c>
      <x:c r="O1041" t="str">
        <x:v>C00886</x:v>
      </x:c>
      <x:c r="P1041" t="str">
        <x:v>Premium</x:v>
      </x:c>
      <x:c r="Q1041" t="str">
        <x:v>P0019</x:v>
      </x:c>
      <x:c r="R1041" t="str">
        <x:v>Electrónica</x:v>
      </x:c>
      <x:c r="S1041" t="str">
        <x:v>Marca A</x:v>
      </x:c>
      <x:c r="T1041" t="str">
        <x:v>Tienda</x:v>
      </x:c>
      <x:c r="U1041" t="str">
        <x:f>IFERROR(VLOOKUP(T1041,'Mapeos'!$D$4:$E$25,2,FALSE),T1041)</x:f>
        <x:v>Tienda</x:v>
      </x:c>
      <x:c r="V1041" t="str">
        <x:v>V001</x:v>
      </x:c>
      <x:c r="W1041" t="n">
        <x:v>1</x:v>
      </x:c>
      <x:c r="X1041" s="28" t="n">
        <x:v>226.14</x:v>
      </x:c>
      <x:c r="Y1041" s="20" t="n">
        <x:v>0.15</x:v>
      </x:c>
      <x:c r="Z1041" s="20" t="n">
        <x:f>IF(Y1041&gt;1,Y1041/100,Y1041)</x:f>
        <x:v>0.15</x:v>
      </x:c>
      <x:c r="AA1041" s="28" t="n">
        <x:v>149.37</x:v>
      </x:c>
      <x:c r="AB1041" s="28" t="n">
        <x:v>192.22</x:v>
      </x:c>
      <x:c r="AC1041" s="28" t="str">
        <x:v>BOB</x:v>
      </x:c>
      <x:c r="AD1041" s="28" t="n">
        <x:f>IF(AC1041="USD",AB1041*'Parametros'!$B$4,AB1041)</x:f>
        <x:v>192.22</x:v>
      </x:c>
      <x:c r="AE1041" s="28" t="n">
        <x:f>W1041*X1041*(1-Z1041)</x:f>
        <x:v>192.219</x:v>
      </x:c>
      <x:c r="AF1041" s="28" t="n">
        <x:f>W1041*AA1041</x:f>
        <x:v>149.37</x:v>
      </x:c>
      <x:c r="AG1041" s="28" t="n">
        <x:f>AE1041-AF1041</x:f>
        <x:v>42.84899999999999</x:v>
      </x:c>
      <x:c r="AH1041" s="20" t="n">
        <x:f>IF(AE1041&gt;0,AG1041/AE1041,"")</x:f>
        <x:v>0.2229176096015482</x:v>
      </x:c>
      <x:c r="AI1041" s="28" t="n">
        <x:v>158572.73</x:v>
      </x:c>
      <x:c r="AJ1041" s="28"/>
      <x:c r="AK1041"/>
      <x:c r="AL1041" t="str">
        <x:v>Completado</x:v>
      </x:c>
      <x:c r="AM1041" t="str">
        <x:f>IF(W1041&lt;0,"Devuelto",AL1041)</x:f>
        <x:v>Completado</x:v>
      </x:c>
      <x:c r="AN1041" t="str">
        <x:v>QR</x:v>
      </x:c>
      <x:c r="AO1041" s="29" t="str">
        <x:v>Sin observación</x:v>
      </x:c>
      <x:c r="AP1041" t="str">
        <x:f>IF(D1041="","No","Sí")</x:f>
        <x:v>Sí</x:v>
      </x:c>
    </x:row>
    <x:row r="1042">
      <x:c r="A1042" t="n">
        <x:v>1042</x:v>
      </x:c>
      <x:c r="B1042" t="str">
        <x:v>VT0004942</x:v>
      </x:c>
      <x:c r="C1042" t="str">
        <x:v>45540</x:v>
      </x:c>
      <x:c r="D1042" s="27" t="n">
        <x:v>45540</x:v>
      </x:c>
      <x:c r="E1042" t="n">
        <x:f>IF(D1042="","",YEAR(D1042))</x:f>
        <x:v>2024</x:v>
      </x:c>
      <x:c r="F1042" t="n">
        <x:f>IF(D1042="","",MONTH(D1042))</x:f>
        <x:v>9</x:v>
      </x:c>
      <x:c r="G1042" t="str">
        <x:f>IF(D1042="","Fecha no disponible",TEXT(D1042,"mmmm"))</x:f>
        <x:v>September</x:v>
      </x:c>
      <x:c r="H1042" t="str">
        <x:f>IF(D1042="","Fecha no disponible",TEXT(D1042,"yyyy-mm"))</x:f>
        <x:v>2024-09</x:v>
      </x:c>
      <x:c r="I1042" t="str">
        <x:f>IF(D1042="","Fecha no disponible","T"&amp;ROUNDUP(MONTH(D1042)/3,0))</x:f>
        <x:v>T3</x:v>
      </x:c>
      <x:c r="J1042" t="str">
        <x:v>T014</x:v>
      </x:c>
      <x:c r="K1042" t="str">
        <x:v>Tienda Potosí 2</x:v>
      </x:c>
      <x:c r="L1042" t="str">
        <x:v>Barrio</x:v>
      </x:c>
      <x:c r="M1042" t="str">
        <x:v>Potosí</x:v>
      </x:c>
      <x:c r="N1042" t="str">
        <x:f>IFERROR(VLOOKUP(M1042,'Mapeos'!$A$4:$B$30,2,FALSE),M1042)</x:f>
        <x:v>Potosí</x:v>
      </x:c>
      <x:c r="O1042" t="str">
        <x:v>C01570</x:v>
      </x:c>
      <x:c r="P1042" t="str">
        <x:v>Empresa</x:v>
      </x:c>
      <x:c r="Q1042" t="str">
        <x:v>P0092</x:v>
      </x:c>
      <x:c r="R1042" t="str">
        <x:v>Alimentos</x:v>
      </x:c>
      <x:c r="S1042" t="str">
        <x:v>Marca B</x:v>
      </x:c>
      <x:c r="T1042" t="str">
        <x:v>Tienda</x:v>
      </x:c>
      <x:c r="U1042" t="str">
        <x:f>IFERROR(VLOOKUP(T1042,'Mapeos'!$D$4:$E$25,2,FALSE),T1042)</x:f>
        <x:v>Tienda</x:v>
      </x:c>
      <x:c r="V1042" t="str">
        <x:v>V001</x:v>
      </x:c>
      <x:c r="W1042" t="n">
        <x:v>8</x:v>
      </x:c>
      <x:c r="X1042" s="28" t="n">
        <x:v>39.03</x:v>
      </x:c>
      <x:c r="Y1042" s="20" t="n">
        <x:v>0</x:v>
      </x:c>
      <x:c r="Z1042" s="20" t="n">
        <x:f>IF(Y1042&gt;1,Y1042/100,Y1042)</x:f>
        <x:v>0</x:v>
      </x:c>
      <x:c r="AA1042" s="28" t="n">
        <x:v>27.55</x:v>
      </x:c>
      <x:c r="AB1042" s="28" t="n">
        <x:v>312.24</x:v>
      </x:c>
      <x:c r="AC1042" s="28" t="str">
        <x:v>BOB</x:v>
      </x:c>
      <x:c r="AD1042" s="28" t="n">
        <x:f>IF(AC1042="USD",AB1042*'Parametros'!$B$4,AB1042)</x:f>
        <x:v>312.24</x:v>
      </x:c>
      <x:c r="AE1042" s="28" t="n">
        <x:f>W1042*X1042*(1-Z1042)</x:f>
        <x:v>312.24</x:v>
      </x:c>
      <x:c r="AF1042" s="28" t="n">
        <x:f>W1042*AA1042</x:f>
        <x:v>220.4</x:v>
      </x:c>
      <x:c r="AG1042" s="28" t="n">
        <x:f>AE1042-AF1042</x:f>
        <x:v>91.84</x:v>
      </x:c>
      <x:c r="AH1042" s="20" t="n">
        <x:f>IF(AE1042&gt;0,AG1042/AE1042,"")</x:f>
        <x:v>0.2941327184217269</x:v>
      </x:c>
      <x:c r="AI1042" s="28" t="n">
        <x:v>176169.51</x:v>
      </x:c>
      <x:c r="AJ1042" s="28"/>
      <x:c r="AK1042"/>
      <x:c r="AL1042" t="str">
        <x:v>Completado</x:v>
      </x:c>
      <x:c r="AM1042" t="str">
        <x:f>IF(W1042&lt;0,"Devuelto",AL1042)</x:f>
        <x:v>Completado</x:v>
      </x:c>
      <x:c r="AN1042" t="str">
        <x:v>Tarjeta</x:v>
      </x:c>
      <x:c r="AO1042" s="29" t="str">
        <x:v>Sin observación</x:v>
      </x:c>
      <x:c r="AP1042" t="str">
        <x:f>IF(D1042="","No","Sí")</x:f>
        <x:v>Sí</x:v>
      </x:c>
    </x:row>
    <x:row r="1043">
      <x:c r="A1043" t="n">
        <x:v>1043</x:v>
      </x:c>
      <x:c r="B1043" t="str">
        <x:v>VT0004946</x:v>
      </x:c>
      <x:c r="C1043" t="str">
        <x:v>45867</x:v>
      </x:c>
      <x:c r="D1043" s="27" t="n">
        <x:v>45867</x:v>
      </x:c>
      <x:c r="E1043" t="n">
        <x:f>IF(D1043="","",YEAR(D1043))</x:f>
        <x:v>2025</x:v>
      </x:c>
      <x:c r="F1043" t="n">
        <x:f>IF(D1043="","",MONTH(D1043))</x:f>
        <x:v>7</x:v>
      </x:c>
      <x:c r="G1043" t="str">
        <x:f>IF(D1043="","Fecha no disponible",TEXT(D1043,"mmmm"))</x:f>
        <x:v>July</x:v>
      </x:c>
      <x:c r="H1043" t="str">
        <x:f>IF(D1043="","Fecha no disponible",TEXT(D1043,"yyyy-mm"))</x:f>
        <x:v>2025-07</x:v>
      </x:c>
      <x:c r="I1043" t="str">
        <x:f>IF(D1043="","Fecha no disponible","T"&amp;ROUNDUP(MONTH(D1043)/3,0))</x:f>
        <x:v>T3</x:v>
      </x:c>
      <x:c r="J1043" t="str">
        <x:v>T012</x:v>
      </x:c>
      <x:c r="K1043" t="str">
        <x:v>Tienda Cochabamba 4</x:v>
      </x:c>
      <x:c r="L1043" t="str">
        <x:v>Centro</x:v>
      </x:c>
      <x:c r="M1043" t="str">
        <x:v>Cochabamba</x:v>
      </x:c>
      <x:c r="N1043" t="str">
        <x:f>IFERROR(VLOOKUP(M1043,'Mapeos'!$A$4:$B$30,2,FALSE),M1043)</x:f>
        <x:v>Cochabamba</x:v>
      </x:c>
      <x:c r="O1043" t="str">
        <x:v>C00413</x:v>
      </x:c>
      <x:c r="P1043" t="str">
        <x:v>Masivo</x:v>
      </x:c>
      <x:c r="Q1043" t="str">
        <x:v>P0139</x:v>
      </x:c>
      <x:c r="R1043" t="str">
        <x:v>Hogar</x:v>
      </x:c>
      <x:c r="S1043" t="str">
        <x:v>Marca D</x:v>
      </x:c>
      <x:c r="T1043" t="str">
        <x:v>Tienda</x:v>
      </x:c>
      <x:c r="U1043" t="str">
        <x:f>IFERROR(VLOOKUP(T1043,'Mapeos'!$D$4:$E$25,2,FALSE),T1043)</x:f>
        <x:v>Tienda</x:v>
      </x:c>
      <x:c r="V1043" t="str">
        <x:v>V037</x:v>
      </x:c>
      <x:c r="W1043" t="n">
        <x:v>3</x:v>
      </x:c>
      <x:c r="X1043" s="28" t="n">
        <x:v>297.07</x:v>
      </x:c>
      <x:c r="Y1043" s="20" t="n">
        <x:v>0</x:v>
      </x:c>
      <x:c r="Z1043" s="20" t="n">
        <x:f>IF(Y1043&gt;1,Y1043/100,Y1043)</x:f>
        <x:v>0</x:v>
      </x:c>
      <x:c r="AA1043" s="28" t="n">
        <x:v>182.66</x:v>
      </x:c>
      <x:c r="AB1043" s="28" t="n">
        <x:v>891.21</x:v>
      </x:c>
      <x:c r="AC1043" s="28" t="str">
        <x:v>BOB</x:v>
      </x:c>
      <x:c r="AD1043" s="28" t="n">
        <x:f>IF(AC1043="USD",AB1043*'Parametros'!$B$4,AB1043)</x:f>
        <x:v>891.21</x:v>
      </x:c>
      <x:c r="AE1043" s="28" t="n">
        <x:f>W1043*X1043*(1-Z1043)</x:f>
        <x:v>891.21</x:v>
      </x:c>
      <x:c r="AF1043" s="28" t="n">
        <x:f>W1043*AA1043</x:f>
        <x:v>547.98</x:v>
      </x:c>
      <x:c r="AG1043" s="28" t="n">
        <x:f>AE1043-AF1043</x:f>
        <x:v>343.23</x:v>
      </x:c>
      <x:c r="AH1043" s="20" t="n">
        <x:f>IF(AE1043&gt;0,AG1043/AE1043,"")</x:f>
        <x:v>0.38512808428989803</x:v>
      </x:c>
      <x:c r="AI1043" s="28" t="n">
        <x:v>152036.55</x:v>
      </x:c>
      <x:c r="AJ1043" s="28"/>
      <x:c r="AK1043"/>
      <x:c r="AL1043" t="str">
        <x:v>Completado</x:v>
      </x:c>
      <x:c r="AM1043" t="str">
        <x:f>IF(W1043&lt;0,"Devuelto",AL1043)</x:f>
        <x:v>Completado</x:v>
      </x:c>
      <x:c r="AN1043" t="str">
        <x:v>Transferencia</x:v>
      </x:c>
      <x:c r="AO1043" s="29" t="str">
        <x:v>Sin observación</x:v>
      </x:c>
      <x:c r="AP1043" t="str">
        <x:f>IF(D1043="","No","Sí")</x:f>
        <x:v>Sí</x:v>
      </x:c>
    </x:row>
    <x:row r="1044">
      <x:c r="A1044" t="n">
        <x:v>1044</x:v>
      </x:c>
      <x:c r="B1044" t="str">
        <x:v>VT0004951</x:v>
      </x:c>
      <x:c r="C1044" t="str">
        <x:v>45604</x:v>
      </x:c>
      <x:c r="D1044" s="27" t="n">
        <x:v>45604</x:v>
      </x:c>
      <x:c r="E1044" t="n">
        <x:f>IF(D1044="","",YEAR(D1044))</x:f>
        <x:v>2024</x:v>
      </x:c>
      <x:c r="F1044" t="n">
        <x:f>IF(D1044="","",MONTH(D1044))</x:f>
        <x:v>11</x:v>
      </x:c>
      <x:c r="G1044" t="str">
        <x:f>IF(D1044="","Fecha no disponible",TEXT(D1044,"mmmm"))</x:f>
        <x:v>November</x:v>
      </x:c>
      <x:c r="H1044" t="str">
        <x:f>IF(D1044="","Fecha no disponible",TEXT(D1044,"yyyy-mm"))</x:f>
        <x:v>2024-11</x:v>
      </x:c>
      <x:c r="I1044" t="str">
        <x:f>IF(D1044="","Fecha no disponible","T"&amp;ROUNDUP(MONTH(D1044)/3,0))</x:f>
        <x:v>T4</x:v>
      </x:c>
      <x:c r="J1044" t="str">
        <x:v>T006</x:v>
      </x:c>
      <x:c r="K1044" t="str">
        <x:v>Tienda Santa Cruz 2</x:v>
      </x:c>
      <x:c r="L1044" t="str">
        <x:v>Mall</x:v>
      </x:c>
      <x:c r="M1044" t="str">
        <x:v>Santa Cruz</x:v>
      </x:c>
      <x:c r="N1044" t="str">
        <x:f>IFERROR(VLOOKUP(M1044,'Mapeos'!$A$4:$B$30,2,FALSE),M1044)</x:f>
        <x:v>Santa Cruz</x:v>
      </x:c>
      <x:c r="O1044" t="str">
        <x:v>C01548</x:v>
      </x:c>
      <x:c r="P1044" t="str">
        <x:v>Premium</x:v>
      </x:c>
      <x:c r="Q1044" t="str">
        <x:v>P0131</x:v>
      </x:c>
      <x:c r="R1044" t="str">
        <x:v>Cuidado Personal</x:v>
      </x:c>
      <x:c r="S1044" t="str">
        <x:v>Marca C</x:v>
      </x:c>
      <x:c r="T1044" t="str">
        <x:v>Tienda</x:v>
      </x:c>
      <x:c r="U1044" t="str">
        <x:f>IFERROR(VLOOKUP(T1044,'Mapeos'!$D$4:$E$25,2,FALSE),T1044)</x:f>
        <x:v>Tienda</x:v>
      </x:c>
      <x:c r="V1044" t="str">
        <x:v>V027</x:v>
      </x:c>
      <x:c r="W1044" t="n">
        <x:v>5</x:v>
      </x:c>
      <x:c r="X1044" s="28" t="n">
        <x:v>88.42</x:v>
      </x:c>
      <x:c r="Y1044" s="20" t="n">
        <x:v>0.25</x:v>
      </x:c>
      <x:c r="Z1044" s="20" t="n">
        <x:f>IF(Y1044&gt;1,Y1044/100,Y1044)</x:f>
        <x:v>0.25</x:v>
      </x:c>
      <x:c r="AA1044" s="28" t="n">
        <x:v>64.44</x:v>
      </x:c>
      <x:c r="AB1044" s="28" t="n">
        <x:v>331.58</x:v>
      </x:c>
      <x:c r="AC1044" s="28" t="str">
        <x:v>BOB</x:v>
      </x:c>
      <x:c r="AD1044" s="28" t="n">
        <x:f>IF(AC1044="USD",AB1044*'Parametros'!$B$4,AB1044)</x:f>
        <x:v>331.58</x:v>
      </x:c>
      <x:c r="AE1044" s="28" t="n">
        <x:f>W1044*X1044*(1-Z1044)</x:f>
        <x:v>331.57500000000005</x:v>
      </x:c>
      <x:c r="AF1044" s="28" t="n">
        <x:f>W1044*AA1044</x:f>
        <x:v>322.2</x:v>
      </x:c>
      <x:c r="AG1044" s="28" t="n">
        <x:f>AE1044-AF1044</x:f>
        <x:v>9.375000000000057</x:v>
      </x:c>
      <x:c r="AH1044" s="20" t="n">
        <x:f>IF(AE1044&gt;0,AG1044/AE1044,"")</x:f>
        <x:v>0.02827414612078732</x:v>
      </x:c>
      <x:c r="AI1044" s="28" t="n">
        <x:v>177999.68</x:v>
      </x:c>
      <x:c r="AJ1044" s="28"/>
      <x:c r="AK1044"/>
      <x:c r="AL1044" t="str">
        <x:v>Completado</x:v>
      </x:c>
      <x:c r="AM1044" t="str">
        <x:f>IF(W1044&lt;0,"Devuelto",AL1044)</x:f>
        <x:v>Completado</x:v>
      </x:c>
      <x:c r="AN1044" t="str">
        <x:v>QR</x:v>
      </x:c>
      <x:c r="AO1044" s="29" t="str">
        <x:v>Sin observación</x:v>
      </x:c>
      <x:c r="AP1044" t="str">
        <x:f>IF(D1044="","No","Sí")</x:f>
        <x:v>Sí</x:v>
      </x:c>
    </x:row>
    <x:row r="1045">
      <x:c r="A1045" t="n">
        <x:v>1045</x:v>
      </x:c>
      <x:c r="B1045" t="str">
        <x:v>VT0004956</x:v>
      </x:c>
      <x:c r="C1045" t="str">
        <x:v>45541</x:v>
      </x:c>
      <x:c r="D1045" s="27" t="n">
        <x:v>45541</x:v>
      </x:c>
      <x:c r="E1045" t="n">
        <x:f>IF(D1045="","",YEAR(D1045))</x:f>
        <x:v>2024</x:v>
      </x:c>
      <x:c r="F1045" t="n">
        <x:f>IF(D1045="","",MONTH(D1045))</x:f>
        <x:v>9</x:v>
      </x:c>
      <x:c r="G1045" t="str">
        <x:f>IF(D1045="","Fecha no disponible",TEXT(D1045,"mmmm"))</x:f>
        <x:v>September</x:v>
      </x:c>
      <x:c r="H1045" t="str">
        <x:f>IF(D1045="","Fecha no disponible",TEXT(D1045,"yyyy-mm"))</x:f>
        <x:v>2024-09</x:v>
      </x:c>
      <x:c r="I1045" t="str">
        <x:f>IF(D1045="","Fecha no disponible","T"&amp;ROUNDUP(MONTH(D1045)/3,0))</x:f>
        <x:v>T3</x:v>
      </x:c>
      <x:c r="J1045" t="str">
        <x:v>T016</x:v>
      </x:c>
      <x:c r="K1045" t="str">
        <x:v>Tienda Potosí 4</x:v>
      </x:c>
      <x:c r="L1045" t="str">
        <x:v>Centro</x:v>
      </x:c>
      <x:c r="M1045" t="str">
        <x:v>Potosí</x:v>
      </x:c>
      <x:c r="N1045" t="str">
        <x:f>IFERROR(VLOOKUP(M1045,'Mapeos'!$A$4:$B$30,2,FALSE),M1045)</x:f>
        <x:v>Potosí</x:v>
      </x:c>
      <x:c r="O1045" t="str">
        <x:v>C01756</x:v>
      </x:c>
      <x:c r="P1045" t="str">
        <x:v>Masivo</x:v>
      </x:c>
      <x:c r="Q1045" t="str">
        <x:v>P0045</x:v>
      </x:c>
      <x:c r="R1045" t="str">
        <x:v>Hogar</x:v>
      </x:c>
      <x:c r="S1045" t="str">
        <x:v>Marca D</x:v>
      </x:c>
      <x:c r="T1045" t="str">
        <x:v>WhatsApp</x:v>
      </x:c>
      <x:c r="U1045" t="str">
        <x:f>IFERROR(VLOOKUP(T1045,'Mapeos'!$D$4:$E$25,2,FALSE),T1045)</x:f>
        <x:v>WhatsApp</x:v>
      </x:c>
      <x:c r="V1045" t="str">
        <x:v>V031</x:v>
      </x:c>
      <x:c r="W1045" t="n">
        <x:v>1</x:v>
      </x:c>
      <x:c r="X1045" s="28" t="n">
        <x:v>235.4</x:v>
      </x:c>
      <x:c r="Y1045" s="20" t="n">
        <x:v>0.1</x:v>
      </x:c>
      <x:c r="Z1045" s="20" t="n">
        <x:f>IF(Y1045&gt;1,Y1045/100,Y1045)</x:f>
        <x:v>0.1</x:v>
      </x:c>
      <x:c r="AA1045" s="28" t="n">
        <x:v>123.6</x:v>
      </x:c>
      <x:c r="AB1045" s="28" t="n">
        <x:v>211.86</x:v>
      </x:c>
      <x:c r="AC1045" s="28" t="str">
        <x:v>BOB</x:v>
      </x:c>
      <x:c r="AD1045" s="28" t="n">
        <x:f>IF(AC1045="USD",AB1045*'Parametros'!$B$4,AB1045)</x:f>
        <x:v>211.86</x:v>
      </x:c>
      <x:c r="AE1045" s="28" t="n">
        <x:f>W1045*X1045*(1-Z1045)</x:f>
        <x:v>211.86</x:v>
      </x:c>
      <x:c r="AF1045" s="28" t="n">
        <x:f>W1045*AA1045</x:f>
        <x:v>123.6</x:v>
      </x:c>
      <x:c r="AG1045" s="28" t="n">
        <x:f>AE1045-AF1045</x:f>
        <x:v>88.26000000000002</x:v>
      </x:c>
      <x:c r="AH1045" s="20" t="n">
        <x:f>IF(AE1045&gt;0,AG1045/AE1045,"")</x:f>
        <x:v>0.4165958651939961</x:v>
      </x:c>
      <x:c r="AI1045" s="28" t="n">
        <x:v>84578.94</x:v>
      </x:c>
      <x:c r="AJ1045" s="28"/>
      <x:c r="AK1045"/>
      <x:c r="AL1045" t="str">
        <x:v>Completado</x:v>
      </x:c>
      <x:c r="AM1045" t="str">
        <x:f>IF(W1045&lt;0,"Devuelto",AL1045)</x:f>
        <x:v>Completado</x:v>
      </x:c>
      <x:c r="AN1045" t="str">
        <x:v>Tarjeta</x:v>
      </x:c>
      <x:c r="AO1045" s="29" t="str">
        <x:v>Sin observación</x:v>
      </x:c>
      <x:c r="AP1045" t="str">
        <x:f>IF(D1045="","No","Sí")</x:f>
        <x:v>Sí</x:v>
      </x:c>
    </x:row>
    <x:row r="1046">
      <x:c r="A1046" t="n">
        <x:v>1046</x:v>
      </x:c>
      <x:c r="B1046" t="str">
        <x:v>VT0004961</x:v>
      </x:c>
      <x:c r="C1046" t="str">
        <x:v>45476</x:v>
      </x:c>
      <x:c r="D1046" s="27" t="n">
        <x:v>45476</x:v>
      </x:c>
      <x:c r="E1046" t="n">
        <x:f>IF(D1046="","",YEAR(D1046))</x:f>
        <x:v>2024</x:v>
      </x:c>
      <x:c r="F1046" t="n">
        <x:f>IF(D1046="","",MONTH(D1046))</x:f>
        <x:v>7</x:v>
      </x:c>
      <x:c r="G1046" t="str">
        <x:f>IF(D1046="","Fecha no disponible",TEXT(D1046,"mmmm"))</x:f>
        <x:v>July</x:v>
      </x:c>
      <x:c r="H1046" t="str">
        <x:f>IF(D1046="","Fecha no disponible",TEXT(D1046,"yyyy-mm"))</x:f>
        <x:v>2024-07</x:v>
      </x:c>
      <x:c r="I1046" t="str">
        <x:f>IF(D1046="","Fecha no disponible","T"&amp;ROUNDUP(MONTH(D1046)/3,0))</x:f>
        <x:v>T3</x:v>
      </x:c>
      <x:c r="J1046" t="str">
        <x:v>T008</x:v>
      </x:c>
      <x:c r="K1046" t="str">
        <x:v>Tienda Santa Cruz 4</x:v>
      </x:c>
      <x:c r="L1046" t="str">
        <x:v>Barrio</x:v>
      </x:c>
      <x:c r="M1046" t="str">
        <x:v>Santa Cruz</x:v>
      </x:c>
      <x:c r="N1046" t="str">
        <x:f>IFERROR(VLOOKUP(M1046,'Mapeos'!$A$4:$B$30,2,FALSE),M1046)</x:f>
        <x:v>Santa Cruz</x:v>
      </x:c>
      <x:c r="O1046" t="str">
        <x:v>C00722</x:v>
      </x:c>
      <x:c r="P1046" t="str">
        <x:v>Empresa</x:v>
      </x:c>
      <x:c r="Q1046" t="str">
        <x:v>P0100</x:v>
      </x:c>
      <x:c r="R1046" t="str">
        <x:v>Hogar</x:v>
      </x:c>
      <x:c r="S1046" t="str">
        <x:v>Marca D</x:v>
      </x:c>
      <x:c r="T1046" t="str">
        <x:v>Tienda</x:v>
      </x:c>
      <x:c r="U1046" t="str">
        <x:f>IFERROR(VLOOKUP(T1046,'Mapeos'!$D$4:$E$25,2,FALSE),T1046)</x:f>
        <x:v>Tienda</x:v>
      </x:c>
      <x:c r="V1046" t="str">
        <x:v>V011</x:v>
      </x:c>
      <x:c r="W1046" t="n">
        <x:v>4</x:v>
      </x:c>
      <x:c r="X1046" s="28" t="n">
        <x:v>284.8</x:v>
      </x:c>
      <x:c r="Y1046" s="20" t="n">
        <x:v>0.2</x:v>
      </x:c>
      <x:c r="Z1046" s="20" t="n">
        <x:f>IF(Y1046&gt;1,Y1046/100,Y1046)</x:f>
        <x:v>0.2</x:v>
      </x:c>
      <x:c r="AA1046" s="28" t="n">
        <x:v>146.42</x:v>
      </x:c>
      <x:c r="AB1046" s="28" t="n">
        <x:v>911.36</x:v>
      </x:c>
      <x:c r="AC1046" s="28" t="str">
        <x:v>BOB</x:v>
      </x:c>
      <x:c r="AD1046" s="28" t="n">
        <x:f>IF(AC1046="USD",AB1046*'Parametros'!$B$4,AB1046)</x:f>
        <x:v>911.36</x:v>
      </x:c>
      <x:c r="AE1046" s="28" t="n">
        <x:f>W1046*X1046*(1-Z1046)</x:f>
        <x:v>911.3600000000001</x:v>
      </x:c>
      <x:c r="AF1046" s="28" t="n">
        <x:f>W1046*AA1046</x:f>
        <x:v>585.68</x:v>
      </x:c>
      <x:c r="AG1046" s="28" t="n">
        <x:f>AE1046-AF1046</x:f>
        <x:v>325.6800000000002</x:v>
      </x:c>
      <x:c r="AH1046" s="20" t="n">
        <x:f>IF(AE1046&gt;0,AG1046/AE1046,"")</x:f>
        <x:v>0.35735603932584287</x:v>
      </x:c>
      <x:c r="AI1046" s="28" t="n">
        <x:v>136150.72</x:v>
      </x:c>
      <x:c r="AJ1046" s="28"/>
      <x:c r="AK1046"/>
      <x:c r="AL1046" t="str">
        <x:v>Completado</x:v>
      </x:c>
      <x:c r="AM1046" t="str">
        <x:f>IF(W1046&lt;0,"Devuelto",AL1046)</x:f>
        <x:v>Completado</x:v>
      </x:c>
      <x:c r="AN1046" t="str">
        <x:v>QR</x:v>
      </x:c>
      <x:c r="AO1046" s="29" t="str">
        <x:v>Sin observación</x:v>
      </x:c>
      <x:c r="AP1046" t="str">
        <x:f>IF(D1046="","No","Sí")</x:f>
        <x:v>Sí</x:v>
      </x:c>
    </x:row>
    <x:row r="1047">
      <x:c r="A1047" t="n">
        <x:v>1047</x:v>
      </x:c>
      <x:c r="B1047" t="str">
        <x:v>VT0004965</x:v>
      </x:c>
      <x:c r="C1047" t="str">
        <x:v>45919</x:v>
      </x:c>
      <x:c r="D1047" s="27" t="n">
        <x:v>45919</x:v>
      </x:c>
      <x:c r="E1047" t="n">
        <x:f>IF(D1047="","",YEAR(D1047))</x:f>
        <x:v>2025</x:v>
      </x:c>
      <x:c r="F1047" t="n">
        <x:f>IF(D1047="","",MONTH(D1047))</x:f>
        <x:v>9</x:v>
      </x:c>
      <x:c r="G1047" t="str">
        <x:f>IF(D1047="","Fecha no disponible",TEXT(D1047,"mmmm"))</x:f>
        <x:v>September</x:v>
      </x:c>
      <x:c r="H1047" t="str">
        <x:f>IF(D1047="","Fecha no disponible",TEXT(D1047,"yyyy-mm"))</x:f>
        <x:v>2025-09</x:v>
      </x:c>
      <x:c r="I1047" t="str">
        <x:f>IF(D1047="","Fecha no disponible","T"&amp;ROUNDUP(MONTH(D1047)/3,0))</x:f>
        <x:v>T3</x:v>
      </x:c>
      <x:c r="J1047" t="str">
        <x:v>T008</x:v>
      </x:c>
      <x:c r="K1047" t="str">
        <x:v>Tienda Santa Cruz 4</x:v>
      </x:c>
      <x:c r="L1047" t="str">
        <x:v>Barrio</x:v>
      </x:c>
      <x:c r="M1047" t="str">
        <x:v>Santa Cruz</x:v>
      </x:c>
      <x:c r="N1047" t="str">
        <x:f>IFERROR(VLOOKUP(M1047,'Mapeos'!$A$4:$B$30,2,FALSE),M1047)</x:f>
        <x:v>Santa Cruz</x:v>
      </x:c>
      <x:c r="O1047" t="str">
        <x:v>C01328</x:v>
      </x:c>
      <x:c r="P1047" t="str">
        <x:v>Frecuente</x:v>
      </x:c>
      <x:c r="Q1047" t="str">
        <x:v>P0006</x:v>
      </x:c>
      <x:c r="R1047" t="str">
        <x:v>Deportes</x:v>
      </x:c>
      <x:c r="S1047" t="str">
        <x:v>Marca A</x:v>
      </x:c>
      <x:c r="T1047" t="str">
        <x:v>Tienda</x:v>
      </x:c>
      <x:c r="U1047" t="str">
        <x:f>IFERROR(VLOOKUP(T1047,'Mapeos'!$D$4:$E$25,2,FALSE),T1047)</x:f>
        <x:v>Tienda</x:v>
      </x:c>
      <x:c r="V1047" t="str">
        <x:v>V011</x:v>
      </x:c>
      <x:c r="W1047" t="n">
        <x:v>8</x:v>
      </x:c>
      <x:c r="X1047" s="28" t="n">
        <x:v>246.1</x:v>
      </x:c>
      <x:c r="Y1047" s="20" t="n">
        <x:v>0.1</x:v>
      </x:c>
      <x:c r="Z1047" s="20" t="n">
        <x:f>IF(Y1047&gt;1,Y1047/100,Y1047)</x:f>
        <x:v>0.1</x:v>
      </x:c>
      <x:c r="AA1047" s="28" t="n">
        <x:v>118.39</x:v>
      </x:c>
      <x:c r="AB1047" s="28" t="n">
        <x:v>1771.92</x:v>
      </x:c>
      <x:c r="AC1047" s="28" t="str">
        <x:v>BOB</x:v>
      </x:c>
      <x:c r="AD1047" s="28" t="n">
        <x:f>IF(AC1047="USD",AB1047*'Parametros'!$B$4,AB1047)</x:f>
        <x:v>1771.92</x:v>
      </x:c>
      <x:c r="AE1047" s="28" t="n">
        <x:f>W1047*X1047*(1-Z1047)</x:f>
        <x:v>1771.92</x:v>
      </x:c>
      <x:c r="AF1047" s="28" t="n">
        <x:f>W1047*AA1047</x:f>
        <x:v>947.12</x:v>
      </x:c>
      <x:c r="AG1047" s="28" t="n">
        <x:f>AE1047-AF1047</x:f>
        <x:v>824.8000000000001</x:v>
      </x:c>
      <x:c r="AH1047" s="20" t="n">
        <x:f>IF(AE1047&gt;0,AG1047/AE1047,"")</x:f>
        <x:v>0.46548376901891736</x:v>
      </x:c>
      <x:c r="AI1047" s="28" t="n">
        <x:v>154062.95</x:v>
      </x:c>
      <x:c r="AJ1047" s="28"/>
      <x:c r="AK1047"/>
      <x:c r="AL1047" t="str">
        <x:v>Completado</x:v>
      </x:c>
      <x:c r="AM1047" t="str">
        <x:f>IF(W1047&lt;0,"Devuelto",AL1047)</x:f>
        <x:v>Completado</x:v>
      </x:c>
      <x:c r="AN1047" t="str">
        <x:v>QR</x:v>
      </x:c>
      <x:c r="AO1047" s="29" t="str">
        <x:v>Sin observación</x:v>
      </x:c>
      <x:c r="AP1047" t="str">
        <x:f>IF(D1047="","No","Sí")</x:f>
        <x:v>Sí</x:v>
      </x:c>
    </x:row>
    <x:row r="1048">
      <x:c r="A1048" t="n">
        <x:v>1048</x:v>
      </x:c>
      <x:c r="B1048" t="str">
        <x:v>VT0004970</x:v>
      </x:c>
      <x:c r="C1048" t="str">
        <x:v>45688</x:v>
      </x:c>
      <x:c r="D1048" s="27" t="n">
        <x:v>45688</x:v>
      </x:c>
      <x:c r="E1048" t="n">
        <x:f>IF(D1048="","",YEAR(D1048))</x:f>
        <x:v>2025</x:v>
      </x:c>
      <x:c r="F1048" t="n">
        <x:f>IF(D1048="","",MONTH(D1048))</x:f>
        <x:v>1</x:v>
      </x:c>
      <x:c r="G1048" t="str">
        <x:f>IF(D1048="","Fecha no disponible",TEXT(D1048,"mmmm"))</x:f>
        <x:v>January</x:v>
      </x:c>
      <x:c r="H1048" t="str">
        <x:f>IF(D1048="","Fecha no disponible",TEXT(D1048,"yyyy-mm"))</x:f>
        <x:v>2025-01</x:v>
      </x:c>
      <x:c r="I1048" t="str">
        <x:f>IF(D1048="","Fecha no disponible","T"&amp;ROUNDUP(MONTH(D1048)/3,0))</x:f>
        <x:v>T1</x:v>
      </x:c>
      <x:c r="J1048" t="str">
        <x:v>T011</x:v>
      </x:c>
      <x:c r="K1048" t="str">
        <x:v>Tienda Cochabamba 3</x:v>
      </x:c>
      <x:c r="L1048" t="str">
        <x:v>Mall</x:v>
      </x:c>
      <x:c r="M1048" t="str">
        <x:v>Cochabamba</x:v>
      </x:c>
      <x:c r="N1048" t="str">
        <x:f>IFERROR(VLOOKUP(M1048,'Mapeos'!$A$4:$B$30,2,FALSE),M1048)</x:f>
        <x:v>Cochabamba</x:v>
      </x:c>
      <x:c r="O1048" t="str">
        <x:v>C01418</x:v>
      </x:c>
      <x:c r="P1048" t="str">
        <x:v>Frecuente</x:v>
      </x:c>
      <x:c r="Q1048" t="str">
        <x:v>P0103</x:v>
      </x:c>
      <x:c r="R1048" t="str">
        <x:v>Hogar</x:v>
      </x:c>
      <x:c r="S1048" t="str">
        <x:v>Marca B</x:v>
      </x:c>
      <x:c r="T1048" t="str">
        <x:v>WhatsApp</x:v>
      </x:c>
      <x:c r="U1048" t="str">
        <x:f>IFERROR(VLOOKUP(T1048,'Mapeos'!$D$4:$E$25,2,FALSE),T1048)</x:f>
        <x:v>WhatsApp</x:v>
      </x:c>
      <x:c r="V1048" t="str">
        <x:v>V004</x:v>
      </x:c>
      <x:c r="W1048" t="n">
        <x:v>1</x:v>
      </x:c>
      <x:c r="X1048" s="28" t="n">
        <x:v>247.89</x:v>
      </x:c>
      <x:c r="Y1048" s="20" t="n">
        <x:v>0</x:v>
      </x:c>
      <x:c r="Z1048" s="20" t="n">
        <x:f>IF(Y1048&gt;1,Y1048/100,Y1048)</x:f>
        <x:v>0</x:v>
      </x:c>
      <x:c r="AA1048" s="28" t="n">
        <x:v>205.14</x:v>
      </x:c>
      <x:c r="AB1048" s="28" t="n">
        <x:v>247.89</x:v>
      </x:c>
      <x:c r="AC1048" s="28" t="str">
        <x:v>BOB</x:v>
      </x:c>
      <x:c r="AD1048" s="28" t="n">
        <x:f>IF(AC1048="USD",AB1048*'Parametros'!$B$4,AB1048)</x:f>
        <x:v>247.89</x:v>
      </x:c>
      <x:c r="AE1048" s="28" t="n">
        <x:f>W1048*X1048*(1-Z1048)</x:f>
        <x:v>247.89</x:v>
      </x:c>
      <x:c r="AF1048" s="28" t="n">
        <x:f>W1048*AA1048</x:f>
        <x:v>205.14</x:v>
      </x:c>
      <x:c r="AG1048" s="28" t="n">
        <x:f>AE1048-AF1048</x:f>
        <x:v>42.75</x:v>
      </x:c>
      <x:c r="AH1048" s="20" t="n">
        <x:f>IF(AE1048&gt;0,AG1048/AE1048,"")</x:f>
        <x:v>0.17245552462785915</x:v>
      </x:c>
      <x:c r="AI1048" s="28" t="n">
        <x:v>91772.94</x:v>
      </x:c>
      <x:c r="AJ1048" s="28"/>
      <x:c r="AK1048"/>
      <x:c r="AL1048" t="str">
        <x:v>Completado</x:v>
      </x:c>
      <x:c r="AM1048" t="str">
        <x:f>IF(W1048&lt;0,"Devuelto",AL1048)</x:f>
        <x:v>Completado</x:v>
      </x:c>
      <x:c r="AN1048" t="str">
        <x:v>Tarjeta</x:v>
      </x:c>
      <x:c r="AO1048" s="29" t="str">
        <x:v>Sin observación</x:v>
      </x:c>
      <x:c r="AP1048" t="str">
        <x:f>IF(D1048="","No","Sí")</x:f>
        <x:v>Sí</x:v>
      </x:c>
    </x:row>
    <x:row r="1049">
      <x:c r="A1049" t="n">
        <x:v>1049</x:v>
      </x:c>
      <x:c r="B1049" t="str">
        <x:v>VT0004975</x:v>
      </x:c>
      <x:c r="C1049" t="str">
        <x:v>46158</x:v>
      </x:c>
      <x:c r="D1049" s="27" t="n">
        <x:v>46158</x:v>
      </x:c>
      <x:c r="E1049" t="n">
        <x:f>IF(D1049="","",YEAR(D1049))</x:f>
        <x:v>2026</x:v>
      </x:c>
      <x:c r="F1049" t="n">
        <x:f>IF(D1049="","",MONTH(D1049))</x:f>
        <x:v>5</x:v>
      </x:c>
      <x:c r="G1049" t="str">
        <x:f>IF(D1049="","Fecha no disponible",TEXT(D1049,"mmmm"))</x:f>
        <x:v>May</x:v>
      </x:c>
      <x:c r="H1049" t="str">
        <x:f>IF(D1049="","Fecha no disponible",TEXT(D1049,"yyyy-mm"))</x:f>
        <x:v>2026-05</x:v>
      </x:c>
      <x:c r="I1049" t="str">
        <x:f>IF(D1049="","Fecha no disponible","T"&amp;ROUNDUP(MONTH(D1049)/3,0))</x:f>
        <x:v>T2</x:v>
      </x:c>
      <x:c r="J1049" t="str">
        <x:v>T016</x:v>
      </x:c>
      <x:c r="K1049" t="str">
        <x:v>Tienda Potosí 4</x:v>
      </x:c>
      <x:c r="L1049" t="str">
        <x:v>Centro</x:v>
      </x:c>
      <x:c r="M1049" t="str">
        <x:v>Potosí</x:v>
      </x:c>
      <x:c r="N1049" t="str">
        <x:f>IFERROR(VLOOKUP(M1049,'Mapeos'!$A$4:$B$30,2,FALSE),M1049)</x:f>
        <x:v>Potosí</x:v>
      </x:c>
      <x:c r="O1049" t="str">
        <x:v>C01611</x:v>
      </x:c>
      <x:c r="P1049" t="str">
        <x:v>Premium</x:v>
      </x:c>
      <x:c r="Q1049" t="str">
        <x:v>P0022</x:v>
      </x:c>
      <x:c r="R1049" t="str">
        <x:v>Cuidado Personal</x:v>
      </x:c>
      <x:c r="S1049" t="str">
        <x:v>Marca D</x:v>
      </x:c>
      <x:c r="T1049" t="str">
        <x:v>E-commerce</x:v>
      </x:c>
      <x:c r="U1049" t="str">
        <x:f>IFERROR(VLOOKUP(T1049,'Mapeos'!$D$4:$E$25,2,FALSE),T1049)</x:f>
        <x:v>E-commerce</x:v>
      </x:c>
      <x:c r="V1049" t="str">
        <x:v>V007</x:v>
      </x:c>
      <x:c r="W1049" t="n">
        <x:v>1</x:v>
      </x:c>
      <x:c r="X1049" s="28" t="n">
        <x:v>53.91</x:v>
      </x:c>
      <x:c r="Y1049" s="20" t="n">
        <x:v>0</x:v>
      </x:c>
      <x:c r="Z1049" s="20" t="n">
        <x:f>IF(Y1049&gt;1,Y1049/100,Y1049)</x:f>
        <x:v>0</x:v>
      </x:c>
      <x:c r="AA1049" s="28" t="n">
        <x:v>39.8</x:v>
      </x:c>
      <x:c r="AB1049" s="28" t="n">
        <x:v>53.91</x:v>
      </x:c>
      <x:c r="AC1049" s="28" t="str">
        <x:v>BOB</x:v>
      </x:c>
      <x:c r="AD1049" s="28" t="n">
        <x:f>IF(AC1049="USD",AB1049*'Parametros'!$B$4,AB1049)</x:f>
        <x:v>53.91</x:v>
      </x:c>
      <x:c r="AE1049" s="28" t="n">
        <x:f>W1049*X1049*(1-Z1049)</x:f>
        <x:v>53.91</x:v>
      </x:c>
      <x:c r="AF1049" s="28" t="n">
        <x:f>W1049*AA1049</x:f>
        <x:v>39.8</x:v>
      </x:c>
      <x:c r="AG1049" s="28" t="n">
        <x:f>AE1049-AF1049</x:f>
        <x:v>14.11</x:v>
      </x:c>
      <x:c r="AH1049" s="20" t="n">
        <x:f>IF(AE1049&gt;0,AG1049/AE1049,"")</x:f>
        <x:v>0.2617325171582267</x:v>
      </x:c>
      <x:c r="AI1049" s="28" t="n">
        <x:v>65148.89</x:v>
      </x:c>
      <x:c r="AJ1049" s="28"/>
      <x:c r="AK1049"/>
      <x:c r="AL1049" t="str">
        <x:v>Completado</x:v>
      </x:c>
      <x:c r="AM1049" t="str">
        <x:f>IF(W1049&lt;0,"Devuelto",AL1049)</x:f>
        <x:v>Completado</x:v>
      </x:c>
      <x:c r="AN1049" t="str">
        <x:v>Tarjeta</x:v>
      </x:c>
      <x:c r="AO1049" s="29" t="str">
        <x:v>Sin observación</x:v>
      </x:c>
      <x:c r="AP1049" t="str">
        <x:f>IF(D1049="","No","Sí")</x:f>
        <x:v>Sí</x:v>
      </x:c>
    </x:row>
    <x:row r="1050">
      <x:c r="A1050" t="n">
        <x:v>1050</x:v>
      </x:c>
      <x:c r="B1050" t="str">
        <x:v>VT0004980</x:v>
      </x:c>
      <x:c r="C1050" t="str">
        <x:v>45684</x:v>
      </x:c>
      <x:c r="D1050" s="27" t="n">
        <x:v>45684</x:v>
      </x:c>
      <x:c r="E1050" t="n">
        <x:f>IF(D1050="","",YEAR(D1050))</x:f>
        <x:v>2025</x:v>
      </x:c>
      <x:c r="F1050" t="n">
        <x:f>IF(D1050="","",MONTH(D1050))</x:f>
        <x:v>1</x:v>
      </x:c>
      <x:c r="G1050" t="str">
        <x:f>IF(D1050="","Fecha no disponible",TEXT(D1050,"mmmm"))</x:f>
        <x:v>January</x:v>
      </x:c>
      <x:c r="H1050" t="str">
        <x:f>IF(D1050="","Fecha no disponible",TEXT(D1050,"yyyy-mm"))</x:f>
        <x:v>2025-01</x:v>
      </x:c>
      <x:c r="I1050" t="str">
        <x:f>IF(D1050="","Fecha no disponible","T"&amp;ROUNDUP(MONTH(D1050)/3,0))</x:f>
        <x:v>T1</x:v>
      </x:c>
      <x:c r="J1050" t="str">
        <x:v>T015</x:v>
      </x:c>
      <x:c r="K1050" t="str">
        <x:v>Tienda Potosí 3</x:v>
      </x:c>
      <x:c r="L1050" t="str">
        <x:v>Mall</x:v>
      </x:c>
      <x:c r="M1050" t="str">
        <x:v>Potosí</x:v>
      </x:c>
      <x:c r="N1050" t="str">
        <x:f>IFERROR(VLOOKUP(M1050,'Mapeos'!$A$4:$B$30,2,FALSE),M1050)</x:f>
        <x:v>Potosí</x:v>
      </x:c>
      <x:c r="O1050" t="str">
        <x:v>C01054</x:v>
      </x:c>
      <x:c r="P1050" t="str">
        <x:v>Masivo</x:v>
      </x:c>
      <x:c r="Q1050" t="str">
        <x:v>P0096</x:v>
      </x:c>
      <x:c r="R1050" t="str">
        <x:v>Electrónica</x:v>
      </x:c>
      <x:c r="S1050" t="str">
        <x:v>Marca C</x:v>
      </x:c>
      <x:c r="T1050" t="str">
        <x:v>E-commerce</x:v>
      </x:c>
      <x:c r="U1050" t="str">
        <x:f>IFERROR(VLOOKUP(T1050,'Mapeos'!$D$4:$E$25,2,FALSE),T1050)</x:f>
        <x:v>E-commerce</x:v>
      </x:c>
      <x:c r="V1050" t="str">
        <x:v>V008</x:v>
      </x:c>
      <x:c r="W1050" t="n">
        <x:v>1</x:v>
      </x:c>
      <x:c r="X1050" s="28" t="n">
        <x:v>455.4</x:v>
      </x:c>
      <x:c r="Y1050" s="20" t="n">
        <x:v>0.2</x:v>
      </x:c>
      <x:c r="Z1050" s="20" t="n">
        <x:f>IF(Y1050&gt;1,Y1050/100,Y1050)</x:f>
        <x:v>0.2</x:v>
      </x:c>
      <x:c r="AA1050" s="28" t="n">
        <x:v>273.47</x:v>
      </x:c>
      <x:c r="AB1050" s="28" t="n">
        <x:v>364.32</x:v>
      </x:c>
      <x:c r="AC1050" s="28" t="str">
        <x:v>BOB</x:v>
      </x:c>
      <x:c r="AD1050" s="28" t="n">
        <x:f>IF(AC1050="USD",AB1050*'Parametros'!$B$4,AB1050)</x:f>
        <x:v>364.32</x:v>
      </x:c>
      <x:c r="AE1050" s="28" t="n">
        <x:f>W1050*X1050*(1-Z1050)</x:f>
        <x:v>364.32</x:v>
      </x:c>
      <x:c r="AF1050" s="28" t="n">
        <x:f>W1050*AA1050</x:f>
        <x:v>273.47</x:v>
      </x:c>
      <x:c r="AG1050" s="28" t="n">
        <x:f>AE1050-AF1050</x:f>
        <x:v>90.84999999999997</x:v>
      </x:c>
      <x:c r="AH1050" s="20" t="n">
        <x:f>IF(AE1050&gt;0,AG1050/AE1050,"")</x:f>
        <x:v>0.24936868686868677</x:v>
      </x:c>
      <x:c r="AI1050" s="28" t="n">
        <x:v>73104.9</x:v>
      </x:c>
      <x:c r="AJ1050" s="28"/>
      <x:c r="AK1050"/>
      <x:c r="AL1050" t="str">
        <x:v>Completado</x:v>
      </x:c>
      <x:c r="AM1050" t="str">
        <x:f>IF(W1050&lt;0,"Devuelto",AL1050)</x:f>
        <x:v>Completado</x:v>
      </x:c>
      <x:c r="AN1050" t="str">
        <x:v>Transferencia</x:v>
      </x:c>
      <x:c r="AO1050" s="29" t="str">
        <x:v>Sin observación</x:v>
      </x:c>
      <x:c r="AP1050" t="str">
        <x:f>IF(D1050="","No","Sí")</x:f>
        <x:v>Sí</x:v>
      </x:c>
    </x:row>
    <x:row r="1051">
      <x:c r="A1051" t="n">
        <x:v>1051</x:v>
      </x:c>
      <x:c r="B1051" t="str">
        <x:v>VT0004984</x:v>
      </x:c>
      <x:c r="C1051" t="str">
        <x:v>45894</x:v>
      </x:c>
      <x:c r="D1051" s="27" t="n">
        <x:v>45894</x:v>
      </x:c>
      <x:c r="E1051" t="n">
        <x:f>IF(D1051="","",YEAR(D1051))</x:f>
        <x:v>2025</x:v>
      </x:c>
      <x:c r="F1051" t="n">
        <x:f>IF(D1051="","",MONTH(D1051))</x:f>
        <x:v>8</x:v>
      </x:c>
      <x:c r="G1051" t="str">
        <x:f>IF(D1051="","Fecha no disponible",TEXT(D1051,"mmmm"))</x:f>
        <x:v>August</x:v>
      </x:c>
      <x:c r="H1051" t="str">
        <x:f>IF(D1051="","Fecha no disponible",TEXT(D1051,"yyyy-mm"))</x:f>
        <x:v>2025-08</x:v>
      </x:c>
      <x:c r="I1051" t="str">
        <x:f>IF(D1051="","Fecha no disponible","T"&amp;ROUNDUP(MONTH(D1051)/3,0))</x:f>
        <x:v>T3</x:v>
      </x:c>
      <x:c r="J1051" t="str">
        <x:v>T020</x:v>
      </x:c>
      <x:c r="K1051" t="str">
        <x:v>Tienda Sucre 4</x:v>
      </x:c>
      <x:c r="L1051" t="str">
        <x:v>Mall</x:v>
      </x:c>
      <x:c r="M1051" t="str">
        <x:v>Sucre</x:v>
      </x:c>
      <x:c r="N1051" t="str">
        <x:f>IFERROR(VLOOKUP(M1051,'Mapeos'!$A$4:$B$30,2,FALSE),M1051)</x:f>
        <x:v>Sucre</x:v>
      </x:c>
      <x:c r="O1051" t="str">
        <x:v>C01788</x:v>
      </x:c>
      <x:c r="P1051" t="str">
        <x:v>Frecuente</x:v>
      </x:c>
      <x:c r="Q1051" t="str">
        <x:v>P0050</x:v>
      </x:c>
      <x:c r="R1051" t="str">
        <x:v>Electrónica</x:v>
      </x:c>
      <x:c r="S1051" t="str">
        <x:v>Marca A</x:v>
      </x:c>
      <x:c r="T1051" t="str">
        <x:v>WhatsApp</x:v>
      </x:c>
      <x:c r="U1051" t="str">
        <x:f>IFERROR(VLOOKUP(T1051,'Mapeos'!$D$4:$E$25,2,FALSE),T1051)</x:f>
        <x:v>WhatsApp</x:v>
      </x:c>
      <x:c r="V1051" t="str">
        <x:v>V009</x:v>
      </x:c>
      <x:c r="W1051" t="n">
        <x:v>3</x:v>
      </x:c>
      <x:c r="X1051" s="28" t="n">
        <x:v>429.98</x:v>
      </x:c>
      <x:c r="Y1051" s="20" t="n">
        <x:v>0</x:v>
      </x:c>
      <x:c r="Z1051" s="20" t="n">
        <x:f>IF(Y1051&gt;1,Y1051/100,Y1051)</x:f>
        <x:v>0</x:v>
      </x:c>
      <x:c r="AA1051" s="28" t="n">
        <x:v>213.25</x:v>
      </x:c>
      <x:c r="AB1051" s="28" t="n">
        <x:v>1289.94</x:v>
      </x:c>
      <x:c r="AC1051" s="28" t="str">
        <x:v>BOB</x:v>
      </x:c>
      <x:c r="AD1051" s="28" t="n">
        <x:f>IF(AC1051="USD",AB1051*'Parametros'!$B$4,AB1051)</x:f>
        <x:v>1289.94</x:v>
      </x:c>
      <x:c r="AE1051" s="28" t="n">
        <x:f>W1051*X1051*(1-Z1051)</x:f>
        <x:v>1289.94</x:v>
      </x:c>
      <x:c r="AF1051" s="28" t="n">
        <x:f>W1051*AA1051</x:f>
        <x:v>639.75</x:v>
      </x:c>
      <x:c r="AG1051" s="28" t="n">
        <x:f>AE1051-AF1051</x:f>
        <x:v>650.19</x:v>
      </x:c>
      <x:c r="AH1051" s="20" t="n">
        <x:f>IF(AE1051&gt;0,AG1051/AE1051,"")</x:f>
        <x:v>0.5040466998465045</x:v>
      </x:c>
      <x:c r="AI1051" s="28" t="n">
        <x:v>73465.06</x:v>
      </x:c>
      <x:c r="AJ1051" s="28"/>
      <x:c r="AK1051"/>
      <x:c r="AL1051" t="str">
        <x:v>Completado</x:v>
      </x:c>
      <x:c r="AM1051" t="str">
        <x:f>IF(W1051&lt;0,"Devuelto",AL1051)</x:f>
        <x:v>Completado</x:v>
      </x:c>
      <x:c r="AN1051" t="str">
        <x:v>QR</x:v>
      </x:c>
      <x:c r="AO1051" s="29" t="str">
        <x:v>Sin observación</x:v>
      </x:c>
      <x:c r="AP1051" t="str">
        <x:f>IF(D1051="","No","Sí")</x:f>
        <x:v>Sí</x:v>
      </x:c>
    </x:row>
    <x:row r="1052">
      <x:c r="A1052" t="n">
        <x:v>1052</x:v>
      </x:c>
      <x:c r="B1052" t="str">
        <x:v>VT0004989</x:v>
      </x:c>
      <x:c r="C1052" t="str">
        <x:v>46019</x:v>
      </x:c>
      <x:c r="D1052" s="27" t="n">
        <x:v>46019</x:v>
      </x:c>
      <x:c r="E1052" t="n">
        <x:f>IF(D1052="","",YEAR(D1052))</x:f>
        <x:v>2025</x:v>
      </x:c>
      <x:c r="F1052" t="n">
        <x:f>IF(D1052="","",MONTH(D1052))</x:f>
        <x:v>12</x:v>
      </x:c>
      <x:c r="G1052" t="str">
        <x:f>IF(D1052="","Fecha no disponible",TEXT(D1052,"mmmm"))</x:f>
        <x:v>December</x:v>
      </x:c>
      <x:c r="H1052" t="str">
        <x:f>IF(D1052="","Fecha no disponible",TEXT(D1052,"yyyy-mm"))</x:f>
        <x:v>2025-12</x:v>
      </x:c>
      <x:c r="I1052" t="str">
        <x:f>IF(D1052="","Fecha no disponible","T"&amp;ROUNDUP(MONTH(D1052)/3,0))</x:f>
        <x:v>T4</x:v>
      </x:c>
      <x:c r="J1052" t="str">
        <x:v>T010</x:v>
      </x:c>
      <x:c r="K1052" t="str">
        <x:v>Tienda Cochabamba 2</x:v>
      </x:c>
      <x:c r="L1052" t="str">
        <x:v>Barrio</x:v>
      </x:c>
      <x:c r="M1052" t="str">
        <x:v>Cochabamba</x:v>
      </x:c>
      <x:c r="N1052" t="str">
        <x:f>IFERROR(VLOOKUP(M1052,'Mapeos'!$A$4:$B$30,2,FALSE),M1052)</x:f>
        <x:v>Cochabamba</x:v>
      </x:c>
      <x:c r="O1052" t="str">
        <x:v>C01635</x:v>
      </x:c>
      <x:c r="P1052" t="str">
        <x:v>Frecuente</x:v>
      </x:c>
      <x:c r="Q1052" t="str">
        <x:v>P0021</x:v>
      </x:c>
      <x:c r="R1052" t="str">
        <x:v>Deportes</x:v>
      </x:c>
      <x:c r="S1052" t="str">
        <x:v>Marca B</x:v>
      </x:c>
      <x:c r="T1052" t="str">
        <x:v>Tienda</x:v>
      </x:c>
      <x:c r="U1052" t="str">
        <x:f>IFERROR(VLOOKUP(T1052,'Mapeos'!$D$4:$E$25,2,FALSE),T1052)</x:f>
        <x:v>Tienda</x:v>
      </x:c>
      <x:c r="V1052" t="str">
        <x:v>V023</x:v>
      </x:c>
      <x:c r="W1052" t="n">
        <x:v>3</x:v>
      </x:c>
      <x:c r="X1052" s="28" t="n">
        <x:v>141.84</x:v>
      </x:c>
      <x:c r="Y1052" s="20" t="n">
        <x:v>0</x:v>
      </x:c>
      <x:c r="Z1052" s="20" t="n">
        <x:f>IF(Y1052&gt;1,Y1052/100,Y1052)</x:f>
        <x:v>0</x:v>
      </x:c>
      <x:c r="AA1052" s="28" t="n">
        <x:v>65.2</x:v>
      </x:c>
      <x:c r="AB1052" s="28" t="n">
        <x:v>425.52</x:v>
      </x:c>
      <x:c r="AC1052" s="28" t="str">
        <x:v>BOB</x:v>
      </x:c>
      <x:c r="AD1052" s="28" t="n">
        <x:f>IF(AC1052="USD",AB1052*'Parametros'!$B$4,AB1052)</x:f>
        <x:v>425.52</x:v>
      </x:c>
      <x:c r="AE1052" s="28" t="n">
        <x:f>W1052*X1052*(1-Z1052)</x:f>
        <x:v>425.52</x:v>
      </x:c>
      <x:c r="AF1052" s="28" t="n">
        <x:f>W1052*AA1052</x:f>
        <x:v>195.60000000000002</x:v>
      </x:c>
      <x:c r="AG1052" s="28" t="n">
        <x:f>AE1052-AF1052</x:f>
        <x:v>229.91999999999996</x:v>
      </x:c>
      <x:c r="AH1052" s="20" t="n">
        <x:f>IF(AE1052&gt;0,AG1052/AE1052,"")</x:f>
        <x:v>0.5403271291596164</x:v>
      </x:c>
      <x:c r="AI1052" s="28" t="n">
        <x:v>186467.25</x:v>
      </x:c>
      <x:c r="AJ1052" s="28" t="n">
        <x:v>70</x:v>
      </x:c>
      <x:c r="AK1052" t="n">
        <x:v>23</x:v>
      </x:c>
      <x:c r="AL1052" t="str">
        <x:v>Completado</x:v>
      </x:c>
      <x:c r="AM1052" t="str">
        <x:f>IF(W1052&lt;0,"Devuelto",AL1052)</x:f>
        <x:v>Completado</x:v>
      </x:c>
      <x:c r="AN1052" t="str">
        <x:v>Tarjeta</x:v>
      </x:c>
      <x:c r="AO1052" s="29" t="str">
        <x:v>Sin observación</x:v>
      </x:c>
      <x:c r="AP1052" t="str">
        <x:f>IF(D1052="","No","Sí")</x:f>
        <x:v>Sí</x:v>
      </x:c>
    </x:row>
    <x:row r="1053">
      <x:c r="A1053" t="n">
        <x:v>1053</x:v>
      </x:c>
      <x:c r="B1053" t="str">
        <x:v>VT0004994</x:v>
      </x:c>
      <x:c r="C1053" t="str">
        <x:v>45946</x:v>
      </x:c>
      <x:c r="D1053" s="27" t="n">
        <x:v>45946</x:v>
      </x:c>
      <x:c r="E1053" t="n">
        <x:f>IF(D1053="","",YEAR(D1053))</x:f>
        <x:v>2025</x:v>
      </x:c>
      <x:c r="F1053" t="n">
        <x:f>IF(D1053="","",MONTH(D1053))</x:f>
        <x:v>10</x:v>
      </x:c>
      <x:c r="G1053" t="str">
        <x:f>IF(D1053="","Fecha no disponible",TEXT(D1053,"mmmm"))</x:f>
        <x:v>October</x:v>
      </x:c>
      <x:c r="H1053" t="str">
        <x:f>IF(D1053="","Fecha no disponible",TEXT(D1053,"yyyy-mm"))</x:f>
        <x:v>2025-10</x:v>
      </x:c>
      <x:c r="I1053" t="str">
        <x:f>IF(D1053="","Fecha no disponible","T"&amp;ROUNDUP(MONTH(D1053)/3,0))</x:f>
        <x:v>T4</x:v>
      </x:c>
      <x:c r="J1053" t="str">
        <x:v>T008</x:v>
      </x:c>
      <x:c r="K1053" t="str">
        <x:v>Tienda Santa Cruz 4</x:v>
      </x:c>
      <x:c r="L1053" t="str">
        <x:v>Barrio</x:v>
      </x:c>
      <x:c r="M1053" t="str">
        <x:v>Santa Cruz</x:v>
      </x:c>
      <x:c r="N1053" t="str">
        <x:f>IFERROR(VLOOKUP(M1053,'Mapeos'!$A$4:$B$30,2,FALSE),M1053)</x:f>
        <x:v>Santa Cruz</x:v>
      </x:c>
      <x:c r="O1053" t="str">
        <x:v>C01208</x:v>
      </x:c>
      <x:c r="P1053" t="str">
        <x:v>Empresa</x:v>
      </x:c>
      <x:c r="Q1053" t="str">
        <x:v>P0136</x:v>
      </x:c>
      <x:c r="R1053" t="str">
        <x:v>Hogar</x:v>
      </x:c>
      <x:c r="S1053" t="str">
        <x:v>Marca C</x:v>
      </x:c>
      <x:c r="T1053" t="str">
        <x:v>Tienda</x:v>
      </x:c>
      <x:c r="U1053" t="str">
        <x:f>IFERROR(VLOOKUP(T1053,'Mapeos'!$D$4:$E$25,2,FALSE),T1053)</x:f>
        <x:v>Tienda</x:v>
      </x:c>
      <x:c r="V1053" t="str">
        <x:v>V018</x:v>
      </x:c>
      <x:c r="W1053" t="n">
        <x:v>1</x:v>
      </x:c>
      <x:c r="X1053" s="28" t="n">
        <x:v>167.26</x:v>
      </x:c>
      <x:c r="Y1053" s="20" t="n">
        <x:v>0.1</x:v>
      </x:c>
      <x:c r="Z1053" s="20" t="n">
        <x:f>IF(Y1053&gt;1,Y1053/100,Y1053)</x:f>
        <x:v>0.1</x:v>
      </x:c>
      <x:c r="AA1053" s="28" t="n">
        <x:v>140.91</x:v>
      </x:c>
      <x:c r="AB1053" s="28" t="n">
        <x:v>150.53</x:v>
      </x:c>
      <x:c r="AC1053" s="28" t="str">
        <x:v>BOB</x:v>
      </x:c>
      <x:c r="AD1053" s="28" t="n">
        <x:f>IF(AC1053="USD",AB1053*'Parametros'!$B$4,AB1053)</x:f>
        <x:v>150.53</x:v>
      </x:c>
      <x:c r="AE1053" s="28" t="n">
        <x:f>W1053*X1053*(1-Z1053)</x:f>
        <x:v>150.534</x:v>
      </x:c>
      <x:c r="AF1053" s="28" t="n">
        <x:f>W1053*AA1053</x:f>
        <x:v>140.91</x:v>
      </x:c>
      <x:c r="AG1053" s="28" t="n">
        <x:f>AE1053-AF1053</x:f>
        <x:v>9.623999999999995</x:v>
      </x:c>
      <x:c r="AH1053" s="20" t="n">
        <x:f>IF(AE1053&gt;0,AG1053/AE1053,"")</x:f>
        <x:v>0.0639324006536729</x:v>
      </x:c>
      <x:c r="AI1053" s="28" t="n">
        <x:v>153232.59</x:v>
      </x:c>
      <x:c r="AJ1053" s="28"/>
      <x:c r="AK1053"/>
      <x:c r="AL1053" t="str">
        <x:v>Completado</x:v>
      </x:c>
      <x:c r="AM1053" t="str">
        <x:f>IF(W1053&lt;0,"Devuelto",AL1053)</x:f>
        <x:v>Completado</x:v>
      </x:c>
      <x:c r="AN1053" t="str">
        <x:v>Tarjeta</x:v>
      </x:c>
      <x:c r="AO1053" s="29" t="str">
        <x:v>Sin observación</x:v>
      </x:c>
      <x:c r="AP1053" t="str">
        <x:f>IF(D1053="","No","Sí")</x:f>
        <x:v>Sí</x:v>
      </x:c>
    </x:row>
    <x:row r="1054">
      <x:c r="A1054" t="n">
        <x:v>1054</x:v>
      </x:c>
      <x:c r="B1054" t="str">
        <x:v>VT0004999</x:v>
      </x:c>
      <x:c r="C1054" t="str">
        <x:v>45760</x:v>
      </x:c>
      <x:c r="D1054" s="27" t="n">
        <x:v>45760</x:v>
      </x:c>
      <x:c r="E1054" t="n">
        <x:f>IF(D1054="","",YEAR(D1054))</x:f>
        <x:v>2025</x:v>
      </x:c>
      <x:c r="F1054" t="n">
        <x:f>IF(D1054="","",MONTH(D1054))</x:f>
        <x:v>4</x:v>
      </x:c>
      <x:c r="G1054" t="str">
        <x:f>IF(D1054="","Fecha no disponible",TEXT(D1054,"mmmm"))</x:f>
        <x:v>April</x:v>
      </x:c>
      <x:c r="H1054" t="str">
        <x:f>IF(D1054="","Fecha no disponible",TEXT(D1054,"yyyy-mm"))</x:f>
        <x:v>2025-04</x:v>
      </x:c>
      <x:c r="I1054" t="str">
        <x:f>IF(D1054="","Fecha no disponible","T"&amp;ROUNDUP(MONTH(D1054)/3,0))</x:f>
        <x:v>T2</x:v>
      </x:c>
      <x:c r="J1054" t="str">
        <x:v>T018</x:v>
      </x:c>
      <x:c r="K1054" t="str">
        <x:v>Tienda Sucre 2</x:v>
      </x:c>
      <x:c r="L1054" t="str">
        <x:v>Mall</x:v>
      </x:c>
      <x:c r="M1054" t="str">
        <x:v>Sucre</x:v>
      </x:c>
      <x:c r="N1054" t="str">
        <x:f>IFERROR(VLOOKUP(M1054,'Mapeos'!$A$4:$B$30,2,FALSE),M1054)</x:f>
        <x:v>Sucre</x:v>
      </x:c>
      <x:c r="O1054" t="str">
        <x:v>C01550</x:v>
      </x:c>
      <x:c r="P1054" t="str">
        <x:v>Frecuente</x:v>
      </x:c>
      <x:c r="Q1054" t="str">
        <x:v>P0014</x:v>
      </x:c>
      <x:c r="R1054" t="str">
        <x:v>Electrónica</x:v>
      </x:c>
      <x:c r="S1054" t="str">
        <x:v>Marca C</x:v>
      </x:c>
      <x:c r="T1054" t="str">
        <x:v>E-commerce</x:v>
      </x:c>
      <x:c r="U1054" t="str">
        <x:f>IFERROR(VLOOKUP(T1054,'Mapeos'!$D$4:$E$25,2,FALSE),T1054)</x:f>
        <x:v>E-commerce</x:v>
      </x:c>
      <x:c r="V1054" t="str">
        <x:v>V027</x:v>
      </x:c>
      <x:c r="W1054" t="n">
        <x:v>1</x:v>
      </x:c>
      <x:c r="X1054" s="28" t="n">
        <x:v>386.34</x:v>
      </x:c>
      <x:c r="Y1054" s="20" t="n">
        <x:v>0.2</x:v>
      </x:c>
      <x:c r="Z1054" s="20" t="n">
        <x:f>IF(Y1054&gt;1,Y1054/100,Y1054)</x:f>
        <x:v>0.2</x:v>
      </x:c>
      <x:c r="AA1054" s="28" t="n">
        <x:v>308.21</x:v>
      </x:c>
      <x:c r="AB1054" s="28" t="n">
        <x:v>309.07</x:v>
      </x:c>
      <x:c r="AC1054" s="28" t="str">
        <x:v>BOB</x:v>
      </x:c>
      <x:c r="AD1054" s="28" t="n">
        <x:f>IF(AC1054="USD",AB1054*'Parametros'!$B$4,AB1054)</x:f>
        <x:v>309.07</x:v>
      </x:c>
      <x:c r="AE1054" s="28" t="n">
        <x:f>W1054*X1054*(1-Z1054)</x:f>
        <x:v>309.072</x:v>
      </x:c>
      <x:c r="AF1054" s="28" t="n">
        <x:f>W1054*AA1054</x:f>
        <x:v>308.21</x:v>
      </x:c>
      <x:c r="AG1054" s="28" t="n">
        <x:f>AE1054-AF1054</x:f>
        <x:v>0.8620000000000232</x:v>
      </x:c>
      <x:c r="AH1054" s="20" t="n">
        <x:f>IF(AE1054&gt;0,AG1054/AE1054,"")</x:f>
        <x:v>0.002788994150230442</x:v>
      </x:c>
      <x:c r="AI1054" s="28" t="n">
        <x:v>69620.4</x:v>
      </x:c>
      <x:c r="AJ1054" s="28"/>
      <x:c r="AK1054"/>
      <x:c r="AL1054" t="str">
        <x:v>Completado</x:v>
      </x:c>
      <x:c r="AM1054" t="str">
        <x:f>IF(W1054&lt;0,"Devuelto",AL1054)</x:f>
        <x:v>Completado</x:v>
      </x:c>
      <x:c r="AN1054" t="str">
        <x:v>Transferencia</x:v>
      </x:c>
      <x:c r="AO1054" s="29" t="str">
        <x:v>Sin observación</x:v>
      </x:c>
      <x:c r="AP1054" t="str">
        <x:f>IF(D1054="","No","Sí")</x:f>
        <x:v>Sí</x:v>
      </x:c>
    </x:row>
    <x:row r="1055">
      <x:c r="A1055" t="n">
        <x:v>1055</x:v>
      </x:c>
      <x:c r="B1055" t="str">
        <x:v>VT0005003</x:v>
      </x:c>
      <x:c r="C1055" t="str">
        <x:v>45944</x:v>
      </x:c>
      <x:c r="D1055" s="27" t="n">
        <x:v>45944</x:v>
      </x:c>
      <x:c r="E1055" t="n">
        <x:f>IF(D1055="","",YEAR(D1055))</x:f>
        <x:v>2025</x:v>
      </x:c>
      <x:c r="F1055" t="n">
        <x:f>IF(D1055="","",MONTH(D1055))</x:f>
        <x:v>10</x:v>
      </x:c>
      <x:c r="G1055" t="str">
        <x:f>IF(D1055="","Fecha no disponible",TEXT(D1055,"mmmm"))</x:f>
        <x:v>October</x:v>
      </x:c>
      <x:c r="H1055" t="str">
        <x:f>IF(D1055="","Fecha no disponible",TEXT(D1055,"yyyy-mm"))</x:f>
        <x:v>2025-10</x:v>
      </x:c>
      <x:c r="I1055" t="str">
        <x:f>IF(D1055="","Fecha no disponible","T"&amp;ROUNDUP(MONTH(D1055)/3,0))</x:f>
        <x:v>T4</x:v>
      </x:c>
      <x:c r="J1055" t="str">
        <x:v>T016</x:v>
      </x:c>
      <x:c r="K1055" t="str">
        <x:v>Tienda Potosí 4</x:v>
      </x:c>
      <x:c r="L1055" t="str">
        <x:v>Centro</x:v>
      </x:c>
      <x:c r="M1055" t="str">
        <x:v>Potosí</x:v>
      </x:c>
      <x:c r="N1055" t="str">
        <x:f>IFERROR(VLOOKUP(M1055,'Mapeos'!$A$4:$B$30,2,FALSE),M1055)</x:f>
        <x:v>Potosí</x:v>
      </x:c>
      <x:c r="O1055" t="str">
        <x:v>C01128</x:v>
      </x:c>
      <x:c r="P1055" t="str">
        <x:v>Frecuente</x:v>
      </x:c>
      <x:c r="Q1055" t="str">
        <x:v>P0142</x:v>
      </x:c>
      <x:c r="R1055" t="str">
        <x:v>Electrónica</x:v>
      </x:c>
      <x:c r="S1055" t="str">
        <x:v>Marca D</x:v>
      </x:c>
      <x:c r="T1055" t="str">
        <x:v>Tienda</x:v>
      </x:c>
      <x:c r="U1055" t="str">
        <x:f>IFERROR(VLOOKUP(T1055,'Mapeos'!$D$4:$E$25,2,FALSE),T1055)</x:f>
        <x:v>Tienda</x:v>
      </x:c>
      <x:c r="V1055" t="str">
        <x:v>V028</x:v>
      </x:c>
      <x:c r="W1055" t="n">
        <x:v>2</x:v>
      </x:c>
      <x:c r="X1055" s="28" t="n">
        <x:v>364.33</x:v>
      </x:c>
      <x:c r="Y1055" s="20" t="n">
        <x:v>0.25</x:v>
      </x:c>
      <x:c r="Z1055" s="20" t="n">
        <x:f>IF(Y1055&gt;1,Y1055/100,Y1055)</x:f>
        <x:v>0.25</x:v>
      </x:c>
      <x:c r="AA1055" s="28" t="n">
        <x:v>197.65</x:v>
      </x:c>
      <x:c r="AB1055" s="28" t="n">
        <x:v>546.5</x:v>
      </x:c>
      <x:c r="AC1055" s="28" t="str">
        <x:v>BOB</x:v>
      </x:c>
      <x:c r="AD1055" s="28" t="n">
        <x:f>IF(AC1055="USD",AB1055*'Parametros'!$B$4,AB1055)</x:f>
        <x:v>546.5</x:v>
      </x:c>
      <x:c r="AE1055" s="28" t="n">
        <x:f>W1055*X1055*(1-Z1055)</x:f>
        <x:v>546.495</x:v>
      </x:c>
      <x:c r="AF1055" s="28" t="n">
        <x:f>W1055*AA1055</x:f>
        <x:v>395.3</x:v>
      </x:c>
      <x:c r="AG1055" s="28" t="n">
        <x:f>AE1055-AF1055</x:f>
        <x:v>151.195</x:v>
      </x:c>
      <x:c r="AH1055" s="20" t="n">
        <x:f>IF(AE1055&gt;0,AG1055/AE1055,"")</x:f>
        <x:v>0.2766630984729961</x:v>
      </x:c>
      <x:c r="AI1055" s="28" t="n">
        <x:v>166027.73</x:v>
      </x:c>
      <x:c r="AJ1055" s="28"/>
      <x:c r="AK1055"/>
      <x:c r="AL1055" t="str">
        <x:v>Completado</x:v>
      </x:c>
      <x:c r="AM1055" t="str">
        <x:f>IF(W1055&lt;0,"Devuelto",AL1055)</x:f>
        <x:v>Completado</x:v>
      </x:c>
      <x:c r="AN1055" t="str">
        <x:v>Tarjeta</x:v>
      </x:c>
      <x:c r="AO1055" s="29" t="str">
        <x:v>Sin observación</x:v>
      </x:c>
      <x:c r="AP1055" t="str">
        <x:f>IF(D1055="","No","Sí")</x:f>
        <x:v>Sí</x:v>
      </x:c>
    </x:row>
    <x:row r="1056">
      <x:c r="A1056" t="n">
        <x:v>1056</x:v>
      </x:c>
      <x:c r="B1056" t="str">
        <x:v>VT0005008</x:v>
      </x:c>
      <x:c r="C1056" t="str">
        <x:v>45696</x:v>
      </x:c>
      <x:c r="D1056" s="27" t="n">
        <x:v>45696</x:v>
      </x:c>
      <x:c r="E1056" t="n">
        <x:f>IF(D1056="","",YEAR(D1056))</x:f>
        <x:v>2025</x:v>
      </x:c>
      <x:c r="F1056" t="n">
        <x:f>IF(D1056="","",MONTH(D1056))</x:f>
        <x:v>2</x:v>
      </x:c>
      <x:c r="G1056" t="str">
        <x:f>IF(D1056="","Fecha no disponible",TEXT(D1056,"mmmm"))</x:f>
        <x:v>February</x:v>
      </x:c>
      <x:c r="H1056" t="str">
        <x:f>IF(D1056="","Fecha no disponible",TEXT(D1056,"yyyy-mm"))</x:f>
        <x:v>2025-02</x:v>
      </x:c>
      <x:c r="I1056" t="str">
        <x:f>IF(D1056="","Fecha no disponible","T"&amp;ROUNDUP(MONTH(D1056)/3,0))</x:f>
        <x:v>T1</x:v>
      </x:c>
      <x:c r="J1056" t="str">
        <x:v>T008</x:v>
      </x:c>
      <x:c r="K1056" t="str">
        <x:v>Tienda Santa Cruz 4</x:v>
      </x:c>
      <x:c r="L1056" t="str">
        <x:v>Barrio</x:v>
      </x:c>
      <x:c r="M1056" t="str">
        <x:v>Santa Cruz</x:v>
      </x:c>
      <x:c r="N1056" t="str">
        <x:f>IFERROR(VLOOKUP(M1056,'Mapeos'!$A$4:$B$30,2,FALSE),M1056)</x:f>
        <x:v>Santa Cruz</x:v>
      </x:c>
      <x:c r="O1056" t="str">
        <x:v>C00473</x:v>
      </x:c>
      <x:c r="P1056" t="str">
        <x:v>Premium</x:v>
      </x:c>
      <x:c r="Q1056" t="str">
        <x:v>P0002</x:v>
      </x:c>
      <x:c r="R1056" t="str">
        <x:v>Hogar</x:v>
      </x:c>
      <x:c r="S1056" t="str">
        <x:v>Marca D</x:v>
      </x:c>
      <x:c r="T1056" t="str">
        <x:v>E-commerce</x:v>
      </x:c>
      <x:c r="U1056" t="str">
        <x:f>IFERROR(VLOOKUP(T1056,'Mapeos'!$D$4:$E$25,2,FALSE),T1056)</x:f>
        <x:v>E-commerce</x:v>
      </x:c>
      <x:c r="V1056" t="str">
        <x:v>V022</x:v>
      </x:c>
      <x:c r="W1056" t="n">
        <x:v>-1</x:v>
      </x:c>
      <x:c r="X1056" s="28" t="n">
        <x:v>296.69</x:v>
      </x:c>
      <x:c r="Y1056" s="20" t="n">
        <x:v>0.15</x:v>
      </x:c>
      <x:c r="Z1056" s="20" t="n">
        <x:f>IF(Y1056&gt;1,Y1056/100,Y1056)</x:f>
        <x:v>0.15</x:v>
      </x:c>
      <x:c r="AA1056" s="28" t="n">
        <x:v>194.61</x:v>
      </x:c>
      <x:c r="AB1056" s="28" t="n">
        <x:v>-252.19</x:v>
      </x:c>
      <x:c r="AC1056" s="28" t="str">
        <x:v>BOB</x:v>
      </x:c>
      <x:c r="AD1056" s="28" t="n">
        <x:f>IF(AC1056="USD",AB1056*'Parametros'!$B$4,AB1056)</x:f>
        <x:v>-252.19</x:v>
      </x:c>
      <x:c r="AE1056" s="28" t="n">
        <x:f>W1056*X1056*(1-Z1056)</x:f>
        <x:v>-252.1865</x:v>
      </x:c>
      <x:c r="AF1056" s="28" t="n">
        <x:f>W1056*AA1056</x:f>
        <x:v>-194.61</x:v>
      </x:c>
      <x:c r="AG1056" s="28" t="n">
        <x:f>AE1056-AF1056</x:f>
        <x:v>-57.57649999999998</x:v>
      </x:c>
      <x:c r="AH1056" s="20" t="str">
        <x:f>IF(AE1056&gt;0,AG1056/AE1056,"")</x:f>
      </x:c>
      <x:c r="AI1056" s="28" t="n">
        <x:v>84128.79</x:v>
      </x:c>
      <x:c r="AJ1056" s="28"/>
      <x:c r="AK1056"/>
      <x:c r="AL1056" t="str">
        <x:v>Devuelto</x:v>
      </x:c>
      <x:c r="AM1056" t="str">
        <x:f>IF(W1056&lt;0,"Devuelto",AL1056)</x:f>
        <x:v>Devuelto</x:v>
      </x:c>
      <x:c r="AN1056" t="str">
        <x:v>QR</x:v>
      </x:c>
      <x:c r="AO1056" s="29" t="str">
        <x:v>Sin observación</x:v>
      </x:c>
      <x:c r="AP1056" t="str">
        <x:f>IF(D1056="","No","Sí")</x:f>
        <x:v>Sí</x:v>
      </x:c>
    </x:row>
    <x:row r="1057">
      <x:c r="A1057" t="n">
        <x:v>1057</x:v>
      </x:c>
      <x:c r="B1057" t="str">
        <x:v>VT0005013</x:v>
      </x:c>
      <x:c r="C1057" t="str">
        <x:v>45652</x:v>
      </x:c>
      <x:c r="D1057" s="27" t="n">
        <x:v>45652</x:v>
      </x:c>
      <x:c r="E1057" t="n">
        <x:f>IF(D1057="","",YEAR(D1057))</x:f>
        <x:v>2024</x:v>
      </x:c>
      <x:c r="F1057" t="n">
        <x:f>IF(D1057="","",MONTH(D1057))</x:f>
        <x:v>12</x:v>
      </x:c>
      <x:c r="G1057" t="str">
        <x:f>IF(D1057="","Fecha no disponible",TEXT(D1057,"mmmm"))</x:f>
        <x:v>December</x:v>
      </x:c>
      <x:c r="H1057" t="str">
        <x:f>IF(D1057="","Fecha no disponible",TEXT(D1057,"yyyy-mm"))</x:f>
        <x:v>2024-12</x:v>
      </x:c>
      <x:c r="I1057" t="str">
        <x:f>IF(D1057="","Fecha no disponible","T"&amp;ROUNDUP(MONTH(D1057)/3,0))</x:f>
        <x:v>T4</x:v>
      </x:c>
      <x:c r="J1057" t="str">
        <x:v>T012</x:v>
      </x:c>
      <x:c r="K1057" t="str">
        <x:v>Tienda Cochabamba 4</x:v>
      </x:c>
      <x:c r="L1057" t="str">
        <x:v>Centro</x:v>
      </x:c>
      <x:c r="M1057" t="str">
        <x:v>Cochabamba</x:v>
      </x:c>
      <x:c r="N1057" t="str">
        <x:f>IFERROR(VLOOKUP(M1057,'Mapeos'!$A$4:$B$30,2,FALSE),M1057)</x:f>
        <x:v>Cochabamba</x:v>
      </x:c>
      <x:c r="O1057" t="str">
        <x:v>C00720</x:v>
      </x:c>
      <x:c r="P1057" t="str">
        <x:v>Empresa</x:v>
      </x:c>
      <x:c r="Q1057" t="str">
        <x:v>P0039</x:v>
      </x:c>
      <x:c r="R1057" t="str">
        <x:v>Deportes</x:v>
      </x:c>
      <x:c r="S1057" t="str">
        <x:v>Marca B</x:v>
      </x:c>
      <x:c r="T1057" t="str">
        <x:v>Marketplace</x:v>
      </x:c>
      <x:c r="U1057" t="str">
        <x:f>IFERROR(VLOOKUP(T1057,'Mapeos'!$D$4:$E$25,2,FALSE),T1057)</x:f>
        <x:v>Marketplace</x:v>
      </x:c>
      <x:c r="V1057" t="str">
        <x:v>V037</x:v>
      </x:c>
      <x:c r="W1057" t="n">
        <x:v>2</x:v>
      </x:c>
      <x:c r="X1057" s="28" t="n">
        <x:v>249.67</x:v>
      </x:c>
      <x:c r="Y1057" s="20" t="n">
        <x:v>0.05</x:v>
      </x:c>
      <x:c r="Z1057" s="20" t="n">
        <x:f>IF(Y1057&gt;1,Y1057/100,Y1057)</x:f>
        <x:v>0.05</x:v>
      </x:c>
      <x:c r="AA1057" s="28" t="n">
        <x:v>154.82</x:v>
      </x:c>
      <x:c r="AB1057" s="28" t="n">
        <x:v>474.37</x:v>
      </x:c>
      <x:c r="AC1057" s="28" t="str">
        <x:v>BOB</x:v>
      </x:c>
      <x:c r="AD1057" s="28" t="n">
        <x:f>IF(AC1057="USD",AB1057*'Parametros'!$B$4,AB1057)</x:f>
        <x:v>474.37</x:v>
      </x:c>
      <x:c r="AE1057" s="28" t="n">
        <x:f>W1057*X1057*(1-Z1057)</x:f>
        <x:v>474.37299999999993</x:v>
      </x:c>
      <x:c r="AF1057" s="28" t="n">
        <x:f>W1057*AA1057</x:f>
        <x:v>309.64</x:v>
      </x:c>
      <x:c r="AG1057" s="28" t="n">
        <x:f>AE1057-AF1057</x:f>
        <x:v>164.73299999999995</x:v>
      </x:c>
      <x:c r="AH1057" s="20" t="n">
        <x:f>IF(AE1057&gt;0,AG1057/AE1057,"")</x:f>
        <x:v>0.3472647052003381</x:v>
      </x:c>
      <x:c r="AI1057" s="28" t="n">
        <x:v>75360.03</x:v>
      </x:c>
      <x:c r="AJ1057" s="28"/>
      <x:c r="AK1057"/>
      <x:c r="AL1057" t="str">
        <x:v>Completado</x:v>
      </x:c>
      <x:c r="AM1057" t="str">
        <x:f>IF(W1057&lt;0,"Devuelto",AL1057)</x:f>
        <x:v>Completado</x:v>
      </x:c>
      <x:c r="AN1057" t="str">
        <x:v>Efectivo</x:v>
      </x:c>
      <x:c r="AO1057" s="29" t="str">
        <x:v>Sin observación</x:v>
      </x:c>
      <x:c r="AP1057" t="str">
        <x:f>IF(D1057="","No","Sí")</x:f>
        <x:v>Sí</x:v>
      </x:c>
    </x:row>
    <x:row r="1058">
      <x:c r="A1058" t="n">
        <x:v>1058</x:v>
      </x:c>
      <x:c r="B1058" t="str">
        <x:v>VT0005018</x:v>
      </x:c>
      <x:c r="C1058" t="str">
        <x:v>45608</x:v>
      </x:c>
      <x:c r="D1058" s="27" t="n">
        <x:v>45608</x:v>
      </x:c>
      <x:c r="E1058" t="n">
        <x:f>IF(D1058="","",YEAR(D1058))</x:f>
        <x:v>2024</x:v>
      </x:c>
      <x:c r="F1058" t="n">
        <x:f>IF(D1058="","",MONTH(D1058))</x:f>
        <x:v>11</x:v>
      </x:c>
      <x:c r="G1058" t="str">
        <x:f>IF(D1058="","Fecha no disponible",TEXT(D1058,"mmmm"))</x:f>
        <x:v>November</x:v>
      </x:c>
      <x:c r="H1058" t="str">
        <x:f>IF(D1058="","Fecha no disponible",TEXT(D1058,"yyyy-mm"))</x:f>
        <x:v>2024-11</x:v>
      </x:c>
      <x:c r="I1058" t="str">
        <x:f>IF(D1058="","Fecha no disponible","T"&amp;ROUNDUP(MONTH(D1058)/3,0))</x:f>
        <x:v>T4</x:v>
      </x:c>
      <x:c r="J1058" t="str">
        <x:v>T007</x:v>
      </x:c>
      <x:c r="K1058" t="str">
        <x:v>Tienda Santa Cruz 3</x:v>
      </x:c>
      <x:c r="L1058" t="str">
        <x:v>Barrio</x:v>
      </x:c>
      <x:c r="M1058" t="str">
        <x:v>Santa Cruz</x:v>
      </x:c>
      <x:c r="N1058" t="str">
        <x:f>IFERROR(VLOOKUP(M1058,'Mapeos'!$A$4:$B$30,2,FALSE),M1058)</x:f>
        <x:v>Santa Cruz</x:v>
      </x:c>
      <x:c r="O1058" t="str">
        <x:v>C01353</x:v>
      </x:c>
      <x:c r="P1058" t="str">
        <x:v>Premium</x:v>
      </x:c>
      <x:c r="Q1058" t="str">
        <x:v>P0067</x:v>
      </x:c>
      <x:c r="R1058" t="str">
        <x:v>Electrónica</x:v>
      </x:c>
      <x:c r="S1058" t="str">
        <x:v>Marca B</x:v>
      </x:c>
      <x:c r="T1058" t="str">
        <x:v>Marketplace</x:v>
      </x:c>
      <x:c r="U1058" t="str">
        <x:f>IFERROR(VLOOKUP(T1058,'Mapeos'!$D$4:$E$25,2,FALSE),T1058)</x:f>
        <x:v>Marketplace</x:v>
      </x:c>
      <x:c r="V1058" t="str">
        <x:v>V009</x:v>
      </x:c>
      <x:c r="W1058" t="n">
        <x:v>2</x:v>
      </x:c>
      <x:c r="X1058" s="28" t="n">
        <x:v>317.16</x:v>
      </x:c>
      <x:c r="Y1058" s="20" t="n">
        <x:v>0.05</x:v>
      </x:c>
      <x:c r="Z1058" s="20" t="n">
        <x:f>IF(Y1058&gt;1,Y1058/100,Y1058)</x:f>
        <x:v>0.05</x:v>
      </x:c>
      <x:c r="AA1058" s="28" t="n">
        <x:v>237.46</x:v>
      </x:c>
      <x:c r="AB1058" s="28" t="n">
        <x:v>602.6</x:v>
      </x:c>
      <x:c r="AC1058" s="28" t="str">
        <x:v>BOB</x:v>
      </x:c>
      <x:c r="AD1058" s="28" t="n">
        <x:f>IF(AC1058="USD",AB1058*'Parametros'!$B$4,AB1058)</x:f>
        <x:v>602.6</x:v>
      </x:c>
      <x:c r="AE1058" s="28" t="n">
        <x:f>W1058*X1058*(1-Z1058)</x:f>
        <x:v>602.604</x:v>
      </x:c>
      <x:c r="AF1058" s="28" t="n">
        <x:f>W1058*AA1058</x:f>
        <x:v>474.92</x:v>
      </x:c>
      <x:c r="AG1058" s="28" t="n">
        <x:f>AE1058-AF1058</x:f>
        <x:v>127.68400000000003</x:v>
      </x:c>
      <x:c r="AH1058" s="20" t="n">
        <x:f>IF(AE1058&gt;0,AG1058/AE1058,"")</x:f>
        <x:v>0.21188707675355625</x:v>
      </x:c>
      <x:c r="AI1058" s="28" t="n">
        <x:v>68205.61</x:v>
      </x:c>
      <x:c r="AJ1058" s="28"/>
      <x:c r="AK1058"/>
      <x:c r="AL1058" t="str">
        <x:v>Completado</x:v>
      </x:c>
      <x:c r="AM1058" t="str">
        <x:f>IF(W1058&lt;0,"Devuelto",AL1058)</x:f>
        <x:v>Completado</x:v>
      </x:c>
      <x:c r="AN1058" t="str">
        <x:v>Transferencia</x:v>
      </x:c>
      <x:c r="AO1058" s="29" t="str">
        <x:v>Sin observación</x:v>
      </x:c>
      <x:c r="AP1058" t="str">
        <x:f>IF(D1058="","No","Sí")</x:f>
        <x:v>Sí</x:v>
      </x:c>
    </x:row>
    <x:row r="1059">
      <x:c r="A1059" t="n">
        <x:v>1059</x:v>
      </x:c>
      <x:c r="B1059" t="str">
        <x:v>VT0005022</x:v>
      </x:c>
      <x:c r="C1059" t="str">
        <x:v>45328</x:v>
      </x:c>
      <x:c r="D1059" s="27" t="n">
        <x:v>45328</x:v>
      </x:c>
      <x:c r="E1059" t="n">
        <x:f>IF(D1059="","",YEAR(D1059))</x:f>
        <x:v>2024</x:v>
      </x:c>
      <x:c r="F1059" t="n">
        <x:f>IF(D1059="","",MONTH(D1059))</x:f>
        <x:v>2</x:v>
      </x:c>
      <x:c r="G1059" t="str">
        <x:f>IF(D1059="","Fecha no disponible",TEXT(D1059,"mmmm"))</x:f>
        <x:v>February</x:v>
      </x:c>
      <x:c r="H1059" t="str">
        <x:f>IF(D1059="","Fecha no disponible",TEXT(D1059,"yyyy-mm"))</x:f>
        <x:v>2024-02</x:v>
      </x:c>
      <x:c r="I1059" t="str">
        <x:f>IF(D1059="","Fecha no disponible","T"&amp;ROUNDUP(MONTH(D1059)/3,0))</x:f>
        <x:v>T1</x:v>
      </x:c>
      <x:c r="J1059" t="str">
        <x:v>T013</x:v>
      </x:c>
      <x:c r="K1059" t="str">
        <x:v>Tienda Potosí 1</x:v>
      </x:c>
      <x:c r="L1059" t="str">
        <x:v>Centro</x:v>
      </x:c>
      <x:c r="M1059" t="str">
        <x:v>Potosí</x:v>
      </x:c>
      <x:c r="N1059" t="str">
        <x:f>IFERROR(VLOOKUP(M1059,'Mapeos'!$A$4:$B$30,2,FALSE),M1059)</x:f>
        <x:v>Potosí</x:v>
      </x:c>
      <x:c r="O1059" t="str">
        <x:v>C00548</x:v>
      </x:c>
      <x:c r="P1059" t="str">
        <x:v>Frecuente</x:v>
      </x:c>
      <x:c r="Q1059" t="str">
        <x:v>P0090</x:v>
      </x:c>
      <x:c r="R1059" t="str">
        <x:v>Cuidado Personal</x:v>
      </x:c>
      <x:c r="S1059" t="str">
        <x:v>Marca A</x:v>
      </x:c>
      <x:c r="T1059" t="str">
        <x:v>Tienda</x:v>
      </x:c>
      <x:c r="U1059" t="str">
        <x:f>IFERROR(VLOOKUP(T1059,'Mapeos'!$D$4:$E$25,2,FALSE),T1059)</x:f>
        <x:v>Tienda</x:v>
      </x:c>
      <x:c r="V1059" t="str">
        <x:v>V024</x:v>
      </x:c>
      <x:c r="W1059" t="n">
        <x:v>4</x:v>
      </x:c>
      <x:c r="X1059" s="28" t="n">
        <x:v>67.82</x:v>
      </x:c>
      <x:c r="Y1059" s="20" t="n">
        <x:v>0.05</x:v>
      </x:c>
      <x:c r="Z1059" s="20" t="n">
        <x:f>IF(Y1059&gt;1,Y1059/100,Y1059)</x:f>
        <x:v>0.05</x:v>
      </x:c>
      <x:c r="AA1059" s="28" t="n">
        <x:v>46.9</x:v>
      </x:c>
      <x:c r="AB1059" s="28" t="n">
        <x:v>257.72</x:v>
      </x:c>
      <x:c r="AC1059" s="28" t="str">
        <x:v>BOB</x:v>
      </x:c>
      <x:c r="AD1059" s="28" t="n">
        <x:f>IF(AC1059="USD",AB1059*'Parametros'!$B$4,AB1059)</x:f>
        <x:v>257.72</x:v>
      </x:c>
      <x:c r="AE1059" s="28" t="n">
        <x:f>W1059*X1059*(1-Z1059)</x:f>
        <x:v>257.71599999999995</x:v>
      </x:c>
      <x:c r="AF1059" s="28" t="n">
        <x:f>W1059*AA1059</x:f>
        <x:v>187.6</x:v>
      </x:c>
      <x:c r="AG1059" s="28" t="n">
        <x:f>AE1059-AF1059</x:f>
        <x:v>70.11599999999996</x:v>
      </x:c>
      <x:c r="AH1059" s="20" t="n">
        <x:f>IF(AE1059&gt;0,AG1059/AE1059,"")</x:f>
        <x:v>0.2720669263840816</x:v>
      </x:c>
      <x:c r="AI1059" s="28" t="n">
        <x:v>156754.05</x:v>
      </x:c>
      <x:c r="AJ1059" s="28"/>
      <x:c r="AK1059"/>
      <x:c r="AL1059" t="str">
        <x:v>Completado</x:v>
      </x:c>
      <x:c r="AM1059" t="str">
        <x:f>IF(W1059&lt;0,"Devuelto",AL1059)</x:f>
        <x:v>Completado</x:v>
      </x:c>
      <x:c r="AN1059" t="str">
        <x:v>Efectivo</x:v>
      </x:c>
      <x:c r="AO1059" s="29" t="str">
        <x:v>Sin observación</x:v>
      </x:c>
      <x:c r="AP1059" t="str">
        <x:f>IF(D1059="","No","Sí")</x:f>
        <x:v>Sí</x:v>
      </x:c>
    </x:row>
    <x:row r="1060">
      <x:c r="A1060" t="n">
        <x:v>1060</x:v>
      </x:c>
      <x:c r="B1060" t="str">
        <x:v>VT0005027</x:v>
      </x:c>
      <x:c r="C1060" t="str">
        <x:v>45680</x:v>
      </x:c>
      <x:c r="D1060" s="27" t="n">
        <x:v>45680</x:v>
      </x:c>
      <x:c r="E1060" t="n">
        <x:f>IF(D1060="","",YEAR(D1060))</x:f>
        <x:v>2025</x:v>
      </x:c>
      <x:c r="F1060" t="n">
        <x:f>IF(D1060="","",MONTH(D1060))</x:f>
        <x:v>1</x:v>
      </x:c>
      <x:c r="G1060" t="str">
        <x:f>IF(D1060="","Fecha no disponible",TEXT(D1060,"mmmm"))</x:f>
        <x:v>January</x:v>
      </x:c>
      <x:c r="H1060" t="str">
        <x:f>IF(D1060="","Fecha no disponible",TEXT(D1060,"yyyy-mm"))</x:f>
        <x:v>2025-01</x:v>
      </x:c>
      <x:c r="I1060" t="str">
        <x:f>IF(D1060="","Fecha no disponible","T"&amp;ROUNDUP(MONTH(D1060)/3,0))</x:f>
        <x:v>T1</x:v>
      </x:c>
      <x:c r="J1060" t="str">
        <x:v>T020</x:v>
      </x:c>
      <x:c r="K1060" t="str">
        <x:v>Tienda Sucre 4</x:v>
      </x:c>
      <x:c r="L1060" t="str">
        <x:v>Mall</x:v>
      </x:c>
      <x:c r="M1060" t="str">
        <x:v>Sucre</x:v>
      </x:c>
      <x:c r="N1060" t="str">
        <x:f>IFERROR(VLOOKUP(M1060,'Mapeos'!$A$4:$B$30,2,FALSE),M1060)</x:f>
        <x:v>Sucre</x:v>
      </x:c>
      <x:c r="O1060" t="str">
        <x:v>C00455</x:v>
      </x:c>
      <x:c r="P1060" t="str">
        <x:v>Frecuente</x:v>
      </x:c>
      <x:c r="Q1060" t="str">
        <x:v>P0149</x:v>
      </x:c>
      <x:c r="R1060" t="str">
        <x:v>Alimentos</x:v>
      </x:c>
      <x:c r="S1060" t="str">
        <x:v>Marca D</x:v>
      </x:c>
      <x:c r="T1060" t="str">
        <x:v>Tienda</x:v>
      </x:c>
      <x:c r="U1060" t="str">
        <x:f>IFERROR(VLOOKUP(T1060,'Mapeos'!$D$4:$E$25,2,FALSE),T1060)</x:f>
        <x:v>Tienda</x:v>
      </x:c>
      <x:c r="V1060" t="str">
        <x:v>V031</x:v>
      </x:c>
      <x:c r="W1060" t="n">
        <x:v>3</x:v>
      </x:c>
      <x:c r="X1060" s="28" t="n">
        <x:v>25.97</x:v>
      </x:c>
      <x:c r="Y1060" s="20" t="n">
        <x:v>0.1</x:v>
      </x:c>
      <x:c r="Z1060" s="20" t="n">
        <x:f>IF(Y1060&gt;1,Y1060/100,Y1060)</x:f>
        <x:v>0.1</x:v>
      </x:c>
      <x:c r="AA1060" s="28" t="n">
        <x:v>18.82</x:v>
      </x:c>
      <x:c r="AB1060" s="28" t="n">
        <x:v>70.12</x:v>
      </x:c>
      <x:c r="AC1060" s="28" t="str">
        <x:v>BOB</x:v>
      </x:c>
      <x:c r="AD1060" s="28" t="n">
        <x:f>IF(AC1060="USD",AB1060*'Parametros'!$B$4,AB1060)</x:f>
        <x:v>70.12</x:v>
      </x:c>
      <x:c r="AE1060" s="28" t="n">
        <x:f>W1060*X1060*(1-Z1060)</x:f>
        <x:v>70.119</x:v>
      </x:c>
      <x:c r="AF1060" s="28" t="n">
        <x:f>W1060*AA1060</x:f>
        <x:v>56.46</x:v>
      </x:c>
      <x:c r="AG1060" s="28" t="n">
        <x:f>AE1060-AF1060</x:f>
        <x:v>13.658999999999999</x:v>
      </x:c>
      <x:c r="AH1060" s="20" t="n">
        <x:f>IF(AE1060&gt;0,AG1060/AE1060,"")</x:f>
        <x:v>0.19479741582167456</x:v>
      </x:c>
      <x:c r="AI1060" s="28" t="n">
        <x:v>139765.58</x:v>
      </x:c>
      <x:c r="AJ1060" s="28"/>
      <x:c r="AK1060"/>
      <x:c r="AL1060" t="str">
        <x:v>Completado</x:v>
      </x:c>
      <x:c r="AM1060" t="str">
        <x:f>IF(W1060&lt;0,"Devuelto",AL1060)</x:f>
        <x:v>Completado</x:v>
      </x:c>
      <x:c r="AN1060" t="str">
        <x:v>Tarjeta</x:v>
      </x:c>
      <x:c r="AO1060" s="29" t="str">
        <x:v>Sin observación</x:v>
      </x:c>
      <x:c r="AP1060" t="str">
        <x:f>IF(D1060="","No","Sí")</x:f>
        <x:v>Sí</x:v>
      </x:c>
    </x:row>
    <x:row r="1061">
      <x:c r="A1061" t="n">
        <x:v>1061</x:v>
      </x:c>
      <x:c r="B1061" t="str">
        <x:v>VT0005032</x:v>
      </x:c>
      <x:c r="C1061" t="str">
        <x:v>45578</x:v>
      </x:c>
      <x:c r="D1061" s="27" t="n">
        <x:v>45578</x:v>
      </x:c>
      <x:c r="E1061" t="n">
        <x:f>IF(D1061="","",YEAR(D1061))</x:f>
        <x:v>2024</x:v>
      </x:c>
      <x:c r="F1061" t="n">
        <x:f>IF(D1061="","",MONTH(D1061))</x:f>
        <x:v>10</x:v>
      </x:c>
      <x:c r="G1061" t="str">
        <x:f>IF(D1061="","Fecha no disponible",TEXT(D1061,"mmmm"))</x:f>
        <x:v>October</x:v>
      </x:c>
      <x:c r="H1061" t="str">
        <x:f>IF(D1061="","Fecha no disponible",TEXT(D1061,"yyyy-mm"))</x:f>
        <x:v>2024-10</x:v>
      </x:c>
      <x:c r="I1061" t="str">
        <x:f>IF(D1061="","Fecha no disponible","T"&amp;ROUNDUP(MONTH(D1061)/3,0))</x:f>
        <x:v>T4</x:v>
      </x:c>
      <x:c r="J1061" t="str">
        <x:v>T018</x:v>
      </x:c>
      <x:c r="K1061" t="str">
        <x:v>Tienda Sucre 2</x:v>
      </x:c>
      <x:c r="L1061" t="str">
        <x:v>Mall</x:v>
      </x:c>
      <x:c r="M1061" t="str">
        <x:v>Sucre</x:v>
      </x:c>
      <x:c r="N1061" t="str">
        <x:f>IFERROR(VLOOKUP(M1061,'Mapeos'!$A$4:$B$30,2,FALSE),M1061)</x:f>
        <x:v>Sucre</x:v>
      </x:c>
      <x:c r="O1061" t="str">
        <x:v>C01458</x:v>
      </x:c>
      <x:c r="P1061" t="str">
        <x:v>Premium</x:v>
      </x:c>
      <x:c r="Q1061" t="str">
        <x:v>P0117</x:v>
      </x:c>
      <x:c r="R1061" t="str">
        <x:v>Deportes</x:v>
      </x:c>
      <x:c r="S1061" t="str">
        <x:v>Marca A</x:v>
      </x:c>
      <x:c r="T1061" t="str">
        <x:v>E-commerce</x:v>
      </x:c>
      <x:c r="U1061" t="str">
        <x:f>IFERROR(VLOOKUP(T1061,'Mapeos'!$D$4:$E$25,2,FALSE),T1061)</x:f>
        <x:v>E-commerce</x:v>
      </x:c>
      <x:c r="V1061" t="str">
        <x:v>V012</x:v>
      </x:c>
      <x:c r="W1061" t="n">
        <x:v>1</x:v>
      </x:c>
      <x:c r="X1061" s="28" t="n">
        <x:v>194.84</x:v>
      </x:c>
      <x:c r="Y1061" s="20" t="n">
        <x:v>0</x:v>
      </x:c>
      <x:c r="Z1061" s="20" t="n">
        <x:f>IF(Y1061&gt;1,Y1061/100,Y1061)</x:f>
        <x:v>0</x:v>
      </x:c>
      <x:c r="AA1061" s="28" t="n">
        <x:v>157.96</x:v>
      </x:c>
      <x:c r="AB1061" s="28" t="n">
        <x:v>194.84</x:v>
      </x:c>
      <x:c r="AC1061" s="28" t="str">
        <x:v>BOB</x:v>
      </x:c>
      <x:c r="AD1061" s="28" t="n">
        <x:f>IF(AC1061="USD",AB1061*'Parametros'!$B$4,AB1061)</x:f>
        <x:v>194.84</x:v>
      </x:c>
      <x:c r="AE1061" s="28" t="n">
        <x:f>W1061*X1061*(1-Z1061)</x:f>
        <x:v>194.84</x:v>
      </x:c>
      <x:c r="AF1061" s="28" t="n">
        <x:f>W1061*AA1061</x:f>
        <x:v>157.96</x:v>
      </x:c>
      <x:c r="AG1061" s="28" t="n">
        <x:f>AE1061-AF1061</x:f>
        <x:v>36.879999999999995</x:v>
      </x:c>
      <x:c r="AH1061" s="20" t="n">
        <x:f>IF(AE1061&gt;0,AG1061/AE1061,"")</x:f>
        <x:v>0.1892835146787107</x:v>
      </x:c>
      <x:c r="AI1061" s="28" t="n">
        <x:v>68131.72</x:v>
      </x:c>
      <x:c r="AJ1061" s="28"/>
      <x:c r="AK1061"/>
      <x:c r="AL1061" t="str">
        <x:v>Completado</x:v>
      </x:c>
      <x:c r="AM1061" t="str">
        <x:f>IF(W1061&lt;0,"Devuelto",AL1061)</x:f>
        <x:v>Completado</x:v>
      </x:c>
      <x:c r="AN1061" t="str">
        <x:v>Tarjeta</x:v>
      </x:c>
      <x:c r="AO1061" s="29" t="str">
        <x:v>Sin observación</x:v>
      </x:c>
      <x:c r="AP1061" t="str">
        <x:f>IF(D1061="","No","Sí")</x:f>
        <x:v>Sí</x:v>
      </x:c>
    </x:row>
    <x:row r="1062">
      <x:c r="A1062" t="n">
        <x:v>1062</x:v>
      </x:c>
      <x:c r="B1062" t="str">
        <x:v>VT0005037</x:v>
      </x:c>
      <x:c r="C1062" t="str">
        <x:v>45597</x:v>
      </x:c>
      <x:c r="D1062" s="27" t="n">
        <x:v>45597</x:v>
      </x:c>
      <x:c r="E1062" t="n">
        <x:f>IF(D1062="","",YEAR(D1062))</x:f>
        <x:v>2024</x:v>
      </x:c>
      <x:c r="F1062" t="n">
        <x:f>IF(D1062="","",MONTH(D1062))</x:f>
        <x:v>11</x:v>
      </x:c>
      <x:c r="G1062" t="str">
        <x:f>IF(D1062="","Fecha no disponible",TEXT(D1062,"mmmm"))</x:f>
        <x:v>November</x:v>
      </x:c>
      <x:c r="H1062" t="str">
        <x:f>IF(D1062="","Fecha no disponible",TEXT(D1062,"yyyy-mm"))</x:f>
        <x:v>2024-11</x:v>
      </x:c>
      <x:c r="I1062" t="str">
        <x:f>IF(D1062="","Fecha no disponible","T"&amp;ROUNDUP(MONTH(D1062)/3,0))</x:f>
        <x:v>T4</x:v>
      </x:c>
      <x:c r="J1062" t="str">
        <x:v>T003</x:v>
      </x:c>
      <x:c r="K1062" t="str">
        <x:v>Tienda La Paz 3</x:v>
      </x:c>
      <x:c r="L1062" t="str">
        <x:v>Barrio</x:v>
      </x:c>
      <x:c r="M1062" t="str">
        <x:v>La Paz</x:v>
      </x:c>
      <x:c r="N1062" t="str">
        <x:f>IFERROR(VLOOKUP(M1062,'Mapeos'!$A$4:$B$30,2,FALSE),M1062)</x:f>
        <x:v>La Paz</x:v>
      </x:c>
      <x:c r="O1062" t="str">
        <x:v>C00065</x:v>
      </x:c>
      <x:c r="P1062" t="str">
        <x:v>Frecuente</x:v>
      </x:c>
      <x:c r="Q1062" t="str">
        <x:v>P0015</x:v>
      </x:c>
      <x:c r="R1062" t="str">
        <x:v>Alimentos</x:v>
      </x:c>
      <x:c r="S1062" t="str">
        <x:v>Marca C</x:v>
      </x:c>
      <x:c r="T1062" t="str">
        <x:v>WhatsApp</x:v>
      </x:c>
      <x:c r="U1062" t="str">
        <x:f>IFERROR(VLOOKUP(T1062,'Mapeos'!$D$4:$E$25,2,FALSE),T1062)</x:f>
        <x:v>WhatsApp</x:v>
      </x:c>
      <x:c r="V1062" t="str">
        <x:v>V040</x:v>
      </x:c>
      <x:c r="W1062" t="n">
        <x:v>1</x:v>
      </x:c>
      <x:c r="X1062" s="28" t="n">
        <x:v>52.39</x:v>
      </x:c>
      <x:c r="Y1062" s="20" t="n">
        <x:v>0.1</x:v>
      </x:c>
      <x:c r="Z1062" s="20" t="n">
        <x:f>IF(Y1062&gt;1,Y1062/100,Y1062)</x:f>
        <x:v>0.1</x:v>
      </x:c>
      <x:c r="AA1062" s="28" t="n">
        <x:v>33.71</x:v>
      </x:c>
      <x:c r="AB1062" s="28" t="n">
        <x:v>47.15</x:v>
      </x:c>
      <x:c r="AC1062" s="28" t="str">
        <x:v>BOB</x:v>
      </x:c>
      <x:c r="AD1062" s="28" t="n">
        <x:f>IF(AC1062="USD",AB1062*'Parametros'!$B$4,AB1062)</x:f>
        <x:v>47.15</x:v>
      </x:c>
      <x:c r="AE1062" s="28" t="n">
        <x:f>W1062*X1062*(1-Z1062)</x:f>
        <x:v>47.151</x:v>
      </x:c>
      <x:c r="AF1062" s="28" t="n">
        <x:f>W1062*AA1062</x:f>
        <x:v>33.71</x:v>
      </x:c>
      <x:c r="AG1062" s="28" t="n">
        <x:f>AE1062-AF1062</x:f>
        <x:v>13.441000000000003</x:v>
      </x:c>
      <x:c r="AH1062" s="20" t="n">
        <x:f>IF(AE1062&gt;0,AG1062/AE1062,"")</x:f>
        <x:v>0.28506288307777145</x:v>
      </x:c>
      <x:c r="AI1062" s="28" t="n">
        <x:v>81925.94</x:v>
      </x:c>
      <x:c r="AJ1062" s="28"/>
      <x:c r="AK1062"/>
      <x:c r="AL1062" t="str">
        <x:v>Completado</x:v>
      </x:c>
      <x:c r="AM1062" t="str">
        <x:f>IF(W1062&lt;0,"Devuelto",AL1062)</x:f>
        <x:v>Completado</x:v>
      </x:c>
      <x:c r="AN1062" t="str">
        <x:v>Tarjeta</x:v>
      </x:c>
      <x:c r="AO1062" s="29" t="str">
        <x:v>Sin observación</x:v>
      </x:c>
      <x:c r="AP1062" t="str">
        <x:f>IF(D1062="","No","Sí")</x:f>
        <x:v>Sí</x:v>
      </x:c>
    </x:row>
    <x:row r="1063">
      <x:c r="A1063" t="n">
        <x:v>1063</x:v>
      </x:c>
      <x:c r="B1063" t="str">
        <x:v>VT0005041</x:v>
      </x:c>
      <x:c r="C1063" t="str">
        <x:v>45838</x:v>
      </x:c>
      <x:c r="D1063" s="27" t="n">
        <x:v>45838</x:v>
      </x:c>
      <x:c r="E1063" t="n">
        <x:f>IF(D1063="","",YEAR(D1063))</x:f>
        <x:v>2025</x:v>
      </x:c>
      <x:c r="F1063" t="n">
        <x:f>IF(D1063="","",MONTH(D1063))</x:f>
        <x:v>6</x:v>
      </x:c>
      <x:c r="G1063" t="str">
        <x:f>IF(D1063="","Fecha no disponible",TEXT(D1063,"mmmm"))</x:f>
        <x:v>June</x:v>
      </x:c>
      <x:c r="H1063" t="str">
        <x:f>IF(D1063="","Fecha no disponible",TEXT(D1063,"yyyy-mm"))</x:f>
        <x:v>2025-06</x:v>
      </x:c>
      <x:c r="I1063" t="str">
        <x:f>IF(D1063="","Fecha no disponible","T"&amp;ROUNDUP(MONTH(D1063)/3,0))</x:f>
        <x:v>T2</x:v>
      </x:c>
      <x:c r="J1063" t="str">
        <x:v>T011</x:v>
      </x:c>
      <x:c r="K1063" t="str">
        <x:v>Tienda Cochabamba 3</x:v>
      </x:c>
      <x:c r="L1063" t="str">
        <x:v>Mall</x:v>
      </x:c>
      <x:c r="M1063" t="str">
        <x:v>Cochabamba</x:v>
      </x:c>
      <x:c r="N1063" t="str">
        <x:f>IFERROR(VLOOKUP(M1063,'Mapeos'!$A$4:$B$30,2,FALSE),M1063)</x:f>
        <x:v>Cochabamba</x:v>
      </x:c>
      <x:c r="O1063" t="str">
        <x:v>C00330</x:v>
      </x:c>
      <x:c r="P1063" t="str">
        <x:v>Premium</x:v>
      </x:c>
      <x:c r="Q1063" t="str">
        <x:v>P0034</x:v>
      </x:c>
      <x:c r="R1063" t="str">
        <x:v>Alimentos</x:v>
      </x:c>
      <x:c r="S1063" t="str">
        <x:v>Marca D</x:v>
      </x:c>
      <x:c r="T1063" t="str">
        <x:v>Tienda</x:v>
      </x:c>
      <x:c r="U1063" t="str">
        <x:f>IFERROR(VLOOKUP(T1063,'Mapeos'!$D$4:$E$25,2,FALSE),T1063)</x:f>
        <x:v>Tienda</x:v>
      </x:c>
      <x:c r="V1063" t="str">
        <x:v>V009</x:v>
      </x:c>
      <x:c r="W1063" t="n">
        <x:v>1</x:v>
      </x:c>
      <x:c r="X1063" s="28" t="n">
        <x:v>34.24</x:v>
      </x:c>
      <x:c r="Y1063" s="20" t="n">
        <x:v>0.1</x:v>
      </x:c>
      <x:c r="Z1063" s="20" t="n">
        <x:f>IF(Y1063&gt;1,Y1063/100,Y1063)</x:f>
        <x:v>0.1</x:v>
      </x:c>
      <x:c r="AA1063" s="28" t="n">
        <x:v>22.07</x:v>
      </x:c>
      <x:c r="AB1063" s="28" t="n">
        <x:v>30.82</x:v>
      </x:c>
      <x:c r="AC1063" s="28" t="str">
        <x:v>BOB</x:v>
      </x:c>
      <x:c r="AD1063" s="28" t="n">
        <x:f>IF(AC1063="USD",AB1063*'Parametros'!$B$4,AB1063)</x:f>
        <x:v>30.82</x:v>
      </x:c>
      <x:c r="AE1063" s="28" t="n">
        <x:f>W1063*X1063*(1-Z1063)</x:f>
        <x:v>30.816000000000003</x:v>
      </x:c>
      <x:c r="AF1063" s="28" t="n">
        <x:f>W1063*AA1063</x:f>
        <x:v>22.07</x:v>
      </x:c>
      <x:c r="AG1063" s="28" t="n">
        <x:f>AE1063-AF1063</x:f>
        <x:v>8.746000000000002</x:v>
      </x:c>
      <x:c r="AH1063" s="20" t="n">
        <x:f>IF(AE1063&gt;0,AG1063/AE1063,"")</x:f>
        <x:v>0.2838136033229492</x:v>
      </x:c>
      <x:c r="AI1063" s="28" t="n">
        <x:v>170776.27</x:v>
      </x:c>
      <x:c r="AJ1063" s="28"/>
      <x:c r="AK1063"/>
      <x:c r="AL1063" t="str">
        <x:v>Completado</x:v>
      </x:c>
      <x:c r="AM1063" t="str">
        <x:f>IF(W1063&lt;0,"Devuelto",AL1063)</x:f>
        <x:v>Completado</x:v>
      </x:c>
      <x:c r="AN1063" t="str">
        <x:v>Transferencia</x:v>
      </x:c>
      <x:c r="AO1063" s="29" t="str">
        <x:v>Sin observación</x:v>
      </x:c>
      <x:c r="AP1063" t="str">
        <x:f>IF(D1063="","No","Sí")</x:f>
        <x:v>Sí</x:v>
      </x:c>
    </x:row>
    <x:row r="1064">
      <x:c r="A1064" t="n">
        <x:v>1064</x:v>
      </x:c>
      <x:c r="B1064" t="str">
        <x:v>VT0005046</x:v>
      </x:c>
      <x:c r="C1064" t="str">
        <x:v>46007</x:v>
      </x:c>
      <x:c r="D1064" s="27" t="n">
        <x:v>46007</x:v>
      </x:c>
      <x:c r="E1064" t="n">
        <x:f>IF(D1064="","",YEAR(D1064))</x:f>
        <x:v>2025</x:v>
      </x:c>
      <x:c r="F1064" t="n">
        <x:f>IF(D1064="","",MONTH(D1064))</x:f>
        <x:v>12</x:v>
      </x:c>
      <x:c r="G1064" t="str">
        <x:f>IF(D1064="","Fecha no disponible",TEXT(D1064,"mmmm"))</x:f>
        <x:v>December</x:v>
      </x:c>
      <x:c r="H1064" t="str">
        <x:f>IF(D1064="","Fecha no disponible",TEXT(D1064,"yyyy-mm"))</x:f>
        <x:v>2025-12</x:v>
      </x:c>
      <x:c r="I1064" t="str">
        <x:f>IF(D1064="","Fecha no disponible","T"&amp;ROUNDUP(MONTH(D1064)/3,0))</x:f>
        <x:v>T4</x:v>
      </x:c>
      <x:c r="J1064" t="str">
        <x:v>T015</x:v>
      </x:c>
      <x:c r="K1064" t="str">
        <x:v>Tienda Potosí 3</x:v>
      </x:c>
      <x:c r="L1064" t="str">
        <x:v>Mall</x:v>
      </x:c>
      <x:c r="M1064" t="str">
        <x:v>Potosí</x:v>
      </x:c>
      <x:c r="N1064" t="str">
        <x:f>IFERROR(VLOOKUP(M1064,'Mapeos'!$A$4:$B$30,2,FALSE),M1064)</x:f>
        <x:v>Potosí</x:v>
      </x:c>
      <x:c r="O1064" t="str">
        <x:v>C01796</x:v>
      </x:c>
      <x:c r="P1064" t="str">
        <x:v>Frecuente</x:v>
      </x:c>
      <x:c r="Q1064" t="str">
        <x:v>P0017</x:v>
      </x:c>
      <x:c r="R1064" t="str">
        <x:v>Cuidado Personal</x:v>
      </x:c>
      <x:c r="S1064" t="str">
        <x:v>Marca A</x:v>
      </x:c>
      <x:c r="T1064" t="str">
        <x:v>Marketplace</x:v>
      </x:c>
      <x:c r="U1064" t="str">
        <x:f>IFERROR(VLOOKUP(T1064,'Mapeos'!$D$4:$E$25,2,FALSE),T1064)</x:f>
        <x:v>Marketplace</x:v>
      </x:c>
      <x:c r="V1064" t="str">
        <x:v>V038</x:v>
      </x:c>
      <x:c r="W1064" t="n">
        <x:v>1</x:v>
      </x:c>
      <x:c r="X1064" s="28" t="n">
        <x:v>83.37</x:v>
      </x:c>
      <x:c r="Y1064" s="20" t="n">
        <x:v>0</x:v>
      </x:c>
      <x:c r="Z1064" s="20" t="n">
        <x:f>IF(Y1064&gt;1,Y1064/100,Y1064)</x:f>
        <x:v>0</x:v>
      </x:c>
      <x:c r="AA1064" s="28" t="n">
        <x:v>47.18</x:v>
      </x:c>
      <x:c r="AB1064" s="28" t="n">
        <x:v>83.37</x:v>
      </x:c>
      <x:c r="AC1064" s="28" t="str">
        <x:v>BOB</x:v>
      </x:c>
      <x:c r="AD1064" s="28" t="n">
        <x:f>IF(AC1064="USD",AB1064*'Parametros'!$B$4,AB1064)</x:f>
        <x:v>83.37</x:v>
      </x:c>
      <x:c r="AE1064" s="28" t="n">
        <x:f>W1064*X1064*(1-Z1064)</x:f>
        <x:v>83.37</x:v>
      </x:c>
      <x:c r="AF1064" s="28" t="n">
        <x:f>W1064*AA1064</x:f>
        <x:v>47.18</x:v>
      </x:c>
      <x:c r="AG1064" s="28" t="n">
        <x:f>AE1064-AF1064</x:f>
        <x:v>36.190000000000005</x:v>
      </x:c>
      <x:c r="AH1064" s="20" t="n">
        <x:f>IF(AE1064&gt;0,AG1064/AE1064,"")</x:f>
        <x:v>0.4340890008396306</x:v>
      </x:c>
      <x:c r="AI1064" s="28" t="n">
        <x:v>75409.86</x:v>
      </x:c>
      <x:c r="AJ1064" s="28"/>
      <x:c r="AK1064"/>
      <x:c r="AL1064" t="str">
        <x:v>Completado</x:v>
      </x:c>
      <x:c r="AM1064" t="str">
        <x:f>IF(W1064&lt;0,"Devuelto",AL1064)</x:f>
        <x:v>Completado</x:v>
      </x:c>
      <x:c r="AN1064" t="str">
        <x:v>Transferencia</x:v>
      </x:c>
      <x:c r="AO1064" s="29" t="str">
        <x:v>Sin observación</x:v>
      </x:c>
      <x:c r="AP1064" t="str">
        <x:f>IF(D1064="","No","Sí")</x:f>
        <x:v>Sí</x:v>
      </x:c>
    </x:row>
    <x:row r="1065">
      <x:c r="A1065" t="n">
        <x:v>1065</x:v>
      </x:c>
      <x:c r="B1065" t="str">
        <x:v>VT0005051</x:v>
      </x:c>
      <x:c r="C1065" t="str">
        <x:v>46152</x:v>
      </x:c>
      <x:c r="D1065" s="27" t="n">
        <x:v>46152</x:v>
      </x:c>
      <x:c r="E1065" t="n">
        <x:f>IF(D1065="","",YEAR(D1065))</x:f>
        <x:v>2026</x:v>
      </x:c>
      <x:c r="F1065" t="n">
        <x:f>IF(D1065="","",MONTH(D1065))</x:f>
        <x:v>5</x:v>
      </x:c>
      <x:c r="G1065" t="str">
        <x:f>IF(D1065="","Fecha no disponible",TEXT(D1065,"mmmm"))</x:f>
        <x:v>May</x:v>
      </x:c>
      <x:c r="H1065" t="str">
        <x:f>IF(D1065="","Fecha no disponible",TEXT(D1065,"yyyy-mm"))</x:f>
        <x:v>2026-05</x:v>
      </x:c>
      <x:c r="I1065" t="str">
        <x:f>IF(D1065="","Fecha no disponible","T"&amp;ROUNDUP(MONTH(D1065)/3,0))</x:f>
        <x:v>T2</x:v>
      </x:c>
      <x:c r="J1065" t="str">
        <x:v>T010</x:v>
      </x:c>
      <x:c r="K1065" t="str">
        <x:v>Tienda Cochabamba 2</x:v>
      </x:c>
      <x:c r="L1065" t="str">
        <x:v>Barrio</x:v>
      </x:c>
      <x:c r="M1065" t="str">
        <x:v>Cochabamba</x:v>
      </x:c>
      <x:c r="N1065" t="str">
        <x:f>IFERROR(VLOOKUP(M1065,'Mapeos'!$A$4:$B$30,2,FALSE),M1065)</x:f>
        <x:v>Cochabamba</x:v>
      </x:c>
      <x:c r="O1065" t="str">
        <x:v>C01392</x:v>
      </x:c>
      <x:c r="P1065" t="str">
        <x:v>Frecuente</x:v>
      </x:c>
      <x:c r="Q1065" t="str">
        <x:v>P0130</x:v>
      </x:c>
      <x:c r="R1065" t="str">
        <x:v>Cuidado Personal</x:v>
      </x:c>
      <x:c r="S1065" t="str">
        <x:v>Marca A</x:v>
      </x:c>
      <x:c r="T1065" t="str">
        <x:v>Tienda</x:v>
      </x:c>
      <x:c r="U1065" t="str">
        <x:f>IFERROR(VLOOKUP(T1065,'Mapeos'!$D$4:$E$25,2,FALSE),T1065)</x:f>
        <x:v>Tienda</x:v>
      </x:c>
      <x:c r="V1065" t="str">
        <x:v>V003</x:v>
      </x:c>
      <x:c r="W1065" t="n">
        <x:v>7</x:v>
      </x:c>
      <x:c r="X1065" s="28" t="n">
        <x:v>81.39</x:v>
      </x:c>
      <x:c r="Y1065" s="20" t="n">
        <x:v>0</x:v>
      </x:c>
      <x:c r="Z1065" s="20" t="n">
        <x:f>IF(Y1065&gt;1,Y1065/100,Y1065)</x:f>
        <x:v>0</x:v>
      </x:c>
      <x:c r="AA1065" s="28" t="n">
        <x:v>47.85</x:v>
      </x:c>
      <x:c r="AB1065" s="28" t="n">
        <x:v>569.73</x:v>
      </x:c>
      <x:c r="AC1065" s="28" t="str">
        <x:v>BOB</x:v>
      </x:c>
      <x:c r="AD1065" s="28" t="n">
        <x:f>IF(AC1065="USD",AB1065*'Parametros'!$B$4,AB1065)</x:f>
        <x:v>569.73</x:v>
      </x:c>
      <x:c r="AE1065" s="28" t="n">
        <x:f>W1065*X1065*(1-Z1065)</x:f>
        <x:v>569.73</x:v>
      </x:c>
      <x:c r="AF1065" s="28" t="n">
        <x:f>W1065*AA1065</x:f>
        <x:v>334.95</x:v>
      </x:c>
      <x:c r="AG1065" s="28" t="n">
        <x:f>AE1065-AF1065</x:f>
        <x:v>234.78000000000003</x:v>
      </x:c>
      <x:c r="AH1065" s="20" t="n">
        <x:f>IF(AE1065&gt;0,AG1065/AE1065,"")</x:f>
        <x:v>0.41208993733873944</x:v>
      </x:c>
      <x:c r="AI1065" s="28" t="n">
        <x:v>158572.73</x:v>
      </x:c>
      <x:c r="AJ1065" s="28"/>
      <x:c r="AK1065"/>
      <x:c r="AL1065" t="str">
        <x:v>Completado</x:v>
      </x:c>
      <x:c r="AM1065" t="str">
        <x:f>IF(W1065&lt;0,"Devuelto",AL1065)</x:f>
        <x:v>Completado</x:v>
      </x:c>
      <x:c r="AN1065" t="str">
        <x:v>Transferencia</x:v>
      </x:c>
      <x:c r="AO1065" s="29" t="str">
        <x:v>Sin observación</x:v>
      </x:c>
      <x:c r="AP1065" t="str">
        <x:f>IF(D1065="","No","Sí")</x:f>
        <x:v>Sí</x:v>
      </x:c>
    </x:row>
    <x:row r="1066">
      <x:c r="A1066" t="n">
        <x:v>1066</x:v>
      </x:c>
      <x:c r="B1066" t="str">
        <x:v>VT0005056</x:v>
      </x:c>
      <x:c r="C1066" t="str">
        <x:v>45480</x:v>
      </x:c>
      <x:c r="D1066" s="27" t="n">
        <x:v>45480</x:v>
      </x:c>
      <x:c r="E1066" t="n">
        <x:f>IF(D1066="","",YEAR(D1066))</x:f>
        <x:v>2024</x:v>
      </x:c>
      <x:c r="F1066" t="n">
        <x:f>IF(D1066="","",MONTH(D1066))</x:f>
        <x:v>7</x:v>
      </x:c>
      <x:c r="G1066" t="str">
        <x:f>IF(D1066="","Fecha no disponible",TEXT(D1066,"mmmm"))</x:f>
        <x:v>July</x:v>
      </x:c>
      <x:c r="H1066" t="str">
        <x:f>IF(D1066="","Fecha no disponible",TEXT(D1066,"yyyy-mm"))</x:f>
        <x:v>2024-07</x:v>
      </x:c>
      <x:c r="I1066" t="str">
        <x:f>IF(D1066="","Fecha no disponible","T"&amp;ROUNDUP(MONTH(D1066)/3,0))</x:f>
        <x:v>T3</x:v>
      </x:c>
      <x:c r="J1066" t="str">
        <x:v>T002</x:v>
      </x:c>
      <x:c r="K1066" t="str">
        <x:v>Tienda La Paz 2</x:v>
      </x:c>
      <x:c r="L1066" t="str">
        <x:v>Mall</x:v>
      </x:c>
      <x:c r="M1066" t="str">
        <x:v>La Paz</x:v>
      </x:c>
      <x:c r="N1066" t="str">
        <x:f>IFERROR(VLOOKUP(M1066,'Mapeos'!$A$4:$B$30,2,FALSE),M1066)</x:f>
        <x:v>La Paz</x:v>
      </x:c>
      <x:c r="O1066" t="str">
        <x:v>C00539</x:v>
      </x:c>
      <x:c r="P1066" t="str">
        <x:v>Empresa</x:v>
      </x:c>
      <x:c r="Q1066" t="str">
        <x:v>P0012</x:v>
      </x:c>
      <x:c r="R1066" t="str">
        <x:v>Deportes</x:v>
      </x:c>
      <x:c r="S1066" t="str">
        <x:v>Marca D</x:v>
      </x:c>
      <x:c r="T1066" t="str">
        <x:v>Tienda</x:v>
      </x:c>
      <x:c r="U1066" t="str">
        <x:f>IFERROR(VLOOKUP(T1066,'Mapeos'!$D$4:$E$25,2,FALSE),T1066)</x:f>
        <x:v>Tienda</x:v>
      </x:c>
      <x:c r="V1066" t="str">
        <x:v>V039</x:v>
      </x:c>
      <x:c r="W1066" t="n">
        <x:v>1</x:v>
      </x:c>
      <x:c r="X1066" s="28" t="n">
        <x:v>198.05</x:v>
      </x:c>
      <x:c r="Y1066" s="20" t="n">
        <x:v>0.2</x:v>
      </x:c>
      <x:c r="Z1066" s="20" t="n">
        <x:f>IF(Y1066&gt;1,Y1066/100,Y1066)</x:f>
        <x:v>0.2</x:v>
      </x:c>
      <x:c r="AA1066" s="28" t="n">
        <x:v>136.48</x:v>
      </x:c>
      <x:c r="AB1066" s="28" t="n">
        <x:v>158.44</x:v>
      </x:c>
      <x:c r="AC1066" s="28" t="str">
        <x:v>BOB</x:v>
      </x:c>
      <x:c r="AD1066" s="28" t="n">
        <x:f>IF(AC1066="USD",AB1066*'Parametros'!$B$4,AB1066)</x:f>
        <x:v>158.44</x:v>
      </x:c>
      <x:c r="AE1066" s="28" t="n">
        <x:f>W1066*X1066*(1-Z1066)</x:f>
        <x:v>158.44000000000003</x:v>
      </x:c>
      <x:c r="AF1066" s="28" t="n">
        <x:f>W1066*AA1066</x:f>
        <x:v>136.48</x:v>
      </x:c>
      <x:c r="AG1066" s="28" t="n">
        <x:f>AE1066-AF1066</x:f>
        <x:v>21.960000000000036</x:v>
      </x:c>
      <x:c r="AH1066" s="20" t="n">
        <x:f>IF(AE1066&gt;0,AG1066/AE1066,"")</x:f>
        <x:v>0.13860136329209816</x:v>
      </x:c>
      <x:c r="AI1066" s="28" t="n">
        <x:v>181671.78</x:v>
      </x:c>
      <x:c r="AJ1066" s="28"/>
      <x:c r="AK1066"/>
      <x:c r="AL1066" t="str">
        <x:v>Completado</x:v>
      </x:c>
      <x:c r="AM1066" t="str">
        <x:f>IF(W1066&lt;0,"Devuelto",AL1066)</x:f>
        <x:v>Completado</x:v>
      </x:c>
      <x:c r="AN1066" t="str">
        <x:v>Efectivo</x:v>
      </x:c>
      <x:c r="AO1066" s="29" t="str">
        <x:v>Sin observación</x:v>
      </x:c>
      <x:c r="AP1066" t="str">
        <x:f>IF(D1066="","No","Sí")</x:f>
        <x:v>Sí</x:v>
      </x:c>
    </x:row>
    <x:row r="1067">
      <x:c r="A1067" t="n">
        <x:v>1067</x:v>
      </x:c>
      <x:c r="B1067" t="str">
        <x:v>VT0005060</x:v>
      </x:c>
      <x:c r="C1067" t="str">
        <x:v>45751</x:v>
      </x:c>
      <x:c r="D1067" s="27" t="n">
        <x:v>45751</x:v>
      </x:c>
      <x:c r="E1067" t="n">
        <x:f>IF(D1067="","",YEAR(D1067))</x:f>
        <x:v>2025</x:v>
      </x:c>
      <x:c r="F1067" t="n">
        <x:f>IF(D1067="","",MONTH(D1067))</x:f>
        <x:v>4</x:v>
      </x:c>
      <x:c r="G1067" t="str">
        <x:f>IF(D1067="","Fecha no disponible",TEXT(D1067,"mmmm"))</x:f>
        <x:v>April</x:v>
      </x:c>
      <x:c r="H1067" t="str">
        <x:f>IF(D1067="","Fecha no disponible",TEXT(D1067,"yyyy-mm"))</x:f>
        <x:v>2025-04</x:v>
      </x:c>
      <x:c r="I1067" t="str">
        <x:f>IF(D1067="","Fecha no disponible","T"&amp;ROUNDUP(MONTH(D1067)/3,0))</x:f>
        <x:v>T2</x:v>
      </x:c>
      <x:c r="J1067" t="str">
        <x:v>T001</x:v>
      </x:c>
      <x:c r="K1067" t="str">
        <x:v>Tienda La Paz 1</x:v>
      </x:c>
      <x:c r="L1067" t="str">
        <x:v>Barrio</x:v>
      </x:c>
      <x:c r="M1067" t="str">
        <x:v>La Paz</x:v>
      </x:c>
      <x:c r="N1067" t="str">
        <x:f>IFERROR(VLOOKUP(M1067,'Mapeos'!$A$4:$B$30,2,FALSE),M1067)</x:f>
        <x:v>La Paz</x:v>
      </x:c>
      <x:c r="O1067" t="str">
        <x:v>C01421</x:v>
      </x:c>
      <x:c r="P1067" t="str">
        <x:v>Frecuente</x:v>
      </x:c>
      <x:c r="Q1067" t="str">
        <x:v>P0087</x:v>
      </x:c>
      <x:c r="R1067" t="str">
        <x:v>Electrónica</x:v>
      </x:c>
      <x:c r="S1067" t="str">
        <x:v>Marca B</x:v>
      </x:c>
      <x:c r="T1067" t="str">
        <x:v>E-commerce</x:v>
      </x:c>
      <x:c r="U1067" t="str">
        <x:f>IFERROR(VLOOKUP(T1067,'Mapeos'!$D$4:$E$25,2,FALSE),T1067)</x:f>
        <x:v>E-commerce</x:v>
      </x:c>
      <x:c r="V1067" t="str">
        <x:v>V028</x:v>
      </x:c>
      <x:c r="W1067" t="n">
        <x:v>1</x:v>
      </x:c>
      <x:c r="X1067" s="28" t="n">
        <x:v>662.56</x:v>
      </x:c>
      <x:c r="Y1067" s="20" t="n">
        <x:v>0</x:v>
      </x:c>
      <x:c r="Z1067" s="20" t="n">
        <x:f>IF(Y1067&gt;1,Y1067/100,Y1067)</x:f>
        <x:v>0</x:v>
      </x:c>
      <x:c r="AA1067" s="28" t="n">
        <x:v>417.2</x:v>
      </x:c>
      <x:c r="AB1067" s="28" t="n">
        <x:v>662.56</x:v>
      </x:c>
      <x:c r="AC1067" s="28" t="str">
        <x:v>BOB</x:v>
      </x:c>
      <x:c r="AD1067" s="28" t="n">
        <x:f>IF(AC1067="USD",AB1067*'Parametros'!$B$4,AB1067)</x:f>
        <x:v>662.56</x:v>
      </x:c>
      <x:c r="AE1067" s="28" t="n">
        <x:f>W1067*X1067*(1-Z1067)</x:f>
        <x:v>662.56</x:v>
      </x:c>
      <x:c r="AF1067" s="28" t="n">
        <x:f>W1067*AA1067</x:f>
        <x:v>417.2</x:v>
      </x:c>
      <x:c r="AG1067" s="28" t="n">
        <x:f>AE1067-AF1067</x:f>
        <x:v>245.35999999999996</x:v>
      </x:c>
      <x:c r="AH1067" s="20" t="n">
        <x:f>IF(AE1067&gt;0,AG1067/AE1067,"")</x:f>
        <x:v>0.3703211784593093</x:v>
      </x:c>
      <x:c r="AI1067" s="28" t="n">
        <x:v>77055.66</x:v>
      </x:c>
      <x:c r="AJ1067" s="28"/>
      <x:c r="AK1067"/>
      <x:c r="AL1067" t="str">
        <x:v>Completado</x:v>
      </x:c>
      <x:c r="AM1067" t="str">
        <x:f>IF(W1067&lt;0,"Devuelto",AL1067)</x:f>
        <x:v>Completado</x:v>
      </x:c>
      <x:c r="AN1067" t="str">
        <x:v>Transferencia</x:v>
      </x:c>
      <x:c r="AO1067" s="29" t="str">
        <x:v>Sin observación</x:v>
      </x:c>
      <x:c r="AP1067" t="str">
        <x:f>IF(D1067="","No","Sí")</x:f>
        <x:v>Sí</x:v>
      </x:c>
    </x:row>
    <x:row r="1068">
      <x:c r="A1068" t="n">
        <x:v>1068</x:v>
      </x:c>
      <x:c r="B1068" t="str">
        <x:v>VT0005065</x:v>
      </x:c>
      <x:c r="C1068" t="str">
        <x:v>45342</x:v>
      </x:c>
      <x:c r="D1068" s="27" t="n">
        <x:v>45342</x:v>
      </x:c>
      <x:c r="E1068" t="n">
        <x:f>IF(D1068="","",YEAR(D1068))</x:f>
        <x:v>2024</x:v>
      </x:c>
      <x:c r="F1068" t="n">
        <x:f>IF(D1068="","",MONTH(D1068))</x:f>
        <x:v>2</x:v>
      </x:c>
      <x:c r="G1068" t="str">
        <x:f>IF(D1068="","Fecha no disponible",TEXT(D1068,"mmmm"))</x:f>
        <x:v>February</x:v>
      </x:c>
      <x:c r="H1068" t="str">
        <x:f>IF(D1068="","Fecha no disponible",TEXT(D1068,"yyyy-mm"))</x:f>
        <x:v>2024-02</x:v>
      </x:c>
      <x:c r="I1068" t="str">
        <x:f>IF(D1068="","Fecha no disponible","T"&amp;ROUNDUP(MONTH(D1068)/3,0))</x:f>
        <x:v>T1</x:v>
      </x:c>
      <x:c r="J1068" t="str">
        <x:v>T016</x:v>
      </x:c>
      <x:c r="K1068" t="str">
        <x:v>Tienda Potosí 4</x:v>
      </x:c>
      <x:c r="L1068" t="str">
        <x:v>Centro</x:v>
      </x:c>
      <x:c r="M1068" t="str">
        <x:v>Potosí</x:v>
      </x:c>
      <x:c r="N1068" t="str">
        <x:f>IFERROR(VLOOKUP(M1068,'Mapeos'!$A$4:$B$30,2,FALSE),M1068)</x:f>
        <x:v>Potosí</x:v>
      </x:c>
      <x:c r="O1068" t="str">
        <x:v>C01618</x:v>
      </x:c>
      <x:c r="P1068" t="str">
        <x:v>Masivo</x:v>
      </x:c>
      <x:c r="Q1068" t="str">
        <x:v>P0125</x:v>
      </x:c>
      <x:c r="R1068" t="str">
        <x:v>Deportes</x:v>
      </x:c>
      <x:c r="S1068" t="str">
        <x:v>Marca A</x:v>
      </x:c>
      <x:c r="T1068" t="str">
        <x:v>Tienda</x:v>
      </x:c>
      <x:c r="U1068" t="str">
        <x:f>IFERROR(VLOOKUP(T1068,'Mapeos'!$D$4:$E$25,2,FALSE),T1068)</x:f>
        <x:v>Tienda</x:v>
      </x:c>
      <x:c r="V1068" t="str">
        <x:v>V014</x:v>
      </x:c>
      <x:c r="W1068" t="n">
        <x:v>3</x:v>
      </x:c>
      <x:c r="X1068" s="28" t="n">
        <x:v>153.1</x:v>
      </x:c>
      <x:c r="Y1068" s="20" t="n">
        <x:v>0</x:v>
      </x:c>
      <x:c r="Z1068" s="20" t="n">
        <x:f>IF(Y1068&gt;1,Y1068/100,Y1068)</x:f>
        <x:v>0</x:v>
      </x:c>
      <x:c r="AA1068" s="28" t="n">
        <x:v>107.52</x:v>
      </x:c>
      <x:c r="AB1068" s="28" t="n">
        <x:v>459.3</x:v>
      </x:c>
      <x:c r="AC1068" s="28" t="str">
        <x:v>BOB</x:v>
      </x:c>
      <x:c r="AD1068" s="28" t="n">
        <x:f>IF(AC1068="USD",AB1068*'Parametros'!$B$4,AB1068)</x:f>
        <x:v>459.3</x:v>
      </x:c>
      <x:c r="AE1068" s="28" t="n">
        <x:f>W1068*X1068*(1-Z1068)</x:f>
        <x:v>459.29999999999995</x:v>
      </x:c>
      <x:c r="AF1068" s="28" t="n">
        <x:f>W1068*AA1068</x:f>
        <x:v>322.56</x:v>
      </x:c>
      <x:c r="AG1068" s="28" t="n">
        <x:f>AE1068-AF1068</x:f>
        <x:v>136.73999999999995</x:v>
      </x:c>
      <x:c r="AH1068" s="20" t="n">
        <x:f>IF(AE1068&gt;0,AG1068/AE1068,"")</x:f>
        <x:v>0.2977139124755061</x:v>
      </x:c>
      <x:c r="AI1068" s="28" t="n">
        <x:v>156754.05</x:v>
      </x:c>
      <x:c r="AJ1068" s="28"/>
      <x:c r="AK1068"/>
      <x:c r="AL1068" t="str">
        <x:v>Completado</x:v>
      </x:c>
      <x:c r="AM1068" t="str">
        <x:f>IF(W1068&lt;0,"Devuelto",AL1068)</x:f>
        <x:v>Completado</x:v>
      </x:c>
      <x:c r="AN1068" t="str">
        <x:v>Tarjeta</x:v>
      </x:c>
      <x:c r="AO1068" s="29" t="str">
        <x:v>Sin observación</x:v>
      </x:c>
      <x:c r="AP1068" t="str">
        <x:f>IF(D1068="","No","Sí")</x:f>
        <x:v>Sí</x:v>
      </x:c>
    </x:row>
    <x:row r="1069">
      <x:c r="A1069" t="n">
        <x:v>1069</x:v>
      </x:c>
      <x:c r="B1069" t="str">
        <x:v>VT0005070</x:v>
      </x:c>
      <x:c r="C1069" t="str">
        <x:v>45325</x:v>
      </x:c>
      <x:c r="D1069" s="27" t="n">
        <x:v>45325</x:v>
      </x:c>
      <x:c r="E1069" t="n">
        <x:f>IF(D1069="","",YEAR(D1069))</x:f>
        <x:v>2024</x:v>
      </x:c>
      <x:c r="F1069" t="n">
        <x:f>IF(D1069="","",MONTH(D1069))</x:f>
        <x:v>2</x:v>
      </x:c>
      <x:c r="G1069" t="str">
        <x:f>IF(D1069="","Fecha no disponible",TEXT(D1069,"mmmm"))</x:f>
        <x:v>February</x:v>
      </x:c>
      <x:c r="H1069" t="str">
        <x:f>IF(D1069="","Fecha no disponible",TEXT(D1069,"yyyy-mm"))</x:f>
        <x:v>2024-02</x:v>
      </x:c>
      <x:c r="I1069" t="str">
        <x:f>IF(D1069="","Fecha no disponible","T"&amp;ROUNDUP(MONTH(D1069)/3,0))</x:f>
        <x:v>T1</x:v>
      </x:c>
      <x:c r="J1069" t="str">
        <x:v>T013</x:v>
      </x:c>
      <x:c r="K1069" t="str">
        <x:v>Tienda Potosí 1</x:v>
      </x:c>
      <x:c r="L1069" t="str">
        <x:v>Centro</x:v>
      </x:c>
      <x:c r="M1069" t="str">
        <x:v>Potosí</x:v>
      </x:c>
      <x:c r="N1069" t="str">
        <x:f>IFERROR(VLOOKUP(M1069,'Mapeos'!$A$4:$B$30,2,FALSE),M1069)</x:f>
        <x:v>Potosí</x:v>
      </x:c>
      <x:c r="O1069" t="str">
        <x:v>C01748</x:v>
      </x:c>
      <x:c r="P1069" t="str">
        <x:v>Premium</x:v>
      </x:c>
      <x:c r="Q1069" t="str">
        <x:v>P0105</x:v>
      </x:c>
      <x:c r="R1069" t="str">
        <x:v>Hogar</x:v>
      </x:c>
      <x:c r="S1069" t="str">
        <x:v>Marca D</x:v>
      </x:c>
      <x:c r="T1069" t="str">
        <x:v>Tienda</x:v>
      </x:c>
      <x:c r="U1069" t="str">
        <x:f>IFERROR(VLOOKUP(T1069,'Mapeos'!$D$4:$E$25,2,FALSE),T1069)</x:f>
        <x:v>Tienda</x:v>
      </x:c>
      <x:c r="V1069" t="str">
        <x:v>V035</x:v>
      </x:c>
      <x:c r="W1069" t="n">
        <x:v>1</x:v>
      </x:c>
      <x:c r="X1069" s="28" t="n">
        <x:v>147.73</x:v>
      </x:c>
      <x:c r="Y1069" s="20" t="n">
        <x:v>0.2</x:v>
      </x:c>
      <x:c r="Z1069" s="20" t="n">
        <x:f>IF(Y1069&gt;1,Y1069/100,Y1069)</x:f>
        <x:v>0.2</x:v>
      </x:c>
      <x:c r="AA1069" s="28" t="n">
        <x:v>106.98</x:v>
      </x:c>
      <x:c r="AB1069" s="28" t="n">
        <x:v>118.18</x:v>
      </x:c>
      <x:c r="AC1069" s="28" t="str">
        <x:v>BOB</x:v>
      </x:c>
      <x:c r="AD1069" s="28" t="n">
        <x:f>IF(AC1069="USD",AB1069*'Parametros'!$B$4,AB1069)</x:f>
        <x:v>118.18</x:v>
      </x:c>
      <x:c r="AE1069" s="28" t="n">
        <x:f>W1069*X1069*(1-Z1069)</x:f>
        <x:v>118.184</x:v>
      </x:c>
      <x:c r="AF1069" s="28" t="n">
        <x:f>W1069*AA1069</x:f>
        <x:v>106.98</x:v>
      </x:c>
      <x:c r="AG1069" s="28" t="n">
        <x:f>AE1069-AF1069</x:f>
        <x:v>11.203999999999994</x:v>
      </x:c>
      <x:c r="AH1069" s="20" t="n">
        <x:f>IF(AE1069&gt;0,AG1069/AE1069,"")</x:f>
        <x:v>0.09480132674473697</x:v>
      </x:c>
      <x:c r="AI1069" s="28" t="n">
        <x:v>156754.05</x:v>
      </x:c>
      <x:c r="AJ1069" s="28"/>
      <x:c r="AK1069"/>
      <x:c r="AL1069" t="str">
        <x:v>Completado</x:v>
      </x:c>
      <x:c r="AM1069" t="str">
        <x:f>IF(W1069&lt;0,"Devuelto",AL1069)</x:f>
        <x:v>Completado</x:v>
      </x:c>
      <x:c r="AN1069" t="str">
        <x:v>QR</x:v>
      </x:c>
      <x:c r="AO1069" s="29" t="str">
        <x:v>Sin observación</x:v>
      </x:c>
      <x:c r="AP1069" t="str">
        <x:f>IF(D1069="","No","Sí")</x:f>
        <x:v>Sí</x:v>
      </x:c>
    </x:row>
    <x:row r="1070">
      <x:c r="A1070" t="n">
        <x:v>1070</x:v>
      </x:c>
      <x:c r="B1070" t="str">
        <x:v>VT0005075</x:v>
      </x:c>
      <x:c r="C1070" t="str">
        <x:v>45692</x:v>
      </x:c>
      <x:c r="D1070" s="27" t="n">
        <x:v>45692</x:v>
      </x:c>
      <x:c r="E1070" t="n">
        <x:f>IF(D1070="","",YEAR(D1070))</x:f>
        <x:v>2025</x:v>
      </x:c>
      <x:c r="F1070" t="n">
        <x:f>IF(D1070="","",MONTH(D1070))</x:f>
        <x:v>2</x:v>
      </x:c>
      <x:c r="G1070" t="str">
        <x:f>IF(D1070="","Fecha no disponible",TEXT(D1070,"mmmm"))</x:f>
        <x:v>February</x:v>
      </x:c>
      <x:c r="H1070" t="str">
        <x:f>IF(D1070="","Fecha no disponible",TEXT(D1070,"yyyy-mm"))</x:f>
        <x:v>2025-02</x:v>
      </x:c>
      <x:c r="I1070" t="str">
        <x:f>IF(D1070="","Fecha no disponible","T"&amp;ROUNDUP(MONTH(D1070)/3,0))</x:f>
        <x:v>T1</x:v>
      </x:c>
      <x:c r="J1070" t="str">
        <x:v>T020</x:v>
      </x:c>
      <x:c r="K1070" t="str">
        <x:v>Tienda Sucre 4</x:v>
      </x:c>
      <x:c r="L1070" t="str">
        <x:v>Mall</x:v>
      </x:c>
      <x:c r="M1070" t="str">
        <x:v>Sucre</x:v>
      </x:c>
      <x:c r="N1070" t="str">
        <x:f>IFERROR(VLOOKUP(M1070,'Mapeos'!$A$4:$B$30,2,FALSE),M1070)</x:f>
        <x:v>Sucre</x:v>
      </x:c>
      <x:c r="O1070" t="str">
        <x:v>C01538</x:v>
      </x:c>
      <x:c r="P1070" t="str">
        <x:v>Empresa</x:v>
      </x:c>
      <x:c r="Q1070" t="str">
        <x:v>P0114</x:v>
      </x:c>
      <x:c r="R1070" t="str">
        <x:v>Deportes</x:v>
      </x:c>
      <x:c r="S1070" t="str">
        <x:v>Marca B</x:v>
      </x:c>
      <x:c r="T1070" t="str">
        <x:v>Tienda</x:v>
      </x:c>
      <x:c r="U1070" t="str">
        <x:f>IFERROR(VLOOKUP(T1070,'Mapeos'!$D$4:$E$25,2,FALSE),T1070)</x:f>
        <x:v>Tienda</x:v>
      </x:c>
      <x:c r="V1070" t="str">
        <x:v>V028</x:v>
      </x:c>
      <x:c r="W1070" t="n">
        <x:v>1</x:v>
      </x:c>
      <x:c r="X1070" s="28" t="n">
        <x:v>210.63</x:v>
      </x:c>
      <x:c r="Y1070" s="20" t="n">
        <x:v>0</x:v>
      </x:c>
      <x:c r="Z1070" s="20" t="n">
        <x:f>IF(Y1070&gt;1,Y1070/100,Y1070)</x:f>
        <x:v>0</x:v>
      </x:c>
      <x:c r="AA1070" s="28" t="n">
        <x:v>158.45</x:v>
      </x:c>
      <x:c r="AB1070" s="28" t="n">
        <x:v>210.63</x:v>
      </x:c>
      <x:c r="AC1070" s="28" t="str">
        <x:v>BOB</x:v>
      </x:c>
      <x:c r="AD1070" s="28" t="n">
        <x:f>IF(AC1070="USD",AB1070*'Parametros'!$B$4,AB1070)</x:f>
        <x:v>210.63</x:v>
      </x:c>
      <x:c r="AE1070" s="28" t="n">
        <x:f>W1070*X1070*(1-Z1070)</x:f>
        <x:v>210.63</x:v>
      </x:c>
      <x:c r="AF1070" s="28" t="n">
        <x:f>W1070*AA1070</x:f>
        <x:v>158.45</x:v>
      </x:c>
      <x:c r="AG1070" s="28" t="n">
        <x:f>AE1070-AF1070</x:f>
        <x:v>52.18000000000001</x:v>
      </x:c>
      <x:c r="AH1070" s="20" t="n">
        <x:f>IF(AE1070&gt;0,AG1070/AE1070,"")</x:f>
        <x:v>0.24773299150168546</x:v>
      </x:c>
      <x:c r="AI1070" s="28" t="n">
        <x:v>180344.32</x:v>
      </x:c>
      <x:c r="AJ1070" s="28"/>
      <x:c r="AK1070"/>
      <x:c r="AL1070" t="str">
        <x:v>Completado</x:v>
      </x:c>
      <x:c r="AM1070" t="str">
        <x:f>IF(W1070&lt;0,"Devuelto",AL1070)</x:f>
        <x:v>Completado</x:v>
      </x:c>
      <x:c r="AN1070" t="str">
        <x:v>Tarjeta</x:v>
      </x:c>
      <x:c r="AO1070" s="29" t="str">
        <x:v>Sin observación</x:v>
      </x:c>
      <x:c r="AP1070" t="str">
        <x:f>IF(D1070="","No","Sí")</x:f>
        <x:v>Sí</x:v>
      </x:c>
    </x:row>
    <x:row r="1071">
      <x:c r="A1071" t="n">
        <x:v>1071</x:v>
      </x:c>
      <x:c r="B1071" t="str">
        <x:v>VT0005079</x:v>
      </x:c>
      <x:c r="C1071" t="str">
        <x:v>46179</x:v>
      </x:c>
      <x:c r="D1071" s="27" t="n">
        <x:v>46179</x:v>
      </x:c>
      <x:c r="E1071" t="n">
        <x:f>IF(D1071="","",YEAR(D1071))</x:f>
        <x:v>2026</x:v>
      </x:c>
      <x:c r="F1071" t="n">
        <x:f>IF(D1071="","",MONTH(D1071))</x:f>
        <x:v>6</x:v>
      </x:c>
      <x:c r="G1071" t="str">
        <x:f>IF(D1071="","Fecha no disponible",TEXT(D1071,"mmmm"))</x:f>
        <x:v>June</x:v>
      </x:c>
      <x:c r="H1071" t="str">
        <x:f>IF(D1071="","Fecha no disponible",TEXT(D1071,"yyyy-mm"))</x:f>
        <x:v>2026-06</x:v>
      </x:c>
      <x:c r="I1071" t="str">
        <x:f>IF(D1071="","Fecha no disponible","T"&amp;ROUNDUP(MONTH(D1071)/3,0))</x:f>
        <x:v>T2</x:v>
      </x:c>
      <x:c r="J1071" t="str">
        <x:v>T014</x:v>
      </x:c>
      <x:c r="K1071" t="str">
        <x:v>Tienda Potosí 2</x:v>
      </x:c>
      <x:c r="L1071" t="str">
        <x:v>Barrio</x:v>
      </x:c>
      <x:c r="M1071" t="str">
        <x:v>Potosí</x:v>
      </x:c>
      <x:c r="N1071" t="str">
        <x:f>IFERROR(VLOOKUP(M1071,'Mapeos'!$A$4:$B$30,2,FALSE),M1071)</x:f>
        <x:v>Potosí</x:v>
      </x:c>
      <x:c r="O1071" t="str">
        <x:v>C00651</x:v>
      </x:c>
      <x:c r="P1071" t="str">
        <x:v>Empresa</x:v>
      </x:c>
      <x:c r="Q1071" t="str">
        <x:v>P0105</x:v>
      </x:c>
      <x:c r="R1071" t="str">
        <x:v>Hogar</x:v>
      </x:c>
      <x:c r="S1071" t="str">
        <x:v>Marca D</x:v>
      </x:c>
      <x:c r="T1071" t="str">
        <x:v>E-commerce</x:v>
      </x:c>
      <x:c r="U1071" t="str">
        <x:f>IFERROR(VLOOKUP(T1071,'Mapeos'!$D$4:$E$25,2,FALSE),T1071)</x:f>
        <x:v>E-commerce</x:v>
      </x:c>
      <x:c r="V1071" t="str">
        <x:v>V021</x:v>
      </x:c>
      <x:c r="W1071" t="n">
        <x:v>1</x:v>
      </x:c>
      <x:c r="X1071" s="28" t="n">
        <x:v>154.02</x:v>
      </x:c>
      <x:c r="Y1071" s="20" t="n">
        <x:v>0.25</x:v>
      </x:c>
      <x:c r="Z1071" s="20" t="n">
        <x:f>IF(Y1071&gt;1,Y1071/100,Y1071)</x:f>
        <x:v>0.25</x:v>
      </x:c>
      <x:c r="AA1071" s="28" t="n">
        <x:v>106.98</x:v>
      </x:c>
      <x:c r="AB1071" s="28" t="n">
        <x:v>115.52</x:v>
      </x:c>
      <x:c r="AC1071" s="28" t="str">
        <x:v>BOB</x:v>
      </x:c>
      <x:c r="AD1071" s="28" t="n">
        <x:f>IF(AC1071="USD",AB1071*'Parametros'!$B$4,AB1071)</x:f>
        <x:v>115.52</x:v>
      </x:c>
      <x:c r="AE1071" s="28" t="n">
        <x:f>W1071*X1071*(1-Z1071)</x:f>
        <x:v>115.51500000000001</x:v>
      </x:c>
      <x:c r="AF1071" s="28" t="n">
        <x:f>W1071*AA1071</x:f>
        <x:v>106.98</x:v>
      </x:c>
      <x:c r="AG1071" s="28" t="n">
        <x:f>AE1071-AF1071</x:f>
        <x:v>8.53500000000001</x:v>
      </x:c>
      <x:c r="AH1071" s="20" t="n">
        <x:f>IF(AE1071&gt;0,AG1071/AE1071,"")</x:f>
        <x:v>0.07388650824568246</x:v>
      </x:c>
      <x:c r="AI1071" s="28" t="n">
        <x:v>76558.94</x:v>
      </x:c>
      <x:c r="AJ1071" s="28"/>
      <x:c r="AK1071"/>
      <x:c r="AL1071" t="str">
        <x:v>Completado</x:v>
      </x:c>
      <x:c r="AM1071" t="str">
        <x:f>IF(W1071&lt;0,"Devuelto",AL1071)</x:f>
        <x:v>Completado</x:v>
      </x:c>
      <x:c r="AN1071" t="str">
        <x:v>Efectivo</x:v>
      </x:c>
      <x:c r="AO1071" s="29" t="str">
        <x:v>Sin observación</x:v>
      </x:c>
      <x:c r="AP1071" t="str">
        <x:f>IF(D1071="","No","Sí")</x:f>
        <x:v>Sí</x:v>
      </x:c>
    </x:row>
    <x:row r="1072">
      <x:c r="A1072" t="n">
        <x:v>1072</x:v>
      </x:c>
      <x:c r="B1072" t="str">
        <x:v>VT0005084</x:v>
      </x:c>
      <x:c r="C1072" t="str">
        <x:v>45598</x:v>
      </x:c>
      <x:c r="D1072" s="27" t="n">
        <x:v>45598</x:v>
      </x:c>
      <x:c r="E1072" t="n">
        <x:f>IF(D1072="","",YEAR(D1072))</x:f>
        <x:v>2024</x:v>
      </x:c>
      <x:c r="F1072" t="n">
        <x:f>IF(D1072="","",MONTH(D1072))</x:f>
        <x:v>11</x:v>
      </x:c>
      <x:c r="G1072" t="str">
        <x:f>IF(D1072="","Fecha no disponible",TEXT(D1072,"mmmm"))</x:f>
        <x:v>November</x:v>
      </x:c>
      <x:c r="H1072" t="str">
        <x:f>IF(D1072="","Fecha no disponible",TEXT(D1072,"yyyy-mm"))</x:f>
        <x:v>2024-11</x:v>
      </x:c>
      <x:c r="I1072" t="str">
        <x:f>IF(D1072="","Fecha no disponible","T"&amp;ROUNDUP(MONTH(D1072)/3,0))</x:f>
        <x:v>T4</x:v>
      </x:c>
      <x:c r="J1072" t="str">
        <x:v>T010</x:v>
      </x:c>
      <x:c r="K1072" t="str">
        <x:v>Tienda Cochabamba 2</x:v>
      </x:c>
      <x:c r="L1072" t="str">
        <x:v>Barrio</x:v>
      </x:c>
      <x:c r="M1072" t="str">
        <x:v>Cochabamba</x:v>
      </x:c>
      <x:c r="N1072" t="str">
        <x:f>IFERROR(VLOOKUP(M1072,'Mapeos'!$A$4:$B$30,2,FALSE),M1072)</x:f>
        <x:v>Cochabamba</x:v>
      </x:c>
      <x:c r="O1072" t="str">
        <x:v>C00533</x:v>
      </x:c>
      <x:c r="P1072" t="str">
        <x:v>Frecuente</x:v>
      </x:c>
      <x:c r="Q1072" t="str">
        <x:v>P0047</x:v>
      </x:c>
      <x:c r="R1072" t="str">
        <x:v>Cuidado Personal</x:v>
      </x:c>
      <x:c r="S1072" t="str">
        <x:v>Marca A</x:v>
      </x:c>
      <x:c r="T1072" t="str">
        <x:v>Tienda</x:v>
      </x:c>
      <x:c r="U1072" t="str">
        <x:f>IFERROR(VLOOKUP(T1072,'Mapeos'!$D$4:$E$25,2,FALSE),T1072)</x:f>
        <x:v>Tienda</x:v>
      </x:c>
      <x:c r="V1072" t="str">
        <x:v>V001</x:v>
      </x:c>
      <x:c r="W1072" t="n">
        <x:v>6</x:v>
      </x:c>
      <x:c r="X1072" s="28" t="n">
        <x:v>75.35</x:v>
      </x:c>
      <x:c r="Y1072" s="20" t="n">
        <x:v>0.1</x:v>
      </x:c>
      <x:c r="Z1072" s="20" t="n">
        <x:f>IF(Y1072&gt;1,Y1072/100,Y1072)</x:f>
        <x:v>0.1</x:v>
      </x:c>
      <x:c r="AA1072" s="28" t="n">
        <x:v>46.55</x:v>
      </x:c>
      <x:c r="AB1072" s="28" t="n">
        <x:v>406.89</x:v>
      </x:c>
      <x:c r="AC1072" s="28" t="str">
        <x:v>BOB</x:v>
      </x:c>
      <x:c r="AD1072" s="28" t="n">
        <x:f>IF(AC1072="USD",AB1072*'Parametros'!$B$4,AB1072)</x:f>
        <x:v>406.89</x:v>
      </x:c>
      <x:c r="AE1072" s="28" t="n">
        <x:f>W1072*X1072*(1-Z1072)</x:f>
        <x:v>406.89</x:v>
      </x:c>
      <x:c r="AF1072" s="28" t="n">
        <x:f>W1072*AA1072</x:f>
        <x:v>279.29999999999995</x:v>
      </x:c>
      <x:c r="AG1072" s="28" t="n">
        <x:f>AE1072-AF1072</x:f>
        <x:v>127.59000000000003</x:v>
      </x:c>
      <x:c r="AH1072" s="20" t="n">
        <x:f>IF(AE1072&gt;0,AG1072/AE1072,"")</x:f>
        <x:v>0.313573693135737</x:v>
      </x:c>
      <x:c r="AI1072" s="28" t="n">
        <x:v>134833.81</x:v>
      </x:c>
      <x:c r="AJ1072" s="28"/>
      <x:c r="AK1072"/>
      <x:c r="AL1072" t="str">
        <x:v>Completado</x:v>
      </x:c>
      <x:c r="AM1072" t="str">
        <x:f>IF(W1072&lt;0,"Devuelto",AL1072)</x:f>
        <x:v>Completado</x:v>
      </x:c>
      <x:c r="AN1072" t="str">
        <x:v>Transferencia</x:v>
      </x:c>
      <x:c r="AO1072" s="29" t="str">
        <x:v>Sin observación</x:v>
      </x:c>
      <x:c r="AP1072" t="str">
        <x:f>IF(D1072="","No","Sí")</x:f>
        <x:v>Sí</x:v>
      </x:c>
    </x:row>
    <x:row r="1073">
      <x:c r="A1073" t="n">
        <x:v>1073</x:v>
      </x:c>
      <x:c r="B1073" t="str">
        <x:v>VT0005089</x:v>
      </x:c>
      <x:c r="C1073" t="str">
        <x:v>45533</x:v>
      </x:c>
      <x:c r="D1073" s="27" t="n">
        <x:v>45533</x:v>
      </x:c>
      <x:c r="E1073" t="n">
        <x:f>IF(D1073="","",YEAR(D1073))</x:f>
        <x:v>2024</x:v>
      </x:c>
      <x:c r="F1073" t="n">
        <x:f>IF(D1073="","",MONTH(D1073))</x:f>
        <x:v>8</x:v>
      </x:c>
      <x:c r="G1073" t="str">
        <x:f>IF(D1073="","Fecha no disponible",TEXT(D1073,"mmmm"))</x:f>
        <x:v>August</x:v>
      </x:c>
      <x:c r="H1073" t="str">
        <x:f>IF(D1073="","Fecha no disponible",TEXT(D1073,"yyyy-mm"))</x:f>
        <x:v>2024-08</x:v>
      </x:c>
      <x:c r="I1073" t="str">
        <x:f>IF(D1073="","Fecha no disponible","T"&amp;ROUNDUP(MONTH(D1073)/3,0))</x:f>
        <x:v>T3</x:v>
      </x:c>
      <x:c r="J1073" t="str">
        <x:v>T018</x:v>
      </x:c>
      <x:c r="K1073" t="str">
        <x:v>Tienda Sucre 2</x:v>
      </x:c>
      <x:c r="L1073" t="str">
        <x:v>Mall</x:v>
      </x:c>
      <x:c r="M1073" t="str">
        <x:v>Sucre</x:v>
      </x:c>
      <x:c r="N1073" t="str">
        <x:f>IFERROR(VLOOKUP(M1073,'Mapeos'!$A$4:$B$30,2,FALSE),M1073)</x:f>
        <x:v>Sucre</x:v>
      </x:c>
      <x:c r="O1073" t="str">
        <x:v>C00762</x:v>
      </x:c>
      <x:c r="P1073" t="str">
        <x:v>Frecuente</x:v>
      </x:c>
      <x:c r="Q1073" t="str">
        <x:v>P0126</x:v>
      </x:c>
      <x:c r="R1073" t="str">
        <x:v>Alimentos</x:v>
      </x:c>
      <x:c r="S1073" t="str">
        <x:v>Marca C</x:v>
      </x:c>
      <x:c r="T1073" t="str">
        <x:v>Marketplace</x:v>
      </x:c>
      <x:c r="U1073" t="str">
        <x:f>IFERROR(VLOOKUP(T1073,'Mapeos'!$D$4:$E$25,2,FALSE),T1073)</x:f>
        <x:v>Marketplace</x:v>
      </x:c>
      <x:c r="V1073" t="str">
        <x:v>V023</x:v>
      </x:c>
      <x:c r="W1073" t="n">
        <x:v>1</x:v>
      </x:c>
      <x:c r="X1073" s="28" t="n">
        <x:v>26.39</x:v>
      </x:c>
      <x:c r="Y1073" s="20" t="n">
        <x:v>0.05</x:v>
      </x:c>
      <x:c r="Z1073" s="20" t="n">
        <x:f>IF(Y1073&gt;1,Y1073/100,Y1073)</x:f>
        <x:v>0.05</x:v>
      </x:c>
      <x:c r="AA1073" s="28" t="n">
        <x:v>17.79</x:v>
      </x:c>
      <x:c r="AB1073" s="28" t="n">
        <x:v>25.07</x:v>
      </x:c>
      <x:c r="AC1073" s="28" t="str">
        <x:v>BOB</x:v>
      </x:c>
      <x:c r="AD1073" s="28" t="n">
        <x:f>IF(AC1073="USD",AB1073*'Parametros'!$B$4,AB1073)</x:f>
        <x:v>25.07</x:v>
      </x:c>
      <x:c r="AE1073" s="28" t="n">
        <x:f>W1073*X1073*(1-Z1073)</x:f>
        <x:v>25.0705</x:v>
      </x:c>
      <x:c r="AF1073" s="28" t="n">
        <x:f>W1073*AA1073</x:f>
        <x:v>17.79</x:v>
      </x:c>
      <x:c r="AG1073" s="28" t="n">
        <x:f>AE1073-AF1073</x:f>
        <x:v>7.2805</x:v>
      </x:c>
      <x:c r="AH1073" s="20" t="n">
        <x:f>IF(AE1073&gt;0,AG1073/AE1073,"")</x:f>
        <x:v>0.29040106898546103</x:v>
      </x:c>
      <x:c r="AI1073" s="28" t="n">
        <x:v>85798.75</x:v>
      </x:c>
      <x:c r="AJ1073" s="28"/>
      <x:c r="AK1073"/>
      <x:c r="AL1073" t="str">
        <x:v>Completado</x:v>
      </x:c>
      <x:c r="AM1073" t="str">
        <x:f>IF(W1073&lt;0,"Devuelto",AL1073)</x:f>
        <x:v>Completado</x:v>
      </x:c>
      <x:c r="AN1073" t="str">
        <x:v>Efectivo</x:v>
      </x:c>
      <x:c r="AO1073" s="29" t="str">
        <x:v>Sin observación</x:v>
      </x:c>
      <x:c r="AP1073" t="str">
        <x:f>IF(D1073="","No","Sí")</x:f>
        <x:v>Sí</x:v>
      </x:c>
    </x:row>
    <x:row r="1074">
      <x:c r="A1074" t="n">
        <x:v>1074</x:v>
      </x:c>
      <x:c r="B1074" t="str">
        <x:v>VT0005094</x:v>
      </x:c>
      <x:c r="C1074" t="str">
        <x:v>45446</x:v>
      </x:c>
      <x:c r="D1074" s="27" t="n">
        <x:v>45446</x:v>
      </x:c>
      <x:c r="E1074" t="n">
        <x:f>IF(D1074="","",YEAR(D1074))</x:f>
        <x:v>2024</x:v>
      </x:c>
      <x:c r="F1074" t="n">
        <x:f>IF(D1074="","",MONTH(D1074))</x:f>
        <x:v>6</x:v>
      </x:c>
      <x:c r="G1074" t="str">
        <x:f>IF(D1074="","Fecha no disponible",TEXT(D1074,"mmmm"))</x:f>
        <x:v>June</x:v>
      </x:c>
      <x:c r="H1074" t="str">
        <x:f>IF(D1074="","Fecha no disponible",TEXT(D1074,"yyyy-mm"))</x:f>
        <x:v>2024-06</x:v>
      </x:c>
      <x:c r="I1074" t="str">
        <x:f>IF(D1074="","Fecha no disponible","T"&amp;ROUNDUP(MONTH(D1074)/3,0))</x:f>
        <x:v>T2</x:v>
      </x:c>
      <x:c r="J1074" t="str">
        <x:v>T007</x:v>
      </x:c>
      <x:c r="K1074" t="str">
        <x:v>Tienda Santa Cruz 3</x:v>
      </x:c>
      <x:c r="L1074" t="str">
        <x:v>Barrio</x:v>
      </x:c>
      <x:c r="M1074" t="str">
        <x:v>Santa Cruz</x:v>
      </x:c>
      <x:c r="N1074" t="str">
        <x:f>IFERROR(VLOOKUP(M1074,'Mapeos'!$A$4:$B$30,2,FALSE),M1074)</x:f>
        <x:v>Santa Cruz</x:v>
      </x:c>
      <x:c r="O1074" t="str">
        <x:v>C01042</x:v>
      </x:c>
      <x:c r="P1074" t="str">
        <x:v>Masivo</x:v>
      </x:c>
      <x:c r="Q1074" t="str">
        <x:v>P0001</x:v>
      </x:c>
      <x:c r="R1074" t="str">
        <x:v>Hogar</x:v>
      </x:c>
      <x:c r="S1074" t="str">
        <x:v>Marca D</x:v>
      </x:c>
      <x:c r="T1074" t="str">
        <x:v>Tienda</x:v>
      </x:c>
      <x:c r="U1074" t="str">
        <x:f>IFERROR(VLOOKUP(T1074,'Mapeos'!$D$4:$E$25,2,FALSE),T1074)</x:f>
        <x:v>Tienda</x:v>
      </x:c>
      <x:c r="V1074" t="str">
        <x:v>V025</x:v>
      </x:c>
      <x:c r="W1074" t="n">
        <x:v>1</x:v>
      </x:c>
      <x:c r="X1074" s="28" t="n">
        <x:v>350.54</x:v>
      </x:c>
      <x:c r="Y1074" s="20" t="n">
        <x:v>0.15</x:v>
      </x:c>
      <x:c r="Z1074" s="20" t="n">
        <x:f>IF(Y1074&gt;1,Y1074/100,Y1074)</x:f>
        <x:v>0.15</x:v>
      </x:c>
      <x:c r="AA1074" s="28" t="n">
        <x:v>195.84</x:v>
      </x:c>
      <x:c r="AB1074" s="28" t="n">
        <x:v>297.96</x:v>
      </x:c>
      <x:c r="AC1074" s="28" t="str">
        <x:v>BOB</x:v>
      </x:c>
      <x:c r="AD1074" s="28" t="n">
        <x:f>IF(AC1074="USD",AB1074*'Parametros'!$B$4,AB1074)</x:f>
        <x:v>297.96</x:v>
      </x:c>
      <x:c r="AE1074" s="28" t="n">
        <x:f>W1074*X1074*(1-Z1074)</x:f>
        <x:v>297.959</x:v>
      </x:c>
      <x:c r="AF1074" s="28" t="n">
        <x:f>W1074*AA1074</x:f>
        <x:v>195.84</x:v>
      </x:c>
      <x:c r="AG1074" s="28" t="n">
        <x:f>AE1074-AF1074</x:f>
        <x:v>102.119</x:v>
      </x:c>
      <x:c r="AH1074" s="20" t="n">
        <x:f>IF(AE1074&gt;0,AG1074/AE1074,"")</x:f>
        <x:v>0.34272836195583956</x:v>
      </x:c>
      <x:c r="AI1074" s="28" t="n">
        <x:v>148321.88</x:v>
      </x:c>
      <x:c r="AJ1074" s="28"/>
      <x:c r="AK1074"/>
      <x:c r="AL1074" t="str">
        <x:v>Completado</x:v>
      </x:c>
      <x:c r="AM1074" t="str">
        <x:f>IF(W1074&lt;0,"Devuelto",AL1074)</x:f>
        <x:v>Completado</x:v>
      </x:c>
      <x:c r="AN1074" t="str">
        <x:v>Efectivo</x:v>
      </x:c>
      <x:c r="AO1074" s="29" t="str">
        <x:v>Sin observación</x:v>
      </x:c>
      <x:c r="AP1074" t="str">
        <x:f>IF(D1074="","No","Sí")</x:f>
        <x:v>Sí</x:v>
      </x:c>
    </x:row>
    <x:row r="1075">
      <x:c r="A1075" t="n">
        <x:v>1075</x:v>
      </x:c>
      <x:c r="B1075" t="str">
        <x:v>VT0005098</x:v>
      </x:c>
      <x:c r="C1075" t="str">
        <x:v>46028</x:v>
      </x:c>
      <x:c r="D1075" s="27" t="n">
        <x:v>46028</x:v>
      </x:c>
      <x:c r="E1075" t="n">
        <x:f>IF(D1075="","",YEAR(D1075))</x:f>
        <x:v>2026</x:v>
      </x:c>
      <x:c r="F1075" t="n">
        <x:f>IF(D1075="","",MONTH(D1075))</x:f>
        <x:v>1</x:v>
      </x:c>
      <x:c r="G1075" t="str">
        <x:f>IF(D1075="","Fecha no disponible",TEXT(D1075,"mmmm"))</x:f>
        <x:v>January</x:v>
      </x:c>
      <x:c r="H1075" t="str">
        <x:f>IF(D1075="","Fecha no disponible",TEXT(D1075,"yyyy-mm"))</x:f>
        <x:v>2026-01</x:v>
      </x:c>
      <x:c r="I1075" t="str">
        <x:f>IF(D1075="","Fecha no disponible","T"&amp;ROUNDUP(MONTH(D1075)/3,0))</x:f>
        <x:v>T1</x:v>
      </x:c>
      <x:c r="J1075" t="str">
        <x:v>T020</x:v>
      </x:c>
      <x:c r="K1075" t="str">
        <x:v>Tienda Sucre 4</x:v>
      </x:c>
      <x:c r="L1075" t="str">
        <x:v>Mall</x:v>
      </x:c>
      <x:c r="M1075" t="str">
        <x:v>Sucre</x:v>
      </x:c>
      <x:c r="N1075" t="str">
        <x:f>IFERROR(VLOOKUP(M1075,'Mapeos'!$A$4:$B$30,2,FALSE),M1075)</x:f>
        <x:v>Sucre</x:v>
      </x:c>
      <x:c r="O1075" t="str">
        <x:v>C00360</x:v>
      </x:c>
      <x:c r="P1075" t="str">
        <x:v>Masivo</x:v>
      </x:c>
      <x:c r="Q1075" t="str">
        <x:v>P0065</x:v>
      </x:c>
      <x:c r="R1075" t="str">
        <x:v>Deportes</x:v>
      </x:c>
      <x:c r="S1075" t="str">
        <x:v>Marca B</x:v>
      </x:c>
      <x:c r="T1075" t="str">
        <x:v>E-commerce</x:v>
      </x:c>
      <x:c r="U1075" t="str">
        <x:f>IFERROR(VLOOKUP(T1075,'Mapeos'!$D$4:$E$25,2,FALSE),T1075)</x:f>
        <x:v>E-commerce</x:v>
      </x:c>
      <x:c r="V1075" t="str">
        <x:v>V031</x:v>
      </x:c>
      <x:c r="W1075" t="n">
        <x:v>1</x:v>
      </x:c>
      <x:c r="X1075" s="28" t="n">
        <x:v>168.9</x:v>
      </x:c>
      <x:c r="Y1075" s="20" t="n">
        <x:v>0.05</x:v>
      </x:c>
      <x:c r="Z1075" s="20" t="n">
        <x:f>IF(Y1075&gt;1,Y1075/100,Y1075)</x:f>
        <x:v>0.05</x:v>
      </x:c>
      <x:c r="AA1075" s="28" t="n">
        <x:v>108.97</x:v>
      </x:c>
      <x:c r="AB1075" s="28" t="n">
        <x:v>160.45</x:v>
      </x:c>
      <x:c r="AC1075" s="28" t="str">
        <x:v>BOB</x:v>
      </x:c>
      <x:c r="AD1075" s="28" t="n">
        <x:f>IF(AC1075="USD",AB1075*'Parametros'!$B$4,AB1075)</x:f>
        <x:v>160.45</x:v>
      </x:c>
      <x:c r="AE1075" s="28" t="n">
        <x:f>W1075*X1075*(1-Z1075)</x:f>
        <x:v>160.45499999999998</x:v>
      </x:c>
      <x:c r="AF1075" s="28" t="n">
        <x:f>W1075*AA1075</x:f>
        <x:v>108.97</x:v>
      </x:c>
      <x:c r="AG1075" s="28" t="n">
        <x:f>AE1075-AF1075</x:f>
        <x:v>51.484999999999985</x:v>
      </x:c>
      <x:c r="AH1075" s="20" t="n">
        <x:f>IF(AE1075&gt;0,AG1075/AE1075,"")</x:f>
        <x:v>0.32086877940855685</x:v>
      </x:c>
      <x:c r="AI1075" s="28" t="n">
        <x:v>68311.49</x:v>
      </x:c>
      <x:c r="AJ1075" s="28"/>
      <x:c r="AK1075"/>
      <x:c r="AL1075" t="str">
        <x:v>Completado</x:v>
      </x:c>
      <x:c r="AM1075" t="str">
        <x:f>IF(W1075&lt;0,"Devuelto",AL1075)</x:f>
        <x:v>Completado</x:v>
      </x:c>
      <x:c r="AN1075" t="str">
        <x:v>QR</x:v>
      </x:c>
      <x:c r="AO1075" s="29" t="str">
        <x:v>Sin observación</x:v>
      </x:c>
      <x:c r="AP1075" t="str">
        <x:f>IF(D1075="","No","Sí")</x:f>
        <x:v>Sí</x:v>
      </x:c>
    </x:row>
    <x:row r="1076">
      <x:c r="A1076" t="n">
        <x:v>1076</x:v>
      </x:c>
      <x:c r="B1076" t="str">
        <x:v>VT0005103</x:v>
      </x:c>
      <x:c r="C1076" t="str">
        <x:v>45865</x:v>
      </x:c>
      <x:c r="D1076" s="27" t="n">
        <x:v>45865</x:v>
      </x:c>
      <x:c r="E1076" t="n">
        <x:f>IF(D1076="","",YEAR(D1076))</x:f>
        <x:v>2025</x:v>
      </x:c>
      <x:c r="F1076" t="n">
        <x:f>IF(D1076="","",MONTH(D1076))</x:f>
        <x:v>7</x:v>
      </x:c>
      <x:c r="G1076" t="str">
        <x:f>IF(D1076="","Fecha no disponible",TEXT(D1076,"mmmm"))</x:f>
        <x:v>July</x:v>
      </x:c>
      <x:c r="H1076" t="str">
        <x:f>IF(D1076="","Fecha no disponible",TEXT(D1076,"yyyy-mm"))</x:f>
        <x:v>2025-07</x:v>
      </x:c>
      <x:c r="I1076" t="str">
        <x:f>IF(D1076="","Fecha no disponible","T"&amp;ROUNDUP(MONTH(D1076)/3,0))</x:f>
        <x:v>T3</x:v>
      </x:c>
      <x:c r="J1076" t="str">
        <x:v>T014</x:v>
      </x:c>
      <x:c r="K1076" t="str">
        <x:v>Tienda Potosí 2</x:v>
      </x:c>
      <x:c r="L1076" t="str">
        <x:v>Barrio</x:v>
      </x:c>
      <x:c r="M1076" t="str">
        <x:v>Potosí</x:v>
      </x:c>
      <x:c r="N1076" t="str">
        <x:f>IFERROR(VLOOKUP(M1076,'Mapeos'!$A$4:$B$30,2,FALSE),M1076)</x:f>
        <x:v>Potosí</x:v>
      </x:c>
      <x:c r="O1076" t="str">
        <x:v>C01258</x:v>
      </x:c>
      <x:c r="P1076" t="str">
        <x:v>Frecuente</x:v>
      </x:c>
      <x:c r="Q1076" t="str">
        <x:v>P0068</x:v>
      </x:c>
      <x:c r="R1076" t="str">
        <x:v>Hogar</x:v>
      </x:c>
      <x:c r="S1076" t="str">
        <x:v>Marca D</x:v>
      </x:c>
      <x:c r="T1076" t="str">
        <x:v>Tienda</x:v>
      </x:c>
      <x:c r="U1076" t="str">
        <x:f>IFERROR(VLOOKUP(T1076,'Mapeos'!$D$4:$E$25,2,FALSE),T1076)</x:f>
        <x:v>Tienda</x:v>
      </x:c>
      <x:c r="V1076" t="str">
        <x:v>V002</x:v>
      </x:c>
      <x:c r="W1076" t="n">
        <x:v>-5</x:v>
      </x:c>
      <x:c r="X1076" s="28" t="n">
        <x:v>152.7</x:v>
      </x:c>
      <x:c r="Y1076" s="20" t="n">
        <x:v>0.1</x:v>
      </x:c>
      <x:c r="Z1076" s="20" t="n">
        <x:f>IF(Y1076&gt;1,Y1076/100,Y1076)</x:f>
        <x:v>0.1</x:v>
      </x:c>
      <x:c r="AA1076" s="28" t="n">
        <x:v>87.26</x:v>
      </x:c>
      <x:c r="AB1076" s="28" t="n">
        <x:v>-687.15</x:v>
      </x:c>
      <x:c r="AC1076" s="28" t="str">
        <x:v>BOB</x:v>
      </x:c>
      <x:c r="AD1076" s="28" t="n">
        <x:f>IF(AC1076="USD",AB1076*'Parametros'!$B$4,AB1076)</x:f>
        <x:v>-687.15</x:v>
      </x:c>
      <x:c r="AE1076" s="28" t="n">
        <x:f>W1076*X1076*(1-Z1076)</x:f>
        <x:v>-687.15</x:v>
      </x:c>
      <x:c r="AF1076" s="28" t="n">
        <x:f>W1076*AA1076</x:f>
        <x:v>-436.3</x:v>
      </x:c>
      <x:c r="AG1076" s="28" t="n">
        <x:f>AE1076-AF1076</x:f>
        <x:v>-250.84999999999997</x:v>
      </x:c>
      <x:c r="AH1076" s="20" t="str">
        <x:f>IF(AE1076&gt;0,AG1076/AE1076,"")</x:f>
      </x:c>
      <x:c r="AI1076" s="28" t="n">
        <x:v>133641.06</x:v>
      </x:c>
      <x:c r="AJ1076" s="28"/>
      <x:c r="AK1076"/>
      <x:c r="AL1076" t="str">
        <x:v>Devuelto</x:v>
      </x:c>
      <x:c r="AM1076" t="str">
        <x:f>IF(W1076&lt;0,"Devuelto",AL1076)</x:f>
        <x:v>Devuelto</x:v>
      </x:c>
      <x:c r="AN1076" t="str">
        <x:v>Transferencia</x:v>
      </x:c>
      <x:c r="AO1076" s="29" t="str">
        <x:v>Sin observación</x:v>
      </x:c>
      <x:c r="AP1076" t="str">
        <x:f>IF(D1076="","No","Sí")</x:f>
        <x:v>Sí</x:v>
      </x:c>
    </x:row>
    <x:row r="1077">
      <x:c r="A1077" t="n">
        <x:v>1077</x:v>
      </x:c>
      <x:c r="B1077" t="str">
        <x:v>VT0005108</x:v>
      </x:c>
      <x:c r="C1077" t="str">
        <x:v>46150</x:v>
      </x:c>
      <x:c r="D1077" s="27" t="n">
        <x:v>46150</x:v>
      </x:c>
      <x:c r="E1077" t="n">
        <x:f>IF(D1077="","",YEAR(D1077))</x:f>
        <x:v>2026</x:v>
      </x:c>
      <x:c r="F1077" t="n">
        <x:f>IF(D1077="","",MONTH(D1077))</x:f>
        <x:v>5</x:v>
      </x:c>
      <x:c r="G1077" t="str">
        <x:f>IF(D1077="","Fecha no disponible",TEXT(D1077,"mmmm"))</x:f>
        <x:v>May</x:v>
      </x:c>
      <x:c r="H1077" t="str">
        <x:f>IF(D1077="","Fecha no disponible",TEXT(D1077,"yyyy-mm"))</x:f>
        <x:v>2026-05</x:v>
      </x:c>
      <x:c r="I1077" t="str">
        <x:f>IF(D1077="","Fecha no disponible","T"&amp;ROUNDUP(MONTH(D1077)/3,0))</x:f>
        <x:v>T2</x:v>
      </x:c>
      <x:c r="J1077" t="str">
        <x:v>T018</x:v>
      </x:c>
      <x:c r="K1077" t="str">
        <x:v>Tienda Sucre 2</x:v>
      </x:c>
      <x:c r="L1077" t="str">
        <x:v>Mall</x:v>
      </x:c>
      <x:c r="M1077" t="str">
        <x:v>Sucre</x:v>
      </x:c>
      <x:c r="N1077" t="str">
        <x:f>IFERROR(VLOOKUP(M1077,'Mapeos'!$A$4:$B$30,2,FALSE),M1077)</x:f>
        <x:v>Sucre</x:v>
      </x:c>
      <x:c r="O1077" t="str">
        <x:v>C00811</x:v>
      </x:c>
      <x:c r="P1077" t="str">
        <x:v>Masivo</x:v>
      </x:c>
      <x:c r="Q1077" t="str">
        <x:v>P0003</x:v>
      </x:c>
      <x:c r="R1077" t="str">
        <x:v>Hogar</x:v>
      </x:c>
      <x:c r="S1077" t="str">
        <x:v>Marca C</x:v>
      </x:c>
      <x:c r="T1077" t="str">
        <x:v>Tienda</x:v>
      </x:c>
      <x:c r="U1077" t="str">
        <x:f>IFERROR(VLOOKUP(T1077,'Mapeos'!$D$4:$E$25,2,FALSE),T1077)</x:f>
        <x:v>Tienda</x:v>
      </x:c>
      <x:c r="V1077" t="str">
        <x:v>V012</x:v>
      </x:c>
      <x:c r="W1077" t="n">
        <x:v>1</x:v>
      </x:c>
      <x:c r="X1077" s="28" t="n">
        <x:v>296.57</x:v>
      </x:c>
      <x:c r="Y1077" s="20" t="n">
        <x:v>0.2</x:v>
      </x:c>
      <x:c r="Z1077" s="20" t="n">
        <x:f>IF(Y1077&gt;1,Y1077/100,Y1077)</x:f>
        <x:v>0.2</x:v>
      </x:c>
      <x:c r="AA1077" s="28" t="n">
        <x:v>162.95</x:v>
      </x:c>
      <x:c r="AB1077" s="28" t="n">
        <x:v>237.26</x:v>
      </x:c>
      <x:c r="AC1077" s="28" t="str">
        <x:v>BOB</x:v>
      </x:c>
      <x:c r="AD1077" s="28" t="n">
        <x:f>IF(AC1077="USD",AB1077*'Parametros'!$B$4,AB1077)</x:f>
        <x:v>237.26</x:v>
      </x:c>
      <x:c r="AE1077" s="28" t="n">
        <x:f>W1077*X1077*(1-Z1077)</x:f>
        <x:v>237.256</x:v>
      </x:c>
      <x:c r="AF1077" s="28" t="n">
        <x:f>W1077*AA1077</x:f>
        <x:v>162.95</x:v>
      </x:c>
      <x:c r="AG1077" s="28" t="n">
        <x:f>AE1077-AF1077</x:f>
        <x:v>74.30600000000001</x:v>
      </x:c>
      <x:c r="AH1077" s="20" t="n">
        <x:f>IF(AE1077&gt;0,AG1077/AE1077,"")</x:f>
        <x:v>0.31318912904204743</x:v>
      </x:c>
      <x:c r="AI1077" s="28" t="n">
        <x:v>202244.02</x:v>
      </x:c>
      <x:c r="AJ1077" s="28"/>
      <x:c r="AK1077"/>
      <x:c r="AL1077" t="str">
        <x:v>Completado</x:v>
      </x:c>
      <x:c r="AM1077" t="str">
        <x:f>IF(W1077&lt;0,"Devuelto",AL1077)</x:f>
        <x:v>Completado</x:v>
      </x:c>
      <x:c r="AN1077" t="str">
        <x:v>Transferencia</x:v>
      </x:c>
      <x:c r="AO1077" s="29" t="str">
        <x:v>Sin observación</x:v>
      </x:c>
      <x:c r="AP1077" t="str">
        <x:f>IF(D1077="","No","Sí")</x:f>
        <x:v>Sí</x:v>
      </x:c>
    </x:row>
    <x:row r="1078">
      <x:c r="A1078" t="n">
        <x:v>1078</x:v>
      </x:c>
      <x:c r="B1078" t="str">
        <x:v>VT0005113</x:v>
      </x:c>
      <x:c r="C1078" t="str">
        <x:v>46170</x:v>
      </x:c>
      <x:c r="D1078" s="27" t="n">
        <x:v>46170</x:v>
      </x:c>
      <x:c r="E1078" t="n">
        <x:f>IF(D1078="","",YEAR(D1078))</x:f>
        <x:v>2026</x:v>
      </x:c>
      <x:c r="F1078" t="n">
        <x:f>IF(D1078="","",MONTH(D1078))</x:f>
        <x:v>5</x:v>
      </x:c>
      <x:c r="G1078" t="str">
        <x:f>IF(D1078="","Fecha no disponible",TEXT(D1078,"mmmm"))</x:f>
        <x:v>May</x:v>
      </x:c>
      <x:c r="H1078" t="str">
        <x:f>IF(D1078="","Fecha no disponible",TEXT(D1078,"yyyy-mm"))</x:f>
        <x:v>2026-05</x:v>
      </x:c>
      <x:c r="I1078" t="str">
        <x:f>IF(D1078="","Fecha no disponible","T"&amp;ROUNDUP(MONTH(D1078)/3,0))</x:f>
        <x:v>T2</x:v>
      </x:c>
      <x:c r="J1078" t="str">
        <x:v>T010</x:v>
      </x:c>
      <x:c r="K1078" t="str">
        <x:v>Tienda Cochabamba 2</x:v>
      </x:c>
      <x:c r="L1078" t="str">
        <x:v>Barrio</x:v>
      </x:c>
      <x:c r="M1078" t="str">
        <x:v>Cochabamba</x:v>
      </x:c>
      <x:c r="N1078" t="str">
        <x:f>IFERROR(VLOOKUP(M1078,'Mapeos'!$A$4:$B$30,2,FALSE),M1078)</x:f>
        <x:v>Cochabamba</x:v>
      </x:c>
      <x:c r="O1078" t="str">
        <x:v>C01388</x:v>
      </x:c>
      <x:c r="P1078" t="str">
        <x:v>Masivo</x:v>
      </x:c>
      <x:c r="Q1078" t="str">
        <x:v>P0148</x:v>
      </x:c>
      <x:c r="R1078" t="str">
        <x:v>Cuidado Personal</x:v>
      </x:c>
      <x:c r="S1078" t="str">
        <x:v>Marca C</x:v>
      </x:c>
      <x:c r="T1078" t="str">
        <x:v>WhatsApp</x:v>
      </x:c>
      <x:c r="U1078" t="str">
        <x:f>IFERROR(VLOOKUP(T1078,'Mapeos'!$D$4:$E$25,2,FALSE),T1078)</x:f>
        <x:v>WhatsApp</x:v>
      </x:c>
      <x:c r="V1078" t="str">
        <x:v>V031</x:v>
      </x:c>
      <x:c r="W1078" t="n">
        <x:v>1</x:v>
      </x:c>
      <x:c r="X1078" s="28" t="n">
        <x:v>80.01</x:v>
      </x:c>
      <x:c r="Y1078" s="20" t="n">
        <x:v>0.25</x:v>
      </x:c>
      <x:c r="Z1078" s="20" t="n">
        <x:f>IF(Y1078&gt;1,Y1078/100,Y1078)</x:f>
        <x:v>0.25</x:v>
      </x:c>
      <x:c r="AA1078" s="28" t="n">
        <x:v>59.11</x:v>
      </x:c>
      <x:c r="AB1078" s="28" t="n">
        <x:v>60.01</x:v>
      </x:c>
      <x:c r="AC1078" s="28" t="str">
        <x:v>BOB</x:v>
      </x:c>
      <x:c r="AD1078" s="28" t="n">
        <x:f>IF(AC1078="USD",AB1078*'Parametros'!$B$4,AB1078)</x:f>
        <x:v>60.01</x:v>
      </x:c>
      <x:c r="AE1078" s="28" t="n">
        <x:f>W1078*X1078*(1-Z1078)</x:f>
        <x:v>60.00750000000001</x:v>
      </x:c>
      <x:c r="AF1078" s="28" t="n">
        <x:f>W1078*AA1078</x:f>
        <x:v>59.11</x:v>
      </x:c>
      <x:c r="AG1078" s="28" t="n">
        <x:f>AE1078-AF1078</x:f>
        <x:v>0.897500000000008</x:v>
      </x:c>
      <x:c r="AH1078" s="20" t="n">
        <x:f>IF(AE1078&gt;0,AG1078/AE1078,"")</x:f>
        <x:v>0.014956463775361544</x:v>
      </x:c>
      <x:c r="AI1078" s="28" t="n">
        <x:v>64143.1</x:v>
      </x:c>
      <x:c r="AJ1078" s="28"/>
      <x:c r="AK1078"/>
      <x:c r="AL1078" t="str">
        <x:v>Completado</x:v>
      </x:c>
      <x:c r="AM1078" t="str">
        <x:f>IF(W1078&lt;0,"Devuelto",AL1078)</x:f>
        <x:v>Completado</x:v>
      </x:c>
      <x:c r="AN1078" t="str">
        <x:v>Efectivo</x:v>
      </x:c>
      <x:c r="AO1078" s="29" t="str">
        <x:v>Sin observación</x:v>
      </x:c>
      <x:c r="AP1078" t="str">
        <x:f>IF(D1078="","No","Sí")</x:f>
        <x:v>Sí</x:v>
      </x:c>
    </x:row>
    <x:row r="1079">
      <x:c r="A1079" t="n">
        <x:v>1079</x:v>
      </x:c>
      <x:c r="B1079" t="str">
        <x:v>VT0005117</x:v>
      </x:c>
      <x:c r="C1079" t="str">
        <x:v>45308</x:v>
      </x:c>
      <x:c r="D1079" s="27" t="n">
        <x:v>45308</x:v>
      </x:c>
      <x:c r="E1079" t="n">
        <x:f>IF(D1079="","",YEAR(D1079))</x:f>
        <x:v>2024</x:v>
      </x:c>
      <x:c r="F1079" t="n">
        <x:f>IF(D1079="","",MONTH(D1079))</x:f>
        <x:v>1</x:v>
      </x:c>
      <x:c r="G1079" t="str">
        <x:f>IF(D1079="","Fecha no disponible",TEXT(D1079,"mmmm"))</x:f>
        <x:v>January</x:v>
      </x:c>
      <x:c r="H1079" t="str">
        <x:f>IF(D1079="","Fecha no disponible",TEXT(D1079,"yyyy-mm"))</x:f>
        <x:v>2024-01</x:v>
      </x:c>
      <x:c r="I1079" t="str">
        <x:f>IF(D1079="","Fecha no disponible","T"&amp;ROUNDUP(MONTH(D1079)/3,0))</x:f>
        <x:v>T1</x:v>
      </x:c>
      <x:c r="J1079" t="str">
        <x:v>T012</x:v>
      </x:c>
      <x:c r="K1079" t="str">
        <x:v>Tienda Cochabamba 4</x:v>
      </x:c>
      <x:c r="L1079" t="str">
        <x:v>Centro</x:v>
      </x:c>
      <x:c r="M1079" t="str">
        <x:v>Cochabamba</x:v>
      </x:c>
      <x:c r="N1079" t="str">
        <x:f>IFERROR(VLOOKUP(M1079,'Mapeos'!$A$4:$B$30,2,FALSE),M1079)</x:f>
        <x:v>Cochabamba</x:v>
      </x:c>
      <x:c r="O1079" t="str">
        <x:v>C01381</x:v>
      </x:c>
      <x:c r="P1079" t="str">
        <x:v>Empresa</x:v>
      </x:c>
      <x:c r="Q1079" t="str">
        <x:v>P0024</x:v>
      </x:c>
      <x:c r="R1079" t="str">
        <x:v>Cuidado Personal</x:v>
      </x:c>
      <x:c r="S1079" t="str">
        <x:v>Marca A</x:v>
      </x:c>
      <x:c r="T1079" t="str">
        <x:v>E-commerce</x:v>
      </x:c>
      <x:c r="U1079" t="str">
        <x:f>IFERROR(VLOOKUP(T1079,'Mapeos'!$D$4:$E$25,2,FALSE),T1079)</x:f>
        <x:v>E-commerce</x:v>
      </x:c>
      <x:c r="V1079" t="str">
        <x:v>V026</x:v>
      </x:c>
      <x:c r="W1079" t="n">
        <x:v>2</x:v>
      </x:c>
      <x:c r="X1079" s="28" t="n">
        <x:v>40.62</x:v>
      </x:c>
      <x:c r="Y1079" s="20" t="n">
        <x:v>0.05</x:v>
      </x:c>
      <x:c r="Z1079" s="20" t="n">
        <x:f>IF(Y1079&gt;1,Y1079/100,Y1079)</x:f>
        <x:v>0.05</x:v>
      </x:c>
      <x:c r="AA1079" s="28" t="n">
        <x:v>20.9</x:v>
      </x:c>
      <x:c r="AB1079" s="28" t="n">
        <x:v>77.18</x:v>
      </x:c>
      <x:c r="AC1079" s="28" t="str">
        <x:v>BOB</x:v>
      </x:c>
      <x:c r="AD1079" s="28" t="n">
        <x:f>IF(AC1079="USD",AB1079*'Parametros'!$B$4,AB1079)</x:f>
        <x:v>77.18</x:v>
      </x:c>
      <x:c r="AE1079" s="28" t="n">
        <x:f>W1079*X1079*(1-Z1079)</x:f>
        <x:v>77.178</x:v>
      </x:c>
      <x:c r="AF1079" s="28" t="n">
        <x:f>W1079*AA1079</x:f>
        <x:v>41.8</x:v>
      </x:c>
      <x:c r="AG1079" s="28" t="n">
        <x:f>AE1079-AF1079</x:f>
        <x:v>35.378</x:v>
      </x:c>
      <x:c r="AH1079" s="20" t="n">
        <x:f>IF(AE1079&gt;0,AG1079/AE1079,"")</x:f>
        <x:v>0.4583948793697686</x:v>
      </x:c>
      <x:c r="AI1079" s="28" t="n">
        <x:v>92144.23</x:v>
      </x:c>
      <x:c r="AJ1079" s="28"/>
      <x:c r="AK1079"/>
      <x:c r="AL1079" t="str">
        <x:v>Completado</x:v>
      </x:c>
      <x:c r="AM1079" t="str">
        <x:f>IF(W1079&lt;0,"Devuelto",AL1079)</x:f>
        <x:v>Completado</x:v>
      </x:c>
      <x:c r="AN1079" t="str">
        <x:v>Efectivo</x:v>
      </x:c>
      <x:c r="AO1079" s="29" t="str">
        <x:v>Sin observación</x:v>
      </x:c>
      <x:c r="AP1079" t="str">
        <x:f>IF(D1079="","No","Sí")</x:f>
        <x:v>Sí</x:v>
      </x:c>
    </x:row>
    <x:row r="1080">
      <x:c r="A1080" t="n">
        <x:v>1080</x:v>
      </x:c>
      <x:c r="B1080" t="str">
        <x:v>VT0005122</x:v>
      </x:c>
      <x:c r="C1080" t="str">
        <x:v>45700</x:v>
      </x:c>
      <x:c r="D1080" s="27" t="n">
        <x:v>45700</x:v>
      </x:c>
      <x:c r="E1080" t="n">
        <x:f>IF(D1080="","",YEAR(D1080))</x:f>
        <x:v>2025</x:v>
      </x:c>
      <x:c r="F1080" t="n">
        <x:f>IF(D1080="","",MONTH(D1080))</x:f>
        <x:v>2</x:v>
      </x:c>
      <x:c r="G1080" t="str">
        <x:f>IF(D1080="","Fecha no disponible",TEXT(D1080,"mmmm"))</x:f>
        <x:v>February</x:v>
      </x:c>
      <x:c r="H1080" t="str">
        <x:f>IF(D1080="","Fecha no disponible",TEXT(D1080,"yyyy-mm"))</x:f>
        <x:v>2025-02</x:v>
      </x:c>
      <x:c r="I1080" t="str">
        <x:f>IF(D1080="","Fecha no disponible","T"&amp;ROUNDUP(MONTH(D1080)/3,0))</x:f>
        <x:v>T1</x:v>
      </x:c>
      <x:c r="J1080" t="str">
        <x:v>T005</x:v>
      </x:c>
      <x:c r="K1080" t="str">
        <x:v>Tienda Santa Cruz 1</x:v>
      </x:c>
      <x:c r="L1080" t="str">
        <x:v>Centro</x:v>
      </x:c>
      <x:c r="M1080" t="str">
        <x:v>Santa Cruz</x:v>
      </x:c>
      <x:c r="N1080" t="str">
        <x:f>IFERROR(VLOOKUP(M1080,'Mapeos'!$A$4:$B$30,2,FALSE),M1080)</x:f>
        <x:v>Santa Cruz</x:v>
      </x:c>
      <x:c r="O1080" t="str">
        <x:v>C01245</x:v>
      </x:c>
      <x:c r="P1080" t="str">
        <x:v>Premium</x:v>
      </x:c>
      <x:c r="Q1080" t="str">
        <x:v>P0149</x:v>
      </x:c>
      <x:c r="R1080" t="str">
        <x:v>Alimentos</x:v>
      </x:c>
      <x:c r="S1080" t="str">
        <x:v>Marca D</x:v>
      </x:c>
      <x:c r="T1080" t="str">
        <x:v>Tienda</x:v>
      </x:c>
      <x:c r="U1080" t="str">
        <x:f>IFERROR(VLOOKUP(T1080,'Mapeos'!$D$4:$E$25,2,FALSE),T1080)</x:f>
        <x:v>Tienda</x:v>
      </x:c>
      <x:c r="V1080" t="str">
        <x:v>V032</x:v>
      </x:c>
      <x:c r="W1080" t="n">
        <x:v>1</x:v>
      </x:c>
      <x:c r="X1080" s="28" t="n">
        <x:v>24.44</x:v>
      </x:c>
      <x:c r="Y1080" s="20" t="n">
        <x:v>0.1</x:v>
      </x:c>
      <x:c r="Z1080" s="20" t="n">
        <x:f>IF(Y1080&gt;1,Y1080/100,Y1080)</x:f>
        <x:v>0.1</x:v>
      </x:c>
      <x:c r="AA1080" s="28" t="n">
        <x:v>18.82</x:v>
      </x:c>
      <x:c r="AB1080" s="28" t="n">
        <x:v>22</x:v>
      </x:c>
      <x:c r="AC1080" s="28" t="str">
        <x:v>BOB</x:v>
      </x:c>
      <x:c r="AD1080" s="28" t="n">
        <x:f>IF(AC1080="USD",AB1080*'Parametros'!$B$4,AB1080)</x:f>
        <x:v>22</x:v>
      </x:c>
      <x:c r="AE1080" s="28" t="n">
        <x:f>W1080*X1080*(1-Z1080)</x:f>
        <x:v>21.996000000000002</x:v>
      </x:c>
      <x:c r="AF1080" s="28" t="n">
        <x:f>W1080*AA1080</x:f>
        <x:v>18.82</x:v>
      </x:c>
      <x:c r="AG1080" s="28" t="n">
        <x:f>AE1080-AF1080</x:f>
        <x:v>3.176000000000002</x:v>
      </x:c>
      <x:c r="AH1080" s="20" t="n">
        <x:f>IF(AE1080&gt;0,AG1080/AE1080,"")</x:f>
        <x:v>0.1443898890707402</x:v>
      </x:c>
      <x:c r="AI1080" s="28" t="n">
        <x:v>174033.03</x:v>
      </x:c>
      <x:c r="AJ1080" s="28"/>
      <x:c r="AK1080"/>
      <x:c r="AL1080" t="str">
        <x:v>Completado</x:v>
      </x:c>
      <x:c r="AM1080" t="str">
        <x:f>IF(W1080&lt;0,"Devuelto",AL1080)</x:f>
        <x:v>Completado</x:v>
      </x:c>
      <x:c r="AN1080" t="str">
        <x:v>Tarjeta</x:v>
      </x:c>
      <x:c r="AO1080" s="29" t="str">
        <x:v>Sin observación</x:v>
      </x:c>
      <x:c r="AP1080" t="str">
        <x:f>IF(D1080="","No","Sí")</x:f>
        <x:v>Sí</x:v>
      </x:c>
    </x:row>
    <x:row r="1081">
      <x:c r="A1081" t="n">
        <x:v>1081</x:v>
      </x:c>
      <x:c r="B1081" t="str">
        <x:v>VT0005127</x:v>
      </x:c>
      <x:c r="C1081" t="str">
        <x:v>45361</x:v>
      </x:c>
      <x:c r="D1081" s="27" t="n">
        <x:v>45361</x:v>
      </x:c>
      <x:c r="E1081" t="n">
        <x:f>IF(D1081="","",YEAR(D1081))</x:f>
        <x:v>2024</x:v>
      </x:c>
      <x:c r="F1081" t="n">
        <x:f>IF(D1081="","",MONTH(D1081))</x:f>
        <x:v>3</x:v>
      </x:c>
      <x:c r="G1081" t="str">
        <x:f>IF(D1081="","Fecha no disponible",TEXT(D1081,"mmmm"))</x:f>
        <x:v>March</x:v>
      </x:c>
      <x:c r="H1081" t="str">
        <x:f>IF(D1081="","Fecha no disponible",TEXT(D1081,"yyyy-mm"))</x:f>
        <x:v>2024-03</x:v>
      </x:c>
      <x:c r="I1081" t="str">
        <x:f>IF(D1081="","Fecha no disponible","T"&amp;ROUNDUP(MONTH(D1081)/3,0))</x:f>
        <x:v>T1</x:v>
      </x:c>
      <x:c r="J1081" t="str">
        <x:v>T012</x:v>
      </x:c>
      <x:c r="K1081" t="str">
        <x:v>Tienda Cochabamba 4</x:v>
      </x:c>
      <x:c r="L1081" t="str">
        <x:v>Centro</x:v>
      </x:c>
      <x:c r="M1081" t="str">
        <x:v>Cochabamba</x:v>
      </x:c>
      <x:c r="N1081" t="str">
        <x:f>IFERROR(VLOOKUP(M1081,'Mapeos'!$A$4:$B$30,2,FALSE),M1081)</x:f>
        <x:v>Cochabamba</x:v>
      </x:c>
      <x:c r="O1081" t="str">
        <x:v>C00622</x:v>
      </x:c>
      <x:c r="P1081" t="str">
        <x:v>Frecuente</x:v>
      </x:c>
      <x:c r="Q1081" t="str">
        <x:v>P0148</x:v>
      </x:c>
      <x:c r="R1081" t="str">
        <x:v>Cuidado Personal</x:v>
      </x:c>
      <x:c r="S1081" t="str">
        <x:v>Marca C</x:v>
      </x:c>
      <x:c r="T1081" t="str">
        <x:v>Tienda</x:v>
      </x:c>
      <x:c r="U1081" t="str">
        <x:f>IFERROR(VLOOKUP(T1081,'Mapeos'!$D$4:$E$25,2,FALSE),T1081)</x:f>
        <x:v>Tienda</x:v>
      </x:c>
      <x:c r="V1081" t="str">
        <x:v>V036</x:v>
      </x:c>
      <x:c r="W1081" t="n">
        <x:v>0</x:v>
      </x:c>
      <x:c r="X1081" s="28" t="n">
        <x:v>729.9</x:v>
      </x:c>
      <x:c r="Y1081" s="20" t="n">
        <x:v>0</x:v>
      </x:c>
      <x:c r="Z1081" s="20" t="n">
        <x:f>IF(Y1081&gt;1,Y1081/100,Y1081)</x:f>
        <x:v>0</x:v>
      </x:c>
      <x:c r="AA1081" s="28" t="n">
        <x:v>59.11</x:v>
      </x:c>
      <x:c r="AB1081" s="28" t="n">
        <x:v>0</x:v>
      </x:c>
      <x:c r="AC1081" s="28" t="str">
        <x:v>BOB</x:v>
      </x:c>
      <x:c r="AD1081" s="28" t="n">
        <x:f>IF(AC1081="USD",AB1081*'Parametros'!$B$4,AB1081)</x:f>
        <x:v>0</x:v>
      </x:c>
      <x:c r="AE1081" s="28" t="n">
        <x:f>W1081*X1081*(1-Z1081)</x:f>
        <x:v>0</x:v>
      </x:c>
      <x:c r="AF1081" s="28" t="n">
        <x:f>W1081*AA1081</x:f>
        <x:v>0</x:v>
      </x:c>
      <x:c r="AG1081" s="28" t="n">
        <x:f>AE1081-AF1081</x:f>
        <x:v>0</x:v>
      </x:c>
      <x:c r="AH1081" s="20" t="str">
        <x:f>IF(AE1081&gt;0,AG1081/AE1081,"")</x:f>
      </x:c>
      <x:c r="AI1081" s="28" t="n">
        <x:v>141279.41</x:v>
      </x:c>
      <x:c r="AJ1081" s="28"/>
      <x:c r="AK1081"/>
      <x:c r="AL1081" t="str">
        <x:v>Cancelado</x:v>
      </x:c>
      <x:c r="AM1081" t="str">
        <x:f>IF(W1081&lt;0,"Devuelto",AL1081)</x:f>
        <x:v>Cancelado</x:v>
      </x:c>
      <x:c r="AN1081" t="str">
        <x:v>QR</x:v>
      </x:c>
      <x:c r="AO1081" s="29" t="str">
        <x:v>Sin observación</x:v>
      </x:c>
      <x:c r="AP1081" t="str">
        <x:f>IF(D1081="","No","Sí")</x:f>
        <x:v>Sí</x:v>
      </x:c>
    </x:row>
    <x:row r="1082">
      <x:c r="A1082" t="n">
        <x:v>1082</x:v>
      </x:c>
      <x:c r="B1082" t="str">
        <x:v>VT0005132</x:v>
      </x:c>
      <x:c r="C1082" t="str">
        <x:v>45883</x:v>
      </x:c>
      <x:c r="D1082" s="27" t="n">
        <x:v>45883</x:v>
      </x:c>
      <x:c r="E1082" t="n">
        <x:f>IF(D1082="","",YEAR(D1082))</x:f>
        <x:v>2025</x:v>
      </x:c>
      <x:c r="F1082" t="n">
        <x:f>IF(D1082="","",MONTH(D1082))</x:f>
        <x:v>8</x:v>
      </x:c>
      <x:c r="G1082" t="str">
        <x:f>IF(D1082="","Fecha no disponible",TEXT(D1082,"mmmm"))</x:f>
        <x:v>August</x:v>
      </x:c>
      <x:c r="H1082" t="str">
        <x:f>IF(D1082="","Fecha no disponible",TEXT(D1082,"yyyy-mm"))</x:f>
        <x:v>2025-08</x:v>
      </x:c>
      <x:c r="I1082" t="str">
        <x:f>IF(D1082="","Fecha no disponible","T"&amp;ROUNDUP(MONTH(D1082)/3,0))</x:f>
        <x:v>T3</x:v>
      </x:c>
      <x:c r="J1082" t="str">
        <x:v>T018</x:v>
      </x:c>
      <x:c r="K1082" t="str">
        <x:v>Tienda Sucre 2</x:v>
      </x:c>
      <x:c r="L1082" t="str">
        <x:v>Mall</x:v>
      </x:c>
      <x:c r="M1082" t="str">
        <x:v>Sucre</x:v>
      </x:c>
      <x:c r="N1082" t="str">
        <x:f>IFERROR(VLOOKUP(M1082,'Mapeos'!$A$4:$B$30,2,FALSE),M1082)</x:f>
        <x:v>Sucre</x:v>
      </x:c>
      <x:c r="O1082" t="str">
        <x:v>C01735</x:v>
      </x:c>
      <x:c r="P1082" t="str">
        <x:v>Frecuente</x:v>
      </x:c>
      <x:c r="Q1082" t="str">
        <x:v>P0146</x:v>
      </x:c>
      <x:c r="R1082" t="str">
        <x:v>Cuidado Personal</x:v>
      </x:c>
      <x:c r="S1082" t="str">
        <x:v>Marca A</x:v>
      </x:c>
      <x:c r="T1082" t="str">
        <x:v>Tienda</x:v>
      </x:c>
      <x:c r="U1082" t="str">
        <x:f>IFERROR(VLOOKUP(T1082,'Mapeos'!$D$4:$E$25,2,FALSE),T1082)</x:f>
        <x:v>Tienda</x:v>
      </x:c>
      <x:c r="V1082" t="str">
        <x:v>V022</x:v>
      </x:c>
      <x:c r="W1082" t="n">
        <x:v>1</x:v>
      </x:c>
      <x:c r="X1082" s="28" t="n">
        <x:v>32.61</x:v>
      </x:c>
      <x:c r="Y1082" s="20" t="n">
        <x:v>0.2</x:v>
      </x:c>
      <x:c r="Z1082" s="20" t="n">
        <x:f>IF(Y1082&gt;1,Y1082/100,Y1082)</x:f>
        <x:v>0.2</x:v>
      </x:c>
      <x:c r="AA1082" s="28" t="n">
        <x:v>17.6</x:v>
      </x:c>
      <x:c r="AB1082" s="28" t="n">
        <x:v>26.09</x:v>
      </x:c>
      <x:c r="AC1082" s="28" t="str">
        <x:v>BOB</x:v>
      </x:c>
      <x:c r="AD1082" s="28" t="n">
        <x:f>IF(AC1082="USD",AB1082*'Parametros'!$B$4,AB1082)</x:f>
        <x:v>26.09</x:v>
      </x:c>
      <x:c r="AE1082" s="28" t="n">
        <x:f>W1082*X1082*(1-Z1082)</x:f>
        <x:v>26.088</x:v>
      </x:c>
      <x:c r="AF1082" s="28" t="n">
        <x:f>W1082*AA1082</x:f>
        <x:v>17.6</x:v>
      </x:c>
      <x:c r="AG1082" s="28" t="n">
        <x:f>AE1082-AF1082</x:f>
        <x:v>8.488</x:v>
      </x:c>
      <x:c r="AH1082" s="20" t="n">
        <x:f>IF(AE1082&gt;0,AG1082/AE1082,"")</x:f>
        <x:v>0.3253603189205765</x:v>
      </x:c>
      <x:c r="AI1082" s="28" t="n">
        <x:v>182379.05</x:v>
      </x:c>
      <x:c r="AJ1082" s="28"/>
      <x:c r="AK1082"/>
      <x:c r="AL1082" t="str">
        <x:v>Completado</x:v>
      </x:c>
      <x:c r="AM1082" t="str">
        <x:f>IF(W1082&lt;0,"Devuelto",AL1082)</x:f>
        <x:v>Completado</x:v>
      </x:c>
      <x:c r="AN1082" t="str">
        <x:v>Tarjeta</x:v>
      </x:c>
      <x:c r="AO1082" s="29" t="str">
        <x:v>Sin observación</x:v>
      </x:c>
      <x:c r="AP1082" t="str">
        <x:f>IF(D1082="","No","Sí")</x:f>
        <x:v>Sí</x:v>
      </x:c>
    </x:row>
    <x:row r="1083">
      <x:c r="A1083" t="n">
        <x:v>1083</x:v>
      </x:c>
      <x:c r="B1083" t="str">
        <x:v>VT0005136</x:v>
      </x:c>
      <x:c r="C1083" t="str">
        <x:v>45453</x:v>
      </x:c>
      <x:c r="D1083" s="27" t="n">
        <x:v>45453</x:v>
      </x:c>
      <x:c r="E1083" t="n">
        <x:f>IF(D1083="","",YEAR(D1083))</x:f>
        <x:v>2024</x:v>
      </x:c>
      <x:c r="F1083" t="n">
        <x:f>IF(D1083="","",MONTH(D1083))</x:f>
        <x:v>6</x:v>
      </x:c>
      <x:c r="G1083" t="str">
        <x:f>IF(D1083="","Fecha no disponible",TEXT(D1083,"mmmm"))</x:f>
        <x:v>June</x:v>
      </x:c>
      <x:c r="H1083" t="str">
        <x:f>IF(D1083="","Fecha no disponible",TEXT(D1083,"yyyy-mm"))</x:f>
        <x:v>2024-06</x:v>
      </x:c>
      <x:c r="I1083" t="str">
        <x:f>IF(D1083="","Fecha no disponible","T"&amp;ROUNDUP(MONTH(D1083)/3,0))</x:f>
        <x:v>T2</x:v>
      </x:c>
      <x:c r="J1083" t="str">
        <x:v>T020</x:v>
      </x:c>
      <x:c r="K1083" t="str">
        <x:v>Tienda Sucre 4</x:v>
      </x:c>
      <x:c r="L1083" t="str">
        <x:v>Mall</x:v>
      </x:c>
      <x:c r="M1083" t="str">
        <x:v>Sucre</x:v>
      </x:c>
      <x:c r="N1083" t="str">
        <x:f>IFERROR(VLOOKUP(M1083,'Mapeos'!$A$4:$B$30,2,FALSE),M1083)</x:f>
        <x:v>Sucre</x:v>
      </x:c>
      <x:c r="O1083" t="str">
        <x:v>C00602</x:v>
      </x:c>
      <x:c r="P1083" t="str">
        <x:v>Masivo</x:v>
      </x:c>
      <x:c r="Q1083" t="str">
        <x:v>P0117</x:v>
      </x:c>
      <x:c r="R1083" t="str">
        <x:v>Deportes</x:v>
      </x:c>
      <x:c r="S1083" t="str">
        <x:v>Marca A</x:v>
      </x:c>
      <x:c r="T1083" t="str">
        <x:v>Tienda</x:v>
      </x:c>
      <x:c r="U1083" t="str">
        <x:f>IFERROR(VLOOKUP(T1083,'Mapeos'!$D$4:$E$25,2,FALSE),T1083)</x:f>
        <x:v>Tienda</x:v>
      </x:c>
      <x:c r="V1083" t="str">
        <x:v>V004</x:v>
      </x:c>
      <x:c r="W1083" t="n">
        <x:v>1</x:v>
      </x:c>
      <x:c r="X1083" s="28" t="n">
        <x:v>205.3</x:v>
      </x:c>
      <x:c r="Y1083" s="20" t="n">
        <x:v>0.15</x:v>
      </x:c>
      <x:c r="Z1083" s="20" t="n">
        <x:f>IF(Y1083&gt;1,Y1083/100,Y1083)</x:f>
        <x:v>0.15</x:v>
      </x:c>
      <x:c r="AA1083" s="28" t="n">
        <x:v>157.96</x:v>
      </x:c>
      <x:c r="AB1083" s="28" t="n">
        <x:v>174.5</x:v>
      </x:c>
      <x:c r="AC1083" s="28" t="str">
        <x:v>BOB</x:v>
      </x:c>
      <x:c r="AD1083" s="28" t="n">
        <x:f>IF(AC1083="USD",AB1083*'Parametros'!$B$4,AB1083)</x:f>
        <x:v>174.5</x:v>
      </x:c>
      <x:c r="AE1083" s="28" t="n">
        <x:f>W1083*X1083*(1-Z1083)</x:f>
        <x:v>174.505</x:v>
      </x:c>
      <x:c r="AF1083" s="28" t="n">
        <x:f>W1083*AA1083</x:f>
        <x:v>157.96</x:v>
      </x:c>
      <x:c r="AG1083" s="28" t="n">
        <x:f>AE1083-AF1083</x:f>
        <x:v>16.544999999999987</x:v>
      </x:c>
      <x:c r="AH1083" s="20" t="n">
        <x:f>IF(AE1083&gt;0,AG1083/AE1083,"")</x:f>
        <x:v>0.0948110369330391</x:v>
      </x:c>
      <x:c r="AI1083" s="28" t="n">
        <x:v>165843.91</x:v>
      </x:c>
      <x:c r="AJ1083" s="28"/>
      <x:c r="AK1083"/>
      <x:c r="AL1083" t="str">
        <x:v>Completado</x:v>
      </x:c>
      <x:c r="AM1083" t="str">
        <x:f>IF(W1083&lt;0,"Devuelto",AL1083)</x:f>
        <x:v>Completado</x:v>
      </x:c>
      <x:c r="AN1083" t="str">
        <x:v>QR</x:v>
      </x:c>
      <x:c r="AO1083" s="29" t="str">
        <x:v>Sin observación</x:v>
      </x:c>
      <x:c r="AP1083" t="str">
        <x:f>IF(D1083="","No","Sí")</x:f>
        <x:v>Sí</x:v>
      </x:c>
    </x:row>
    <x:row r="1084">
      <x:c r="A1084" t="n">
        <x:v>1084</x:v>
      </x:c>
      <x:c r="B1084" t="str">
        <x:v>VT0005141</x:v>
      </x:c>
      <x:c r="C1084" t="str">
        <x:v>45924</x:v>
      </x:c>
      <x:c r="D1084" s="27" t="n">
        <x:v>45924</x:v>
      </x:c>
      <x:c r="E1084" t="n">
        <x:f>IF(D1084="","",YEAR(D1084))</x:f>
        <x:v>2025</x:v>
      </x:c>
      <x:c r="F1084" t="n">
        <x:f>IF(D1084="","",MONTH(D1084))</x:f>
        <x:v>9</x:v>
      </x:c>
      <x:c r="G1084" t="str">
        <x:f>IF(D1084="","Fecha no disponible",TEXT(D1084,"mmmm"))</x:f>
        <x:v>September</x:v>
      </x:c>
      <x:c r="H1084" t="str">
        <x:f>IF(D1084="","Fecha no disponible",TEXT(D1084,"yyyy-mm"))</x:f>
        <x:v>2025-09</x:v>
      </x:c>
      <x:c r="I1084" t="str">
        <x:f>IF(D1084="","Fecha no disponible","T"&amp;ROUNDUP(MONTH(D1084)/3,0))</x:f>
        <x:v>T3</x:v>
      </x:c>
      <x:c r="J1084" t="str">
        <x:v>T005</x:v>
      </x:c>
      <x:c r="K1084" t="str">
        <x:v>Tienda Santa Cruz 1</x:v>
      </x:c>
      <x:c r="L1084" t="str">
        <x:v>Centro</x:v>
      </x:c>
      <x:c r="M1084" t="str">
        <x:v>Santa Cruz</x:v>
      </x:c>
      <x:c r="N1084" t="str">
        <x:f>IFERROR(VLOOKUP(M1084,'Mapeos'!$A$4:$B$30,2,FALSE),M1084)</x:f>
        <x:v>Santa Cruz</x:v>
      </x:c>
      <x:c r="O1084" t="str">
        <x:v>C00791</x:v>
      </x:c>
      <x:c r="P1084" t="str">
        <x:v>Frecuente</x:v>
      </x:c>
      <x:c r="Q1084" t="str">
        <x:v>P0115</x:v>
      </x:c>
      <x:c r="R1084" t="str">
        <x:v>Deportes</x:v>
      </x:c>
      <x:c r="S1084" t="str">
        <x:v>Marca C</x:v>
      </x:c>
      <x:c r="T1084" t="str">
        <x:v>E-commerce</x:v>
      </x:c>
      <x:c r="U1084" t="str">
        <x:f>IFERROR(VLOOKUP(T1084,'Mapeos'!$D$4:$E$25,2,FALSE),T1084)</x:f>
        <x:v>E-commerce</x:v>
      </x:c>
      <x:c r="V1084" t="str">
        <x:v>V018</x:v>
      </x:c>
      <x:c r="W1084" t="n">
        <x:v>1</x:v>
      </x:c>
      <x:c r="X1084" s="28" t="n">
        <x:v>38.91</x:v>
      </x:c>
      <x:c r="Y1084" s="20" t="n">
        <x:v>0.1</x:v>
      </x:c>
      <x:c r="Z1084" s="20" t="n">
        <x:f>IF(Y1084&gt;1,Y1084/100,Y1084)</x:f>
        <x:v>0.1</x:v>
      </x:c>
      <x:c r="AA1084" s="28" t="n">
        <x:v>28.84</x:v>
      </x:c>
      <x:c r="AB1084" s="28" t="n">
        <x:v>35.02</x:v>
      </x:c>
      <x:c r="AC1084" s="28" t="str">
        <x:v>BOB</x:v>
      </x:c>
      <x:c r="AD1084" s="28" t="n">
        <x:f>IF(AC1084="USD",AB1084*'Parametros'!$B$4,AB1084)</x:f>
        <x:v>35.02</x:v>
      </x:c>
      <x:c r="AE1084" s="28" t="n">
        <x:f>W1084*X1084*(1-Z1084)</x:f>
        <x:v>35.019</x:v>
      </x:c>
      <x:c r="AF1084" s="28" t="n">
        <x:f>W1084*AA1084</x:f>
        <x:v>28.84</x:v>
      </x:c>
      <x:c r="AG1084" s="28" t="n">
        <x:f>AE1084-AF1084</x:f>
        <x:v>6.1789999999999985</x:v>
      </x:c>
      <x:c r="AH1084" s="20" t="n">
        <x:f>IF(AE1084&gt;0,AG1084/AE1084,"")</x:f>
        <x:v>0.1764470715897084</x:v>
      </x:c>
      <x:c r="AI1084" s="28" t="n">
        <x:v>65507.15</x:v>
      </x:c>
      <x:c r="AJ1084" s="28"/>
      <x:c r="AK1084"/>
      <x:c r="AL1084" t="str">
        <x:v>Completado</x:v>
      </x:c>
      <x:c r="AM1084" t="str">
        <x:f>IF(W1084&lt;0,"Devuelto",AL1084)</x:f>
        <x:v>Completado</x:v>
      </x:c>
      <x:c r="AN1084" t="str">
        <x:v>Transferencia</x:v>
      </x:c>
      <x:c r="AO1084" s="29" t="str">
        <x:v>Sin observación</x:v>
      </x:c>
      <x:c r="AP1084" t="str">
        <x:f>IF(D1084="","No","Sí")</x:f>
        <x:v>Sí</x:v>
      </x:c>
    </x:row>
    <x:row r="1085">
      <x:c r="A1085" t="n">
        <x:v>1085</x:v>
      </x:c>
      <x:c r="B1085" t="str">
        <x:v>VT0005146</x:v>
      </x:c>
      <x:c r="C1085" t="str">
        <x:v>45735</x:v>
      </x:c>
      <x:c r="D1085" s="27" t="n">
        <x:v>45735</x:v>
      </x:c>
      <x:c r="E1085" t="n">
        <x:f>IF(D1085="","",YEAR(D1085))</x:f>
        <x:v>2025</x:v>
      </x:c>
      <x:c r="F1085" t="n">
        <x:f>IF(D1085="","",MONTH(D1085))</x:f>
        <x:v>3</x:v>
      </x:c>
      <x:c r="G1085" t="str">
        <x:f>IF(D1085="","Fecha no disponible",TEXT(D1085,"mmmm"))</x:f>
        <x:v>March</x:v>
      </x:c>
      <x:c r="H1085" t="str">
        <x:f>IF(D1085="","Fecha no disponible",TEXT(D1085,"yyyy-mm"))</x:f>
        <x:v>2025-03</x:v>
      </x:c>
      <x:c r="I1085" t="str">
        <x:f>IF(D1085="","Fecha no disponible","T"&amp;ROUNDUP(MONTH(D1085)/3,0))</x:f>
        <x:v>T1</x:v>
      </x:c>
      <x:c r="J1085" t="str">
        <x:v>T008</x:v>
      </x:c>
      <x:c r="K1085" t="str">
        <x:v>Tienda Santa Cruz 4</x:v>
      </x:c>
      <x:c r="L1085" t="str">
        <x:v>Barrio</x:v>
      </x:c>
      <x:c r="M1085" t="str">
        <x:v>Santa Cruz</x:v>
      </x:c>
      <x:c r="N1085" t="str">
        <x:f>IFERROR(VLOOKUP(M1085,'Mapeos'!$A$4:$B$30,2,FALSE),M1085)</x:f>
        <x:v>Santa Cruz</x:v>
      </x:c>
      <x:c r="O1085" t="str">
        <x:v>C00813</x:v>
      </x:c>
      <x:c r="P1085" t="str">
        <x:v>Premium</x:v>
      </x:c>
      <x:c r="Q1085" t="str">
        <x:v>P0062</x:v>
      </x:c>
      <x:c r="R1085" t="str">
        <x:v>Hogar</x:v>
      </x:c>
      <x:c r="S1085" t="str">
        <x:v>Marca B</x:v>
      </x:c>
      <x:c r="T1085" t="str">
        <x:v>Tienda</x:v>
      </x:c>
      <x:c r="U1085" t="str">
        <x:f>IFERROR(VLOOKUP(T1085,'Mapeos'!$D$4:$E$25,2,FALSE),T1085)</x:f>
        <x:v>Tienda</x:v>
      </x:c>
      <x:c r="V1085" t="str">
        <x:v>V021</x:v>
      </x:c>
      <x:c r="W1085" t="n">
        <x:v>2</x:v>
      </x:c>
      <x:c r="X1085" s="28" t="n">
        <x:v>247.15</x:v>
      </x:c>
      <x:c r="Y1085" s="20" t="n">
        <x:v>0</x:v>
      </x:c>
      <x:c r="Z1085" s="20" t="n">
        <x:f>IF(Y1085&gt;1,Y1085/100,Y1085)</x:f>
        <x:v>0</x:v>
      </x:c>
      <x:c r="AA1085" s="28" t="n">
        <x:v>186.69</x:v>
      </x:c>
      <x:c r="AB1085" s="28" t="n">
        <x:v>494.3</x:v>
      </x:c>
      <x:c r="AC1085" s="28" t="str">
        <x:v>BOB</x:v>
      </x:c>
      <x:c r="AD1085" s="28" t="n">
        <x:f>IF(AC1085="USD",AB1085*'Parametros'!$B$4,AB1085)</x:f>
        <x:v>494.3</x:v>
      </x:c>
      <x:c r="AE1085" s="28" t="n">
        <x:f>W1085*X1085*(1-Z1085)</x:f>
        <x:v>494.3</x:v>
      </x:c>
      <x:c r="AF1085" s="28" t="n">
        <x:f>W1085*AA1085</x:f>
        <x:v>373.38</x:v>
      </x:c>
      <x:c r="AG1085" s="28" t="n">
        <x:f>AE1085-AF1085</x:f>
        <x:v>120.92000000000002</x:v>
      </x:c>
      <x:c r="AH1085" s="20" t="n">
        <x:f>IF(AE1085&gt;0,AG1085/AE1085,"")</x:f>
        <x:v>0.2446287679546834</x:v>
      </x:c>
      <x:c r="AI1085" s="28" t="n">
        <x:v>162113.93</x:v>
      </x:c>
      <x:c r="AJ1085" s="28"/>
      <x:c r="AK1085"/>
      <x:c r="AL1085" t="str">
        <x:v>Completado</x:v>
      </x:c>
      <x:c r="AM1085" t="str">
        <x:f>IF(W1085&lt;0,"Devuelto",AL1085)</x:f>
        <x:v>Completado</x:v>
      </x:c>
      <x:c r="AN1085" t="str">
        <x:v>Efectivo</x:v>
      </x:c>
      <x:c r="AO1085" s="29" t="str">
        <x:v>Sin observación</x:v>
      </x:c>
      <x:c r="AP1085" t="str">
        <x:f>IF(D1085="","No","Sí")</x:f>
        <x:v>Sí</x:v>
      </x:c>
    </x:row>
    <x:row r="1086">
      <x:c r="A1086" t="n">
        <x:v>1086</x:v>
      </x:c>
      <x:c r="B1086" t="str">
        <x:v>VT0005151</x:v>
      </x:c>
      <x:c r="C1086" t="str">
        <x:v>45711</x:v>
      </x:c>
      <x:c r="D1086" s="27" t="n">
        <x:v>45711</x:v>
      </x:c>
      <x:c r="E1086" t="n">
        <x:f>IF(D1086="","",YEAR(D1086))</x:f>
        <x:v>2025</x:v>
      </x:c>
      <x:c r="F1086" t="n">
        <x:f>IF(D1086="","",MONTH(D1086))</x:f>
        <x:v>2</x:v>
      </x:c>
      <x:c r="G1086" t="str">
        <x:f>IF(D1086="","Fecha no disponible",TEXT(D1086,"mmmm"))</x:f>
        <x:v>February</x:v>
      </x:c>
      <x:c r="H1086" t="str">
        <x:f>IF(D1086="","Fecha no disponible",TEXT(D1086,"yyyy-mm"))</x:f>
        <x:v>2025-02</x:v>
      </x:c>
      <x:c r="I1086" t="str">
        <x:f>IF(D1086="","Fecha no disponible","T"&amp;ROUNDUP(MONTH(D1086)/3,0))</x:f>
        <x:v>T1</x:v>
      </x:c>
      <x:c r="J1086" t="str">
        <x:v>T007</x:v>
      </x:c>
      <x:c r="K1086" t="str">
        <x:v>Tienda Santa Cruz 3</x:v>
      </x:c>
      <x:c r="L1086" t="str">
        <x:v>Barrio</x:v>
      </x:c>
      <x:c r="M1086" t="str">
        <x:v>Santa Cruz</x:v>
      </x:c>
      <x:c r="N1086" t="str">
        <x:f>IFERROR(VLOOKUP(M1086,'Mapeos'!$A$4:$B$30,2,FALSE),M1086)</x:f>
        <x:v>Santa Cruz</x:v>
      </x:c>
      <x:c r="O1086" t="str">
        <x:v>C01598</x:v>
      </x:c>
      <x:c r="P1086" t="str">
        <x:v>Empresa</x:v>
      </x:c>
      <x:c r="Q1086" t="str">
        <x:v>P0139</x:v>
      </x:c>
      <x:c r="R1086" t="str">
        <x:v>Hogar</x:v>
      </x:c>
      <x:c r="S1086" t="str">
        <x:v>Marca D</x:v>
      </x:c>
      <x:c r="T1086" t="str">
        <x:v>Tienda</x:v>
      </x:c>
      <x:c r="U1086" t="str">
        <x:f>IFERROR(VLOOKUP(T1086,'Mapeos'!$D$4:$E$25,2,FALSE),T1086)</x:f>
        <x:v>Tienda</x:v>
      </x:c>
      <x:c r="V1086" t="str">
        <x:v>V027</x:v>
      </x:c>
      <x:c r="W1086" t="n">
        <x:v>1</x:v>
      </x:c>
      <x:c r="X1086" s="28" t="n">
        <x:v>284.26</x:v>
      </x:c>
      <x:c r="Y1086" s="20" t="n">
        <x:v>0.25</x:v>
      </x:c>
      <x:c r="Z1086" s="20" t="n">
        <x:f>IF(Y1086&gt;1,Y1086/100,Y1086)</x:f>
        <x:v>0.25</x:v>
      </x:c>
      <x:c r="AA1086" s="28" t="n">
        <x:v>182.66</x:v>
      </x:c>
      <x:c r="AB1086" s="28" t="n">
        <x:v>213.19</x:v>
      </x:c>
      <x:c r="AC1086" s="28" t="str">
        <x:v>BOB</x:v>
      </x:c>
      <x:c r="AD1086" s="28" t="n">
        <x:f>IF(AC1086="USD",AB1086*'Parametros'!$B$4,AB1086)</x:f>
        <x:v>213.19</x:v>
      </x:c>
      <x:c r="AE1086" s="28" t="n">
        <x:f>W1086*X1086*(1-Z1086)</x:f>
        <x:v>213.195</x:v>
      </x:c>
      <x:c r="AF1086" s="28" t="n">
        <x:f>W1086*AA1086</x:f>
        <x:v>182.66</x:v>
      </x:c>
      <x:c r="AG1086" s="28" t="n">
        <x:f>AE1086-AF1086</x:f>
        <x:v>30.534999999999997</x:v>
      </x:c>
      <x:c r="AH1086" s="20" t="n">
        <x:f>IF(AE1086&gt;0,AG1086/AE1086,"")</x:f>
        <x:v>0.14322568540538003</x:v>
      </x:c>
      <x:c r="AI1086" s="28" t="n">
        <x:v>174033.03</x:v>
      </x:c>
      <x:c r="AJ1086" s="28"/>
      <x:c r="AK1086"/>
      <x:c r="AL1086" t="str">
        <x:v>Completado</x:v>
      </x:c>
      <x:c r="AM1086" t="str">
        <x:f>IF(W1086&lt;0,"Devuelto",AL1086)</x:f>
        <x:v>Completado</x:v>
      </x:c>
      <x:c r="AN1086" t="str">
        <x:v>Efectivo</x:v>
      </x:c>
      <x:c r="AO1086" s="29" t="str">
        <x:v>Sin observación</x:v>
      </x:c>
      <x:c r="AP1086" t="str">
        <x:f>IF(D1086="","No","Sí")</x:f>
        <x:v>Sí</x:v>
      </x:c>
    </x:row>
    <x:row r="1087">
      <x:c r="A1087" t="n">
        <x:v>1087</x:v>
      </x:c>
      <x:c r="B1087" t="str">
        <x:v>VT0005155</x:v>
      </x:c>
      <x:c r="C1087" t="str">
        <x:v>45341</x:v>
      </x:c>
      <x:c r="D1087" s="27" t="n">
        <x:v>45341</x:v>
      </x:c>
      <x:c r="E1087" t="n">
        <x:f>IF(D1087="","",YEAR(D1087))</x:f>
        <x:v>2024</x:v>
      </x:c>
      <x:c r="F1087" t="n">
        <x:f>IF(D1087="","",MONTH(D1087))</x:f>
        <x:v>2</x:v>
      </x:c>
      <x:c r="G1087" t="str">
        <x:f>IF(D1087="","Fecha no disponible",TEXT(D1087,"mmmm"))</x:f>
        <x:v>February</x:v>
      </x:c>
      <x:c r="H1087" t="str">
        <x:f>IF(D1087="","Fecha no disponible",TEXT(D1087,"yyyy-mm"))</x:f>
        <x:v>2024-02</x:v>
      </x:c>
      <x:c r="I1087" t="str">
        <x:f>IF(D1087="","Fecha no disponible","T"&amp;ROUNDUP(MONTH(D1087)/3,0))</x:f>
        <x:v>T1</x:v>
      </x:c>
      <x:c r="J1087" t="str">
        <x:v>T005</x:v>
      </x:c>
      <x:c r="K1087" t="str">
        <x:v>Tienda Santa Cruz 1</x:v>
      </x:c>
      <x:c r="L1087" t="str">
        <x:v>Centro</x:v>
      </x:c>
      <x:c r="M1087" t="str">
        <x:v>Santa cruz</x:v>
      </x:c>
      <x:c r="N1087" t="str">
        <x:f>IFERROR(VLOOKUP(M1087,'Mapeos'!$A$4:$B$30,2,FALSE),M1087)</x:f>
        <x:v>Santa Cruz</x:v>
      </x:c>
      <x:c r="O1087" t="str">
        <x:v>C00523</x:v>
      </x:c>
      <x:c r="P1087" t="str">
        <x:v>Frecuente</x:v>
      </x:c>
      <x:c r="Q1087" t="str">
        <x:v>P0014</x:v>
      </x:c>
      <x:c r="R1087" t="str">
        <x:v>Electrónica</x:v>
      </x:c>
      <x:c r="S1087" t="str">
        <x:v>Marca C</x:v>
      </x:c>
      <x:c r="T1087" t="str">
        <x:v>Tienda</x:v>
      </x:c>
      <x:c r="U1087" t="str">
        <x:f>IFERROR(VLOOKUP(T1087,'Mapeos'!$D$4:$E$25,2,FALSE),T1087)</x:f>
        <x:v>Tienda</x:v>
      </x:c>
      <x:c r="V1087" t="str">
        <x:v>V003</x:v>
      </x:c>
      <x:c r="W1087" t="n">
        <x:v>1</x:v>
      </x:c>
      <x:c r="X1087" s="28" t="n">
        <x:v>411.85</x:v>
      </x:c>
      <x:c r="Y1087" s="20" t="n">
        <x:v>0.05</x:v>
      </x:c>
      <x:c r="Z1087" s="20" t="n">
        <x:f>IF(Y1087&gt;1,Y1087/100,Y1087)</x:f>
        <x:v>0.05</x:v>
      </x:c>
      <x:c r="AA1087" s="28" t="n">
        <x:v>308.21</x:v>
      </x:c>
      <x:c r="AB1087" s="28" t="n">
        <x:v>391.26</x:v>
      </x:c>
      <x:c r="AC1087" s="28" t="str">
        <x:v>BOB</x:v>
      </x:c>
      <x:c r="AD1087" s="28" t="n">
        <x:f>IF(AC1087="USD",AB1087*'Parametros'!$B$4,AB1087)</x:f>
        <x:v>391.26</x:v>
      </x:c>
      <x:c r="AE1087" s="28" t="n">
        <x:f>W1087*X1087*(1-Z1087)</x:f>
        <x:v>391.2575</x:v>
      </x:c>
      <x:c r="AF1087" s="28" t="n">
        <x:f>W1087*AA1087</x:f>
        <x:v>308.21</x:v>
      </x:c>
      <x:c r="AG1087" s="28" t="n">
        <x:f>AE1087-AF1087</x:f>
        <x:v>83.04750000000001</x:v>
      </x:c>
      <x:c r="AH1087" s="20" t="n">
        <x:f>IF(AE1087&gt;0,AG1087/AE1087,"")</x:f>
        <x:v>0.2122579119889076</x:v>
      </x:c>
      <x:c r="AI1087" s="28" t="n">
        <x:v>141901.59</x:v>
      </x:c>
      <x:c r="AJ1087" s="28"/>
      <x:c r="AK1087"/>
      <x:c r="AL1087" t="str">
        <x:v>Completado</x:v>
      </x:c>
      <x:c r="AM1087" t="str">
        <x:f>IF(W1087&lt;0,"Devuelto",AL1087)</x:f>
        <x:v>Completado</x:v>
      </x:c>
      <x:c r="AN1087" t="str">
        <x:v>Transferencia</x:v>
      </x:c>
      <x:c r="AO1087" s="29" t="str">
        <x:v>Región estandarizada</x:v>
      </x:c>
      <x:c r="AP1087" t="str">
        <x:f>IF(D1087="","No","Sí")</x:f>
        <x:v>Sí</x:v>
      </x:c>
    </x:row>
    <x:row r="1088">
      <x:c r="A1088" t="n">
        <x:v>1088</x:v>
      </x:c>
      <x:c r="B1088" t="str">
        <x:v>VT0005160</x:v>
      </x:c>
      <x:c r="C1088" t="str">
        <x:v>46159</x:v>
      </x:c>
      <x:c r="D1088" s="27" t="n">
        <x:v>46159</x:v>
      </x:c>
      <x:c r="E1088" t="n">
        <x:f>IF(D1088="","",YEAR(D1088))</x:f>
        <x:v>2026</x:v>
      </x:c>
      <x:c r="F1088" t="n">
        <x:f>IF(D1088="","",MONTH(D1088))</x:f>
        <x:v>5</x:v>
      </x:c>
      <x:c r="G1088" t="str">
        <x:f>IF(D1088="","Fecha no disponible",TEXT(D1088,"mmmm"))</x:f>
        <x:v>May</x:v>
      </x:c>
      <x:c r="H1088" t="str">
        <x:f>IF(D1088="","Fecha no disponible",TEXT(D1088,"yyyy-mm"))</x:f>
        <x:v>2026-05</x:v>
      </x:c>
      <x:c r="I1088" t="str">
        <x:f>IF(D1088="","Fecha no disponible","T"&amp;ROUNDUP(MONTH(D1088)/3,0))</x:f>
        <x:v>T2</x:v>
      </x:c>
      <x:c r="J1088" t="str">
        <x:v>T002</x:v>
      </x:c>
      <x:c r="K1088" t="str">
        <x:v>Tienda La Paz 2</x:v>
      </x:c>
      <x:c r="L1088" t="str">
        <x:v>Mall</x:v>
      </x:c>
      <x:c r="M1088" t="str">
        <x:v>La Paz</x:v>
      </x:c>
      <x:c r="N1088" t="str">
        <x:f>IFERROR(VLOOKUP(M1088,'Mapeos'!$A$4:$B$30,2,FALSE),M1088)</x:f>
        <x:v>La Paz</x:v>
      </x:c>
      <x:c r="O1088" t="str">
        <x:v>C00686</x:v>
      </x:c>
      <x:c r="P1088" t="str">
        <x:v>Masivo</x:v>
      </x:c>
      <x:c r="Q1088" t="str">
        <x:v>P0061</x:v>
      </x:c>
      <x:c r="R1088" t="str">
        <x:v>Deportes</x:v>
      </x:c>
      <x:c r="S1088" t="str">
        <x:v>Marca C</x:v>
      </x:c>
      <x:c r="T1088" t="str">
        <x:v>E-commerce</x:v>
      </x:c>
      <x:c r="U1088" t="str">
        <x:f>IFERROR(VLOOKUP(T1088,'Mapeos'!$D$4:$E$25,2,FALSE),T1088)</x:f>
        <x:v>E-commerce</x:v>
      </x:c>
      <x:c r="V1088" t="str">
        <x:v>V008</x:v>
      </x:c>
      <x:c r="W1088" t="n">
        <x:v>1</x:v>
      </x:c>
      <x:c r="X1088" s="28" t="n">
        <x:v>2512.8</x:v>
      </x:c>
      <x:c r="Y1088" s="20" t="n">
        <x:v>0</x:v>
      </x:c>
      <x:c r="Z1088" s="20" t="n">
        <x:f>IF(Y1088&gt;1,Y1088/100,Y1088)</x:f>
        <x:v>0</x:v>
      </x:c>
      <x:c r="AA1088" s="28" t="n">
        <x:v>150.39</x:v>
      </x:c>
      <x:c r="AB1088" s="28" t="n">
        <x:v>251.28</x:v>
      </x:c>
      <x:c r="AC1088" s="28" t="str">
        <x:v>BOB</x:v>
      </x:c>
      <x:c r="AD1088" s="28" t="n">
        <x:f>IF(AC1088="USD",AB1088*'Parametros'!$B$4,AB1088)</x:f>
        <x:v>251.28</x:v>
      </x:c>
      <x:c r="AE1088" s="28" t="n">
        <x:f>W1088*X1088*(1-Z1088)</x:f>
        <x:v>2512.8</x:v>
      </x:c>
      <x:c r="AF1088" s="28" t="n">
        <x:f>W1088*AA1088</x:f>
        <x:v>150.39</x:v>
      </x:c>
      <x:c r="AG1088" s="28" t="n">
        <x:f>AE1088-AF1088</x:f>
        <x:v>2362.4100000000003</x:v>
      </x:c>
      <x:c r="AH1088" s="20" t="n">
        <x:f>IF(AE1088&gt;0,AG1088/AE1088,"")</x:f>
        <x:v>0.940150429799427</x:v>
      </x:c>
      <x:c r="AI1088" s="28" t="n">
        <x:v>70732.25</x:v>
      </x:c>
      <x:c r="AJ1088" s="28" t="n">
        <x:v>81</x:v>
      </x:c>
      <x:c r="AK1088" t="n">
        <x:v>8</x:v>
      </x:c>
      <x:c r="AL1088" t="str">
        <x:v>Completado</x:v>
      </x:c>
      <x:c r="AM1088" t="str">
        <x:f>IF(W1088&lt;0,"Devuelto",AL1088)</x:f>
        <x:v>Completado</x:v>
      </x:c>
      <x:c r="AN1088" t="str">
        <x:v>Tarjeta</x:v>
      </x:c>
      <x:c r="AO1088" s="29" t="str">
        <x:v>Venta reportada sustituida por venta calculada</x:v>
      </x:c>
      <x:c r="AP1088" t="str">
        <x:f>IF(D1088="","No","Sí")</x:f>
        <x:v>Sí</x:v>
      </x:c>
    </x:row>
    <x:row r="1089">
      <x:c r="A1089" t="n">
        <x:v>1089</x:v>
      </x:c>
      <x:c r="B1089" t="str">
        <x:v>VT0005165</x:v>
      </x:c>
      <x:c r="C1089" t="str">
        <x:v>45373</x:v>
      </x:c>
      <x:c r="D1089" s="27" t="n">
        <x:v>45373</x:v>
      </x:c>
      <x:c r="E1089" t="n">
        <x:f>IF(D1089="","",YEAR(D1089))</x:f>
        <x:v>2024</x:v>
      </x:c>
      <x:c r="F1089" t="n">
        <x:f>IF(D1089="","",MONTH(D1089))</x:f>
        <x:v>3</x:v>
      </x:c>
      <x:c r="G1089" t="str">
        <x:f>IF(D1089="","Fecha no disponible",TEXT(D1089,"mmmm"))</x:f>
        <x:v>March</x:v>
      </x:c>
      <x:c r="H1089" t="str">
        <x:f>IF(D1089="","Fecha no disponible",TEXT(D1089,"yyyy-mm"))</x:f>
        <x:v>2024-03</x:v>
      </x:c>
      <x:c r="I1089" t="str">
        <x:f>IF(D1089="","Fecha no disponible","T"&amp;ROUNDUP(MONTH(D1089)/3,0))</x:f>
        <x:v>T1</x:v>
      </x:c>
      <x:c r="J1089" t="str">
        <x:v>T017</x:v>
      </x:c>
      <x:c r="K1089" t="str">
        <x:v>Tienda Sucre 1</x:v>
      </x:c>
      <x:c r="L1089" t="str">
        <x:v>Centro</x:v>
      </x:c>
      <x:c r="M1089" t="str">
        <x:v>Sucre</x:v>
      </x:c>
      <x:c r="N1089" t="str">
        <x:f>IFERROR(VLOOKUP(M1089,'Mapeos'!$A$4:$B$30,2,FALSE),M1089)</x:f>
        <x:v>Sucre</x:v>
      </x:c>
      <x:c r="O1089" t="str">
        <x:v>C01005</x:v>
      </x:c>
      <x:c r="P1089" t="str">
        <x:v>Masivo</x:v>
      </x:c>
      <x:c r="Q1089" t="str">
        <x:v>P0075</x:v>
      </x:c>
      <x:c r="R1089" t="str">
        <x:v>Alimentos</x:v>
      </x:c>
      <x:c r="S1089" t="str">
        <x:v>Marca B</x:v>
      </x:c>
      <x:c r="T1089" t="str">
        <x:v>E-commerce</x:v>
      </x:c>
      <x:c r="U1089" t="str">
        <x:f>IFERROR(VLOOKUP(T1089,'Mapeos'!$D$4:$E$25,2,FALSE),T1089)</x:f>
        <x:v>E-commerce</x:v>
      </x:c>
      <x:c r="V1089" t="str">
        <x:v>V023</x:v>
      </x:c>
      <x:c r="W1089" t="n">
        <x:v>-2</x:v>
      </x:c>
      <x:c r="X1089" s="28" t="n">
        <x:v>44.08</x:v>
      </x:c>
      <x:c r="Y1089" s="20" t="n">
        <x:v>0</x:v>
      </x:c>
      <x:c r="Z1089" s="20" t="n">
        <x:f>IF(Y1089&gt;1,Y1089/100,Y1089)</x:f>
        <x:v>0</x:v>
      </x:c>
      <x:c r="AA1089" s="28" t="n">
        <x:v>33.72</x:v>
      </x:c>
      <x:c r="AB1089" s="28" t="n">
        <x:v>-88.16</x:v>
      </x:c>
      <x:c r="AC1089" s="28" t="str">
        <x:v>BOB</x:v>
      </x:c>
      <x:c r="AD1089" s="28" t="n">
        <x:f>IF(AC1089="USD",AB1089*'Parametros'!$B$4,AB1089)</x:f>
        <x:v>-88.16</x:v>
      </x:c>
      <x:c r="AE1089" s="28" t="n">
        <x:f>W1089*X1089*(1-Z1089)</x:f>
        <x:v>-88.16</x:v>
      </x:c>
      <x:c r="AF1089" s="28" t="n">
        <x:f>W1089*AA1089</x:f>
        <x:v>-67.44</x:v>
      </x:c>
      <x:c r="AG1089" s="28" t="n">
        <x:f>AE1089-AF1089</x:f>
        <x:v>-20.72</x:v>
      </x:c>
      <x:c r="AH1089" s="20" t="str">
        <x:f>IF(AE1089&gt;0,AG1089/AE1089,"")</x:f>
      </x:c>
      <x:c r="AI1089" s="28" t="n">
        <x:v>73749.85</x:v>
      </x:c>
      <x:c r="AJ1089" s="28"/>
      <x:c r="AK1089"/>
      <x:c r="AL1089" t="str">
        <x:v>Devuelto</x:v>
      </x:c>
      <x:c r="AM1089" t="str">
        <x:f>IF(W1089&lt;0,"Devuelto",AL1089)</x:f>
        <x:v>Devuelto</x:v>
      </x:c>
      <x:c r="AN1089" t="str">
        <x:v>Transferencia</x:v>
      </x:c>
      <x:c r="AO1089" s="29" t="str">
        <x:v>Sin observación</x:v>
      </x:c>
      <x:c r="AP1089" t="str">
        <x:f>IF(D1089="","No","Sí")</x:f>
        <x:v>Sí</x:v>
      </x:c>
    </x:row>
    <x:row r="1090">
      <x:c r="A1090" t="n">
        <x:v>1090</x:v>
      </x:c>
      <x:c r="B1090" t="str">
        <x:v>VT0005170</x:v>
      </x:c>
      <x:c r="C1090" t="str">
        <x:v>45938</x:v>
      </x:c>
      <x:c r="D1090" s="27" t="n">
        <x:v>45938</x:v>
      </x:c>
      <x:c r="E1090" t="n">
        <x:f>IF(D1090="","",YEAR(D1090))</x:f>
        <x:v>2025</x:v>
      </x:c>
      <x:c r="F1090" t="n">
        <x:f>IF(D1090="","",MONTH(D1090))</x:f>
        <x:v>10</x:v>
      </x:c>
      <x:c r="G1090" t="str">
        <x:f>IF(D1090="","Fecha no disponible",TEXT(D1090,"mmmm"))</x:f>
        <x:v>October</x:v>
      </x:c>
      <x:c r="H1090" t="str">
        <x:f>IF(D1090="","Fecha no disponible",TEXT(D1090,"yyyy-mm"))</x:f>
        <x:v>2025-10</x:v>
      </x:c>
      <x:c r="I1090" t="str">
        <x:f>IF(D1090="","Fecha no disponible","T"&amp;ROUNDUP(MONTH(D1090)/3,0))</x:f>
        <x:v>T4</x:v>
      </x:c>
      <x:c r="J1090" t="str">
        <x:v>T004</x:v>
      </x:c>
      <x:c r="K1090" t="str">
        <x:v>Tienda La Paz 4</x:v>
      </x:c>
      <x:c r="L1090" t="str">
        <x:v>Centro</x:v>
      </x:c>
      <x:c r="M1090" t="str">
        <x:v>La Paz</x:v>
      </x:c>
      <x:c r="N1090" t="str">
        <x:f>IFERROR(VLOOKUP(M1090,'Mapeos'!$A$4:$B$30,2,FALSE),M1090)</x:f>
        <x:v>La Paz</x:v>
      </x:c>
      <x:c r="O1090" t="str">
        <x:v>C00889</x:v>
      </x:c>
      <x:c r="P1090" t="str">
        <x:v>Premium</x:v>
      </x:c>
      <x:c r="Q1090" t="str">
        <x:v>P0085</x:v>
      </x:c>
      <x:c r="R1090" t="str">
        <x:v>Cuidado Personal</x:v>
      </x:c>
      <x:c r="S1090" t="str">
        <x:v>Marca D</x:v>
      </x:c>
      <x:c r="T1090" t="str">
        <x:v>Tienda</x:v>
      </x:c>
      <x:c r="U1090" t="str">
        <x:f>IFERROR(VLOOKUP(T1090,'Mapeos'!$D$4:$E$25,2,FALSE),T1090)</x:f>
        <x:v>Tienda</x:v>
      </x:c>
      <x:c r="V1090" t="str">
        <x:v>V032</x:v>
      </x:c>
      <x:c r="W1090" t="n">
        <x:v>-1</x:v>
      </x:c>
      <x:c r="X1090" s="28" t="n">
        <x:v>62.56</x:v>
      </x:c>
      <x:c r="Y1090" s="20" t="n">
        <x:v>0.1</x:v>
      </x:c>
      <x:c r="Z1090" s="20" t="n">
        <x:f>IF(Y1090&gt;1,Y1090/100,Y1090)</x:f>
        <x:v>0.1</x:v>
      </x:c>
      <x:c r="AA1090" s="28" t="n">
        <x:v>45.61</x:v>
      </x:c>
      <x:c r="AB1090" s="28" t="n">
        <x:v>-56.3</x:v>
      </x:c>
      <x:c r="AC1090" s="28" t="str">
        <x:v>BOB</x:v>
      </x:c>
      <x:c r="AD1090" s="28" t="n">
        <x:f>IF(AC1090="USD",AB1090*'Parametros'!$B$4,AB1090)</x:f>
        <x:v>-56.3</x:v>
      </x:c>
      <x:c r="AE1090" s="28" t="n">
        <x:f>W1090*X1090*(1-Z1090)</x:f>
        <x:v>-56.304</x:v>
      </x:c>
      <x:c r="AF1090" s="28" t="n">
        <x:f>W1090*AA1090</x:f>
        <x:v>-45.61</x:v>
      </x:c>
      <x:c r="AG1090" s="28" t="n">
        <x:f>AE1090-AF1090</x:f>
        <x:v>-10.694000000000003</x:v>
      </x:c>
      <x:c r="AH1090" s="20" t="str">
        <x:f>IF(AE1090&gt;0,AG1090/AE1090,"")</x:f>
      </x:c>
      <x:c r="AI1090" s="28" t="n">
        <x:v>155874.89</x:v>
      </x:c>
      <x:c r="AJ1090" s="28"/>
      <x:c r="AK1090"/>
      <x:c r="AL1090" t="str">
        <x:v>Devuelto</x:v>
      </x:c>
      <x:c r="AM1090" t="str">
        <x:f>IF(W1090&lt;0,"Devuelto",AL1090)</x:f>
        <x:v>Devuelto</x:v>
      </x:c>
      <x:c r="AN1090" t="str">
        <x:v>Transferencia</x:v>
      </x:c>
      <x:c r="AO1090" s="29" t="str">
        <x:v>Sin observación</x:v>
      </x:c>
      <x:c r="AP1090" t="str">
        <x:f>IF(D1090="","No","Sí")</x:f>
        <x:v>Sí</x:v>
      </x:c>
    </x:row>
    <x:row r="1091">
      <x:c r="A1091" t="n">
        <x:v>1091</x:v>
      </x:c>
      <x:c r="B1091" t="str">
        <x:v>VT0005174</x:v>
      </x:c>
      <x:c r="C1091" t="str">
        <x:v>45956</x:v>
      </x:c>
      <x:c r="D1091" s="27" t="n">
        <x:v>45956</x:v>
      </x:c>
      <x:c r="E1091" t="n">
        <x:f>IF(D1091="","",YEAR(D1091))</x:f>
        <x:v>2025</x:v>
      </x:c>
      <x:c r="F1091" t="n">
        <x:f>IF(D1091="","",MONTH(D1091))</x:f>
        <x:v>10</x:v>
      </x:c>
      <x:c r="G1091" t="str">
        <x:f>IF(D1091="","Fecha no disponible",TEXT(D1091,"mmmm"))</x:f>
        <x:v>October</x:v>
      </x:c>
      <x:c r="H1091" t="str">
        <x:f>IF(D1091="","Fecha no disponible",TEXT(D1091,"yyyy-mm"))</x:f>
        <x:v>2025-10</x:v>
      </x:c>
      <x:c r="I1091" t="str">
        <x:f>IF(D1091="","Fecha no disponible","T"&amp;ROUNDUP(MONTH(D1091)/3,0))</x:f>
        <x:v>T4</x:v>
      </x:c>
      <x:c r="J1091" t="str">
        <x:v>T008</x:v>
      </x:c>
      <x:c r="K1091" t="str">
        <x:v>Tienda Santa Cruz 4</x:v>
      </x:c>
      <x:c r="L1091" t="str">
        <x:v>Barrio</x:v>
      </x:c>
      <x:c r="M1091" t="str">
        <x:v>Santa Cruz</x:v>
      </x:c>
      <x:c r="N1091" t="str">
        <x:f>IFERROR(VLOOKUP(M1091,'Mapeos'!$A$4:$B$30,2,FALSE),M1091)</x:f>
        <x:v>Santa Cruz</x:v>
      </x:c>
      <x:c r="O1091" t="str">
        <x:v>C00234</x:v>
      </x:c>
      <x:c r="P1091" t="str">
        <x:v>Frecuente</x:v>
      </x:c>
      <x:c r="Q1091" t="str">
        <x:v>P0116</x:v>
      </x:c>
      <x:c r="R1091" t="str">
        <x:v>Hogar</x:v>
      </x:c>
      <x:c r="S1091" t="str">
        <x:v>Marca B</x:v>
      </x:c>
      <x:c r="T1091" t="str">
        <x:v>Tienda</x:v>
      </x:c>
      <x:c r="U1091" t="str">
        <x:f>IFERROR(VLOOKUP(T1091,'Mapeos'!$D$4:$E$25,2,FALSE),T1091)</x:f>
        <x:v>Tienda</x:v>
      </x:c>
      <x:c r="V1091" t="str">
        <x:v>V008</x:v>
      </x:c>
      <x:c r="W1091" t="n">
        <x:v>-1</x:v>
      </x:c>
      <x:c r="X1091" s="28" t="n">
        <x:v>274.92</x:v>
      </x:c>
      <x:c r="Y1091" s="20" t="n">
        <x:v>0.05</x:v>
      </x:c>
      <x:c r="Z1091" s="20" t="n">
        <x:f>IF(Y1091&gt;1,Y1091/100,Y1091)</x:f>
        <x:v>0.05</x:v>
      </x:c>
      <x:c r="AA1091" s="28" t="n">
        <x:v>161.09</x:v>
      </x:c>
      <x:c r="AB1091" s="28" t="n">
        <x:v>-261.17</x:v>
      </x:c>
      <x:c r="AC1091" s="28" t="str">
        <x:v>BOB</x:v>
      </x:c>
      <x:c r="AD1091" s="28" t="n">
        <x:f>IF(AC1091="USD",AB1091*'Parametros'!$B$4,AB1091)</x:f>
        <x:v>-261.17</x:v>
      </x:c>
      <x:c r="AE1091" s="28" t="n">
        <x:f>W1091*X1091*(1-Z1091)</x:f>
        <x:v>-261.174</x:v>
      </x:c>
      <x:c r="AF1091" s="28" t="n">
        <x:f>W1091*AA1091</x:f>
        <x:v>-161.09</x:v>
      </x:c>
      <x:c r="AG1091" s="28" t="n">
        <x:f>AE1091-AF1091</x:f>
        <x:v>-100.08399999999997</x:v>
      </x:c>
      <x:c r="AH1091" s="20" t="str">
        <x:f>IF(AE1091&gt;0,AG1091/AE1091,"")</x:f>
      </x:c>
      <x:c r="AI1091" s="28" t="n">
        <x:v>153232.59</x:v>
      </x:c>
      <x:c r="AJ1091" s="28"/>
      <x:c r="AK1091"/>
      <x:c r="AL1091" t="str">
        <x:v>Devuelto</x:v>
      </x:c>
      <x:c r="AM1091" t="str">
        <x:f>IF(W1091&lt;0,"Devuelto",AL1091)</x:f>
        <x:v>Devuelto</x:v>
      </x:c>
      <x:c r="AN1091" t="str">
        <x:v>Efectivo</x:v>
      </x:c>
      <x:c r="AO1091" s="29" t="str">
        <x:v>Sin observación</x:v>
      </x:c>
      <x:c r="AP1091" t="str">
        <x:f>IF(D1091="","No","Sí")</x:f>
        <x:v>Sí</x:v>
      </x:c>
    </x:row>
    <x:row r="1092">
      <x:c r="A1092" t="n">
        <x:v>1092</x:v>
      </x:c>
      <x:c r="B1092" t="str">
        <x:v>VT0005179</x:v>
      </x:c>
      <x:c r="C1092" t="str">
        <x:v>45755</x:v>
      </x:c>
      <x:c r="D1092" s="27" t="n">
        <x:v>45755</x:v>
      </x:c>
      <x:c r="E1092" t="n">
        <x:f>IF(D1092="","",YEAR(D1092))</x:f>
        <x:v>2025</x:v>
      </x:c>
      <x:c r="F1092" t="n">
        <x:f>IF(D1092="","",MONTH(D1092))</x:f>
        <x:v>4</x:v>
      </x:c>
      <x:c r="G1092" t="str">
        <x:f>IF(D1092="","Fecha no disponible",TEXT(D1092,"mmmm"))</x:f>
        <x:v>April</x:v>
      </x:c>
      <x:c r="H1092" t="str">
        <x:f>IF(D1092="","Fecha no disponible",TEXT(D1092,"yyyy-mm"))</x:f>
        <x:v>2025-04</x:v>
      </x:c>
      <x:c r="I1092" t="str">
        <x:f>IF(D1092="","Fecha no disponible","T"&amp;ROUNDUP(MONTH(D1092)/3,0))</x:f>
        <x:v>T2</x:v>
      </x:c>
      <x:c r="J1092" t="str">
        <x:v>T016</x:v>
      </x:c>
      <x:c r="K1092" t="str">
        <x:v>Tienda Potosí 4</x:v>
      </x:c>
      <x:c r="L1092" t="str">
        <x:v>Centro</x:v>
      </x:c>
      <x:c r="M1092" t="str">
        <x:v>Potosí</x:v>
      </x:c>
      <x:c r="N1092" t="str">
        <x:f>IFERROR(VLOOKUP(M1092,'Mapeos'!$A$4:$B$30,2,FALSE),M1092)</x:f>
        <x:v>Potosí</x:v>
      </x:c>
      <x:c r="O1092" t="str">
        <x:v>C01418</x:v>
      </x:c>
      <x:c r="P1092" t="str">
        <x:v>Frecuente</x:v>
      </x:c>
      <x:c r="Q1092" t="str">
        <x:v>P0120</x:v>
      </x:c>
      <x:c r="R1092" t="str">
        <x:v>Electrónica</x:v>
      </x:c>
      <x:c r="S1092" t="str">
        <x:v>Marca A</x:v>
      </x:c>
      <x:c r="T1092" t="str">
        <x:v>E-commerce</x:v>
      </x:c>
      <x:c r="U1092" t="str">
        <x:f>IFERROR(VLOOKUP(T1092,'Mapeos'!$D$4:$E$25,2,FALSE),T1092)</x:f>
        <x:v>E-commerce</x:v>
      </x:c>
      <x:c r="V1092" t="str">
        <x:v>V012</x:v>
      </x:c>
      <x:c r="W1092" t="n">
        <x:v>1</x:v>
      </x:c>
      <x:c r="X1092" s="28" t="n">
        <x:v>400.77</x:v>
      </x:c>
      <x:c r="Y1092" s="20" t="n">
        <x:v>0</x:v>
      </x:c>
      <x:c r="Z1092" s="20" t="n">
        <x:f>IF(Y1092&gt;1,Y1092/100,Y1092)</x:f>
        <x:v>0</x:v>
      </x:c>
      <x:c r="AA1092" s="28" t="n">
        <x:v>269.92</x:v>
      </x:c>
      <x:c r="AB1092" s="28" t="n">
        <x:v>400.77</x:v>
      </x:c>
      <x:c r="AC1092" s="28" t="str">
        <x:v>BOB</x:v>
      </x:c>
      <x:c r="AD1092" s="28" t="n">
        <x:f>IF(AC1092="USD",AB1092*'Parametros'!$B$4,AB1092)</x:f>
        <x:v>400.77</x:v>
      </x:c>
      <x:c r="AE1092" s="28" t="n">
        <x:f>W1092*X1092*(1-Z1092)</x:f>
        <x:v>400.77</x:v>
      </x:c>
      <x:c r="AF1092" s="28" t="n">
        <x:f>W1092*AA1092</x:f>
        <x:v>269.92</x:v>
      </x:c>
      <x:c r="AG1092" s="28" t="n">
        <x:f>AE1092-AF1092</x:f>
        <x:v>130.84999999999997</x:v>
      </x:c>
      <x:c r="AH1092" s="20" t="n">
        <x:f>IF(AE1092&gt;0,AG1092/AE1092,"")</x:f>
        <x:v>0.3264964942485714</x:v>
      </x:c>
      <x:c r="AI1092" s="28" t="n">
        <x:v>86012.2</x:v>
      </x:c>
      <x:c r="AJ1092" s="28"/>
      <x:c r="AK1092"/>
      <x:c r="AL1092" t="str">
        <x:v>Completado</x:v>
      </x:c>
      <x:c r="AM1092" t="str">
        <x:f>IF(W1092&lt;0,"Devuelto",AL1092)</x:f>
        <x:v>Completado</x:v>
      </x:c>
      <x:c r="AN1092" t="str">
        <x:v>Tarjeta</x:v>
      </x:c>
      <x:c r="AO1092" s="29" t="str">
        <x:v>Sin observación</x:v>
      </x:c>
      <x:c r="AP1092" t="str">
        <x:f>IF(D1092="","No","Sí")</x:f>
        <x:v>Sí</x:v>
      </x:c>
    </x:row>
    <x:row r="1093">
      <x:c r="A1093" t="n">
        <x:v>1093</x:v>
      </x:c>
      <x:c r="B1093" t="str">
        <x:v>VT0005184</x:v>
      </x:c>
      <x:c r="C1093" t="str">
        <x:v>45964</x:v>
      </x:c>
      <x:c r="D1093" s="27" t="n">
        <x:v>45964</x:v>
      </x:c>
      <x:c r="E1093" t="n">
        <x:f>IF(D1093="","",YEAR(D1093))</x:f>
        <x:v>2025</x:v>
      </x:c>
      <x:c r="F1093" t="n">
        <x:f>IF(D1093="","",MONTH(D1093))</x:f>
        <x:v>11</x:v>
      </x:c>
      <x:c r="G1093" t="str">
        <x:f>IF(D1093="","Fecha no disponible",TEXT(D1093,"mmmm"))</x:f>
        <x:v>November</x:v>
      </x:c>
      <x:c r="H1093" t="str">
        <x:f>IF(D1093="","Fecha no disponible",TEXT(D1093,"yyyy-mm"))</x:f>
        <x:v>2025-11</x:v>
      </x:c>
      <x:c r="I1093" t="str">
        <x:f>IF(D1093="","Fecha no disponible","T"&amp;ROUNDUP(MONTH(D1093)/3,0))</x:f>
        <x:v>T4</x:v>
      </x:c>
      <x:c r="J1093" t="str">
        <x:v>T003</x:v>
      </x:c>
      <x:c r="K1093" t="str">
        <x:v>Tienda La Paz 3</x:v>
      </x:c>
      <x:c r="L1093" t="str">
        <x:v>Barrio</x:v>
      </x:c>
      <x:c r="M1093" t="str">
        <x:v>La Paz</x:v>
      </x:c>
      <x:c r="N1093" t="str">
        <x:f>IFERROR(VLOOKUP(M1093,'Mapeos'!$A$4:$B$30,2,FALSE),M1093)</x:f>
        <x:v>La Paz</x:v>
      </x:c>
      <x:c r="O1093" t="str">
        <x:v>C01393</x:v>
      </x:c>
      <x:c r="P1093" t="str">
        <x:v>Premium</x:v>
      </x:c>
      <x:c r="Q1093" t="str">
        <x:v>P0078</x:v>
      </x:c>
      <x:c r="R1093" t="str">
        <x:v>Cuidado Personal</x:v>
      </x:c>
      <x:c r="S1093" t="str">
        <x:v>Marca B</x:v>
      </x:c>
      <x:c r="T1093" t="str">
        <x:v>Tienda</x:v>
      </x:c>
      <x:c r="U1093" t="str">
        <x:f>IFERROR(VLOOKUP(T1093,'Mapeos'!$D$4:$E$25,2,FALSE),T1093)</x:f>
        <x:v>Tienda</x:v>
      </x:c>
      <x:c r="V1093" t="str">
        <x:v>V021</x:v>
      </x:c>
      <x:c r="W1093" t="n">
        <x:v>1</x:v>
      </x:c>
      <x:c r="X1093" s="28" t="n">
        <x:v>100.22</x:v>
      </x:c>
      <x:c r="Y1093" s="20" t="n">
        <x:v>0</x:v>
      </x:c>
      <x:c r="Z1093" s="20" t="n">
        <x:f>IF(Y1093&gt;1,Y1093/100,Y1093)</x:f>
        <x:v>0</x:v>
      </x:c>
      <x:c r="AA1093" s="28" t="n">
        <x:v>50.86</x:v>
      </x:c>
      <x:c r="AB1093" s="28" t="n">
        <x:v>100.22</x:v>
      </x:c>
      <x:c r="AC1093" s="28" t="str">
        <x:v>BOB</x:v>
      </x:c>
      <x:c r="AD1093" s="28" t="n">
        <x:f>IF(AC1093="USD",AB1093*'Parametros'!$B$4,AB1093)</x:f>
        <x:v>100.22</x:v>
      </x:c>
      <x:c r="AE1093" s="28" t="n">
        <x:f>W1093*X1093*(1-Z1093)</x:f>
        <x:v>100.22</x:v>
      </x:c>
      <x:c r="AF1093" s="28" t="n">
        <x:f>W1093*AA1093</x:f>
        <x:v>50.86</x:v>
      </x:c>
      <x:c r="AG1093" s="28" t="n">
        <x:f>AE1093-AF1093</x:f>
        <x:v>49.36</x:v>
      </x:c>
      <x:c r="AH1093" s="20" t="n">
        <x:f>IF(AE1093&gt;0,AG1093/AE1093,"")</x:f>
        <x:v>0.4925164637796847</x:v>
      </x:c>
      <x:c r="AI1093" s="28" t="n">
        <x:v>191492.27</x:v>
      </x:c>
      <x:c r="AJ1093" s="28"/>
      <x:c r="AK1093"/>
      <x:c r="AL1093" t="str">
        <x:v>Completado</x:v>
      </x:c>
      <x:c r="AM1093" t="str">
        <x:f>IF(W1093&lt;0,"Devuelto",AL1093)</x:f>
        <x:v>Completado</x:v>
      </x:c>
      <x:c r="AN1093" t="str">
        <x:v>Tarjeta</x:v>
      </x:c>
      <x:c r="AO1093" s="29" t="str">
        <x:v>Sin observación</x:v>
      </x:c>
      <x:c r="AP1093" t="str">
        <x:f>IF(D1093="","No","Sí")</x:f>
        <x:v>Sí</x:v>
      </x:c>
    </x:row>
    <x:row r="1094">
      <x:c r="A1094" t="n">
        <x:v>1094</x:v>
      </x:c>
      <x:c r="B1094" t="str">
        <x:v>VT0005189</x:v>
      </x:c>
      <x:c r="C1094" t="str">
        <x:v>45561</x:v>
      </x:c>
      <x:c r="D1094" s="27" t="n">
        <x:v>45561</x:v>
      </x:c>
      <x:c r="E1094" t="n">
        <x:f>IF(D1094="","",YEAR(D1094))</x:f>
        <x:v>2024</x:v>
      </x:c>
      <x:c r="F1094" t="n">
        <x:f>IF(D1094="","",MONTH(D1094))</x:f>
        <x:v>9</x:v>
      </x:c>
      <x:c r="G1094" t="str">
        <x:f>IF(D1094="","Fecha no disponible",TEXT(D1094,"mmmm"))</x:f>
        <x:v>September</x:v>
      </x:c>
      <x:c r="H1094" t="str">
        <x:f>IF(D1094="","Fecha no disponible",TEXT(D1094,"yyyy-mm"))</x:f>
        <x:v>2024-09</x:v>
      </x:c>
      <x:c r="I1094" t="str">
        <x:f>IF(D1094="","Fecha no disponible","T"&amp;ROUNDUP(MONTH(D1094)/3,0))</x:f>
        <x:v>T3</x:v>
      </x:c>
      <x:c r="J1094" t="str">
        <x:v>T002</x:v>
      </x:c>
      <x:c r="K1094" t="str">
        <x:v>Tienda La Paz 2</x:v>
      </x:c>
      <x:c r="L1094" t="str">
        <x:v>Mall</x:v>
      </x:c>
      <x:c r="M1094" t="str">
        <x:v>La Paz</x:v>
      </x:c>
      <x:c r="N1094" t="str">
        <x:f>IFERROR(VLOOKUP(M1094,'Mapeos'!$A$4:$B$30,2,FALSE),M1094)</x:f>
        <x:v>La Paz</x:v>
      </x:c>
      <x:c r="O1094" t="str">
        <x:v>C01131</x:v>
      </x:c>
      <x:c r="P1094" t="str">
        <x:v>Empresa</x:v>
      </x:c>
      <x:c r="Q1094" t="str">
        <x:v>P0090</x:v>
      </x:c>
      <x:c r="R1094" t="str">
        <x:v>Cuidado Personal</x:v>
      </x:c>
      <x:c r="S1094" t="str">
        <x:v>Marca A</x:v>
      </x:c>
      <x:c r="T1094" t="str">
        <x:v>Tienda</x:v>
      </x:c>
      <x:c r="U1094" t="str">
        <x:f>IFERROR(VLOOKUP(T1094,'Mapeos'!$D$4:$E$25,2,FALSE),T1094)</x:f>
        <x:v>Tienda</x:v>
      </x:c>
      <x:c r="V1094" t="str">
        <x:v>V010</x:v>
      </x:c>
      <x:c r="W1094" t="n">
        <x:v>0</x:v>
      </x:c>
      <x:c r="X1094" s="28" t="n">
        <x:v>64.05</x:v>
      </x:c>
      <x:c r="Y1094" s="20" t="n">
        <x:v>0.15</x:v>
      </x:c>
      <x:c r="Z1094" s="20" t="n">
        <x:f>IF(Y1094&gt;1,Y1094/100,Y1094)</x:f>
        <x:v>0.15</x:v>
      </x:c>
      <x:c r="AA1094" s="28" t="n">
        <x:v>46.9</x:v>
      </x:c>
      <x:c r="AB1094" s="28" t="n">
        <x:v>0</x:v>
      </x:c>
      <x:c r="AC1094" s="28" t="str">
        <x:v>BOB</x:v>
      </x:c>
      <x:c r="AD1094" s="28" t="n">
        <x:f>IF(AC1094="USD",AB1094*'Parametros'!$B$4,AB1094)</x:f>
        <x:v>0</x:v>
      </x:c>
      <x:c r="AE1094" s="28" t="n">
        <x:f>W1094*X1094*(1-Z1094)</x:f>
        <x:v>0</x:v>
      </x:c>
      <x:c r="AF1094" s="28" t="n">
        <x:f>W1094*AA1094</x:f>
        <x:v>0</x:v>
      </x:c>
      <x:c r="AG1094" s="28" t="n">
        <x:f>AE1094-AF1094</x:f>
        <x:v>0</x:v>
      </x:c>
      <x:c r="AH1094" s="20" t="str">
        <x:f>IF(AE1094&gt;0,AG1094/AE1094,"")</x:f>
      </x:c>
      <x:c r="AI1094" s="28" t="n">
        <x:v>131308.43</x:v>
      </x:c>
      <x:c r="AJ1094" s="28"/>
      <x:c r="AK1094"/>
      <x:c r="AL1094" t="str">
        <x:v>Cancelado</x:v>
      </x:c>
      <x:c r="AM1094" t="str">
        <x:f>IF(W1094&lt;0,"Devuelto",AL1094)</x:f>
        <x:v>Cancelado</x:v>
      </x:c>
      <x:c r="AN1094" t="str">
        <x:v>QR</x:v>
      </x:c>
      <x:c r="AO1094" s="29" t="str">
        <x:v>Sin observación</x:v>
      </x:c>
      <x:c r="AP1094" t="str">
        <x:f>IF(D1094="","No","Sí")</x:f>
        <x:v>Sí</x:v>
      </x:c>
    </x:row>
    <x:row r="1095">
      <x:c r="A1095" t="n">
        <x:v>1095</x:v>
      </x:c>
      <x:c r="B1095" t="str">
        <x:v>VT0005193</x:v>
      </x:c>
      <x:c r="C1095" t="str">
        <x:v>45868</x:v>
      </x:c>
      <x:c r="D1095" s="27" t="n">
        <x:v>45868</x:v>
      </x:c>
      <x:c r="E1095" t="n">
        <x:f>IF(D1095="","",YEAR(D1095))</x:f>
        <x:v>2025</x:v>
      </x:c>
      <x:c r="F1095" t="n">
        <x:f>IF(D1095="","",MONTH(D1095))</x:f>
        <x:v>7</x:v>
      </x:c>
      <x:c r="G1095" t="str">
        <x:f>IF(D1095="","Fecha no disponible",TEXT(D1095,"mmmm"))</x:f>
        <x:v>July</x:v>
      </x:c>
      <x:c r="H1095" t="str">
        <x:f>IF(D1095="","Fecha no disponible",TEXT(D1095,"yyyy-mm"))</x:f>
        <x:v>2025-07</x:v>
      </x:c>
      <x:c r="I1095" t="str">
        <x:f>IF(D1095="","Fecha no disponible","T"&amp;ROUNDUP(MONTH(D1095)/3,0))</x:f>
        <x:v>T3</x:v>
      </x:c>
      <x:c r="J1095" t="str">
        <x:v>T005</x:v>
      </x:c>
      <x:c r="K1095" t="str">
        <x:v>Tienda Santa Cruz 1</x:v>
      </x:c>
      <x:c r="L1095" t="str">
        <x:v>Centro</x:v>
      </x:c>
      <x:c r="M1095" t="str">
        <x:v>Santa Cruz</x:v>
      </x:c>
      <x:c r="N1095" t="str">
        <x:f>IFERROR(VLOOKUP(M1095,'Mapeos'!$A$4:$B$30,2,FALSE),M1095)</x:f>
        <x:v>Santa Cruz</x:v>
      </x:c>
      <x:c r="O1095" t="str">
        <x:v>C00841</x:v>
      </x:c>
      <x:c r="P1095" t="str">
        <x:v>Empresa</x:v>
      </x:c>
      <x:c r="Q1095" t="str">
        <x:v>P0031</x:v>
      </x:c>
      <x:c r="R1095" t="str">
        <x:v>Alimentos</x:v>
      </x:c>
      <x:c r="S1095" t="str">
        <x:v>Marca B</x:v>
      </x:c>
      <x:c r="T1095" t="str">
        <x:v>Tienda</x:v>
      </x:c>
      <x:c r="U1095" t="str">
        <x:f>IFERROR(VLOOKUP(T1095,'Mapeos'!$D$4:$E$25,2,FALSE),T1095)</x:f>
        <x:v>Tienda</x:v>
      </x:c>
      <x:c r="V1095" t="str">
        <x:v>V033</x:v>
      </x:c>
      <x:c r="W1095" t="n">
        <x:v>1</x:v>
      </x:c>
      <x:c r="X1095" s="28" t="n">
        <x:v>52.94</x:v>
      </x:c>
      <x:c r="Y1095" s="20" t="n">
        <x:v>0.2</x:v>
      </x:c>
      <x:c r="Z1095" s="20" t="n">
        <x:f>IF(Y1095&gt;1,Y1095/100,Y1095)</x:f>
        <x:v>0.2</x:v>
      </x:c>
      <x:c r="AA1095" s="28" t="n">
        <x:v>36.49</x:v>
      </x:c>
      <x:c r="AB1095" s="28" t="n">
        <x:v>42.35</x:v>
      </x:c>
      <x:c r="AC1095" s="28" t="str">
        <x:v>BOB</x:v>
      </x:c>
      <x:c r="AD1095" s="28" t="n">
        <x:f>IF(AC1095="USD",AB1095*'Parametros'!$B$4,AB1095)</x:f>
        <x:v>42.35</x:v>
      </x:c>
      <x:c r="AE1095" s="28" t="n">
        <x:f>W1095*X1095*(1-Z1095)</x:f>
        <x:v>42.352000000000004</x:v>
      </x:c>
      <x:c r="AF1095" s="28" t="n">
        <x:f>W1095*AA1095</x:f>
        <x:v>36.49</x:v>
      </x:c>
      <x:c r="AG1095" s="28" t="n">
        <x:f>AE1095-AF1095</x:f>
        <x:v>5.862000000000002</x:v>
      </x:c>
      <x:c r="AH1095" s="20" t="n">
        <x:f>IF(AE1095&gt;0,AG1095/AE1095,"")</x:f>
        <x:v>0.13841140914242542</x:v>
      </x:c>
      <x:c r="AI1095" s="28" t="n">
        <x:v>164465.29</x:v>
      </x:c>
      <x:c r="AJ1095" s="28"/>
      <x:c r="AK1095"/>
      <x:c r="AL1095" t="str">
        <x:v>Completado</x:v>
      </x:c>
      <x:c r="AM1095" t="str">
        <x:f>IF(W1095&lt;0,"Devuelto",AL1095)</x:f>
        <x:v>Completado</x:v>
      </x:c>
      <x:c r="AN1095" t="str">
        <x:v>QR</x:v>
      </x:c>
      <x:c r="AO1095" s="29" t="str">
        <x:v>Sin observación</x:v>
      </x:c>
      <x:c r="AP1095" t="str">
        <x:f>IF(D1095="","No","Sí")</x:f>
        <x:v>Sí</x:v>
      </x:c>
    </x:row>
    <x:row r="1096">
      <x:c r="A1096" t="n">
        <x:v>1096</x:v>
      </x:c>
      <x:c r="B1096" t="str">
        <x:v>VT0005198</x:v>
      </x:c>
      <x:c r="C1096" t="str">
        <x:v>45881</x:v>
      </x:c>
      <x:c r="D1096" s="27" t="n">
        <x:v>45881</x:v>
      </x:c>
      <x:c r="E1096" t="n">
        <x:f>IF(D1096="","",YEAR(D1096))</x:f>
        <x:v>2025</x:v>
      </x:c>
      <x:c r="F1096" t="n">
        <x:f>IF(D1096="","",MONTH(D1096))</x:f>
        <x:v>8</x:v>
      </x:c>
      <x:c r="G1096" t="str">
        <x:f>IF(D1096="","Fecha no disponible",TEXT(D1096,"mmmm"))</x:f>
        <x:v>August</x:v>
      </x:c>
      <x:c r="H1096" t="str">
        <x:f>IF(D1096="","Fecha no disponible",TEXT(D1096,"yyyy-mm"))</x:f>
        <x:v>2025-08</x:v>
      </x:c>
      <x:c r="I1096" t="str">
        <x:f>IF(D1096="","Fecha no disponible","T"&amp;ROUNDUP(MONTH(D1096)/3,0))</x:f>
        <x:v>T3</x:v>
      </x:c>
      <x:c r="J1096" t="str">
        <x:v>T016</x:v>
      </x:c>
      <x:c r="K1096" t="str">
        <x:v>Tienda Potosí 4</x:v>
      </x:c>
      <x:c r="L1096" t="str">
        <x:v>Centro</x:v>
      </x:c>
      <x:c r="M1096" t="str">
        <x:v>Potosí</x:v>
      </x:c>
      <x:c r="N1096" t="str">
        <x:f>IFERROR(VLOOKUP(M1096,'Mapeos'!$A$4:$B$30,2,FALSE),M1096)</x:f>
        <x:v>Potosí</x:v>
      </x:c>
      <x:c r="O1096" t="str">
        <x:v>C00830</x:v>
      </x:c>
      <x:c r="P1096" t="str">
        <x:v>Premium</x:v>
      </x:c>
      <x:c r="Q1096" t="str">
        <x:v>P0061</x:v>
      </x:c>
      <x:c r="R1096" t="str">
        <x:v>Deportes</x:v>
      </x:c>
      <x:c r="S1096" t="str">
        <x:v>Marca C</x:v>
      </x:c>
      <x:c r="T1096" t="str">
        <x:v>E-commerce</x:v>
      </x:c>
      <x:c r="U1096" t="str">
        <x:f>IFERROR(VLOOKUP(T1096,'Mapeos'!$D$4:$E$25,2,FALSE),T1096)</x:f>
        <x:v>E-commerce</x:v>
      </x:c>
      <x:c r="V1096" t="str">
        <x:v>V038</x:v>
      </x:c>
      <x:c r="W1096" t="n">
        <x:v>1</x:v>
      </x:c>
      <x:c r="X1096" s="28" t="n">
        <x:v>267.79</x:v>
      </x:c>
      <x:c r="Y1096" s="20" t="n">
        <x:v>0.25</x:v>
      </x:c>
      <x:c r="Z1096" s="20" t="n">
        <x:f>IF(Y1096&gt;1,Y1096/100,Y1096)</x:f>
        <x:v>0.25</x:v>
      </x:c>
      <x:c r="AA1096" s="28" t="n">
        <x:v>150.39</x:v>
      </x:c>
      <x:c r="AB1096" s="28" t="n">
        <x:v>200.84</x:v>
      </x:c>
      <x:c r="AC1096" s="28" t="str">
        <x:v>BOB</x:v>
      </x:c>
      <x:c r="AD1096" s="28" t="n">
        <x:f>IF(AC1096="USD",AB1096*'Parametros'!$B$4,AB1096)</x:f>
        <x:v>200.84</x:v>
      </x:c>
      <x:c r="AE1096" s="28" t="n">
        <x:f>W1096*X1096*(1-Z1096)</x:f>
        <x:v>200.84250000000003</x:v>
      </x:c>
      <x:c r="AF1096" s="28" t="n">
        <x:f>W1096*AA1096</x:f>
        <x:v>150.39</x:v>
      </x:c>
      <x:c r="AG1096" s="28" t="n">
        <x:f>AE1096-AF1096</x:f>
        <x:v>50.45250000000004</x:v>
      </x:c>
      <x:c r="AH1096" s="20" t="n">
        <x:f>IF(AE1096&gt;0,AG1096/AE1096,"")</x:f>
        <x:v>0.2512043018783377</x:v>
      </x:c>
      <x:c r="AI1096" s="28" t="n">
        <x:v>66587.18</x:v>
      </x:c>
      <x:c r="AJ1096" s="28"/>
      <x:c r="AK1096"/>
      <x:c r="AL1096" t="str">
        <x:v>Completado</x:v>
      </x:c>
      <x:c r="AM1096" t="str">
        <x:f>IF(W1096&lt;0,"Devuelto",AL1096)</x:f>
        <x:v>Completado</x:v>
      </x:c>
      <x:c r="AN1096" t="str">
        <x:v>Transferencia</x:v>
      </x:c>
      <x:c r="AO1096" s="29" t="str">
        <x:v>Sin observación</x:v>
      </x:c>
      <x:c r="AP1096" t="str">
        <x:f>IF(D1096="","No","Sí")</x:f>
        <x:v>Sí</x:v>
      </x:c>
    </x:row>
    <x:row r="1097">
      <x:c r="A1097" t="n">
        <x:v>1097</x:v>
      </x:c>
      <x:c r="B1097" t="str">
        <x:v>VT0005203</x:v>
      </x:c>
      <x:c r="C1097" t="str">
        <x:v>46017</x:v>
      </x:c>
      <x:c r="D1097" s="27" t="n">
        <x:v>46017</x:v>
      </x:c>
      <x:c r="E1097" t="n">
        <x:f>IF(D1097="","",YEAR(D1097))</x:f>
        <x:v>2025</x:v>
      </x:c>
      <x:c r="F1097" t="n">
        <x:f>IF(D1097="","",MONTH(D1097))</x:f>
        <x:v>12</x:v>
      </x:c>
      <x:c r="G1097" t="str">
        <x:f>IF(D1097="","Fecha no disponible",TEXT(D1097,"mmmm"))</x:f>
        <x:v>December</x:v>
      </x:c>
      <x:c r="H1097" t="str">
        <x:f>IF(D1097="","Fecha no disponible",TEXT(D1097,"yyyy-mm"))</x:f>
        <x:v>2025-12</x:v>
      </x:c>
      <x:c r="I1097" t="str">
        <x:f>IF(D1097="","Fecha no disponible","T"&amp;ROUNDUP(MONTH(D1097)/3,0))</x:f>
        <x:v>T4</x:v>
      </x:c>
      <x:c r="J1097" t="str">
        <x:v>T013</x:v>
      </x:c>
      <x:c r="K1097" t="str">
        <x:v>Tienda Potosí 1</x:v>
      </x:c>
      <x:c r="L1097" t="str">
        <x:v>Centro</x:v>
      </x:c>
      <x:c r="M1097" t="str">
        <x:v>Potosí</x:v>
      </x:c>
      <x:c r="N1097" t="str">
        <x:f>IFERROR(VLOOKUP(M1097,'Mapeos'!$A$4:$B$30,2,FALSE),M1097)</x:f>
        <x:v>Potosí</x:v>
      </x:c>
      <x:c r="O1097" t="str">
        <x:v>C00501</x:v>
      </x:c>
      <x:c r="P1097" t="str">
        <x:v>Premium</x:v>
      </x:c>
      <x:c r="Q1097" t="str">
        <x:v>P0131</x:v>
      </x:c>
      <x:c r="R1097" t="str">
        <x:v>Cuidado Personal</x:v>
      </x:c>
      <x:c r="S1097" t="str">
        <x:v>Marca C</x:v>
      </x:c>
      <x:c r="T1097" t="str">
        <x:v>Tienda física</x:v>
      </x:c>
      <x:c r="U1097" t="str">
        <x:f>IFERROR(VLOOKUP(T1097,'Mapeos'!$D$4:$E$25,2,FALSE),T1097)</x:f>
        <x:v>Tienda</x:v>
      </x:c>
      <x:c r="V1097" t="str">
        <x:v>V025</x:v>
      </x:c>
      <x:c r="W1097" t="n">
        <x:v>1</x:v>
      </x:c>
      <x:c r="X1097" s="28" t="n">
        <x:v>86.57</x:v>
      </x:c>
      <x:c r="Y1097" s="20" t="n">
        <x:v>0</x:v>
      </x:c>
      <x:c r="Z1097" s="20" t="n">
        <x:f>IF(Y1097&gt;1,Y1097/100,Y1097)</x:f>
        <x:v>0</x:v>
      </x:c>
      <x:c r="AA1097" s="28" t="n">
        <x:v>64.44</x:v>
      </x:c>
      <x:c r="AB1097" s="28" t="n">
        <x:v>86.57</x:v>
      </x:c>
      <x:c r="AC1097" s="28" t="str">
        <x:v>BOB</x:v>
      </x:c>
      <x:c r="AD1097" s="28" t="n">
        <x:f>IF(AC1097="USD",AB1097*'Parametros'!$B$4,AB1097)</x:f>
        <x:v>86.57</x:v>
      </x:c>
      <x:c r="AE1097" s="28" t="n">
        <x:f>W1097*X1097*(1-Z1097)</x:f>
        <x:v>86.57</x:v>
      </x:c>
      <x:c r="AF1097" s="28" t="n">
        <x:f>W1097*AA1097</x:f>
        <x:v>64.44</x:v>
      </x:c>
      <x:c r="AG1097" s="28" t="n">
        <x:f>AE1097-AF1097</x:f>
        <x:v>22.129999999999995</x:v>
      </x:c>
      <x:c r="AH1097" s="20" t="n">
        <x:f>IF(AE1097&gt;0,AG1097/AE1097,"")</x:f>
        <x:v>0.2556312810442416</x:v>
      </x:c>
      <x:c r="AI1097" s="28"/>
      <x:c r="AJ1097" s="28"/>
      <x:c r="AK1097"/>
      <x:c r="AL1097" t="str">
        <x:v>Completado</x:v>
      </x:c>
      <x:c r="AM1097" t="str">
        <x:f>IF(W1097&lt;0,"Devuelto",AL1097)</x:f>
        <x:v>Completado</x:v>
      </x:c>
      <x:c r="AN1097" t="str">
        <x:v>QR</x:v>
      </x:c>
      <x:c r="AO1097" s="29" t="str">
        <x:v>Canal estandarizado; Meta original vacía</x:v>
      </x:c>
      <x:c r="AP1097" t="str">
        <x:f>IF(D1097="","No","Sí")</x:f>
        <x:v>Sí</x:v>
      </x:c>
    </x:row>
    <x:row r="1098">
      <x:c r="A1098" t="n">
        <x:v>1098</x:v>
      </x:c>
      <x:c r="B1098" t="str">
        <x:v>VT0005208</x:v>
      </x:c>
      <x:c r="C1098" t="str">
        <x:v>45654</x:v>
      </x:c>
      <x:c r="D1098" s="27" t="n">
        <x:v>45654</x:v>
      </x:c>
      <x:c r="E1098" t="n">
        <x:f>IF(D1098="","",YEAR(D1098))</x:f>
        <x:v>2024</x:v>
      </x:c>
      <x:c r="F1098" t="n">
        <x:f>IF(D1098="","",MONTH(D1098))</x:f>
        <x:v>12</x:v>
      </x:c>
      <x:c r="G1098" t="str">
        <x:f>IF(D1098="","Fecha no disponible",TEXT(D1098,"mmmm"))</x:f>
        <x:v>December</x:v>
      </x:c>
      <x:c r="H1098" t="str">
        <x:f>IF(D1098="","Fecha no disponible",TEXT(D1098,"yyyy-mm"))</x:f>
        <x:v>2024-12</x:v>
      </x:c>
      <x:c r="I1098" t="str">
        <x:f>IF(D1098="","Fecha no disponible","T"&amp;ROUNDUP(MONTH(D1098)/3,0))</x:f>
        <x:v>T4</x:v>
      </x:c>
      <x:c r="J1098" t="str">
        <x:v>T020</x:v>
      </x:c>
      <x:c r="K1098" t="str">
        <x:v>Tienda Sucre 4</x:v>
      </x:c>
      <x:c r="L1098" t="str">
        <x:v>Mall</x:v>
      </x:c>
      <x:c r="M1098" t="str">
        <x:v>Sucre</x:v>
      </x:c>
      <x:c r="N1098" t="str">
        <x:f>IFERROR(VLOOKUP(M1098,'Mapeos'!$A$4:$B$30,2,FALSE),M1098)</x:f>
        <x:v>Sucre</x:v>
      </x:c>
      <x:c r="O1098" t="str">
        <x:v>C00722</x:v>
      </x:c>
      <x:c r="P1098" t="str">
        <x:v>Empresa</x:v>
      </x:c>
      <x:c r="Q1098" t="str">
        <x:v>P0025</x:v>
      </x:c>
      <x:c r="R1098" t="str">
        <x:v>Hogar</x:v>
      </x:c>
      <x:c r="S1098" t="str">
        <x:v>Marca B</x:v>
      </x:c>
      <x:c r="T1098" t="str">
        <x:v>Tienda</x:v>
      </x:c>
      <x:c r="U1098" t="str">
        <x:f>IFERROR(VLOOKUP(T1098,'Mapeos'!$D$4:$E$25,2,FALSE),T1098)</x:f>
        <x:v>Tienda</x:v>
      </x:c>
      <x:c r="V1098" t="str">
        <x:v>V001</x:v>
      </x:c>
      <x:c r="W1098" t="n">
        <x:v>2</x:v>
      </x:c>
      <x:c r="X1098" s="28" t="n">
        <x:v>175.86</x:v>
      </x:c>
      <x:c r="Y1098" s="20" t="n">
        <x:v>0.05</x:v>
      </x:c>
      <x:c r="Z1098" s="20" t="n">
        <x:f>IF(Y1098&gt;1,Y1098/100,Y1098)</x:f>
        <x:v>0.05</x:v>
      </x:c>
      <x:c r="AA1098" s="28" t="n">
        <x:v>98.9</x:v>
      </x:c>
      <x:c r="AB1098" s="28" t="n">
        <x:v>334.13</x:v>
      </x:c>
      <x:c r="AC1098" s="28" t="str">
        <x:v>BOB</x:v>
      </x:c>
      <x:c r="AD1098" s="28" t="n">
        <x:f>IF(AC1098="USD",AB1098*'Parametros'!$B$4,AB1098)</x:f>
        <x:v>334.13</x:v>
      </x:c>
      <x:c r="AE1098" s="28" t="n">
        <x:f>W1098*X1098*(1-Z1098)</x:f>
        <x:v>334.134</x:v>
      </x:c>
      <x:c r="AF1098" s="28" t="n">
        <x:f>W1098*AA1098</x:f>
        <x:v>197.8</x:v>
      </x:c>
      <x:c r="AG1098" s="28" t="n">
        <x:f>AE1098-AF1098</x:f>
        <x:v>136.334</x:v>
      </x:c>
      <x:c r="AH1098" s="20" t="n">
        <x:f>IF(AE1098&gt;0,AG1098/AE1098,"")</x:f>
        <x:v>0.40802193132096704</x:v>
      </x:c>
      <x:c r="AI1098" s="28" t="n">
        <x:v>187087.32</x:v>
      </x:c>
      <x:c r="AJ1098" s="28"/>
      <x:c r="AK1098"/>
      <x:c r="AL1098" t="str">
        <x:v>Completado</x:v>
      </x:c>
      <x:c r="AM1098" t="str">
        <x:f>IF(W1098&lt;0,"Devuelto",AL1098)</x:f>
        <x:v>Completado</x:v>
      </x:c>
      <x:c r="AN1098" t="str">
        <x:v>QR</x:v>
      </x:c>
      <x:c r="AO1098" s="29" t="str">
        <x:v>Sin observación</x:v>
      </x:c>
      <x:c r="AP1098" t="str">
        <x:f>IF(D1098="","No","Sí")</x:f>
        <x:v>Sí</x:v>
      </x:c>
    </x:row>
    <x:row r="1099">
      <x:c r="A1099" t="n">
        <x:v>1099</x:v>
      </x:c>
      <x:c r="B1099" t="str">
        <x:v>VT0005212</x:v>
      </x:c>
      <x:c r="C1099" t="str">
        <x:v>45972</x:v>
      </x:c>
      <x:c r="D1099" s="27" t="n">
        <x:v>45972</x:v>
      </x:c>
      <x:c r="E1099" t="n">
        <x:f>IF(D1099="","",YEAR(D1099))</x:f>
        <x:v>2025</x:v>
      </x:c>
      <x:c r="F1099" t="n">
        <x:f>IF(D1099="","",MONTH(D1099))</x:f>
        <x:v>11</x:v>
      </x:c>
      <x:c r="G1099" t="str">
        <x:f>IF(D1099="","Fecha no disponible",TEXT(D1099,"mmmm"))</x:f>
        <x:v>November</x:v>
      </x:c>
      <x:c r="H1099" t="str">
        <x:f>IF(D1099="","Fecha no disponible",TEXT(D1099,"yyyy-mm"))</x:f>
        <x:v>2025-11</x:v>
      </x:c>
      <x:c r="I1099" t="str">
        <x:f>IF(D1099="","Fecha no disponible","T"&amp;ROUNDUP(MONTH(D1099)/3,0))</x:f>
        <x:v>T4</x:v>
      </x:c>
      <x:c r="J1099" t="str">
        <x:v>T005</x:v>
      </x:c>
      <x:c r="K1099" t="str">
        <x:v>Tienda Santa Cruz 1</x:v>
      </x:c>
      <x:c r="L1099" t="str">
        <x:v>Centro</x:v>
      </x:c>
      <x:c r="M1099" t="str">
        <x:v>Santa Cruz</x:v>
      </x:c>
      <x:c r="N1099" t="str">
        <x:f>IFERROR(VLOOKUP(M1099,'Mapeos'!$A$4:$B$30,2,FALSE),M1099)</x:f>
        <x:v>Santa Cruz</x:v>
      </x:c>
      <x:c r="O1099" t="str">
        <x:v>C01416</x:v>
      </x:c>
      <x:c r="P1099" t="str">
        <x:v>Premium</x:v>
      </x:c>
      <x:c r="Q1099" t="str">
        <x:v>P0085</x:v>
      </x:c>
      <x:c r="R1099" t="str">
        <x:v>Cuidado Personal</x:v>
      </x:c>
      <x:c r="S1099" t="str">
        <x:v>Marca D</x:v>
      </x:c>
      <x:c r="T1099" t="str">
        <x:v>Tienda</x:v>
      </x:c>
      <x:c r="U1099" t="str">
        <x:f>IFERROR(VLOOKUP(T1099,'Mapeos'!$D$4:$E$25,2,FALSE),T1099)</x:f>
        <x:v>Tienda</x:v>
      </x:c>
      <x:c r="V1099" t="str">
        <x:v>V015</x:v>
      </x:c>
      <x:c r="W1099" t="n">
        <x:v>1</x:v>
      </x:c>
      <x:c r="X1099" s="28" t="n">
        <x:v>71.43</x:v>
      </x:c>
      <x:c r="Y1099" s="20" t="n">
        <x:v>0</x:v>
      </x:c>
      <x:c r="Z1099" s="20" t="n">
        <x:f>IF(Y1099&gt;1,Y1099/100,Y1099)</x:f>
        <x:v>0</x:v>
      </x:c>
      <x:c r="AA1099" s="28" t="n">
        <x:v>45.61</x:v>
      </x:c>
      <x:c r="AB1099" s="28" t="n">
        <x:v>71.43</x:v>
      </x:c>
      <x:c r="AC1099" s="28" t="str">
        <x:v>BOB</x:v>
      </x:c>
      <x:c r="AD1099" s="28" t="n">
        <x:f>IF(AC1099="USD",AB1099*'Parametros'!$B$4,AB1099)</x:f>
        <x:v>71.43</x:v>
      </x:c>
      <x:c r="AE1099" s="28" t="n">
        <x:f>W1099*X1099*(1-Z1099)</x:f>
        <x:v>71.43</x:v>
      </x:c>
      <x:c r="AF1099" s="28" t="n">
        <x:f>W1099*AA1099</x:f>
        <x:v>45.61</x:v>
      </x:c>
      <x:c r="AG1099" s="28" t="n">
        <x:f>AE1099-AF1099</x:f>
        <x:v>25.820000000000007</x:v>
      </x:c>
      <x:c r="AH1099" s="20" t="n">
        <x:f>IF(AE1099&gt;0,AG1099/AE1099,"")</x:f>
        <x:v>0.36147277054458915</x:v>
      </x:c>
      <x:c r="AI1099" s="28" t="n">
        <x:v>167552.33</x:v>
      </x:c>
      <x:c r="AJ1099" s="28"/>
      <x:c r="AK1099"/>
      <x:c r="AL1099" t="str">
        <x:v>Completado</x:v>
      </x:c>
      <x:c r="AM1099" t="str">
        <x:f>IF(W1099&lt;0,"Devuelto",AL1099)</x:f>
        <x:v>Completado</x:v>
      </x:c>
      <x:c r="AN1099" t="str">
        <x:v>Efectivo</x:v>
      </x:c>
      <x:c r="AO1099" s="29" t="str">
        <x:v>Sin observación</x:v>
      </x:c>
      <x:c r="AP1099" t="str">
        <x:f>IF(D1099="","No","Sí")</x:f>
        <x:v>Sí</x:v>
      </x:c>
    </x:row>
    <x:row r="1100">
      <x:c r="A1100" t="n">
        <x:v>1100</x:v>
      </x:c>
      <x:c r="B1100" t="str">
        <x:v>VT0005217</x:v>
      </x:c>
      <x:c r="C1100" t="str">
        <x:v>45931</x:v>
      </x:c>
      <x:c r="D1100" s="27" t="n">
        <x:v>45931</x:v>
      </x:c>
      <x:c r="E1100" t="n">
        <x:f>IF(D1100="","",YEAR(D1100))</x:f>
        <x:v>2025</x:v>
      </x:c>
      <x:c r="F1100" t="n">
        <x:f>IF(D1100="","",MONTH(D1100))</x:f>
        <x:v>10</x:v>
      </x:c>
      <x:c r="G1100" t="str">
        <x:f>IF(D1100="","Fecha no disponible",TEXT(D1100,"mmmm"))</x:f>
        <x:v>October</x:v>
      </x:c>
      <x:c r="H1100" t="str">
        <x:f>IF(D1100="","Fecha no disponible",TEXT(D1100,"yyyy-mm"))</x:f>
        <x:v>2025-10</x:v>
      </x:c>
      <x:c r="I1100" t="str">
        <x:f>IF(D1100="","Fecha no disponible","T"&amp;ROUNDUP(MONTH(D1100)/3,0))</x:f>
        <x:v>T4</x:v>
      </x:c>
      <x:c r="J1100" t="str">
        <x:v>T007</x:v>
      </x:c>
      <x:c r="K1100" t="str">
        <x:v>Tienda Santa Cruz 3</x:v>
      </x:c>
      <x:c r="L1100" t="str">
        <x:v>Barrio</x:v>
      </x:c>
      <x:c r="M1100" t="str">
        <x:v>Santa Cruz</x:v>
      </x:c>
      <x:c r="N1100" t="str">
        <x:f>IFERROR(VLOOKUP(M1100,'Mapeos'!$A$4:$B$30,2,FALSE),M1100)</x:f>
        <x:v>Santa Cruz</x:v>
      </x:c>
      <x:c r="O1100" t="str">
        <x:v>C00734</x:v>
      </x:c>
      <x:c r="P1100" t="str">
        <x:v>Empresa</x:v>
      </x:c>
      <x:c r="Q1100" t="str">
        <x:v>P0011</x:v>
      </x:c>
      <x:c r="R1100" t="str">
        <x:v>Electrónica</x:v>
      </x:c>
      <x:c r="S1100" t="str">
        <x:v>Marca D</x:v>
      </x:c>
      <x:c r="T1100" t="str">
        <x:v>WhatsApp</x:v>
      </x:c>
      <x:c r="U1100" t="str">
        <x:f>IFERROR(VLOOKUP(T1100,'Mapeos'!$D$4:$E$25,2,FALSE),T1100)</x:f>
        <x:v>WhatsApp</x:v>
      </x:c>
      <x:c r="V1100" t="str">
        <x:v>V011</x:v>
      </x:c>
      <x:c r="W1100" t="n">
        <x:v>-3</x:v>
      </x:c>
      <x:c r="X1100" s="28" t="n">
        <x:v>635.61</x:v>
      </x:c>
      <x:c r="Y1100" s="20" t="n">
        <x:v>0.1</x:v>
      </x:c>
      <x:c r="Z1100" s="20" t="n">
        <x:f>IF(Y1100&gt;1,Y1100/100,Y1100)</x:f>
        <x:v>0.1</x:v>
      </x:c>
      <x:c r="AA1100" s="28" t="n">
        <x:v>452.31</x:v>
      </x:c>
      <x:c r="AB1100" s="28" t="n">
        <x:v>-1716.15</x:v>
      </x:c>
      <x:c r="AC1100" s="28" t="str">
        <x:v>BOB</x:v>
      </x:c>
      <x:c r="AD1100" s="28" t="n">
        <x:f>IF(AC1100="USD",AB1100*'Parametros'!$B$4,AB1100)</x:f>
        <x:v>-1716.15</x:v>
      </x:c>
      <x:c r="AE1100" s="28" t="n">
        <x:f>W1100*X1100*(1-Z1100)</x:f>
        <x:v>-1716.147</x:v>
      </x:c>
      <x:c r="AF1100" s="28" t="n">
        <x:f>W1100*AA1100</x:f>
        <x:v>-1356.93</x:v>
      </x:c>
      <x:c r="AG1100" s="28" t="n">
        <x:f>AE1100-AF1100</x:f>
        <x:v>-359.21699999999987</x:v>
      </x:c>
      <x:c r="AH1100" s="20" t="str">
        <x:f>IF(AE1100&gt;0,AG1100/AE1100,"")</x:f>
      </x:c>
      <x:c r="AI1100" s="28" t="n">
        <x:v>91162.28</x:v>
      </x:c>
      <x:c r="AJ1100" s="28"/>
      <x:c r="AK1100"/>
      <x:c r="AL1100" t="str">
        <x:v>Devuelto</x:v>
      </x:c>
      <x:c r="AM1100" t="str">
        <x:f>IF(W1100&lt;0,"Devuelto",AL1100)</x:f>
        <x:v>Devuelto</x:v>
      </x:c>
      <x:c r="AN1100" t="str">
        <x:v>Tarjeta</x:v>
      </x:c>
      <x:c r="AO1100" s="29" t="str">
        <x:v>Sin observación</x:v>
      </x:c>
      <x:c r="AP1100" t="str">
        <x:f>IF(D1100="","No","Sí")</x:f>
        <x:v>Sí</x:v>
      </x:c>
    </x:row>
    <x:row r="1101">
      <x:c r="A1101" t="n">
        <x:v>1101</x:v>
      </x:c>
      <x:c r="B1101" t="str">
        <x:v>VT0005222</x:v>
      </x:c>
      <x:c r="C1101" t="str">
        <x:v>45488</x:v>
      </x:c>
      <x:c r="D1101" s="27" t="n">
        <x:v>45488</x:v>
      </x:c>
      <x:c r="E1101" t="n">
        <x:f>IF(D1101="","",YEAR(D1101))</x:f>
        <x:v>2024</x:v>
      </x:c>
      <x:c r="F1101" t="n">
        <x:f>IF(D1101="","",MONTH(D1101))</x:f>
        <x:v>7</x:v>
      </x:c>
      <x:c r="G1101" t="str">
        <x:f>IF(D1101="","Fecha no disponible",TEXT(D1101,"mmmm"))</x:f>
        <x:v>July</x:v>
      </x:c>
      <x:c r="H1101" t="str">
        <x:f>IF(D1101="","Fecha no disponible",TEXT(D1101,"yyyy-mm"))</x:f>
        <x:v>2024-07</x:v>
      </x:c>
      <x:c r="I1101" t="str">
        <x:f>IF(D1101="","Fecha no disponible","T"&amp;ROUNDUP(MONTH(D1101)/3,0))</x:f>
        <x:v>T3</x:v>
      </x:c>
      <x:c r="J1101" t="str">
        <x:v>T016</x:v>
      </x:c>
      <x:c r="K1101" t="str">
        <x:v>Tienda Potosí 4</x:v>
      </x:c>
      <x:c r="L1101" t="str">
        <x:v>Centro</x:v>
      </x:c>
      <x:c r="M1101" t="str">
        <x:v>Potosí</x:v>
      </x:c>
      <x:c r="N1101" t="str">
        <x:f>IFERROR(VLOOKUP(M1101,'Mapeos'!$A$4:$B$30,2,FALSE),M1101)</x:f>
        <x:v>Potosí</x:v>
      </x:c>
      <x:c r="O1101" t="str">
        <x:v>C00946</x:v>
      </x:c>
      <x:c r="P1101" t="str">
        <x:v>Premium</x:v>
      </x:c>
      <x:c r="Q1101" t="str">
        <x:v>P0014</x:v>
      </x:c>
      <x:c r="R1101" t="str">
        <x:v>Electrónica</x:v>
      </x:c>
      <x:c r="S1101" t="str">
        <x:v>Marca C</x:v>
      </x:c>
      <x:c r="T1101" t="str">
        <x:v>Tienda</x:v>
      </x:c>
      <x:c r="U1101" t="str">
        <x:f>IFERROR(VLOOKUP(T1101,'Mapeos'!$D$4:$E$25,2,FALSE),T1101)</x:f>
        <x:v>Tienda</x:v>
      </x:c>
      <x:c r="V1101" t="str">
        <x:v>V020</x:v>
      </x:c>
      <x:c r="W1101" t="n">
        <x:v>1</x:v>
      </x:c>
      <x:c r="X1101" s="28" t="n">
        <x:v>383.51</x:v>
      </x:c>
      <x:c r="Y1101" s="20" t="n">
        <x:v>0.05</x:v>
      </x:c>
      <x:c r="Z1101" s="20" t="n">
        <x:f>IF(Y1101&gt;1,Y1101/100,Y1101)</x:f>
        <x:v>0.05</x:v>
      </x:c>
      <x:c r="AA1101" s="28" t="n">
        <x:v>308.21</x:v>
      </x:c>
      <x:c r="AB1101" s="28" t="n">
        <x:v>364.33</x:v>
      </x:c>
      <x:c r="AC1101" s="28" t="str">
        <x:v>BOB</x:v>
      </x:c>
      <x:c r="AD1101" s="28" t="n">
        <x:f>IF(AC1101="USD",AB1101*'Parametros'!$B$4,AB1101)</x:f>
        <x:v>364.33</x:v>
      </x:c>
      <x:c r="AE1101" s="28" t="n">
        <x:f>W1101*X1101*(1-Z1101)</x:f>
        <x:v>364.3345</x:v>
      </x:c>
      <x:c r="AF1101" s="28" t="n">
        <x:f>W1101*AA1101</x:f>
        <x:v>308.21</x:v>
      </x:c>
      <x:c r="AG1101" s="28" t="n">
        <x:f>AE1101-AF1101</x:f>
        <x:v>56.12450000000001</x:v>
      </x:c>
      <x:c r="AH1101" s="20" t="n">
        <x:f>IF(AE1101&gt;0,AG1101/AE1101,"")</x:f>
        <x:v>0.15404662473633438</x:v>
      </x:c>
      <x:c r="AI1101" s="28" t="n">
        <x:v>178635.19</x:v>
      </x:c>
      <x:c r="AJ1101" s="28"/>
      <x:c r="AK1101"/>
      <x:c r="AL1101" t="str">
        <x:v>Completado</x:v>
      </x:c>
      <x:c r="AM1101" t="str">
        <x:f>IF(W1101&lt;0,"Devuelto",AL1101)</x:f>
        <x:v>Completado</x:v>
      </x:c>
      <x:c r="AN1101" t="str">
        <x:v>Transferencia</x:v>
      </x:c>
      <x:c r="AO1101" s="29" t="str">
        <x:v>Sin observación</x:v>
      </x:c>
      <x:c r="AP1101" t="str">
        <x:f>IF(D1101="","No","Sí")</x:f>
        <x:v>Sí</x:v>
      </x:c>
    </x:row>
    <x:row r="1102">
      <x:c r="A1102" t="n">
        <x:v>1102</x:v>
      </x:c>
      <x:c r="B1102" t="str">
        <x:v>VT0005227</x:v>
      </x:c>
      <x:c r="C1102" t="str">
        <x:v>45307</x:v>
      </x:c>
      <x:c r="D1102" s="27" t="n">
        <x:v>45307</x:v>
      </x:c>
      <x:c r="E1102" t="n">
        <x:f>IF(D1102="","",YEAR(D1102))</x:f>
        <x:v>2024</x:v>
      </x:c>
      <x:c r="F1102" t="n">
        <x:f>IF(D1102="","",MONTH(D1102))</x:f>
        <x:v>1</x:v>
      </x:c>
      <x:c r="G1102" t="str">
        <x:f>IF(D1102="","Fecha no disponible",TEXT(D1102,"mmmm"))</x:f>
        <x:v>January</x:v>
      </x:c>
      <x:c r="H1102" t="str">
        <x:f>IF(D1102="","Fecha no disponible",TEXT(D1102,"yyyy-mm"))</x:f>
        <x:v>2024-01</x:v>
      </x:c>
      <x:c r="I1102" t="str">
        <x:f>IF(D1102="","Fecha no disponible","T"&amp;ROUNDUP(MONTH(D1102)/3,0))</x:f>
        <x:v>T1</x:v>
      </x:c>
      <x:c r="J1102" t="str">
        <x:v>T018</x:v>
      </x:c>
      <x:c r="K1102" t="str">
        <x:v>Tienda Sucre 2</x:v>
      </x:c>
      <x:c r="L1102" t="str">
        <x:v>Mall</x:v>
      </x:c>
      <x:c r="M1102" t="str">
        <x:v>Chuquisaca</x:v>
      </x:c>
      <x:c r="N1102" t="str">
        <x:f>IFERROR(VLOOKUP(M1102,'Mapeos'!$A$4:$B$30,2,FALSE),M1102)</x:f>
        <x:v>Sucre</x:v>
      </x:c>
      <x:c r="O1102" t="str">
        <x:v>C00469</x:v>
      </x:c>
      <x:c r="P1102" t="str">
        <x:v>Frecuente</x:v>
      </x:c>
      <x:c r="Q1102" t="str">
        <x:v>P0143</x:v>
      </x:c>
      <x:c r="R1102" t="str">
        <x:v>Cuidado Personal</x:v>
      </x:c>
      <x:c r="S1102" t="str">
        <x:v>Marca B</x:v>
      </x:c>
      <x:c r="T1102" t="str">
        <x:v>WhatsApp</x:v>
      </x:c>
      <x:c r="U1102" t="str">
        <x:f>IFERROR(VLOOKUP(T1102,'Mapeos'!$D$4:$E$25,2,FALSE),T1102)</x:f>
        <x:v>WhatsApp</x:v>
      </x:c>
      <x:c r="V1102" t="str">
        <x:v>V005</x:v>
      </x:c>
      <x:c r="W1102" t="n">
        <x:v>2</x:v>
      </x:c>
      <x:c r="X1102" s="28" t="n">
        <x:v>62.22</x:v>
      </x:c>
      <x:c r="Y1102" s="20" t="n">
        <x:v>0.05</x:v>
      </x:c>
      <x:c r="Z1102" s="20" t="n">
        <x:f>IF(Y1102&gt;1,Y1102/100,Y1102)</x:f>
        <x:v>0.05</x:v>
      </x:c>
      <x:c r="AA1102" s="28" t="n">
        <x:v>37.18</x:v>
      </x:c>
      <x:c r="AB1102" s="28" t="n">
        <x:v>118.22</x:v>
      </x:c>
      <x:c r="AC1102" s="28" t="str">
        <x:v>BOB</x:v>
      </x:c>
      <x:c r="AD1102" s="28" t="n">
        <x:f>IF(AC1102="USD",AB1102*'Parametros'!$B$4,AB1102)</x:f>
        <x:v>118.22</x:v>
      </x:c>
      <x:c r="AE1102" s="28" t="n">
        <x:f>W1102*X1102*(1-Z1102)</x:f>
        <x:v>118.21799999999999</x:v>
      </x:c>
      <x:c r="AF1102" s="28" t="n">
        <x:f>W1102*AA1102</x:f>
        <x:v>74.36</x:v>
      </x:c>
      <x:c r="AG1102" s="28" t="n">
        <x:f>AE1102-AF1102</x:f>
        <x:v>43.85799999999999</x:v>
      </x:c>
      <x:c r="AH1102" s="20" t="n">
        <x:f>IF(AE1102&gt;0,AG1102/AE1102,"")</x:f>
        <x:v>0.37099257304302213</x:v>
      </x:c>
      <x:c r="AI1102" s="28"/>
      <x:c r="AJ1102" s="28"/>
      <x:c r="AK1102"/>
      <x:c r="AL1102" t="str">
        <x:v>Completado</x:v>
      </x:c>
      <x:c r="AM1102" t="str">
        <x:f>IF(W1102&lt;0,"Devuelto",AL1102)</x:f>
        <x:v>Completado</x:v>
      </x:c>
      <x:c r="AN1102" t="str">
        <x:v>Efectivo</x:v>
      </x:c>
      <x:c r="AO1102" s="29" t="str">
        <x:v>Región estandarizada; Meta original vacía</x:v>
      </x:c>
      <x:c r="AP1102" t="str">
        <x:f>IF(D1102="","No","Sí")</x:f>
        <x:v>Sí</x:v>
      </x:c>
    </x:row>
    <x:row r="1103">
      <x:c r="A1103" t="n">
        <x:v>1103</x:v>
      </x:c>
      <x:c r="B1103" t="str">
        <x:v>VT0005231</x:v>
      </x:c>
      <x:c r="C1103" t="str">
        <x:v>46201</x:v>
      </x:c>
      <x:c r="D1103" s="27" t="n">
        <x:v>46201</x:v>
      </x:c>
      <x:c r="E1103" t="n">
        <x:f>IF(D1103="","",YEAR(D1103))</x:f>
        <x:v>2026</x:v>
      </x:c>
      <x:c r="F1103" t="n">
        <x:f>IF(D1103="","",MONTH(D1103))</x:f>
        <x:v>6</x:v>
      </x:c>
      <x:c r="G1103" t="str">
        <x:f>IF(D1103="","Fecha no disponible",TEXT(D1103,"mmmm"))</x:f>
        <x:v>June</x:v>
      </x:c>
      <x:c r="H1103" t="str">
        <x:f>IF(D1103="","Fecha no disponible",TEXT(D1103,"yyyy-mm"))</x:f>
        <x:v>2026-06</x:v>
      </x:c>
      <x:c r="I1103" t="str">
        <x:f>IF(D1103="","Fecha no disponible","T"&amp;ROUNDUP(MONTH(D1103)/3,0))</x:f>
        <x:v>T2</x:v>
      </x:c>
      <x:c r="J1103" t="str">
        <x:v>T004</x:v>
      </x:c>
      <x:c r="K1103" t="str">
        <x:v>Tienda La Paz 4</x:v>
      </x:c>
      <x:c r="L1103" t="str">
        <x:v>Centro</x:v>
      </x:c>
      <x:c r="M1103" t="str">
        <x:v>La Paz</x:v>
      </x:c>
      <x:c r="N1103" t="str">
        <x:f>IFERROR(VLOOKUP(M1103,'Mapeos'!$A$4:$B$30,2,FALSE),M1103)</x:f>
        <x:v>La Paz</x:v>
      </x:c>
      <x:c r="O1103" t="str">
        <x:v>C00496</x:v>
      </x:c>
      <x:c r="P1103" t="str">
        <x:v>Frecuente</x:v>
      </x:c>
      <x:c r="Q1103" t="str">
        <x:v>P0031</x:v>
      </x:c>
      <x:c r="R1103" t="str">
        <x:v>Alimentos</x:v>
      </x:c>
      <x:c r="S1103" t="str">
        <x:v>Marca B</x:v>
      </x:c>
      <x:c r="T1103" t="str">
        <x:v>E-commerce</x:v>
      </x:c>
      <x:c r="U1103" t="str">
        <x:f>IFERROR(VLOOKUP(T1103,'Mapeos'!$D$4:$E$25,2,FALSE),T1103)</x:f>
        <x:v>E-commerce</x:v>
      </x:c>
      <x:c r="V1103" t="str">
        <x:v>V010</x:v>
      </x:c>
      <x:c r="W1103" t="n">
        <x:v>2</x:v>
      </x:c>
      <x:c r="X1103" s="28" t="n">
        <x:v>50.09</x:v>
      </x:c>
      <x:c r="Y1103" s="20" t="n">
        <x:v>0</x:v>
      </x:c>
      <x:c r="Z1103" s="20" t="n">
        <x:f>IF(Y1103&gt;1,Y1103/100,Y1103)</x:f>
        <x:v>0</x:v>
      </x:c>
      <x:c r="AA1103" s="28" t="n">
        <x:v>36.49</x:v>
      </x:c>
      <x:c r="AB1103" s="28" t="n">
        <x:v>100.18</x:v>
      </x:c>
      <x:c r="AC1103" s="28" t="str">
        <x:v>BOB</x:v>
      </x:c>
      <x:c r="AD1103" s="28" t="n">
        <x:f>IF(AC1103="USD",AB1103*'Parametros'!$B$4,AB1103)</x:f>
        <x:v>100.18</x:v>
      </x:c>
      <x:c r="AE1103" s="28" t="n">
        <x:f>W1103*X1103*(1-Z1103)</x:f>
        <x:v>100.18</x:v>
      </x:c>
      <x:c r="AF1103" s="28" t="n">
        <x:f>W1103*AA1103</x:f>
        <x:v>72.98</x:v>
      </x:c>
      <x:c r="AG1103" s="28" t="n">
        <x:f>AE1103-AF1103</x:f>
        <x:v>27.200000000000003</x:v>
      </x:c>
      <x:c r="AH1103" s="20" t="n">
        <x:f>IF(AE1103&gt;0,AG1103/AE1103,"")</x:f>
        <x:v>0.2715112796965462</x:v>
      </x:c>
      <x:c r="AI1103" s="28" t="n">
        <x:v>64241.19</x:v>
      </x:c>
      <x:c r="AJ1103" s="28"/>
      <x:c r="AK1103"/>
      <x:c r="AL1103" t="str">
        <x:v>Completado</x:v>
      </x:c>
      <x:c r="AM1103" t="str">
        <x:f>IF(W1103&lt;0,"Devuelto",AL1103)</x:f>
        <x:v>Completado</x:v>
      </x:c>
      <x:c r="AN1103" t="str">
        <x:v>Transferencia</x:v>
      </x:c>
      <x:c r="AO1103" s="29" t="str">
        <x:v>Sin observación</x:v>
      </x:c>
      <x:c r="AP1103" t="str">
        <x:f>IF(D1103="","No","Sí")</x:f>
        <x:v>Sí</x:v>
      </x:c>
    </x:row>
    <x:row r="1104">
      <x:c r="A1104" t="n">
        <x:v>1104</x:v>
      </x:c>
      <x:c r="B1104" t="str">
        <x:v>VT0005236</x:v>
      </x:c>
      <x:c r="C1104" t="str">
        <x:v>45390</x:v>
      </x:c>
      <x:c r="D1104" s="27" t="n">
        <x:v>45390</x:v>
      </x:c>
      <x:c r="E1104" t="n">
        <x:f>IF(D1104="","",YEAR(D1104))</x:f>
        <x:v>2024</x:v>
      </x:c>
      <x:c r="F1104" t="n">
        <x:f>IF(D1104="","",MONTH(D1104))</x:f>
        <x:v>4</x:v>
      </x:c>
      <x:c r="G1104" t="str">
        <x:f>IF(D1104="","Fecha no disponible",TEXT(D1104,"mmmm"))</x:f>
        <x:v>April</x:v>
      </x:c>
      <x:c r="H1104" t="str">
        <x:f>IF(D1104="","Fecha no disponible",TEXT(D1104,"yyyy-mm"))</x:f>
        <x:v>2024-04</x:v>
      </x:c>
      <x:c r="I1104" t="str">
        <x:f>IF(D1104="","Fecha no disponible","T"&amp;ROUNDUP(MONTH(D1104)/3,0))</x:f>
        <x:v>T2</x:v>
      </x:c>
      <x:c r="J1104" t="str">
        <x:v>T020</x:v>
      </x:c>
      <x:c r="K1104" t="str">
        <x:v>Tienda Sucre 4</x:v>
      </x:c>
      <x:c r="L1104" t="str">
        <x:v>Mall</x:v>
      </x:c>
      <x:c r="M1104" t="str">
        <x:v>Sucre</x:v>
      </x:c>
      <x:c r="N1104" t="str">
        <x:f>IFERROR(VLOOKUP(M1104,'Mapeos'!$A$4:$B$30,2,FALSE),M1104)</x:f>
        <x:v>Sucre</x:v>
      </x:c>
      <x:c r="O1104" t="str">
        <x:v>C01042</x:v>
      </x:c>
      <x:c r="P1104" t="str">
        <x:v>Masivo</x:v>
      </x:c>
      <x:c r="Q1104" t="str">
        <x:v>P0011</x:v>
      </x:c>
      <x:c r="R1104" t="str">
        <x:v>Electrónica</x:v>
      </x:c>
      <x:c r="S1104" t="str">
        <x:v>Marca D</x:v>
      </x:c>
      <x:c r="T1104" t="str">
        <x:v>Tienda</x:v>
      </x:c>
      <x:c r="U1104" t="str">
        <x:f>IFERROR(VLOOKUP(T1104,'Mapeos'!$D$4:$E$25,2,FALSE),T1104)</x:f>
        <x:v>Tienda</x:v>
      </x:c>
      <x:c r="V1104" t="str">
        <x:v>V027</x:v>
      </x:c>
      <x:c r="W1104" t="n">
        <x:v>2</x:v>
      </x:c>
      <x:c r="X1104" s="28" t="n">
        <x:v>609.9</x:v>
      </x:c>
      <x:c r="Y1104" s="20" t="n">
        <x:v>0.05</x:v>
      </x:c>
      <x:c r="Z1104" s="20" t="n">
        <x:f>IF(Y1104&gt;1,Y1104/100,Y1104)</x:f>
        <x:v>0.05</x:v>
      </x:c>
      <x:c r="AA1104" s="28" t="n">
        <x:v>452.31</x:v>
      </x:c>
      <x:c r="AB1104" s="28" t="n">
        <x:v>1158.81</x:v>
      </x:c>
      <x:c r="AC1104" s="28" t="str">
        <x:v>BOB</x:v>
      </x:c>
      <x:c r="AD1104" s="28" t="n">
        <x:f>IF(AC1104="USD",AB1104*'Parametros'!$B$4,AB1104)</x:f>
        <x:v>1158.81</x:v>
      </x:c>
      <x:c r="AE1104" s="28" t="n">
        <x:f>W1104*X1104*(1-Z1104)</x:f>
        <x:v>1158.81</x:v>
      </x:c>
      <x:c r="AF1104" s="28" t="n">
        <x:f>W1104*AA1104</x:f>
        <x:v>904.62</x:v>
      </x:c>
      <x:c r="AG1104" s="28" t="n">
        <x:f>AE1104-AF1104</x:f>
        <x:v>254.18999999999994</x:v>
      </x:c>
      <x:c r="AH1104" s="20" t="n">
        <x:f>IF(AE1104&gt;0,AG1104/AE1104,"")</x:f>
        <x:v>0.21935433763947493</x:v>
      </x:c>
      <x:c r="AI1104" s="28" t="n">
        <x:v>127625.59</x:v>
      </x:c>
      <x:c r="AJ1104" s="28"/>
      <x:c r="AK1104"/>
      <x:c r="AL1104" t="str">
        <x:v>Completado</x:v>
      </x:c>
      <x:c r="AM1104" t="str">
        <x:f>IF(W1104&lt;0,"Devuelto",AL1104)</x:f>
        <x:v>Completado</x:v>
      </x:c>
      <x:c r="AN1104" t="str">
        <x:v>Transferencia</x:v>
      </x:c>
      <x:c r="AO1104" s="29" t="str">
        <x:v>Sin observación</x:v>
      </x:c>
      <x:c r="AP1104" t="str">
        <x:f>IF(D1104="","No","Sí")</x:f>
        <x:v>Sí</x:v>
      </x:c>
    </x:row>
    <x:row r="1105">
      <x:c r="A1105" t="n">
        <x:v>1105</x:v>
      </x:c>
      <x:c r="B1105" t="str">
        <x:v>VT0005241</x:v>
      </x:c>
      <x:c r="C1105" t="str">
        <x:v>46128</x:v>
      </x:c>
      <x:c r="D1105" s="27" t="n">
        <x:v>46128</x:v>
      </x:c>
      <x:c r="E1105" t="n">
        <x:f>IF(D1105="","",YEAR(D1105))</x:f>
        <x:v>2026</x:v>
      </x:c>
      <x:c r="F1105" t="n">
        <x:f>IF(D1105="","",MONTH(D1105))</x:f>
        <x:v>4</x:v>
      </x:c>
      <x:c r="G1105" t="str">
        <x:f>IF(D1105="","Fecha no disponible",TEXT(D1105,"mmmm"))</x:f>
        <x:v>April</x:v>
      </x:c>
      <x:c r="H1105" t="str">
        <x:f>IF(D1105="","Fecha no disponible",TEXT(D1105,"yyyy-mm"))</x:f>
        <x:v>2026-04</x:v>
      </x:c>
      <x:c r="I1105" t="str">
        <x:f>IF(D1105="","Fecha no disponible","T"&amp;ROUNDUP(MONTH(D1105)/3,0))</x:f>
        <x:v>T2</x:v>
      </x:c>
      <x:c r="J1105" t="str">
        <x:v>T007</x:v>
      </x:c>
      <x:c r="K1105" t="str">
        <x:v>Tienda Santa Cruz 3</x:v>
      </x:c>
      <x:c r="L1105" t="str">
        <x:v>Barrio</x:v>
      </x:c>
      <x:c r="M1105" t="str">
        <x:v>Santa Cruz</x:v>
      </x:c>
      <x:c r="N1105" t="str">
        <x:f>IFERROR(VLOOKUP(M1105,'Mapeos'!$A$4:$B$30,2,FALSE),M1105)</x:f>
        <x:v>Santa Cruz</x:v>
      </x:c>
      <x:c r="O1105" t="str">
        <x:v>C01081</x:v>
      </x:c>
      <x:c r="P1105" t="str">
        <x:v>Empresa</x:v>
      </x:c>
      <x:c r="Q1105" t="str">
        <x:v>P0005</x:v>
      </x:c>
      <x:c r="R1105" t="str">
        <x:v>Electrónica</x:v>
      </x:c>
      <x:c r="S1105" t="str">
        <x:v>Marca D</x:v>
      </x:c>
      <x:c r="T1105" t="str">
        <x:v>E-commerce</x:v>
      </x:c>
      <x:c r="U1105" t="str">
        <x:f>IFERROR(VLOOKUP(T1105,'Mapeos'!$D$4:$E$25,2,FALSE),T1105)</x:f>
        <x:v>E-commerce</x:v>
      </x:c>
      <x:c r="V1105" t="str">
        <x:v>V008</x:v>
      </x:c>
      <x:c r="W1105" t="n">
        <x:v>-1</x:v>
      </x:c>
      <x:c r="X1105" s="28" t="n">
        <x:v>243.14</x:v>
      </x:c>
      <x:c r="Y1105" s="20" t="n">
        <x:v>0.15</x:v>
      </x:c>
      <x:c r="Z1105" s="20" t="n">
        <x:f>IF(Y1105&gt;1,Y1105/100,Y1105)</x:f>
        <x:v>0.15</x:v>
      </x:c>
      <x:c r="AA1105" s="28" t="n">
        <x:v>123.71</x:v>
      </x:c>
      <x:c r="AB1105" s="28" t="n">
        <x:v>-206.67</x:v>
      </x:c>
      <x:c r="AC1105" s="28" t="str">
        <x:v>BOB</x:v>
      </x:c>
      <x:c r="AD1105" s="28" t="n">
        <x:f>IF(AC1105="USD",AB1105*'Parametros'!$B$4,AB1105)</x:f>
        <x:v>-206.67</x:v>
      </x:c>
      <x:c r="AE1105" s="28" t="n">
        <x:f>W1105*X1105*(1-Z1105)</x:f>
        <x:v>-206.66899999999998</x:v>
      </x:c>
      <x:c r="AF1105" s="28" t="n">
        <x:f>W1105*AA1105</x:f>
        <x:v>-123.71</x:v>
      </x:c>
      <x:c r="AG1105" s="28" t="n">
        <x:f>AE1105-AF1105</x:f>
        <x:v>-82.95899999999999</x:v>
      </x:c>
      <x:c r="AH1105" s="20" t="str">
        <x:f>IF(AE1105&gt;0,AG1105/AE1105,"")</x:f>
      </x:c>
      <x:c r="AI1105" s="28" t="n">
        <x:v>80819.62</x:v>
      </x:c>
      <x:c r="AJ1105" s="28"/>
      <x:c r="AK1105"/>
      <x:c r="AL1105" t="str">
        <x:v>Devuelto</x:v>
      </x:c>
      <x:c r="AM1105" t="str">
        <x:f>IF(W1105&lt;0,"Devuelto",AL1105)</x:f>
        <x:v>Devuelto</x:v>
      </x:c>
      <x:c r="AN1105" t="str">
        <x:v>Tarjeta</x:v>
      </x:c>
      <x:c r="AO1105" s="29" t="str">
        <x:v>Sin observación</x:v>
      </x:c>
      <x:c r="AP1105" t="str">
        <x:f>IF(D1105="","No","Sí")</x:f>
        <x:v>Sí</x:v>
      </x:c>
    </x:row>
    <x:row r="1106">
      <x:c r="A1106" t="n">
        <x:v>1106</x:v>
      </x:c>
      <x:c r="B1106" t="str">
        <x:v>VT0005246</x:v>
      </x:c>
      <x:c r="C1106" t="str">
        <x:v>45427</x:v>
      </x:c>
      <x:c r="D1106" s="27" t="n">
        <x:v>45427</x:v>
      </x:c>
      <x:c r="E1106" t="n">
        <x:f>IF(D1106="","",YEAR(D1106))</x:f>
        <x:v>2024</x:v>
      </x:c>
      <x:c r="F1106" t="n">
        <x:f>IF(D1106="","",MONTH(D1106))</x:f>
        <x:v>5</x:v>
      </x:c>
      <x:c r="G1106" t="str">
        <x:f>IF(D1106="","Fecha no disponible",TEXT(D1106,"mmmm"))</x:f>
        <x:v>May</x:v>
      </x:c>
      <x:c r="H1106" t="str">
        <x:f>IF(D1106="","Fecha no disponible",TEXT(D1106,"yyyy-mm"))</x:f>
        <x:v>2024-05</x:v>
      </x:c>
      <x:c r="I1106" t="str">
        <x:f>IF(D1106="","Fecha no disponible","T"&amp;ROUNDUP(MONTH(D1106)/3,0))</x:f>
        <x:v>T2</x:v>
      </x:c>
      <x:c r="J1106" t="str">
        <x:v>T013</x:v>
      </x:c>
      <x:c r="K1106" t="str">
        <x:v>Tienda Potosí 1</x:v>
      </x:c>
      <x:c r="L1106" t="str">
        <x:v>Centro</x:v>
      </x:c>
      <x:c r="M1106" t="str">
        <x:v>Potosí</x:v>
      </x:c>
      <x:c r="N1106" t="str">
        <x:f>IFERROR(VLOOKUP(M1106,'Mapeos'!$A$4:$B$30,2,FALSE),M1106)</x:f>
        <x:v>Potosí</x:v>
      </x:c>
      <x:c r="O1106" t="str">
        <x:v>C01073</x:v>
      </x:c>
      <x:c r="P1106" t="str">
        <x:v>Empresa</x:v>
      </x:c>
      <x:c r="Q1106" t="str">
        <x:v>P0136</x:v>
      </x:c>
      <x:c r="R1106" t="str">
        <x:v>Hogar</x:v>
      </x:c>
      <x:c r="S1106" t="str">
        <x:v>Marca C</x:v>
      </x:c>
      <x:c r="T1106" t="str">
        <x:v>Marketplace</x:v>
      </x:c>
      <x:c r="U1106" t="str">
        <x:f>IFERROR(VLOOKUP(T1106,'Mapeos'!$D$4:$E$25,2,FALSE),T1106)</x:f>
        <x:v>Marketplace</x:v>
      </x:c>
      <x:c r="V1106" t="str">
        <x:v>V040</x:v>
      </x:c>
      <x:c r="W1106" t="n">
        <x:v>2</x:v>
      </x:c>
      <x:c r="X1106" s="28" t="n">
        <x:v>181.48</x:v>
      </x:c>
      <x:c r="Y1106" s="20" t="n">
        <x:v>0.15</x:v>
      </x:c>
      <x:c r="Z1106" s="20" t="n">
        <x:f>IF(Y1106&gt;1,Y1106/100,Y1106)</x:f>
        <x:v>0.15</x:v>
      </x:c>
      <x:c r="AA1106" s="28" t="n">
        <x:v>140.91</x:v>
      </x:c>
      <x:c r="AB1106" s="28" t="n">
        <x:v>308.52</x:v>
      </x:c>
      <x:c r="AC1106" s="28" t="str">
        <x:v>BOB</x:v>
      </x:c>
      <x:c r="AD1106" s="28" t="n">
        <x:f>IF(AC1106="USD",AB1106*'Parametros'!$B$4,AB1106)</x:f>
        <x:v>308.52</x:v>
      </x:c>
      <x:c r="AE1106" s="28" t="n">
        <x:f>W1106*X1106*(1-Z1106)</x:f>
        <x:v>308.51599999999996</x:v>
      </x:c>
      <x:c r="AF1106" s="28" t="n">
        <x:f>W1106*AA1106</x:f>
        <x:v>281.82</x:v>
      </x:c>
      <x:c r="AG1106" s="28" t="n">
        <x:f>AE1106-AF1106</x:f>
        <x:v>26.69599999999997</x:v>
      </x:c>
      <x:c r="AH1106" s="20" t="n">
        <x:f>IF(AE1106&gt;0,AG1106/AE1106,"")</x:f>
        <x:v>0.08653035823101549</x:v>
      </x:c>
      <x:c r="AI1106" s="28" t="n">
        <x:v>94352.47</x:v>
      </x:c>
      <x:c r="AJ1106" s="28"/>
      <x:c r="AK1106"/>
      <x:c r="AL1106" t="str">
        <x:v>Completado</x:v>
      </x:c>
      <x:c r="AM1106" t="str">
        <x:f>IF(W1106&lt;0,"Devuelto",AL1106)</x:f>
        <x:v>Completado</x:v>
      </x:c>
      <x:c r="AN1106" t="str">
        <x:v>QR</x:v>
      </x:c>
      <x:c r="AO1106" s="29" t="str">
        <x:v>Sin observación</x:v>
      </x:c>
      <x:c r="AP1106" t="str">
        <x:f>IF(D1106="","No","Sí")</x:f>
        <x:v>Sí</x:v>
      </x:c>
    </x:row>
    <x:row r="1107">
      <x:c r="A1107" t="n">
        <x:v>1107</x:v>
      </x:c>
      <x:c r="B1107" t="str">
        <x:v>VT0005250</x:v>
      </x:c>
      <x:c r="C1107" t="str">
        <x:v>45774</x:v>
      </x:c>
      <x:c r="D1107" s="27" t="n">
        <x:v>45774</x:v>
      </x:c>
      <x:c r="E1107" t="n">
        <x:f>IF(D1107="","",YEAR(D1107))</x:f>
        <x:v>2025</x:v>
      </x:c>
      <x:c r="F1107" t="n">
        <x:f>IF(D1107="","",MONTH(D1107))</x:f>
        <x:v>4</x:v>
      </x:c>
      <x:c r="G1107" t="str">
        <x:f>IF(D1107="","Fecha no disponible",TEXT(D1107,"mmmm"))</x:f>
        <x:v>April</x:v>
      </x:c>
      <x:c r="H1107" t="str">
        <x:f>IF(D1107="","Fecha no disponible",TEXT(D1107,"yyyy-mm"))</x:f>
        <x:v>2025-04</x:v>
      </x:c>
      <x:c r="I1107" t="str">
        <x:f>IF(D1107="","Fecha no disponible","T"&amp;ROUNDUP(MONTH(D1107)/3,0))</x:f>
        <x:v>T2</x:v>
      </x:c>
      <x:c r="J1107" t="str">
        <x:v>T016</x:v>
      </x:c>
      <x:c r="K1107" t="str">
        <x:v>Tienda Potosí 4</x:v>
      </x:c>
      <x:c r="L1107" t="str">
        <x:v>Centro</x:v>
      </x:c>
      <x:c r="M1107" t="str">
        <x:v>Potosí</x:v>
      </x:c>
      <x:c r="N1107" t="str">
        <x:f>IFERROR(VLOOKUP(M1107,'Mapeos'!$A$4:$B$30,2,FALSE),M1107)</x:f>
        <x:v>Potosí</x:v>
      </x:c>
      <x:c r="O1107" t="str">
        <x:v>C01060</x:v>
      </x:c>
      <x:c r="P1107" t="str">
        <x:v>Frecuente</x:v>
      </x:c>
      <x:c r="Q1107" t="str">
        <x:v>P0148</x:v>
      </x:c>
      <x:c r="R1107" t="str">
        <x:v>Cuidado Personal</x:v>
      </x:c>
      <x:c r="S1107" t="str">
        <x:v>Marca C</x:v>
      </x:c>
      <x:c r="T1107" t="str">
        <x:v>E-commerce</x:v>
      </x:c>
      <x:c r="U1107" t="str">
        <x:f>IFERROR(VLOOKUP(T1107,'Mapeos'!$D$4:$E$25,2,FALSE),T1107)</x:f>
        <x:v>E-commerce</x:v>
      </x:c>
      <x:c r="V1107" t="str">
        <x:v>V005</x:v>
      </x:c>
      <x:c r="W1107" t="n">
        <x:v>1</x:v>
      </x:c>
      <x:c r="X1107" s="28" t="n">
        <x:v>78.14</x:v>
      </x:c>
      <x:c r="Y1107" s="20" t="n">
        <x:v>0.2</x:v>
      </x:c>
      <x:c r="Z1107" s="20" t="n">
        <x:f>IF(Y1107&gt;1,Y1107/100,Y1107)</x:f>
        <x:v>0.2</x:v>
      </x:c>
      <x:c r="AA1107" s="28" t="n">
        <x:v>59.11</x:v>
      </x:c>
      <x:c r="AB1107" s="28" t="n">
        <x:v>62.51</x:v>
      </x:c>
      <x:c r="AC1107" s="28" t="str">
        <x:v>BOB</x:v>
      </x:c>
      <x:c r="AD1107" s="28" t="n">
        <x:f>IF(AC1107="USD",AB1107*'Parametros'!$B$4,AB1107)</x:f>
        <x:v>62.51</x:v>
      </x:c>
      <x:c r="AE1107" s="28" t="n">
        <x:f>W1107*X1107*(1-Z1107)</x:f>
        <x:v>62.512</x:v>
      </x:c>
      <x:c r="AF1107" s="28" t="n">
        <x:f>W1107*AA1107</x:f>
        <x:v>59.11</x:v>
      </x:c>
      <x:c r="AG1107" s="28" t="n">
        <x:f>AE1107-AF1107</x:f>
        <x:v>3.402000000000001</x:v>
      </x:c>
      <x:c r="AH1107" s="20" t="n">
        <x:f>IF(AE1107&gt;0,AG1107/AE1107,"")</x:f>
        <x:v>0.05442155106219607</x:v>
      </x:c>
      <x:c r="AI1107" s="28" t="n">
        <x:v>86012.2</x:v>
      </x:c>
      <x:c r="AJ1107" s="28"/>
      <x:c r="AK1107"/>
      <x:c r="AL1107" t="str">
        <x:v>Completado</x:v>
      </x:c>
      <x:c r="AM1107" t="str">
        <x:f>IF(W1107&lt;0,"Devuelto",AL1107)</x:f>
        <x:v>Completado</x:v>
      </x:c>
      <x:c r="AN1107" t="str">
        <x:v>Efectivo</x:v>
      </x:c>
      <x:c r="AO1107" s="29" t="str">
        <x:v>Sin observación</x:v>
      </x:c>
      <x:c r="AP1107" t="str">
        <x:f>IF(D1107="","No","Sí")</x:f>
        <x:v>Sí</x:v>
      </x:c>
    </x:row>
    <x:row r="1108">
      <x:c r="A1108" t="n">
        <x:v>1108</x:v>
      </x:c>
      <x:c r="B1108" t="str">
        <x:v>VT0005255</x:v>
      </x:c>
      <x:c r="C1108" t="str">
        <x:v>45892</x:v>
      </x:c>
      <x:c r="D1108" s="27" t="n">
        <x:v>45892</x:v>
      </x:c>
      <x:c r="E1108" t="n">
        <x:f>IF(D1108="","",YEAR(D1108))</x:f>
        <x:v>2025</x:v>
      </x:c>
      <x:c r="F1108" t="n">
        <x:f>IF(D1108="","",MONTH(D1108))</x:f>
        <x:v>8</x:v>
      </x:c>
      <x:c r="G1108" t="str">
        <x:f>IF(D1108="","Fecha no disponible",TEXT(D1108,"mmmm"))</x:f>
        <x:v>August</x:v>
      </x:c>
      <x:c r="H1108" t="str">
        <x:f>IF(D1108="","Fecha no disponible",TEXT(D1108,"yyyy-mm"))</x:f>
        <x:v>2025-08</x:v>
      </x:c>
      <x:c r="I1108" t="str">
        <x:f>IF(D1108="","Fecha no disponible","T"&amp;ROUNDUP(MONTH(D1108)/3,0))</x:f>
        <x:v>T3</x:v>
      </x:c>
      <x:c r="J1108" t="str">
        <x:v>T020</x:v>
      </x:c>
      <x:c r="K1108" t="str">
        <x:v>Tienda Sucre 4</x:v>
      </x:c>
      <x:c r="L1108" t="str">
        <x:v>Mall</x:v>
      </x:c>
      <x:c r="M1108" t="str">
        <x:v>Sucre</x:v>
      </x:c>
      <x:c r="N1108" t="str">
        <x:f>IFERROR(VLOOKUP(M1108,'Mapeos'!$A$4:$B$30,2,FALSE),M1108)</x:f>
        <x:v>Sucre</x:v>
      </x:c>
      <x:c r="O1108" t="str">
        <x:v>C00472</x:v>
      </x:c>
      <x:c r="P1108" t="str">
        <x:v>Masivo</x:v>
      </x:c>
      <x:c r="Q1108" t="str">
        <x:v>P0128</x:v>
      </x:c>
      <x:c r="R1108" t="str">
        <x:v>Cuidado Personal</x:v>
      </x:c>
      <x:c r="S1108" t="str">
        <x:v>Marca C</x:v>
      </x:c>
      <x:c r="T1108" t="str">
        <x:v>Tienda</x:v>
      </x:c>
      <x:c r="U1108" t="str">
        <x:f>IFERROR(VLOOKUP(T1108,'Mapeos'!$D$4:$E$25,2,FALSE),T1108)</x:f>
        <x:v>Tienda</x:v>
      </x:c>
      <x:c r="V1108" t="str">
        <x:v>V021</x:v>
      </x:c>
      <x:c r="W1108" t="n">
        <x:v>1</x:v>
      </x:c>
      <x:c r="X1108" s="28" t="n">
        <x:v>69.63</x:v>
      </x:c>
      <x:c r="Y1108" s="20" t="n">
        <x:v>0.2</x:v>
      </x:c>
      <x:c r="Z1108" s="20" t="n">
        <x:f>IF(Y1108&gt;1,Y1108/100,Y1108)</x:f>
        <x:v>0.2</x:v>
      </x:c>
      <x:c r="AA1108" s="28" t="n">
        <x:v>35.64</x:v>
      </x:c>
      <x:c r="AB1108" s="28" t="n">
        <x:v>55.7</x:v>
      </x:c>
      <x:c r="AC1108" s="28" t="str">
        <x:v>BOB</x:v>
      </x:c>
      <x:c r="AD1108" s="28" t="n">
        <x:f>IF(AC1108="USD",AB1108*'Parametros'!$B$4,AB1108)</x:f>
        <x:v>55.7</x:v>
      </x:c>
      <x:c r="AE1108" s="28" t="n">
        <x:f>W1108*X1108*(1-Z1108)</x:f>
        <x:v>55.704</x:v>
      </x:c>
      <x:c r="AF1108" s="28" t="n">
        <x:f>W1108*AA1108</x:f>
        <x:v>35.64</x:v>
      </x:c>
      <x:c r="AG1108" s="28" t="n">
        <x:f>AE1108-AF1108</x:f>
        <x:v>20.064</x:v>
      </x:c>
      <x:c r="AH1108" s="20" t="n">
        <x:f>IF(AE1108&gt;0,AG1108/AE1108,"")</x:f>
        <x:v>0.36018957345971564</x:v>
      </x:c>
      <x:c r="AI1108" s="28" t="n">
        <x:v>182379.05</x:v>
      </x:c>
      <x:c r="AJ1108" s="28"/>
      <x:c r="AK1108"/>
      <x:c r="AL1108" t="str">
        <x:v>Completado</x:v>
      </x:c>
      <x:c r="AM1108" t="str">
        <x:f>IF(W1108&lt;0,"Devuelto",AL1108)</x:f>
        <x:v>Completado</x:v>
      </x:c>
      <x:c r="AN1108" t="str">
        <x:v>Transferencia</x:v>
      </x:c>
      <x:c r="AO1108" s="29" t="str">
        <x:v>Sin observación</x:v>
      </x:c>
      <x:c r="AP1108" t="str">
        <x:f>IF(D1108="","No","Sí")</x:f>
        <x:v>Sí</x:v>
      </x:c>
    </x:row>
    <x:row r="1109">
      <x:c r="A1109" t="n">
        <x:v>1109</x:v>
      </x:c>
      <x:c r="B1109" t="str">
        <x:v>VT0005260</x:v>
      </x:c>
      <x:c r="C1109" t="str">
        <x:v>45567</x:v>
      </x:c>
      <x:c r="D1109" s="27" t="n">
        <x:v>45567</x:v>
      </x:c>
      <x:c r="E1109" t="n">
        <x:f>IF(D1109="","",YEAR(D1109))</x:f>
        <x:v>2024</x:v>
      </x:c>
      <x:c r="F1109" t="n">
        <x:f>IF(D1109="","",MONTH(D1109))</x:f>
        <x:v>10</x:v>
      </x:c>
      <x:c r="G1109" t="str">
        <x:f>IF(D1109="","Fecha no disponible",TEXT(D1109,"mmmm"))</x:f>
        <x:v>October</x:v>
      </x:c>
      <x:c r="H1109" t="str">
        <x:f>IF(D1109="","Fecha no disponible",TEXT(D1109,"yyyy-mm"))</x:f>
        <x:v>2024-10</x:v>
      </x:c>
      <x:c r="I1109" t="str">
        <x:f>IF(D1109="","Fecha no disponible","T"&amp;ROUNDUP(MONTH(D1109)/3,0))</x:f>
        <x:v>T4</x:v>
      </x:c>
      <x:c r="J1109" t="str">
        <x:v>T008</x:v>
      </x:c>
      <x:c r="K1109" t="str">
        <x:v>Tienda Santa Cruz 4</x:v>
      </x:c>
      <x:c r="L1109" t="str">
        <x:v>Barrio</x:v>
      </x:c>
      <x:c r="M1109" t="str">
        <x:v>Santa Cruz</x:v>
      </x:c>
      <x:c r="N1109" t="str">
        <x:f>IFERROR(VLOOKUP(M1109,'Mapeos'!$A$4:$B$30,2,FALSE),M1109)</x:f>
        <x:v>Santa Cruz</x:v>
      </x:c>
      <x:c r="O1109" t="str">
        <x:v>C00960</x:v>
      </x:c>
      <x:c r="P1109" t="str">
        <x:v>Premium</x:v>
      </x:c>
      <x:c r="Q1109" t="str">
        <x:v>P0146</x:v>
      </x:c>
      <x:c r="R1109" t="str">
        <x:v>Cuidado Personal</x:v>
      </x:c>
      <x:c r="S1109" t="str">
        <x:v>Marca A</x:v>
      </x:c>
      <x:c r="T1109" t="str">
        <x:v>Tienda</x:v>
      </x:c>
      <x:c r="U1109" t="str">
        <x:f>IFERROR(VLOOKUP(T1109,'Mapeos'!$D$4:$E$25,2,FALSE),T1109)</x:f>
        <x:v>Tienda</x:v>
      </x:c>
      <x:c r="V1109" t="str">
        <x:v>V010</x:v>
      </x:c>
      <x:c r="W1109" t="n">
        <x:v>2</x:v>
      </x:c>
      <x:c r="X1109" s="28" t="n">
        <x:v>30.88</x:v>
      </x:c>
      <x:c r="Y1109" s="20" t="n">
        <x:v>0</x:v>
      </x:c>
      <x:c r="Z1109" s="20" t="n">
        <x:f>IF(Y1109&gt;1,Y1109/100,Y1109)</x:f>
        <x:v>0</x:v>
      </x:c>
      <x:c r="AA1109" s="28" t="n">
        <x:v>17.6</x:v>
      </x:c>
      <x:c r="AB1109" s="28" t="n">
        <x:v>61.76</x:v>
      </x:c>
      <x:c r="AC1109" s="28" t="str">
        <x:v>BOB</x:v>
      </x:c>
      <x:c r="AD1109" s="28" t="n">
        <x:f>IF(AC1109="USD",AB1109*'Parametros'!$B$4,AB1109)</x:f>
        <x:v>61.76</x:v>
      </x:c>
      <x:c r="AE1109" s="28" t="n">
        <x:f>W1109*X1109*(1-Z1109)</x:f>
        <x:v>61.76</x:v>
      </x:c>
      <x:c r="AF1109" s="28" t="n">
        <x:f>W1109*AA1109</x:f>
        <x:v>35.2</x:v>
      </x:c>
      <x:c r="AG1109" s="28" t="n">
        <x:f>AE1109-AF1109</x:f>
        <x:v>26.559999999999995</x:v>
      </x:c>
      <x:c r="AH1109" s="20" t="n">
        <x:f>IF(AE1109&gt;0,AG1109/AE1109,"")</x:f>
        <x:v>0.4300518134715025</x:v>
      </x:c>
      <x:c r="AI1109" s="28" t="n">
        <x:v>157359.18</x:v>
      </x:c>
      <x:c r="AJ1109" s="28"/>
      <x:c r="AK1109"/>
      <x:c r="AL1109" t="str">
        <x:v>Completado</x:v>
      </x:c>
      <x:c r="AM1109" t="str">
        <x:f>IF(W1109&lt;0,"Devuelto",AL1109)</x:f>
        <x:v>Completado</x:v>
      </x:c>
      <x:c r="AN1109" t="str">
        <x:v>Transferencia</x:v>
      </x:c>
      <x:c r="AO1109" s="29" t="str">
        <x:v>Sin observación</x:v>
      </x:c>
      <x:c r="AP1109" t="str">
        <x:f>IF(D1109="","No","Sí")</x:f>
        <x:v>Sí</x:v>
      </x:c>
    </x:row>
    <x:row r="1110">
      <x:c r="A1110" t="n">
        <x:v>1110</x:v>
      </x:c>
      <x:c r="B1110" t="str">
        <x:v>VT0005265</x:v>
      </x:c>
      <x:c r="C1110" t="str">
        <x:v>45879</x:v>
      </x:c>
      <x:c r="D1110" s="27" t="n">
        <x:v>45879</x:v>
      </x:c>
      <x:c r="E1110" t="n">
        <x:f>IF(D1110="","",YEAR(D1110))</x:f>
        <x:v>2025</x:v>
      </x:c>
      <x:c r="F1110" t="n">
        <x:f>IF(D1110="","",MONTH(D1110))</x:f>
        <x:v>8</x:v>
      </x:c>
      <x:c r="G1110" t="str">
        <x:f>IF(D1110="","Fecha no disponible",TEXT(D1110,"mmmm"))</x:f>
        <x:v>August</x:v>
      </x:c>
      <x:c r="H1110" t="str">
        <x:f>IF(D1110="","Fecha no disponible",TEXT(D1110,"yyyy-mm"))</x:f>
        <x:v>2025-08</x:v>
      </x:c>
      <x:c r="I1110" t="str">
        <x:f>IF(D1110="","Fecha no disponible","T"&amp;ROUNDUP(MONTH(D1110)/3,0))</x:f>
        <x:v>T3</x:v>
      </x:c>
      <x:c r="J1110" t="str">
        <x:v>T020</x:v>
      </x:c>
      <x:c r="K1110" t="str">
        <x:v>Tienda Sucre 4</x:v>
      </x:c>
      <x:c r="L1110" t="str">
        <x:v>Mall</x:v>
      </x:c>
      <x:c r="M1110" t="str">
        <x:v>Sucre</x:v>
      </x:c>
      <x:c r="N1110" t="str">
        <x:f>IFERROR(VLOOKUP(M1110,'Mapeos'!$A$4:$B$30,2,FALSE),M1110)</x:f>
        <x:v>Sucre</x:v>
      </x:c>
      <x:c r="O1110" t="str">
        <x:v>C00620</x:v>
      </x:c>
      <x:c r="P1110" t="str">
        <x:v>Frecuente</x:v>
      </x:c>
      <x:c r="Q1110" t="str">
        <x:v>P0078</x:v>
      </x:c>
      <x:c r="R1110" t="str">
        <x:v>Cuidado Personal</x:v>
      </x:c>
      <x:c r="S1110" t="str">
        <x:v>Marca B</x:v>
      </x:c>
      <x:c r="T1110" t="str">
        <x:v>Tienda</x:v>
      </x:c>
      <x:c r="U1110" t="str">
        <x:f>IFERROR(VLOOKUP(T1110,'Mapeos'!$D$4:$E$25,2,FALSE),T1110)</x:f>
        <x:v>Tienda</x:v>
      </x:c>
      <x:c r="V1110" t="str">
        <x:v>V040</x:v>
      </x:c>
      <x:c r="W1110" t="n">
        <x:v>3</x:v>
      </x:c>
      <x:c r="X1110" s="28" t="n">
        <x:v>102.89</x:v>
      </x:c>
      <x:c r="Y1110" s="20" t="n">
        <x:v>0.05</x:v>
      </x:c>
      <x:c r="Z1110" s="20" t="n">
        <x:f>IF(Y1110&gt;1,Y1110/100,Y1110)</x:f>
        <x:v>0.05</x:v>
      </x:c>
      <x:c r="AA1110" s="28" t="n">
        <x:v>50.86</x:v>
      </x:c>
      <x:c r="AB1110" s="28" t="n">
        <x:v>293.24</x:v>
      </x:c>
      <x:c r="AC1110" s="28" t="str">
        <x:v>BOB</x:v>
      </x:c>
      <x:c r="AD1110" s="28" t="n">
        <x:f>IF(AC1110="USD",AB1110*'Parametros'!$B$4,AB1110)</x:f>
        <x:v>293.24</x:v>
      </x:c>
      <x:c r="AE1110" s="28" t="n">
        <x:f>W1110*X1110*(1-Z1110)</x:f>
        <x:v>293.2365</x:v>
      </x:c>
      <x:c r="AF1110" s="28" t="n">
        <x:f>W1110*AA1110</x:f>
        <x:v>152.57999999999998</x:v>
      </x:c>
      <x:c r="AG1110" s="28" t="n">
        <x:f>AE1110-AF1110</x:f>
        <x:v>140.6565</x:v>
      </x:c>
      <x:c r="AH1110" s="20" t="n">
        <x:f>IF(AE1110&gt;0,AG1110/AE1110,"")</x:f>
        <x:v>0.4796691407788594</x:v>
      </x:c>
      <x:c r="AI1110" s="28" t="n">
        <x:v>182379.05</x:v>
      </x:c>
      <x:c r="AJ1110" s="28"/>
      <x:c r="AK1110"/>
      <x:c r="AL1110" t="str">
        <x:v>Completado</x:v>
      </x:c>
      <x:c r="AM1110" t="str">
        <x:f>IF(W1110&lt;0,"Devuelto",AL1110)</x:f>
        <x:v>Completado</x:v>
      </x:c>
      <x:c r="AN1110" t="str">
        <x:v>Efectivo</x:v>
      </x:c>
      <x:c r="AO1110" s="29" t="str">
        <x:v>Sin observación</x:v>
      </x:c>
      <x:c r="AP1110" t="str">
        <x:f>IF(D1110="","No","Sí")</x:f>
        <x:v>Sí</x:v>
      </x:c>
    </x:row>
    <x:row r="1111">
      <x:c r="A1111" t="n">
        <x:v>1111</x:v>
      </x:c>
      <x:c r="B1111" t="str">
        <x:v>VT0005269</x:v>
      </x:c>
      <x:c r="C1111" t="str">
        <x:v>45349</x:v>
      </x:c>
      <x:c r="D1111" s="27" t="n">
        <x:v>45349</x:v>
      </x:c>
      <x:c r="E1111" t="n">
        <x:f>IF(D1111="","",YEAR(D1111))</x:f>
        <x:v>2024</x:v>
      </x:c>
      <x:c r="F1111" t="n">
        <x:f>IF(D1111="","",MONTH(D1111))</x:f>
        <x:v>2</x:v>
      </x:c>
      <x:c r="G1111" t="str">
        <x:f>IF(D1111="","Fecha no disponible",TEXT(D1111,"mmmm"))</x:f>
        <x:v>February</x:v>
      </x:c>
      <x:c r="H1111" t="str">
        <x:f>IF(D1111="","Fecha no disponible",TEXT(D1111,"yyyy-mm"))</x:f>
        <x:v>2024-02</x:v>
      </x:c>
      <x:c r="I1111" t="str">
        <x:f>IF(D1111="","Fecha no disponible","T"&amp;ROUNDUP(MONTH(D1111)/3,0))</x:f>
        <x:v>T1</x:v>
      </x:c>
      <x:c r="J1111" t="str">
        <x:v>T006</x:v>
      </x:c>
      <x:c r="K1111" t="str">
        <x:v>Tienda Santa Cruz 2</x:v>
      </x:c>
      <x:c r="L1111" t="str">
        <x:v>Mall</x:v>
      </x:c>
      <x:c r="M1111" t="str">
        <x:v>Santa Cruz</x:v>
      </x:c>
      <x:c r="N1111" t="str">
        <x:f>IFERROR(VLOOKUP(M1111,'Mapeos'!$A$4:$B$30,2,FALSE),M1111)</x:f>
        <x:v>Santa Cruz</x:v>
      </x:c>
      <x:c r="O1111" t="str">
        <x:v>C00500</x:v>
      </x:c>
      <x:c r="P1111" t="str">
        <x:v>Empresa</x:v>
      </x:c>
      <x:c r="Q1111" t="str">
        <x:v>P0049</x:v>
      </x:c>
      <x:c r="R1111" t="str">
        <x:v>Deportes</x:v>
      </x:c>
      <x:c r="S1111" t="str">
        <x:v>Marca D</x:v>
      </x:c>
      <x:c r="T1111" t="str">
        <x:v>Tienda</x:v>
      </x:c>
      <x:c r="U1111" t="str">
        <x:f>IFERROR(VLOOKUP(T1111,'Mapeos'!$D$4:$E$25,2,FALSE),T1111)</x:f>
        <x:v>Tienda</x:v>
      </x:c>
      <x:c r="V1111" t="str">
        <x:v>V016</x:v>
      </x:c>
      <x:c r="W1111" t="n">
        <x:v>1</x:v>
      </x:c>
      <x:c r="X1111" s="28" t="n">
        <x:v>208.46</x:v>
      </x:c>
      <x:c r="Y1111" s="20" t="n">
        <x:v>0.15</x:v>
      </x:c>
      <x:c r="Z1111" s="20" t="n">
        <x:f>IF(Y1111&gt;1,Y1111/100,Y1111)</x:f>
        <x:v>0.15</x:v>
      </x:c>
      <x:c r="AA1111" s="28" t="n">
        <x:v>174.23</x:v>
      </x:c>
      <x:c r="AB1111" s="28" t="n">
        <x:v>177.19</x:v>
      </x:c>
      <x:c r="AC1111" s="28" t="str">
        <x:v>BOB</x:v>
      </x:c>
      <x:c r="AD1111" s="28" t="n">
        <x:f>IF(AC1111="USD",AB1111*'Parametros'!$B$4,AB1111)</x:f>
        <x:v>177.19</x:v>
      </x:c>
      <x:c r="AE1111" s="28" t="n">
        <x:f>W1111*X1111*(1-Z1111)</x:f>
        <x:v>177.191</x:v>
      </x:c>
      <x:c r="AF1111" s="28" t="n">
        <x:f>W1111*AA1111</x:f>
        <x:v>174.23</x:v>
      </x:c>
      <x:c r="AG1111" s="28" t="n">
        <x:f>AE1111-AF1111</x:f>
        <x:v>2.9610000000000127</x:v>
      </x:c>
      <x:c r="AH1111" s="20" t="n">
        <x:f>IF(AE1111&gt;0,AG1111/AE1111,"")</x:f>
        <x:v>0.01671078102160952</x:v>
      </x:c>
      <x:c r="AI1111" s="28" t="n">
        <x:v>141901.59</x:v>
      </x:c>
      <x:c r="AJ1111" s="28"/>
      <x:c r="AK1111"/>
      <x:c r="AL1111" t="str">
        <x:v>Completado</x:v>
      </x:c>
      <x:c r="AM1111" t="str">
        <x:f>IF(W1111&lt;0,"Devuelto",AL1111)</x:f>
        <x:v>Completado</x:v>
      </x:c>
      <x:c r="AN1111" t="str">
        <x:v>Tarjeta</x:v>
      </x:c>
      <x:c r="AO1111" s="29" t="str">
        <x:v>Sin observación</x:v>
      </x:c>
      <x:c r="AP1111" t="str">
        <x:f>IF(D1111="","No","Sí")</x:f>
        <x:v>Sí</x:v>
      </x:c>
    </x:row>
    <x:row r="1112">
      <x:c r="A1112" t="n">
        <x:v>1112</x:v>
      </x:c>
      <x:c r="B1112" t="str">
        <x:v>VT0005274</x:v>
      </x:c>
      <x:c r="C1112" t="str">
        <x:v>45394</x:v>
      </x:c>
      <x:c r="D1112" s="27" t="n">
        <x:v>45394</x:v>
      </x:c>
      <x:c r="E1112" t="n">
        <x:f>IF(D1112="","",YEAR(D1112))</x:f>
        <x:v>2024</x:v>
      </x:c>
      <x:c r="F1112" t="n">
        <x:f>IF(D1112="","",MONTH(D1112))</x:f>
        <x:v>4</x:v>
      </x:c>
      <x:c r="G1112" t="str">
        <x:f>IF(D1112="","Fecha no disponible",TEXT(D1112,"mmmm"))</x:f>
        <x:v>April</x:v>
      </x:c>
      <x:c r="H1112" t="str">
        <x:f>IF(D1112="","Fecha no disponible",TEXT(D1112,"yyyy-mm"))</x:f>
        <x:v>2024-04</x:v>
      </x:c>
      <x:c r="I1112" t="str">
        <x:f>IF(D1112="","Fecha no disponible","T"&amp;ROUNDUP(MONTH(D1112)/3,0))</x:f>
        <x:v>T2</x:v>
      </x:c>
      <x:c r="J1112" t="str">
        <x:v>T012</x:v>
      </x:c>
      <x:c r="K1112" t="str">
        <x:v>Tienda Cochabamba 4</x:v>
      </x:c>
      <x:c r="L1112" t="str">
        <x:v>Centro</x:v>
      </x:c>
      <x:c r="M1112" t="str">
        <x:v>Cochabamba</x:v>
      </x:c>
      <x:c r="N1112" t="str">
        <x:f>IFERROR(VLOOKUP(M1112,'Mapeos'!$A$4:$B$30,2,FALSE),M1112)</x:f>
        <x:v>Cochabamba</x:v>
      </x:c>
      <x:c r="O1112" t="str">
        <x:v>C01306</x:v>
      </x:c>
      <x:c r="P1112" t="str">
        <x:v>Empresa</x:v>
      </x:c>
      <x:c r="Q1112" t="str">
        <x:v>P0114</x:v>
      </x:c>
      <x:c r="R1112" t="str">
        <x:v>Deportes</x:v>
      </x:c>
      <x:c r="S1112" t="str">
        <x:v>Marca B</x:v>
      </x:c>
      <x:c r="T1112" t="str">
        <x:v>Tienda</x:v>
      </x:c>
      <x:c r="U1112" t="str">
        <x:f>IFERROR(VLOOKUP(T1112,'Mapeos'!$D$4:$E$25,2,FALSE),T1112)</x:f>
        <x:v>Tienda</x:v>
      </x:c>
      <x:c r="V1112" t="str">
        <x:v>V040</x:v>
      </x:c>
      <x:c r="W1112" t="n">
        <x:v>0</x:v>
      </x:c>
      <x:c r="X1112" s="28" t="n">
        <x:v>214.56</x:v>
      </x:c>
      <x:c r="Y1112" s="20" t="n">
        <x:v>0.15</x:v>
      </x:c>
      <x:c r="Z1112" s="20" t="n">
        <x:f>IF(Y1112&gt;1,Y1112/100,Y1112)</x:f>
        <x:v>0.15</x:v>
      </x:c>
      <x:c r="AA1112" s="28" t="n">
        <x:v>158.45</x:v>
      </x:c>
      <x:c r="AB1112" s="28" t="n">
        <x:v>0</x:v>
      </x:c>
      <x:c r="AC1112" s="28" t="str">
        <x:v>BOB</x:v>
      </x:c>
      <x:c r="AD1112" s="28" t="n">
        <x:f>IF(AC1112="USD",AB1112*'Parametros'!$B$4,AB1112)</x:f>
        <x:v>0</x:v>
      </x:c>
      <x:c r="AE1112" s="28" t="n">
        <x:f>W1112*X1112*(1-Z1112)</x:f>
        <x:v>0</x:v>
      </x:c>
      <x:c r="AF1112" s="28" t="n">
        <x:f>W1112*AA1112</x:f>
        <x:v>0</x:v>
      </x:c>
      <x:c r="AG1112" s="28" t="n">
        <x:f>AE1112-AF1112</x:f>
        <x:v>0</x:v>
      </x:c>
      <x:c r="AH1112" s="20" t="str">
        <x:f>IF(AE1112&gt;0,AG1112/AE1112,"")</x:f>
      </x:c>
      <x:c r="AI1112" s="28" t="n">
        <x:v>137908.32</x:v>
      </x:c>
      <x:c r="AJ1112" s="28"/>
      <x:c r="AK1112"/>
      <x:c r="AL1112" t="str">
        <x:v>Cancelado</x:v>
      </x:c>
      <x:c r="AM1112" t="str">
        <x:f>IF(W1112&lt;0,"Devuelto",AL1112)</x:f>
        <x:v>Cancelado</x:v>
      </x:c>
      <x:c r="AN1112" t="str">
        <x:v>Tarjeta</x:v>
      </x:c>
      <x:c r="AO1112" s="29" t="str">
        <x:v>Sin observación</x:v>
      </x:c>
      <x:c r="AP1112" t="str">
        <x:f>IF(D1112="","No","Sí")</x:f>
        <x:v>Sí</x:v>
      </x:c>
    </x:row>
    <x:row r="1113">
      <x:c r="A1113" t="n">
        <x:v>1113</x:v>
      </x:c>
      <x:c r="B1113" t="str">
        <x:v>VT0005279</x:v>
      </x:c>
      <x:c r="C1113" t="str">
        <x:v>45573</x:v>
      </x:c>
      <x:c r="D1113" s="27" t="n">
        <x:v>45573</x:v>
      </x:c>
      <x:c r="E1113" t="n">
        <x:f>IF(D1113="","",YEAR(D1113))</x:f>
        <x:v>2024</x:v>
      </x:c>
      <x:c r="F1113" t="n">
        <x:f>IF(D1113="","",MONTH(D1113))</x:f>
        <x:v>10</x:v>
      </x:c>
      <x:c r="G1113" t="str">
        <x:f>IF(D1113="","Fecha no disponible",TEXT(D1113,"mmmm"))</x:f>
        <x:v>October</x:v>
      </x:c>
      <x:c r="H1113" t="str">
        <x:f>IF(D1113="","Fecha no disponible",TEXT(D1113,"yyyy-mm"))</x:f>
        <x:v>2024-10</x:v>
      </x:c>
      <x:c r="I1113" t="str">
        <x:f>IF(D1113="","Fecha no disponible","T"&amp;ROUNDUP(MONTH(D1113)/3,0))</x:f>
        <x:v>T4</x:v>
      </x:c>
      <x:c r="J1113" t="str">
        <x:v>T013</x:v>
      </x:c>
      <x:c r="K1113" t="str">
        <x:v>Tienda Potosí 1</x:v>
      </x:c>
      <x:c r="L1113" t="str">
        <x:v>Centro</x:v>
      </x:c>
      <x:c r="M1113" t="str">
        <x:v>Potosí</x:v>
      </x:c>
      <x:c r="N1113" t="str">
        <x:f>IFERROR(VLOOKUP(M1113,'Mapeos'!$A$4:$B$30,2,FALSE),M1113)</x:f>
        <x:v>Potosí</x:v>
      </x:c>
      <x:c r="O1113" t="str">
        <x:v>C00120</x:v>
      </x:c>
      <x:c r="P1113" t="str">
        <x:v>Frecuente</x:v>
      </x:c>
      <x:c r="Q1113" t="str">
        <x:v>P0031</x:v>
      </x:c>
      <x:c r="R1113" t="str">
        <x:v>Alimentos</x:v>
      </x:c>
      <x:c r="S1113" t="str">
        <x:v>Marca B</x:v>
      </x:c>
      <x:c r="T1113" t="str">
        <x:v>Tienda</x:v>
      </x:c>
      <x:c r="U1113" t="str">
        <x:f>IFERROR(VLOOKUP(T1113,'Mapeos'!$D$4:$E$25,2,FALSE),T1113)</x:f>
        <x:v>Tienda</x:v>
      </x:c>
      <x:c r="V1113" t="str">
        <x:v>V011</x:v>
      </x:c>
      <x:c r="W1113" t="n">
        <x:v>1</x:v>
      </x:c>
      <x:c r="X1113" s="28" t="n">
        <x:v>53.32</x:v>
      </x:c>
      <x:c r="Y1113" s="20" t="n">
        <x:v>0.05</x:v>
      </x:c>
      <x:c r="Z1113" s="20" t="n">
        <x:f>IF(Y1113&gt;1,Y1113/100,Y1113)</x:f>
        <x:v>0.05</x:v>
      </x:c>
      <x:c r="AA1113" s="28" t="n">
        <x:v>36.49</x:v>
      </x:c>
      <x:c r="AB1113" s="28" t="n">
        <x:v>7.28</x:v>
      </x:c>
      <x:c r="AC1113" s="28" t="str">
        <x:v>USD</x:v>
      </x:c>
      <x:c r="AD1113" s="28" t="n">
        <x:f>IF(AC1113="USD",AB1113*'Parametros'!$B$4,AB1113)</x:f>
        <x:v>50.668800000000005</x:v>
      </x:c>
      <x:c r="AE1113" s="28" t="n">
        <x:f>W1113*X1113*(1-Z1113)</x:f>
        <x:v>50.653999999999996</x:v>
      </x:c>
      <x:c r="AF1113" s="28" t="n">
        <x:f>W1113*AA1113</x:f>
        <x:v>36.49</x:v>
      </x:c>
      <x:c r="AG1113" s="28" t="n">
        <x:f>AE1113-AF1113</x:f>
        <x:v>14.163999999999994</x:v>
      </x:c>
      <x:c r="AH1113" s="20" t="n">
        <x:f>IF(AE1113&gt;0,AG1113/AE1113,"")</x:f>
        <x:v>0.2796225372132506</x:v>
      </x:c>
      <x:c r="AI1113" s="28" t="n">
        <x:v>146254.21</x:v>
      </x:c>
      <x:c r="AJ1113" s="28"/>
      <x:c r="AK1113"/>
      <x:c r="AL1113" t="str">
        <x:v>Completado</x:v>
      </x:c>
      <x:c r="AM1113" t="str">
        <x:f>IF(W1113&lt;0,"Devuelto",AL1113)</x:f>
        <x:v>Completado</x:v>
      </x:c>
      <x:c r="AN1113" t="str">
        <x:v>Tarjeta</x:v>
      </x:c>
      <x:c r="AO1113" s="29" t="str">
        <x:v>Venta convertida USD→BOB</x:v>
      </x:c>
      <x:c r="AP1113" t="str">
        <x:f>IF(D1113="","No","Sí")</x:f>
        <x:v>Sí</x:v>
      </x:c>
    </x:row>
    <x:row r="1114">
      <x:c r="A1114" t="n">
        <x:v>1114</x:v>
      </x:c>
      <x:c r="B1114" t="str">
        <x:v>VT0005284</x:v>
      </x:c>
      <x:c r="C1114" t="str">
        <x:v>46016</x:v>
      </x:c>
      <x:c r="D1114" s="27" t="n">
        <x:v>46016</x:v>
      </x:c>
      <x:c r="E1114" t="n">
        <x:f>IF(D1114="","",YEAR(D1114))</x:f>
        <x:v>2025</x:v>
      </x:c>
      <x:c r="F1114" t="n">
        <x:f>IF(D1114="","",MONTH(D1114))</x:f>
        <x:v>12</x:v>
      </x:c>
      <x:c r="G1114" t="str">
        <x:f>IF(D1114="","Fecha no disponible",TEXT(D1114,"mmmm"))</x:f>
        <x:v>December</x:v>
      </x:c>
      <x:c r="H1114" t="str">
        <x:f>IF(D1114="","Fecha no disponible",TEXT(D1114,"yyyy-mm"))</x:f>
        <x:v>2025-12</x:v>
      </x:c>
      <x:c r="I1114" t="str">
        <x:f>IF(D1114="","Fecha no disponible","T"&amp;ROUNDUP(MONTH(D1114)/3,0))</x:f>
        <x:v>T4</x:v>
      </x:c>
      <x:c r="J1114" t="str">
        <x:v>T011</x:v>
      </x:c>
      <x:c r="K1114" t="str">
        <x:v>Tienda Cochabamba 3</x:v>
      </x:c>
      <x:c r="L1114" t="str">
        <x:v>Mall</x:v>
      </x:c>
      <x:c r="M1114" t="str">
        <x:v>Cochabamba</x:v>
      </x:c>
      <x:c r="N1114" t="str">
        <x:f>IFERROR(VLOOKUP(M1114,'Mapeos'!$A$4:$B$30,2,FALSE),M1114)</x:f>
        <x:v>Cochabamba</x:v>
      </x:c>
      <x:c r="O1114" t="str">
        <x:v>C01156</x:v>
      </x:c>
      <x:c r="P1114" t="str">
        <x:v>Empresa</x:v>
      </x:c>
      <x:c r="Q1114" t="str">
        <x:v>P0107</x:v>
      </x:c>
      <x:c r="R1114" t="str">
        <x:v>Hogar</x:v>
      </x:c>
      <x:c r="S1114" t="str">
        <x:v>Marca D</x:v>
      </x:c>
      <x:c r="T1114" t="str">
        <x:v>Tienda</x:v>
      </x:c>
      <x:c r="U1114" t="str">
        <x:f>IFERROR(VLOOKUP(T1114,'Mapeos'!$D$4:$E$25,2,FALSE),T1114)</x:f>
        <x:v>Tienda</x:v>
      </x:c>
      <x:c r="V1114" t="str">
        <x:v>V020</x:v>
      </x:c>
      <x:c r="W1114" t="n">
        <x:v>3</x:v>
      </x:c>
      <x:c r="X1114" s="28" t="n">
        <x:v>213.74</x:v>
      </x:c>
      <x:c r="Y1114" s="20" t="n">
        <x:v>0.2</x:v>
      </x:c>
      <x:c r="Z1114" s="20" t="n">
        <x:f>IF(Y1114&gt;1,Y1114/100,Y1114)</x:f>
        <x:v>0.2</x:v>
      </x:c>
      <x:c r="AA1114" s="28" t="n">
        <x:v>137.99</x:v>
      </x:c>
      <x:c r="AB1114" s="28" t="n">
        <x:v>512.98</x:v>
      </x:c>
      <x:c r="AC1114" s="28" t="str">
        <x:v>BOB</x:v>
      </x:c>
      <x:c r="AD1114" s="28" t="n">
        <x:f>IF(AC1114="USD",AB1114*'Parametros'!$B$4,AB1114)</x:f>
        <x:v>512.98</x:v>
      </x:c>
      <x:c r="AE1114" s="28" t="n">
        <x:f>W1114*X1114*(1-Z1114)</x:f>
        <x:v>512.976</x:v>
      </x:c>
      <x:c r="AF1114" s="28" t="n">
        <x:f>W1114*AA1114</x:f>
        <x:v>413.97</x:v>
      </x:c>
      <x:c r="AG1114" s="28" t="n">
        <x:f>AE1114-AF1114</x:f>
        <x:v>99.00599999999997</x:v>
      </x:c>
      <x:c r="AH1114" s="20" t="n">
        <x:f>IF(AE1114&gt;0,AG1114/AE1114,"")</x:f>
        <x:v>0.19300318143538875</x:v>
      </x:c>
      <x:c r="AI1114" s="28" t="n">
        <x:v>186467.25</x:v>
      </x:c>
      <x:c r="AJ1114" s="28"/>
      <x:c r="AK1114"/>
      <x:c r="AL1114" t="str">
        <x:v>Completado</x:v>
      </x:c>
      <x:c r="AM1114" t="str">
        <x:f>IF(W1114&lt;0,"Devuelto",AL1114)</x:f>
        <x:v>Completado</x:v>
      </x:c>
      <x:c r="AN1114" t="str">
        <x:v>Transferencia</x:v>
      </x:c>
      <x:c r="AO1114" s="29" t="str">
        <x:v>Sin observación</x:v>
      </x:c>
      <x:c r="AP1114" t="str">
        <x:f>IF(D1114="","No","Sí")</x:f>
        <x:v>Sí</x:v>
      </x:c>
    </x:row>
    <x:row r="1115">
      <x:c r="A1115" t="n">
        <x:v>1115</x:v>
      </x:c>
      <x:c r="B1115" t="str">
        <x:v>VT0005288</x:v>
      </x:c>
      <x:c r="C1115" t="str">
        <x:v>45493</x:v>
      </x:c>
      <x:c r="D1115" s="27" t="n">
        <x:v>45493</x:v>
      </x:c>
      <x:c r="E1115" t="n">
        <x:f>IF(D1115="","",YEAR(D1115))</x:f>
        <x:v>2024</x:v>
      </x:c>
      <x:c r="F1115" t="n">
        <x:f>IF(D1115="","",MONTH(D1115))</x:f>
        <x:v>7</x:v>
      </x:c>
      <x:c r="G1115" t="str">
        <x:f>IF(D1115="","Fecha no disponible",TEXT(D1115,"mmmm"))</x:f>
        <x:v>July</x:v>
      </x:c>
      <x:c r="H1115" t="str">
        <x:f>IF(D1115="","Fecha no disponible",TEXT(D1115,"yyyy-mm"))</x:f>
        <x:v>2024-07</x:v>
      </x:c>
      <x:c r="I1115" t="str">
        <x:f>IF(D1115="","Fecha no disponible","T"&amp;ROUNDUP(MONTH(D1115)/3,0))</x:f>
        <x:v>T3</x:v>
      </x:c>
      <x:c r="J1115" t="str">
        <x:v>T014</x:v>
      </x:c>
      <x:c r="K1115" t="str">
        <x:v>Tienda Potosí 2</x:v>
      </x:c>
      <x:c r="L1115" t="str">
        <x:v>Barrio</x:v>
      </x:c>
      <x:c r="M1115" t="str">
        <x:v>Potosí</x:v>
      </x:c>
      <x:c r="N1115" t="str">
        <x:f>IFERROR(VLOOKUP(M1115,'Mapeos'!$A$4:$B$30,2,FALSE),M1115)</x:f>
        <x:v>Potosí</x:v>
      </x:c>
      <x:c r="O1115" t="str">
        <x:v>C00074</x:v>
      </x:c>
      <x:c r="P1115" t="str">
        <x:v>Frecuente</x:v>
      </x:c>
      <x:c r="Q1115" t="str">
        <x:v>P0014</x:v>
      </x:c>
      <x:c r="R1115" t="str">
        <x:v>Electrónica</x:v>
      </x:c>
      <x:c r="S1115" t="str">
        <x:v>Marca C</x:v>
      </x:c>
      <x:c r="T1115" t="str">
        <x:v>Marketplace</x:v>
      </x:c>
      <x:c r="U1115" t="str">
        <x:f>IFERROR(VLOOKUP(T1115,'Mapeos'!$D$4:$E$25,2,FALSE),T1115)</x:f>
        <x:v>Marketplace</x:v>
      </x:c>
      <x:c r="V1115" t="str">
        <x:v>V040</x:v>
      </x:c>
      <x:c r="W1115" t="n">
        <x:v>2</x:v>
      </x:c>
      <x:c r="X1115" s="28" t="n">
        <x:v>381.8</x:v>
      </x:c>
      <x:c r="Y1115" s="20" t="n">
        <x:v>0</x:v>
      </x:c>
      <x:c r="Z1115" s="20" t="n">
        <x:f>IF(Y1115&gt;1,Y1115/100,Y1115)</x:f>
        <x:v>0</x:v>
      </x:c>
      <x:c r="AA1115" s="28" t="n">
        <x:v>308.21</x:v>
      </x:c>
      <x:c r="AB1115" s="28" t="n">
        <x:v>763.6</x:v>
      </x:c>
      <x:c r="AC1115" s="28" t="str">
        <x:v>BOB</x:v>
      </x:c>
      <x:c r="AD1115" s="28" t="n">
        <x:f>IF(AC1115="USD",AB1115*'Parametros'!$B$4,AB1115)</x:f>
        <x:v>763.6</x:v>
      </x:c>
      <x:c r="AE1115" s="28" t="n">
        <x:f>W1115*X1115*(1-Z1115)</x:f>
        <x:v>763.6</x:v>
      </x:c>
      <x:c r="AF1115" s="28" t="n">
        <x:f>W1115*AA1115</x:f>
        <x:v>616.42</x:v>
      </x:c>
      <x:c r="AG1115" s="28" t="n">
        <x:f>AE1115-AF1115</x:f>
        <x:v>147.18000000000006</x:v>
      </x:c>
      <x:c r="AH1115" s="20" t="n">
        <x:f>IF(AE1115&gt;0,AG1115/AE1115,"")</x:f>
        <x:v>0.19274489261393407</x:v>
      </x:c>
      <x:c r="AI1115" s="28" t="n">
        <x:v>76940.02</x:v>
      </x:c>
      <x:c r="AJ1115" s="28"/>
      <x:c r="AK1115"/>
      <x:c r="AL1115" t="str">
        <x:v>Completado</x:v>
      </x:c>
      <x:c r="AM1115" t="str">
        <x:f>IF(W1115&lt;0,"Devuelto",AL1115)</x:f>
        <x:v>Completado</x:v>
      </x:c>
      <x:c r="AN1115" t="str">
        <x:v>QR</x:v>
      </x:c>
      <x:c r="AO1115" s="29" t="str">
        <x:v>Sin observación</x:v>
      </x:c>
      <x:c r="AP1115" t="str">
        <x:f>IF(D1115="","No","Sí")</x:f>
        <x:v>Sí</x:v>
      </x:c>
    </x:row>
    <x:row r="1116">
      <x:c r="A1116" t="n">
        <x:v>1116</x:v>
      </x:c>
      <x:c r="B1116" t="str">
        <x:v>VT0005293</x:v>
      </x:c>
      <x:c r="C1116" t="str">
        <x:v>45824</x:v>
      </x:c>
      <x:c r="D1116" s="27" t="n">
        <x:v>45824</x:v>
      </x:c>
      <x:c r="E1116" t="n">
        <x:f>IF(D1116="","",YEAR(D1116))</x:f>
        <x:v>2025</x:v>
      </x:c>
      <x:c r="F1116" t="n">
        <x:f>IF(D1116="","",MONTH(D1116))</x:f>
        <x:v>6</x:v>
      </x:c>
      <x:c r="G1116" t="str">
        <x:f>IF(D1116="","Fecha no disponible",TEXT(D1116,"mmmm"))</x:f>
        <x:v>June</x:v>
      </x:c>
      <x:c r="H1116" t="str">
        <x:f>IF(D1116="","Fecha no disponible",TEXT(D1116,"yyyy-mm"))</x:f>
        <x:v>2025-06</x:v>
      </x:c>
      <x:c r="I1116" t="str">
        <x:f>IF(D1116="","Fecha no disponible","T"&amp;ROUNDUP(MONTH(D1116)/3,0))</x:f>
        <x:v>T2</x:v>
      </x:c>
      <x:c r="J1116" t="str">
        <x:v>T020</x:v>
      </x:c>
      <x:c r="K1116" t="str">
        <x:v>Tienda Sucre 4</x:v>
      </x:c>
      <x:c r="L1116" t="str">
        <x:v>Mall</x:v>
      </x:c>
      <x:c r="M1116" t="str">
        <x:v>Sucre</x:v>
      </x:c>
      <x:c r="N1116" t="str">
        <x:f>IFERROR(VLOOKUP(M1116,'Mapeos'!$A$4:$B$30,2,FALSE),M1116)</x:f>
        <x:v>Sucre</x:v>
      </x:c>
      <x:c r="O1116" t="str">
        <x:v>C01234</x:v>
      </x:c>
      <x:c r="P1116" t="str">
        <x:v>Frecuente</x:v>
      </x:c>
      <x:c r="Q1116" t="str">
        <x:v>P0114</x:v>
      </x:c>
      <x:c r="R1116" t="str">
        <x:v>Deportes</x:v>
      </x:c>
      <x:c r="S1116" t="str">
        <x:v>Marca B</x:v>
      </x:c>
      <x:c r="T1116" t="str">
        <x:v>Tienda</x:v>
      </x:c>
      <x:c r="U1116" t="str">
        <x:f>IFERROR(VLOOKUP(T1116,'Mapeos'!$D$4:$E$25,2,FALSE),T1116)</x:f>
        <x:v>Tienda</x:v>
      </x:c>
      <x:c r="V1116" t="str">
        <x:v>V004</x:v>
      </x:c>
      <x:c r="W1116" t="n">
        <x:v>4</x:v>
      </x:c>
      <x:c r="X1116" s="28" t="n">
        <x:v>208.94</x:v>
      </x:c>
      <x:c r="Y1116" s="20" t="n">
        <x:v>0.15</x:v>
      </x:c>
      <x:c r="Z1116" s="20" t="n">
        <x:f>IF(Y1116&gt;1,Y1116/100,Y1116)</x:f>
        <x:v>0.15</x:v>
      </x:c>
      <x:c r="AA1116" s="28" t="n">
        <x:v>158.45</x:v>
      </x:c>
      <x:c r="AB1116" s="28" t="n">
        <x:v>710.4</x:v>
      </x:c>
      <x:c r="AC1116" s="28" t="str">
        <x:v>BOB</x:v>
      </x:c>
      <x:c r="AD1116" s="28" t="n">
        <x:f>IF(AC1116="USD",AB1116*'Parametros'!$B$4,AB1116)</x:f>
        <x:v>710.4</x:v>
      </x:c>
      <x:c r="AE1116" s="28" t="n">
        <x:f>W1116*X1116*(1-Z1116)</x:f>
        <x:v>710.396</x:v>
      </x:c>
      <x:c r="AF1116" s="28" t="n">
        <x:f>W1116*AA1116</x:f>
        <x:v>633.8</x:v>
      </x:c>
      <x:c r="AG1116" s="28" t="n">
        <x:f>AE1116-AF1116</x:f>
        <x:v>76.596</x:v>
      </x:c>
      <x:c r="AH1116" s="20" t="n">
        <x:f>IF(AE1116&gt;0,AG1116/AE1116,"")</x:f>
        <x:v>0.1078215530492852</x:v>
      </x:c>
      <x:c r="AI1116" s="28" t="n">
        <x:v>174898.83</x:v>
      </x:c>
      <x:c r="AJ1116" s="28"/>
      <x:c r="AK1116"/>
      <x:c r="AL1116" t="str">
        <x:v>Completado</x:v>
      </x:c>
      <x:c r="AM1116" t="str">
        <x:f>IF(W1116&lt;0,"Devuelto",AL1116)</x:f>
        <x:v>Completado</x:v>
      </x:c>
      <x:c r="AN1116" t="str">
        <x:v>Transferencia</x:v>
      </x:c>
      <x:c r="AO1116" s="29" t="str">
        <x:v>Sin observación</x:v>
      </x:c>
      <x:c r="AP1116" t="str">
        <x:f>IF(D1116="","No","Sí")</x:f>
        <x:v>Sí</x:v>
      </x:c>
    </x:row>
    <x:row r="1117">
      <x:c r="A1117" t="n">
        <x:v>1117</x:v>
      </x:c>
      <x:c r="B1117" t="str">
        <x:v>VT0005298</x:v>
      </x:c>
      <x:c r="C1117" t="str">
        <x:v>45963</x:v>
      </x:c>
      <x:c r="D1117" s="27" t="n">
        <x:v>45963</x:v>
      </x:c>
      <x:c r="E1117" t="n">
        <x:f>IF(D1117="","",YEAR(D1117))</x:f>
        <x:v>2025</x:v>
      </x:c>
      <x:c r="F1117" t="n">
        <x:f>IF(D1117="","",MONTH(D1117))</x:f>
        <x:v>11</x:v>
      </x:c>
      <x:c r="G1117" t="str">
        <x:f>IF(D1117="","Fecha no disponible",TEXT(D1117,"mmmm"))</x:f>
        <x:v>November</x:v>
      </x:c>
      <x:c r="H1117" t="str">
        <x:f>IF(D1117="","Fecha no disponible",TEXT(D1117,"yyyy-mm"))</x:f>
        <x:v>2025-11</x:v>
      </x:c>
      <x:c r="I1117" t="str">
        <x:f>IF(D1117="","Fecha no disponible","T"&amp;ROUNDUP(MONTH(D1117)/3,0))</x:f>
        <x:v>T4</x:v>
      </x:c>
      <x:c r="J1117" t="str">
        <x:v>T004</x:v>
      </x:c>
      <x:c r="K1117" t="str">
        <x:v>Tienda La Paz 4</x:v>
      </x:c>
      <x:c r="L1117" t="str">
        <x:v>Centro</x:v>
      </x:c>
      <x:c r="M1117" t="str">
        <x:v>La Paz</x:v>
      </x:c>
      <x:c r="N1117" t="str">
        <x:f>IFERROR(VLOOKUP(M1117,'Mapeos'!$A$4:$B$30,2,FALSE),M1117)</x:f>
        <x:v>La Paz</x:v>
      </x:c>
      <x:c r="O1117" t="str">
        <x:v>C01720</x:v>
      </x:c>
      <x:c r="P1117" t="str">
        <x:v>Masivo</x:v>
      </x:c>
      <x:c r="Q1117" t="str">
        <x:v>P0141</x:v>
      </x:c>
      <x:c r="R1117" t="str">
        <x:v>Hogar</x:v>
      </x:c>
      <x:c r="S1117" t="str">
        <x:v>Marca D</x:v>
      </x:c>
      <x:c r="T1117" t="str">
        <x:v>Tienda</x:v>
      </x:c>
      <x:c r="U1117" t="str">
        <x:f>IFERROR(VLOOKUP(T1117,'Mapeos'!$D$4:$E$25,2,FALSE),T1117)</x:f>
        <x:v>Tienda</x:v>
      </x:c>
      <x:c r="V1117" t="str">
        <x:v>V021</x:v>
      </x:c>
      <x:c r="W1117" t="n">
        <x:v>1</x:v>
      </x:c>
      <x:c r="X1117" s="28" t="n">
        <x:v>258.27</x:v>
      </x:c>
      <x:c r="Y1117" s="20" t="n">
        <x:v>0.2</x:v>
      </x:c>
      <x:c r="Z1117" s="20" t="n">
        <x:f>IF(Y1117&gt;1,Y1117/100,Y1117)</x:f>
        <x:v>0.2</x:v>
      </x:c>
      <x:c r="AA1117" s="28" t="n">
        <x:v>163.49</x:v>
      </x:c>
      <x:c r="AB1117" s="28" t="n">
        <x:v>206.62</x:v>
      </x:c>
      <x:c r="AC1117" s="28" t="str">
        <x:v>BOB</x:v>
      </x:c>
      <x:c r="AD1117" s="28" t="n">
        <x:f>IF(AC1117="USD",AB1117*'Parametros'!$B$4,AB1117)</x:f>
        <x:v>206.62</x:v>
      </x:c>
      <x:c r="AE1117" s="28" t="n">
        <x:f>W1117*X1117*(1-Z1117)</x:f>
        <x:v>206.61599999999999</x:v>
      </x:c>
      <x:c r="AF1117" s="28" t="n">
        <x:f>W1117*AA1117</x:f>
        <x:v>163.49</x:v>
      </x:c>
      <x:c r="AG1117" s="28" t="n">
        <x:f>AE1117-AF1117</x:f>
        <x:v>43.125999999999976</x:v>
      </x:c>
      <x:c r="AH1117" s="20" t="n">
        <x:f>IF(AE1117&gt;0,AG1117/AE1117,"")</x:f>
        <x:v>0.20872536492817584</x:v>
      </x:c>
      <x:c r="AI1117" s="28" t="n">
        <x:v>191492.27</x:v>
      </x:c>
      <x:c r="AJ1117" s="28"/>
      <x:c r="AK1117"/>
      <x:c r="AL1117" t="str">
        <x:v>Completado</x:v>
      </x:c>
      <x:c r="AM1117" t="str">
        <x:f>IF(W1117&lt;0,"Devuelto",AL1117)</x:f>
        <x:v>Completado</x:v>
      </x:c>
      <x:c r="AN1117" t="str">
        <x:v>QR</x:v>
      </x:c>
      <x:c r="AO1117" s="29" t="str">
        <x:v>Sin observación</x:v>
      </x:c>
      <x:c r="AP1117" t="str">
        <x:f>IF(D1117="","No","Sí")</x:f>
        <x:v>Sí</x:v>
      </x:c>
    </x:row>
    <x:row r="1118">
      <x:c r="A1118" t="n">
        <x:v>1118</x:v>
      </x:c>
      <x:c r="B1118" t="str">
        <x:v>VT0005303</x:v>
      </x:c>
      <x:c r="C1118" t="str">
        <x:v>46011</x:v>
      </x:c>
      <x:c r="D1118" s="27" t="n">
        <x:v>46011</x:v>
      </x:c>
      <x:c r="E1118" t="n">
        <x:f>IF(D1118="","",YEAR(D1118))</x:f>
        <x:v>2025</x:v>
      </x:c>
      <x:c r="F1118" t="n">
        <x:f>IF(D1118="","",MONTH(D1118))</x:f>
        <x:v>12</x:v>
      </x:c>
      <x:c r="G1118" t="str">
        <x:f>IF(D1118="","Fecha no disponible",TEXT(D1118,"mmmm"))</x:f>
        <x:v>December</x:v>
      </x:c>
      <x:c r="H1118" t="str">
        <x:f>IF(D1118="","Fecha no disponible",TEXT(D1118,"yyyy-mm"))</x:f>
        <x:v>2025-12</x:v>
      </x:c>
      <x:c r="I1118" t="str">
        <x:f>IF(D1118="","Fecha no disponible","T"&amp;ROUNDUP(MONTH(D1118)/3,0))</x:f>
        <x:v>T4</x:v>
      </x:c>
      <x:c r="J1118" t="str">
        <x:v>T016</x:v>
      </x:c>
      <x:c r="K1118" t="str">
        <x:v>Tienda Potosí 4</x:v>
      </x:c>
      <x:c r="L1118" t="str">
        <x:v>Centro</x:v>
      </x:c>
      <x:c r="M1118" t="str">
        <x:v>Potosí</x:v>
      </x:c>
      <x:c r="N1118" t="str">
        <x:f>IFERROR(VLOOKUP(M1118,'Mapeos'!$A$4:$B$30,2,FALSE),M1118)</x:f>
        <x:v>Potosí</x:v>
      </x:c>
      <x:c r="O1118" t="str">
        <x:v>C01357</x:v>
      </x:c>
      <x:c r="P1118" t="str">
        <x:v>Frecuente</x:v>
      </x:c>
      <x:c r="Q1118" t="str">
        <x:v>P0147</x:v>
      </x:c>
      <x:c r="R1118" t="str">
        <x:v>Alimentos</x:v>
      </x:c>
      <x:c r="S1118" t="str">
        <x:v>Marca B</x:v>
      </x:c>
      <x:c r="T1118" t="str">
        <x:v>E-commerce</x:v>
      </x:c>
      <x:c r="U1118" t="str">
        <x:f>IFERROR(VLOOKUP(T1118,'Mapeos'!$D$4:$E$25,2,FALSE),T1118)</x:f>
        <x:v>E-commerce</x:v>
      </x:c>
      <x:c r="V1118" t="str">
        <x:v>V025</x:v>
      </x:c>
      <x:c r="W1118" t="n">
        <x:v>1</x:v>
      </x:c>
      <x:c r="X1118" s="28" t="n">
        <x:v>48.03</x:v>
      </x:c>
      <x:c r="Y1118" s="20" t="n">
        <x:v>0.15</x:v>
      </x:c>
      <x:c r="Z1118" s="20" t="n">
        <x:f>IF(Y1118&gt;1,Y1118/100,Y1118)</x:f>
        <x:v>0.15</x:v>
      </x:c>
      <x:c r="AA1118" s="28" t="n">
        <x:v>30.6</x:v>
      </x:c>
      <x:c r="AB1118" s="28" t="n">
        <x:v>40.83</x:v>
      </x:c>
      <x:c r="AC1118" s="28" t="str">
        <x:v>BOB</x:v>
      </x:c>
      <x:c r="AD1118" s="28" t="n">
        <x:f>IF(AC1118="USD",AB1118*'Parametros'!$B$4,AB1118)</x:f>
        <x:v>40.83</x:v>
      </x:c>
      <x:c r="AE1118" s="28" t="n">
        <x:f>W1118*X1118*(1-Z1118)</x:f>
        <x:v>40.8255</x:v>
      </x:c>
      <x:c r="AF1118" s="28" t="n">
        <x:f>W1118*AA1118</x:f>
        <x:v>30.6</x:v>
      </x:c>
      <x:c r="AG1118" s="28" t="n">
        <x:f>AE1118-AF1118</x:f>
        <x:v>10.225499999999997</x:v>
      </x:c>
      <x:c r="AH1118" s="20" t="n">
        <x:f>IF(AE1118&gt;0,AG1118/AE1118,"")</x:f>
        <x:v>0.25046845721424105</x:v>
      </x:c>
      <x:c r="AI1118" s="28" t="n">
        <x:v>80209.41</x:v>
      </x:c>
      <x:c r="AJ1118" s="28"/>
      <x:c r="AK1118"/>
      <x:c r="AL1118" t="str">
        <x:v>Completado</x:v>
      </x:c>
      <x:c r="AM1118" t="str">
        <x:f>IF(W1118&lt;0,"Devuelto",AL1118)</x:f>
        <x:v>Completado</x:v>
      </x:c>
      <x:c r="AN1118" t="str">
        <x:v>Efectivo</x:v>
      </x:c>
      <x:c r="AO1118" s="29" t="str">
        <x:v>Sin observación</x:v>
      </x:c>
      <x:c r="AP1118" t="str">
        <x:f>IF(D1118="","No","Sí")</x:f>
        <x:v>Sí</x:v>
      </x:c>
    </x:row>
    <x:row r="1119">
      <x:c r="A1119" t="n">
        <x:v>1119</x:v>
      </x:c>
      <x:c r="B1119" t="str">
        <x:v>VT0005307</x:v>
      </x:c>
      <x:c r="C1119" t="str">
        <x:v>45684</x:v>
      </x:c>
      <x:c r="D1119" s="27" t="n">
        <x:v>45684</x:v>
      </x:c>
      <x:c r="E1119" t="n">
        <x:f>IF(D1119="","",YEAR(D1119))</x:f>
        <x:v>2025</x:v>
      </x:c>
      <x:c r="F1119" t="n">
        <x:f>IF(D1119="","",MONTH(D1119))</x:f>
        <x:v>1</x:v>
      </x:c>
      <x:c r="G1119" t="str">
        <x:f>IF(D1119="","Fecha no disponible",TEXT(D1119,"mmmm"))</x:f>
        <x:v>January</x:v>
      </x:c>
      <x:c r="H1119" t="str">
        <x:f>IF(D1119="","Fecha no disponible",TEXT(D1119,"yyyy-mm"))</x:f>
        <x:v>2025-01</x:v>
      </x:c>
      <x:c r="I1119" t="str">
        <x:f>IF(D1119="","Fecha no disponible","T"&amp;ROUNDUP(MONTH(D1119)/3,0))</x:f>
        <x:v>T1</x:v>
      </x:c>
      <x:c r="J1119" t="str">
        <x:v>T006</x:v>
      </x:c>
      <x:c r="K1119" t="str">
        <x:v>Tienda Santa Cruz 2</x:v>
      </x:c>
      <x:c r="L1119" t="str">
        <x:v>Mall</x:v>
      </x:c>
      <x:c r="M1119" t="str">
        <x:v>Santa Cruz</x:v>
      </x:c>
      <x:c r="N1119" t="str">
        <x:f>IFERROR(VLOOKUP(M1119,'Mapeos'!$A$4:$B$30,2,FALSE),M1119)</x:f>
        <x:v>Santa Cruz</x:v>
      </x:c>
      <x:c r="O1119" t="str">
        <x:v>C01298</x:v>
      </x:c>
      <x:c r="P1119" t="str">
        <x:v>Premium</x:v>
      </x:c>
      <x:c r="Q1119" t="str">
        <x:v>P0003</x:v>
      </x:c>
      <x:c r="R1119" t="str">
        <x:v>Hogar</x:v>
      </x:c>
      <x:c r="S1119" t="str">
        <x:v>Marca C</x:v>
      </x:c>
      <x:c r="T1119" t="str">
        <x:v>Tienda</x:v>
      </x:c>
      <x:c r="U1119" t="str">
        <x:f>IFERROR(VLOOKUP(T1119,'Mapeos'!$D$4:$E$25,2,FALSE),T1119)</x:f>
        <x:v>Tienda</x:v>
      </x:c>
      <x:c r="V1119" t="str">
        <x:v>V017</x:v>
      </x:c>
      <x:c r="W1119" t="n">
        <x:v>2</x:v>
      </x:c>
      <x:c r="X1119" s="28" t="n">
        <x:v>277.09</x:v>
      </x:c>
      <x:c r="Y1119" s="20" t="n">
        <x:v>0.05</x:v>
      </x:c>
      <x:c r="Z1119" s="20" t="n">
        <x:f>IF(Y1119&gt;1,Y1119/100,Y1119)</x:f>
        <x:v>0.05</x:v>
      </x:c>
      <x:c r="AA1119" s="28" t="n">
        <x:v>162.95</x:v>
      </x:c>
      <x:c r="AB1119" s="28" t="n">
        <x:v>526.47</x:v>
      </x:c>
      <x:c r="AC1119" s="28" t="str">
        <x:v>BOB</x:v>
      </x:c>
      <x:c r="AD1119" s="28" t="n">
        <x:f>IF(AC1119="USD",AB1119*'Parametros'!$B$4,AB1119)</x:f>
        <x:v>526.47</x:v>
      </x:c>
      <x:c r="AE1119" s="28" t="n">
        <x:f>W1119*X1119*(1-Z1119)</x:f>
        <x:v>526.4709999999999</x:v>
      </x:c>
      <x:c r="AF1119" s="28" t="n">
        <x:f>W1119*AA1119</x:f>
        <x:v>325.9</x:v>
      </x:c>
      <x:c r="AG1119" s="28" t="n">
        <x:f>AE1119-AF1119</x:f>
        <x:v>200.5709999999999</x:v>
      </x:c>
      <x:c r="AH1119" s="20" t="n">
        <x:f>IF(AE1119&gt;0,AG1119/AE1119,"")</x:f>
        <x:v>0.3809725511946526</x:v>
      </x:c>
      <x:c r="AI1119" s="28" t="n">
        <x:v>137158.27</x:v>
      </x:c>
      <x:c r="AJ1119" s="28"/>
      <x:c r="AK1119"/>
      <x:c r="AL1119" t="str">
        <x:v>Completado</x:v>
      </x:c>
      <x:c r="AM1119" t="str">
        <x:f>IF(W1119&lt;0,"Devuelto",AL1119)</x:f>
        <x:v>Completado</x:v>
      </x:c>
      <x:c r="AN1119" t="str">
        <x:v>QR</x:v>
      </x:c>
      <x:c r="AO1119" s="29" t="str">
        <x:v>Sin observación</x:v>
      </x:c>
      <x:c r="AP1119" t="str">
        <x:f>IF(D1119="","No","Sí")</x:f>
        <x:v>Sí</x:v>
      </x:c>
    </x:row>
    <x:row r="1120">
      <x:c r="A1120" t="n">
        <x:v>1120</x:v>
      </x:c>
      <x:c r="B1120" t="str">
        <x:v>VT0005312</x:v>
      </x:c>
      <x:c r="C1120" t="str">
        <x:v>45685</x:v>
      </x:c>
      <x:c r="D1120" s="27" t="n">
        <x:v>45685</x:v>
      </x:c>
      <x:c r="E1120" t="n">
        <x:f>IF(D1120="","",YEAR(D1120))</x:f>
        <x:v>2025</x:v>
      </x:c>
      <x:c r="F1120" t="n">
        <x:f>IF(D1120="","",MONTH(D1120))</x:f>
        <x:v>1</x:v>
      </x:c>
      <x:c r="G1120" t="str">
        <x:f>IF(D1120="","Fecha no disponible",TEXT(D1120,"mmmm"))</x:f>
        <x:v>January</x:v>
      </x:c>
      <x:c r="H1120" t="str">
        <x:f>IF(D1120="","Fecha no disponible",TEXT(D1120,"yyyy-mm"))</x:f>
        <x:v>2025-01</x:v>
      </x:c>
      <x:c r="I1120" t="str">
        <x:f>IF(D1120="","Fecha no disponible","T"&amp;ROUNDUP(MONTH(D1120)/3,0))</x:f>
        <x:v>T1</x:v>
      </x:c>
      <x:c r="J1120" t="str">
        <x:v>T019</x:v>
      </x:c>
      <x:c r="K1120" t="str">
        <x:v>Tienda Sucre 3</x:v>
      </x:c>
      <x:c r="L1120" t="str">
        <x:v>Centro</x:v>
      </x:c>
      <x:c r="M1120" t="str">
        <x:v>Sucre</x:v>
      </x:c>
      <x:c r="N1120" t="str">
        <x:f>IFERROR(VLOOKUP(M1120,'Mapeos'!$A$4:$B$30,2,FALSE),M1120)</x:f>
        <x:v>Sucre</x:v>
      </x:c>
      <x:c r="O1120" t="str">
        <x:v>C00979</x:v>
      </x:c>
      <x:c r="P1120" t="str">
        <x:v>Premium</x:v>
      </x:c>
      <x:c r="Q1120" t="str">
        <x:v>P0134</x:v>
      </x:c>
      <x:c r="R1120" t="str">
        <x:v>Deportes</x:v>
      </x:c>
      <x:c r="S1120" t="str">
        <x:v>Marca C</x:v>
      </x:c>
      <x:c r="T1120" t="str">
        <x:v>Tienda</x:v>
      </x:c>
      <x:c r="U1120" t="str">
        <x:f>IFERROR(VLOOKUP(T1120,'Mapeos'!$D$4:$E$25,2,FALSE),T1120)</x:f>
        <x:v>Tienda</x:v>
      </x:c>
      <x:c r="V1120" t="str">
        <x:v>V012</x:v>
      </x:c>
      <x:c r="W1120" t="n">
        <x:v>1</x:v>
      </x:c>
      <x:c r="X1120" s="28" t="n">
        <x:v>242.67</x:v>
      </x:c>
      <x:c r="Y1120" s="20" t="n">
        <x:v>0</x:v>
      </x:c>
      <x:c r="Z1120" s="20" t="n">
        <x:f>IF(Y1120&gt;1,Y1120/100,Y1120)</x:f>
        <x:v>0</x:v>
      </x:c>
      <x:c r="AA1120" s="28" t="n">
        <x:v>117.61</x:v>
      </x:c>
      <x:c r="AB1120" s="28" t="n">
        <x:v>242.67</x:v>
      </x:c>
      <x:c r="AC1120" s="28" t="str">
        <x:v>BOB</x:v>
      </x:c>
      <x:c r="AD1120" s="28" t="n">
        <x:f>IF(AC1120="USD",AB1120*'Parametros'!$B$4,AB1120)</x:f>
        <x:v>242.67</x:v>
      </x:c>
      <x:c r="AE1120" s="28" t="n">
        <x:f>W1120*X1120*(1-Z1120)</x:f>
        <x:v>242.67</x:v>
      </x:c>
      <x:c r="AF1120" s="28" t="n">
        <x:f>W1120*AA1120</x:f>
        <x:v>117.61</x:v>
      </x:c>
      <x:c r="AG1120" s="28" t="n">
        <x:f>AE1120-AF1120</x:f>
        <x:v>125.05999999999999</x:v>
      </x:c>
      <x:c r="AH1120" s="20" t="n">
        <x:f>IF(AE1120&gt;0,AG1120/AE1120,"")</x:f>
        <x:v>0.515350063872749</x:v>
      </x:c>
      <x:c r="AI1120" s="28" t="n">
        <x:v>139765.58</x:v>
      </x:c>
      <x:c r="AJ1120" s="28"/>
      <x:c r="AK1120"/>
      <x:c r="AL1120" t="str">
        <x:v>Completado</x:v>
      </x:c>
      <x:c r="AM1120" t="str">
        <x:f>IF(W1120&lt;0,"Devuelto",AL1120)</x:f>
        <x:v>Completado</x:v>
      </x:c>
      <x:c r="AN1120" t="str">
        <x:v>Efectivo</x:v>
      </x:c>
      <x:c r="AO1120" s="29" t="str">
        <x:v>Sin observación</x:v>
      </x:c>
      <x:c r="AP1120" t="str">
        <x:f>IF(D1120="","No","Sí")</x:f>
        <x:v>Sí</x:v>
      </x:c>
    </x:row>
    <x:row r="1121">
      <x:c r="A1121" t="n">
        <x:v>1121</x:v>
      </x:c>
      <x:c r="B1121" t="str">
        <x:v>VT0005317</x:v>
      </x:c>
      <x:c r="C1121" t="str">
        <x:v>45491</x:v>
      </x:c>
      <x:c r="D1121" s="27" t="n">
        <x:v>45491</x:v>
      </x:c>
      <x:c r="E1121" t="n">
        <x:f>IF(D1121="","",YEAR(D1121))</x:f>
        <x:v>2024</x:v>
      </x:c>
      <x:c r="F1121" t="n">
        <x:f>IF(D1121="","",MONTH(D1121))</x:f>
        <x:v>7</x:v>
      </x:c>
      <x:c r="G1121" t="str">
        <x:f>IF(D1121="","Fecha no disponible",TEXT(D1121,"mmmm"))</x:f>
        <x:v>July</x:v>
      </x:c>
      <x:c r="H1121" t="str">
        <x:f>IF(D1121="","Fecha no disponible",TEXT(D1121,"yyyy-mm"))</x:f>
        <x:v>2024-07</x:v>
      </x:c>
      <x:c r="I1121" t="str">
        <x:f>IF(D1121="","Fecha no disponible","T"&amp;ROUNDUP(MONTH(D1121)/3,0))</x:f>
        <x:v>T3</x:v>
      </x:c>
      <x:c r="J1121" t="str">
        <x:v>T020</x:v>
      </x:c>
      <x:c r="K1121" t="str">
        <x:v>Tienda Sucre 4</x:v>
      </x:c>
      <x:c r="L1121" t="str">
        <x:v>Mall</x:v>
      </x:c>
      <x:c r="M1121" t="str">
        <x:v>Sucre</x:v>
      </x:c>
      <x:c r="N1121" t="str">
        <x:f>IFERROR(VLOOKUP(M1121,'Mapeos'!$A$4:$B$30,2,FALSE),M1121)</x:f>
        <x:v>Sucre</x:v>
      </x:c>
      <x:c r="O1121" t="str">
        <x:v>C01267</x:v>
      </x:c>
      <x:c r="P1121" t="str">
        <x:v>Masivo</x:v>
      </x:c>
      <x:c r="Q1121" t="str">
        <x:v>P0066</x:v>
      </x:c>
      <x:c r="R1121" t="str">
        <x:v>Hogar</x:v>
      </x:c>
      <x:c r="S1121" t="str">
        <x:v>Marca B</x:v>
      </x:c>
      <x:c r="T1121" t="str">
        <x:v>Tienda</x:v>
      </x:c>
      <x:c r="U1121" t="str">
        <x:f>IFERROR(VLOOKUP(T1121,'Mapeos'!$D$4:$E$25,2,FALSE),T1121)</x:f>
        <x:v>Tienda</x:v>
      </x:c>
      <x:c r="V1121" t="str">
        <x:v>V016</x:v>
      </x:c>
      <x:c r="W1121" t="n">
        <x:v>3</x:v>
      </x:c>
      <x:c r="X1121" s="28" t="n">
        <x:v>120.45</x:v>
      </x:c>
      <x:c r="Y1121" s="20" t="n">
        <x:v>0.05</x:v>
      </x:c>
      <x:c r="Z1121" s="20" t="n">
        <x:f>IF(Y1121&gt;1,Y1121/100,Y1121)</x:f>
        <x:v>0.05</x:v>
      </x:c>
      <x:c r="AA1121" s="28" t="n">
        <x:v>66.28</x:v>
      </x:c>
      <x:c r="AB1121" s="28" t="n">
        <x:v>343.28</x:v>
      </x:c>
      <x:c r="AC1121" s="28" t="str">
        <x:v>BOB</x:v>
      </x:c>
      <x:c r="AD1121" s="28" t="n">
        <x:f>IF(AC1121="USD",AB1121*'Parametros'!$B$4,AB1121)</x:f>
        <x:v>343.28</x:v>
      </x:c>
      <x:c r="AE1121" s="28" t="n">
        <x:f>W1121*X1121*(1-Z1121)</x:f>
        <x:v>343.2825</x:v>
      </x:c>
      <x:c r="AF1121" s="28" t="n">
        <x:f>W1121*AA1121</x:f>
        <x:v>198.84</x:v>
      </x:c>
      <x:c r="AG1121" s="28" t="n">
        <x:f>AE1121-AF1121</x:f>
        <x:v>144.44250000000002</x:v>
      </x:c>
      <x:c r="AH1121" s="20" t="n">
        <x:f>IF(AE1121&gt;0,AG1121/AE1121,"")</x:f>
        <x:v>0.4207686089445282</x:v>
      </x:c>
      <x:c r="AI1121" s="28" t="n">
        <x:v>121762.23</x:v>
      </x:c>
      <x:c r="AJ1121" s="28"/>
      <x:c r="AK1121"/>
      <x:c r="AL1121" t="str">
        <x:v>Completado</x:v>
      </x:c>
      <x:c r="AM1121" t="str">
        <x:f>IF(W1121&lt;0,"Devuelto",AL1121)</x:f>
        <x:v>Completado</x:v>
      </x:c>
      <x:c r="AN1121" t="str">
        <x:v>Transferencia</x:v>
      </x:c>
      <x:c r="AO1121" s="29" t="str">
        <x:v>Sin observación</x:v>
      </x:c>
      <x:c r="AP1121" t="str">
        <x:f>IF(D1121="","No","Sí")</x:f>
        <x:v>Sí</x:v>
      </x:c>
    </x:row>
    <x:row r="1122">
      <x:c r="A1122" t="n">
        <x:v>1122</x:v>
      </x:c>
      <x:c r="B1122" t="str">
        <x:v>VT0005322</x:v>
      </x:c>
      <x:c r="C1122" t="str">
        <x:v>46049</x:v>
      </x:c>
      <x:c r="D1122" s="27" t="n">
        <x:v>46049</x:v>
      </x:c>
      <x:c r="E1122" t="n">
        <x:f>IF(D1122="","",YEAR(D1122))</x:f>
        <x:v>2026</x:v>
      </x:c>
      <x:c r="F1122" t="n">
        <x:f>IF(D1122="","",MONTH(D1122))</x:f>
        <x:v>1</x:v>
      </x:c>
      <x:c r="G1122" t="str">
        <x:f>IF(D1122="","Fecha no disponible",TEXT(D1122,"mmmm"))</x:f>
        <x:v>January</x:v>
      </x:c>
      <x:c r="H1122" t="str">
        <x:f>IF(D1122="","Fecha no disponible",TEXT(D1122,"yyyy-mm"))</x:f>
        <x:v>2026-01</x:v>
      </x:c>
      <x:c r="I1122" t="str">
        <x:f>IF(D1122="","Fecha no disponible","T"&amp;ROUNDUP(MONTH(D1122)/3,0))</x:f>
        <x:v>T1</x:v>
      </x:c>
      <x:c r="J1122" t="str">
        <x:v>T009</x:v>
      </x:c>
      <x:c r="K1122" t="str">
        <x:v>Tienda Cochabamba 1</x:v>
      </x:c>
      <x:c r="L1122" t="str">
        <x:v>Mall</x:v>
      </x:c>
      <x:c r="M1122" t="str">
        <x:v>Cochabamba</x:v>
      </x:c>
      <x:c r="N1122" t="str">
        <x:f>IFERROR(VLOOKUP(M1122,'Mapeos'!$A$4:$B$30,2,FALSE),M1122)</x:f>
        <x:v>Cochabamba</x:v>
      </x:c>
      <x:c r="O1122" t="str">
        <x:v>C00288</x:v>
      </x:c>
      <x:c r="P1122" t="str">
        <x:v>Premium</x:v>
      </x:c>
      <x:c r="Q1122" t="str">
        <x:v>P0035</x:v>
      </x:c>
      <x:c r="R1122" t="str">
        <x:v>Cuidado Personal</x:v>
      </x:c>
      <x:c r="S1122" t="str">
        <x:v>Marca A</x:v>
      </x:c>
      <x:c r="T1122" t="str">
        <x:v>E-commerce</x:v>
      </x:c>
      <x:c r="U1122" t="str">
        <x:f>IFERROR(VLOOKUP(T1122,'Mapeos'!$D$4:$E$25,2,FALSE),T1122)</x:f>
        <x:v>E-commerce</x:v>
      </x:c>
      <x:c r="V1122" t="str">
        <x:v>V026</x:v>
      </x:c>
      <x:c r="W1122" t="n">
        <x:v>5</x:v>
      </x:c>
      <x:c r="X1122" s="28" t="n">
        <x:v>98.84</x:v>
      </x:c>
      <x:c r="Y1122" s="20" t="n">
        <x:v>0.2</x:v>
      </x:c>
      <x:c r="Z1122" s="20" t="n">
        <x:f>IF(Y1122&gt;1,Y1122/100,Y1122)</x:f>
        <x:v>0.2</x:v>
      </x:c>
      <x:c r="AA1122" s="28" t="n">
        <x:v>62.62</x:v>
      </x:c>
      <x:c r="AB1122" s="28" t="n">
        <x:v>395.36</x:v>
      </x:c>
      <x:c r="AC1122" s="28" t="str">
        <x:v>BOB</x:v>
      </x:c>
      <x:c r="AD1122" s="28" t="n">
        <x:f>IF(AC1122="USD",AB1122*'Parametros'!$B$4,AB1122)</x:f>
        <x:v>395.36</x:v>
      </x:c>
      <x:c r="AE1122" s="28" t="n">
        <x:f>W1122*X1122*(1-Z1122)</x:f>
        <x:v>395.36000000000007</x:v>
      </x:c>
      <x:c r="AF1122" s="28" t="n">
        <x:f>W1122*AA1122</x:f>
        <x:v>313.09999999999997</x:v>
      </x:c>
      <x:c r="AG1122" s="28" t="n">
        <x:f>AE1122-AF1122</x:f>
        <x:v>82.2600000000001</x:v>
      </x:c>
      <x:c r="AH1122" s="20" t="n">
        <x:f>IF(AE1122&gt;0,AG1122/AE1122,"")</x:f>
        <x:v>0.20806353702954292</x:v>
      </x:c>
      <x:c r="AI1122" s="28" t="n">
        <x:v>72197.46</x:v>
      </x:c>
      <x:c r="AJ1122" s="28" t="n">
        <x:v>24</x:v>
      </x:c>
      <x:c r="AK1122" t="n">
        <x:v>21</x:v>
      </x:c>
      <x:c r="AL1122" t="str">
        <x:v>Completado</x:v>
      </x:c>
      <x:c r="AM1122" t="str">
        <x:f>IF(W1122&lt;0,"Devuelto",AL1122)</x:f>
        <x:v>Completado</x:v>
      </x:c>
      <x:c r="AN1122" t="str">
        <x:v>QR</x:v>
      </x:c>
      <x:c r="AO1122" s="29" t="str">
        <x:v>Sin observación</x:v>
      </x:c>
      <x:c r="AP1122" t="str">
        <x:f>IF(D1122="","No","Sí")</x:f>
        <x:v>Sí</x:v>
      </x:c>
    </x:row>
    <x:row r="1123">
      <x:c r="A1123" t="n">
        <x:v>1123</x:v>
      </x:c>
      <x:c r="B1123" t="str">
        <x:v>VT0005326</x:v>
      </x:c>
      <x:c r="C1123" t="str">
        <x:v>45526</x:v>
      </x:c>
      <x:c r="D1123" s="27" t="n">
        <x:v>45526</x:v>
      </x:c>
      <x:c r="E1123" t="n">
        <x:f>IF(D1123="","",YEAR(D1123))</x:f>
        <x:v>2024</x:v>
      </x:c>
      <x:c r="F1123" t="n">
        <x:f>IF(D1123="","",MONTH(D1123))</x:f>
        <x:v>8</x:v>
      </x:c>
      <x:c r="G1123" t="str">
        <x:f>IF(D1123="","Fecha no disponible",TEXT(D1123,"mmmm"))</x:f>
        <x:v>August</x:v>
      </x:c>
      <x:c r="H1123" t="str">
        <x:f>IF(D1123="","Fecha no disponible",TEXT(D1123,"yyyy-mm"))</x:f>
        <x:v>2024-08</x:v>
      </x:c>
      <x:c r="I1123" t="str">
        <x:f>IF(D1123="","Fecha no disponible","T"&amp;ROUNDUP(MONTH(D1123)/3,0))</x:f>
        <x:v>T3</x:v>
      </x:c>
      <x:c r="J1123" t="str">
        <x:v>T013</x:v>
      </x:c>
      <x:c r="K1123" t="str">
        <x:v>Tienda Potosí 1</x:v>
      </x:c>
      <x:c r="L1123" t="str">
        <x:v>Centro</x:v>
      </x:c>
      <x:c r="M1123" t="str">
        <x:v>Potosi</x:v>
      </x:c>
      <x:c r="N1123" t="str">
        <x:f>IFERROR(VLOOKUP(M1123,'Mapeos'!$A$4:$B$30,2,FALSE),M1123)</x:f>
        <x:v>Potosí</x:v>
      </x:c>
      <x:c r="O1123" t="str">
        <x:v>C00753</x:v>
      </x:c>
      <x:c r="P1123" t="str">
        <x:v>Masivo</x:v>
      </x:c>
      <x:c r="Q1123" t="str">
        <x:v>P0026</x:v>
      </x:c>
      <x:c r="R1123" t="str">
        <x:v>Alimentos</x:v>
      </x:c>
      <x:c r="S1123" t="str">
        <x:v>Marca C</x:v>
      </x:c>
      <x:c r="T1123" t="str">
        <x:v>WhatsApp</x:v>
      </x:c>
      <x:c r="U1123" t="str">
        <x:f>IFERROR(VLOOKUP(T1123,'Mapeos'!$D$4:$E$25,2,FALSE),T1123)</x:f>
        <x:v>WhatsApp</x:v>
      </x:c>
      <x:c r="V1123" t="str">
        <x:v>V025</x:v>
      </x:c>
      <x:c r="W1123" t="n">
        <x:v>1</x:v>
      </x:c>
      <x:c r="X1123" s="28" t="n">
        <x:v>19.17</x:v>
      </x:c>
      <x:c r="Y1123" s="20" t="n">
        <x:v>0.15</x:v>
      </x:c>
      <x:c r="Z1123" s="20" t="n">
        <x:f>IF(Y1123&gt;1,Y1123/100,Y1123)</x:f>
        <x:v>0.15</x:v>
      </x:c>
      <x:c r="AA1123" s="28" t="n">
        <x:v>11.76</x:v>
      </x:c>
      <x:c r="AB1123" s="28" t="n">
        <x:v>16.29</x:v>
      </x:c>
      <x:c r="AC1123" s="28" t="str">
        <x:v>BOB</x:v>
      </x:c>
      <x:c r="AD1123" s="28" t="n">
        <x:f>IF(AC1123="USD",AB1123*'Parametros'!$B$4,AB1123)</x:f>
        <x:v>16.29</x:v>
      </x:c>
      <x:c r="AE1123" s="28" t="n">
        <x:f>W1123*X1123*(1-Z1123)</x:f>
        <x:v>16.2945</x:v>
      </x:c>
      <x:c r="AF1123" s="28" t="n">
        <x:f>W1123*AA1123</x:f>
        <x:v>11.76</x:v>
      </x:c>
      <x:c r="AG1123" s="28" t="n">
        <x:f>AE1123-AF1123</x:f>
        <x:v>4.5344999999999995</x:v>
      </x:c>
      <x:c r="AH1123" s="20" t="n">
        <x:f>IF(AE1123&gt;0,AG1123/AE1123,"")</x:f>
        <x:v>0.2782840835864862</x:v>
      </x:c>
      <x:c r="AI1123" s="28" t="n">
        <x:v>90997.96</x:v>
      </x:c>
      <x:c r="AJ1123" s="28"/>
      <x:c r="AK1123"/>
      <x:c r="AL1123" t="str">
        <x:v>Completado</x:v>
      </x:c>
      <x:c r="AM1123" t="str">
        <x:f>IF(W1123&lt;0,"Devuelto",AL1123)</x:f>
        <x:v>Completado</x:v>
      </x:c>
      <x:c r="AN1123" t="str">
        <x:v>Efectivo</x:v>
      </x:c>
      <x:c r="AO1123" s="29" t="str">
        <x:v>Región estandarizada</x:v>
      </x:c>
      <x:c r="AP1123" t="str">
        <x:f>IF(D1123="","No","Sí")</x:f>
        <x:v>Sí</x:v>
      </x:c>
    </x:row>
    <x:row r="1124">
      <x:c r="A1124" t="n">
        <x:v>1124</x:v>
      </x:c>
      <x:c r="B1124" t="str">
        <x:v>VT0005331</x:v>
      </x:c>
      <x:c r="C1124" t="str">
        <x:v>45352</x:v>
      </x:c>
      <x:c r="D1124" s="27" t="n">
        <x:v>45352</x:v>
      </x:c>
      <x:c r="E1124" t="n">
        <x:f>IF(D1124="","",YEAR(D1124))</x:f>
        <x:v>2024</x:v>
      </x:c>
      <x:c r="F1124" t="n">
        <x:f>IF(D1124="","",MONTH(D1124))</x:f>
        <x:v>3</x:v>
      </x:c>
      <x:c r="G1124" t="str">
        <x:f>IF(D1124="","Fecha no disponible",TEXT(D1124,"mmmm"))</x:f>
        <x:v>March</x:v>
      </x:c>
      <x:c r="H1124" t="str">
        <x:f>IF(D1124="","Fecha no disponible",TEXT(D1124,"yyyy-mm"))</x:f>
        <x:v>2024-03</x:v>
      </x:c>
      <x:c r="I1124" t="str">
        <x:f>IF(D1124="","Fecha no disponible","T"&amp;ROUNDUP(MONTH(D1124)/3,0))</x:f>
        <x:v>T1</x:v>
      </x:c>
      <x:c r="J1124" t="str">
        <x:v>T009</x:v>
      </x:c>
      <x:c r="K1124" t="str">
        <x:v>Tienda Cochabamba 1</x:v>
      </x:c>
      <x:c r="L1124" t="str">
        <x:v>Mall</x:v>
      </x:c>
      <x:c r="M1124" t="str">
        <x:v>POTOSI</x:v>
      </x:c>
      <x:c r="N1124" t="str">
        <x:f>IFERROR(VLOOKUP(M1124,'Mapeos'!$A$4:$B$30,2,FALSE),M1124)</x:f>
        <x:v>Potosí</x:v>
      </x:c>
      <x:c r="O1124" t="str">
        <x:v>C01384</x:v>
      </x:c>
      <x:c r="P1124" t="str">
        <x:v>Frecuente</x:v>
      </x:c>
      <x:c r="Q1124" t="str">
        <x:v>P0120</x:v>
      </x:c>
      <x:c r="R1124" t="str">
        <x:v>Electrónica</x:v>
      </x:c>
      <x:c r="S1124" t="str">
        <x:v>Marca A</x:v>
      </x:c>
      <x:c r="T1124" t="str">
        <x:v>Marketplace</x:v>
      </x:c>
      <x:c r="U1124" t="str">
        <x:f>IFERROR(VLOOKUP(T1124,'Mapeos'!$D$4:$E$25,2,FALSE),T1124)</x:f>
        <x:v>Marketplace</x:v>
      </x:c>
      <x:c r="V1124" t="str">
        <x:v>V035</x:v>
      </x:c>
      <x:c r="W1124" t="n">
        <x:v>1</x:v>
      </x:c>
      <x:c r="X1124" s="28" t="n">
        <x:v>432.44</x:v>
      </x:c>
      <x:c r="Y1124" s="20" t="n">
        <x:v>0.25</x:v>
      </x:c>
      <x:c r="Z1124" s="20" t="n">
        <x:f>IF(Y1124&gt;1,Y1124/100,Y1124)</x:f>
        <x:v>0.25</x:v>
      </x:c>
      <x:c r="AA1124" s="28" t="n">
        <x:v>269.92</x:v>
      </x:c>
      <x:c r="AB1124" s="28" t="n">
        <x:v>324.33</x:v>
      </x:c>
      <x:c r="AC1124" s="28" t="str">
        <x:v>BOB</x:v>
      </x:c>
      <x:c r="AD1124" s="28" t="n">
        <x:f>IF(AC1124="USD",AB1124*'Parametros'!$B$4,AB1124)</x:f>
        <x:v>324.33</x:v>
      </x:c>
      <x:c r="AE1124" s="28" t="n">
        <x:f>W1124*X1124*(1-Z1124)</x:f>
        <x:v>324.33</x:v>
      </x:c>
      <x:c r="AF1124" s="28" t="n">
        <x:f>W1124*AA1124</x:f>
        <x:v>269.92</x:v>
      </x:c>
      <x:c r="AG1124" s="28" t="n">
        <x:f>AE1124-AF1124</x:f>
        <x:v>54.40999999999997</x:v>
      </x:c>
      <x:c r="AH1124" s="20" t="n">
        <x:f>IF(AE1124&gt;0,AG1124/AE1124,"")</x:f>
        <x:v>0.16776123084512679</x:v>
      </x:c>
      <x:c r="AI1124" s="28" t="n">
        <x:v>87282</x:v>
      </x:c>
      <x:c r="AJ1124" s="28"/>
      <x:c r="AK1124"/>
      <x:c r="AL1124" t="str">
        <x:v>Completado</x:v>
      </x:c>
      <x:c r="AM1124" t="str">
        <x:f>IF(W1124&lt;0,"Devuelto",AL1124)</x:f>
        <x:v>Completado</x:v>
      </x:c>
      <x:c r="AN1124" t="str">
        <x:v>Tarjeta</x:v>
      </x:c>
      <x:c r="AO1124" s="29" t="str">
        <x:v>Región estandarizada</x:v>
      </x:c>
      <x:c r="AP1124" t="str">
        <x:f>IF(D1124="","No","Sí")</x:f>
        <x:v>Sí</x:v>
      </x:c>
    </x:row>
    <x:row r="1125">
      <x:c r="A1125" t="n">
        <x:v>1125</x:v>
      </x:c>
      <x:c r="B1125" t="str">
        <x:v>VT0005336</x:v>
      </x:c>
      <x:c r="C1125" t="str">
        <x:v>45536</x:v>
      </x:c>
      <x:c r="D1125" s="27" t="n">
        <x:v>45536</x:v>
      </x:c>
      <x:c r="E1125" t="n">
        <x:f>IF(D1125="","",YEAR(D1125))</x:f>
        <x:v>2024</x:v>
      </x:c>
      <x:c r="F1125" t="n">
        <x:f>IF(D1125="","",MONTH(D1125))</x:f>
        <x:v>9</x:v>
      </x:c>
      <x:c r="G1125" t="str">
        <x:f>IF(D1125="","Fecha no disponible",TEXT(D1125,"mmmm"))</x:f>
        <x:v>September</x:v>
      </x:c>
      <x:c r="H1125" t="str">
        <x:f>IF(D1125="","Fecha no disponible",TEXT(D1125,"yyyy-mm"))</x:f>
        <x:v>2024-09</x:v>
      </x:c>
      <x:c r="I1125" t="str">
        <x:f>IF(D1125="","Fecha no disponible","T"&amp;ROUNDUP(MONTH(D1125)/3,0))</x:f>
        <x:v>T3</x:v>
      </x:c>
      <x:c r="J1125" t="str">
        <x:v>T017</x:v>
      </x:c>
      <x:c r="K1125" t="str">
        <x:v>Tienda Sucre 1</x:v>
      </x:c>
      <x:c r="L1125" t="str">
        <x:v>Centro</x:v>
      </x:c>
      <x:c r="M1125" t="str">
        <x:v>Sucre</x:v>
      </x:c>
      <x:c r="N1125" t="str">
        <x:f>IFERROR(VLOOKUP(M1125,'Mapeos'!$A$4:$B$30,2,FALSE),M1125)</x:f>
        <x:v>Sucre</x:v>
      </x:c>
      <x:c r="O1125" t="str">
        <x:v>C01719</x:v>
      </x:c>
      <x:c r="P1125" t="str">
        <x:v>Premium</x:v>
      </x:c>
      <x:c r="Q1125" t="str">
        <x:v>P0060</x:v>
      </x:c>
      <x:c r="R1125" t="str">
        <x:v>Alimentos</x:v>
      </x:c>
      <x:c r="S1125" t="str">
        <x:v>Marca D</x:v>
      </x:c>
      <x:c r="T1125" t="str">
        <x:v>Tienda</x:v>
      </x:c>
      <x:c r="U1125" t="str">
        <x:f>IFERROR(VLOOKUP(T1125,'Mapeos'!$D$4:$E$25,2,FALSE),T1125)</x:f>
        <x:v>Tienda</x:v>
      </x:c>
      <x:c r="V1125" t="str">
        <x:v>V038</x:v>
      </x:c>
      <x:c r="W1125" t="n">
        <x:v>3</x:v>
      </x:c>
      <x:c r="X1125" s="28" t="n">
        <x:v>32.94</x:v>
      </x:c>
      <x:c r="Y1125" s="20" t="n">
        <x:v>0.25</x:v>
      </x:c>
      <x:c r="Z1125" s="20" t="n">
        <x:f>IF(Y1125&gt;1,Y1125/100,Y1125)</x:f>
        <x:v>0.25</x:v>
      </x:c>
      <x:c r="AA1125" s="28" t="n">
        <x:v>16.25</x:v>
      </x:c>
      <x:c r="AB1125" s="28" t="n">
        <x:v>74.11</x:v>
      </x:c>
      <x:c r="AC1125" s="28" t="str">
        <x:v>BOB</x:v>
      </x:c>
      <x:c r="AD1125" s="28" t="n">
        <x:f>IF(AC1125="USD",AB1125*'Parametros'!$B$4,AB1125)</x:f>
        <x:v>74.11</x:v>
      </x:c>
      <x:c r="AE1125" s="28" t="n">
        <x:f>W1125*X1125*(1-Z1125)</x:f>
        <x:v>74.115</x:v>
      </x:c>
      <x:c r="AF1125" s="28" t="n">
        <x:f>W1125*AA1125</x:f>
        <x:v>48.75</x:v>
      </x:c>
      <x:c r="AG1125" s="28" t="n">
        <x:f>AE1125-AF1125</x:f>
        <x:v>25.364999999999995</x:v>
      </x:c>
      <x:c r="AH1125" s="20" t="n">
        <x:f>IF(AE1125&gt;0,AG1125/AE1125,"")</x:f>
        <x:v>0.3422384132766646</x:v>
      </x:c>
      <x:c r="AI1125" s="28" t="n">
        <x:v>179527.31</x:v>
      </x:c>
      <x:c r="AJ1125" s="28"/>
      <x:c r="AK1125"/>
      <x:c r="AL1125" t="str">
        <x:v>Completado</x:v>
      </x:c>
      <x:c r="AM1125" t="str">
        <x:f>IF(W1125&lt;0,"Devuelto",AL1125)</x:f>
        <x:v>Completado</x:v>
      </x:c>
      <x:c r="AN1125" t="str">
        <x:v>QR</x:v>
      </x:c>
      <x:c r="AO1125" s="29" t="str">
        <x:v>Sin observación</x:v>
      </x:c>
      <x:c r="AP1125" t="str">
        <x:f>IF(D1125="","No","Sí")</x:f>
        <x:v>Sí</x:v>
      </x:c>
    </x:row>
    <x:row r="1126">
      <x:c r="A1126" t="n">
        <x:v>1126</x:v>
      </x:c>
      <x:c r="B1126" t="str">
        <x:v>VT0005341</x:v>
      </x:c>
      <x:c r="C1126" t="str">
        <x:v>45342</x:v>
      </x:c>
      <x:c r="D1126" s="27" t="n">
        <x:v>45342</x:v>
      </x:c>
      <x:c r="E1126" t="n">
        <x:f>IF(D1126="","",YEAR(D1126))</x:f>
        <x:v>2024</x:v>
      </x:c>
      <x:c r="F1126" t="n">
        <x:f>IF(D1126="","",MONTH(D1126))</x:f>
        <x:v>2</x:v>
      </x:c>
      <x:c r="G1126" t="str">
        <x:f>IF(D1126="","Fecha no disponible",TEXT(D1126,"mmmm"))</x:f>
        <x:v>February</x:v>
      </x:c>
      <x:c r="H1126" t="str">
        <x:f>IF(D1126="","Fecha no disponible",TEXT(D1126,"yyyy-mm"))</x:f>
        <x:v>2024-02</x:v>
      </x:c>
      <x:c r="I1126" t="str">
        <x:f>IF(D1126="","Fecha no disponible","T"&amp;ROUNDUP(MONTH(D1126)/3,0))</x:f>
        <x:v>T1</x:v>
      </x:c>
      <x:c r="J1126" t="str">
        <x:v>T002</x:v>
      </x:c>
      <x:c r="K1126" t="str">
        <x:v>Tienda La Paz 2</x:v>
      </x:c>
      <x:c r="L1126" t="str">
        <x:v>Mall</x:v>
      </x:c>
      <x:c r="M1126" t="str">
        <x:v>La Paz</x:v>
      </x:c>
      <x:c r="N1126" t="str">
        <x:f>IFERROR(VLOOKUP(M1126,'Mapeos'!$A$4:$B$30,2,FALSE),M1126)</x:f>
        <x:v>La Paz</x:v>
      </x:c>
      <x:c r="O1126" t="str">
        <x:v>C00105</x:v>
      </x:c>
      <x:c r="P1126" t="str">
        <x:v>Frecuente</x:v>
      </x:c>
      <x:c r="Q1126" t="str">
        <x:v>P0148</x:v>
      </x:c>
      <x:c r="R1126" t="str">
        <x:v>Cuidado Personal</x:v>
      </x:c>
      <x:c r="S1126" t="str">
        <x:v>Marca C</x:v>
      </x:c>
      <x:c r="T1126" t="str">
        <x:v>Tienda</x:v>
      </x:c>
      <x:c r="U1126" t="str">
        <x:f>IFERROR(VLOOKUP(T1126,'Mapeos'!$D$4:$E$25,2,FALSE),T1126)</x:f>
        <x:v>Tienda</x:v>
      </x:c>
      <x:c r="V1126" t="str">
        <x:v>V016</x:v>
      </x:c>
      <x:c r="W1126" t="n">
        <x:v>1</x:v>
      </x:c>
      <x:c r="X1126" s="28" t="n">
        <x:v>84.71</x:v>
      </x:c>
      <x:c r="Y1126" s="20" t="n">
        <x:v>0.05</x:v>
      </x:c>
      <x:c r="Z1126" s="20" t="n">
        <x:f>IF(Y1126&gt;1,Y1126/100,Y1126)</x:f>
        <x:v>0.05</x:v>
      </x:c>
      <x:c r="AA1126" s="28" t="n">
        <x:v>59.11</x:v>
      </x:c>
      <x:c r="AB1126" s="28" t="n">
        <x:v>80.47</x:v>
      </x:c>
      <x:c r="AC1126" s="28" t="str">
        <x:v>BOB</x:v>
      </x:c>
      <x:c r="AD1126" s="28" t="n">
        <x:f>IF(AC1126="USD",AB1126*'Parametros'!$B$4,AB1126)</x:f>
        <x:v>80.47</x:v>
      </x:c>
      <x:c r="AE1126" s="28" t="n">
        <x:f>W1126*X1126*(1-Z1126)</x:f>
        <x:v>80.47449999999999</x:v>
      </x:c>
      <x:c r="AF1126" s="28" t="n">
        <x:f>W1126*AA1126</x:f>
        <x:v>59.11</x:v>
      </x:c>
      <x:c r="AG1126" s="28" t="n">
        <x:f>AE1126-AF1126</x:f>
        <x:v>21.364499999999992</x:v>
      </x:c>
      <x:c r="AH1126" s="20" t="n">
        <x:f>IF(AE1126&gt;0,AG1126/AE1126,"")</x:f>
        <x:v>0.26548161218771155</x:v>
      </x:c>
      <x:c r="AI1126" s="28" t="n">
        <x:v>143948.82</x:v>
      </x:c>
      <x:c r="AJ1126" s="28"/>
      <x:c r="AK1126"/>
      <x:c r="AL1126" t="str">
        <x:v>Completado</x:v>
      </x:c>
      <x:c r="AM1126" t="str">
        <x:f>IF(W1126&lt;0,"Devuelto",AL1126)</x:f>
        <x:v>Completado</x:v>
      </x:c>
      <x:c r="AN1126" t="str">
        <x:v>Transferencia</x:v>
      </x:c>
      <x:c r="AO1126" s="29" t="str">
        <x:v>Sin observación</x:v>
      </x:c>
      <x:c r="AP1126" t="str">
        <x:f>IF(D1126="","No","Sí")</x:f>
        <x:v>Sí</x:v>
      </x:c>
    </x:row>
    <x:row r="1127">
      <x:c r="A1127" t="n">
        <x:v>1127</x:v>
      </x:c>
      <x:c r="B1127" t="str">
        <x:v>VT0005345</x:v>
      </x:c>
      <x:c r="C1127" t="str">
        <x:v>46163</x:v>
      </x:c>
      <x:c r="D1127" s="27" t="n">
        <x:v>46163</x:v>
      </x:c>
      <x:c r="E1127" t="n">
        <x:f>IF(D1127="","",YEAR(D1127))</x:f>
        <x:v>2026</x:v>
      </x:c>
      <x:c r="F1127" t="n">
        <x:f>IF(D1127="","",MONTH(D1127))</x:f>
        <x:v>5</x:v>
      </x:c>
      <x:c r="G1127" t="str">
        <x:f>IF(D1127="","Fecha no disponible",TEXT(D1127,"mmmm"))</x:f>
        <x:v>May</x:v>
      </x:c>
      <x:c r="H1127" t="str">
        <x:f>IF(D1127="","Fecha no disponible",TEXT(D1127,"yyyy-mm"))</x:f>
        <x:v>2026-05</x:v>
      </x:c>
      <x:c r="I1127" t="str">
        <x:f>IF(D1127="","Fecha no disponible","T"&amp;ROUNDUP(MONTH(D1127)/3,0))</x:f>
        <x:v>T2</x:v>
      </x:c>
      <x:c r="J1127" t="str">
        <x:v>T012</x:v>
      </x:c>
      <x:c r="K1127" t="str">
        <x:v>Tienda Cochabamba 4</x:v>
      </x:c>
      <x:c r="L1127" t="str">
        <x:v>Centro</x:v>
      </x:c>
      <x:c r="M1127" t="str">
        <x:v>Cochabamba</x:v>
      </x:c>
      <x:c r="N1127" t="str">
        <x:f>IFERROR(VLOOKUP(M1127,'Mapeos'!$A$4:$B$30,2,FALSE),M1127)</x:f>
        <x:v>Cochabamba</x:v>
      </x:c>
      <x:c r="O1127" t="str">
        <x:v>C00669</x:v>
      </x:c>
      <x:c r="P1127" t="str">
        <x:v>Frecuente</x:v>
      </x:c>
      <x:c r="Q1127" t="str">
        <x:v>P0118</x:v>
      </x:c>
      <x:c r="R1127" t="str">
        <x:v>Electrónica</x:v>
      </x:c>
      <x:c r="S1127" t="str">
        <x:v>Marca A</x:v>
      </x:c>
      <x:c r="T1127" t="str">
        <x:v>Tienda</x:v>
      </x:c>
      <x:c r="U1127" t="str">
        <x:f>IFERROR(VLOOKUP(T1127,'Mapeos'!$D$4:$E$25,2,FALSE),T1127)</x:f>
        <x:v>Tienda</x:v>
      </x:c>
      <x:c r="V1127" t="str">
        <x:v>V015</x:v>
      </x:c>
      <x:c r="W1127" t="n">
        <x:v>1</x:v>
      </x:c>
      <x:c r="X1127" s="28" t="n">
        <x:v>149.26</x:v>
      </x:c>
      <x:c r="Y1127" s="20" t="n">
        <x:v>0.2</x:v>
      </x:c>
      <x:c r="Z1127" s="20" t="n">
        <x:f>IF(Y1127&gt;1,Y1127/100,Y1127)</x:f>
        <x:v>0.2</x:v>
      </x:c>
      <x:c r="AA1127" s="28" t="n">
        <x:v>75.13</x:v>
      </x:c>
      <x:c r="AB1127" s="28" t="n">
        <x:v>119.41</x:v>
      </x:c>
      <x:c r="AC1127" s="28" t="str">
        <x:v>BOB</x:v>
      </x:c>
      <x:c r="AD1127" s="28" t="n">
        <x:f>IF(AC1127="USD",AB1127*'Parametros'!$B$4,AB1127)</x:f>
        <x:v>119.41</x:v>
      </x:c>
      <x:c r="AE1127" s="28" t="n">
        <x:f>W1127*X1127*(1-Z1127)</x:f>
        <x:v>119.408</x:v>
      </x:c>
      <x:c r="AF1127" s="28" t="n">
        <x:f>W1127*AA1127</x:f>
        <x:v>75.13</x:v>
      </x:c>
      <x:c r="AG1127" s="28" t="n">
        <x:f>AE1127-AF1127</x:f>
        <x:v>44.278000000000006</x:v>
      </x:c>
      <x:c r="AH1127" s="20" t="n">
        <x:f>IF(AE1127&gt;0,AG1127/AE1127,"")</x:f>
        <x:v>0.37081267586761363</x:v>
      </x:c>
      <x:c r="AI1127" s="28" t="n">
        <x:v>158572.73</x:v>
      </x:c>
      <x:c r="AJ1127" s="28"/>
      <x:c r="AK1127"/>
      <x:c r="AL1127" t="str">
        <x:v>Completado</x:v>
      </x:c>
      <x:c r="AM1127" t="str">
        <x:f>IF(W1127&lt;0,"Devuelto",AL1127)</x:f>
        <x:v>Completado</x:v>
      </x:c>
      <x:c r="AN1127" t="str">
        <x:v>Transferencia</x:v>
      </x:c>
      <x:c r="AO1127" s="29" t="str">
        <x:v>Sin observación</x:v>
      </x:c>
      <x:c r="AP1127" t="str">
        <x:f>IF(D1127="","No","Sí")</x:f>
        <x:v>Sí</x:v>
      </x:c>
    </x:row>
    <x:row r="1128">
      <x:c r="A1128" t="n">
        <x:v>1128</x:v>
      </x:c>
      <x:c r="B1128" t="str">
        <x:v>VT0005350</x:v>
      </x:c>
      <x:c r="C1128" t="str">
        <x:v>46068</x:v>
      </x:c>
      <x:c r="D1128" s="27" t="n">
        <x:v>46068</x:v>
      </x:c>
      <x:c r="E1128" t="n">
        <x:f>IF(D1128="","",YEAR(D1128))</x:f>
        <x:v>2026</x:v>
      </x:c>
      <x:c r="F1128" t="n">
        <x:f>IF(D1128="","",MONTH(D1128))</x:f>
        <x:v>2</x:v>
      </x:c>
      <x:c r="G1128" t="str">
        <x:f>IF(D1128="","Fecha no disponible",TEXT(D1128,"mmmm"))</x:f>
        <x:v>February</x:v>
      </x:c>
      <x:c r="H1128" t="str">
        <x:f>IF(D1128="","Fecha no disponible",TEXT(D1128,"yyyy-mm"))</x:f>
        <x:v>2026-02</x:v>
      </x:c>
      <x:c r="I1128" t="str">
        <x:f>IF(D1128="","Fecha no disponible","T"&amp;ROUNDUP(MONTH(D1128)/3,0))</x:f>
        <x:v>T1</x:v>
      </x:c>
      <x:c r="J1128" t="str">
        <x:v>T011</x:v>
      </x:c>
      <x:c r="K1128" t="str">
        <x:v>Tienda Cochabamba 3</x:v>
      </x:c>
      <x:c r="L1128" t="str">
        <x:v>Mall</x:v>
      </x:c>
      <x:c r="M1128" t="str">
        <x:v>Cochabamba</x:v>
      </x:c>
      <x:c r="N1128" t="str">
        <x:f>IFERROR(VLOOKUP(M1128,'Mapeos'!$A$4:$B$30,2,FALSE),M1128)</x:f>
        <x:v>Cochabamba</x:v>
      </x:c>
      <x:c r="O1128" t="str">
        <x:v>C00813</x:v>
      </x:c>
      <x:c r="P1128" t="str">
        <x:v>Premium</x:v>
      </x:c>
      <x:c r="Q1128" t="str">
        <x:v>P0138</x:v>
      </x:c>
      <x:c r="R1128" t="str">
        <x:v>Alimentos</x:v>
      </x:c>
      <x:c r="S1128" t="str">
        <x:v>Marca D</x:v>
      </x:c>
      <x:c r="T1128" t="str">
        <x:v>Tienda</x:v>
      </x:c>
      <x:c r="U1128" t="str">
        <x:f>IFERROR(VLOOKUP(T1128,'Mapeos'!$D$4:$E$25,2,FALSE),T1128)</x:f>
        <x:v>Tienda</x:v>
      </x:c>
      <x:c r="V1128" t="str">
        <x:v>V007</x:v>
      </x:c>
      <x:c r="W1128" t="n">
        <x:v>3</x:v>
      </x:c>
      <x:c r="X1128" s="28" t="n">
        <x:v>8.45</x:v>
      </x:c>
      <x:c r="Y1128" s="20" t="n">
        <x:v>0.2</x:v>
      </x:c>
      <x:c r="Z1128" s="20" t="n">
        <x:f>IF(Y1128&gt;1,Y1128/100,Y1128)</x:f>
        <x:v>0.2</x:v>
      </x:c>
      <x:c r="AA1128" s="28" t="n">
        <x:v>6.07</x:v>
      </x:c>
      <x:c r="AB1128" s="28" t="n">
        <x:v>20.28</x:v>
      </x:c>
      <x:c r="AC1128" s="28" t="str">
        <x:v>BOB</x:v>
      </x:c>
      <x:c r="AD1128" s="28" t="n">
        <x:f>IF(AC1128="USD",AB1128*'Parametros'!$B$4,AB1128)</x:f>
        <x:v>20.28</x:v>
      </x:c>
      <x:c r="AE1128" s="28" t="n">
        <x:f>W1128*X1128*(1-Z1128)</x:f>
        <x:v>20.28</x:v>
      </x:c>
      <x:c r="AF1128" s="28" t="n">
        <x:f>W1128*AA1128</x:f>
        <x:v>18.21</x:v>
      </x:c>
      <x:c r="AG1128" s="28" t="n">
        <x:f>AE1128-AF1128</x:f>
        <x:v>2.0700000000000003</x:v>
      </x:c>
      <x:c r="AH1128" s="20" t="n">
        <x:f>IF(AE1128&gt;0,AG1128/AE1128,"")</x:f>
        <x:v>0.10207100591715977</x:v>
      </x:c>
      <x:c r="AI1128" s="28" t="n">
        <x:v>121225.56</x:v>
      </x:c>
      <x:c r="AJ1128" s="28"/>
      <x:c r="AK1128"/>
      <x:c r="AL1128" t="str">
        <x:v>Completado</x:v>
      </x:c>
      <x:c r="AM1128" t="str">
        <x:f>IF(W1128&lt;0,"Devuelto",AL1128)</x:f>
        <x:v>Completado</x:v>
      </x:c>
      <x:c r="AN1128" t="str">
        <x:v>Tarjeta</x:v>
      </x:c>
      <x:c r="AO1128" s="29" t="str">
        <x:v>Sin observación</x:v>
      </x:c>
      <x:c r="AP1128" t="str">
        <x:f>IF(D1128="","No","Sí")</x:f>
        <x:v>Sí</x:v>
      </x:c>
    </x:row>
    <x:row r="1129">
      <x:c r="A1129" t="n">
        <x:v>1129</x:v>
      </x:c>
      <x:c r="B1129" t="str">
        <x:v>VT0005355</x:v>
      </x:c>
      <x:c r="C1129" t="str">
        <x:v>45603</x:v>
      </x:c>
      <x:c r="D1129" s="27" t="n">
        <x:v>45603</x:v>
      </x:c>
      <x:c r="E1129" t="n">
        <x:f>IF(D1129="","",YEAR(D1129))</x:f>
        <x:v>2024</x:v>
      </x:c>
      <x:c r="F1129" t="n">
        <x:f>IF(D1129="","",MONTH(D1129))</x:f>
        <x:v>11</x:v>
      </x:c>
      <x:c r="G1129" t="str">
        <x:f>IF(D1129="","Fecha no disponible",TEXT(D1129,"mmmm"))</x:f>
        <x:v>November</x:v>
      </x:c>
      <x:c r="H1129" t="str">
        <x:f>IF(D1129="","Fecha no disponible",TEXT(D1129,"yyyy-mm"))</x:f>
        <x:v>2024-11</x:v>
      </x:c>
      <x:c r="I1129" t="str">
        <x:f>IF(D1129="","Fecha no disponible","T"&amp;ROUNDUP(MONTH(D1129)/3,0))</x:f>
        <x:v>T4</x:v>
      </x:c>
      <x:c r="J1129" t="str">
        <x:v>T018</x:v>
      </x:c>
      <x:c r="K1129" t="str">
        <x:v>Tienda Sucre 2</x:v>
      </x:c>
      <x:c r="L1129" t="str">
        <x:v>Mall</x:v>
      </x:c>
      <x:c r="M1129" t="str">
        <x:v>Sucre</x:v>
      </x:c>
      <x:c r="N1129" t="str">
        <x:f>IFERROR(VLOOKUP(M1129,'Mapeos'!$A$4:$B$30,2,FALSE),M1129)</x:f>
        <x:v>Sucre</x:v>
      </x:c>
      <x:c r="O1129" t="str">
        <x:v>C00920</x:v>
      </x:c>
      <x:c r="P1129" t="str">
        <x:v>Frecuente</x:v>
      </x:c>
      <x:c r="Q1129" t="str">
        <x:v>P0101</x:v>
      </x:c>
      <x:c r="R1129" t="str">
        <x:v>Electrónica</x:v>
      </x:c>
      <x:c r="S1129" t="str">
        <x:v>Marca C</x:v>
      </x:c>
      <x:c r="T1129" t="str">
        <x:v>Marketplace</x:v>
      </x:c>
      <x:c r="U1129" t="str">
        <x:f>IFERROR(VLOOKUP(T1129,'Mapeos'!$D$4:$E$25,2,FALSE),T1129)</x:f>
        <x:v>Marketplace</x:v>
      </x:c>
      <x:c r="V1129" t="str">
        <x:v>V014</x:v>
      </x:c>
      <x:c r="W1129" t="n">
        <x:v>2</x:v>
      </x:c>
      <x:c r="X1129" s="28" t="n">
        <x:v>723.86</x:v>
      </x:c>
      <x:c r="Y1129" s="20" t="n">
        <x:v>0.15</x:v>
      </x:c>
      <x:c r="Z1129" s="20" t="n">
        <x:f>IF(Y1129&gt;1,Y1129/100,Y1129)</x:f>
        <x:v>0.15</x:v>
      </x:c>
      <x:c r="AA1129" s="28" t="n">
        <x:v>519.94</x:v>
      </x:c>
      <x:c r="AB1129" s="28" t="n">
        <x:v>1230.56</x:v>
      </x:c>
      <x:c r="AC1129" s="28" t="str">
        <x:v>BOB</x:v>
      </x:c>
      <x:c r="AD1129" s="28" t="n">
        <x:f>IF(AC1129="USD",AB1129*'Parametros'!$B$4,AB1129)</x:f>
        <x:v>1230.56</x:v>
      </x:c>
      <x:c r="AE1129" s="28" t="n">
        <x:f>W1129*X1129*(1-Z1129)</x:f>
        <x:v>1230.562</x:v>
      </x:c>
      <x:c r="AF1129" s="28" t="n">
        <x:f>W1129*AA1129</x:f>
        <x:v>1039.88</x:v>
      </x:c>
      <x:c r="AG1129" s="28" t="n">
        <x:f>AE1129-AF1129</x:f>
        <x:v>190.6819999999998</x:v>
      </x:c>
      <x:c r="AH1129" s="20" t="n">
        <x:f>IF(AE1129&gt;0,AG1129/AE1129,"")</x:f>
        <x:v>0.15495521558442388</x:v>
      </x:c>
      <x:c r="AI1129" s="28" t="n">
        <x:v>97976.02</x:v>
      </x:c>
      <x:c r="AJ1129" s="28"/>
      <x:c r="AK1129"/>
      <x:c r="AL1129" t="str">
        <x:v>Completado</x:v>
      </x:c>
      <x:c r="AM1129" t="str">
        <x:f>IF(W1129&lt;0,"Devuelto",AL1129)</x:f>
        <x:v>Completado</x:v>
      </x:c>
      <x:c r="AN1129" t="str">
        <x:v>QR</x:v>
      </x:c>
      <x:c r="AO1129" s="29" t="str">
        <x:v>Sin observación</x:v>
      </x:c>
      <x:c r="AP1129" t="str">
        <x:f>IF(D1129="","No","Sí")</x:f>
        <x:v>Sí</x:v>
      </x:c>
    </x:row>
    <x:row r="1130">
      <x:c r="A1130" t="n">
        <x:v>1130</x:v>
      </x:c>
      <x:c r="B1130" t="str">
        <x:v>VT0005360</x:v>
      </x:c>
      <x:c r="C1130" t="str">
        <x:v>45822</x:v>
      </x:c>
      <x:c r="D1130" s="27" t="n">
        <x:v>45822</x:v>
      </x:c>
      <x:c r="E1130" t="n">
        <x:f>IF(D1130="","",YEAR(D1130))</x:f>
        <x:v>2025</x:v>
      </x:c>
      <x:c r="F1130" t="n">
        <x:f>IF(D1130="","",MONTH(D1130))</x:f>
        <x:v>6</x:v>
      </x:c>
      <x:c r="G1130" t="str">
        <x:f>IF(D1130="","Fecha no disponible",TEXT(D1130,"mmmm"))</x:f>
        <x:v>June</x:v>
      </x:c>
      <x:c r="H1130" t="str">
        <x:f>IF(D1130="","Fecha no disponible",TEXT(D1130,"yyyy-mm"))</x:f>
        <x:v>2025-06</x:v>
      </x:c>
      <x:c r="I1130" t="str">
        <x:f>IF(D1130="","Fecha no disponible","T"&amp;ROUNDUP(MONTH(D1130)/3,0))</x:f>
        <x:v>T2</x:v>
      </x:c>
      <x:c r="J1130" t="str">
        <x:v>T020</x:v>
      </x:c>
      <x:c r="K1130" t="str">
        <x:v>Tienda Sucre 4</x:v>
      </x:c>
      <x:c r="L1130" t="str">
        <x:v>Mall</x:v>
      </x:c>
      <x:c r="M1130" t="str">
        <x:v>Sucre</x:v>
      </x:c>
      <x:c r="N1130" t="str">
        <x:f>IFERROR(VLOOKUP(M1130,'Mapeos'!$A$4:$B$30,2,FALSE),M1130)</x:f>
        <x:v>Sucre</x:v>
      </x:c>
      <x:c r="O1130" t="str">
        <x:v>C01053</x:v>
      </x:c>
      <x:c r="P1130" t="str">
        <x:v>Empresa</x:v>
      </x:c>
      <x:c r="Q1130" t="str">
        <x:v>P0088</x:v>
      </x:c>
      <x:c r="R1130" t="str">
        <x:v>Hogar</x:v>
      </x:c>
      <x:c r="S1130" t="str">
        <x:v>Marca B</x:v>
      </x:c>
      <x:c r="T1130" t="str">
        <x:v>Tienda</x:v>
      </x:c>
      <x:c r="U1130" t="str">
        <x:f>IFERROR(VLOOKUP(T1130,'Mapeos'!$D$4:$E$25,2,FALSE),T1130)</x:f>
        <x:v>Tienda</x:v>
      </x:c>
      <x:c r="V1130" t="str">
        <x:v>V015</x:v>
      </x:c>
      <x:c r="W1130" t="n">
        <x:v>1</x:v>
      </x:c>
      <x:c r="X1130" s="28" t="n">
        <x:v>291.03</x:v>
      </x:c>
      <x:c r="Y1130" s="20" t="n">
        <x:v>0</x:v>
      </x:c>
      <x:c r="Z1130" s="20" t="n">
        <x:f>IF(Y1130&gt;1,Y1130/100,Y1130)</x:f>
        <x:v>0</x:v>
      </x:c>
      <x:c r="AA1130" s="28" t="n">
        <x:v>154.37</x:v>
      </x:c>
      <x:c r="AB1130" s="28" t="n">
        <x:v>291.03</x:v>
      </x:c>
      <x:c r="AC1130" s="28" t="str">
        <x:v>BOB</x:v>
      </x:c>
      <x:c r="AD1130" s="28" t="n">
        <x:f>IF(AC1130="USD",AB1130*'Parametros'!$B$4,AB1130)</x:f>
        <x:v>291.03</x:v>
      </x:c>
      <x:c r="AE1130" s="28" t="n">
        <x:f>W1130*X1130*(1-Z1130)</x:f>
        <x:v>291.03</x:v>
      </x:c>
      <x:c r="AF1130" s="28" t="n">
        <x:f>W1130*AA1130</x:f>
        <x:v>154.37</x:v>
      </x:c>
      <x:c r="AG1130" s="28" t="n">
        <x:f>AE1130-AF1130</x:f>
        <x:v>136.65999999999997</x:v>
      </x:c>
      <x:c r="AH1130" s="20" t="n">
        <x:f>IF(AE1130&gt;0,AG1130/AE1130,"")</x:f>
        <x:v>0.46957358347936634</x:v>
      </x:c>
      <x:c r="AI1130" s="28" t="n">
        <x:v>174898.83</x:v>
      </x:c>
      <x:c r="AJ1130" s="28"/>
      <x:c r="AK1130"/>
      <x:c r="AL1130" t="str">
        <x:v>Completado</x:v>
      </x:c>
      <x:c r="AM1130" t="str">
        <x:f>IF(W1130&lt;0,"Devuelto",AL1130)</x:f>
        <x:v>Completado</x:v>
      </x:c>
      <x:c r="AN1130" t="str">
        <x:v>Tarjeta</x:v>
      </x:c>
      <x:c r="AO1130" s="29" t="str">
        <x:v>Sin observación</x:v>
      </x:c>
      <x:c r="AP1130" t="str">
        <x:f>IF(D1130="","No","Sí")</x:f>
        <x:v>Sí</x:v>
      </x:c>
    </x:row>
    <x:row r="1131">
      <x:c r="A1131" t="n">
        <x:v>1131</x:v>
      </x:c>
      <x:c r="B1131" t="str">
        <x:v>VT0005364</x:v>
      </x:c>
      <x:c r="C1131" t="str">
        <x:v>46100</x:v>
      </x:c>
      <x:c r="D1131" s="27" t="n">
        <x:v>46100</x:v>
      </x:c>
      <x:c r="E1131" t="n">
        <x:f>IF(D1131="","",YEAR(D1131))</x:f>
        <x:v>2026</x:v>
      </x:c>
      <x:c r="F1131" t="n">
        <x:f>IF(D1131="","",MONTH(D1131))</x:f>
        <x:v>3</x:v>
      </x:c>
      <x:c r="G1131" t="str">
        <x:f>IF(D1131="","Fecha no disponible",TEXT(D1131,"mmmm"))</x:f>
        <x:v>March</x:v>
      </x:c>
      <x:c r="H1131" t="str">
        <x:f>IF(D1131="","Fecha no disponible",TEXT(D1131,"yyyy-mm"))</x:f>
        <x:v>2026-03</x:v>
      </x:c>
      <x:c r="I1131" t="str">
        <x:f>IF(D1131="","Fecha no disponible","T"&amp;ROUNDUP(MONTH(D1131)/3,0))</x:f>
        <x:v>T1</x:v>
      </x:c>
      <x:c r="J1131" t="str">
        <x:v>T007</x:v>
      </x:c>
      <x:c r="K1131" t="str">
        <x:v>Tienda Santa Cruz 3</x:v>
      </x:c>
      <x:c r="L1131" t="str">
        <x:v>Barrio</x:v>
      </x:c>
      <x:c r="M1131" t="str">
        <x:v>Santa Cruz</x:v>
      </x:c>
      <x:c r="N1131" t="str">
        <x:f>IFERROR(VLOOKUP(M1131,'Mapeos'!$A$4:$B$30,2,FALSE),M1131)</x:f>
        <x:v>Santa Cruz</x:v>
      </x:c>
      <x:c r="O1131" t="str">
        <x:v>C01121</x:v>
      </x:c>
      <x:c r="P1131" t="str">
        <x:v>Empresa</x:v>
      </x:c>
      <x:c r="Q1131" t="str">
        <x:v>P0120</x:v>
      </x:c>
      <x:c r="R1131" t="str">
        <x:v>Electrónica</x:v>
      </x:c>
      <x:c r="S1131" t="str">
        <x:v>Marca A</x:v>
      </x:c>
      <x:c r="T1131" t="str">
        <x:v>E-commerce</x:v>
      </x:c>
      <x:c r="U1131" t="str">
        <x:f>IFERROR(VLOOKUP(T1131,'Mapeos'!$D$4:$E$25,2,FALSE),T1131)</x:f>
        <x:v>E-commerce</x:v>
      </x:c>
      <x:c r="V1131" t="str">
        <x:v>V020</x:v>
      </x:c>
      <x:c r="W1131" t="n">
        <x:v>1</x:v>
      </x:c>
      <x:c r="X1131" s="28" t="n">
        <x:v>414.55</x:v>
      </x:c>
      <x:c r="Y1131" s="20" t="n">
        <x:v>0</x:v>
      </x:c>
      <x:c r="Z1131" s="20" t="n">
        <x:f>IF(Y1131&gt;1,Y1131/100,Y1131)</x:f>
        <x:v>0</x:v>
      </x:c>
      <x:c r="AA1131" s="28" t="n">
        <x:v>269.92</x:v>
      </x:c>
      <x:c r="AB1131" s="28" t="n">
        <x:v>414.55</x:v>
      </x:c>
      <x:c r="AC1131" s="28" t="str">
        <x:v>BOB</x:v>
      </x:c>
      <x:c r="AD1131" s="28" t="n">
        <x:f>IF(AC1131="USD",AB1131*'Parametros'!$B$4,AB1131)</x:f>
        <x:v>414.55</x:v>
      </x:c>
      <x:c r="AE1131" s="28" t="n">
        <x:f>W1131*X1131*(1-Z1131)</x:f>
        <x:v>414.55</x:v>
      </x:c>
      <x:c r="AF1131" s="28" t="n">
        <x:f>W1131*AA1131</x:f>
        <x:v>269.92</x:v>
      </x:c>
      <x:c r="AG1131" s="28" t="n">
        <x:f>AE1131-AF1131</x:f>
        <x:v>144.63</x:v>
      </x:c>
      <x:c r="AH1131" s="20" t="n">
        <x:f>IF(AE1131&gt;0,AG1131/AE1131,"")</x:f>
        <x:v>0.34888433240863587</x:v>
      </x:c>
      <x:c r="AI1131" s="28" t="n">
        <x:v>71261.81</x:v>
      </x:c>
      <x:c r="AJ1131" s="28"/>
      <x:c r="AK1131"/>
      <x:c r="AL1131" t="str">
        <x:v>Completado</x:v>
      </x:c>
      <x:c r="AM1131" t="str">
        <x:f>IF(W1131&lt;0,"Devuelto",AL1131)</x:f>
        <x:v>Completado</x:v>
      </x:c>
      <x:c r="AN1131" t="str">
        <x:v>Transferencia</x:v>
      </x:c>
      <x:c r="AO1131" s="29" t="str">
        <x:v>Sin observación</x:v>
      </x:c>
      <x:c r="AP1131" t="str">
        <x:f>IF(D1131="","No","Sí")</x:f>
        <x:v>Sí</x:v>
      </x:c>
    </x:row>
    <x:row r="1132">
      <x:c r="A1132" t="n">
        <x:v>1132</x:v>
      </x:c>
      <x:c r="B1132" t="str">
        <x:v>VT0005369</x:v>
      </x:c>
      <x:c r="C1132" t="str">
        <x:v>45409</x:v>
      </x:c>
      <x:c r="D1132" s="27" t="n">
        <x:v>45409</x:v>
      </x:c>
      <x:c r="E1132" t="n">
        <x:f>IF(D1132="","",YEAR(D1132))</x:f>
        <x:v>2024</x:v>
      </x:c>
      <x:c r="F1132" t="n">
        <x:f>IF(D1132="","",MONTH(D1132))</x:f>
        <x:v>4</x:v>
      </x:c>
      <x:c r="G1132" t="str">
        <x:f>IF(D1132="","Fecha no disponible",TEXT(D1132,"mmmm"))</x:f>
        <x:v>April</x:v>
      </x:c>
      <x:c r="H1132" t="str">
        <x:f>IF(D1132="","Fecha no disponible",TEXT(D1132,"yyyy-mm"))</x:f>
        <x:v>2024-04</x:v>
      </x:c>
      <x:c r="I1132" t="str">
        <x:f>IF(D1132="","Fecha no disponible","T"&amp;ROUNDUP(MONTH(D1132)/3,0))</x:f>
        <x:v>T2</x:v>
      </x:c>
      <x:c r="J1132" t="str">
        <x:v>T016</x:v>
      </x:c>
      <x:c r="K1132" t="str">
        <x:v>Tienda Potosí 4</x:v>
      </x:c>
      <x:c r="L1132" t="str">
        <x:v>Centro</x:v>
      </x:c>
      <x:c r="M1132" t="str">
        <x:v>Potosí</x:v>
      </x:c>
      <x:c r="N1132" t="str">
        <x:f>IFERROR(VLOOKUP(M1132,'Mapeos'!$A$4:$B$30,2,FALSE),M1132)</x:f>
        <x:v>Potosí</x:v>
      </x:c>
      <x:c r="O1132" t="str">
        <x:v>C01327</x:v>
      </x:c>
      <x:c r="P1132" t="str">
        <x:v>Empresa</x:v>
      </x:c>
      <x:c r="Q1132" t="str">
        <x:v>P0091</x:v>
      </x:c>
      <x:c r="R1132" t="str">
        <x:v>Deportes</x:v>
      </x:c>
      <x:c r="S1132" t="str">
        <x:v>Marca C</x:v>
      </x:c>
      <x:c r="T1132" t="str">
        <x:v>E-commerce</x:v>
      </x:c>
      <x:c r="U1132" t="str">
        <x:f>IFERROR(VLOOKUP(T1132,'Mapeos'!$D$4:$E$25,2,FALSE),T1132)</x:f>
        <x:v>E-commerce</x:v>
      </x:c>
      <x:c r="V1132" t="str">
        <x:v>V006</x:v>
      </x:c>
      <x:c r="W1132" t="n">
        <x:v>3</x:v>
      </x:c>
      <x:c r="X1132" s="28" t="n">
        <x:v>137.88</x:v>
      </x:c>
      <x:c r="Y1132" s="20" t="n">
        <x:v>0.15</x:v>
      </x:c>
      <x:c r="Z1132" s="20" t="n">
        <x:f>IF(Y1132&gt;1,Y1132/100,Y1132)</x:f>
        <x:v>0.15</x:v>
      </x:c>
      <x:c r="AA1132" s="28" t="n">
        <x:v>75.15</x:v>
      </x:c>
      <x:c r="AB1132" s="28" t="n">
        <x:v>351.59</x:v>
      </x:c>
      <x:c r="AC1132" s="28" t="str">
        <x:v>BOB</x:v>
      </x:c>
      <x:c r="AD1132" s="28" t="n">
        <x:f>IF(AC1132="USD",AB1132*'Parametros'!$B$4,AB1132)</x:f>
        <x:v>351.59</x:v>
      </x:c>
      <x:c r="AE1132" s="28" t="n">
        <x:f>W1132*X1132*(1-Z1132)</x:f>
        <x:v>351.594</x:v>
      </x:c>
      <x:c r="AF1132" s="28" t="n">
        <x:f>W1132*AA1132</x:f>
        <x:v>225.45000000000002</x:v>
      </x:c>
      <x:c r="AG1132" s="28" t="n">
        <x:f>AE1132-AF1132</x:f>
        <x:v>126.14399999999998</x:v>
      </x:c>
      <x:c r="AH1132" s="20" t="n">
        <x:f>IF(AE1132&gt;0,AG1132/AE1132,"")</x:f>
        <x:v>0.3587774535401627</x:v>
      </x:c>
      <x:c r="AI1132" s="28" t="n">
        <x:v>85963.66</x:v>
      </x:c>
      <x:c r="AJ1132" s="28"/>
      <x:c r="AK1132"/>
      <x:c r="AL1132" t="str">
        <x:v>Completado</x:v>
      </x:c>
      <x:c r="AM1132" t="str">
        <x:f>IF(W1132&lt;0,"Devuelto",AL1132)</x:f>
        <x:v>Completado</x:v>
      </x:c>
      <x:c r="AN1132" t="str">
        <x:v>QR</x:v>
      </x:c>
      <x:c r="AO1132" s="29" t="str">
        <x:v>Sin observación</x:v>
      </x:c>
      <x:c r="AP1132" t="str">
        <x:f>IF(D1132="","No","Sí")</x:f>
        <x:v>Sí</x:v>
      </x:c>
    </x:row>
    <x:row r="1133">
      <x:c r="A1133" t="n">
        <x:v>1133</x:v>
      </x:c>
      <x:c r="B1133" t="str">
        <x:v>VT0005374</x:v>
      </x:c>
      <x:c r="C1133" t="str">
        <x:v>45805</x:v>
      </x:c>
      <x:c r="D1133" s="27" t="n">
        <x:v>45805</x:v>
      </x:c>
      <x:c r="E1133" t="n">
        <x:f>IF(D1133="","",YEAR(D1133))</x:f>
        <x:v>2025</x:v>
      </x:c>
      <x:c r="F1133" t="n">
        <x:f>IF(D1133="","",MONTH(D1133))</x:f>
        <x:v>5</x:v>
      </x:c>
      <x:c r="G1133" t="str">
        <x:f>IF(D1133="","Fecha no disponible",TEXT(D1133,"mmmm"))</x:f>
        <x:v>May</x:v>
      </x:c>
      <x:c r="H1133" t="str">
        <x:f>IF(D1133="","Fecha no disponible",TEXT(D1133,"yyyy-mm"))</x:f>
        <x:v>2025-05</x:v>
      </x:c>
      <x:c r="I1133" t="str">
        <x:f>IF(D1133="","Fecha no disponible","T"&amp;ROUNDUP(MONTH(D1133)/3,0))</x:f>
        <x:v>T2</x:v>
      </x:c>
      <x:c r="J1133" t="str">
        <x:v>T013</x:v>
      </x:c>
      <x:c r="K1133" t="str">
        <x:v>Tienda Potosí 1</x:v>
      </x:c>
      <x:c r="L1133" t="str">
        <x:v>Centro</x:v>
      </x:c>
      <x:c r="M1133" t="str">
        <x:v>Potosí</x:v>
      </x:c>
      <x:c r="N1133" t="str">
        <x:f>IFERROR(VLOOKUP(M1133,'Mapeos'!$A$4:$B$30,2,FALSE),M1133)</x:f>
        <x:v>Potosí</x:v>
      </x:c>
      <x:c r="O1133" t="str">
        <x:v>C00708</x:v>
      </x:c>
      <x:c r="P1133" t="str">
        <x:v>Frecuente</x:v>
      </x:c>
      <x:c r="Q1133" t="str">
        <x:v>P0075</x:v>
      </x:c>
      <x:c r="R1133" t="str">
        <x:v>Alimentos</x:v>
      </x:c>
      <x:c r="S1133" t="str">
        <x:v>Marca B</x:v>
      </x:c>
      <x:c r="T1133" t="str">
        <x:v>WhatsApp</x:v>
      </x:c>
      <x:c r="U1133" t="str">
        <x:f>IFERROR(VLOOKUP(T1133,'Mapeos'!$D$4:$E$25,2,FALSE),T1133)</x:f>
        <x:v>WhatsApp</x:v>
      </x:c>
      <x:c r="V1133" t="str">
        <x:v>V017</x:v>
      </x:c>
      <x:c r="W1133" t="n">
        <x:v>1</x:v>
      </x:c>
      <x:c r="X1133" s="28" t="n">
        <x:v>45.38</x:v>
      </x:c>
      <x:c r="Y1133" s="20" t="n">
        <x:v>0.1</x:v>
      </x:c>
      <x:c r="Z1133" s="20" t="n">
        <x:f>IF(Y1133&gt;1,Y1133/100,Y1133)</x:f>
        <x:v>0.1</x:v>
      </x:c>
      <x:c r="AA1133" s="28" t="n">
        <x:v>33.72</x:v>
      </x:c>
      <x:c r="AB1133" s="28" t="n">
        <x:v>40.84</x:v>
      </x:c>
      <x:c r="AC1133" s="28" t="str">
        <x:v>BOB</x:v>
      </x:c>
      <x:c r="AD1133" s="28" t="n">
        <x:f>IF(AC1133="USD",AB1133*'Parametros'!$B$4,AB1133)</x:f>
        <x:v>40.84</x:v>
      </x:c>
      <x:c r="AE1133" s="28" t="n">
        <x:f>W1133*X1133*(1-Z1133)</x:f>
        <x:v>40.842000000000006</x:v>
      </x:c>
      <x:c r="AF1133" s="28" t="n">
        <x:f>W1133*AA1133</x:f>
        <x:v>33.72</x:v>
      </x:c>
      <x:c r="AG1133" s="28" t="n">
        <x:f>AE1133-AF1133</x:f>
        <x:v>7.122000000000007</x:v>
      </x:c>
      <x:c r="AH1133" s="20" t="n">
        <x:f>IF(AE1133&gt;0,AG1133/AE1133,"")</x:f>
        <x:v>0.17437931541060686</x:v>
      </x:c>
      <x:c r="AI1133" s="28" t="n">
        <x:v>74885.06</x:v>
      </x:c>
      <x:c r="AJ1133" s="28"/>
      <x:c r="AK1133"/>
      <x:c r="AL1133" t="str">
        <x:v>Completado</x:v>
      </x:c>
      <x:c r="AM1133" t="str">
        <x:f>IF(W1133&lt;0,"Devuelto",AL1133)</x:f>
        <x:v>Completado</x:v>
      </x:c>
      <x:c r="AN1133" t="str">
        <x:v>QR</x:v>
      </x:c>
      <x:c r="AO1133" s="29" t="str">
        <x:v>Sin observación</x:v>
      </x:c>
      <x:c r="AP1133" t="str">
        <x:f>IF(D1133="","No","Sí")</x:f>
        <x:v>Sí</x:v>
      </x:c>
    </x:row>
    <x:row r="1134">
      <x:c r="A1134" t="n">
        <x:v>1134</x:v>
      </x:c>
      <x:c r="B1134" t="str">
        <x:v>VT0005379</x:v>
      </x:c>
      <x:c r="C1134" t="str">
        <x:v>45765</x:v>
      </x:c>
      <x:c r="D1134" s="27" t="n">
        <x:v>45765</x:v>
      </x:c>
      <x:c r="E1134" t="n">
        <x:f>IF(D1134="","",YEAR(D1134))</x:f>
        <x:v>2025</x:v>
      </x:c>
      <x:c r="F1134" t="n">
        <x:f>IF(D1134="","",MONTH(D1134))</x:f>
        <x:v>4</x:v>
      </x:c>
      <x:c r="G1134" t="str">
        <x:f>IF(D1134="","Fecha no disponible",TEXT(D1134,"mmmm"))</x:f>
        <x:v>April</x:v>
      </x:c>
      <x:c r="H1134" t="str">
        <x:f>IF(D1134="","Fecha no disponible",TEXT(D1134,"yyyy-mm"))</x:f>
        <x:v>2025-04</x:v>
      </x:c>
      <x:c r="I1134" t="str">
        <x:f>IF(D1134="","Fecha no disponible","T"&amp;ROUNDUP(MONTH(D1134)/3,0))</x:f>
        <x:v>T2</x:v>
      </x:c>
      <x:c r="J1134" t="str">
        <x:v>T013</x:v>
      </x:c>
      <x:c r="K1134" t="str">
        <x:v>Tienda Potosí 1</x:v>
      </x:c>
      <x:c r="L1134" t="str">
        <x:v>Centro</x:v>
      </x:c>
      <x:c r="M1134" t="str">
        <x:v>Potosí</x:v>
      </x:c>
      <x:c r="N1134" t="str">
        <x:f>IFERROR(VLOOKUP(M1134,'Mapeos'!$A$4:$B$30,2,FALSE),M1134)</x:f>
        <x:v>Potosí</x:v>
      </x:c>
      <x:c r="O1134" t="str">
        <x:v>C00882</x:v>
      </x:c>
      <x:c r="P1134" t="str">
        <x:v>Empresa</x:v>
      </x:c>
      <x:c r="Q1134" t="str">
        <x:v>P0038</x:v>
      </x:c>
      <x:c r="R1134" t="str">
        <x:v>Deportes</x:v>
      </x:c>
      <x:c r="S1134" t="str">
        <x:v>Marca A</x:v>
      </x:c>
      <x:c r="T1134" t="str">
        <x:v>E-commerce</x:v>
      </x:c>
      <x:c r="U1134" t="str">
        <x:f>IFERROR(VLOOKUP(T1134,'Mapeos'!$D$4:$E$25,2,FALSE),T1134)</x:f>
        <x:v>E-commerce</x:v>
      </x:c>
      <x:c r="V1134" t="str">
        <x:v>V020</x:v>
      </x:c>
      <x:c r="W1134" t="n">
        <x:v>1</x:v>
      </x:c>
      <x:c r="X1134" s="28" t="n">
        <x:v>317.58</x:v>
      </x:c>
      <x:c r="Y1134" s="20" t="n">
        <x:v>0.1</x:v>
      </x:c>
      <x:c r="Z1134" s="20" t="n">
        <x:f>IF(Y1134&gt;1,Y1134/100,Y1134)</x:f>
        <x:v>0.1</x:v>
      </x:c>
      <x:c r="AA1134" s="28" t="n">
        <x:v>203.7</x:v>
      </x:c>
      <x:c r="AB1134" s="28" t="n">
        <x:v>285.82</x:v>
      </x:c>
      <x:c r="AC1134" s="28" t="str">
        <x:v>BOB</x:v>
      </x:c>
      <x:c r="AD1134" s="28" t="n">
        <x:f>IF(AC1134="USD",AB1134*'Parametros'!$B$4,AB1134)</x:f>
        <x:v>285.82</x:v>
      </x:c>
      <x:c r="AE1134" s="28" t="n">
        <x:f>W1134*X1134*(1-Z1134)</x:f>
        <x:v>285.822</x:v>
      </x:c>
      <x:c r="AF1134" s="28" t="n">
        <x:f>W1134*AA1134</x:f>
        <x:v>203.7</x:v>
      </x:c>
      <x:c r="AG1134" s="28" t="n">
        <x:f>AE1134-AF1134</x:f>
        <x:v>82.12200000000001</x:v>
      </x:c>
      <x:c r="AH1134" s="20" t="n">
        <x:f>IF(AE1134&gt;0,AG1134/AE1134,"")</x:f>
        <x:v>0.2873186808573168</x:v>
      </x:c>
      <x:c r="AI1134" s="28" t="n">
        <x:v>86012.2</x:v>
      </x:c>
      <x:c r="AJ1134" s="28"/>
      <x:c r="AK1134"/>
      <x:c r="AL1134" t="str">
        <x:v>Completado</x:v>
      </x:c>
      <x:c r="AM1134" t="str">
        <x:f>IF(W1134&lt;0,"Devuelto",AL1134)</x:f>
        <x:v>Completado</x:v>
      </x:c>
      <x:c r="AN1134" t="str">
        <x:v>Tarjeta</x:v>
      </x:c>
      <x:c r="AO1134" s="29" t="str">
        <x:v>Sin observación</x:v>
      </x:c>
      <x:c r="AP1134" t="str">
        <x:f>IF(D1134="","No","Sí")</x:f>
        <x:v>Sí</x:v>
      </x:c>
    </x:row>
    <x:row r="1135">
      <x:c r="A1135" t="n">
        <x:v>1135</x:v>
      </x:c>
      <x:c r="B1135" t="str">
        <x:v>VT0005383</x:v>
      </x:c>
      <x:c r="C1135" t="str">
        <x:v>45349</x:v>
      </x:c>
      <x:c r="D1135" s="27" t="n">
        <x:v>45349</x:v>
      </x:c>
      <x:c r="E1135" t="n">
        <x:f>IF(D1135="","",YEAR(D1135))</x:f>
        <x:v>2024</x:v>
      </x:c>
      <x:c r="F1135" t="n">
        <x:f>IF(D1135="","",MONTH(D1135))</x:f>
        <x:v>2</x:v>
      </x:c>
      <x:c r="G1135" t="str">
        <x:f>IF(D1135="","Fecha no disponible",TEXT(D1135,"mmmm"))</x:f>
        <x:v>February</x:v>
      </x:c>
      <x:c r="H1135" t="str">
        <x:f>IF(D1135="","Fecha no disponible",TEXT(D1135,"yyyy-mm"))</x:f>
        <x:v>2024-02</x:v>
      </x:c>
      <x:c r="I1135" t="str">
        <x:f>IF(D1135="","Fecha no disponible","T"&amp;ROUNDUP(MONTH(D1135)/3,0))</x:f>
        <x:v>T1</x:v>
      </x:c>
      <x:c r="J1135" t="str">
        <x:v>T018</x:v>
      </x:c>
      <x:c r="K1135" t="str">
        <x:v>Tienda Sucre 2</x:v>
      </x:c>
      <x:c r="L1135" t="str">
        <x:v>Mall</x:v>
      </x:c>
      <x:c r="M1135" t="str">
        <x:v>Sucre</x:v>
      </x:c>
      <x:c r="N1135" t="str">
        <x:f>IFERROR(VLOOKUP(M1135,'Mapeos'!$A$4:$B$30,2,FALSE),M1135)</x:f>
        <x:v>Sucre</x:v>
      </x:c>
      <x:c r="O1135" t="str">
        <x:v>C00694</x:v>
      </x:c>
      <x:c r="P1135" t="str">
        <x:v>Premium</x:v>
      </x:c>
      <x:c r="Q1135" t="str">
        <x:v>P0091</x:v>
      </x:c>
      <x:c r="R1135" t="str">
        <x:v>Deportes</x:v>
      </x:c>
      <x:c r="S1135" t="str">
        <x:v>Marca C</x:v>
      </x:c>
      <x:c r="T1135" t="str">
        <x:v>Tienda</x:v>
      </x:c>
      <x:c r="U1135" t="str">
        <x:f>IFERROR(VLOOKUP(T1135,'Mapeos'!$D$4:$E$25,2,FALSE),T1135)</x:f>
        <x:v>Tienda</x:v>
      </x:c>
      <x:c r="V1135" t="str">
        <x:v>V027</x:v>
      </x:c>
      <x:c r="W1135" t="n">
        <x:v>3</x:v>
      </x:c>
      <x:c r="X1135" s="28" t="n">
        <x:v>124.92</x:v>
      </x:c>
      <x:c r="Y1135" s="20" t="n">
        <x:v>0.25</x:v>
      </x:c>
      <x:c r="Z1135" s="20" t="n">
        <x:f>IF(Y1135&gt;1,Y1135/100,Y1135)</x:f>
        <x:v>0.25</x:v>
      </x:c>
      <x:c r="AA1135" s="28" t="n">
        <x:v>75.15</x:v>
      </x:c>
      <x:c r="AB1135" s="28" t="n">
        <x:v>281.07</x:v>
      </x:c>
      <x:c r="AC1135" s="28" t="str">
        <x:v>BOB</x:v>
      </x:c>
      <x:c r="AD1135" s="28" t="n">
        <x:f>IF(AC1135="USD",AB1135*'Parametros'!$B$4,AB1135)</x:f>
        <x:v>281.07</x:v>
      </x:c>
      <x:c r="AE1135" s="28" t="n">
        <x:f>W1135*X1135*(1-Z1135)</x:f>
        <x:v>281.07</x:v>
      </x:c>
      <x:c r="AF1135" s="28" t="n">
        <x:f>W1135*AA1135</x:f>
        <x:v>225.45000000000002</x:v>
      </x:c>
      <x:c r="AG1135" s="28" t="n">
        <x:f>AE1135-AF1135</x:f>
        <x:v>55.619999999999976</x:v>
      </x:c>
      <x:c r="AH1135" s="20" t="n">
        <x:f>IF(AE1135&gt;0,AG1135/AE1135,"")</x:f>
        <x:v>0.1978866474543707</x:v>
      </x:c>
      <x:c r="AI1135" s="28" t="n">
        <x:v>195044.23</x:v>
      </x:c>
      <x:c r="AJ1135" s="28"/>
      <x:c r="AK1135"/>
      <x:c r="AL1135" t="str">
        <x:v>Completado</x:v>
      </x:c>
      <x:c r="AM1135" t="str">
        <x:f>IF(W1135&lt;0,"Devuelto",AL1135)</x:f>
        <x:v>Completado</x:v>
      </x:c>
      <x:c r="AN1135" t="str">
        <x:v>Tarjeta</x:v>
      </x:c>
      <x:c r="AO1135" s="29" t="str">
        <x:v>Sin observación</x:v>
      </x:c>
      <x:c r="AP1135" t="str">
        <x:f>IF(D1135="","No","Sí")</x:f>
        <x:v>Sí</x:v>
      </x:c>
    </x:row>
    <x:row r="1136">
      <x:c r="A1136" t="n">
        <x:v>1136</x:v>
      </x:c>
      <x:c r="B1136" t="str">
        <x:v>VT0005388</x:v>
      </x:c>
      <x:c r="C1136" t="str">
        <x:v>46199</x:v>
      </x:c>
      <x:c r="D1136" s="27" t="n">
        <x:v>46199</x:v>
      </x:c>
      <x:c r="E1136" t="n">
        <x:f>IF(D1136="","",YEAR(D1136))</x:f>
        <x:v>2026</x:v>
      </x:c>
      <x:c r="F1136" t="n">
        <x:f>IF(D1136="","",MONTH(D1136))</x:f>
        <x:v>6</x:v>
      </x:c>
      <x:c r="G1136" t="str">
        <x:f>IF(D1136="","Fecha no disponible",TEXT(D1136,"mmmm"))</x:f>
        <x:v>June</x:v>
      </x:c>
      <x:c r="H1136" t="str">
        <x:f>IF(D1136="","Fecha no disponible",TEXT(D1136,"yyyy-mm"))</x:f>
        <x:v>2026-06</x:v>
      </x:c>
      <x:c r="I1136" t="str">
        <x:f>IF(D1136="","Fecha no disponible","T"&amp;ROUNDUP(MONTH(D1136)/3,0))</x:f>
        <x:v>T2</x:v>
      </x:c>
      <x:c r="J1136" t="str">
        <x:v>T012</x:v>
      </x:c>
      <x:c r="K1136" t="str">
        <x:v>Tienda Cochabamba 4</x:v>
      </x:c>
      <x:c r="L1136" t="str">
        <x:v>Centro</x:v>
      </x:c>
      <x:c r="M1136" t="str">
        <x:v>Cochabamba</x:v>
      </x:c>
      <x:c r="N1136" t="str">
        <x:f>IFERROR(VLOOKUP(M1136,'Mapeos'!$A$4:$B$30,2,FALSE),M1136)</x:f>
        <x:v>Cochabamba</x:v>
      </x:c>
      <x:c r="O1136" t="str">
        <x:v>C01319</x:v>
      </x:c>
      <x:c r="P1136" t="str">
        <x:v>Empresa</x:v>
      </x:c>
      <x:c r="Q1136" t="str">
        <x:v>P0100</x:v>
      </x:c>
      <x:c r="R1136" t="str">
        <x:v>Hogar</x:v>
      </x:c>
      <x:c r="S1136" t="str">
        <x:v>Marca D</x:v>
      </x:c>
      <x:c r="T1136" t="str">
        <x:v>E-commerce</x:v>
      </x:c>
      <x:c r="U1136" t="str">
        <x:f>IFERROR(VLOOKUP(T1136,'Mapeos'!$D$4:$E$25,2,FALSE),T1136)</x:f>
        <x:v>E-commerce</x:v>
      </x:c>
      <x:c r="V1136" t="str">
        <x:v>V023</x:v>
      </x:c>
      <x:c r="W1136" t="n">
        <x:v>1</x:v>
      </x:c>
      <x:c r="X1136" s="28" t="n">
        <x:v>306.36</x:v>
      </x:c>
      <x:c r="Y1136" s="20" t="n">
        <x:v>0.25</x:v>
      </x:c>
      <x:c r="Z1136" s="20" t="n">
        <x:f>IF(Y1136&gt;1,Y1136/100,Y1136)</x:f>
        <x:v>0.25</x:v>
      </x:c>
      <x:c r="AA1136" s="28" t="n">
        <x:v>146.42</x:v>
      </x:c>
      <x:c r="AB1136" s="28" t="n">
        <x:v>229.77</x:v>
      </x:c>
      <x:c r="AC1136" s="28" t="str">
        <x:v>BOB</x:v>
      </x:c>
      <x:c r="AD1136" s="28" t="n">
        <x:f>IF(AC1136="USD",AB1136*'Parametros'!$B$4,AB1136)</x:f>
        <x:v>229.77</x:v>
      </x:c>
      <x:c r="AE1136" s="28" t="n">
        <x:f>W1136*X1136*(1-Z1136)</x:f>
        <x:v>229.77</x:v>
      </x:c>
      <x:c r="AF1136" s="28" t="n">
        <x:f>W1136*AA1136</x:f>
        <x:v>146.42</x:v>
      </x:c>
      <x:c r="AG1136" s="28" t="n">
        <x:f>AE1136-AF1136</x:f>
        <x:v>83.35000000000002</x:v>
      </x:c>
      <x:c r="AH1136" s="20" t="n">
        <x:f>IF(AE1136&gt;0,AG1136/AE1136,"")</x:f>
        <x:v>0.3627540584062324</x:v>
      </x:c>
      <x:c r="AI1136" s="28" t="n">
        <x:v>78537.51</x:v>
      </x:c>
      <x:c r="AJ1136" s="28"/>
      <x:c r="AK1136"/>
      <x:c r="AL1136" t="str">
        <x:v>Completado</x:v>
      </x:c>
      <x:c r="AM1136" t="str">
        <x:f>IF(W1136&lt;0,"Devuelto",AL1136)</x:f>
        <x:v>Completado</x:v>
      </x:c>
      <x:c r="AN1136" t="str">
        <x:v>QR</x:v>
      </x:c>
      <x:c r="AO1136" s="29" t="str">
        <x:v>Sin observación</x:v>
      </x:c>
      <x:c r="AP1136" t="str">
        <x:f>IF(D1136="","No","Sí")</x:f>
        <x:v>Sí</x:v>
      </x:c>
    </x:row>
    <x:row r="1137">
      <x:c r="A1137" t="n">
        <x:v>1137</x:v>
      </x:c>
      <x:c r="B1137" t="str">
        <x:v>VT0005393</x:v>
      </x:c>
      <x:c r="C1137" t="str">
        <x:v>45468</x:v>
      </x:c>
      <x:c r="D1137" s="27" t="n">
        <x:v>45468</x:v>
      </x:c>
      <x:c r="E1137" t="n">
        <x:f>IF(D1137="","",YEAR(D1137))</x:f>
        <x:v>2024</x:v>
      </x:c>
      <x:c r="F1137" t="n">
        <x:f>IF(D1137="","",MONTH(D1137))</x:f>
        <x:v>6</x:v>
      </x:c>
      <x:c r="G1137" t="str">
        <x:f>IF(D1137="","Fecha no disponible",TEXT(D1137,"mmmm"))</x:f>
        <x:v>June</x:v>
      </x:c>
      <x:c r="H1137" t="str">
        <x:f>IF(D1137="","Fecha no disponible",TEXT(D1137,"yyyy-mm"))</x:f>
        <x:v>2024-06</x:v>
      </x:c>
      <x:c r="I1137" t="str">
        <x:f>IF(D1137="","Fecha no disponible","T"&amp;ROUNDUP(MONTH(D1137)/3,0))</x:f>
        <x:v>T2</x:v>
      </x:c>
      <x:c r="J1137" t="str">
        <x:v>T013</x:v>
      </x:c>
      <x:c r="K1137" t="str">
        <x:v>Tienda Potosí 1</x:v>
      </x:c>
      <x:c r="L1137" t="str">
        <x:v>Centro</x:v>
      </x:c>
      <x:c r="M1137" t="str">
        <x:v>Potosí</x:v>
      </x:c>
      <x:c r="N1137" t="str">
        <x:f>IFERROR(VLOOKUP(M1137,'Mapeos'!$A$4:$B$30,2,FALSE),M1137)</x:f>
        <x:v>Potosí</x:v>
      </x:c>
      <x:c r="O1137" t="str">
        <x:v>C00457</x:v>
      </x:c>
      <x:c r="P1137" t="str">
        <x:v>Empresa</x:v>
      </x:c>
      <x:c r="Q1137" t="str">
        <x:v>P0040</x:v>
      </x:c>
      <x:c r="R1137" t="str">
        <x:v>Electrónica</x:v>
      </x:c>
      <x:c r="S1137" t="str">
        <x:v>Marca D</x:v>
      </x:c>
      <x:c r="T1137" t="str">
        <x:v>Tienda</x:v>
      </x:c>
      <x:c r="U1137" t="str">
        <x:f>IFERROR(VLOOKUP(T1137,'Mapeos'!$D$4:$E$25,2,FALSE),T1137)</x:f>
        <x:v>Tienda</x:v>
      </x:c>
      <x:c r="V1137" t="str">
        <x:v>V019</x:v>
      </x:c>
      <x:c r="W1137" t="n">
        <x:v>1</x:v>
      </x:c>
      <x:c r="X1137" s="28" t="n">
        <x:v>316.64</x:v>
      </x:c>
      <x:c r="Y1137" s="20" t="n">
        <x:v>0</x:v>
      </x:c>
      <x:c r="Z1137" s="20" t="n">
        <x:f>IF(Y1137&gt;1,Y1137/100,Y1137)</x:f>
        <x:v>0</x:v>
      </x:c>
      <x:c r="AA1137" s="28" t="n">
        <x:v>258.27</x:v>
      </x:c>
      <x:c r="AB1137" s="28" t="n">
        <x:v>316.64</x:v>
      </x:c>
      <x:c r="AC1137" s="28" t="str">
        <x:v>BOB</x:v>
      </x:c>
      <x:c r="AD1137" s="28" t="n">
        <x:f>IF(AC1137="USD",AB1137*'Parametros'!$B$4,AB1137)</x:f>
        <x:v>316.64</x:v>
      </x:c>
      <x:c r="AE1137" s="28" t="n">
        <x:f>W1137*X1137*(1-Z1137)</x:f>
        <x:v>316.64</x:v>
      </x:c>
      <x:c r="AF1137" s="28" t="n">
        <x:f>W1137*AA1137</x:f>
        <x:v>258.27</x:v>
      </x:c>
      <x:c r="AG1137" s="28" t="n">
        <x:f>AE1137-AF1137</x:f>
        <x:v>58.370000000000005</x:v>
      </x:c>
      <x:c r="AH1137" s="20" t="n">
        <x:f>IF(AE1137&gt;0,AG1137/AE1137,"")</x:f>
        <x:v>0.18434183931278425</x:v>
      </x:c>
      <x:c r="AI1137" s="28" t="n">
        <x:v>201185.26</x:v>
      </x:c>
      <x:c r="AJ1137" s="28"/>
      <x:c r="AK1137"/>
      <x:c r="AL1137" t="str">
        <x:v>Completado</x:v>
      </x:c>
      <x:c r="AM1137" t="str">
        <x:f>IF(W1137&lt;0,"Devuelto",AL1137)</x:f>
        <x:v>Completado</x:v>
      </x:c>
      <x:c r="AN1137" t="str">
        <x:v>Tarjeta</x:v>
      </x:c>
      <x:c r="AO1137" s="29" t="str">
        <x:v>Sin observación</x:v>
      </x:c>
      <x:c r="AP1137" t="str">
        <x:f>IF(D1137="","No","Sí")</x:f>
        <x:v>Sí</x:v>
      </x:c>
    </x:row>
    <x:row r="1138">
      <x:c r="A1138" t="n">
        <x:v>1138</x:v>
      </x:c>
      <x:c r="B1138" t="str">
        <x:v>VT0005398</x:v>
      </x:c>
      <x:c r="C1138" t="str">
        <x:v>46194</x:v>
      </x:c>
      <x:c r="D1138" s="27" t="n">
        <x:v>46194</x:v>
      </x:c>
      <x:c r="E1138" t="n">
        <x:f>IF(D1138="","",YEAR(D1138))</x:f>
        <x:v>2026</x:v>
      </x:c>
      <x:c r="F1138" t="n">
        <x:f>IF(D1138="","",MONTH(D1138))</x:f>
        <x:v>6</x:v>
      </x:c>
      <x:c r="G1138" t="str">
        <x:f>IF(D1138="","Fecha no disponible",TEXT(D1138,"mmmm"))</x:f>
        <x:v>June</x:v>
      </x:c>
      <x:c r="H1138" t="str">
        <x:f>IF(D1138="","Fecha no disponible",TEXT(D1138,"yyyy-mm"))</x:f>
        <x:v>2026-06</x:v>
      </x:c>
      <x:c r="I1138" t="str">
        <x:f>IF(D1138="","Fecha no disponible","T"&amp;ROUNDUP(MONTH(D1138)/3,0))</x:f>
        <x:v>T2</x:v>
      </x:c>
      <x:c r="J1138" t="str">
        <x:v>T014</x:v>
      </x:c>
      <x:c r="K1138" t="str">
        <x:v>Tienda Potosí 2</x:v>
      </x:c>
      <x:c r="L1138" t="str">
        <x:v>Barrio</x:v>
      </x:c>
      <x:c r="M1138" t="str">
        <x:v>Potosí</x:v>
      </x:c>
      <x:c r="N1138" t="str">
        <x:f>IFERROR(VLOOKUP(M1138,'Mapeos'!$A$4:$B$30,2,FALSE),M1138)</x:f>
        <x:v>Potosí</x:v>
      </x:c>
      <x:c r="O1138" t="str">
        <x:v>C01478</x:v>
      </x:c>
      <x:c r="P1138" t="str">
        <x:v>Empresa</x:v>
      </x:c>
      <x:c r="Q1138" t="str">
        <x:v>P0010</x:v>
      </x:c>
      <x:c r="R1138" t="str">
        <x:v>Deportes</x:v>
      </x:c>
      <x:c r="S1138" t="str">
        <x:v>Marca A</x:v>
      </x:c>
      <x:c r="T1138" t="str">
        <x:v>Tienda</x:v>
      </x:c>
      <x:c r="U1138" t="str">
        <x:f>IFERROR(VLOOKUP(T1138,'Mapeos'!$D$4:$E$25,2,FALSE),T1138)</x:f>
        <x:v>Tienda</x:v>
      </x:c>
      <x:c r="V1138" t="str">
        <x:v>V038</x:v>
      </x:c>
      <x:c r="W1138" t="n">
        <x:v>1</x:v>
      </x:c>
      <x:c r="X1138" s="28" t="n">
        <x:v>134.32</x:v>
      </x:c>
      <x:c r="Y1138" s="20" t="n">
        <x:v>0.25</x:v>
      </x:c>
      <x:c r="Z1138" s="20" t="n">
        <x:f>IF(Y1138&gt;1,Y1138/100,Y1138)</x:f>
        <x:v>0.25</x:v>
      </x:c>
      <x:c r="AA1138" s="28" t="n">
        <x:v>89.38</x:v>
      </x:c>
      <x:c r="AB1138" s="28" t="n">
        <x:v>100.74</x:v>
      </x:c>
      <x:c r="AC1138" s="28" t="str">
        <x:v>BOB</x:v>
      </x:c>
      <x:c r="AD1138" s="28" t="n">
        <x:f>IF(AC1138="USD",AB1138*'Parametros'!$B$4,AB1138)</x:f>
        <x:v>100.74</x:v>
      </x:c>
      <x:c r="AE1138" s="28" t="n">
        <x:f>W1138*X1138*(1-Z1138)</x:f>
        <x:v>100.74</x:v>
      </x:c>
      <x:c r="AF1138" s="28" t="n">
        <x:f>W1138*AA1138</x:f>
        <x:v>89.38</x:v>
      </x:c>
      <x:c r="AG1138" s="28" t="n">
        <x:f>AE1138-AF1138</x:f>
        <x:v>11.36</x:v>
      </x:c>
      <x:c r="AH1138" s="20" t="n">
        <x:f>IF(AE1138&gt;0,AG1138/AE1138,"")</x:f>
        <x:v>0.11276553504069883</x:v>
      </x:c>
      <x:c r="AI1138" s="28" t="n">
        <x:v>125192.93</x:v>
      </x:c>
      <x:c r="AJ1138" s="28"/>
      <x:c r="AK1138"/>
      <x:c r="AL1138" t="str">
        <x:v>Completado</x:v>
      </x:c>
      <x:c r="AM1138" t="str">
        <x:f>IF(W1138&lt;0,"Devuelto",AL1138)</x:f>
        <x:v>Completado</x:v>
      </x:c>
      <x:c r="AN1138" t="str">
        <x:v>Tarjeta</x:v>
      </x:c>
      <x:c r="AO1138" s="29" t="str">
        <x:v>Sin observación</x:v>
      </x:c>
      <x:c r="AP1138" t="str">
        <x:f>IF(D1138="","No","Sí")</x:f>
        <x:v>Sí</x:v>
      </x:c>
    </x:row>
    <x:row r="1139">
      <x:c r="A1139" t="n">
        <x:v>1139</x:v>
      </x:c>
      <x:c r="B1139" t="str">
        <x:v>VT0005402</x:v>
      </x:c>
      <x:c r="C1139" t="str">
        <x:v>46110</x:v>
      </x:c>
      <x:c r="D1139" s="27" t="n">
        <x:v>46110</x:v>
      </x:c>
      <x:c r="E1139" t="n">
        <x:f>IF(D1139="","",YEAR(D1139))</x:f>
        <x:v>2026</x:v>
      </x:c>
      <x:c r="F1139" t="n">
        <x:f>IF(D1139="","",MONTH(D1139))</x:f>
        <x:v>3</x:v>
      </x:c>
      <x:c r="G1139" t="str">
        <x:f>IF(D1139="","Fecha no disponible",TEXT(D1139,"mmmm"))</x:f>
        <x:v>March</x:v>
      </x:c>
      <x:c r="H1139" t="str">
        <x:f>IF(D1139="","Fecha no disponible",TEXT(D1139,"yyyy-mm"))</x:f>
        <x:v>2026-03</x:v>
      </x:c>
      <x:c r="I1139" t="str">
        <x:f>IF(D1139="","Fecha no disponible","T"&amp;ROUNDUP(MONTH(D1139)/3,0))</x:f>
        <x:v>T1</x:v>
      </x:c>
      <x:c r="J1139" t="str">
        <x:v>T006</x:v>
      </x:c>
      <x:c r="K1139" t="str">
        <x:v>Tienda Santa Cruz 2</x:v>
      </x:c>
      <x:c r="L1139" t="str">
        <x:v>Mall</x:v>
      </x:c>
      <x:c r="M1139" t="str">
        <x:v>Santa Cruz</x:v>
      </x:c>
      <x:c r="N1139" t="str">
        <x:f>IFERROR(VLOOKUP(M1139,'Mapeos'!$A$4:$B$30,2,FALSE),M1139)</x:f>
        <x:v>Santa Cruz</x:v>
      </x:c>
      <x:c r="O1139" t="str">
        <x:v>C01637</x:v>
      </x:c>
      <x:c r="P1139" t="str">
        <x:v>Empresa</x:v>
      </x:c>
      <x:c r="Q1139" t="str">
        <x:v>P0117</x:v>
      </x:c>
      <x:c r="R1139" t="str">
        <x:v>Deportes</x:v>
      </x:c>
      <x:c r="S1139" t="str">
        <x:v>Marca A</x:v>
      </x:c>
      <x:c r="T1139" t="str">
        <x:v>E-commerce</x:v>
      </x:c>
      <x:c r="U1139" t="str">
        <x:f>IFERROR(VLOOKUP(T1139,'Mapeos'!$D$4:$E$25,2,FALSE),T1139)</x:f>
        <x:v>E-commerce</x:v>
      </x:c>
      <x:c r="V1139" t="str">
        <x:v>V031</x:v>
      </x:c>
      <x:c r="W1139" t="n">
        <x:v>1</x:v>
      </x:c>
      <x:c r="X1139" s="28" t="n">
        <x:v>196.21</x:v>
      </x:c>
      <x:c r="Y1139" s="20" t="n">
        <x:v>0.1</x:v>
      </x:c>
      <x:c r="Z1139" s="20" t="n">
        <x:f>IF(Y1139&gt;1,Y1139/100,Y1139)</x:f>
        <x:v>0.1</x:v>
      </x:c>
      <x:c r="AA1139" s="28" t="n">
        <x:v>157.96</x:v>
      </x:c>
      <x:c r="AB1139" s="28" t="n">
        <x:v>176.59</x:v>
      </x:c>
      <x:c r="AC1139" s="28" t="str">
        <x:v>BOB</x:v>
      </x:c>
      <x:c r="AD1139" s="28" t="n">
        <x:f>IF(AC1139="USD",AB1139*'Parametros'!$B$4,AB1139)</x:f>
        <x:v>176.59</x:v>
      </x:c>
      <x:c r="AE1139" s="28" t="n">
        <x:f>W1139*X1139*(1-Z1139)</x:f>
        <x:v>176.589</x:v>
      </x:c>
      <x:c r="AF1139" s="28" t="n">
        <x:f>W1139*AA1139</x:f>
        <x:v>157.96</x:v>
      </x:c>
      <x:c r="AG1139" s="28" t="n">
        <x:f>AE1139-AF1139</x:f>
        <x:v>18.62899999999999</x:v>
      </x:c>
      <x:c r="AH1139" s="20" t="n">
        <x:f>IF(AE1139&gt;0,AG1139/AE1139,"")</x:f>
        <x:v>0.10549354716318678</x:v>
      </x:c>
      <x:c r="AI1139" s="28" t="n">
        <x:v>71261.81</x:v>
      </x:c>
      <x:c r="AJ1139" s="28"/>
      <x:c r="AK1139"/>
      <x:c r="AL1139" t="str">
        <x:v>Completado</x:v>
      </x:c>
      <x:c r="AM1139" t="str">
        <x:f>IF(W1139&lt;0,"Devuelto",AL1139)</x:f>
        <x:v>Completado</x:v>
      </x:c>
      <x:c r="AN1139" t="str">
        <x:v>Tarjeta</x:v>
      </x:c>
      <x:c r="AO1139" s="29" t="str">
        <x:v>Sin observación</x:v>
      </x:c>
      <x:c r="AP1139" t="str">
        <x:f>IF(D1139="","No","Sí")</x:f>
        <x:v>Sí</x:v>
      </x:c>
    </x:row>
    <x:row r="1140">
      <x:c r="A1140" t="n">
        <x:v>1140</x:v>
      </x:c>
      <x:c r="B1140" t="str">
        <x:v>VT0005407</x:v>
      </x:c>
      <x:c r="C1140" t="str">
        <x:v>45325</x:v>
      </x:c>
      <x:c r="D1140" s="27" t="n">
        <x:v>45325</x:v>
      </x:c>
      <x:c r="E1140" t="n">
        <x:f>IF(D1140="","",YEAR(D1140))</x:f>
        <x:v>2024</x:v>
      </x:c>
      <x:c r="F1140" t="n">
        <x:f>IF(D1140="","",MONTH(D1140))</x:f>
        <x:v>2</x:v>
      </x:c>
      <x:c r="G1140" t="str">
        <x:f>IF(D1140="","Fecha no disponible",TEXT(D1140,"mmmm"))</x:f>
        <x:v>February</x:v>
      </x:c>
      <x:c r="H1140" t="str">
        <x:f>IF(D1140="","Fecha no disponible",TEXT(D1140,"yyyy-mm"))</x:f>
        <x:v>2024-02</x:v>
      </x:c>
      <x:c r="I1140" t="str">
        <x:f>IF(D1140="","Fecha no disponible","T"&amp;ROUNDUP(MONTH(D1140)/3,0))</x:f>
        <x:v>T1</x:v>
      </x:c>
      <x:c r="J1140" t="str">
        <x:v>T004</x:v>
      </x:c>
      <x:c r="K1140" t="str">
        <x:v>Tienda La Paz 4</x:v>
      </x:c>
      <x:c r="L1140" t="str">
        <x:v>Centro</x:v>
      </x:c>
      <x:c r="M1140" t="str">
        <x:v>La Paz</x:v>
      </x:c>
      <x:c r="N1140" t="str">
        <x:f>IFERROR(VLOOKUP(M1140,'Mapeos'!$A$4:$B$30,2,FALSE),M1140)</x:f>
        <x:v>La Paz</x:v>
      </x:c>
      <x:c r="O1140" t="str">
        <x:v>C01444</x:v>
      </x:c>
      <x:c r="P1140" t="str">
        <x:v>Empresa</x:v>
      </x:c>
      <x:c r="Q1140" t="str">
        <x:v>P0027</x:v>
      </x:c>
      <x:c r="R1140" t="str">
        <x:v>Cuidado Personal</x:v>
      </x:c>
      <x:c r="S1140" t="str">
        <x:v>Marca D</x:v>
      </x:c>
      <x:c r="T1140" t="str">
        <x:v>Tienda</x:v>
      </x:c>
      <x:c r="U1140" t="str">
        <x:f>IFERROR(VLOOKUP(T1140,'Mapeos'!$D$4:$E$25,2,FALSE),T1140)</x:f>
        <x:v>Tienda</x:v>
      </x:c>
      <x:c r="V1140" t="str">
        <x:v>V023</x:v>
      </x:c>
      <x:c r="W1140" t="n">
        <x:v>-1</x:v>
      </x:c>
      <x:c r="X1140" s="28" t="n">
        <x:v>63.27</x:v>
      </x:c>
      <x:c r="Y1140" s="20" t="n">
        <x:v>0</x:v>
      </x:c>
      <x:c r="Z1140" s="20" t="n">
        <x:f>IF(Y1140&gt;1,Y1140/100,Y1140)</x:f>
        <x:v>0</x:v>
      </x:c>
      <x:c r="AA1140" s="28" t="n">
        <x:v>41.68</x:v>
      </x:c>
      <x:c r="AB1140" s="28" t="n">
        <x:v>-63.27</x:v>
      </x:c>
      <x:c r="AC1140" s="28" t="str">
        <x:v>BOB</x:v>
      </x:c>
      <x:c r="AD1140" s="28" t="n">
        <x:f>IF(AC1140="USD",AB1140*'Parametros'!$B$4,AB1140)</x:f>
        <x:v>-63.27</x:v>
      </x:c>
      <x:c r="AE1140" s="28" t="n">
        <x:f>W1140*X1140*(1-Z1140)</x:f>
        <x:v>-63.27</x:v>
      </x:c>
      <x:c r="AF1140" s="28" t="n">
        <x:f>W1140*AA1140</x:f>
        <x:v>-41.68</x:v>
      </x:c>
      <x:c r="AG1140" s="28" t="n">
        <x:f>AE1140-AF1140</x:f>
        <x:v>-21.590000000000003</x:v>
      </x:c>
      <x:c r="AH1140" s="20" t="str">
        <x:f>IF(AE1140&gt;0,AG1140/AE1140,"")</x:f>
      </x:c>
      <x:c r="AI1140" s="28" t="n">
        <x:v>143948.82</x:v>
      </x:c>
      <x:c r="AJ1140" s="28"/>
      <x:c r="AK1140"/>
      <x:c r="AL1140" t="str">
        <x:v>Devuelto</x:v>
      </x:c>
      <x:c r="AM1140" t="str">
        <x:f>IF(W1140&lt;0,"Devuelto",AL1140)</x:f>
        <x:v>Devuelto</x:v>
      </x:c>
      <x:c r="AN1140" t="str">
        <x:v>Efectivo</x:v>
      </x:c>
      <x:c r="AO1140" s="29" t="str">
        <x:v>Sin observación</x:v>
      </x:c>
      <x:c r="AP1140" t="str">
        <x:f>IF(D1140="","No","Sí")</x:f>
        <x:v>Sí</x:v>
      </x:c>
    </x:row>
    <x:row r="1141">
      <x:c r="A1141" t="n">
        <x:v>1141</x:v>
      </x:c>
      <x:c r="B1141" t="str">
        <x:v>VT0005412</x:v>
      </x:c>
      <x:c r="C1141" t="str">
        <x:v>45408</x:v>
      </x:c>
      <x:c r="D1141" s="27" t="n">
        <x:v>45408</x:v>
      </x:c>
      <x:c r="E1141" t="n">
        <x:f>IF(D1141="","",YEAR(D1141))</x:f>
        <x:v>2024</x:v>
      </x:c>
      <x:c r="F1141" t="n">
        <x:f>IF(D1141="","",MONTH(D1141))</x:f>
        <x:v>4</x:v>
      </x:c>
      <x:c r="G1141" t="str">
        <x:f>IF(D1141="","Fecha no disponible",TEXT(D1141,"mmmm"))</x:f>
        <x:v>April</x:v>
      </x:c>
      <x:c r="H1141" t="str">
        <x:f>IF(D1141="","Fecha no disponible",TEXT(D1141,"yyyy-mm"))</x:f>
        <x:v>2024-04</x:v>
      </x:c>
      <x:c r="I1141" t="str">
        <x:f>IF(D1141="","Fecha no disponible","T"&amp;ROUNDUP(MONTH(D1141)/3,0))</x:f>
        <x:v>T2</x:v>
      </x:c>
      <x:c r="J1141" t="str">
        <x:v>T011</x:v>
      </x:c>
      <x:c r="K1141" t="str">
        <x:v>Tienda Cochabamba 3</x:v>
      </x:c>
      <x:c r="L1141" t="str">
        <x:v>Mall</x:v>
      </x:c>
      <x:c r="M1141" t="str">
        <x:v>Cochabamba</x:v>
      </x:c>
      <x:c r="N1141" t="str">
        <x:f>IFERROR(VLOOKUP(M1141,'Mapeos'!$A$4:$B$30,2,FALSE),M1141)</x:f>
        <x:v>Cochabamba</x:v>
      </x:c>
      <x:c r="O1141" t="str">
        <x:v>C00358</x:v>
      </x:c>
      <x:c r="P1141" t="str">
        <x:v>Empresa</x:v>
      </x:c>
      <x:c r="Q1141" t="str">
        <x:v>P0036</x:v>
      </x:c>
      <x:c r="R1141" t="str">
        <x:v>Hogar</x:v>
      </x:c>
      <x:c r="S1141" t="str">
        <x:v>Marca B</x:v>
      </x:c>
      <x:c r="T1141" t="str">
        <x:v>WhatsApp</x:v>
      </x:c>
      <x:c r="U1141" t="str">
        <x:f>IFERROR(VLOOKUP(T1141,'Mapeos'!$D$4:$E$25,2,FALSE),T1141)</x:f>
        <x:v>WhatsApp</x:v>
      </x:c>
      <x:c r="V1141" t="str">
        <x:v>V030</x:v>
      </x:c>
      <x:c r="W1141" t="n">
        <x:v>1</x:v>
      </x:c>
      <x:c r="X1141" s="28" t="n">
        <x:v>229.91</x:v>
      </x:c>
      <x:c r="Y1141" s="20" t="n">
        <x:v>0.1</x:v>
      </x:c>
      <x:c r="Z1141" s="20" t="n">
        <x:f>IF(Y1141&gt;1,Y1141/100,Y1141)</x:f>
        <x:v>0.1</x:v>
      </x:c>
      <x:c r="AA1141" s="28" t="n">
        <x:v>150.55</x:v>
      </x:c>
      <x:c r="AB1141" s="28" t="n">
        <x:v>206.92</x:v>
      </x:c>
      <x:c r="AC1141" s="28" t="str">
        <x:v>BOB</x:v>
      </x:c>
      <x:c r="AD1141" s="28" t="n">
        <x:f>IF(AC1141="USD",AB1141*'Parametros'!$B$4,AB1141)</x:f>
        <x:v>206.92</x:v>
      </x:c>
      <x:c r="AE1141" s="28" t="n">
        <x:f>W1141*X1141*(1-Z1141)</x:f>
        <x:v>206.919</x:v>
      </x:c>
      <x:c r="AF1141" s="28" t="n">
        <x:f>W1141*AA1141</x:f>
        <x:v>150.55</x:v>
      </x:c>
      <x:c r="AG1141" s="28" t="n">
        <x:f>AE1141-AF1141</x:f>
        <x:v>56.369</x:v>
      </x:c>
      <x:c r="AH1141" s="20" t="n">
        <x:f>IF(AE1141&gt;0,AG1141/AE1141,"")</x:f>
        <x:v>0.27242060903058685</x:v>
      </x:c>
      <x:c r="AI1141" s="28" t="n">
        <x:v>71814.25</x:v>
      </x:c>
      <x:c r="AJ1141" s="28"/>
      <x:c r="AK1141"/>
      <x:c r="AL1141" t="str">
        <x:v>Completado</x:v>
      </x:c>
      <x:c r="AM1141" t="str">
        <x:f>IF(W1141&lt;0,"Devuelto",AL1141)</x:f>
        <x:v>Completado</x:v>
      </x:c>
      <x:c r="AN1141" t="str">
        <x:v>Transferencia</x:v>
      </x:c>
      <x:c r="AO1141" s="29" t="str">
        <x:v>Sin observación</x:v>
      </x:c>
      <x:c r="AP1141" t="str">
        <x:f>IF(D1141="","No","Sí")</x:f>
        <x:v>Sí</x:v>
      </x:c>
    </x:row>
    <x:row r="1142">
      <x:c r="A1142" t="n">
        <x:v>1142</x:v>
      </x:c>
      <x:c r="B1142" t="str">
        <x:v>VT0005417</x:v>
      </x:c>
      <x:c r="C1142" t="str">
        <x:v>45441</x:v>
      </x:c>
      <x:c r="D1142" s="27" t="n">
        <x:v>45441</x:v>
      </x:c>
      <x:c r="E1142" t="n">
        <x:f>IF(D1142="","",YEAR(D1142))</x:f>
        <x:v>2024</x:v>
      </x:c>
      <x:c r="F1142" t="n">
        <x:f>IF(D1142="","",MONTH(D1142))</x:f>
        <x:v>5</x:v>
      </x:c>
      <x:c r="G1142" t="str">
        <x:f>IF(D1142="","Fecha no disponible",TEXT(D1142,"mmmm"))</x:f>
        <x:v>May</x:v>
      </x:c>
      <x:c r="H1142" t="str">
        <x:f>IF(D1142="","Fecha no disponible",TEXT(D1142,"yyyy-mm"))</x:f>
        <x:v>2024-05</x:v>
      </x:c>
      <x:c r="I1142" t="str">
        <x:f>IF(D1142="","Fecha no disponible","T"&amp;ROUNDUP(MONTH(D1142)/3,0))</x:f>
        <x:v>T2</x:v>
      </x:c>
      <x:c r="J1142" t="str">
        <x:v>T020</x:v>
      </x:c>
      <x:c r="K1142" t="str">
        <x:v>Tienda Sucre 4</x:v>
      </x:c>
      <x:c r="L1142" t="str">
        <x:v>Mall</x:v>
      </x:c>
      <x:c r="M1142" t="str">
        <x:v>Sucre</x:v>
      </x:c>
      <x:c r="N1142" t="str">
        <x:f>IFERROR(VLOOKUP(M1142,'Mapeos'!$A$4:$B$30,2,FALSE),M1142)</x:f>
        <x:v>Sucre</x:v>
      </x:c>
      <x:c r="O1142" t="str">
        <x:v>C01419</x:v>
      </x:c>
      <x:c r="P1142" t="str">
        <x:v>Premium</x:v>
      </x:c>
      <x:c r="Q1142" t="str">
        <x:v>P0070</x:v>
      </x:c>
      <x:c r="R1142" t="str">
        <x:v>Electrónica</x:v>
      </x:c>
      <x:c r="S1142" t="str">
        <x:v>Marca C</x:v>
      </x:c>
      <x:c r="T1142" t="str">
        <x:v>Tienda</x:v>
      </x:c>
      <x:c r="U1142" t="str">
        <x:f>IFERROR(VLOOKUP(T1142,'Mapeos'!$D$4:$E$25,2,FALSE),T1142)</x:f>
        <x:v>Tienda</x:v>
      </x:c>
      <x:c r="V1142" t="str">
        <x:v>V022</x:v>
      </x:c>
      <x:c r="W1142" t="n">
        <x:v>1</x:v>
      </x:c>
      <x:c r="X1142" s="28" t="n">
        <x:v>681.04</x:v>
      </x:c>
      <x:c r="Y1142" s="20" t="n">
        <x:v>5</x:v>
      </x:c>
      <x:c r="Z1142" s="20" t="n">
        <x:f>IF(Y1142&gt;1,Y1142/100,Y1142)</x:f>
        <x:v>0.05</x:v>
      </x:c>
      <x:c r="AA1142" s="28" t="n">
        <x:v>337.99</x:v>
      </x:c>
      <x:c r="AB1142" s="28" t="n">
        <x:v>646.99</x:v>
      </x:c>
      <x:c r="AC1142" s="28" t="str">
        <x:v>BOB</x:v>
      </x:c>
      <x:c r="AD1142" s="28" t="n">
        <x:f>IF(AC1142="USD",AB1142*'Parametros'!$B$4,AB1142)</x:f>
        <x:v>646.99</x:v>
      </x:c>
      <x:c r="AE1142" s="28" t="n">
        <x:f>W1142*X1142*(1-Z1142)</x:f>
        <x:v>646.9879999999999</x:v>
      </x:c>
      <x:c r="AF1142" s="28" t="n">
        <x:f>W1142*AA1142</x:f>
        <x:v>337.99</x:v>
      </x:c>
      <x:c r="AG1142" s="28" t="n">
        <x:f>AE1142-AF1142</x:f>
        <x:v>308.99799999999993</x:v>
      </x:c>
      <x:c r="AH1142" s="20" t="n">
        <x:f>IF(AE1142&gt;0,AG1142/AE1142,"")</x:f>
        <x:v>0.47759463854043654</x:v>
      </x:c>
      <x:c r="AI1142" s="28" t="n">
        <x:v>170500.35</x:v>
      </x:c>
      <x:c r="AJ1142" s="28" t="n">
        <x:v>0</x:v>
      </x:c>
      <x:c r="AK1142" t="n">
        <x:v>32</x:v>
      </x:c>
      <x:c r="AL1142" t="str">
        <x:v>Completado</x:v>
      </x:c>
      <x:c r="AM1142" t="str">
        <x:f>IF(W1142&lt;0,"Devuelto",AL1142)</x:f>
        <x:v>Completado</x:v>
      </x:c>
      <x:c r="AN1142" t="str">
        <x:v>Transferencia</x:v>
      </x:c>
      <x:c r="AO1142" s="29" t="str">
        <x:v>Descuento reescalado</x:v>
      </x:c>
      <x:c r="AP1142" t="str">
        <x:f>IF(D1142="","No","Sí")</x:f>
        <x:v>Sí</x:v>
      </x:c>
    </x:row>
    <x:row r="1143">
      <x:c r="A1143" t="n">
        <x:v>1143</x:v>
      </x:c>
      <x:c r="B1143" t="str">
        <x:v>VT0005421</x:v>
      </x:c>
      <x:c r="C1143" t="str">
        <x:v>45853</x:v>
      </x:c>
      <x:c r="D1143" s="27" t="n">
        <x:v>45853</x:v>
      </x:c>
      <x:c r="E1143" t="n">
        <x:f>IF(D1143="","",YEAR(D1143))</x:f>
        <x:v>2025</x:v>
      </x:c>
      <x:c r="F1143" t="n">
        <x:f>IF(D1143="","",MONTH(D1143))</x:f>
        <x:v>7</x:v>
      </x:c>
      <x:c r="G1143" t="str">
        <x:f>IF(D1143="","Fecha no disponible",TEXT(D1143,"mmmm"))</x:f>
        <x:v>July</x:v>
      </x:c>
      <x:c r="H1143" t="str">
        <x:f>IF(D1143="","Fecha no disponible",TEXT(D1143,"yyyy-mm"))</x:f>
        <x:v>2025-07</x:v>
      </x:c>
      <x:c r="I1143" t="str">
        <x:f>IF(D1143="","Fecha no disponible","T"&amp;ROUNDUP(MONTH(D1143)/3,0))</x:f>
        <x:v>T3</x:v>
      </x:c>
      <x:c r="J1143" t="str">
        <x:v>T012</x:v>
      </x:c>
      <x:c r="K1143" t="str">
        <x:v>Tienda Cochabamba 4</x:v>
      </x:c>
      <x:c r="L1143" t="str">
        <x:v>Centro</x:v>
      </x:c>
      <x:c r="M1143" t="str">
        <x:v>Cochabamba</x:v>
      </x:c>
      <x:c r="N1143" t="str">
        <x:f>IFERROR(VLOOKUP(M1143,'Mapeos'!$A$4:$B$30,2,FALSE),M1143)</x:f>
        <x:v>Cochabamba</x:v>
      </x:c>
      <x:c r="O1143" t="str">
        <x:v>C01552</x:v>
      </x:c>
      <x:c r="P1143" t="str">
        <x:v>Premium</x:v>
      </x:c>
      <x:c r="Q1143" t="str">
        <x:v>P0079</x:v>
      </x:c>
      <x:c r="R1143" t="str">
        <x:v>Electrónica</x:v>
      </x:c>
      <x:c r="S1143" t="str">
        <x:v>Marca B</x:v>
      </x:c>
      <x:c r="T1143" t="str">
        <x:v>Tienda</x:v>
      </x:c>
      <x:c r="U1143" t="str">
        <x:f>IFERROR(VLOOKUP(T1143,'Mapeos'!$D$4:$E$25,2,FALSE),T1143)</x:f>
        <x:v>Tienda</x:v>
      </x:c>
      <x:c r="V1143" t="str">
        <x:v>V005</x:v>
      </x:c>
      <x:c r="W1143" t="n">
        <x:v>1</x:v>
      </x:c>
      <x:c r="X1143" s="28" t="n">
        <x:v>622.61</x:v>
      </x:c>
      <x:c r="Y1143" s="20" t="n">
        <x:v>0.2</x:v>
      </x:c>
      <x:c r="Z1143" s="20" t="n">
        <x:f>IF(Y1143&gt;1,Y1143/100,Y1143)</x:f>
        <x:v>0.2</x:v>
      </x:c>
      <x:c r="AA1143" s="28" t="n">
        <x:v>426.8</x:v>
      </x:c>
      <x:c r="AB1143" s="28" t="n">
        <x:v>498.09</x:v>
      </x:c>
      <x:c r="AC1143" s="28" t="str">
        <x:v>BOB</x:v>
      </x:c>
      <x:c r="AD1143" s="28" t="n">
        <x:f>IF(AC1143="USD",AB1143*'Parametros'!$B$4,AB1143)</x:f>
        <x:v>498.09</x:v>
      </x:c>
      <x:c r="AE1143" s="28" t="n">
        <x:f>W1143*X1143*(1-Z1143)</x:f>
        <x:v>498.088</x:v>
      </x:c>
      <x:c r="AF1143" s="28" t="n">
        <x:f>W1143*AA1143</x:f>
        <x:v>426.8</x:v>
      </x:c>
      <x:c r="AG1143" s="28" t="n">
        <x:f>AE1143-AF1143</x:f>
        <x:v>71.28800000000001</x:v>
      </x:c>
      <x:c r="AH1143" s="20" t="n">
        <x:f>IF(AE1143&gt;0,AG1143/AE1143,"")</x:f>
        <x:v>0.14312330351263233</x:v>
      </x:c>
      <x:c r="AI1143" s="28" t="n">
        <x:v>152036.55</x:v>
      </x:c>
      <x:c r="AJ1143" s="28"/>
      <x:c r="AK1143"/>
      <x:c r="AL1143" t="str">
        <x:v>Completado</x:v>
      </x:c>
      <x:c r="AM1143" t="str">
        <x:f>IF(W1143&lt;0,"Devuelto",AL1143)</x:f>
        <x:v>Completado</x:v>
      </x:c>
      <x:c r="AN1143" t="str">
        <x:v>Efectivo</x:v>
      </x:c>
      <x:c r="AO1143" s="29" t="str">
        <x:v>Sin observación</x:v>
      </x:c>
      <x:c r="AP1143" t="str">
        <x:f>IF(D1143="","No","Sí")</x:f>
        <x:v>Sí</x:v>
      </x:c>
    </x:row>
    <x:row r="1144">
      <x:c r="A1144" t="n">
        <x:v>1144</x:v>
      </x:c>
      <x:c r="B1144" t="str">
        <x:v>VT0005426</x:v>
      </x:c>
      <x:c r="C1144" t="str">
        <x:v>46173</x:v>
      </x:c>
      <x:c r="D1144" s="27" t="n">
        <x:v>46173</x:v>
      </x:c>
      <x:c r="E1144" t="n">
        <x:f>IF(D1144="","",YEAR(D1144))</x:f>
        <x:v>2026</x:v>
      </x:c>
      <x:c r="F1144" t="n">
        <x:f>IF(D1144="","",MONTH(D1144))</x:f>
        <x:v>5</x:v>
      </x:c>
      <x:c r="G1144" t="str">
        <x:f>IF(D1144="","Fecha no disponible",TEXT(D1144,"mmmm"))</x:f>
        <x:v>May</x:v>
      </x:c>
      <x:c r="H1144" t="str">
        <x:f>IF(D1144="","Fecha no disponible",TEXT(D1144,"yyyy-mm"))</x:f>
        <x:v>2026-05</x:v>
      </x:c>
      <x:c r="I1144" t="str">
        <x:f>IF(D1144="","Fecha no disponible","T"&amp;ROUNDUP(MONTH(D1144)/3,0))</x:f>
        <x:v>T2</x:v>
      </x:c>
      <x:c r="J1144" t="str">
        <x:v>T008</x:v>
      </x:c>
      <x:c r="K1144" t="str">
        <x:v>Tienda Santa Cruz 4</x:v>
      </x:c>
      <x:c r="L1144" t="str">
        <x:v>Barrio</x:v>
      </x:c>
      <x:c r="M1144" t="str">
        <x:v>Santa Cruz</x:v>
      </x:c>
      <x:c r="N1144" t="str">
        <x:f>IFERROR(VLOOKUP(M1144,'Mapeos'!$A$4:$B$30,2,FALSE),M1144)</x:f>
        <x:v>Santa Cruz</x:v>
      </x:c>
      <x:c r="O1144" t="str">
        <x:v>C00944</x:v>
      </x:c>
      <x:c r="P1144" t="str">
        <x:v>Masivo</x:v>
      </x:c>
      <x:c r="Q1144" t="str">
        <x:v>P0078</x:v>
      </x:c>
      <x:c r="R1144" t="str">
        <x:v>Cuidado Personal</x:v>
      </x:c>
      <x:c r="S1144" t="str">
        <x:v>Marca B</x:v>
      </x:c>
      <x:c r="T1144" t="str">
        <x:v>WhatsApp</x:v>
      </x:c>
      <x:c r="U1144" t="str">
        <x:f>IFERROR(VLOOKUP(T1144,'Mapeos'!$D$4:$E$25,2,FALSE),T1144)</x:f>
        <x:v>WhatsApp</x:v>
      </x:c>
      <x:c r="V1144" t="str">
        <x:v>V010</x:v>
      </x:c>
      <x:c r="W1144" t="n">
        <x:v>1</x:v>
      </x:c>
      <x:c r="X1144" s="28" t="n">
        <x:v>94.74</x:v>
      </x:c>
      <x:c r="Y1144" s="20" t="n">
        <x:v>0</x:v>
      </x:c>
      <x:c r="Z1144" s="20" t="n">
        <x:f>IF(Y1144&gt;1,Y1144/100,Y1144)</x:f>
        <x:v>0</x:v>
      </x:c>
      <x:c r="AA1144" s="28" t="n">
        <x:v>50.86</x:v>
      </x:c>
      <x:c r="AB1144" s="28" t="n">
        <x:v>94.74</x:v>
      </x:c>
      <x:c r="AC1144" s="28" t="str">
        <x:v>BOB</x:v>
      </x:c>
      <x:c r="AD1144" s="28" t="n">
        <x:f>IF(AC1144="USD",AB1144*'Parametros'!$B$4,AB1144)</x:f>
        <x:v>94.74</x:v>
      </x:c>
      <x:c r="AE1144" s="28" t="n">
        <x:f>W1144*X1144*(1-Z1144)</x:f>
        <x:v>94.74</x:v>
      </x:c>
      <x:c r="AF1144" s="28" t="n">
        <x:f>W1144*AA1144</x:f>
        <x:v>50.86</x:v>
      </x:c>
      <x:c r="AG1144" s="28" t="n">
        <x:f>AE1144-AF1144</x:f>
        <x:v>43.879999999999995</x:v>
      </x:c>
      <x:c r="AH1144" s="20" t="n">
        <x:f>IF(AE1144&gt;0,AG1144/AE1144,"")</x:f>
        <x:v>0.4631623390331433</x:v>
      </x:c>
      <x:c r="AI1144" s="28" t="n">
        <x:v>74646.02</x:v>
      </x:c>
      <x:c r="AJ1144" s="28"/>
      <x:c r="AK1144"/>
      <x:c r="AL1144" t="str">
        <x:v>Completado</x:v>
      </x:c>
      <x:c r="AM1144" t="str">
        <x:f>IF(W1144&lt;0,"Devuelto",AL1144)</x:f>
        <x:v>Completado</x:v>
      </x:c>
      <x:c r="AN1144" t="str">
        <x:v>Efectivo</x:v>
      </x:c>
      <x:c r="AO1144" s="29" t="str">
        <x:v>Sin observación</x:v>
      </x:c>
      <x:c r="AP1144" t="str">
        <x:f>IF(D1144="","No","Sí")</x:f>
        <x:v>Sí</x:v>
      </x:c>
    </x:row>
    <x:row r="1145">
      <x:c r="A1145" t="n">
        <x:v>1145</x:v>
      </x:c>
      <x:c r="B1145" t="str">
        <x:v>VT0005431</x:v>
      </x:c>
      <x:c r="C1145" t="str">
        <x:v>45686</x:v>
      </x:c>
      <x:c r="D1145" s="27" t="n">
        <x:v>45686</x:v>
      </x:c>
      <x:c r="E1145" t="n">
        <x:f>IF(D1145="","",YEAR(D1145))</x:f>
        <x:v>2025</x:v>
      </x:c>
      <x:c r="F1145" t="n">
        <x:f>IF(D1145="","",MONTH(D1145))</x:f>
        <x:v>1</x:v>
      </x:c>
      <x:c r="G1145" t="str">
        <x:f>IF(D1145="","Fecha no disponible",TEXT(D1145,"mmmm"))</x:f>
        <x:v>January</x:v>
      </x:c>
      <x:c r="H1145" t="str">
        <x:f>IF(D1145="","Fecha no disponible",TEXT(D1145,"yyyy-mm"))</x:f>
        <x:v>2025-01</x:v>
      </x:c>
      <x:c r="I1145" t="str">
        <x:f>IF(D1145="","Fecha no disponible","T"&amp;ROUNDUP(MONTH(D1145)/3,0))</x:f>
        <x:v>T1</x:v>
      </x:c>
      <x:c r="J1145" t="str">
        <x:v>T006</x:v>
      </x:c>
      <x:c r="K1145" t="str">
        <x:v>Tienda Santa Cruz 2</x:v>
      </x:c>
      <x:c r="L1145" t="str">
        <x:v>Mall</x:v>
      </x:c>
      <x:c r="M1145" t="str">
        <x:v>Santa Cruz</x:v>
      </x:c>
      <x:c r="N1145" t="str">
        <x:f>IFERROR(VLOOKUP(M1145,'Mapeos'!$A$4:$B$30,2,FALSE),M1145)</x:f>
        <x:v>Santa Cruz</x:v>
      </x:c>
      <x:c r="O1145" t="str">
        <x:v>C00172</x:v>
      </x:c>
      <x:c r="P1145" t="str">
        <x:v>Premium</x:v>
      </x:c>
      <x:c r="Q1145" t="str">
        <x:v>P0035</x:v>
      </x:c>
      <x:c r="R1145" t="str">
        <x:v>Cuidado Personal</x:v>
      </x:c>
      <x:c r="S1145" t="str">
        <x:v>Marca A</x:v>
      </x:c>
      <x:c r="T1145" t="str">
        <x:v>Tienda</x:v>
      </x:c>
      <x:c r="U1145" t="str">
        <x:f>IFERROR(VLOOKUP(T1145,'Mapeos'!$D$4:$E$25,2,FALSE),T1145)</x:f>
        <x:v>Tienda</x:v>
      </x:c>
      <x:c r="V1145" t="str">
        <x:v>V015</x:v>
      </x:c>
      <x:c r="W1145" t="n">
        <x:v>3</x:v>
      </x:c>
      <x:c r="X1145" s="28" t="n">
        <x:v>97.8</x:v>
      </x:c>
      <x:c r="Y1145" s="20" t="n">
        <x:v>0.1</x:v>
      </x:c>
      <x:c r="Z1145" s="20" t="n">
        <x:f>IF(Y1145&gt;1,Y1145/100,Y1145)</x:f>
        <x:v>0.1</x:v>
      </x:c>
      <x:c r="AA1145" s="28" t="n">
        <x:v>62.62</x:v>
      </x:c>
      <x:c r="AB1145" s="28" t="n">
        <x:v>264.06</x:v>
      </x:c>
      <x:c r="AC1145" s="28" t="str">
        <x:v>BOB</x:v>
      </x:c>
      <x:c r="AD1145" s="28" t="n">
        <x:f>IF(AC1145="USD",AB1145*'Parametros'!$B$4,AB1145)</x:f>
        <x:v>264.06</x:v>
      </x:c>
      <x:c r="AE1145" s="28" t="n">
        <x:f>W1145*X1145*(1-Z1145)</x:f>
        <x:v>264.06</x:v>
      </x:c>
      <x:c r="AF1145" s="28" t="n">
        <x:f>W1145*AA1145</x:f>
        <x:v>187.85999999999999</x:v>
      </x:c>
      <x:c r="AG1145" s="28" t="n">
        <x:f>AE1145-AF1145</x:f>
        <x:v>76.20000000000002</x:v>
      </x:c>
      <x:c r="AH1145" s="20" t="n">
        <x:f>IF(AE1145&gt;0,AG1145/AE1145,"")</x:f>
        <x:v>0.2885707793683254</x:v>
      </x:c>
      <x:c r="AI1145" s="28" t="n">
        <x:v>137158.27</x:v>
      </x:c>
      <x:c r="AJ1145" s="28"/>
      <x:c r="AK1145"/>
      <x:c r="AL1145" t="str">
        <x:v>Completado</x:v>
      </x:c>
      <x:c r="AM1145" t="str">
        <x:f>IF(W1145&lt;0,"Devuelto",AL1145)</x:f>
        <x:v>Completado</x:v>
      </x:c>
      <x:c r="AN1145" t="str">
        <x:v>Efectivo</x:v>
      </x:c>
      <x:c r="AO1145" s="29" t="str">
        <x:v>Sin observación</x:v>
      </x:c>
      <x:c r="AP1145" t="str">
        <x:f>IF(D1145="","No","Sí")</x:f>
        <x:v>Sí</x:v>
      </x:c>
    </x:row>
    <x:row r="1146">
      <x:c r="A1146" t="n">
        <x:v>1146</x:v>
      </x:c>
      <x:c r="B1146" t="str">
        <x:v>VT0005436</x:v>
      </x:c>
      <x:c r="C1146" t="str">
        <x:v>45510</x:v>
      </x:c>
      <x:c r="D1146" s="27" t="n">
        <x:v>45510</x:v>
      </x:c>
      <x:c r="E1146" t="n">
        <x:f>IF(D1146="","",YEAR(D1146))</x:f>
        <x:v>2024</x:v>
      </x:c>
      <x:c r="F1146" t="n">
        <x:f>IF(D1146="","",MONTH(D1146))</x:f>
        <x:v>8</x:v>
      </x:c>
      <x:c r="G1146" t="str">
        <x:f>IF(D1146="","Fecha no disponible",TEXT(D1146,"mmmm"))</x:f>
        <x:v>August</x:v>
      </x:c>
      <x:c r="H1146" t="str">
        <x:f>IF(D1146="","Fecha no disponible",TEXT(D1146,"yyyy-mm"))</x:f>
        <x:v>2024-08</x:v>
      </x:c>
      <x:c r="I1146" t="str">
        <x:f>IF(D1146="","Fecha no disponible","T"&amp;ROUNDUP(MONTH(D1146)/3,0))</x:f>
        <x:v>T3</x:v>
      </x:c>
      <x:c r="J1146" t="str">
        <x:v>T013</x:v>
      </x:c>
      <x:c r="K1146" t="str">
        <x:v>Tienda Potosí 1</x:v>
      </x:c>
      <x:c r="L1146" t="str">
        <x:v>Centro</x:v>
      </x:c>
      <x:c r="M1146" t="str">
        <x:v>Potosí</x:v>
      </x:c>
      <x:c r="N1146" t="str">
        <x:f>IFERROR(VLOOKUP(M1146,'Mapeos'!$A$4:$B$30,2,FALSE),M1146)</x:f>
        <x:v>Potosí</x:v>
      </x:c>
      <x:c r="O1146" t="str">
        <x:v>C01793</x:v>
      </x:c>
      <x:c r="P1146" t="str">
        <x:v>Premium</x:v>
      </x:c>
      <x:c r="Q1146" t="str">
        <x:v>P0094</x:v>
      </x:c>
      <x:c r="R1146" t="str">
        <x:v>Hogar</x:v>
      </x:c>
      <x:c r="S1146" t="str">
        <x:v>Marca C</x:v>
      </x:c>
      <x:c r="T1146" t="str">
        <x:v>E-commerce</x:v>
      </x:c>
      <x:c r="U1146" t="str">
        <x:f>IFERROR(VLOOKUP(T1146,'Mapeos'!$D$4:$E$25,2,FALSE),T1146)</x:f>
        <x:v>E-commerce</x:v>
      </x:c>
      <x:c r="V1146" t="str">
        <x:v>V021</x:v>
      </x:c>
      <x:c r="W1146" t="n">
        <x:v>-1</x:v>
      </x:c>
      <x:c r="X1146" s="28" t="n">
        <x:v>232.34</x:v>
      </x:c>
      <x:c r="Y1146" s="20" t="n">
        <x:v>0.2</x:v>
      </x:c>
      <x:c r="Z1146" s="20" t="n">
        <x:f>IF(Y1146&gt;1,Y1146/100,Y1146)</x:f>
        <x:v>0.2</x:v>
      </x:c>
      <x:c r="AA1146" s="28" t="n">
        <x:v>116.03</x:v>
      </x:c>
      <x:c r="AB1146" s="28" t="n">
        <x:v>-185.87</x:v>
      </x:c>
      <x:c r="AC1146" s="28" t="str">
        <x:v>BOB</x:v>
      </x:c>
      <x:c r="AD1146" s="28" t="n">
        <x:f>IF(AC1146="USD",AB1146*'Parametros'!$B$4,AB1146)</x:f>
        <x:v>-185.87</x:v>
      </x:c>
      <x:c r="AE1146" s="28" t="n">
        <x:f>W1146*X1146*(1-Z1146)</x:f>
        <x:v>-185.872</x:v>
      </x:c>
      <x:c r="AF1146" s="28" t="n">
        <x:f>W1146*AA1146</x:f>
        <x:v>-116.03</x:v>
      </x:c>
      <x:c r="AG1146" s="28" t="n">
        <x:f>AE1146-AF1146</x:f>
        <x:v>-69.84200000000001</x:v>
      </x:c>
      <x:c r="AH1146" s="20" t="str">
        <x:f>IF(AE1146&gt;0,AG1146/AE1146,"")</x:f>
      </x:c>
      <x:c r="AI1146" s="28" t="n">
        <x:v>72389.94</x:v>
      </x:c>
      <x:c r="AJ1146" s="28"/>
      <x:c r="AK1146"/>
      <x:c r="AL1146" t="str">
        <x:v>Devuelto</x:v>
      </x:c>
      <x:c r="AM1146" t="str">
        <x:f>IF(W1146&lt;0,"Devuelto",AL1146)</x:f>
        <x:v>Devuelto</x:v>
      </x:c>
      <x:c r="AN1146" t="str">
        <x:v>Transferencia</x:v>
      </x:c>
      <x:c r="AO1146" s="29" t="str">
        <x:v>Sin observación</x:v>
      </x:c>
      <x:c r="AP1146" t="str">
        <x:f>IF(D1146="","No","Sí")</x:f>
        <x:v>Sí</x:v>
      </x:c>
    </x:row>
    <x:row r="1147">
      <x:c r="A1147" t="n">
        <x:v>1147</x:v>
      </x:c>
      <x:c r="B1147" t="str">
        <x:v>VT0005440</x:v>
      </x:c>
      <x:c r="C1147" t="str">
        <x:v>46080</x:v>
      </x:c>
      <x:c r="D1147" s="27" t="n">
        <x:v>46080</x:v>
      </x:c>
      <x:c r="E1147" t="n">
        <x:f>IF(D1147="","",YEAR(D1147))</x:f>
        <x:v>2026</x:v>
      </x:c>
      <x:c r="F1147" t="n">
        <x:f>IF(D1147="","",MONTH(D1147))</x:f>
        <x:v>2</x:v>
      </x:c>
      <x:c r="G1147" t="str">
        <x:f>IF(D1147="","Fecha no disponible",TEXT(D1147,"mmmm"))</x:f>
        <x:v>February</x:v>
      </x:c>
      <x:c r="H1147" t="str">
        <x:f>IF(D1147="","Fecha no disponible",TEXT(D1147,"yyyy-mm"))</x:f>
        <x:v>2026-02</x:v>
      </x:c>
      <x:c r="I1147" t="str">
        <x:f>IF(D1147="","Fecha no disponible","T"&amp;ROUNDUP(MONTH(D1147)/3,0))</x:f>
        <x:v>T1</x:v>
      </x:c>
      <x:c r="J1147" t="str">
        <x:v>T011</x:v>
      </x:c>
      <x:c r="K1147" t="str">
        <x:v>Tienda Cochabamba 3</x:v>
      </x:c>
      <x:c r="L1147" t="str">
        <x:v>Mall</x:v>
      </x:c>
      <x:c r="M1147" t="str">
        <x:v>Cochabamba</x:v>
      </x:c>
      <x:c r="N1147" t="str">
        <x:f>IFERROR(VLOOKUP(M1147,'Mapeos'!$A$4:$B$30,2,FALSE),M1147)</x:f>
        <x:v>Cochabamba</x:v>
      </x:c>
      <x:c r="O1147" t="str">
        <x:v>C01784</x:v>
      </x:c>
      <x:c r="P1147" t="str">
        <x:v>Frecuente</x:v>
      </x:c>
      <x:c r="Q1147" t="str">
        <x:v>P0050</x:v>
      </x:c>
      <x:c r="R1147" t="str">
        <x:v>Electrónica</x:v>
      </x:c>
      <x:c r="S1147" t="str">
        <x:v>Marca A</x:v>
      </x:c>
      <x:c r="T1147" t="str">
        <x:v>Tienda</x:v>
      </x:c>
      <x:c r="U1147" t="str">
        <x:f>IFERROR(VLOOKUP(T1147,'Mapeos'!$D$4:$E$25,2,FALSE),T1147)</x:f>
        <x:v>Tienda</x:v>
      </x:c>
      <x:c r="V1147" t="str">
        <x:v>V008</x:v>
      </x:c>
      <x:c r="W1147" t="n">
        <x:v>1</x:v>
      </x:c>
      <x:c r="X1147" s="28" t="n">
        <x:v>406.98</x:v>
      </x:c>
      <x:c r="Y1147" s="20" t="n">
        <x:v>0</x:v>
      </x:c>
      <x:c r="Z1147" s="20" t="n">
        <x:f>IF(Y1147&gt;1,Y1147/100,Y1147)</x:f>
        <x:v>0</x:v>
      </x:c>
      <x:c r="AA1147" s="28" t="n">
        <x:v>213.25</x:v>
      </x:c>
      <x:c r="AB1147" s="28" t="n">
        <x:v>406.98</x:v>
      </x:c>
      <x:c r="AC1147" s="28" t="str">
        <x:v>BOB</x:v>
      </x:c>
      <x:c r="AD1147" s="28" t="n">
        <x:f>IF(AC1147="USD",AB1147*'Parametros'!$B$4,AB1147)</x:f>
        <x:v>406.98</x:v>
      </x:c>
      <x:c r="AE1147" s="28" t="n">
        <x:f>W1147*X1147*(1-Z1147)</x:f>
        <x:v>406.98</x:v>
      </x:c>
      <x:c r="AF1147" s="28" t="n">
        <x:f>W1147*AA1147</x:f>
        <x:v>213.25</x:v>
      </x:c>
      <x:c r="AG1147" s="28" t="n">
        <x:f>AE1147-AF1147</x:f>
        <x:v>193.73000000000002</x:v>
      </x:c>
      <x:c r="AH1147" s="20" t="n">
        <x:f>IF(AE1147&gt;0,AG1147/AE1147,"")</x:f>
        <x:v>0.4760184775664652</x:v>
      </x:c>
      <x:c r="AI1147" s="28" t="n">
        <x:v>121225.56</x:v>
      </x:c>
      <x:c r="AJ1147" s="28"/>
      <x:c r="AK1147"/>
      <x:c r="AL1147" t="str">
        <x:v>Completado</x:v>
      </x:c>
      <x:c r="AM1147" t="str">
        <x:f>IF(W1147&lt;0,"Devuelto",AL1147)</x:f>
        <x:v>Completado</x:v>
      </x:c>
      <x:c r="AN1147" t="str">
        <x:v>Efectivo</x:v>
      </x:c>
      <x:c r="AO1147" s="29" t="str">
        <x:v>Sin observación</x:v>
      </x:c>
      <x:c r="AP1147" t="str">
        <x:f>IF(D1147="","No","Sí")</x:f>
        <x:v>Sí</x:v>
      </x:c>
    </x:row>
    <x:row r="1148">
      <x:c r="A1148" t="n">
        <x:v>1148</x:v>
      </x:c>
      <x:c r="B1148" t="str">
        <x:v>VT0005445</x:v>
      </x:c>
      <x:c r="C1148" t="str">
        <x:v>45972</x:v>
      </x:c>
      <x:c r="D1148" s="27" t="n">
        <x:v>45972</x:v>
      </x:c>
      <x:c r="E1148" t="n">
        <x:f>IF(D1148="","",YEAR(D1148))</x:f>
        <x:v>2025</x:v>
      </x:c>
      <x:c r="F1148" t="n">
        <x:f>IF(D1148="","",MONTH(D1148))</x:f>
        <x:v>11</x:v>
      </x:c>
      <x:c r="G1148" t="str">
        <x:f>IF(D1148="","Fecha no disponible",TEXT(D1148,"mmmm"))</x:f>
        <x:v>November</x:v>
      </x:c>
      <x:c r="H1148" t="str">
        <x:f>IF(D1148="","Fecha no disponible",TEXT(D1148,"yyyy-mm"))</x:f>
        <x:v>2025-11</x:v>
      </x:c>
      <x:c r="I1148" t="str">
        <x:f>IF(D1148="","Fecha no disponible","T"&amp;ROUNDUP(MONTH(D1148)/3,0))</x:f>
        <x:v>T4</x:v>
      </x:c>
      <x:c r="J1148" t="str">
        <x:v>T014</x:v>
      </x:c>
      <x:c r="K1148" t="str">
        <x:v>Tienda Potosí 2</x:v>
      </x:c>
      <x:c r="L1148" t="str">
        <x:v>Barrio</x:v>
      </x:c>
      <x:c r="M1148" t="str">
        <x:v>Potosí</x:v>
      </x:c>
      <x:c r="N1148" t="str">
        <x:f>IFERROR(VLOOKUP(M1148,'Mapeos'!$A$4:$B$30,2,FALSE),M1148)</x:f>
        <x:v>Potosí</x:v>
      </x:c>
      <x:c r="O1148" t="str">
        <x:v>C00269</x:v>
      </x:c>
      <x:c r="P1148" t="str">
        <x:v>Masivo</x:v>
      </x:c>
      <x:c r="Q1148" t="str">
        <x:v>P0042</x:v>
      </x:c>
      <x:c r="R1148" t="str">
        <x:v>Electrónica</x:v>
      </x:c>
      <x:c r="S1148" t="str">
        <x:v>Marca B</x:v>
      </x:c>
      <x:c r="T1148" t="str">
        <x:v>WhatsApp</x:v>
      </x:c>
      <x:c r="U1148" t="str">
        <x:f>IFERROR(VLOOKUP(T1148,'Mapeos'!$D$4:$E$25,2,FALSE),T1148)</x:f>
        <x:v>WhatsApp</x:v>
      </x:c>
      <x:c r="V1148" t="str">
        <x:v>V025</x:v>
      </x:c>
      <x:c r="W1148" t="n">
        <x:v>1</x:v>
      </x:c>
      <x:c r="X1148" s="28" t="n">
        <x:v>460.09</x:v>
      </x:c>
      <x:c r="Y1148" s="20" t="n">
        <x:v>0.25</x:v>
      </x:c>
      <x:c r="Z1148" s="20" t="n">
        <x:f>IF(Y1148&gt;1,Y1148/100,Y1148)</x:f>
        <x:v>0.25</x:v>
      </x:c>
      <x:c r="AA1148" s="28" t="n">
        <x:v>283.66</x:v>
      </x:c>
      <x:c r="AB1148" s="28" t="n">
        <x:v>345.07</x:v>
      </x:c>
      <x:c r="AC1148" s="28" t="str">
        <x:v>BOB</x:v>
      </x:c>
      <x:c r="AD1148" s="28" t="n">
        <x:f>IF(AC1148="USD",AB1148*'Parametros'!$B$4,AB1148)</x:f>
        <x:v>345.07</x:v>
      </x:c>
      <x:c r="AE1148" s="28" t="n">
        <x:f>W1148*X1148*(1-Z1148)</x:f>
        <x:v>345.0675</x:v>
      </x:c>
      <x:c r="AF1148" s="28" t="n">
        <x:f>W1148*AA1148</x:f>
        <x:v>283.66</x:v>
      </x:c>
      <x:c r="AG1148" s="28" t="n">
        <x:f>AE1148-AF1148</x:f>
        <x:v>61.40749999999997</x:v>
      </x:c>
      <x:c r="AH1148" s="20" t="n">
        <x:f>IF(AE1148&gt;0,AG1148/AE1148,"")</x:f>
        <x:v>0.1779579357661906</x:v>
      </x:c>
      <x:c r="AI1148" s="28" t="n">
        <x:v>74094.88</x:v>
      </x:c>
      <x:c r="AJ1148" s="28"/>
      <x:c r="AK1148"/>
      <x:c r="AL1148" t="str">
        <x:v>Completado</x:v>
      </x:c>
      <x:c r="AM1148" t="str">
        <x:f>IF(W1148&lt;0,"Devuelto",AL1148)</x:f>
        <x:v>Completado</x:v>
      </x:c>
      <x:c r="AN1148" t="str">
        <x:v>QR</x:v>
      </x:c>
      <x:c r="AO1148" s="29" t="str">
        <x:v>Sin observación</x:v>
      </x:c>
      <x:c r="AP1148" t="str">
        <x:f>IF(D1148="","No","Sí")</x:f>
        <x:v>Sí</x:v>
      </x:c>
    </x:row>
    <x:row r="1149">
      <x:c r="A1149" t="n">
        <x:v>1149</x:v>
      </x:c>
      <x:c r="B1149" t="str">
        <x:v>VT0005450</x:v>
      </x:c>
      <x:c r="C1149" t="str">
        <x:v>45505</x:v>
      </x:c>
      <x:c r="D1149" s="27" t="n">
        <x:v>45505</x:v>
      </x:c>
      <x:c r="E1149" t="n">
        <x:f>IF(D1149="","",YEAR(D1149))</x:f>
        <x:v>2024</x:v>
      </x:c>
      <x:c r="F1149" t="n">
        <x:f>IF(D1149="","",MONTH(D1149))</x:f>
        <x:v>8</x:v>
      </x:c>
      <x:c r="G1149" t="str">
        <x:f>IF(D1149="","Fecha no disponible",TEXT(D1149,"mmmm"))</x:f>
        <x:v>August</x:v>
      </x:c>
      <x:c r="H1149" t="str">
        <x:f>IF(D1149="","Fecha no disponible",TEXT(D1149,"yyyy-mm"))</x:f>
        <x:v>2024-08</x:v>
      </x:c>
      <x:c r="I1149" t="str">
        <x:f>IF(D1149="","Fecha no disponible","T"&amp;ROUNDUP(MONTH(D1149)/3,0))</x:f>
        <x:v>T3</x:v>
      </x:c>
      <x:c r="J1149" t="str">
        <x:v>T012</x:v>
      </x:c>
      <x:c r="K1149" t="str">
        <x:v>Tienda Cochabamba 4</x:v>
      </x:c>
      <x:c r="L1149" t="str">
        <x:v>Centro</x:v>
      </x:c>
      <x:c r="M1149" t="str">
        <x:v>Cochabamba</x:v>
      </x:c>
      <x:c r="N1149" t="str">
        <x:f>IFERROR(VLOOKUP(M1149,'Mapeos'!$A$4:$B$30,2,FALSE),M1149)</x:f>
        <x:v>Cochabamba</x:v>
      </x:c>
      <x:c r="O1149" t="str">
        <x:v>C00360</x:v>
      </x:c>
      <x:c r="P1149" t="str">
        <x:v>Masivo</x:v>
      </x:c>
      <x:c r="Q1149" t="str">
        <x:v>P0124</x:v>
      </x:c>
      <x:c r="R1149" t="str">
        <x:v>Alimentos</x:v>
      </x:c>
      <x:c r="S1149" t="str">
        <x:v>Marca C</x:v>
      </x:c>
      <x:c r="T1149" t="str">
        <x:v>E-commerce</x:v>
      </x:c>
      <x:c r="U1149" t="str">
        <x:f>IFERROR(VLOOKUP(T1149,'Mapeos'!$D$4:$E$25,2,FALSE),T1149)</x:f>
        <x:v>E-commerce</x:v>
      </x:c>
      <x:c r="V1149" t="str">
        <x:v>V013</x:v>
      </x:c>
      <x:c r="W1149" t="n">
        <x:v>-1</x:v>
      </x:c>
      <x:c r="X1149" s="28" t="n">
        <x:v>17.47</x:v>
      </x:c>
      <x:c r="Y1149" s="20" t="n">
        <x:v>0</x:v>
      </x:c>
      <x:c r="Z1149" s="20" t="n">
        <x:f>IF(Y1149&gt;1,Y1149/100,Y1149)</x:f>
        <x:v>0</x:v>
      </x:c>
      <x:c r="AA1149" s="28" t="n">
        <x:v>10.12</x:v>
      </x:c>
      <x:c r="AB1149" s="28" t="n">
        <x:v>-17.47</x:v>
      </x:c>
      <x:c r="AC1149" s="28" t="str">
        <x:v>BOB</x:v>
      </x:c>
      <x:c r="AD1149" s="28" t="n">
        <x:f>IF(AC1149="USD",AB1149*'Parametros'!$B$4,AB1149)</x:f>
        <x:v>-17.47</x:v>
      </x:c>
      <x:c r="AE1149" s="28" t="n">
        <x:f>W1149*X1149*(1-Z1149)</x:f>
        <x:v>-17.47</x:v>
      </x:c>
      <x:c r="AF1149" s="28" t="n">
        <x:f>W1149*AA1149</x:f>
        <x:v>-10.12</x:v>
      </x:c>
      <x:c r="AG1149" s="28" t="n">
        <x:f>AE1149-AF1149</x:f>
        <x:v>-7.35</x:v>
      </x:c>
      <x:c r="AH1149" s="20" t="str">
        <x:f>IF(AE1149&gt;0,AG1149/AE1149,"")</x:f>
      </x:c>
      <x:c r="AI1149" s="28" t="n">
        <x:v>81898.13</x:v>
      </x:c>
      <x:c r="AJ1149" s="28"/>
      <x:c r="AK1149"/>
      <x:c r="AL1149" t="str">
        <x:v>Devuelto</x:v>
      </x:c>
      <x:c r="AM1149" t="str">
        <x:f>IF(W1149&lt;0,"Devuelto",AL1149)</x:f>
        <x:v>Devuelto</x:v>
      </x:c>
      <x:c r="AN1149" t="str">
        <x:v>QR</x:v>
      </x:c>
      <x:c r="AO1149" s="29" t="str">
        <x:v>Sin observación</x:v>
      </x:c>
      <x:c r="AP1149" t="str">
        <x:f>IF(D1149="","No","Sí")</x:f>
        <x:v>Sí</x:v>
      </x:c>
    </x:row>
    <x:row r="1150">
      <x:c r="A1150" t="n">
        <x:v>1150</x:v>
      </x:c>
      <x:c r="B1150" t="str">
        <x:v>VT0005455</x:v>
      </x:c>
      <x:c r="C1150" t="str">
        <x:v>45618</x:v>
      </x:c>
      <x:c r="D1150" s="27" t="n">
        <x:v>45618</x:v>
      </x:c>
      <x:c r="E1150" t="n">
        <x:f>IF(D1150="","",YEAR(D1150))</x:f>
        <x:v>2024</x:v>
      </x:c>
      <x:c r="F1150" t="n">
        <x:f>IF(D1150="","",MONTH(D1150))</x:f>
        <x:v>11</x:v>
      </x:c>
      <x:c r="G1150" t="str">
        <x:f>IF(D1150="","Fecha no disponible",TEXT(D1150,"mmmm"))</x:f>
        <x:v>November</x:v>
      </x:c>
      <x:c r="H1150" t="str">
        <x:f>IF(D1150="","Fecha no disponible",TEXT(D1150,"yyyy-mm"))</x:f>
        <x:v>2024-11</x:v>
      </x:c>
      <x:c r="I1150" t="str">
        <x:f>IF(D1150="","Fecha no disponible","T"&amp;ROUNDUP(MONTH(D1150)/3,0))</x:f>
        <x:v>T4</x:v>
      </x:c>
      <x:c r="J1150" t="str">
        <x:v>T003</x:v>
      </x:c>
      <x:c r="K1150" t="str">
        <x:v>Tienda La Paz 3</x:v>
      </x:c>
      <x:c r="L1150" t="str">
        <x:v>Barrio</x:v>
      </x:c>
      <x:c r="M1150" t="str">
        <x:v>La Paz</x:v>
      </x:c>
      <x:c r="N1150" t="str">
        <x:f>IFERROR(VLOOKUP(M1150,'Mapeos'!$A$4:$B$30,2,FALSE),M1150)</x:f>
        <x:v>La Paz</x:v>
      </x:c>
      <x:c r="O1150" t="str">
        <x:v>C00089</x:v>
      </x:c>
      <x:c r="P1150" t="str">
        <x:v>Frecuente</x:v>
      </x:c>
      <x:c r="Q1150" t="str">
        <x:v>P0054</x:v>
      </x:c>
      <x:c r="R1150" t="str">
        <x:v>Alimentos</x:v>
      </x:c>
      <x:c r="S1150" t="str">
        <x:v>Marca B</x:v>
      </x:c>
      <x:c r="T1150" t="str">
        <x:v>Tienda</x:v>
      </x:c>
      <x:c r="U1150" t="str">
        <x:f>IFERROR(VLOOKUP(T1150,'Mapeos'!$D$4:$E$25,2,FALSE),T1150)</x:f>
        <x:v>Tienda</x:v>
      </x:c>
      <x:c r="V1150" t="str">
        <x:v>V027</x:v>
      </x:c>
      <x:c r="W1150" t="n">
        <x:v>2</x:v>
      </x:c>
      <x:c r="X1150" s="28" t="n">
        <x:v>34.33</x:v>
      </x:c>
      <x:c r="Y1150" s="20" t="n">
        <x:v>0.2</x:v>
      </x:c>
      <x:c r="Z1150" s="20" t="n">
        <x:f>IF(Y1150&gt;1,Y1150/100,Y1150)</x:f>
        <x:v>0.2</x:v>
      </x:c>
      <x:c r="AA1150" s="28" t="n">
        <x:v>18.5</x:v>
      </x:c>
      <x:c r="AB1150" s="28" t="n">
        <x:v>54.93</x:v>
      </x:c>
      <x:c r="AC1150" s="28" t="str">
        <x:v>BOB</x:v>
      </x:c>
      <x:c r="AD1150" s="28" t="n">
        <x:f>IF(AC1150="USD",AB1150*'Parametros'!$B$4,AB1150)</x:f>
        <x:v>54.93</x:v>
      </x:c>
      <x:c r="AE1150" s="28" t="n">
        <x:f>W1150*X1150*(1-Z1150)</x:f>
        <x:v>54.928</x:v>
      </x:c>
      <x:c r="AF1150" s="28" t="n">
        <x:f>W1150*AA1150</x:f>
        <x:v>37</x:v>
      </x:c>
      <x:c r="AG1150" s="28" t="n">
        <x:f>AE1150-AF1150</x:f>
        <x:v>17.927999999999997</x:v>
      </x:c>
      <x:c r="AH1150" s="20" t="n">
        <x:f>IF(AE1150&gt;0,AG1150/AE1150,"")</x:f>
        <x:v>0.32639091173900375</x:v>
      </x:c>
      <x:c r="AI1150" s="28" t="n">
        <x:v>129181.07</x:v>
      </x:c>
      <x:c r="AJ1150" s="28"/>
      <x:c r="AK1150"/>
      <x:c r="AL1150" t="str">
        <x:v>Completado</x:v>
      </x:c>
      <x:c r="AM1150" t="str">
        <x:f>IF(W1150&lt;0,"Devuelto",AL1150)</x:f>
        <x:v>Completado</x:v>
      </x:c>
      <x:c r="AN1150" t="str">
        <x:v>Efectivo</x:v>
      </x:c>
      <x:c r="AO1150" s="29" t="str">
        <x:v>Sin observación</x:v>
      </x:c>
      <x:c r="AP1150" t="str">
        <x:f>IF(D1150="","No","Sí")</x:f>
        <x:v>Sí</x:v>
      </x:c>
    </x:row>
    <x:row r="1151">
      <x:c r="A1151" t="n">
        <x:v>1151</x:v>
      </x:c>
      <x:c r="B1151" t="str">
        <x:v>VT0005459</x:v>
      </x:c>
      <x:c r="C1151" t="str">
        <x:v>45398</x:v>
      </x:c>
      <x:c r="D1151" s="27" t="n">
        <x:v>45398</x:v>
      </x:c>
      <x:c r="E1151" t="n">
        <x:f>IF(D1151="","",YEAR(D1151))</x:f>
        <x:v>2024</x:v>
      </x:c>
      <x:c r="F1151" t="n">
        <x:f>IF(D1151="","",MONTH(D1151))</x:f>
        <x:v>4</x:v>
      </x:c>
      <x:c r="G1151" t="str">
        <x:f>IF(D1151="","Fecha no disponible",TEXT(D1151,"mmmm"))</x:f>
        <x:v>April</x:v>
      </x:c>
      <x:c r="H1151" t="str">
        <x:f>IF(D1151="","Fecha no disponible",TEXT(D1151,"yyyy-mm"))</x:f>
        <x:v>2024-04</x:v>
      </x:c>
      <x:c r="I1151" t="str">
        <x:f>IF(D1151="","Fecha no disponible","T"&amp;ROUNDUP(MONTH(D1151)/3,0))</x:f>
        <x:v>T2</x:v>
      </x:c>
      <x:c r="J1151" t="str">
        <x:v>T011</x:v>
      </x:c>
      <x:c r="K1151" t="str">
        <x:v>Tienda Cochabamba 3</x:v>
      </x:c>
      <x:c r="L1151" t="str">
        <x:v>Mall</x:v>
      </x:c>
      <x:c r="M1151" t="str">
        <x:v>Cochabamba</x:v>
      </x:c>
      <x:c r="N1151" t="str">
        <x:f>IFERROR(VLOOKUP(M1151,'Mapeos'!$A$4:$B$30,2,FALSE),M1151)</x:f>
        <x:v>Cochabamba</x:v>
      </x:c>
      <x:c r="O1151" t="str">
        <x:v>C00078</x:v>
      </x:c>
      <x:c r="P1151" t="str">
        <x:v>Premium</x:v>
      </x:c>
      <x:c r="Q1151" t="str">
        <x:v>P0095</x:v>
      </x:c>
      <x:c r="R1151" t="str">
        <x:v>Cuidado Personal</x:v>
      </x:c>
      <x:c r="S1151" t="str">
        <x:v>Marca B</x:v>
      </x:c>
      <x:c r="T1151" t="str">
        <x:v>WhatsApp</x:v>
      </x:c>
      <x:c r="U1151" t="str">
        <x:f>IFERROR(VLOOKUP(T1151,'Mapeos'!$D$4:$E$25,2,FALSE),T1151)</x:f>
        <x:v>WhatsApp</x:v>
      </x:c>
      <x:c r="V1151" t="str">
        <x:v>V010</x:v>
      </x:c>
      <x:c r="W1151" t="n">
        <x:v>1</x:v>
      </x:c>
      <x:c r="X1151" s="28" t="n">
        <x:v>52.78</x:v>
      </x:c>
      <x:c r="Y1151" s="20" t="n">
        <x:v>0.05</x:v>
      </x:c>
      <x:c r="Z1151" s="20" t="n">
        <x:f>IF(Y1151&gt;1,Y1151/100,Y1151)</x:f>
        <x:v>0.05</x:v>
      </x:c>
      <x:c r="AA1151" s="28" t="n">
        <x:v>27.35</x:v>
      </x:c>
      <x:c r="AB1151" s="28" t="n">
        <x:v>50.14</x:v>
      </x:c>
      <x:c r="AC1151" s="28" t="str">
        <x:v>BOB</x:v>
      </x:c>
      <x:c r="AD1151" s="28" t="n">
        <x:f>IF(AC1151="USD",AB1151*'Parametros'!$B$4,AB1151)</x:f>
        <x:v>50.14</x:v>
      </x:c>
      <x:c r="AE1151" s="28" t="n">
        <x:f>W1151*X1151*(1-Z1151)</x:f>
        <x:v>50.141</x:v>
      </x:c>
      <x:c r="AF1151" s="28" t="n">
        <x:f>W1151*AA1151</x:f>
        <x:v>27.35</x:v>
      </x:c>
      <x:c r="AG1151" s="28" t="n">
        <x:f>AE1151-AF1151</x:f>
        <x:v>22.790999999999997</x:v>
      </x:c>
      <x:c r="AH1151" s="20" t="n">
        <x:f>IF(AE1151&gt;0,AG1151/AE1151,"")</x:f>
        <x:v>0.4545382022695997</x:v>
      </x:c>
      <x:c r="AI1151" s="28" t="n">
        <x:v>71814.25</x:v>
      </x:c>
      <x:c r="AJ1151" s="28"/>
      <x:c r="AK1151"/>
      <x:c r="AL1151" t="str">
        <x:v>Completado</x:v>
      </x:c>
      <x:c r="AM1151" t="str">
        <x:f>IF(W1151&lt;0,"Devuelto",AL1151)</x:f>
        <x:v>Completado</x:v>
      </x:c>
      <x:c r="AN1151" t="str">
        <x:v>Transferencia</x:v>
      </x:c>
      <x:c r="AO1151" s="29" t="str">
        <x:v>Sin observación</x:v>
      </x:c>
      <x:c r="AP1151" t="str">
        <x:f>IF(D1151="","No","Sí")</x:f>
        <x:v>Sí</x:v>
      </x:c>
    </x:row>
    <x:row r="1152">
      <x:c r="A1152" t="n">
        <x:v>1152</x:v>
      </x:c>
      <x:c r="B1152" t="str">
        <x:v>VT0005464</x:v>
      </x:c>
      <x:c r="C1152" t="str">
        <x:v>45414</x:v>
      </x:c>
      <x:c r="D1152" s="27" t="n">
        <x:v>45414</x:v>
      </x:c>
      <x:c r="E1152" t="n">
        <x:f>IF(D1152="","",YEAR(D1152))</x:f>
        <x:v>2024</x:v>
      </x:c>
      <x:c r="F1152" t="n">
        <x:f>IF(D1152="","",MONTH(D1152))</x:f>
        <x:v>5</x:v>
      </x:c>
      <x:c r="G1152" t="str">
        <x:f>IF(D1152="","Fecha no disponible",TEXT(D1152,"mmmm"))</x:f>
        <x:v>May</x:v>
      </x:c>
      <x:c r="H1152" t="str">
        <x:f>IF(D1152="","Fecha no disponible",TEXT(D1152,"yyyy-mm"))</x:f>
        <x:v>2024-05</x:v>
      </x:c>
      <x:c r="I1152" t="str">
        <x:f>IF(D1152="","Fecha no disponible","T"&amp;ROUNDUP(MONTH(D1152)/3,0))</x:f>
        <x:v>T2</x:v>
      </x:c>
      <x:c r="J1152" t="str">
        <x:v>T001</x:v>
      </x:c>
      <x:c r="K1152" t="str">
        <x:v>Tienda La Paz 1</x:v>
      </x:c>
      <x:c r="L1152" t="str">
        <x:v>Barrio</x:v>
      </x:c>
      <x:c r="M1152" t="str">
        <x:v>La Paz</x:v>
      </x:c>
      <x:c r="N1152" t="str">
        <x:f>IFERROR(VLOOKUP(M1152,'Mapeos'!$A$4:$B$30,2,FALSE),M1152)</x:f>
        <x:v>La Paz</x:v>
      </x:c>
      <x:c r="O1152" t="str">
        <x:v>C00368</x:v>
      </x:c>
      <x:c r="P1152" t="str">
        <x:v>Premium</x:v>
      </x:c>
      <x:c r="Q1152" t="str">
        <x:v>P0085</x:v>
      </x:c>
      <x:c r="R1152" t="str">
        <x:v>Cuidado Personal</x:v>
      </x:c>
      <x:c r="S1152" t="str">
        <x:v>Marca D</x:v>
      </x:c>
      <x:c r="T1152" t="str">
        <x:v>Tienda</x:v>
      </x:c>
      <x:c r="U1152" t="str">
        <x:f>IFERROR(VLOOKUP(T1152,'Mapeos'!$D$4:$E$25,2,FALSE),T1152)</x:f>
        <x:v>Tienda</x:v>
      </x:c>
      <x:c r="V1152" t="str">
        <x:v>V026</x:v>
      </x:c>
      <x:c r="W1152" t="n">
        <x:v>2</x:v>
      </x:c>
      <x:c r="X1152" s="28" t="n">
        <x:v>68.87</x:v>
      </x:c>
      <x:c r="Y1152" s="20" t="n">
        <x:v>0.2</x:v>
      </x:c>
      <x:c r="Z1152" s="20" t="n">
        <x:f>IF(Y1152&gt;1,Y1152/100,Y1152)</x:f>
        <x:v>0.2</x:v>
      </x:c>
      <x:c r="AA1152" s="28" t="n">
        <x:v>45.61</x:v>
      </x:c>
      <x:c r="AB1152" s="28" t="n">
        <x:v>110.19</x:v>
      </x:c>
      <x:c r="AC1152" s="28" t="str">
        <x:v>BOB</x:v>
      </x:c>
      <x:c r="AD1152" s="28" t="n">
        <x:f>IF(AC1152="USD",AB1152*'Parametros'!$B$4,AB1152)</x:f>
        <x:v>110.19</x:v>
      </x:c>
      <x:c r="AE1152" s="28" t="n">
        <x:f>W1152*X1152*(1-Z1152)</x:f>
        <x:v>110.19200000000001</x:v>
      </x:c>
      <x:c r="AF1152" s="28" t="n">
        <x:f>W1152*AA1152</x:f>
        <x:v>91.22</x:v>
      </x:c>
      <x:c r="AG1152" s="28" t="n">
        <x:f>AE1152-AF1152</x:f>
        <x:v>18.97200000000001</x:v>
      </x:c>
      <x:c r="AH1152" s="20" t="n">
        <x:f>IF(AE1152&gt;0,AG1152/AE1152,"")</x:f>
        <x:v>0.17217220850878473</x:v>
      </x:c>
      <x:c r="AI1152" s="28" t="n">
        <x:v>191983.02</x:v>
      </x:c>
      <x:c r="AJ1152" s="28"/>
      <x:c r="AK1152"/>
      <x:c r="AL1152" t="str">
        <x:v>Completado</x:v>
      </x:c>
      <x:c r="AM1152" t="str">
        <x:f>IF(W1152&lt;0,"Devuelto",AL1152)</x:f>
        <x:v>Completado</x:v>
      </x:c>
      <x:c r="AN1152" t="str">
        <x:v>Tarjeta</x:v>
      </x:c>
      <x:c r="AO1152" s="29" t="str">
        <x:v>Sin observación</x:v>
      </x:c>
      <x:c r="AP1152" t="str">
        <x:f>IF(D1152="","No","Sí")</x:f>
        <x:v>Sí</x:v>
      </x:c>
    </x:row>
    <x:row r="1153">
      <x:c r="A1153" t="n">
        <x:v>1153</x:v>
      </x:c>
      <x:c r="B1153" t="str">
        <x:v>VT0005469</x:v>
      </x:c>
      <x:c r="C1153" t="str">
        <x:v>45621</x:v>
      </x:c>
      <x:c r="D1153" s="27" t="n">
        <x:v>45621</x:v>
      </x:c>
      <x:c r="E1153" t="n">
        <x:f>IF(D1153="","",YEAR(D1153))</x:f>
        <x:v>2024</x:v>
      </x:c>
      <x:c r="F1153" t="n">
        <x:f>IF(D1153="","",MONTH(D1153))</x:f>
        <x:v>11</x:v>
      </x:c>
      <x:c r="G1153" t="str">
        <x:f>IF(D1153="","Fecha no disponible",TEXT(D1153,"mmmm"))</x:f>
        <x:v>November</x:v>
      </x:c>
      <x:c r="H1153" t="str">
        <x:f>IF(D1153="","Fecha no disponible",TEXT(D1153,"yyyy-mm"))</x:f>
        <x:v>2024-11</x:v>
      </x:c>
      <x:c r="I1153" t="str">
        <x:f>IF(D1153="","Fecha no disponible","T"&amp;ROUNDUP(MONTH(D1153)/3,0))</x:f>
        <x:v>T4</x:v>
      </x:c>
      <x:c r="J1153" t="str">
        <x:v>T017</x:v>
      </x:c>
      <x:c r="K1153" t="str">
        <x:v>Tienda Sucre 1</x:v>
      </x:c>
      <x:c r="L1153" t="str">
        <x:v>Centro</x:v>
      </x:c>
      <x:c r="M1153" t="str">
        <x:v>Sucre</x:v>
      </x:c>
      <x:c r="N1153" t="str">
        <x:f>IFERROR(VLOOKUP(M1153,'Mapeos'!$A$4:$B$30,2,FALSE),M1153)</x:f>
        <x:v>Sucre</x:v>
      </x:c>
      <x:c r="O1153" t="str">
        <x:v>C00329</x:v>
      </x:c>
      <x:c r="P1153" t="str">
        <x:v>Frecuente</x:v>
      </x:c>
      <x:c r="Q1153" t="str">
        <x:v>P0144</x:v>
      </x:c>
      <x:c r="R1153" t="str">
        <x:v>Hogar</x:v>
      </x:c>
      <x:c r="S1153" t="str">
        <x:v>Marca A</x:v>
      </x:c>
      <x:c r="T1153" t="str">
        <x:v>Tienda</x:v>
      </x:c>
      <x:c r="U1153" t="str">
        <x:f>IFERROR(VLOOKUP(T1153,'Mapeos'!$D$4:$E$25,2,FALSE),T1153)</x:f>
        <x:v>Tienda</x:v>
      </x:c>
      <x:c r="V1153" t="str">
        <x:v>V003</x:v>
      </x:c>
      <x:c r="W1153" t="n">
        <x:v>1</x:v>
      </x:c>
      <x:c r="X1153" s="28" t="n">
        <x:v>117.2</x:v>
      </x:c>
      <x:c r="Y1153" s="20" t="n">
        <x:v>0.05</x:v>
      </x:c>
      <x:c r="Z1153" s="20" t="n">
        <x:f>IF(Y1153&gt;1,Y1153/100,Y1153)</x:f>
        <x:v>0.05</x:v>
      </x:c>
      <x:c r="AA1153" s="28" t="n">
        <x:v>83.56</x:v>
      </x:c>
      <x:c r="AB1153" s="28" t="n">
        <x:v>111.34</x:v>
      </x:c>
      <x:c r="AC1153" s="28" t="str">
        <x:v>BOB</x:v>
      </x:c>
      <x:c r="AD1153" s="28" t="n">
        <x:f>IF(AC1153="USD",AB1153*'Parametros'!$B$4,AB1153)</x:f>
        <x:v>111.34</x:v>
      </x:c>
      <x:c r="AE1153" s="28" t="n">
        <x:f>W1153*X1153*(1-Z1153)</x:f>
        <x:v>111.34</x:v>
      </x:c>
      <x:c r="AF1153" s="28" t="n">
        <x:f>W1153*AA1153</x:f>
        <x:v>83.56</x:v>
      </x:c>
      <x:c r="AG1153" s="28" t="n">
        <x:f>AE1153-AF1153</x:f>
        <x:v>27.78</x:v>
      </x:c>
      <x:c r="AH1153" s="20" t="n">
        <x:f>IF(AE1153&gt;0,AG1153/AE1153,"")</x:f>
        <x:v>0.2495060176037363</x:v>
      </x:c>
      <x:c r="AI1153" s="28" t="n">
        <x:v>163312.54</x:v>
      </x:c>
      <x:c r="AJ1153" s="28"/>
      <x:c r="AK1153"/>
      <x:c r="AL1153" t="str">
        <x:v>Completado</x:v>
      </x:c>
      <x:c r="AM1153" t="str">
        <x:f>IF(W1153&lt;0,"Devuelto",AL1153)</x:f>
        <x:v>Completado</x:v>
      </x:c>
      <x:c r="AN1153" t="str">
        <x:v>Transferencia</x:v>
      </x:c>
      <x:c r="AO1153" s="29" t="str">
        <x:v>Sin observación</x:v>
      </x:c>
      <x:c r="AP1153" t="str">
        <x:f>IF(D1153="","No","Sí")</x:f>
        <x:v>Sí</x:v>
      </x:c>
    </x:row>
    <x:row r="1154">
      <x:c r="A1154" t="n">
        <x:v>1154</x:v>
      </x:c>
      <x:c r="B1154" t="str">
        <x:v>VT0005474</x:v>
      </x:c>
      <x:c r="C1154" t="str">
        <x:v>45346</x:v>
      </x:c>
      <x:c r="D1154" s="27" t="n">
        <x:v>45346</x:v>
      </x:c>
      <x:c r="E1154" t="n">
        <x:f>IF(D1154="","",YEAR(D1154))</x:f>
        <x:v>2024</x:v>
      </x:c>
      <x:c r="F1154" t="n">
        <x:f>IF(D1154="","",MONTH(D1154))</x:f>
        <x:v>2</x:v>
      </x:c>
      <x:c r="G1154" t="str">
        <x:f>IF(D1154="","Fecha no disponible",TEXT(D1154,"mmmm"))</x:f>
        <x:v>February</x:v>
      </x:c>
      <x:c r="H1154" t="str">
        <x:f>IF(D1154="","Fecha no disponible",TEXT(D1154,"yyyy-mm"))</x:f>
        <x:v>2024-02</x:v>
      </x:c>
      <x:c r="I1154" t="str">
        <x:f>IF(D1154="","Fecha no disponible","T"&amp;ROUNDUP(MONTH(D1154)/3,0))</x:f>
        <x:v>T1</x:v>
      </x:c>
      <x:c r="J1154" t="str">
        <x:v>T018</x:v>
      </x:c>
      <x:c r="K1154" t="str">
        <x:v>Tienda Sucre 2</x:v>
      </x:c>
      <x:c r="L1154" t="str">
        <x:v>Mall</x:v>
      </x:c>
      <x:c r="M1154" t="str">
        <x:v>Sucre</x:v>
      </x:c>
      <x:c r="N1154" t="str">
        <x:f>IFERROR(VLOOKUP(M1154,'Mapeos'!$A$4:$B$30,2,FALSE),M1154)</x:f>
        <x:v>Sucre</x:v>
      </x:c>
      <x:c r="O1154" t="str">
        <x:v>C01227</x:v>
      </x:c>
      <x:c r="P1154" t="str">
        <x:v>Premium</x:v>
      </x:c>
      <x:c r="Q1154" t="str">
        <x:v>P0129</x:v>
      </x:c>
      <x:c r="R1154" t="str">
        <x:v>Deportes</x:v>
      </x:c>
      <x:c r="S1154" t="str">
        <x:v>Marca D</x:v>
      </x:c>
      <x:c r="T1154" t="str">
        <x:v>Tienda</x:v>
      </x:c>
      <x:c r="U1154" t="str">
        <x:f>IFERROR(VLOOKUP(T1154,'Mapeos'!$D$4:$E$25,2,FALSE),T1154)</x:f>
        <x:v>Tienda</x:v>
      </x:c>
      <x:c r="V1154" t="str">
        <x:v>V029</x:v>
      </x:c>
      <x:c r="W1154" t="n">
        <x:v>-8</x:v>
      </x:c>
      <x:c r="X1154" s="28" t="n">
        <x:v>185.76</x:v>
      </x:c>
      <x:c r="Y1154" s="20" t="n">
        <x:v>0</x:v>
      </x:c>
      <x:c r="Z1154" s="20" t="n">
        <x:f>IF(Y1154&gt;1,Y1154/100,Y1154)</x:f>
        <x:v>0</x:v>
      </x:c>
      <x:c r="AA1154" s="28" t="n">
        <x:v>120.05</x:v>
      </x:c>
      <x:c r="AB1154" s="28" t="n">
        <x:v>-1486.08</x:v>
      </x:c>
      <x:c r="AC1154" s="28" t="str">
        <x:v>BOB</x:v>
      </x:c>
      <x:c r="AD1154" s="28" t="n">
        <x:f>IF(AC1154="USD",AB1154*'Parametros'!$B$4,AB1154)</x:f>
        <x:v>-1486.08</x:v>
      </x:c>
      <x:c r="AE1154" s="28" t="n">
        <x:f>W1154*X1154*(1-Z1154)</x:f>
        <x:v>-1486.08</x:v>
      </x:c>
      <x:c r="AF1154" s="28" t="n">
        <x:f>W1154*AA1154</x:f>
        <x:v>-960.4</x:v>
      </x:c>
      <x:c r="AG1154" s="28" t="n">
        <x:f>AE1154-AF1154</x:f>
        <x:v>-525.68</x:v>
      </x:c>
      <x:c r="AH1154" s="20" t="str">
        <x:f>IF(AE1154&gt;0,AG1154/AE1154,"")</x:f>
      </x:c>
      <x:c r="AI1154" s="28" t="n">
        <x:v>195044.23</x:v>
      </x:c>
      <x:c r="AJ1154" s="28"/>
      <x:c r="AK1154"/>
      <x:c r="AL1154" t="str">
        <x:v>Completado</x:v>
      </x:c>
      <x:c r="AM1154" t="str">
        <x:f>IF(W1154&lt;0,"Devuelto",AL1154)</x:f>
        <x:v>Devuelto</x:v>
      </x:c>
      <x:c r="AN1154" t="str">
        <x:v>Efectivo</x:v>
      </x:c>
      <x:c r="AO1154" s="29" t="str">
        <x:v>Pedido reclasificado como devolución</x:v>
      </x:c>
      <x:c r="AP1154" t="str">
        <x:f>IF(D1154="","No","Sí")</x:f>
        <x:v>Sí</x:v>
      </x:c>
    </x:row>
    <x:row r="1155">
      <x:c r="A1155" t="n">
        <x:v>1155</x:v>
      </x:c>
      <x:c r="B1155" t="str">
        <x:v>VT0005478</x:v>
      </x:c>
      <x:c r="C1155" t="str">
        <x:v>45911</x:v>
      </x:c>
      <x:c r="D1155" s="27" t="n">
        <x:v>45911</x:v>
      </x:c>
      <x:c r="E1155" t="n">
        <x:f>IF(D1155="","",YEAR(D1155))</x:f>
        <x:v>2025</x:v>
      </x:c>
      <x:c r="F1155" t="n">
        <x:f>IF(D1155="","",MONTH(D1155))</x:f>
        <x:v>9</x:v>
      </x:c>
      <x:c r="G1155" t="str">
        <x:f>IF(D1155="","Fecha no disponible",TEXT(D1155,"mmmm"))</x:f>
        <x:v>September</x:v>
      </x:c>
      <x:c r="H1155" t="str">
        <x:f>IF(D1155="","Fecha no disponible",TEXT(D1155,"yyyy-mm"))</x:f>
        <x:v>2025-09</x:v>
      </x:c>
      <x:c r="I1155" t="str">
        <x:f>IF(D1155="","Fecha no disponible","T"&amp;ROUNDUP(MONTH(D1155)/3,0))</x:f>
        <x:v>T3</x:v>
      </x:c>
      <x:c r="J1155" t="str">
        <x:v>T006</x:v>
      </x:c>
      <x:c r="K1155" t="str">
        <x:v>Tienda Santa Cruz 2</x:v>
      </x:c>
      <x:c r="L1155" t="str">
        <x:v>Mall</x:v>
      </x:c>
      <x:c r="M1155" t="str">
        <x:v>Santa Cruz</x:v>
      </x:c>
      <x:c r="N1155" t="str">
        <x:f>IFERROR(VLOOKUP(M1155,'Mapeos'!$A$4:$B$30,2,FALSE),M1155)</x:f>
        <x:v>Santa Cruz</x:v>
      </x:c>
      <x:c r="O1155" t="str">
        <x:v>C01265</x:v>
      </x:c>
      <x:c r="P1155" t="str">
        <x:v>Empresa</x:v>
      </x:c>
      <x:c r="Q1155" t="str">
        <x:v>P0099</x:v>
      </x:c>
      <x:c r="R1155" t="str">
        <x:v>Cuidado Personal</x:v>
      </x:c>
      <x:c r="S1155" t="str">
        <x:v>Marca D</x:v>
      </x:c>
      <x:c r="T1155" t="str">
        <x:v>Tienda</x:v>
      </x:c>
      <x:c r="U1155" t="str">
        <x:f>IFERROR(VLOOKUP(T1155,'Mapeos'!$D$4:$E$25,2,FALSE),T1155)</x:f>
        <x:v>Tienda</x:v>
      </x:c>
      <x:c r="V1155" t="str">
        <x:v>V014</x:v>
      </x:c>
      <x:c r="W1155" t="n">
        <x:v>2</x:v>
      </x:c>
      <x:c r="X1155" s="28" t="n">
        <x:v>64.14</x:v>
      </x:c>
      <x:c r="Y1155" s="20" t="n">
        <x:v>0</x:v>
      </x:c>
      <x:c r="Z1155" s="20" t="n">
        <x:f>IF(Y1155&gt;1,Y1155/100,Y1155)</x:f>
        <x:v>0</x:v>
      </x:c>
      <x:c r="AA1155" s="28" t="n">
        <x:v>42.11</x:v>
      </x:c>
      <x:c r="AB1155" s="28" t="n">
        <x:v>128.28</x:v>
      </x:c>
      <x:c r="AC1155" s="28" t="str">
        <x:v>BOB</x:v>
      </x:c>
      <x:c r="AD1155" s="28" t="n">
        <x:f>IF(AC1155="USD",AB1155*'Parametros'!$B$4,AB1155)</x:f>
        <x:v>128.28</x:v>
      </x:c>
      <x:c r="AE1155" s="28" t="n">
        <x:f>W1155*X1155*(1-Z1155)</x:f>
        <x:v>128.28</x:v>
      </x:c>
      <x:c r="AF1155" s="28" t="n">
        <x:f>W1155*AA1155</x:f>
        <x:v>84.22</x:v>
      </x:c>
      <x:c r="AG1155" s="28" t="n">
        <x:f>AE1155-AF1155</x:f>
        <x:v>44.06</x:v>
      </x:c>
      <x:c r="AH1155" s="20" t="n">
        <x:f>IF(AE1155&gt;0,AG1155/AE1155,"")</x:f>
        <x:v>0.3434674150296227</x:v>
      </x:c>
      <x:c r="AI1155" s="28" t="n">
        <x:v>154062.95</x:v>
      </x:c>
      <x:c r="AJ1155" s="28"/>
      <x:c r="AK1155"/>
      <x:c r="AL1155" t="str">
        <x:v>Completado</x:v>
      </x:c>
      <x:c r="AM1155" t="str">
        <x:f>IF(W1155&lt;0,"Devuelto",AL1155)</x:f>
        <x:v>Completado</x:v>
      </x:c>
      <x:c r="AN1155" t="str">
        <x:v>Transferencia</x:v>
      </x:c>
      <x:c r="AO1155" s="29" t="str">
        <x:v>Sin observación</x:v>
      </x:c>
      <x:c r="AP1155" t="str">
        <x:f>IF(D1155="","No","Sí")</x:f>
        <x:v>Sí</x:v>
      </x:c>
    </x:row>
    <x:row r="1156">
      <x:c r="A1156" t="n">
        <x:v>1156</x:v>
      </x:c>
      <x:c r="B1156" t="str">
        <x:v>VT0005483</x:v>
      </x:c>
      <x:c r="C1156" t="str">
        <x:v>46094</x:v>
      </x:c>
      <x:c r="D1156" s="27" t="n">
        <x:v>46094</x:v>
      </x:c>
      <x:c r="E1156" t="n">
        <x:f>IF(D1156="","",YEAR(D1156))</x:f>
        <x:v>2026</x:v>
      </x:c>
      <x:c r="F1156" t="n">
        <x:f>IF(D1156="","",MONTH(D1156))</x:f>
        <x:v>3</x:v>
      </x:c>
      <x:c r="G1156" t="str">
        <x:f>IF(D1156="","Fecha no disponible",TEXT(D1156,"mmmm"))</x:f>
        <x:v>March</x:v>
      </x:c>
      <x:c r="H1156" t="str">
        <x:f>IF(D1156="","Fecha no disponible",TEXT(D1156,"yyyy-mm"))</x:f>
        <x:v>2026-03</x:v>
      </x:c>
      <x:c r="I1156" t="str">
        <x:f>IF(D1156="","Fecha no disponible","T"&amp;ROUNDUP(MONTH(D1156)/3,0))</x:f>
        <x:v>T1</x:v>
      </x:c>
      <x:c r="J1156" t="str">
        <x:v>T016</x:v>
      </x:c>
      <x:c r="K1156" t="str">
        <x:v>Tienda Potosí 4</x:v>
      </x:c>
      <x:c r="L1156" t="str">
        <x:v>Centro</x:v>
      </x:c>
      <x:c r="M1156" t="str">
        <x:v>Potosí</x:v>
      </x:c>
      <x:c r="N1156" t="str">
        <x:f>IFERROR(VLOOKUP(M1156,'Mapeos'!$A$4:$B$30,2,FALSE),M1156)</x:f>
        <x:v>Potosí</x:v>
      </x:c>
      <x:c r="O1156" t="str">
        <x:v>C00057</x:v>
      </x:c>
      <x:c r="P1156" t="str">
        <x:v>Masivo</x:v>
      </x:c>
      <x:c r="Q1156" t="str">
        <x:v>P0042</x:v>
      </x:c>
      <x:c r="R1156" t="str">
        <x:v>Electrónica</x:v>
      </x:c>
      <x:c r="S1156" t="str">
        <x:v>Marca B</x:v>
      </x:c>
      <x:c r="T1156" t="str">
        <x:v>E-commerce</x:v>
      </x:c>
      <x:c r="U1156" t="str">
        <x:f>IFERROR(VLOOKUP(T1156,'Mapeos'!$D$4:$E$25,2,FALSE),T1156)</x:f>
        <x:v>E-commerce</x:v>
      </x:c>
      <x:c r="V1156" t="str">
        <x:v>V015</x:v>
      </x:c>
      <x:c r="W1156" t="n">
        <x:v>1</x:v>
      </x:c>
      <x:c r="X1156" s="28" t="n">
        <x:v>470.26</x:v>
      </x:c>
      <x:c r="Y1156" s="20" t="n">
        <x:v>0</x:v>
      </x:c>
      <x:c r="Z1156" s="20" t="n">
        <x:f>IF(Y1156&gt;1,Y1156/100,Y1156)</x:f>
        <x:v>0</x:v>
      </x:c>
      <x:c r="AA1156" s="28" t="n">
        <x:v>283.66</x:v>
      </x:c>
      <x:c r="AB1156" s="28" t="n">
        <x:v>470.26</x:v>
      </x:c>
      <x:c r="AC1156" s="28" t="str">
        <x:v>BOB</x:v>
      </x:c>
      <x:c r="AD1156" s="28" t="n">
        <x:f>IF(AC1156="USD",AB1156*'Parametros'!$B$4,AB1156)</x:f>
        <x:v>470.26</x:v>
      </x:c>
      <x:c r="AE1156" s="28" t="n">
        <x:f>W1156*X1156*(1-Z1156)</x:f>
        <x:v>470.26</x:v>
      </x:c>
      <x:c r="AF1156" s="28" t="n">
        <x:f>W1156*AA1156</x:f>
        <x:v>283.66</x:v>
      </x:c>
      <x:c r="AG1156" s="28" t="n">
        <x:f>AE1156-AF1156</x:f>
        <x:v>186.59999999999997</x:v>
      </x:c>
      <x:c r="AH1156" s="20" t="n">
        <x:f>IF(AE1156&gt;0,AG1156/AE1156,"")</x:f>
        <x:v>0.3968017692340407</x:v>
      </x:c>
      <x:c r="AI1156" s="28" t="n">
        <x:v>85437.9</x:v>
      </x:c>
      <x:c r="AJ1156" s="28"/>
      <x:c r="AK1156"/>
      <x:c r="AL1156" t="str">
        <x:v>Completado</x:v>
      </x:c>
      <x:c r="AM1156" t="str">
        <x:f>IF(W1156&lt;0,"Devuelto",AL1156)</x:f>
        <x:v>Completado</x:v>
      </x:c>
      <x:c r="AN1156" t="str">
        <x:v>Tarjeta</x:v>
      </x:c>
      <x:c r="AO1156" s="29" t="str">
        <x:v>Sin observación</x:v>
      </x:c>
      <x:c r="AP1156" t="str">
        <x:f>IF(D1156="","No","Sí")</x:f>
        <x:v>Sí</x:v>
      </x:c>
    </x:row>
    <x:row r="1157">
      <x:c r="A1157" t="n">
        <x:v>1157</x:v>
      </x:c>
      <x:c r="B1157" t="str">
        <x:v>VT0005488</x:v>
      </x:c>
      <x:c r="C1157" t="str">
        <x:v>45621</x:v>
      </x:c>
      <x:c r="D1157" s="27" t="n">
        <x:v>45621</x:v>
      </x:c>
      <x:c r="E1157" t="n">
        <x:f>IF(D1157="","",YEAR(D1157))</x:f>
        <x:v>2024</x:v>
      </x:c>
      <x:c r="F1157" t="n">
        <x:f>IF(D1157="","",MONTH(D1157))</x:f>
        <x:v>11</x:v>
      </x:c>
      <x:c r="G1157" t="str">
        <x:f>IF(D1157="","Fecha no disponible",TEXT(D1157,"mmmm"))</x:f>
        <x:v>November</x:v>
      </x:c>
      <x:c r="H1157" t="str">
        <x:f>IF(D1157="","Fecha no disponible",TEXT(D1157,"yyyy-mm"))</x:f>
        <x:v>2024-11</x:v>
      </x:c>
      <x:c r="I1157" t="str">
        <x:f>IF(D1157="","Fecha no disponible","T"&amp;ROUNDUP(MONTH(D1157)/3,0))</x:f>
        <x:v>T4</x:v>
      </x:c>
      <x:c r="J1157" t="str">
        <x:v>T019</x:v>
      </x:c>
      <x:c r="K1157" t="str">
        <x:v>Tienda Sucre 3</x:v>
      </x:c>
      <x:c r="L1157" t="str">
        <x:v>Centro</x:v>
      </x:c>
      <x:c r="M1157" t="str">
        <x:v>Sucre</x:v>
      </x:c>
      <x:c r="N1157" t="str">
        <x:f>IFERROR(VLOOKUP(M1157,'Mapeos'!$A$4:$B$30,2,FALSE),M1157)</x:f>
        <x:v>Sucre</x:v>
      </x:c>
      <x:c r="O1157" t="str">
        <x:v>C01676</x:v>
      </x:c>
      <x:c r="P1157" t="str">
        <x:v>Empresa</x:v>
      </x:c>
      <x:c r="Q1157" t="str">
        <x:v>P0061</x:v>
      </x:c>
      <x:c r="R1157" t="str">
        <x:v>Deportes</x:v>
      </x:c>
      <x:c r="S1157" t="str">
        <x:v>Marca C</x:v>
      </x:c>
      <x:c r="T1157" t="str">
        <x:v>E-commerce</x:v>
      </x:c>
      <x:c r="U1157" t="str">
        <x:f>IFERROR(VLOOKUP(T1157,'Mapeos'!$D$4:$E$25,2,FALSE),T1157)</x:f>
        <x:v>E-commerce</x:v>
      </x:c>
      <x:c r="V1157" t="str">
        <x:v>V014</x:v>
      </x:c>
      <x:c r="W1157" t="n">
        <x:v>2</x:v>
      </x:c>
      <x:c r="X1157" s="28" t="n">
        <x:v>268.08</x:v>
      </x:c>
      <x:c r="Y1157" s="20" t="n">
        <x:v>0.2</x:v>
      </x:c>
      <x:c r="Z1157" s="20" t="n">
        <x:f>IF(Y1157&gt;1,Y1157/100,Y1157)</x:f>
        <x:v>0.2</x:v>
      </x:c>
      <x:c r="AA1157" s="28" t="n">
        <x:v>150.39</x:v>
      </x:c>
      <x:c r="AB1157" s="28" t="n">
        <x:v>428.93</x:v>
      </x:c>
      <x:c r="AC1157" s="28" t="str">
        <x:v>BOB</x:v>
      </x:c>
      <x:c r="AD1157" s="28" t="n">
        <x:f>IF(AC1157="USD",AB1157*'Parametros'!$B$4,AB1157)</x:f>
        <x:v>428.93</x:v>
      </x:c>
      <x:c r="AE1157" s="28" t="n">
        <x:f>W1157*X1157*(1-Z1157)</x:f>
        <x:v>428.928</x:v>
      </x:c>
      <x:c r="AF1157" s="28" t="n">
        <x:f>W1157*AA1157</x:f>
        <x:v>300.78</x:v>
      </x:c>
      <x:c r="AG1157" s="28" t="n">
        <x:f>AE1157-AF1157</x:f>
        <x:v>128.14800000000002</x:v>
      </x:c>
      <x:c r="AH1157" s="20" t="n">
        <x:f>IF(AE1157&gt;0,AG1157/AE1157,"")</x:f>
        <x:v>0.2987634288272158</x:v>
      </x:c>
      <x:c r="AI1157" s="28" t="n">
        <x:v>70991.46</x:v>
      </x:c>
      <x:c r="AJ1157" s="28"/>
      <x:c r="AK1157"/>
      <x:c r="AL1157" t="str">
        <x:v>Completado</x:v>
      </x:c>
      <x:c r="AM1157" t="str">
        <x:f>IF(W1157&lt;0,"Devuelto",AL1157)</x:f>
        <x:v>Completado</x:v>
      </x:c>
      <x:c r="AN1157" t="str">
        <x:v>Efectivo</x:v>
      </x:c>
      <x:c r="AO1157" s="29" t="str">
        <x:v>Sin observación</x:v>
      </x:c>
      <x:c r="AP1157" t="str">
        <x:f>IF(D1157="","No","Sí")</x:f>
        <x:v>Sí</x:v>
      </x:c>
    </x:row>
    <x:row r="1158">
      <x:c r="A1158" t="n">
        <x:v>1158</x:v>
      </x:c>
      <x:c r="B1158" t="str">
        <x:v>VT0005493</x:v>
      </x:c>
      <x:c r="C1158" t="str">
        <x:v>45692</x:v>
      </x:c>
      <x:c r="D1158" s="27" t="n">
        <x:v>45692</x:v>
      </x:c>
      <x:c r="E1158" t="n">
        <x:f>IF(D1158="","",YEAR(D1158))</x:f>
        <x:v>2025</x:v>
      </x:c>
      <x:c r="F1158" t="n">
        <x:f>IF(D1158="","",MONTH(D1158))</x:f>
        <x:v>2</x:v>
      </x:c>
      <x:c r="G1158" t="str">
        <x:f>IF(D1158="","Fecha no disponible",TEXT(D1158,"mmmm"))</x:f>
        <x:v>February</x:v>
      </x:c>
      <x:c r="H1158" t="str">
        <x:f>IF(D1158="","Fecha no disponible",TEXT(D1158,"yyyy-mm"))</x:f>
        <x:v>2025-02</x:v>
      </x:c>
      <x:c r="I1158" t="str">
        <x:f>IF(D1158="","Fecha no disponible","T"&amp;ROUNDUP(MONTH(D1158)/3,0))</x:f>
        <x:v>T1</x:v>
      </x:c>
      <x:c r="J1158" t="str">
        <x:v>T012</x:v>
      </x:c>
      <x:c r="K1158" t="str">
        <x:v>Tienda Cochabamba 4</x:v>
      </x:c>
      <x:c r="L1158" t="str">
        <x:v>Centro</x:v>
      </x:c>
      <x:c r="M1158" t="str">
        <x:v>Cochabamba</x:v>
      </x:c>
      <x:c r="N1158" t="str">
        <x:f>IFERROR(VLOOKUP(M1158,'Mapeos'!$A$4:$B$30,2,FALSE),M1158)</x:f>
        <x:v>Cochabamba</x:v>
      </x:c>
      <x:c r="O1158" t="str">
        <x:v>C01068</x:v>
      </x:c>
      <x:c r="P1158" t="str">
        <x:v>Empresa</x:v>
      </x:c>
      <x:c r="Q1158" t="str">
        <x:v>P0045</x:v>
      </x:c>
      <x:c r="R1158" t="str">
        <x:v>Hogar</x:v>
      </x:c>
      <x:c r="S1158" t="str">
        <x:v>Marca D</x:v>
      </x:c>
      <x:c r="T1158" t="str">
        <x:v>Tienda</x:v>
      </x:c>
      <x:c r="U1158" t="str">
        <x:f>IFERROR(VLOOKUP(T1158,'Mapeos'!$D$4:$E$25,2,FALSE),T1158)</x:f>
        <x:v>Tienda</x:v>
      </x:c>
      <x:c r="V1158" t="str">
        <x:v>V024</x:v>
      </x:c>
      <x:c r="W1158" t="n">
        <x:v>1</x:v>
      </x:c>
      <x:c r="X1158" s="28" t="n">
        <x:v>233.71</x:v>
      </x:c>
      <x:c r="Y1158" s="20" t="n">
        <x:v>0.1</x:v>
      </x:c>
      <x:c r="Z1158" s="20" t="n">
        <x:f>IF(Y1158&gt;1,Y1158/100,Y1158)</x:f>
        <x:v>0.1</x:v>
      </x:c>
      <x:c r="AA1158" s="28" t="n">
        <x:v>123.6</x:v>
      </x:c>
      <x:c r="AB1158" s="28" t="n">
        <x:v>210.34</x:v>
      </x:c>
      <x:c r="AC1158" s="28" t="str">
        <x:v>BOB</x:v>
      </x:c>
      <x:c r="AD1158" s="28" t="n">
        <x:f>IF(AC1158="USD",AB1158*'Parametros'!$B$4,AB1158)</x:f>
        <x:v>210.34</x:v>
      </x:c>
      <x:c r="AE1158" s="28" t="n">
        <x:f>W1158*X1158*(1-Z1158)</x:f>
        <x:v>210.339</x:v>
      </x:c>
      <x:c r="AF1158" s="28" t="n">
        <x:f>W1158*AA1158</x:f>
        <x:v>123.6</x:v>
      </x:c>
      <x:c r="AG1158" s="28" t="n">
        <x:f>AE1158-AF1158</x:f>
        <x:v>86.739</x:v>
      </x:c>
      <x:c r="AH1158" s="20" t="n">
        <x:f>IF(AE1158&gt;0,AG1158/AE1158,"")</x:f>
        <x:v>0.41237716258040596</x:v>
      </x:c>
      <x:c r="AI1158" s="28" t="n">
        <x:v>169210.56</x:v>
      </x:c>
      <x:c r="AJ1158" s="28"/>
      <x:c r="AK1158"/>
      <x:c r="AL1158" t="str">
        <x:v>Completado</x:v>
      </x:c>
      <x:c r="AM1158" t="str">
        <x:f>IF(W1158&lt;0,"Devuelto",AL1158)</x:f>
        <x:v>Completado</x:v>
      </x:c>
      <x:c r="AN1158" t="str">
        <x:v>QR</x:v>
      </x:c>
      <x:c r="AO1158" s="29" t="str">
        <x:v>Sin observación</x:v>
      </x:c>
      <x:c r="AP1158" t="str">
        <x:f>IF(D1158="","No","Sí")</x:f>
        <x:v>Sí</x:v>
      </x:c>
    </x:row>
    <x:row r="1159">
      <x:c r="A1159" t="n">
        <x:v>1159</x:v>
      </x:c>
      <x:c r="B1159" t="str">
        <x:v>VT0005497</x:v>
      </x:c>
      <x:c r="C1159" t="str">
        <x:v>45656</x:v>
      </x:c>
      <x:c r="D1159" s="27" t="n">
        <x:v>45656</x:v>
      </x:c>
      <x:c r="E1159" t="n">
        <x:f>IF(D1159="","",YEAR(D1159))</x:f>
        <x:v>2024</x:v>
      </x:c>
      <x:c r="F1159" t="n">
        <x:f>IF(D1159="","",MONTH(D1159))</x:f>
        <x:v>12</x:v>
      </x:c>
      <x:c r="G1159" t="str">
        <x:f>IF(D1159="","Fecha no disponible",TEXT(D1159,"mmmm"))</x:f>
        <x:v>December</x:v>
      </x:c>
      <x:c r="H1159" t="str">
        <x:f>IF(D1159="","Fecha no disponible",TEXT(D1159,"yyyy-mm"))</x:f>
        <x:v>2024-12</x:v>
      </x:c>
      <x:c r="I1159" t="str">
        <x:f>IF(D1159="","Fecha no disponible","T"&amp;ROUNDUP(MONTH(D1159)/3,0))</x:f>
        <x:v>T4</x:v>
      </x:c>
      <x:c r="J1159" t="str">
        <x:v>T006</x:v>
      </x:c>
      <x:c r="K1159" t="str">
        <x:v>Tienda Santa Cruz 2</x:v>
      </x:c>
      <x:c r="L1159" t="str">
        <x:v>Mall</x:v>
      </x:c>
      <x:c r="M1159" t="str">
        <x:v>Santa Cruz</x:v>
      </x:c>
      <x:c r="N1159" t="str">
        <x:f>IFERROR(VLOOKUP(M1159,'Mapeos'!$A$4:$B$30,2,FALSE),M1159)</x:f>
        <x:v>Santa Cruz</x:v>
      </x:c>
      <x:c r="O1159" t="str">
        <x:v>C00473</x:v>
      </x:c>
      <x:c r="P1159" t="str">
        <x:v>Premium</x:v>
      </x:c>
      <x:c r="Q1159" t="str">
        <x:v>P0137</x:v>
      </x:c>
      <x:c r="R1159" t="str">
        <x:v>Cuidado Personal</x:v>
      </x:c>
      <x:c r="S1159" t="str">
        <x:v>Marca B</x:v>
      </x:c>
      <x:c r="T1159" t="str">
        <x:v>WhatsApp</x:v>
      </x:c>
      <x:c r="U1159" t="str">
        <x:f>IFERROR(VLOOKUP(T1159,'Mapeos'!$D$4:$E$25,2,FALSE),T1159)</x:f>
        <x:v>WhatsApp</x:v>
      </x:c>
      <x:c r="V1159" t="str">
        <x:v>V007</x:v>
      </x:c>
      <x:c r="W1159" t="n">
        <x:v>1</x:v>
      </x:c>
      <x:c r="X1159" s="28" t="n">
        <x:v>91.43</x:v>
      </x:c>
      <x:c r="Y1159" s="20" t="n">
        <x:v>0</x:v>
      </x:c>
      <x:c r="Z1159" s="20" t="n">
        <x:f>IF(Y1159&gt;1,Y1159/100,Y1159)</x:f>
        <x:v>0</x:v>
      </x:c>
      <x:c r="AA1159" s="28" t="n">
        <x:v>53.51</x:v>
      </x:c>
      <x:c r="AB1159" s="28" t="n">
        <x:v>91.43</x:v>
      </x:c>
      <x:c r="AC1159" s="28" t="str">
        <x:v>BOB</x:v>
      </x:c>
      <x:c r="AD1159" s="28" t="n">
        <x:f>IF(AC1159="USD",AB1159*'Parametros'!$B$4,AB1159)</x:f>
        <x:v>91.43</x:v>
      </x:c>
      <x:c r="AE1159" s="28" t="n">
        <x:f>W1159*X1159*(1-Z1159)</x:f>
        <x:v>91.43</x:v>
      </x:c>
      <x:c r="AF1159" s="28" t="n">
        <x:f>W1159*AA1159</x:f>
        <x:v>53.51</x:v>
      </x:c>
      <x:c r="AG1159" s="28" t="n">
        <x:f>AE1159-AF1159</x:f>
        <x:v>37.92000000000001</x:v>
      </x:c>
      <x:c r="AH1159" s="20" t="n">
        <x:f>IF(AE1159&gt;0,AG1159/AE1159,"")</x:f>
        <x:v>0.41474351963250583</x:v>
      </x:c>
      <x:c r="AI1159" s="28" t="n">
        <x:v>78026.39</x:v>
      </x:c>
      <x:c r="AJ1159" s="28"/>
      <x:c r="AK1159"/>
      <x:c r="AL1159" t="str">
        <x:v>Completado</x:v>
      </x:c>
      <x:c r="AM1159" t="str">
        <x:f>IF(W1159&lt;0,"Devuelto",AL1159)</x:f>
        <x:v>Completado</x:v>
      </x:c>
      <x:c r="AN1159" t="str">
        <x:v>Transferencia</x:v>
      </x:c>
      <x:c r="AO1159" s="29" t="str">
        <x:v>Sin observación</x:v>
      </x:c>
      <x:c r="AP1159" t="str">
        <x:f>IF(D1159="","No","Sí")</x:f>
        <x:v>Sí</x:v>
      </x:c>
    </x:row>
    <x:row r="1160">
      <x:c r="A1160" t="n">
        <x:v>1160</x:v>
      </x:c>
      <x:c r="B1160" t="str">
        <x:v>VT0005502</x:v>
      </x:c>
      <x:c r="C1160" t="str">
        <x:v>46067</x:v>
      </x:c>
      <x:c r="D1160" s="27" t="n">
        <x:v>46067</x:v>
      </x:c>
      <x:c r="E1160" t="n">
        <x:f>IF(D1160="","",YEAR(D1160))</x:f>
        <x:v>2026</x:v>
      </x:c>
      <x:c r="F1160" t="n">
        <x:f>IF(D1160="","",MONTH(D1160))</x:f>
        <x:v>2</x:v>
      </x:c>
      <x:c r="G1160" t="str">
        <x:f>IF(D1160="","Fecha no disponible",TEXT(D1160,"mmmm"))</x:f>
        <x:v>February</x:v>
      </x:c>
      <x:c r="H1160" t="str">
        <x:f>IF(D1160="","Fecha no disponible",TEXT(D1160,"yyyy-mm"))</x:f>
        <x:v>2026-02</x:v>
      </x:c>
      <x:c r="I1160" t="str">
        <x:f>IF(D1160="","Fecha no disponible","T"&amp;ROUNDUP(MONTH(D1160)/3,0))</x:f>
        <x:v>T1</x:v>
      </x:c>
      <x:c r="J1160" t="str">
        <x:v>T015</x:v>
      </x:c>
      <x:c r="K1160" t="str">
        <x:v>Tienda Potosí 3</x:v>
      </x:c>
      <x:c r="L1160" t="str">
        <x:v>Mall</x:v>
      </x:c>
      <x:c r="M1160" t="str">
        <x:v>Potosí</x:v>
      </x:c>
      <x:c r="N1160" t="str">
        <x:f>IFERROR(VLOOKUP(M1160,'Mapeos'!$A$4:$B$30,2,FALSE),M1160)</x:f>
        <x:v>Potosí</x:v>
      </x:c>
      <x:c r="O1160" t="str">
        <x:v>C01360</x:v>
      </x:c>
      <x:c r="P1160" t="str">
        <x:v>Empresa</x:v>
      </x:c>
      <x:c r="Q1160" t="str">
        <x:v>P0089</x:v>
      </x:c>
      <x:c r="R1160" t="str">
        <x:v>Deportes</x:v>
      </x:c>
      <x:c r="S1160" t="str">
        <x:v>Marca A</x:v>
      </x:c>
      <x:c r="T1160" t="str">
        <x:v>Tienda</x:v>
      </x:c>
      <x:c r="U1160" t="str">
        <x:f>IFERROR(VLOOKUP(T1160,'Mapeos'!$D$4:$E$25,2,FALSE),T1160)</x:f>
        <x:v>Tienda</x:v>
      </x:c>
      <x:c r="V1160" t="str">
        <x:v>V018</x:v>
      </x:c>
      <x:c r="W1160" t="n">
        <x:v>5</x:v>
      </x:c>
      <x:c r="X1160" s="28" t="n">
        <x:v>134.72</x:v>
      </x:c>
      <x:c r="Y1160" s="20" t="n">
        <x:v>0.05</x:v>
      </x:c>
      <x:c r="Z1160" s="20" t="n">
        <x:f>IF(Y1160&gt;1,Y1160/100,Y1160)</x:f>
        <x:v>0.05</x:v>
      </x:c>
      <x:c r="AA1160" s="28" t="n">
        <x:v>96.49</x:v>
      </x:c>
      <x:c r="AB1160" s="28" t="n">
        <x:v>639.92</x:v>
      </x:c>
      <x:c r="AC1160" s="28" t="str">
        <x:v>BOB</x:v>
      </x:c>
      <x:c r="AD1160" s="28" t="n">
        <x:f>IF(AC1160="USD",AB1160*'Parametros'!$B$4,AB1160)</x:f>
        <x:v>639.92</x:v>
      </x:c>
      <x:c r="AE1160" s="28" t="n">
        <x:f>W1160*X1160*(1-Z1160)</x:f>
        <x:v>639.92</x:v>
      </x:c>
      <x:c r="AF1160" s="28" t="n">
        <x:f>W1160*AA1160</x:f>
        <x:v>482.45</x:v>
      </x:c>
      <x:c r="AG1160" s="28" t="n">
        <x:f>AE1160-AF1160</x:f>
        <x:v>157.46999999999997</x:v>
      </x:c>
      <x:c r="AH1160" s="20" t="n">
        <x:f>IF(AE1160&gt;0,AG1160/AE1160,"")</x:f>
        <x:v>0.24607763470433802</x:v>
      </x:c>
      <x:c r="AI1160" s="28" t="n">
        <x:v>171964.13</x:v>
      </x:c>
      <x:c r="AJ1160" s="28"/>
      <x:c r="AK1160"/>
      <x:c r="AL1160" t="str">
        <x:v>Completado</x:v>
      </x:c>
      <x:c r="AM1160" t="str">
        <x:f>IF(W1160&lt;0,"Devuelto",AL1160)</x:f>
        <x:v>Completado</x:v>
      </x:c>
      <x:c r="AN1160" t="str">
        <x:v>Efectivo</x:v>
      </x:c>
      <x:c r="AO1160" s="29" t="str">
        <x:v>Sin observación</x:v>
      </x:c>
      <x:c r="AP1160" t="str">
        <x:f>IF(D1160="","No","Sí")</x:f>
        <x:v>Sí</x:v>
      </x:c>
    </x:row>
    <x:row r="1161">
      <x:c r="A1161" t="n">
        <x:v>1161</x:v>
      </x:c>
      <x:c r="B1161" t="str">
        <x:v>VT0005507</x:v>
      </x:c>
      <x:c r="C1161" t="str">
        <x:v>45330</x:v>
      </x:c>
      <x:c r="D1161" s="27" t="n">
        <x:v>45330</x:v>
      </x:c>
      <x:c r="E1161" t="n">
        <x:f>IF(D1161="","",YEAR(D1161))</x:f>
        <x:v>2024</x:v>
      </x:c>
      <x:c r="F1161" t="n">
        <x:f>IF(D1161="","",MONTH(D1161))</x:f>
        <x:v>2</x:v>
      </x:c>
      <x:c r="G1161" t="str">
        <x:f>IF(D1161="","Fecha no disponible",TEXT(D1161,"mmmm"))</x:f>
        <x:v>February</x:v>
      </x:c>
      <x:c r="H1161" t="str">
        <x:f>IF(D1161="","Fecha no disponible",TEXT(D1161,"yyyy-mm"))</x:f>
        <x:v>2024-02</x:v>
      </x:c>
      <x:c r="I1161" t="str">
        <x:f>IF(D1161="","Fecha no disponible","T"&amp;ROUNDUP(MONTH(D1161)/3,0))</x:f>
        <x:v>T1</x:v>
      </x:c>
      <x:c r="J1161" t="str">
        <x:v>T011</x:v>
      </x:c>
      <x:c r="K1161" t="str">
        <x:v>Tienda Cochabamba 3</x:v>
      </x:c>
      <x:c r="L1161" t="str">
        <x:v>Mall</x:v>
      </x:c>
      <x:c r="M1161" t="str">
        <x:v>Cochabamba</x:v>
      </x:c>
      <x:c r="N1161" t="str">
        <x:f>IFERROR(VLOOKUP(M1161,'Mapeos'!$A$4:$B$30,2,FALSE),M1161)</x:f>
        <x:v>Cochabamba</x:v>
      </x:c>
      <x:c r="O1161" t="str">
        <x:v>C00274</x:v>
      </x:c>
      <x:c r="P1161" t="str">
        <x:v>Frecuente</x:v>
      </x:c>
      <x:c r="Q1161" t="str">
        <x:v>P0101</x:v>
      </x:c>
      <x:c r="R1161" t="str">
        <x:v>Electrónica</x:v>
      </x:c>
      <x:c r="S1161" t="str">
        <x:v>Marca C</x:v>
      </x:c>
      <x:c r="T1161" t="str">
        <x:v>Tienda</x:v>
      </x:c>
      <x:c r="U1161" t="str">
        <x:f>IFERROR(VLOOKUP(T1161,'Mapeos'!$D$4:$E$25,2,FALSE),T1161)</x:f>
        <x:v>Tienda</x:v>
      </x:c>
      <x:c r="V1161" t="str">
        <x:v>V001</x:v>
      </x:c>
      <x:c r="W1161" t="n">
        <x:v>1</x:v>
      </x:c>
      <x:c r="X1161" s="28" t="n">
        <x:v>719.82</x:v>
      </x:c>
      <x:c r="Y1161" s="20" t="n">
        <x:v>0.2</x:v>
      </x:c>
      <x:c r="Z1161" s="20" t="n">
        <x:f>IF(Y1161&gt;1,Y1161/100,Y1161)</x:f>
        <x:v>0.2</x:v>
      </x:c>
      <x:c r="AA1161" s="28" t="n">
        <x:v>519.94</x:v>
      </x:c>
      <x:c r="AB1161" s="28" t="n">
        <x:v>575.86</x:v>
      </x:c>
      <x:c r="AC1161" s="28" t="str">
        <x:v>BOB</x:v>
      </x:c>
      <x:c r="AD1161" s="28" t="n">
        <x:f>IF(AC1161="USD",AB1161*'Parametros'!$B$4,AB1161)</x:f>
        <x:v>575.86</x:v>
      </x:c>
      <x:c r="AE1161" s="28" t="n">
        <x:f>W1161*X1161*(1-Z1161)</x:f>
        <x:v>575.8560000000001</x:v>
      </x:c>
      <x:c r="AF1161" s="28" t="n">
        <x:f>W1161*AA1161</x:f>
        <x:v>519.94</x:v>
      </x:c>
      <x:c r="AG1161" s="28" t="n">
        <x:f>AE1161-AF1161</x:f>
        <x:v>55.916000000000054</x:v>
      </x:c>
      <x:c r="AH1161" s="20" t="n">
        <x:f>IF(AE1161&gt;0,AG1161/AE1161,"")</x:f>
        <x:v>0.09710066405490268</x:v>
      </x:c>
      <x:c r="AI1161" s="28" t="n">
        <x:v>150225.5</x:v>
      </x:c>
      <x:c r="AJ1161" s="28"/>
      <x:c r="AK1161"/>
      <x:c r="AL1161" t="str">
        <x:v>Completado</x:v>
      </x:c>
      <x:c r="AM1161" t="str">
        <x:f>IF(W1161&lt;0,"Devuelto",AL1161)</x:f>
        <x:v>Completado</x:v>
      </x:c>
      <x:c r="AN1161" t="str">
        <x:v>Efectivo</x:v>
      </x:c>
      <x:c r="AO1161" s="29" t="str">
        <x:v>Sin observación</x:v>
      </x:c>
      <x:c r="AP1161" t="str">
        <x:f>IF(D1161="","No","Sí")</x:f>
        <x:v>Sí</x:v>
      </x:c>
    </x:row>
    <x:row r="1162">
      <x:c r="A1162" t="n">
        <x:v>1162</x:v>
      </x:c>
      <x:c r="B1162" t="str">
        <x:v>VT0005512</x:v>
      </x:c>
      <x:c r="C1162" t="str">
        <x:v>46148</x:v>
      </x:c>
      <x:c r="D1162" s="27" t="n">
        <x:v>46148</x:v>
      </x:c>
      <x:c r="E1162" t="n">
        <x:f>IF(D1162="","",YEAR(D1162))</x:f>
        <x:v>2026</x:v>
      </x:c>
      <x:c r="F1162" t="n">
        <x:f>IF(D1162="","",MONTH(D1162))</x:f>
        <x:v>5</x:v>
      </x:c>
      <x:c r="G1162" t="str">
        <x:f>IF(D1162="","Fecha no disponible",TEXT(D1162,"mmmm"))</x:f>
        <x:v>May</x:v>
      </x:c>
      <x:c r="H1162" t="str">
        <x:f>IF(D1162="","Fecha no disponible",TEXT(D1162,"yyyy-mm"))</x:f>
        <x:v>2026-05</x:v>
      </x:c>
      <x:c r="I1162" t="str">
        <x:f>IF(D1162="","Fecha no disponible","T"&amp;ROUNDUP(MONTH(D1162)/3,0))</x:f>
        <x:v>T2</x:v>
      </x:c>
      <x:c r="J1162" t="str">
        <x:v>T018</x:v>
      </x:c>
      <x:c r="K1162" t="str">
        <x:v>Tienda Sucre 2</x:v>
      </x:c>
      <x:c r="L1162" t="str">
        <x:v>Mall</x:v>
      </x:c>
      <x:c r="M1162" t="str">
        <x:v>Sucre</x:v>
      </x:c>
      <x:c r="N1162" t="str">
        <x:f>IFERROR(VLOOKUP(M1162,'Mapeos'!$A$4:$B$30,2,FALSE),M1162)</x:f>
        <x:v>Sucre</x:v>
      </x:c>
      <x:c r="O1162" t="str">
        <x:v>C00211</x:v>
      </x:c>
      <x:c r="P1162" t="str">
        <x:v>Frecuente</x:v>
      </x:c>
      <x:c r="Q1162" t="str">
        <x:v>P0136</x:v>
      </x:c>
      <x:c r="R1162" t="str">
        <x:v>Hogar</x:v>
      </x:c>
      <x:c r="S1162" t="str">
        <x:v>Marca C</x:v>
      </x:c>
      <x:c r="T1162" t="str">
        <x:v>Tienda</x:v>
      </x:c>
      <x:c r="U1162" t="str">
        <x:f>IFERROR(VLOOKUP(T1162,'Mapeos'!$D$4:$E$25,2,FALSE),T1162)</x:f>
        <x:v>Tienda</x:v>
      </x:c>
      <x:c r="V1162" t="str">
        <x:v>V039</x:v>
      </x:c>
      <x:c r="W1162" t="n">
        <x:v>2</x:v>
      </x:c>
      <x:c r="X1162" s="28" t="n">
        <x:v>189.32</x:v>
      </x:c>
      <x:c r="Y1162" s="20" t="n">
        <x:v>0.05</x:v>
      </x:c>
      <x:c r="Z1162" s="20" t="n">
        <x:f>IF(Y1162&gt;1,Y1162/100,Y1162)</x:f>
        <x:v>0.05</x:v>
      </x:c>
      <x:c r="AA1162" s="28" t="n">
        <x:v>140.91</x:v>
      </x:c>
      <x:c r="AB1162" s="28" t="n">
        <x:v>359.71</x:v>
      </x:c>
      <x:c r="AC1162" s="28" t="str">
        <x:v>BOB</x:v>
      </x:c>
      <x:c r="AD1162" s="28" t="n">
        <x:f>IF(AC1162="USD",AB1162*'Parametros'!$B$4,AB1162)</x:f>
        <x:v>359.71</x:v>
      </x:c>
      <x:c r="AE1162" s="28" t="n">
        <x:f>W1162*X1162*(1-Z1162)</x:f>
        <x:v>359.70799999999997</x:v>
      </x:c>
      <x:c r="AF1162" s="28" t="n">
        <x:f>W1162*AA1162</x:f>
        <x:v>281.82</x:v>
      </x:c>
      <x:c r="AG1162" s="28" t="n">
        <x:f>AE1162-AF1162</x:f>
        <x:v>77.88799999999998</x:v>
      </x:c>
      <x:c r="AH1162" s="20" t="n">
        <x:f>IF(AE1162&gt;0,AG1162/AE1162,"")</x:f>
        <x:v>0.2165311864067521</x:v>
      </x:c>
      <x:c r="AI1162" s="28" t="n">
        <x:v>202244.02</x:v>
      </x:c>
      <x:c r="AJ1162" s="28"/>
      <x:c r="AK1162"/>
      <x:c r="AL1162" t="str">
        <x:v>Completado</x:v>
      </x:c>
      <x:c r="AM1162" t="str">
        <x:f>IF(W1162&lt;0,"Devuelto",AL1162)</x:f>
        <x:v>Completado</x:v>
      </x:c>
      <x:c r="AN1162" t="str">
        <x:v>Tarjeta</x:v>
      </x:c>
      <x:c r="AO1162" s="29" t="str">
        <x:v>Sin observación</x:v>
      </x:c>
      <x:c r="AP1162" t="str">
        <x:f>IF(D1162="","No","Sí")</x:f>
        <x:v>Sí</x:v>
      </x:c>
    </x:row>
    <x:row r="1163">
      <x:c r="A1163" t="n">
        <x:v>1163</x:v>
      </x:c>
      <x:c r="B1163" t="str">
        <x:v>VT0005516</x:v>
      </x:c>
      <x:c r="C1163" t="str">
        <x:v>46158</x:v>
      </x:c>
      <x:c r="D1163" s="27" t="n">
        <x:v>46158</x:v>
      </x:c>
      <x:c r="E1163" t="n">
        <x:f>IF(D1163="","",YEAR(D1163))</x:f>
        <x:v>2026</x:v>
      </x:c>
      <x:c r="F1163" t="n">
        <x:f>IF(D1163="","",MONTH(D1163))</x:f>
        <x:v>5</x:v>
      </x:c>
      <x:c r="G1163" t="str">
        <x:f>IF(D1163="","Fecha no disponible",TEXT(D1163,"mmmm"))</x:f>
        <x:v>May</x:v>
      </x:c>
      <x:c r="H1163" t="str">
        <x:f>IF(D1163="","Fecha no disponible",TEXT(D1163,"yyyy-mm"))</x:f>
        <x:v>2026-05</x:v>
      </x:c>
      <x:c r="I1163" t="str">
        <x:f>IF(D1163="","Fecha no disponible","T"&amp;ROUNDUP(MONTH(D1163)/3,0))</x:f>
        <x:v>T2</x:v>
      </x:c>
      <x:c r="J1163" t="str">
        <x:v>T015</x:v>
      </x:c>
      <x:c r="K1163" t="str">
        <x:v>Tienda Potosí 3</x:v>
      </x:c>
      <x:c r="L1163" t="str">
        <x:v>Mall</x:v>
      </x:c>
      <x:c r="M1163" t="str">
        <x:v>Potosí</x:v>
      </x:c>
      <x:c r="N1163" t="str">
        <x:f>IFERROR(VLOOKUP(M1163,'Mapeos'!$A$4:$B$30,2,FALSE),M1163)</x:f>
        <x:v>Potosí</x:v>
      </x:c>
      <x:c r="O1163" t="str">
        <x:v>C00704</x:v>
      </x:c>
      <x:c r="P1163" t="str">
        <x:v>Premium</x:v>
      </x:c>
      <x:c r="Q1163" t="str">
        <x:v>P0001</x:v>
      </x:c>
      <x:c r="R1163" t="str">
        <x:v>Hogar</x:v>
      </x:c>
      <x:c r="S1163" t="str">
        <x:v>Marca D</x:v>
      </x:c>
      <x:c r="T1163" t="str">
        <x:v>E-commerce</x:v>
      </x:c>
      <x:c r="U1163" t="str">
        <x:f>IFERROR(VLOOKUP(T1163,'Mapeos'!$D$4:$E$25,2,FALSE),T1163)</x:f>
        <x:v>E-commerce</x:v>
      </x:c>
      <x:c r="V1163" t="str">
        <x:v>V040</x:v>
      </x:c>
      <x:c r="W1163" t="n">
        <x:v>1</x:v>
      </x:c>
      <x:c r="X1163" s="28" t="n">
        <x:v>307</x:v>
      </x:c>
      <x:c r="Y1163" s="20" t="n">
        <x:v>0</x:v>
      </x:c>
      <x:c r="Z1163" s="20" t="n">
        <x:f>IF(Y1163&gt;1,Y1163/100,Y1163)</x:f>
        <x:v>0</x:v>
      </x:c>
      <x:c r="AA1163" s="28" t="n">
        <x:v>195.84</x:v>
      </x:c>
      <x:c r="AB1163" s="28" t="n">
        <x:v>307</x:v>
      </x:c>
      <x:c r="AC1163" s="28" t="str">
        <x:v>BOB</x:v>
      </x:c>
      <x:c r="AD1163" s="28" t="n">
        <x:f>IF(AC1163="USD",AB1163*'Parametros'!$B$4,AB1163)</x:f>
        <x:v>307</x:v>
      </x:c>
      <x:c r="AE1163" s="28" t="n">
        <x:f>W1163*X1163*(1-Z1163)</x:f>
        <x:v>307</x:v>
      </x:c>
      <x:c r="AF1163" s="28" t="n">
        <x:f>W1163*AA1163</x:f>
        <x:v>195.84</x:v>
      </x:c>
      <x:c r="AG1163" s="28" t="n">
        <x:f>AE1163-AF1163</x:f>
        <x:v>111.16</x:v>
      </x:c>
      <x:c r="AH1163" s="20" t="n">
        <x:f>IF(AE1163&gt;0,AG1163/AE1163,"")</x:f>
        <x:v>0.3620846905537459</x:v>
      </x:c>
      <x:c r="AI1163" s="28" t="n">
        <x:v>65148.89</x:v>
      </x:c>
      <x:c r="AJ1163" s="28"/>
      <x:c r="AK1163"/>
      <x:c r="AL1163" t="str">
        <x:v>Completado</x:v>
      </x:c>
      <x:c r="AM1163" t="str">
        <x:f>IF(W1163&lt;0,"Devuelto",AL1163)</x:f>
        <x:v>Completado</x:v>
      </x:c>
      <x:c r="AN1163" t="str">
        <x:v>Efectivo</x:v>
      </x:c>
      <x:c r="AO1163" s="29" t="str">
        <x:v>Sin observación</x:v>
      </x:c>
      <x:c r="AP1163" t="str">
        <x:f>IF(D1163="","No","Sí")</x:f>
        <x:v>Sí</x:v>
      </x:c>
    </x:row>
    <x:row r="1164">
      <x:c r="A1164" t="n">
        <x:v>1164</x:v>
      </x:c>
      <x:c r="B1164" t="str">
        <x:v>VT0005521</x:v>
      </x:c>
      <x:c r="C1164" t="str">
        <x:v>46060</x:v>
      </x:c>
      <x:c r="D1164" s="27" t="n">
        <x:v>46060</x:v>
      </x:c>
      <x:c r="E1164" t="n">
        <x:f>IF(D1164="","",YEAR(D1164))</x:f>
        <x:v>2026</x:v>
      </x:c>
      <x:c r="F1164" t="n">
        <x:f>IF(D1164="","",MONTH(D1164))</x:f>
        <x:v>2</x:v>
      </x:c>
      <x:c r="G1164" t="str">
        <x:f>IF(D1164="","Fecha no disponible",TEXT(D1164,"mmmm"))</x:f>
        <x:v>February</x:v>
      </x:c>
      <x:c r="H1164" t="str">
        <x:f>IF(D1164="","Fecha no disponible",TEXT(D1164,"yyyy-mm"))</x:f>
        <x:v>2026-02</x:v>
      </x:c>
      <x:c r="I1164" t="str">
        <x:f>IF(D1164="","Fecha no disponible","T"&amp;ROUNDUP(MONTH(D1164)/3,0))</x:f>
        <x:v>T1</x:v>
      </x:c>
      <x:c r="J1164" t="str">
        <x:v>T011</x:v>
      </x:c>
      <x:c r="K1164" t="str">
        <x:v>Tienda Cochabamba 3</x:v>
      </x:c>
      <x:c r="L1164" t="str">
        <x:v>Mall</x:v>
      </x:c>
      <x:c r="M1164" t="str">
        <x:v>Cochabamba</x:v>
      </x:c>
      <x:c r="N1164" t="str">
        <x:f>IFERROR(VLOOKUP(M1164,'Mapeos'!$A$4:$B$30,2,FALSE),M1164)</x:f>
        <x:v>Cochabamba</x:v>
      </x:c>
      <x:c r="O1164" t="str">
        <x:v>C00464</x:v>
      </x:c>
      <x:c r="P1164" t="str">
        <x:v>Empresa</x:v>
      </x:c>
      <x:c r="Q1164" t="str">
        <x:v>P0118</x:v>
      </x:c>
      <x:c r="R1164" t="str">
        <x:v>Electrónica</x:v>
      </x:c>
      <x:c r="S1164" t="str">
        <x:v>Marca A</x:v>
      </x:c>
      <x:c r="T1164" t="str">
        <x:v>WhatsApp</x:v>
      </x:c>
      <x:c r="U1164" t="str">
        <x:f>IFERROR(VLOOKUP(T1164,'Mapeos'!$D$4:$E$25,2,FALSE),T1164)</x:f>
        <x:v>WhatsApp</x:v>
      </x:c>
      <x:c r="V1164" t="str">
        <x:v>V023</x:v>
      </x:c>
      <x:c r="W1164" t="n">
        <x:v>1</x:v>
      </x:c>
      <x:c r="X1164" s="28" t="n">
        <x:v>156.53</x:v>
      </x:c>
      <x:c r="Y1164" s="20" t="n">
        <x:v>0.15</x:v>
      </x:c>
      <x:c r="Z1164" s="20" t="n">
        <x:f>IF(Y1164&gt;1,Y1164/100,Y1164)</x:f>
        <x:v>0.15</x:v>
      </x:c>
      <x:c r="AA1164" s="28" t="n">
        <x:v>75.13</x:v>
      </x:c>
      <x:c r="AB1164" s="28" t="n">
        <x:v>133.05</x:v>
      </x:c>
      <x:c r="AC1164" s="28" t="str">
        <x:v>BOB</x:v>
      </x:c>
      <x:c r="AD1164" s="28" t="n">
        <x:f>IF(AC1164="USD",AB1164*'Parametros'!$B$4,AB1164)</x:f>
        <x:v>133.05</x:v>
      </x:c>
      <x:c r="AE1164" s="28" t="n">
        <x:f>W1164*X1164*(1-Z1164)</x:f>
        <x:v>133.0505</x:v>
      </x:c>
      <x:c r="AF1164" s="28" t="n">
        <x:f>W1164*AA1164</x:f>
        <x:v>75.13</x:v>
      </x:c>
      <x:c r="AG1164" s="28" t="n">
        <x:f>AE1164-AF1164</x:f>
        <x:v>57.920500000000004</x:v>
      </x:c>
      <x:c r="AH1164" s="20" t="n">
        <x:f>IF(AE1164&gt;0,AG1164/AE1164,"")</x:f>
        <x:v>0.43532718779711466</x:v>
      </x:c>
      <x:c r="AI1164" s="28" t="n">
        <x:v>90737.32</x:v>
      </x:c>
      <x:c r="AJ1164" s="28"/>
      <x:c r="AK1164"/>
      <x:c r="AL1164" t="str">
        <x:v>Completado</x:v>
      </x:c>
      <x:c r="AM1164" t="str">
        <x:f>IF(W1164&lt;0,"Devuelto",AL1164)</x:f>
        <x:v>Completado</x:v>
      </x:c>
      <x:c r="AN1164" t="str">
        <x:v>Efectivo</x:v>
      </x:c>
      <x:c r="AO1164" s="29" t="str">
        <x:v>Sin observación</x:v>
      </x:c>
      <x:c r="AP1164" t="str">
        <x:f>IF(D1164="","No","Sí")</x:f>
        <x:v>Sí</x:v>
      </x:c>
    </x:row>
    <x:row r="1165">
      <x:c r="A1165" t="n">
        <x:v>1165</x:v>
      </x:c>
      <x:c r="B1165" t="str">
        <x:v>VT0005526</x:v>
      </x:c>
      <x:c r="C1165" t="str">
        <x:v>45327</x:v>
      </x:c>
      <x:c r="D1165" s="27" t="n">
        <x:v>45327</x:v>
      </x:c>
      <x:c r="E1165" t="n">
        <x:f>IF(D1165="","",YEAR(D1165))</x:f>
        <x:v>2024</x:v>
      </x:c>
      <x:c r="F1165" t="n">
        <x:f>IF(D1165="","",MONTH(D1165))</x:f>
        <x:v>2</x:v>
      </x:c>
      <x:c r="G1165" t="str">
        <x:f>IF(D1165="","Fecha no disponible",TEXT(D1165,"mmmm"))</x:f>
        <x:v>February</x:v>
      </x:c>
      <x:c r="H1165" t="str">
        <x:f>IF(D1165="","Fecha no disponible",TEXT(D1165,"yyyy-mm"))</x:f>
        <x:v>2024-02</x:v>
      </x:c>
      <x:c r="I1165" t="str">
        <x:f>IF(D1165="","Fecha no disponible","T"&amp;ROUNDUP(MONTH(D1165)/3,0))</x:f>
        <x:v>T1</x:v>
      </x:c>
      <x:c r="J1165" t="str">
        <x:v>T009</x:v>
      </x:c>
      <x:c r="K1165" t="str">
        <x:v>Tienda Cochabamba 1</x:v>
      </x:c>
      <x:c r="L1165" t="str">
        <x:v>Mall</x:v>
      </x:c>
      <x:c r="M1165" t="str">
        <x:v>Cochabamba</x:v>
      </x:c>
      <x:c r="N1165" t="str">
        <x:f>IFERROR(VLOOKUP(M1165,'Mapeos'!$A$4:$B$30,2,FALSE),M1165)</x:f>
        <x:v>Cochabamba</x:v>
      </x:c>
      <x:c r="O1165" t="str">
        <x:v>C00400</x:v>
      </x:c>
      <x:c r="P1165" t="str">
        <x:v>Frecuente</x:v>
      </x:c>
      <x:c r="Q1165" t="str">
        <x:v>P0057</x:v>
      </x:c>
      <x:c r="R1165" t="str">
        <x:v>Deportes</x:v>
      </x:c>
      <x:c r="S1165" t="str">
        <x:v>Marca D</x:v>
      </x:c>
      <x:c r="T1165" t="str">
        <x:v>Tienda</x:v>
      </x:c>
      <x:c r="U1165" t="str">
        <x:f>IFERROR(VLOOKUP(T1165,'Mapeos'!$D$4:$E$25,2,FALSE),T1165)</x:f>
        <x:v>Tienda</x:v>
      </x:c>
      <x:c r="V1165" t="str">
        <x:v>V029</x:v>
      </x:c>
      <x:c r="W1165" t="n">
        <x:v>1</x:v>
      </x:c>
      <x:c r="X1165" s="28" t="n">
        <x:v>274.91</x:v>
      </x:c>
      <x:c r="Y1165" s="20" t="n">
        <x:v>0</x:v>
      </x:c>
      <x:c r="Z1165" s="20" t="n">
        <x:f>IF(Y1165&gt;1,Y1165/100,Y1165)</x:f>
        <x:v>0</x:v>
      </x:c>
      <x:c r="AA1165" s="28" t="n">
        <x:v>181.5</x:v>
      </x:c>
      <x:c r="AB1165" s="28" t="n">
        <x:v>274.91</x:v>
      </x:c>
      <x:c r="AC1165" s="28" t="str">
        <x:v>BOB</x:v>
      </x:c>
      <x:c r="AD1165" s="28" t="n">
        <x:f>IF(AC1165="USD",AB1165*'Parametros'!$B$4,AB1165)</x:f>
        <x:v>274.91</x:v>
      </x:c>
      <x:c r="AE1165" s="28" t="n">
        <x:f>W1165*X1165*(1-Z1165)</x:f>
        <x:v>274.91</x:v>
      </x:c>
      <x:c r="AF1165" s="28" t="n">
        <x:f>W1165*AA1165</x:f>
        <x:v>181.5</x:v>
      </x:c>
      <x:c r="AG1165" s="28" t="n">
        <x:f>AE1165-AF1165</x:f>
        <x:v>93.41000000000003</x:v>
      </x:c>
      <x:c r="AH1165" s="20" t="n">
        <x:f>IF(AE1165&gt;0,AG1165/AE1165,"")</x:f>
        <x:v>0.3397839292859482</x:v>
      </x:c>
      <x:c r="AI1165" s="28" t="n">
        <x:v>150225.5</x:v>
      </x:c>
      <x:c r="AJ1165" s="28"/>
      <x:c r="AK1165"/>
      <x:c r="AL1165" t="str">
        <x:v>Completado</x:v>
      </x:c>
      <x:c r="AM1165" t="str">
        <x:f>IF(W1165&lt;0,"Devuelto",AL1165)</x:f>
        <x:v>Completado</x:v>
      </x:c>
      <x:c r="AN1165" t="str">
        <x:v>Efectivo</x:v>
      </x:c>
      <x:c r="AO1165" s="29" t="str">
        <x:v>Sin observación</x:v>
      </x:c>
      <x:c r="AP1165" t="str">
        <x:f>IF(D1165="","No","Sí")</x:f>
        <x:v>Sí</x:v>
      </x:c>
    </x:row>
    <x:row r="1166">
      <x:c r="A1166" t="n">
        <x:v>1166</x:v>
      </x:c>
      <x:c r="B1166" t="str">
        <x:v>VT0005531</x:v>
      </x:c>
      <x:c r="C1166" t="str">
        <x:v>45904</x:v>
      </x:c>
      <x:c r="D1166" s="27" t="n">
        <x:v>45904</x:v>
      </x:c>
      <x:c r="E1166" t="n">
        <x:f>IF(D1166="","",YEAR(D1166))</x:f>
        <x:v>2025</x:v>
      </x:c>
      <x:c r="F1166" t="n">
        <x:f>IF(D1166="","",MONTH(D1166))</x:f>
        <x:v>9</x:v>
      </x:c>
      <x:c r="G1166" t="str">
        <x:f>IF(D1166="","Fecha no disponible",TEXT(D1166,"mmmm"))</x:f>
        <x:v>September</x:v>
      </x:c>
      <x:c r="H1166" t="str">
        <x:f>IF(D1166="","Fecha no disponible",TEXT(D1166,"yyyy-mm"))</x:f>
        <x:v>2025-09</x:v>
      </x:c>
      <x:c r="I1166" t="str">
        <x:f>IF(D1166="","Fecha no disponible","T"&amp;ROUNDUP(MONTH(D1166)/3,0))</x:f>
        <x:v>T3</x:v>
      </x:c>
      <x:c r="J1166" t="str">
        <x:v>T019</x:v>
      </x:c>
      <x:c r="K1166" t="str">
        <x:v>Tienda Sucre 3</x:v>
      </x:c>
      <x:c r="L1166" t="str">
        <x:v>Centro</x:v>
      </x:c>
      <x:c r="M1166" t="str">
        <x:v>Sucre</x:v>
      </x:c>
      <x:c r="N1166" t="str">
        <x:f>IFERROR(VLOOKUP(M1166,'Mapeos'!$A$4:$B$30,2,FALSE),M1166)</x:f>
        <x:v>Sucre</x:v>
      </x:c>
      <x:c r="O1166" t="str">
        <x:v>C00231</x:v>
      </x:c>
      <x:c r="P1166" t="str">
        <x:v>Premium</x:v>
      </x:c>
      <x:c r="Q1166" t="str">
        <x:v>P0019</x:v>
      </x:c>
      <x:c r="R1166" t="str">
        <x:v>Electrónica</x:v>
      </x:c>
      <x:c r="S1166" t="str">
        <x:v>Marca A</x:v>
      </x:c>
      <x:c r="T1166" t="str">
        <x:v>Tienda</x:v>
      </x:c>
      <x:c r="U1166" t="str">
        <x:f>IFERROR(VLOOKUP(T1166,'Mapeos'!$D$4:$E$25,2,FALSE),T1166)</x:f>
        <x:v>Tienda</x:v>
      </x:c>
      <x:c r="V1166" t="str">
        <x:v>V030</x:v>
      </x:c>
      <x:c r="W1166" t="n">
        <x:v>1</x:v>
      </x:c>
      <x:c r="X1166" s="28" t="n">
        <x:v>252.73</x:v>
      </x:c>
      <x:c r="Y1166" s="20" t="n">
        <x:v>0.15</x:v>
      </x:c>
      <x:c r="Z1166" s="20" t="n">
        <x:f>IF(Y1166&gt;1,Y1166/100,Y1166)</x:f>
        <x:v>0.15</x:v>
      </x:c>
      <x:c r="AA1166" s="28" t="n">
        <x:v>149.37</x:v>
      </x:c>
      <x:c r="AB1166" s="28" t="n">
        <x:v>214.82</x:v>
      </x:c>
      <x:c r="AC1166" s="28" t="str">
        <x:v>BOB</x:v>
      </x:c>
      <x:c r="AD1166" s="28" t="n">
        <x:f>IF(AC1166="USD",AB1166*'Parametros'!$B$4,AB1166)</x:f>
        <x:v>214.82</x:v>
      </x:c>
      <x:c r="AE1166" s="28" t="n">
        <x:f>W1166*X1166*(1-Z1166)</x:f>
        <x:v>214.82049999999998</x:v>
      </x:c>
      <x:c r="AF1166" s="28" t="n">
        <x:f>W1166*AA1166</x:f>
        <x:v>149.37</x:v>
      </x:c>
      <x:c r="AG1166" s="28" t="n">
        <x:f>AE1166-AF1166</x:f>
        <x:v>65.45049999999998</x:v>
      </x:c>
      <x:c r="AH1166" s="20" t="n">
        <x:f>IF(AE1166&gt;0,AG1166/AE1166,"")</x:f>
        <x:v>0.3046752986795952</x:v>
      </x:c>
      <x:c r="AI1166" s="28" t="n">
        <x:v>130275.56</x:v>
      </x:c>
      <x:c r="AJ1166" s="28"/>
      <x:c r="AK1166"/>
      <x:c r="AL1166" t="str">
        <x:v>Completado</x:v>
      </x:c>
      <x:c r="AM1166" t="str">
        <x:f>IF(W1166&lt;0,"Devuelto",AL1166)</x:f>
        <x:v>Completado</x:v>
      </x:c>
      <x:c r="AN1166" t="str">
        <x:v>Tarjeta</x:v>
      </x:c>
      <x:c r="AO1166" s="29" t="str">
        <x:v>Sin observación</x:v>
      </x:c>
      <x:c r="AP1166" t="str">
        <x:f>IF(D1166="","No","Sí")</x:f>
        <x:v>Sí</x:v>
      </x:c>
    </x:row>
    <x:row r="1167">
      <x:c r="A1167" t="n">
        <x:v>1167</x:v>
      </x:c>
      <x:c r="B1167" t="str">
        <x:v>VT0005535</x:v>
      </x:c>
      <x:c r="C1167" t="str">
        <x:v>45569</x:v>
      </x:c>
      <x:c r="D1167" s="27" t="n">
        <x:v>45569</x:v>
      </x:c>
      <x:c r="E1167" t="n">
        <x:f>IF(D1167="","",YEAR(D1167))</x:f>
        <x:v>2024</x:v>
      </x:c>
      <x:c r="F1167" t="n">
        <x:f>IF(D1167="","",MONTH(D1167))</x:f>
        <x:v>10</x:v>
      </x:c>
      <x:c r="G1167" t="str">
        <x:f>IF(D1167="","Fecha no disponible",TEXT(D1167,"mmmm"))</x:f>
        <x:v>October</x:v>
      </x:c>
      <x:c r="H1167" t="str">
        <x:f>IF(D1167="","Fecha no disponible",TEXT(D1167,"yyyy-mm"))</x:f>
        <x:v>2024-10</x:v>
      </x:c>
      <x:c r="I1167" t="str">
        <x:f>IF(D1167="","Fecha no disponible","T"&amp;ROUNDUP(MONTH(D1167)/3,0))</x:f>
        <x:v>T4</x:v>
      </x:c>
      <x:c r="J1167" t="str">
        <x:v>T017</x:v>
      </x:c>
      <x:c r="K1167" t="str">
        <x:v>Tienda Sucre 1</x:v>
      </x:c>
      <x:c r="L1167" t="str">
        <x:v>Centro</x:v>
      </x:c>
      <x:c r="M1167" t="str">
        <x:v>Sucre</x:v>
      </x:c>
      <x:c r="N1167" t="str">
        <x:f>IFERROR(VLOOKUP(M1167,'Mapeos'!$A$4:$B$30,2,FALSE),M1167)</x:f>
        <x:v>Sucre</x:v>
      </x:c>
      <x:c r="O1167" t="str">
        <x:v>C00862</x:v>
      </x:c>
      <x:c r="P1167" t="str">
        <x:v>Frecuente</x:v>
      </x:c>
      <x:c r="Q1167" t="str">
        <x:v>P0022</x:v>
      </x:c>
      <x:c r="R1167" t="str">
        <x:v>Cuidado Personal</x:v>
      </x:c>
      <x:c r="S1167" t="str">
        <x:v>Marca D</x:v>
      </x:c>
      <x:c r="T1167" t="str">
        <x:v>Tienda</x:v>
      </x:c>
      <x:c r="U1167" t="str">
        <x:f>IFERROR(VLOOKUP(T1167,'Mapeos'!$D$4:$E$25,2,FALSE),T1167)</x:f>
        <x:v>Tienda</x:v>
      </x:c>
      <x:c r="V1167" t="str">
        <x:v>V003</x:v>
      </x:c>
      <x:c r="W1167" t="n">
        <x:v>1</x:v>
      </x:c>
      <x:c r="X1167" s="28" t="n">
        <x:v>53.95</x:v>
      </x:c>
      <x:c r="Y1167" s="20" t="n">
        <x:v>0.15</x:v>
      </x:c>
      <x:c r="Z1167" s="20" t="n">
        <x:f>IF(Y1167&gt;1,Y1167/100,Y1167)</x:f>
        <x:v>0.15</x:v>
      </x:c>
      <x:c r="AA1167" s="28" t="n">
        <x:v>39.8</x:v>
      </x:c>
      <x:c r="AB1167" s="28" t="n">
        <x:v>45.86</x:v>
      </x:c>
      <x:c r="AC1167" s="28" t="str">
        <x:v>BOB</x:v>
      </x:c>
      <x:c r="AD1167" s="28" t="n">
        <x:f>IF(AC1167="USD",AB1167*'Parametros'!$B$4,AB1167)</x:f>
        <x:v>45.86</x:v>
      </x:c>
      <x:c r="AE1167" s="28" t="n">
        <x:f>W1167*X1167*(1-Z1167)</x:f>
        <x:v>45.8575</x:v>
      </x:c>
      <x:c r="AF1167" s="28" t="n">
        <x:f>W1167*AA1167</x:f>
        <x:v>39.8</x:v>
      </x:c>
      <x:c r="AG1167" s="28" t="n">
        <x:f>AE1167-AF1167</x:f>
        <x:v>6.0575000000000045</x:v>
      </x:c>
      <x:c r="AH1167" s="20" t="n">
        <x:f>IF(AE1167&gt;0,AG1167/AE1167,"")</x:f>
        <x:v>0.13209398680695641</x:v>
      </x:c>
      <x:c r="AI1167" s="28" t="n">
        <x:v>130620.69</x:v>
      </x:c>
      <x:c r="AJ1167" s="28"/>
      <x:c r="AK1167"/>
      <x:c r="AL1167" t="str">
        <x:v>Completado</x:v>
      </x:c>
      <x:c r="AM1167" t="str">
        <x:f>IF(W1167&lt;0,"Devuelto",AL1167)</x:f>
        <x:v>Completado</x:v>
      </x:c>
      <x:c r="AN1167" t="str">
        <x:v>Transferencia</x:v>
      </x:c>
      <x:c r="AO1167" s="29" t="str">
        <x:v>Sin observación</x:v>
      </x:c>
      <x:c r="AP1167" t="str">
        <x:f>IF(D1167="","No","Sí")</x:f>
        <x:v>Sí</x:v>
      </x:c>
    </x:row>
    <x:row r="1168">
      <x:c r="A1168" t="n">
        <x:v>1168</x:v>
      </x:c>
      <x:c r="B1168" t="str">
        <x:v>VT0005540</x:v>
      </x:c>
      <x:c r="C1168" t="str">
        <x:v>46129</x:v>
      </x:c>
      <x:c r="D1168" s="27" t="n">
        <x:v>46129</x:v>
      </x:c>
      <x:c r="E1168" t="n">
        <x:f>IF(D1168="","",YEAR(D1168))</x:f>
        <x:v>2026</x:v>
      </x:c>
      <x:c r="F1168" t="n">
        <x:f>IF(D1168="","",MONTH(D1168))</x:f>
        <x:v>4</x:v>
      </x:c>
      <x:c r="G1168" t="str">
        <x:f>IF(D1168="","Fecha no disponible",TEXT(D1168,"mmmm"))</x:f>
        <x:v>April</x:v>
      </x:c>
      <x:c r="H1168" t="str">
        <x:f>IF(D1168="","Fecha no disponible",TEXT(D1168,"yyyy-mm"))</x:f>
        <x:v>2026-04</x:v>
      </x:c>
      <x:c r="I1168" t="str">
        <x:f>IF(D1168="","Fecha no disponible","T"&amp;ROUNDUP(MONTH(D1168)/3,0))</x:f>
        <x:v>T2</x:v>
      </x:c>
      <x:c r="J1168" t="str">
        <x:v>T018</x:v>
      </x:c>
      <x:c r="K1168" t="str">
        <x:v>Tienda Sucre 2</x:v>
      </x:c>
      <x:c r="L1168" t="str">
        <x:v>Mall</x:v>
      </x:c>
      <x:c r="M1168" t="str">
        <x:v>Sucre</x:v>
      </x:c>
      <x:c r="N1168" t="str">
        <x:f>IFERROR(VLOOKUP(M1168,'Mapeos'!$A$4:$B$30,2,FALSE),M1168)</x:f>
        <x:v>Sucre</x:v>
      </x:c>
      <x:c r="O1168" t="str">
        <x:v>C01556</x:v>
      </x:c>
      <x:c r="P1168" t="str">
        <x:v>Premium</x:v>
      </x:c>
      <x:c r="Q1168" t="str">
        <x:v>P0002</x:v>
      </x:c>
      <x:c r="R1168" t="str">
        <x:v>Hogar</x:v>
      </x:c>
      <x:c r="S1168" t="str">
        <x:v>Marca D</x:v>
      </x:c>
      <x:c r="T1168" t="str">
        <x:v>WhatsApp</x:v>
      </x:c>
      <x:c r="U1168" t="str">
        <x:f>IFERROR(VLOOKUP(T1168,'Mapeos'!$D$4:$E$25,2,FALSE),T1168)</x:f>
        <x:v>WhatsApp</x:v>
      </x:c>
      <x:c r="V1168" t="str">
        <x:v>V005</x:v>
      </x:c>
      <x:c r="W1168" t="n">
        <x:v>9</x:v>
      </x:c>
      <x:c r="X1168" s="28" t="n">
        <x:v>302.45</x:v>
      </x:c>
      <x:c r="Y1168" s="20" t="n">
        <x:v>0</x:v>
      </x:c>
      <x:c r="Z1168" s="20" t="n">
        <x:f>IF(Y1168&gt;1,Y1168/100,Y1168)</x:f>
        <x:v>0</x:v>
      </x:c>
      <x:c r="AA1168" s="28" t="n">
        <x:v>194.61</x:v>
      </x:c>
      <x:c r="AB1168" s="28" t="n">
        <x:v>2722.05</x:v>
      </x:c>
      <x:c r="AC1168" s="28" t="str">
        <x:v>BOB</x:v>
      </x:c>
      <x:c r="AD1168" s="28" t="n">
        <x:f>IF(AC1168="USD",AB1168*'Parametros'!$B$4,AB1168)</x:f>
        <x:v>2722.05</x:v>
      </x:c>
      <x:c r="AE1168" s="28" t="n">
        <x:f>W1168*X1168*(1-Z1168)</x:f>
        <x:v>2722.0499999999997</x:v>
      </x:c>
      <x:c r="AF1168" s="28" t="n">
        <x:f>W1168*AA1168</x:f>
        <x:v>1751.4900000000002</x:v>
      </x:c>
      <x:c r="AG1168" s="28" t="n">
        <x:f>AE1168-AF1168</x:f>
        <x:v>970.5599999999995</x:v>
      </x:c>
      <x:c r="AH1168" s="20" t="n">
        <x:f>IF(AE1168&gt;0,AG1168/AE1168,"")</x:f>
        <x:v>0.35655480244668525</x:v>
      </x:c>
      <x:c r="AI1168" s="28" t="n">
        <x:v>68545.59</x:v>
      </x:c>
      <x:c r="AJ1168" s="28"/>
      <x:c r="AK1168"/>
      <x:c r="AL1168" t="str">
        <x:v>Completado</x:v>
      </x:c>
      <x:c r="AM1168" t="str">
        <x:f>IF(W1168&lt;0,"Devuelto",AL1168)</x:f>
        <x:v>Completado</x:v>
      </x:c>
      <x:c r="AN1168" t="str">
        <x:v>Tarjeta</x:v>
      </x:c>
      <x:c r="AO1168" s="29" t="str">
        <x:v>Sin observación</x:v>
      </x:c>
      <x:c r="AP1168" t="str">
        <x:f>IF(D1168="","No","Sí")</x:f>
        <x:v>Sí</x:v>
      </x:c>
    </x:row>
    <x:row r="1169">
      <x:c r="A1169" t="n">
        <x:v>1169</x:v>
      </x:c>
      <x:c r="B1169" t="str">
        <x:v>VT0005545</x:v>
      </x:c>
      <x:c r="C1169" t="str">
        <x:v>45945</x:v>
      </x:c>
      <x:c r="D1169" s="27" t="n">
        <x:v>45945</x:v>
      </x:c>
      <x:c r="E1169" t="n">
        <x:f>IF(D1169="","",YEAR(D1169))</x:f>
        <x:v>2025</x:v>
      </x:c>
      <x:c r="F1169" t="n">
        <x:f>IF(D1169="","",MONTH(D1169))</x:f>
        <x:v>10</x:v>
      </x:c>
      <x:c r="G1169" t="str">
        <x:f>IF(D1169="","Fecha no disponible",TEXT(D1169,"mmmm"))</x:f>
        <x:v>October</x:v>
      </x:c>
      <x:c r="H1169" t="str">
        <x:f>IF(D1169="","Fecha no disponible",TEXT(D1169,"yyyy-mm"))</x:f>
        <x:v>2025-10</x:v>
      </x:c>
      <x:c r="I1169" t="str">
        <x:f>IF(D1169="","Fecha no disponible","T"&amp;ROUNDUP(MONTH(D1169)/3,0))</x:f>
        <x:v>T4</x:v>
      </x:c>
      <x:c r="J1169" t="str">
        <x:v>T006</x:v>
      </x:c>
      <x:c r="K1169" t="str">
        <x:v>Tienda Santa Cruz 2</x:v>
      </x:c>
      <x:c r="L1169" t="str">
        <x:v>Mall</x:v>
      </x:c>
      <x:c r="M1169" t="str">
        <x:v>Santa Cruz</x:v>
      </x:c>
      <x:c r="N1169" t="str">
        <x:f>IFERROR(VLOOKUP(M1169,'Mapeos'!$A$4:$B$30,2,FALSE),M1169)</x:f>
        <x:v>Santa Cruz</x:v>
      </x:c>
      <x:c r="O1169" t="str">
        <x:v>C00851</x:v>
      </x:c>
      <x:c r="P1169" t="str">
        <x:v>Empresa</x:v>
      </x:c>
      <x:c r="Q1169" t="str">
        <x:v>P0140</x:v>
      </x:c>
      <x:c r="R1169" t="str">
        <x:v>Hogar</x:v>
      </x:c>
      <x:c r="S1169" t="str">
        <x:v>Marca D</x:v>
      </x:c>
      <x:c r="T1169" t="str">
        <x:v>Tienda</x:v>
      </x:c>
      <x:c r="U1169" t="str">
        <x:f>IFERROR(VLOOKUP(T1169,'Mapeos'!$D$4:$E$25,2,FALSE),T1169)</x:f>
        <x:v>Tienda</x:v>
      </x:c>
      <x:c r="V1169" t="str">
        <x:v>V021</x:v>
      </x:c>
      <x:c r="W1169" t="n">
        <x:v>-1</x:v>
      </x:c>
      <x:c r="X1169" s="28" t="n">
        <x:v>213.09</x:v>
      </x:c>
      <x:c r="Y1169" s="20" t="n">
        <x:v>0.15</x:v>
      </x:c>
      <x:c r="Z1169" s="20" t="n">
        <x:f>IF(Y1169&gt;1,Y1169/100,Y1169)</x:f>
        <x:v>0.15</x:v>
      </x:c>
      <x:c r="AA1169" s="28" t="n">
        <x:v>122.58</x:v>
      </x:c>
      <x:c r="AB1169" s="28" t="n">
        <x:v>-181.13</x:v>
      </x:c>
      <x:c r="AC1169" s="28" t="str">
        <x:v>BOB</x:v>
      </x:c>
      <x:c r="AD1169" s="28" t="n">
        <x:f>IF(AC1169="USD",AB1169*'Parametros'!$B$4,AB1169)</x:f>
        <x:v>-181.13</x:v>
      </x:c>
      <x:c r="AE1169" s="28" t="n">
        <x:f>W1169*X1169*(1-Z1169)</x:f>
        <x:v>-181.1265</x:v>
      </x:c>
      <x:c r="AF1169" s="28" t="n">
        <x:f>W1169*AA1169</x:f>
        <x:v>-122.58</x:v>
      </x:c>
      <x:c r="AG1169" s="28" t="n">
        <x:f>AE1169-AF1169</x:f>
        <x:v>-58.546499999999995</x:v>
      </x:c>
      <x:c r="AH1169" s="20" t="str">
        <x:f>IF(AE1169&gt;0,AG1169/AE1169,"")</x:f>
      </x:c>
      <x:c r="AI1169" s="28" t="n">
        <x:v>153232.59</x:v>
      </x:c>
      <x:c r="AJ1169" s="28"/>
      <x:c r="AK1169"/>
      <x:c r="AL1169" t="str">
        <x:v>Devuelto</x:v>
      </x:c>
      <x:c r="AM1169" t="str">
        <x:f>IF(W1169&lt;0,"Devuelto",AL1169)</x:f>
        <x:v>Devuelto</x:v>
      </x:c>
      <x:c r="AN1169" t="str">
        <x:v>Transferencia</x:v>
      </x:c>
      <x:c r="AO1169" s="29" t="str">
        <x:v>Sin observación</x:v>
      </x:c>
      <x:c r="AP1169" t="str">
        <x:f>IF(D1169="","No","Sí")</x:f>
        <x:v>Sí</x:v>
      </x:c>
    </x:row>
    <x:row r="1170">
      <x:c r="A1170" t="n">
        <x:v>1170</x:v>
      </x:c>
      <x:c r="B1170" t="str">
        <x:v>VT0005550</x:v>
      </x:c>
      <x:c r="C1170" t="str">
        <x:v>45498</x:v>
      </x:c>
      <x:c r="D1170" s="27" t="n">
        <x:v>45498</x:v>
      </x:c>
      <x:c r="E1170" t="n">
        <x:f>IF(D1170="","",YEAR(D1170))</x:f>
        <x:v>2024</x:v>
      </x:c>
      <x:c r="F1170" t="n">
        <x:f>IF(D1170="","",MONTH(D1170))</x:f>
        <x:v>7</x:v>
      </x:c>
      <x:c r="G1170" t="str">
        <x:f>IF(D1170="","Fecha no disponible",TEXT(D1170,"mmmm"))</x:f>
        <x:v>July</x:v>
      </x:c>
      <x:c r="H1170" t="str">
        <x:f>IF(D1170="","Fecha no disponible",TEXT(D1170,"yyyy-mm"))</x:f>
        <x:v>2024-07</x:v>
      </x:c>
      <x:c r="I1170" t="str">
        <x:f>IF(D1170="","Fecha no disponible","T"&amp;ROUNDUP(MONTH(D1170)/3,0))</x:f>
        <x:v>T3</x:v>
      </x:c>
      <x:c r="J1170" t="str">
        <x:v>T006</x:v>
      </x:c>
      <x:c r="K1170" t="str">
        <x:v>Tienda Santa Cruz 2</x:v>
      </x:c>
      <x:c r="L1170" t="str">
        <x:v>Mall</x:v>
      </x:c>
      <x:c r="M1170" t="str">
        <x:v>Santa Cruz</x:v>
      </x:c>
      <x:c r="N1170" t="str">
        <x:f>IFERROR(VLOOKUP(M1170,'Mapeos'!$A$4:$B$30,2,FALSE),M1170)</x:f>
        <x:v>Santa Cruz</x:v>
      </x:c>
      <x:c r="O1170" t="str">
        <x:v>C01512</x:v>
      </x:c>
      <x:c r="P1170" t="str">
        <x:v>Premium</x:v>
      </x:c>
      <x:c r="Q1170" t="str">
        <x:v>P0079</x:v>
      </x:c>
      <x:c r="R1170" t="str">
        <x:v>Electrónica</x:v>
      </x:c>
      <x:c r="S1170" t="str">
        <x:v>Marca B</x:v>
      </x:c>
      <x:c r="T1170" t="str">
        <x:v>WhatsApp</x:v>
      </x:c>
      <x:c r="U1170" t="str">
        <x:f>IFERROR(VLOOKUP(T1170,'Mapeos'!$D$4:$E$25,2,FALSE),T1170)</x:f>
        <x:v>WhatsApp</x:v>
      </x:c>
      <x:c r="V1170" t="str">
        <x:v>V034</x:v>
      </x:c>
      <x:c r="W1170" t="n">
        <x:v>1</x:v>
      </x:c>
      <x:c r="X1170" s="28" t="n">
        <x:v>630.55</x:v>
      </x:c>
      <x:c r="Y1170" s="20" t="n">
        <x:v>0</x:v>
      </x:c>
      <x:c r="Z1170" s="20" t="n">
        <x:f>IF(Y1170&gt;1,Y1170/100,Y1170)</x:f>
        <x:v>0</x:v>
      </x:c>
      <x:c r="AA1170" s="28" t="n">
        <x:v>426.8</x:v>
      </x:c>
      <x:c r="AB1170" s="28" t="n">
        <x:v>630.55</x:v>
      </x:c>
      <x:c r="AC1170" s="28" t="str">
        <x:v>BOB</x:v>
      </x:c>
      <x:c r="AD1170" s="28" t="n">
        <x:f>IF(AC1170="USD",AB1170*'Parametros'!$B$4,AB1170)</x:f>
        <x:v>630.55</x:v>
      </x:c>
      <x:c r="AE1170" s="28" t="n">
        <x:f>W1170*X1170*(1-Z1170)</x:f>
        <x:v>630.55</x:v>
      </x:c>
      <x:c r="AF1170" s="28" t="n">
        <x:f>W1170*AA1170</x:f>
        <x:v>426.8</x:v>
      </x:c>
      <x:c r="AG1170" s="28" t="n">
        <x:f>AE1170-AF1170</x:f>
        <x:v>203.74999999999994</x:v>
      </x:c>
      <x:c r="AH1170" s="20" t="n">
        <x:f>IF(AE1170&gt;0,AG1170/AE1170,"")</x:f>
        <x:v>0.3231306002696058</x:v>
      </x:c>
      <x:c r="AI1170" s="28" t="n">
        <x:v>94233.35</x:v>
      </x:c>
      <x:c r="AJ1170" s="28"/>
      <x:c r="AK1170"/>
      <x:c r="AL1170" t="str">
        <x:v>Completado</x:v>
      </x:c>
      <x:c r="AM1170" t="str">
        <x:f>IF(W1170&lt;0,"Devuelto",AL1170)</x:f>
        <x:v>Completado</x:v>
      </x:c>
      <x:c r="AN1170" t="str">
        <x:v>Tarjeta</x:v>
      </x:c>
      <x:c r="AO1170" s="29" t="str">
        <x:v>Sin observación</x:v>
      </x:c>
      <x:c r="AP1170" t="str">
        <x:f>IF(D1170="","No","Sí")</x:f>
        <x:v>Sí</x:v>
      </x:c>
    </x:row>
    <x:row r="1171">
      <x:c r="A1171" t="n">
        <x:v>1171</x:v>
      </x:c>
      <x:c r="B1171" t="str">
        <x:v>VT0005554</x:v>
      </x:c>
      <x:c r="C1171" t="str">
        <x:v>46092</x:v>
      </x:c>
      <x:c r="D1171" s="27" t="n">
        <x:v>46092</x:v>
      </x:c>
      <x:c r="E1171" t="n">
        <x:f>IF(D1171="","",YEAR(D1171))</x:f>
        <x:v>2026</x:v>
      </x:c>
      <x:c r="F1171" t="n">
        <x:f>IF(D1171="","",MONTH(D1171))</x:f>
        <x:v>3</x:v>
      </x:c>
      <x:c r="G1171" t="str">
        <x:f>IF(D1171="","Fecha no disponible",TEXT(D1171,"mmmm"))</x:f>
        <x:v>March</x:v>
      </x:c>
      <x:c r="H1171" t="str">
        <x:f>IF(D1171="","Fecha no disponible",TEXT(D1171,"yyyy-mm"))</x:f>
        <x:v>2026-03</x:v>
      </x:c>
      <x:c r="I1171" t="str">
        <x:f>IF(D1171="","Fecha no disponible","T"&amp;ROUNDUP(MONTH(D1171)/3,0))</x:f>
        <x:v>T1</x:v>
      </x:c>
      <x:c r="J1171" t="str">
        <x:v>T015</x:v>
      </x:c>
      <x:c r="K1171" t="str">
        <x:v>Tienda Potosí 3</x:v>
      </x:c>
      <x:c r="L1171" t="str">
        <x:v>Mall</x:v>
      </x:c>
      <x:c r="M1171" t="str">
        <x:v>Potosí</x:v>
      </x:c>
      <x:c r="N1171" t="str">
        <x:f>IFERROR(VLOOKUP(M1171,'Mapeos'!$A$4:$B$30,2,FALSE),M1171)</x:f>
        <x:v>Potosí</x:v>
      </x:c>
      <x:c r="O1171" t="str">
        <x:v>C01645</x:v>
      </x:c>
      <x:c r="P1171" t="str">
        <x:v>Empresa</x:v>
      </x:c>
      <x:c r="Q1171" t="str">
        <x:v>P0126</x:v>
      </x:c>
      <x:c r="R1171" t="str">
        <x:v>Alimentos</x:v>
      </x:c>
      <x:c r="S1171" t="str">
        <x:v>Marca C</x:v>
      </x:c>
      <x:c r="T1171" t="str">
        <x:v>Tienda</x:v>
      </x:c>
      <x:c r="U1171" t="str">
        <x:f>IFERROR(VLOOKUP(T1171,'Mapeos'!$D$4:$E$25,2,FALSE),T1171)</x:f>
        <x:v>Tienda</x:v>
      </x:c>
      <x:c r="V1171" t="str">
        <x:v>V013</x:v>
      </x:c>
      <x:c r="W1171" t="n">
        <x:v>1</x:v>
      </x:c>
      <x:c r="X1171" s="28" t="n">
        <x:v>27.88</x:v>
      </x:c>
      <x:c r="Y1171" s="20" t="n">
        <x:v>0</x:v>
      </x:c>
      <x:c r="Z1171" s="20" t="n">
        <x:f>IF(Y1171&gt;1,Y1171/100,Y1171)</x:f>
        <x:v>0</x:v>
      </x:c>
      <x:c r="AA1171" s="28" t="n">
        <x:v>17.79</x:v>
      </x:c>
      <x:c r="AB1171" s="28" t="n">
        <x:v>27.88</x:v>
      </x:c>
      <x:c r="AC1171" s="28" t="str">
        <x:v>BOB</x:v>
      </x:c>
      <x:c r="AD1171" s="28" t="n">
        <x:f>IF(AC1171="USD",AB1171*'Parametros'!$B$4,AB1171)</x:f>
        <x:v>27.88</x:v>
      </x:c>
      <x:c r="AE1171" s="28" t="n">
        <x:f>W1171*X1171*(1-Z1171)</x:f>
        <x:v>27.88</x:v>
      </x:c>
      <x:c r="AF1171" s="28" t="n">
        <x:f>W1171*AA1171</x:f>
        <x:v>17.79</x:v>
      </x:c>
      <x:c r="AG1171" s="28" t="n">
        <x:f>AE1171-AF1171</x:f>
        <x:v>10.09</x:v>
      </x:c>
      <x:c r="AH1171" s="20" t="n">
        <x:f>IF(AE1171&gt;0,AG1171/AE1171,"")</x:f>
        <x:v>0.3619081779053085</x:v>
      </x:c>
      <x:c r="AI1171" s="28" t="n">
        <x:v>135673.52</x:v>
      </x:c>
      <x:c r="AJ1171" s="28"/>
      <x:c r="AK1171"/>
      <x:c r="AL1171" t="str">
        <x:v>Completado</x:v>
      </x:c>
      <x:c r="AM1171" t="str">
        <x:f>IF(W1171&lt;0,"Devuelto",AL1171)</x:f>
        <x:v>Completado</x:v>
      </x:c>
      <x:c r="AN1171" t="str">
        <x:v>QR</x:v>
      </x:c>
      <x:c r="AO1171" s="29" t="str">
        <x:v>Sin observación</x:v>
      </x:c>
      <x:c r="AP1171" t="str">
        <x:f>IF(D1171="","No","Sí")</x:f>
        <x:v>Sí</x:v>
      </x:c>
    </x:row>
    <x:row r="1172">
      <x:c r="A1172" t="n">
        <x:v>1172</x:v>
      </x:c>
      <x:c r="B1172" t="str">
        <x:v>VT0005559</x:v>
      </x:c>
      <x:c r="C1172" t="str">
        <x:v>45415</x:v>
      </x:c>
      <x:c r="D1172" s="27" t="n">
        <x:v>45415</x:v>
      </x:c>
      <x:c r="E1172" t="n">
        <x:f>IF(D1172="","",YEAR(D1172))</x:f>
        <x:v>2024</x:v>
      </x:c>
      <x:c r="F1172" t="n">
        <x:f>IF(D1172="","",MONTH(D1172))</x:f>
        <x:v>5</x:v>
      </x:c>
      <x:c r="G1172" t="str">
        <x:f>IF(D1172="","Fecha no disponible",TEXT(D1172,"mmmm"))</x:f>
        <x:v>May</x:v>
      </x:c>
      <x:c r="H1172" t="str">
        <x:f>IF(D1172="","Fecha no disponible",TEXT(D1172,"yyyy-mm"))</x:f>
        <x:v>2024-05</x:v>
      </x:c>
      <x:c r="I1172" t="str">
        <x:f>IF(D1172="","Fecha no disponible","T"&amp;ROUNDUP(MONTH(D1172)/3,0))</x:f>
        <x:v>T2</x:v>
      </x:c>
      <x:c r="J1172" t="str">
        <x:v>T006</x:v>
      </x:c>
      <x:c r="K1172" t="str">
        <x:v>Tienda Santa Cruz 2</x:v>
      </x:c>
      <x:c r="L1172" t="str">
        <x:v>Mall</x:v>
      </x:c>
      <x:c r="M1172" t="str">
        <x:v>Santa Cruz</x:v>
      </x:c>
      <x:c r="N1172" t="str">
        <x:f>IFERROR(VLOOKUP(M1172,'Mapeos'!$A$4:$B$30,2,FALSE),M1172)</x:f>
        <x:v>Santa Cruz</x:v>
      </x:c>
      <x:c r="O1172" t="str">
        <x:v>C01245</x:v>
      </x:c>
      <x:c r="P1172" t="str">
        <x:v>Premium</x:v>
      </x:c>
      <x:c r="Q1172" t="str">
        <x:v>P0075</x:v>
      </x:c>
      <x:c r="R1172" t="str">
        <x:v>Alimentos</x:v>
      </x:c>
      <x:c r="S1172" t="str">
        <x:v>Marca B</x:v>
      </x:c>
      <x:c r="T1172" t="str">
        <x:v>WhatsApp</x:v>
      </x:c>
      <x:c r="U1172" t="str">
        <x:f>IFERROR(VLOOKUP(T1172,'Mapeos'!$D$4:$E$25,2,FALSE),T1172)</x:f>
        <x:v>WhatsApp</x:v>
      </x:c>
      <x:c r="V1172" t="str">
        <x:v>V037</x:v>
      </x:c>
      <x:c r="W1172" t="n">
        <x:v>1</x:v>
      </x:c>
      <x:c r="X1172" s="28" t="n">
        <x:v>44.55</x:v>
      </x:c>
      <x:c r="Y1172" s="20" t="n">
        <x:v>0</x:v>
      </x:c>
      <x:c r="Z1172" s="20" t="n">
        <x:f>IF(Y1172&gt;1,Y1172/100,Y1172)</x:f>
        <x:v>0</x:v>
      </x:c>
      <x:c r="AA1172" s="28" t="n">
        <x:v>33.72</x:v>
      </x:c>
      <x:c r="AB1172" s="28" t="n">
        <x:v>44.55</x:v>
      </x:c>
      <x:c r="AC1172" s="28" t="str">
        <x:v>BOB</x:v>
      </x:c>
      <x:c r="AD1172" s="28" t="n">
        <x:f>IF(AC1172="USD",AB1172*'Parametros'!$B$4,AB1172)</x:f>
        <x:v>44.55</x:v>
      </x:c>
      <x:c r="AE1172" s="28" t="n">
        <x:f>W1172*X1172*(1-Z1172)</x:f>
        <x:v>44.55</x:v>
      </x:c>
      <x:c r="AF1172" s="28" t="n">
        <x:f>W1172*AA1172</x:f>
        <x:v>33.72</x:v>
      </x:c>
      <x:c r="AG1172" s="28" t="n">
        <x:f>AE1172-AF1172</x:f>
        <x:v>10.829999999999998</x:v>
      </x:c>
      <x:c r="AH1172" s="20" t="n">
        <x:f>IF(AE1172&gt;0,AG1172/AE1172,"")</x:f>
        <x:v>0.24309764309764306</x:v>
      </x:c>
      <x:c r="AI1172" s="28" t="n">
        <x:v>89037.04</x:v>
      </x:c>
      <x:c r="AJ1172" s="28"/>
      <x:c r="AK1172"/>
      <x:c r="AL1172" t="str">
        <x:v>Completado</x:v>
      </x:c>
      <x:c r="AM1172" t="str">
        <x:f>IF(W1172&lt;0,"Devuelto",AL1172)</x:f>
        <x:v>Completado</x:v>
      </x:c>
      <x:c r="AN1172" t="str">
        <x:v>Efectivo</x:v>
      </x:c>
      <x:c r="AO1172" s="29" t="str">
        <x:v>Sin observación</x:v>
      </x:c>
      <x:c r="AP1172" t="str">
        <x:f>IF(D1172="","No","Sí")</x:f>
        <x:v>Sí</x:v>
      </x:c>
    </x:row>
    <x:row r="1173">
      <x:c r="A1173" t="n">
        <x:v>1173</x:v>
      </x:c>
      <x:c r="B1173" t="str">
        <x:v>VT0005564</x:v>
      </x:c>
      <x:c r="C1173" t="str">
        <x:v>45779</x:v>
      </x:c>
      <x:c r="D1173" s="27" t="n">
        <x:v>45779</x:v>
      </x:c>
      <x:c r="E1173" t="n">
        <x:f>IF(D1173="","",YEAR(D1173))</x:f>
        <x:v>2025</x:v>
      </x:c>
      <x:c r="F1173" t="n">
        <x:f>IF(D1173="","",MONTH(D1173))</x:f>
        <x:v>5</x:v>
      </x:c>
      <x:c r="G1173" t="str">
        <x:f>IF(D1173="","Fecha no disponible",TEXT(D1173,"mmmm"))</x:f>
        <x:v>May</x:v>
      </x:c>
      <x:c r="H1173" t="str">
        <x:f>IF(D1173="","Fecha no disponible",TEXT(D1173,"yyyy-mm"))</x:f>
        <x:v>2025-05</x:v>
      </x:c>
      <x:c r="I1173" t="str">
        <x:f>IF(D1173="","Fecha no disponible","T"&amp;ROUNDUP(MONTH(D1173)/3,0))</x:f>
        <x:v>T2</x:v>
      </x:c>
      <x:c r="J1173" t="str">
        <x:v>T001</x:v>
      </x:c>
      <x:c r="K1173" t="str">
        <x:v>Tienda La Paz 1</x:v>
      </x:c>
      <x:c r="L1173" t="str">
        <x:v>Barrio</x:v>
      </x:c>
      <x:c r="M1173" t="str">
        <x:v>La Paz</x:v>
      </x:c>
      <x:c r="N1173" t="str">
        <x:f>IFERROR(VLOOKUP(M1173,'Mapeos'!$A$4:$B$30,2,FALSE),M1173)</x:f>
        <x:v>La Paz</x:v>
      </x:c>
      <x:c r="O1173" t="str">
        <x:v>C01191</x:v>
      </x:c>
      <x:c r="P1173" t="str">
        <x:v>Empresa</x:v>
      </x:c>
      <x:c r="Q1173" t="str">
        <x:v>P0007</x:v>
      </x:c>
      <x:c r="R1173" t="str">
        <x:v>Cuidado Personal</x:v>
      </x:c>
      <x:c r="S1173" t="str">
        <x:v>Marca A</x:v>
      </x:c>
      <x:c r="T1173" t="str">
        <x:v>E-commerce</x:v>
      </x:c>
      <x:c r="U1173" t="str">
        <x:f>IFERROR(VLOOKUP(T1173,'Mapeos'!$D$4:$E$25,2,FALSE),T1173)</x:f>
        <x:v>E-commerce</x:v>
      </x:c>
      <x:c r="V1173" t="str">
        <x:v>V018</x:v>
      </x:c>
      <x:c r="W1173" t="n">
        <x:v>0</x:v>
      </x:c>
      <x:c r="X1173" s="28" t="n">
        <x:v>97.99</x:v>
      </x:c>
      <x:c r="Y1173" s="20" t="n">
        <x:v>0.2</x:v>
      </x:c>
      <x:c r="Z1173" s="20" t="n">
        <x:f>IF(Y1173&gt;1,Y1173/100,Y1173)</x:f>
        <x:v>0.2</x:v>
      </x:c>
      <x:c r="AA1173" s="28" t="n">
        <x:v>53.41</x:v>
      </x:c>
      <x:c r="AB1173" s="28" t="n">
        <x:v>0</x:v>
      </x:c>
      <x:c r="AC1173" s="28" t="str">
        <x:v>BOB</x:v>
      </x:c>
      <x:c r="AD1173" s="28" t="n">
        <x:f>IF(AC1173="USD",AB1173*'Parametros'!$B$4,AB1173)</x:f>
        <x:v>0</x:v>
      </x:c>
      <x:c r="AE1173" s="28" t="n">
        <x:f>W1173*X1173*(1-Z1173)</x:f>
        <x:v>0</x:v>
      </x:c>
      <x:c r="AF1173" s="28" t="n">
        <x:f>W1173*AA1173</x:f>
        <x:v>0</x:v>
      </x:c>
      <x:c r="AG1173" s="28" t="n">
        <x:f>AE1173-AF1173</x:f>
        <x:v>0</x:v>
      </x:c>
      <x:c r="AH1173" s="20" t="str">
        <x:f>IF(AE1173&gt;0,AG1173/AE1173,"")</x:f>
      </x:c>
      <x:c r="AI1173" s="28" t="n">
        <x:v>99453.09</x:v>
      </x:c>
      <x:c r="AJ1173" s="28"/>
      <x:c r="AK1173"/>
      <x:c r="AL1173" t="str">
        <x:v>Cancelado</x:v>
      </x:c>
      <x:c r="AM1173" t="str">
        <x:f>IF(W1173&lt;0,"Devuelto",AL1173)</x:f>
        <x:v>Cancelado</x:v>
      </x:c>
      <x:c r="AN1173" t="str">
        <x:v>QR</x:v>
      </x:c>
      <x:c r="AO1173" s="29" t="str">
        <x:v>Sin observación</x:v>
      </x:c>
      <x:c r="AP1173" t="str">
        <x:f>IF(D1173="","No","Sí")</x:f>
        <x:v>Sí</x:v>
      </x:c>
    </x:row>
    <x:row r="1174">
      <x:c r="A1174" t="n">
        <x:v>1174</x:v>
      </x:c>
      <x:c r="B1174" t="str">
        <x:v>VT0005569</x:v>
      </x:c>
      <x:c r="C1174" t="str">
        <x:v>45853</x:v>
      </x:c>
      <x:c r="D1174" s="27" t="n">
        <x:v>45853</x:v>
      </x:c>
      <x:c r="E1174" t="n">
        <x:f>IF(D1174="","",YEAR(D1174))</x:f>
        <x:v>2025</x:v>
      </x:c>
      <x:c r="F1174" t="n">
        <x:f>IF(D1174="","",MONTH(D1174))</x:f>
        <x:v>7</x:v>
      </x:c>
      <x:c r="G1174" t="str">
        <x:f>IF(D1174="","Fecha no disponible",TEXT(D1174,"mmmm"))</x:f>
        <x:v>July</x:v>
      </x:c>
      <x:c r="H1174" t="str">
        <x:f>IF(D1174="","Fecha no disponible",TEXT(D1174,"yyyy-mm"))</x:f>
        <x:v>2025-07</x:v>
      </x:c>
      <x:c r="I1174" t="str">
        <x:f>IF(D1174="","Fecha no disponible","T"&amp;ROUNDUP(MONTH(D1174)/3,0))</x:f>
        <x:v>T3</x:v>
      </x:c>
      <x:c r="J1174" t="str">
        <x:v>T002</x:v>
      </x:c>
      <x:c r="K1174" t="str">
        <x:v>Tienda La Paz 2</x:v>
      </x:c>
      <x:c r="L1174" t="str">
        <x:v>Mall</x:v>
      </x:c>
      <x:c r="M1174" t="str">
        <x:v>La Paz</x:v>
      </x:c>
      <x:c r="N1174" t="str">
        <x:f>IFERROR(VLOOKUP(M1174,'Mapeos'!$A$4:$B$30,2,FALSE),M1174)</x:f>
        <x:v>La Paz</x:v>
      </x:c>
      <x:c r="O1174" t="str">
        <x:v>C00463</x:v>
      </x:c>
      <x:c r="P1174" t="str">
        <x:v>Premium</x:v>
      </x:c>
      <x:c r="Q1174" t="str">
        <x:v>P0067</x:v>
      </x:c>
      <x:c r="R1174" t="str">
        <x:v>Electrónica</x:v>
      </x:c>
      <x:c r="S1174" t="str">
        <x:v>Marca B</x:v>
      </x:c>
      <x:c r="T1174" t="str">
        <x:v>Tienda</x:v>
      </x:c>
      <x:c r="U1174" t="str">
        <x:f>IFERROR(VLOOKUP(T1174,'Mapeos'!$D$4:$E$25,2,FALSE),T1174)</x:f>
        <x:v>Tienda</x:v>
      </x:c>
      <x:c r="V1174" t="str">
        <x:v>V034</x:v>
      </x:c>
      <x:c r="W1174" t="n">
        <x:v>1</x:v>
      </x:c>
      <x:c r="X1174" s="28" t="n">
        <x:v>305.97</x:v>
      </x:c>
      <x:c r="Y1174" s="20" t="n">
        <x:v>0.15</x:v>
      </x:c>
      <x:c r="Z1174" s="20" t="n">
        <x:f>IF(Y1174&gt;1,Y1174/100,Y1174)</x:f>
        <x:v>0.15</x:v>
      </x:c>
      <x:c r="AA1174" s="28" t="n">
        <x:v>237.46</x:v>
      </x:c>
      <x:c r="AB1174" s="28" t="n">
        <x:v>260.07</x:v>
      </x:c>
      <x:c r="AC1174" s="28" t="str">
        <x:v>BOB</x:v>
      </x:c>
      <x:c r="AD1174" s="28" t="n">
        <x:f>IF(AC1174="USD",AB1174*'Parametros'!$B$4,AB1174)</x:f>
        <x:v>260.07</x:v>
      </x:c>
      <x:c r="AE1174" s="28" t="n">
        <x:f>W1174*X1174*(1-Z1174)</x:f>
        <x:v>260.0745</x:v>
      </x:c>
      <x:c r="AF1174" s="28" t="n">
        <x:f>W1174*AA1174</x:f>
        <x:v>237.46</x:v>
      </x:c>
      <x:c r="AG1174" s="28" t="n">
        <x:f>AE1174-AF1174</x:f>
        <x:v>22.614499999999992</x:v>
      </x:c>
      <x:c r="AH1174" s="20" t="n">
        <x:f>IF(AE1174&gt;0,AG1174/AE1174,"")</x:f>
        <x:v>0.08695393050837354</x:v>
      </x:c>
      <x:c r="AI1174" s="28" t="n">
        <x:v>120169.75</x:v>
      </x:c>
      <x:c r="AJ1174" s="28"/>
      <x:c r="AK1174"/>
      <x:c r="AL1174" t="str">
        <x:v>Completado</x:v>
      </x:c>
      <x:c r="AM1174" t="str">
        <x:f>IF(W1174&lt;0,"Devuelto",AL1174)</x:f>
        <x:v>Completado</x:v>
      </x:c>
      <x:c r="AN1174" t="str">
        <x:v>Efectivo</x:v>
      </x:c>
      <x:c r="AO1174" s="29" t="str">
        <x:v>Sin observación</x:v>
      </x:c>
      <x:c r="AP1174" t="str">
        <x:f>IF(D1174="","No","Sí")</x:f>
        <x:v>Sí</x:v>
      </x:c>
    </x:row>
    <x:row r="1175">
      <x:c r="A1175" t="n">
        <x:v>1175</x:v>
      </x:c>
      <x:c r="B1175" t="str">
        <x:v>VT0005573</x:v>
      </x:c>
      <x:c r="C1175" t="str">
        <x:v>45608</x:v>
      </x:c>
      <x:c r="D1175" s="27" t="n">
        <x:v>45608</x:v>
      </x:c>
      <x:c r="E1175" t="n">
        <x:f>IF(D1175="","",YEAR(D1175))</x:f>
        <x:v>2024</x:v>
      </x:c>
      <x:c r="F1175" t="n">
        <x:f>IF(D1175="","",MONTH(D1175))</x:f>
        <x:v>11</x:v>
      </x:c>
      <x:c r="G1175" t="str">
        <x:f>IF(D1175="","Fecha no disponible",TEXT(D1175,"mmmm"))</x:f>
        <x:v>November</x:v>
      </x:c>
      <x:c r="H1175" t="str">
        <x:f>IF(D1175="","Fecha no disponible",TEXT(D1175,"yyyy-mm"))</x:f>
        <x:v>2024-11</x:v>
      </x:c>
      <x:c r="I1175" t="str">
        <x:f>IF(D1175="","Fecha no disponible","T"&amp;ROUNDUP(MONTH(D1175)/3,0))</x:f>
        <x:v>T4</x:v>
      </x:c>
      <x:c r="J1175" t="str">
        <x:v>T011</x:v>
      </x:c>
      <x:c r="K1175" t="str">
        <x:v>Tienda Cochabamba 3</x:v>
      </x:c>
      <x:c r="L1175" t="str">
        <x:v>Mall</x:v>
      </x:c>
      <x:c r="M1175" t="str">
        <x:v>COCHABAMBA</x:v>
      </x:c>
      <x:c r="N1175" t="str">
        <x:f>IFERROR(VLOOKUP(M1175,'Mapeos'!$A$4:$B$30,2,FALSE),M1175)</x:f>
        <x:v>Cochabamba</x:v>
      </x:c>
      <x:c r="O1175" t="str">
        <x:v>C00716</x:v>
      </x:c>
      <x:c r="P1175" t="str">
        <x:v>Frecuente</x:v>
      </x:c>
      <x:c r="Q1175" t="str">
        <x:v>P0004</x:v>
      </x:c>
      <x:c r="R1175" t="str">
        <x:v>Alimentos</x:v>
      </x:c>
      <x:c r="S1175" t="str">
        <x:v>Marca B</x:v>
      </x:c>
      <x:c r="T1175" t="str">
        <x:v>Marketplace</x:v>
      </x:c>
      <x:c r="U1175" t="str">
        <x:f>IFERROR(VLOOKUP(T1175,'Mapeos'!$D$4:$E$25,2,FALSE),T1175)</x:f>
        <x:v>Marketplace</x:v>
      </x:c>
      <x:c r="V1175" t="str">
        <x:v>V021</x:v>
      </x:c>
      <x:c r="W1175" t="n">
        <x:v>2</x:v>
      </x:c>
      <x:c r="X1175" s="28" t="n">
        <x:v>43.12</x:v>
      </x:c>
      <x:c r="Y1175" s="20" t="n">
        <x:v>0.2</x:v>
      </x:c>
      <x:c r="Z1175" s="20" t="n">
        <x:f>IF(Y1175&gt;1,Y1175/100,Y1175)</x:f>
        <x:v>0.2</x:v>
      </x:c>
      <x:c r="AA1175" s="28" t="n">
        <x:v>28.8</x:v>
      </x:c>
      <x:c r="AB1175" s="28" t="n">
        <x:v>68.99</x:v>
      </x:c>
      <x:c r="AC1175" s="28" t="str">
        <x:v>BOB</x:v>
      </x:c>
      <x:c r="AD1175" s="28" t="n">
        <x:f>IF(AC1175="USD",AB1175*'Parametros'!$B$4,AB1175)</x:f>
        <x:v>68.99</x:v>
      </x:c>
      <x:c r="AE1175" s="28" t="n">
        <x:f>W1175*X1175*(1-Z1175)</x:f>
        <x:v>68.992</x:v>
      </x:c>
      <x:c r="AF1175" s="28" t="n">
        <x:f>W1175*AA1175</x:f>
        <x:v>57.6</x:v>
      </x:c>
      <x:c r="AG1175" s="28" t="n">
        <x:f>AE1175-AF1175</x:f>
        <x:v>11.392000000000003</x:v>
      </x:c>
      <x:c r="AH1175" s="20" t="n">
        <x:f>IF(AE1175&gt;0,AG1175/AE1175,"")</x:f>
        <x:v>0.16512059369202228</x:v>
      </x:c>
      <x:c r="AI1175" s="28" t="n">
        <x:v>75868.89</x:v>
      </x:c>
      <x:c r="AJ1175" s="28"/>
      <x:c r="AK1175"/>
      <x:c r="AL1175" t="str">
        <x:v>Completado</x:v>
      </x:c>
      <x:c r="AM1175" t="str">
        <x:f>IF(W1175&lt;0,"Devuelto",AL1175)</x:f>
        <x:v>Completado</x:v>
      </x:c>
      <x:c r="AN1175" t="str">
        <x:v>Efectivo</x:v>
      </x:c>
      <x:c r="AO1175" s="29" t="str">
        <x:v>Región estandarizada</x:v>
      </x:c>
      <x:c r="AP1175" t="str">
        <x:f>IF(D1175="","No","Sí")</x:f>
        <x:v>Sí</x:v>
      </x:c>
    </x:row>
    <x:row r="1176">
      <x:c r="A1176" t="n">
        <x:v>1176</x:v>
      </x:c>
      <x:c r="B1176" t="str">
        <x:v>VT0005578</x:v>
      </x:c>
      <x:c r="C1176" t="str">
        <x:v>46084</x:v>
      </x:c>
      <x:c r="D1176" s="27" t="n">
        <x:v>46084</x:v>
      </x:c>
      <x:c r="E1176" t="n">
        <x:f>IF(D1176="","",YEAR(D1176))</x:f>
        <x:v>2026</x:v>
      </x:c>
      <x:c r="F1176" t="n">
        <x:f>IF(D1176="","",MONTH(D1176))</x:f>
        <x:v>3</x:v>
      </x:c>
      <x:c r="G1176" t="str">
        <x:f>IF(D1176="","Fecha no disponible",TEXT(D1176,"mmmm"))</x:f>
        <x:v>March</x:v>
      </x:c>
      <x:c r="H1176" t="str">
        <x:f>IF(D1176="","Fecha no disponible",TEXT(D1176,"yyyy-mm"))</x:f>
        <x:v>2026-03</x:v>
      </x:c>
      <x:c r="I1176" t="str">
        <x:f>IF(D1176="","Fecha no disponible","T"&amp;ROUNDUP(MONTH(D1176)/3,0))</x:f>
        <x:v>T1</x:v>
      </x:c>
      <x:c r="J1176" t="str">
        <x:v>T010</x:v>
      </x:c>
      <x:c r="K1176" t="str">
        <x:v>Tienda Cochabamba 2</x:v>
      </x:c>
      <x:c r="L1176" t="str">
        <x:v>Barrio</x:v>
      </x:c>
      <x:c r="M1176" t="str">
        <x:v>Cochabamba</x:v>
      </x:c>
      <x:c r="N1176" t="str">
        <x:f>IFERROR(VLOOKUP(M1176,'Mapeos'!$A$4:$B$30,2,FALSE),M1176)</x:f>
        <x:v>Cochabamba</x:v>
      </x:c>
      <x:c r="O1176" t="str">
        <x:v>C01558</x:v>
      </x:c>
      <x:c r="P1176" t="str">
        <x:v>Premium</x:v>
      </x:c>
      <x:c r="Q1176" t="str">
        <x:v>P0130</x:v>
      </x:c>
      <x:c r="R1176" t="str">
        <x:v>Cuidado Personal</x:v>
      </x:c>
      <x:c r="S1176" t="str">
        <x:v>Marca A</x:v>
      </x:c>
      <x:c r="T1176" t="str">
        <x:v>Tienda</x:v>
      </x:c>
      <x:c r="U1176" t="str">
        <x:f>IFERROR(VLOOKUP(T1176,'Mapeos'!$D$4:$E$25,2,FALSE),T1176)</x:f>
        <x:v>Tienda</x:v>
      </x:c>
      <x:c r="V1176" t="str">
        <x:v>V017</x:v>
      </x:c>
      <x:c r="W1176" t="n">
        <x:v>1</x:v>
      </x:c>
      <x:c r="X1176" s="28" t="n">
        <x:v>81.6</x:v>
      </x:c>
      <x:c r="Y1176" s="20" t="n">
        <x:v>0.25</x:v>
      </x:c>
      <x:c r="Z1176" s="20" t="n">
        <x:f>IF(Y1176&gt;1,Y1176/100,Y1176)</x:f>
        <x:v>0.25</x:v>
      </x:c>
      <x:c r="AA1176" s="28" t="n">
        <x:v>47.85</x:v>
      </x:c>
      <x:c r="AB1176" s="28" t="n">
        <x:v>61.2</x:v>
      </x:c>
      <x:c r="AC1176" s="28" t="str">
        <x:v>BOB</x:v>
      </x:c>
      <x:c r="AD1176" s="28" t="n">
        <x:f>IF(AC1176="USD",AB1176*'Parametros'!$B$4,AB1176)</x:f>
        <x:v>61.2</x:v>
      </x:c>
      <x:c r="AE1176" s="28" t="n">
        <x:f>W1176*X1176*(1-Z1176)</x:f>
        <x:v>61.199999999999996</x:v>
      </x:c>
      <x:c r="AF1176" s="28" t="n">
        <x:f>W1176*AA1176</x:f>
        <x:v>47.85</x:v>
      </x:c>
      <x:c r="AG1176" s="28" t="n">
        <x:f>AE1176-AF1176</x:f>
        <x:v>13.349999999999994</x:v>
      </x:c>
      <x:c r="AH1176" s="20" t="n">
        <x:f>IF(AE1176&gt;0,AG1176/AE1176,"")</x:f>
        <x:v>0.2181372549019607</x:v>
      </x:c>
      <x:c r="AI1176" s="28" t="n">
        <x:v>133271.44</x:v>
      </x:c>
      <x:c r="AJ1176" s="28"/>
      <x:c r="AK1176"/>
      <x:c r="AL1176" t="str">
        <x:v>Completado</x:v>
      </x:c>
      <x:c r="AM1176" t="str">
        <x:f>IF(W1176&lt;0,"Devuelto",AL1176)</x:f>
        <x:v>Completado</x:v>
      </x:c>
      <x:c r="AN1176" t="str">
        <x:v>Transferencia</x:v>
      </x:c>
      <x:c r="AO1176" s="29" t="str">
        <x:v>Sin observación</x:v>
      </x:c>
      <x:c r="AP1176" t="str">
        <x:f>IF(D1176="","No","Sí")</x:f>
        <x:v>Sí</x:v>
      </x:c>
    </x:row>
    <x:row r="1177">
      <x:c r="A1177" t="n">
        <x:v>1177</x:v>
      </x:c>
      <x:c r="B1177" t="str">
        <x:v>VT0005583</x:v>
      </x:c>
      <x:c r="C1177" t="str">
        <x:v>45435</x:v>
      </x:c>
      <x:c r="D1177" s="27" t="n">
        <x:v>45435</x:v>
      </x:c>
      <x:c r="E1177" t="n">
        <x:f>IF(D1177="","",YEAR(D1177))</x:f>
        <x:v>2024</x:v>
      </x:c>
      <x:c r="F1177" t="n">
        <x:f>IF(D1177="","",MONTH(D1177))</x:f>
        <x:v>5</x:v>
      </x:c>
      <x:c r="G1177" t="str">
        <x:f>IF(D1177="","Fecha no disponible",TEXT(D1177,"mmmm"))</x:f>
        <x:v>May</x:v>
      </x:c>
      <x:c r="H1177" t="str">
        <x:f>IF(D1177="","Fecha no disponible",TEXT(D1177,"yyyy-mm"))</x:f>
        <x:v>2024-05</x:v>
      </x:c>
      <x:c r="I1177" t="str">
        <x:f>IF(D1177="","Fecha no disponible","T"&amp;ROUNDUP(MONTH(D1177)/3,0))</x:f>
        <x:v>T2</x:v>
      </x:c>
      <x:c r="J1177" t="str">
        <x:v>T018</x:v>
      </x:c>
      <x:c r="K1177" t="str">
        <x:v>Tienda Sucre 2</x:v>
      </x:c>
      <x:c r="L1177" t="str">
        <x:v>Mall</x:v>
      </x:c>
      <x:c r="M1177" t="str">
        <x:v>Sucre</x:v>
      </x:c>
      <x:c r="N1177" t="str">
        <x:f>IFERROR(VLOOKUP(M1177,'Mapeos'!$A$4:$B$30,2,FALSE),M1177)</x:f>
        <x:v>Sucre</x:v>
      </x:c>
      <x:c r="O1177" t="str">
        <x:v>C00380</x:v>
      </x:c>
      <x:c r="P1177" t="str">
        <x:v>Frecuente</x:v>
      </x:c>
      <x:c r="Q1177" t="str">
        <x:v>P0094</x:v>
      </x:c>
      <x:c r="R1177" t="str">
        <x:v>Hogar</x:v>
      </x:c>
      <x:c r="S1177" t="str">
        <x:v>Marca C</x:v>
      </x:c>
      <x:c r="T1177" t="str">
        <x:v>Tienda física</x:v>
      </x:c>
      <x:c r="U1177" t="str">
        <x:f>IFERROR(VLOOKUP(T1177,'Mapeos'!$D$4:$E$25,2,FALSE),T1177)</x:f>
        <x:v>Tienda</x:v>
      </x:c>
      <x:c r="V1177" t="str">
        <x:v>V020</x:v>
      </x:c>
      <x:c r="W1177" t="n">
        <x:v>1</x:v>
      </x:c>
      <x:c r="X1177" s="28" t="n">
        <x:v>233.4</x:v>
      </x:c>
      <x:c r="Y1177" s="20" t="n">
        <x:v>0</x:v>
      </x:c>
      <x:c r="Z1177" s="20" t="n">
        <x:f>IF(Y1177&gt;1,Y1177/100,Y1177)</x:f>
        <x:v>0</x:v>
      </x:c>
      <x:c r="AA1177" s="28" t="n">
        <x:v>116.03</x:v>
      </x:c>
      <x:c r="AB1177" s="28" t="n">
        <x:v>233.4</x:v>
      </x:c>
      <x:c r="AC1177" s="28" t="str">
        <x:v>BOB</x:v>
      </x:c>
      <x:c r="AD1177" s="28" t="n">
        <x:f>IF(AC1177="USD",AB1177*'Parametros'!$B$4,AB1177)</x:f>
        <x:v>233.4</x:v>
      </x:c>
      <x:c r="AE1177" s="28" t="n">
        <x:f>W1177*X1177*(1-Z1177)</x:f>
        <x:v>233.4</x:v>
      </x:c>
      <x:c r="AF1177" s="28" t="n">
        <x:f>W1177*AA1177</x:f>
        <x:v>116.03</x:v>
      </x:c>
      <x:c r="AG1177" s="28" t="n">
        <x:f>AE1177-AF1177</x:f>
        <x:v>117.37</x:v>
      </x:c>
      <x:c r="AH1177" s="20" t="n">
        <x:f>IF(AE1177&gt;0,AG1177/AE1177,"")</x:f>
        <x:v>0.5028706083976007</x:v>
      </x:c>
      <x:c r="AI1177" s="28"/>
      <x:c r="AJ1177" s="28"/>
      <x:c r="AK1177"/>
      <x:c r="AL1177" t="str">
        <x:v>Completado</x:v>
      </x:c>
      <x:c r="AM1177" t="str">
        <x:f>IF(W1177&lt;0,"Devuelto",AL1177)</x:f>
        <x:v>Completado</x:v>
      </x:c>
      <x:c r="AN1177" t="str">
        <x:v>Transferencia</x:v>
      </x:c>
      <x:c r="AO1177" s="29" t="str">
        <x:v>Canal estandarizado; Meta original vacía</x:v>
      </x:c>
      <x:c r="AP1177" t="str">
        <x:f>IF(D1177="","No","Sí")</x:f>
        <x:v>Sí</x:v>
      </x:c>
    </x:row>
    <x:row r="1178">
      <x:c r="A1178" t="n">
        <x:v>1178</x:v>
      </x:c>
      <x:c r="B1178" t="str">
        <x:v>VT0005588</x:v>
      </x:c>
      <x:c r="C1178" t="str">
        <x:v>45662</x:v>
      </x:c>
      <x:c r="D1178" s="27" t="n">
        <x:v>45662</x:v>
      </x:c>
      <x:c r="E1178" t="n">
        <x:f>IF(D1178="","",YEAR(D1178))</x:f>
        <x:v>2025</x:v>
      </x:c>
      <x:c r="F1178" t="n">
        <x:f>IF(D1178="","",MONTH(D1178))</x:f>
        <x:v>1</x:v>
      </x:c>
      <x:c r="G1178" t="str">
        <x:f>IF(D1178="","Fecha no disponible",TEXT(D1178,"mmmm"))</x:f>
        <x:v>January</x:v>
      </x:c>
      <x:c r="H1178" t="str">
        <x:f>IF(D1178="","Fecha no disponible",TEXT(D1178,"yyyy-mm"))</x:f>
        <x:v>2025-01</x:v>
      </x:c>
      <x:c r="I1178" t="str">
        <x:f>IF(D1178="","Fecha no disponible","T"&amp;ROUNDUP(MONTH(D1178)/3,0))</x:f>
        <x:v>T1</x:v>
      </x:c>
      <x:c r="J1178" t="str">
        <x:v>T008</x:v>
      </x:c>
      <x:c r="K1178" t="str">
        <x:v>Tienda Santa Cruz 4</x:v>
      </x:c>
      <x:c r="L1178" t="str">
        <x:v>Barrio</x:v>
      </x:c>
      <x:c r="M1178" t="str">
        <x:v>Santa Cruz</x:v>
      </x:c>
      <x:c r="N1178" t="str">
        <x:f>IFERROR(VLOOKUP(M1178,'Mapeos'!$A$4:$B$30,2,FALSE),M1178)</x:f>
        <x:v>Santa Cruz</x:v>
      </x:c>
      <x:c r="O1178" t="str">
        <x:v>C00042</x:v>
      </x:c>
      <x:c r="P1178" t="str">
        <x:v>Empresa</x:v>
      </x:c>
      <x:c r="Q1178" t="str">
        <x:v>P0106</x:v>
      </x:c>
      <x:c r="R1178" t="str">
        <x:v>Hogar</x:v>
      </x:c>
      <x:c r="S1178" t="str">
        <x:v>Marca A</x:v>
      </x:c>
      <x:c r="T1178" t="str">
        <x:v>Tienda</x:v>
      </x:c>
      <x:c r="U1178" t="str">
        <x:f>IFERROR(VLOOKUP(T1178,'Mapeos'!$D$4:$E$25,2,FALSE),T1178)</x:f>
        <x:v>Tienda</x:v>
      </x:c>
      <x:c r="V1178" t="str">
        <x:v>V007</x:v>
      </x:c>
      <x:c r="W1178" t="n">
        <x:v>7</x:v>
      </x:c>
      <x:c r="X1178" s="28" t="n">
        <x:v>317.02</x:v>
      </x:c>
      <x:c r="Y1178" s="20" t="n">
        <x:v>0</x:v>
      </x:c>
      <x:c r="Z1178" s="20" t="n">
        <x:f>IF(Y1178&gt;1,Y1178/100,Y1178)</x:f>
        <x:v>0</x:v>
      </x:c>
      <x:c r="AA1178" s="28" t="n">
        <x:v>185.2</x:v>
      </x:c>
      <x:c r="AB1178" s="28" t="n">
        <x:v>2219.14</x:v>
      </x:c>
      <x:c r="AC1178" s="28" t="str">
        <x:v>BOB</x:v>
      </x:c>
      <x:c r="AD1178" s="28" t="n">
        <x:f>IF(AC1178="USD",AB1178*'Parametros'!$B$4,AB1178)</x:f>
        <x:v>2219.14</x:v>
      </x:c>
      <x:c r="AE1178" s="28" t="n">
        <x:f>W1178*X1178*(1-Z1178)</x:f>
        <x:v>2219.14</x:v>
      </x:c>
      <x:c r="AF1178" s="28" t="n">
        <x:f>W1178*AA1178</x:f>
        <x:v>1296.3999999999999</x:v>
      </x:c>
      <x:c r="AG1178" s="28" t="n">
        <x:f>AE1178-AF1178</x:f>
        <x:v>922.74</x:v>
      </x:c>
      <x:c r="AH1178" s="20" t="n">
        <x:f>IF(AE1178&gt;0,AG1178/AE1178,"")</x:f>
        <x:v>0.4158097280928648</x:v>
      </x:c>
      <x:c r="AI1178" s="28" t="n">
        <x:v>137158.27</x:v>
      </x:c>
      <x:c r="AJ1178" s="28"/>
      <x:c r="AK1178"/>
      <x:c r="AL1178" t="str">
        <x:v>Completado</x:v>
      </x:c>
      <x:c r="AM1178" t="str">
        <x:f>IF(W1178&lt;0,"Devuelto",AL1178)</x:f>
        <x:v>Completado</x:v>
      </x:c>
      <x:c r="AN1178" t="str">
        <x:v>Efectivo</x:v>
      </x:c>
      <x:c r="AO1178" s="29" t="str">
        <x:v>Sin observación</x:v>
      </x:c>
      <x:c r="AP1178" t="str">
        <x:f>IF(D1178="","No","Sí")</x:f>
        <x:v>Sí</x:v>
      </x:c>
    </x:row>
    <x:row r="1179">
      <x:c r="A1179" t="n">
        <x:v>1179</x:v>
      </x:c>
      <x:c r="B1179" t="str">
        <x:v>VT0005592</x:v>
      </x:c>
      <x:c r="C1179" t="str">
        <x:v>45572</x:v>
      </x:c>
      <x:c r="D1179" s="27" t="n">
        <x:v>45572</x:v>
      </x:c>
      <x:c r="E1179" t="n">
        <x:f>IF(D1179="","",YEAR(D1179))</x:f>
        <x:v>2024</x:v>
      </x:c>
      <x:c r="F1179" t="n">
        <x:f>IF(D1179="","",MONTH(D1179))</x:f>
        <x:v>10</x:v>
      </x:c>
      <x:c r="G1179" t="str">
        <x:f>IF(D1179="","Fecha no disponible",TEXT(D1179,"mmmm"))</x:f>
        <x:v>October</x:v>
      </x:c>
      <x:c r="H1179" t="str">
        <x:f>IF(D1179="","Fecha no disponible",TEXT(D1179,"yyyy-mm"))</x:f>
        <x:v>2024-10</x:v>
      </x:c>
      <x:c r="I1179" t="str">
        <x:f>IF(D1179="","Fecha no disponible","T"&amp;ROUNDUP(MONTH(D1179)/3,0))</x:f>
        <x:v>T4</x:v>
      </x:c>
      <x:c r="J1179" t="str">
        <x:v>T009</x:v>
      </x:c>
      <x:c r="K1179" t="str">
        <x:v>Tienda Cochabamba 1</x:v>
      </x:c>
      <x:c r="L1179" t="str">
        <x:v>Mall</x:v>
      </x:c>
      <x:c r="M1179" t="str">
        <x:v>Cochabamba</x:v>
      </x:c>
      <x:c r="N1179" t="str">
        <x:f>IFERROR(VLOOKUP(M1179,'Mapeos'!$A$4:$B$30,2,FALSE),M1179)</x:f>
        <x:v>Cochabamba</x:v>
      </x:c>
      <x:c r="O1179" t="str">
        <x:v>C01123</x:v>
      </x:c>
      <x:c r="P1179" t="str">
        <x:v>Empresa</x:v>
      </x:c>
      <x:c r="Q1179" t="str">
        <x:v>P0064</x:v>
      </x:c>
      <x:c r="R1179" t="str">
        <x:v>Hogar</x:v>
      </x:c>
      <x:c r="S1179" t="str">
        <x:v>Marca B</x:v>
      </x:c>
      <x:c r="T1179" t="str">
        <x:v>Tienda</x:v>
      </x:c>
      <x:c r="U1179" t="str">
        <x:f>IFERROR(VLOOKUP(T1179,'Mapeos'!$D$4:$E$25,2,FALSE),T1179)</x:f>
        <x:v>Tienda</x:v>
      </x:c>
      <x:c r="V1179" t="str">
        <x:v>V037</x:v>
      </x:c>
      <x:c r="W1179" t="n">
        <x:v>6</x:v>
      </x:c>
      <x:c r="X1179" s="28" t="n">
        <x:v>52.97</x:v>
      </x:c>
      <x:c r="Y1179" s="20" t="n">
        <x:v>0</x:v>
      </x:c>
      <x:c r="Z1179" s="20" t="n">
        <x:f>IF(Y1179&gt;1,Y1179/100,Y1179)</x:f>
        <x:v>0</x:v>
      </x:c>
      <x:c r="AA1179" s="28" t="n">
        <x:v>28.36</x:v>
      </x:c>
      <x:c r="AB1179" s="28" t="n">
        <x:v>317.82</x:v>
      </x:c>
      <x:c r="AC1179" s="28" t="str">
        <x:v>BOB</x:v>
      </x:c>
      <x:c r="AD1179" s="28" t="n">
        <x:f>IF(AC1179="USD",AB1179*'Parametros'!$B$4,AB1179)</x:f>
        <x:v>317.82</x:v>
      </x:c>
      <x:c r="AE1179" s="28" t="n">
        <x:f>W1179*X1179*(1-Z1179)</x:f>
        <x:v>317.82</x:v>
      </x:c>
      <x:c r="AF1179" s="28" t="n">
        <x:f>W1179*AA1179</x:f>
        <x:v>170.16</x:v>
      </x:c>
      <x:c r="AG1179" s="28" t="n">
        <x:f>AE1179-AF1179</x:f>
        <x:v>147.66</x:v>
      </x:c>
      <x:c r="AH1179" s="20" t="n">
        <x:f>IF(AE1179&gt;0,AG1179/AE1179,"")</x:f>
        <x:v>0.46460260524825375</x:v>
      </x:c>
      <x:c r="AI1179" s="28" t="n">
        <x:v>157112.52</x:v>
      </x:c>
      <x:c r="AJ1179" s="28"/>
      <x:c r="AK1179"/>
      <x:c r="AL1179" t="str">
        <x:v>Completado</x:v>
      </x:c>
      <x:c r="AM1179" t="str">
        <x:f>IF(W1179&lt;0,"Devuelto",AL1179)</x:f>
        <x:v>Completado</x:v>
      </x:c>
      <x:c r="AN1179" t="str">
        <x:v>QR</x:v>
      </x:c>
      <x:c r="AO1179" s="29" t="str">
        <x:v>Sin observación</x:v>
      </x:c>
      <x:c r="AP1179" t="str">
        <x:f>IF(D1179="","No","Sí")</x:f>
        <x:v>Sí</x:v>
      </x:c>
    </x:row>
    <x:row r="1180">
      <x:c r="A1180" t="n">
        <x:v>1180</x:v>
      </x:c>
      <x:c r="B1180" t="str">
        <x:v>VT0005597</x:v>
      </x:c>
      <x:c r="C1180" t="str">
        <x:v>46172</x:v>
      </x:c>
      <x:c r="D1180" s="27" t="n">
        <x:v>46172</x:v>
      </x:c>
      <x:c r="E1180" t="n">
        <x:f>IF(D1180="","",YEAR(D1180))</x:f>
        <x:v>2026</x:v>
      </x:c>
      <x:c r="F1180" t="n">
        <x:f>IF(D1180="","",MONTH(D1180))</x:f>
        <x:v>5</x:v>
      </x:c>
      <x:c r="G1180" t="str">
        <x:f>IF(D1180="","Fecha no disponible",TEXT(D1180,"mmmm"))</x:f>
        <x:v>May</x:v>
      </x:c>
      <x:c r="H1180" t="str">
        <x:f>IF(D1180="","Fecha no disponible",TEXT(D1180,"yyyy-mm"))</x:f>
        <x:v>2026-05</x:v>
      </x:c>
      <x:c r="I1180" t="str">
        <x:f>IF(D1180="","Fecha no disponible","T"&amp;ROUNDUP(MONTH(D1180)/3,0))</x:f>
        <x:v>T2</x:v>
      </x:c>
      <x:c r="J1180" t="str">
        <x:v>T015</x:v>
      </x:c>
      <x:c r="K1180" t="str">
        <x:v>Tienda Potosí 3</x:v>
      </x:c>
      <x:c r="L1180" t="str">
        <x:v>Mall</x:v>
      </x:c>
      <x:c r="M1180" t="str">
        <x:v>Potosí</x:v>
      </x:c>
      <x:c r="N1180" t="str">
        <x:f>IFERROR(VLOOKUP(M1180,'Mapeos'!$A$4:$B$30,2,FALSE),M1180)</x:f>
        <x:v>Potosí</x:v>
      </x:c>
      <x:c r="O1180" t="str">
        <x:v>C01301</x:v>
      </x:c>
      <x:c r="P1180" t="str">
        <x:v>Frecuente</x:v>
      </x:c>
      <x:c r="Q1180" t="str">
        <x:v>P0042</x:v>
      </x:c>
      <x:c r="R1180" t="str">
        <x:v>Electrónica</x:v>
      </x:c>
      <x:c r="S1180" t="str">
        <x:v>Marca B</x:v>
      </x:c>
      <x:c r="T1180" t="str">
        <x:v>Tienda</x:v>
      </x:c>
      <x:c r="U1180" t="str">
        <x:f>IFERROR(VLOOKUP(T1180,'Mapeos'!$D$4:$E$25,2,FALSE),T1180)</x:f>
        <x:v>Tienda</x:v>
      </x:c>
      <x:c r="V1180" t="str">
        <x:v>V013</x:v>
      </x:c>
      <x:c r="W1180" t="n">
        <x:v>9</x:v>
      </x:c>
      <x:c r="X1180" s="28" t="n">
        <x:v>501.65</x:v>
      </x:c>
      <x:c r="Y1180" s="20" t="n">
        <x:v>0</x:v>
      </x:c>
      <x:c r="Z1180" s="20" t="n">
        <x:f>IF(Y1180&gt;1,Y1180/100,Y1180)</x:f>
        <x:v>0</x:v>
      </x:c>
      <x:c r="AA1180" s="28" t="n">
        <x:v>283.66</x:v>
      </x:c>
      <x:c r="AB1180" s="28" t="n">
        <x:v>4514.85</x:v>
      </x:c>
      <x:c r="AC1180" s="28" t="str">
        <x:v>BOB</x:v>
      </x:c>
      <x:c r="AD1180" s="28" t="n">
        <x:f>IF(AC1180="USD",AB1180*'Parametros'!$B$4,AB1180)</x:f>
        <x:v>4514.85</x:v>
      </x:c>
      <x:c r="AE1180" s="28" t="n">
        <x:f>W1180*X1180*(1-Z1180)</x:f>
        <x:v>4514.849999999999</x:v>
      </x:c>
      <x:c r="AF1180" s="28" t="n">
        <x:f>W1180*AA1180</x:f>
        <x:v>2552.94</x:v>
      </x:c>
      <x:c r="AG1180" s="28" t="n">
        <x:f>AE1180-AF1180</x:f>
        <x:v>1961.9099999999994</x:v>
      </x:c>
      <x:c r="AH1180" s="20" t="n">
        <x:f>IF(AE1180&gt;0,AG1180/AE1180,"")</x:f>
        <x:v>0.4345459982059204</x:v>
      </x:c>
      <x:c r="AI1180" s="28" t="n">
        <x:v>194671.92</x:v>
      </x:c>
      <x:c r="AJ1180" s="28"/>
      <x:c r="AK1180"/>
      <x:c r="AL1180" t="str">
        <x:v>Completado</x:v>
      </x:c>
      <x:c r="AM1180" t="str">
        <x:f>IF(W1180&lt;0,"Devuelto",AL1180)</x:f>
        <x:v>Completado</x:v>
      </x:c>
      <x:c r="AN1180" t="str">
        <x:v>Tarjeta</x:v>
      </x:c>
      <x:c r="AO1180" s="29" t="str">
        <x:v>Sin observación</x:v>
      </x:c>
      <x:c r="AP1180" t="str">
        <x:f>IF(D1180="","No","Sí")</x:f>
        <x:v>Sí</x:v>
      </x:c>
    </x:row>
    <x:row r="1181">
      <x:c r="A1181" t="n">
        <x:v>1181</x:v>
      </x:c>
      <x:c r="B1181" t="str">
        <x:v>VT0005602</x:v>
      </x:c>
      <x:c r="C1181" t="str">
        <x:v>45596</x:v>
      </x:c>
      <x:c r="D1181" s="27" t="n">
        <x:v>45596</x:v>
      </x:c>
      <x:c r="E1181" t="n">
        <x:f>IF(D1181="","",YEAR(D1181))</x:f>
        <x:v>2024</x:v>
      </x:c>
      <x:c r="F1181" t="n">
        <x:f>IF(D1181="","",MONTH(D1181))</x:f>
        <x:v>10</x:v>
      </x:c>
      <x:c r="G1181" t="str">
        <x:f>IF(D1181="","Fecha no disponible",TEXT(D1181,"mmmm"))</x:f>
        <x:v>October</x:v>
      </x:c>
      <x:c r="H1181" t="str">
        <x:f>IF(D1181="","Fecha no disponible",TEXT(D1181,"yyyy-mm"))</x:f>
        <x:v>2024-10</x:v>
      </x:c>
      <x:c r="I1181" t="str">
        <x:f>IF(D1181="","Fecha no disponible","T"&amp;ROUNDUP(MONTH(D1181)/3,0))</x:f>
        <x:v>T4</x:v>
      </x:c>
      <x:c r="J1181" t="str">
        <x:v>T019</x:v>
      </x:c>
      <x:c r="K1181" t="str">
        <x:v>Tienda Sucre 3</x:v>
      </x:c>
      <x:c r="L1181" t="str">
        <x:v>Centro</x:v>
      </x:c>
      <x:c r="M1181" t="str">
        <x:v>Sucre</x:v>
      </x:c>
      <x:c r="N1181" t="str">
        <x:f>IFERROR(VLOOKUP(M1181,'Mapeos'!$A$4:$B$30,2,FALSE),M1181)</x:f>
        <x:v>Sucre</x:v>
      </x:c>
      <x:c r="O1181" t="str">
        <x:v>C00753</x:v>
      </x:c>
      <x:c r="P1181" t="str">
        <x:v>Masivo</x:v>
      </x:c>
      <x:c r="Q1181" t="str">
        <x:v>P0068</x:v>
      </x:c>
      <x:c r="R1181" t="str">
        <x:v>Hogar</x:v>
      </x:c>
      <x:c r="S1181" t="str">
        <x:v>Marca D</x:v>
      </x:c>
      <x:c r="T1181" t="str">
        <x:v>Tienda</x:v>
      </x:c>
      <x:c r="U1181" t="str">
        <x:f>IFERROR(VLOOKUP(T1181,'Mapeos'!$D$4:$E$25,2,FALSE),T1181)</x:f>
        <x:v>Tienda</x:v>
      </x:c>
      <x:c r="V1181" t="str">
        <x:v>V014</x:v>
      </x:c>
      <x:c r="W1181" t="n">
        <x:v>1</x:v>
      </x:c>
      <x:c r="X1181" s="28" t="n">
        <x:v>158.08</x:v>
      </x:c>
      <x:c r="Y1181" s="20" t="n">
        <x:v>0.1</x:v>
      </x:c>
      <x:c r="Z1181" s="20" t="n">
        <x:f>IF(Y1181&gt;1,Y1181/100,Y1181)</x:f>
        <x:v>0.1</x:v>
      </x:c>
      <x:c r="AA1181" s="28" t="n">
        <x:v>87.26</x:v>
      </x:c>
      <x:c r="AB1181" s="28" t="n">
        <x:v>142.27</x:v>
      </x:c>
      <x:c r="AC1181" s="28" t="str">
        <x:v>BOB</x:v>
      </x:c>
      <x:c r="AD1181" s="28" t="n">
        <x:f>IF(AC1181="USD",AB1181*'Parametros'!$B$4,AB1181)</x:f>
        <x:v>142.27</x:v>
      </x:c>
      <x:c r="AE1181" s="28" t="n">
        <x:f>W1181*X1181*(1-Z1181)</x:f>
        <x:v>142.27200000000002</x:v>
      </x:c>
      <x:c r="AF1181" s="28" t="n">
        <x:f>W1181*AA1181</x:f>
        <x:v>87.26</x:v>
      </x:c>
      <x:c r="AG1181" s="28" t="n">
        <x:f>AE1181-AF1181</x:f>
        <x:v>55.012000000000015</x:v>
      </x:c>
      <x:c r="AH1181" s="20" t="n">
        <x:f>IF(AE1181&gt;0,AG1181/AE1181,"")</x:f>
        <x:v>0.3866677912730545</x:v>
      </x:c>
      <x:c r="AI1181" s="28" t="n">
        <x:v>130620.69</x:v>
      </x:c>
      <x:c r="AJ1181" s="28"/>
      <x:c r="AK1181"/>
      <x:c r="AL1181" t="str">
        <x:v>Completado</x:v>
      </x:c>
      <x:c r="AM1181" t="str">
        <x:f>IF(W1181&lt;0,"Devuelto",AL1181)</x:f>
        <x:v>Completado</x:v>
      </x:c>
      <x:c r="AN1181" t="str">
        <x:v>QR</x:v>
      </x:c>
      <x:c r="AO1181" s="29" t="str">
        <x:v>Sin observación</x:v>
      </x:c>
      <x:c r="AP1181" t="str">
        <x:f>IF(D1181="","No","Sí")</x:f>
        <x:v>Sí</x:v>
      </x:c>
    </x:row>
    <x:row r="1182">
      <x:c r="A1182" t="n">
        <x:v>1182</x:v>
      </x:c>
      <x:c r="B1182" t="str">
        <x:v>VT0005607</x:v>
      </x:c>
      <x:c r="C1182" t="str">
        <x:v>46123</x:v>
      </x:c>
      <x:c r="D1182" s="27" t="n">
        <x:v>46123</x:v>
      </x:c>
      <x:c r="E1182" t="n">
        <x:f>IF(D1182="","",YEAR(D1182))</x:f>
        <x:v>2026</x:v>
      </x:c>
      <x:c r="F1182" t="n">
        <x:f>IF(D1182="","",MONTH(D1182))</x:f>
        <x:v>4</x:v>
      </x:c>
      <x:c r="G1182" t="str">
        <x:f>IF(D1182="","Fecha no disponible",TEXT(D1182,"mmmm"))</x:f>
        <x:v>April</x:v>
      </x:c>
      <x:c r="H1182" t="str">
        <x:f>IF(D1182="","Fecha no disponible",TEXT(D1182,"yyyy-mm"))</x:f>
        <x:v>2026-04</x:v>
      </x:c>
      <x:c r="I1182" t="str">
        <x:f>IF(D1182="","Fecha no disponible","T"&amp;ROUNDUP(MONTH(D1182)/3,0))</x:f>
        <x:v>T2</x:v>
      </x:c>
      <x:c r="J1182" t="str">
        <x:v>T018</x:v>
      </x:c>
      <x:c r="K1182" t="str">
        <x:v>Tienda Sucre 2</x:v>
      </x:c>
      <x:c r="L1182" t="str">
        <x:v>Mall</x:v>
      </x:c>
      <x:c r="M1182" t="str">
        <x:v>Sucre</x:v>
      </x:c>
      <x:c r="N1182" t="str">
        <x:f>IFERROR(VLOOKUP(M1182,'Mapeos'!$A$4:$B$30,2,FALSE),M1182)</x:f>
        <x:v>Sucre</x:v>
      </x:c>
      <x:c r="O1182" t="str">
        <x:v>C01747</x:v>
      </x:c>
      <x:c r="P1182" t="str">
        <x:v>Premium</x:v>
      </x:c>
      <x:c r="Q1182" t="str">
        <x:v>P0144</x:v>
      </x:c>
      <x:c r="R1182" t="str">
        <x:v>Hogar</x:v>
      </x:c>
      <x:c r="S1182" t="str">
        <x:v>Marca A</x:v>
      </x:c>
      <x:c r="T1182" t="str">
        <x:v>Tienda</x:v>
      </x:c>
      <x:c r="U1182" t="str">
        <x:f>IFERROR(VLOOKUP(T1182,'Mapeos'!$D$4:$E$25,2,FALSE),T1182)</x:f>
        <x:v>Tienda</x:v>
      </x:c>
      <x:c r="V1182" t="str">
        <x:v>V008</x:v>
      </x:c>
      <x:c r="W1182" t="n">
        <x:v>1</x:v>
      </x:c>
      <x:c r="X1182" s="28" t="n">
        <x:v>122.29</x:v>
      </x:c>
      <x:c r="Y1182" s="20" t="n">
        <x:v>0</x:v>
      </x:c>
      <x:c r="Z1182" s="20" t="n">
        <x:f>IF(Y1182&gt;1,Y1182/100,Y1182)</x:f>
        <x:v>0</x:v>
      </x:c>
      <x:c r="AA1182" s="28" t="n">
        <x:v>83.56</x:v>
      </x:c>
      <x:c r="AB1182" s="28" t="n">
        <x:v>122.29</x:v>
      </x:c>
      <x:c r="AC1182" s="28" t="str">
        <x:v>BOB</x:v>
      </x:c>
      <x:c r="AD1182" s="28" t="n">
        <x:f>IF(AC1182="USD",AB1182*'Parametros'!$B$4,AB1182)</x:f>
        <x:v>122.29</x:v>
      </x:c>
      <x:c r="AE1182" s="28" t="n">
        <x:f>W1182*X1182*(1-Z1182)</x:f>
        <x:v>122.29</x:v>
      </x:c>
      <x:c r="AF1182" s="28" t="n">
        <x:f>W1182*AA1182</x:f>
        <x:v>83.56</x:v>
      </x:c>
      <x:c r="AG1182" s="28" t="n">
        <x:f>AE1182-AF1182</x:f>
        <x:v>38.730000000000004</x:v>
      </x:c>
      <x:c r="AH1182" s="20" t="n">
        <x:f>IF(AE1182&gt;0,AG1182/AE1182,"")</x:f>
        <x:v>0.3167061902036144</x:v>
      </x:c>
      <x:c r="AI1182" s="28" t="n">
        <x:v>155230.1</x:v>
      </x:c>
      <x:c r="AJ1182" s="28"/>
      <x:c r="AK1182"/>
      <x:c r="AL1182" t="str">
        <x:v>Completado</x:v>
      </x:c>
      <x:c r="AM1182" t="str">
        <x:f>IF(W1182&lt;0,"Devuelto",AL1182)</x:f>
        <x:v>Completado</x:v>
      </x:c>
      <x:c r="AN1182" t="str">
        <x:v>QR</x:v>
      </x:c>
      <x:c r="AO1182" s="29" t="str">
        <x:v>Sin observación</x:v>
      </x:c>
      <x:c r="AP1182" t="str">
        <x:f>IF(D1182="","No","Sí")</x:f>
        <x:v>Sí</x:v>
      </x:c>
    </x:row>
    <x:row r="1183">
      <x:c r="A1183" t="n">
        <x:v>1183</x:v>
      </x:c>
      <x:c r="B1183" t="str">
        <x:v>VT0005611</x:v>
      </x:c>
      <x:c r="C1183" t="str">
        <x:v>45702</x:v>
      </x:c>
      <x:c r="D1183" s="27" t="n">
        <x:v>45702</x:v>
      </x:c>
      <x:c r="E1183" t="n">
        <x:f>IF(D1183="","",YEAR(D1183))</x:f>
        <x:v>2025</x:v>
      </x:c>
      <x:c r="F1183" t="n">
        <x:f>IF(D1183="","",MONTH(D1183))</x:f>
        <x:v>2</x:v>
      </x:c>
      <x:c r="G1183" t="str">
        <x:f>IF(D1183="","Fecha no disponible",TEXT(D1183,"mmmm"))</x:f>
        <x:v>February</x:v>
      </x:c>
      <x:c r="H1183" t="str">
        <x:f>IF(D1183="","Fecha no disponible",TEXT(D1183,"yyyy-mm"))</x:f>
        <x:v>2025-02</x:v>
      </x:c>
      <x:c r="I1183" t="str">
        <x:f>IF(D1183="","Fecha no disponible","T"&amp;ROUNDUP(MONTH(D1183)/3,0))</x:f>
        <x:v>T1</x:v>
      </x:c>
      <x:c r="J1183" t="str">
        <x:v>T016</x:v>
      </x:c>
      <x:c r="K1183" t="str">
        <x:v>Tienda Potosí 4</x:v>
      </x:c>
      <x:c r="L1183" t="str">
        <x:v>Centro</x:v>
      </x:c>
      <x:c r="M1183" t="str">
        <x:v>Potosí</x:v>
      </x:c>
      <x:c r="N1183" t="str">
        <x:f>IFERROR(VLOOKUP(M1183,'Mapeos'!$A$4:$B$30,2,FALSE),M1183)</x:f>
        <x:v>Potosí</x:v>
      </x:c>
      <x:c r="O1183" t="str">
        <x:v>C01550</x:v>
      </x:c>
      <x:c r="P1183" t="str">
        <x:v>Frecuente</x:v>
      </x:c>
      <x:c r="Q1183" t="str">
        <x:v>P0002</x:v>
      </x:c>
      <x:c r="R1183" t="str">
        <x:v>Hogar</x:v>
      </x:c>
      <x:c r="S1183" t="str">
        <x:v>Marca D</x:v>
      </x:c>
      <x:c r="T1183" t="str">
        <x:v>Tienda</x:v>
      </x:c>
      <x:c r="U1183" t="str">
        <x:f>IFERROR(VLOOKUP(T1183,'Mapeos'!$D$4:$E$25,2,FALSE),T1183)</x:f>
        <x:v>Tienda</x:v>
      </x:c>
      <x:c r="V1183" t="str">
        <x:v>V027</x:v>
      </x:c>
      <x:c r="W1183" t="n">
        <x:v>2</x:v>
      </x:c>
      <x:c r="X1183" s="28" t="n">
        <x:v>268.38</x:v>
      </x:c>
      <x:c r="Y1183" s="20" t="n">
        <x:v>0.05</x:v>
      </x:c>
      <x:c r="Z1183" s="20" t="n">
        <x:f>IF(Y1183&gt;1,Y1183/100,Y1183)</x:f>
        <x:v>0.05</x:v>
      </x:c>
      <x:c r="AA1183" s="28" t="n">
        <x:v>194.61</x:v>
      </x:c>
      <x:c r="AB1183" s="28" t="n">
        <x:v>509.92</x:v>
      </x:c>
      <x:c r="AC1183" s="28" t="str">
        <x:v>BOB</x:v>
      </x:c>
      <x:c r="AD1183" s="28" t="n">
        <x:f>IF(AC1183="USD",AB1183*'Parametros'!$B$4,AB1183)</x:f>
        <x:v>509.92</x:v>
      </x:c>
      <x:c r="AE1183" s="28" t="n">
        <x:f>W1183*X1183*(1-Z1183)</x:f>
        <x:v>509.92199999999997</x:v>
      </x:c>
      <x:c r="AF1183" s="28" t="n">
        <x:f>W1183*AA1183</x:f>
        <x:v>389.22</x:v>
      </x:c>
      <x:c r="AG1183" s="28" t="n">
        <x:f>AE1183-AF1183</x:f>
        <x:v>120.70199999999994</x:v>
      </x:c>
      <x:c r="AH1183" s="20" t="n">
        <x:f>IF(AE1183&gt;0,AG1183/AE1183,"")</x:f>
        <x:v>0.23670679045030407</x:v>
      </x:c>
      <x:c r="AI1183" s="28" t="n">
        <x:v>196960.34</x:v>
      </x:c>
      <x:c r="AJ1183" s="28"/>
      <x:c r="AK1183"/>
      <x:c r="AL1183" t="str">
        <x:v>Completado</x:v>
      </x:c>
      <x:c r="AM1183" t="str">
        <x:f>IF(W1183&lt;0,"Devuelto",AL1183)</x:f>
        <x:v>Completado</x:v>
      </x:c>
      <x:c r="AN1183" t="str">
        <x:v>Transferencia</x:v>
      </x:c>
      <x:c r="AO1183" s="29" t="str">
        <x:v>Sin observación</x:v>
      </x:c>
      <x:c r="AP1183" t="str">
        <x:f>IF(D1183="","No","Sí")</x:f>
        <x:v>Sí</x:v>
      </x:c>
    </x:row>
    <x:row r="1184">
      <x:c r="A1184" t="n">
        <x:v>1184</x:v>
      </x:c>
      <x:c r="B1184" t="str">
        <x:v>VT0005616</x:v>
      </x:c>
      <x:c r="C1184" t="str">
        <x:v>45787</x:v>
      </x:c>
      <x:c r="D1184" s="27" t="n">
        <x:v>45787</x:v>
      </x:c>
      <x:c r="E1184" t="n">
        <x:f>IF(D1184="","",YEAR(D1184))</x:f>
        <x:v>2025</x:v>
      </x:c>
      <x:c r="F1184" t="n">
        <x:f>IF(D1184="","",MONTH(D1184))</x:f>
        <x:v>5</x:v>
      </x:c>
      <x:c r="G1184" t="str">
        <x:f>IF(D1184="","Fecha no disponible",TEXT(D1184,"mmmm"))</x:f>
        <x:v>May</x:v>
      </x:c>
      <x:c r="H1184" t="str">
        <x:f>IF(D1184="","Fecha no disponible",TEXT(D1184,"yyyy-mm"))</x:f>
        <x:v>2025-05</x:v>
      </x:c>
      <x:c r="I1184" t="str">
        <x:f>IF(D1184="","Fecha no disponible","T"&amp;ROUNDUP(MONTH(D1184)/3,0))</x:f>
        <x:v>T2</x:v>
      </x:c>
      <x:c r="J1184" t="str">
        <x:v>T007</x:v>
      </x:c>
      <x:c r="K1184" t="str">
        <x:v>Tienda Santa Cruz 3</x:v>
      </x:c>
      <x:c r="L1184" t="str">
        <x:v>Barrio</x:v>
      </x:c>
      <x:c r="M1184" t="str">
        <x:v>Santa Cruz</x:v>
      </x:c>
      <x:c r="N1184" t="str">
        <x:f>IFERROR(VLOOKUP(M1184,'Mapeos'!$A$4:$B$30,2,FALSE),M1184)</x:f>
        <x:v>Santa Cruz</x:v>
      </x:c>
      <x:c r="O1184" t="str">
        <x:v>C00252</x:v>
      </x:c>
      <x:c r="P1184" t="str">
        <x:v>Premium</x:v>
      </x:c>
      <x:c r="Q1184" t="str">
        <x:v>P0075</x:v>
      </x:c>
      <x:c r="R1184" t="str">
        <x:v>Alimentos</x:v>
      </x:c>
      <x:c r="S1184" t="str">
        <x:v>Marca B</x:v>
      </x:c>
      <x:c r="T1184" t="str">
        <x:v>Tienda</x:v>
      </x:c>
      <x:c r="U1184" t="str">
        <x:f>IFERROR(VLOOKUP(T1184,'Mapeos'!$D$4:$E$25,2,FALSE),T1184)</x:f>
        <x:v>Tienda</x:v>
      </x:c>
      <x:c r="V1184" t="str">
        <x:v>V031</x:v>
      </x:c>
      <x:c r="W1184" t="n">
        <x:v>0</x:v>
      </x:c>
      <x:c r="X1184" s="28" t="n">
        <x:v>43.31</x:v>
      </x:c>
      <x:c r="Y1184" s="20" t="n">
        <x:v>0.15</x:v>
      </x:c>
      <x:c r="Z1184" s="20" t="n">
        <x:f>IF(Y1184&gt;1,Y1184/100,Y1184)</x:f>
        <x:v>0.15</x:v>
      </x:c>
      <x:c r="AA1184" s="28" t="n">
        <x:v>33.72</x:v>
      </x:c>
      <x:c r="AB1184" s="28" t="n">
        <x:v>0</x:v>
      </x:c>
      <x:c r="AC1184" s="28" t="str">
        <x:v>BOB</x:v>
      </x:c>
      <x:c r="AD1184" s="28" t="n">
        <x:f>IF(AC1184="USD",AB1184*'Parametros'!$B$4,AB1184)</x:f>
        <x:v>0</x:v>
      </x:c>
      <x:c r="AE1184" s="28" t="n">
        <x:f>W1184*X1184*(1-Z1184)</x:f>
        <x:v>0</x:v>
      </x:c>
      <x:c r="AF1184" s="28" t="n">
        <x:f>W1184*AA1184</x:f>
        <x:v>0</x:v>
      </x:c>
      <x:c r="AG1184" s="28" t="n">
        <x:f>AE1184-AF1184</x:f>
        <x:v>0</x:v>
      </x:c>
      <x:c r="AH1184" s="20" t="str">
        <x:f>IF(AE1184&gt;0,AG1184/AE1184,"")</x:f>
      </x:c>
      <x:c r="AI1184" s="28" t="n">
        <x:v>158789.85</x:v>
      </x:c>
      <x:c r="AJ1184" s="28"/>
      <x:c r="AK1184"/>
      <x:c r="AL1184" t="str">
        <x:v>Cancelado</x:v>
      </x:c>
      <x:c r="AM1184" t="str">
        <x:f>IF(W1184&lt;0,"Devuelto",AL1184)</x:f>
        <x:v>Cancelado</x:v>
      </x:c>
      <x:c r="AN1184" t="str">
        <x:v>Transferencia</x:v>
      </x:c>
      <x:c r="AO1184" s="29" t="str">
        <x:v>Sin observación</x:v>
      </x:c>
      <x:c r="AP1184" t="str">
        <x:f>IF(D1184="","No","Sí")</x:f>
        <x:v>Sí</x:v>
      </x:c>
    </x:row>
    <x:row r="1185">
      <x:c r="A1185" t="n">
        <x:v>1185</x:v>
      </x:c>
      <x:c r="B1185" t="str">
        <x:v>VT0005621</x:v>
      </x:c>
      <x:c r="C1185" t="str">
        <x:v>45459</x:v>
      </x:c>
      <x:c r="D1185" s="27" t="n">
        <x:v>45459</x:v>
      </x:c>
      <x:c r="E1185" t="n">
        <x:f>IF(D1185="","",YEAR(D1185))</x:f>
        <x:v>2024</x:v>
      </x:c>
      <x:c r="F1185" t="n">
        <x:f>IF(D1185="","",MONTH(D1185))</x:f>
        <x:v>6</x:v>
      </x:c>
      <x:c r="G1185" t="str">
        <x:f>IF(D1185="","Fecha no disponible",TEXT(D1185,"mmmm"))</x:f>
        <x:v>June</x:v>
      </x:c>
      <x:c r="H1185" t="str">
        <x:f>IF(D1185="","Fecha no disponible",TEXT(D1185,"yyyy-mm"))</x:f>
        <x:v>2024-06</x:v>
      </x:c>
      <x:c r="I1185" t="str">
        <x:f>IF(D1185="","Fecha no disponible","T"&amp;ROUNDUP(MONTH(D1185)/3,0))</x:f>
        <x:v>T2</x:v>
      </x:c>
      <x:c r="J1185" t="str">
        <x:v>T020</x:v>
      </x:c>
      <x:c r="K1185" t="str">
        <x:v>Tienda Sucre 4</x:v>
      </x:c>
      <x:c r="L1185" t="str">
        <x:v>Mall</x:v>
      </x:c>
      <x:c r="M1185" t="str">
        <x:v>Sucre</x:v>
      </x:c>
      <x:c r="N1185" t="str">
        <x:f>IFERROR(VLOOKUP(M1185,'Mapeos'!$A$4:$B$30,2,FALSE),M1185)</x:f>
        <x:v>Sucre</x:v>
      </x:c>
      <x:c r="O1185" t="str">
        <x:v>C01678</x:v>
      </x:c>
      <x:c r="P1185" t="str">
        <x:v>Masivo</x:v>
      </x:c>
      <x:c r="Q1185" t="str">
        <x:v>P0046</x:v>
      </x:c>
      <x:c r="R1185" t="str">
        <x:v>Hogar</x:v>
      </x:c>
      <x:c r="S1185" t="str">
        <x:v>Marca A</x:v>
      </x:c>
      <x:c r="T1185" t="str">
        <x:v>Marketplace</x:v>
      </x:c>
      <x:c r="U1185" t="str">
        <x:f>IFERROR(VLOOKUP(T1185,'Mapeos'!$D$4:$E$25,2,FALSE),T1185)</x:f>
        <x:v>Marketplace</x:v>
      </x:c>
      <x:c r="V1185" t="str">
        <x:v>V038</x:v>
      </x:c>
      <x:c r="W1185" t="n">
        <x:v>-7</x:v>
      </x:c>
      <x:c r="X1185" s="28" t="n">
        <x:v>280.36</x:v>
      </x:c>
      <x:c r="Y1185" s="20" t="n">
        <x:v>0.05</x:v>
      </x:c>
      <x:c r="Z1185" s="20" t="n">
        <x:f>IF(Y1185&gt;1,Y1185/100,Y1185)</x:f>
        <x:v>0.05</x:v>
      </x:c>
      <x:c r="AA1185" s="28" t="n">
        <x:v>195.2</x:v>
      </x:c>
      <x:c r="AB1185" s="28" t="n">
        <x:v>-1864.39</x:v>
      </x:c>
      <x:c r="AC1185" s="28" t="str">
        <x:v>BOB</x:v>
      </x:c>
      <x:c r="AD1185" s="28" t="n">
        <x:f>IF(AC1185="USD",AB1185*'Parametros'!$B$4,AB1185)</x:f>
        <x:v>-1864.39</x:v>
      </x:c>
      <x:c r="AE1185" s="28" t="n">
        <x:f>W1185*X1185*(1-Z1185)</x:f>
        <x:v>-1864.394</x:v>
      </x:c>
      <x:c r="AF1185" s="28" t="n">
        <x:f>W1185*AA1185</x:f>
        <x:v>-1366.3999999999999</x:v>
      </x:c>
      <x:c r="AG1185" s="28" t="n">
        <x:f>AE1185-AF1185</x:f>
        <x:v>-497.99400000000014</x:v>
      </x:c>
      <x:c r="AH1185" s="20" t="str">
        <x:f>IF(AE1185&gt;0,AG1185/AE1185,"")</x:f>
      </x:c>
      <x:c r="AI1185" s="28" t="n">
        <x:v>97792.59</x:v>
      </x:c>
      <x:c r="AJ1185" s="28"/>
      <x:c r="AK1185"/>
      <x:c r="AL1185" t="str">
        <x:v>Devuelto</x:v>
      </x:c>
      <x:c r="AM1185" t="str">
        <x:f>IF(W1185&lt;0,"Devuelto",AL1185)</x:f>
        <x:v>Devuelto</x:v>
      </x:c>
      <x:c r="AN1185" t="str">
        <x:v>Transferencia</x:v>
      </x:c>
      <x:c r="AO1185" s="29" t="str">
        <x:v>Sin observación</x:v>
      </x:c>
      <x:c r="AP1185" t="str">
        <x:f>IF(D1185="","No","Sí")</x:f>
        <x:v>Sí</x:v>
      </x:c>
    </x:row>
    <x:row r="1186">
      <x:c r="A1186" t="n">
        <x:v>1186</x:v>
      </x:c>
      <x:c r="B1186" t="str">
        <x:v>VT0005626</x:v>
      </x:c>
      <x:c r="C1186" t="str">
        <x:v>46022</x:v>
      </x:c>
      <x:c r="D1186" s="27" t="n">
        <x:v>46022</x:v>
      </x:c>
      <x:c r="E1186" t="n">
        <x:f>IF(D1186="","",YEAR(D1186))</x:f>
        <x:v>2025</x:v>
      </x:c>
      <x:c r="F1186" t="n">
        <x:f>IF(D1186="","",MONTH(D1186))</x:f>
        <x:v>12</x:v>
      </x:c>
      <x:c r="G1186" t="str">
        <x:f>IF(D1186="","Fecha no disponible",TEXT(D1186,"mmmm"))</x:f>
        <x:v>December</x:v>
      </x:c>
      <x:c r="H1186" t="str">
        <x:f>IF(D1186="","Fecha no disponible",TEXT(D1186,"yyyy-mm"))</x:f>
        <x:v>2025-12</x:v>
      </x:c>
      <x:c r="I1186" t="str">
        <x:f>IF(D1186="","Fecha no disponible","T"&amp;ROUNDUP(MONTH(D1186)/3,0))</x:f>
        <x:v>T4</x:v>
      </x:c>
      <x:c r="J1186" t="str">
        <x:v>T006</x:v>
      </x:c>
      <x:c r="K1186" t="str">
        <x:v>Tienda Santa Cruz 2</x:v>
      </x:c>
      <x:c r="L1186" t="str">
        <x:v>Mall</x:v>
      </x:c>
      <x:c r="M1186" t="str">
        <x:v>Santa Cruz</x:v>
      </x:c>
      <x:c r="N1186" t="str">
        <x:f>IFERROR(VLOOKUP(M1186,'Mapeos'!$A$4:$B$30,2,FALSE),M1186)</x:f>
        <x:v>Santa Cruz</x:v>
      </x:c>
      <x:c r="O1186" t="str">
        <x:v>C00335</x:v>
      </x:c>
      <x:c r="P1186" t="str">
        <x:v>Empresa</x:v>
      </x:c>
      <x:c r="Q1186" t="str">
        <x:v>P0080</x:v>
      </x:c>
      <x:c r="R1186" t="str">
        <x:v>Deportes</x:v>
      </x:c>
      <x:c r="S1186" t="str">
        <x:v>Marca C</x:v>
      </x:c>
      <x:c r="T1186" t="str">
        <x:v>Tienda</x:v>
      </x:c>
      <x:c r="U1186" t="str">
        <x:f>IFERROR(VLOOKUP(T1186,'Mapeos'!$D$4:$E$25,2,FALSE),T1186)</x:f>
        <x:v>Tienda</x:v>
      </x:c>
      <x:c r="V1186" t="str">
        <x:v>V003</x:v>
      </x:c>
      <x:c r="W1186" t="n">
        <x:v>5</x:v>
      </x:c>
      <x:c r="X1186" s="28" t="n">
        <x:v>146.64</x:v>
      </x:c>
      <x:c r="Y1186" s="20" t="n">
        <x:v>0</x:v>
      </x:c>
      <x:c r="Z1186" s="20" t="n">
        <x:f>IF(Y1186&gt;1,Y1186/100,Y1186)</x:f>
        <x:v>0</x:v>
      </x:c>
      <x:c r="AA1186" s="28" t="n">
        <x:v>102.78</x:v>
      </x:c>
      <x:c r="AB1186" s="28" t="n">
        <x:v>733.2</x:v>
      </x:c>
      <x:c r="AC1186" s="28" t="str">
        <x:v>BOB</x:v>
      </x:c>
      <x:c r="AD1186" s="28" t="n">
        <x:f>IF(AC1186="USD",AB1186*'Parametros'!$B$4,AB1186)</x:f>
        <x:v>733.2</x:v>
      </x:c>
      <x:c r="AE1186" s="28" t="n">
        <x:f>W1186*X1186*(1-Z1186)</x:f>
        <x:v>733.1999999999999</x:v>
      </x:c>
      <x:c r="AF1186" s="28" t="n">
        <x:f>W1186*AA1186</x:f>
        <x:v>513.9</x:v>
      </x:c>
      <x:c r="AG1186" s="28" t="n">
        <x:f>AE1186-AF1186</x:f>
        <x:v>219.29999999999995</x:v>
      </x:c>
      <x:c r="AH1186" s="20" t="n">
        <x:f>IF(AE1186&gt;0,AG1186/AE1186,"")</x:f>
        <x:v>0.2990998363338789</x:v>
      </x:c>
      <x:c r="AI1186" s="28" t="n">
        <x:v>186128.69</x:v>
      </x:c>
      <x:c r="AJ1186" s="28"/>
      <x:c r="AK1186"/>
      <x:c r="AL1186" t="str">
        <x:v>Completado</x:v>
      </x:c>
      <x:c r="AM1186" t="str">
        <x:f>IF(W1186&lt;0,"Devuelto",AL1186)</x:f>
        <x:v>Completado</x:v>
      </x:c>
      <x:c r="AN1186" t="str">
        <x:v>Transferencia</x:v>
      </x:c>
      <x:c r="AO1186" s="29" t="str">
        <x:v>Sin observación</x:v>
      </x:c>
      <x:c r="AP1186" t="str">
        <x:f>IF(D1186="","No","Sí")</x:f>
        <x:v>Sí</x:v>
      </x:c>
    </x:row>
    <x:row r="1187">
      <x:c r="A1187" t="n">
        <x:v>1187</x:v>
      </x:c>
      <x:c r="B1187" t="str">
        <x:v>VT0005630</x:v>
      </x:c>
      <x:c r="C1187" t="str">
        <x:v>46114</x:v>
      </x:c>
      <x:c r="D1187" s="27" t="n">
        <x:v>46114</x:v>
      </x:c>
      <x:c r="E1187" t="n">
        <x:f>IF(D1187="","",YEAR(D1187))</x:f>
        <x:v>2026</x:v>
      </x:c>
      <x:c r="F1187" t="n">
        <x:f>IF(D1187="","",MONTH(D1187))</x:f>
        <x:v>4</x:v>
      </x:c>
      <x:c r="G1187" t="str">
        <x:f>IF(D1187="","Fecha no disponible",TEXT(D1187,"mmmm"))</x:f>
        <x:v>April</x:v>
      </x:c>
      <x:c r="H1187" t="str">
        <x:f>IF(D1187="","Fecha no disponible",TEXT(D1187,"yyyy-mm"))</x:f>
        <x:v>2026-04</x:v>
      </x:c>
      <x:c r="I1187" t="str">
        <x:f>IF(D1187="","Fecha no disponible","T"&amp;ROUNDUP(MONTH(D1187)/3,0))</x:f>
        <x:v>T2</x:v>
      </x:c>
      <x:c r="J1187" t="str">
        <x:v>T004</x:v>
      </x:c>
      <x:c r="K1187" t="str">
        <x:v>Tienda La Paz 4</x:v>
      </x:c>
      <x:c r="L1187" t="str">
        <x:v>Centro</x:v>
      </x:c>
      <x:c r="M1187" t="str">
        <x:v>La Paz</x:v>
      </x:c>
      <x:c r="N1187" t="str">
        <x:f>IFERROR(VLOOKUP(M1187,'Mapeos'!$A$4:$B$30,2,FALSE),M1187)</x:f>
        <x:v>La Paz</x:v>
      </x:c>
      <x:c r="O1187" t="str">
        <x:v>C00054</x:v>
      </x:c>
      <x:c r="P1187" t="str">
        <x:v>Premium</x:v>
      </x:c>
      <x:c r="Q1187" t="str">
        <x:v>P0072</x:v>
      </x:c>
      <x:c r="R1187" t="str">
        <x:v>Hogar</x:v>
      </x:c>
      <x:c r="S1187" t="str">
        <x:v>Marca C</x:v>
      </x:c>
      <x:c r="T1187" t="str">
        <x:v>Tienda</x:v>
      </x:c>
      <x:c r="U1187" t="str">
        <x:f>IFERROR(VLOOKUP(T1187,'Mapeos'!$D$4:$E$25,2,FALSE),T1187)</x:f>
        <x:v>Tienda</x:v>
      </x:c>
      <x:c r="V1187" t="str">
        <x:v>V011</x:v>
      </x:c>
      <x:c r="W1187" t="n">
        <x:v>1</x:v>
      </x:c>
      <x:c r="X1187" s="28" t="n">
        <x:v>378.28</x:v>
      </x:c>
      <x:c r="Y1187" s="20" t="n">
        <x:v>0.25</x:v>
      </x:c>
      <x:c r="Z1187" s="20" t="n">
        <x:f>IF(Y1187&gt;1,Y1187/100,Y1187)</x:f>
        <x:v>0.25</x:v>
      </x:c>
      <x:c r="AA1187" s="28" t="n">
        <x:v>229.89</x:v>
      </x:c>
      <x:c r="AB1187" s="28" t="n">
        <x:v>283.71</x:v>
      </x:c>
      <x:c r="AC1187" s="28" t="str">
        <x:v>BOB</x:v>
      </x:c>
      <x:c r="AD1187" s="28" t="n">
        <x:f>IF(AC1187="USD",AB1187*'Parametros'!$B$4,AB1187)</x:f>
        <x:v>283.71</x:v>
      </x:c>
      <x:c r="AE1187" s="28" t="n">
        <x:f>W1187*X1187*(1-Z1187)</x:f>
        <x:v>283.71</x:v>
      </x:c>
      <x:c r="AF1187" s="28" t="n">
        <x:f>W1187*AA1187</x:f>
        <x:v>229.89</x:v>
      </x:c>
      <x:c r="AG1187" s="28" t="n">
        <x:f>AE1187-AF1187</x:f>
        <x:v>53.81999999999999</x:v>
      </x:c>
      <x:c r="AH1187" s="20" t="n">
        <x:f>IF(AE1187&gt;0,AG1187/AE1187,"")</x:f>
        <x:v>0.18970075076662787</x:v>
      </x:c>
      <x:c r="AI1187" s="28" t="n">
        <x:v>167891.14</x:v>
      </x:c>
      <x:c r="AJ1187" s="28"/>
      <x:c r="AK1187"/>
      <x:c r="AL1187" t="str">
        <x:v>Completado</x:v>
      </x:c>
      <x:c r="AM1187" t="str">
        <x:f>IF(W1187&lt;0,"Devuelto",AL1187)</x:f>
        <x:v>Completado</x:v>
      </x:c>
      <x:c r="AN1187" t="str">
        <x:v>Efectivo</x:v>
      </x:c>
      <x:c r="AO1187" s="29" t="str">
        <x:v>Sin observación</x:v>
      </x:c>
      <x:c r="AP1187" t="str">
        <x:f>IF(D1187="","No","Sí")</x:f>
        <x:v>Sí</x:v>
      </x:c>
    </x:row>
    <x:row r="1188">
      <x:c r="A1188" t="n">
        <x:v>1188</x:v>
      </x:c>
      <x:c r="B1188" t="str">
        <x:v>VT0005635</x:v>
      </x:c>
      <x:c r="C1188" t="str">
        <x:v>45304</x:v>
      </x:c>
      <x:c r="D1188" s="27" t="n">
        <x:v>45304</x:v>
      </x:c>
      <x:c r="E1188" t="n">
        <x:f>IF(D1188="","",YEAR(D1188))</x:f>
        <x:v>2024</x:v>
      </x:c>
      <x:c r="F1188" t="n">
        <x:f>IF(D1188="","",MONTH(D1188))</x:f>
        <x:v>1</x:v>
      </x:c>
      <x:c r="G1188" t="str">
        <x:f>IF(D1188="","Fecha no disponible",TEXT(D1188,"mmmm"))</x:f>
        <x:v>January</x:v>
      </x:c>
      <x:c r="H1188" t="str">
        <x:f>IF(D1188="","Fecha no disponible",TEXT(D1188,"yyyy-mm"))</x:f>
        <x:v>2024-01</x:v>
      </x:c>
      <x:c r="I1188" t="str">
        <x:f>IF(D1188="","Fecha no disponible","T"&amp;ROUNDUP(MONTH(D1188)/3,0))</x:f>
        <x:v>T1</x:v>
      </x:c>
      <x:c r="J1188" t="str">
        <x:v>T019</x:v>
      </x:c>
      <x:c r="K1188" t="str">
        <x:v>Tienda Sucre 3</x:v>
      </x:c>
      <x:c r="L1188" t="str">
        <x:v>Centro</x:v>
      </x:c>
      <x:c r="M1188" t="str">
        <x:v>Sucre</x:v>
      </x:c>
      <x:c r="N1188" t="str">
        <x:f>IFERROR(VLOOKUP(M1188,'Mapeos'!$A$4:$B$30,2,FALSE),M1188)</x:f>
        <x:v>Sucre</x:v>
      </x:c>
      <x:c r="O1188" t="str">
        <x:v>C01538</x:v>
      </x:c>
      <x:c r="P1188" t="str">
        <x:v>Empresa</x:v>
      </x:c>
      <x:c r="Q1188" t="str">
        <x:v>P0028</x:v>
      </x:c>
      <x:c r="R1188" t="str">
        <x:v>Electrónica</x:v>
      </x:c>
      <x:c r="S1188" t="str">
        <x:v>Marca C</x:v>
      </x:c>
      <x:c r="T1188" t="str">
        <x:v>Marketplace</x:v>
      </x:c>
      <x:c r="U1188" t="str">
        <x:f>IFERROR(VLOOKUP(T1188,'Mapeos'!$D$4:$E$25,2,FALSE),T1188)</x:f>
        <x:v>Marketplace</x:v>
      </x:c>
      <x:c r="V1188" t="str">
        <x:v>V006</x:v>
      </x:c>
      <x:c r="W1188" t="n">
        <x:v>1</x:v>
      </x:c>
      <x:c r="X1188" s="28" t="n">
        <x:v>330.84</x:v>
      </x:c>
      <x:c r="Y1188" s="20" t="n">
        <x:v>0.1</x:v>
      </x:c>
      <x:c r="Z1188" s="20" t="n">
        <x:f>IF(Y1188&gt;1,Y1188/100,Y1188)</x:f>
        <x:v>0.1</x:v>
      </x:c>
      <x:c r="AA1188" s="28" t="n">
        <x:v>184.78</x:v>
      </x:c>
      <x:c r="AB1188" s="28" t="n">
        <x:v>297.76</x:v>
      </x:c>
      <x:c r="AC1188" s="28" t="str">
        <x:v>BOB</x:v>
      </x:c>
      <x:c r="AD1188" s="28" t="n">
        <x:f>IF(AC1188="USD",AB1188*'Parametros'!$B$4,AB1188)</x:f>
        <x:v>297.76</x:v>
      </x:c>
      <x:c r="AE1188" s="28" t="n">
        <x:f>W1188*X1188*(1-Z1188)</x:f>
        <x:v>297.756</x:v>
      </x:c>
      <x:c r="AF1188" s="28" t="n">
        <x:f>W1188*AA1188</x:f>
        <x:v>184.78</x:v>
      </x:c>
      <x:c r="AG1188" s="28" t="n">
        <x:f>AE1188-AF1188</x:f>
        <x:v>112.97599999999997</x:v>
      </x:c>
      <x:c r="AH1188" s="20" t="n">
        <x:f>IF(AE1188&gt;0,AG1188/AE1188,"")</x:f>
        <x:v>0.3794247639006434</x:v>
      </x:c>
      <x:c r="AI1188" s="28" t="n">
        <x:v>96392.05</x:v>
      </x:c>
      <x:c r="AJ1188" s="28"/>
      <x:c r="AK1188"/>
      <x:c r="AL1188" t="str">
        <x:v>Completado</x:v>
      </x:c>
      <x:c r="AM1188" t="str">
        <x:f>IF(W1188&lt;0,"Devuelto",AL1188)</x:f>
        <x:v>Completado</x:v>
      </x:c>
      <x:c r="AN1188" t="str">
        <x:v>Efectivo</x:v>
      </x:c>
      <x:c r="AO1188" s="29" t="str">
        <x:v>Sin observación</x:v>
      </x:c>
      <x:c r="AP1188" t="str">
        <x:f>IF(D1188="","No","Sí")</x:f>
        <x:v>Sí</x:v>
      </x:c>
    </x:row>
    <x:row r="1189">
      <x:c r="A1189" t="n">
        <x:v>1189</x:v>
      </x:c>
      <x:c r="B1189" t="str">
        <x:v>VT0005640</x:v>
      </x:c>
      <x:c r="C1189" t="str">
        <x:v>46078</x:v>
      </x:c>
      <x:c r="D1189" s="27" t="n">
        <x:v>46078</x:v>
      </x:c>
      <x:c r="E1189" t="n">
        <x:f>IF(D1189="","",YEAR(D1189))</x:f>
        <x:v>2026</x:v>
      </x:c>
      <x:c r="F1189" t="n">
        <x:f>IF(D1189="","",MONTH(D1189))</x:f>
        <x:v>2</x:v>
      </x:c>
      <x:c r="G1189" t="str">
        <x:f>IF(D1189="","Fecha no disponible",TEXT(D1189,"mmmm"))</x:f>
        <x:v>February</x:v>
      </x:c>
      <x:c r="H1189" t="str">
        <x:f>IF(D1189="","Fecha no disponible",TEXT(D1189,"yyyy-mm"))</x:f>
        <x:v>2026-02</x:v>
      </x:c>
      <x:c r="I1189" t="str">
        <x:f>IF(D1189="","Fecha no disponible","T"&amp;ROUNDUP(MONTH(D1189)/3,0))</x:f>
        <x:v>T1</x:v>
      </x:c>
      <x:c r="J1189" t="str">
        <x:v>T009</x:v>
      </x:c>
      <x:c r="K1189" t="str">
        <x:v>Tienda Cochabamba 1</x:v>
      </x:c>
      <x:c r="L1189" t="str">
        <x:v>Mall</x:v>
      </x:c>
      <x:c r="M1189" t="str">
        <x:v>Cochabamba</x:v>
      </x:c>
      <x:c r="N1189" t="str">
        <x:f>IFERROR(VLOOKUP(M1189,'Mapeos'!$A$4:$B$30,2,FALSE),M1189)</x:f>
        <x:v>Cochabamba</x:v>
      </x:c>
      <x:c r="O1189" t="str">
        <x:v>C00944</x:v>
      </x:c>
      <x:c r="P1189" t="str">
        <x:v>Masivo</x:v>
      </x:c>
      <x:c r="Q1189" t="str">
        <x:v>P0136</x:v>
      </x:c>
      <x:c r="R1189" t="str">
        <x:v>Hogar</x:v>
      </x:c>
      <x:c r="S1189" t="str">
        <x:v>Marca C</x:v>
      </x:c>
      <x:c r="T1189" t="str">
        <x:v>Tienda</x:v>
      </x:c>
      <x:c r="U1189" t="str">
        <x:f>IFERROR(VLOOKUP(T1189,'Mapeos'!$D$4:$E$25,2,FALSE),T1189)</x:f>
        <x:v>Tienda</x:v>
      </x:c>
      <x:c r="V1189" t="str">
        <x:v>V039</x:v>
      </x:c>
      <x:c r="W1189" t="n">
        <x:v>1</x:v>
      </x:c>
      <x:c r="X1189" s="28" t="n">
        <x:v>178.72</x:v>
      </x:c>
      <x:c r="Y1189" s="20" t="n">
        <x:v>0.15</x:v>
      </x:c>
      <x:c r="Z1189" s="20" t="n">
        <x:f>IF(Y1189&gt;1,Y1189/100,Y1189)</x:f>
        <x:v>0.15</x:v>
      </x:c>
      <x:c r="AA1189" s="28" t="n">
        <x:v>140.91</x:v>
      </x:c>
      <x:c r="AB1189" s="28" t="n">
        <x:v>151.91</x:v>
      </x:c>
      <x:c r="AC1189" s="28" t="str">
        <x:v>BOB</x:v>
      </x:c>
      <x:c r="AD1189" s="28" t="n">
        <x:f>IF(AC1189="USD",AB1189*'Parametros'!$B$4,AB1189)</x:f>
        <x:v>151.91</x:v>
      </x:c>
      <x:c r="AE1189" s="28" t="n">
        <x:f>W1189*X1189*(1-Z1189)</x:f>
        <x:v>151.912</x:v>
      </x:c>
      <x:c r="AF1189" s="28" t="n">
        <x:f>W1189*AA1189</x:f>
        <x:v>140.91</x:v>
      </x:c>
      <x:c r="AG1189" s="28" t="n">
        <x:f>AE1189-AF1189</x:f>
        <x:v>11.00200000000001</x:v>
      </x:c>
      <x:c r="AH1189" s="20" t="n">
        <x:f>IF(AE1189&gt;0,AG1189/AE1189,"")</x:f>
        <x:v>0.07242350834693775</x:v>
      </x:c>
      <x:c r="AI1189" s="28" t="n">
        <x:v>121225.56</x:v>
      </x:c>
      <x:c r="AJ1189" s="28"/>
      <x:c r="AK1189"/>
      <x:c r="AL1189" t="str">
        <x:v>Completado</x:v>
      </x:c>
      <x:c r="AM1189" t="str">
        <x:f>IF(W1189&lt;0,"Devuelto",AL1189)</x:f>
        <x:v>Completado</x:v>
      </x:c>
      <x:c r="AN1189" t="str">
        <x:v>Tarjeta</x:v>
      </x:c>
      <x:c r="AO1189" s="29" t="str">
        <x:v>Sin observación</x:v>
      </x:c>
      <x:c r="AP1189" t="str">
        <x:f>IF(D1189="","No","Sí")</x:f>
        <x:v>Sí</x:v>
      </x:c>
    </x:row>
    <x:row r="1190">
      <x:c r="A1190" t="n">
        <x:v>1190</x:v>
      </x:c>
      <x:c r="B1190" t="str">
        <x:v>VT0005645</x:v>
      </x:c>
      <x:c r="C1190" t="str">
        <x:v>45391</x:v>
      </x:c>
      <x:c r="D1190" s="27" t="n">
        <x:v>45391</x:v>
      </x:c>
      <x:c r="E1190" t="n">
        <x:f>IF(D1190="","",YEAR(D1190))</x:f>
        <x:v>2024</x:v>
      </x:c>
      <x:c r="F1190" t="n">
        <x:f>IF(D1190="","",MONTH(D1190))</x:f>
        <x:v>4</x:v>
      </x:c>
      <x:c r="G1190" t="str">
        <x:f>IF(D1190="","Fecha no disponible",TEXT(D1190,"mmmm"))</x:f>
        <x:v>April</x:v>
      </x:c>
      <x:c r="H1190" t="str">
        <x:f>IF(D1190="","Fecha no disponible",TEXT(D1190,"yyyy-mm"))</x:f>
        <x:v>2024-04</x:v>
      </x:c>
      <x:c r="I1190" t="str">
        <x:f>IF(D1190="","Fecha no disponible","T"&amp;ROUNDUP(MONTH(D1190)/3,0))</x:f>
        <x:v>T2</x:v>
      </x:c>
      <x:c r="J1190" t="str">
        <x:v>T006</x:v>
      </x:c>
      <x:c r="K1190" t="str">
        <x:v>Tienda Santa Cruz 2</x:v>
      </x:c>
      <x:c r="L1190" t="str">
        <x:v>Mall</x:v>
      </x:c>
      <x:c r="M1190" t="str">
        <x:v>Santa Cruz</x:v>
      </x:c>
      <x:c r="N1190" t="str">
        <x:f>IFERROR(VLOOKUP(M1190,'Mapeos'!$A$4:$B$30,2,FALSE),M1190)</x:f>
        <x:v>Santa Cruz</x:v>
      </x:c>
      <x:c r="O1190" t="str">
        <x:v>C01465</x:v>
      </x:c>
      <x:c r="P1190" t="str">
        <x:v>Frecuente</x:v>
      </x:c>
      <x:c r="Q1190" t="str">
        <x:v>P0127</x:v>
      </x:c>
      <x:c r="R1190" t="str">
        <x:v>Alimentos</x:v>
      </x:c>
      <x:c r="S1190" t="str">
        <x:v>Marca B</x:v>
      </x:c>
      <x:c r="T1190" t="str">
        <x:v>Tienda</x:v>
      </x:c>
      <x:c r="U1190" t="str">
        <x:f>IFERROR(VLOOKUP(T1190,'Mapeos'!$D$4:$E$25,2,FALSE),T1190)</x:f>
        <x:v>Tienda</x:v>
      </x:c>
      <x:c r="V1190" t="str">
        <x:v>V020</x:v>
      </x:c>
      <x:c r="W1190" t="n">
        <x:v>1</x:v>
      </x:c>
      <x:c r="X1190" s="28" t="n">
        <x:v>47.1</x:v>
      </x:c>
      <x:c r="Y1190" s="20" t="n">
        <x:v>0.1</x:v>
      </x:c>
      <x:c r="Z1190" s="20" t="n">
        <x:f>IF(Y1190&gt;1,Y1190/100,Y1190)</x:f>
        <x:v>0.1</x:v>
      </x:c>
      <x:c r="AA1190" s="28" t="n">
        <x:v>25.72</x:v>
      </x:c>
      <x:c r="AB1190" s="28" t="n">
        <x:v>42.39</x:v>
      </x:c>
      <x:c r="AC1190" s="28" t="str">
        <x:v>BOB</x:v>
      </x:c>
      <x:c r="AD1190" s="28" t="n">
        <x:f>IF(AC1190="USD",AB1190*'Parametros'!$B$4,AB1190)</x:f>
        <x:v>42.39</x:v>
      </x:c>
      <x:c r="AE1190" s="28" t="n">
        <x:f>W1190*X1190*(1-Z1190)</x:f>
        <x:v>42.39</x:v>
      </x:c>
      <x:c r="AF1190" s="28" t="n">
        <x:f>W1190*AA1190</x:f>
        <x:v>25.72</x:v>
      </x:c>
      <x:c r="AG1190" s="28" t="n">
        <x:f>AE1190-AF1190</x:f>
        <x:v>16.67</x:v>
      </x:c>
      <x:c r="AH1190" s="20" t="n">
        <x:f>IF(AE1190&gt;0,AG1190/AE1190,"")</x:f>
        <x:v>0.3932531257372022</x:v>
      </x:c>
      <x:c r="AI1190" s="28" t="n">
        <x:v>142518.87</x:v>
      </x:c>
      <x:c r="AJ1190" s="28"/>
      <x:c r="AK1190"/>
      <x:c r="AL1190" t="str">
        <x:v>Completado</x:v>
      </x:c>
      <x:c r="AM1190" t="str">
        <x:f>IF(W1190&lt;0,"Devuelto",AL1190)</x:f>
        <x:v>Completado</x:v>
      </x:c>
      <x:c r="AN1190" t="str">
        <x:v>Transferencia</x:v>
      </x:c>
      <x:c r="AO1190" s="29" t="str">
        <x:v>Sin observación</x:v>
      </x:c>
      <x:c r="AP1190" t="str">
        <x:f>IF(D1190="","No","Sí")</x:f>
        <x:v>Sí</x:v>
      </x:c>
    </x:row>
    <x:row r="1191">
      <x:c r="A1191" t="n">
        <x:v>1191</x:v>
      </x:c>
      <x:c r="B1191" t="str">
        <x:v>VT0005649</x:v>
      </x:c>
      <x:c r="C1191" t="str">
        <x:v>46060</x:v>
      </x:c>
      <x:c r="D1191" s="27" t="n">
        <x:v>46060</x:v>
      </x:c>
      <x:c r="E1191" t="n">
        <x:f>IF(D1191="","",YEAR(D1191))</x:f>
        <x:v>2026</x:v>
      </x:c>
      <x:c r="F1191" t="n">
        <x:f>IF(D1191="","",MONTH(D1191))</x:f>
        <x:v>2</x:v>
      </x:c>
      <x:c r="G1191" t="str">
        <x:f>IF(D1191="","Fecha no disponible",TEXT(D1191,"mmmm"))</x:f>
        <x:v>February</x:v>
      </x:c>
      <x:c r="H1191" t="str">
        <x:f>IF(D1191="","Fecha no disponible",TEXT(D1191,"yyyy-mm"))</x:f>
        <x:v>2026-02</x:v>
      </x:c>
      <x:c r="I1191" t="str">
        <x:f>IF(D1191="","Fecha no disponible","T"&amp;ROUNDUP(MONTH(D1191)/3,0))</x:f>
        <x:v>T1</x:v>
      </x:c>
      <x:c r="J1191" t="str">
        <x:v>T004</x:v>
      </x:c>
      <x:c r="K1191" t="str">
        <x:v>Tienda La Paz 4</x:v>
      </x:c>
      <x:c r="L1191" t="str">
        <x:v>Centro</x:v>
      </x:c>
      <x:c r="M1191" t="str">
        <x:v>La Paz</x:v>
      </x:c>
      <x:c r="N1191" t="str">
        <x:f>IFERROR(VLOOKUP(M1191,'Mapeos'!$A$4:$B$30,2,FALSE),M1191)</x:f>
        <x:v>La Paz</x:v>
      </x:c>
      <x:c r="O1191" t="str">
        <x:v>C00173</x:v>
      </x:c>
      <x:c r="P1191" t="str">
        <x:v>Premium</x:v>
      </x:c>
      <x:c r="Q1191" t="str">
        <x:v>P0069</x:v>
      </x:c>
      <x:c r="R1191" t="str">
        <x:v>Electrónica</x:v>
      </x:c>
      <x:c r="S1191" t="str">
        <x:v>Marca C</x:v>
      </x:c>
      <x:c r="T1191" t="str">
        <x:v>E-commerce</x:v>
      </x:c>
      <x:c r="U1191" t="str">
        <x:f>IFERROR(VLOOKUP(T1191,'Mapeos'!$D$4:$E$25,2,FALSE),T1191)</x:f>
        <x:v>E-commerce</x:v>
      </x:c>
      <x:c r="V1191" t="str">
        <x:v>V018</x:v>
      </x:c>
      <x:c r="W1191" t="n">
        <x:v>-4</x:v>
      </x:c>
      <x:c r="X1191" s="28" t="n">
        <x:v>592.34</x:v>
      </x:c>
      <x:c r="Y1191" s="20" t="n">
        <x:v>0</x:v>
      </x:c>
      <x:c r="Z1191" s="20" t="n">
        <x:f>IF(Y1191&gt;1,Y1191/100,Y1191)</x:f>
        <x:v>0</x:v>
      </x:c>
      <x:c r="AA1191" s="28" t="n">
        <x:v>294.06</x:v>
      </x:c>
      <x:c r="AB1191" s="28" t="n">
        <x:v>-2369.36</x:v>
      </x:c>
      <x:c r="AC1191" s="28" t="str">
        <x:v>BOB</x:v>
      </x:c>
      <x:c r="AD1191" s="28" t="n">
        <x:f>IF(AC1191="USD",AB1191*'Parametros'!$B$4,AB1191)</x:f>
        <x:v>-2369.36</x:v>
      </x:c>
      <x:c r="AE1191" s="28" t="n">
        <x:f>W1191*X1191*(1-Z1191)</x:f>
        <x:v>-2369.36</x:v>
      </x:c>
      <x:c r="AF1191" s="28" t="n">
        <x:f>W1191*AA1191</x:f>
        <x:v>-1176.24</x:v>
      </x:c>
      <x:c r="AG1191" s="28" t="n">
        <x:f>AE1191-AF1191</x:f>
        <x:v>-1193.1200000000001</x:v>
      </x:c>
      <x:c r="AH1191" s="20" t="str">
        <x:f>IF(AE1191&gt;0,AG1191/AE1191,"")</x:f>
      </x:c>
      <x:c r="AI1191" s="28" t="n">
        <x:v>96029.36</x:v>
      </x:c>
      <x:c r="AJ1191" s="28"/>
      <x:c r="AK1191"/>
      <x:c r="AL1191" t="str">
        <x:v>Devuelto</x:v>
      </x:c>
      <x:c r="AM1191" t="str">
        <x:f>IF(W1191&lt;0,"Devuelto",AL1191)</x:f>
        <x:v>Devuelto</x:v>
      </x:c>
      <x:c r="AN1191" t="str">
        <x:v>Efectivo</x:v>
      </x:c>
      <x:c r="AO1191" s="29" t="str">
        <x:v>Sin observación</x:v>
      </x:c>
      <x:c r="AP1191" t="str">
        <x:f>IF(D1191="","No","Sí")</x:f>
        <x:v>Sí</x:v>
      </x:c>
    </x:row>
    <x:row r="1192">
      <x:c r="A1192" t="n">
        <x:v>1192</x:v>
      </x:c>
      <x:c r="B1192" t="str">
        <x:v>VT0005654</x:v>
      </x:c>
      <x:c r="C1192" t="str">
        <x:v>45972</x:v>
      </x:c>
      <x:c r="D1192" s="27" t="n">
        <x:v>45972</x:v>
      </x:c>
      <x:c r="E1192" t="n">
        <x:f>IF(D1192="","",YEAR(D1192))</x:f>
        <x:v>2025</x:v>
      </x:c>
      <x:c r="F1192" t="n">
        <x:f>IF(D1192="","",MONTH(D1192))</x:f>
        <x:v>11</x:v>
      </x:c>
      <x:c r="G1192" t="str">
        <x:f>IF(D1192="","Fecha no disponible",TEXT(D1192,"mmmm"))</x:f>
        <x:v>November</x:v>
      </x:c>
      <x:c r="H1192" t="str">
        <x:f>IF(D1192="","Fecha no disponible",TEXT(D1192,"yyyy-mm"))</x:f>
        <x:v>2025-11</x:v>
      </x:c>
      <x:c r="I1192" t="str">
        <x:f>IF(D1192="","Fecha no disponible","T"&amp;ROUNDUP(MONTH(D1192)/3,0))</x:f>
        <x:v>T4</x:v>
      </x:c>
      <x:c r="J1192" t="str">
        <x:v>T016</x:v>
      </x:c>
      <x:c r="K1192" t="str">
        <x:v>Tienda Potosí 4</x:v>
      </x:c>
      <x:c r="L1192" t="str">
        <x:v>Centro</x:v>
      </x:c>
      <x:c r="M1192" t="str">
        <x:v>Potosí</x:v>
      </x:c>
      <x:c r="N1192" t="str">
        <x:f>IFERROR(VLOOKUP(M1192,'Mapeos'!$A$4:$B$30,2,FALSE),M1192)</x:f>
        <x:v>Potosí</x:v>
      </x:c>
      <x:c r="O1192" t="str">
        <x:v>C01275</x:v>
      </x:c>
      <x:c r="P1192" t="str">
        <x:v>Masivo</x:v>
      </x:c>
      <x:c r="Q1192" t="str">
        <x:v>P0116</x:v>
      </x:c>
      <x:c r="R1192" t="str">
        <x:v>Hogar</x:v>
      </x:c>
      <x:c r="S1192" t="str">
        <x:v>Marca B</x:v>
      </x:c>
      <x:c r="T1192" t="str">
        <x:v>E-commerce</x:v>
      </x:c>
      <x:c r="U1192" t="str">
        <x:f>IFERROR(VLOOKUP(T1192,'Mapeos'!$D$4:$E$25,2,FALSE),T1192)</x:f>
        <x:v>E-commerce</x:v>
      </x:c>
      <x:c r="V1192" t="str">
        <x:v>V002</x:v>
      </x:c>
      <x:c r="W1192" t="n">
        <x:v>1</x:v>
      </x:c>
      <x:c r="X1192" s="28" t="n">
        <x:v>277.89</x:v>
      </x:c>
      <x:c r="Y1192" s="20" t="n">
        <x:v>0.25</x:v>
      </x:c>
      <x:c r="Z1192" s="20" t="n">
        <x:f>IF(Y1192&gt;1,Y1192/100,Y1192)</x:f>
        <x:v>0.25</x:v>
      </x:c>
      <x:c r="AA1192" s="28" t="n">
        <x:v>161.09</x:v>
      </x:c>
      <x:c r="AB1192" s="28" t="n">
        <x:v>208.42</x:v>
      </x:c>
      <x:c r="AC1192" s="28" t="str">
        <x:v>BOB</x:v>
      </x:c>
      <x:c r="AD1192" s="28" t="n">
        <x:f>IF(AC1192="USD",AB1192*'Parametros'!$B$4,AB1192)</x:f>
        <x:v>208.42</x:v>
      </x:c>
      <x:c r="AE1192" s="28" t="n">
        <x:f>W1192*X1192*(1-Z1192)</x:f>
        <x:v>208.4175</x:v>
      </x:c>
      <x:c r="AF1192" s="28" t="n">
        <x:f>W1192*AA1192</x:f>
        <x:v>161.09</x:v>
      </x:c>
      <x:c r="AG1192" s="28" t="n">
        <x:f>AE1192-AF1192</x:f>
        <x:v>47.327499999999986</x:v>
      </x:c>
      <x:c r="AH1192" s="20" t="n">
        <x:f>IF(AE1192&gt;0,AG1192/AE1192,"")</x:f>
        <x:v>0.2270802595751316</x:v>
      </x:c>
      <x:c r="AI1192" s="28" t="n">
        <x:v>87624.73</x:v>
      </x:c>
      <x:c r="AJ1192" s="28"/>
      <x:c r="AK1192"/>
      <x:c r="AL1192" t="str">
        <x:v>Completado</x:v>
      </x:c>
      <x:c r="AM1192" t="str">
        <x:f>IF(W1192&lt;0,"Devuelto",AL1192)</x:f>
        <x:v>Completado</x:v>
      </x:c>
      <x:c r="AN1192" t="str">
        <x:v>QR</x:v>
      </x:c>
      <x:c r="AO1192" s="29" t="str">
        <x:v>Sin observación</x:v>
      </x:c>
      <x:c r="AP1192" t="str">
        <x:f>IF(D1192="","No","Sí")</x:f>
        <x:v>Sí</x:v>
      </x:c>
    </x:row>
    <x:row r="1193">
      <x:c r="A1193" t="n">
        <x:v>1193</x:v>
      </x:c>
      <x:c r="B1193" t="str">
        <x:v>VT0005659</x:v>
      </x:c>
      <x:c r="C1193" t="str">
        <x:v>46027</x:v>
      </x:c>
      <x:c r="D1193" s="27" t="n">
        <x:v>46027</x:v>
      </x:c>
      <x:c r="E1193" t="n">
        <x:f>IF(D1193="","",YEAR(D1193))</x:f>
        <x:v>2026</x:v>
      </x:c>
      <x:c r="F1193" t="n">
        <x:f>IF(D1193="","",MONTH(D1193))</x:f>
        <x:v>1</x:v>
      </x:c>
      <x:c r="G1193" t="str">
        <x:f>IF(D1193="","Fecha no disponible",TEXT(D1193,"mmmm"))</x:f>
        <x:v>January</x:v>
      </x:c>
      <x:c r="H1193" t="str">
        <x:f>IF(D1193="","Fecha no disponible",TEXT(D1193,"yyyy-mm"))</x:f>
        <x:v>2026-01</x:v>
      </x:c>
      <x:c r="I1193" t="str">
        <x:f>IF(D1193="","Fecha no disponible","T"&amp;ROUNDUP(MONTH(D1193)/3,0))</x:f>
        <x:v>T1</x:v>
      </x:c>
      <x:c r="J1193" t="str">
        <x:v>T009</x:v>
      </x:c>
      <x:c r="K1193" t="str">
        <x:v>Tienda Cochabamba 1</x:v>
      </x:c>
      <x:c r="L1193" t="str">
        <x:v>Mall</x:v>
      </x:c>
      <x:c r="M1193" t="str">
        <x:v>Cochabamba</x:v>
      </x:c>
      <x:c r="N1193" t="str">
        <x:f>IFERROR(VLOOKUP(M1193,'Mapeos'!$A$4:$B$30,2,FALSE),M1193)</x:f>
        <x:v>Cochabamba</x:v>
      </x:c>
      <x:c r="O1193" t="str">
        <x:v>C00023</x:v>
      </x:c>
      <x:c r="P1193" t="str">
        <x:v>Masivo</x:v>
      </x:c>
      <x:c r="Q1193" t="str">
        <x:v>P0134</x:v>
      </x:c>
      <x:c r="R1193" t="str">
        <x:v>Deportes</x:v>
      </x:c>
      <x:c r="S1193" t="str">
        <x:v>Marca C</x:v>
      </x:c>
      <x:c r="T1193" t="str">
        <x:v>Tienda</x:v>
      </x:c>
      <x:c r="U1193" t="str">
        <x:f>IFERROR(VLOOKUP(T1193,'Mapeos'!$D$4:$E$25,2,FALSE),T1193)</x:f>
        <x:v>Tienda</x:v>
      </x:c>
      <x:c r="V1193" t="str">
        <x:v>V003</x:v>
      </x:c>
      <x:c r="W1193" t="n">
        <x:v>1</x:v>
      </x:c>
      <x:c r="X1193" s="28" t="n">
        <x:v>238.88</x:v>
      </x:c>
      <x:c r="Y1193" s="20" t="n">
        <x:v>0</x:v>
      </x:c>
      <x:c r="Z1193" s="20" t="n">
        <x:f>IF(Y1193&gt;1,Y1193/100,Y1193)</x:f>
        <x:v>0</x:v>
      </x:c>
      <x:c r="AA1193" s="28" t="n">
        <x:v>117.61</x:v>
      </x:c>
      <x:c r="AB1193" s="28" t="n">
        <x:v>238.88</x:v>
      </x:c>
      <x:c r="AC1193" s="28" t="str">
        <x:v>BOB</x:v>
      </x:c>
      <x:c r="AD1193" s="28" t="n">
        <x:f>IF(AC1193="USD",AB1193*'Parametros'!$B$4,AB1193)</x:f>
        <x:v>238.88</x:v>
      </x:c>
      <x:c r="AE1193" s="28" t="n">
        <x:f>W1193*X1193*(1-Z1193)</x:f>
        <x:v>238.88</x:v>
      </x:c>
      <x:c r="AF1193" s="28" t="n">
        <x:f>W1193*AA1193</x:f>
        <x:v>117.61</x:v>
      </x:c>
      <x:c r="AG1193" s="28" t="n">
        <x:f>AE1193-AF1193</x:f>
        <x:v>121.27</x:v>
      </x:c>
      <x:c r="AH1193" s="20" t="n">
        <x:f>IF(AE1193&gt;0,AG1193/AE1193,"")</x:f>
        <x:v>0.507660750167448</x:v>
      </x:c>
      <x:c r="AI1193" s="28" t="n">
        <x:v>165740.08</x:v>
      </x:c>
      <x:c r="AJ1193" s="28"/>
      <x:c r="AK1193"/>
      <x:c r="AL1193" t="str">
        <x:v>Completado</x:v>
      </x:c>
      <x:c r="AM1193" t="str">
        <x:f>IF(W1193&lt;0,"Devuelto",AL1193)</x:f>
        <x:v>Completado</x:v>
      </x:c>
      <x:c r="AN1193" t="str">
        <x:v>QR</x:v>
      </x:c>
      <x:c r="AO1193" s="29" t="str">
        <x:v>Sin observación</x:v>
      </x:c>
      <x:c r="AP1193" t="str">
        <x:f>IF(D1193="","No","Sí")</x:f>
        <x:v>Sí</x:v>
      </x:c>
    </x:row>
    <x:row r="1194">
      <x:c r="A1194" t="n">
        <x:v>1194</x:v>
      </x:c>
      <x:c r="B1194" t="str">
        <x:v>VT0005664</x:v>
      </x:c>
      <x:c r="C1194" t="str">
        <x:v>45392</x:v>
      </x:c>
      <x:c r="D1194" s="27" t="n">
        <x:v>45392</x:v>
      </x:c>
      <x:c r="E1194" t="n">
        <x:f>IF(D1194="","",YEAR(D1194))</x:f>
        <x:v>2024</x:v>
      </x:c>
      <x:c r="F1194" t="n">
        <x:f>IF(D1194="","",MONTH(D1194))</x:f>
        <x:v>4</x:v>
      </x:c>
      <x:c r="G1194" t="str">
        <x:f>IF(D1194="","Fecha no disponible",TEXT(D1194,"mmmm"))</x:f>
        <x:v>April</x:v>
      </x:c>
      <x:c r="H1194" t="str">
        <x:f>IF(D1194="","Fecha no disponible",TEXT(D1194,"yyyy-mm"))</x:f>
        <x:v>2024-04</x:v>
      </x:c>
      <x:c r="I1194" t="str">
        <x:f>IF(D1194="","Fecha no disponible","T"&amp;ROUNDUP(MONTH(D1194)/3,0))</x:f>
        <x:v>T2</x:v>
      </x:c>
      <x:c r="J1194" t="str">
        <x:v>T018</x:v>
      </x:c>
      <x:c r="K1194" t="str">
        <x:v>Tienda Sucre 2</x:v>
      </x:c>
      <x:c r="L1194" t="str">
        <x:v>Mall</x:v>
      </x:c>
      <x:c r="M1194" t="str">
        <x:v>Sucre</x:v>
      </x:c>
      <x:c r="N1194" t="str">
        <x:f>IFERROR(VLOOKUP(M1194,'Mapeos'!$A$4:$B$30,2,FALSE),M1194)</x:f>
        <x:v>Sucre</x:v>
      </x:c>
      <x:c r="O1194" t="str">
        <x:v>C00819</x:v>
      </x:c>
      <x:c r="P1194" t="str">
        <x:v>Empresa</x:v>
      </x:c>
      <x:c r="Q1194" t="str">
        <x:v>P0147</x:v>
      </x:c>
      <x:c r="R1194" t="str">
        <x:v>Alimentos</x:v>
      </x:c>
      <x:c r="S1194" t="str">
        <x:v>Marca B</x:v>
      </x:c>
      <x:c r="T1194" t="str">
        <x:v>E-commerce</x:v>
      </x:c>
      <x:c r="U1194" t="str">
        <x:f>IFERROR(VLOOKUP(T1194,'Mapeos'!$D$4:$E$25,2,FALSE),T1194)</x:f>
        <x:v>E-commerce</x:v>
      </x:c>
      <x:c r="V1194" t="str">
        <x:v>V029</x:v>
      </x:c>
      <x:c r="W1194" t="n">
        <x:v>1</x:v>
      </x:c>
      <x:c r="X1194" s="28" t="n">
        <x:v>49.51</x:v>
      </x:c>
      <x:c r="Y1194" s="20" t="n">
        <x:v>0</x:v>
      </x:c>
      <x:c r="Z1194" s="20" t="n">
        <x:f>IF(Y1194&gt;1,Y1194/100,Y1194)</x:f>
        <x:v>0</x:v>
      </x:c>
      <x:c r="AA1194" s="28" t="n">
        <x:v>30.6</x:v>
      </x:c>
      <x:c r="AB1194" s="28" t="n">
        <x:v>49.51</x:v>
      </x:c>
      <x:c r="AC1194" s="28" t="str">
        <x:v>BOB</x:v>
      </x:c>
      <x:c r="AD1194" s="28" t="n">
        <x:f>IF(AC1194="USD",AB1194*'Parametros'!$B$4,AB1194)</x:f>
        <x:v>49.51</x:v>
      </x:c>
      <x:c r="AE1194" s="28" t="n">
        <x:f>W1194*X1194*(1-Z1194)</x:f>
        <x:v>49.51</x:v>
      </x:c>
      <x:c r="AF1194" s="28" t="n">
        <x:f>W1194*AA1194</x:f>
        <x:v>30.6</x:v>
      </x:c>
      <x:c r="AG1194" s="28" t="n">
        <x:f>AE1194-AF1194</x:f>
        <x:v>18.909999999999997</x:v>
      </x:c>
      <x:c r="AH1194" s="20" t="n">
        <x:f>IF(AE1194&gt;0,AG1194/AE1194,"")</x:f>
        <x:v>0.3819430418097354</x:v>
      </x:c>
      <x:c r="AI1194" s="28" t="n">
        <x:v>96811.8</x:v>
      </x:c>
      <x:c r="AJ1194" s="28"/>
      <x:c r="AK1194"/>
      <x:c r="AL1194" t="str">
        <x:v>Completado</x:v>
      </x:c>
      <x:c r="AM1194" t="str">
        <x:f>IF(W1194&lt;0,"Devuelto",AL1194)</x:f>
        <x:v>Completado</x:v>
      </x:c>
      <x:c r="AN1194" t="str">
        <x:v>Transferencia</x:v>
      </x:c>
      <x:c r="AO1194" s="29" t="str">
        <x:v>Sin observación</x:v>
      </x:c>
      <x:c r="AP1194" t="str">
        <x:f>IF(D1194="","No","Sí")</x:f>
        <x:v>Sí</x:v>
      </x:c>
    </x:row>
    <x:row r="1195">
      <x:c r="A1195" t="n">
        <x:v>1195</x:v>
      </x:c>
      <x:c r="B1195" t="str">
        <x:v>VT0005668</x:v>
      </x:c>
      <x:c r="C1195" t="str">
        <x:v>45515</x:v>
      </x:c>
      <x:c r="D1195" s="27" t="n">
        <x:v>45515</x:v>
      </x:c>
      <x:c r="E1195" t="n">
        <x:f>IF(D1195="","",YEAR(D1195))</x:f>
        <x:v>2024</x:v>
      </x:c>
      <x:c r="F1195" t="n">
        <x:f>IF(D1195="","",MONTH(D1195))</x:f>
        <x:v>8</x:v>
      </x:c>
      <x:c r="G1195" t="str">
        <x:f>IF(D1195="","Fecha no disponible",TEXT(D1195,"mmmm"))</x:f>
        <x:v>August</x:v>
      </x:c>
      <x:c r="H1195" t="str">
        <x:f>IF(D1195="","Fecha no disponible",TEXT(D1195,"yyyy-mm"))</x:f>
        <x:v>2024-08</x:v>
      </x:c>
      <x:c r="I1195" t="str">
        <x:f>IF(D1195="","Fecha no disponible","T"&amp;ROUNDUP(MONTH(D1195)/3,0))</x:f>
        <x:v>T3</x:v>
      </x:c>
      <x:c r="J1195" t="str">
        <x:v>T008</x:v>
      </x:c>
      <x:c r="K1195" t="str">
        <x:v>Tienda Santa Cruz 4</x:v>
      </x:c>
      <x:c r="L1195" t="str">
        <x:v>Barrio</x:v>
      </x:c>
      <x:c r="M1195" t="str">
        <x:v>Santa Cruz</x:v>
      </x:c>
      <x:c r="N1195" t="str">
        <x:f>IFERROR(VLOOKUP(M1195,'Mapeos'!$A$4:$B$30,2,FALSE),M1195)</x:f>
        <x:v>Santa Cruz</x:v>
      </x:c>
      <x:c r="O1195" t="str">
        <x:v>C01787</x:v>
      </x:c>
      <x:c r="P1195" t="str">
        <x:v>Frecuente</x:v>
      </x:c>
      <x:c r="Q1195" t="str">
        <x:v>P0071</x:v>
      </x:c>
      <x:c r="R1195" t="str">
        <x:v>Hogar</x:v>
      </x:c>
      <x:c r="S1195" t="str">
        <x:v>Marca D</x:v>
      </x:c>
      <x:c r="T1195" t="str">
        <x:v>WhatsApp</x:v>
      </x:c>
      <x:c r="U1195" t="str">
        <x:f>IFERROR(VLOOKUP(T1195,'Mapeos'!$D$4:$E$25,2,FALSE),T1195)</x:f>
        <x:v>WhatsApp</x:v>
      </x:c>
      <x:c r="V1195" t="str">
        <x:v>V006</x:v>
      </x:c>
      <x:c r="W1195" t="n">
        <x:v>4</x:v>
      </x:c>
      <x:c r="X1195" s="28" t="n">
        <x:v>216.63</x:v>
      </x:c>
      <x:c r="Y1195" s="20" t="n">
        <x:v>0</x:v>
      </x:c>
      <x:c r="Z1195" s="20" t="n">
        <x:f>IF(Y1195&gt;1,Y1195/100,Y1195)</x:f>
        <x:v>0</x:v>
      </x:c>
      <x:c r="AA1195" s="28" t="n">
        <x:v>134.6</x:v>
      </x:c>
      <x:c r="AB1195" s="28" t="n">
        <x:v>866.52</x:v>
      </x:c>
      <x:c r="AC1195" s="28" t="str">
        <x:v>BOB</x:v>
      </x:c>
      <x:c r="AD1195" s="28" t="n">
        <x:f>IF(AC1195="USD",AB1195*'Parametros'!$B$4,AB1195)</x:f>
        <x:v>866.52</x:v>
      </x:c>
      <x:c r="AE1195" s="28" t="n">
        <x:f>W1195*X1195*(1-Z1195)</x:f>
        <x:v>866.52</x:v>
      </x:c>
      <x:c r="AF1195" s="28" t="n">
        <x:f>W1195*AA1195</x:f>
        <x:v>538.4</x:v>
      </x:c>
      <x:c r="AG1195" s="28" t="n">
        <x:f>AE1195-AF1195</x:f>
        <x:v>328.12</x:v>
      </x:c>
      <x:c r="AH1195" s="20" t="n">
        <x:f>IF(AE1195&gt;0,AG1195/AE1195,"")</x:f>
        <x:v>0.3786640816138116</x:v>
      </x:c>
      <x:c r="AI1195" s="28" t="n">
        <x:v>95707.04</x:v>
      </x:c>
      <x:c r="AJ1195" s="28"/>
      <x:c r="AK1195"/>
      <x:c r="AL1195" t="str">
        <x:v>Completado</x:v>
      </x:c>
      <x:c r="AM1195" t="str">
        <x:f>IF(W1195&lt;0,"Devuelto",AL1195)</x:f>
        <x:v>Completado</x:v>
      </x:c>
      <x:c r="AN1195" t="str">
        <x:v>Tarjeta</x:v>
      </x:c>
      <x:c r="AO1195" s="29" t="str">
        <x:v>Sin observación</x:v>
      </x:c>
      <x:c r="AP1195" t="str">
        <x:f>IF(D1195="","No","Sí")</x:f>
        <x:v>Sí</x:v>
      </x:c>
    </x:row>
    <x:row r="1196">
      <x:c r="A1196" t="n">
        <x:v>1196</x:v>
      </x:c>
      <x:c r="B1196" t="str">
        <x:v>VT0005673</x:v>
      </x:c>
      <x:c r="C1196" t="str">
        <x:v>45316</x:v>
      </x:c>
      <x:c r="D1196" s="27" t="n">
        <x:v>45316</x:v>
      </x:c>
      <x:c r="E1196" t="n">
        <x:f>IF(D1196="","",YEAR(D1196))</x:f>
        <x:v>2024</x:v>
      </x:c>
      <x:c r="F1196" t="n">
        <x:f>IF(D1196="","",MONTH(D1196))</x:f>
        <x:v>1</x:v>
      </x:c>
      <x:c r="G1196" t="str">
        <x:f>IF(D1196="","Fecha no disponible",TEXT(D1196,"mmmm"))</x:f>
        <x:v>January</x:v>
      </x:c>
      <x:c r="H1196" t="str">
        <x:f>IF(D1196="","Fecha no disponible",TEXT(D1196,"yyyy-mm"))</x:f>
        <x:v>2024-01</x:v>
      </x:c>
      <x:c r="I1196" t="str">
        <x:f>IF(D1196="","Fecha no disponible","T"&amp;ROUNDUP(MONTH(D1196)/3,0))</x:f>
        <x:v>T1</x:v>
      </x:c>
      <x:c r="J1196" t="str">
        <x:v>T012</x:v>
      </x:c>
      <x:c r="K1196" t="str">
        <x:v>Tienda Cochabamba 4</x:v>
      </x:c>
      <x:c r="L1196" t="str">
        <x:v>Centro</x:v>
      </x:c>
      <x:c r="M1196" t="str">
        <x:v>Cochabamba</x:v>
      </x:c>
      <x:c r="N1196" t="str">
        <x:f>IFERROR(VLOOKUP(M1196,'Mapeos'!$A$4:$B$30,2,FALSE),M1196)</x:f>
        <x:v>Cochabamba</x:v>
      </x:c>
      <x:c r="O1196" t="str">
        <x:v>C00215</x:v>
      </x:c>
      <x:c r="P1196" t="str">
        <x:v>Premium</x:v>
      </x:c>
      <x:c r="Q1196" t="str">
        <x:v>P0095</x:v>
      </x:c>
      <x:c r="R1196" t="str">
        <x:v>Cuidado Personal</x:v>
      </x:c>
      <x:c r="S1196" t="str">
        <x:v>Marca B</x:v>
      </x:c>
      <x:c r="T1196" t="str">
        <x:v>Tienda</x:v>
      </x:c>
      <x:c r="U1196" t="str">
        <x:f>IFERROR(VLOOKUP(T1196,'Mapeos'!$D$4:$E$25,2,FALSE),T1196)</x:f>
        <x:v>Tienda</x:v>
      </x:c>
      <x:c r="V1196" t="str">
        <x:v>V016</x:v>
      </x:c>
      <x:c r="W1196" t="n">
        <x:v>1</x:v>
      </x:c>
      <x:c r="X1196" s="28" t="n">
        <x:v>59.41</x:v>
      </x:c>
      <x:c r="Y1196" s="20" t="n">
        <x:v>0</x:v>
      </x:c>
      <x:c r="Z1196" s="20" t="n">
        <x:f>IF(Y1196&gt;1,Y1196/100,Y1196)</x:f>
        <x:v>0</x:v>
      </x:c>
      <x:c r="AA1196" s="28" t="n">
        <x:v>27.35</x:v>
      </x:c>
      <x:c r="AB1196" s="28" t="n">
        <x:v>59.41</x:v>
      </x:c>
      <x:c r="AC1196" s="28" t="str">
        <x:v>BOB</x:v>
      </x:c>
      <x:c r="AD1196" s="28" t="n">
        <x:f>IF(AC1196="USD",AB1196*'Parametros'!$B$4,AB1196)</x:f>
        <x:v>59.41</x:v>
      </x:c>
      <x:c r="AE1196" s="28" t="n">
        <x:f>W1196*X1196*(1-Z1196)</x:f>
        <x:v>59.41</x:v>
      </x:c>
      <x:c r="AF1196" s="28" t="n">
        <x:f>W1196*AA1196</x:f>
        <x:v>27.35</x:v>
      </x:c>
      <x:c r="AG1196" s="28" t="n">
        <x:f>AE1196-AF1196</x:f>
        <x:v>32.059999999999995</x:v>
      </x:c>
      <x:c r="AH1196" s="20" t="n">
        <x:f>IF(AE1196&gt;0,AG1196/AE1196,"")</x:f>
        <x:v>0.5396397912809291</x:v>
      </x:c>
      <x:c r="AI1196" s="28" t="n">
        <x:v>167379.12</x:v>
      </x:c>
      <x:c r="AJ1196" s="28"/>
      <x:c r="AK1196"/>
      <x:c r="AL1196" t="str">
        <x:v>Completado</x:v>
      </x:c>
      <x:c r="AM1196" t="str">
        <x:f>IF(W1196&lt;0,"Devuelto",AL1196)</x:f>
        <x:v>Completado</x:v>
      </x:c>
      <x:c r="AN1196" t="str">
        <x:v>Transferencia</x:v>
      </x:c>
      <x:c r="AO1196" s="29" t="str">
        <x:v>Sin observación</x:v>
      </x:c>
      <x:c r="AP1196" t="str">
        <x:f>IF(D1196="","No","Sí")</x:f>
        <x:v>Sí</x:v>
      </x:c>
    </x:row>
    <x:row r="1197">
      <x:c r="A1197" t="n">
        <x:v>1197</x:v>
      </x:c>
      <x:c r="B1197" t="str">
        <x:v>VT0005678</x:v>
      </x:c>
      <x:c r="C1197" t="str">
        <x:v>45738</x:v>
      </x:c>
      <x:c r="D1197" s="27" t="n">
        <x:v>45738</x:v>
      </x:c>
      <x:c r="E1197" t="n">
        <x:f>IF(D1197="","",YEAR(D1197))</x:f>
        <x:v>2025</x:v>
      </x:c>
      <x:c r="F1197" t="n">
        <x:f>IF(D1197="","",MONTH(D1197))</x:f>
        <x:v>3</x:v>
      </x:c>
      <x:c r="G1197" t="str">
        <x:f>IF(D1197="","Fecha no disponible",TEXT(D1197,"mmmm"))</x:f>
        <x:v>March</x:v>
      </x:c>
      <x:c r="H1197" t="str">
        <x:f>IF(D1197="","Fecha no disponible",TEXT(D1197,"yyyy-mm"))</x:f>
        <x:v>2025-03</x:v>
      </x:c>
      <x:c r="I1197" t="str">
        <x:f>IF(D1197="","Fecha no disponible","T"&amp;ROUNDUP(MONTH(D1197)/3,0))</x:f>
        <x:v>T1</x:v>
      </x:c>
      <x:c r="J1197" t="str">
        <x:v>T018</x:v>
      </x:c>
      <x:c r="K1197" t="str">
        <x:v>Tienda Sucre 2</x:v>
      </x:c>
      <x:c r="L1197" t="str">
        <x:v>Mall</x:v>
      </x:c>
      <x:c r="M1197" t="str">
        <x:v>Sucre</x:v>
      </x:c>
      <x:c r="N1197" t="str">
        <x:f>IFERROR(VLOOKUP(M1197,'Mapeos'!$A$4:$B$30,2,FALSE),M1197)</x:f>
        <x:v>Sucre</x:v>
      </x:c>
      <x:c r="O1197" t="str">
        <x:v>C00124</x:v>
      </x:c>
      <x:c r="P1197" t="str">
        <x:v>Masivo</x:v>
      </x:c>
      <x:c r="Q1197" t="str">
        <x:v>P0071</x:v>
      </x:c>
      <x:c r="R1197" t="str">
        <x:v>Hogar</x:v>
      </x:c>
      <x:c r="S1197" t="str">
        <x:v>Marca D</x:v>
      </x:c>
      <x:c r="T1197" t="str">
        <x:v>Tienda</x:v>
      </x:c>
      <x:c r="U1197" t="str">
        <x:f>IFERROR(VLOOKUP(T1197,'Mapeos'!$D$4:$E$25,2,FALSE),T1197)</x:f>
        <x:v>Tienda</x:v>
      </x:c>
      <x:c r="V1197" t="str">
        <x:v>V013</x:v>
      </x:c>
      <x:c r="W1197" t="n">
        <x:v>1</x:v>
      </x:c>
      <x:c r="X1197" s="28" t="n">
        <x:v>188.71</x:v>
      </x:c>
      <x:c r="Y1197" s="20" t="n">
        <x:v>0.05</x:v>
      </x:c>
      <x:c r="Z1197" s="20" t="n">
        <x:f>IF(Y1197&gt;1,Y1197/100,Y1197)</x:f>
        <x:v>0.05</x:v>
      </x:c>
      <x:c r="AA1197" s="28" t="n">
        <x:v>134.6</x:v>
      </x:c>
      <x:c r="AB1197" s="28" t="n">
        <x:v>179.27</x:v>
      </x:c>
      <x:c r="AC1197" s="28" t="str">
        <x:v>BOB</x:v>
      </x:c>
      <x:c r="AD1197" s="28" t="n">
        <x:f>IF(AC1197="USD",AB1197*'Parametros'!$B$4,AB1197)</x:f>
        <x:v>179.27</x:v>
      </x:c>
      <x:c r="AE1197" s="28" t="n">
        <x:f>W1197*X1197*(1-Z1197)</x:f>
        <x:v>179.2745</x:v>
      </x:c>
      <x:c r="AF1197" s="28" t="n">
        <x:f>W1197*AA1197</x:f>
        <x:v>134.6</x:v>
      </x:c>
      <x:c r="AG1197" s="28" t="n">
        <x:f>AE1197-AF1197</x:f>
        <x:v>44.674499999999995</x:v>
      </x:c>
      <x:c r="AH1197" s="20" t="n">
        <x:f>IF(AE1197&gt;0,AG1197/AE1197,"")</x:f>
        <x:v>0.24919606525189025</x:v>
      </x:c>
      <x:c r="AI1197" s="28" t="n">
        <x:v>137192.05</x:v>
      </x:c>
      <x:c r="AJ1197" s="28"/>
      <x:c r="AK1197"/>
      <x:c r="AL1197" t="str">
        <x:v>Completado</x:v>
      </x:c>
      <x:c r="AM1197" t="str">
        <x:f>IF(W1197&lt;0,"Devuelto",AL1197)</x:f>
        <x:v>Completado</x:v>
      </x:c>
      <x:c r="AN1197" t="str">
        <x:v>QR</x:v>
      </x:c>
      <x:c r="AO1197" s="29" t="str">
        <x:v>Sin observación</x:v>
      </x:c>
      <x:c r="AP1197" t="str">
        <x:f>IF(D1197="","No","Sí")</x:f>
        <x:v>Sí</x:v>
      </x:c>
    </x:row>
    <x:row r="1198">
      <x:c r="A1198" t="n">
        <x:v>1198</x:v>
      </x:c>
      <x:c r="B1198" t="str">
        <x:v>VT0005683</x:v>
      </x:c>
      <x:c r="C1198" t="str">
        <x:v>45597</x:v>
      </x:c>
      <x:c r="D1198" s="27" t="n">
        <x:v>45597</x:v>
      </x:c>
      <x:c r="E1198" t="n">
        <x:f>IF(D1198="","",YEAR(D1198))</x:f>
        <x:v>2024</x:v>
      </x:c>
      <x:c r="F1198" t="n">
        <x:f>IF(D1198="","",MONTH(D1198))</x:f>
        <x:v>11</x:v>
      </x:c>
      <x:c r="G1198" t="str">
        <x:f>IF(D1198="","Fecha no disponible",TEXT(D1198,"mmmm"))</x:f>
        <x:v>November</x:v>
      </x:c>
      <x:c r="H1198" t="str">
        <x:f>IF(D1198="","Fecha no disponible",TEXT(D1198,"yyyy-mm"))</x:f>
        <x:v>2024-11</x:v>
      </x:c>
      <x:c r="I1198" t="str">
        <x:f>IF(D1198="","Fecha no disponible","T"&amp;ROUNDUP(MONTH(D1198)/3,0))</x:f>
        <x:v>T4</x:v>
      </x:c>
      <x:c r="J1198" t="str">
        <x:v>T014</x:v>
      </x:c>
      <x:c r="K1198" t="str">
        <x:v>Tienda Potosí 2</x:v>
      </x:c>
      <x:c r="L1198" t="str">
        <x:v>Barrio</x:v>
      </x:c>
      <x:c r="M1198" t="str">
        <x:v>Potosí</x:v>
      </x:c>
      <x:c r="N1198" t="str">
        <x:f>IFERROR(VLOOKUP(M1198,'Mapeos'!$A$4:$B$30,2,FALSE),M1198)</x:f>
        <x:v>Potosí</x:v>
      </x:c>
      <x:c r="O1198" t="str">
        <x:v>C00020</x:v>
      </x:c>
      <x:c r="P1198" t="str">
        <x:v>Empresa</x:v>
      </x:c>
      <x:c r="Q1198" t="str">
        <x:v>P0135</x:v>
      </x:c>
      <x:c r="R1198" t="str">
        <x:v>Deportes</x:v>
      </x:c>
      <x:c r="S1198" t="str">
        <x:v>Marca D</x:v>
      </x:c>
      <x:c r="T1198" t="str">
        <x:v>E-commerce</x:v>
      </x:c>
      <x:c r="U1198" t="str">
        <x:f>IFERROR(VLOOKUP(T1198,'Mapeos'!$D$4:$E$25,2,FALSE),T1198)</x:f>
        <x:v>E-commerce</x:v>
      </x:c>
      <x:c r="V1198" t="str">
        <x:v>V039</x:v>
      </x:c>
      <x:c r="W1198" t="n">
        <x:v>4</x:v>
      </x:c>
      <x:c r="X1198" s="28" t="n">
        <x:v>90.02</x:v>
      </x:c>
      <x:c r="Y1198" s="20" t="n">
        <x:v>0.1</x:v>
      </x:c>
      <x:c r="Z1198" s="20" t="n">
        <x:f>IF(Y1198&gt;1,Y1198/100,Y1198)</x:f>
        <x:v>0.1</x:v>
      </x:c>
      <x:c r="AA1198" s="28" t="n">
        <x:v>45.32</x:v>
      </x:c>
      <x:c r="AB1198" s="28" t="n">
        <x:v>324.07</x:v>
      </x:c>
      <x:c r="AC1198" s="28" t="str">
        <x:v>BOB</x:v>
      </x:c>
      <x:c r="AD1198" s="28" t="n">
        <x:f>IF(AC1198="USD",AB1198*'Parametros'!$B$4,AB1198)</x:f>
        <x:v>324.07</x:v>
      </x:c>
      <x:c r="AE1198" s="28" t="n">
        <x:f>W1198*X1198*(1-Z1198)</x:f>
        <x:v>324.072</x:v>
      </x:c>
      <x:c r="AF1198" s="28" t="n">
        <x:f>W1198*AA1198</x:f>
        <x:v>181.28</x:v>
      </x:c>
      <x:c r="AG1198" s="28" t="n">
        <x:f>AE1198-AF1198</x:f>
        <x:v>142.792</x:v>
      </x:c>
      <x:c r="AH1198" s="20" t="n">
        <x:f>IF(AE1198&gt;0,AG1198/AE1198,"")</x:f>
        <x:v>0.44061813424177343</x:v>
      </x:c>
      <x:c r="AI1198" s="28" t="n">
        <x:v>77981.44</x:v>
      </x:c>
      <x:c r="AJ1198" s="28"/>
      <x:c r="AK1198"/>
      <x:c r="AL1198" t="str">
        <x:v>Completado</x:v>
      </x:c>
      <x:c r="AM1198" t="str">
        <x:f>IF(W1198&lt;0,"Devuelto",AL1198)</x:f>
        <x:v>Completado</x:v>
      </x:c>
      <x:c r="AN1198" t="str">
        <x:v>QR</x:v>
      </x:c>
      <x:c r="AO1198" s="29" t="str">
        <x:v>Sin observación</x:v>
      </x:c>
      <x:c r="AP1198" t="str">
        <x:f>IF(D1198="","No","Sí")</x:f>
        <x:v>Sí</x:v>
      </x:c>
    </x:row>
    <x:row r="1199">
      <x:c r="A1199" t="n">
        <x:v>1199</x:v>
      </x:c>
      <x:c r="B1199" t="str">
        <x:v>VT0005687</x:v>
      </x:c>
      <x:c r="C1199" t="str">
        <x:v>45658</x:v>
      </x:c>
      <x:c r="D1199" s="27" t="n">
        <x:v>45658</x:v>
      </x:c>
      <x:c r="E1199" t="n">
        <x:f>IF(D1199="","",YEAR(D1199))</x:f>
        <x:v>2025</x:v>
      </x:c>
      <x:c r="F1199" t="n">
        <x:f>IF(D1199="","",MONTH(D1199))</x:f>
        <x:v>1</x:v>
      </x:c>
      <x:c r="G1199" t="str">
        <x:f>IF(D1199="","Fecha no disponible",TEXT(D1199,"mmmm"))</x:f>
        <x:v>January</x:v>
      </x:c>
      <x:c r="H1199" t="str">
        <x:f>IF(D1199="","Fecha no disponible",TEXT(D1199,"yyyy-mm"))</x:f>
        <x:v>2025-01</x:v>
      </x:c>
      <x:c r="I1199" t="str">
        <x:f>IF(D1199="","Fecha no disponible","T"&amp;ROUNDUP(MONTH(D1199)/3,0))</x:f>
        <x:v>T1</x:v>
      </x:c>
      <x:c r="J1199" t="str">
        <x:v>T012</x:v>
      </x:c>
      <x:c r="K1199" t="str">
        <x:v>Tienda Cochabamba 4</x:v>
      </x:c>
      <x:c r="L1199" t="str">
        <x:v>Centro</x:v>
      </x:c>
      <x:c r="M1199" t="str">
        <x:v>Cochabamba</x:v>
      </x:c>
      <x:c r="N1199" t="str">
        <x:f>IFERROR(VLOOKUP(M1199,'Mapeos'!$A$4:$B$30,2,FALSE),M1199)</x:f>
        <x:v>Cochabamba</x:v>
      </x:c>
      <x:c r="O1199" t="str">
        <x:v>C01456</x:v>
      </x:c>
      <x:c r="P1199" t="str">
        <x:v>Empresa</x:v>
      </x:c>
      <x:c r="Q1199" t="str">
        <x:v>P0075</x:v>
      </x:c>
      <x:c r="R1199" t="str">
        <x:v>Alimentos</x:v>
      </x:c>
      <x:c r="S1199" t="str">
        <x:v>Marca B</x:v>
      </x:c>
      <x:c r="T1199" t="str">
        <x:v>Tienda</x:v>
      </x:c>
      <x:c r="U1199" t="str">
        <x:f>IFERROR(VLOOKUP(T1199,'Mapeos'!$D$4:$E$25,2,FALSE),T1199)</x:f>
        <x:v>Tienda</x:v>
      </x:c>
      <x:c r="V1199" t="str">
        <x:v>V015</x:v>
      </x:c>
      <x:c r="W1199" t="n">
        <x:v>7</x:v>
      </x:c>
      <x:c r="X1199" s="28" t="n">
        <x:v>47.44</x:v>
      </x:c>
      <x:c r="Y1199" s="20" t="n">
        <x:v>0.25</x:v>
      </x:c>
      <x:c r="Z1199" s="20" t="n">
        <x:f>IF(Y1199&gt;1,Y1199/100,Y1199)</x:f>
        <x:v>0.25</x:v>
      </x:c>
      <x:c r="AA1199" s="28" t="n">
        <x:v>33.72</x:v>
      </x:c>
      <x:c r="AB1199" s="28" t="n">
        <x:v>249.06</x:v>
      </x:c>
      <x:c r="AC1199" s="28" t="str">
        <x:v>BOB</x:v>
      </x:c>
      <x:c r="AD1199" s="28" t="n">
        <x:f>IF(AC1199="USD",AB1199*'Parametros'!$B$4,AB1199)</x:f>
        <x:v>249.06</x:v>
      </x:c>
      <x:c r="AE1199" s="28" t="n">
        <x:f>W1199*X1199*(1-Z1199)</x:f>
        <x:v>249.06</x:v>
      </x:c>
      <x:c r="AF1199" s="28" t="n">
        <x:f>W1199*AA1199</x:f>
        <x:v>236.04</x:v>
      </x:c>
      <x:c r="AG1199" s="28" t="n">
        <x:f>AE1199-AF1199</x:f>
        <x:v>13.02000000000001</x:v>
      </x:c>
      <x:c r="AH1199" s="20" t="n">
        <x:f>IF(AE1199&gt;0,AG1199/AE1199,"")</x:f>
        <x:v>0.05227655986509279</x:v>
      </x:c>
      <x:c r="AI1199" s="28" t="n">
        <x:v>183743.88</x:v>
      </x:c>
      <x:c r="AJ1199" s="28"/>
      <x:c r="AK1199"/>
      <x:c r="AL1199" t="str">
        <x:v>Completado</x:v>
      </x:c>
      <x:c r="AM1199" t="str">
        <x:f>IF(W1199&lt;0,"Devuelto",AL1199)</x:f>
        <x:v>Completado</x:v>
      </x:c>
      <x:c r="AN1199" t="str">
        <x:v>QR</x:v>
      </x:c>
      <x:c r="AO1199" s="29" t="str">
        <x:v>Sin observación</x:v>
      </x:c>
      <x:c r="AP1199" t="str">
        <x:f>IF(D1199="","No","Sí")</x:f>
        <x:v>Sí</x:v>
      </x:c>
    </x:row>
    <x:row r="1200">
      <x:c r="A1200" t="n">
        <x:v>1200</x:v>
      </x:c>
      <x:c r="B1200" t="str">
        <x:v>VT0005692</x:v>
      </x:c>
      <x:c r="C1200" t="str">
        <x:v>46152</x:v>
      </x:c>
      <x:c r="D1200" s="27" t="n">
        <x:v>46152</x:v>
      </x:c>
      <x:c r="E1200" t="n">
        <x:f>IF(D1200="","",YEAR(D1200))</x:f>
        <x:v>2026</x:v>
      </x:c>
      <x:c r="F1200" t="n">
        <x:f>IF(D1200="","",MONTH(D1200))</x:f>
        <x:v>5</x:v>
      </x:c>
      <x:c r="G1200" t="str">
        <x:f>IF(D1200="","Fecha no disponible",TEXT(D1200,"mmmm"))</x:f>
        <x:v>May</x:v>
      </x:c>
      <x:c r="H1200" t="str">
        <x:f>IF(D1200="","Fecha no disponible",TEXT(D1200,"yyyy-mm"))</x:f>
        <x:v>2026-05</x:v>
      </x:c>
      <x:c r="I1200" t="str">
        <x:f>IF(D1200="","Fecha no disponible","T"&amp;ROUNDUP(MONTH(D1200)/3,0))</x:f>
        <x:v>T2</x:v>
      </x:c>
      <x:c r="J1200" t="str">
        <x:v>T005</x:v>
      </x:c>
      <x:c r="K1200" t="str">
        <x:v>Tienda Santa Cruz 1</x:v>
      </x:c>
      <x:c r="L1200" t="str">
        <x:v>Centro</x:v>
      </x:c>
      <x:c r="M1200" t="str">
        <x:v>Santa Cruz</x:v>
      </x:c>
      <x:c r="N1200" t="str">
        <x:f>IFERROR(VLOOKUP(M1200,'Mapeos'!$A$4:$B$30,2,FALSE),M1200)</x:f>
        <x:v>Santa Cruz</x:v>
      </x:c>
      <x:c r="O1200" t="str">
        <x:v>C01701</x:v>
      </x:c>
      <x:c r="P1200" t="str">
        <x:v>Premium</x:v>
      </x:c>
      <x:c r="Q1200" t="str">
        <x:v>P0066</x:v>
      </x:c>
      <x:c r="R1200" t="str">
        <x:v>Hogar</x:v>
      </x:c>
      <x:c r="S1200" t="str">
        <x:v>Marca B</x:v>
      </x:c>
      <x:c r="T1200" t="str">
        <x:v>E-commerce</x:v>
      </x:c>
      <x:c r="U1200" t="str">
        <x:f>IFERROR(VLOOKUP(T1200,'Mapeos'!$D$4:$E$25,2,FALSE),T1200)</x:f>
        <x:v>E-commerce</x:v>
      </x:c>
      <x:c r="V1200" t="str">
        <x:v>V034</x:v>
      </x:c>
      <x:c r="W1200" t="n">
        <x:v>3</x:v>
      </x:c>
      <x:c r="X1200" s="28" t="n">
        <x:v>134.82</x:v>
      </x:c>
      <x:c r="Y1200" s="20" t="n">
        <x:v>0.25</x:v>
      </x:c>
      <x:c r="Z1200" s="20" t="n">
        <x:f>IF(Y1200&gt;1,Y1200/100,Y1200)</x:f>
        <x:v>0.25</x:v>
      </x:c>
      <x:c r="AA1200" s="28" t="n">
        <x:v>66.28</x:v>
      </x:c>
      <x:c r="AB1200" s="28" t="n">
        <x:v>303.34</x:v>
      </x:c>
      <x:c r="AC1200" s="28" t="str">
        <x:v>BOB</x:v>
      </x:c>
      <x:c r="AD1200" s="28" t="n">
        <x:f>IF(AC1200="USD",AB1200*'Parametros'!$B$4,AB1200)</x:f>
        <x:v>303.34</x:v>
      </x:c>
      <x:c r="AE1200" s="28" t="n">
        <x:f>W1200*X1200*(1-Z1200)</x:f>
        <x:v>303.34499999999997</x:v>
      </x:c>
      <x:c r="AF1200" s="28" t="n">
        <x:f>W1200*AA1200</x:f>
        <x:v>198.84</x:v>
      </x:c>
      <x:c r="AG1200" s="28" t="n">
        <x:f>AE1200-AF1200</x:f>
        <x:v>104.50499999999997</x:v>
      </x:c>
      <x:c r="AH1200" s="20" t="n">
        <x:f>IF(AE1200&gt;0,AG1200/AE1200,"")</x:f>
        <x:v>0.3445087276862977</x:v>
      </x:c>
      <x:c r="AI1200" s="28" t="n">
        <x:v>61129.26</x:v>
      </x:c>
      <x:c r="AJ1200" s="28"/>
      <x:c r="AK1200"/>
      <x:c r="AL1200" t="str">
        <x:v>Completado</x:v>
      </x:c>
      <x:c r="AM1200" t="str">
        <x:f>IF(W1200&lt;0,"Devuelto",AL1200)</x:f>
        <x:v>Completado</x:v>
      </x:c>
      <x:c r="AN1200" t="str">
        <x:v>Efectivo</x:v>
      </x:c>
      <x:c r="AO1200" s="29" t="str">
        <x:v>Sin observación</x:v>
      </x:c>
      <x:c r="AP1200" t="str">
        <x:f>IF(D1200="","No","Sí")</x:f>
        <x:v>Sí</x:v>
      </x:c>
    </x:row>
    <x:row r="1201">
      <x:c r="A1201" t="n">
        <x:v>1201</x:v>
      </x:c>
      <x:c r="B1201" t="str">
        <x:v>VT0005697</x:v>
      </x:c>
      <x:c r="C1201" t="str">
        <x:v>46127</x:v>
      </x:c>
      <x:c r="D1201" s="27" t="n">
        <x:v>46127</x:v>
      </x:c>
      <x:c r="E1201" t="n">
        <x:f>IF(D1201="","",YEAR(D1201))</x:f>
        <x:v>2026</x:v>
      </x:c>
      <x:c r="F1201" t="n">
        <x:f>IF(D1201="","",MONTH(D1201))</x:f>
        <x:v>4</x:v>
      </x:c>
      <x:c r="G1201" t="str">
        <x:f>IF(D1201="","Fecha no disponible",TEXT(D1201,"mmmm"))</x:f>
        <x:v>April</x:v>
      </x:c>
      <x:c r="H1201" t="str">
        <x:f>IF(D1201="","Fecha no disponible",TEXT(D1201,"yyyy-mm"))</x:f>
        <x:v>2026-04</x:v>
      </x:c>
      <x:c r="I1201" t="str">
        <x:f>IF(D1201="","Fecha no disponible","T"&amp;ROUNDUP(MONTH(D1201)/3,0))</x:f>
        <x:v>T2</x:v>
      </x:c>
      <x:c r="J1201" t="str">
        <x:v>T017</x:v>
      </x:c>
      <x:c r="K1201" t="str">
        <x:v>Tienda Sucre 1</x:v>
      </x:c>
      <x:c r="L1201" t="str">
        <x:v>Centro</x:v>
      </x:c>
      <x:c r="M1201" t="str">
        <x:v>Sucre</x:v>
      </x:c>
      <x:c r="N1201" t="str">
        <x:f>IFERROR(VLOOKUP(M1201,'Mapeos'!$A$4:$B$30,2,FALSE),M1201)</x:f>
        <x:v>Sucre</x:v>
      </x:c>
      <x:c r="O1201" t="str">
        <x:v>C01121</x:v>
      </x:c>
      <x:c r="P1201" t="str">
        <x:v>Empresa</x:v>
      </x:c>
      <x:c r="Q1201" t="str">
        <x:v>P0036</x:v>
      </x:c>
      <x:c r="R1201" t="str">
        <x:v>Hogar</x:v>
      </x:c>
      <x:c r="S1201" t="str">
        <x:v>Marca B</x:v>
      </x:c>
      <x:c r="T1201" t="str">
        <x:v>Tienda</x:v>
      </x:c>
      <x:c r="U1201" t="str">
        <x:f>IFERROR(VLOOKUP(T1201,'Mapeos'!$D$4:$E$25,2,FALSE),T1201)</x:f>
        <x:v>Tienda</x:v>
      </x:c>
      <x:c r="V1201" t="str">
        <x:v>V005</x:v>
      </x:c>
      <x:c r="W1201" t="n">
        <x:v>1</x:v>
      </x:c>
      <x:c r="X1201" s="28" t="n">
        <x:v>240.47</x:v>
      </x:c>
      <x:c r="Y1201" s="20" t="n">
        <x:v>0</x:v>
      </x:c>
      <x:c r="Z1201" s="20" t="n">
        <x:f>IF(Y1201&gt;1,Y1201/100,Y1201)</x:f>
        <x:v>0</x:v>
      </x:c>
      <x:c r="AA1201" s="28" t="n">
        <x:v>150.55</x:v>
      </x:c>
      <x:c r="AB1201" s="28" t="n">
        <x:v>240.47</x:v>
      </x:c>
      <x:c r="AC1201" s="28" t="str">
        <x:v>BOB</x:v>
      </x:c>
      <x:c r="AD1201" s="28" t="n">
        <x:f>IF(AC1201="USD",AB1201*'Parametros'!$B$4,AB1201)</x:f>
        <x:v>240.47</x:v>
      </x:c>
      <x:c r="AE1201" s="28" t="n">
        <x:f>W1201*X1201*(1-Z1201)</x:f>
        <x:v>240.47</x:v>
      </x:c>
      <x:c r="AF1201" s="28" t="n">
        <x:f>W1201*AA1201</x:f>
        <x:v>150.55</x:v>
      </x:c>
      <x:c r="AG1201" s="28" t="n">
        <x:f>AE1201-AF1201</x:f>
        <x:v>89.91999999999999</x:v>
      </x:c>
      <x:c r="AH1201" s="20" t="n">
        <x:f>IF(AE1201&gt;0,AG1201/AE1201,"")</x:f>
        <x:v>0.37393437850875366</x:v>
      </x:c>
      <x:c r="AI1201" s="28" t="n">
        <x:v>155230.1</x:v>
      </x:c>
      <x:c r="AJ1201" s="28"/>
      <x:c r="AK1201"/>
      <x:c r="AL1201" t="str">
        <x:v>Completado</x:v>
      </x:c>
      <x:c r="AM1201" t="str">
        <x:f>IF(W1201&lt;0,"Devuelto",AL1201)</x:f>
        <x:v>Completado</x:v>
      </x:c>
      <x:c r="AN1201" t="str">
        <x:v>Tarjeta</x:v>
      </x:c>
      <x:c r="AO1201" s="29" t="str">
        <x:v>Sin observación</x:v>
      </x:c>
      <x:c r="AP1201" t="str">
        <x:f>IF(D1201="","No","Sí")</x:f>
        <x:v>Sí</x:v>
      </x:c>
    </x:row>
    <x:row r="1202">
      <x:c r="A1202" t="n">
        <x:v>1202</x:v>
      </x:c>
      <x:c r="B1202" t="str">
        <x:v>VT0005702</x:v>
      </x:c>
      <x:c r="C1202" t="str">
        <x:v>45769</x:v>
      </x:c>
      <x:c r="D1202" s="27" t="n">
        <x:v>45769</x:v>
      </x:c>
      <x:c r="E1202" t="n">
        <x:f>IF(D1202="","",YEAR(D1202))</x:f>
        <x:v>2025</x:v>
      </x:c>
      <x:c r="F1202" t="n">
        <x:f>IF(D1202="","",MONTH(D1202))</x:f>
        <x:v>4</x:v>
      </x:c>
      <x:c r="G1202" t="str">
        <x:f>IF(D1202="","Fecha no disponible",TEXT(D1202,"mmmm"))</x:f>
        <x:v>April</x:v>
      </x:c>
      <x:c r="H1202" t="str">
        <x:f>IF(D1202="","Fecha no disponible",TEXT(D1202,"yyyy-mm"))</x:f>
        <x:v>2025-04</x:v>
      </x:c>
      <x:c r="I1202" t="str">
        <x:f>IF(D1202="","Fecha no disponible","T"&amp;ROUNDUP(MONTH(D1202)/3,0))</x:f>
        <x:v>T2</x:v>
      </x:c>
      <x:c r="J1202" t="str">
        <x:v>T002</x:v>
      </x:c>
      <x:c r="K1202" t="str">
        <x:v>Tienda La Paz 2</x:v>
      </x:c>
      <x:c r="L1202" t="str">
        <x:v>Mall</x:v>
      </x:c>
      <x:c r="M1202" t="str">
        <x:v>La Paz</x:v>
      </x:c>
      <x:c r="N1202" t="str">
        <x:f>IFERROR(VLOOKUP(M1202,'Mapeos'!$A$4:$B$30,2,FALSE),M1202)</x:f>
        <x:v>La Paz</x:v>
      </x:c>
      <x:c r="O1202" t="str">
        <x:v>C01220</x:v>
      </x:c>
      <x:c r="P1202" t="str">
        <x:v>Empresa</x:v>
      </x:c>
      <x:c r="Q1202" t="str">
        <x:v>P0107</x:v>
      </x:c>
      <x:c r="R1202" t="str">
        <x:v>Hogar</x:v>
      </x:c>
      <x:c r="S1202" t="str">
        <x:v>Marca D</x:v>
      </x:c>
      <x:c r="T1202" t="str">
        <x:v>Marketplace</x:v>
      </x:c>
      <x:c r="U1202" t="str">
        <x:f>IFERROR(VLOOKUP(T1202,'Mapeos'!$D$4:$E$25,2,FALSE),T1202)</x:f>
        <x:v>Marketplace</x:v>
      </x:c>
      <x:c r="V1202" t="str">
        <x:v>V009</x:v>
      </x:c>
      <x:c r="W1202" t="n">
        <x:v>1</x:v>
      </x:c>
      <x:c r="X1202" s="28" t="n">
        <x:v>249.44</x:v>
      </x:c>
      <x:c r="Y1202" s="20" t="n">
        <x:v>0</x:v>
      </x:c>
      <x:c r="Z1202" s="20" t="n">
        <x:f>IF(Y1202&gt;1,Y1202/100,Y1202)</x:f>
        <x:v>0</x:v>
      </x:c>
      <x:c r="AA1202" s="28" t="n">
        <x:v>137.99</x:v>
      </x:c>
      <x:c r="AB1202" s="28" t="n">
        <x:v>249.44</x:v>
      </x:c>
      <x:c r="AC1202" s="28" t="str">
        <x:v>BOB</x:v>
      </x:c>
      <x:c r="AD1202" s="28" t="n">
        <x:f>IF(AC1202="USD",AB1202*'Parametros'!$B$4,AB1202)</x:f>
        <x:v>249.44</x:v>
      </x:c>
      <x:c r="AE1202" s="28" t="n">
        <x:f>W1202*X1202*(1-Z1202)</x:f>
        <x:v>249.44</x:v>
      </x:c>
      <x:c r="AF1202" s="28" t="n">
        <x:f>W1202*AA1202</x:f>
        <x:v>137.99</x:v>
      </x:c>
      <x:c r="AG1202" s="28" t="n">
        <x:f>AE1202-AF1202</x:f>
        <x:v>111.44999999999999</x:v>
      </x:c>
      <x:c r="AH1202" s="20" t="n">
        <x:f>IF(AE1202&gt;0,AG1202/AE1202,"")</x:f>
        <x:v>0.44680083386786396</x:v>
      </x:c>
      <x:c r="AI1202" s="28" t="n">
        <x:v>74760.23</x:v>
      </x:c>
      <x:c r="AJ1202" s="28"/>
      <x:c r="AK1202"/>
      <x:c r="AL1202" t="str">
        <x:v>Completado</x:v>
      </x:c>
      <x:c r="AM1202" t="str">
        <x:f>IF(W1202&lt;0,"Devuelto",AL1202)</x:f>
        <x:v>Completado</x:v>
      </x:c>
      <x:c r="AN1202" t="str">
        <x:v>Transferencia</x:v>
      </x:c>
      <x:c r="AO1202" s="29" t="str">
        <x:v>Sin observación</x:v>
      </x:c>
      <x:c r="AP1202" t="str">
        <x:f>IF(D1202="","No","Sí")</x:f>
        <x:v>Sí</x:v>
      </x:c>
    </x:row>
    <x:row r="1203">
      <x:c r="A1203" t="n">
        <x:v>1203</x:v>
      </x:c>
      <x:c r="B1203" t="str">
        <x:v>VT0005706</x:v>
      </x:c>
      <x:c r="C1203" t="str">
        <x:v>45814</x:v>
      </x:c>
      <x:c r="D1203" s="27" t="n">
        <x:v>45814</x:v>
      </x:c>
      <x:c r="E1203" t="n">
        <x:f>IF(D1203="","",YEAR(D1203))</x:f>
        <x:v>2025</x:v>
      </x:c>
      <x:c r="F1203" t="n">
        <x:f>IF(D1203="","",MONTH(D1203))</x:f>
        <x:v>6</x:v>
      </x:c>
      <x:c r="G1203" t="str">
        <x:f>IF(D1203="","Fecha no disponible",TEXT(D1203,"mmmm"))</x:f>
        <x:v>June</x:v>
      </x:c>
      <x:c r="H1203" t="str">
        <x:f>IF(D1203="","Fecha no disponible",TEXT(D1203,"yyyy-mm"))</x:f>
        <x:v>2025-06</x:v>
      </x:c>
      <x:c r="I1203" t="str">
        <x:f>IF(D1203="","Fecha no disponible","T"&amp;ROUNDUP(MONTH(D1203)/3,0))</x:f>
        <x:v>T2</x:v>
      </x:c>
      <x:c r="J1203" t="str">
        <x:v>T020</x:v>
      </x:c>
      <x:c r="K1203" t="str">
        <x:v>Tienda Sucre 4</x:v>
      </x:c>
      <x:c r="L1203" t="str">
        <x:v>Mall</x:v>
      </x:c>
      <x:c r="M1203" t="str">
        <x:v>Sucre</x:v>
      </x:c>
      <x:c r="N1203" t="str">
        <x:f>IFERROR(VLOOKUP(M1203,'Mapeos'!$A$4:$B$30,2,FALSE),M1203)</x:f>
        <x:v>Sucre</x:v>
      </x:c>
      <x:c r="O1203" t="str">
        <x:v>C01086</x:v>
      </x:c>
      <x:c r="P1203" t="str">
        <x:v>Premium</x:v>
      </x:c>
      <x:c r="Q1203" t="str">
        <x:v>P0096</x:v>
      </x:c>
      <x:c r="R1203" t="str">
        <x:v>Electrónica</x:v>
      </x:c>
      <x:c r="S1203" t="str">
        <x:v>Marca C</x:v>
      </x:c>
      <x:c r="T1203" t="str">
        <x:v>Marketplace</x:v>
      </x:c>
      <x:c r="U1203" t="str">
        <x:f>IFERROR(VLOOKUP(T1203,'Mapeos'!$D$4:$E$25,2,FALSE),T1203)</x:f>
        <x:v>Marketplace</x:v>
      </x:c>
      <x:c r="V1203" t="str">
        <x:v>V007</x:v>
      </x:c>
      <x:c r="W1203" t="n">
        <x:v>1</x:v>
      </x:c>
      <x:c r="X1203" s="28" t="n">
        <x:v>406.6</x:v>
      </x:c>
      <x:c r="Y1203" s="20" t="n">
        <x:v>0.2</x:v>
      </x:c>
      <x:c r="Z1203" s="20" t="n">
        <x:f>IF(Y1203&gt;1,Y1203/100,Y1203)</x:f>
        <x:v>0.2</x:v>
      </x:c>
      <x:c r="AA1203" s="28" t="n">
        <x:v>273.47</x:v>
      </x:c>
      <x:c r="AB1203" s="28" t="n">
        <x:v>325.28</x:v>
      </x:c>
      <x:c r="AC1203" s="28" t="str">
        <x:v>BOB</x:v>
      </x:c>
      <x:c r="AD1203" s="28" t="n">
        <x:f>IF(AC1203="USD",AB1203*'Parametros'!$B$4,AB1203)</x:f>
        <x:v>325.28</x:v>
      </x:c>
      <x:c r="AE1203" s="28" t="n">
        <x:f>W1203*X1203*(1-Z1203)</x:f>
        <x:v>325.28000000000003</x:v>
      </x:c>
      <x:c r="AF1203" s="28" t="n">
        <x:f>W1203*AA1203</x:f>
        <x:v>273.47</x:v>
      </x:c>
      <x:c r="AG1203" s="28" t="n">
        <x:f>AE1203-AF1203</x:f>
        <x:v>51.81</x:v>
      </x:c>
      <x:c r="AH1203" s="20" t="n">
        <x:f>IF(AE1203&gt;0,AG1203/AE1203,"")</x:f>
        <x:v>0.1592781603541564</x:v>
      </x:c>
      <x:c r="AI1203" s="28" t="n">
        <x:v>81072.36</x:v>
      </x:c>
      <x:c r="AJ1203" s="28"/>
      <x:c r="AK1203"/>
      <x:c r="AL1203" t="str">
        <x:v>Completado</x:v>
      </x:c>
      <x:c r="AM1203" t="str">
        <x:f>IF(W1203&lt;0,"Devuelto",AL1203)</x:f>
        <x:v>Completado</x:v>
      </x:c>
      <x:c r="AN1203" t="str">
        <x:v>Transferencia</x:v>
      </x:c>
      <x:c r="AO1203" s="29" t="str">
        <x:v>Sin observación</x:v>
      </x:c>
      <x:c r="AP1203" t="str">
        <x:f>IF(D1203="","No","Sí")</x:f>
        <x:v>Sí</x:v>
      </x:c>
    </x:row>
    <x:row r="1204">
      <x:c r="A1204" t="n">
        <x:v>1204</x:v>
      </x:c>
      <x:c r="B1204" t="str">
        <x:v>VT0005711</x:v>
      </x:c>
      <x:c r="C1204" t="str">
        <x:v>46125</x:v>
      </x:c>
      <x:c r="D1204" s="27" t="n">
        <x:v>46125</x:v>
      </x:c>
      <x:c r="E1204" t="n">
        <x:f>IF(D1204="","",YEAR(D1204))</x:f>
        <x:v>2026</x:v>
      </x:c>
      <x:c r="F1204" t="n">
        <x:f>IF(D1204="","",MONTH(D1204))</x:f>
        <x:v>4</x:v>
      </x:c>
      <x:c r="G1204" t="str">
        <x:f>IF(D1204="","Fecha no disponible",TEXT(D1204,"mmmm"))</x:f>
        <x:v>April</x:v>
      </x:c>
      <x:c r="H1204" t="str">
        <x:f>IF(D1204="","Fecha no disponible",TEXT(D1204,"yyyy-mm"))</x:f>
        <x:v>2026-04</x:v>
      </x:c>
      <x:c r="I1204" t="str">
        <x:f>IF(D1204="","Fecha no disponible","T"&amp;ROUNDUP(MONTH(D1204)/3,0))</x:f>
        <x:v>T2</x:v>
      </x:c>
      <x:c r="J1204" t="str">
        <x:v>T018</x:v>
      </x:c>
      <x:c r="K1204" t="str">
        <x:v>Tienda Sucre 2</x:v>
      </x:c>
      <x:c r="L1204" t="str">
        <x:v>Mall</x:v>
      </x:c>
      <x:c r="M1204" t="str">
        <x:v>Sucre</x:v>
      </x:c>
      <x:c r="N1204" t="str">
        <x:f>IFERROR(VLOOKUP(M1204,'Mapeos'!$A$4:$B$30,2,FALSE),M1204)</x:f>
        <x:v>Sucre</x:v>
      </x:c>
      <x:c r="O1204" t="str">
        <x:v>C00425</x:v>
      </x:c>
      <x:c r="P1204" t="str">
        <x:v>Frecuente</x:v>
      </x:c>
      <x:c r="Q1204" t="str">
        <x:v>P0058</x:v>
      </x:c>
      <x:c r="R1204" t="str">
        <x:v>Alimentos</x:v>
      </x:c>
      <x:c r="S1204" t="str">
        <x:v>Marca C</x:v>
      </x:c>
      <x:c r="T1204" t="str">
        <x:v>Tienda</x:v>
      </x:c>
      <x:c r="U1204" t="str">
        <x:f>IFERROR(VLOOKUP(T1204,'Mapeos'!$D$4:$E$25,2,FALSE),T1204)</x:f>
        <x:v>Tienda</x:v>
      </x:c>
      <x:c r="V1204" t="str">
        <x:v>V008</x:v>
      </x:c>
      <x:c r="W1204" t="n">
        <x:v>1</x:v>
      </x:c>
      <x:c r="X1204" s="28" t="n">
        <x:v>46.08</x:v>
      </x:c>
      <x:c r="Y1204" s="20" t="n">
        <x:v>0.2</x:v>
      </x:c>
      <x:c r="Z1204" s="20" t="n">
        <x:f>IF(Y1204&gt;1,Y1204/100,Y1204)</x:f>
        <x:v>0.2</x:v>
      </x:c>
      <x:c r="AA1204" s="28" t="n">
        <x:v>31.38</x:v>
      </x:c>
      <x:c r="AB1204" s="28" t="n">
        <x:v>36.86</x:v>
      </x:c>
      <x:c r="AC1204" s="28" t="str">
        <x:v>BOB</x:v>
      </x:c>
      <x:c r="AD1204" s="28" t="n">
        <x:f>IF(AC1204="USD",AB1204*'Parametros'!$B$4,AB1204)</x:f>
        <x:v>36.86</x:v>
      </x:c>
      <x:c r="AE1204" s="28" t="n">
        <x:f>W1204*X1204*(1-Z1204)</x:f>
        <x:v>36.864</x:v>
      </x:c>
      <x:c r="AF1204" s="28" t="n">
        <x:f>W1204*AA1204</x:f>
        <x:v>31.38</x:v>
      </x:c>
      <x:c r="AG1204" s="28" t="n">
        <x:f>AE1204-AF1204</x:f>
        <x:v>5.483999999999998</x:v>
      </x:c>
      <x:c r="AH1204" s="20" t="n">
        <x:f>IF(AE1204&gt;0,AG1204/AE1204,"")</x:f>
        <x:v>0.1487630208333333</x:v>
      </x:c>
      <x:c r="AI1204" s="28" t="n">
        <x:v>155230.1</x:v>
      </x:c>
      <x:c r="AJ1204" s="28"/>
      <x:c r="AK1204"/>
      <x:c r="AL1204" t="str">
        <x:v>Completado</x:v>
      </x:c>
      <x:c r="AM1204" t="str">
        <x:f>IF(W1204&lt;0,"Devuelto",AL1204)</x:f>
        <x:v>Completado</x:v>
      </x:c>
      <x:c r="AN1204" t="str">
        <x:v>QR</x:v>
      </x:c>
      <x:c r="AO1204" s="29" t="str">
        <x:v>Sin observación</x:v>
      </x:c>
      <x:c r="AP1204" t="str">
        <x:f>IF(D1204="","No","Sí")</x:f>
        <x:v>Sí</x:v>
      </x:c>
    </x:row>
    <x:row r="1205">
      <x:c r="A1205" t="n">
        <x:v>1205</x:v>
      </x:c>
      <x:c r="B1205" t="str">
        <x:v>VT0005716</x:v>
      </x:c>
      <x:c r="C1205" t="str">
        <x:v>45767</x:v>
      </x:c>
      <x:c r="D1205" s="27" t="n">
        <x:v>45767</x:v>
      </x:c>
      <x:c r="E1205" t="n">
        <x:f>IF(D1205="","",YEAR(D1205))</x:f>
        <x:v>2025</x:v>
      </x:c>
      <x:c r="F1205" t="n">
        <x:f>IF(D1205="","",MONTH(D1205))</x:f>
        <x:v>4</x:v>
      </x:c>
      <x:c r="G1205" t="str">
        <x:f>IF(D1205="","Fecha no disponible",TEXT(D1205,"mmmm"))</x:f>
        <x:v>April</x:v>
      </x:c>
      <x:c r="H1205" t="str">
        <x:f>IF(D1205="","Fecha no disponible",TEXT(D1205,"yyyy-mm"))</x:f>
        <x:v>2025-04</x:v>
      </x:c>
      <x:c r="I1205" t="str">
        <x:f>IF(D1205="","Fecha no disponible","T"&amp;ROUNDUP(MONTH(D1205)/3,0))</x:f>
        <x:v>T2</x:v>
      </x:c>
      <x:c r="J1205" t="str">
        <x:v>T017</x:v>
      </x:c>
      <x:c r="K1205" t="str">
        <x:v>Tienda Sucre 1</x:v>
      </x:c>
      <x:c r="L1205" t="str">
        <x:v>Centro</x:v>
      </x:c>
      <x:c r="M1205" t="str">
        <x:v>Sucre</x:v>
      </x:c>
      <x:c r="N1205" t="str">
        <x:f>IFERROR(VLOOKUP(M1205,'Mapeos'!$A$4:$B$30,2,FALSE),M1205)</x:f>
        <x:v>Sucre</x:v>
      </x:c>
      <x:c r="O1205" t="str">
        <x:v>C00650</x:v>
      </x:c>
      <x:c r="P1205" t="str">
        <x:v>Masivo</x:v>
      </x:c>
      <x:c r="Q1205" t="str">
        <x:v>P0137</x:v>
      </x:c>
      <x:c r="R1205" t="str">
        <x:v>Cuidado Personal</x:v>
      </x:c>
      <x:c r="S1205" t="str">
        <x:v>Marca B</x:v>
      </x:c>
      <x:c r="T1205" t="str">
        <x:v>Marketplace</x:v>
      </x:c>
      <x:c r="U1205" t="str">
        <x:f>IFERROR(VLOOKUP(T1205,'Mapeos'!$D$4:$E$25,2,FALSE),T1205)</x:f>
        <x:v>Marketplace</x:v>
      </x:c>
      <x:c r="V1205" t="str">
        <x:v>V022</x:v>
      </x:c>
      <x:c r="W1205" t="n">
        <x:v>1</x:v>
      </x:c>
      <x:c r="X1205" s="28" t="n">
        <x:v>89.17</x:v>
      </x:c>
      <x:c r="Y1205" s="20" t="n">
        <x:v>0.15</x:v>
      </x:c>
      <x:c r="Z1205" s="20" t="n">
        <x:f>IF(Y1205&gt;1,Y1205/100,Y1205)</x:f>
        <x:v>0.15</x:v>
      </x:c>
      <x:c r="AA1205" s="28" t="n">
        <x:v>53.51</x:v>
      </x:c>
      <x:c r="AB1205" s="28" t="n">
        <x:v>75.79</x:v>
      </x:c>
      <x:c r="AC1205" s="28" t="str">
        <x:v>BOB</x:v>
      </x:c>
      <x:c r="AD1205" s="28" t="n">
        <x:f>IF(AC1205="USD",AB1205*'Parametros'!$B$4,AB1205)</x:f>
        <x:v>75.79</x:v>
      </x:c>
      <x:c r="AE1205" s="28" t="n">
        <x:f>W1205*X1205*(1-Z1205)</x:f>
        <x:v>75.7945</x:v>
      </x:c>
      <x:c r="AF1205" s="28" t="n">
        <x:f>W1205*AA1205</x:f>
        <x:v>53.51</x:v>
      </x:c>
      <x:c r="AG1205" s="28" t="n">
        <x:f>AE1205-AF1205</x:f>
        <x:v>22.2845</x:v>
      </x:c>
      <x:c r="AH1205" s="20" t="n">
        <x:f>IF(AE1205&gt;0,AG1205/AE1205,"")</x:f>
        <x:v>0.29401209850318955</x:v>
      </x:c>
      <x:c r="AI1205" s="28" t="n">
        <x:v>75966.71</x:v>
      </x:c>
      <x:c r="AJ1205" s="28"/>
      <x:c r="AK1205"/>
      <x:c r="AL1205" t="str">
        <x:v>Completado</x:v>
      </x:c>
      <x:c r="AM1205" t="str">
        <x:f>IF(W1205&lt;0,"Devuelto",AL1205)</x:f>
        <x:v>Completado</x:v>
      </x:c>
      <x:c r="AN1205" t="str">
        <x:v>Efectivo</x:v>
      </x:c>
      <x:c r="AO1205" s="29" t="str">
        <x:v>Sin observación</x:v>
      </x:c>
      <x:c r="AP1205" t="str">
        <x:f>IF(D1205="","No","Sí")</x:f>
        <x:v>Sí</x:v>
      </x:c>
    </x:row>
    <x:row r="1206">
      <x:c r="A1206" t="n">
        <x:v>1206</x:v>
      </x:c>
      <x:c r="B1206" t="str">
        <x:v>VT0005721</x:v>
      </x:c>
      <x:c r="C1206" t="str">
        <x:v>45672</x:v>
      </x:c>
      <x:c r="D1206" s="27" t="n">
        <x:v>45672</x:v>
      </x:c>
      <x:c r="E1206" t="n">
        <x:f>IF(D1206="","",YEAR(D1206))</x:f>
        <x:v>2025</x:v>
      </x:c>
      <x:c r="F1206" t="n">
        <x:f>IF(D1206="","",MONTH(D1206))</x:f>
        <x:v>1</x:v>
      </x:c>
      <x:c r="G1206" t="str">
        <x:f>IF(D1206="","Fecha no disponible",TEXT(D1206,"mmmm"))</x:f>
        <x:v>January</x:v>
      </x:c>
      <x:c r="H1206" t="str">
        <x:f>IF(D1206="","Fecha no disponible",TEXT(D1206,"yyyy-mm"))</x:f>
        <x:v>2025-01</x:v>
      </x:c>
      <x:c r="I1206" t="str">
        <x:f>IF(D1206="","Fecha no disponible","T"&amp;ROUNDUP(MONTH(D1206)/3,0))</x:f>
        <x:v>T1</x:v>
      </x:c>
      <x:c r="J1206" t="str">
        <x:v>T013</x:v>
      </x:c>
      <x:c r="K1206" t="str">
        <x:v>Tienda Potosí 1</x:v>
      </x:c>
      <x:c r="L1206" t="str">
        <x:v>Centro</x:v>
      </x:c>
      <x:c r="M1206" t="str">
        <x:v>Potosí</x:v>
      </x:c>
      <x:c r="N1206" t="str">
        <x:f>IFERROR(VLOOKUP(M1206,'Mapeos'!$A$4:$B$30,2,FALSE),M1206)</x:f>
        <x:v>Potosí</x:v>
      </x:c>
      <x:c r="O1206" t="str">
        <x:v>C00438</x:v>
      </x:c>
      <x:c r="P1206" t="str">
        <x:v>Premium</x:v>
      </x:c>
      <x:c r="Q1206" t="str">
        <x:v>P0129</x:v>
      </x:c>
      <x:c r="R1206" t="str">
        <x:v>Deportes</x:v>
      </x:c>
      <x:c r="S1206" t="str">
        <x:v>Marca D</x:v>
      </x:c>
      <x:c r="T1206" t="str">
        <x:v>E-commerce</x:v>
      </x:c>
      <x:c r="U1206" t="str">
        <x:f>IFERROR(VLOOKUP(T1206,'Mapeos'!$D$4:$E$25,2,FALSE),T1206)</x:f>
        <x:v>E-commerce</x:v>
      </x:c>
      <x:c r="V1206" t="str">
        <x:v>V023</x:v>
      </x:c>
      <x:c r="W1206" t="n">
        <x:v>7</x:v>
      </x:c>
      <x:c r="X1206" s="28" t="n">
        <x:v>188.79</x:v>
      </x:c>
      <x:c r="Y1206" s="20" t="n">
        <x:v>0.15</x:v>
      </x:c>
      <x:c r="Z1206" s="20" t="n">
        <x:f>IF(Y1206&gt;1,Y1206/100,Y1206)</x:f>
        <x:v>0.15</x:v>
      </x:c>
      <x:c r="AA1206" s="28" t="n">
        <x:v>120.05</x:v>
      </x:c>
      <x:c r="AB1206" s="28" t="n">
        <x:v>1123.3</x:v>
      </x:c>
      <x:c r="AC1206" s="28" t="str">
        <x:v>BOB</x:v>
      </x:c>
      <x:c r="AD1206" s="28" t="n">
        <x:f>IF(AC1206="USD",AB1206*'Parametros'!$B$4,AB1206)</x:f>
        <x:v>1123.3</x:v>
      </x:c>
      <x:c r="AE1206" s="28" t="n">
        <x:f>W1206*X1206*(1-Z1206)</x:f>
        <x:v>1123.3005</x:v>
      </x:c>
      <x:c r="AF1206" s="28" t="n">
        <x:f>W1206*AA1206</x:f>
        <x:v>840.35</x:v>
      </x:c>
      <x:c r="AG1206" s="28" t="n">
        <x:f>AE1206-AF1206</x:f>
        <x:v>282.95050000000003</x:v>
      </x:c>
      <x:c r="AH1206" s="20" t="n">
        <x:f>IF(AE1206&gt;0,AG1206/AE1206,"")</x:f>
        <x:v>0.2518920805252023</x:v>
      </x:c>
      <x:c r="AI1206" s="28" t="n">
        <x:v>73104.9</x:v>
      </x:c>
      <x:c r="AJ1206" s="28"/>
      <x:c r="AK1206"/>
      <x:c r="AL1206" t="str">
        <x:v>Completado</x:v>
      </x:c>
      <x:c r="AM1206" t="str">
        <x:f>IF(W1206&lt;0,"Devuelto",AL1206)</x:f>
        <x:v>Completado</x:v>
      </x:c>
      <x:c r="AN1206" t="str">
        <x:v>QR</x:v>
      </x:c>
      <x:c r="AO1206" s="29" t="str">
        <x:v>Sin observación</x:v>
      </x:c>
      <x:c r="AP1206" t="str">
        <x:f>IF(D1206="","No","Sí")</x:f>
        <x:v>Sí</x:v>
      </x:c>
    </x:row>
    <x:row r="1207">
      <x:c r="A1207" t="n">
        <x:v>1207</x:v>
      </x:c>
      <x:c r="B1207" t="str">
        <x:v>VT0005725</x:v>
      </x:c>
      <x:c r="C1207" t="str">
        <x:v>45867</x:v>
      </x:c>
      <x:c r="D1207" s="27" t="n">
        <x:v>45867</x:v>
      </x:c>
      <x:c r="E1207" t="n">
        <x:f>IF(D1207="","",YEAR(D1207))</x:f>
        <x:v>2025</x:v>
      </x:c>
      <x:c r="F1207" t="n">
        <x:f>IF(D1207="","",MONTH(D1207))</x:f>
        <x:v>7</x:v>
      </x:c>
      <x:c r="G1207" t="str">
        <x:f>IF(D1207="","Fecha no disponible",TEXT(D1207,"mmmm"))</x:f>
        <x:v>July</x:v>
      </x:c>
      <x:c r="H1207" t="str">
        <x:f>IF(D1207="","Fecha no disponible",TEXT(D1207,"yyyy-mm"))</x:f>
        <x:v>2025-07</x:v>
      </x:c>
      <x:c r="I1207" t="str">
        <x:f>IF(D1207="","Fecha no disponible","T"&amp;ROUNDUP(MONTH(D1207)/3,0))</x:f>
        <x:v>T3</x:v>
      </x:c>
      <x:c r="J1207" t="str">
        <x:v>T008</x:v>
      </x:c>
      <x:c r="K1207" t="str">
        <x:v>Tienda Santa Cruz 4</x:v>
      </x:c>
      <x:c r="L1207" t="str">
        <x:v>Barrio</x:v>
      </x:c>
      <x:c r="M1207" t="str">
        <x:v>Santa Cruz</x:v>
      </x:c>
      <x:c r="N1207" t="str">
        <x:f>IFERROR(VLOOKUP(M1207,'Mapeos'!$A$4:$B$30,2,FALSE),M1207)</x:f>
        <x:v>Santa Cruz</x:v>
      </x:c>
      <x:c r="O1207" t="str">
        <x:v>C00650</x:v>
      </x:c>
      <x:c r="P1207" t="str">
        <x:v>Masivo</x:v>
      </x:c>
      <x:c r="Q1207" t="str">
        <x:v>P0076</x:v>
      </x:c>
      <x:c r="R1207" t="str">
        <x:v>Hogar</x:v>
      </x:c>
      <x:c r="S1207" t="str">
        <x:v>Marca B</x:v>
      </x:c>
      <x:c r="T1207" t="str">
        <x:v>Tienda</x:v>
      </x:c>
      <x:c r="U1207" t="str">
        <x:f>IFERROR(VLOOKUP(T1207,'Mapeos'!$D$4:$E$25,2,FALSE),T1207)</x:f>
        <x:v>Tienda</x:v>
      </x:c>
      <x:c r="V1207" t="str">
        <x:v>V031</x:v>
      </x:c>
      <x:c r="W1207" t="n">
        <x:v>1</x:v>
      </x:c>
      <x:c r="X1207" s="28" t="n">
        <x:v>260.66</x:v>
      </x:c>
      <x:c r="Y1207" s="20" t="n">
        <x:v>0.15</x:v>
      </x:c>
      <x:c r="Z1207" s="20" t="n">
        <x:f>IF(Y1207&gt;1,Y1207/100,Y1207)</x:f>
        <x:v>0.15</x:v>
      </x:c>
      <x:c r="AA1207" s="28" t="n">
        <x:v>166.79</x:v>
      </x:c>
      <x:c r="AB1207" s="28" t="n">
        <x:v>221.56</x:v>
      </x:c>
      <x:c r="AC1207" s="28" t="str">
        <x:v>BOB</x:v>
      </x:c>
      <x:c r="AD1207" s="28" t="n">
        <x:f>IF(AC1207="USD",AB1207*'Parametros'!$B$4,AB1207)</x:f>
        <x:v>221.56</x:v>
      </x:c>
      <x:c r="AE1207" s="28" t="n">
        <x:f>W1207*X1207*(1-Z1207)</x:f>
        <x:v>221.561</x:v>
      </x:c>
      <x:c r="AF1207" s="28" t="n">
        <x:f>W1207*AA1207</x:f>
        <x:v>166.79</x:v>
      </x:c>
      <x:c r="AG1207" s="28" t="n">
        <x:f>AE1207-AF1207</x:f>
        <x:v>54.771000000000015</x:v>
      </x:c>
      <x:c r="AH1207" s="20" t="n">
        <x:f>IF(AE1207&gt;0,AG1207/AE1207,"")</x:f>
        <x:v>0.24720505865201914</x:v>
      </x:c>
      <x:c r="AI1207" s="28" t="n">
        <x:v>164465.29</x:v>
      </x:c>
      <x:c r="AJ1207" s="28"/>
      <x:c r="AK1207"/>
      <x:c r="AL1207" t="str">
        <x:v>Completado</x:v>
      </x:c>
      <x:c r="AM1207" t="str">
        <x:f>IF(W1207&lt;0,"Devuelto",AL1207)</x:f>
        <x:v>Completado</x:v>
      </x:c>
      <x:c r="AN1207" t="str">
        <x:v>QR</x:v>
      </x:c>
      <x:c r="AO1207" s="29" t="str">
        <x:v>Sin observación</x:v>
      </x:c>
      <x:c r="AP1207" t="str">
        <x:f>IF(D1207="","No","Sí")</x:f>
        <x:v>Sí</x:v>
      </x:c>
    </x:row>
    <x:row r="1208">
      <x:c r="A1208" t="n">
        <x:v>1208</x:v>
      </x:c>
      <x:c r="B1208" t="str">
        <x:v>VT0005730</x:v>
      </x:c>
      <x:c r="C1208" t="str">
        <x:v>46121</x:v>
      </x:c>
      <x:c r="D1208" s="27" t="n">
        <x:v>46121</x:v>
      </x:c>
      <x:c r="E1208" t="n">
        <x:f>IF(D1208="","",YEAR(D1208))</x:f>
        <x:v>2026</x:v>
      </x:c>
      <x:c r="F1208" t="n">
        <x:f>IF(D1208="","",MONTH(D1208))</x:f>
        <x:v>4</x:v>
      </x:c>
      <x:c r="G1208" t="str">
        <x:f>IF(D1208="","Fecha no disponible",TEXT(D1208,"mmmm"))</x:f>
        <x:v>April</x:v>
      </x:c>
      <x:c r="H1208" t="str">
        <x:f>IF(D1208="","Fecha no disponible",TEXT(D1208,"yyyy-mm"))</x:f>
        <x:v>2026-04</x:v>
      </x:c>
      <x:c r="I1208" t="str">
        <x:f>IF(D1208="","Fecha no disponible","T"&amp;ROUNDUP(MONTH(D1208)/3,0))</x:f>
        <x:v>T2</x:v>
      </x:c>
      <x:c r="J1208" t="str">
        <x:v>T020</x:v>
      </x:c>
      <x:c r="K1208" t="str">
        <x:v>Tienda Sucre 4</x:v>
      </x:c>
      <x:c r="L1208" t="str">
        <x:v>Mall</x:v>
      </x:c>
      <x:c r="M1208" t="str">
        <x:v>Sucre</x:v>
      </x:c>
      <x:c r="N1208" t="str">
        <x:f>IFERROR(VLOOKUP(M1208,'Mapeos'!$A$4:$B$30,2,FALSE),M1208)</x:f>
        <x:v>Sucre</x:v>
      </x:c>
      <x:c r="O1208" t="str">
        <x:v>C00572</x:v>
      </x:c>
      <x:c r="P1208" t="str">
        <x:v>Empresa</x:v>
      </x:c>
      <x:c r="Q1208" t="str">
        <x:v>P0060</x:v>
      </x:c>
      <x:c r="R1208" t="str">
        <x:v>Alimentos</x:v>
      </x:c>
      <x:c r="S1208" t="str">
        <x:v>Marca D</x:v>
      </x:c>
      <x:c r="T1208" t="str">
        <x:v>Tienda</x:v>
      </x:c>
      <x:c r="U1208" t="str">
        <x:f>IFERROR(VLOOKUP(T1208,'Mapeos'!$D$4:$E$25,2,FALSE),T1208)</x:f>
        <x:v>Tienda</x:v>
      </x:c>
      <x:c r="V1208" t="str">
        <x:v>V006</x:v>
      </x:c>
      <x:c r="W1208" t="n">
        <x:v>1</x:v>
      </x:c>
      <x:c r="X1208" s="28" t="n">
        <x:v>31.62</x:v>
      </x:c>
      <x:c r="Y1208" s="20" t="n">
        <x:v>0.1</x:v>
      </x:c>
      <x:c r="Z1208" s="20" t="n">
        <x:f>IF(Y1208&gt;1,Y1208/100,Y1208)</x:f>
        <x:v>0.1</x:v>
      </x:c>
      <x:c r="AA1208" s="28" t="n">
        <x:v>16.25</x:v>
      </x:c>
      <x:c r="AB1208" s="28" t="n">
        <x:v>28.46</x:v>
      </x:c>
      <x:c r="AC1208" s="28" t="str">
        <x:v>BOB</x:v>
      </x:c>
      <x:c r="AD1208" s="28" t="n">
        <x:f>IF(AC1208="USD",AB1208*'Parametros'!$B$4,AB1208)</x:f>
        <x:v>28.46</x:v>
      </x:c>
      <x:c r="AE1208" s="28" t="n">
        <x:f>W1208*X1208*(1-Z1208)</x:f>
        <x:v>28.458000000000002</x:v>
      </x:c>
      <x:c r="AF1208" s="28" t="n">
        <x:f>W1208*AA1208</x:f>
        <x:v>16.25</x:v>
      </x:c>
      <x:c r="AG1208" s="28" t="n">
        <x:f>AE1208-AF1208</x:f>
        <x:v>12.208000000000002</x:v>
      </x:c>
      <x:c r="AH1208" s="20" t="n">
        <x:f>IF(AE1208&gt;0,AG1208/AE1208,"")</x:f>
        <x:v>0.4289830627591539</x:v>
      </x:c>
      <x:c r="AI1208" s="28" t="n">
        <x:v>155230.1</x:v>
      </x:c>
      <x:c r="AJ1208" s="28"/>
      <x:c r="AK1208"/>
      <x:c r="AL1208" t="str">
        <x:v>Completado</x:v>
      </x:c>
      <x:c r="AM1208" t="str">
        <x:f>IF(W1208&lt;0,"Devuelto",AL1208)</x:f>
        <x:v>Completado</x:v>
      </x:c>
      <x:c r="AN1208" t="str">
        <x:v>QR</x:v>
      </x:c>
      <x:c r="AO1208" s="29" t="str">
        <x:v>Sin observación</x:v>
      </x:c>
      <x:c r="AP1208" t="str">
        <x:f>IF(D1208="","No","Sí")</x:f>
        <x:v>Sí</x:v>
      </x:c>
    </x:row>
    <x:row r="1209">
      <x:c r="A1209" t="n">
        <x:v>1209</x:v>
      </x:c>
      <x:c r="B1209" t="str">
        <x:v>VT0005735</x:v>
      </x:c>
      <x:c r="C1209" t="str">
        <x:v>s/f</x:v>
      </x:c>
      <x:c r="D1209" s="27"/>
      <x:c r="E1209" t="str">
        <x:f>IF(D1209="","",YEAR(D1209))</x:f>
      </x:c>
      <x:c r="F1209" t="str">
        <x:f>IF(D1209="","",MONTH(D1209))</x:f>
      </x:c>
      <x:c r="G1209" t="str">
        <x:f>IF(D1209="","Fecha no disponible",TEXT(D1209,"mmmm"))</x:f>
        <x:v>Fecha no disponible</x:v>
      </x:c>
      <x:c r="H1209" t="str">
        <x:f>IF(D1209="","Fecha no disponible",TEXT(D1209,"yyyy-mm"))</x:f>
        <x:v>Fecha no disponible</x:v>
      </x:c>
      <x:c r="I1209" t="str">
        <x:f>IF(D1209="","Fecha no disponible","T"&amp;ROUNDUP(MONTH(D1209)/3,0))</x:f>
        <x:v>Fecha no disponible</x:v>
      </x:c>
      <x:c r="J1209" t="str">
        <x:v>T017</x:v>
      </x:c>
      <x:c r="K1209" t="str">
        <x:v>Tienda Sucre 1</x:v>
      </x:c>
      <x:c r="L1209" t="str">
        <x:v>Centro</x:v>
      </x:c>
      <x:c r="M1209" t="str">
        <x:v>Sucre</x:v>
      </x:c>
      <x:c r="N1209" t="str">
        <x:f>IFERROR(VLOOKUP(M1209,'Mapeos'!$A$4:$B$30,2,FALSE),M1209)</x:f>
        <x:v>Sucre</x:v>
      </x:c>
      <x:c r="O1209" t="str">
        <x:v>C01751</x:v>
      </x:c>
      <x:c r="P1209" t="str">
        <x:v>Empresa</x:v>
      </x:c>
      <x:c r="Q1209" t="str">
        <x:v>P0054</x:v>
      </x:c>
      <x:c r="R1209" t="str">
        <x:v>Alimentos</x:v>
      </x:c>
      <x:c r="S1209" t="str">
        <x:v>Marca B</x:v>
      </x:c>
      <x:c r="T1209" t="str">
        <x:v>E-commerce</x:v>
      </x:c>
      <x:c r="U1209" t="str">
        <x:f>IFERROR(VLOOKUP(T1209,'Mapeos'!$D$4:$E$25,2,FALSE),T1209)</x:f>
        <x:v>E-commerce</x:v>
      </x:c>
      <x:c r="V1209" t="str">
        <x:v>V031</x:v>
      </x:c>
      <x:c r="W1209" t="n">
        <x:v>9</x:v>
      </x:c>
      <x:c r="X1209" s="28" t="n">
        <x:v>32.25</x:v>
      </x:c>
      <x:c r="Y1209" s="20" t="n">
        <x:v>0.1</x:v>
      </x:c>
      <x:c r="Z1209" s="20" t="n">
        <x:f>IF(Y1209&gt;1,Y1209/100,Y1209)</x:f>
        <x:v>0.1</x:v>
      </x:c>
      <x:c r="AA1209" s="28" t="n">
        <x:v>18.5</x:v>
      </x:c>
      <x:c r="AB1209" s="28" t="n">
        <x:v>261.23</x:v>
      </x:c>
      <x:c r="AC1209" s="28" t="str">
        <x:v>BOB</x:v>
      </x:c>
      <x:c r="AD1209" s="28" t="n">
        <x:f>IF(AC1209="USD",AB1209*'Parametros'!$B$4,AB1209)</x:f>
        <x:v>261.23</x:v>
      </x:c>
      <x:c r="AE1209" s="28" t="n">
        <x:f>W1209*X1209*(1-Z1209)</x:f>
        <x:v>261.225</x:v>
      </x:c>
      <x:c r="AF1209" s="28" t="n">
        <x:f>W1209*AA1209</x:f>
        <x:v>166.5</x:v>
      </x:c>
      <x:c r="AG1209" s="28" t="n">
        <x:f>AE1209-AF1209</x:f>
        <x:v>94.72500000000002</x:v>
      </x:c>
      <x:c r="AH1209" s="20" t="n">
        <x:f>IF(AE1209&gt;0,AG1209/AE1209,"")</x:f>
        <x:v>0.3626184323858743</x:v>
      </x:c>
      <x:c r="AI1209" s="28" t="n">
        <x:v>68536.44</x:v>
      </x:c>
      <x:c r="AJ1209" s="28" t="n">
        <x:v>10</x:v>
      </x:c>
      <x:c r="AK1209" t="n">
        <x:v>34</x:v>
      </x:c>
      <x:c r="AL1209" t="str">
        <x:v>Completado</x:v>
      </x:c>
      <x:c r="AM1209" t="str">
        <x:f>IF(W1209&lt;0,"Devuelto",AL1209)</x:f>
        <x:v>Completado</x:v>
      </x:c>
      <x:c r="AN1209" t="str">
        <x:v>QR</x:v>
      </x:c>
      <x:c r="AO1209" s="29" t="str">
        <x:v>Fecha inválida</x:v>
      </x:c>
      <x:c r="AP1209" t="str">
        <x:f>IF(D1209="","No","Sí")</x:f>
        <x:v>No</x:v>
      </x:c>
    </x:row>
    <x:row r="1210">
      <x:c r="A1210" t="n">
        <x:v>1210</x:v>
      </x:c>
      <x:c r="B1210" t="str">
        <x:v>VT0005740</x:v>
      </x:c>
      <x:c r="C1210" t="str">
        <x:v>46141</x:v>
      </x:c>
      <x:c r="D1210" s="27" t="n">
        <x:v>46141</x:v>
      </x:c>
      <x:c r="E1210" t="n">
        <x:f>IF(D1210="","",YEAR(D1210))</x:f>
        <x:v>2026</x:v>
      </x:c>
      <x:c r="F1210" t="n">
        <x:f>IF(D1210="","",MONTH(D1210))</x:f>
        <x:v>4</x:v>
      </x:c>
      <x:c r="G1210" t="str">
        <x:f>IF(D1210="","Fecha no disponible",TEXT(D1210,"mmmm"))</x:f>
        <x:v>April</x:v>
      </x:c>
      <x:c r="H1210" t="str">
        <x:f>IF(D1210="","Fecha no disponible",TEXT(D1210,"yyyy-mm"))</x:f>
        <x:v>2026-04</x:v>
      </x:c>
      <x:c r="I1210" t="str">
        <x:f>IF(D1210="","Fecha no disponible","T"&amp;ROUNDUP(MONTH(D1210)/3,0))</x:f>
        <x:v>T2</x:v>
      </x:c>
      <x:c r="J1210" t="str">
        <x:v>T010</x:v>
      </x:c>
      <x:c r="K1210" t="str">
        <x:v>Tienda Cochabamba 2</x:v>
      </x:c>
      <x:c r="L1210" t="str">
        <x:v>Barrio</x:v>
      </x:c>
      <x:c r="M1210" t="str">
        <x:v>Cochabamba</x:v>
      </x:c>
      <x:c r="N1210" t="str">
        <x:f>IFERROR(VLOOKUP(M1210,'Mapeos'!$A$4:$B$30,2,FALSE),M1210)</x:f>
        <x:v>Cochabamba</x:v>
      </x:c>
      <x:c r="O1210" t="str">
        <x:v>C01443</x:v>
      </x:c>
      <x:c r="P1210" t="str">
        <x:v>Premium</x:v>
      </x:c>
      <x:c r="Q1210" t="str">
        <x:v>P0100</x:v>
      </x:c>
      <x:c r="R1210" t="str">
        <x:v>Hogar</x:v>
      </x:c>
      <x:c r="S1210" t="str">
        <x:v>Marca D</x:v>
      </x:c>
      <x:c r="T1210" t="str">
        <x:v>Marketplace</x:v>
      </x:c>
      <x:c r="U1210" t="str">
        <x:f>IFERROR(VLOOKUP(T1210,'Mapeos'!$D$4:$E$25,2,FALSE),T1210)</x:f>
        <x:v>Marketplace</x:v>
      </x:c>
      <x:c r="V1210" t="str">
        <x:v>V029</x:v>
      </x:c>
      <x:c r="W1210" t="n">
        <x:v>1</x:v>
      </x:c>
      <x:c r="X1210" s="28" t="n">
        <x:v>313.77</x:v>
      </x:c>
      <x:c r="Y1210" s="20" t="n">
        <x:v>0.15</x:v>
      </x:c>
      <x:c r="Z1210" s="20" t="n">
        <x:f>IF(Y1210&gt;1,Y1210/100,Y1210)</x:f>
        <x:v>0.15</x:v>
      </x:c>
      <x:c r="AA1210" s="28" t="n">
        <x:v>146.42</x:v>
      </x:c>
      <x:c r="AB1210" s="28" t="n">
        <x:v>266.7</x:v>
      </x:c>
      <x:c r="AC1210" s="28" t="str">
        <x:v>BOB</x:v>
      </x:c>
      <x:c r="AD1210" s="28" t="n">
        <x:f>IF(AC1210="USD",AB1210*'Parametros'!$B$4,AB1210)</x:f>
        <x:v>266.7</x:v>
      </x:c>
      <x:c r="AE1210" s="28" t="n">
        <x:f>W1210*X1210*(1-Z1210)</x:f>
        <x:v>266.7045</x:v>
      </x:c>
      <x:c r="AF1210" s="28" t="n">
        <x:f>W1210*AA1210</x:f>
        <x:v>146.42</x:v>
      </x:c>
      <x:c r="AG1210" s="28" t="n">
        <x:f>AE1210-AF1210</x:f>
        <x:v>120.28450000000001</x:v>
      </x:c>
      <x:c r="AH1210" s="20" t="n">
        <x:f>IF(AE1210&gt;0,AG1210/AE1210,"")</x:f>
        <x:v>0.45100288896512813</x:v>
      </x:c>
      <x:c r="AI1210" s="28" t="n">
        <x:v>89996.36</x:v>
      </x:c>
      <x:c r="AJ1210" s="28"/>
      <x:c r="AK1210"/>
      <x:c r="AL1210" t="str">
        <x:v>Completado</x:v>
      </x:c>
      <x:c r="AM1210" t="str">
        <x:f>IF(W1210&lt;0,"Devuelto",AL1210)</x:f>
        <x:v>Completado</x:v>
      </x:c>
      <x:c r="AN1210" t="str">
        <x:v>Transferencia</x:v>
      </x:c>
      <x:c r="AO1210" s="29" t="str">
        <x:v>Sin observación</x:v>
      </x:c>
      <x:c r="AP1210" t="str">
        <x:f>IF(D1210="","No","Sí")</x:f>
        <x:v>Sí</x:v>
      </x:c>
    </x:row>
    <x:row r="1211">
      <x:c r="A1211" t="n">
        <x:v>1211</x:v>
      </x:c>
      <x:c r="B1211" t="str">
        <x:v>VT0005744</x:v>
      </x:c>
      <x:c r="C1211" t="str">
        <x:v>45893</x:v>
      </x:c>
      <x:c r="D1211" s="27" t="n">
        <x:v>45893</x:v>
      </x:c>
      <x:c r="E1211" t="n">
        <x:f>IF(D1211="","",YEAR(D1211))</x:f>
        <x:v>2025</x:v>
      </x:c>
      <x:c r="F1211" t="n">
        <x:f>IF(D1211="","",MONTH(D1211))</x:f>
        <x:v>8</x:v>
      </x:c>
      <x:c r="G1211" t="str">
        <x:f>IF(D1211="","Fecha no disponible",TEXT(D1211,"mmmm"))</x:f>
        <x:v>August</x:v>
      </x:c>
      <x:c r="H1211" t="str">
        <x:f>IF(D1211="","Fecha no disponible",TEXT(D1211,"yyyy-mm"))</x:f>
        <x:v>2025-08</x:v>
      </x:c>
      <x:c r="I1211" t="str">
        <x:f>IF(D1211="","Fecha no disponible","T"&amp;ROUNDUP(MONTH(D1211)/3,0))</x:f>
        <x:v>T3</x:v>
      </x:c>
      <x:c r="J1211" t="str">
        <x:v>T012</x:v>
      </x:c>
      <x:c r="K1211" t="str">
        <x:v>Tienda Cochabamba 4</x:v>
      </x:c>
      <x:c r="L1211" t="str">
        <x:v>Centro</x:v>
      </x:c>
      <x:c r="M1211" t="str">
        <x:v>Cochabamba</x:v>
      </x:c>
      <x:c r="N1211" t="str">
        <x:f>IFERROR(VLOOKUP(M1211,'Mapeos'!$A$4:$B$30,2,FALSE),M1211)</x:f>
        <x:v>Cochabamba</x:v>
      </x:c>
      <x:c r="O1211" t="str">
        <x:v>C00512</x:v>
      </x:c>
      <x:c r="P1211" t="str">
        <x:v>Frecuente</x:v>
      </x:c>
      <x:c r="Q1211" t="str">
        <x:v>P0122</x:v>
      </x:c>
      <x:c r="R1211" t="str">
        <x:v>Cuidado Personal</x:v>
      </x:c>
      <x:c r="S1211" t="str">
        <x:v>Marca C</x:v>
      </x:c>
      <x:c r="T1211" t="str">
        <x:v>Marketplace</x:v>
      </x:c>
      <x:c r="U1211" t="str">
        <x:f>IFERROR(VLOOKUP(T1211,'Mapeos'!$D$4:$E$25,2,FALSE),T1211)</x:f>
        <x:v>Marketplace</x:v>
      </x:c>
      <x:c r="V1211" t="str">
        <x:v>V009</x:v>
      </x:c>
      <x:c r="W1211" t="n">
        <x:v>3</x:v>
      </x:c>
      <x:c r="X1211" s="28" t="n">
        <x:v>87.64</x:v>
      </x:c>
      <x:c r="Y1211" s="20" t="n">
        <x:v>0.15</x:v>
      </x:c>
      <x:c r="Z1211" s="20" t="n">
        <x:f>IF(Y1211&gt;1,Y1211/100,Y1211)</x:f>
        <x:v>0.15</x:v>
      </x:c>
      <x:c r="AA1211" s="28" t="n">
        <x:v>61.45</x:v>
      </x:c>
      <x:c r="AB1211" s="28" t="n">
        <x:v>223.48</x:v>
      </x:c>
      <x:c r="AC1211" s="28" t="str">
        <x:v>BOB</x:v>
      </x:c>
      <x:c r="AD1211" s="28" t="n">
        <x:f>IF(AC1211="USD",AB1211*'Parametros'!$B$4,AB1211)</x:f>
        <x:v>223.48</x:v>
      </x:c>
      <x:c r="AE1211" s="28" t="n">
        <x:f>W1211*X1211*(1-Z1211)</x:f>
        <x:v>223.482</x:v>
      </x:c>
      <x:c r="AF1211" s="28" t="n">
        <x:f>W1211*AA1211</x:f>
        <x:v>184.35000000000002</x:v>
      </x:c>
      <x:c r="AG1211" s="28" t="n">
        <x:f>AE1211-AF1211</x:f>
        <x:v>39.13199999999998</x:v>
      </x:c>
      <x:c r="AH1211" s="20" t="n">
        <x:f>IF(AE1211&gt;0,AG1211/AE1211,"")</x:f>
        <x:v>0.17510135044433098</x:v>
      </x:c>
      <x:c r="AI1211" s="28" t="n">
        <x:v>89982.2</x:v>
      </x:c>
      <x:c r="AJ1211" s="28"/>
      <x:c r="AK1211"/>
      <x:c r="AL1211" t="str">
        <x:v>Completado</x:v>
      </x:c>
      <x:c r="AM1211" t="str">
        <x:f>IF(W1211&lt;0,"Devuelto",AL1211)</x:f>
        <x:v>Completado</x:v>
      </x:c>
      <x:c r="AN1211" t="str">
        <x:v>Efectivo</x:v>
      </x:c>
      <x:c r="AO1211" s="29" t="str">
        <x:v>Sin observación</x:v>
      </x:c>
      <x:c r="AP1211" t="str">
        <x:f>IF(D1211="","No","Sí")</x:f>
        <x:v>Sí</x:v>
      </x:c>
    </x:row>
    <x:row r="1212">
      <x:c r="A1212" t="n">
        <x:v>1212</x:v>
      </x:c>
      <x:c r="B1212" t="str">
        <x:v>VT0005749</x:v>
      </x:c>
      <x:c r="C1212" t="str">
        <x:v>45679</x:v>
      </x:c>
      <x:c r="D1212" s="27" t="n">
        <x:v>45679</x:v>
      </x:c>
      <x:c r="E1212" t="n">
        <x:f>IF(D1212="","",YEAR(D1212))</x:f>
        <x:v>2025</x:v>
      </x:c>
      <x:c r="F1212" t="n">
        <x:f>IF(D1212="","",MONTH(D1212))</x:f>
        <x:v>1</x:v>
      </x:c>
      <x:c r="G1212" t="str">
        <x:f>IF(D1212="","Fecha no disponible",TEXT(D1212,"mmmm"))</x:f>
        <x:v>January</x:v>
      </x:c>
      <x:c r="H1212" t="str">
        <x:f>IF(D1212="","Fecha no disponible",TEXT(D1212,"yyyy-mm"))</x:f>
        <x:v>2025-01</x:v>
      </x:c>
      <x:c r="I1212" t="str">
        <x:f>IF(D1212="","Fecha no disponible","T"&amp;ROUNDUP(MONTH(D1212)/3,0))</x:f>
        <x:v>T1</x:v>
      </x:c>
      <x:c r="J1212" t="str">
        <x:v>T009</x:v>
      </x:c>
      <x:c r="K1212" t="str">
        <x:v>Tienda Cochabamba 1</x:v>
      </x:c>
      <x:c r="L1212" t="str">
        <x:v>Mall</x:v>
      </x:c>
      <x:c r="M1212" t="str">
        <x:v>Cochabamba</x:v>
      </x:c>
      <x:c r="N1212" t="str">
        <x:f>IFERROR(VLOOKUP(M1212,'Mapeos'!$A$4:$B$30,2,FALSE),M1212)</x:f>
        <x:v>Cochabamba</x:v>
      </x:c>
      <x:c r="O1212" t="str">
        <x:v>C01049</x:v>
      </x:c>
      <x:c r="P1212" t="str">
        <x:v>Frecuente</x:v>
      </x:c>
      <x:c r="Q1212" t="str">
        <x:v>P0102</x:v>
      </x:c>
      <x:c r="R1212" t="str">
        <x:v>Alimentos</x:v>
      </x:c>
      <x:c r="S1212" t="str">
        <x:v>Marca D</x:v>
      </x:c>
      <x:c r="T1212" t="str">
        <x:v>E-commerce</x:v>
      </x:c>
      <x:c r="U1212" t="str">
        <x:f>IFERROR(VLOOKUP(T1212,'Mapeos'!$D$4:$E$25,2,FALSE),T1212)</x:f>
        <x:v>E-commerce</x:v>
      </x:c>
      <x:c r="V1212" t="str">
        <x:v>V030</x:v>
      </x:c>
      <x:c r="W1212" t="n">
        <x:v>1</x:v>
      </x:c>
      <x:c r="X1212" s="28" t="n">
        <x:v>45.73</x:v>
      </x:c>
      <x:c r="Y1212" s="20" t="n">
        <x:v>0.05</x:v>
      </x:c>
      <x:c r="Z1212" s="20" t="n">
        <x:f>IF(Y1212&gt;1,Y1212/100,Y1212)</x:f>
        <x:v>0.05</x:v>
      </x:c>
      <x:c r="AA1212" s="28" t="n">
        <x:v>33.38</x:v>
      </x:c>
      <x:c r="AB1212" s="28" t="n">
        <x:v>43.44</x:v>
      </x:c>
      <x:c r="AC1212" s="28" t="str">
        <x:v>BOB</x:v>
      </x:c>
      <x:c r="AD1212" s="28" t="n">
        <x:f>IF(AC1212="USD",AB1212*'Parametros'!$B$4,AB1212)</x:f>
        <x:v>43.44</x:v>
      </x:c>
      <x:c r="AE1212" s="28" t="n">
        <x:f>W1212*X1212*(1-Z1212)</x:f>
        <x:v>43.44349999999999</x:v>
      </x:c>
      <x:c r="AF1212" s="28" t="n">
        <x:f>W1212*AA1212</x:f>
        <x:v>33.38</x:v>
      </x:c>
      <x:c r="AG1212" s="28" t="n">
        <x:f>AE1212-AF1212</x:f>
        <x:v>10.06349999999999</x:v>
      </x:c>
      <x:c r="AH1212" s="20" t="n">
        <x:f>IF(AE1212&gt;0,AG1212/AE1212,"")</x:f>
        <x:v>0.23164570073773963</x:v>
      </x:c>
      <x:c r="AI1212" s="28" t="n">
        <x:v>96933.24</x:v>
      </x:c>
      <x:c r="AJ1212" s="28" t="n">
        <x:v>53</x:v>
      </x:c>
      <x:c r="AK1212" t="n">
        <x:v>15</x:v>
      </x:c>
      <x:c r="AL1212" t="str">
        <x:v>Completado</x:v>
      </x:c>
      <x:c r="AM1212" t="str">
        <x:f>IF(W1212&lt;0,"Devuelto",AL1212)</x:f>
        <x:v>Completado</x:v>
      </x:c>
      <x:c r="AN1212" t="str">
        <x:v>QR</x:v>
      </x:c>
      <x:c r="AO1212" s="29" t="str">
        <x:v>Sin observación</x:v>
      </x:c>
      <x:c r="AP1212" t="str">
        <x:f>IF(D1212="","No","Sí")</x:f>
        <x:v>Sí</x:v>
      </x:c>
    </x:row>
    <x:row r="1213">
      <x:c r="A1213" t="n">
        <x:v>1213</x:v>
      </x:c>
      <x:c r="B1213" t="str">
        <x:v>VT0005754</x:v>
      </x:c>
      <x:c r="C1213" t="str">
        <x:v>45694</x:v>
      </x:c>
      <x:c r="D1213" s="27" t="n">
        <x:v>45694</x:v>
      </x:c>
      <x:c r="E1213" t="n">
        <x:f>IF(D1213="","",YEAR(D1213))</x:f>
        <x:v>2025</x:v>
      </x:c>
      <x:c r="F1213" t="n">
        <x:f>IF(D1213="","",MONTH(D1213))</x:f>
        <x:v>2</x:v>
      </x:c>
      <x:c r="G1213" t="str">
        <x:f>IF(D1213="","Fecha no disponible",TEXT(D1213,"mmmm"))</x:f>
        <x:v>February</x:v>
      </x:c>
      <x:c r="H1213" t="str">
        <x:f>IF(D1213="","Fecha no disponible",TEXT(D1213,"yyyy-mm"))</x:f>
        <x:v>2025-02</x:v>
      </x:c>
      <x:c r="I1213" t="str">
        <x:f>IF(D1213="","Fecha no disponible","T"&amp;ROUNDUP(MONTH(D1213)/3,0))</x:f>
        <x:v>T1</x:v>
      </x:c>
      <x:c r="J1213" t="str">
        <x:v>T011</x:v>
      </x:c>
      <x:c r="K1213" t="str">
        <x:v>Tienda Cochabamba 3</x:v>
      </x:c>
      <x:c r="L1213" t="str">
        <x:v>Mall</x:v>
      </x:c>
      <x:c r="M1213" t="str">
        <x:v>Cochabamba</x:v>
      </x:c>
      <x:c r="N1213" t="str">
        <x:f>IFERROR(VLOOKUP(M1213,'Mapeos'!$A$4:$B$30,2,FALSE),M1213)</x:f>
        <x:v>Cochabamba</x:v>
      </x:c>
      <x:c r="O1213" t="str">
        <x:v>C00618</x:v>
      </x:c>
      <x:c r="P1213" t="str">
        <x:v>Premium</x:v>
      </x:c>
      <x:c r="Q1213" t="str">
        <x:v>P0117</x:v>
      </x:c>
      <x:c r="R1213" t="str">
        <x:v>Deportes</x:v>
      </x:c>
      <x:c r="S1213" t="str">
        <x:v>Marca A</x:v>
      </x:c>
      <x:c r="T1213" t="str">
        <x:v>Tienda</x:v>
      </x:c>
      <x:c r="U1213" t="str">
        <x:f>IFERROR(VLOOKUP(T1213,'Mapeos'!$D$4:$E$25,2,FALSE),T1213)</x:f>
        <x:v>Tienda</x:v>
      </x:c>
      <x:c r="V1213" t="str">
        <x:v>V018</x:v>
      </x:c>
      <x:c r="W1213" t="n">
        <x:v>3</x:v>
      </x:c>
      <x:c r="X1213" s="28" t="n">
        <x:v>214.14</x:v>
      </x:c>
      <x:c r="Y1213" s="20" t="n">
        <x:v>0.2</x:v>
      </x:c>
      <x:c r="Z1213" s="20" t="n">
        <x:f>IF(Y1213&gt;1,Y1213/100,Y1213)</x:f>
        <x:v>0.2</x:v>
      </x:c>
      <x:c r="AA1213" s="28" t="n">
        <x:v>157.96</x:v>
      </x:c>
      <x:c r="AB1213" s="28" t="n">
        <x:v>513.94</x:v>
      </x:c>
      <x:c r="AC1213" s="28" t="str">
        <x:v>BOB</x:v>
      </x:c>
      <x:c r="AD1213" s="28" t="n">
        <x:f>IF(AC1213="USD",AB1213*'Parametros'!$B$4,AB1213)</x:f>
        <x:v>513.94</x:v>
      </x:c>
      <x:c r="AE1213" s="28" t="n">
        <x:f>W1213*X1213*(1-Z1213)</x:f>
        <x:v>513.936</x:v>
      </x:c>
      <x:c r="AF1213" s="28" t="n">
        <x:f>W1213*AA1213</x:f>
        <x:v>473.88</x:v>
      </x:c>
      <x:c r="AG1213" s="28" t="n">
        <x:f>AE1213-AF1213</x:f>
        <x:v>40.05600000000004</x:v>
      </x:c>
      <x:c r="AH1213" s="20" t="n">
        <x:f>IF(AE1213&gt;0,AG1213/AE1213,"")</x:f>
        <x:v>0.07793966563930146</x:v>
      </x:c>
      <x:c r="AI1213" s="28" t="n">
        <x:v>169210.56</x:v>
      </x:c>
      <x:c r="AJ1213" s="28"/>
      <x:c r="AK1213"/>
      <x:c r="AL1213" t="str">
        <x:v>Completado</x:v>
      </x:c>
      <x:c r="AM1213" t="str">
        <x:f>IF(W1213&lt;0,"Devuelto",AL1213)</x:f>
        <x:v>Completado</x:v>
      </x:c>
      <x:c r="AN1213" t="str">
        <x:v>Transferencia</x:v>
      </x:c>
      <x:c r="AO1213" s="29" t="str">
        <x:v>Sin observación</x:v>
      </x:c>
      <x:c r="AP1213" t="str">
        <x:f>IF(D1213="","No","Sí")</x:f>
        <x:v>Sí</x:v>
      </x:c>
    </x:row>
    <x:row r="1214">
      <x:c r="A1214" t="n">
        <x:v>1214</x:v>
      </x:c>
      <x:c r="B1214" t="str">
        <x:v>VT0005759</x:v>
      </x:c>
      <x:c r="C1214" t="str">
        <x:v>46163</x:v>
      </x:c>
      <x:c r="D1214" s="27" t="n">
        <x:v>46163</x:v>
      </x:c>
      <x:c r="E1214" t="n">
        <x:f>IF(D1214="","",YEAR(D1214))</x:f>
        <x:v>2026</x:v>
      </x:c>
      <x:c r="F1214" t="n">
        <x:f>IF(D1214="","",MONTH(D1214))</x:f>
        <x:v>5</x:v>
      </x:c>
      <x:c r="G1214" t="str">
        <x:f>IF(D1214="","Fecha no disponible",TEXT(D1214,"mmmm"))</x:f>
        <x:v>May</x:v>
      </x:c>
      <x:c r="H1214" t="str">
        <x:f>IF(D1214="","Fecha no disponible",TEXT(D1214,"yyyy-mm"))</x:f>
        <x:v>2026-05</x:v>
      </x:c>
      <x:c r="I1214" t="str">
        <x:f>IF(D1214="","Fecha no disponible","T"&amp;ROUNDUP(MONTH(D1214)/3,0))</x:f>
        <x:v>T2</x:v>
      </x:c>
      <x:c r="J1214" t="str">
        <x:v>T019</x:v>
      </x:c>
      <x:c r="K1214" t="str">
        <x:v>Tienda Sucre 3</x:v>
      </x:c>
      <x:c r="L1214" t="str">
        <x:v>Centro</x:v>
      </x:c>
      <x:c r="M1214" t="str">
        <x:v>Sucre</x:v>
      </x:c>
      <x:c r="N1214" t="str">
        <x:f>IFERROR(VLOOKUP(M1214,'Mapeos'!$A$4:$B$30,2,FALSE),M1214)</x:f>
        <x:v>Sucre</x:v>
      </x:c>
      <x:c r="O1214" t="str">
        <x:v>C00032</x:v>
      </x:c>
      <x:c r="P1214" t="str">
        <x:v>Frecuente</x:v>
      </x:c>
      <x:c r="Q1214" t="str">
        <x:v>P0085</x:v>
      </x:c>
      <x:c r="R1214" t="str">
        <x:v>Cuidado Personal</x:v>
      </x:c>
      <x:c r="S1214" t="str">
        <x:v>Marca D</x:v>
      </x:c>
      <x:c r="T1214" t="str">
        <x:v>WhatsApp</x:v>
      </x:c>
      <x:c r="U1214" t="str">
        <x:f>IFERROR(VLOOKUP(T1214,'Mapeos'!$D$4:$E$25,2,FALSE),T1214)</x:f>
        <x:v>WhatsApp</x:v>
      </x:c>
      <x:c r="V1214" t="str">
        <x:v>V032</x:v>
      </x:c>
      <x:c r="W1214" t="n">
        <x:v>1</x:v>
      </x:c>
      <x:c r="X1214" s="28" t="n">
        <x:v>72.54</x:v>
      </x:c>
      <x:c r="Y1214" s="20" t="n">
        <x:v>0.25</x:v>
      </x:c>
      <x:c r="Z1214" s="20" t="n">
        <x:f>IF(Y1214&gt;1,Y1214/100,Y1214)</x:f>
        <x:v>0.25</x:v>
      </x:c>
      <x:c r="AA1214" s="28" t="n">
        <x:v>45.61</x:v>
      </x:c>
      <x:c r="AB1214" s="28" t="n">
        <x:v>54.41</x:v>
      </x:c>
      <x:c r="AC1214" s="28" t="str">
        <x:v>BOB</x:v>
      </x:c>
      <x:c r="AD1214" s="28" t="n">
        <x:f>IF(AC1214="USD",AB1214*'Parametros'!$B$4,AB1214)</x:f>
        <x:v>54.41</x:v>
      </x:c>
      <x:c r="AE1214" s="28" t="n">
        <x:f>W1214*X1214*(1-Z1214)</x:f>
        <x:v>54.405</x:v>
      </x:c>
      <x:c r="AF1214" s="28" t="n">
        <x:f>W1214*AA1214</x:f>
        <x:v>45.61</x:v>
      </x:c>
      <x:c r="AG1214" s="28" t="n">
        <x:f>AE1214-AF1214</x:f>
        <x:v>8.795000000000002</x:v>
      </x:c>
      <x:c r="AH1214" s="20" t="n">
        <x:f>IF(AE1214&gt;0,AG1214/AE1214,"")</x:f>
        <x:v>0.16165793585148427</x:v>
      </x:c>
      <x:c r="AI1214" s="28" t="n">
        <x:v>77810.4</x:v>
      </x:c>
      <x:c r="AJ1214" s="28"/>
      <x:c r="AK1214"/>
      <x:c r="AL1214" t="str">
        <x:v>Completado</x:v>
      </x:c>
      <x:c r="AM1214" t="str">
        <x:f>IF(W1214&lt;0,"Devuelto",AL1214)</x:f>
        <x:v>Completado</x:v>
      </x:c>
      <x:c r="AN1214" t="str">
        <x:v>Efectivo</x:v>
      </x:c>
      <x:c r="AO1214" s="29" t="str">
        <x:v>Sin observación</x:v>
      </x:c>
      <x:c r="AP1214" t="str">
        <x:f>IF(D1214="","No","Sí")</x:f>
        <x:v>Sí</x:v>
      </x:c>
    </x:row>
    <x:row r="1215">
      <x:c r="A1215" t="n">
        <x:v>1215</x:v>
      </x:c>
      <x:c r="B1215" t="str">
        <x:v>VT0005763</x:v>
      </x:c>
      <x:c r="C1215" t="str">
        <x:v>45840</x:v>
      </x:c>
      <x:c r="D1215" s="27" t="n">
        <x:v>45840</x:v>
      </x:c>
      <x:c r="E1215" t="n">
        <x:f>IF(D1215="","",YEAR(D1215))</x:f>
        <x:v>2025</x:v>
      </x:c>
      <x:c r="F1215" t="n">
        <x:f>IF(D1215="","",MONTH(D1215))</x:f>
        <x:v>7</x:v>
      </x:c>
      <x:c r="G1215" t="str">
        <x:f>IF(D1215="","Fecha no disponible",TEXT(D1215,"mmmm"))</x:f>
        <x:v>July</x:v>
      </x:c>
      <x:c r="H1215" t="str">
        <x:f>IF(D1215="","Fecha no disponible",TEXT(D1215,"yyyy-mm"))</x:f>
        <x:v>2025-07</x:v>
      </x:c>
      <x:c r="I1215" t="str">
        <x:f>IF(D1215="","Fecha no disponible","T"&amp;ROUNDUP(MONTH(D1215)/3,0))</x:f>
        <x:v>T3</x:v>
      </x:c>
      <x:c r="J1215" t="str">
        <x:v>T012</x:v>
      </x:c>
      <x:c r="K1215" t="str">
        <x:v>Tienda Cochabamba 4</x:v>
      </x:c>
      <x:c r="L1215" t="str">
        <x:v>Centro</x:v>
      </x:c>
      <x:c r="M1215" t="str">
        <x:v>Cochabamba</x:v>
      </x:c>
      <x:c r="N1215" t="str">
        <x:f>IFERROR(VLOOKUP(M1215,'Mapeos'!$A$4:$B$30,2,FALSE),M1215)</x:f>
        <x:v>Cochabamba</x:v>
      </x:c>
      <x:c r="O1215" t="str">
        <x:v>C01398</x:v>
      </x:c>
      <x:c r="P1215" t="str">
        <x:v>Masivo</x:v>
      </x:c>
      <x:c r="Q1215" t="str">
        <x:v>P0139</x:v>
      </x:c>
      <x:c r="R1215" t="str">
        <x:v>Hogar</x:v>
      </x:c>
      <x:c r="S1215" t="str">
        <x:v>Marca D</x:v>
      </x:c>
      <x:c r="T1215" t="str">
        <x:v>Tienda</x:v>
      </x:c>
      <x:c r="U1215" t="str">
        <x:f>IFERROR(VLOOKUP(T1215,'Mapeos'!$D$4:$E$25,2,FALSE),T1215)</x:f>
        <x:v>Tienda</x:v>
      </x:c>
      <x:c r="V1215" t="str">
        <x:v>V013</x:v>
      </x:c>
      <x:c r="W1215" t="n">
        <x:v>1</x:v>
      </x:c>
      <x:c r="X1215" s="28" t="n">
        <x:v>282.47</x:v>
      </x:c>
      <x:c r="Y1215" s="20" t="n">
        <x:v>0.2</x:v>
      </x:c>
      <x:c r="Z1215" s="20" t="n">
        <x:f>IF(Y1215&gt;1,Y1215/100,Y1215)</x:f>
        <x:v>0.2</x:v>
      </x:c>
      <x:c r="AA1215" s="28" t="n">
        <x:v>182.66</x:v>
      </x:c>
      <x:c r="AB1215" s="28" t="n">
        <x:v>225.98</x:v>
      </x:c>
      <x:c r="AC1215" s="28" t="str">
        <x:v>BOB</x:v>
      </x:c>
      <x:c r="AD1215" s="28" t="n">
        <x:f>IF(AC1215="USD",AB1215*'Parametros'!$B$4,AB1215)</x:f>
        <x:v>225.98</x:v>
      </x:c>
      <x:c r="AE1215" s="28" t="n">
        <x:f>W1215*X1215*(1-Z1215)</x:f>
        <x:v>225.97600000000003</x:v>
      </x:c>
      <x:c r="AF1215" s="28" t="n">
        <x:f>W1215*AA1215</x:f>
        <x:v>182.66</x:v>
      </x:c>
      <x:c r="AG1215" s="28" t="n">
        <x:f>AE1215-AF1215</x:f>
        <x:v>43.31600000000003</x:v>
      </x:c>
      <x:c r="AH1215" s="20" t="n">
        <x:f>IF(AE1215&gt;0,AG1215/AE1215,"")</x:f>
        <x:v>0.19168407264488277</x:v>
      </x:c>
      <x:c r="AI1215" s="28" t="n">
        <x:v>152036.55</x:v>
      </x:c>
      <x:c r="AJ1215" s="28"/>
      <x:c r="AK1215"/>
      <x:c r="AL1215" t="str">
        <x:v>Completado</x:v>
      </x:c>
      <x:c r="AM1215" t="str">
        <x:f>IF(W1215&lt;0,"Devuelto",AL1215)</x:f>
        <x:v>Completado</x:v>
      </x:c>
      <x:c r="AN1215" t="str">
        <x:v>Transferencia</x:v>
      </x:c>
      <x:c r="AO1215" s="29" t="str">
        <x:v>Sin observación</x:v>
      </x:c>
      <x:c r="AP1215" t="str">
        <x:f>IF(D1215="","No","Sí")</x:f>
        <x:v>Sí</x:v>
      </x:c>
    </x:row>
    <x:row r="1216">
      <x:c r="A1216" t="n">
        <x:v>1216</x:v>
      </x:c>
      <x:c r="B1216" t="str">
        <x:v>VT0005768</x:v>
      </x:c>
      <x:c r="C1216" t="str">
        <x:v>45740</x:v>
      </x:c>
      <x:c r="D1216" s="27" t="n">
        <x:v>45740</x:v>
      </x:c>
      <x:c r="E1216" t="n">
        <x:f>IF(D1216="","",YEAR(D1216))</x:f>
        <x:v>2025</x:v>
      </x:c>
      <x:c r="F1216" t="n">
        <x:f>IF(D1216="","",MONTH(D1216))</x:f>
        <x:v>3</x:v>
      </x:c>
      <x:c r="G1216" t="str">
        <x:f>IF(D1216="","Fecha no disponible",TEXT(D1216,"mmmm"))</x:f>
        <x:v>March</x:v>
      </x:c>
      <x:c r="H1216" t="str">
        <x:f>IF(D1216="","Fecha no disponible",TEXT(D1216,"yyyy-mm"))</x:f>
        <x:v>2025-03</x:v>
      </x:c>
      <x:c r="I1216" t="str">
        <x:f>IF(D1216="","Fecha no disponible","T"&amp;ROUNDUP(MONTH(D1216)/3,0))</x:f>
        <x:v>T1</x:v>
      </x:c>
      <x:c r="J1216" t="str">
        <x:v>T016</x:v>
      </x:c>
      <x:c r="K1216" t="str">
        <x:v>Tienda Potosí 4</x:v>
      </x:c>
      <x:c r="L1216" t="str">
        <x:v>Centro</x:v>
      </x:c>
      <x:c r="M1216" t="str">
        <x:v>Potosí</x:v>
      </x:c>
      <x:c r="N1216" t="str">
        <x:f>IFERROR(VLOOKUP(M1216,'Mapeos'!$A$4:$B$30,2,FALSE),M1216)</x:f>
        <x:v>Potosí</x:v>
      </x:c>
      <x:c r="O1216" t="str">
        <x:v>C00951</x:v>
      </x:c>
      <x:c r="P1216" t="str">
        <x:v>Empresa</x:v>
      </x:c>
      <x:c r="Q1216" t="str">
        <x:v>P0050</x:v>
      </x:c>
      <x:c r="R1216" t="str">
        <x:v>Electrónica</x:v>
      </x:c>
      <x:c r="S1216" t="str">
        <x:v>Marca A</x:v>
      </x:c>
      <x:c r="T1216" t="str">
        <x:v>Tienda</x:v>
      </x:c>
      <x:c r="U1216" t="str">
        <x:f>IFERROR(VLOOKUP(T1216,'Mapeos'!$D$4:$E$25,2,FALSE),T1216)</x:f>
        <x:v>Tienda</x:v>
      </x:c>
      <x:c r="V1216" t="str">
        <x:v>V029</x:v>
      </x:c>
      <x:c r="W1216" t="n">
        <x:v>-1</x:v>
      </x:c>
      <x:c r="X1216" s="28" t="n">
        <x:v>407.41</x:v>
      </x:c>
      <x:c r="Y1216" s="20" t="n">
        <x:v>0.05</x:v>
      </x:c>
      <x:c r="Z1216" s="20" t="n">
        <x:f>IF(Y1216&gt;1,Y1216/100,Y1216)</x:f>
        <x:v>0.05</x:v>
      </x:c>
      <x:c r="AA1216" s="28" t="n">
        <x:v>213.25</x:v>
      </x:c>
      <x:c r="AB1216" s="28" t="n">
        <x:v>-387.04</x:v>
      </x:c>
      <x:c r="AC1216" s="28" t="str">
        <x:v>BOB</x:v>
      </x:c>
      <x:c r="AD1216" s="28" t="n">
        <x:f>IF(AC1216="USD",AB1216*'Parametros'!$B$4,AB1216)</x:f>
        <x:v>-387.04</x:v>
      </x:c>
      <x:c r="AE1216" s="28" t="n">
        <x:f>W1216*X1216*(1-Z1216)</x:f>
        <x:v>-387.03950000000003</x:v>
      </x:c>
      <x:c r="AF1216" s="28" t="n">
        <x:f>W1216*AA1216</x:f>
        <x:v>-213.25</x:v>
      </x:c>
      <x:c r="AG1216" s="28" t="n">
        <x:f>AE1216-AF1216</x:f>
        <x:v>-173.78950000000003</x:v>
      </x:c>
      <x:c r="AH1216" s="20" t="str">
        <x:f>IF(AE1216&gt;0,AG1216/AE1216,"")</x:f>
      </x:c>
      <x:c r="AI1216" s="28" t="n">
        <x:v>140659.29</x:v>
      </x:c>
      <x:c r="AJ1216" s="28"/>
      <x:c r="AK1216"/>
      <x:c r="AL1216" t="str">
        <x:v>Devuelto</x:v>
      </x:c>
      <x:c r="AM1216" t="str">
        <x:f>IF(W1216&lt;0,"Devuelto",AL1216)</x:f>
        <x:v>Devuelto</x:v>
      </x:c>
      <x:c r="AN1216" t="str">
        <x:v>Efectivo</x:v>
      </x:c>
      <x:c r="AO1216" s="29" t="str">
        <x:v>Sin observación</x:v>
      </x:c>
      <x:c r="AP1216" t="str">
        <x:f>IF(D1216="","No","Sí")</x:f>
        <x:v>Sí</x:v>
      </x:c>
    </x:row>
    <x:row r="1217">
      <x:c r="A1217" t="n">
        <x:v>1217</x:v>
      </x:c>
      <x:c r="B1217" t="str">
        <x:v>VT0005773</x:v>
      </x:c>
      <x:c r="C1217" t="str">
        <x:v>45627</x:v>
      </x:c>
      <x:c r="D1217" s="27" t="n">
        <x:v>45627</x:v>
      </x:c>
      <x:c r="E1217" t="n">
        <x:f>IF(D1217="","",YEAR(D1217))</x:f>
        <x:v>2024</x:v>
      </x:c>
      <x:c r="F1217" t="n">
        <x:f>IF(D1217="","",MONTH(D1217))</x:f>
        <x:v>12</x:v>
      </x:c>
      <x:c r="G1217" t="str">
        <x:f>IF(D1217="","Fecha no disponible",TEXT(D1217,"mmmm"))</x:f>
        <x:v>December</x:v>
      </x:c>
      <x:c r="H1217" t="str">
        <x:f>IF(D1217="","Fecha no disponible",TEXT(D1217,"yyyy-mm"))</x:f>
        <x:v>2024-12</x:v>
      </x:c>
      <x:c r="I1217" t="str">
        <x:f>IF(D1217="","Fecha no disponible","T"&amp;ROUNDUP(MONTH(D1217)/3,0))</x:f>
        <x:v>T4</x:v>
      </x:c>
      <x:c r="J1217" t="str">
        <x:v>T019</x:v>
      </x:c>
      <x:c r="K1217" t="str">
        <x:v>Tienda Sucre 3</x:v>
      </x:c>
      <x:c r="L1217" t="str">
        <x:v>Centro</x:v>
      </x:c>
      <x:c r="M1217" t="str">
        <x:v>Sucre</x:v>
      </x:c>
      <x:c r="N1217" t="str">
        <x:f>IFERROR(VLOOKUP(M1217,'Mapeos'!$A$4:$B$30,2,FALSE),M1217)</x:f>
        <x:v>Sucre</x:v>
      </x:c>
      <x:c r="O1217" t="str">
        <x:v>C01718</x:v>
      </x:c>
      <x:c r="P1217" t="str">
        <x:v>Masivo</x:v>
      </x:c>
      <x:c r="Q1217" t="str">
        <x:v>P0135</x:v>
      </x:c>
      <x:c r="R1217" t="str">
        <x:v>Deportes</x:v>
      </x:c>
      <x:c r="S1217" t="str">
        <x:v>Marca D</x:v>
      </x:c>
      <x:c r="T1217" t="str">
        <x:v>WhatsApp</x:v>
      </x:c>
      <x:c r="U1217" t="str">
        <x:f>IFERROR(VLOOKUP(T1217,'Mapeos'!$D$4:$E$25,2,FALSE),T1217)</x:f>
        <x:v>WhatsApp</x:v>
      </x:c>
      <x:c r="V1217" t="str">
        <x:v>V016</x:v>
      </x:c>
      <x:c r="W1217" t="n">
        <x:v>1</x:v>
      </x:c>
      <x:c r="X1217" s="28" t="n">
        <x:v>83.95</x:v>
      </x:c>
      <x:c r="Y1217" s="20" t="n">
        <x:v>0.15</x:v>
      </x:c>
      <x:c r="Z1217" s="20" t="n">
        <x:f>IF(Y1217&gt;1,Y1217/100,Y1217)</x:f>
        <x:v>0.15</x:v>
      </x:c>
      <x:c r="AA1217" s="28" t="n">
        <x:v>45.32</x:v>
      </x:c>
      <x:c r="AB1217" s="28" t="n">
        <x:v>71.36</x:v>
      </x:c>
      <x:c r="AC1217" s="28" t="str">
        <x:v>BOB</x:v>
      </x:c>
      <x:c r="AD1217" s="28" t="n">
        <x:f>IF(AC1217="USD",AB1217*'Parametros'!$B$4,AB1217)</x:f>
        <x:v>71.36</x:v>
      </x:c>
      <x:c r="AE1217" s="28" t="n">
        <x:f>W1217*X1217*(1-Z1217)</x:f>
        <x:v>71.3575</x:v>
      </x:c>
      <x:c r="AF1217" s="28" t="n">
        <x:f>W1217*AA1217</x:f>
        <x:v>45.32</x:v>
      </x:c>
      <x:c r="AG1217" s="28" t="n">
        <x:f>AE1217-AF1217</x:f>
        <x:v>26.0375</x:v>
      </x:c>
      <x:c r="AH1217" s="20" t="n">
        <x:f>IF(AE1217&gt;0,AG1217/AE1217,"")</x:f>
        <x:v>0.3648880636233052</x:v>
      </x:c>
      <x:c r="AI1217" s="28" t="n">
        <x:v>83947.7</x:v>
      </x:c>
      <x:c r="AJ1217" s="28"/>
      <x:c r="AK1217"/>
      <x:c r="AL1217" t="str">
        <x:v>Completado</x:v>
      </x:c>
      <x:c r="AM1217" t="str">
        <x:f>IF(W1217&lt;0,"Devuelto",AL1217)</x:f>
        <x:v>Completado</x:v>
      </x:c>
      <x:c r="AN1217" t="str">
        <x:v>Transferencia</x:v>
      </x:c>
      <x:c r="AO1217" s="29" t="str">
        <x:v>Sin observación</x:v>
      </x:c>
      <x:c r="AP1217" t="str">
        <x:f>IF(D1217="","No","Sí")</x:f>
        <x:v>Sí</x:v>
      </x:c>
    </x:row>
    <x:row r="1218">
      <x:c r="A1218" t="n">
        <x:v>1218</x:v>
      </x:c>
      <x:c r="B1218" t="str">
        <x:v>VT0005778</x:v>
      </x:c>
      <x:c r="C1218" t="str">
        <x:v>45455</x:v>
      </x:c>
      <x:c r="D1218" s="27" t="n">
        <x:v>45455</x:v>
      </x:c>
      <x:c r="E1218" t="n">
        <x:f>IF(D1218="","",YEAR(D1218))</x:f>
        <x:v>2024</x:v>
      </x:c>
      <x:c r="F1218" t="n">
        <x:f>IF(D1218="","",MONTH(D1218))</x:f>
        <x:v>6</x:v>
      </x:c>
      <x:c r="G1218" t="str">
        <x:f>IF(D1218="","Fecha no disponible",TEXT(D1218,"mmmm"))</x:f>
        <x:v>June</x:v>
      </x:c>
      <x:c r="H1218" t="str">
        <x:f>IF(D1218="","Fecha no disponible",TEXT(D1218,"yyyy-mm"))</x:f>
        <x:v>2024-06</x:v>
      </x:c>
      <x:c r="I1218" t="str">
        <x:f>IF(D1218="","Fecha no disponible","T"&amp;ROUNDUP(MONTH(D1218)/3,0))</x:f>
        <x:v>T2</x:v>
      </x:c>
      <x:c r="J1218" t="str">
        <x:v>T007</x:v>
      </x:c>
      <x:c r="K1218" t="str">
        <x:v>Tienda Santa Cruz 3</x:v>
      </x:c>
      <x:c r="L1218" t="str">
        <x:v>Barrio</x:v>
      </x:c>
      <x:c r="M1218" t="str">
        <x:v>Santa Cruz</x:v>
      </x:c>
      <x:c r="N1218" t="str">
        <x:f>IFERROR(VLOOKUP(M1218,'Mapeos'!$A$4:$B$30,2,FALSE),M1218)</x:f>
        <x:v>Santa Cruz</x:v>
      </x:c>
      <x:c r="O1218" t="str">
        <x:v>C01722</x:v>
      </x:c>
      <x:c r="P1218" t="str">
        <x:v>Masivo</x:v>
      </x:c>
      <x:c r="Q1218" t="str">
        <x:v>P0038</x:v>
      </x:c>
      <x:c r="R1218" t="str">
        <x:v>Deportes</x:v>
      </x:c>
      <x:c r="S1218" t="str">
        <x:v>Marca A</x:v>
      </x:c>
      <x:c r="T1218" t="str">
        <x:v>Marketplace</x:v>
      </x:c>
      <x:c r="U1218" t="str">
        <x:f>IFERROR(VLOOKUP(T1218,'Mapeos'!$D$4:$E$25,2,FALSE),T1218)</x:f>
        <x:v>Marketplace</x:v>
      </x:c>
      <x:c r="V1218" t="str">
        <x:v>V002</x:v>
      </x:c>
      <x:c r="W1218" t="n">
        <x:v>1</x:v>
      </x:c>
      <x:c r="X1218" s="28" t="n">
        <x:v>293.64</x:v>
      </x:c>
      <x:c r="Y1218" s="20" t="n">
        <x:v>0</x:v>
      </x:c>
      <x:c r="Z1218" s="20" t="n">
        <x:f>IF(Y1218&gt;1,Y1218/100,Y1218)</x:f>
        <x:v>0</x:v>
      </x:c>
      <x:c r="AA1218" s="28" t="n">
        <x:v>203.7</x:v>
      </x:c>
      <x:c r="AB1218" s="28" t="n">
        <x:v>293.64</x:v>
      </x:c>
      <x:c r="AC1218" s="28" t="str">
        <x:v>BOB</x:v>
      </x:c>
      <x:c r="AD1218" s="28" t="n">
        <x:f>IF(AC1218="USD",AB1218*'Parametros'!$B$4,AB1218)</x:f>
        <x:v>293.64</x:v>
      </x:c>
      <x:c r="AE1218" s="28" t="n">
        <x:f>W1218*X1218*(1-Z1218)</x:f>
        <x:v>293.64</x:v>
      </x:c>
      <x:c r="AF1218" s="28" t="n">
        <x:f>W1218*AA1218</x:f>
        <x:v>203.7</x:v>
      </x:c>
      <x:c r="AG1218" s="28" t="n">
        <x:f>AE1218-AF1218</x:f>
        <x:v>89.94</x:v>
      </x:c>
      <x:c r="AH1218" s="20" t="n">
        <x:f>IF(AE1218&gt;0,AG1218/AE1218,"")</x:f>
        <x:v>0.3062934205149162</x:v>
      </x:c>
      <x:c r="AI1218" s="28" t="n">
        <x:v>79354.74</x:v>
      </x:c>
      <x:c r="AJ1218" s="28"/>
      <x:c r="AK1218"/>
      <x:c r="AL1218" t="str">
        <x:v>Completado</x:v>
      </x:c>
      <x:c r="AM1218" t="str">
        <x:f>IF(W1218&lt;0,"Devuelto",AL1218)</x:f>
        <x:v>Completado</x:v>
      </x:c>
      <x:c r="AN1218" t="str">
        <x:v>QR</x:v>
      </x:c>
      <x:c r="AO1218" s="29" t="str">
        <x:v>Sin observación</x:v>
      </x:c>
      <x:c r="AP1218" t="str">
        <x:f>IF(D1218="","No","Sí")</x:f>
        <x:v>Sí</x:v>
      </x:c>
    </x:row>
    <x:row r="1219">
      <x:c r="A1219" t="n">
        <x:v>1219</x:v>
      </x:c>
      <x:c r="B1219" t="str">
        <x:v>VT0005782</x:v>
      </x:c>
      <x:c r="C1219" t="str">
        <x:v>45373</x:v>
      </x:c>
      <x:c r="D1219" s="27" t="n">
        <x:v>45373</x:v>
      </x:c>
      <x:c r="E1219" t="n">
        <x:f>IF(D1219="","",YEAR(D1219))</x:f>
        <x:v>2024</x:v>
      </x:c>
      <x:c r="F1219" t="n">
        <x:f>IF(D1219="","",MONTH(D1219))</x:f>
        <x:v>3</x:v>
      </x:c>
      <x:c r="G1219" t="str">
        <x:f>IF(D1219="","Fecha no disponible",TEXT(D1219,"mmmm"))</x:f>
        <x:v>March</x:v>
      </x:c>
      <x:c r="H1219" t="str">
        <x:f>IF(D1219="","Fecha no disponible",TEXT(D1219,"yyyy-mm"))</x:f>
        <x:v>2024-03</x:v>
      </x:c>
      <x:c r="I1219" t="str">
        <x:f>IF(D1219="","Fecha no disponible","T"&amp;ROUNDUP(MONTH(D1219)/3,0))</x:f>
        <x:v>T1</x:v>
      </x:c>
      <x:c r="J1219" t="str">
        <x:v>T015</x:v>
      </x:c>
      <x:c r="K1219" t="str">
        <x:v>Tienda Potosí 3</x:v>
      </x:c>
      <x:c r="L1219" t="str">
        <x:v>Mall</x:v>
      </x:c>
      <x:c r="M1219" t="str">
        <x:v>Potosí</x:v>
      </x:c>
      <x:c r="N1219" t="str">
        <x:f>IFERROR(VLOOKUP(M1219,'Mapeos'!$A$4:$B$30,2,FALSE),M1219)</x:f>
        <x:v>Potosí</x:v>
      </x:c>
      <x:c r="O1219" t="str">
        <x:v>C00112</x:v>
      </x:c>
      <x:c r="P1219" t="str">
        <x:v>Premium</x:v>
      </x:c>
      <x:c r="Q1219" t="str">
        <x:v>P0141</x:v>
      </x:c>
      <x:c r="R1219" t="str">
        <x:v>Hogar</x:v>
      </x:c>
      <x:c r="S1219" t="str">
        <x:v>Marca D</x:v>
      </x:c>
      <x:c r="T1219" t="str">
        <x:v>Tienda</x:v>
      </x:c>
      <x:c r="U1219" t="str">
        <x:f>IFERROR(VLOOKUP(T1219,'Mapeos'!$D$4:$E$25,2,FALSE),T1219)</x:f>
        <x:v>Tienda</x:v>
      </x:c>
      <x:c r="V1219" t="str">
        <x:v>V008</x:v>
      </x:c>
      <x:c r="W1219" t="n">
        <x:v>3</x:v>
      </x:c>
      <x:c r="X1219" s="28" t="n">
        <x:v>283.66</x:v>
      </x:c>
      <x:c r="Y1219" s="20" t="n">
        <x:v>0</x:v>
      </x:c>
      <x:c r="Z1219" s="20" t="n">
        <x:f>IF(Y1219&gt;1,Y1219/100,Y1219)</x:f>
        <x:v>0</x:v>
      </x:c>
      <x:c r="AA1219" s="28" t="n">
        <x:v>163.49</x:v>
      </x:c>
      <x:c r="AB1219" s="28" t="n">
        <x:v>850.98</x:v>
      </x:c>
      <x:c r="AC1219" s="28" t="str">
        <x:v>BOB</x:v>
      </x:c>
      <x:c r="AD1219" s="28" t="n">
        <x:f>IF(AC1219="USD",AB1219*'Parametros'!$B$4,AB1219)</x:f>
        <x:v>850.98</x:v>
      </x:c>
      <x:c r="AE1219" s="28" t="n">
        <x:f>W1219*X1219*(1-Z1219)</x:f>
        <x:v>850.98</x:v>
      </x:c>
      <x:c r="AF1219" s="28" t="n">
        <x:f>W1219*AA1219</x:f>
        <x:v>490.47</x:v>
      </x:c>
      <x:c r="AG1219" s="28" t="n">
        <x:f>AE1219-AF1219</x:f>
        <x:v>360.51</x:v>
      </x:c>
      <x:c r="AH1219" s="20" t="n">
        <x:f>IF(AE1219&gt;0,AG1219/AE1219,"")</x:f>
        <x:v>0.42364097863639566</x:v>
      </x:c>
      <x:c r="AI1219" s="28" t="n">
        <x:v>146311.32</x:v>
      </x:c>
      <x:c r="AJ1219" s="28" t="n">
        <x:v>101</x:v>
      </x:c>
      <x:c r="AK1219" t="n">
        <x:v>22</x:v>
      </x:c>
      <x:c r="AL1219" t="str">
        <x:v>Completado</x:v>
      </x:c>
      <x:c r="AM1219" t="str">
        <x:f>IF(W1219&lt;0,"Devuelto",AL1219)</x:f>
        <x:v>Completado</x:v>
      </x:c>
      <x:c r="AN1219" t="str">
        <x:v>Efectivo</x:v>
      </x:c>
      <x:c r="AO1219" s="29" t="str">
        <x:v>Sin observación</x:v>
      </x:c>
      <x:c r="AP1219" t="str">
        <x:f>IF(D1219="","No","Sí")</x:f>
        <x:v>Sí</x:v>
      </x:c>
    </x:row>
    <x:row r="1220">
      <x:c r="A1220" t="n">
        <x:v>1220</x:v>
      </x:c>
      <x:c r="B1220" t="str">
        <x:v>VT0005787</x:v>
      </x:c>
      <x:c r="C1220" t="str">
        <x:v>45751</x:v>
      </x:c>
      <x:c r="D1220" s="27" t="n">
        <x:v>45751</x:v>
      </x:c>
      <x:c r="E1220" t="n">
        <x:f>IF(D1220="","",YEAR(D1220))</x:f>
        <x:v>2025</x:v>
      </x:c>
      <x:c r="F1220" t="n">
        <x:f>IF(D1220="","",MONTH(D1220))</x:f>
        <x:v>4</x:v>
      </x:c>
      <x:c r="G1220" t="str">
        <x:f>IF(D1220="","Fecha no disponible",TEXT(D1220,"mmmm"))</x:f>
        <x:v>April</x:v>
      </x:c>
      <x:c r="H1220" t="str">
        <x:f>IF(D1220="","Fecha no disponible",TEXT(D1220,"yyyy-mm"))</x:f>
        <x:v>2025-04</x:v>
      </x:c>
      <x:c r="I1220" t="str">
        <x:f>IF(D1220="","Fecha no disponible","T"&amp;ROUNDUP(MONTH(D1220)/3,0))</x:f>
        <x:v>T2</x:v>
      </x:c>
      <x:c r="J1220" t="str">
        <x:v>T017</x:v>
      </x:c>
      <x:c r="K1220" t="str">
        <x:v>Tienda Sucre 1</x:v>
      </x:c>
      <x:c r="L1220" t="str">
        <x:v>Centro</x:v>
      </x:c>
      <x:c r="M1220" t="str">
        <x:v>Sucre</x:v>
      </x:c>
      <x:c r="N1220" t="str">
        <x:f>IFERROR(VLOOKUP(M1220,'Mapeos'!$A$4:$B$30,2,FALSE),M1220)</x:f>
        <x:v>Sucre</x:v>
      </x:c>
      <x:c r="O1220" t="str">
        <x:v>C00584</x:v>
      </x:c>
      <x:c r="P1220" t="str">
        <x:v>Masivo</x:v>
      </x:c>
      <x:c r="Q1220" t="str">
        <x:v>P0149</x:v>
      </x:c>
      <x:c r="R1220" t="str">
        <x:v>Alimentos</x:v>
      </x:c>
      <x:c r="S1220" t="str">
        <x:v>Marca D</x:v>
      </x:c>
      <x:c r="T1220" t="str">
        <x:v>Marketplace</x:v>
      </x:c>
      <x:c r="U1220" t="str">
        <x:f>IFERROR(VLOOKUP(T1220,'Mapeos'!$D$4:$E$25,2,FALSE),T1220)</x:f>
        <x:v>Marketplace</x:v>
      </x:c>
      <x:c r="V1220" t="str">
        <x:v>V030</x:v>
      </x:c>
      <x:c r="W1220" t="n">
        <x:v>2</x:v>
      </x:c>
      <x:c r="X1220" s="28" t="n">
        <x:v>22.44</x:v>
      </x:c>
      <x:c r="Y1220" s="20" t="n">
        <x:v>0.2</x:v>
      </x:c>
      <x:c r="Z1220" s="20" t="n">
        <x:f>IF(Y1220&gt;1,Y1220/100,Y1220)</x:f>
        <x:v>0.2</x:v>
      </x:c>
      <x:c r="AA1220" s="28" t="n">
        <x:v>18.82</x:v>
      </x:c>
      <x:c r="AB1220" s="28" t="n">
        <x:v>35.9</x:v>
      </x:c>
      <x:c r="AC1220" s="28" t="str">
        <x:v>BOB</x:v>
      </x:c>
      <x:c r="AD1220" s="28" t="n">
        <x:f>IF(AC1220="USD",AB1220*'Parametros'!$B$4,AB1220)</x:f>
        <x:v>35.9</x:v>
      </x:c>
      <x:c r="AE1220" s="28" t="n">
        <x:f>W1220*X1220*(1-Z1220)</x:f>
        <x:v>35.904</x:v>
      </x:c>
      <x:c r="AF1220" s="28" t="n">
        <x:f>W1220*AA1220</x:f>
        <x:v>37.64</x:v>
      </x:c>
      <x:c r="AG1220" s="28" t="n">
        <x:f>AE1220-AF1220</x:f>
        <x:v>-1.735999999999997</x:v>
      </x:c>
      <x:c r="AH1220" s="20" t="n">
        <x:f>IF(AE1220&gt;0,AG1220/AE1220,"")</x:f>
        <x:v>-0.048351158645276206</x:v>
      </x:c>
      <x:c r="AI1220" s="28" t="n">
        <x:v>75966.71</x:v>
      </x:c>
      <x:c r="AJ1220" s="28"/>
      <x:c r="AK1220"/>
      <x:c r="AL1220" t="str">
        <x:v>Completado</x:v>
      </x:c>
      <x:c r="AM1220" t="str">
        <x:f>IF(W1220&lt;0,"Devuelto",AL1220)</x:f>
        <x:v>Completado</x:v>
      </x:c>
      <x:c r="AN1220" t="str">
        <x:v>Efectivo</x:v>
      </x:c>
      <x:c r="AO1220" s="29" t="str">
        <x:v>Sin observación</x:v>
      </x:c>
      <x:c r="AP1220" t="str">
        <x:f>IF(D1220="","No","Sí")</x:f>
        <x:v>Sí</x:v>
      </x:c>
    </x:row>
    <x:row r="1221">
      <x:c r="A1221" t="n">
        <x:v>1221</x:v>
      </x:c>
      <x:c r="B1221" t="str">
        <x:v>VT0005792</x:v>
      </x:c>
      <x:c r="C1221" t="str">
        <x:v>45553</x:v>
      </x:c>
      <x:c r="D1221" s="27" t="n">
        <x:v>45553</x:v>
      </x:c>
      <x:c r="E1221" t="n">
        <x:f>IF(D1221="","",YEAR(D1221))</x:f>
        <x:v>2024</x:v>
      </x:c>
      <x:c r="F1221" t="n">
        <x:f>IF(D1221="","",MONTH(D1221))</x:f>
        <x:v>9</x:v>
      </x:c>
      <x:c r="G1221" t="str">
        <x:f>IF(D1221="","Fecha no disponible",TEXT(D1221,"mmmm"))</x:f>
        <x:v>September</x:v>
      </x:c>
      <x:c r="H1221" t="str">
        <x:f>IF(D1221="","Fecha no disponible",TEXT(D1221,"yyyy-mm"))</x:f>
        <x:v>2024-09</x:v>
      </x:c>
      <x:c r="I1221" t="str">
        <x:f>IF(D1221="","Fecha no disponible","T"&amp;ROUNDUP(MONTH(D1221)/3,0))</x:f>
        <x:v>T3</x:v>
      </x:c>
      <x:c r="J1221" t="str">
        <x:v>T018</x:v>
      </x:c>
      <x:c r="K1221" t="str">
        <x:v>Tienda Sucre 2</x:v>
      </x:c>
      <x:c r="L1221" t="str">
        <x:v>Mall</x:v>
      </x:c>
      <x:c r="M1221" t="str">
        <x:v>Sucre</x:v>
      </x:c>
      <x:c r="N1221" t="str">
        <x:f>IFERROR(VLOOKUP(M1221,'Mapeos'!$A$4:$B$30,2,FALSE),M1221)</x:f>
        <x:v>Sucre</x:v>
      </x:c>
      <x:c r="O1221" t="str">
        <x:v>C00063</x:v>
      </x:c>
      <x:c r="P1221" t="str">
        <x:v>Premium</x:v>
      </x:c>
      <x:c r="Q1221" t="str">
        <x:v>P0100</x:v>
      </x:c>
      <x:c r="R1221" t="str">
        <x:v>Hogar</x:v>
      </x:c>
      <x:c r="S1221" t="str">
        <x:v>Marca D</x:v>
      </x:c>
      <x:c r="T1221" t="str">
        <x:v>Tienda</x:v>
      </x:c>
      <x:c r="U1221" t="str">
        <x:f>IFERROR(VLOOKUP(T1221,'Mapeos'!$D$4:$E$25,2,FALSE),T1221)</x:f>
        <x:v>Tienda</x:v>
      </x:c>
      <x:c r="V1221" t="str">
        <x:v>V030</x:v>
      </x:c>
      <x:c r="W1221" t="n">
        <x:v>1</x:v>
      </x:c>
      <x:c r="X1221" s="28" t="n">
        <x:v>303.11</x:v>
      </x:c>
      <x:c r="Y1221" s="20" t="n">
        <x:v>0.05</x:v>
      </x:c>
      <x:c r="Z1221" s="20" t="n">
        <x:f>IF(Y1221&gt;1,Y1221/100,Y1221)</x:f>
        <x:v>0.05</x:v>
      </x:c>
      <x:c r="AA1221" s="28" t="n">
        <x:v>146.42</x:v>
      </x:c>
      <x:c r="AB1221" s="28" t="n">
        <x:v>287.95</x:v>
      </x:c>
      <x:c r="AC1221" s="28" t="str">
        <x:v>BOB</x:v>
      </x:c>
      <x:c r="AD1221" s="28" t="n">
        <x:f>IF(AC1221="USD",AB1221*'Parametros'!$B$4,AB1221)</x:f>
        <x:v>287.95</x:v>
      </x:c>
      <x:c r="AE1221" s="28" t="n">
        <x:f>W1221*X1221*(1-Z1221)</x:f>
        <x:v>287.9545</x:v>
      </x:c>
      <x:c r="AF1221" s="28" t="n">
        <x:f>W1221*AA1221</x:f>
        <x:v>146.42</x:v>
      </x:c>
      <x:c r="AG1221" s="28" t="n">
        <x:f>AE1221-AF1221</x:f>
        <x:v>141.5345</x:v>
      </x:c>
      <x:c r="AH1221" s="20" t="n">
        <x:f>IF(AE1221&gt;0,AG1221/AE1221,"")</x:f>
        <x:v>0.49151688895294227</x:v>
      </x:c>
      <x:c r="AI1221" s="28" t="n">
        <x:v>179527.31</x:v>
      </x:c>
      <x:c r="AJ1221" s="28"/>
      <x:c r="AK1221"/>
      <x:c r="AL1221" t="str">
        <x:v>Completado</x:v>
      </x:c>
      <x:c r="AM1221" t="str">
        <x:f>IF(W1221&lt;0,"Devuelto",AL1221)</x:f>
        <x:v>Completado</x:v>
      </x:c>
      <x:c r="AN1221" t="str">
        <x:v>Efectivo</x:v>
      </x:c>
      <x:c r="AO1221" s="29" t="str">
        <x:v>Sin observación</x:v>
      </x:c>
      <x:c r="AP1221" t="str">
        <x:f>IF(D1221="","No","Sí")</x:f>
        <x:v>Sí</x:v>
      </x:c>
    </x:row>
    <x:row r="1222">
      <x:c r="A1222" t="n">
        <x:v>1222</x:v>
      </x:c>
      <x:c r="B1222" t="str">
        <x:v>VT0005797</x:v>
      </x:c>
      <x:c r="C1222" t="str">
        <x:v>45400</x:v>
      </x:c>
      <x:c r="D1222" s="27" t="n">
        <x:v>45400</x:v>
      </x:c>
      <x:c r="E1222" t="n">
        <x:f>IF(D1222="","",YEAR(D1222))</x:f>
        <x:v>2024</x:v>
      </x:c>
      <x:c r="F1222" t="n">
        <x:f>IF(D1222="","",MONTH(D1222))</x:f>
        <x:v>4</x:v>
      </x:c>
      <x:c r="G1222" t="str">
        <x:f>IF(D1222="","Fecha no disponible",TEXT(D1222,"mmmm"))</x:f>
        <x:v>April</x:v>
      </x:c>
      <x:c r="H1222" t="str">
        <x:f>IF(D1222="","Fecha no disponible",TEXT(D1222,"yyyy-mm"))</x:f>
        <x:v>2024-04</x:v>
      </x:c>
      <x:c r="I1222" t="str">
        <x:f>IF(D1222="","Fecha no disponible","T"&amp;ROUNDUP(MONTH(D1222)/3,0))</x:f>
        <x:v>T2</x:v>
      </x:c>
      <x:c r="J1222" t="str">
        <x:v>T005</x:v>
      </x:c>
      <x:c r="K1222" t="str">
        <x:v>Tienda Santa Cruz 1</x:v>
      </x:c>
      <x:c r="L1222" t="str">
        <x:v>Centro</x:v>
      </x:c>
      <x:c r="M1222" t="str">
        <x:v>Santa Cruz</x:v>
      </x:c>
      <x:c r="N1222" t="str">
        <x:f>IFERROR(VLOOKUP(M1222,'Mapeos'!$A$4:$B$30,2,FALSE),M1222)</x:f>
        <x:v>Santa Cruz</x:v>
      </x:c>
      <x:c r="O1222" t="str">
        <x:v>C01538</x:v>
      </x:c>
      <x:c r="P1222" t="str">
        <x:v>Empresa</x:v>
      </x:c>
      <x:c r="Q1222" t="str">
        <x:v>P0018</x:v>
      </x:c>
      <x:c r="R1222" t="str">
        <x:v>Hogar</x:v>
      </x:c>
      <x:c r="S1222" t="str">
        <x:v>Marca B</x:v>
      </x:c>
      <x:c r="T1222" t="str">
        <x:v>Marketplace</x:v>
      </x:c>
      <x:c r="U1222" t="str">
        <x:f>IFERROR(VLOOKUP(T1222,'Mapeos'!$D$4:$E$25,2,FALSE),T1222)</x:f>
        <x:v>Marketplace</x:v>
      </x:c>
      <x:c r="V1222" t="str">
        <x:v>V016</x:v>
      </x:c>
      <x:c r="W1222" t="n">
        <x:v>2</x:v>
      </x:c>
      <x:c r="X1222" s="28" t="n">
        <x:v>203.84</x:v>
      </x:c>
      <x:c r="Y1222" s="20" t="n">
        <x:v>0.15</x:v>
      </x:c>
      <x:c r="Z1222" s="20" t="n">
        <x:f>IF(Y1222&gt;1,Y1222/100,Y1222)</x:f>
        <x:v>0.15</x:v>
      </x:c>
      <x:c r="AA1222" s="28" t="n">
        <x:v>100.5</x:v>
      </x:c>
      <x:c r="AB1222" s="28" t="n">
        <x:v>346.53</x:v>
      </x:c>
      <x:c r="AC1222" s="28" t="str">
        <x:v>BOB</x:v>
      </x:c>
      <x:c r="AD1222" s="28" t="n">
        <x:f>IF(AC1222="USD",AB1222*'Parametros'!$B$4,AB1222)</x:f>
        <x:v>346.53</x:v>
      </x:c>
      <x:c r="AE1222" s="28" t="n">
        <x:f>W1222*X1222*(1-Z1222)</x:f>
        <x:v>346.528</x:v>
      </x:c>
      <x:c r="AF1222" s="28" t="n">
        <x:f>W1222*AA1222</x:f>
        <x:v>201</x:v>
      </x:c>
      <x:c r="AG1222" s="28" t="n">
        <x:f>AE1222-AF1222</x:f>
        <x:v>145.52800000000002</x:v>
      </x:c>
      <x:c r="AH1222" s="20" t="n">
        <x:f>IF(AE1222&gt;0,AG1222/AE1222,"")</x:f>
        <x:v>0.4199602918090313</x:v>
      </x:c>
      <x:c r="AI1222" s="28" t="n">
        <x:v>73759.33</x:v>
      </x:c>
      <x:c r="AJ1222" s="28"/>
      <x:c r="AK1222"/>
      <x:c r="AL1222" t="str">
        <x:v>Completado</x:v>
      </x:c>
      <x:c r="AM1222" t="str">
        <x:f>IF(W1222&lt;0,"Devuelto",AL1222)</x:f>
        <x:v>Completado</x:v>
      </x:c>
      <x:c r="AN1222" t="str">
        <x:v>QR</x:v>
      </x:c>
      <x:c r="AO1222" s="29" t="str">
        <x:v>Sin observación</x:v>
      </x:c>
      <x:c r="AP1222" t="str">
        <x:f>IF(D1222="","No","Sí")</x:f>
        <x:v>Sí</x:v>
      </x:c>
    </x:row>
    <x:row r="1223">
      <x:c r="A1223" t="n">
        <x:v>1223</x:v>
      </x:c>
      <x:c r="B1223" t="str">
        <x:v>VT0005801</x:v>
      </x:c>
      <x:c r="C1223" t="str">
        <x:v>45676</x:v>
      </x:c>
      <x:c r="D1223" s="27" t="n">
        <x:v>45676</x:v>
      </x:c>
      <x:c r="E1223" t="n">
        <x:f>IF(D1223="","",YEAR(D1223))</x:f>
        <x:v>2025</x:v>
      </x:c>
      <x:c r="F1223" t="n">
        <x:f>IF(D1223="","",MONTH(D1223))</x:f>
        <x:v>1</x:v>
      </x:c>
      <x:c r="G1223" t="str">
        <x:f>IF(D1223="","Fecha no disponible",TEXT(D1223,"mmmm"))</x:f>
        <x:v>January</x:v>
      </x:c>
      <x:c r="H1223" t="str">
        <x:f>IF(D1223="","Fecha no disponible",TEXT(D1223,"yyyy-mm"))</x:f>
        <x:v>2025-01</x:v>
      </x:c>
      <x:c r="I1223" t="str">
        <x:f>IF(D1223="","Fecha no disponible","T"&amp;ROUNDUP(MONTH(D1223)/3,0))</x:f>
        <x:v>T1</x:v>
      </x:c>
      <x:c r="J1223" t="str">
        <x:v>T011</x:v>
      </x:c>
      <x:c r="K1223" t="str">
        <x:v>Tienda Cochabamba 3</x:v>
      </x:c>
      <x:c r="L1223" t="str">
        <x:v>Mall</x:v>
      </x:c>
      <x:c r="M1223" t="str">
        <x:v>Cochabamba</x:v>
      </x:c>
      <x:c r="N1223" t="str">
        <x:f>IFERROR(VLOOKUP(M1223,'Mapeos'!$A$4:$B$30,2,FALSE),M1223)</x:f>
        <x:v>Cochabamba</x:v>
      </x:c>
      <x:c r="O1223" t="str">
        <x:v>C00018</x:v>
      </x:c>
      <x:c r="P1223" t="str">
        <x:v>Frecuente</x:v>
      </x:c>
      <x:c r="Q1223" t="str">
        <x:v>P0070</x:v>
      </x:c>
      <x:c r="R1223" t="str">
        <x:v>Electrónica</x:v>
      </x:c>
      <x:c r="S1223" t="str">
        <x:v>Marca C</x:v>
      </x:c>
      <x:c r="T1223" t="str">
        <x:v>E-COMMERCE</x:v>
      </x:c>
      <x:c r="U1223" t="str">
        <x:f>IFERROR(VLOOKUP(T1223,'Mapeos'!$D$4:$E$25,2,FALSE),T1223)</x:f>
        <x:v>E-commerce</x:v>
      </x:c>
      <x:c r="V1223" t="str">
        <x:v>V002</x:v>
      </x:c>
      <x:c r="W1223" t="n">
        <x:v>1</x:v>
      </x:c>
      <x:c r="X1223" s="28" t="n">
        <x:v>680.72</x:v>
      </x:c>
      <x:c r="Y1223" s="20" t="n">
        <x:v>0.1</x:v>
      </x:c>
      <x:c r="Z1223" s="20" t="n">
        <x:f>IF(Y1223&gt;1,Y1223/100,Y1223)</x:f>
        <x:v>0.1</x:v>
      </x:c>
      <x:c r="AA1223" s="28" t="n">
        <x:v>337.99</x:v>
      </x:c>
      <x:c r="AB1223" s="28" t="n">
        <x:v>612.65</x:v>
      </x:c>
      <x:c r="AC1223" s="28" t="str">
        <x:v>BOB</x:v>
      </x:c>
      <x:c r="AD1223" s="28" t="n">
        <x:f>IF(AC1223="USD",AB1223*'Parametros'!$B$4,AB1223)</x:f>
        <x:v>612.65</x:v>
      </x:c>
      <x:c r="AE1223" s="28" t="n">
        <x:f>W1223*X1223*(1-Z1223)</x:f>
        <x:v>612.648</x:v>
      </x:c>
      <x:c r="AF1223" s="28" t="n">
        <x:f>W1223*AA1223</x:f>
        <x:v>337.99</x:v>
      </x:c>
      <x:c r="AG1223" s="28" t="n">
        <x:f>AE1223-AF1223</x:f>
        <x:v>274.658</x:v>
      </x:c>
      <x:c r="AH1223" s="20" t="n">
        <x:f>IF(AE1223&gt;0,AG1223/AE1223,"")</x:f>
        <x:v>0.4483128974549823</x:v>
      </x:c>
      <x:c r="AI1223" s="28" t="n">
        <x:v>96933.24</x:v>
      </x:c>
      <x:c r="AJ1223" s="28"/>
      <x:c r="AK1223"/>
      <x:c r="AL1223" t="str">
        <x:v>Completado</x:v>
      </x:c>
      <x:c r="AM1223" t="str">
        <x:f>IF(W1223&lt;0,"Devuelto",AL1223)</x:f>
        <x:v>Completado</x:v>
      </x:c>
      <x:c r="AN1223" t="str">
        <x:v>Tarjeta</x:v>
      </x:c>
      <x:c r="AO1223" s="29" t="str">
        <x:v>Canal estandarizado</x:v>
      </x:c>
      <x:c r="AP1223" t="str">
        <x:f>IF(D1223="","No","Sí")</x:f>
        <x:v>Sí</x:v>
      </x:c>
    </x:row>
    <x:row r="1224">
      <x:c r="A1224" t="n">
        <x:v>1224</x:v>
      </x:c>
      <x:c r="B1224" t="str">
        <x:v>VT0005806</x:v>
      </x:c>
      <x:c r="C1224" t="str">
        <x:v>46009</x:v>
      </x:c>
      <x:c r="D1224" s="27" t="n">
        <x:v>46009</x:v>
      </x:c>
      <x:c r="E1224" t="n">
        <x:f>IF(D1224="","",YEAR(D1224))</x:f>
        <x:v>2025</x:v>
      </x:c>
      <x:c r="F1224" t="n">
        <x:f>IF(D1224="","",MONTH(D1224))</x:f>
        <x:v>12</x:v>
      </x:c>
      <x:c r="G1224" t="str">
        <x:f>IF(D1224="","Fecha no disponible",TEXT(D1224,"mmmm"))</x:f>
        <x:v>December</x:v>
      </x:c>
      <x:c r="H1224" t="str">
        <x:f>IF(D1224="","Fecha no disponible",TEXT(D1224,"yyyy-mm"))</x:f>
        <x:v>2025-12</x:v>
      </x:c>
      <x:c r="I1224" t="str">
        <x:f>IF(D1224="","Fecha no disponible","T"&amp;ROUNDUP(MONTH(D1224)/3,0))</x:f>
        <x:v>T4</x:v>
      </x:c>
      <x:c r="J1224" t="str">
        <x:v>T012</x:v>
      </x:c>
      <x:c r="K1224" t="str">
        <x:v>Tienda Cochabamba 4</x:v>
      </x:c>
      <x:c r="L1224" t="str">
        <x:v>Centro</x:v>
      </x:c>
      <x:c r="M1224" t="str">
        <x:v>Cochabamba</x:v>
      </x:c>
      <x:c r="N1224" t="str">
        <x:f>IFERROR(VLOOKUP(M1224,'Mapeos'!$A$4:$B$30,2,FALSE),M1224)</x:f>
        <x:v>Cochabamba</x:v>
      </x:c>
      <x:c r="O1224" t="str">
        <x:v>C00010</x:v>
      </x:c>
      <x:c r="P1224" t="str">
        <x:v>Empresa</x:v>
      </x:c>
      <x:c r="Q1224" t="str">
        <x:v>P0016</x:v>
      </x:c>
      <x:c r="R1224" t="str">
        <x:v>Electrónica</x:v>
      </x:c>
      <x:c r="S1224" t="str">
        <x:v>Marca C</x:v>
      </x:c>
      <x:c r="T1224" t="str">
        <x:v>Tienda</x:v>
      </x:c>
      <x:c r="U1224" t="str">
        <x:f>IFERROR(VLOOKUP(T1224,'Mapeos'!$D$4:$E$25,2,FALSE),T1224)</x:f>
        <x:v>Tienda</x:v>
      </x:c>
      <x:c r="V1224" t="str">
        <x:v>V032</x:v>
      </x:c>
      <x:c r="W1224" t="n">
        <x:v>1</x:v>
      </x:c>
      <x:c r="X1224" s="28" t="n">
        <x:v>568.97</x:v>
      </x:c>
      <x:c r="Y1224" s="20" t="n">
        <x:v>0.1</x:v>
      </x:c>
      <x:c r="Z1224" s="20" t="n">
        <x:f>IF(Y1224&gt;1,Y1224/100,Y1224)</x:f>
        <x:v>0.1</x:v>
      </x:c>
      <x:c r="AA1224" s="28" t="n">
        <x:v>285.98</x:v>
      </x:c>
      <x:c r="AB1224" s="28" t="n">
        <x:v>512.07</x:v>
      </x:c>
      <x:c r="AC1224" s="28" t="str">
        <x:v>BOB</x:v>
      </x:c>
      <x:c r="AD1224" s="28" t="n">
        <x:f>IF(AC1224="USD",AB1224*'Parametros'!$B$4,AB1224)</x:f>
        <x:v>512.07</x:v>
      </x:c>
      <x:c r="AE1224" s="28" t="n">
        <x:f>W1224*X1224*(1-Z1224)</x:f>
        <x:v>512.0730000000001</x:v>
      </x:c>
      <x:c r="AF1224" s="28" t="n">
        <x:f>W1224*AA1224</x:f>
        <x:v>285.98</x:v>
      </x:c>
      <x:c r="AG1224" s="28" t="n">
        <x:f>AE1224-AF1224</x:f>
        <x:v>226.09300000000007</x:v>
      </x:c>
      <x:c r="AH1224" s="20" t="n">
        <x:f>IF(AE1224&gt;0,AG1224/AE1224,"")</x:f>
        <x:v>0.4415249388270814</x:v>
      </x:c>
      <x:c r="AI1224" s="28" t="n">
        <x:v>186467.25</x:v>
      </x:c>
      <x:c r="AJ1224" s="28"/>
      <x:c r="AK1224"/>
      <x:c r="AL1224" t="str">
        <x:v>Completado</x:v>
      </x:c>
      <x:c r="AM1224" t="str">
        <x:f>IF(W1224&lt;0,"Devuelto",AL1224)</x:f>
        <x:v>Completado</x:v>
      </x:c>
      <x:c r="AN1224" t="str">
        <x:v>QR</x:v>
      </x:c>
      <x:c r="AO1224" s="29" t="str">
        <x:v>Sin observación</x:v>
      </x:c>
      <x:c r="AP1224" t="str">
        <x:f>IF(D1224="","No","Sí")</x:f>
        <x:v>Sí</x:v>
      </x:c>
    </x:row>
    <x:row r="1225">
      <x:c r="A1225" t="n">
        <x:v>1225</x:v>
      </x:c>
      <x:c r="B1225" t="str">
        <x:v>VT0005811</x:v>
      </x:c>
      <x:c r="C1225" t="str">
        <x:v>46185</x:v>
      </x:c>
      <x:c r="D1225" s="27" t="n">
        <x:v>46185</x:v>
      </x:c>
      <x:c r="E1225" t="n">
        <x:f>IF(D1225="","",YEAR(D1225))</x:f>
        <x:v>2026</x:v>
      </x:c>
      <x:c r="F1225" t="n">
        <x:f>IF(D1225="","",MONTH(D1225))</x:f>
        <x:v>6</x:v>
      </x:c>
      <x:c r="G1225" t="str">
        <x:f>IF(D1225="","Fecha no disponible",TEXT(D1225,"mmmm"))</x:f>
        <x:v>June</x:v>
      </x:c>
      <x:c r="H1225" t="str">
        <x:f>IF(D1225="","Fecha no disponible",TEXT(D1225,"yyyy-mm"))</x:f>
        <x:v>2026-06</x:v>
      </x:c>
      <x:c r="I1225" t="str">
        <x:f>IF(D1225="","Fecha no disponible","T"&amp;ROUNDUP(MONTH(D1225)/3,0))</x:f>
        <x:v>T2</x:v>
      </x:c>
      <x:c r="J1225" t="str">
        <x:v>T002</x:v>
      </x:c>
      <x:c r="K1225" t="str">
        <x:v>Tienda La Paz 2</x:v>
      </x:c>
      <x:c r="L1225" t="str">
        <x:v>Mall</x:v>
      </x:c>
      <x:c r="M1225" t="str">
        <x:v>La Paz</x:v>
      </x:c>
      <x:c r="N1225" t="str">
        <x:f>IFERROR(VLOOKUP(M1225,'Mapeos'!$A$4:$B$30,2,FALSE),M1225)</x:f>
        <x:v>La Paz</x:v>
      </x:c>
      <x:c r="O1225" t="str">
        <x:v>C01613</x:v>
      </x:c>
      <x:c r="P1225" t="str">
        <x:v>Frecuente</x:v>
      </x:c>
      <x:c r="Q1225" t="str">
        <x:v>P0137</x:v>
      </x:c>
      <x:c r="R1225" t="str">
        <x:v>Cuidado Personal</x:v>
      </x:c>
      <x:c r="S1225" t="str">
        <x:v>Marca B</x:v>
      </x:c>
      <x:c r="T1225" t="str">
        <x:v>Tienda</x:v>
      </x:c>
      <x:c r="U1225" t="str">
        <x:f>IFERROR(VLOOKUP(T1225,'Mapeos'!$D$4:$E$25,2,FALSE),T1225)</x:f>
        <x:v>Tienda</x:v>
      </x:c>
      <x:c r="V1225" t="str">
        <x:v>V021</x:v>
      </x:c>
      <x:c r="W1225" t="n">
        <x:v>1</x:v>
      </x:c>
      <x:c r="X1225" s="28" t="n">
        <x:v>79.38</x:v>
      </x:c>
      <x:c r="Y1225" s="20" t="n">
        <x:v>0</x:v>
      </x:c>
      <x:c r="Z1225" s="20" t="n">
        <x:f>IF(Y1225&gt;1,Y1225/100,Y1225)</x:f>
        <x:v>0</x:v>
      </x:c>
      <x:c r="AA1225" s="28" t="n">
        <x:v>53.51</x:v>
      </x:c>
      <x:c r="AB1225" s="28" t="n">
        <x:v>79.38</x:v>
      </x:c>
      <x:c r="AC1225" s="28" t="str">
        <x:v>BOB</x:v>
      </x:c>
      <x:c r="AD1225" s="28" t="n">
        <x:f>IF(AC1225="USD",AB1225*'Parametros'!$B$4,AB1225)</x:f>
        <x:v>79.38</x:v>
      </x:c>
      <x:c r="AE1225" s="28" t="n">
        <x:f>W1225*X1225*(1-Z1225)</x:f>
        <x:v>79.38</x:v>
      </x:c>
      <x:c r="AF1225" s="28" t="n">
        <x:f>W1225*AA1225</x:f>
        <x:v>53.51</x:v>
      </x:c>
      <x:c r="AG1225" s="28" t="n">
        <x:f>AE1225-AF1225</x:f>
        <x:v>25.869999999999997</x:v>
      </x:c>
      <x:c r="AH1225" s="20" t="n">
        <x:f>IF(AE1225&gt;0,AG1225/AE1225,"")</x:f>
        <x:v>0.3259007306626354</x:v>
      </x:c>
      <x:c r="AI1225" s="28" t="n">
        <x:v>157901.55</x:v>
      </x:c>
      <x:c r="AJ1225" s="28"/>
      <x:c r="AK1225"/>
      <x:c r="AL1225" t="str">
        <x:v>Completado</x:v>
      </x:c>
      <x:c r="AM1225" t="str">
        <x:f>IF(W1225&lt;0,"Devuelto",AL1225)</x:f>
        <x:v>Completado</x:v>
      </x:c>
      <x:c r="AN1225" t="str">
        <x:v>QR</x:v>
      </x:c>
      <x:c r="AO1225" s="29" t="str">
        <x:v>Sin observación</x:v>
      </x:c>
      <x:c r="AP1225" t="str">
        <x:f>IF(D1225="","No","Sí")</x:f>
        <x:v>Sí</x:v>
      </x:c>
    </x:row>
    <x:row r="1226">
      <x:c r="A1226" t="n">
        <x:v>1226</x:v>
      </x:c>
      <x:c r="B1226" t="str">
        <x:v>VT0005816</x:v>
      </x:c>
      <x:c r="C1226" t="str">
        <x:v>46018</x:v>
      </x:c>
      <x:c r="D1226" s="27" t="n">
        <x:v>46018</x:v>
      </x:c>
      <x:c r="E1226" t="n">
        <x:f>IF(D1226="","",YEAR(D1226))</x:f>
        <x:v>2025</x:v>
      </x:c>
      <x:c r="F1226" t="n">
        <x:f>IF(D1226="","",MONTH(D1226))</x:f>
        <x:v>12</x:v>
      </x:c>
      <x:c r="G1226" t="str">
        <x:f>IF(D1226="","Fecha no disponible",TEXT(D1226,"mmmm"))</x:f>
        <x:v>December</x:v>
      </x:c>
      <x:c r="H1226" t="str">
        <x:f>IF(D1226="","Fecha no disponible",TEXT(D1226,"yyyy-mm"))</x:f>
        <x:v>2025-12</x:v>
      </x:c>
      <x:c r="I1226" t="str">
        <x:f>IF(D1226="","Fecha no disponible","T"&amp;ROUNDUP(MONTH(D1226)/3,0))</x:f>
        <x:v>T4</x:v>
      </x:c>
      <x:c r="J1226" t="str">
        <x:v>T018</x:v>
      </x:c>
      <x:c r="K1226" t="str">
        <x:v>Tienda Sucre 2</x:v>
      </x:c>
      <x:c r="L1226" t="str">
        <x:v>Mall</x:v>
      </x:c>
      <x:c r="M1226" t="str">
        <x:v>Sucre</x:v>
      </x:c>
      <x:c r="N1226" t="str">
        <x:f>IFERROR(VLOOKUP(M1226,'Mapeos'!$A$4:$B$30,2,FALSE),M1226)</x:f>
        <x:v>Sucre</x:v>
      </x:c>
      <x:c r="O1226" t="str">
        <x:v>C00959</x:v>
      </x:c>
      <x:c r="P1226" t="str">
        <x:v>Premium</x:v>
      </x:c>
      <x:c r="Q1226" t="str">
        <x:v>P0029</x:v>
      </x:c>
      <x:c r="R1226" t="str">
        <x:v>Alimentos</x:v>
      </x:c>
      <x:c r="S1226" t="str">
        <x:v>Marca A</x:v>
      </x:c>
      <x:c r="T1226" t="str">
        <x:v>Marketplace</x:v>
      </x:c>
      <x:c r="U1226" t="str">
        <x:f>IFERROR(VLOOKUP(T1226,'Mapeos'!$D$4:$E$25,2,FALSE),T1226)</x:f>
        <x:v>Marketplace</x:v>
      </x:c>
      <x:c r="V1226" t="str">
        <x:v>V017</x:v>
      </x:c>
      <x:c r="W1226" t="n">
        <x:v>6</x:v>
      </x:c>
      <x:c r="X1226" s="28" t="n">
        <x:v>32.28</x:v>
      </x:c>
      <x:c r="Y1226" s="20" t="n">
        <x:v>0</x:v>
      </x:c>
      <x:c r="Z1226" s="20" t="n">
        <x:f>IF(Y1226&gt;1,Y1226/100,Y1226)</x:f>
        <x:v>0</x:v>
      </x:c>
      <x:c r="AA1226" s="28" t="n">
        <x:v>20.9</x:v>
      </x:c>
      <x:c r="AB1226" s="28" t="n">
        <x:v>193.68</x:v>
      </x:c>
      <x:c r="AC1226" s="28" t="str">
        <x:v>BOB</x:v>
      </x:c>
      <x:c r="AD1226" s="28" t="n">
        <x:f>IF(AC1226="USD",AB1226*'Parametros'!$B$4,AB1226)</x:f>
        <x:v>193.68</x:v>
      </x:c>
      <x:c r="AE1226" s="28" t="n">
        <x:f>W1226*X1226*(1-Z1226)</x:f>
        <x:v>193.68</x:v>
      </x:c>
      <x:c r="AF1226" s="28" t="n">
        <x:f>W1226*AA1226</x:f>
        <x:v>125.39999999999999</x:v>
      </x:c>
      <x:c r="AG1226" s="28" t="n">
        <x:f>AE1226-AF1226</x:f>
        <x:v>68.28000000000002</x:v>
      </x:c>
      <x:c r="AH1226" s="20" t="n">
        <x:f>IF(AE1226&gt;0,AG1226/AE1226,"")</x:f>
        <x:v>0.3525402726146221</x:v>
      </x:c>
      <x:c r="AI1226" s="28" t="n">
        <x:v>90423.6</x:v>
      </x:c>
      <x:c r="AJ1226" s="28"/>
      <x:c r="AK1226"/>
      <x:c r="AL1226" t="str">
        <x:v>Completado</x:v>
      </x:c>
      <x:c r="AM1226" t="str">
        <x:f>IF(W1226&lt;0,"Devuelto",AL1226)</x:f>
        <x:v>Completado</x:v>
      </x:c>
      <x:c r="AN1226" t="str">
        <x:v>Transferencia</x:v>
      </x:c>
      <x:c r="AO1226" s="29" t="str">
        <x:v>Sin observación</x:v>
      </x:c>
      <x:c r="AP1226" t="str">
        <x:f>IF(D1226="","No","Sí")</x:f>
        <x:v>Sí</x:v>
      </x:c>
    </x:row>
    <x:row r="1227">
      <x:c r="A1227" t="n">
        <x:v>1227</x:v>
      </x:c>
      <x:c r="B1227" t="str">
        <x:v>VT0005820</x:v>
      </x:c>
      <x:c r="C1227" t="str">
        <x:v>45939</x:v>
      </x:c>
      <x:c r="D1227" s="27" t="n">
        <x:v>45939</x:v>
      </x:c>
      <x:c r="E1227" t="n">
        <x:f>IF(D1227="","",YEAR(D1227))</x:f>
        <x:v>2025</x:v>
      </x:c>
      <x:c r="F1227" t="n">
        <x:f>IF(D1227="","",MONTH(D1227))</x:f>
        <x:v>10</x:v>
      </x:c>
      <x:c r="G1227" t="str">
        <x:f>IF(D1227="","Fecha no disponible",TEXT(D1227,"mmmm"))</x:f>
        <x:v>October</x:v>
      </x:c>
      <x:c r="H1227" t="str">
        <x:f>IF(D1227="","Fecha no disponible",TEXT(D1227,"yyyy-mm"))</x:f>
        <x:v>2025-10</x:v>
      </x:c>
      <x:c r="I1227" t="str">
        <x:f>IF(D1227="","Fecha no disponible","T"&amp;ROUNDUP(MONTH(D1227)/3,0))</x:f>
        <x:v>T4</x:v>
      </x:c>
      <x:c r="J1227" t="str">
        <x:v>T002</x:v>
      </x:c>
      <x:c r="K1227" t="str">
        <x:v>Tienda La Paz 2</x:v>
      </x:c>
      <x:c r="L1227" t="str">
        <x:v>Mall</x:v>
      </x:c>
      <x:c r="M1227" t="str">
        <x:v>La Paz</x:v>
      </x:c>
      <x:c r="N1227" t="str">
        <x:f>IFERROR(VLOOKUP(M1227,'Mapeos'!$A$4:$B$30,2,FALSE),M1227)</x:f>
        <x:v>La Paz</x:v>
      </x:c>
      <x:c r="O1227" t="str">
        <x:v>C00435</x:v>
      </x:c>
      <x:c r="P1227" t="str">
        <x:v>Premium</x:v>
      </x:c>
      <x:c r="Q1227" t="str">
        <x:v>P0114</x:v>
      </x:c>
      <x:c r="R1227" t="str">
        <x:v>Deportes</x:v>
      </x:c>
      <x:c r="S1227" t="str">
        <x:v>Marca B</x:v>
      </x:c>
      <x:c r="T1227" t="str">
        <x:v>Tienda</x:v>
      </x:c>
      <x:c r="U1227" t="str">
        <x:f>IFERROR(VLOOKUP(T1227,'Mapeos'!$D$4:$E$25,2,FALSE),T1227)</x:f>
        <x:v>Tienda</x:v>
      </x:c>
      <x:c r="V1227" t="str">
        <x:v>V038</x:v>
      </x:c>
      <x:c r="W1227" t="n">
        <x:v>0</x:v>
      </x:c>
      <x:c r="X1227" s="28" t="n">
        <x:v>239.07</x:v>
      </x:c>
      <x:c r="Y1227" s="20" t="n">
        <x:v>0.1</x:v>
      </x:c>
      <x:c r="Z1227" s="20" t="n">
        <x:f>IF(Y1227&gt;1,Y1227/100,Y1227)</x:f>
        <x:v>0.1</x:v>
      </x:c>
      <x:c r="AA1227" s="28" t="n">
        <x:v>158.45</x:v>
      </x:c>
      <x:c r="AB1227" s="28" t="n">
        <x:v>0</x:v>
      </x:c>
      <x:c r="AC1227" s="28" t="str">
        <x:v>BOB</x:v>
      </x:c>
      <x:c r="AD1227" s="28" t="n">
        <x:f>IF(AC1227="USD",AB1227*'Parametros'!$B$4,AB1227)</x:f>
        <x:v>0</x:v>
      </x:c>
      <x:c r="AE1227" s="28" t="n">
        <x:f>W1227*X1227*(1-Z1227)</x:f>
        <x:v>0</x:v>
      </x:c>
      <x:c r="AF1227" s="28" t="n">
        <x:f>W1227*AA1227</x:f>
        <x:v>0</x:v>
      </x:c>
      <x:c r="AG1227" s="28" t="n">
        <x:f>AE1227-AF1227</x:f>
        <x:v>0</x:v>
      </x:c>
      <x:c r="AH1227" s="20" t="str">
        <x:f>IF(AE1227&gt;0,AG1227/AE1227,"")</x:f>
      </x:c>
      <x:c r="AI1227" s="28" t="n">
        <x:v>155874.89</x:v>
      </x:c>
      <x:c r="AJ1227" s="28"/>
      <x:c r="AK1227"/>
      <x:c r="AL1227" t="str">
        <x:v>Cancelado</x:v>
      </x:c>
      <x:c r="AM1227" t="str">
        <x:f>IF(W1227&lt;0,"Devuelto",AL1227)</x:f>
        <x:v>Cancelado</x:v>
      </x:c>
      <x:c r="AN1227" t="str">
        <x:v>Tarjeta</x:v>
      </x:c>
      <x:c r="AO1227" s="29" t="str">
        <x:v>Sin observación</x:v>
      </x:c>
      <x:c r="AP1227" t="str">
        <x:f>IF(D1227="","No","Sí")</x:f>
        <x:v>Sí</x:v>
      </x:c>
    </x:row>
    <x:row r="1228">
      <x:c r="A1228" t="n">
        <x:v>1228</x:v>
      </x:c>
      <x:c r="B1228" t="str">
        <x:v>VT0005825</x:v>
      </x:c>
      <x:c r="C1228" t="str">
        <x:v>45935</x:v>
      </x:c>
      <x:c r="D1228" s="27" t="n">
        <x:v>45935</x:v>
      </x:c>
      <x:c r="E1228" t="n">
        <x:f>IF(D1228="","",YEAR(D1228))</x:f>
        <x:v>2025</x:v>
      </x:c>
      <x:c r="F1228" t="n">
        <x:f>IF(D1228="","",MONTH(D1228))</x:f>
        <x:v>10</x:v>
      </x:c>
      <x:c r="G1228" t="str">
        <x:f>IF(D1228="","Fecha no disponible",TEXT(D1228,"mmmm"))</x:f>
        <x:v>October</x:v>
      </x:c>
      <x:c r="H1228" t="str">
        <x:f>IF(D1228="","Fecha no disponible",TEXT(D1228,"yyyy-mm"))</x:f>
        <x:v>2025-10</x:v>
      </x:c>
      <x:c r="I1228" t="str">
        <x:f>IF(D1228="","Fecha no disponible","T"&amp;ROUNDUP(MONTH(D1228)/3,0))</x:f>
        <x:v>T4</x:v>
      </x:c>
      <x:c r="J1228" t="str">
        <x:v>T004</x:v>
      </x:c>
      <x:c r="K1228" t="str">
        <x:v>Tienda La Paz 4</x:v>
      </x:c>
      <x:c r="L1228" t="str">
        <x:v>Centro</x:v>
      </x:c>
      <x:c r="M1228" t="str">
        <x:v>La Paz</x:v>
      </x:c>
      <x:c r="N1228" t="str">
        <x:f>IFERROR(VLOOKUP(M1228,'Mapeos'!$A$4:$B$30,2,FALSE),M1228)</x:f>
        <x:v>La Paz</x:v>
      </x:c>
      <x:c r="O1228" t="str">
        <x:v>C01280</x:v>
      </x:c>
      <x:c r="P1228" t="str">
        <x:v>Masivo</x:v>
      </x:c>
      <x:c r="Q1228" t="str">
        <x:v>P0113</x:v>
      </x:c>
      <x:c r="R1228" t="str">
        <x:v>Cuidado Personal</x:v>
      </x:c>
      <x:c r="S1228" t="str">
        <x:v>Marca A</x:v>
      </x:c>
      <x:c r="T1228" t="str">
        <x:v>E-commerce</x:v>
      </x:c>
      <x:c r="U1228" t="str">
        <x:f>IFERROR(VLOOKUP(T1228,'Mapeos'!$D$4:$E$25,2,FALSE),T1228)</x:f>
        <x:v>E-commerce</x:v>
      </x:c>
      <x:c r="V1228" t="str">
        <x:v>V008</x:v>
      </x:c>
      <x:c r="W1228" t="n">
        <x:v>1</x:v>
      </x:c>
      <x:c r="X1228" s="28" t="n">
        <x:v>75.74</x:v>
      </x:c>
      <x:c r="Y1228" s="20" t="n">
        <x:v>0</x:v>
      </x:c>
      <x:c r="Z1228" s="20" t="n">
        <x:f>IF(Y1228&gt;1,Y1228/100,Y1228)</x:f>
        <x:v>0</x:v>
      </x:c>
      <x:c r="AA1228" s="28" t="n">
        <x:v>37.95</x:v>
      </x:c>
      <x:c r="AB1228" s="28" t="n">
        <x:v>75.74</x:v>
      </x:c>
      <x:c r="AC1228" s="28" t="str">
        <x:v>BOB</x:v>
      </x:c>
      <x:c r="AD1228" s="28" t="n">
        <x:f>IF(AC1228="USD",AB1228*'Parametros'!$B$4,AB1228)</x:f>
        <x:v>75.74</x:v>
      </x:c>
      <x:c r="AE1228" s="28" t="n">
        <x:f>W1228*X1228*(1-Z1228)</x:f>
        <x:v>75.74</x:v>
      </x:c>
      <x:c r="AF1228" s="28" t="n">
        <x:f>W1228*AA1228</x:f>
        <x:v>37.95</x:v>
      </x:c>
      <x:c r="AG1228" s="28" t="n">
        <x:f>AE1228-AF1228</x:f>
        <x:v>37.78999999999999</x:v>
      </x:c>
      <x:c r="AH1228" s="20" t="n">
        <x:f>IF(AE1228&gt;0,AG1228/AE1228,"")</x:f>
        <x:v>0.4989437549511486</x:v>
      </x:c>
      <x:c r="AI1228" s="28" t="n">
        <x:v>91730.31</x:v>
      </x:c>
      <x:c r="AJ1228" s="28"/>
      <x:c r="AK1228"/>
      <x:c r="AL1228" t="str">
        <x:v>Completado</x:v>
      </x:c>
      <x:c r="AM1228" t="str">
        <x:f>IF(W1228&lt;0,"Devuelto",AL1228)</x:f>
        <x:v>Completado</x:v>
      </x:c>
      <x:c r="AN1228" t="str">
        <x:v>QR</x:v>
      </x:c>
      <x:c r="AO1228" s="29" t="str">
        <x:v>Sin observación</x:v>
      </x:c>
      <x:c r="AP1228" t="str">
        <x:f>IF(D1228="","No","Sí")</x:f>
        <x:v>Sí</x:v>
      </x:c>
    </x:row>
    <x:row r="1229">
      <x:c r="A1229" t="n">
        <x:v>1229</x:v>
      </x:c>
      <x:c r="B1229" t="str">
        <x:v>VT0005830</x:v>
      </x:c>
      <x:c r="C1229" t="str">
        <x:v>45907</x:v>
      </x:c>
      <x:c r="D1229" s="27" t="n">
        <x:v>45907</x:v>
      </x:c>
      <x:c r="E1229" t="n">
        <x:f>IF(D1229="","",YEAR(D1229))</x:f>
        <x:v>2025</x:v>
      </x:c>
      <x:c r="F1229" t="n">
        <x:f>IF(D1229="","",MONTH(D1229))</x:f>
        <x:v>9</x:v>
      </x:c>
      <x:c r="G1229" t="str">
        <x:f>IF(D1229="","Fecha no disponible",TEXT(D1229,"mmmm"))</x:f>
        <x:v>September</x:v>
      </x:c>
      <x:c r="H1229" t="str">
        <x:f>IF(D1229="","Fecha no disponible",TEXT(D1229,"yyyy-mm"))</x:f>
        <x:v>2025-09</x:v>
      </x:c>
      <x:c r="I1229" t="str">
        <x:f>IF(D1229="","Fecha no disponible","T"&amp;ROUNDUP(MONTH(D1229)/3,0))</x:f>
        <x:v>T3</x:v>
      </x:c>
      <x:c r="J1229" t="str">
        <x:v>T005</x:v>
      </x:c>
      <x:c r="K1229" t="str">
        <x:v>Tienda Santa Cruz 1</x:v>
      </x:c>
      <x:c r="L1229" t="str">
        <x:v>Centro</x:v>
      </x:c>
      <x:c r="M1229" t="str">
        <x:v>Santa Cruz</x:v>
      </x:c>
      <x:c r="N1229" t="str">
        <x:f>IFERROR(VLOOKUP(M1229,'Mapeos'!$A$4:$B$30,2,FALSE),M1229)</x:f>
        <x:v>Santa Cruz</x:v>
      </x:c>
      <x:c r="O1229" t="str">
        <x:v>C01620</x:v>
      </x:c>
      <x:c r="P1229" t="str">
        <x:v>Empresa</x:v>
      </x:c>
      <x:c r="Q1229" t="str">
        <x:v>P0081</x:v>
      </x:c>
      <x:c r="R1229" t="str">
        <x:v>Hogar</x:v>
      </x:c>
      <x:c r="S1229" t="str">
        <x:v>Marca B</x:v>
      </x:c>
      <x:c r="T1229" t="str">
        <x:v>Tienda</x:v>
      </x:c>
      <x:c r="U1229" t="str">
        <x:f>IFERROR(VLOOKUP(T1229,'Mapeos'!$D$4:$E$25,2,FALSE),T1229)</x:f>
        <x:v>Tienda</x:v>
      </x:c>
      <x:c r="V1229" t="str">
        <x:v>V011</x:v>
      </x:c>
      <x:c r="W1229" t="n">
        <x:v>2</x:v>
      </x:c>
      <x:c r="X1229" s="28" t="n">
        <x:v>292.36</x:v>
      </x:c>
      <x:c r="Y1229" s="20" t="n">
        <x:v>0.2</x:v>
      </x:c>
      <x:c r="Z1229" s="20" t="n">
        <x:f>IF(Y1229&gt;1,Y1229/100,Y1229)</x:f>
        <x:v>0.2</x:v>
      </x:c>
      <x:c r="AA1229" s="28" t="n">
        <x:v>221.74</x:v>
      </x:c>
      <x:c r="AB1229" s="28" t="n">
        <x:v>467.78</x:v>
      </x:c>
      <x:c r="AC1229" s="28" t="str">
        <x:v>BOB</x:v>
      </x:c>
      <x:c r="AD1229" s="28" t="n">
        <x:f>IF(AC1229="USD",AB1229*'Parametros'!$B$4,AB1229)</x:f>
        <x:v>467.78</x:v>
      </x:c>
      <x:c r="AE1229" s="28" t="n">
        <x:f>W1229*X1229*(1-Z1229)</x:f>
        <x:v>467.77600000000007</x:v>
      </x:c>
      <x:c r="AF1229" s="28" t="n">
        <x:f>W1229*AA1229</x:f>
        <x:v>443.48</x:v>
      </x:c>
      <x:c r="AG1229" s="28" t="n">
        <x:f>AE1229-AF1229</x:f>
        <x:v>24.29600000000005</x:v>
      </x:c>
      <x:c r="AH1229" s="20" t="n">
        <x:f>IF(AE1229&gt;0,AG1229/AE1229,"")</x:f>
        <x:v>0.05193938979340549</x:v>
      </x:c>
      <x:c r="AI1229" s="28" t="n">
        <x:v>154062.95</x:v>
      </x:c>
      <x:c r="AJ1229" s="28"/>
      <x:c r="AK1229"/>
      <x:c r="AL1229" t="str">
        <x:v>Completado</x:v>
      </x:c>
      <x:c r="AM1229" t="str">
        <x:f>IF(W1229&lt;0,"Devuelto",AL1229)</x:f>
        <x:v>Completado</x:v>
      </x:c>
      <x:c r="AN1229" t="str">
        <x:v>Tarjeta</x:v>
      </x:c>
      <x:c r="AO1229" s="29" t="str">
        <x:v>Sin observación</x:v>
      </x:c>
      <x:c r="AP1229" t="str">
        <x:f>IF(D1229="","No","Sí")</x:f>
        <x:v>Sí</x:v>
      </x:c>
    </x:row>
    <x:row r="1230">
      <x:c r="A1230" t="n">
        <x:v>1230</x:v>
      </x:c>
      <x:c r="B1230" t="str">
        <x:v>VT0005835</x:v>
      </x:c>
      <x:c r="C1230" t="str">
        <x:v>45361</x:v>
      </x:c>
      <x:c r="D1230" s="27" t="n">
        <x:v>45361</x:v>
      </x:c>
      <x:c r="E1230" t="n">
        <x:f>IF(D1230="","",YEAR(D1230))</x:f>
        <x:v>2024</x:v>
      </x:c>
      <x:c r="F1230" t="n">
        <x:f>IF(D1230="","",MONTH(D1230))</x:f>
        <x:v>3</x:v>
      </x:c>
      <x:c r="G1230" t="str">
        <x:f>IF(D1230="","Fecha no disponible",TEXT(D1230,"mmmm"))</x:f>
        <x:v>March</x:v>
      </x:c>
      <x:c r="H1230" t="str">
        <x:f>IF(D1230="","Fecha no disponible",TEXT(D1230,"yyyy-mm"))</x:f>
        <x:v>2024-03</x:v>
      </x:c>
      <x:c r="I1230" t="str">
        <x:f>IF(D1230="","Fecha no disponible","T"&amp;ROUNDUP(MONTH(D1230)/3,0))</x:f>
        <x:v>T1</x:v>
      </x:c>
      <x:c r="J1230" t="str">
        <x:v>T001</x:v>
      </x:c>
      <x:c r="K1230" t="str">
        <x:v>Tienda La Paz 1</x:v>
      </x:c>
      <x:c r="L1230" t="str">
        <x:v>Barrio</x:v>
      </x:c>
      <x:c r="M1230" t="str">
        <x:v>La Paz</x:v>
      </x:c>
      <x:c r="N1230" t="str">
        <x:f>IFERROR(VLOOKUP(M1230,'Mapeos'!$A$4:$B$30,2,FALSE),M1230)</x:f>
        <x:v>La Paz</x:v>
      </x:c>
      <x:c r="O1230" t="str">
        <x:v>C01270</x:v>
      </x:c>
      <x:c r="P1230" t="str">
        <x:v>Empresa</x:v>
      </x:c>
      <x:c r="Q1230" t="str">
        <x:v>P0145</x:v>
      </x:c>
      <x:c r="R1230" t="str">
        <x:v>Hogar</x:v>
      </x:c>
      <x:c r="S1230" t="str">
        <x:v>Marca D</x:v>
      </x:c>
      <x:c r="T1230" t="str">
        <x:v>Marketplace</x:v>
      </x:c>
      <x:c r="U1230" t="str">
        <x:f>IFERROR(VLOOKUP(T1230,'Mapeos'!$D$4:$E$25,2,FALSE),T1230)</x:f>
        <x:v>Marketplace</x:v>
      </x:c>
      <x:c r="V1230" t="str">
        <x:v>V012</x:v>
      </x:c>
      <x:c r="W1230" t="n">
        <x:v>1</x:v>
      </x:c>
      <x:c r="X1230" s="28" t="n">
        <x:v>78.14</x:v>
      </x:c>
      <x:c r="Y1230" s="20" t="n">
        <x:v>0.25</x:v>
      </x:c>
      <x:c r="Z1230" s="20" t="n">
        <x:f>IF(Y1230&gt;1,Y1230/100,Y1230)</x:f>
        <x:v>0.25</x:v>
      </x:c>
      <x:c r="AA1230" s="28" t="n">
        <x:v>50.42</x:v>
      </x:c>
      <x:c r="AB1230" s="28" t="n">
        <x:v>58.61</x:v>
      </x:c>
      <x:c r="AC1230" s="28" t="str">
        <x:v>BOB</x:v>
      </x:c>
      <x:c r="AD1230" s="28" t="n">
        <x:f>IF(AC1230="USD",AB1230*'Parametros'!$B$4,AB1230)</x:f>
        <x:v>58.61</x:v>
      </x:c>
      <x:c r="AE1230" s="28" t="n">
        <x:f>W1230*X1230*(1-Z1230)</x:f>
        <x:v>58.605000000000004</x:v>
      </x:c>
      <x:c r="AF1230" s="28" t="n">
        <x:f>W1230*AA1230</x:f>
        <x:v>50.42</x:v>
      </x:c>
      <x:c r="AG1230" s="28" t="n">
        <x:f>AE1230-AF1230</x:f>
        <x:v>8.185000000000002</x:v>
      </x:c>
      <x:c r="AH1230" s="20" t="n">
        <x:f>IF(AE1230&gt;0,AG1230/AE1230,"")</x:f>
        <x:v>0.1396638512072349</x:v>
      </x:c>
      <x:c r="AI1230" s="28" t="n">
        <x:v>60755.32</x:v>
      </x:c>
      <x:c r="AJ1230" s="28"/>
      <x:c r="AK1230"/>
      <x:c r="AL1230" t="str">
        <x:v>Completado</x:v>
      </x:c>
      <x:c r="AM1230" t="str">
        <x:f>IF(W1230&lt;0,"Devuelto",AL1230)</x:f>
        <x:v>Completado</x:v>
      </x:c>
      <x:c r="AN1230" t="str">
        <x:v>QR</x:v>
      </x:c>
      <x:c r="AO1230" s="29" t="str">
        <x:v>Sin observación</x:v>
      </x:c>
      <x:c r="AP1230" t="str">
        <x:f>IF(D1230="","No","Sí")</x:f>
        <x:v>Sí</x:v>
      </x:c>
    </x:row>
    <x:row r="1231">
      <x:c r="A1231" t="n">
        <x:v>1231</x:v>
      </x:c>
      <x:c r="B1231" t="str">
        <x:v>VT0005839</x:v>
      </x:c>
      <x:c r="C1231" t="str">
        <x:v>45293</x:v>
      </x:c>
      <x:c r="D1231" s="27" t="n">
        <x:v>45293</x:v>
      </x:c>
      <x:c r="E1231" t="n">
        <x:f>IF(D1231="","",YEAR(D1231))</x:f>
        <x:v>2024</x:v>
      </x:c>
      <x:c r="F1231" t="n">
        <x:f>IF(D1231="","",MONTH(D1231))</x:f>
        <x:v>1</x:v>
      </x:c>
      <x:c r="G1231" t="str">
        <x:f>IF(D1231="","Fecha no disponible",TEXT(D1231,"mmmm"))</x:f>
        <x:v>January</x:v>
      </x:c>
      <x:c r="H1231" t="str">
        <x:f>IF(D1231="","Fecha no disponible",TEXT(D1231,"yyyy-mm"))</x:f>
        <x:v>2024-01</x:v>
      </x:c>
      <x:c r="I1231" t="str">
        <x:f>IF(D1231="","Fecha no disponible","T"&amp;ROUNDUP(MONTH(D1231)/3,0))</x:f>
        <x:v>T1</x:v>
      </x:c>
      <x:c r="J1231" t="str">
        <x:v>T011</x:v>
      </x:c>
      <x:c r="K1231" t="str">
        <x:v>Tienda Cochabamba 3</x:v>
      </x:c>
      <x:c r="L1231" t="str">
        <x:v>Mall</x:v>
      </x:c>
      <x:c r="M1231" t="str">
        <x:v>Cochabamba</x:v>
      </x:c>
      <x:c r="N1231" t="str">
        <x:f>IFERROR(VLOOKUP(M1231,'Mapeos'!$A$4:$B$30,2,FALSE),M1231)</x:f>
        <x:v>Cochabamba</x:v>
      </x:c>
      <x:c r="O1231" t="str">
        <x:v>C00982</x:v>
      </x:c>
      <x:c r="P1231" t="str">
        <x:v>Empresa</x:v>
      </x:c>
      <x:c r="Q1231" t="str">
        <x:v>P0089</x:v>
      </x:c>
      <x:c r="R1231" t="str">
        <x:v>Deportes</x:v>
      </x:c>
      <x:c r="S1231" t="str">
        <x:v>Marca A</x:v>
      </x:c>
      <x:c r="T1231" t="str">
        <x:v>E-commerce</x:v>
      </x:c>
      <x:c r="U1231" t="str">
        <x:f>IFERROR(VLOOKUP(T1231,'Mapeos'!$D$4:$E$25,2,FALSE),T1231)</x:f>
        <x:v>E-commerce</x:v>
      </x:c>
      <x:c r="V1231" t="str">
        <x:v>V035</x:v>
      </x:c>
      <x:c r="W1231" t="n">
        <x:v>1</x:v>
      </x:c>
      <x:c r="X1231" s="28" t="n">
        <x:v>126.36</x:v>
      </x:c>
      <x:c r="Y1231" s="20" t="n">
        <x:v>0</x:v>
      </x:c>
      <x:c r="Z1231" s="20" t="n">
        <x:f>IF(Y1231&gt;1,Y1231/100,Y1231)</x:f>
        <x:v>0</x:v>
      </x:c>
      <x:c r="AA1231" s="28" t="n">
        <x:v>96.49</x:v>
      </x:c>
      <x:c r="AB1231" s="28" t="n">
        <x:v>126.36</x:v>
      </x:c>
      <x:c r="AC1231" s="28" t="str">
        <x:v>BOB</x:v>
      </x:c>
      <x:c r="AD1231" s="28" t="n">
        <x:f>IF(AC1231="USD",AB1231*'Parametros'!$B$4,AB1231)</x:f>
        <x:v>126.36</x:v>
      </x:c>
      <x:c r="AE1231" s="28" t="n">
        <x:f>W1231*X1231*(1-Z1231)</x:f>
        <x:v>126.36</x:v>
      </x:c>
      <x:c r="AF1231" s="28" t="n">
        <x:f>W1231*AA1231</x:f>
        <x:v>96.49</x:v>
      </x:c>
      <x:c r="AG1231" s="28" t="n">
        <x:f>AE1231-AF1231</x:f>
        <x:v>29.870000000000005</x:v>
      </x:c>
      <x:c r="AH1231" s="20" t="n">
        <x:f>IF(AE1231&gt;0,AG1231/AE1231,"")</x:f>
        <x:v>0.23638809749920864</x:v>
      </x:c>
      <x:c r="AI1231" s="28" t="n">
        <x:v>92144.23</x:v>
      </x:c>
      <x:c r="AJ1231" s="28"/>
      <x:c r="AK1231"/>
      <x:c r="AL1231" t="str">
        <x:v>Completado</x:v>
      </x:c>
      <x:c r="AM1231" t="str">
        <x:f>IF(W1231&lt;0,"Devuelto",AL1231)</x:f>
        <x:v>Completado</x:v>
      </x:c>
      <x:c r="AN1231" t="str">
        <x:v>Transferencia</x:v>
      </x:c>
      <x:c r="AO1231" s="29" t="str">
        <x:v>Sin observación</x:v>
      </x:c>
      <x:c r="AP1231" t="str">
        <x:f>IF(D1231="","No","Sí")</x:f>
        <x:v>Sí</x:v>
      </x:c>
    </x:row>
    <x:row r="1232">
      <x:c r="A1232" t="n">
        <x:v>1232</x:v>
      </x:c>
      <x:c r="B1232" t="str">
        <x:v>VT0005844</x:v>
      </x:c>
      <x:c r="C1232" t="str">
        <x:v>45776</x:v>
      </x:c>
      <x:c r="D1232" s="27" t="n">
        <x:v>45776</x:v>
      </x:c>
      <x:c r="E1232" t="n">
        <x:f>IF(D1232="","",YEAR(D1232))</x:f>
        <x:v>2025</x:v>
      </x:c>
      <x:c r="F1232" t="n">
        <x:f>IF(D1232="","",MONTH(D1232))</x:f>
        <x:v>4</x:v>
      </x:c>
      <x:c r="G1232" t="str">
        <x:f>IF(D1232="","Fecha no disponible",TEXT(D1232,"mmmm"))</x:f>
        <x:v>April</x:v>
      </x:c>
      <x:c r="H1232" t="str">
        <x:f>IF(D1232="","Fecha no disponible",TEXT(D1232,"yyyy-mm"))</x:f>
        <x:v>2025-04</x:v>
      </x:c>
      <x:c r="I1232" t="str">
        <x:f>IF(D1232="","Fecha no disponible","T"&amp;ROUNDUP(MONTH(D1232)/3,0))</x:f>
        <x:v>T2</x:v>
      </x:c>
      <x:c r="J1232" t="str">
        <x:v>T014</x:v>
      </x:c>
      <x:c r="K1232" t="str">
        <x:v>Tienda Potosí 2</x:v>
      </x:c>
      <x:c r="L1232" t="str">
        <x:v>Barrio</x:v>
      </x:c>
      <x:c r="M1232" t="str">
        <x:v>Potosí</x:v>
      </x:c>
      <x:c r="N1232" t="str">
        <x:f>IFERROR(VLOOKUP(M1232,'Mapeos'!$A$4:$B$30,2,FALSE),M1232)</x:f>
        <x:v>Potosí</x:v>
      </x:c>
      <x:c r="O1232" t="str">
        <x:v>C00985</x:v>
      </x:c>
      <x:c r="P1232" t="str">
        <x:v>Masivo</x:v>
      </x:c>
      <x:c r="Q1232" t="str">
        <x:v>P0050</x:v>
      </x:c>
      <x:c r="R1232" t="str">
        <x:v>Electrónica</x:v>
      </x:c>
      <x:c r="S1232" t="str">
        <x:v>Marca A</x:v>
      </x:c>
      <x:c r="T1232" t="str">
        <x:v>Tienda</x:v>
      </x:c>
      <x:c r="U1232" t="str">
        <x:f>IFERROR(VLOOKUP(T1232,'Mapeos'!$D$4:$E$25,2,FALSE),T1232)</x:f>
        <x:v>Tienda</x:v>
      </x:c>
      <x:c r="V1232" t="str">
        <x:v>V025</x:v>
      </x:c>
      <x:c r="W1232" t="n">
        <x:v>2</x:v>
      </x:c>
      <x:c r="X1232" s="28" t="n">
        <x:v>415.09</x:v>
      </x:c>
      <x:c r="Y1232" s="20" t="n">
        <x:v>0</x:v>
      </x:c>
      <x:c r="Z1232" s="20" t="n">
        <x:f>IF(Y1232&gt;1,Y1232/100,Y1232)</x:f>
        <x:v>0</x:v>
      </x:c>
      <x:c r="AA1232" s="28" t="n">
        <x:v>213.25</x:v>
      </x:c>
      <x:c r="AB1232" s="28" t="n">
        <x:v>830.18</x:v>
      </x:c>
      <x:c r="AC1232" s="28" t="str">
        <x:v>BOB</x:v>
      </x:c>
      <x:c r="AD1232" s="28" t="n">
        <x:f>IF(AC1232="USD",AB1232*'Parametros'!$B$4,AB1232)</x:f>
        <x:v>830.18</x:v>
      </x:c>
      <x:c r="AE1232" s="28" t="n">
        <x:f>W1232*X1232*(1-Z1232)</x:f>
        <x:v>830.18</x:v>
      </x:c>
      <x:c r="AF1232" s="28" t="n">
        <x:f>W1232*AA1232</x:f>
        <x:v>426.5</x:v>
      </x:c>
      <x:c r="AG1232" s="28" t="n">
        <x:f>AE1232-AF1232</x:f>
        <x:v>403.67999999999995</x:v>
      </x:c>
      <x:c r="AH1232" s="20" t="n">
        <x:f>IF(AE1232&gt;0,AG1232/AE1232,"")</x:f>
        <x:v>0.48625599267628705</x:v>
      </x:c>
      <x:c r="AI1232" s="28" t="n">
        <x:v>159399.71</x:v>
      </x:c>
      <x:c r="AJ1232" s="28"/>
      <x:c r="AK1232"/>
      <x:c r="AL1232" t="str">
        <x:v>Completado</x:v>
      </x:c>
      <x:c r="AM1232" t="str">
        <x:f>IF(W1232&lt;0,"Devuelto",AL1232)</x:f>
        <x:v>Completado</x:v>
      </x:c>
      <x:c r="AN1232" t="str">
        <x:v>QR</x:v>
      </x:c>
      <x:c r="AO1232" s="29" t="str">
        <x:v>Sin observación</x:v>
      </x:c>
      <x:c r="AP1232" t="str">
        <x:f>IF(D1232="","No","Sí")</x:f>
        <x:v>Sí</x:v>
      </x:c>
    </x:row>
    <x:row r="1233">
      <x:c r="A1233" t="n">
        <x:v>1233</x:v>
      </x:c>
      <x:c r="B1233" t="str">
        <x:v>VT0005849</x:v>
      </x:c>
      <x:c r="C1233" t="str">
        <x:v>45891</x:v>
      </x:c>
      <x:c r="D1233" s="27" t="n">
        <x:v>45891</x:v>
      </x:c>
      <x:c r="E1233" t="n">
        <x:f>IF(D1233="","",YEAR(D1233))</x:f>
        <x:v>2025</x:v>
      </x:c>
      <x:c r="F1233" t="n">
        <x:f>IF(D1233="","",MONTH(D1233))</x:f>
        <x:v>8</x:v>
      </x:c>
      <x:c r="G1233" t="str">
        <x:f>IF(D1233="","Fecha no disponible",TEXT(D1233,"mmmm"))</x:f>
        <x:v>August</x:v>
      </x:c>
      <x:c r="H1233" t="str">
        <x:f>IF(D1233="","Fecha no disponible",TEXT(D1233,"yyyy-mm"))</x:f>
        <x:v>2025-08</x:v>
      </x:c>
      <x:c r="I1233" t="str">
        <x:f>IF(D1233="","Fecha no disponible","T"&amp;ROUNDUP(MONTH(D1233)/3,0))</x:f>
        <x:v>T3</x:v>
      </x:c>
      <x:c r="J1233" t="str">
        <x:v>T010</x:v>
      </x:c>
      <x:c r="K1233" t="str">
        <x:v>Tienda Cochabamba 2</x:v>
      </x:c>
      <x:c r="L1233" t="str">
        <x:v>Barrio</x:v>
      </x:c>
      <x:c r="M1233" t="str">
        <x:v>Cochabamba</x:v>
      </x:c>
      <x:c r="N1233" t="str">
        <x:f>IFERROR(VLOOKUP(M1233,'Mapeos'!$A$4:$B$30,2,FALSE),M1233)</x:f>
        <x:v>Cochabamba</x:v>
      </x:c>
      <x:c r="O1233" t="str">
        <x:v>C01476</x:v>
      </x:c>
      <x:c r="P1233" t="str">
        <x:v>Frecuente</x:v>
      </x:c>
      <x:c r="Q1233" t="str">
        <x:v>P0069</x:v>
      </x:c>
      <x:c r="R1233" t="str">
        <x:v>Electrónica</x:v>
      </x:c>
      <x:c r="S1233" t="str">
        <x:v>Marca C</x:v>
      </x:c>
      <x:c r="T1233" t="str">
        <x:v>Tienda</x:v>
      </x:c>
      <x:c r="U1233" t="str">
        <x:f>IFERROR(VLOOKUP(T1233,'Mapeos'!$D$4:$E$25,2,FALSE),T1233)</x:f>
        <x:v>Tienda</x:v>
      </x:c>
      <x:c r="V1233" t="str">
        <x:v>V010</x:v>
      </x:c>
      <x:c r="W1233" t="n">
        <x:v>2</x:v>
      </x:c>
      <x:c r="X1233" s="28" t="n">
        <x:v>540.41</x:v>
      </x:c>
      <x:c r="Y1233" s="20" t="n">
        <x:v>0.2</x:v>
      </x:c>
      <x:c r="Z1233" s="20" t="n">
        <x:f>IF(Y1233&gt;1,Y1233/100,Y1233)</x:f>
        <x:v>0.2</x:v>
      </x:c>
      <x:c r="AA1233" s="28" t="n">
        <x:v>294.06</x:v>
      </x:c>
      <x:c r="AB1233" s="28" t="n">
        <x:v>864.66</x:v>
      </x:c>
      <x:c r="AC1233" s="28" t="str">
        <x:v>BOB</x:v>
      </x:c>
      <x:c r="AD1233" s="28" t="n">
        <x:f>IF(AC1233="USD",AB1233*'Parametros'!$B$4,AB1233)</x:f>
        <x:v>864.66</x:v>
      </x:c>
      <x:c r="AE1233" s="28" t="n">
        <x:f>W1233*X1233*(1-Z1233)</x:f>
        <x:v>864.656</x:v>
      </x:c>
      <x:c r="AF1233" s="28" t="n">
        <x:f>W1233*AA1233</x:f>
        <x:v>588.12</x:v>
      </x:c>
      <x:c r="AG1233" s="28" t="n">
        <x:f>AE1233-AF1233</x:f>
        <x:v>276.53599999999994</x:v>
      </x:c>
      <x:c r="AH1233" s="20" t="n">
        <x:f>IF(AE1233&gt;0,AG1233/AE1233,"")</x:f>
        <x:v>0.31982198700986286</x:v>
      </x:c>
      <x:c r="AI1233" s="28" t="n">
        <x:v>140625.01</x:v>
      </x:c>
      <x:c r="AJ1233" s="28"/>
      <x:c r="AK1233"/>
      <x:c r="AL1233" t="str">
        <x:v>Completado</x:v>
      </x:c>
      <x:c r="AM1233" t="str">
        <x:f>IF(W1233&lt;0,"Devuelto",AL1233)</x:f>
        <x:v>Completado</x:v>
      </x:c>
      <x:c r="AN1233" t="str">
        <x:v>Efectivo</x:v>
      </x:c>
      <x:c r="AO1233" s="29" t="str">
        <x:v>Sin observación</x:v>
      </x:c>
      <x:c r="AP1233" t="str">
        <x:f>IF(D1233="","No","Sí")</x:f>
        <x:v>Sí</x:v>
      </x:c>
    </x:row>
    <x:row r="1234">
      <x:c r="A1234" t="n">
        <x:v>1234</x:v>
      </x:c>
      <x:c r="B1234" t="str">
        <x:v>VT0005854</x:v>
      </x:c>
      <x:c r="C1234" t="str">
        <x:v>45965</x:v>
      </x:c>
      <x:c r="D1234" s="27" t="n">
        <x:v>45965</x:v>
      </x:c>
      <x:c r="E1234" t="n">
        <x:f>IF(D1234="","",YEAR(D1234))</x:f>
        <x:v>2025</x:v>
      </x:c>
      <x:c r="F1234" t="n">
        <x:f>IF(D1234="","",MONTH(D1234))</x:f>
        <x:v>11</x:v>
      </x:c>
      <x:c r="G1234" t="str">
        <x:f>IF(D1234="","Fecha no disponible",TEXT(D1234,"mmmm"))</x:f>
        <x:v>November</x:v>
      </x:c>
      <x:c r="H1234" t="str">
        <x:f>IF(D1234="","Fecha no disponible",TEXT(D1234,"yyyy-mm"))</x:f>
        <x:v>2025-11</x:v>
      </x:c>
      <x:c r="I1234" t="str">
        <x:f>IF(D1234="","Fecha no disponible","T"&amp;ROUNDUP(MONTH(D1234)/3,0))</x:f>
        <x:v>T4</x:v>
      </x:c>
      <x:c r="J1234" t="str">
        <x:v>T006</x:v>
      </x:c>
      <x:c r="K1234" t="str">
        <x:v>Tienda Santa Cruz 2</x:v>
      </x:c>
      <x:c r="L1234" t="str">
        <x:v>Mall</x:v>
      </x:c>
      <x:c r="M1234" t="str">
        <x:v>Santa Cruz</x:v>
      </x:c>
      <x:c r="N1234" t="str">
        <x:f>IFERROR(VLOOKUP(M1234,'Mapeos'!$A$4:$B$30,2,FALSE),M1234)</x:f>
        <x:v>Santa Cruz</x:v>
      </x:c>
      <x:c r="O1234" t="str">
        <x:v>C00383</x:v>
      </x:c>
      <x:c r="P1234" t="str">
        <x:v>Frecuente</x:v>
      </x:c>
      <x:c r="Q1234" t="str">
        <x:v>P0041</x:v>
      </x:c>
      <x:c r="R1234" t="str">
        <x:v>Cuidado Personal</x:v>
      </x:c>
      <x:c r="S1234" t="str">
        <x:v>Marca C</x:v>
      </x:c>
      <x:c r="T1234" t="str">
        <x:v>E-commerce</x:v>
      </x:c>
      <x:c r="U1234" t="str">
        <x:f>IFERROR(VLOOKUP(T1234,'Mapeos'!$D$4:$E$25,2,FALSE),T1234)</x:f>
        <x:v>E-commerce</x:v>
      </x:c>
      <x:c r="V1234" t="str">
        <x:v>V011</x:v>
      </x:c>
      <x:c r="W1234" t="n">
        <x:v>1</x:v>
      </x:c>
      <x:c r="X1234" s="28" t="n">
        <x:v>58.22</x:v>
      </x:c>
      <x:c r="Y1234" s="20" t="n">
        <x:v>0</x:v>
      </x:c>
      <x:c r="Z1234" s="20" t="n">
        <x:f>IF(Y1234&gt;1,Y1234/100,Y1234)</x:f>
        <x:v>0</x:v>
      </x:c>
      <x:c r="AA1234" s="28" t="n">
        <x:v>29.49</x:v>
      </x:c>
      <x:c r="AB1234" s="28" t="n">
        <x:v>58.22</x:v>
      </x:c>
      <x:c r="AC1234" s="28" t="str">
        <x:v>BOB</x:v>
      </x:c>
      <x:c r="AD1234" s="28" t="n">
        <x:f>IF(AC1234="USD",AB1234*'Parametros'!$B$4,AB1234)</x:f>
        <x:v>58.22</x:v>
      </x:c>
      <x:c r="AE1234" s="28" t="n">
        <x:f>W1234*X1234*(1-Z1234)</x:f>
        <x:v>58.22</x:v>
      </x:c>
      <x:c r="AF1234" s="28" t="n">
        <x:f>W1234*AA1234</x:f>
        <x:v>29.49</x:v>
      </x:c>
      <x:c r="AG1234" s="28" t="n">
        <x:f>AE1234-AF1234</x:f>
        <x:v>28.73</x:v>
      </x:c>
      <x:c r="AH1234" s="20" t="n">
        <x:f>IF(AE1234&gt;0,AG1234/AE1234,"")</x:f>
        <x:v>0.4934730333218825</x:v>
      </x:c>
      <x:c r="AI1234" s="28" t="n">
        <x:v>76514.29</x:v>
      </x:c>
      <x:c r="AJ1234" s="28"/>
      <x:c r="AK1234"/>
      <x:c r="AL1234" t="str">
        <x:v>Completado</x:v>
      </x:c>
      <x:c r="AM1234" t="str">
        <x:f>IF(W1234&lt;0,"Devuelto",AL1234)</x:f>
        <x:v>Completado</x:v>
      </x:c>
      <x:c r="AN1234" t="str">
        <x:v>Transferencia</x:v>
      </x:c>
      <x:c r="AO1234" s="29" t="str">
        <x:v>Sin observación</x:v>
      </x:c>
      <x:c r="AP1234" t="str">
        <x:f>IF(D1234="","No","Sí")</x:f>
        <x:v>Sí</x:v>
      </x:c>
    </x:row>
    <x:row r="1235">
      <x:c r="A1235" t="n">
        <x:v>1235</x:v>
      </x:c>
      <x:c r="B1235" t="str">
        <x:v>VT0005858</x:v>
      </x:c>
      <x:c r="C1235" t="str">
        <x:v>46200</x:v>
      </x:c>
      <x:c r="D1235" s="27" t="n">
        <x:v>46200</x:v>
      </x:c>
      <x:c r="E1235" t="n">
        <x:f>IF(D1235="","",YEAR(D1235))</x:f>
        <x:v>2026</x:v>
      </x:c>
      <x:c r="F1235" t="n">
        <x:f>IF(D1235="","",MONTH(D1235))</x:f>
        <x:v>6</x:v>
      </x:c>
      <x:c r="G1235" t="str">
        <x:f>IF(D1235="","Fecha no disponible",TEXT(D1235,"mmmm"))</x:f>
        <x:v>June</x:v>
      </x:c>
      <x:c r="H1235" t="str">
        <x:f>IF(D1235="","Fecha no disponible",TEXT(D1235,"yyyy-mm"))</x:f>
        <x:v>2026-06</x:v>
      </x:c>
      <x:c r="I1235" t="str">
        <x:f>IF(D1235="","Fecha no disponible","T"&amp;ROUNDUP(MONTH(D1235)/3,0))</x:f>
        <x:v>T2</x:v>
      </x:c>
      <x:c r="J1235" t="str">
        <x:v>T002</x:v>
      </x:c>
      <x:c r="K1235" t="str">
        <x:v>Tienda La Paz 2</x:v>
      </x:c>
      <x:c r="L1235" t="str">
        <x:v>Mall</x:v>
      </x:c>
      <x:c r="M1235" t="str">
        <x:v>La Paz</x:v>
      </x:c>
      <x:c r="N1235" t="str">
        <x:f>IFERROR(VLOOKUP(M1235,'Mapeos'!$A$4:$B$30,2,FALSE),M1235)</x:f>
        <x:v>La Paz</x:v>
      </x:c>
      <x:c r="O1235" t="str">
        <x:v>C01620</x:v>
      </x:c>
      <x:c r="P1235" t="str">
        <x:v>Empresa</x:v>
      </x:c>
      <x:c r="Q1235" t="str">
        <x:v>P0049</x:v>
      </x:c>
      <x:c r="R1235" t="str">
        <x:v>Deportes</x:v>
      </x:c>
      <x:c r="S1235" t="str">
        <x:v>Marca D</x:v>
      </x:c>
      <x:c r="T1235" t="str">
        <x:v>E-commerce</x:v>
      </x:c>
      <x:c r="U1235" t="str">
        <x:f>IFERROR(VLOOKUP(T1235,'Mapeos'!$D$4:$E$25,2,FALSE),T1235)</x:f>
        <x:v>E-commerce</x:v>
      </x:c>
      <x:c r="V1235" t="str">
        <x:v>V024</x:v>
      </x:c>
      <x:c r="W1235" t="n">
        <x:v>2</x:v>
      </x:c>
      <x:c r="X1235" s="28" t="n">
        <x:v>234.28</x:v>
      </x:c>
      <x:c r="Y1235" s="20" t="n">
        <x:v>0</x:v>
      </x:c>
      <x:c r="Z1235" s="20" t="n">
        <x:f>IF(Y1235&gt;1,Y1235/100,Y1235)</x:f>
        <x:v>0</x:v>
      </x:c>
      <x:c r="AA1235" s="28" t="n">
        <x:v>174.23</x:v>
      </x:c>
      <x:c r="AB1235" s="28" t="n">
        <x:v>468.56</x:v>
      </x:c>
      <x:c r="AC1235" s="28" t="str">
        <x:v>BOB</x:v>
      </x:c>
      <x:c r="AD1235" s="28" t="n">
        <x:f>IF(AC1235="USD",AB1235*'Parametros'!$B$4,AB1235)</x:f>
        <x:v>468.56</x:v>
      </x:c>
      <x:c r="AE1235" s="28" t="n">
        <x:f>W1235*X1235*(1-Z1235)</x:f>
        <x:v>468.56</x:v>
      </x:c>
      <x:c r="AF1235" s="28" t="n">
        <x:f>W1235*AA1235</x:f>
        <x:v>348.46</x:v>
      </x:c>
      <x:c r="AG1235" s="28" t="n">
        <x:f>AE1235-AF1235</x:f>
        <x:v>120.10000000000002</x:v>
      </x:c>
      <x:c r="AH1235" s="20" t="n">
        <x:f>IF(AE1235&gt;0,AG1235/AE1235,"")</x:f>
        <x:v>0.25631722724944517</x:v>
      </x:c>
      <x:c r="AI1235" s="28" t="n">
        <x:v>64241.19</x:v>
      </x:c>
      <x:c r="AJ1235" s="28"/>
      <x:c r="AK1235"/>
      <x:c r="AL1235" t="str">
        <x:v>Completado</x:v>
      </x:c>
      <x:c r="AM1235" t="str">
        <x:f>IF(W1235&lt;0,"Devuelto",AL1235)</x:f>
        <x:v>Completado</x:v>
      </x:c>
      <x:c r="AN1235" t="str">
        <x:v>Tarjeta</x:v>
      </x:c>
      <x:c r="AO1235" s="29" t="str">
        <x:v>Sin observación</x:v>
      </x:c>
      <x:c r="AP1235" t="str">
        <x:f>IF(D1235="","No","Sí")</x:f>
        <x:v>Sí</x:v>
      </x:c>
    </x:row>
    <x:row r="1236">
      <x:c r="A1236" t="n">
        <x:v>1236</x:v>
      </x:c>
      <x:c r="B1236" t="str">
        <x:v>VT0005863</x:v>
      </x:c>
      <x:c r="C1236" t="str">
        <x:v>46085</x:v>
      </x:c>
      <x:c r="D1236" s="27" t="n">
        <x:v>46085</x:v>
      </x:c>
      <x:c r="E1236" t="n">
        <x:f>IF(D1236="","",YEAR(D1236))</x:f>
        <x:v>2026</x:v>
      </x:c>
      <x:c r="F1236" t="n">
        <x:f>IF(D1236="","",MONTH(D1236))</x:f>
        <x:v>3</x:v>
      </x:c>
      <x:c r="G1236" t="str">
        <x:f>IF(D1236="","Fecha no disponible",TEXT(D1236,"mmmm"))</x:f>
        <x:v>March</x:v>
      </x:c>
      <x:c r="H1236" t="str">
        <x:f>IF(D1236="","Fecha no disponible",TEXT(D1236,"yyyy-mm"))</x:f>
        <x:v>2026-03</x:v>
      </x:c>
      <x:c r="I1236" t="str">
        <x:f>IF(D1236="","Fecha no disponible","T"&amp;ROUNDUP(MONTH(D1236)/3,0))</x:f>
        <x:v>T1</x:v>
      </x:c>
      <x:c r="J1236" t="str">
        <x:v>T004</x:v>
      </x:c>
      <x:c r="K1236" t="str">
        <x:v>Tienda La Paz 4</x:v>
      </x:c>
      <x:c r="L1236" t="str">
        <x:v>Centro</x:v>
      </x:c>
      <x:c r="M1236" t="str">
        <x:v>La Paz</x:v>
      </x:c>
      <x:c r="N1236" t="str">
        <x:f>IFERROR(VLOOKUP(M1236,'Mapeos'!$A$4:$B$30,2,FALSE),M1236)</x:f>
        <x:v>La Paz</x:v>
      </x:c>
      <x:c r="O1236" t="str">
        <x:v>C00571</x:v>
      </x:c>
      <x:c r="P1236" t="str">
        <x:v>Masivo</x:v>
      </x:c>
      <x:c r="Q1236" t="str">
        <x:v>P0106</x:v>
      </x:c>
      <x:c r="R1236" t="str">
        <x:v>Hogar</x:v>
      </x:c>
      <x:c r="S1236" t="str">
        <x:v>Marca A</x:v>
      </x:c>
      <x:c r="T1236" t="str">
        <x:v>E-commerce</x:v>
      </x:c>
      <x:c r="U1236" t="str">
        <x:f>IFERROR(VLOOKUP(T1236,'Mapeos'!$D$4:$E$25,2,FALSE),T1236)</x:f>
        <x:v>E-commerce</x:v>
      </x:c>
      <x:c r="V1236" t="str">
        <x:v>V031</x:v>
      </x:c>
      <x:c r="W1236" t="n">
        <x:v>3</x:v>
      </x:c>
      <x:c r="X1236" s="28" t="n">
        <x:v>326.24</x:v>
      </x:c>
      <x:c r="Y1236" s="20" t="n">
        <x:v>0</x:v>
      </x:c>
      <x:c r="Z1236" s="20" t="n">
        <x:f>IF(Y1236&gt;1,Y1236/100,Y1236)</x:f>
        <x:v>0</x:v>
      </x:c>
      <x:c r="AA1236" s="28" t="n">
        <x:v>185.2</x:v>
      </x:c>
      <x:c r="AB1236" s="28" t="n">
        <x:v>978.72</x:v>
      </x:c>
      <x:c r="AC1236" s="28" t="str">
        <x:v>BOB</x:v>
      </x:c>
      <x:c r="AD1236" s="28" t="n">
        <x:f>IF(AC1236="USD",AB1236*'Parametros'!$B$4,AB1236)</x:f>
        <x:v>978.72</x:v>
      </x:c>
      <x:c r="AE1236" s="28" t="n">
        <x:f>W1236*X1236*(1-Z1236)</x:f>
        <x:v>978.72</x:v>
      </x:c>
      <x:c r="AF1236" s="28" t="n">
        <x:f>W1236*AA1236</x:f>
        <x:v>555.5999999999999</x:v>
      </x:c>
      <x:c r="AG1236" s="28" t="n">
        <x:f>AE1236-AF1236</x:f>
        <x:v>423.1200000000001</x:v>
      </x:c>
      <x:c r="AH1236" s="20" t="n">
        <x:f>IF(AE1236&gt;0,AG1236/AE1236,"")</x:f>
        <x:v>0.43231976459048566</x:v>
      </x:c>
      <x:c r="AI1236" s="28" t="n">
        <x:v>66832.55</x:v>
      </x:c>
      <x:c r="AJ1236" s="28"/>
      <x:c r="AK1236"/>
      <x:c r="AL1236" t="str">
        <x:v>Completado</x:v>
      </x:c>
      <x:c r="AM1236" t="str">
        <x:f>IF(W1236&lt;0,"Devuelto",AL1236)</x:f>
        <x:v>Completado</x:v>
      </x:c>
      <x:c r="AN1236" t="str">
        <x:v>QR</x:v>
      </x:c>
      <x:c r="AO1236" s="29" t="str">
        <x:v>Sin observación</x:v>
      </x:c>
      <x:c r="AP1236" t="str">
        <x:f>IF(D1236="","No","Sí")</x:f>
        <x:v>Sí</x:v>
      </x:c>
    </x:row>
    <x:row r="1237">
      <x:c r="A1237" t="n">
        <x:v>1237</x:v>
      </x:c>
      <x:c r="B1237" t="str">
        <x:v>VT0005868</x:v>
      </x:c>
      <x:c r="C1237" t="str">
        <x:v>45550</x:v>
      </x:c>
      <x:c r="D1237" s="27" t="n">
        <x:v>45550</x:v>
      </x:c>
      <x:c r="E1237" t="n">
        <x:f>IF(D1237="","",YEAR(D1237))</x:f>
        <x:v>2024</x:v>
      </x:c>
      <x:c r="F1237" t="n">
        <x:f>IF(D1237="","",MONTH(D1237))</x:f>
        <x:v>9</x:v>
      </x:c>
      <x:c r="G1237" t="str">
        <x:f>IF(D1237="","Fecha no disponible",TEXT(D1237,"mmmm"))</x:f>
        <x:v>September</x:v>
      </x:c>
      <x:c r="H1237" t="str">
        <x:f>IF(D1237="","Fecha no disponible",TEXT(D1237,"yyyy-mm"))</x:f>
        <x:v>2024-09</x:v>
      </x:c>
      <x:c r="I1237" t="str">
        <x:f>IF(D1237="","Fecha no disponible","T"&amp;ROUNDUP(MONTH(D1237)/3,0))</x:f>
        <x:v>T3</x:v>
      </x:c>
      <x:c r="J1237" t="str">
        <x:v>T007</x:v>
      </x:c>
      <x:c r="K1237" t="str">
        <x:v>Tienda Santa Cruz 3</x:v>
      </x:c>
      <x:c r="L1237" t="str">
        <x:v>Barrio</x:v>
      </x:c>
      <x:c r="M1237" t="str">
        <x:v>Santa Cruz</x:v>
      </x:c>
      <x:c r="N1237" t="str">
        <x:f>IFERROR(VLOOKUP(M1237,'Mapeos'!$A$4:$B$30,2,FALSE),M1237)</x:f>
        <x:v>Santa Cruz</x:v>
      </x:c>
      <x:c r="O1237" t="str">
        <x:v>C01524</x:v>
      </x:c>
      <x:c r="P1237" t="str">
        <x:v>Premium</x:v>
      </x:c>
      <x:c r="Q1237" t="str">
        <x:v>P0070</x:v>
      </x:c>
      <x:c r="R1237" t="str">
        <x:v>Electrónica</x:v>
      </x:c>
      <x:c r="S1237" t="str">
        <x:v>Marca C</x:v>
      </x:c>
      <x:c r="T1237" t="str">
        <x:v>Tienda</x:v>
      </x:c>
      <x:c r="U1237" t="str">
        <x:f>IFERROR(VLOOKUP(T1237,'Mapeos'!$D$4:$E$25,2,FALSE),T1237)</x:f>
        <x:v>Tienda</x:v>
      </x:c>
      <x:c r="V1237" t="str">
        <x:v>V024</x:v>
      </x:c>
      <x:c r="W1237" t="n">
        <x:v>4</x:v>
      </x:c>
      <x:c r="X1237" s="28" t="n">
        <x:v>745.89</x:v>
      </x:c>
      <x:c r="Y1237" s="20" t="n">
        <x:v>0.15</x:v>
      </x:c>
      <x:c r="Z1237" s="20" t="n">
        <x:f>IF(Y1237&gt;1,Y1237/100,Y1237)</x:f>
        <x:v>0.15</x:v>
      </x:c>
      <x:c r="AA1237" s="28" t="n">
        <x:v>337.99</x:v>
      </x:c>
      <x:c r="AB1237" s="28" t="n">
        <x:v>2536.03</x:v>
      </x:c>
      <x:c r="AC1237" s="28" t="str">
        <x:v>BOB</x:v>
      </x:c>
      <x:c r="AD1237" s="28" t="n">
        <x:f>IF(AC1237="USD",AB1237*'Parametros'!$B$4,AB1237)</x:f>
        <x:v>2536.03</x:v>
      </x:c>
      <x:c r="AE1237" s="28" t="n">
        <x:f>W1237*X1237*(1-Z1237)</x:f>
        <x:v>2536.026</x:v>
      </x:c>
      <x:c r="AF1237" s="28" t="n">
        <x:f>W1237*AA1237</x:f>
        <x:v>1351.96</x:v>
      </x:c>
      <x:c r="AG1237" s="28" t="n">
        <x:f>AE1237-AF1237</x:f>
        <x:v>1184.0659999999998</x:v>
      </x:c>
      <x:c r="AH1237" s="20" t="n">
        <x:f>IF(AE1237&gt;0,AG1237/AE1237,"")</x:f>
        <x:v>0.4668982100341242</x:v>
      </x:c>
      <x:c r="AI1237" s="28" t="n">
        <x:v>192079.58</x:v>
      </x:c>
      <x:c r="AJ1237" s="28"/>
      <x:c r="AK1237"/>
      <x:c r="AL1237" t="str">
        <x:v>Completado</x:v>
      </x:c>
      <x:c r="AM1237" t="str">
        <x:f>IF(W1237&lt;0,"Devuelto",AL1237)</x:f>
        <x:v>Completado</x:v>
      </x:c>
      <x:c r="AN1237" t="str">
        <x:v>Transferencia</x:v>
      </x:c>
      <x:c r="AO1237" s="29" t="str">
        <x:v>Sin observación</x:v>
      </x:c>
      <x:c r="AP1237" t="str">
        <x:f>IF(D1237="","No","Sí")</x:f>
        <x:v>Sí</x:v>
      </x:c>
    </x:row>
    <x:row r="1238">
      <x:c r="A1238" t="n">
        <x:v>1238</x:v>
      </x:c>
      <x:c r="B1238" t="str">
        <x:v>VT0005873</x:v>
      </x:c>
      <x:c r="C1238" t="str">
        <x:v>45801</x:v>
      </x:c>
      <x:c r="D1238" s="27" t="n">
        <x:v>45801</x:v>
      </x:c>
      <x:c r="E1238" t="n">
        <x:f>IF(D1238="","",YEAR(D1238))</x:f>
        <x:v>2025</x:v>
      </x:c>
      <x:c r="F1238" t="n">
        <x:f>IF(D1238="","",MONTH(D1238))</x:f>
        <x:v>5</x:v>
      </x:c>
      <x:c r="G1238" t="str">
        <x:f>IF(D1238="","Fecha no disponible",TEXT(D1238,"mmmm"))</x:f>
        <x:v>May</x:v>
      </x:c>
      <x:c r="H1238" t="str">
        <x:f>IF(D1238="","Fecha no disponible",TEXT(D1238,"yyyy-mm"))</x:f>
        <x:v>2025-05</x:v>
      </x:c>
      <x:c r="I1238" t="str">
        <x:f>IF(D1238="","Fecha no disponible","T"&amp;ROUNDUP(MONTH(D1238)/3,0))</x:f>
        <x:v>T2</x:v>
      </x:c>
      <x:c r="J1238" t="str">
        <x:v>T001</x:v>
      </x:c>
      <x:c r="K1238" t="str">
        <x:v>Tienda La Paz 1</x:v>
      </x:c>
      <x:c r="L1238" t="str">
        <x:v>Barrio</x:v>
      </x:c>
      <x:c r="M1238" t="str">
        <x:v>La Paz</x:v>
      </x:c>
      <x:c r="N1238" t="str">
        <x:f>IFERROR(VLOOKUP(M1238,'Mapeos'!$A$4:$B$30,2,FALSE),M1238)</x:f>
        <x:v>La Paz</x:v>
      </x:c>
      <x:c r="O1238" t="str">
        <x:v>C01296</x:v>
      </x:c>
      <x:c r="P1238" t="str">
        <x:v>Frecuente</x:v>
      </x:c>
      <x:c r="Q1238" t="str">
        <x:v>P0045</x:v>
      </x:c>
      <x:c r="R1238" t="str">
        <x:v>Hogar</x:v>
      </x:c>
      <x:c r="S1238" t="str">
        <x:v>Marca D</x:v>
      </x:c>
      <x:c r="T1238" t="str">
        <x:v>Tienda</x:v>
      </x:c>
      <x:c r="U1238" t="str">
        <x:f>IFERROR(VLOOKUP(T1238,'Mapeos'!$D$4:$E$25,2,FALSE),T1238)</x:f>
        <x:v>Tienda</x:v>
      </x:c>
      <x:c r="V1238" t="str">
        <x:v>V001</x:v>
      </x:c>
      <x:c r="W1238" t="n">
        <x:v>1</x:v>
      </x:c>
      <x:c r="X1238" s="28" t="n">
        <x:v>218.11</x:v>
      </x:c>
      <x:c r="Y1238" s="20" t="n">
        <x:v>0.15</x:v>
      </x:c>
      <x:c r="Z1238" s="20" t="n">
        <x:f>IF(Y1238&gt;1,Y1238/100,Y1238)</x:f>
        <x:v>0.15</x:v>
      </x:c>
      <x:c r="AA1238" s="28" t="n">
        <x:v>123.6</x:v>
      </x:c>
      <x:c r="AB1238" s="28" t="n">
        <x:v>185.39</x:v>
      </x:c>
      <x:c r="AC1238" s="28" t="str">
        <x:v>BOB</x:v>
      </x:c>
      <x:c r="AD1238" s="28" t="n">
        <x:f>IF(AC1238="USD",AB1238*'Parametros'!$B$4,AB1238)</x:f>
        <x:v>185.39</x:v>
      </x:c>
      <x:c r="AE1238" s="28" t="n">
        <x:f>W1238*X1238*(1-Z1238)</x:f>
        <x:v>185.39350000000002</x:v>
      </x:c>
      <x:c r="AF1238" s="28" t="n">
        <x:f>W1238*AA1238</x:f>
        <x:v>123.6</x:v>
      </x:c>
      <x:c r="AG1238" s="28" t="n">
        <x:f>AE1238-AF1238</x:f>
        <x:v>61.79350000000002</x:v>
      </x:c>
      <x:c r="AH1238" s="20" t="n">
        <x:f>IF(AE1238&gt;0,AG1238/AE1238,"")</x:f>
        <x:v>0.33330995962641635</x:v>
      </x:c>
      <x:c r="AI1238" s="28" t="n">
        <x:v>197389.58</x:v>
      </x:c>
      <x:c r="AJ1238" s="28"/>
      <x:c r="AK1238"/>
      <x:c r="AL1238" t="str">
        <x:v>Completado</x:v>
      </x:c>
      <x:c r="AM1238" t="str">
        <x:f>IF(W1238&lt;0,"Devuelto",AL1238)</x:f>
        <x:v>Completado</x:v>
      </x:c>
      <x:c r="AN1238" t="str">
        <x:v>Efectivo</x:v>
      </x:c>
      <x:c r="AO1238" s="29" t="str">
        <x:v>Sin observación</x:v>
      </x:c>
      <x:c r="AP1238" t="str">
        <x:f>IF(D1238="","No","Sí")</x:f>
        <x:v>Sí</x:v>
      </x:c>
    </x:row>
    <x:row r="1239">
      <x:c r="A1239" t="n">
        <x:v>1239</x:v>
      </x:c>
      <x:c r="B1239" t="str">
        <x:v>VT0005877</x:v>
      </x:c>
      <x:c r="C1239" t="str">
        <x:v>45414</x:v>
      </x:c>
      <x:c r="D1239" s="27" t="n">
        <x:v>45414</x:v>
      </x:c>
      <x:c r="E1239" t="n">
        <x:f>IF(D1239="","",YEAR(D1239))</x:f>
        <x:v>2024</x:v>
      </x:c>
      <x:c r="F1239" t="n">
        <x:f>IF(D1239="","",MONTH(D1239))</x:f>
        <x:v>5</x:v>
      </x:c>
      <x:c r="G1239" t="str">
        <x:f>IF(D1239="","Fecha no disponible",TEXT(D1239,"mmmm"))</x:f>
        <x:v>May</x:v>
      </x:c>
      <x:c r="H1239" t="str">
        <x:f>IF(D1239="","Fecha no disponible",TEXT(D1239,"yyyy-mm"))</x:f>
        <x:v>2024-05</x:v>
      </x:c>
      <x:c r="I1239" t="str">
        <x:f>IF(D1239="","Fecha no disponible","T"&amp;ROUNDUP(MONTH(D1239)/3,0))</x:f>
        <x:v>T2</x:v>
      </x:c>
      <x:c r="J1239" t="str">
        <x:v>T003</x:v>
      </x:c>
      <x:c r="K1239" t="str">
        <x:v>Tienda La Paz 3</x:v>
      </x:c>
      <x:c r="L1239" t="str">
        <x:v>Barrio</x:v>
      </x:c>
      <x:c r="M1239" t="str">
        <x:v>La Paz</x:v>
      </x:c>
      <x:c r="N1239" t="str">
        <x:f>IFERROR(VLOOKUP(M1239,'Mapeos'!$A$4:$B$30,2,FALSE),M1239)</x:f>
        <x:v>La Paz</x:v>
      </x:c>
      <x:c r="O1239" t="str">
        <x:v>C00513</x:v>
      </x:c>
      <x:c r="P1239" t="str">
        <x:v>Empresa</x:v>
      </x:c>
      <x:c r="Q1239" t="str">
        <x:v>P0031</x:v>
      </x:c>
      <x:c r="R1239" t="str">
        <x:v>Alimentos</x:v>
      </x:c>
      <x:c r="S1239" t="str">
        <x:v>Marca B</x:v>
      </x:c>
      <x:c r="T1239" t="str">
        <x:v>Tienda</x:v>
      </x:c>
      <x:c r="U1239" t="str">
        <x:f>IFERROR(VLOOKUP(T1239,'Mapeos'!$D$4:$E$25,2,FALSE),T1239)</x:f>
        <x:v>Tienda</x:v>
      </x:c>
      <x:c r="V1239" t="str">
        <x:v>V001</x:v>
      </x:c>
      <x:c r="W1239" t="n">
        <x:v>1</x:v>
      </x:c>
      <x:c r="X1239" s="28" t="n">
        <x:v>53.67</x:v>
      </x:c>
      <x:c r="Y1239" s="20" t="n">
        <x:v>0.25</x:v>
      </x:c>
      <x:c r="Z1239" s="20" t="n">
        <x:f>IF(Y1239&gt;1,Y1239/100,Y1239)</x:f>
        <x:v>0.25</x:v>
      </x:c>
      <x:c r="AA1239" s="28" t="n">
        <x:v>36.49</x:v>
      </x:c>
      <x:c r="AB1239" s="28" t="n">
        <x:v>40.25</x:v>
      </x:c>
      <x:c r="AC1239" s="28" t="str">
        <x:v>BOB</x:v>
      </x:c>
      <x:c r="AD1239" s="28" t="n">
        <x:f>IF(AC1239="USD",AB1239*'Parametros'!$B$4,AB1239)</x:f>
        <x:v>40.25</x:v>
      </x:c>
      <x:c r="AE1239" s="28" t="n">
        <x:f>W1239*X1239*(1-Z1239)</x:f>
        <x:v>40.2525</x:v>
      </x:c>
      <x:c r="AF1239" s="28" t="n">
        <x:f>W1239*AA1239</x:f>
        <x:v>36.49</x:v>
      </x:c>
      <x:c r="AG1239" s="28" t="n">
        <x:f>AE1239-AF1239</x:f>
        <x:v>3.7624999999999957</x:v>
      </x:c>
      <x:c r="AH1239" s="20" t="n">
        <x:f>IF(AE1239&gt;0,AG1239/AE1239,"")</x:f>
        <x:v>0.09347245512701065</x:v>
      </x:c>
      <x:c r="AI1239" s="28" t="n">
        <x:v>191983.02</x:v>
      </x:c>
      <x:c r="AJ1239" s="28"/>
      <x:c r="AK1239"/>
      <x:c r="AL1239" t="str">
        <x:v>Completado</x:v>
      </x:c>
      <x:c r="AM1239" t="str">
        <x:f>IF(W1239&lt;0,"Devuelto",AL1239)</x:f>
        <x:v>Completado</x:v>
      </x:c>
      <x:c r="AN1239" t="str">
        <x:v>Transferencia</x:v>
      </x:c>
      <x:c r="AO1239" s="29" t="str">
        <x:v>Sin observación</x:v>
      </x:c>
      <x:c r="AP1239" t="str">
        <x:f>IF(D1239="","No","Sí")</x:f>
        <x:v>Sí</x:v>
      </x:c>
    </x:row>
    <x:row r="1240">
      <x:c r="A1240" t="n">
        <x:v>1240</x:v>
      </x:c>
      <x:c r="B1240" t="str">
        <x:v>VT0005882</x:v>
      </x:c>
      <x:c r="C1240" t="str">
        <x:v>45980</x:v>
      </x:c>
      <x:c r="D1240" s="27" t="n">
        <x:v>45980</x:v>
      </x:c>
      <x:c r="E1240" t="n">
        <x:f>IF(D1240="","",YEAR(D1240))</x:f>
        <x:v>2025</x:v>
      </x:c>
      <x:c r="F1240" t="n">
        <x:f>IF(D1240="","",MONTH(D1240))</x:f>
        <x:v>11</x:v>
      </x:c>
      <x:c r="G1240" t="str">
        <x:f>IF(D1240="","Fecha no disponible",TEXT(D1240,"mmmm"))</x:f>
        <x:v>November</x:v>
      </x:c>
      <x:c r="H1240" t="str">
        <x:f>IF(D1240="","Fecha no disponible",TEXT(D1240,"yyyy-mm"))</x:f>
        <x:v>2025-11</x:v>
      </x:c>
      <x:c r="I1240" t="str">
        <x:f>IF(D1240="","Fecha no disponible","T"&amp;ROUNDUP(MONTH(D1240)/3,0))</x:f>
        <x:v>T4</x:v>
      </x:c>
      <x:c r="J1240" t="str">
        <x:v>T007</x:v>
      </x:c>
      <x:c r="K1240" t="str">
        <x:v>Tienda Santa Cruz 3</x:v>
      </x:c>
      <x:c r="L1240" t="str">
        <x:v>Barrio</x:v>
      </x:c>
      <x:c r="M1240" t="str">
        <x:v>Santa Cruz</x:v>
      </x:c>
      <x:c r="N1240" t="str">
        <x:f>IFERROR(VLOOKUP(M1240,'Mapeos'!$A$4:$B$30,2,FALSE),M1240)</x:f>
        <x:v>Santa Cruz</x:v>
      </x:c>
      <x:c r="O1240" t="str">
        <x:v>C01339</x:v>
      </x:c>
      <x:c r="P1240" t="str">
        <x:v>Frecuente</x:v>
      </x:c>
      <x:c r="Q1240" t="str">
        <x:v>P0105</x:v>
      </x:c>
      <x:c r="R1240" t="str">
        <x:v>Hogar</x:v>
      </x:c>
      <x:c r="S1240" t="str">
        <x:v>Marca D</x:v>
      </x:c>
      <x:c r="T1240" t="str">
        <x:v>Tienda</x:v>
      </x:c>
      <x:c r="U1240" t="str">
        <x:f>IFERROR(VLOOKUP(T1240,'Mapeos'!$D$4:$E$25,2,FALSE),T1240)</x:f>
        <x:v>Tienda</x:v>
      </x:c>
      <x:c r="V1240" t="str">
        <x:v>V039</x:v>
      </x:c>
      <x:c r="W1240" t="n">
        <x:v>1</x:v>
      </x:c>
      <x:c r="X1240" s="28" t="n">
        <x:v>148.44</x:v>
      </x:c>
      <x:c r="Y1240" s="20" t="n">
        <x:v>0</x:v>
      </x:c>
      <x:c r="Z1240" s="20" t="n">
        <x:f>IF(Y1240&gt;1,Y1240/100,Y1240)</x:f>
        <x:v>0</x:v>
      </x:c>
      <x:c r="AA1240" s="28" t="n">
        <x:v>106.98</x:v>
      </x:c>
      <x:c r="AB1240" s="28" t="n">
        <x:v>148.44</x:v>
      </x:c>
      <x:c r="AC1240" s="28" t="str">
        <x:v>BOB</x:v>
      </x:c>
      <x:c r="AD1240" s="28" t="n">
        <x:f>IF(AC1240="USD",AB1240*'Parametros'!$B$4,AB1240)</x:f>
        <x:v>148.44</x:v>
      </x:c>
      <x:c r="AE1240" s="28" t="n">
        <x:f>W1240*X1240*(1-Z1240)</x:f>
        <x:v>148.44</x:v>
      </x:c>
      <x:c r="AF1240" s="28" t="n">
        <x:f>W1240*AA1240</x:f>
        <x:v>106.98</x:v>
      </x:c>
      <x:c r="AG1240" s="28" t="n">
        <x:f>AE1240-AF1240</x:f>
        <x:v>41.459999999999994</x:v>
      </x:c>
      <x:c r="AH1240" s="20" t="n">
        <x:f>IF(AE1240&gt;0,AG1240/AE1240,"")</x:f>
        <x:v>0.27930476960388034</x:v>
      </x:c>
      <x:c r="AI1240" s="28" t="n">
        <x:v>167552.33</x:v>
      </x:c>
      <x:c r="AJ1240" s="28"/>
      <x:c r="AK1240"/>
      <x:c r="AL1240" t="str">
        <x:v>Completado</x:v>
      </x:c>
      <x:c r="AM1240" t="str">
        <x:f>IF(W1240&lt;0,"Devuelto",AL1240)</x:f>
        <x:v>Completado</x:v>
      </x:c>
      <x:c r="AN1240" t="str">
        <x:v>Efectivo</x:v>
      </x:c>
      <x:c r="AO1240" s="29" t="str">
        <x:v>Sin observación</x:v>
      </x:c>
      <x:c r="AP1240" t="str">
        <x:f>IF(D1240="","No","Sí")</x:f>
        <x:v>Sí</x:v>
      </x:c>
    </x:row>
    <x:row r="1241">
      <x:c r="A1241" t="n">
        <x:v>1241</x:v>
      </x:c>
      <x:c r="B1241" t="str">
        <x:v>VT0005887</x:v>
      </x:c>
      <x:c r="C1241" t="str">
        <x:v>45979</x:v>
      </x:c>
      <x:c r="D1241" s="27" t="n">
        <x:v>45979</x:v>
      </x:c>
      <x:c r="E1241" t="n">
        <x:f>IF(D1241="","",YEAR(D1241))</x:f>
        <x:v>2025</x:v>
      </x:c>
      <x:c r="F1241" t="n">
        <x:f>IF(D1241="","",MONTH(D1241))</x:f>
        <x:v>11</x:v>
      </x:c>
      <x:c r="G1241" t="str">
        <x:f>IF(D1241="","Fecha no disponible",TEXT(D1241,"mmmm"))</x:f>
        <x:v>November</x:v>
      </x:c>
      <x:c r="H1241" t="str">
        <x:f>IF(D1241="","Fecha no disponible",TEXT(D1241,"yyyy-mm"))</x:f>
        <x:v>2025-11</x:v>
      </x:c>
      <x:c r="I1241" t="str">
        <x:f>IF(D1241="","Fecha no disponible","T"&amp;ROUNDUP(MONTH(D1241)/3,0))</x:f>
        <x:v>T4</x:v>
      </x:c>
      <x:c r="J1241" t="str">
        <x:v>T004</x:v>
      </x:c>
      <x:c r="K1241" t="str">
        <x:v>Tienda La Paz 4</x:v>
      </x:c>
      <x:c r="L1241" t="str">
        <x:v>Centro</x:v>
      </x:c>
      <x:c r="M1241" t="str">
        <x:v>La Paz</x:v>
      </x:c>
      <x:c r="N1241" t="str">
        <x:f>IFERROR(VLOOKUP(M1241,'Mapeos'!$A$4:$B$30,2,FALSE),M1241)</x:f>
        <x:v>La Paz</x:v>
      </x:c>
      <x:c r="O1241" t="str">
        <x:v>C00738</x:v>
      </x:c>
      <x:c r="P1241" t="str">
        <x:v>Premium</x:v>
      </x:c>
      <x:c r="Q1241" t="str">
        <x:v>P0040</x:v>
      </x:c>
      <x:c r="R1241" t="str">
        <x:v>Electrónica</x:v>
      </x:c>
      <x:c r="S1241" t="str">
        <x:v>Marca D</x:v>
      </x:c>
      <x:c r="T1241" t="str">
        <x:v>Marketplace</x:v>
      </x:c>
      <x:c r="U1241" t="str">
        <x:f>IFERROR(VLOOKUP(T1241,'Mapeos'!$D$4:$E$25,2,FALSE),T1241)</x:f>
        <x:v>Marketplace</x:v>
      </x:c>
      <x:c r="V1241" t="str">
        <x:v>V036</x:v>
      </x:c>
      <x:c r="W1241" t="n">
        <x:v>1</x:v>
      </x:c>
      <x:c r="X1241" s="28" t="n">
        <x:v>325.88</x:v>
      </x:c>
      <x:c r="Y1241" s="20" t="n">
        <x:v>0.1</x:v>
      </x:c>
      <x:c r="Z1241" s="20" t="n">
        <x:f>IF(Y1241&gt;1,Y1241/100,Y1241)</x:f>
        <x:v>0.1</x:v>
      </x:c>
      <x:c r="AA1241" s="28" t="n">
        <x:v>258.27</x:v>
      </x:c>
      <x:c r="AB1241" s="28" t="n">
        <x:v>293.29</x:v>
      </x:c>
      <x:c r="AC1241" s="28" t="str">
        <x:v>BOB</x:v>
      </x:c>
      <x:c r="AD1241" s="28" t="n">
        <x:f>IF(AC1241="USD",AB1241*'Parametros'!$B$4,AB1241)</x:f>
        <x:v>293.29</x:v>
      </x:c>
      <x:c r="AE1241" s="28" t="n">
        <x:f>W1241*X1241*(1-Z1241)</x:f>
        <x:v>293.29200000000003</x:v>
      </x:c>
      <x:c r="AF1241" s="28" t="n">
        <x:f>W1241*AA1241</x:f>
        <x:v>258.27</x:v>
      </x:c>
      <x:c r="AG1241" s="28" t="n">
        <x:f>AE1241-AF1241</x:f>
        <x:v>35.02200000000005</x:v>
      </x:c>
      <x:c r="AH1241" s="20" t="n">
        <x:f>IF(AE1241&gt;0,AG1241/AE1241,"")</x:f>
        <x:v>0.11941000777382282</x:v>
      </x:c>
      <x:c r="AI1241" s="28" t="n">
        <x:v>84729.21</x:v>
      </x:c>
      <x:c r="AJ1241" s="28"/>
      <x:c r="AK1241"/>
      <x:c r="AL1241" t="str">
        <x:v>Completado</x:v>
      </x:c>
      <x:c r="AM1241" t="str">
        <x:f>IF(W1241&lt;0,"Devuelto",AL1241)</x:f>
        <x:v>Completado</x:v>
      </x:c>
      <x:c r="AN1241" t="str">
        <x:v>QR</x:v>
      </x:c>
      <x:c r="AO1241" s="29" t="str">
        <x:v>Sin observación</x:v>
      </x:c>
      <x:c r="AP1241" t="str">
        <x:f>IF(D1241="","No","Sí")</x:f>
        <x:v>Sí</x:v>
      </x:c>
    </x:row>
    <x:row r="1242">
      <x:c r="A1242" t="n">
        <x:v>1242</x:v>
      </x:c>
      <x:c r="B1242" t="str">
        <x:v>VT0005892</x:v>
      </x:c>
      <x:c r="C1242" t="str">
        <x:v>45623</x:v>
      </x:c>
      <x:c r="D1242" s="27" t="n">
        <x:v>45623</x:v>
      </x:c>
      <x:c r="E1242" t="n">
        <x:f>IF(D1242="","",YEAR(D1242))</x:f>
        <x:v>2024</x:v>
      </x:c>
      <x:c r="F1242" t="n">
        <x:f>IF(D1242="","",MONTH(D1242))</x:f>
        <x:v>11</x:v>
      </x:c>
      <x:c r="G1242" t="str">
        <x:f>IF(D1242="","Fecha no disponible",TEXT(D1242,"mmmm"))</x:f>
        <x:v>November</x:v>
      </x:c>
      <x:c r="H1242" t="str">
        <x:f>IF(D1242="","Fecha no disponible",TEXT(D1242,"yyyy-mm"))</x:f>
        <x:v>2024-11</x:v>
      </x:c>
      <x:c r="I1242" t="str">
        <x:f>IF(D1242="","Fecha no disponible","T"&amp;ROUNDUP(MONTH(D1242)/3,0))</x:f>
        <x:v>T4</x:v>
      </x:c>
      <x:c r="J1242" t="str">
        <x:v>T005</x:v>
      </x:c>
      <x:c r="K1242" t="str">
        <x:v>Tienda Santa Cruz 1</x:v>
      </x:c>
      <x:c r="L1242" t="str">
        <x:v>Centro</x:v>
      </x:c>
      <x:c r="M1242" t="str">
        <x:v>Santa Cruz</x:v>
      </x:c>
      <x:c r="N1242" t="str">
        <x:f>IFERROR(VLOOKUP(M1242,'Mapeos'!$A$4:$B$30,2,FALSE),M1242)</x:f>
        <x:v>Santa Cruz</x:v>
      </x:c>
      <x:c r="O1242" t="str">
        <x:v>C00348</x:v>
      </x:c>
      <x:c r="P1242" t="str">
        <x:v>Empresa</x:v>
      </x:c>
      <x:c r="Q1242" t="str">
        <x:v>P0003</x:v>
      </x:c>
      <x:c r="R1242" t="str">
        <x:v>Hogar</x:v>
      </x:c>
      <x:c r="S1242" t="str">
        <x:v>Marca C</x:v>
      </x:c>
      <x:c r="T1242" t="str">
        <x:v>WhatsApp</x:v>
      </x:c>
      <x:c r="U1242" t="str">
        <x:f>IFERROR(VLOOKUP(T1242,'Mapeos'!$D$4:$E$25,2,FALSE),T1242)</x:f>
        <x:v>WhatsApp</x:v>
      </x:c>
      <x:c r="V1242" t="str">
        <x:v>V037</x:v>
      </x:c>
      <x:c r="W1242" t="n">
        <x:v>3</x:v>
      </x:c>
      <x:c r="X1242" s="28" t="n">
        <x:v>313.16</x:v>
      </x:c>
      <x:c r="Y1242" s="20" t="n">
        <x:v>0.2</x:v>
      </x:c>
      <x:c r="Z1242" s="20" t="n">
        <x:f>IF(Y1242&gt;1,Y1242/100,Y1242)</x:f>
        <x:v>0.2</x:v>
      </x:c>
      <x:c r="AA1242" s="28" t="n">
        <x:v>162.95</x:v>
      </x:c>
      <x:c r="AB1242" s="28" t="n">
        <x:v>751.58</x:v>
      </x:c>
      <x:c r="AC1242" s="28" t="str">
        <x:v>BOB</x:v>
      </x:c>
      <x:c r="AD1242" s="28" t="n">
        <x:f>IF(AC1242="USD",AB1242*'Parametros'!$B$4,AB1242)</x:f>
        <x:v>751.58</x:v>
      </x:c>
      <x:c r="AE1242" s="28" t="n">
        <x:f>W1242*X1242*(1-Z1242)</x:f>
        <x:v>751.5840000000001</x:v>
      </x:c>
      <x:c r="AF1242" s="28" t="n">
        <x:f>W1242*AA1242</x:f>
        <x:v>488.84999999999997</x:v>
      </x:c>
      <x:c r="AG1242" s="28" t="n">
        <x:f>AE1242-AF1242</x:f>
        <x:v>262.7340000000001</x:v>
      </x:c>
      <x:c r="AH1242" s="20" t="n">
        <x:f>IF(AE1242&gt;0,AG1242/AE1242,"")</x:f>
        <x:v>0.34957370034487173</x:v>
      </x:c>
      <x:c r="AI1242" s="28" t="n">
        <x:v>66518.05</x:v>
      </x:c>
      <x:c r="AJ1242" s="28"/>
      <x:c r="AK1242"/>
      <x:c r="AL1242" t="str">
        <x:v>Completado</x:v>
      </x:c>
      <x:c r="AM1242" t="str">
        <x:f>IF(W1242&lt;0,"Devuelto",AL1242)</x:f>
        <x:v>Completado</x:v>
      </x:c>
      <x:c r="AN1242" t="str">
        <x:v>QR</x:v>
      </x:c>
      <x:c r="AO1242" s="29" t="str">
        <x:v>Sin observación</x:v>
      </x:c>
      <x:c r="AP1242" t="str">
        <x:f>IF(D1242="","No","Sí")</x:f>
        <x:v>Sí</x:v>
      </x:c>
    </x:row>
    <x:row r="1243">
      <x:c r="A1243" t="n">
        <x:v>1243</x:v>
      </x:c>
      <x:c r="B1243" t="str">
        <x:v>VT0005896</x:v>
      </x:c>
      <x:c r="C1243" t="str">
        <x:v>45442</x:v>
      </x:c>
      <x:c r="D1243" s="27" t="n">
        <x:v>45442</x:v>
      </x:c>
      <x:c r="E1243" t="n">
        <x:f>IF(D1243="","",YEAR(D1243))</x:f>
        <x:v>2024</x:v>
      </x:c>
      <x:c r="F1243" t="n">
        <x:f>IF(D1243="","",MONTH(D1243))</x:f>
        <x:v>5</x:v>
      </x:c>
      <x:c r="G1243" t="str">
        <x:f>IF(D1243="","Fecha no disponible",TEXT(D1243,"mmmm"))</x:f>
        <x:v>May</x:v>
      </x:c>
      <x:c r="H1243" t="str">
        <x:f>IF(D1243="","Fecha no disponible",TEXT(D1243,"yyyy-mm"))</x:f>
        <x:v>2024-05</x:v>
      </x:c>
      <x:c r="I1243" t="str">
        <x:f>IF(D1243="","Fecha no disponible","T"&amp;ROUNDUP(MONTH(D1243)/3,0))</x:f>
        <x:v>T2</x:v>
      </x:c>
      <x:c r="J1243" t="str">
        <x:v>T009</x:v>
      </x:c>
      <x:c r="K1243" t="str">
        <x:v>Tienda Cochabamba 1</x:v>
      </x:c>
      <x:c r="L1243" t="str">
        <x:v>Mall</x:v>
      </x:c>
      <x:c r="M1243" t="str">
        <x:v>Cochabamba</x:v>
      </x:c>
      <x:c r="N1243" t="str">
        <x:f>IFERROR(VLOOKUP(M1243,'Mapeos'!$A$4:$B$30,2,FALSE),M1243)</x:f>
        <x:v>Cochabamba</x:v>
      </x:c>
      <x:c r="O1243" t="str">
        <x:v>C00602</x:v>
      </x:c>
      <x:c r="P1243" t="str">
        <x:v>Masivo</x:v>
      </x:c>
      <x:c r="Q1243" t="str">
        <x:v>P0013</x:v>
      </x:c>
      <x:c r="R1243" t="str">
        <x:v>Hogar</x:v>
      </x:c>
      <x:c r="S1243" t="str">
        <x:v>Marca D</x:v>
      </x:c>
      <x:c r="T1243" t="str">
        <x:v>Tienda</x:v>
      </x:c>
      <x:c r="U1243" t="str">
        <x:f>IFERROR(VLOOKUP(T1243,'Mapeos'!$D$4:$E$25,2,FALSE),T1243)</x:f>
        <x:v>Tienda</x:v>
      </x:c>
      <x:c r="V1243" t="str">
        <x:v>V039</x:v>
      </x:c>
      <x:c r="W1243" t="n">
        <x:v>8</x:v>
      </x:c>
      <x:c r="X1243" s="28" t="n">
        <x:v>265.93</x:v>
      </x:c>
      <x:c r="Y1243" s="20" t="n">
        <x:v>0.25</x:v>
      </x:c>
      <x:c r="Z1243" s="20" t="n">
        <x:f>IF(Y1243&gt;1,Y1243/100,Y1243)</x:f>
        <x:v>0.25</x:v>
      </x:c>
      <x:c r="AA1243" s="28" t="n">
        <x:v>202.02</x:v>
      </x:c>
      <x:c r="AB1243" s="28" t="n">
        <x:v>1595.58</x:v>
      </x:c>
      <x:c r="AC1243" s="28" t="str">
        <x:v>BOB</x:v>
      </x:c>
      <x:c r="AD1243" s="28" t="n">
        <x:f>IF(AC1243="USD",AB1243*'Parametros'!$B$4,AB1243)</x:f>
        <x:v>1595.58</x:v>
      </x:c>
      <x:c r="AE1243" s="28" t="n">
        <x:f>W1243*X1243*(1-Z1243)</x:f>
        <x:v>1595.58</x:v>
      </x:c>
      <x:c r="AF1243" s="28" t="n">
        <x:f>W1243*AA1243</x:f>
        <x:v>1616.16</x:v>
      </x:c>
      <x:c r="AG1243" s="28" t="n">
        <x:f>AE1243-AF1243</x:f>
        <x:v>-20.580000000000155</x:v>
      </x:c>
      <x:c r="AH1243" s="20" t="n">
        <x:f>IF(AE1243&gt;0,AG1243/AE1243,"")</x:f>
        <x:v>-0.01289813108712829</x:v>
      </x:c>
      <x:c r="AI1243" s="28" t="n">
        <x:v>136007.7</x:v>
      </x:c>
      <x:c r="AJ1243" s="28"/>
      <x:c r="AK1243"/>
      <x:c r="AL1243" t="str">
        <x:v>Completado</x:v>
      </x:c>
      <x:c r="AM1243" t="str">
        <x:f>IF(W1243&lt;0,"Devuelto",AL1243)</x:f>
        <x:v>Completado</x:v>
      </x:c>
      <x:c r="AN1243" t="str">
        <x:v>Transferencia</x:v>
      </x:c>
      <x:c r="AO1243" s="29" t="str">
        <x:v>Sin observación</x:v>
      </x:c>
      <x:c r="AP1243" t="str">
        <x:f>IF(D1243="","No","Sí")</x:f>
        <x:v>Sí</x:v>
      </x:c>
    </x:row>
    <x:row r="1244">
      <x:c r="A1244" t="n">
        <x:v>1244</x:v>
      </x:c>
      <x:c r="B1244" t="str">
        <x:v>VT0005901</x:v>
      </x:c>
      <x:c r="C1244" t="str">
        <x:v>45397</x:v>
      </x:c>
      <x:c r="D1244" s="27" t="n">
        <x:v>45397</x:v>
      </x:c>
      <x:c r="E1244" t="n">
        <x:f>IF(D1244="","",YEAR(D1244))</x:f>
        <x:v>2024</x:v>
      </x:c>
      <x:c r="F1244" t="n">
        <x:f>IF(D1244="","",MONTH(D1244))</x:f>
        <x:v>4</x:v>
      </x:c>
      <x:c r="G1244" t="str">
        <x:f>IF(D1244="","Fecha no disponible",TEXT(D1244,"mmmm"))</x:f>
        <x:v>April</x:v>
      </x:c>
      <x:c r="H1244" t="str">
        <x:f>IF(D1244="","Fecha no disponible",TEXT(D1244,"yyyy-mm"))</x:f>
        <x:v>2024-04</x:v>
      </x:c>
      <x:c r="I1244" t="str">
        <x:f>IF(D1244="","Fecha no disponible","T"&amp;ROUNDUP(MONTH(D1244)/3,0))</x:f>
        <x:v>T2</x:v>
      </x:c>
      <x:c r="J1244" t="str">
        <x:v>T006</x:v>
      </x:c>
      <x:c r="K1244" t="str">
        <x:v>Tienda Santa Cruz 2</x:v>
      </x:c>
      <x:c r="L1244" t="str">
        <x:v>Mall</x:v>
      </x:c>
      <x:c r="M1244" t="str">
        <x:v>Santa Cruz</x:v>
      </x:c>
      <x:c r="N1244" t="str">
        <x:f>IFERROR(VLOOKUP(M1244,'Mapeos'!$A$4:$B$30,2,FALSE),M1244)</x:f>
        <x:v>Santa Cruz</x:v>
      </x:c>
      <x:c r="O1244" t="str">
        <x:v>C01702</x:v>
      </x:c>
      <x:c r="P1244" t="str">
        <x:v>Masivo</x:v>
      </x:c>
      <x:c r="Q1244" t="str">
        <x:v>P0022</x:v>
      </x:c>
      <x:c r="R1244" t="str">
        <x:v>Cuidado Personal</x:v>
      </x:c>
      <x:c r="S1244" t="str">
        <x:v>Marca D</x:v>
      </x:c>
      <x:c r="T1244" t="str">
        <x:v>Tienda</x:v>
      </x:c>
      <x:c r="U1244" t="str">
        <x:f>IFERROR(VLOOKUP(T1244,'Mapeos'!$D$4:$E$25,2,FALSE),T1244)</x:f>
        <x:v>Tienda</x:v>
      </x:c>
      <x:c r="V1244" t="str">
        <x:v>V021</x:v>
      </x:c>
      <x:c r="W1244" t="n">
        <x:v>1</x:v>
      </x:c>
      <x:c r="X1244" s="28" t="n">
        <x:v>60.95</x:v>
      </x:c>
      <x:c r="Y1244" s="20" t="n">
        <x:v>0.25</x:v>
      </x:c>
      <x:c r="Z1244" s="20" t="n">
        <x:f>IF(Y1244&gt;1,Y1244/100,Y1244)</x:f>
        <x:v>0.25</x:v>
      </x:c>
      <x:c r="AA1244" s="28" t="n">
        <x:v>39.8</x:v>
      </x:c>
      <x:c r="AB1244" s="28" t="n">
        <x:v>45.71</x:v>
      </x:c>
      <x:c r="AC1244" s="28" t="str">
        <x:v>BOB</x:v>
      </x:c>
      <x:c r="AD1244" s="28" t="n">
        <x:f>IF(AC1244="USD",AB1244*'Parametros'!$B$4,AB1244)</x:f>
        <x:v>45.71</x:v>
      </x:c>
      <x:c r="AE1244" s="28" t="n">
        <x:f>W1244*X1244*(1-Z1244)</x:f>
        <x:v>45.712500000000006</x:v>
      </x:c>
      <x:c r="AF1244" s="28" t="n">
        <x:f>W1244*AA1244</x:f>
        <x:v>39.8</x:v>
      </x:c>
      <x:c r="AG1244" s="28" t="n">
        <x:f>AE1244-AF1244</x:f>
        <x:v>5.9125000000000085</x:v>
      </x:c>
      <x:c r="AH1244" s="20" t="n">
        <x:f>IF(AE1244&gt;0,AG1244/AE1244,"")</x:f>
        <x:v>0.12934098988241746</x:v>
      </x:c>
      <x:c r="AI1244" s="28" t="n">
        <x:v>142518.87</x:v>
      </x:c>
      <x:c r="AJ1244" s="28"/>
      <x:c r="AK1244"/>
      <x:c r="AL1244" t="str">
        <x:v>Completado</x:v>
      </x:c>
      <x:c r="AM1244" t="str">
        <x:f>IF(W1244&lt;0,"Devuelto",AL1244)</x:f>
        <x:v>Completado</x:v>
      </x:c>
      <x:c r="AN1244" t="str">
        <x:v>QR</x:v>
      </x:c>
      <x:c r="AO1244" s="29" t="str">
        <x:v>Sin observación</x:v>
      </x:c>
      <x:c r="AP1244" t="str">
        <x:f>IF(D1244="","No","Sí")</x:f>
        <x:v>Sí</x:v>
      </x:c>
    </x:row>
    <x:row r="1245">
      <x:c r="A1245" t="n">
        <x:v>1245</x:v>
      </x:c>
      <x:c r="B1245" t="str">
        <x:v>VT0005906</x:v>
      </x:c>
      <x:c r="C1245" t="str">
        <x:v>46195</x:v>
      </x:c>
      <x:c r="D1245" s="27" t="n">
        <x:v>46195</x:v>
      </x:c>
      <x:c r="E1245" t="n">
        <x:f>IF(D1245="","",YEAR(D1245))</x:f>
        <x:v>2026</x:v>
      </x:c>
      <x:c r="F1245" t="n">
        <x:f>IF(D1245="","",MONTH(D1245))</x:f>
        <x:v>6</x:v>
      </x:c>
      <x:c r="G1245" t="str">
        <x:f>IF(D1245="","Fecha no disponible",TEXT(D1245,"mmmm"))</x:f>
        <x:v>June</x:v>
      </x:c>
      <x:c r="H1245" t="str">
        <x:f>IF(D1245="","Fecha no disponible",TEXT(D1245,"yyyy-mm"))</x:f>
        <x:v>2026-06</x:v>
      </x:c>
      <x:c r="I1245" t="str">
        <x:f>IF(D1245="","Fecha no disponible","T"&amp;ROUNDUP(MONTH(D1245)/3,0))</x:f>
        <x:v>T2</x:v>
      </x:c>
      <x:c r="J1245" t="str">
        <x:v>T006</x:v>
      </x:c>
      <x:c r="K1245" t="str">
        <x:v>Tienda Santa Cruz 2</x:v>
      </x:c>
      <x:c r="L1245" t="str">
        <x:v>Mall</x:v>
      </x:c>
      <x:c r="M1245" t="str">
        <x:v>Santa Cruz</x:v>
      </x:c>
      <x:c r="N1245" t="str">
        <x:f>IFERROR(VLOOKUP(M1245,'Mapeos'!$A$4:$B$30,2,FALSE),M1245)</x:f>
        <x:v>Santa Cruz</x:v>
      </x:c>
      <x:c r="O1245" t="str">
        <x:v>C01102</x:v>
      </x:c>
      <x:c r="P1245" t="str">
        <x:v>Frecuente</x:v>
      </x:c>
      <x:c r="Q1245" t="str">
        <x:v>P0104</x:v>
      </x:c>
      <x:c r="R1245" t="str">
        <x:v>Hogar</x:v>
      </x:c>
      <x:c r="S1245" t="str">
        <x:v>Marca C</x:v>
      </x:c>
      <x:c r="T1245" t="str">
        <x:v>Tienda</x:v>
      </x:c>
      <x:c r="U1245" t="str">
        <x:f>IFERROR(VLOOKUP(T1245,'Mapeos'!$D$4:$E$25,2,FALSE),T1245)</x:f>
        <x:v>Tienda</x:v>
      </x:c>
      <x:c r="V1245" t="str">
        <x:v>V039</x:v>
      </x:c>
      <x:c r="W1245" t="n">
        <x:v>4</x:v>
      </x:c>
      <x:c r="X1245" s="28" t="n">
        <x:v>157.21</x:v>
      </x:c>
      <x:c r="Y1245" s="20" t="n">
        <x:v>0</x:v>
      </x:c>
      <x:c r="Z1245" s="20" t="n">
        <x:f>IF(Y1245&gt;1,Y1245/100,Y1245)</x:f>
        <x:v>0</x:v>
      </x:c>
      <x:c r="AA1245" s="28" t="n">
        <x:v>114.48</x:v>
      </x:c>
      <x:c r="AB1245" s="28" t="n">
        <x:v>628.84</x:v>
      </x:c>
      <x:c r="AC1245" s="28" t="str">
        <x:v>BOB</x:v>
      </x:c>
      <x:c r="AD1245" s="28" t="n">
        <x:f>IF(AC1245="USD",AB1245*'Parametros'!$B$4,AB1245)</x:f>
        <x:v>628.84</x:v>
      </x:c>
      <x:c r="AE1245" s="28" t="n">
        <x:f>W1245*X1245*(1-Z1245)</x:f>
        <x:v>628.84</x:v>
      </x:c>
      <x:c r="AF1245" s="28" t="n">
        <x:f>W1245*AA1245</x:f>
        <x:v>457.92</x:v>
      </x:c>
      <x:c r="AG1245" s="28" t="n">
        <x:f>AE1245-AF1245</x:f>
        <x:v>170.92000000000002</x:v>
      </x:c>
      <x:c r="AH1245" s="20" t="n">
        <x:f>IF(AE1245&gt;0,AG1245/AE1245,"")</x:f>
        <x:v>0.27180204821576237</x:v>
      </x:c>
      <x:c r="AI1245" s="28" t="n">
        <x:v>149211.6</x:v>
      </x:c>
      <x:c r="AJ1245" s="28"/>
      <x:c r="AK1245"/>
      <x:c r="AL1245" t="str">
        <x:v>Completado</x:v>
      </x:c>
      <x:c r="AM1245" t="str">
        <x:f>IF(W1245&lt;0,"Devuelto",AL1245)</x:f>
        <x:v>Completado</x:v>
      </x:c>
      <x:c r="AN1245" t="str">
        <x:v>QR</x:v>
      </x:c>
      <x:c r="AO1245" s="29" t="str">
        <x:v>Sin observación</x:v>
      </x:c>
      <x:c r="AP1245" t="str">
        <x:f>IF(D1245="","No","Sí")</x:f>
        <x:v>Sí</x:v>
      </x:c>
    </x:row>
    <x:row r="1246">
      <x:c r="A1246" t="n">
        <x:v>1246</x:v>
      </x:c>
      <x:c r="B1246" t="str">
        <x:v>VT0005911</x:v>
      </x:c>
      <x:c r="C1246" t="str">
        <x:v>45520</x:v>
      </x:c>
      <x:c r="D1246" s="27" t="n">
        <x:v>45520</x:v>
      </x:c>
      <x:c r="E1246" t="n">
        <x:f>IF(D1246="","",YEAR(D1246))</x:f>
        <x:v>2024</x:v>
      </x:c>
      <x:c r="F1246" t="n">
        <x:f>IF(D1246="","",MONTH(D1246))</x:f>
        <x:v>8</x:v>
      </x:c>
      <x:c r="G1246" t="str">
        <x:f>IF(D1246="","Fecha no disponible",TEXT(D1246,"mmmm"))</x:f>
        <x:v>August</x:v>
      </x:c>
      <x:c r="H1246" t="str">
        <x:f>IF(D1246="","Fecha no disponible",TEXT(D1246,"yyyy-mm"))</x:f>
        <x:v>2024-08</x:v>
      </x:c>
      <x:c r="I1246" t="str">
        <x:f>IF(D1246="","Fecha no disponible","T"&amp;ROUNDUP(MONTH(D1246)/3,0))</x:f>
        <x:v>T3</x:v>
      </x:c>
      <x:c r="J1246" t="str">
        <x:v>T020</x:v>
      </x:c>
      <x:c r="K1246" t="str">
        <x:v>Tienda Sucre 4</x:v>
      </x:c>
      <x:c r="L1246" t="str">
        <x:v>Mall</x:v>
      </x:c>
      <x:c r="M1246" t="str">
        <x:v>Sucre</x:v>
      </x:c>
      <x:c r="N1246" t="str">
        <x:f>IFERROR(VLOOKUP(M1246,'Mapeos'!$A$4:$B$30,2,FALSE),M1246)</x:f>
        <x:v>Sucre</x:v>
      </x:c>
      <x:c r="O1246" t="str">
        <x:v>C00100</x:v>
      </x:c>
      <x:c r="P1246" t="str">
        <x:v>Empresa</x:v>
      </x:c>
      <x:c r="Q1246" t="str">
        <x:v>P0132</x:v>
      </x:c>
      <x:c r="R1246" t="str">
        <x:v>Alimentos</x:v>
      </x:c>
      <x:c r="S1246" t="str">
        <x:v>Marca C</x:v>
      </x:c>
      <x:c r="T1246" t="str">
        <x:v>Marketplace</x:v>
      </x:c>
      <x:c r="U1246" t="str">
        <x:f>IFERROR(VLOOKUP(T1246,'Mapeos'!$D$4:$E$25,2,FALSE),T1246)</x:f>
        <x:v>Marketplace</x:v>
      </x:c>
      <x:c r="V1246" t="str">
        <x:v>V021</x:v>
      </x:c>
      <x:c r="W1246" t="n">
        <x:v>1</x:v>
      </x:c>
      <x:c r="X1246" s="28" t="n">
        <x:v>29.13</x:v>
      </x:c>
      <x:c r="Y1246" s="20" t="n">
        <x:v>0.1</x:v>
      </x:c>
      <x:c r="Z1246" s="20" t="n">
        <x:f>IF(Y1246&gt;1,Y1246/100,Y1246)</x:f>
        <x:v>0.1</x:v>
      </x:c>
      <x:c r="AA1246" s="28" t="n">
        <x:v>14.08</x:v>
      </x:c>
      <x:c r="AB1246" s="28" t="n">
        <x:v>26.22</x:v>
      </x:c>
      <x:c r="AC1246" s="28" t="str">
        <x:v>BOB</x:v>
      </x:c>
      <x:c r="AD1246" s="28" t="n">
        <x:f>IF(AC1246="USD",AB1246*'Parametros'!$B$4,AB1246)</x:f>
        <x:v>26.22</x:v>
      </x:c>
      <x:c r="AE1246" s="28" t="n">
        <x:f>W1246*X1246*(1-Z1246)</x:f>
        <x:v>26.217</x:v>
      </x:c>
      <x:c r="AF1246" s="28" t="n">
        <x:f>W1246*AA1246</x:f>
        <x:v>14.08</x:v>
      </x:c>
      <x:c r="AG1246" s="28" t="n">
        <x:f>AE1246-AF1246</x:f>
        <x:v>12.136999999999999</x:v>
      </x:c>
      <x:c r="AH1246" s="20" t="n">
        <x:f>IF(AE1246&gt;0,AG1246/AE1246,"")</x:f>
        <x:v>0.4629438913681962</x:v>
      </x:c>
      <x:c r="AI1246" s="28" t="n">
        <x:v>85798.75</x:v>
      </x:c>
      <x:c r="AJ1246" s="28"/>
      <x:c r="AK1246"/>
      <x:c r="AL1246" t="str">
        <x:v>Completado</x:v>
      </x:c>
      <x:c r="AM1246" t="str">
        <x:f>IF(W1246&lt;0,"Devuelto",AL1246)</x:f>
        <x:v>Completado</x:v>
      </x:c>
      <x:c r="AN1246" t="str">
        <x:v>Transferencia</x:v>
      </x:c>
      <x:c r="AO1246" s="29" t="str">
        <x:v>Sin observación</x:v>
      </x:c>
      <x:c r="AP1246" t="str">
        <x:f>IF(D1246="","No","Sí")</x:f>
        <x:v>Sí</x:v>
      </x:c>
    </x:row>
    <x:row r="1247">
      <x:c r="A1247" t="n">
        <x:v>1247</x:v>
      </x:c>
      <x:c r="B1247" t="str">
        <x:v>VT0005915</x:v>
      </x:c>
      <x:c r="C1247" t="str">
        <x:v>45782</x:v>
      </x:c>
      <x:c r="D1247" s="27" t="n">
        <x:v>45782</x:v>
      </x:c>
      <x:c r="E1247" t="n">
        <x:f>IF(D1247="","",YEAR(D1247))</x:f>
        <x:v>2025</x:v>
      </x:c>
      <x:c r="F1247" t="n">
        <x:f>IF(D1247="","",MONTH(D1247))</x:f>
        <x:v>5</x:v>
      </x:c>
      <x:c r="G1247" t="str">
        <x:f>IF(D1247="","Fecha no disponible",TEXT(D1247,"mmmm"))</x:f>
        <x:v>May</x:v>
      </x:c>
      <x:c r="H1247" t="str">
        <x:f>IF(D1247="","Fecha no disponible",TEXT(D1247,"yyyy-mm"))</x:f>
        <x:v>2025-05</x:v>
      </x:c>
      <x:c r="I1247" t="str">
        <x:f>IF(D1247="","Fecha no disponible","T"&amp;ROUNDUP(MONTH(D1247)/3,0))</x:f>
        <x:v>T2</x:v>
      </x:c>
      <x:c r="J1247" t="str">
        <x:v>T019</x:v>
      </x:c>
      <x:c r="K1247" t="str">
        <x:v>Tienda Sucre 3</x:v>
      </x:c>
      <x:c r="L1247" t="str">
        <x:v>Centro</x:v>
      </x:c>
      <x:c r="M1247" t="str">
        <x:v>Sucre</x:v>
      </x:c>
      <x:c r="N1247" t="str">
        <x:f>IFERROR(VLOOKUP(M1247,'Mapeos'!$A$4:$B$30,2,FALSE),M1247)</x:f>
        <x:v>Sucre</x:v>
      </x:c>
      <x:c r="O1247" t="str">
        <x:v>C01082</x:v>
      </x:c>
      <x:c r="P1247" t="str">
        <x:v>Empresa</x:v>
      </x:c>
      <x:c r="Q1247" t="str">
        <x:v>P0137</x:v>
      </x:c>
      <x:c r="R1247" t="str">
        <x:v>Cuidado Personal</x:v>
      </x:c>
      <x:c r="S1247" t="str">
        <x:v>Marca B</x:v>
      </x:c>
      <x:c r="T1247" t="str">
        <x:v>E-commerce</x:v>
      </x:c>
      <x:c r="U1247" t="str">
        <x:f>IFERROR(VLOOKUP(T1247,'Mapeos'!$D$4:$E$25,2,FALSE),T1247)</x:f>
        <x:v>E-commerce</x:v>
      </x:c>
      <x:c r="V1247" t="str">
        <x:v>V006</x:v>
      </x:c>
      <x:c r="W1247" t="n">
        <x:v>1</x:v>
      </x:c>
      <x:c r="X1247" s="28" t="n">
        <x:v>88.88</x:v>
      </x:c>
      <x:c r="Y1247" s="20" t="n">
        <x:v>0.1</x:v>
      </x:c>
      <x:c r="Z1247" s="20" t="n">
        <x:f>IF(Y1247&gt;1,Y1247/100,Y1247)</x:f>
        <x:v>0.1</x:v>
      </x:c>
      <x:c r="AA1247" s="28" t="n">
        <x:v>53.51</x:v>
      </x:c>
      <x:c r="AB1247" s="28" t="n">
        <x:v>79.99</x:v>
      </x:c>
      <x:c r="AC1247" s="28" t="str">
        <x:v>BOB</x:v>
      </x:c>
      <x:c r="AD1247" s="28" t="n">
        <x:f>IF(AC1247="USD",AB1247*'Parametros'!$B$4,AB1247)</x:f>
        <x:v>79.99</x:v>
      </x:c>
      <x:c r="AE1247" s="28" t="n">
        <x:f>W1247*X1247*(1-Z1247)</x:f>
        <x:v>79.992</x:v>
      </x:c>
      <x:c r="AF1247" s="28" t="n">
        <x:f>W1247*AA1247</x:f>
        <x:v>53.51</x:v>
      </x:c>
      <x:c r="AG1247" s="28" t="n">
        <x:f>AE1247-AF1247</x:f>
        <x:v>26.482000000000006</x:v>
      </x:c>
      <x:c r="AH1247" s="20" t="n">
        <x:f>IF(AE1247&gt;0,AG1247/AE1247,"")</x:f>
        <x:v>0.3310581058105811</x:v>
      </x:c>
      <x:c r="AI1247" s="28" t="n">
        <x:v>82474.16</x:v>
      </x:c>
      <x:c r="AJ1247" s="28"/>
      <x:c r="AK1247"/>
      <x:c r="AL1247" t="str">
        <x:v>Completado</x:v>
      </x:c>
      <x:c r="AM1247" t="str">
        <x:f>IF(W1247&lt;0,"Devuelto",AL1247)</x:f>
        <x:v>Completado</x:v>
      </x:c>
      <x:c r="AN1247" t="str">
        <x:v>Efectivo</x:v>
      </x:c>
      <x:c r="AO1247" s="29" t="str">
        <x:v>Sin observación</x:v>
      </x:c>
      <x:c r="AP1247" t="str">
        <x:f>IF(D1247="","No","Sí")</x:f>
        <x:v>Sí</x:v>
      </x:c>
    </x:row>
    <x:row r="1248">
      <x:c r="A1248" t="n">
        <x:v>1248</x:v>
      </x:c>
      <x:c r="B1248" t="str">
        <x:v>VT0005920</x:v>
      </x:c>
      <x:c r="C1248" t="str">
        <x:v>46040</x:v>
      </x:c>
      <x:c r="D1248" s="27" t="n">
        <x:v>46040</x:v>
      </x:c>
      <x:c r="E1248" t="n">
        <x:f>IF(D1248="","",YEAR(D1248))</x:f>
        <x:v>2026</x:v>
      </x:c>
      <x:c r="F1248" t="n">
        <x:f>IF(D1248="","",MONTH(D1248))</x:f>
        <x:v>1</x:v>
      </x:c>
      <x:c r="G1248" t="str">
        <x:f>IF(D1248="","Fecha no disponible",TEXT(D1248,"mmmm"))</x:f>
        <x:v>January</x:v>
      </x:c>
      <x:c r="H1248" t="str">
        <x:f>IF(D1248="","Fecha no disponible",TEXT(D1248,"yyyy-mm"))</x:f>
        <x:v>2026-01</x:v>
      </x:c>
      <x:c r="I1248" t="str">
        <x:f>IF(D1248="","Fecha no disponible","T"&amp;ROUNDUP(MONTH(D1248)/3,0))</x:f>
        <x:v>T1</x:v>
      </x:c>
      <x:c r="J1248" t="str">
        <x:v>T019</x:v>
      </x:c>
      <x:c r="K1248" t="str">
        <x:v>Tienda Sucre 3</x:v>
      </x:c>
      <x:c r="L1248" t="str">
        <x:v>Centro</x:v>
      </x:c>
      <x:c r="M1248" t="str">
        <x:v>Sucre</x:v>
      </x:c>
      <x:c r="N1248" t="str">
        <x:f>IFERROR(VLOOKUP(M1248,'Mapeos'!$A$4:$B$30,2,FALSE),M1248)</x:f>
        <x:v>Sucre</x:v>
      </x:c>
      <x:c r="O1248" t="str">
        <x:v>C00079</x:v>
      </x:c>
      <x:c r="P1248" t="str">
        <x:v>Frecuente</x:v>
      </x:c>
      <x:c r="Q1248" t="str">
        <x:v>P0075</x:v>
      </x:c>
      <x:c r="R1248" t="str">
        <x:v>Alimentos</x:v>
      </x:c>
      <x:c r="S1248" t="str">
        <x:v>Marca B</x:v>
      </x:c>
      <x:c r="T1248" t="str">
        <x:v>Tienda</x:v>
      </x:c>
      <x:c r="U1248" t="str">
        <x:f>IFERROR(VLOOKUP(T1248,'Mapeos'!$D$4:$E$25,2,FALSE),T1248)</x:f>
        <x:v>Tienda</x:v>
      </x:c>
      <x:c r="V1248" t="str">
        <x:v>V031</x:v>
      </x:c>
      <x:c r="W1248" t="n">
        <x:v>1</x:v>
      </x:c>
      <x:c r="X1248" s="28" t="n">
        <x:v>45.46</x:v>
      </x:c>
      <x:c r="Y1248" s="20" t="n">
        <x:v>0</x:v>
      </x:c>
      <x:c r="Z1248" s="20" t="n">
        <x:f>IF(Y1248&gt;1,Y1248/100,Y1248)</x:f>
        <x:v>0</x:v>
      </x:c>
      <x:c r="AA1248" s="28" t="n">
        <x:v>33.72</x:v>
      </x:c>
      <x:c r="AB1248" s="28" t="n">
        <x:v>45.46</x:v>
      </x:c>
      <x:c r="AC1248" s="28" t="str">
        <x:v>BOB</x:v>
      </x:c>
      <x:c r="AD1248" s="28" t="n">
        <x:f>IF(AC1248="USD",AB1248*'Parametros'!$B$4,AB1248)</x:f>
        <x:v>45.46</x:v>
      </x:c>
      <x:c r="AE1248" s="28" t="n">
        <x:f>W1248*X1248*(1-Z1248)</x:f>
        <x:v>45.46</x:v>
      </x:c>
      <x:c r="AF1248" s="28" t="n">
        <x:f>W1248*AA1248</x:f>
        <x:v>33.72</x:v>
      </x:c>
      <x:c r="AG1248" s="28" t="n">
        <x:f>AE1248-AF1248</x:f>
        <x:v>11.740000000000002</x:v>
      </x:c>
      <x:c r="AH1248" s="20" t="n">
        <x:f>IF(AE1248&gt;0,AG1248/AE1248,"")</x:f>
        <x:v>0.25824901011878576</x:v>
      </x:c>
      <x:c r="AI1248" s="28" t="n">
        <x:v>120628.66</x:v>
      </x:c>
      <x:c r="AJ1248" s="28" t="n">
        <x:v>0</x:v>
      </x:c>
      <x:c r="AK1248" t="n">
        <x:v>38</x:v>
      </x:c>
      <x:c r="AL1248" t="str">
        <x:v>Completado</x:v>
      </x:c>
      <x:c r="AM1248" t="str">
        <x:f>IF(W1248&lt;0,"Devuelto",AL1248)</x:f>
        <x:v>Completado</x:v>
      </x:c>
      <x:c r="AN1248" t="str">
        <x:v>QR</x:v>
      </x:c>
      <x:c r="AO1248" s="29" t="str">
        <x:v>Sin observación</x:v>
      </x:c>
      <x:c r="AP1248" t="str">
        <x:f>IF(D1248="","No","Sí")</x:f>
        <x:v>Sí</x:v>
      </x:c>
    </x:row>
    <x:row r="1249">
      <x:c r="A1249" t="n">
        <x:v>1249</x:v>
      </x:c>
      <x:c r="B1249" t="str">
        <x:v>VT0005925</x:v>
      </x:c>
      <x:c r="C1249" t="str">
        <x:v>46023</x:v>
      </x:c>
      <x:c r="D1249" s="27" t="n">
        <x:v>46023</x:v>
      </x:c>
      <x:c r="E1249" t="n">
        <x:f>IF(D1249="","",YEAR(D1249))</x:f>
        <x:v>2026</x:v>
      </x:c>
      <x:c r="F1249" t="n">
        <x:f>IF(D1249="","",MONTH(D1249))</x:f>
        <x:v>1</x:v>
      </x:c>
      <x:c r="G1249" t="str">
        <x:f>IF(D1249="","Fecha no disponible",TEXT(D1249,"mmmm"))</x:f>
        <x:v>January</x:v>
      </x:c>
      <x:c r="H1249" t="str">
        <x:f>IF(D1249="","Fecha no disponible",TEXT(D1249,"yyyy-mm"))</x:f>
        <x:v>2026-01</x:v>
      </x:c>
      <x:c r="I1249" t="str">
        <x:f>IF(D1249="","Fecha no disponible","T"&amp;ROUNDUP(MONTH(D1249)/3,0))</x:f>
        <x:v>T1</x:v>
      </x:c>
      <x:c r="J1249" t="str">
        <x:v>T004</x:v>
      </x:c>
      <x:c r="K1249" t="str">
        <x:v>Tienda La Paz 4</x:v>
      </x:c>
      <x:c r="L1249" t="str">
        <x:v>Centro</x:v>
      </x:c>
      <x:c r="M1249" t="str">
        <x:v>LA PAZ</x:v>
      </x:c>
      <x:c r="N1249" t="str">
        <x:f>IFERROR(VLOOKUP(M1249,'Mapeos'!$A$4:$B$30,2,FALSE),M1249)</x:f>
        <x:v>La Paz</x:v>
      </x:c>
      <x:c r="O1249" t="str">
        <x:v>C00102</x:v>
      </x:c>
      <x:c r="P1249" t="str">
        <x:v>Empresa</x:v>
      </x:c>
      <x:c r="Q1249" t="str">
        <x:v>P0121</x:v>
      </x:c>
      <x:c r="R1249" t="str">
        <x:v>Deportes</x:v>
      </x:c>
      <x:c r="S1249" t="str">
        <x:v>Marca A</x:v>
      </x:c>
      <x:c r="T1249" t="str">
        <x:v>Tienda</x:v>
      </x:c>
      <x:c r="U1249" t="str">
        <x:f>IFERROR(VLOOKUP(T1249,'Mapeos'!$D$4:$E$25,2,FALSE),T1249)</x:f>
        <x:v>Tienda</x:v>
      </x:c>
      <x:c r="V1249" t="str">
        <x:v>V020</x:v>
      </x:c>
      <x:c r="W1249" t="n">
        <x:v>1</x:v>
      </x:c>
      <x:c r="X1249" s="28" t="n">
        <x:v>248.84</x:v>
      </x:c>
      <x:c r="Y1249" s="20" t="n">
        <x:v>0</x:v>
      </x:c>
      <x:c r="Z1249" s="20" t="n">
        <x:f>IF(Y1249&gt;1,Y1249/100,Y1249)</x:f>
        <x:v>0</x:v>
      </x:c>
      <x:c r="AA1249" s="28" t="n">
        <x:v>130.28</x:v>
      </x:c>
      <x:c r="AB1249" s="28" t="n">
        <x:v>248.84</x:v>
      </x:c>
      <x:c r="AC1249" s="28" t="str">
        <x:v>BOB</x:v>
      </x:c>
      <x:c r="AD1249" s="28" t="n">
        <x:f>IF(AC1249="USD",AB1249*'Parametros'!$B$4,AB1249)</x:f>
        <x:v>248.84</x:v>
      </x:c>
      <x:c r="AE1249" s="28" t="n">
        <x:f>W1249*X1249*(1-Z1249)</x:f>
        <x:v>248.84</x:v>
      </x:c>
      <x:c r="AF1249" s="28" t="n">
        <x:f>W1249*AA1249</x:f>
        <x:v>130.28</x:v>
      </x:c>
      <x:c r="AG1249" s="28" t="n">
        <x:f>AE1249-AF1249</x:f>
        <x:v>118.56</x:v>
      </x:c>
      <x:c r="AH1249" s="20" t="n">
        <x:f>IF(AE1249&gt;0,AG1249/AE1249,"")</x:f>
        <x:v>0.4764507313936666</x:v>
      </x:c>
      <x:c r="AI1249" s="28" t="n">
        <x:v>164515.55</x:v>
      </x:c>
      <x:c r="AJ1249" s="28"/>
      <x:c r="AK1249"/>
      <x:c r="AL1249" t="str">
        <x:v>Completado</x:v>
      </x:c>
      <x:c r="AM1249" t="str">
        <x:f>IF(W1249&lt;0,"Devuelto",AL1249)</x:f>
        <x:v>Completado</x:v>
      </x:c>
      <x:c r="AN1249" t="str">
        <x:v>Transferencia</x:v>
      </x:c>
      <x:c r="AO1249" s="29" t="str">
        <x:v>Región estandarizada</x:v>
      </x:c>
      <x:c r="AP1249" t="str">
        <x:f>IF(D1249="","No","Sí")</x:f>
        <x:v>Sí</x:v>
      </x:c>
    </x:row>
    <x:row r="1250">
      <x:c r="A1250" t="n">
        <x:v>1250</x:v>
      </x:c>
      <x:c r="B1250" t="str">
        <x:v>VT0005930</x:v>
      </x:c>
      <x:c r="C1250" t="str">
        <x:v>45297</x:v>
      </x:c>
      <x:c r="D1250" s="27" t="n">
        <x:v>45297</x:v>
      </x:c>
      <x:c r="E1250" t="n">
        <x:f>IF(D1250="","",YEAR(D1250))</x:f>
        <x:v>2024</x:v>
      </x:c>
      <x:c r="F1250" t="n">
        <x:f>IF(D1250="","",MONTH(D1250))</x:f>
        <x:v>1</x:v>
      </x:c>
      <x:c r="G1250" t="str">
        <x:f>IF(D1250="","Fecha no disponible",TEXT(D1250,"mmmm"))</x:f>
        <x:v>January</x:v>
      </x:c>
      <x:c r="H1250" t="str">
        <x:f>IF(D1250="","Fecha no disponible",TEXT(D1250,"yyyy-mm"))</x:f>
        <x:v>2024-01</x:v>
      </x:c>
      <x:c r="I1250" t="str">
        <x:f>IF(D1250="","Fecha no disponible","T"&amp;ROUNDUP(MONTH(D1250)/3,0))</x:f>
        <x:v>T1</x:v>
      </x:c>
      <x:c r="J1250" t="str">
        <x:v>T016</x:v>
      </x:c>
      <x:c r="K1250" t="str">
        <x:v>Tienda Potosí 4</x:v>
      </x:c>
      <x:c r="L1250" t="str">
        <x:v>Centro</x:v>
      </x:c>
      <x:c r="M1250" t="str">
        <x:v>Potosí</x:v>
      </x:c>
      <x:c r="N1250" t="str">
        <x:f>IFERROR(VLOOKUP(M1250,'Mapeos'!$A$4:$B$30,2,FALSE),M1250)</x:f>
        <x:v>Potosí</x:v>
      </x:c>
      <x:c r="O1250" t="str">
        <x:v>C00374</x:v>
      </x:c>
      <x:c r="P1250" t="str">
        <x:v>Premium</x:v>
      </x:c>
      <x:c r="Q1250" t="str">
        <x:v>P0090</x:v>
      </x:c>
      <x:c r="R1250" t="str">
        <x:v>Cuidado Personal</x:v>
      </x:c>
      <x:c r="S1250" t="str">
        <x:v>Marca A</x:v>
      </x:c>
      <x:c r="T1250" t="str">
        <x:v>Tienda</x:v>
      </x:c>
      <x:c r="U1250" t="str">
        <x:f>IFERROR(VLOOKUP(T1250,'Mapeos'!$D$4:$E$25,2,FALSE),T1250)</x:f>
        <x:v>Tienda</x:v>
      </x:c>
      <x:c r="V1250" t="str">
        <x:v>V034</x:v>
      </x:c>
      <x:c r="W1250" t="n">
        <x:v>1</x:v>
      </x:c>
      <x:c r="X1250" s="28" t="n">
        <x:v>66.42</x:v>
      </x:c>
      <x:c r="Y1250" s="20" t="n">
        <x:v>0.2</x:v>
      </x:c>
      <x:c r="Z1250" s="20" t="n">
        <x:f>IF(Y1250&gt;1,Y1250/100,Y1250)</x:f>
        <x:v>0.2</x:v>
      </x:c>
      <x:c r="AA1250" s="28" t="n">
        <x:v>46.9</x:v>
      </x:c>
      <x:c r="AB1250" s="28" t="n">
        <x:v>53.14</x:v>
      </x:c>
      <x:c r="AC1250" s="28" t="str">
        <x:v>BOB</x:v>
      </x:c>
      <x:c r="AD1250" s="28" t="n">
        <x:f>IF(AC1250="USD",AB1250*'Parametros'!$B$4,AB1250)</x:f>
        <x:v>53.14</x:v>
      </x:c>
      <x:c r="AE1250" s="28" t="n">
        <x:f>W1250*X1250*(1-Z1250)</x:f>
        <x:v>53.136</x:v>
      </x:c>
      <x:c r="AF1250" s="28" t="n">
        <x:f>W1250*AA1250</x:f>
        <x:v>46.9</x:v>
      </x:c>
      <x:c r="AG1250" s="28" t="n">
        <x:f>AE1250-AF1250</x:f>
        <x:v>6.236000000000004</x:v>
      </x:c>
      <x:c r="AH1250" s="20" t="n">
        <x:f>IF(AE1250&gt;0,AG1250/AE1250,"")</x:f>
        <x:v>0.1173592291478471</x:v>
      </x:c>
      <x:c r="AI1250" s="28" t="n">
        <x:v>199118.41</x:v>
      </x:c>
      <x:c r="AJ1250" s="28"/>
      <x:c r="AK1250"/>
      <x:c r="AL1250" t="str">
        <x:v>Completado</x:v>
      </x:c>
      <x:c r="AM1250" t="str">
        <x:f>IF(W1250&lt;0,"Devuelto",AL1250)</x:f>
        <x:v>Completado</x:v>
      </x:c>
      <x:c r="AN1250" t="str">
        <x:v>Tarjeta</x:v>
      </x:c>
      <x:c r="AO1250" s="29" t="str">
        <x:v>Sin observación</x:v>
      </x:c>
      <x:c r="AP1250" t="str">
        <x:f>IF(D1250="","No","Sí")</x:f>
        <x:v>Sí</x:v>
      </x:c>
    </x:row>
    <x:row r="1251">
      <x:c r="A1251" t="n">
        <x:v>1251</x:v>
      </x:c>
      <x:c r="B1251" t="str">
        <x:v>VT0005934</x:v>
      </x:c>
      <x:c r="C1251" t="str">
        <x:v>45392</x:v>
      </x:c>
      <x:c r="D1251" s="27" t="n">
        <x:v>45392</x:v>
      </x:c>
      <x:c r="E1251" t="n">
        <x:f>IF(D1251="","",YEAR(D1251))</x:f>
        <x:v>2024</x:v>
      </x:c>
      <x:c r="F1251" t="n">
        <x:f>IF(D1251="","",MONTH(D1251))</x:f>
        <x:v>4</x:v>
      </x:c>
      <x:c r="G1251" t="str">
        <x:f>IF(D1251="","Fecha no disponible",TEXT(D1251,"mmmm"))</x:f>
        <x:v>April</x:v>
      </x:c>
      <x:c r="H1251" t="str">
        <x:f>IF(D1251="","Fecha no disponible",TEXT(D1251,"yyyy-mm"))</x:f>
        <x:v>2024-04</x:v>
      </x:c>
      <x:c r="I1251" t="str">
        <x:f>IF(D1251="","Fecha no disponible","T"&amp;ROUNDUP(MONTH(D1251)/3,0))</x:f>
        <x:v>T2</x:v>
      </x:c>
      <x:c r="J1251" t="str">
        <x:v>T006</x:v>
      </x:c>
      <x:c r="K1251" t="str">
        <x:v>Tienda Santa Cruz 2</x:v>
      </x:c>
      <x:c r="L1251" t="str">
        <x:v>Mall</x:v>
      </x:c>
      <x:c r="M1251" t="str">
        <x:v>Santa Cruz</x:v>
      </x:c>
      <x:c r="N1251" t="str">
        <x:f>IFERROR(VLOOKUP(M1251,'Mapeos'!$A$4:$B$30,2,FALSE),M1251)</x:f>
        <x:v>Santa Cruz</x:v>
      </x:c>
      <x:c r="O1251" t="str">
        <x:v>C00944</x:v>
      </x:c>
      <x:c r="P1251" t="str">
        <x:v>Masivo</x:v>
      </x:c>
      <x:c r="Q1251" t="str">
        <x:v>P0119</x:v>
      </x:c>
      <x:c r="R1251" t="str">
        <x:v>Hogar</x:v>
      </x:c>
      <x:c r="S1251" t="str">
        <x:v>Marca D</x:v>
      </x:c>
      <x:c r="T1251" t="str">
        <x:v>WhatsApp</x:v>
      </x:c>
      <x:c r="U1251" t="str">
        <x:f>IFERROR(VLOOKUP(T1251,'Mapeos'!$D$4:$E$25,2,FALSE),T1251)</x:f>
        <x:v>WhatsApp</x:v>
      </x:c>
      <x:c r="V1251" t="str">
        <x:v>V026</x:v>
      </x:c>
      <x:c r="W1251" t="n">
        <x:v>1</x:v>
      </x:c>
      <x:c r="X1251" s="28" t="n">
        <x:v>317.8</x:v>
      </x:c>
      <x:c r="Y1251" s="20" t="n">
        <x:v>0</x:v>
      </x:c>
      <x:c r="Z1251" s="20" t="n">
        <x:f>IF(Y1251&gt;1,Y1251/100,Y1251)</x:f>
        <x:v>0</x:v>
      </x:c>
      <x:c r="AA1251" s="28" t="n">
        <x:v>226.47</x:v>
      </x:c>
      <x:c r="AB1251" s="28" t="n">
        <x:v>317.8</x:v>
      </x:c>
      <x:c r="AC1251" s="28" t="str">
        <x:v>BOB</x:v>
      </x:c>
      <x:c r="AD1251" s="28" t="n">
        <x:f>IF(AC1251="USD",AB1251*'Parametros'!$B$4,AB1251)</x:f>
        <x:v>317.8</x:v>
      </x:c>
      <x:c r="AE1251" s="28" t="n">
        <x:f>W1251*X1251*(1-Z1251)</x:f>
        <x:v>317.8</x:v>
      </x:c>
      <x:c r="AF1251" s="28" t="n">
        <x:f>W1251*AA1251</x:f>
        <x:v>226.47</x:v>
      </x:c>
      <x:c r="AG1251" s="28" t="n">
        <x:f>AE1251-AF1251</x:f>
        <x:v>91.33000000000001</x:v>
      </x:c>
      <x:c r="AH1251" s="20" t="n">
        <x:f>IF(AE1251&gt;0,AG1251/AE1251,"")</x:f>
        <x:v>0.28738200125865326</x:v>
      </x:c>
      <x:c r="AI1251" s="28" t="n">
        <x:v>63431.9</x:v>
      </x:c>
      <x:c r="AJ1251" s="28"/>
      <x:c r="AK1251"/>
      <x:c r="AL1251" t="str">
        <x:v>Completado</x:v>
      </x:c>
      <x:c r="AM1251" t="str">
        <x:f>IF(W1251&lt;0,"Devuelto",AL1251)</x:f>
        <x:v>Completado</x:v>
      </x:c>
      <x:c r="AN1251" t="str">
        <x:v>Efectivo</x:v>
      </x:c>
      <x:c r="AO1251" s="29" t="str">
        <x:v>Sin observación</x:v>
      </x:c>
      <x:c r="AP1251" t="str">
        <x:f>IF(D1251="","No","Sí")</x:f>
        <x:v>Sí</x:v>
      </x:c>
    </x:row>
    <x:row r="1252">
      <x:c r="A1252" t="n">
        <x:v>1252</x:v>
      </x:c>
      <x:c r="B1252" t="str">
        <x:v>VT0005939</x:v>
      </x:c>
      <x:c r="C1252" t="str">
        <x:v>45810</x:v>
      </x:c>
      <x:c r="D1252" s="27" t="n">
        <x:v>45810</x:v>
      </x:c>
      <x:c r="E1252" t="n">
        <x:f>IF(D1252="","",YEAR(D1252))</x:f>
        <x:v>2025</x:v>
      </x:c>
      <x:c r="F1252" t="n">
        <x:f>IF(D1252="","",MONTH(D1252))</x:f>
        <x:v>6</x:v>
      </x:c>
      <x:c r="G1252" t="str">
        <x:f>IF(D1252="","Fecha no disponible",TEXT(D1252,"mmmm"))</x:f>
        <x:v>June</x:v>
      </x:c>
      <x:c r="H1252" t="str">
        <x:f>IF(D1252="","Fecha no disponible",TEXT(D1252,"yyyy-mm"))</x:f>
        <x:v>2025-06</x:v>
      </x:c>
      <x:c r="I1252" t="str">
        <x:f>IF(D1252="","Fecha no disponible","T"&amp;ROUNDUP(MONTH(D1252)/3,0))</x:f>
        <x:v>T2</x:v>
      </x:c>
      <x:c r="J1252" t="str">
        <x:v>T002</x:v>
      </x:c>
      <x:c r="K1252" t="str">
        <x:v>Tienda La Paz 2</x:v>
      </x:c>
      <x:c r="L1252" t="str">
        <x:v>Mall</x:v>
      </x:c>
      <x:c r="M1252" t="str">
        <x:v>La Paz</x:v>
      </x:c>
      <x:c r="N1252" t="str">
        <x:f>IFERROR(VLOOKUP(M1252,'Mapeos'!$A$4:$B$30,2,FALSE),M1252)</x:f>
        <x:v>La Paz</x:v>
      </x:c>
      <x:c r="O1252" t="str">
        <x:v>C01117</x:v>
      </x:c>
      <x:c r="P1252" t="str">
        <x:v>Empresa</x:v>
      </x:c>
      <x:c r="Q1252" t="str">
        <x:v>P0132</x:v>
      </x:c>
      <x:c r="R1252" t="str">
        <x:v>Alimentos</x:v>
      </x:c>
      <x:c r="S1252" t="str">
        <x:v>Marca C</x:v>
      </x:c>
      <x:c r="T1252" t="str">
        <x:v>Tienda</x:v>
      </x:c>
      <x:c r="U1252" t="str">
        <x:f>IFERROR(VLOOKUP(T1252,'Mapeos'!$D$4:$E$25,2,FALSE),T1252)</x:f>
        <x:v>Tienda</x:v>
      </x:c>
      <x:c r="V1252" t="str">
        <x:v>V017</x:v>
      </x:c>
      <x:c r="W1252" t="n">
        <x:v>1</x:v>
      </x:c>
      <x:c r="X1252" s="28" t="n">
        <x:v>30.6</x:v>
      </x:c>
      <x:c r="Y1252" s="20" t="n">
        <x:v>0</x:v>
      </x:c>
      <x:c r="Z1252" s="20" t="n">
        <x:f>IF(Y1252&gt;1,Y1252/100,Y1252)</x:f>
        <x:v>0</x:v>
      </x:c>
      <x:c r="AA1252" s="28" t="n">
        <x:v>14.08</x:v>
      </x:c>
      <x:c r="AB1252" s="28" t="n">
        <x:v>30.6</x:v>
      </x:c>
      <x:c r="AC1252" s="28" t="str">
        <x:v>BOB</x:v>
      </x:c>
      <x:c r="AD1252" s="28" t="n">
        <x:f>IF(AC1252="USD",AB1252*'Parametros'!$B$4,AB1252)</x:f>
        <x:v>30.6</x:v>
      </x:c>
      <x:c r="AE1252" s="28" t="n">
        <x:f>W1252*X1252*(1-Z1252)</x:f>
        <x:v>30.6</x:v>
      </x:c>
      <x:c r="AF1252" s="28" t="n">
        <x:f>W1252*AA1252</x:f>
        <x:v>14.08</x:v>
      </x:c>
      <x:c r="AG1252" s="28" t="n">
        <x:f>AE1252-AF1252</x:f>
        <x:v>16.520000000000003</x:v>
      </x:c>
      <x:c r="AH1252" s="20" t="n">
        <x:f>IF(AE1252&gt;0,AG1252/AE1252,"")</x:f>
        <x:v>0.5398692810457517</x:v>
      </x:c>
      <x:c r="AI1252" s="28" t="n">
        <x:v>139371.69</x:v>
      </x:c>
      <x:c r="AJ1252" s="28"/>
      <x:c r="AK1252"/>
      <x:c r="AL1252" t="str">
        <x:v>Completado</x:v>
      </x:c>
      <x:c r="AM1252" t="str">
        <x:f>IF(W1252&lt;0,"Devuelto",AL1252)</x:f>
        <x:v>Completado</x:v>
      </x:c>
      <x:c r="AN1252" t="str">
        <x:v>QR</x:v>
      </x:c>
      <x:c r="AO1252" s="29" t="str">
        <x:v>Sin observación</x:v>
      </x:c>
      <x:c r="AP1252" t="str">
        <x:f>IF(D1252="","No","Sí")</x:f>
        <x:v>Sí</x:v>
      </x:c>
    </x:row>
    <x:row r="1253">
      <x:c r="A1253" t="n">
        <x:v>1253</x:v>
      </x:c>
      <x:c r="B1253" t="str">
        <x:v>VT0005944</x:v>
      </x:c>
      <x:c r="C1253" t="str">
        <x:v>45326</x:v>
      </x:c>
      <x:c r="D1253" s="27" t="n">
        <x:v>45326</x:v>
      </x:c>
      <x:c r="E1253" t="n">
        <x:f>IF(D1253="","",YEAR(D1253))</x:f>
        <x:v>2024</x:v>
      </x:c>
      <x:c r="F1253" t="n">
        <x:f>IF(D1253="","",MONTH(D1253))</x:f>
        <x:v>2</x:v>
      </x:c>
      <x:c r="G1253" t="str">
        <x:f>IF(D1253="","Fecha no disponible",TEXT(D1253,"mmmm"))</x:f>
        <x:v>February</x:v>
      </x:c>
      <x:c r="H1253" t="str">
        <x:f>IF(D1253="","Fecha no disponible",TEXT(D1253,"yyyy-mm"))</x:f>
        <x:v>2024-02</x:v>
      </x:c>
      <x:c r="I1253" t="str">
        <x:f>IF(D1253="","Fecha no disponible","T"&amp;ROUNDUP(MONTH(D1253)/3,0))</x:f>
        <x:v>T1</x:v>
      </x:c>
      <x:c r="J1253" t="str">
        <x:v>T004</x:v>
      </x:c>
      <x:c r="K1253" t="str">
        <x:v>Tienda La Paz 4</x:v>
      </x:c>
      <x:c r="L1253" t="str">
        <x:v>Centro</x:v>
      </x:c>
      <x:c r="M1253" t="str">
        <x:v>La Paz</x:v>
      </x:c>
      <x:c r="N1253" t="str">
        <x:f>IFERROR(VLOOKUP(M1253,'Mapeos'!$A$4:$B$30,2,FALSE),M1253)</x:f>
        <x:v>La Paz</x:v>
      </x:c>
      <x:c r="O1253" t="str">
        <x:v>C00721</x:v>
      </x:c>
      <x:c r="P1253" t="str">
        <x:v>Masivo</x:v>
      </x:c>
      <x:c r="Q1253" t="str">
        <x:v>P0013</x:v>
      </x:c>
      <x:c r="R1253" t="str">
        <x:v>Hogar</x:v>
      </x:c>
      <x:c r="S1253" t="str">
        <x:v>Marca D</x:v>
      </x:c>
      <x:c r="T1253" t="str">
        <x:v>E-commerce</x:v>
      </x:c>
      <x:c r="U1253" t="str">
        <x:f>IFERROR(VLOOKUP(T1253,'Mapeos'!$D$4:$E$25,2,FALSE),T1253)</x:f>
        <x:v>E-commerce</x:v>
      </x:c>
      <x:c r="V1253" t="str">
        <x:v>V025</x:v>
      </x:c>
      <x:c r="W1253" t="n">
        <x:v>1</x:v>
      </x:c>
      <x:c r="X1253" s="28" t="n">
        <x:v>264.34</x:v>
      </x:c>
      <x:c r="Y1253" s="20" t="n">
        <x:v>0</x:v>
      </x:c>
      <x:c r="Z1253" s="20" t="n">
        <x:f>IF(Y1253&gt;1,Y1253/100,Y1253)</x:f>
        <x:v>0</x:v>
      </x:c>
      <x:c r="AA1253" s="28" t="n">
        <x:v>202.02</x:v>
      </x:c>
      <x:c r="AB1253" s="28" t="n">
        <x:v>264.34</x:v>
      </x:c>
      <x:c r="AC1253" s="28" t="str">
        <x:v>BOB</x:v>
      </x:c>
      <x:c r="AD1253" s="28" t="n">
        <x:f>IF(AC1253="USD",AB1253*'Parametros'!$B$4,AB1253)</x:f>
        <x:v>264.34</x:v>
      </x:c>
      <x:c r="AE1253" s="28" t="n">
        <x:f>W1253*X1253*(1-Z1253)</x:f>
        <x:v>264.34</x:v>
      </x:c>
      <x:c r="AF1253" s="28" t="n">
        <x:f>W1253*AA1253</x:f>
        <x:v>202.02</x:v>
      </x:c>
      <x:c r="AG1253" s="28" t="n">
        <x:f>AE1253-AF1253</x:f>
        <x:v>62.319999999999965</x:v>
      </x:c>
      <x:c r="AH1253" s="20" t="n">
        <x:f>IF(AE1253&gt;0,AG1253/AE1253,"")</x:f>
        <x:v>0.23575697964742365</x:v>
      </x:c>
      <x:c r="AI1253" s="28" t="n">
        <x:v>83528.93</x:v>
      </x:c>
      <x:c r="AJ1253" s="28"/>
      <x:c r="AK1253"/>
      <x:c r="AL1253" t="str">
        <x:v>Completado</x:v>
      </x:c>
      <x:c r="AM1253" t="str">
        <x:f>IF(W1253&lt;0,"Devuelto",AL1253)</x:f>
        <x:v>Completado</x:v>
      </x:c>
      <x:c r="AN1253" t="str">
        <x:v>Tarjeta</x:v>
      </x:c>
      <x:c r="AO1253" s="29" t="str">
        <x:v>Sin observación</x:v>
      </x:c>
      <x:c r="AP1253" t="str">
        <x:f>IF(D1253="","No","Sí")</x:f>
        <x:v>Sí</x:v>
      </x:c>
    </x:row>
    <x:row r="1254">
      <x:c r="A1254" t="n">
        <x:v>1254</x:v>
      </x:c>
      <x:c r="B1254" t="str">
        <x:v>VT0005949</x:v>
      </x:c>
      <x:c r="C1254" t="str">
        <x:v>46010</x:v>
      </x:c>
      <x:c r="D1254" s="27" t="n">
        <x:v>46010</x:v>
      </x:c>
      <x:c r="E1254" t="n">
        <x:f>IF(D1254="","",YEAR(D1254))</x:f>
        <x:v>2025</x:v>
      </x:c>
      <x:c r="F1254" t="n">
        <x:f>IF(D1254="","",MONTH(D1254))</x:f>
        <x:v>12</x:v>
      </x:c>
      <x:c r="G1254" t="str">
        <x:f>IF(D1254="","Fecha no disponible",TEXT(D1254,"mmmm"))</x:f>
        <x:v>December</x:v>
      </x:c>
      <x:c r="H1254" t="str">
        <x:f>IF(D1254="","Fecha no disponible",TEXT(D1254,"yyyy-mm"))</x:f>
        <x:v>2025-12</x:v>
      </x:c>
      <x:c r="I1254" t="str">
        <x:f>IF(D1254="","Fecha no disponible","T"&amp;ROUNDUP(MONTH(D1254)/3,0))</x:f>
        <x:v>T4</x:v>
      </x:c>
      <x:c r="J1254" t="str">
        <x:v>T017</x:v>
      </x:c>
      <x:c r="K1254" t="str">
        <x:v>Tienda Sucre 1</x:v>
      </x:c>
      <x:c r="L1254" t="str">
        <x:v>Centro</x:v>
      </x:c>
      <x:c r="M1254" t="str">
        <x:v>Sucre</x:v>
      </x:c>
      <x:c r="N1254" t="str">
        <x:f>IFERROR(VLOOKUP(M1254,'Mapeos'!$A$4:$B$30,2,FALSE),M1254)</x:f>
        <x:v>Sucre</x:v>
      </x:c>
      <x:c r="O1254" t="str">
        <x:v>C01647</x:v>
      </x:c>
      <x:c r="P1254" t="str">
        <x:v>Frecuente</x:v>
      </x:c>
      <x:c r="Q1254" t="str">
        <x:v>P0028</x:v>
      </x:c>
      <x:c r="R1254" t="str">
        <x:v>Electrónica</x:v>
      </x:c>
      <x:c r="S1254" t="str">
        <x:v>Marca C</x:v>
      </x:c>
      <x:c r="T1254" t="str">
        <x:v>E-commerce</x:v>
      </x:c>
      <x:c r="U1254" t="str">
        <x:f>IFERROR(VLOOKUP(T1254,'Mapeos'!$D$4:$E$25,2,FALSE),T1254)</x:f>
        <x:v>E-commerce</x:v>
      </x:c>
      <x:c r="V1254" t="str">
        <x:v>V019</x:v>
      </x:c>
      <x:c r="W1254" t="n">
        <x:v>1</x:v>
      </x:c>
      <x:c r="X1254" s="28" t="n">
        <x:v>356.23</x:v>
      </x:c>
      <x:c r="Y1254" s="20" t="n">
        <x:v>0.1</x:v>
      </x:c>
      <x:c r="Z1254" s="20" t="n">
        <x:f>IF(Y1254&gt;1,Y1254/100,Y1254)</x:f>
        <x:v>0.1</x:v>
      </x:c>
      <x:c r="AA1254" s="28" t="n">
        <x:v>184.78</x:v>
      </x:c>
      <x:c r="AB1254" s="28" t="n">
        <x:v>320.61</x:v>
      </x:c>
      <x:c r="AC1254" s="28" t="str">
        <x:v>BOB</x:v>
      </x:c>
      <x:c r="AD1254" s="28" t="n">
        <x:f>IF(AC1254="USD",AB1254*'Parametros'!$B$4,AB1254)</x:f>
        <x:v>320.61</x:v>
      </x:c>
      <x:c r="AE1254" s="28" t="n">
        <x:f>W1254*X1254*(1-Z1254)</x:f>
        <x:v>320.607</x:v>
      </x:c>
      <x:c r="AF1254" s="28" t="n">
        <x:f>W1254*AA1254</x:f>
        <x:v>184.78</x:v>
      </x:c>
      <x:c r="AG1254" s="28" t="n">
        <x:f>AE1254-AF1254</x:f>
        <x:v>135.82700000000003</x:v>
      </x:c>
      <x:c r="AH1254" s="20" t="n">
        <x:f>IF(AE1254&gt;0,AG1254/AE1254,"")</x:f>
        <x:v>0.4236557529935404</x:v>
      </x:c>
      <x:c r="AI1254" s="28" t="n">
        <x:v>60270.1</x:v>
      </x:c>
      <x:c r="AJ1254" s="28"/>
      <x:c r="AK1254"/>
      <x:c r="AL1254" t="str">
        <x:v>Completado</x:v>
      </x:c>
      <x:c r="AM1254" t="str">
        <x:f>IF(W1254&lt;0,"Devuelto",AL1254)</x:f>
        <x:v>Completado</x:v>
      </x:c>
      <x:c r="AN1254" t="str">
        <x:v>Efectivo</x:v>
      </x:c>
      <x:c r="AO1254" s="29" t="str">
        <x:v>Sin observación</x:v>
      </x:c>
      <x:c r="AP1254" t="str">
        <x:f>IF(D1254="","No","Sí")</x:f>
        <x:v>Sí</x:v>
      </x:c>
    </x:row>
    <x:row r="1255">
      <x:c r="A1255" t="n">
        <x:v>1255</x:v>
      </x:c>
      <x:c r="B1255" t="str">
        <x:v>VT0005953</x:v>
      </x:c>
      <x:c r="C1255" t="str">
        <x:v>46025</x:v>
      </x:c>
      <x:c r="D1255" s="27" t="n">
        <x:v>46025</x:v>
      </x:c>
      <x:c r="E1255" t="n">
        <x:f>IF(D1255="","",YEAR(D1255))</x:f>
        <x:v>2026</x:v>
      </x:c>
      <x:c r="F1255" t="n">
        <x:f>IF(D1255="","",MONTH(D1255))</x:f>
        <x:v>1</x:v>
      </x:c>
      <x:c r="G1255" t="str">
        <x:f>IF(D1255="","Fecha no disponible",TEXT(D1255,"mmmm"))</x:f>
        <x:v>January</x:v>
      </x:c>
      <x:c r="H1255" t="str">
        <x:f>IF(D1255="","Fecha no disponible",TEXT(D1255,"yyyy-mm"))</x:f>
        <x:v>2026-01</x:v>
      </x:c>
      <x:c r="I1255" t="str">
        <x:f>IF(D1255="","Fecha no disponible","T"&amp;ROUNDUP(MONTH(D1255)/3,0))</x:f>
        <x:v>T1</x:v>
      </x:c>
      <x:c r="J1255" t="str">
        <x:v>T003</x:v>
      </x:c>
      <x:c r="K1255" t="str">
        <x:v>Tienda La Paz 3</x:v>
      </x:c>
      <x:c r="L1255" t="str">
        <x:v>Barrio</x:v>
      </x:c>
      <x:c r="M1255" t="str">
        <x:v>La Paz</x:v>
      </x:c>
      <x:c r="N1255" t="str">
        <x:f>IFERROR(VLOOKUP(M1255,'Mapeos'!$A$4:$B$30,2,FALSE),M1255)</x:f>
        <x:v>La Paz</x:v>
      </x:c>
      <x:c r="O1255" t="str">
        <x:v>C01178</x:v>
      </x:c>
      <x:c r="P1255" t="str">
        <x:v>Masivo</x:v>
      </x:c>
      <x:c r="Q1255" t="str">
        <x:v>P0021</x:v>
      </x:c>
      <x:c r="R1255" t="str">
        <x:v>Deportes</x:v>
      </x:c>
      <x:c r="S1255" t="str">
        <x:v>Marca B</x:v>
      </x:c>
      <x:c r="T1255" t="str">
        <x:v>Tienda</x:v>
      </x:c>
      <x:c r="U1255" t="str">
        <x:f>IFERROR(VLOOKUP(T1255,'Mapeos'!$D$4:$E$25,2,FALSE),T1255)</x:f>
        <x:v>Tienda</x:v>
      </x:c>
      <x:c r="V1255" t="str">
        <x:v>V012</x:v>
      </x:c>
      <x:c r="W1255" t="n">
        <x:v>2</x:v>
      </x:c>
      <x:c r="X1255" s="28" t="n">
        <x:v>134.2</x:v>
      </x:c>
      <x:c r="Y1255" s="20" t="n">
        <x:v>0</x:v>
      </x:c>
      <x:c r="Z1255" s="20" t="n">
        <x:f>IF(Y1255&gt;1,Y1255/100,Y1255)</x:f>
        <x:v>0</x:v>
      </x:c>
      <x:c r="AA1255" s="28" t="n">
        <x:v>65.2</x:v>
      </x:c>
      <x:c r="AB1255" s="28" t="n">
        <x:v>268.4</x:v>
      </x:c>
      <x:c r="AC1255" s="28" t="str">
        <x:v>BOB</x:v>
      </x:c>
      <x:c r="AD1255" s="28" t="n">
        <x:f>IF(AC1255="USD",AB1255*'Parametros'!$B$4,AB1255)</x:f>
        <x:v>268.4</x:v>
      </x:c>
      <x:c r="AE1255" s="28" t="n">
        <x:f>W1255*X1255*(1-Z1255)</x:f>
        <x:v>268.4</x:v>
      </x:c>
      <x:c r="AF1255" s="28" t="n">
        <x:f>W1255*AA1255</x:f>
        <x:v>130.4</x:v>
      </x:c>
      <x:c r="AG1255" s="28" t="n">
        <x:f>AE1255-AF1255</x:f>
        <x:v>137.99999999999997</x:v>
      </x:c>
      <x:c r="AH1255" s="20" t="n">
        <x:f>IF(AE1255&gt;0,AG1255/AE1255,"")</x:f>
        <x:v>0.5141579731743665</x:v>
      </x:c>
      <x:c r="AI1255" s="28" t="n">
        <x:v>164515.55</x:v>
      </x:c>
      <x:c r="AJ1255" s="28"/>
      <x:c r="AK1255"/>
      <x:c r="AL1255" t="str">
        <x:v>Completado</x:v>
      </x:c>
      <x:c r="AM1255" t="str">
        <x:f>IF(W1255&lt;0,"Devuelto",AL1255)</x:f>
        <x:v>Completado</x:v>
      </x:c>
      <x:c r="AN1255" t="str">
        <x:v>Efectivo</x:v>
      </x:c>
      <x:c r="AO1255" s="29" t="str">
        <x:v>Sin observación</x:v>
      </x:c>
      <x:c r="AP1255" t="str">
        <x:f>IF(D1255="","No","Sí")</x:f>
        <x:v>Sí</x:v>
      </x:c>
    </x:row>
    <x:row r="1256">
      <x:c r="A1256" t="n">
        <x:v>1256</x:v>
      </x:c>
      <x:c r="B1256" t="str">
        <x:v>VT0005958</x:v>
      </x:c>
      <x:c r="C1256" t="str">
        <x:v>45372</x:v>
      </x:c>
      <x:c r="D1256" s="27" t="n">
        <x:v>45372</x:v>
      </x:c>
      <x:c r="E1256" t="n">
        <x:f>IF(D1256="","",YEAR(D1256))</x:f>
        <x:v>2024</x:v>
      </x:c>
      <x:c r="F1256" t="n">
        <x:f>IF(D1256="","",MONTH(D1256))</x:f>
        <x:v>3</x:v>
      </x:c>
      <x:c r="G1256" t="str">
        <x:f>IF(D1256="","Fecha no disponible",TEXT(D1256,"mmmm"))</x:f>
        <x:v>March</x:v>
      </x:c>
      <x:c r="H1256" t="str">
        <x:f>IF(D1256="","Fecha no disponible",TEXT(D1256,"yyyy-mm"))</x:f>
        <x:v>2024-03</x:v>
      </x:c>
      <x:c r="I1256" t="str">
        <x:f>IF(D1256="","Fecha no disponible","T"&amp;ROUNDUP(MONTH(D1256)/3,0))</x:f>
        <x:v>T1</x:v>
      </x:c>
      <x:c r="J1256" t="str">
        <x:v>T016</x:v>
      </x:c>
      <x:c r="K1256" t="str">
        <x:v>Tienda Potosí 4</x:v>
      </x:c>
      <x:c r="L1256" t="str">
        <x:v>Centro</x:v>
      </x:c>
      <x:c r="M1256" t="str">
        <x:v>Potosí</x:v>
      </x:c>
      <x:c r="N1256" t="str">
        <x:f>IFERROR(VLOOKUP(M1256,'Mapeos'!$A$4:$B$30,2,FALSE),M1256)</x:f>
        <x:v>Potosí</x:v>
      </x:c>
      <x:c r="O1256" t="str">
        <x:v>C00879</x:v>
      </x:c>
      <x:c r="P1256" t="str">
        <x:v>Premium</x:v>
      </x:c>
      <x:c r="Q1256" t="str">
        <x:v>P0030</x:v>
      </x:c>
      <x:c r="R1256" t="str">
        <x:v>Deportes</x:v>
      </x:c>
      <x:c r="S1256" t="str">
        <x:v>Marca A</x:v>
      </x:c>
      <x:c r="T1256" t="str">
        <x:v>E-commerce</x:v>
      </x:c>
      <x:c r="U1256" t="str">
        <x:f>IFERROR(VLOOKUP(T1256,'Mapeos'!$D$4:$E$25,2,FALSE),T1256)</x:f>
        <x:v>E-commerce</x:v>
      </x:c>
      <x:c r="V1256" t="str">
        <x:v>V020</x:v>
      </x:c>
      <x:c r="W1256" t="n">
        <x:v>7</x:v>
      </x:c>
      <x:c r="X1256" s="28" t="n">
        <x:v>132.34</x:v>
      </x:c>
      <x:c r="Y1256" s="20" t="n">
        <x:v>0.05</x:v>
      </x:c>
      <x:c r="Z1256" s="20" t="n">
        <x:f>IF(Y1256&gt;1,Y1256/100,Y1256)</x:f>
        <x:v>0.05</x:v>
      </x:c>
      <x:c r="AA1256" s="28" t="n">
        <x:v>103.51</x:v>
      </x:c>
      <x:c r="AB1256" s="28" t="n">
        <x:v>880.06</x:v>
      </x:c>
      <x:c r="AC1256" s="28" t="str">
        <x:v>BOB</x:v>
      </x:c>
      <x:c r="AD1256" s="28" t="n">
        <x:f>IF(AC1256="USD",AB1256*'Parametros'!$B$4,AB1256)</x:f>
        <x:v>880.06</x:v>
      </x:c>
      <x:c r="AE1256" s="28" t="n">
        <x:f>W1256*X1256*(1-Z1256)</x:f>
        <x:v>880.0609999999999</x:v>
      </x:c>
      <x:c r="AF1256" s="28" t="n">
        <x:f>W1256*AA1256</x:f>
        <x:v>724.57</x:v>
      </x:c>
      <x:c r="AG1256" s="28" t="n">
        <x:f>AE1256-AF1256</x:f>
        <x:v>155.49099999999987</x:v>
      </x:c>
      <x:c r="AH1256" s="20" t="n">
        <x:f>IF(AE1256&gt;0,AG1256/AE1256,"")</x:f>
        <x:v>0.17668207090190327</x:v>
      </x:c>
      <x:c r="AI1256" s="28" t="n">
        <x:v>83373.8</x:v>
      </x:c>
      <x:c r="AJ1256" s="28"/>
      <x:c r="AK1256"/>
      <x:c r="AL1256" t="str">
        <x:v>Completado</x:v>
      </x:c>
      <x:c r="AM1256" t="str">
        <x:f>IF(W1256&lt;0,"Devuelto",AL1256)</x:f>
        <x:v>Completado</x:v>
      </x:c>
      <x:c r="AN1256" t="str">
        <x:v>Efectivo</x:v>
      </x:c>
      <x:c r="AO1256" s="29" t="str">
        <x:v>Sin observación</x:v>
      </x:c>
      <x:c r="AP1256" t="str">
        <x:f>IF(D1256="","No","Sí")</x:f>
        <x:v>Sí</x:v>
      </x:c>
    </x:row>
    <x:row r="1257">
      <x:c r="A1257" t="n">
        <x:v>1257</x:v>
      </x:c>
      <x:c r="B1257" t="str">
        <x:v>VT0005963</x:v>
      </x:c>
      <x:c r="C1257" t="str">
        <x:v>46152</x:v>
      </x:c>
      <x:c r="D1257" s="27" t="n">
        <x:v>46152</x:v>
      </x:c>
      <x:c r="E1257" t="n">
        <x:f>IF(D1257="","",YEAR(D1257))</x:f>
        <x:v>2026</x:v>
      </x:c>
      <x:c r="F1257" t="n">
        <x:f>IF(D1257="","",MONTH(D1257))</x:f>
        <x:v>5</x:v>
      </x:c>
      <x:c r="G1257" t="str">
        <x:f>IF(D1257="","Fecha no disponible",TEXT(D1257,"mmmm"))</x:f>
        <x:v>May</x:v>
      </x:c>
      <x:c r="H1257" t="str">
        <x:f>IF(D1257="","Fecha no disponible",TEXT(D1257,"yyyy-mm"))</x:f>
        <x:v>2026-05</x:v>
      </x:c>
      <x:c r="I1257" t="str">
        <x:f>IF(D1257="","Fecha no disponible","T"&amp;ROUNDUP(MONTH(D1257)/3,0))</x:f>
        <x:v>T2</x:v>
      </x:c>
      <x:c r="J1257" t="str">
        <x:v>T005</x:v>
      </x:c>
      <x:c r="K1257" t="str">
        <x:v>Tienda Santa Cruz 1</x:v>
      </x:c>
      <x:c r="L1257" t="str">
        <x:v>Centro</x:v>
      </x:c>
      <x:c r="M1257" t="str">
        <x:v>Santa Cruz</x:v>
      </x:c>
      <x:c r="N1257" t="str">
        <x:f>IFERROR(VLOOKUP(M1257,'Mapeos'!$A$4:$B$30,2,FALSE),M1257)</x:f>
        <x:v>Santa Cruz</x:v>
      </x:c>
      <x:c r="O1257" t="str">
        <x:v>C00962</x:v>
      </x:c>
      <x:c r="P1257" t="str">
        <x:v>Frecuente</x:v>
      </x:c>
      <x:c r="Q1257" t="str">
        <x:v>P0001</x:v>
      </x:c>
      <x:c r="R1257" t="str">
        <x:v>Hogar</x:v>
      </x:c>
      <x:c r="S1257" t="str">
        <x:v>Marca D</x:v>
      </x:c>
      <x:c r="T1257" t="str">
        <x:v>Marketplace</x:v>
      </x:c>
      <x:c r="U1257" t="str">
        <x:f>IFERROR(VLOOKUP(T1257,'Mapeos'!$D$4:$E$25,2,FALSE),T1257)</x:f>
        <x:v>Marketplace</x:v>
      </x:c>
      <x:c r="V1257" t="str">
        <x:v>V022</x:v>
      </x:c>
      <x:c r="W1257" t="n">
        <x:v>1</x:v>
      </x:c>
      <x:c r="X1257" s="28" t="n">
        <x:v>341.55</x:v>
      </x:c>
      <x:c r="Y1257" s="20" t="n">
        <x:v>0</x:v>
      </x:c>
      <x:c r="Z1257" s="20" t="n">
        <x:f>IF(Y1257&gt;1,Y1257/100,Y1257)</x:f>
        <x:v>0</x:v>
      </x:c>
      <x:c r="AA1257" s="28" t="n">
        <x:v>195.84</x:v>
      </x:c>
      <x:c r="AB1257" s="28" t="n">
        <x:v>341.55</x:v>
      </x:c>
      <x:c r="AC1257" s="28" t="str">
        <x:v>BOB</x:v>
      </x:c>
      <x:c r="AD1257" s="28" t="n">
        <x:f>IF(AC1257="USD",AB1257*'Parametros'!$B$4,AB1257)</x:f>
        <x:v>341.55</x:v>
      </x:c>
      <x:c r="AE1257" s="28" t="n">
        <x:f>W1257*X1257*(1-Z1257)</x:f>
        <x:v>341.55</x:v>
      </x:c>
      <x:c r="AF1257" s="28" t="n">
        <x:f>W1257*AA1257</x:f>
        <x:v>195.84</x:v>
      </x:c>
      <x:c r="AG1257" s="28" t="n">
        <x:f>AE1257-AF1257</x:f>
        <x:v>145.71</x:v>
      </x:c>
      <x:c r="AH1257" s="20" t="n">
        <x:f>IF(AE1257&gt;0,AG1257/AE1257,"")</x:f>
        <x:v>0.4266139657444005</x:v>
      </x:c>
      <x:c r="AI1257" s="28" t="n">
        <x:v>73649.01</x:v>
      </x:c>
      <x:c r="AJ1257" s="28"/>
      <x:c r="AK1257"/>
      <x:c r="AL1257" t="str">
        <x:v>Completado</x:v>
      </x:c>
      <x:c r="AM1257" t="str">
        <x:f>IF(W1257&lt;0,"Devuelto",AL1257)</x:f>
        <x:v>Completado</x:v>
      </x:c>
      <x:c r="AN1257" t="str">
        <x:v>Efectivo</x:v>
      </x:c>
      <x:c r="AO1257" s="29" t="str">
        <x:v>Sin observación</x:v>
      </x:c>
      <x:c r="AP1257" t="str">
        <x:f>IF(D1257="","No","Sí")</x:f>
        <x:v>Sí</x:v>
      </x:c>
    </x:row>
    <x:row r="1258">
      <x:c r="A1258" t="n">
        <x:v>1258</x:v>
      </x:c>
      <x:c r="B1258" t="str">
        <x:v>VT0005968</x:v>
      </x:c>
      <x:c r="C1258" t="str">
        <x:v>45434</x:v>
      </x:c>
      <x:c r="D1258" s="27" t="n">
        <x:v>45434</x:v>
      </x:c>
      <x:c r="E1258" t="n">
        <x:f>IF(D1258="","",YEAR(D1258))</x:f>
        <x:v>2024</x:v>
      </x:c>
      <x:c r="F1258" t="n">
        <x:f>IF(D1258="","",MONTH(D1258))</x:f>
        <x:v>5</x:v>
      </x:c>
      <x:c r="G1258" t="str">
        <x:f>IF(D1258="","Fecha no disponible",TEXT(D1258,"mmmm"))</x:f>
        <x:v>May</x:v>
      </x:c>
      <x:c r="H1258" t="str">
        <x:f>IF(D1258="","Fecha no disponible",TEXT(D1258,"yyyy-mm"))</x:f>
        <x:v>2024-05</x:v>
      </x:c>
      <x:c r="I1258" t="str">
        <x:f>IF(D1258="","Fecha no disponible","T"&amp;ROUNDUP(MONTH(D1258)/3,0))</x:f>
        <x:v>T2</x:v>
      </x:c>
      <x:c r="J1258" t="str">
        <x:v>T016</x:v>
      </x:c>
      <x:c r="K1258" t="str">
        <x:v>Tienda Potosí 4</x:v>
      </x:c>
      <x:c r="L1258" t="str">
        <x:v>Centro</x:v>
      </x:c>
      <x:c r="M1258" t="str">
        <x:v>Potosí</x:v>
      </x:c>
      <x:c r="N1258" t="str">
        <x:f>IFERROR(VLOOKUP(M1258,'Mapeos'!$A$4:$B$30,2,FALSE),M1258)</x:f>
        <x:v>Potosí</x:v>
      </x:c>
      <x:c r="O1258" t="str">
        <x:v>C00364</x:v>
      </x:c>
      <x:c r="P1258" t="str">
        <x:v>Empresa</x:v>
      </x:c>
      <x:c r="Q1258" t="str">
        <x:v>P0118</x:v>
      </x:c>
      <x:c r="R1258" t="str">
        <x:v>Electrónica</x:v>
      </x:c>
      <x:c r="S1258" t="str">
        <x:v>Marca A</x:v>
      </x:c>
      <x:c r="T1258" t="str">
        <x:v>Tienda</x:v>
      </x:c>
      <x:c r="U1258" t="str">
        <x:f>IFERROR(VLOOKUP(T1258,'Mapeos'!$D$4:$E$25,2,FALSE),T1258)</x:f>
        <x:v>Tienda</x:v>
      </x:c>
      <x:c r="V1258" t="str">
        <x:v>V023</x:v>
      </x:c>
      <x:c r="W1258" t="n">
        <x:v>1</x:v>
      </x:c>
      <x:c r="X1258" s="28" t="n">
        <x:v>137.67</x:v>
      </x:c>
      <x:c r="Y1258" s="20" t="n">
        <x:v>0.1</x:v>
      </x:c>
      <x:c r="Z1258" s="20" t="n">
        <x:f>IF(Y1258&gt;1,Y1258/100,Y1258)</x:f>
        <x:v>0.1</x:v>
      </x:c>
      <x:c r="AA1258" s="28" t="n">
        <x:v>75.13</x:v>
      </x:c>
      <x:c r="AB1258" s="28" t="n">
        <x:v>123.9</x:v>
      </x:c>
      <x:c r="AC1258" s="28" t="str">
        <x:v>BOB</x:v>
      </x:c>
      <x:c r="AD1258" s="28" t="n">
        <x:f>IF(AC1258="USD",AB1258*'Parametros'!$B$4,AB1258)</x:f>
        <x:v>123.9</x:v>
      </x:c>
      <x:c r="AE1258" s="28" t="n">
        <x:f>W1258*X1258*(1-Z1258)</x:f>
        <x:v>123.90299999999999</x:v>
      </x:c>
      <x:c r="AF1258" s="28" t="n">
        <x:f>W1258*AA1258</x:f>
        <x:v>75.13</x:v>
      </x:c>
      <x:c r="AG1258" s="28" t="n">
        <x:f>AE1258-AF1258</x:f>
        <x:v>48.772999999999996</x:v>
      </x:c>
      <x:c r="AH1258" s="20" t="n">
        <x:f>IF(AE1258&gt;0,AG1258/AE1258,"")</x:f>
        <x:v>0.3936385721088271</x:v>
      </x:c>
      <x:c r="AI1258" s="28" t="n">
        <x:v>160418.36</x:v>
      </x:c>
      <x:c r="AJ1258" s="28"/>
      <x:c r="AK1258"/>
      <x:c r="AL1258" t="str">
        <x:v>Completado</x:v>
      </x:c>
      <x:c r="AM1258" t="str">
        <x:f>IF(W1258&lt;0,"Devuelto",AL1258)</x:f>
        <x:v>Completado</x:v>
      </x:c>
      <x:c r="AN1258" t="str">
        <x:v>Tarjeta</x:v>
      </x:c>
      <x:c r="AO1258" s="29" t="str">
        <x:v>Sin observación</x:v>
      </x:c>
      <x:c r="AP1258" t="str">
        <x:f>IF(D1258="","No","Sí")</x:f>
        <x:v>Sí</x:v>
      </x:c>
    </x:row>
    <x:row r="1259">
      <x:c r="A1259" t="n">
        <x:v>1259</x:v>
      </x:c>
      <x:c r="B1259" t="str">
        <x:v>VT0005972</x:v>
      </x:c>
      <x:c r="C1259" t="str">
        <x:v>45430</x:v>
      </x:c>
      <x:c r="D1259" s="27" t="n">
        <x:v>45430</x:v>
      </x:c>
      <x:c r="E1259" t="n">
        <x:f>IF(D1259="","",YEAR(D1259))</x:f>
        <x:v>2024</x:v>
      </x:c>
      <x:c r="F1259" t="n">
        <x:f>IF(D1259="","",MONTH(D1259))</x:f>
        <x:v>5</x:v>
      </x:c>
      <x:c r="G1259" t="str">
        <x:f>IF(D1259="","Fecha no disponible",TEXT(D1259,"mmmm"))</x:f>
        <x:v>May</x:v>
      </x:c>
      <x:c r="H1259" t="str">
        <x:f>IF(D1259="","Fecha no disponible",TEXT(D1259,"yyyy-mm"))</x:f>
        <x:v>2024-05</x:v>
      </x:c>
      <x:c r="I1259" t="str">
        <x:f>IF(D1259="","Fecha no disponible","T"&amp;ROUNDUP(MONTH(D1259)/3,0))</x:f>
        <x:v>T2</x:v>
      </x:c>
      <x:c r="J1259" t="str">
        <x:v>T003</x:v>
      </x:c>
      <x:c r="K1259" t="str">
        <x:v>Tienda La Paz 3</x:v>
      </x:c>
      <x:c r="L1259" t="str">
        <x:v>Barrio</x:v>
      </x:c>
      <x:c r="M1259" t="str">
        <x:v>La Paz</x:v>
      </x:c>
      <x:c r="N1259" t="str">
        <x:f>IFERROR(VLOOKUP(M1259,'Mapeos'!$A$4:$B$30,2,FALSE),M1259)</x:f>
        <x:v>La Paz</x:v>
      </x:c>
      <x:c r="O1259" t="str">
        <x:v>C01024</x:v>
      </x:c>
      <x:c r="P1259" t="str">
        <x:v>Empresa</x:v>
      </x:c>
      <x:c r="Q1259" t="str">
        <x:v>P0007</x:v>
      </x:c>
      <x:c r="R1259" t="str">
        <x:v>Cuidado Personal</x:v>
      </x:c>
      <x:c r="S1259" t="str">
        <x:v>Marca A</x:v>
      </x:c>
      <x:c r="T1259" t="str">
        <x:v>E-commerce</x:v>
      </x:c>
      <x:c r="U1259" t="str">
        <x:f>IFERROR(VLOOKUP(T1259,'Mapeos'!$D$4:$E$25,2,FALSE),T1259)</x:f>
        <x:v>E-commerce</x:v>
      </x:c>
      <x:c r="V1259" t="str">
        <x:v>V002</x:v>
      </x:c>
      <x:c r="W1259" t="n">
        <x:v>2</x:v>
      </x:c>
      <x:c r="X1259" s="28" t="n">
        <x:v>94.29</x:v>
      </x:c>
      <x:c r="Y1259" s="20" t="n">
        <x:v>0.05</x:v>
      </x:c>
      <x:c r="Z1259" s="20" t="n">
        <x:f>IF(Y1259&gt;1,Y1259/100,Y1259)</x:f>
        <x:v>0.05</x:v>
      </x:c>
      <x:c r="AA1259" s="28" t="n">
        <x:v>53.41</x:v>
      </x:c>
      <x:c r="AB1259" s="28" t="n">
        <x:v>179.15</x:v>
      </x:c>
      <x:c r="AC1259" s="28" t="str">
        <x:v>BOB</x:v>
      </x:c>
      <x:c r="AD1259" s="28" t="n">
        <x:f>IF(AC1259="USD",AB1259*'Parametros'!$B$4,AB1259)</x:f>
        <x:v>179.15</x:v>
      </x:c>
      <x:c r="AE1259" s="28" t="n">
        <x:f>W1259*X1259*(1-Z1259)</x:f>
        <x:v>179.151</x:v>
      </x:c>
      <x:c r="AF1259" s="28" t="n">
        <x:f>W1259*AA1259</x:f>
        <x:v>106.82</x:v>
      </x:c>
      <x:c r="AG1259" s="28" t="n">
        <x:f>AE1259-AF1259</x:f>
        <x:v>72.33100000000002</x:v>
      </x:c>
      <x:c r="AH1259" s="20" t="n">
        <x:f>IF(AE1259&gt;0,AG1259/AE1259,"")</x:f>
        <x:v>0.40374321103426725</x:v>
      </x:c>
      <x:c r="AI1259" s="28" t="n">
        <x:v>78526.63</x:v>
      </x:c>
      <x:c r="AJ1259" s="28"/>
      <x:c r="AK1259"/>
      <x:c r="AL1259" t="str">
        <x:v>Completado</x:v>
      </x:c>
      <x:c r="AM1259" t="str">
        <x:f>IF(W1259&lt;0,"Devuelto",AL1259)</x:f>
        <x:v>Completado</x:v>
      </x:c>
      <x:c r="AN1259" t="str">
        <x:v>Tarjeta</x:v>
      </x:c>
      <x:c r="AO1259" s="29" t="str">
        <x:v>Sin observación</x:v>
      </x:c>
      <x:c r="AP1259" t="str">
        <x:f>IF(D1259="","No","Sí")</x:f>
        <x:v>Sí</x:v>
      </x:c>
    </x:row>
    <x:row r="1260">
      <x:c r="A1260" t="n">
        <x:v>1260</x:v>
      </x:c>
      <x:c r="B1260" t="str">
        <x:v>VT0005977</x:v>
      </x:c>
      <x:c r="C1260" t="str">
        <x:v>45930</x:v>
      </x:c>
      <x:c r="D1260" s="27" t="n">
        <x:v>45930</x:v>
      </x:c>
      <x:c r="E1260" t="n">
        <x:f>IF(D1260="","",YEAR(D1260))</x:f>
        <x:v>2025</x:v>
      </x:c>
      <x:c r="F1260" t="n">
        <x:f>IF(D1260="","",MONTH(D1260))</x:f>
        <x:v>9</x:v>
      </x:c>
      <x:c r="G1260" t="str">
        <x:f>IF(D1260="","Fecha no disponible",TEXT(D1260,"mmmm"))</x:f>
        <x:v>September</x:v>
      </x:c>
      <x:c r="H1260" t="str">
        <x:f>IF(D1260="","Fecha no disponible",TEXT(D1260,"yyyy-mm"))</x:f>
        <x:v>2025-09</x:v>
      </x:c>
      <x:c r="I1260" t="str">
        <x:f>IF(D1260="","Fecha no disponible","T"&amp;ROUNDUP(MONTH(D1260)/3,0))</x:f>
        <x:v>T3</x:v>
      </x:c>
      <x:c r="J1260" t="str">
        <x:v>T010</x:v>
      </x:c>
      <x:c r="K1260" t="str">
        <x:v>Tienda Cochabamba 2</x:v>
      </x:c>
      <x:c r="L1260" t="str">
        <x:v>Barrio</x:v>
      </x:c>
      <x:c r="M1260" t="str">
        <x:v>Cochabamba</x:v>
      </x:c>
      <x:c r="N1260" t="str">
        <x:f>IFERROR(VLOOKUP(M1260,'Mapeos'!$A$4:$B$30,2,FALSE),M1260)</x:f>
        <x:v>Cochabamba</x:v>
      </x:c>
      <x:c r="O1260" t="str">
        <x:v>C00575</x:v>
      </x:c>
      <x:c r="P1260" t="str">
        <x:v>Empresa</x:v>
      </x:c>
      <x:c r="Q1260" t="str">
        <x:v>P0042</x:v>
      </x:c>
      <x:c r="R1260" t="str">
        <x:v>Electrónica</x:v>
      </x:c>
      <x:c r="S1260" t="str">
        <x:v>Marca B</x:v>
      </x:c>
      <x:c r="T1260" t="str">
        <x:v>Tienda</x:v>
      </x:c>
      <x:c r="U1260" t="str">
        <x:f>IFERROR(VLOOKUP(T1260,'Mapeos'!$D$4:$E$25,2,FALSE),T1260)</x:f>
        <x:v>Tienda</x:v>
      </x:c>
      <x:c r="V1260" t="str">
        <x:v>V001</x:v>
      </x:c>
      <x:c r="W1260" t="n">
        <x:v>1</x:v>
      </x:c>
      <x:c r="X1260" s="28" t="n">
        <x:v>529.48</x:v>
      </x:c>
      <x:c r="Y1260" s="20" t="n">
        <x:v>0.05</x:v>
      </x:c>
      <x:c r="Z1260" s="20" t="n">
        <x:f>IF(Y1260&gt;1,Y1260/100,Y1260)</x:f>
        <x:v>0.05</x:v>
      </x:c>
      <x:c r="AA1260" s="28" t="n">
        <x:v>283.66</x:v>
      </x:c>
      <x:c r="AB1260" s="28" t="n">
        <x:v>503.01</x:v>
      </x:c>
      <x:c r="AC1260" s="28" t="str">
        <x:v>BOB</x:v>
      </x:c>
      <x:c r="AD1260" s="28" t="n">
        <x:f>IF(AC1260="USD",AB1260*'Parametros'!$B$4,AB1260)</x:f>
        <x:v>503.01</x:v>
      </x:c>
      <x:c r="AE1260" s="28" t="n">
        <x:f>W1260*X1260*(1-Z1260)</x:f>
        <x:v>503.006</x:v>
      </x:c>
      <x:c r="AF1260" s="28" t="n">
        <x:f>W1260*AA1260</x:f>
        <x:v>283.66</x:v>
      </x:c>
      <x:c r="AG1260" s="28" t="n">
        <x:f>AE1260-AF1260</x:f>
        <x:v>219.34599999999995</x:v>
      </x:c>
      <x:c r="AH1260" s="20" t="n">
        <x:f>IF(AE1260&gt;0,AG1260/AE1260,"")</x:f>
        <x:v>0.4360703450853468</x:v>
      </x:c>
      <x:c r="AI1260" s="28" t="n">
        <x:v>142653.46</x:v>
      </x:c>
      <x:c r="AJ1260" s="28"/>
      <x:c r="AK1260"/>
      <x:c r="AL1260" t="str">
        <x:v>Completado</x:v>
      </x:c>
      <x:c r="AM1260" t="str">
        <x:f>IF(W1260&lt;0,"Devuelto",AL1260)</x:f>
        <x:v>Completado</x:v>
      </x:c>
      <x:c r="AN1260" t="str">
        <x:v>Transferencia</x:v>
      </x:c>
      <x:c r="AO1260" s="29" t="str">
        <x:v>Sin observación</x:v>
      </x:c>
      <x:c r="AP1260" t="str">
        <x:f>IF(D1260="","No","Sí")</x:f>
        <x:v>Sí</x:v>
      </x:c>
    </x:row>
    <x:row r="1261">
      <x:c r="A1261" t="n">
        <x:v>1261</x:v>
      </x:c>
      <x:c r="B1261" t="str">
        <x:v>VT0005982</x:v>
      </x:c>
      <x:c r="C1261" t="str">
        <x:v>45485</x:v>
      </x:c>
      <x:c r="D1261" s="27" t="n">
        <x:v>45485</x:v>
      </x:c>
      <x:c r="E1261" t="n">
        <x:f>IF(D1261="","",YEAR(D1261))</x:f>
        <x:v>2024</x:v>
      </x:c>
      <x:c r="F1261" t="n">
        <x:f>IF(D1261="","",MONTH(D1261))</x:f>
        <x:v>7</x:v>
      </x:c>
      <x:c r="G1261" t="str">
        <x:f>IF(D1261="","Fecha no disponible",TEXT(D1261,"mmmm"))</x:f>
        <x:v>July</x:v>
      </x:c>
      <x:c r="H1261" t="str">
        <x:f>IF(D1261="","Fecha no disponible",TEXT(D1261,"yyyy-mm"))</x:f>
        <x:v>2024-07</x:v>
      </x:c>
      <x:c r="I1261" t="str">
        <x:f>IF(D1261="","Fecha no disponible","T"&amp;ROUNDUP(MONTH(D1261)/3,0))</x:f>
        <x:v>T3</x:v>
      </x:c>
      <x:c r="J1261" t="str">
        <x:v>T010</x:v>
      </x:c>
      <x:c r="K1261" t="str">
        <x:v>Tienda Cochabamba 2</x:v>
      </x:c>
      <x:c r="L1261" t="str">
        <x:v>Barrio</x:v>
      </x:c>
      <x:c r="M1261" t="str">
        <x:v>Cochabamba</x:v>
      </x:c>
      <x:c r="N1261" t="str">
        <x:f>IFERROR(VLOOKUP(M1261,'Mapeos'!$A$4:$B$30,2,FALSE),M1261)</x:f>
        <x:v>Cochabamba</x:v>
      </x:c>
      <x:c r="O1261" t="str">
        <x:v>C00352</x:v>
      </x:c>
      <x:c r="P1261" t="str">
        <x:v>Empresa</x:v>
      </x:c>
      <x:c r="Q1261" t="str">
        <x:v>P0126</x:v>
      </x:c>
      <x:c r="R1261" t="str">
        <x:v>Alimentos</x:v>
      </x:c>
      <x:c r="S1261" t="str">
        <x:v>Marca C</x:v>
      </x:c>
      <x:c r="T1261" t="str">
        <x:v>Tienda</x:v>
      </x:c>
      <x:c r="U1261" t="str">
        <x:f>IFERROR(VLOOKUP(T1261,'Mapeos'!$D$4:$E$25,2,FALSE),T1261)</x:f>
        <x:v>Tienda</x:v>
      </x:c>
      <x:c r="V1261" t="str">
        <x:v>V034</x:v>
      </x:c>
      <x:c r="W1261" t="n">
        <x:v>1</x:v>
      </x:c>
      <x:c r="X1261" s="28" t="n">
        <x:v>29.52</x:v>
      </x:c>
      <x:c r="Y1261" s="20" t="n">
        <x:v>0.15</x:v>
      </x:c>
      <x:c r="Z1261" s="20" t="n">
        <x:f>IF(Y1261&gt;1,Y1261/100,Y1261)</x:f>
        <x:v>0.15</x:v>
      </x:c>
      <x:c r="AA1261" s="28" t="n">
        <x:v>17.79</x:v>
      </x:c>
      <x:c r="AB1261" s="28" t="n">
        <x:v>25.09</x:v>
      </x:c>
      <x:c r="AC1261" s="28" t="str">
        <x:v>BOB</x:v>
      </x:c>
      <x:c r="AD1261" s="28" t="n">
        <x:f>IF(AC1261="USD",AB1261*'Parametros'!$B$4,AB1261)</x:f>
        <x:v>25.09</x:v>
      </x:c>
      <x:c r="AE1261" s="28" t="n">
        <x:f>W1261*X1261*(1-Z1261)</x:f>
        <x:v>25.092</x:v>
      </x:c>
      <x:c r="AF1261" s="28" t="n">
        <x:f>W1261*AA1261</x:f>
        <x:v>17.79</x:v>
      </x:c>
      <x:c r="AG1261" s="28" t="n">
        <x:f>AE1261-AF1261</x:f>
        <x:v>7.302</x:v>
      </x:c>
      <x:c r="AH1261" s="20" t="n">
        <x:f>IF(AE1261&gt;0,AG1261/AE1261,"")</x:f>
        <x:v>0.29100908656145386</x:v>
      </x:c>
      <x:c r="AI1261" s="28" t="n">
        <x:v>194425.36</x:v>
      </x:c>
      <x:c r="AJ1261" s="28"/>
      <x:c r="AK1261"/>
      <x:c r="AL1261" t="str">
        <x:v>Completado</x:v>
      </x:c>
      <x:c r="AM1261" t="str">
        <x:f>IF(W1261&lt;0,"Devuelto",AL1261)</x:f>
        <x:v>Completado</x:v>
      </x:c>
      <x:c r="AN1261" t="str">
        <x:v>Tarjeta</x:v>
      </x:c>
      <x:c r="AO1261" s="29" t="str">
        <x:v>Sin observación</x:v>
      </x:c>
      <x:c r="AP1261" t="str">
        <x:f>IF(D1261="","No","Sí")</x:f>
        <x:v>Sí</x:v>
      </x:c>
    </x:row>
    <x:row r="1262">
      <x:c r="A1262" t="n">
        <x:v>1262</x:v>
      </x:c>
      <x:c r="B1262" t="str">
        <x:v>VT0005987</x:v>
      </x:c>
      <x:c r="C1262" t="str">
        <x:v>46141</x:v>
      </x:c>
      <x:c r="D1262" s="27" t="n">
        <x:v>46141</x:v>
      </x:c>
      <x:c r="E1262" t="n">
        <x:f>IF(D1262="","",YEAR(D1262))</x:f>
        <x:v>2026</x:v>
      </x:c>
      <x:c r="F1262" t="n">
        <x:f>IF(D1262="","",MONTH(D1262))</x:f>
        <x:v>4</x:v>
      </x:c>
      <x:c r="G1262" t="str">
        <x:f>IF(D1262="","Fecha no disponible",TEXT(D1262,"mmmm"))</x:f>
        <x:v>April</x:v>
      </x:c>
      <x:c r="H1262" t="str">
        <x:f>IF(D1262="","Fecha no disponible",TEXT(D1262,"yyyy-mm"))</x:f>
        <x:v>2026-04</x:v>
      </x:c>
      <x:c r="I1262" t="str">
        <x:f>IF(D1262="","Fecha no disponible","T"&amp;ROUNDUP(MONTH(D1262)/3,0))</x:f>
        <x:v>T2</x:v>
      </x:c>
      <x:c r="J1262" t="str">
        <x:v>T018</x:v>
      </x:c>
      <x:c r="K1262" t="str">
        <x:v>Tienda Sucre 2</x:v>
      </x:c>
      <x:c r="L1262" t="str">
        <x:v>Mall</x:v>
      </x:c>
      <x:c r="M1262" t="str">
        <x:v>Sucre</x:v>
      </x:c>
      <x:c r="N1262" t="str">
        <x:f>IFERROR(VLOOKUP(M1262,'Mapeos'!$A$4:$B$30,2,FALSE),M1262)</x:f>
        <x:v>Sucre</x:v>
      </x:c>
      <x:c r="O1262" t="str">
        <x:v>C00501</x:v>
      </x:c>
      <x:c r="P1262" t="str">
        <x:v>Premium</x:v>
      </x:c>
      <x:c r="Q1262" t="str">
        <x:v>P0116</x:v>
      </x:c>
      <x:c r="R1262" t="str">
        <x:v>Hogar</x:v>
      </x:c>
      <x:c r="S1262" t="str">
        <x:v>Marca B</x:v>
      </x:c>
      <x:c r="T1262" t="str">
        <x:v>WhatsApp</x:v>
      </x:c>
      <x:c r="U1262" t="str">
        <x:f>IFERROR(VLOOKUP(T1262,'Mapeos'!$D$4:$E$25,2,FALSE),T1262)</x:f>
        <x:v>WhatsApp</x:v>
      </x:c>
      <x:c r="V1262" t="str">
        <x:v>V039</x:v>
      </x:c>
      <x:c r="W1262" t="n">
        <x:v>0</x:v>
      </x:c>
      <x:c r="X1262" s="28" t="n">
        <x:v>257.74</x:v>
      </x:c>
      <x:c r="Y1262" s="20" t="n">
        <x:v>0.25</x:v>
      </x:c>
      <x:c r="Z1262" s="20" t="n">
        <x:f>IF(Y1262&gt;1,Y1262/100,Y1262)</x:f>
        <x:v>0.25</x:v>
      </x:c>
      <x:c r="AA1262" s="28" t="n">
        <x:v>161.09</x:v>
      </x:c>
      <x:c r="AB1262" s="28" t="n">
        <x:v>0</x:v>
      </x:c>
      <x:c r="AC1262" s="28" t="str">
        <x:v>BOB</x:v>
      </x:c>
      <x:c r="AD1262" s="28" t="n">
        <x:f>IF(AC1262="USD",AB1262*'Parametros'!$B$4,AB1262)</x:f>
        <x:v>0</x:v>
      </x:c>
      <x:c r="AE1262" s="28" t="n">
        <x:f>W1262*X1262*(1-Z1262)</x:f>
        <x:v>0</x:v>
      </x:c>
      <x:c r="AF1262" s="28" t="n">
        <x:f>W1262*AA1262</x:f>
        <x:v>0</x:v>
      </x:c>
      <x:c r="AG1262" s="28" t="n">
        <x:f>AE1262-AF1262</x:f>
        <x:v>0</x:v>
      </x:c>
      <x:c r="AH1262" s="20" t="str">
        <x:f>IF(AE1262&gt;0,AG1262/AE1262,"")</x:f>
      </x:c>
      <x:c r="AI1262" s="28" t="n">
        <x:v>68545.59</x:v>
      </x:c>
      <x:c r="AJ1262" s="28"/>
      <x:c r="AK1262"/>
      <x:c r="AL1262" t="str">
        <x:v>Cancelado</x:v>
      </x:c>
      <x:c r="AM1262" t="str">
        <x:f>IF(W1262&lt;0,"Devuelto",AL1262)</x:f>
        <x:v>Cancelado</x:v>
      </x:c>
      <x:c r="AN1262" t="str">
        <x:v>Tarjeta</x:v>
      </x:c>
      <x:c r="AO1262" s="29" t="str">
        <x:v>Sin observación</x:v>
      </x:c>
      <x:c r="AP1262" t="str">
        <x:f>IF(D1262="","No","Sí")</x:f>
        <x:v>Sí</x:v>
      </x:c>
    </x:row>
    <x:row r="1263">
      <x:c r="A1263" t="n">
        <x:v>1263</x:v>
      </x:c>
      <x:c r="B1263" t="str">
        <x:v>VT0005991</x:v>
      </x:c>
      <x:c r="C1263" t="str">
        <x:v>46021</x:v>
      </x:c>
      <x:c r="D1263" s="27" t="n">
        <x:v>46021</x:v>
      </x:c>
      <x:c r="E1263" t="n">
        <x:f>IF(D1263="","",YEAR(D1263))</x:f>
        <x:v>2025</x:v>
      </x:c>
      <x:c r="F1263" t="n">
        <x:f>IF(D1263="","",MONTH(D1263))</x:f>
        <x:v>12</x:v>
      </x:c>
      <x:c r="G1263" t="str">
        <x:f>IF(D1263="","Fecha no disponible",TEXT(D1263,"mmmm"))</x:f>
        <x:v>December</x:v>
      </x:c>
      <x:c r="H1263" t="str">
        <x:f>IF(D1263="","Fecha no disponible",TEXT(D1263,"yyyy-mm"))</x:f>
        <x:v>2025-12</x:v>
      </x:c>
      <x:c r="I1263" t="str">
        <x:f>IF(D1263="","Fecha no disponible","T"&amp;ROUNDUP(MONTH(D1263)/3,0))</x:f>
        <x:v>T4</x:v>
      </x:c>
      <x:c r="J1263" t="str">
        <x:v>T007</x:v>
      </x:c>
      <x:c r="K1263" t="str">
        <x:v>Tienda Santa Cruz 3</x:v>
      </x:c>
      <x:c r="L1263" t="str">
        <x:v>Barrio</x:v>
      </x:c>
      <x:c r="M1263" t="str">
        <x:v>Santa Cruz</x:v>
      </x:c>
      <x:c r="N1263" t="str">
        <x:f>IFERROR(VLOOKUP(M1263,'Mapeos'!$A$4:$B$30,2,FALSE),M1263)</x:f>
        <x:v>Santa Cruz</x:v>
      </x:c>
      <x:c r="O1263" t="str">
        <x:v>C00860</x:v>
      </x:c>
      <x:c r="P1263" t="str">
        <x:v>Empresa</x:v>
      </x:c>
      <x:c r="Q1263" t="str">
        <x:v>P0117</x:v>
      </x:c>
      <x:c r="R1263" t="str">
        <x:v>Deportes</x:v>
      </x:c>
      <x:c r="S1263" t="str">
        <x:v>Marca A</x:v>
      </x:c>
      <x:c r="T1263" t="str">
        <x:v>Tienda</x:v>
      </x:c>
      <x:c r="U1263" t="str">
        <x:f>IFERROR(VLOOKUP(T1263,'Mapeos'!$D$4:$E$25,2,FALSE),T1263)</x:f>
        <x:v>Tienda</x:v>
      </x:c>
      <x:c r="V1263" t="str">
        <x:v>V036</x:v>
      </x:c>
      <x:c r="W1263" t="n">
        <x:v>1</x:v>
      </x:c>
      <x:c r="X1263" s="28" t="n">
        <x:v>213.71</x:v>
      </x:c>
      <x:c r="Y1263" s="20" t="n">
        <x:v>0.15</x:v>
      </x:c>
      <x:c r="Z1263" s="20" t="n">
        <x:f>IF(Y1263&gt;1,Y1263/100,Y1263)</x:f>
        <x:v>0.15</x:v>
      </x:c>
      <x:c r="AA1263" s="28" t="n">
        <x:v>157.96</x:v>
      </x:c>
      <x:c r="AB1263" s="28" t="n">
        <x:v>181.65</x:v>
      </x:c>
      <x:c r="AC1263" s="28" t="str">
        <x:v>BOB</x:v>
      </x:c>
      <x:c r="AD1263" s="28" t="n">
        <x:f>IF(AC1263="USD",AB1263*'Parametros'!$B$4,AB1263)</x:f>
        <x:v>181.65</x:v>
      </x:c>
      <x:c r="AE1263" s="28" t="n">
        <x:f>W1263*X1263*(1-Z1263)</x:f>
        <x:v>181.6535</x:v>
      </x:c>
      <x:c r="AF1263" s="28" t="n">
        <x:f>W1263*AA1263</x:f>
        <x:v>157.96</x:v>
      </x:c>
      <x:c r="AG1263" s="28" t="n">
        <x:f>AE1263-AF1263</x:f>
        <x:v>23.6935</x:v>
      </x:c>
      <x:c r="AH1263" s="20" t="n">
        <x:f>IF(AE1263&gt;0,AG1263/AE1263,"")</x:f>
        <x:v>0.13043238913646035</x:v>
      </x:c>
      <x:c r="AI1263" s="28" t="n">
        <x:v>186128.69</x:v>
      </x:c>
      <x:c r="AJ1263" s="28"/>
      <x:c r="AK1263"/>
      <x:c r="AL1263" t="str">
        <x:v>Completado</x:v>
      </x:c>
      <x:c r="AM1263" t="str">
        <x:f>IF(W1263&lt;0,"Devuelto",AL1263)</x:f>
        <x:v>Completado</x:v>
      </x:c>
      <x:c r="AN1263" t="str">
        <x:v>Transferencia</x:v>
      </x:c>
      <x:c r="AO1263" s="29" t="str">
        <x:v>Sin observación</x:v>
      </x:c>
      <x:c r="AP1263" t="str">
        <x:f>IF(D1263="","No","Sí")</x:f>
        <x:v>Sí</x:v>
      </x:c>
    </x:row>
    <x:row r="1264">
      <x:c r="A1264" t="n">
        <x:v>1264</x:v>
      </x:c>
      <x:c r="B1264" t="str">
        <x:v>VT0005996</x:v>
      </x:c>
      <x:c r="C1264" t="str">
        <x:v>45314</x:v>
      </x:c>
      <x:c r="D1264" s="27" t="n">
        <x:v>45314</x:v>
      </x:c>
      <x:c r="E1264" t="n">
        <x:f>IF(D1264="","",YEAR(D1264))</x:f>
        <x:v>2024</x:v>
      </x:c>
      <x:c r="F1264" t="n">
        <x:f>IF(D1264="","",MONTH(D1264))</x:f>
        <x:v>1</x:v>
      </x:c>
      <x:c r="G1264" t="str">
        <x:f>IF(D1264="","Fecha no disponible",TEXT(D1264,"mmmm"))</x:f>
        <x:v>January</x:v>
      </x:c>
      <x:c r="H1264" t="str">
        <x:f>IF(D1264="","Fecha no disponible",TEXT(D1264,"yyyy-mm"))</x:f>
        <x:v>2024-01</x:v>
      </x:c>
      <x:c r="I1264" t="str">
        <x:f>IF(D1264="","Fecha no disponible","T"&amp;ROUNDUP(MONTH(D1264)/3,0))</x:f>
        <x:v>T1</x:v>
      </x:c>
      <x:c r="J1264" t="str">
        <x:v>T019</x:v>
      </x:c>
      <x:c r="K1264" t="str">
        <x:v>Tienda Sucre 3</x:v>
      </x:c>
      <x:c r="L1264" t="str">
        <x:v>Centro</x:v>
      </x:c>
      <x:c r="M1264" t="str">
        <x:v>Sucre</x:v>
      </x:c>
      <x:c r="N1264" t="str">
        <x:f>IFERROR(VLOOKUP(M1264,'Mapeos'!$A$4:$B$30,2,FALSE),M1264)</x:f>
        <x:v>Sucre</x:v>
      </x:c>
      <x:c r="O1264" t="str">
        <x:v>C01789</x:v>
      </x:c>
      <x:c r="P1264" t="str">
        <x:v>Frecuente</x:v>
      </x:c>
      <x:c r="Q1264" t="str">
        <x:v>P0132</x:v>
      </x:c>
      <x:c r="R1264" t="str">
        <x:v>Alimentos</x:v>
      </x:c>
      <x:c r="S1264" t="str">
        <x:v>Marca C</x:v>
      </x:c>
      <x:c r="T1264" t="str">
        <x:v>E-commerce</x:v>
      </x:c>
      <x:c r="U1264" t="str">
        <x:f>IFERROR(VLOOKUP(T1264,'Mapeos'!$D$4:$E$25,2,FALSE),T1264)</x:f>
        <x:v>E-commerce</x:v>
      </x:c>
      <x:c r="V1264" t="str">
        <x:v>V006</x:v>
      </x:c>
      <x:c r="W1264" t="n">
        <x:v>1</x:v>
      </x:c>
      <x:c r="X1264" s="28" t="n">
        <x:v>29.25</x:v>
      </x:c>
      <x:c r="Y1264" s="20" t="n">
        <x:v>0</x:v>
      </x:c>
      <x:c r="Z1264" s="20" t="n">
        <x:f>IF(Y1264&gt;1,Y1264/100,Y1264)</x:f>
        <x:v>0</x:v>
      </x:c>
      <x:c r="AA1264" s="28" t="n">
        <x:v>14.08</x:v>
      </x:c>
      <x:c r="AB1264" s="28" t="n">
        <x:v>29.25</x:v>
      </x:c>
      <x:c r="AC1264" s="28" t="str">
        <x:v>BOB</x:v>
      </x:c>
      <x:c r="AD1264" s="28" t="n">
        <x:f>IF(AC1264="USD",AB1264*'Parametros'!$B$4,AB1264)</x:f>
        <x:v>29.25</x:v>
      </x:c>
      <x:c r="AE1264" s="28" t="n">
        <x:f>W1264*X1264*(1-Z1264)</x:f>
        <x:v>29.25</x:v>
      </x:c>
      <x:c r="AF1264" s="28" t="n">
        <x:f>W1264*AA1264</x:f>
        <x:v>14.08</x:v>
      </x:c>
      <x:c r="AG1264" s="28" t="n">
        <x:f>AE1264-AF1264</x:f>
        <x:v>15.17</x:v>
      </x:c>
      <x:c r="AH1264" s="20" t="n">
        <x:f>IF(AE1264&gt;0,AG1264/AE1264,"")</x:f>
        <x:v>0.5186324786324786</x:v>
      </x:c>
      <x:c r="AI1264" s="28" t="n">
        <x:v>99631.73</x:v>
      </x:c>
      <x:c r="AJ1264" s="28"/>
      <x:c r="AK1264"/>
      <x:c r="AL1264" t="str">
        <x:v>Completado</x:v>
      </x:c>
      <x:c r="AM1264" t="str">
        <x:f>IF(W1264&lt;0,"Devuelto",AL1264)</x:f>
        <x:v>Completado</x:v>
      </x:c>
      <x:c r="AN1264" t="str">
        <x:v>Transferencia</x:v>
      </x:c>
      <x:c r="AO1264" s="29" t="str">
        <x:v>Sin observación</x:v>
      </x:c>
      <x:c r="AP1264" t="str">
        <x:f>IF(D1264="","No","Sí")</x:f>
        <x:v>Sí</x:v>
      </x:c>
    </x:row>
    <x:row r="1265">
      <x:c r="A1265" t="n">
        <x:v>1265</x:v>
      </x:c>
      <x:c r="B1265" t="str">
        <x:v>VT0006001</x:v>
      </x:c>
      <x:c r="C1265" t="str">
        <x:v>45723</x:v>
      </x:c>
      <x:c r="D1265" s="27" t="n">
        <x:v>45723</x:v>
      </x:c>
      <x:c r="E1265" t="n">
        <x:f>IF(D1265="","",YEAR(D1265))</x:f>
        <x:v>2025</x:v>
      </x:c>
      <x:c r="F1265" t="n">
        <x:f>IF(D1265="","",MONTH(D1265))</x:f>
        <x:v>3</x:v>
      </x:c>
      <x:c r="G1265" t="str">
        <x:f>IF(D1265="","Fecha no disponible",TEXT(D1265,"mmmm"))</x:f>
        <x:v>March</x:v>
      </x:c>
      <x:c r="H1265" t="str">
        <x:f>IF(D1265="","Fecha no disponible",TEXT(D1265,"yyyy-mm"))</x:f>
        <x:v>2025-03</x:v>
      </x:c>
      <x:c r="I1265" t="str">
        <x:f>IF(D1265="","Fecha no disponible","T"&amp;ROUNDUP(MONTH(D1265)/3,0))</x:f>
        <x:v>T1</x:v>
      </x:c>
      <x:c r="J1265" t="str">
        <x:v>T007</x:v>
      </x:c>
      <x:c r="K1265" t="str">
        <x:v>Tienda Santa Cruz 3</x:v>
      </x:c>
      <x:c r="L1265" t="str">
        <x:v>Barrio</x:v>
      </x:c>
      <x:c r="M1265" t="str">
        <x:v>Santa Cruz</x:v>
      </x:c>
      <x:c r="N1265" t="str">
        <x:f>IFERROR(VLOOKUP(M1265,'Mapeos'!$A$4:$B$30,2,FALSE),M1265)</x:f>
        <x:v>Santa Cruz</x:v>
      </x:c>
      <x:c r="O1265" t="str">
        <x:v>C00733</x:v>
      </x:c>
      <x:c r="P1265" t="str">
        <x:v>Premium</x:v>
      </x:c>
      <x:c r="Q1265" t="str">
        <x:v>P0053</x:v>
      </x:c>
      <x:c r="R1265" t="str">
        <x:v>Alimentos</x:v>
      </x:c>
      <x:c r="S1265" t="str">
        <x:v>Marca B</x:v>
      </x:c>
      <x:c r="T1265" t="str">
        <x:v>Tienda</x:v>
      </x:c>
      <x:c r="U1265" t="str">
        <x:f>IFERROR(VLOOKUP(T1265,'Mapeos'!$D$4:$E$25,2,FALSE),T1265)</x:f>
        <x:v>Tienda</x:v>
      </x:c>
      <x:c r="V1265" t="str">
        <x:v>V028</x:v>
      </x:c>
      <x:c r="W1265" t="n">
        <x:v>2</x:v>
      </x:c>
      <x:c r="X1265" s="28" t="n">
        <x:v>56.56</x:v>
      </x:c>
      <x:c r="Y1265" s="20" t="n">
        <x:v>0.1</x:v>
      </x:c>
      <x:c r="Z1265" s="20" t="n">
        <x:f>IF(Y1265&gt;1,Y1265/100,Y1265)</x:f>
        <x:v>0.1</x:v>
      </x:c>
      <x:c r="AA1265" s="28" t="n">
        <x:v>43.92</x:v>
      </x:c>
      <x:c r="AB1265" s="28" t="n">
        <x:v>101.81</x:v>
      </x:c>
      <x:c r="AC1265" s="28" t="str">
        <x:v>BOB</x:v>
      </x:c>
      <x:c r="AD1265" s="28" t="n">
        <x:f>IF(AC1265="USD",AB1265*'Parametros'!$B$4,AB1265)</x:f>
        <x:v>101.81</x:v>
      </x:c>
      <x:c r="AE1265" s="28" t="n">
        <x:f>W1265*X1265*(1-Z1265)</x:f>
        <x:v>101.808</x:v>
      </x:c>
      <x:c r="AF1265" s="28" t="n">
        <x:f>W1265*AA1265</x:f>
        <x:v>87.84</x:v>
      </x:c>
      <x:c r="AG1265" s="28" t="n">
        <x:f>AE1265-AF1265</x:f>
        <x:v>13.968000000000004</x:v>
      </x:c>
      <x:c r="AH1265" s="20" t="n">
        <x:f>IF(AE1265&gt;0,AG1265/AE1265,"")</x:f>
        <x:v>0.13719943422913722</x:v>
      </x:c>
      <x:c r="AI1265" s="28" t="n">
        <x:v>162113.93</x:v>
      </x:c>
      <x:c r="AJ1265" s="28"/>
      <x:c r="AK1265"/>
      <x:c r="AL1265" t="str">
        <x:v>Completado</x:v>
      </x:c>
      <x:c r="AM1265" t="str">
        <x:f>IF(W1265&lt;0,"Devuelto",AL1265)</x:f>
        <x:v>Completado</x:v>
      </x:c>
      <x:c r="AN1265" t="str">
        <x:v>Transferencia</x:v>
      </x:c>
      <x:c r="AO1265" s="29" t="str">
        <x:v>Sin observación</x:v>
      </x:c>
      <x:c r="AP1265" t="str">
        <x:f>IF(D1265="","No","Sí")</x:f>
        <x:v>Sí</x:v>
      </x:c>
    </x:row>
    <x:row r="1266">
      <x:c r="A1266" t="n">
        <x:v>1266</x:v>
      </x:c>
      <x:c r="B1266" t="str">
        <x:v>VT0006006</x:v>
      </x:c>
      <x:c r="C1266" t="str">
        <x:v>45981</x:v>
      </x:c>
      <x:c r="D1266" s="27" t="n">
        <x:v>45981</x:v>
      </x:c>
      <x:c r="E1266" t="n">
        <x:f>IF(D1266="","",YEAR(D1266))</x:f>
        <x:v>2025</x:v>
      </x:c>
      <x:c r="F1266" t="n">
        <x:f>IF(D1266="","",MONTH(D1266))</x:f>
        <x:v>11</x:v>
      </x:c>
      <x:c r="G1266" t="str">
        <x:f>IF(D1266="","Fecha no disponible",TEXT(D1266,"mmmm"))</x:f>
        <x:v>November</x:v>
      </x:c>
      <x:c r="H1266" t="str">
        <x:f>IF(D1266="","Fecha no disponible",TEXT(D1266,"yyyy-mm"))</x:f>
        <x:v>2025-11</x:v>
      </x:c>
      <x:c r="I1266" t="str">
        <x:f>IF(D1266="","Fecha no disponible","T"&amp;ROUNDUP(MONTH(D1266)/3,0))</x:f>
        <x:v>T4</x:v>
      </x:c>
      <x:c r="J1266" t="str">
        <x:v>T008</x:v>
      </x:c>
      <x:c r="K1266" t="str">
        <x:v>Tienda Santa Cruz 4</x:v>
      </x:c>
      <x:c r="L1266" t="str">
        <x:v>Barrio</x:v>
      </x:c>
      <x:c r="M1266" t="str">
        <x:v>Santa Cruz</x:v>
      </x:c>
      <x:c r="N1266" t="str">
        <x:f>IFERROR(VLOOKUP(M1266,'Mapeos'!$A$4:$B$30,2,FALSE),M1266)</x:f>
        <x:v>Santa Cruz</x:v>
      </x:c>
      <x:c r="O1266" t="str">
        <x:v>C01167</x:v>
      </x:c>
      <x:c r="P1266" t="str">
        <x:v>Empresa</x:v>
      </x:c>
      <x:c r="Q1266" t="str">
        <x:v>P0031</x:v>
      </x:c>
      <x:c r="R1266" t="str">
        <x:v>Alimentos</x:v>
      </x:c>
      <x:c r="S1266" t="str">
        <x:v>Marca B</x:v>
      </x:c>
      <x:c r="T1266" t="str">
        <x:v>Tienda</x:v>
      </x:c>
      <x:c r="U1266" t="str">
        <x:f>IFERROR(VLOOKUP(T1266,'Mapeos'!$D$4:$E$25,2,FALSE),T1266)</x:f>
        <x:v>Tienda</x:v>
      </x:c>
      <x:c r="V1266" t="str">
        <x:v>V007</x:v>
      </x:c>
      <x:c r="W1266" t="n">
        <x:v>2</x:v>
      </x:c>
      <x:c r="X1266" s="28" t="n">
        <x:v>48.82</x:v>
      </x:c>
      <x:c r="Y1266" s="20" t="n">
        <x:v>0.1</x:v>
      </x:c>
      <x:c r="Z1266" s="20" t="n">
        <x:f>IF(Y1266&gt;1,Y1266/100,Y1266)</x:f>
        <x:v>0.1</x:v>
      </x:c>
      <x:c r="AA1266" s="28" t="n">
        <x:v>36.49</x:v>
      </x:c>
      <x:c r="AB1266" s="28" t="n">
        <x:v>87.88</x:v>
      </x:c>
      <x:c r="AC1266" s="28" t="str">
        <x:v>BOB</x:v>
      </x:c>
      <x:c r="AD1266" s="28" t="n">
        <x:f>IF(AC1266="USD",AB1266*'Parametros'!$B$4,AB1266)</x:f>
        <x:v>87.88</x:v>
      </x:c>
      <x:c r="AE1266" s="28" t="n">
        <x:f>W1266*X1266*(1-Z1266)</x:f>
        <x:v>87.876</x:v>
      </x:c>
      <x:c r="AF1266" s="28" t="n">
        <x:f>W1266*AA1266</x:f>
        <x:v>72.98</x:v>
      </x:c>
      <x:c r="AG1266" s="28" t="n">
        <x:f>AE1266-AF1266</x:f>
        <x:v>14.896</x:v>
      </x:c>
      <x:c r="AH1266" s="20" t="n">
        <x:f>IF(AE1266&gt;0,AG1266/AE1266,"")</x:f>
        <x:v>0.1695115845054395</x:v>
      </x:c>
      <x:c r="AI1266" s="28" t="n">
        <x:v>167552.33</x:v>
      </x:c>
      <x:c r="AJ1266" s="28"/>
      <x:c r="AK1266"/>
      <x:c r="AL1266" t="str">
        <x:v>Completado</x:v>
      </x:c>
      <x:c r="AM1266" t="str">
        <x:f>IF(W1266&lt;0,"Devuelto",AL1266)</x:f>
        <x:v>Completado</x:v>
      </x:c>
      <x:c r="AN1266" t="str">
        <x:v>Efectivo</x:v>
      </x:c>
      <x:c r="AO1266" s="29" t="str">
        <x:v>Sin observación</x:v>
      </x:c>
      <x:c r="AP1266" t="str">
        <x:f>IF(D1266="","No","Sí")</x:f>
        <x:v>Sí</x:v>
      </x:c>
    </x:row>
    <x:row r="1267">
      <x:c r="A1267" t="n">
        <x:v>1267</x:v>
      </x:c>
      <x:c r="B1267" t="str">
        <x:v>VT0006010</x:v>
      </x:c>
      <x:c r="C1267" t="str">
        <x:v>46168</x:v>
      </x:c>
      <x:c r="D1267" s="27" t="n">
        <x:v>46168</x:v>
      </x:c>
      <x:c r="E1267" t="n">
        <x:f>IF(D1267="","",YEAR(D1267))</x:f>
        <x:v>2026</x:v>
      </x:c>
      <x:c r="F1267" t="n">
        <x:f>IF(D1267="","",MONTH(D1267))</x:f>
        <x:v>5</x:v>
      </x:c>
      <x:c r="G1267" t="str">
        <x:f>IF(D1267="","Fecha no disponible",TEXT(D1267,"mmmm"))</x:f>
        <x:v>May</x:v>
      </x:c>
      <x:c r="H1267" t="str">
        <x:f>IF(D1267="","Fecha no disponible",TEXT(D1267,"yyyy-mm"))</x:f>
        <x:v>2026-05</x:v>
      </x:c>
      <x:c r="I1267" t="str">
        <x:f>IF(D1267="","Fecha no disponible","T"&amp;ROUNDUP(MONTH(D1267)/3,0))</x:f>
        <x:v>T2</x:v>
      </x:c>
      <x:c r="J1267" t="str">
        <x:v>T019</x:v>
      </x:c>
      <x:c r="K1267" t="str">
        <x:v>Tienda Sucre 3</x:v>
      </x:c>
      <x:c r="L1267" t="str">
        <x:v>Centro</x:v>
      </x:c>
      <x:c r="M1267" t="str">
        <x:v>Sucre</x:v>
      </x:c>
      <x:c r="N1267" t="str">
        <x:f>IFERROR(VLOOKUP(M1267,'Mapeos'!$A$4:$B$30,2,FALSE),M1267)</x:f>
        <x:v>Sucre</x:v>
      </x:c>
      <x:c r="O1267" t="str">
        <x:v>C00679</x:v>
      </x:c>
      <x:c r="P1267" t="str">
        <x:v>Empresa</x:v>
      </x:c>
      <x:c r="Q1267" t="str">
        <x:v>P0101</x:v>
      </x:c>
      <x:c r="R1267" t="str">
        <x:v>Electrónica</x:v>
      </x:c>
      <x:c r="S1267" t="str">
        <x:v>Marca C</x:v>
      </x:c>
      <x:c r="T1267" t="str">
        <x:v>WhatsApp</x:v>
      </x:c>
      <x:c r="U1267" t="str">
        <x:f>IFERROR(VLOOKUP(T1267,'Mapeos'!$D$4:$E$25,2,FALSE),T1267)</x:f>
        <x:v>WhatsApp</x:v>
      </x:c>
      <x:c r="V1267" t="str">
        <x:v>V032</x:v>
      </x:c>
      <x:c r="W1267" t="n">
        <x:v>8</x:v>
      </x:c>
      <x:c r="X1267" s="28" t="n">
        <x:v>663.52</x:v>
      </x:c>
      <x:c r="Y1267" s="20" t="n">
        <x:v>0.05</x:v>
      </x:c>
      <x:c r="Z1267" s="20" t="n">
        <x:f>IF(Y1267&gt;1,Y1267/100,Y1267)</x:f>
        <x:v>0.05</x:v>
      </x:c>
      <x:c r="AA1267" s="28" t="n">
        <x:v>519.94</x:v>
      </x:c>
      <x:c r="AB1267" s="28" t="n">
        <x:v>5042.75</x:v>
      </x:c>
      <x:c r="AC1267" s="28" t="str">
        <x:v>BOB</x:v>
      </x:c>
      <x:c r="AD1267" s="28" t="n">
        <x:f>IF(AC1267="USD",AB1267*'Parametros'!$B$4,AB1267)</x:f>
        <x:v>5042.75</x:v>
      </x:c>
      <x:c r="AE1267" s="28" t="n">
        <x:f>W1267*X1267*(1-Z1267)</x:f>
        <x:v>5042.7519999999995</x:v>
      </x:c>
      <x:c r="AF1267" s="28" t="n">
        <x:f>W1267*AA1267</x:f>
        <x:v>4159.52</x:v>
      </x:c>
      <x:c r="AG1267" s="28" t="n">
        <x:f>AE1267-AF1267</x:f>
        <x:v>883.2319999999991</x:v>
      </x:c>
      <x:c r="AH1267" s="20" t="n">
        <x:f>IF(AE1267&gt;0,AG1267/AE1267,"")</x:f>
        <x:v>0.17514880763519586</x:v>
      </x:c>
      <x:c r="AI1267" s="28" t="n">
        <x:v>77810.4</x:v>
      </x:c>
      <x:c r="AJ1267" s="28"/>
      <x:c r="AK1267"/>
      <x:c r="AL1267" t="str">
        <x:v>Completado</x:v>
      </x:c>
      <x:c r="AM1267" t="str">
        <x:f>IF(W1267&lt;0,"Devuelto",AL1267)</x:f>
        <x:v>Completado</x:v>
      </x:c>
      <x:c r="AN1267" t="str">
        <x:v>Tarjeta</x:v>
      </x:c>
      <x:c r="AO1267" s="29" t="str">
        <x:v>Sin observación</x:v>
      </x:c>
      <x:c r="AP1267" t="str">
        <x:f>IF(D1267="","No","Sí")</x:f>
        <x:v>Sí</x:v>
      </x:c>
    </x:row>
    <x:row r="1268">
      <x:c r="A1268" t="n">
        <x:v>1268</x:v>
      </x:c>
      <x:c r="B1268" t="str">
        <x:v>VT0006015</x:v>
      </x:c>
      <x:c r="C1268" t="str">
        <x:v>45381</x:v>
      </x:c>
      <x:c r="D1268" s="27" t="n">
        <x:v>45381</x:v>
      </x:c>
      <x:c r="E1268" t="n">
        <x:f>IF(D1268="","",YEAR(D1268))</x:f>
        <x:v>2024</x:v>
      </x:c>
      <x:c r="F1268" t="n">
        <x:f>IF(D1268="","",MONTH(D1268))</x:f>
        <x:v>3</x:v>
      </x:c>
      <x:c r="G1268" t="str">
        <x:f>IF(D1268="","Fecha no disponible",TEXT(D1268,"mmmm"))</x:f>
        <x:v>March</x:v>
      </x:c>
      <x:c r="H1268" t="str">
        <x:f>IF(D1268="","Fecha no disponible",TEXT(D1268,"yyyy-mm"))</x:f>
        <x:v>2024-03</x:v>
      </x:c>
      <x:c r="I1268" t="str">
        <x:f>IF(D1268="","Fecha no disponible","T"&amp;ROUNDUP(MONTH(D1268)/3,0))</x:f>
        <x:v>T1</x:v>
      </x:c>
      <x:c r="J1268" t="str">
        <x:v>T010</x:v>
      </x:c>
      <x:c r="K1268" t="str">
        <x:v>Tienda Cochabamba 2</x:v>
      </x:c>
      <x:c r="L1268" t="str">
        <x:v>Barrio</x:v>
      </x:c>
      <x:c r="M1268" t="str">
        <x:v>Cochabamba</x:v>
      </x:c>
      <x:c r="N1268" t="str">
        <x:f>IFERROR(VLOOKUP(M1268,'Mapeos'!$A$4:$B$30,2,FALSE),M1268)</x:f>
        <x:v>Cochabamba</x:v>
      </x:c>
      <x:c r="O1268" t="str">
        <x:v>C01467</x:v>
      </x:c>
      <x:c r="P1268" t="str">
        <x:v>Frecuente</x:v>
      </x:c>
      <x:c r="Q1268" t="str">
        <x:v>P0022</x:v>
      </x:c>
      <x:c r="R1268" t="str">
        <x:v>Cuidado Personal</x:v>
      </x:c>
      <x:c r="S1268" t="str">
        <x:v>Marca D</x:v>
      </x:c>
      <x:c r="T1268" t="str">
        <x:v>Tienda</x:v>
      </x:c>
      <x:c r="U1268" t="str">
        <x:f>IFERROR(VLOOKUP(T1268,'Mapeos'!$D$4:$E$25,2,FALSE),T1268)</x:f>
        <x:v>Tienda</x:v>
      </x:c>
      <x:c r="V1268" t="str">
        <x:v>V019</x:v>
      </x:c>
      <x:c r="W1268" t="n">
        <x:v>2</x:v>
      </x:c>
      <x:c r="X1268" s="28" t="n">
        <x:v>61.36</x:v>
      </x:c>
      <x:c r="Y1268" s="20" t="n">
        <x:v>0.05</x:v>
      </x:c>
      <x:c r="Z1268" s="20" t="n">
        <x:f>IF(Y1268&gt;1,Y1268/100,Y1268)</x:f>
        <x:v>0.05</x:v>
      </x:c>
      <x:c r="AA1268" s="28" t="n">
        <x:v>39.8</x:v>
      </x:c>
      <x:c r="AB1268" s="28" t="n">
        <x:v>116.58</x:v>
      </x:c>
      <x:c r="AC1268" s="28" t="str">
        <x:v>BOB</x:v>
      </x:c>
      <x:c r="AD1268" s="28" t="n">
        <x:f>IF(AC1268="USD",AB1268*'Parametros'!$B$4,AB1268)</x:f>
        <x:v>116.58</x:v>
      </x:c>
      <x:c r="AE1268" s="28" t="n">
        <x:f>W1268*X1268*(1-Z1268)</x:f>
        <x:v>116.58399999999999</x:v>
      </x:c>
      <x:c r="AF1268" s="28" t="n">
        <x:f>W1268*AA1268</x:f>
        <x:v>79.6</x:v>
      </x:c>
      <x:c r="AG1268" s="28" t="n">
        <x:f>AE1268-AF1268</x:f>
        <x:v>36.983999999999995</x:v>
      </x:c>
      <x:c r="AH1268" s="20" t="n">
        <x:f>IF(AE1268&gt;0,AG1268/AE1268,"")</x:f>
        <x:v>0.3172304947505661</x:v>
      </x:c>
      <x:c r="AI1268" s="28" t="n">
        <x:v>141279.41</x:v>
      </x:c>
      <x:c r="AJ1268" s="28"/>
      <x:c r="AK1268"/>
      <x:c r="AL1268" t="str">
        <x:v>Completado</x:v>
      </x:c>
      <x:c r="AM1268" t="str">
        <x:f>IF(W1268&lt;0,"Devuelto",AL1268)</x:f>
        <x:v>Completado</x:v>
      </x:c>
      <x:c r="AN1268" t="str">
        <x:v>QR</x:v>
      </x:c>
      <x:c r="AO1268" s="29" t="str">
        <x:v>Sin observación</x:v>
      </x:c>
      <x:c r="AP1268" t="str">
        <x:f>IF(D1268="","No","Sí")</x:f>
        <x:v>Sí</x:v>
      </x:c>
    </x:row>
    <x:row r="1269">
      <x:c r="A1269" t="n">
        <x:v>1269</x:v>
      </x:c>
      <x:c r="B1269" t="str">
        <x:v>VT0006020</x:v>
      </x:c>
      <x:c r="C1269" t="str">
        <x:v>45962</x:v>
      </x:c>
      <x:c r="D1269" s="27" t="n">
        <x:v>45962</x:v>
      </x:c>
      <x:c r="E1269" t="n">
        <x:f>IF(D1269="","",YEAR(D1269))</x:f>
        <x:v>2025</x:v>
      </x:c>
      <x:c r="F1269" t="n">
        <x:f>IF(D1269="","",MONTH(D1269))</x:f>
        <x:v>11</x:v>
      </x:c>
      <x:c r="G1269" t="str">
        <x:f>IF(D1269="","Fecha no disponible",TEXT(D1269,"mmmm"))</x:f>
        <x:v>November</x:v>
      </x:c>
      <x:c r="H1269" t="str">
        <x:f>IF(D1269="","Fecha no disponible",TEXT(D1269,"yyyy-mm"))</x:f>
        <x:v>2025-11</x:v>
      </x:c>
      <x:c r="I1269" t="str">
        <x:f>IF(D1269="","Fecha no disponible","T"&amp;ROUNDUP(MONTH(D1269)/3,0))</x:f>
        <x:v>T4</x:v>
      </x:c>
      <x:c r="J1269" t="str">
        <x:v>T008</x:v>
      </x:c>
      <x:c r="K1269" t="str">
        <x:v>Tienda Santa Cruz 4</x:v>
      </x:c>
      <x:c r="L1269" t="str">
        <x:v>Barrio</x:v>
      </x:c>
      <x:c r="M1269" t="str">
        <x:v>Santa Cruz</x:v>
      </x:c>
      <x:c r="N1269" t="str">
        <x:f>IFERROR(VLOOKUP(M1269,'Mapeos'!$A$4:$B$30,2,FALSE),M1269)</x:f>
        <x:v>Santa Cruz</x:v>
      </x:c>
      <x:c r="O1269" t="str">
        <x:v>C01761</x:v>
      </x:c>
      <x:c r="P1269" t="str">
        <x:v>Frecuente</x:v>
      </x:c>
      <x:c r="Q1269" t="str">
        <x:v>P0085</x:v>
      </x:c>
      <x:c r="R1269" t="str">
        <x:v>Cuidado Personal</x:v>
      </x:c>
      <x:c r="S1269" t="str">
        <x:v>Marca D</x:v>
      </x:c>
      <x:c r="T1269" t="str">
        <x:v>WhatsApp</x:v>
      </x:c>
      <x:c r="U1269" t="str">
        <x:f>IFERROR(VLOOKUP(T1269,'Mapeos'!$D$4:$E$25,2,FALSE),T1269)</x:f>
        <x:v>WhatsApp</x:v>
      </x:c>
      <x:c r="V1269" t="str">
        <x:v>V013</x:v>
      </x:c>
      <x:c r="W1269" t="n">
        <x:v>1</x:v>
      </x:c>
      <x:c r="X1269" s="28" t="n">
        <x:v>71.02</x:v>
      </x:c>
      <x:c r="Y1269" s="20" t="n">
        <x:v>0</x:v>
      </x:c>
      <x:c r="Z1269" s="20" t="n">
        <x:f>IF(Y1269&gt;1,Y1269/100,Y1269)</x:f>
        <x:v>0</x:v>
      </x:c>
      <x:c r="AA1269" s="28" t="n">
        <x:v>45.61</x:v>
      </x:c>
      <x:c r="AB1269" s="28" t="n">
        <x:v>71.02</x:v>
      </x:c>
      <x:c r="AC1269" s="28" t="str">
        <x:v>BOB</x:v>
      </x:c>
      <x:c r="AD1269" s="28" t="n">
        <x:f>IF(AC1269="USD",AB1269*'Parametros'!$B$4,AB1269)</x:f>
        <x:v>71.02</x:v>
      </x:c>
      <x:c r="AE1269" s="28" t="n">
        <x:f>W1269*X1269*(1-Z1269)</x:f>
        <x:v>71.02</x:v>
      </x:c>
      <x:c r="AF1269" s="28" t="n">
        <x:f>W1269*AA1269</x:f>
        <x:v>45.61</x:v>
      </x:c>
      <x:c r="AG1269" s="28" t="n">
        <x:f>AE1269-AF1269</x:f>
        <x:v>25.409999999999997</x:v>
      </x:c>
      <x:c r="AH1269" s="20" t="n">
        <x:f>IF(AE1269&gt;0,AG1269/AE1269,"")</x:f>
        <x:v>0.3577865390030977</x:v>
      </x:c>
      <x:c r="AI1269" s="28" t="n">
        <x:v>95261.89</x:v>
      </x:c>
      <x:c r="AJ1269" s="28"/>
      <x:c r="AK1269"/>
      <x:c r="AL1269" t="str">
        <x:v>Completado</x:v>
      </x:c>
      <x:c r="AM1269" t="str">
        <x:f>IF(W1269&lt;0,"Devuelto",AL1269)</x:f>
        <x:v>Completado</x:v>
      </x:c>
      <x:c r="AN1269" t="str">
        <x:v>QR</x:v>
      </x:c>
      <x:c r="AO1269" s="29" t="str">
        <x:v>Sin observación</x:v>
      </x:c>
      <x:c r="AP1269" t="str">
        <x:f>IF(D1269="","No","Sí")</x:f>
        <x:v>Sí</x:v>
      </x:c>
    </x:row>
    <x:row r="1270">
      <x:c r="A1270" t="n">
        <x:v>1270</x:v>
      </x:c>
      <x:c r="B1270" t="str">
        <x:v>VT0006025</x:v>
      </x:c>
      <x:c r="C1270" t="str">
        <x:v>45980</x:v>
      </x:c>
      <x:c r="D1270" s="27" t="n">
        <x:v>45980</x:v>
      </x:c>
      <x:c r="E1270" t="n">
        <x:f>IF(D1270="","",YEAR(D1270))</x:f>
        <x:v>2025</x:v>
      </x:c>
      <x:c r="F1270" t="n">
        <x:f>IF(D1270="","",MONTH(D1270))</x:f>
        <x:v>11</x:v>
      </x:c>
      <x:c r="G1270" t="str">
        <x:f>IF(D1270="","Fecha no disponible",TEXT(D1270,"mmmm"))</x:f>
        <x:v>November</x:v>
      </x:c>
      <x:c r="H1270" t="str">
        <x:f>IF(D1270="","Fecha no disponible",TEXT(D1270,"yyyy-mm"))</x:f>
        <x:v>2025-11</x:v>
      </x:c>
      <x:c r="I1270" t="str">
        <x:f>IF(D1270="","Fecha no disponible","T"&amp;ROUNDUP(MONTH(D1270)/3,0))</x:f>
        <x:v>T4</x:v>
      </x:c>
      <x:c r="J1270" t="str">
        <x:v>T001</x:v>
      </x:c>
      <x:c r="K1270" t="str">
        <x:v>Tienda La Paz 1</x:v>
      </x:c>
      <x:c r="L1270" t="str">
        <x:v>Barrio</x:v>
      </x:c>
      <x:c r="M1270" t="str">
        <x:v>La Paz</x:v>
      </x:c>
      <x:c r="N1270" t="str">
        <x:f>IFERROR(VLOOKUP(M1270,'Mapeos'!$A$4:$B$30,2,FALSE),M1270)</x:f>
        <x:v>La Paz</x:v>
      </x:c>
      <x:c r="O1270" t="str">
        <x:v>C00396</x:v>
      </x:c>
      <x:c r="P1270" t="str">
        <x:v>Frecuente</x:v>
      </x:c>
      <x:c r="Q1270" t="str">
        <x:v>P0076</x:v>
      </x:c>
      <x:c r="R1270" t="str">
        <x:v>Hogar</x:v>
      </x:c>
      <x:c r="S1270" t="str">
        <x:v>Marca B</x:v>
      </x:c>
      <x:c r="T1270" t="str">
        <x:v>Tienda</x:v>
      </x:c>
      <x:c r="U1270" t="str">
        <x:f>IFERROR(VLOOKUP(T1270,'Mapeos'!$D$4:$E$25,2,FALSE),T1270)</x:f>
        <x:v>Tienda</x:v>
      </x:c>
      <x:c r="V1270" t="str">
        <x:v>V015</x:v>
      </x:c>
      <x:c r="W1270" t="n">
        <x:v>12</x:v>
      </x:c>
      <x:c r="X1270" s="28" t="n">
        <x:v>261.02</x:v>
      </x:c>
      <x:c r="Y1270" s="20" t="n">
        <x:v>0.15</x:v>
      </x:c>
      <x:c r="Z1270" s="20" t="n">
        <x:f>IF(Y1270&gt;1,Y1270/100,Y1270)</x:f>
        <x:v>0.15</x:v>
      </x:c>
      <x:c r="AA1270" s="28" t="n">
        <x:v>166.79</x:v>
      </x:c>
      <x:c r="AB1270" s="28" t="n">
        <x:v>2662.4</x:v>
      </x:c>
      <x:c r="AC1270" s="28" t="str">
        <x:v>BOB</x:v>
      </x:c>
      <x:c r="AD1270" s="28" t="n">
        <x:f>IF(AC1270="USD",AB1270*'Parametros'!$B$4,AB1270)</x:f>
        <x:v>2662.4</x:v>
      </x:c>
      <x:c r="AE1270" s="28" t="n">
        <x:f>W1270*X1270*(1-Z1270)</x:f>
        <x:v>2662.4039999999995</x:v>
      </x:c>
      <x:c r="AF1270" s="28" t="n">
        <x:f>W1270*AA1270</x:f>
        <x:v>2001.48</x:v>
      </x:c>
      <x:c r="AG1270" s="28" t="n">
        <x:f>AE1270-AF1270</x:f>
        <x:v>660.9239999999995</x:v>
      </x:c>
      <x:c r="AH1270" s="20" t="n">
        <x:f>IF(AE1270&gt;0,AG1270/AE1270,"")</x:f>
        <x:v>0.24824331694213186</x:v>
      </x:c>
      <x:c r="AI1270" s="28" t="n">
        <x:v>191492.27</x:v>
      </x:c>
      <x:c r="AJ1270" s="28"/>
      <x:c r="AK1270"/>
      <x:c r="AL1270" t="str">
        <x:v>Completado</x:v>
      </x:c>
      <x:c r="AM1270" t="str">
        <x:f>IF(W1270&lt;0,"Devuelto",AL1270)</x:f>
        <x:v>Completado</x:v>
      </x:c>
      <x:c r="AN1270" t="str">
        <x:v>Transferencia</x:v>
      </x:c>
      <x:c r="AO1270" s="29" t="str">
        <x:v>Sin observación</x:v>
      </x:c>
      <x:c r="AP1270" t="str">
        <x:f>IF(D1270="","No","Sí")</x:f>
        <x:v>Sí</x:v>
      </x:c>
    </x:row>
    <x:row r="1271">
      <x:c r="A1271" t="n">
        <x:v>1271</x:v>
      </x:c>
      <x:c r="B1271" t="str">
        <x:v>VT0006029</x:v>
      </x:c>
      <x:c r="C1271" t="str">
        <x:v>46139</x:v>
      </x:c>
      <x:c r="D1271" s="27" t="n">
        <x:v>46139</x:v>
      </x:c>
      <x:c r="E1271" t="n">
        <x:f>IF(D1271="","",YEAR(D1271))</x:f>
        <x:v>2026</x:v>
      </x:c>
      <x:c r="F1271" t="n">
        <x:f>IF(D1271="","",MONTH(D1271))</x:f>
        <x:v>4</x:v>
      </x:c>
      <x:c r="G1271" t="str">
        <x:f>IF(D1271="","Fecha no disponible",TEXT(D1271,"mmmm"))</x:f>
        <x:v>April</x:v>
      </x:c>
      <x:c r="H1271" t="str">
        <x:f>IF(D1271="","Fecha no disponible",TEXT(D1271,"yyyy-mm"))</x:f>
        <x:v>2026-04</x:v>
      </x:c>
      <x:c r="I1271" t="str">
        <x:f>IF(D1271="","Fecha no disponible","T"&amp;ROUNDUP(MONTH(D1271)/3,0))</x:f>
        <x:v>T2</x:v>
      </x:c>
      <x:c r="J1271" t="str">
        <x:v>T006</x:v>
      </x:c>
      <x:c r="K1271" t="str">
        <x:v>Tienda Santa Cruz 2</x:v>
      </x:c>
      <x:c r="L1271" t="str">
        <x:v>Mall</x:v>
      </x:c>
      <x:c r="M1271" t="str">
        <x:v>Santa Cruz</x:v>
      </x:c>
      <x:c r="N1271" t="str">
        <x:f>IFERROR(VLOOKUP(M1271,'Mapeos'!$A$4:$B$30,2,FALSE),M1271)</x:f>
        <x:v>Santa Cruz</x:v>
      </x:c>
      <x:c r="O1271" t="str">
        <x:v>C00330</x:v>
      </x:c>
      <x:c r="P1271" t="str">
        <x:v>Premium</x:v>
      </x:c>
      <x:c r="Q1271" t="str">
        <x:v>P0043</x:v>
      </x:c>
      <x:c r="R1271" t="str">
        <x:v>Alimentos</x:v>
      </x:c>
      <x:c r="S1271" t="str">
        <x:v>Marca C</x:v>
      </x:c>
      <x:c r="T1271" t="str">
        <x:v>E-commerce</x:v>
      </x:c>
      <x:c r="U1271" t="str">
        <x:f>IFERROR(VLOOKUP(T1271,'Mapeos'!$D$4:$E$25,2,FALSE),T1271)</x:f>
        <x:v>E-commerce</x:v>
      </x:c>
      <x:c r="V1271" t="str">
        <x:v>V029</x:v>
      </x:c>
      <x:c r="W1271" t="n">
        <x:v>5</x:v>
      </x:c>
      <x:c r="X1271" s="28" t="n">
        <x:v>27.22</x:v>
      </x:c>
      <x:c r="Y1271" s="20" t="n">
        <x:v>0</x:v>
      </x:c>
      <x:c r="Z1271" s="20" t="n">
        <x:f>IF(Y1271&gt;1,Y1271/100,Y1271)</x:f>
        <x:v>0</x:v>
      </x:c>
      <x:c r="AA1271" s="28" t="n">
        <x:v>20.37</x:v>
      </x:c>
      <x:c r="AB1271" s="28" t="n">
        <x:v>136.1</x:v>
      </x:c>
      <x:c r="AC1271" s="28" t="str">
        <x:v>BOB</x:v>
      </x:c>
      <x:c r="AD1271" s="28" t="n">
        <x:f>IF(AC1271="USD",AB1271*'Parametros'!$B$4,AB1271)</x:f>
        <x:v>136.1</x:v>
      </x:c>
      <x:c r="AE1271" s="28" t="n">
        <x:f>W1271*X1271*(1-Z1271)</x:f>
        <x:v>136.1</x:v>
      </x:c>
      <x:c r="AF1271" s="28" t="n">
        <x:f>W1271*AA1271</x:f>
        <x:v>101.85000000000001</x:v>
      </x:c>
      <x:c r="AG1271" s="28" t="n">
        <x:f>AE1271-AF1271</x:f>
        <x:v>34.249999999999986</x:v>
      </x:c>
      <x:c r="AH1271" s="20" t="n">
        <x:f>IF(AE1271&gt;0,AG1271/AE1271,"")</x:f>
        <x:v>0.25165319617927984</x:v>
      </x:c>
      <x:c r="AI1271" s="28" t="n">
        <x:v>80819.62</x:v>
      </x:c>
      <x:c r="AJ1271" s="28"/>
      <x:c r="AK1271"/>
      <x:c r="AL1271" t="str">
        <x:v>Completado</x:v>
      </x:c>
      <x:c r="AM1271" t="str">
        <x:f>IF(W1271&lt;0,"Devuelto",AL1271)</x:f>
        <x:v>Completado</x:v>
      </x:c>
      <x:c r="AN1271" t="str">
        <x:v>QR</x:v>
      </x:c>
      <x:c r="AO1271" s="29" t="str">
        <x:v>Sin observación</x:v>
      </x:c>
      <x:c r="AP1271" t="str">
        <x:f>IF(D1271="","No","Sí")</x:f>
        <x:v>Sí</x:v>
      </x:c>
    </x:row>
    <x:row r="1272">
      <x:c r="A1272" t="n">
        <x:v>1272</x:v>
      </x:c>
      <x:c r="B1272" t="str">
        <x:v>VT0006034</x:v>
      </x:c>
      <x:c r="C1272" t="str">
        <x:v>45472</x:v>
      </x:c>
      <x:c r="D1272" s="27" t="n">
        <x:v>45472</x:v>
      </x:c>
      <x:c r="E1272" t="n">
        <x:f>IF(D1272="","",YEAR(D1272))</x:f>
        <x:v>2024</x:v>
      </x:c>
      <x:c r="F1272" t="n">
        <x:f>IF(D1272="","",MONTH(D1272))</x:f>
        <x:v>6</x:v>
      </x:c>
      <x:c r="G1272" t="str">
        <x:f>IF(D1272="","Fecha no disponible",TEXT(D1272,"mmmm"))</x:f>
        <x:v>June</x:v>
      </x:c>
      <x:c r="H1272" t="str">
        <x:f>IF(D1272="","Fecha no disponible",TEXT(D1272,"yyyy-mm"))</x:f>
        <x:v>2024-06</x:v>
      </x:c>
      <x:c r="I1272" t="str">
        <x:f>IF(D1272="","Fecha no disponible","T"&amp;ROUNDUP(MONTH(D1272)/3,0))</x:f>
        <x:v>T2</x:v>
      </x:c>
      <x:c r="J1272" t="str">
        <x:v>T007</x:v>
      </x:c>
      <x:c r="K1272" t="str">
        <x:v>Tienda Santa Cruz 3</x:v>
      </x:c>
      <x:c r="L1272" t="str">
        <x:v>Barrio</x:v>
      </x:c>
      <x:c r="M1272" t="str">
        <x:v>Santa Cruz</x:v>
      </x:c>
      <x:c r="N1272" t="str">
        <x:f>IFERROR(VLOOKUP(M1272,'Mapeos'!$A$4:$B$30,2,FALSE),M1272)</x:f>
        <x:v>Santa Cruz</x:v>
      </x:c>
      <x:c r="O1272" t="str">
        <x:v>C00235</x:v>
      </x:c>
      <x:c r="P1272" t="str">
        <x:v>Empresa</x:v>
      </x:c>
      <x:c r="Q1272" t="str">
        <x:v>P0145</x:v>
      </x:c>
      <x:c r="R1272" t="str">
        <x:v>Hogar</x:v>
      </x:c>
      <x:c r="S1272" t="str">
        <x:v>Marca D</x:v>
      </x:c>
      <x:c r="T1272" t="str">
        <x:v>Tienda</x:v>
      </x:c>
      <x:c r="U1272" t="str">
        <x:f>IFERROR(VLOOKUP(T1272,'Mapeos'!$D$4:$E$25,2,FALSE),T1272)</x:f>
        <x:v>Tienda</x:v>
      </x:c>
      <x:c r="V1272" t="str">
        <x:v>V007</x:v>
      </x:c>
      <x:c r="W1272" t="n">
        <x:v>0</x:v>
      </x:c>
      <x:c r="X1272" s="28" t="n">
        <x:v>73.5</x:v>
      </x:c>
      <x:c r="Y1272" s="20" t="n">
        <x:v>0.05</x:v>
      </x:c>
      <x:c r="Z1272" s="20" t="n">
        <x:f>IF(Y1272&gt;1,Y1272/100,Y1272)</x:f>
        <x:v>0.05</x:v>
      </x:c>
      <x:c r="AA1272" s="28" t="n">
        <x:v>50.42</x:v>
      </x:c>
      <x:c r="AB1272" s="28" t="n">
        <x:v>0</x:v>
      </x:c>
      <x:c r="AC1272" s="28" t="str">
        <x:v>BOB</x:v>
      </x:c>
      <x:c r="AD1272" s="28" t="n">
        <x:f>IF(AC1272="USD",AB1272*'Parametros'!$B$4,AB1272)</x:f>
        <x:v>0</x:v>
      </x:c>
      <x:c r="AE1272" s="28" t="n">
        <x:f>W1272*X1272*(1-Z1272)</x:f>
        <x:v>0</x:v>
      </x:c>
      <x:c r="AF1272" s="28" t="n">
        <x:f>W1272*AA1272</x:f>
        <x:v>0</x:v>
      </x:c>
      <x:c r="AG1272" s="28" t="n">
        <x:f>AE1272-AF1272</x:f>
        <x:v>0</x:v>
      </x:c>
      <x:c r="AH1272" s="20" t="str">
        <x:f>IF(AE1272&gt;0,AG1272/AE1272,"")</x:f>
      </x:c>
      <x:c r="AI1272" s="28" t="n">
        <x:v>148321.88</x:v>
      </x:c>
      <x:c r="AJ1272" s="28"/>
      <x:c r="AK1272"/>
      <x:c r="AL1272" t="str">
        <x:v>Cancelado</x:v>
      </x:c>
      <x:c r="AM1272" t="str">
        <x:f>IF(W1272&lt;0,"Devuelto",AL1272)</x:f>
        <x:v>Cancelado</x:v>
      </x:c>
      <x:c r="AN1272" t="str">
        <x:v>QR</x:v>
      </x:c>
      <x:c r="AO1272" s="29" t="str">
        <x:v>Sin observación</x:v>
      </x:c>
      <x:c r="AP1272" t="str">
        <x:f>IF(D1272="","No","Sí")</x:f>
        <x:v>Sí</x:v>
      </x:c>
    </x:row>
    <x:row r="1273">
      <x:c r="A1273" t="n">
        <x:v>1273</x:v>
      </x:c>
      <x:c r="B1273" t="str">
        <x:v>VT0006039</x:v>
      </x:c>
      <x:c r="C1273" t="str">
        <x:v>45731</x:v>
      </x:c>
      <x:c r="D1273" s="27" t="n">
        <x:v>45731</x:v>
      </x:c>
      <x:c r="E1273" t="n">
        <x:f>IF(D1273="","",YEAR(D1273))</x:f>
        <x:v>2025</x:v>
      </x:c>
      <x:c r="F1273" t="n">
        <x:f>IF(D1273="","",MONTH(D1273))</x:f>
        <x:v>3</x:v>
      </x:c>
      <x:c r="G1273" t="str">
        <x:f>IF(D1273="","Fecha no disponible",TEXT(D1273,"mmmm"))</x:f>
        <x:v>March</x:v>
      </x:c>
      <x:c r="H1273" t="str">
        <x:f>IF(D1273="","Fecha no disponible",TEXT(D1273,"yyyy-mm"))</x:f>
        <x:v>2025-03</x:v>
      </x:c>
      <x:c r="I1273" t="str">
        <x:f>IF(D1273="","Fecha no disponible","T"&amp;ROUNDUP(MONTH(D1273)/3,0))</x:f>
        <x:v>T1</x:v>
      </x:c>
      <x:c r="J1273" t="str">
        <x:v>T001</x:v>
      </x:c>
      <x:c r="K1273" t="str">
        <x:v>Tienda La Paz 1</x:v>
      </x:c>
      <x:c r="L1273" t="str">
        <x:v>Barrio</x:v>
      </x:c>
      <x:c r="M1273" t="str">
        <x:v>La Paz</x:v>
      </x:c>
      <x:c r="N1273" t="str">
        <x:f>IFERROR(VLOOKUP(M1273,'Mapeos'!$A$4:$B$30,2,FALSE),M1273)</x:f>
        <x:v>La Paz</x:v>
      </x:c>
      <x:c r="O1273" t="str">
        <x:v>C00060</x:v>
      </x:c>
      <x:c r="P1273" t="str">
        <x:v>Frecuente</x:v>
      </x:c>
      <x:c r="Q1273" t="str">
        <x:v>P0045</x:v>
      </x:c>
      <x:c r="R1273" t="str">
        <x:v>Hogar</x:v>
      </x:c>
      <x:c r="S1273" t="str">
        <x:v>Marca D</x:v>
      </x:c>
      <x:c r="T1273" t="str">
        <x:v>tienda</x:v>
      </x:c>
      <x:c r="U1273" t="str">
        <x:f>IFERROR(VLOOKUP(T1273,'Mapeos'!$D$4:$E$25,2,FALSE),T1273)</x:f>
        <x:v>Tienda</x:v>
      </x:c>
      <x:c r="V1273" t="str">
        <x:v>V018</x:v>
      </x:c>
      <x:c r="W1273" t="n">
        <x:v>-1</x:v>
      </x:c>
      <x:c r="X1273" s="28" t="n">
        <x:v>231.9</x:v>
      </x:c>
      <x:c r="Y1273" s="20" t="n">
        <x:v>0</x:v>
      </x:c>
      <x:c r="Z1273" s="20" t="n">
        <x:f>IF(Y1273&gt;1,Y1273/100,Y1273)</x:f>
        <x:v>0</x:v>
      </x:c>
      <x:c r="AA1273" s="28" t="n">
        <x:v>123.6</x:v>
      </x:c>
      <x:c r="AB1273" s="28" t="n">
        <x:v>-231.9</x:v>
      </x:c>
      <x:c r="AC1273" s="28" t="str">
        <x:v>BOB</x:v>
      </x:c>
      <x:c r="AD1273" s="28" t="n">
        <x:f>IF(AC1273="USD",AB1273*'Parametros'!$B$4,AB1273)</x:f>
        <x:v>-231.9</x:v>
      </x:c>
      <x:c r="AE1273" s="28" t="n">
        <x:f>W1273*X1273*(1-Z1273)</x:f>
        <x:v>-231.9</x:v>
      </x:c>
      <x:c r="AF1273" s="28" t="n">
        <x:f>W1273*AA1273</x:f>
        <x:v>-123.6</x:v>
      </x:c>
      <x:c r="AG1273" s="28" t="n">
        <x:f>AE1273-AF1273</x:f>
        <x:v>-108.30000000000001</x:v>
      </x:c>
      <x:c r="AH1273" s="20" t="str">
        <x:f>IF(AE1273&gt;0,AG1273/AE1273,"")</x:f>
      </x:c>
      <x:c r="AI1273" s="28" t="n">
        <x:v>196115.37</x:v>
      </x:c>
      <x:c r="AJ1273" s="28"/>
      <x:c r="AK1273"/>
      <x:c r="AL1273" t="str">
        <x:v>Devuelto</x:v>
      </x:c>
      <x:c r="AM1273" t="str">
        <x:f>IF(W1273&lt;0,"Devuelto",AL1273)</x:f>
        <x:v>Devuelto</x:v>
      </x:c>
      <x:c r="AN1273" t="str">
        <x:v>Efectivo</x:v>
      </x:c>
      <x:c r="AO1273" s="29" t="str">
        <x:v>Canal estandarizado</x:v>
      </x:c>
      <x:c r="AP1273" t="str">
        <x:f>IF(D1273="","No","Sí")</x:f>
        <x:v>Sí</x:v>
      </x:c>
    </x:row>
    <x:row r="1274">
      <x:c r="A1274" t="n">
        <x:v>1274</x:v>
      </x:c>
      <x:c r="B1274" t="str">
        <x:v>VT0006044</x:v>
      </x:c>
      <x:c r="C1274" t="str">
        <x:v>45603</x:v>
      </x:c>
      <x:c r="D1274" s="27" t="n">
        <x:v>45603</x:v>
      </x:c>
      <x:c r="E1274" t="n">
        <x:f>IF(D1274="","",YEAR(D1274))</x:f>
        <x:v>2024</x:v>
      </x:c>
      <x:c r="F1274" t="n">
        <x:f>IF(D1274="","",MONTH(D1274))</x:f>
        <x:v>11</x:v>
      </x:c>
      <x:c r="G1274" t="str">
        <x:f>IF(D1274="","Fecha no disponible",TEXT(D1274,"mmmm"))</x:f>
        <x:v>November</x:v>
      </x:c>
      <x:c r="H1274" t="str">
        <x:f>IF(D1274="","Fecha no disponible",TEXT(D1274,"yyyy-mm"))</x:f>
        <x:v>2024-11</x:v>
      </x:c>
      <x:c r="I1274" t="str">
        <x:f>IF(D1274="","Fecha no disponible","T"&amp;ROUNDUP(MONTH(D1274)/3,0))</x:f>
        <x:v>T4</x:v>
      </x:c>
      <x:c r="J1274" t="str">
        <x:v>T004</x:v>
      </x:c>
      <x:c r="K1274" t="str">
        <x:v>Tienda La Paz 4</x:v>
      </x:c>
      <x:c r="L1274" t="str">
        <x:v>Centro</x:v>
      </x:c>
      <x:c r="M1274" t="str">
        <x:v>La Paz</x:v>
      </x:c>
      <x:c r="N1274" t="str">
        <x:f>IFERROR(VLOOKUP(M1274,'Mapeos'!$A$4:$B$30,2,FALSE),M1274)</x:f>
        <x:v>La Paz</x:v>
      </x:c>
      <x:c r="O1274" t="str">
        <x:v>C01636</x:v>
      </x:c>
      <x:c r="P1274" t="str">
        <x:v>Empresa</x:v>
      </x:c>
      <x:c r="Q1274" t="str">
        <x:v>P0046</x:v>
      </x:c>
      <x:c r="R1274" t="str">
        <x:v>Hogar</x:v>
      </x:c>
      <x:c r="S1274" t="str">
        <x:v>Marca A</x:v>
      </x:c>
      <x:c r="T1274" t="str">
        <x:v>Marketplace</x:v>
      </x:c>
      <x:c r="U1274" t="str">
        <x:f>IFERROR(VLOOKUP(T1274,'Mapeos'!$D$4:$E$25,2,FALSE),T1274)</x:f>
        <x:v>Marketplace</x:v>
      </x:c>
      <x:c r="V1274" t="str">
        <x:v>V037</x:v>
      </x:c>
      <x:c r="W1274" t="n">
        <x:v>1</x:v>
      </x:c>
      <x:c r="X1274" s="28" t="n">
        <x:v>265.23</x:v>
      </x:c>
      <x:c r="Y1274" s="20" t="n">
        <x:v>0.15</x:v>
      </x:c>
      <x:c r="Z1274" s="20" t="n">
        <x:f>IF(Y1274&gt;1,Y1274/100,Y1274)</x:f>
        <x:v>0.15</x:v>
      </x:c>
      <x:c r="AA1274" s="28" t="n">
        <x:v>195.2</x:v>
      </x:c>
      <x:c r="AB1274" s="28" t="n">
        <x:v>225.45</x:v>
      </x:c>
      <x:c r="AC1274" s="28" t="str">
        <x:v>BOB</x:v>
      </x:c>
      <x:c r="AD1274" s="28" t="n">
        <x:f>IF(AC1274="USD",AB1274*'Parametros'!$B$4,AB1274)</x:f>
        <x:v>225.45</x:v>
      </x:c>
      <x:c r="AE1274" s="28" t="n">
        <x:f>W1274*X1274*(1-Z1274)</x:f>
        <x:v>225.4455</x:v>
      </x:c>
      <x:c r="AF1274" s="28" t="n">
        <x:f>W1274*AA1274</x:f>
        <x:v>195.2</x:v>
      </x:c>
      <x:c r="AG1274" s="28" t="n">
        <x:f>AE1274-AF1274</x:f>
        <x:v>30.24550000000002</x:v>
      </x:c>
      <x:c r="AH1274" s="20" t="n">
        <x:f>IF(AE1274&gt;0,AG1274/AE1274,"")</x:f>
        <x:v>0.13415881000064325</x:v>
      </x:c>
      <x:c r="AI1274" s="28" t="n">
        <x:v>100213.66</x:v>
      </x:c>
      <x:c r="AJ1274" s="28"/>
      <x:c r="AK1274"/>
      <x:c r="AL1274" t="str">
        <x:v>Completado</x:v>
      </x:c>
      <x:c r="AM1274" t="str">
        <x:f>IF(W1274&lt;0,"Devuelto",AL1274)</x:f>
        <x:v>Completado</x:v>
      </x:c>
      <x:c r="AN1274" t="str">
        <x:v>Efectivo</x:v>
      </x:c>
      <x:c r="AO1274" s="29" t="str">
        <x:v>Sin observación</x:v>
      </x:c>
      <x:c r="AP1274" t="str">
        <x:f>IF(D1274="","No","Sí")</x:f>
        <x:v>Sí</x:v>
      </x:c>
    </x:row>
    <x:row r="1275">
      <x:c r="A1275" t="n">
        <x:v>1275</x:v>
      </x:c>
      <x:c r="B1275" t="str">
        <x:v>VT0006048</x:v>
      </x:c>
      <x:c r="C1275" t="str">
        <x:v>45619</x:v>
      </x:c>
      <x:c r="D1275" s="27" t="n">
        <x:v>45619</x:v>
      </x:c>
      <x:c r="E1275" t="n">
        <x:f>IF(D1275="","",YEAR(D1275))</x:f>
        <x:v>2024</x:v>
      </x:c>
      <x:c r="F1275" t="n">
        <x:f>IF(D1275="","",MONTH(D1275))</x:f>
        <x:v>11</x:v>
      </x:c>
      <x:c r="G1275" t="str">
        <x:f>IF(D1275="","Fecha no disponible",TEXT(D1275,"mmmm"))</x:f>
        <x:v>November</x:v>
      </x:c>
      <x:c r="H1275" t="str">
        <x:f>IF(D1275="","Fecha no disponible",TEXT(D1275,"yyyy-mm"))</x:f>
        <x:v>2024-11</x:v>
      </x:c>
      <x:c r="I1275" t="str">
        <x:f>IF(D1275="","Fecha no disponible","T"&amp;ROUNDUP(MONTH(D1275)/3,0))</x:f>
        <x:v>T4</x:v>
      </x:c>
      <x:c r="J1275" t="str">
        <x:v>T009</x:v>
      </x:c>
      <x:c r="K1275" t="str">
        <x:v>Tienda Cochabamba 1</x:v>
      </x:c>
      <x:c r="L1275" t="str">
        <x:v>Mall</x:v>
      </x:c>
      <x:c r="M1275" t="str">
        <x:v>Cochabamba</x:v>
      </x:c>
      <x:c r="N1275" t="str">
        <x:f>IFERROR(VLOOKUP(M1275,'Mapeos'!$A$4:$B$30,2,FALSE),M1275)</x:f>
        <x:v>Cochabamba</x:v>
      </x:c>
      <x:c r="O1275" t="str">
        <x:v>C00378</x:v>
      </x:c>
      <x:c r="P1275" t="str">
        <x:v>Premium</x:v>
      </x:c>
      <x:c r="Q1275" t="str">
        <x:v>P0030</x:v>
      </x:c>
      <x:c r="R1275" t="str">
        <x:v>Deportes</x:v>
      </x:c>
      <x:c r="S1275" t="str">
        <x:v>Marca A</x:v>
      </x:c>
      <x:c r="T1275" t="str">
        <x:v>WhatsApp</x:v>
      </x:c>
      <x:c r="U1275" t="str">
        <x:f>IFERROR(VLOOKUP(T1275,'Mapeos'!$D$4:$E$25,2,FALSE),T1275)</x:f>
        <x:v>WhatsApp</x:v>
      </x:c>
      <x:c r="V1275" t="str">
        <x:v>V002</x:v>
      </x:c>
      <x:c r="W1275" t="n">
        <x:v>-1</x:v>
      </x:c>
      <x:c r="X1275" s="28" t="n">
        <x:v>140.89</x:v>
      </x:c>
      <x:c r="Y1275" s="20" t="n">
        <x:v>0.1</x:v>
      </x:c>
      <x:c r="Z1275" s="20" t="n">
        <x:f>IF(Y1275&gt;1,Y1275/100,Y1275)</x:f>
        <x:v>0.1</x:v>
      </x:c>
      <x:c r="AA1275" s="28" t="n">
        <x:v>103.51</x:v>
      </x:c>
      <x:c r="AB1275" s="28" t="n">
        <x:v>-126.8</x:v>
      </x:c>
      <x:c r="AC1275" s="28" t="str">
        <x:v>BOB</x:v>
      </x:c>
      <x:c r="AD1275" s="28" t="n">
        <x:f>IF(AC1275="USD",AB1275*'Parametros'!$B$4,AB1275)</x:f>
        <x:v>-126.8</x:v>
      </x:c>
      <x:c r="AE1275" s="28" t="n">
        <x:f>W1275*X1275*(1-Z1275)</x:f>
        <x:v>-126.80099999999999</x:v>
      </x:c>
      <x:c r="AF1275" s="28" t="n">
        <x:f>W1275*AA1275</x:f>
        <x:v>-103.51</x:v>
      </x:c>
      <x:c r="AG1275" s="28" t="n">
        <x:f>AE1275-AF1275</x:f>
        <x:v>-23.290999999999983</x:v>
      </x:c>
      <x:c r="AH1275" s="20" t="str">
        <x:f>IF(AE1275&gt;0,AG1275/AE1275,"")</x:f>
      </x:c>
      <x:c r="AI1275" s="28" t="n">
        <x:v>93221.68</x:v>
      </x:c>
      <x:c r="AJ1275" s="28"/>
      <x:c r="AK1275"/>
      <x:c r="AL1275" t="str">
        <x:v>Devuelto</x:v>
      </x:c>
      <x:c r="AM1275" t="str">
        <x:f>IF(W1275&lt;0,"Devuelto",AL1275)</x:f>
        <x:v>Devuelto</x:v>
      </x:c>
      <x:c r="AN1275" t="str">
        <x:v>Efectivo</x:v>
      </x:c>
      <x:c r="AO1275" s="29" t="str">
        <x:v>Sin observación</x:v>
      </x:c>
      <x:c r="AP1275" t="str">
        <x:f>IF(D1275="","No","Sí")</x:f>
        <x:v>Sí</x:v>
      </x:c>
    </x:row>
    <x:row r="1276">
      <x:c r="A1276" t="n">
        <x:v>1276</x:v>
      </x:c>
      <x:c r="B1276" t="str">
        <x:v>VT0006053</x:v>
      </x:c>
      <x:c r="C1276" t="str">
        <x:v>45538</x:v>
      </x:c>
      <x:c r="D1276" s="27" t="n">
        <x:v>45538</x:v>
      </x:c>
      <x:c r="E1276" t="n">
        <x:f>IF(D1276="","",YEAR(D1276))</x:f>
        <x:v>2024</x:v>
      </x:c>
      <x:c r="F1276" t="n">
        <x:f>IF(D1276="","",MONTH(D1276))</x:f>
        <x:v>9</x:v>
      </x:c>
      <x:c r="G1276" t="str">
        <x:f>IF(D1276="","Fecha no disponible",TEXT(D1276,"mmmm"))</x:f>
        <x:v>September</x:v>
      </x:c>
      <x:c r="H1276" t="str">
        <x:f>IF(D1276="","Fecha no disponible",TEXT(D1276,"yyyy-mm"))</x:f>
        <x:v>2024-09</x:v>
      </x:c>
      <x:c r="I1276" t="str">
        <x:f>IF(D1276="","Fecha no disponible","T"&amp;ROUNDUP(MONTH(D1276)/3,0))</x:f>
        <x:v>T3</x:v>
      </x:c>
      <x:c r="J1276" t="str">
        <x:v>T007</x:v>
      </x:c>
      <x:c r="K1276" t="str">
        <x:v>Tienda Santa Cruz 3</x:v>
      </x:c>
      <x:c r="L1276" t="str">
        <x:v>Barrio</x:v>
      </x:c>
      <x:c r="M1276" t="str">
        <x:v>Santa Cruz</x:v>
      </x:c>
      <x:c r="N1276" t="str">
        <x:f>IFERROR(VLOOKUP(M1276,'Mapeos'!$A$4:$B$30,2,FALSE),M1276)</x:f>
        <x:v>Santa Cruz</x:v>
      </x:c>
      <x:c r="O1276" t="str">
        <x:v>C01741</x:v>
      </x:c>
      <x:c r="P1276" t="str">
        <x:v>Premium</x:v>
      </x:c>
      <x:c r="Q1276" t="str">
        <x:v>P0101</x:v>
      </x:c>
      <x:c r="R1276" t="str">
        <x:v>Electrónica</x:v>
      </x:c>
      <x:c r="S1276" t="str">
        <x:v>Marca C</x:v>
      </x:c>
      <x:c r="T1276" t="str">
        <x:v>Tienda</x:v>
      </x:c>
      <x:c r="U1276" t="str">
        <x:f>IFERROR(VLOOKUP(T1276,'Mapeos'!$D$4:$E$25,2,FALSE),T1276)</x:f>
        <x:v>Tienda</x:v>
      </x:c>
      <x:c r="V1276" t="str">
        <x:v>V031</x:v>
      </x:c>
      <x:c r="W1276" t="n">
        <x:v>1</x:v>
      </x:c>
      <x:c r="X1276" s="28" t="n">
        <x:v>668.08</x:v>
      </x:c>
      <x:c r="Y1276" s="20" t="n">
        <x:v>0.25</x:v>
      </x:c>
      <x:c r="Z1276" s="20" t="n">
        <x:f>IF(Y1276&gt;1,Y1276/100,Y1276)</x:f>
        <x:v>0.25</x:v>
      </x:c>
      <x:c r="AA1276" s="28" t="n">
        <x:v>519.94</x:v>
      </x:c>
      <x:c r="AB1276" s="28" t="n">
        <x:v>501.06</x:v>
      </x:c>
      <x:c r="AC1276" s="28" t="str">
        <x:v>BOB</x:v>
      </x:c>
      <x:c r="AD1276" s="28" t="n">
        <x:f>IF(AC1276="USD",AB1276*'Parametros'!$B$4,AB1276)</x:f>
        <x:v>501.06</x:v>
      </x:c>
      <x:c r="AE1276" s="28" t="n">
        <x:f>W1276*X1276*(1-Z1276)</x:f>
        <x:v>501.06000000000006</x:v>
      </x:c>
      <x:c r="AF1276" s="28" t="n">
        <x:f>W1276*AA1276</x:f>
        <x:v>519.94</x:v>
      </x:c>
      <x:c r="AG1276" s="28" t="n">
        <x:f>AE1276-AF1276</x:f>
        <x:v>-18.879999999999995</x:v>
      </x:c>
      <x:c r="AH1276" s="20" t="n">
        <x:f>IF(AE1276&gt;0,AG1276/AE1276,"")</x:f>
        <x:v>-0.037680118149523</x:v>
      </x:c>
      <x:c r="AI1276" s="28" t="n">
        <x:v>192079.58</x:v>
      </x:c>
      <x:c r="AJ1276" s="28"/>
      <x:c r="AK1276"/>
      <x:c r="AL1276" t="str">
        <x:v>Completado</x:v>
      </x:c>
      <x:c r="AM1276" t="str">
        <x:f>IF(W1276&lt;0,"Devuelto",AL1276)</x:f>
        <x:v>Completado</x:v>
      </x:c>
      <x:c r="AN1276" t="str">
        <x:v>Transferencia</x:v>
      </x:c>
      <x:c r="AO1276" s="29" t="str">
        <x:v>Sin observación</x:v>
      </x:c>
      <x:c r="AP1276" t="str">
        <x:f>IF(D1276="","No","Sí")</x:f>
        <x:v>Sí</x:v>
      </x:c>
    </x:row>
    <x:row r="1277">
      <x:c r="A1277" t="n">
        <x:v>1277</x:v>
      </x:c>
      <x:c r="B1277" t="str">
        <x:v>VT0006058</x:v>
      </x:c>
      <x:c r="C1277" t="str">
        <x:v>45774</x:v>
      </x:c>
      <x:c r="D1277" s="27" t="n">
        <x:v>45774</x:v>
      </x:c>
      <x:c r="E1277" t="n">
        <x:f>IF(D1277="","",YEAR(D1277))</x:f>
        <x:v>2025</x:v>
      </x:c>
      <x:c r="F1277" t="n">
        <x:f>IF(D1277="","",MONTH(D1277))</x:f>
        <x:v>4</x:v>
      </x:c>
      <x:c r="G1277" t="str">
        <x:f>IF(D1277="","Fecha no disponible",TEXT(D1277,"mmmm"))</x:f>
        <x:v>April</x:v>
      </x:c>
      <x:c r="H1277" t="str">
        <x:f>IF(D1277="","Fecha no disponible",TEXT(D1277,"yyyy-mm"))</x:f>
        <x:v>2025-04</x:v>
      </x:c>
      <x:c r="I1277" t="str">
        <x:f>IF(D1277="","Fecha no disponible","T"&amp;ROUNDUP(MONTH(D1277)/3,0))</x:f>
        <x:v>T2</x:v>
      </x:c>
      <x:c r="J1277" t="str">
        <x:v>T019</x:v>
      </x:c>
      <x:c r="K1277" t="str">
        <x:v>Tienda Sucre 3</x:v>
      </x:c>
      <x:c r="L1277" t="str">
        <x:v>Centro</x:v>
      </x:c>
      <x:c r="M1277" t="str">
        <x:v>Sucre</x:v>
      </x:c>
      <x:c r="N1277" t="str">
        <x:f>IFERROR(VLOOKUP(M1277,'Mapeos'!$A$4:$B$30,2,FALSE),M1277)</x:f>
        <x:v>Sucre</x:v>
      </x:c>
      <x:c r="O1277" t="str">
        <x:v>C00400</x:v>
      </x:c>
      <x:c r="P1277" t="str">
        <x:v>Frecuente</x:v>
      </x:c>
      <x:c r="Q1277" t="str">
        <x:v>P0003</x:v>
      </x:c>
      <x:c r="R1277" t="str">
        <x:v>Hogar</x:v>
      </x:c>
      <x:c r="S1277" t="str">
        <x:v>Marca C</x:v>
      </x:c>
      <x:c r="T1277" t="str">
        <x:v>Tienda</x:v>
      </x:c>
      <x:c r="U1277" t="str">
        <x:f>IFERROR(VLOOKUP(T1277,'Mapeos'!$D$4:$E$25,2,FALSE),T1277)</x:f>
        <x:v>Tienda</x:v>
      </x:c>
      <x:c r="V1277" t="str">
        <x:v>V013</x:v>
      </x:c>
      <x:c r="W1277" t="n">
        <x:v>9</x:v>
      </x:c>
      <x:c r="X1277" s="28" t="n">
        <x:v>307.34</x:v>
      </x:c>
      <x:c r="Y1277" s="20" t="n">
        <x:v>0.1</x:v>
      </x:c>
      <x:c r="Z1277" s="20" t="n">
        <x:f>IF(Y1277&gt;1,Y1277/100,Y1277)</x:f>
        <x:v>0.1</x:v>
      </x:c>
      <x:c r="AA1277" s="28" t="n">
        <x:v>162.95</x:v>
      </x:c>
      <x:c r="AB1277" s="28" t="n">
        <x:v>2489.45</x:v>
      </x:c>
      <x:c r="AC1277" s="28" t="str">
        <x:v>BOB</x:v>
      </x:c>
      <x:c r="AD1277" s="28" t="n">
        <x:f>IF(AC1277="USD",AB1277*'Parametros'!$B$4,AB1277)</x:f>
        <x:v>2489.45</x:v>
      </x:c>
      <x:c r="AE1277" s="28" t="n">
        <x:f>W1277*X1277*(1-Z1277)</x:f>
        <x:v>2489.454</x:v>
      </x:c>
      <x:c r="AF1277" s="28" t="n">
        <x:f>W1277*AA1277</x:f>
        <x:v>1466.55</x:v>
      </x:c>
      <x:c r="AG1277" s="28" t="n">
        <x:f>AE1277-AF1277</x:f>
        <x:v>1022.9040000000002</x:v>
      </x:c>
      <x:c r="AH1277" s="20" t="n">
        <x:f>IF(AE1277&gt;0,AG1277/AE1277,"")</x:f>
        <x:v>0.4108949191268447</x:v>
      </x:c>
      <x:c r="AI1277" s="28" t="n">
        <x:v>165289.91</x:v>
      </x:c>
      <x:c r="AJ1277" s="28"/>
      <x:c r="AK1277"/>
      <x:c r="AL1277" t="str">
        <x:v>Completado</x:v>
      </x:c>
      <x:c r="AM1277" t="str">
        <x:f>IF(W1277&lt;0,"Devuelto",AL1277)</x:f>
        <x:v>Completado</x:v>
      </x:c>
      <x:c r="AN1277" t="str">
        <x:v>Efectivo</x:v>
      </x:c>
      <x:c r="AO1277" s="29" t="str">
        <x:v>Sin observación</x:v>
      </x:c>
      <x:c r="AP1277" t="str">
        <x:f>IF(D1277="","No","Sí")</x:f>
        <x:v>Sí</x:v>
      </x:c>
    </x:row>
    <x:row r="1278">
      <x:c r="A1278" t="n">
        <x:v>1278</x:v>
      </x:c>
      <x:c r="B1278" t="str">
        <x:v>VT0006063</x:v>
      </x:c>
      <x:c r="C1278" t="str">
        <x:v>45420</x:v>
      </x:c>
      <x:c r="D1278" s="27" t="n">
        <x:v>45420</x:v>
      </x:c>
      <x:c r="E1278" t="n">
        <x:f>IF(D1278="","",YEAR(D1278))</x:f>
        <x:v>2024</x:v>
      </x:c>
      <x:c r="F1278" t="n">
        <x:f>IF(D1278="","",MONTH(D1278))</x:f>
        <x:v>5</x:v>
      </x:c>
      <x:c r="G1278" t="str">
        <x:f>IF(D1278="","Fecha no disponible",TEXT(D1278,"mmmm"))</x:f>
        <x:v>May</x:v>
      </x:c>
      <x:c r="H1278" t="str">
        <x:f>IF(D1278="","Fecha no disponible",TEXT(D1278,"yyyy-mm"))</x:f>
        <x:v>2024-05</x:v>
      </x:c>
      <x:c r="I1278" t="str">
        <x:f>IF(D1278="","Fecha no disponible","T"&amp;ROUNDUP(MONTH(D1278)/3,0))</x:f>
        <x:v>T2</x:v>
      </x:c>
      <x:c r="J1278" t="str">
        <x:v>T015</x:v>
      </x:c>
      <x:c r="K1278" t="str">
        <x:v>Tienda Potosí 3</x:v>
      </x:c>
      <x:c r="L1278" t="str">
        <x:v>Mall</x:v>
      </x:c>
      <x:c r="M1278" t="str">
        <x:v>Potosí</x:v>
      </x:c>
      <x:c r="N1278" t="str">
        <x:f>IFERROR(VLOOKUP(M1278,'Mapeos'!$A$4:$B$30,2,FALSE),M1278)</x:f>
        <x:v>Potosí</x:v>
      </x:c>
      <x:c r="O1278" t="str">
        <x:v>C00044</x:v>
      </x:c>
      <x:c r="P1278" t="str">
        <x:v>Premium</x:v>
      </x:c>
      <x:c r="Q1278" t="str">
        <x:v>P0084</x:v>
      </x:c>
      <x:c r="R1278" t="str">
        <x:v>Alimentos</x:v>
      </x:c>
      <x:c r="S1278" t="str">
        <x:v>Marca D</x:v>
      </x:c>
      <x:c r="T1278" t="str">
        <x:v>E-commerce</x:v>
      </x:c>
      <x:c r="U1278" t="str">
        <x:f>IFERROR(VLOOKUP(T1278,'Mapeos'!$D$4:$E$25,2,FALSE),T1278)</x:f>
        <x:v>E-commerce</x:v>
      </x:c>
      <x:c r="V1278" t="str">
        <x:v>V016</x:v>
      </x:c>
      <x:c r="W1278" t="n">
        <x:v>1</x:v>
      </x:c>
      <x:c r="X1278" s="28" t="n">
        <x:v>36.91</x:v>
      </x:c>
      <x:c r="Y1278" s="20" t="n">
        <x:v>0.15</x:v>
      </x:c>
      <x:c r="Z1278" s="20" t="n">
        <x:f>IF(Y1278&gt;1,Y1278/100,Y1278)</x:f>
        <x:v>0.15</x:v>
      </x:c>
      <x:c r="AA1278" s="28" t="n">
        <x:v>20.47</x:v>
      </x:c>
      <x:c r="AB1278" s="28" t="n">
        <x:v>31.37</x:v>
      </x:c>
      <x:c r="AC1278" s="28" t="str">
        <x:v>BOB</x:v>
      </x:c>
      <x:c r="AD1278" s="28" t="n">
        <x:f>IF(AC1278="USD",AB1278*'Parametros'!$B$4,AB1278)</x:f>
        <x:v>31.37</x:v>
      </x:c>
      <x:c r="AE1278" s="28" t="n">
        <x:f>W1278*X1278*(1-Z1278)</x:f>
        <x:v>31.373499999999996</x:v>
      </x:c>
      <x:c r="AF1278" s="28" t="n">
        <x:f>W1278*AA1278</x:f>
        <x:v>20.47</x:v>
      </x:c>
      <x:c r="AG1278" s="28" t="n">
        <x:f>AE1278-AF1278</x:f>
        <x:v>10.903499999999998</x:v>
      </x:c>
      <x:c r="AH1278" s="20" t="n">
        <x:f>IF(AE1278&gt;0,AG1278/AE1278,"")</x:f>
        <x:v>0.3475385277383779</x:v>
      </x:c>
      <x:c r="AI1278" s="28" t="n">
        <x:v>76813.83</x:v>
      </x:c>
      <x:c r="AJ1278" s="28"/>
      <x:c r="AK1278"/>
      <x:c r="AL1278" t="str">
        <x:v>Completado</x:v>
      </x:c>
      <x:c r="AM1278" t="str">
        <x:f>IF(W1278&lt;0,"Devuelto",AL1278)</x:f>
        <x:v>Completado</x:v>
      </x:c>
      <x:c r="AN1278" t="str">
        <x:v>Tarjeta</x:v>
      </x:c>
      <x:c r="AO1278" s="29" t="str">
        <x:v>Sin observación</x:v>
      </x:c>
      <x:c r="AP1278" t="str">
        <x:f>IF(D1278="","No","Sí")</x:f>
        <x:v>Sí</x:v>
      </x:c>
    </x:row>
    <x:row r="1279">
      <x:c r="A1279" t="n">
        <x:v>1279</x:v>
      </x:c>
      <x:c r="B1279" t="str">
        <x:v>VT0006067</x:v>
      </x:c>
      <x:c r="C1279" t="str">
        <x:v>45455</x:v>
      </x:c>
      <x:c r="D1279" s="27" t="n">
        <x:v>45455</x:v>
      </x:c>
      <x:c r="E1279" t="n">
        <x:f>IF(D1279="","",YEAR(D1279))</x:f>
        <x:v>2024</x:v>
      </x:c>
      <x:c r="F1279" t="n">
        <x:f>IF(D1279="","",MONTH(D1279))</x:f>
        <x:v>6</x:v>
      </x:c>
      <x:c r="G1279" t="str">
        <x:f>IF(D1279="","Fecha no disponible",TEXT(D1279,"mmmm"))</x:f>
        <x:v>June</x:v>
      </x:c>
      <x:c r="H1279" t="str">
        <x:f>IF(D1279="","Fecha no disponible",TEXT(D1279,"yyyy-mm"))</x:f>
        <x:v>2024-06</x:v>
      </x:c>
      <x:c r="I1279" t="str">
        <x:f>IF(D1279="","Fecha no disponible","T"&amp;ROUNDUP(MONTH(D1279)/3,0))</x:f>
        <x:v>T2</x:v>
      </x:c>
      <x:c r="J1279" t="str">
        <x:v>T009</x:v>
      </x:c>
      <x:c r="K1279" t="str">
        <x:v>Tienda Cochabamba 1</x:v>
      </x:c>
      <x:c r="L1279" t="str">
        <x:v>Mall</x:v>
      </x:c>
      <x:c r="M1279" t="str">
        <x:v>Cochabamba</x:v>
      </x:c>
      <x:c r="N1279" t="str">
        <x:f>IFERROR(VLOOKUP(M1279,'Mapeos'!$A$4:$B$30,2,FALSE),M1279)</x:f>
        <x:v>Cochabamba</x:v>
      </x:c>
      <x:c r="O1279" t="str">
        <x:v>C01572</x:v>
      </x:c>
      <x:c r="P1279" t="str">
        <x:v>Frecuente</x:v>
      </x:c>
      <x:c r="Q1279" t="str">
        <x:v>P0105</x:v>
      </x:c>
      <x:c r="R1279" t="str">
        <x:v>Hogar</x:v>
      </x:c>
      <x:c r="S1279" t="str">
        <x:v>Marca D</x:v>
      </x:c>
      <x:c r="T1279" t="str">
        <x:v>Marketplace</x:v>
      </x:c>
      <x:c r="U1279" t="str">
        <x:f>IFERROR(VLOOKUP(T1279,'Mapeos'!$D$4:$E$25,2,FALSE),T1279)</x:f>
        <x:v>Marketplace</x:v>
      </x:c>
      <x:c r="V1279" t="str">
        <x:v>V032</x:v>
      </x:c>
      <x:c r="W1279" t="n">
        <x:v>1</x:v>
      </x:c>
      <x:c r="X1279" s="28" t="n">
        <x:v>157.97</x:v>
      </x:c>
      <x:c r="Y1279" s="20" t="n">
        <x:v>0</x:v>
      </x:c>
      <x:c r="Z1279" s="20" t="n">
        <x:f>IF(Y1279&gt;1,Y1279/100,Y1279)</x:f>
        <x:v>0</x:v>
      </x:c>
      <x:c r="AA1279" s="28" t="n">
        <x:v>106.98</x:v>
      </x:c>
      <x:c r="AB1279" s="28" t="n">
        <x:v>157.97</x:v>
      </x:c>
      <x:c r="AC1279" s="28" t="str">
        <x:v>BOB</x:v>
      </x:c>
      <x:c r="AD1279" s="28" t="n">
        <x:f>IF(AC1279="USD",AB1279*'Parametros'!$B$4,AB1279)</x:f>
        <x:v>157.97</x:v>
      </x:c>
      <x:c r="AE1279" s="28" t="n">
        <x:f>W1279*X1279*(1-Z1279)</x:f>
        <x:v>157.97</x:v>
      </x:c>
      <x:c r="AF1279" s="28" t="n">
        <x:f>W1279*AA1279</x:f>
        <x:v>106.98</x:v>
      </x:c>
      <x:c r="AG1279" s="28" t="n">
        <x:f>AE1279-AF1279</x:f>
        <x:v>50.989999999999995</x:v>
      </x:c>
      <x:c r="AH1279" s="20" t="n">
        <x:f>IF(AE1279&gt;0,AG1279/AE1279,"")</x:f>
        <x:v>0.3227828068620624</x:v>
      </x:c>
      <x:c r="AI1279" s="28" t="n">
        <x:v>68878.74</x:v>
      </x:c>
      <x:c r="AJ1279" s="28"/>
      <x:c r="AK1279"/>
      <x:c r="AL1279" t="str">
        <x:v>Completado</x:v>
      </x:c>
      <x:c r="AM1279" t="str">
        <x:f>IF(W1279&lt;0,"Devuelto",AL1279)</x:f>
        <x:v>Completado</x:v>
      </x:c>
      <x:c r="AN1279" t="str">
        <x:v>Transferencia</x:v>
      </x:c>
      <x:c r="AO1279" s="29" t="str">
        <x:v>Sin observación</x:v>
      </x:c>
      <x:c r="AP1279" t="str">
        <x:f>IF(D1279="","No","Sí")</x:f>
        <x:v>Sí</x:v>
      </x:c>
    </x:row>
    <x:row r="1280">
      <x:c r="A1280" t="n">
        <x:v>1280</x:v>
      </x:c>
      <x:c r="B1280" t="str">
        <x:v>VT0006072</x:v>
      </x:c>
      <x:c r="C1280" t="str">
        <x:v>45521</x:v>
      </x:c>
      <x:c r="D1280" s="27" t="n">
        <x:v>45521</x:v>
      </x:c>
      <x:c r="E1280" t="n">
        <x:f>IF(D1280="","",YEAR(D1280))</x:f>
        <x:v>2024</x:v>
      </x:c>
      <x:c r="F1280" t="n">
        <x:f>IF(D1280="","",MONTH(D1280))</x:f>
        <x:v>8</x:v>
      </x:c>
      <x:c r="G1280" t="str">
        <x:f>IF(D1280="","Fecha no disponible",TEXT(D1280,"mmmm"))</x:f>
        <x:v>August</x:v>
      </x:c>
      <x:c r="H1280" t="str">
        <x:f>IF(D1280="","Fecha no disponible",TEXT(D1280,"yyyy-mm"))</x:f>
        <x:v>2024-08</x:v>
      </x:c>
      <x:c r="I1280" t="str">
        <x:f>IF(D1280="","Fecha no disponible","T"&amp;ROUNDUP(MONTH(D1280)/3,0))</x:f>
        <x:v>T3</x:v>
      </x:c>
      <x:c r="J1280" t="str">
        <x:v>T009</x:v>
      </x:c>
      <x:c r="K1280" t="str">
        <x:v>Tienda Cochabamba 1</x:v>
      </x:c>
      <x:c r="L1280" t="str">
        <x:v>Mall</x:v>
      </x:c>
      <x:c r="M1280" t="str">
        <x:v>Cochabamba</x:v>
      </x:c>
      <x:c r="N1280" t="str">
        <x:f>IFERROR(VLOOKUP(M1280,'Mapeos'!$A$4:$B$30,2,FALSE),M1280)</x:f>
        <x:v>Cochabamba</x:v>
      </x:c>
      <x:c r="O1280" t="str">
        <x:v>C01747</x:v>
      </x:c>
      <x:c r="P1280" t="str">
        <x:v>Premium</x:v>
      </x:c>
      <x:c r="Q1280" t="str">
        <x:v>P0080</x:v>
      </x:c>
      <x:c r="R1280" t="str">
        <x:v>Deportes</x:v>
      </x:c>
      <x:c r="S1280" t="str">
        <x:v>Marca C</x:v>
      </x:c>
      <x:c r="T1280" t="str">
        <x:v>E-commerce</x:v>
      </x:c>
      <x:c r="U1280" t="str">
        <x:f>IFERROR(VLOOKUP(T1280,'Mapeos'!$D$4:$E$25,2,FALSE),T1280)</x:f>
        <x:v>E-commerce</x:v>
      </x:c>
      <x:c r="V1280" t="str">
        <x:v>V034</x:v>
      </x:c>
      <x:c r="W1280" t="n">
        <x:v>1</x:v>
      </x:c>
      <x:c r="X1280" s="28" t="n">
        <x:v>146.84</x:v>
      </x:c>
      <x:c r="Y1280" s="20" t="n">
        <x:v>0</x:v>
      </x:c>
      <x:c r="Z1280" s="20" t="n">
        <x:f>IF(Y1280&gt;1,Y1280/100,Y1280)</x:f>
        <x:v>0</x:v>
      </x:c>
      <x:c r="AA1280" s="28" t="n">
        <x:v>102.78</x:v>
      </x:c>
      <x:c r="AB1280" s="28" t="n">
        <x:v>146.84</x:v>
      </x:c>
      <x:c r="AC1280" s="28" t="str">
        <x:v>BOB</x:v>
      </x:c>
      <x:c r="AD1280" s="28" t="n">
        <x:f>IF(AC1280="USD",AB1280*'Parametros'!$B$4,AB1280)</x:f>
        <x:v>146.84</x:v>
      </x:c>
      <x:c r="AE1280" s="28" t="n">
        <x:f>W1280*X1280*(1-Z1280)</x:f>
        <x:v>146.84</x:v>
      </x:c>
      <x:c r="AF1280" s="28" t="n">
        <x:f>W1280*AA1280</x:f>
        <x:v>102.78</x:v>
      </x:c>
      <x:c r="AG1280" s="28" t="n">
        <x:f>AE1280-AF1280</x:f>
        <x:v>44.06</x:v>
      </x:c>
      <x:c r="AH1280" s="20" t="n">
        <x:f>IF(AE1280&gt;0,AG1280/AE1280,"")</x:f>
        <x:v>0.30005448106782895</x:v>
      </x:c>
      <x:c r="AI1280" s="28" t="n">
        <x:v>81898.13</x:v>
      </x:c>
      <x:c r="AJ1280" s="28"/>
      <x:c r="AK1280"/>
      <x:c r="AL1280" t="str">
        <x:v>Completado</x:v>
      </x:c>
      <x:c r="AM1280" t="str">
        <x:f>IF(W1280&lt;0,"Devuelto",AL1280)</x:f>
        <x:v>Completado</x:v>
      </x:c>
      <x:c r="AN1280" t="str">
        <x:v>Tarjeta</x:v>
      </x:c>
      <x:c r="AO1280" s="29" t="str">
        <x:v>Sin observación</x:v>
      </x:c>
      <x:c r="AP1280" t="str">
        <x:f>IF(D1280="","No","Sí")</x:f>
        <x:v>Sí</x:v>
      </x:c>
    </x:row>
    <x:row r="1281">
      <x:c r="A1281" t="n">
        <x:v>1281</x:v>
      </x:c>
      <x:c r="B1281" t="str">
        <x:v>VT0006077</x:v>
      </x:c>
      <x:c r="C1281" t="str">
        <x:v>45812</x:v>
      </x:c>
      <x:c r="D1281" s="27" t="n">
        <x:v>45812</x:v>
      </x:c>
      <x:c r="E1281" t="n">
        <x:f>IF(D1281="","",YEAR(D1281))</x:f>
        <x:v>2025</x:v>
      </x:c>
      <x:c r="F1281" t="n">
        <x:f>IF(D1281="","",MONTH(D1281))</x:f>
        <x:v>6</x:v>
      </x:c>
      <x:c r="G1281" t="str">
        <x:f>IF(D1281="","Fecha no disponible",TEXT(D1281,"mmmm"))</x:f>
        <x:v>June</x:v>
      </x:c>
      <x:c r="H1281" t="str">
        <x:f>IF(D1281="","Fecha no disponible",TEXT(D1281,"yyyy-mm"))</x:f>
        <x:v>2025-06</x:v>
      </x:c>
      <x:c r="I1281" t="str">
        <x:f>IF(D1281="","Fecha no disponible","T"&amp;ROUNDUP(MONTH(D1281)/3,0))</x:f>
        <x:v>T2</x:v>
      </x:c>
      <x:c r="J1281" t="str">
        <x:v>T013</x:v>
      </x:c>
      <x:c r="K1281" t="str">
        <x:v>Tienda Potosí 1</x:v>
      </x:c>
      <x:c r="L1281" t="str">
        <x:v>Centro</x:v>
      </x:c>
      <x:c r="M1281" t="str">
        <x:v>Potosí</x:v>
      </x:c>
      <x:c r="N1281" t="str">
        <x:f>IFERROR(VLOOKUP(M1281,'Mapeos'!$A$4:$B$30,2,FALSE),M1281)</x:f>
        <x:v>Potosí</x:v>
      </x:c>
      <x:c r="O1281" t="str">
        <x:v>C01101</x:v>
      </x:c>
      <x:c r="P1281" t="str">
        <x:v>Empresa</x:v>
      </x:c>
      <x:c r="Q1281" t="str">
        <x:v>P0081</x:v>
      </x:c>
      <x:c r="R1281" t="str">
        <x:v>Hogar</x:v>
      </x:c>
      <x:c r="S1281" t="str">
        <x:v>Marca B</x:v>
      </x:c>
      <x:c r="T1281" t="str">
        <x:v>Marketplace</x:v>
      </x:c>
      <x:c r="U1281" t="str">
        <x:f>IFERROR(VLOOKUP(T1281,'Mapeos'!$D$4:$E$25,2,FALSE),T1281)</x:f>
        <x:v>Marketplace</x:v>
      </x:c>
      <x:c r="V1281" t="str">
        <x:v>V004</x:v>
      </x:c>
      <x:c r="W1281" t="n">
        <x:v>4</x:v>
      </x:c>
      <x:c r="X1281" s="28" t="n">
        <x:v>295.08</x:v>
      </x:c>
      <x:c r="Y1281" s="20" t="n">
        <x:v>0.25</x:v>
      </x:c>
      <x:c r="Z1281" s="20" t="n">
        <x:f>IF(Y1281&gt;1,Y1281/100,Y1281)</x:f>
        <x:v>0.25</x:v>
      </x:c>
      <x:c r="AA1281" s="28" t="n">
        <x:v>221.74</x:v>
      </x:c>
      <x:c r="AB1281" s="28" t="n">
        <x:v>885.24</x:v>
      </x:c>
      <x:c r="AC1281" s="28" t="str">
        <x:v>BOB</x:v>
      </x:c>
      <x:c r="AD1281" s="28" t="n">
        <x:f>IF(AC1281="USD",AB1281*'Parametros'!$B$4,AB1281)</x:f>
        <x:v>885.24</x:v>
      </x:c>
      <x:c r="AE1281" s="28" t="n">
        <x:f>W1281*X1281*(1-Z1281)</x:f>
        <x:v>885.24</x:v>
      </x:c>
      <x:c r="AF1281" s="28" t="n">
        <x:f>W1281*AA1281</x:f>
        <x:v>886.96</x:v>
      </x:c>
      <x:c r="AG1281" s="28" t="n">
        <x:f>AE1281-AF1281</x:f>
        <x:v>-1.7200000000000273</x:v>
      </x:c>
      <x:c r="AH1281" s="20" t="n">
        <x:f>IF(AE1281&gt;0,AG1281/AE1281,"")</x:f>
        <x:v>-0.001942975916135768</x:v>
      </x:c>
      <x:c r="AI1281" s="28" t="n">
        <x:v>77488.58</x:v>
      </x:c>
      <x:c r="AJ1281" s="28"/>
      <x:c r="AK1281"/>
      <x:c r="AL1281" t="str">
        <x:v>Completado</x:v>
      </x:c>
      <x:c r="AM1281" t="str">
        <x:f>IF(W1281&lt;0,"Devuelto",AL1281)</x:f>
        <x:v>Completado</x:v>
      </x:c>
      <x:c r="AN1281" t="str">
        <x:v>QR</x:v>
      </x:c>
      <x:c r="AO1281" s="29" t="str">
        <x:v>Sin observación</x:v>
      </x:c>
      <x:c r="AP1281" t="str">
        <x:f>IF(D1281="","No","Sí")</x:f>
        <x:v>Sí</x:v>
      </x:c>
    </x:row>
    <x:row r="1282">
      <x:c r="A1282" t="n">
        <x:v>1282</x:v>
      </x:c>
      <x:c r="B1282" t="str">
        <x:v>VT0006082</x:v>
      </x:c>
      <x:c r="C1282" t="str">
        <x:v>45907</x:v>
      </x:c>
      <x:c r="D1282" s="27" t="n">
        <x:v>45907</x:v>
      </x:c>
      <x:c r="E1282" t="n">
        <x:f>IF(D1282="","",YEAR(D1282))</x:f>
        <x:v>2025</x:v>
      </x:c>
      <x:c r="F1282" t="n">
        <x:f>IF(D1282="","",MONTH(D1282))</x:f>
        <x:v>9</x:v>
      </x:c>
      <x:c r="G1282" t="str">
        <x:f>IF(D1282="","Fecha no disponible",TEXT(D1282,"mmmm"))</x:f>
        <x:v>September</x:v>
      </x:c>
      <x:c r="H1282" t="str">
        <x:f>IF(D1282="","Fecha no disponible",TEXT(D1282,"yyyy-mm"))</x:f>
        <x:v>2025-09</x:v>
      </x:c>
      <x:c r="I1282" t="str">
        <x:f>IF(D1282="","Fecha no disponible","T"&amp;ROUNDUP(MONTH(D1282)/3,0))</x:f>
        <x:v>T3</x:v>
      </x:c>
      <x:c r="J1282" t="str">
        <x:v>T006</x:v>
      </x:c>
      <x:c r="K1282" t="str">
        <x:v>Tienda Santa Cruz 2</x:v>
      </x:c>
      <x:c r="L1282" t="str">
        <x:v>Mall</x:v>
      </x:c>
      <x:c r="M1282" t="str">
        <x:v>Santa Cruz</x:v>
      </x:c>
      <x:c r="N1282" t="str">
        <x:f>IFERROR(VLOOKUP(M1282,'Mapeos'!$A$4:$B$30,2,FALSE),M1282)</x:f>
        <x:v>Santa Cruz</x:v>
      </x:c>
      <x:c r="O1282" t="str">
        <x:v>C00178</x:v>
      </x:c>
      <x:c r="P1282" t="str">
        <x:v>Frecuente</x:v>
      </x:c>
      <x:c r="Q1282" t="str">
        <x:v>P0091</x:v>
      </x:c>
      <x:c r="R1282" t="str">
        <x:v>Deportes</x:v>
      </x:c>
      <x:c r="S1282" t="str">
        <x:v>Marca C</x:v>
      </x:c>
      <x:c r="T1282" t="str">
        <x:v>WhatsApp</x:v>
      </x:c>
      <x:c r="U1282" t="str">
        <x:f>IFERROR(VLOOKUP(T1282,'Mapeos'!$D$4:$E$25,2,FALSE),T1282)</x:f>
        <x:v>WhatsApp</x:v>
      </x:c>
      <x:c r="V1282" t="str">
        <x:v>V030</x:v>
      </x:c>
      <x:c r="W1282" t="n">
        <x:v>1</x:v>
      </x:c>
      <x:c r="X1282" s="28" t="n">
        <x:v>131.56</x:v>
      </x:c>
      <x:c r="Y1282" s="20" t="n">
        <x:v>0.25</x:v>
      </x:c>
      <x:c r="Z1282" s="20" t="n">
        <x:f>IF(Y1282&gt;1,Y1282/100,Y1282)</x:f>
        <x:v>0.25</x:v>
      </x:c>
      <x:c r="AA1282" s="28" t="n">
        <x:v>75.15</x:v>
      </x:c>
      <x:c r="AB1282" s="28" t="n">
        <x:v>98.67</x:v>
      </x:c>
      <x:c r="AC1282" s="28" t="str">
        <x:v>BOB</x:v>
      </x:c>
      <x:c r="AD1282" s="28" t="n">
        <x:f>IF(AC1282="USD",AB1282*'Parametros'!$B$4,AB1282)</x:f>
        <x:v>98.67</x:v>
      </x:c>
      <x:c r="AE1282" s="28" t="n">
        <x:f>W1282*X1282*(1-Z1282)</x:f>
        <x:v>98.67</x:v>
      </x:c>
      <x:c r="AF1282" s="28" t="n">
        <x:f>W1282*AA1282</x:f>
        <x:v>75.15</x:v>
      </x:c>
      <x:c r="AG1282" s="28" t="n">
        <x:f>AE1282-AF1282</x:f>
        <x:v>23.519999999999996</x:v>
      </x:c>
      <x:c r="AH1282" s="20" t="n">
        <x:f>IF(AE1282&gt;0,AG1282/AE1282,"")</x:f>
        <x:v>0.23837032532684702</x:v>
      </x:c>
      <x:c r="AI1282" s="28" t="n">
        <x:v>64399.03</x:v>
      </x:c>
      <x:c r="AJ1282" s="28"/>
      <x:c r="AK1282"/>
      <x:c r="AL1282" t="str">
        <x:v>Completado</x:v>
      </x:c>
      <x:c r="AM1282" t="str">
        <x:f>IF(W1282&lt;0,"Devuelto",AL1282)</x:f>
        <x:v>Completado</x:v>
      </x:c>
      <x:c r="AN1282" t="str">
        <x:v>Tarjeta</x:v>
      </x:c>
      <x:c r="AO1282" s="29" t="str">
        <x:v>Sin observación</x:v>
      </x:c>
      <x:c r="AP1282" t="str">
        <x:f>IF(D1282="","No","Sí")</x:f>
        <x:v>Sí</x:v>
      </x:c>
    </x:row>
    <x:row r="1283">
      <x:c r="A1283" t="n">
        <x:v>1283</x:v>
      </x:c>
      <x:c r="B1283" t="str">
        <x:v>VT0006086</x:v>
      </x:c>
      <x:c r="C1283" t="str">
        <x:v>46116</x:v>
      </x:c>
      <x:c r="D1283" s="27" t="n">
        <x:v>46116</x:v>
      </x:c>
      <x:c r="E1283" t="n">
        <x:f>IF(D1283="","",YEAR(D1283))</x:f>
        <x:v>2026</x:v>
      </x:c>
      <x:c r="F1283" t="n">
        <x:f>IF(D1283="","",MONTH(D1283))</x:f>
        <x:v>4</x:v>
      </x:c>
      <x:c r="G1283" t="str">
        <x:f>IF(D1283="","Fecha no disponible",TEXT(D1283,"mmmm"))</x:f>
        <x:v>April</x:v>
      </x:c>
      <x:c r="H1283" t="str">
        <x:f>IF(D1283="","Fecha no disponible",TEXT(D1283,"yyyy-mm"))</x:f>
        <x:v>2026-04</x:v>
      </x:c>
      <x:c r="I1283" t="str">
        <x:f>IF(D1283="","Fecha no disponible","T"&amp;ROUNDUP(MONTH(D1283)/3,0))</x:f>
        <x:v>T2</x:v>
      </x:c>
      <x:c r="J1283" t="str">
        <x:v>T013</x:v>
      </x:c>
      <x:c r="K1283" t="str">
        <x:v>Tienda Potosí 1</x:v>
      </x:c>
      <x:c r="L1283" t="str">
        <x:v>Centro</x:v>
      </x:c>
      <x:c r="M1283" t="str">
        <x:v>Potosí</x:v>
      </x:c>
      <x:c r="N1283" t="str">
        <x:f>IFERROR(VLOOKUP(M1283,'Mapeos'!$A$4:$B$30,2,FALSE),M1283)</x:f>
        <x:v>Potosí</x:v>
      </x:c>
      <x:c r="O1283" t="str">
        <x:v>C00144</x:v>
      </x:c>
      <x:c r="P1283" t="str">
        <x:v>Masivo</x:v>
      </x:c>
      <x:c r="Q1283" t="str">
        <x:v>P0052</x:v>
      </x:c>
      <x:c r="R1283" t="str">
        <x:v>Electrónica</x:v>
      </x:c>
      <x:c r="S1283" t="str">
        <x:v>Marca D</x:v>
      </x:c>
      <x:c r="T1283" t="str">
        <x:v>Tienda</x:v>
      </x:c>
      <x:c r="U1283" t="str">
        <x:f>IFERROR(VLOOKUP(T1283,'Mapeos'!$D$4:$E$25,2,FALSE),T1283)</x:f>
        <x:v>Tienda</x:v>
      </x:c>
      <x:c r="V1283" t="str">
        <x:v>V026</x:v>
      </x:c>
      <x:c r="W1283" t="n">
        <x:v>1</x:v>
      </x:c>
      <x:c r="X1283" s="28" t="n">
        <x:v>438.63</x:v>
      </x:c>
      <x:c r="Y1283" s="20" t="n">
        <x:v>0.05</x:v>
      </x:c>
      <x:c r="Z1283" s="20" t="n">
        <x:f>IF(Y1283&gt;1,Y1283/100,Y1283)</x:f>
        <x:v>0.05</x:v>
      </x:c>
      <x:c r="AA1283" s="28" t="n">
        <x:v>226.56</x:v>
      </x:c>
      <x:c r="AB1283" s="28" t="n">
        <x:v>416.7</x:v>
      </x:c>
      <x:c r="AC1283" s="28" t="str">
        <x:v>BOB</x:v>
      </x:c>
      <x:c r="AD1283" s="28" t="n">
        <x:f>IF(AC1283="USD",AB1283*'Parametros'!$B$4,AB1283)</x:f>
        <x:v>416.7</x:v>
      </x:c>
      <x:c r="AE1283" s="28" t="n">
        <x:f>W1283*X1283*(1-Z1283)</x:f>
        <x:v>416.69849999999997</x:v>
      </x:c>
      <x:c r="AF1283" s="28" t="n">
        <x:f>W1283*AA1283</x:f>
        <x:v>226.56</x:v>
      </x:c>
      <x:c r="AG1283" s="28" t="n">
        <x:f>AE1283-AF1283</x:f>
        <x:v>190.13849999999996</x:v>
      </x:c>
      <x:c r="AH1283" s="20" t="n">
        <x:f>IF(AE1283&gt;0,AG1283/AE1283,"")</x:f>
        <x:v>0.45629753886803043</x:v>
      </x:c>
      <x:c r="AI1283" s="28" t="n">
        <x:v>193572.77</x:v>
      </x:c>
      <x:c r="AJ1283" s="28"/>
      <x:c r="AK1283"/>
      <x:c r="AL1283" t="str">
        <x:v>Completado</x:v>
      </x:c>
      <x:c r="AM1283" t="str">
        <x:f>IF(W1283&lt;0,"Devuelto",AL1283)</x:f>
        <x:v>Completado</x:v>
      </x:c>
      <x:c r="AN1283" t="str">
        <x:v>QR</x:v>
      </x:c>
      <x:c r="AO1283" s="29" t="str">
        <x:v>Sin observación</x:v>
      </x:c>
      <x:c r="AP1283" t="str">
        <x:f>IF(D1283="","No","Sí")</x:f>
        <x:v>Sí</x:v>
      </x:c>
    </x:row>
    <x:row r="1284">
      <x:c r="A1284" t="n">
        <x:v>1284</x:v>
      </x:c>
      <x:c r="B1284" t="str">
        <x:v>VT0006091</x:v>
      </x:c>
      <x:c r="C1284" t="str">
        <x:v>45340</x:v>
      </x:c>
      <x:c r="D1284" s="27" t="n">
        <x:v>45340</x:v>
      </x:c>
      <x:c r="E1284" t="n">
        <x:f>IF(D1284="","",YEAR(D1284))</x:f>
        <x:v>2024</x:v>
      </x:c>
      <x:c r="F1284" t="n">
        <x:f>IF(D1284="","",MONTH(D1284))</x:f>
        <x:v>2</x:v>
      </x:c>
      <x:c r="G1284" t="str">
        <x:f>IF(D1284="","Fecha no disponible",TEXT(D1284,"mmmm"))</x:f>
        <x:v>February</x:v>
      </x:c>
      <x:c r="H1284" t="str">
        <x:f>IF(D1284="","Fecha no disponible",TEXT(D1284,"yyyy-mm"))</x:f>
        <x:v>2024-02</x:v>
      </x:c>
      <x:c r="I1284" t="str">
        <x:f>IF(D1284="","Fecha no disponible","T"&amp;ROUNDUP(MONTH(D1284)/3,0))</x:f>
        <x:v>T1</x:v>
      </x:c>
      <x:c r="J1284" t="str">
        <x:v>T008</x:v>
      </x:c>
      <x:c r="K1284" t="str">
        <x:v>Tienda Santa Cruz 4</x:v>
      </x:c>
      <x:c r="L1284" t="str">
        <x:v>Barrio</x:v>
      </x:c>
      <x:c r="M1284" t="str">
        <x:v>Santa Cruz</x:v>
      </x:c>
      <x:c r="N1284" t="str">
        <x:f>IFERROR(VLOOKUP(M1284,'Mapeos'!$A$4:$B$30,2,FALSE),M1284)</x:f>
        <x:v>Santa Cruz</x:v>
      </x:c>
      <x:c r="O1284" t="str">
        <x:v>C01044</x:v>
      </x:c>
      <x:c r="P1284" t="str">
        <x:v>Masivo</x:v>
      </x:c>
      <x:c r="Q1284" t="str">
        <x:v>P0012</x:v>
      </x:c>
      <x:c r="R1284" t="str">
        <x:v>Deportes</x:v>
      </x:c>
      <x:c r="S1284" t="str">
        <x:v>Marca D</x:v>
      </x:c>
      <x:c r="T1284" t="str">
        <x:v>Marketplace</x:v>
      </x:c>
      <x:c r="U1284" t="str">
        <x:f>IFERROR(VLOOKUP(T1284,'Mapeos'!$D$4:$E$25,2,FALSE),T1284)</x:f>
        <x:v>Marketplace</x:v>
      </x:c>
      <x:c r="V1284" t="str">
        <x:v>V007</x:v>
      </x:c>
      <x:c r="W1284" t="n">
        <x:v>1</x:v>
      </x:c>
      <x:c r="X1284" s="28" t="n">
        <x:v>199.34</x:v>
      </x:c>
      <x:c r="Y1284" s="20" t="n">
        <x:v>0.15</x:v>
      </x:c>
      <x:c r="Z1284" s="20" t="n">
        <x:f>IF(Y1284&gt;1,Y1284/100,Y1284)</x:f>
        <x:v>0.15</x:v>
      </x:c>
      <x:c r="AA1284" s="28" t="n">
        <x:v>136.48</x:v>
      </x:c>
      <x:c r="AB1284" s="28" t="n">
        <x:v>169.44</x:v>
      </x:c>
      <x:c r="AC1284" s="28" t="str">
        <x:v>BOB</x:v>
      </x:c>
      <x:c r="AD1284" s="28" t="n">
        <x:f>IF(AC1284="USD",AB1284*'Parametros'!$B$4,AB1284)</x:f>
        <x:v>169.44</x:v>
      </x:c>
      <x:c r="AE1284" s="28" t="n">
        <x:f>W1284*X1284*(1-Z1284)</x:f>
        <x:v>169.439</x:v>
      </x:c>
      <x:c r="AF1284" s="28" t="n">
        <x:f>W1284*AA1284</x:f>
        <x:v>136.48</x:v>
      </x:c>
      <x:c r="AG1284" s="28" t="n">
        <x:f>AE1284-AF1284</x:f>
        <x:v>32.959</x:v>
      </x:c>
      <x:c r="AH1284" s="20" t="n">
        <x:f>IF(AE1284&gt;0,AG1284/AE1284,"")</x:f>
        <x:v>0.19451838124634827</x:v>
      </x:c>
      <x:c r="AI1284" s="28" t="n">
        <x:v>96375.3</x:v>
      </x:c>
      <x:c r="AJ1284" s="28"/>
      <x:c r="AK1284"/>
      <x:c r="AL1284" t="str">
        <x:v>Completado</x:v>
      </x:c>
      <x:c r="AM1284" t="str">
        <x:f>IF(W1284&lt;0,"Devuelto",AL1284)</x:f>
        <x:v>Completado</x:v>
      </x:c>
      <x:c r="AN1284" t="str">
        <x:v>QR</x:v>
      </x:c>
      <x:c r="AO1284" s="29" t="str">
        <x:v>Sin observación</x:v>
      </x:c>
      <x:c r="AP1284" t="str">
        <x:f>IF(D1284="","No","Sí")</x:f>
        <x:v>Sí</x:v>
      </x:c>
    </x:row>
    <x:row r="1285">
      <x:c r="A1285" t="n">
        <x:v>1285</x:v>
      </x:c>
      <x:c r="B1285" t="str">
        <x:v>VT0006096</x:v>
      </x:c>
      <x:c r="C1285" t="str">
        <x:v>46033</x:v>
      </x:c>
      <x:c r="D1285" s="27" t="n">
        <x:v>46033</x:v>
      </x:c>
      <x:c r="E1285" t="n">
        <x:f>IF(D1285="","",YEAR(D1285))</x:f>
        <x:v>2026</x:v>
      </x:c>
      <x:c r="F1285" t="n">
        <x:f>IF(D1285="","",MONTH(D1285))</x:f>
        <x:v>1</x:v>
      </x:c>
      <x:c r="G1285" t="str">
        <x:f>IF(D1285="","Fecha no disponible",TEXT(D1285,"mmmm"))</x:f>
        <x:v>January</x:v>
      </x:c>
      <x:c r="H1285" t="str">
        <x:f>IF(D1285="","Fecha no disponible",TEXT(D1285,"yyyy-mm"))</x:f>
        <x:v>2026-01</x:v>
      </x:c>
      <x:c r="I1285" t="str">
        <x:f>IF(D1285="","Fecha no disponible","T"&amp;ROUNDUP(MONTH(D1285)/3,0))</x:f>
        <x:v>T1</x:v>
      </x:c>
      <x:c r="J1285" t="str">
        <x:v>T016</x:v>
      </x:c>
      <x:c r="K1285" t="str">
        <x:v>Tienda Potosí 4</x:v>
      </x:c>
      <x:c r="L1285" t="str">
        <x:v>Centro</x:v>
      </x:c>
      <x:c r="M1285" t="str">
        <x:v>Potosí</x:v>
      </x:c>
      <x:c r="N1285" t="str">
        <x:f>IFERROR(VLOOKUP(M1285,'Mapeos'!$A$4:$B$30,2,FALSE),M1285)</x:f>
        <x:v>Potosí</x:v>
      </x:c>
      <x:c r="O1285" t="str">
        <x:v>C01196</x:v>
      </x:c>
      <x:c r="P1285" t="str">
        <x:v>Frecuente</x:v>
      </x:c>
      <x:c r="Q1285" t="str">
        <x:v>P0076</x:v>
      </x:c>
      <x:c r="R1285" t="str">
        <x:v>Hogar</x:v>
      </x:c>
      <x:c r="S1285" t="str">
        <x:v>Marca B</x:v>
      </x:c>
      <x:c r="T1285" t="str">
        <x:v>WhatsApp</x:v>
      </x:c>
      <x:c r="U1285" t="str">
        <x:f>IFERROR(VLOOKUP(T1285,'Mapeos'!$D$4:$E$25,2,FALSE),T1285)</x:f>
        <x:v>WhatsApp</x:v>
      </x:c>
      <x:c r="V1285" t="str">
        <x:v>V031</x:v>
      </x:c>
      <x:c r="W1285" t="n">
        <x:v>7</x:v>
      </x:c>
      <x:c r="X1285" s="28" t="n">
        <x:v>280.22</x:v>
      </x:c>
      <x:c r="Y1285" s="20" t="n">
        <x:v>0.15</x:v>
      </x:c>
      <x:c r="Z1285" s="20" t="n">
        <x:f>IF(Y1285&gt;1,Y1285/100,Y1285)</x:f>
        <x:v>0.15</x:v>
      </x:c>
      <x:c r="AA1285" s="28" t="n">
        <x:v>166.79</x:v>
      </x:c>
      <x:c r="AB1285" s="28" t="n">
        <x:v>1667.31</x:v>
      </x:c>
      <x:c r="AC1285" s="28" t="str">
        <x:v>BOB</x:v>
      </x:c>
      <x:c r="AD1285" s="28" t="n">
        <x:f>IF(AC1285="USD",AB1285*'Parametros'!$B$4,AB1285)</x:f>
        <x:v>1667.31</x:v>
      </x:c>
      <x:c r="AE1285" s="28" t="n">
        <x:f>W1285*X1285*(1-Z1285)</x:f>
        <x:v>1667.3090000000002</x:v>
      </x:c>
      <x:c r="AF1285" s="28" t="n">
        <x:f>W1285*AA1285</x:f>
        <x:v>1167.53</x:v>
      </x:c>
      <x:c r="AG1285" s="28" t="n">
        <x:f>AE1285-AF1285</x:f>
        <x:v>499.7790000000002</x:v>
      </x:c>
      <x:c r="AH1285" s="20" t="n">
        <x:f>IF(AE1285&gt;0,AG1285/AE1285,"")</x:f>
        <x:v>0.2997518756271334</x:v>
      </x:c>
      <x:c r="AI1285" s="28" t="n">
        <x:v>98560.76</x:v>
      </x:c>
      <x:c r="AJ1285" s="28"/>
      <x:c r="AK1285"/>
      <x:c r="AL1285" t="str">
        <x:v>Completado</x:v>
      </x:c>
      <x:c r="AM1285" t="str">
        <x:f>IF(W1285&lt;0,"Devuelto",AL1285)</x:f>
        <x:v>Completado</x:v>
      </x:c>
      <x:c r="AN1285" t="str">
        <x:v>Transferencia</x:v>
      </x:c>
      <x:c r="AO1285" s="29" t="str">
        <x:v>Sin observación</x:v>
      </x:c>
      <x:c r="AP1285" t="str">
        <x:f>IF(D1285="","No","Sí")</x:f>
        <x:v>Sí</x:v>
      </x:c>
    </x:row>
    <x:row r="1286">
      <x:c r="A1286" t="n">
        <x:v>1286</x:v>
      </x:c>
      <x:c r="B1286" t="str">
        <x:v>VT0006101</x:v>
      </x:c>
      <x:c r="C1286" t="str">
        <x:v>45459</x:v>
      </x:c>
      <x:c r="D1286" s="27" t="n">
        <x:v>45459</x:v>
      </x:c>
      <x:c r="E1286" t="n">
        <x:f>IF(D1286="","",YEAR(D1286))</x:f>
        <x:v>2024</x:v>
      </x:c>
      <x:c r="F1286" t="n">
        <x:f>IF(D1286="","",MONTH(D1286))</x:f>
        <x:v>6</x:v>
      </x:c>
      <x:c r="G1286" t="str">
        <x:f>IF(D1286="","Fecha no disponible",TEXT(D1286,"mmmm"))</x:f>
        <x:v>June</x:v>
      </x:c>
      <x:c r="H1286" t="str">
        <x:f>IF(D1286="","Fecha no disponible",TEXT(D1286,"yyyy-mm"))</x:f>
        <x:v>2024-06</x:v>
      </x:c>
      <x:c r="I1286" t="str">
        <x:f>IF(D1286="","Fecha no disponible","T"&amp;ROUNDUP(MONTH(D1286)/3,0))</x:f>
        <x:v>T2</x:v>
      </x:c>
      <x:c r="J1286" t="str">
        <x:v>T005</x:v>
      </x:c>
      <x:c r="K1286" t="str">
        <x:v>Tienda Santa Cruz 1</x:v>
      </x:c>
      <x:c r="L1286" t="str">
        <x:v>Centro</x:v>
      </x:c>
      <x:c r="M1286" t="str">
        <x:v>Santa Cruz</x:v>
      </x:c>
      <x:c r="N1286" t="str">
        <x:f>IFERROR(VLOOKUP(M1286,'Mapeos'!$A$4:$B$30,2,FALSE),M1286)</x:f>
        <x:v>Santa Cruz</x:v>
      </x:c>
      <x:c r="O1286" t="str">
        <x:v>C00839</x:v>
      </x:c>
      <x:c r="P1286" t="str">
        <x:v>Masivo</x:v>
      </x:c>
      <x:c r="Q1286" t="str">
        <x:v>P0117</x:v>
      </x:c>
      <x:c r="R1286" t="str">
        <x:v>Deportes</x:v>
      </x:c>
      <x:c r="S1286" t="str">
        <x:v>Marca A</x:v>
      </x:c>
      <x:c r="T1286" t="str">
        <x:v>Marketplace</x:v>
      </x:c>
      <x:c r="U1286" t="str">
        <x:f>IFERROR(VLOOKUP(T1286,'Mapeos'!$D$4:$E$25,2,FALSE),T1286)</x:f>
        <x:v>Marketplace</x:v>
      </x:c>
      <x:c r="V1286" t="str">
        <x:v>V024</x:v>
      </x:c>
      <x:c r="W1286" t="n">
        <x:v>1</x:v>
      </x:c>
      <x:c r="X1286" s="28" t="n">
        <x:v>216.41</x:v>
      </x:c>
      <x:c r="Y1286" s="20" t="n">
        <x:v>0.05</x:v>
      </x:c>
      <x:c r="Z1286" s="20" t="n">
        <x:f>IF(Y1286&gt;1,Y1286/100,Y1286)</x:f>
        <x:v>0.05</x:v>
      </x:c>
      <x:c r="AA1286" s="28" t="n">
        <x:v>157.96</x:v>
      </x:c>
      <x:c r="AB1286" s="28" t="n">
        <x:v>205.59</x:v>
      </x:c>
      <x:c r="AC1286" s="28" t="str">
        <x:v>BOB</x:v>
      </x:c>
      <x:c r="AD1286" s="28" t="n">
        <x:f>IF(AC1286="USD",AB1286*'Parametros'!$B$4,AB1286)</x:f>
        <x:v>205.59</x:v>
      </x:c>
      <x:c r="AE1286" s="28" t="n">
        <x:f>W1286*X1286*(1-Z1286)</x:f>
        <x:v>205.5895</x:v>
      </x:c>
      <x:c r="AF1286" s="28" t="n">
        <x:f>W1286*AA1286</x:f>
        <x:v>157.96</x:v>
      </x:c>
      <x:c r="AG1286" s="28" t="n">
        <x:f>AE1286-AF1286</x:f>
        <x:v>47.62949999999998</x:v>
      </x:c>
      <x:c r="AH1286" s="20" t="n">
        <x:f>IF(AE1286&gt;0,AG1286/AE1286,"")</x:f>
        <x:v>0.23167282375802256</x:v>
      </x:c>
      <x:c r="AI1286" s="28" t="n">
        <x:v>79354.74</x:v>
      </x:c>
      <x:c r="AJ1286" s="28"/>
      <x:c r="AK1286"/>
      <x:c r="AL1286" t="str">
        <x:v>Completado</x:v>
      </x:c>
      <x:c r="AM1286" t="str">
        <x:f>IF(W1286&lt;0,"Devuelto",AL1286)</x:f>
        <x:v>Completado</x:v>
      </x:c>
      <x:c r="AN1286" t="str">
        <x:v>Tarjeta</x:v>
      </x:c>
      <x:c r="AO1286" s="29" t="str">
        <x:v>Sin observación</x:v>
      </x:c>
      <x:c r="AP1286" t="str">
        <x:f>IF(D1286="","No","Sí")</x:f>
        <x:v>Sí</x:v>
      </x:c>
    </x:row>
    <x:row r="1287">
      <x:c r="A1287" t="n">
        <x:v>1287</x:v>
      </x:c>
      <x:c r="B1287" t="str">
        <x:v>VT0006105</x:v>
      </x:c>
      <x:c r="C1287" t="str">
        <x:v>46171</x:v>
      </x:c>
      <x:c r="D1287" s="27" t="n">
        <x:v>46171</x:v>
      </x:c>
      <x:c r="E1287" t="n">
        <x:f>IF(D1287="","",YEAR(D1287))</x:f>
        <x:v>2026</x:v>
      </x:c>
      <x:c r="F1287" t="n">
        <x:f>IF(D1287="","",MONTH(D1287))</x:f>
        <x:v>5</x:v>
      </x:c>
      <x:c r="G1287" t="str">
        <x:f>IF(D1287="","Fecha no disponible",TEXT(D1287,"mmmm"))</x:f>
        <x:v>May</x:v>
      </x:c>
      <x:c r="H1287" t="str">
        <x:f>IF(D1287="","Fecha no disponible",TEXT(D1287,"yyyy-mm"))</x:f>
        <x:v>2026-05</x:v>
      </x:c>
      <x:c r="I1287" t="str">
        <x:f>IF(D1287="","Fecha no disponible","T"&amp;ROUNDUP(MONTH(D1287)/3,0))</x:f>
        <x:v>T2</x:v>
      </x:c>
      <x:c r="J1287" t="str">
        <x:v>T015</x:v>
      </x:c>
      <x:c r="K1287" t="str">
        <x:v>Tienda Potosí 3</x:v>
      </x:c>
      <x:c r="L1287" t="str">
        <x:v>Mall</x:v>
      </x:c>
      <x:c r="M1287" t="str">
        <x:v>Potosí</x:v>
      </x:c>
      <x:c r="N1287" t="str">
        <x:f>IFERROR(VLOOKUP(M1287,'Mapeos'!$A$4:$B$30,2,FALSE),M1287)</x:f>
        <x:v>Potosí</x:v>
      </x:c>
      <x:c r="O1287" t="str">
        <x:v>C01762</x:v>
      </x:c>
      <x:c r="P1287" t="str">
        <x:v>Premium</x:v>
      </x:c>
      <x:c r="Q1287" t="str">
        <x:v>P0064</x:v>
      </x:c>
      <x:c r="R1287" t="str">
        <x:v>Hogar</x:v>
      </x:c>
      <x:c r="S1287" t="str">
        <x:v>Marca B</x:v>
      </x:c>
      <x:c r="T1287" t="str">
        <x:v>Tienda</x:v>
      </x:c>
      <x:c r="U1287" t="str">
        <x:f>IFERROR(VLOOKUP(T1287,'Mapeos'!$D$4:$E$25,2,FALSE),T1287)</x:f>
        <x:v>Tienda</x:v>
      </x:c>
      <x:c r="V1287" t="str">
        <x:v>V039</x:v>
      </x:c>
      <x:c r="W1287" t="n">
        <x:v>4</x:v>
      </x:c>
      <x:c r="X1287" s="28" t="n">
        <x:v>48.01</x:v>
      </x:c>
      <x:c r="Y1287" s="20" t="n">
        <x:v>0</x:v>
      </x:c>
      <x:c r="Z1287" s="20" t="n">
        <x:f>IF(Y1287&gt;1,Y1287/100,Y1287)</x:f>
        <x:v>0</x:v>
      </x:c>
      <x:c r="AA1287" s="28" t="n">
        <x:v>28.36</x:v>
      </x:c>
      <x:c r="AB1287" s="28" t="n">
        <x:v>192.04</x:v>
      </x:c>
      <x:c r="AC1287" s="28" t="str">
        <x:v>BOB</x:v>
      </x:c>
      <x:c r="AD1287" s="28" t="n">
        <x:f>IF(AC1287="USD",AB1287*'Parametros'!$B$4,AB1287)</x:f>
        <x:v>192.04</x:v>
      </x:c>
      <x:c r="AE1287" s="28" t="n">
        <x:f>W1287*X1287*(1-Z1287)</x:f>
        <x:v>192.04</x:v>
      </x:c>
      <x:c r="AF1287" s="28" t="n">
        <x:f>W1287*AA1287</x:f>
        <x:v>113.44</x:v>
      </x:c>
      <x:c r="AG1287" s="28" t="n">
        <x:f>AE1287-AF1287</x:f>
        <x:v>78.6</x:v>
      </x:c>
      <x:c r="AH1287" s="20" t="n">
        <x:f>IF(AE1287&gt;0,AG1287/AE1287,"")</x:f>
        <x:v>0.4092897313059779</x:v>
      </x:c>
      <x:c r="AI1287" s="28" t="n">
        <x:v>194671.92</x:v>
      </x:c>
      <x:c r="AJ1287" s="28"/>
      <x:c r="AK1287"/>
      <x:c r="AL1287" t="str">
        <x:v>Completado</x:v>
      </x:c>
      <x:c r="AM1287" t="str">
        <x:f>IF(W1287&lt;0,"Devuelto",AL1287)</x:f>
        <x:v>Completado</x:v>
      </x:c>
      <x:c r="AN1287" t="str">
        <x:v>Efectivo</x:v>
      </x:c>
      <x:c r="AO1287" s="29" t="str">
        <x:v>Sin observación</x:v>
      </x:c>
      <x:c r="AP1287" t="str">
        <x:f>IF(D1287="","No","Sí")</x:f>
        <x:v>Sí</x:v>
      </x:c>
    </x:row>
    <x:row r="1288">
      <x:c r="A1288" t="n">
        <x:v>1288</x:v>
      </x:c>
      <x:c r="B1288" t="str">
        <x:v>VT0006110</x:v>
      </x:c>
      <x:c r="C1288" t="str">
        <x:v>46138</x:v>
      </x:c>
      <x:c r="D1288" s="27" t="n">
        <x:v>46138</x:v>
      </x:c>
      <x:c r="E1288" t="n">
        <x:f>IF(D1288="","",YEAR(D1288))</x:f>
        <x:v>2026</x:v>
      </x:c>
      <x:c r="F1288" t="n">
        <x:f>IF(D1288="","",MONTH(D1288))</x:f>
        <x:v>4</x:v>
      </x:c>
      <x:c r="G1288" t="str">
        <x:f>IF(D1288="","Fecha no disponible",TEXT(D1288,"mmmm"))</x:f>
        <x:v>April</x:v>
      </x:c>
      <x:c r="H1288" t="str">
        <x:f>IF(D1288="","Fecha no disponible",TEXT(D1288,"yyyy-mm"))</x:f>
        <x:v>2026-04</x:v>
      </x:c>
      <x:c r="I1288" t="str">
        <x:f>IF(D1288="","Fecha no disponible","T"&amp;ROUNDUP(MONTH(D1288)/3,0))</x:f>
        <x:v>T2</x:v>
      </x:c>
      <x:c r="J1288" t="str">
        <x:v>T001</x:v>
      </x:c>
      <x:c r="K1288" t="str">
        <x:v>Tienda La Paz 1</x:v>
      </x:c>
      <x:c r="L1288" t="str">
        <x:v>Barrio</x:v>
      </x:c>
      <x:c r="M1288" t="str">
        <x:v>La Paz</x:v>
      </x:c>
      <x:c r="N1288" t="str">
        <x:f>IFERROR(VLOOKUP(M1288,'Mapeos'!$A$4:$B$30,2,FALSE),M1288)</x:f>
        <x:v>La Paz</x:v>
      </x:c>
      <x:c r="O1288" t="str">
        <x:v>C00849</x:v>
      </x:c>
      <x:c r="P1288" t="str">
        <x:v>Frecuente</x:v>
      </x:c>
      <x:c r="Q1288" t="str">
        <x:v>P0009</x:v>
      </x:c>
      <x:c r="R1288" t="str">
        <x:v>Cuidado Personal</x:v>
      </x:c>
      <x:c r="S1288" t="str">
        <x:v>Marca C</x:v>
      </x:c>
      <x:c r="T1288" t="str">
        <x:v>Tienda</x:v>
      </x:c>
      <x:c r="U1288" t="str">
        <x:f>IFERROR(VLOOKUP(T1288,'Mapeos'!$D$4:$E$25,2,FALSE),T1288)</x:f>
        <x:v>Tienda</x:v>
      </x:c>
      <x:c r="V1288" t="str">
        <x:v>V015</x:v>
      </x:c>
      <x:c r="W1288" t="n">
        <x:v>4</x:v>
      </x:c>
      <x:c r="X1288" s="28" t="n">
        <x:v>102.81</x:v>
      </x:c>
      <x:c r="Y1288" s="20" t="n">
        <x:v>0.05</x:v>
      </x:c>
      <x:c r="Z1288" s="20" t="n">
        <x:f>IF(Y1288&gt;1,Y1288/100,Y1288)</x:f>
        <x:v>0.05</x:v>
      </x:c>
      <x:c r="AA1288" s="28" t="n">
        <x:v>50.49</x:v>
      </x:c>
      <x:c r="AB1288" s="28" t="n">
        <x:v>390.68</x:v>
      </x:c>
      <x:c r="AC1288" s="28" t="str">
        <x:v>BOB</x:v>
      </x:c>
      <x:c r="AD1288" s="28" t="n">
        <x:f>IF(AC1288="USD",AB1288*'Parametros'!$B$4,AB1288)</x:f>
        <x:v>390.68</x:v>
      </x:c>
      <x:c r="AE1288" s="28" t="n">
        <x:f>W1288*X1288*(1-Z1288)</x:f>
        <x:v>390.678</x:v>
      </x:c>
      <x:c r="AF1288" s="28" t="n">
        <x:f>W1288*AA1288</x:f>
        <x:v>201.96</x:v>
      </x:c>
      <x:c r="AG1288" s="28" t="n">
        <x:f>AE1288-AF1288</x:f>
        <x:v>188.718</x:v>
      </x:c>
      <x:c r="AH1288" s="20" t="n">
        <x:f>IF(AE1288&gt;0,AG1288/AE1288,"")</x:f>
        <x:v>0.48305253943144993</x:v>
      </x:c>
      <x:c r="AI1288" s="28" t="n">
        <x:v>167891.14</x:v>
      </x:c>
      <x:c r="AJ1288" s="28"/>
      <x:c r="AK1288"/>
      <x:c r="AL1288" t="str">
        <x:v>Completado</x:v>
      </x:c>
      <x:c r="AM1288" t="str">
        <x:f>IF(W1288&lt;0,"Devuelto",AL1288)</x:f>
        <x:v>Completado</x:v>
      </x:c>
      <x:c r="AN1288" t="str">
        <x:v>Efectivo</x:v>
      </x:c>
      <x:c r="AO1288" s="29" t="str">
        <x:v>Sin observación</x:v>
      </x:c>
      <x:c r="AP1288" t="str">
        <x:f>IF(D1288="","No","Sí")</x:f>
        <x:v>Sí</x:v>
      </x:c>
    </x:row>
    <x:row r="1289">
      <x:c r="A1289" t="n">
        <x:v>1289</x:v>
      </x:c>
      <x:c r="B1289" t="str">
        <x:v>VT0006115</x:v>
      </x:c>
      <x:c r="C1289" t="str">
        <x:v>45516</x:v>
      </x:c>
      <x:c r="D1289" s="27" t="n">
        <x:v>45516</x:v>
      </x:c>
      <x:c r="E1289" t="n">
        <x:f>IF(D1289="","",YEAR(D1289))</x:f>
        <x:v>2024</x:v>
      </x:c>
      <x:c r="F1289" t="n">
        <x:f>IF(D1289="","",MONTH(D1289))</x:f>
        <x:v>8</x:v>
      </x:c>
      <x:c r="G1289" t="str">
        <x:f>IF(D1289="","Fecha no disponible",TEXT(D1289,"mmmm"))</x:f>
        <x:v>August</x:v>
      </x:c>
      <x:c r="H1289" t="str">
        <x:f>IF(D1289="","Fecha no disponible",TEXT(D1289,"yyyy-mm"))</x:f>
        <x:v>2024-08</x:v>
      </x:c>
      <x:c r="I1289" t="str">
        <x:f>IF(D1289="","Fecha no disponible","T"&amp;ROUNDUP(MONTH(D1289)/3,0))</x:f>
        <x:v>T3</x:v>
      </x:c>
      <x:c r="J1289" t="str">
        <x:v>T015</x:v>
      </x:c>
      <x:c r="K1289" t="str">
        <x:v>Tienda Potosí 3</x:v>
      </x:c>
      <x:c r="L1289" t="str">
        <x:v>Mall</x:v>
      </x:c>
      <x:c r="M1289" t="str">
        <x:v>Potosí</x:v>
      </x:c>
      <x:c r="N1289" t="str">
        <x:f>IFERROR(VLOOKUP(M1289,'Mapeos'!$A$4:$B$30,2,FALSE),M1289)</x:f>
        <x:v>Potosí</x:v>
      </x:c>
      <x:c r="O1289" t="str">
        <x:v>C00181</x:v>
      </x:c>
      <x:c r="P1289" t="str">
        <x:v>Empresa</x:v>
      </x:c>
      <x:c r="Q1289" t="str">
        <x:v>P0011</x:v>
      </x:c>
      <x:c r="R1289" t="str">
        <x:v>Electrónica</x:v>
      </x:c>
      <x:c r="S1289" t="str">
        <x:v>Marca D</x:v>
      </x:c>
      <x:c r="T1289" t="str">
        <x:v>Tienda</x:v>
      </x:c>
      <x:c r="U1289" t="str">
        <x:f>IFERROR(VLOOKUP(T1289,'Mapeos'!$D$4:$E$25,2,FALSE),T1289)</x:f>
        <x:v>Tienda</x:v>
      </x:c>
      <x:c r="V1289" t="str">
        <x:v>V023</x:v>
      </x:c>
      <x:c r="W1289" t="n">
        <x:v>1</x:v>
      </x:c>
      <x:c r="X1289" s="28" t="n">
        <x:v>635.54</x:v>
      </x:c>
      <x:c r="Y1289" s="20" t="n">
        <x:v>0.2</x:v>
      </x:c>
      <x:c r="Z1289" s="20" t="n">
        <x:f>IF(Y1289&gt;1,Y1289/100,Y1289)</x:f>
        <x:v>0.2</x:v>
      </x:c>
      <x:c r="AA1289" s="28" t="n">
        <x:v>452.31</x:v>
      </x:c>
      <x:c r="AB1289" s="28" t="n">
        <x:v>508.43</x:v>
      </x:c>
      <x:c r="AC1289" s="28" t="str">
        <x:v>BOB</x:v>
      </x:c>
      <x:c r="AD1289" s="28" t="n">
        <x:f>IF(AC1289="USD",AB1289*'Parametros'!$B$4,AB1289)</x:f>
        <x:v>508.43</x:v>
      </x:c>
      <x:c r="AE1289" s="28" t="n">
        <x:f>W1289*X1289*(1-Z1289)</x:f>
        <x:v>508.432</x:v>
      </x:c>
      <x:c r="AF1289" s="28" t="n">
        <x:f>W1289*AA1289</x:f>
        <x:v>452.31</x:v>
      </x:c>
      <x:c r="AG1289" s="28" t="n">
        <x:f>AE1289-AF1289</x:f>
        <x:v>56.122000000000014</x:v>
      </x:c>
      <x:c r="AH1289" s="20" t="n">
        <x:f>IF(AE1289&gt;0,AG1289/AE1289,"")</x:f>
        <x:v>0.11038250936211728</x:v>
      </x:c>
      <x:c r="AI1289" s="28" t="n">
        <x:v>154900.65</x:v>
      </x:c>
      <x:c r="AJ1289" s="28"/>
      <x:c r="AK1289"/>
      <x:c r="AL1289" t="str">
        <x:v>Completado</x:v>
      </x:c>
      <x:c r="AM1289" t="str">
        <x:f>IF(W1289&lt;0,"Devuelto",AL1289)</x:f>
        <x:v>Completado</x:v>
      </x:c>
      <x:c r="AN1289" t="str">
        <x:v>Tarjeta</x:v>
      </x:c>
      <x:c r="AO1289" s="29" t="str">
        <x:v>Sin observación</x:v>
      </x:c>
      <x:c r="AP1289" t="str">
        <x:f>IF(D1289="","No","Sí")</x:f>
        <x:v>Sí</x:v>
      </x:c>
    </x:row>
    <x:row r="1290">
      <x:c r="A1290" t="n">
        <x:v>1290</x:v>
      </x:c>
      <x:c r="B1290" t="str">
        <x:v>VT0006120</x:v>
      </x:c>
      <x:c r="C1290" t="str">
        <x:v>45930</x:v>
      </x:c>
      <x:c r="D1290" s="27" t="n">
        <x:v>45930</x:v>
      </x:c>
      <x:c r="E1290" t="n">
        <x:f>IF(D1290="","",YEAR(D1290))</x:f>
        <x:v>2025</x:v>
      </x:c>
      <x:c r="F1290" t="n">
        <x:f>IF(D1290="","",MONTH(D1290))</x:f>
        <x:v>9</x:v>
      </x:c>
      <x:c r="G1290" t="str">
        <x:f>IF(D1290="","Fecha no disponible",TEXT(D1290,"mmmm"))</x:f>
        <x:v>September</x:v>
      </x:c>
      <x:c r="H1290" t="str">
        <x:f>IF(D1290="","Fecha no disponible",TEXT(D1290,"yyyy-mm"))</x:f>
        <x:v>2025-09</x:v>
      </x:c>
      <x:c r="I1290" t="str">
        <x:f>IF(D1290="","Fecha no disponible","T"&amp;ROUNDUP(MONTH(D1290)/3,0))</x:f>
        <x:v>T3</x:v>
      </x:c>
      <x:c r="J1290" t="str">
        <x:v>T012</x:v>
      </x:c>
      <x:c r="K1290" t="str">
        <x:v>Tienda Cochabamba 4</x:v>
      </x:c>
      <x:c r="L1290" t="str">
        <x:v>Centro</x:v>
      </x:c>
      <x:c r="M1290" t="str">
        <x:v>Cochabamba</x:v>
      </x:c>
      <x:c r="N1290" t="str">
        <x:f>IFERROR(VLOOKUP(M1290,'Mapeos'!$A$4:$B$30,2,FALSE),M1290)</x:f>
        <x:v>Cochabamba</x:v>
      </x:c>
      <x:c r="O1290" t="str">
        <x:v>C00575</x:v>
      </x:c>
      <x:c r="P1290" t="str">
        <x:v>Empresa</x:v>
      </x:c>
      <x:c r="Q1290" t="str">
        <x:v>P0131</x:v>
      </x:c>
      <x:c r="R1290" t="str">
        <x:v>Cuidado Personal</x:v>
      </x:c>
      <x:c r="S1290" t="str">
        <x:v>Marca C</x:v>
      </x:c>
      <x:c r="T1290" t="str">
        <x:v>Tienda</x:v>
      </x:c>
      <x:c r="U1290" t="str">
        <x:f>IFERROR(VLOOKUP(T1290,'Mapeos'!$D$4:$E$25,2,FALSE),T1290)</x:f>
        <x:v>Tienda</x:v>
      </x:c>
      <x:c r="V1290" t="str">
        <x:v>V023</x:v>
      </x:c>
      <x:c r="W1290" t="n">
        <x:v>1</x:v>
      </x:c>
      <x:c r="X1290" s="28" t="n">
        <x:v>96.6</x:v>
      </x:c>
      <x:c r="Y1290" s="20" t="n">
        <x:v>0.2</x:v>
      </x:c>
      <x:c r="Z1290" s="20" t="n">
        <x:f>IF(Y1290&gt;1,Y1290/100,Y1290)</x:f>
        <x:v>0.2</x:v>
      </x:c>
      <x:c r="AA1290" s="28" t="n">
        <x:v>64.44</x:v>
      </x:c>
      <x:c r="AB1290" s="28" t="n">
        <x:v>77.28</x:v>
      </x:c>
      <x:c r="AC1290" s="28" t="str">
        <x:v>BOB</x:v>
      </x:c>
      <x:c r="AD1290" s="28" t="n">
        <x:f>IF(AC1290="USD",AB1290*'Parametros'!$B$4,AB1290)</x:f>
        <x:v>77.28</x:v>
      </x:c>
      <x:c r="AE1290" s="28" t="n">
        <x:f>W1290*X1290*(1-Z1290)</x:f>
        <x:v>77.28</x:v>
      </x:c>
      <x:c r="AF1290" s="28" t="n">
        <x:f>W1290*AA1290</x:f>
        <x:v>64.44</x:v>
      </x:c>
      <x:c r="AG1290" s="28" t="n">
        <x:f>AE1290-AF1290</x:f>
        <x:v>12.840000000000003</x:v>
      </x:c>
      <x:c r="AH1290" s="20" t="n">
        <x:f>IF(AE1290&gt;0,AG1290/AE1290,"")</x:f>
        <x:v>0.1661490683229814</x:v>
      </x:c>
      <x:c r="AI1290" s="28" t="n">
        <x:v>142653.46</x:v>
      </x:c>
      <x:c r="AJ1290" s="28"/>
      <x:c r="AK1290"/>
      <x:c r="AL1290" t="str">
        <x:v>Completado</x:v>
      </x:c>
      <x:c r="AM1290" t="str">
        <x:f>IF(W1290&lt;0,"Devuelto",AL1290)</x:f>
        <x:v>Completado</x:v>
      </x:c>
      <x:c r="AN1290" t="str">
        <x:v>Efectivo</x:v>
      </x:c>
      <x:c r="AO1290" s="29" t="str">
        <x:v>Sin observación</x:v>
      </x:c>
      <x:c r="AP1290" t="str">
        <x:f>IF(D1290="","No","Sí")</x:f>
        <x:v>Sí</x:v>
      </x:c>
    </x:row>
    <x:row r="1291">
      <x:c r="A1291" t="n">
        <x:v>1291</x:v>
      </x:c>
      <x:c r="B1291" t="str">
        <x:v>VT0006124</x:v>
      </x:c>
      <x:c r="C1291" t="str">
        <x:v>45878</x:v>
      </x:c>
      <x:c r="D1291" s="27" t="n">
        <x:v>45878</x:v>
      </x:c>
      <x:c r="E1291" t="n">
        <x:f>IF(D1291="","",YEAR(D1291))</x:f>
        <x:v>2025</x:v>
      </x:c>
      <x:c r="F1291" t="n">
        <x:f>IF(D1291="","",MONTH(D1291))</x:f>
        <x:v>8</x:v>
      </x:c>
      <x:c r="G1291" t="str">
        <x:f>IF(D1291="","Fecha no disponible",TEXT(D1291,"mmmm"))</x:f>
        <x:v>August</x:v>
      </x:c>
      <x:c r="H1291" t="str">
        <x:f>IF(D1291="","Fecha no disponible",TEXT(D1291,"yyyy-mm"))</x:f>
        <x:v>2025-08</x:v>
      </x:c>
      <x:c r="I1291" t="str">
        <x:f>IF(D1291="","Fecha no disponible","T"&amp;ROUNDUP(MONTH(D1291)/3,0))</x:f>
        <x:v>T3</x:v>
      </x:c>
      <x:c r="J1291" t="str">
        <x:v>T016</x:v>
      </x:c>
      <x:c r="K1291" t="str">
        <x:v>Tienda Potosí 4</x:v>
      </x:c>
      <x:c r="L1291" t="str">
        <x:v>Centro</x:v>
      </x:c>
      <x:c r="M1291" t="str">
        <x:v>Potosí</x:v>
      </x:c>
      <x:c r="N1291" t="str">
        <x:f>IFERROR(VLOOKUP(M1291,'Mapeos'!$A$4:$B$30,2,FALSE),M1291)</x:f>
        <x:v>Potosí</x:v>
      </x:c>
      <x:c r="O1291" t="str">
        <x:v>C00802</x:v>
      </x:c>
      <x:c r="P1291" t="str">
        <x:v>Frecuente</x:v>
      </x:c>
      <x:c r="Q1291" t="str">
        <x:v>P0101</x:v>
      </x:c>
      <x:c r="R1291" t="str">
        <x:v>Electrónica</x:v>
      </x:c>
      <x:c r="S1291" t="str">
        <x:v>Marca C</x:v>
      </x:c>
      <x:c r="T1291" t="str">
        <x:v>Tienda</x:v>
      </x:c>
      <x:c r="U1291" t="str">
        <x:f>IFERROR(VLOOKUP(T1291,'Mapeos'!$D$4:$E$25,2,FALSE),T1291)</x:f>
        <x:v>Tienda</x:v>
      </x:c>
      <x:c r="V1291" t="str">
        <x:v>V021</x:v>
      </x:c>
      <x:c r="W1291" t="n">
        <x:v>4</x:v>
      </x:c>
      <x:c r="X1291" s="28" t="n">
        <x:v>730.99</x:v>
      </x:c>
      <x:c r="Y1291" s="20" t="n">
        <x:v>0</x:v>
      </x:c>
      <x:c r="Z1291" s="20" t="n">
        <x:f>IF(Y1291&gt;1,Y1291/100,Y1291)</x:f>
        <x:v>0</x:v>
      </x:c>
      <x:c r="AA1291" s="28" t="n">
        <x:v>519.94</x:v>
      </x:c>
      <x:c r="AB1291" s="28" t="n">
        <x:v>2923.96</x:v>
      </x:c>
      <x:c r="AC1291" s="28" t="str">
        <x:v>BOB</x:v>
      </x:c>
      <x:c r="AD1291" s="28" t="n">
        <x:f>IF(AC1291="USD",AB1291*'Parametros'!$B$4,AB1291)</x:f>
        <x:v>2923.96</x:v>
      </x:c>
      <x:c r="AE1291" s="28" t="n">
        <x:f>W1291*X1291*(1-Z1291)</x:f>
        <x:v>2923.96</x:v>
      </x:c>
      <x:c r="AF1291" s="28" t="n">
        <x:f>W1291*AA1291</x:f>
        <x:v>2079.76</x:v>
      </x:c>
      <x:c r="AG1291" s="28" t="n">
        <x:f>AE1291-AF1291</x:f>
        <x:v>844.1999999999998</x:v>
      </x:c>
      <x:c r="AH1291" s="20" t="n">
        <x:f>IF(AE1291&gt;0,AG1291/AE1291,"")</x:f>
        <x:v>0.2887180399184667</x:v>
      </x:c>
      <x:c r="AI1291" s="28" t="n">
        <x:v>136743.72</x:v>
      </x:c>
      <x:c r="AJ1291" s="28"/>
      <x:c r="AK1291"/>
      <x:c r="AL1291" t="str">
        <x:v>Completado</x:v>
      </x:c>
      <x:c r="AM1291" t="str">
        <x:f>IF(W1291&lt;0,"Devuelto",AL1291)</x:f>
        <x:v>Completado</x:v>
      </x:c>
      <x:c r="AN1291" t="str">
        <x:v>Efectivo</x:v>
      </x:c>
      <x:c r="AO1291" s="29" t="str">
        <x:v>Sin observación</x:v>
      </x:c>
      <x:c r="AP1291" t="str">
        <x:f>IF(D1291="","No","Sí")</x:f>
        <x:v>Sí</x:v>
      </x:c>
    </x:row>
    <x:row r="1292">
      <x:c r="A1292" t="n">
        <x:v>1292</x:v>
      </x:c>
      <x:c r="B1292" t="str">
        <x:v>VT0006129</x:v>
      </x:c>
      <x:c r="C1292" t="str">
        <x:v>45644</x:v>
      </x:c>
      <x:c r="D1292" s="27" t="n">
        <x:v>45644</x:v>
      </x:c>
      <x:c r="E1292" t="n">
        <x:f>IF(D1292="","",YEAR(D1292))</x:f>
        <x:v>2024</x:v>
      </x:c>
      <x:c r="F1292" t="n">
        <x:f>IF(D1292="","",MONTH(D1292))</x:f>
        <x:v>12</x:v>
      </x:c>
      <x:c r="G1292" t="str">
        <x:f>IF(D1292="","Fecha no disponible",TEXT(D1292,"mmmm"))</x:f>
        <x:v>December</x:v>
      </x:c>
      <x:c r="H1292" t="str">
        <x:f>IF(D1292="","Fecha no disponible",TEXT(D1292,"yyyy-mm"))</x:f>
        <x:v>2024-12</x:v>
      </x:c>
      <x:c r="I1292" t="str">
        <x:f>IF(D1292="","Fecha no disponible","T"&amp;ROUNDUP(MONTH(D1292)/3,0))</x:f>
        <x:v>T4</x:v>
      </x:c>
      <x:c r="J1292" t="str">
        <x:v>T007</x:v>
      </x:c>
      <x:c r="K1292" t="str">
        <x:v>Tienda Santa Cruz 3</x:v>
      </x:c>
      <x:c r="L1292" t="str">
        <x:v>Barrio</x:v>
      </x:c>
      <x:c r="M1292" t="str">
        <x:v>Santa Cruz</x:v>
      </x:c>
      <x:c r="N1292" t="str">
        <x:f>IFERROR(VLOOKUP(M1292,'Mapeos'!$A$4:$B$30,2,FALSE),M1292)</x:f>
        <x:v>Santa Cruz</x:v>
      </x:c>
      <x:c r="O1292" t="str">
        <x:v>C00588</x:v>
      </x:c>
      <x:c r="P1292" t="str">
        <x:v>Empresa</x:v>
      </x:c>
      <x:c r="Q1292" t="str">
        <x:v>P0001</x:v>
      </x:c>
      <x:c r="R1292" t="str">
        <x:v>Hogar</x:v>
      </x:c>
      <x:c r="S1292" t="str">
        <x:v>Marca D</x:v>
      </x:c>
      <x:c r="T1292" t="str">
        <x:v>Tienda</x:v>
      </x:c>
      <x:c r="U1292" t="str">
        <x:f>IFERROR(VLOOKUP(T1292,'Mapeos'!$D$4:$E$25,2,FALSE),T1292)</x:f>
        <x:v>Tienda</x:v>
      </x:c>
      <x:c r="V1292" t="str">
        <x:v>V020</x:v>
      </x:c>
      <x:c r="W1292" t="n">
        <x:v>2</x:v>
      </x:c>
      <x:c r="X1292" s="28" t="n">
        <x:v>334.19</x:v>
      </x:c>
      <x:c r="Y1292" s="20" t="n">
        <x:v>0.2</x:v>
      </x:c>
      <x:c r="Z1292" s="20" t="n">
        <x:f>IF(Y1292&gt;1,Y1292/100,Y1292)</x:f>
        <x:v>0.2</x:v>
      </x:c>
      <x:c r="AA1292" s="28" t="n">
        <x:v>195.84</x:v>
      </x:c>
      <x:c r="AB1292" s="28" t="n">
        <x:v>534.7</x:v>
      </x:c>
      <x:c r="AC1292" s="28" t="str">
        <x:v>BOB</x:v>
      </x:c>
      <x:c r="AD1292" s="28" t="n">
        <x:f>IF(AC1292="USD",AB1292*'Parametros'!$B$4,AB1292)</x:f>
        <x:v>534.7</x:v>
      </x:c>
      <x:c r="AE1292" s="28" t="n">
        <x:f>W1292*X1292*(1-Z1292)</x:f>
        <x:v>534.7040000000001</x:v>
      </x:c>
      <x:c r="AF1292" s="28" t="n">
        <x:f>W1292*AA1292</x:f>
        <x:v>391.68</x:v>
      </x:c>
      <x:c r="AG1292" s="28" t="n">
        <x:f>AE1292-AF1292</x:f>
        <x:v>143.02400000000006</x:v>
      </x:c>
      <x:c r="AH1292" s="20" t="n">
        <x:f>IF(AE1292&gt;0,AG1292/AE1292,"")</x:f>
        <x:v>0.2674825697956253</x:v>
      </x:c>
      <x:c r="AI1292" s="28" t="n">
        <x:v>183425.95</x:v>
      </x:c>
      <x:c r="AJ1292" s="28"/>
      <x:c r="AK1292"/>
      <x:c r="AL1292" t="str">
        <x:v>Completado</x:v>
      </x:c>
      <x:c r="AM1292" t="str">
        <x:f>IF(W1292&lt;0,"Devuelto",AL1292)</x:f>
        <x:v>Completado</x:v>
      </x:c>
      <x:c r="AN1292" t="str">
        <x:v>Tarjeta</x:v>
      </x:c>
      <x:c r="AO1292" s="29" t="str">
        <x:v>Sin observación</x:v>
      </x:c>
      <x:c r="AP1292" t="str">
        <x:f>IF(D1292="","No","Sí")</x:f>
        <x:v>Sí</x:v>
      </x:c>
    </x:row>
    <x:row r="1293">
      <x:c r="A1293" t="n">
        <x:v>1293</x:v>
      </x:c>
      <x:c r="B1293" t="str">
        <x:v>VT0006134</x:v>
      </x:c>
      <x:c r="C1293" t="str">
        <x:v>45349</x:v>
      </x:c>
      <x:c r="D1293" s="27" t="n">
        <x:v>45349</x:v>
      </x:c>
      <x:c r="E1293" t="n">
        <x:f>IF(D1293="","",YEAR(D1293))</x:f>
        <x:v>2024</x:v>
      </x:c>
      <x:c r="F1293" t="n">
        <x:f>IF(D1293="","",MONTH(D1293))</x:f>
        <x:v>2</x:v>
      </x:c>
      <x:c r="G1293" t="str">
        <x:f>IF(D1293="","Fecha no disponible",TEXT(D1293,"mmmm"))</x:f>
        <x:v>February</x:v>
      </x:c>
      <x:c r="H1293" t="str">
        <x:f>IF(D1293="","Fecha no disponible",TEXT(D1293,"yyyy-mm"))</x:f>
        <x:v>2024-02</x:v>
      </x:c>
      <x:c r="I1293" t="str">
        <x:f>IF(D1293="","Fecha no disponible","T"&amp;ROUNDUP(MONTH(D1293)/3,0))</x:f>
        <x:v>T1</x:v>
      </x:c>
      <x:c r="J1293" t="str">
        <x:v>T016</x:v>
      </x:c>
      <x:c r="K1293" t="str">
        <x:v>Tienda Potosí 4</x:v>
      </x:c>
      <x:c r="L1293" t="str">
        <x:v>Centro</x:v>
      </x:c>
      <x:c r="M1293" t="str">
        <x:v>Potosí</x:v>
      </x:c>
      <x:c r="N1293" t="str">
        <x:f>IFERROR(VLOOKUP(M1293,'Mapeos'!$A$4:$B$30,2,FALSE),M1293)</x:f>
        <x:v>Potosí</x:v>
      </x:c>
      <x:c r="O1293" t="str">
        <x:v>C00013</x:v>
      </x:c>
      <x:c r="P1293" t="str">
        <x:v>Frecuente</x:v>
      </x:c>
      <x:c r="Q1293" t="str">
        <x:v>P0050</x:v>
      </x:c>
      <x:c r="R1293" t="str">
        <x:v>Electrónica</x:v>
      </x:c>
      <x:c r="S1293" t="str">
        <x:v>Marca A</x:v>
      </x:c>
      <x:c r="T1293" t="str">
        <x:v>Tienda</x:v>
      </x:c>
      <x:c r="U1293" t="str">
        <x:f>IFERROR(VLOOKUP(T1293,'Mapeos'!$D$4:$E$25,2,FALSE),T1293)</x:f>
        <x:v>Tienda</x:v>
      </x:c>
      <x:c r="V1293" t="str">
        <x:v>V028</x:v>
      </x:c>
      <x:c r="W1293" t="n">
        <x:v>2</x:v>
      </x:c>
      <x:c r="X1293" s="28" t="n">
        <x:v>404.36</x:v>
      </x:c>
      <x:c r="Y1293" s="20" t="n">
        <x:v>0.2</x:v>
      </x:c>
      <x:c r="Z1293" s="20" t="n">
        <x:f>IF(Y1293&gt;1,Y1293/100,Y1293)</x:f>
        <x:v>0.2</x:v>
      </x:c>
      <x:c r="AA1293" s="28" t="n">
        <x:v>213.25</x:v>
      </x:c>
      <x:c r="AB1293" s="28" t="n">
        <x:v>646.98</x:v>
      </x:c>
      <x:c r="AC1293" s="28" t="str">
        <x:v>BOB</x:v>
      </x:c>
      <x:c r="AD1293" s="28" t="n">
        <x:f>IF(AC1293="USD",AB1293*'Parametros'!$B$4,AB1293)</x:f>
        <x:v>646.98</x:v>
      </x:c>
      <x:c r="AE1293" s="28" t="n">
        <x:f>W1293*X1293*(1-Z1293)</x:f>
        <x:v>646.9760000000001</x:v>
      </x:c>
      <x:c r="AF1293" s="28" t="n">
        <x:f>W1293*AA1293</x:f>
        <x:v>426.5</x:v>
      </x:c>
      <x:c r="AG1293" s="28" t="n">
        <x:f>AE1293-AF1293</x:f>
        <x:v>220.4760000000001</x:v>
      </x:c>
      <x:c r="AH1293" s="20" t="n">
        <x:f>IF(AE1293&gt;0,AG1293/AE1293,"")</x:f>
        <x:v>0.34077925610841836</x:v>
      </x:c>
      <x:c r="AI1293" s="28" t="n">
        <x:v>156754.05</x:v>
      </x:c>
      <x:c r="AJ1293" s="28"/>
      <x:c r="AK1293"/>
      <x:c r="AL1293" t="str">
        <x:v>Completado</x:v>
      </x:c>
      <x:c r="AM1293" t="str">
        <x:f>IF(W1293&lt;0,"Devuelto",AL1293)</x:f>
        <x:v>Completado</x:v>
      </x:c>
      <x:c r="AN1293" t="str">
        <x:v>QR</x:v>
      </x:c>
      <x:c r="AO1293" s="29" t="str">
        <x:v>Sin observación</x:v>
      </x:c>
      <x:c r="AP1293" t="str">
        <x:f>IF(D1293="","No","Sí")</x:f>
        <x:v>Sí</x:v>
      </x:c>
    </x:row>
    <x:row r="1294">
      <x:c r="A1294" t="n">
        <x:v>1294</x:v>
      </x:c>
      <x:c r="B1294" t="str">
        <x:v>VT0006139</x:v>
      </x:c>
      <x:c r="C1294" t="str">
        <x:v>45918</x:v>
      </x:c>
      <x:c r="D1294" s="27" t="n">
        <x:v>45918</x:v>
      </x:c>
      <x:c r="E1294" t="n">
        <x:f>IF(D1294="","",YEAR(D1294))</x:f>
        <x:v>2025</x:v>
      </x:c>
      <x:c r="F1294" t="n">
        <x:f>IF(D1294="","",MONTH(D1294))</x:f>
        <x:v>9</x:v>
      </x:c>
      <x:c r="G1294" t="str">
        <x:f>IF(D1294="","Fecha no disponible",TEXT(D1294,"mmmm"))</x:f>
        <x:v>September</x:v>
      </x:c>
      <x:c r="H1294" t="str">
        <x:f>IF(D1294="","Fecha no disponible",TEXT(D1294,"yyyy-mm"))</x:f>
        <x:v>2025-09</x:v>
      </x:c>
      <x:c r="I1294" t="str">
        <x:f>IF(D1294="","Fecha no disponible","T"&amp;ROUNDUP(MONTH(D1294)/3,0))</x:f>
        <x:v>T3</x:v>
      </x:c>
      <x:c r="J1294" t="str">
        <x:v>T020</x:v>
      </x:c>
      <x:c r="K1294" t="str">
        <x:v>Tienda Sucre 4</x:v>
      </x:c>
      <x:c r="L1294" t="str">
        <x:v>Mall</x:v>
      </x:c>
      <x:c r="M1294" t="str">
        <x:v>Sucre</x:v>
      </x:c>
      <x:c r="N1294" t="str">
        <x:f>IFERROR(VLOOKUP(M1294,'Mapeos'!$A$4:$B$30,2,FALSE),M1294)</x:f>
        <x:v>Sucre</x:v>
      </x:c>
      <x:c r="O1294" t="str">
        <x:v>C01314</x:v>
      </x:c>
      <x:c r="P1294" t="str">
        <x:v>Premium</x:v>
      </x:c>
      <x:c r="Q1294" t="str">
        <x:v>P0104</x:v>
      </x:c>
      <x:c r="R1294" t="str">
        <x:v>Hogar</x:v>
      </x:c>
      <x:c r="S1294" t="str">
        <x:v>Marca C</x:v>
      </x:c>
      <x:c r="T1294" t="str">
        <x:v>E-commerce</x:v>
      </x:c>
      <x:c r="U1294" t="str">
        <x:f>IFERROR(VLOOKUP(T1294,'Mapeos'!$D$4:$E$25,2,FALSE),T1294)</x:f>
        <x:v>E-commerce</x:v>
      </x:c>
      <x:c r="V1294" t="str">
        <x:v>V031</x:v>
      </x:c>
      <x:c r="W1294" t="n">
        <x:v>4</x:v>
      </x:c>
      <x:c r="X1294" s="28" t="n">
        <x:v>163.1</x:v>
      </x:c>
      <x:c r="Y1294" s="20" t="n">
        <x:v>0</x:v>
      </x:c>
      <x:c r="Z1294" s="20" t="n">
        <x:f>IF(Y1294&gt;1,Y1294/100,Y1294)</x:f>
        <x:v>0</x:v>
      </x:c>
      <x:c r="AA1294" s="28" t="n">
        <x:v>114.48</x:v>
      </x:c>
      <x:c r="AB1294" s="28" t="n">
        <x:v>652.4</x:v>
      </x:c>
      <x:c r="AC1294" s="28" t="str">
        <x:v>BOB</x:v>
      </x:c>
      <x:c r="AD1294" s="28" t="n">
        <x:f>IF(AC1294="USD",AB1294*'Parametros'!$B$4,AB1294)</x:f>
        <x:v>652.4</x:v>
      </x:c>
      <x:c r="AE1294" s="28" t="n">
        <x:f>W1294*X1294*(1-Z1294)</x:f>
        <x:v>652.4</x:v>
      </x:c>
      <x:c r="AF1294" s="28" t="n">
        <x:f>W1294*AA1294</x:f>
        <x:v>457.92</x:v>
      </x:c>
      <x:c r="AG1294" s="28" t="n">
        <x:f>AE1294-AF1294</x:f>
        <x:v>194.47999999999996</x:v>
      </x:c>
      <x:c r="AH1294" s="20" t="n">
        <x:f>IF(AE1294&gt;0,AG1294/AE1294,"")</x:f>
        <x:v>0.2980993255671367</x:v>
      </x:c>
      <x:c r="AI1294" s="28" t="n">
        <x:v>66249.36</x:v>
      </x:c>
      <x:c r="AJ1294" s="28"/>
      <x:c r="AK1294"/>
      <x:c r="AL1294" t="str">
        <x:v>Completado</x:v>
      </x:c>
      <x:c r="AM1294" t="str">
        <x:f>IF(W1294&lt;0,"Devuelto",AL1294)</x:f>
        <x:v>Completado</x:v>
      </x:c>
      <x:c r="AN1294" t="str">
        <x:v>Tarjeta</x:v>
      </x:c>
      <x:c r="AO1294" s="29" t="str">
        <x:v>Sin observación</x:v>
      </x:c>
      <x:c r="AP1294" t="str">
        <x:f>IF(D1294="","No","Sí")</x:f>
        <x:v>Sí</x:v>
      </x:c>
    </x:row>
    <x:row r="1295">
      <x:c r="A1295" t="n">
        <x:v>1295</x:v>
      </x:c>
      <x:c r="B1295" t="str">
        <x:v>VT0006143</x:v>
      </x:c>
      <x:c r="C1295" t="str">
        <x:v>45965</x:v>
      </x:c>
      <x:c r="D1295" s="27" t="n">
        <x:v>45965</x:v>
      </x:c>
      <x:c r="E1295" t="n">
        <x:f>IF(D1295="","",YEAR(D1295))</x:f>
        <x:v>2025</x:v>
      </x:c>
      <x:c r="F1295" t="n">
        <x:f>IF(D1295="","",MONTH(D1295))</x:f>
        <x:v>11</x:v>
      </x:c>
      <x:c r="G1295" t="str">
        <x:f>IF(D1295="","Fecha no disponible",TEXT(D1295,"mmmm"))</x:f>
        <x:v>November</x:v>
      </x:c>
      <x:c r="H1295" t="str">
        <x:f>IF(D1295="","Fecha no disponible",TEXT(D1295,"yyyy-mm"))</x:f>
        <x:v>2025-11</x:v>
      </x:c>
      <x:c r="I1295" t="str">
        <x:f>IF(D1295="","Fecha no disponible","T"&amp;ROUNDUP(MONTH(D1295)/3,0))</x:f>
        <x:v>T4</x:v>
      </x:c>
      <x:c r="J1295" t="str">
        <x:v>T012</x:v>
      </x:c>
      <x:c r="K1295" t="str">
        <x:v>Tienda Cochabamba 4</x:v>
      </x:c>
      <x:c r="L1295" t="str">
        <x:v>Centro</x:v>
      </x:c>
      <x:c r="M1295" t="str">
        <x:v>Cochabamba</x:v>
      </x:c>
      <x:c r="N1295" t="str">
        <x:f>IFERROR(VLOOKUP(M1295,'Mapeos'!$A$4:$B$30,2,FALSE),M1295)</x:f>
        <x:v>Cochabamba</x:v>
      </x:c>
      <x:c r="O1295" t="str">
        <x:v>C01665</x:v>
      </x:c>
      <x:c r="P1295" t="str">
        <x:v>Masivo</x:v>
      </x:c>
      <x:c r="Q1295" t="str">
        <x:v>P0017</x:v>
      </x:c>
      <x:c r="R1295" t="str">
        <x:v>Cuidado Personal</x:v>
      </x:c>
      <x:c r="S1295" t="str">
        <x:v>Marca A</x:v>
      </x:c>
      <x:c r="T1295" t="str">
        <x:v>Tienda</x:v>
      </x:c>
      <x:c r="U1295" t="str">
        <x:f>IFERROR(VLOOKUP(T1295,'Mapeos'!$D$4:$E$25,2,FALSE),T1295)</x:f>
        <x:v>Tienda</x:v>
      </x:c>
      <x:c r="V1295" t="str">
        <x:v>V026</x:v>
      </x:c>
      <x:c r="W1295" t="n">
        <x:v>1</x:v>
      </x:c>
      <x:c r="X1295" s="28" t="n">
        <x:v>90.08</x:v>
      </x:c>
      <x:c r="Y1295" s="20" t="n">
        <x:v>0</x:v>
      </x:c>
      <x:c r="Z1295" s="20" t="n">
        <x:f>IF(Y1295&gt;1,Y1295/100,Y1295)</x:f>
        <x:v>0</x:v>
      </x:c>
      <x:c r="AA1295" s="28" t="n">
        <x:v>47.18</x:v>
      </x:c>
      <x:c r="AB1295" s="28" t="n">
        <x:v>90.08</x:v>
      </x:c>
      <x:c r="AC1295" s="28" t="str">
        <x:v>BOB</x:v>
      </x:c>
      <x:c r="AD1295" s="28" t="n">
        <x:f>IF(AC1295="USD",AB1295*'Parametros'!$B$4,AB1295)</x:f>
        <x:v>90.08</x:v>
      </x:c>
      <x:c r="AE1295" s="28" t="n">
        <x:f>W1295*X1295*(1-Z1295)</x:f>
        <x:v>90.08</x:v>
      </x:c>
      <x:c r="AF1295" s="28" t="n">
        <x:f>W1295*AA1295</x:f>
        <x:v>47.18</x:v>
      </x:c>
      <x:c r="AG1295" s="28" t="n">
        <x:f>AE1295-AF1295</x:f>
        <x:v>42.9</x:v>
      </x:c>
      <x:c r="AH1295" s="20" t="n">
        <x:f>IF(AE1295&gt;0,AG1295/AE1295,"")</x:f>
        <x:v>0.4762433392539964</x:v>
      </x:c>
      <x:c r="AI1295" s="28" t="n">
        <x:v>184531.36</x:v>
      </x:c>
      <x:c r="AJ1295" s="28"/>
      <x:c r="AK1295"/>
      <x:c r="AL1295" t="str">
        <x:v>Completado</x:v>
      </x:c>
      <x:c r="AM1295" t="str">
        <x:f>IF(W1295&lt;0,"Devuelto",AL1295)</x:f>
        <x:v>Completado</x:v>
      </x:c>
      <x:c r="AN1295" t="str">
        <x:v>QR</x:v>
      </x:c>
      <x:c r="AO1295" s="29" t="str">
        <x:v>Sin observación</x:v>
      </x:c>
      <x:c r="AP1295" t="str">
        <x:f>IF(D1295="","No","Sí")</x:f>
        <x:v>Sí</x:v>
      </x:c>
    </x:row>
    <x:row r="1296">
      <x:c r="A1296" t="n">
        <x:v>1296</x:v>
      </x:c>
      <x:c r="B1296" t="str">
        <x:v>VT0006148</x:v>
      </x:c>
      <x:c r="C1296" t="str">
        <x:v>46139</x:v>
      </x:c>
      <x:c r="D1296" s="27" t="n">
        <x:v>46139</x:v>
      </x:c>
      <x:c r="E1296" t="n">
        <x:f>IF(D1296="","",YEAR(D1296))</x:f>
        <x:v>2026</x:v>
      </x:c>
      <x:c r="F1296" t="n">
        <x:f>IF(D1296="","",MONTH(D1296))</x:f>
        <x:v>4</x:v>
      </x:c>
      <x:c r="G1296" t="str">
        <x:f>IF(D1296="","Fecha no disponible",TEXT(D1296,"mmmm"))</x:f>
        <x:v>April</x:v>
      </x:c>
      <x:c r="H1296" t="str">
        <x:f>IF(D1296="","Fecha no disponible",TEXT(D1296,"yyyy-mm"))</x:f>
        <x:v>2026-04</x:v>
      </x:c>
      <x:c r="I1296" t="str">
        <x:f>IF(D1296="","Fecha no disponible","T"&amp;ROUNDUP(MONTH(D1296)/3,0))</x:f>
        <x:v>T2</x:v>
      </x:c>
      <x:c r="J1296" t="str">
        <x:v>T016</x:v>
      </x:c>
      <x:c r="K1296" t="str">
        <x:v>Tienda Potosí 4</x:v>
      </x:c>
      <x:c r="L1296" t="str">
        <x:v>Centro</x:v>
      </x:c>
      <x:c r="M1296" t="str">
        <x:v>Potosí</x:v>
      </x:c>
      <x:c r="N1296" t="str">
        <x:f>IFERROR(VLOOKUP(M1296,'Mapeos'!$A$4:$B$30,2,FALSE),M1296)</x:f>
        <x:v>Potosí</x:v>
      </x:c>
      <x:c r="O1296" t="str">
        <x:v>C01672</x:v>
      </x:c>
      <x:c r="P1296" t="str">
        <x:v>Premium</x:v>
      </x:c>
      <x:c r="Q1296" t="str">
        <x:v>P0063</x:v>
      </x:c>
      <x:c r="R1296" t="str">
        <x:v>Alimentos</x:v>
      </x:c>
      <x:c r="S1296" t="str">
        <x:v>Marca A</x:v>
      </x:c>
      <x:c r="T1296" t="str">
        <x:v>Marketplace</x:v>
      </x:c>
      <x:c r="U1296" t="str">
        <x:f>IFERROR(VLOOKUP(T1296,'Mapeos'!$D$4:$E$25,2,FALSE),T1296)</x:f>
        <x:v>Marketplace</x:v>
      </x:c>
      <x:c r="V1296" t="str">
        <x:v>V005</x:v>
      </x:c>
      <x:c r="W1296" t="n">
        <x:v>2</x:v>
      </x:c>
      <x:c r="X1296" s="28" t="n">
        <x:v>35.92</x:v>
      </x:c>
      <x:c r="Y1296" s="20" t="n">
        <x:v>0.25</x:v>
      </x:c>
      <x:c r="Z1296" s="20" t="n">
        <x:f>IF(Y1296&gt;1,Y1296/100,Y1296)</x:f>
        <x:v>0.25</x:v>
      </x:c>
      <x:c r="AA1296" s="28" t="n">
        <x:v>18.46</x:v>
      </x:c>
      <x:c r="AB1296" s="28" t="n">
        <x:v>53.88</x:v>
      </x:c>
      <x:c r="AC1296" s="28" t="str">
        <x:v>BOB</x:v>
      </x:c>
      <x:c r="AD1296" s="28" t="n">
        <x:f>IF(AC1296="USD",AB1296*'Parametros'!$B$4,AB1296)</x:f>
        <x:v>53.88</x:v>
      </x:c>
      <x:c r="AE1296" s="28" t="n">
        <x:f>W1296*X1296*(1-Z1296)</x:f>
        <x:v>53.88</x:v>
      </x:c>
      <x:c r="AF1296" s="28" t="n">
        <x:f>W1296*AA1296</x:f>
        <x:v>36.92</x:v>
      </x:c>
      <x:c r="AG1296" s="28" t="n">
        <x:f>AE1296-AF1296</x:f>
        <x:v>16.96</x:v>
      </x:c>
      <x:c r="AH1296" s="20" t="n">
        <x:f>IF(AE1296&gt;0,AG1296/AE1296,"")</x:f>
        <x:v>0.3147735708982925</x:v>
      </x:c>
      <x:c r="AI1296" s="28" t="n">
        <x:v>78880.64</x:v>
      </x:c>
      <x:c r="AJ1296" s="28" t="n">
        <x:v>64</x:v>
      </x:c>
      <x:c r="AK1296" t="n">
        <x:v>24</x:v>
      </x:c>
      <x:c r="AL1296" t="str">
        <x:v>Completado</x:v>
      </x:c>
      <x:c r="AM1296" t="str">
        <x:f>IF(W1296&lt;0,"Devuelto",AL1296)</x:f>
        <x:v>Completado</x:v>
      </x:c>
      <x:c r="AN1296" t="str">
        <x:v>Efectivo</x:v>
      </x:c>
      <x:c r="AO1296" s="29" t="str">
        <x:v>Sin observación</x:v>
      </x:c>
      <x:c r="AP1296" t="str">
        <x:f>IF(D1296="","No","Sí")</x:f>
        <x:v>Sí</x:v>
      </x:c>
    </x:row>
    <x:row r="1297">
      <x:c r="A1297" t="n">
        <x:v>1297</x:v>
      </x:c>
      <x:c r="B1297" t="str">
        <x:v>VT0006153</x:v>
      </x:c>
      <x:c r="C1297" t="str">
        <x:v>46027</x:v>
      </x:c>
      <x:c r="D1297" s="27" t="n">
        <x:v>46027</x:v>
      </x:c>
      <x:c r="E1297" t="n">
        <x:f>IF(D1297="","",YEAR(D1297))</x:f>
        <x:v>2026</x:v>
      </x:c>
      <x:c r="F1297" t="n">
        <x:f>IF(D1297="","",MONTH(D1297))</x:f>
        <x:v>1</x:v>
      </x:c>
      <x:c r="G1297" t="str">
        <x:f>IF(D1297="","Fecha no disponible",TEXT(D1297,"mmmm"))</x:f>
        <x:v>January</x:v>
      </x:c>
      <x:c r="H1297" t="str">
        <x:f>IF(D1297="","Fecha no disponible",TEXT(D1297,"yyyy-mm"))</x:f>
        <x:v>2026-01</x:v>
      </x:c>
      <x:c r="I1297" t="str">
        <x:f>IF(D1297="","Fecha no disponible","T"&amp;ROUNDUP(MONTH(D1297)/3,0))</x:f>
        <x:v>T1</x:v>
      </x:c>
      <x:c r="J1297" t="str">
        <x:v>T014</x:v>
      </x:c>
      <x:c r="K1297" t="str">
        <x:v>Tienda Potosí 2</x:v>
      </x:c>
      <x:c r="L1297" t="str">
        <x:v>Barrio</x:v>
      </x:c>
      <x:c r="M1297" t="str">
        <x:v>Potosí</x:v>
      </x:c>
      <x:c r="N1297" t="str">
        <x:f>IFERROR(VLOOKUP(M1297,'Mapeos'!$A$4:$B$30,2,FALSE),M1297)</x:f>
        <x:v>Potosí</x:v>
      </x:c>
      <x:c r="O1297" t="str">
        <x:v>C01486</x:v>
      </x:c>
      <x:c r="P1297" t="str">
        <x:v>Masivo</x:v>
      </x:c>
      <x:c r="Q1297" t="str">
        <x:v>P0026</x:v>
      </x:c>
      <x:c r="R1297" t="str">
        <x:v>Alimentos</x:v>
      </x:c>
      <x:c r="S1297" t="str">
        <x:v>Marca C</x:v>
      </x:c>
      <x:c r="T1297" t="str">
        <x:v>Tienda</x:v>
      </x:c>
      <x:c r="U1297" t="str">
        <x:f>IFERROR(VLOOKUP(T1297,'Mapeos'!$D$4:$E$25,2,FALSE),T1297)</x:f>
        <x:v>Tienda</x:v>
      </x:c>
      <x:c r="V1297" t="str">
        <x:v>V023</x:v>
      </x:c>
      <x:c r="W1297" t="n">
        <x:v>4</x:v>
      </x:c>
      <x:c r="X1297" s="28" t="n">
        <x:v>18.37</x:v>
      </x:c>
      <x:c r="Y1297" s="20" t="n">
        <x:v>0.05</x:v>
      </x:c>
      <x:c r="Z1297" s="20" t="n">
        <x:f>IF(Y1297&gt;1,Y1297/100,Y1297)</x:f>
        <x:v>0.05</x:v>
      </x:c>
      <x:c r="AA1297" s="28" t="n">
        <x:v>11.76</x:v>
      </x:c>
      <x:c r="AB1297" s="28" t="n">
        <x:v>69.81</x:v>
      </x:c>
      <x:c r="AC1297" s="28" t="str">
        <x:v>BOB</x:v>
      </x:c>
      <x:c r="AD1297" s="28" t="n">
        <x:f>IF(AC1297="USD",AB1297*'Parametros'!$B$4,AB1297)</x:f>
        <x:v>69.81</x:v>
      </x:c>
      <x:c r="AE1297" s="28" t="n">
        <x:f>W1297*X1297*(1-Z1297)</x:f>
        <x:v>69.806</x:v>
      </x:c>
      <x:c r="AF1297" s="28" t="n">
        <x:f>W1297*AA1297</x:f>
        <x:v>47.04</x:v>
      </x:c>
      <x:c r="AG1297" s="28" t="n">
        <x:f>AE1297-AF1297</x:f>
        <x:v>22.766</x:v>
      </x:c>
      <x:c r="AH1297" s="20" t="n">
        <x:f>IF(AE1297&gt;0,AG1297/AE1297,"")</x:f>
        <x:v>0.32613242414692145</x:v>
      </x:c>
      <x:c r="AI1297" s="28" t="n">
        <x:v>173590.59</x:v>
      </x:c>
      <x:c r="AJ1297" s="28"/>
      <x:c r="AK1297"/>
      <x:c r="AL1297" t="str">
        <x:v>Completado</x:v>
      </x:c>
      <x:c r="AM1297" t="str">
        <x:f>IF(W1297&lt;0,"Devuelto",AL1297)</x:f>
        <x:v>Completado</x:v>
      </x:c>
      <x:c r="AN1297" t="str">
        <x:v>QR</x:v>
      </x:c>
      <x:c r="AO1297" s="29" t="str">
        <x:v>Sin observación</x:v>
      </x:c>
      <x:c r="AP1297" t="str">
        <x:f>IF(D1297="","No","Sí")</x:f>
        <x:v>Sí</x:v>
      </x:c>
    </x:row>
    <x:row r="1298">
      <x:c r="A1298" t="n">
        <x:v>1298</x:v>
      </x:c>
      <x:c r="B1298" t="str">
        <x:v>VT0006158</x:v>
      </x:c>
      <x:c r="C1298" t="str">
        <x:v>45734</x:v>
      </x:c>
      <x:c r="D1298" s="27" t="n">
        <x:v>45734</x:v>
      </x:c>
      <x:c r="E1298" t="n">
        <x:f>IF(D1298="","",YEAR(D1298))</x:f>
        <x:v>2025</x:v>
      </x:c>
      <x:c r="F1298" t="n">
        <x:f>IF(D1298="","",MONTH(D1298))</x:f>
        <x:v>3</x:v>
      </x:c>
      <x:c r="G1298" t="str">
        <x:f>IF(D1298="","Fecha no disponible",TEXT(D1298,"mmmm"))</x:f>
        <x:v>March</x:v>
      </x:c>
      <x:c r="H1298" t="str">
        <x:f>IF(D1298="","Fecha no disponible",TEXT(D1298,"yyyy-mm"))</x:f>
        <x:v>2025-03</x:v>
      </x:c>
      <x:c r="I1298" t="str">
        <x:f>IF(D1298="","Fecha no disponible","T"&amp;ROUNDUP(MONTH(D1298)/3,0))</x:f>
        <x:v>T1</x:v>
      </x:c>
      <x:c r="J1298" t="str">
        <x:v>T001</x:v>
      </x:c>
      <x:c r="K1298" t="str">
        <x:v>Tienda La Paz 1</x:v>
      </x:c>
      <x:c r="L1298" t="str">
        <x:v>Barrio</x:v>
      </x:c>
      <x:c r="M1298" t="str">
        <x:v>La Paz</x:v>
      </x:c>
      <x:c r="N1298" t="str">
        <x:f>IFERROR(VLOOKUP(M1298,'Mapeos'!$A$4:$B$30,2,FALSE),M1298)</x:f>
        <x:v>La Paz</x:v>
      </x:c>
      <x:c r="O1298" t="str">
        <x:v>C01304</x:v>
      </x:c>
      <x:c r="P1298" t="str">
        <x:v>Empresa</x:v>
      </x:c>
      <x:c r="Q1298" t="str">
        <x:v>P0042</x:v>
      </x:c>
      <x:c r="R1298" t="str">
        <x:v>Electrónica</x:v>
      </x:c>
      <x:c r="S1298" t="str">
        <x:v>Marca B</x:v>
      </x:c>
      <x:c r="T1298" t="str">
        <x:v>Tienda</x:v>
      </x:c>
      <x:c r="U1298" t="str">
        <x:f>IFERROR(VLOOKUP(T1298,'Mapeos'!$D$4:$E$25,2,FALSE),T1298)</x:f>
        <x:v>Tienda</x:v>
      </x:c>
      <x:c r="V1298" t="str">
        <x:v>V002</x:v>
      </x:c>
      <x:c r="W1298" t="n">
        <x:v>2</x:v>
      </x:c>
      <x:c r="X1298" s="28" t="n">
        <x:v>499.47</x:v>
      </x:c>
      <x:c r="Y1298" s="20" t="n">
        <x:v>0.25</x:v>
      </x:c>
      <x:c r="Z1298" s="20" t="n">
        <x:f>IF(Y1298&gt;1,Y1298/100,Y1298)</x:f>
        <x:v>0.25</x:v>
      </x:c>
      <x:c r="AA1298" s="28" t="n">
        <x:v>283.66</x:v>
      </x:c>
      <x:c r="AB1298" s="28" t="n">
        <x:v>749.21</x:v>
      </x:c>
      <x:c r="AC1298" s="28" t="str">
        <x:v>BOB</x:v>
      </x:c>
      <x:c r="AD1298" s="28" t="n">
        <x:f>IF(AC1298="USD",AB1298*'Parametros'!$B$4,AB1298)</x:f>
        <x:v>749.21</x:v>
      </x:c>
      <x:c r="AE1298" s="28" t="n">
        <x:f>W1298*X1298*(1-Z1298)</x:f>
        <x:v>749.205</x:v>
      </x:c>
      <x:c r="AF1298" s="28" t="n">
        <x:f>W1298*AA1298</x:f>
        <x:v>567.32</x:v>
      </x:c>
      <x:c r="AG1298" s="28" t="n">
        <x:f>AE1298-AF1298</x:f>
        <x:v>181.885</x:v>
      </x:c>
      <x:c r="AH1298" s="20" t="n">
        <x:f>IF(AE1298&gt;0,AG1298/AE1298,"")</x:f>
        <x:v>0.24277067024379173</x:v>
      </x:c>
      <x:c r="AI1298" s="28" t="n">
        <x:v>196115.37</x:v>
      </x:c>
      <x:c r="AJ1298" s="28"/>
      <x:c r="AK1298"/>
      <x:c r="AL1298" t="str">
        <x:v>Completado</x:v>
      </x:c>
      <x:c r="AM1298" t="str">
        <x:f>IF(W1298&lt;0,"Devuelto",AL1298)</x:f>
        <x:v>Completado</x:v>
      </x:c>
      <x:c r="AN1298" t="str">
        <x:v>QR</x:v>
      </x:c>
      <x:c r="AO1298" s="29" t="str">
        <x:v>Sin observación</x:v>
      </x:c>
      <x:c r="AP1298" t="str">
        <x:f>IF(D1298="","No","Sí")</x:f>
        <x:v>Sí</x:v>
      </x:c>
    </x:row>
    <x:row r="1299">
      <x:c r="A1299" t="n">
        <x:v>1299</x:v>
      </x:c>
      <x:c r="B1299" t="str">
        <x:v>VT0006162</x:v>
      </x:c>
      <x:c r="C1299" t="str">
        <x:v>46155</x:v>
      </x:c>
      <x:c r="D1299" s="27" t="n">
        <x:v>46155</x:v>
      </x:c>
      <x:c r="E1299" t="n">
        <x:f>IF(D1299="","",YEAR(D1299))</x:f>
        <x:v>2026</x:v>
      </x:c>
      <x:c r="F1299" t="n">
        <x:f>IF(D1299="","",MONTH(D1299))</x:f>
        <x:v>5</x:v>
      </x:c>
      <x:c r="G1299" t="str">
        <x:f>IF(D1299="","Fecha no disponible",TEXT(D1299,"mmmm"))</x:f>
        <x:v>May</x:v>
      </x:c>
      <x:c r="H1299" t="str">
        <x:f>IF(D1299="","Fecha no disponible",TEXT(D1299,"yyyy-mm"))</x:f>
        <x:v>2026-05</x:v>
      </x:c>
      <x:c r="I1299" t="str">
        <x:f>IF(D1299="","Fecha no disponible","T"&amp;ROUNDUP(MONTH(D1299)/3,0))</x:f>
        <x:v>T2</x:v>
      </x:c>
      <x:c r="J1299" t="str">
        <x:v>T005</x:v>
      </x:c>
      <x:c r="K1299" t="str">
        <x:v>Tienda Santa Cruz 1</x:v>
      </x:c>
      <x:c r="L1299" t="str">
        <x:v>Centro</x:v>
      </x:c>
      <x:c r="M1299" t="str">
        <x:v>Santa Cruz</x:v>
      </x:c>
      <x:c r="N1299" t="str">
        <x:f>IFERROR(VLOOKUP(M1299,'Mapeos'!$A$4:$B$30,2,FALSE),M1299)</x:f>
        <x:v>Santa Cruz</x:v>
      </x:c>
      <x:c r="O1299" t="str">
        <x:v>C01211</x:v>
      </x:c>
      <x:c r="P1299" t="str">
        <x:v>Premium</x:v>
      </x:c>
      <x:c r="Q1299" t="str">
        <x:v>P0148</x:v>
      </x:c>
      <x:c r="R1299" t="str">
        <x:v>Cuidado Personal</x:v>
      </x:c>
      <x:c r="S1299" t="str">
        <x:v>Marca C</x:v>
      </x:c>
      <x:c r="T1299" t="str">
        <x:v>E-commerce</x:v>
      </x:c>
      <x:c r="U1299" t="str">
        <x:f>IFERROR(VLOOKUP(T1299,'Mapeos'!$D$4:$E$25,2,FALSE),T1299)</x:f>
        <x:v>E-commerce</x:v>
      </x:c>
      <x:c r="V1299" t="str">
        <x:v>V037</x:v>
      </x:c>
      <x:c r="W1299" t="n">
        <x:v>1</x:v>
      </x:c>
      <x:c r="X1299" s="28" t="n">
        <x:v>80.84</x:v>
      </x:c>
      <x:c r="Y1299" s="20" t="n">
        <x:v>0.15</x:v>
      </x:c>
      <x:c r="Z1299" s="20" t="n">
        <x:f>IF(Y1299&gt;1,Y1299/100,Y1299)</x:f>
        <x:v>0.15</x:v>
      </x:c>
      <x:c r="AA1299" s="28" t="n">
        <x:v>59.11</x:v>
      </x:c>
      <x:c r="AB1299" s="28" t="n">
        <x:v>68.71</x:v>
      </x:c>
      <x:c r="AC1299" s="28" t="str">
        <x:v>BOB</x:v>
      </x:c>
      <x:c r="AD1299" s="28" t="n">
        <x:f>IF(AC1299="USD",AB1299*'Parametros'!$B$4,AB1299)</x:f>
        <x:v>68.71</x:v>
      </x:c>
      <x:c r="AE1299" s="28" t="n">
        <x:f>W1299*X1299*(1-Z1299)</x:f>
        <x:v>68.714</x:v>
      </x:c>
      <x:c r="AF1299" s="28" t="n">
        <x:f>W1299*AA1299</x:f>
        <x:v>59.11</x:v>
      </x:c>
      <x:c r="AG1299" s="28" t="n">
        <x:f>AE1299-AF1299</x:f>
        <x:v>9.604</x:v>
      </x:c>
      <x:c r="AH1299" s="20" t="n">
        <x:f>IF(AE1299&gt;0,AG1299/AE1299,"")</x:f>
        <x:v>0.1397677329219664</x:v>
      </x:c>
      <x:c r="AI1299" s="28" t="n">
        <x:v>61129.26</x:v>
      </x:c>
      <x:c r="AJ1299" s="28"/>
      <x:c r="AK1299"/>
      <x:c r="AL1299" t="str">
        <x:v>Completado</x:v>
      </x:c>
      <x:c r="AM1299" t="str">
        <x:f>IF(W1299&lt;0,"Devuelto",AL1299)</x:f>
        <x:v>Completado</x:v>
      </x:c>
      <x:c r="AN1299" t="str">
        <x:v>QR</x:v>
      </x:c>
      <x:c r="AO1299" s="29" t="str">
        <x:v>Sin observación</x:v>
      </x:c>
      <x:c r="AP1299" t="str">
        <x:f>IF(D1299="","No","Sí")</x:f>
        <x:v>Sí</x:v>
      </x:c>
    </x:row>
    <x:row r="1300">
      <x:c r="A1300" t="n">
        <x:v>1300</x:v>
      </x:c>
      <x:c r="B1300" t="str">
        <x:v>VT0006167</x:v>
      </x:c>
      <x:c r="C1300" t="str">
        <x:v>45514</x:v>
      </x:c>
      <x:c r="D1300" s="27" t="n">
        <x:v>45514</x:v>
      </x:c>
      <x:c r="E1300" t="n">
        <x:f>IF(D1300="","",YEAR(D1300))</x:f>
        <x:v>2024</x:v>
      </x:c>
      <x:c r="F1300" t="n">
        <x:f>IF(D1300="","",MONTH(D1300))</x:f>
        <x:v>8</x:v>
      </x:c>
      <x:c r="G1300" t="str">
        <x:f>IF(D1300="","Fecha no disponible",TEXT(D1300,"mmmm"))</x:f>
        <x:v>August</x:v>
      </x:c>
      <x:c r="H1300" t="str">
        <x:f>IF(D1300="","Fecha no disponible",TEXT(D1300,"yyyy-mm"))</x:f>
        <x:v>2024-08</x:v>
      </x:c>
      <x:c r="I1300" t="str">
        <x:f>IF(D1300="","Fecha no disponible","T"&amp;ROUNDUP(MONTH(D1300)/3,0))</x:f>
        <x:v>T3</x:v>
      </x:c>
      <x:c r="J1300" t="str">
        <x:v>T004</x:v>
      </x:c>
      <x:c r="K1300" t="str">
        <x:v>Tienda La Paz 4</x:v>
      </x:c>
      <x:c r="L1300" t="str">
        <x:v>Centro</x:v>
      </x:c>
      <x:c r="M1300" t="str">
        <x:v>La Paz</x:v>
      </x:c>
      <x:c r="N1300" t="str">
        <x:f>IFERROR(VLOOKUP(M1300,'Mapeos'!$A$4:$B$30,2,FALSE),M1300)</x:f>
        <x:v>La Paz</x:v>
      </x:c>
      <x:c r="O1300" t="str">
        <x:v>C01789</x:v>
      </x:c>
      <x:c r="P1300" t="str">
        <x:v>Frecuente</x:v>
      </x:c>
      <x:c r="Q1300" t="str">
        <x:v>P0114</x:v>
      </x:c>
      <x:c r="R1300" t="str">
        <x:v>Deportes</x:v>
      </x:c>
      <x:c r="S1300" t="str">
        <x:v>Marca B</x:v>
      </x:c>
      <x:c r="T1300" t="str">
        <x:v>Tienda</x:v>
      </x:c>
      <x:c r="U1300" t="str">
        <x:f>IFERROR(VLOOKUP(T1300,'Mapeos'!$D$4:$E$25,2,FALSE),T1300)</x:f>
        <x:v>Tienda</x:v>
      </x:c>
      <x:c r="V1300" t="str">
        <x:v>V037</x:v>
      </x:c>
      <x:c r="W1300" t="n">
        <x:v>1</x:v>
      </x:c>
      <x:c r="X1300" s="28" t="n">
        <x:v>224.65</x:v>
      </x:c>
      <x:c r="Y1300" s="20" t="n">
        <x:v>0.15</x:v>
      </x:c>
      <x:c r="Z1300" s="20" t="n">
        <x:f>IF(Y1300&gt;1,Y1300/100,Y1300)</x:f>
        <x:v>0.15</x:v>
      </x:c>
      <x:c r="AA1300" s="28" t="n">
        <x:v>158.45</x:v>
      </x:c>
      <x:c r="AB1300" s="28" t="n">
        <x:v>190.95</x:v>
      </x:c>
      <x:c r="AC1300" s="28" t="str">
        <x:v>BOB</x:v>
      </x:c>
      <x:c r="AD1300" s="28" t="n">
        <x:f>IF(AC1300="USD",AB1300*'Parametros'!$B$4,AB1300)</x:f>
        <x:v>190.95</x:v>
      </x:c>
      <x:c r="AE1300" s="28" t="n">
        <x:f>W1300*X1300*(1-Z1300)</x:f>
        <x:v>190.9525</x:v>
      </x:c>
      <x:c r="AF1300" s="28" t="n">
        <x:f>W1300*AA1300</x:f>
        <x:v>158.45</x:v>
      </x:c>
      <x:c r="AG1300" s="28" t="n">
        <x:f>AE1300-AF1300</x:f>
        <x:v>32.5025</x:v>
      </x:c>
      <x:c r="AH1300" s="20" t="n">
        <x:f>IF(AE1300&gt;0,AG1300/AE1300,"")</x:f>
        <x:v>0.17021248739869863</x:v>
      </x:c>
      <x:c r="AI1300" s="28" t="n">
        <x:v>150623.88</x:v>
      </x:c>
      <x:c r="AJ1300" s="28"/>
      <x:c r="AK1300"/>
      <x:c r="AL1300" t="str">
        <x:v>Completado</x:v>
      </x:c>
      <x:c r="AM1300" t="str">
        <x:f>IF(W1300&lt;0,"Devuelto",AL1300)</x:f>
        <x:v>Completado</x:v>
      </x:c>
      <x:c r="AN1300" t="str">
        <x:v>Tarjeta</x:v>
      </x:c>
      <x:c r="AO1300" s="29" t="str">
        <x:v>Sin observación</x:v>
      </x:c>
      <x:c r="AP1300" t="str">
        <x:f>IF(D1300="","No","Sí")</x:f>
        <x:v>Sí</x:v>
      </x:c>
    </x:row>
    <x:row r="1301">
      <x:c r="A1301" t="n">
        <x:v>1301</x:v>
      </x:c>
      <x:c r="B1301" t="str">
        <x:v>VT0006172</x:v>
      </x:c>
      <x:c r="C1301" t="str">
        <x:v>45581</x:v>
      </x:c>
      <x:c r="D1301" s="27" t="n">
        <x:v>45581</x:v>
      </x:c>
      <x:c r="E1301" t="n">
        <x:f>IF(D1301="","",YEAR(D1301))</x:f>
        <x:v>2024</x:v>
      </x:c>
      <x:c r="F1301" t="n">
        <x:f>IF(D1301="","",MONTH(D1301))</x:f>
        <x:v>10</x:v>
      </x:c>
      <x:c r="G1301" t="str">
        <x:f>IF(D1301="","Fecha no disponible",TEXT(D1301,"mmmm"))</x:f>
        <x:v>October</x:v>
      </x:c>
      <x:c r="H1301" t="str">
        <x:f>IF(D1301="","Fecha no disponible",TEXT(D1301,"yyyy-mm"))</x:f>
        <x:v>2024-10</x:v>
      </x:c>
      <x:c r="I1301" t="str">
        <x:f>IF(D1301="","Fecha no disponible","T"&amp;ROUNDUP(MONTH(D1301)/3,0))</x:f>
        <x:v>T4</x:v>
      </x:c>
      <x:c r="J1301" t="str">
        <x:v>T012</x:v>
      </x:c>
      <x:c r="K1301" t="str">
        <x:v>Tienda Cochabamba 4</x:v>
      </x:c>
      <x:c r="L1301" t="str">
        <x:v>Centro</x:v>
      </x:c>
      <x:c r="M1301" t="str">
        <x:v>Cochabamba</x:v>
      </x:c>
      <x:c r="N1301" t="str">
        <x:f>IFERROR(VLOOKUP(M1301,'Mapeos'!$A$4:$B$30,2,FALSE),M1301)</x:f>
        <x:v>Cochabamba</x:v>
      </x:c>
      <x:c r="O1301" t="str">
        <x:v>C00749</x:v>
      </x:c>
      <x:c r="P1301" t="str">
        <x:v>No identificado</x:v>
      </x:c>
      <x:c r="Q1301" t="str">
        <x:v>P0096</x:v>
      </x:c>
      <x:c r="R1301" t="str">
        <x:v>Electrónica</x:v>
      </x:c>
      <x:c r="S1301" t="str">
        <x:v>Marca C</x:v>
      </x:c>
      <x:c r="T1301" t="str">
        <x:v>Tienda</x:v>
      </x:c>
      <x:c r="U1301" t="str">
        <x:f>IFERROR(VLOOKUP(T1301,'Mapeos'!$D$4:$E$25,2,FALSE),T1301)</x:f>
        <x:v>Tienda</x:v>
      </x:c>
      <x:c r="V1301" t="str">
        <x:v>V037</x:v>
      </x:c>
      <x:c r="W1301" t="n">
        <x:v>1</x:v>
      </x:c>
      <x:c r="X1301" s="28" t="n">
        <x:v>417.97</x:v>
      </x:c>
      <x:c r="Y1301" s="20" t="n">
        <x:v>0.1</x:v>
      </x:c>
      <x:c r="Z1301" s="20" t="n">
        <x:f>IF(Y1301&gt;1,Y1301/100,Y1301)</x:f>
        <x:v>0.1</x:v>
      </x:c>
      <x:c r="AA1301" s="28" t="n">
        <x:v>273.47</x:v>
      </x:c>
      <x:c r="AB1301" s="28" t="n">
        <x:v>376.17</x:v>
      </x:c>
      <x:c r="AC1301" s="28" t="str">
        <x:v>BOB</x:v>
      </x:c>
      <x:c r="AD1301" s="28" t="n">
        <x:f>IF(AC1301="USD",AB1301*'Parametros'!$B$4,AB1301)</x:f>
        <x:v>376.17</x:v>
      </x:c>
      <x:c r="AE1301" s="28" t="n">
        <x:f>W1301*X1301*(1-Z1301)</x:f>
        <x:v>376.17300000000006</x:v>
      </x:c>
      <x:c r="AF1301" s="28" t="n">
        <x:f>W1301*AA1301</x:f>
        <x:v>273.47</x:v>
      </x:c>
      <x:c r="AG1301" s="28" t="n">
        <x:f>AE1301-AF1301</x:f>
        <x:v>102.70300000000003</x:v>
      </x:c>
      <x:c r="AH1301" s="20" t="n">
        <x:f>IF(AE1301&gt;0,AG1301/AE1301,"")</x:f>
        <x:v>0.2730206580482917</x:v>
      </x:c>
      <x:c r="AI1301" s="28" t="n">
        <x:v>157112.52</x:v>
      </x:c>
      <x:c r="AJ1301" s="28"/>
      <x:c r="AK1301"/>
      <x:c r="AL1301" t="str">
        <x:v>Completado</x:v>
      </x:c>
      <x:c r="AM1301" t="str">
        <x:f>IF(W1301&lt;0,"Devuelto",AL1301)</x:f>
        <x:v>Completado</x:v>
      </x:c>
      <x:c r="AN1301" t="str">
        <x:v>Tarjeta</x:v>
      </x:c>
      <x:c r="AO1301" s="29" t="str">
        <x:v>Segmento no identificado</x:v>
      </x:c>
      <x:c r="AP1301" t="str">
        <x:f>IF(D1301="","No","Sí")</x:f>
        <x:v>Sí</x:v>
      </x:c>
    </x:row>
    <x:row r="1302">
      <x:c r="A1302" t="n">
        <x:v>1302</x:v>
      </x:c>
      <x:c r="B1302" t="str">
        <x:v>VT0006177</x:v>
      </x:c>
      <x:c r="C1302" t="str">
        <x:v>45800</x:v>
      </x:c>
      <x:c r="D1302" s="27" t="n">
        <x:v>45800</x:v>
      </x:c>
      <x:c r="E1302" t="n">
        <x:f>IF(D1302="","",YEAR(D1302))</x:f>
        <x:v>2025</x:v>
      </x:c>
      <x:c r="F1302" t="n">
        <x:f>IF(D1302="","",MONTH(D1302))</x:f>
        <x:v>5</x:v>
      </x:c>
      <x:c r="G1302" t="str">
        <x:f>IF(D1302="","Fecha no disponible",TEXT(D1302,"mmmm"))</x:f>
        <x:v>May</x:v>
      </x:c>
      <x:c r="H1302" t="str">
        <x:f>IF(D1302="","Fecha no disponible",TEXT(D1302,"yyyy-mm"))</x:f>
        <x:v>2025-05</x:v>
      </x:c>
      <x:c r="I1302" t="str">
        <x:f>IF(D1302="","Fecha no disponible","T"&amp;ROUNDUP(MONTH(D1302)/3,0))</x:f>
        <x:v>T2</x:v>
      </x:c>
      <x:c r="J1302" t="str">
        <x:v>T020</x:v>
      </x:c>
      <x:c r="K1302" t="str">
        <x:v>Tienda Sucre 4</x:v>
      </x:c>
      <x:c r="L1302" t="str">
        <x:v>Mall</x:v>
      </x:c>
      <x:c r="M1302" t="str">
        <x:v>Sucre</x:v>
      </x:c>
      <x:c r="N1302" t="str">
        <x:f>IFERROR(VLOOKUP(M1302,'Mapeos'!$A$4:$B$30,2,FALSE),M1302)</x:f>
        <x:v>Sucre</x:v>
      </x:c>
      <x:c r="O1302" t="str">
        <x:v>C01485</x:v>
      </x:c>
      <x:c r="P1302" t="str">
        <x:v>Frecuente</x:v>
      </x:c>
      <x:c r="Q1302" t="str">
        <x:v>P0035</x:v>
      </x:c>
      <x:c r="R1302" t="str">
        <x:v>Cuidado Personal</x:v>
      </x:c>
      <x:c r="S1302" t="str">
        <x:v>Marca A</x:v>
      </x:c>
      <x:c r="T1302" t="str">
        <x:v>Tienda</x:v>
      </x:c>
      <x:c r="U1302" t="str">
        <x:f>IFERROR(VLOOKUP(T1302,'Mapeos'!$D$4:$E$25,2,FALSE),T1302)</x:f>
        <x:v>Tienda</x:v>
      </x:c>
      <x:c r="V1302" t="str">
        <x:v>V003</x:v>
      </x:c>
      <x:c r="W1302" t="n">
        <x:v>1</x:v>
      </x:c>
      <x:c r="X1302" s="28" t="n">
        <x:v>86.01</x:v>
      </x:c>
      <x:c r="Y1302" s="20" t="n">
        <x:v>0.1</x:v>
      </x:c>
      <x:c r="Z1302" s="20" t="n">
        <x:f>IF(Y1302&gt;1,Y1302/100,Y1302)</x:f>
        <x:v>0.1</x:v>
      </x:c>
      <x:c r="AA1302" s="28" t="n">
        <x:v>62.62</x:v>
      </x:c>
      <x:c r="AB1302" s="28" t="n">
        <x:v>77.41</x:v>
      </x:c>
      <x:c r="AC1302" s="28" t="str">
        <x:v>BOB</x:v>
      </x:c>
      <x:c r="AD1302" s="28" t="n">
        <x:f>IF(AC1302="USD",AB1302*'Parametros'!$B$4,AB1302)</x:f>
        <x:v>77.41</x:v>
      </x:c>
      <x:c r="AE1302" s="28" t="n">
        <x:f>W1302*X1302*(1-Z1302)</x:f>
        <x:v>77.409</x:v>
      </x:c>
      <x:c r="AF1302" s="28" t="n">
        <x:f>W1302*AA1302</x:f>
        <x:v>62.62</x:v>
      </x:c>
      <x:c r="AG1302" s="28" t="n">
        <x:f>AE1302-AF1302</x:f>
        <x:v>14.789000000000009</x:v>
      </x:c>
      <x:c r="AH1302" s="20" t="n">
        <x:f>IF(AE1302&gt;0,AG1302/AE1302,"")</x:f>
        <x:v>0.1910501362890621</x:v>
      </x:c>
      <x:c r="AI1302" s="28" t="n">
        <x:v>176169.96</x:v>
      </x:c>
      <x:c r="AJ1302" s="28"/>
      <x:c r="AK1302"/>
      <x:c r="AL1302" t="str">
        <x:v>Completado</x:v>
      </x:c>
      <x:c r="AM1302" t="str">
        <x:f>IF(W1302&lt;0,"Devuelto",AL1302)</x:f>
        <x:v>Completado</x:v>
      </x:c>
      <x:c r="AN1302" t="str">
        <x:v>Efectivo</x:v>
      </x:c>
      <x:c r="AO1302" s="29" t="str">
        <x:v>Sin observación</x:v>
      </x:c>
      <x:c r="AP1302" t="str">
        <x:f>IF(D1302="","No","Sí")</x:f>
        <x:v>Sí</x:v>
      </x:c>
    </x:row>
    <x:row r="1303">
      <x:c r="A1303" t="n">
        <x:v>1303</x:v>
      </x:c>
      <x:c r="B1303" t="str">
        <x:v>VT0006181</x:v>
      </x:c>
      <x:c r="C1303" t="str">
        <x:v>46064</x:v>
      </x:c>
      <x:c r="D1303" s="27" t="n">
        <x:v>46064</x:v>
      </x:c>
      <x:c r="E1303" t="n">
        <x:f>IF(D1303="","",YEAR(D1303))</x:f>
        <x:v>2026</x:v>
      </x:c>
      <x:c r="F1303" t="n">
        <x:f>IF(D1303="","",MONTH(D1303))</x:f>
        <x:v>2</x:v>
      </x:c>
      <x:c r="G1303" t="str">
        <x:f>IF(D1303="","Fecha no disponible",TEXT(D1303,"mmmm"))</x:f>
        <x:v>February</x:v>
      </x:c>
      <x:c r="H1303" t="str">
        <x:f>IF(D1303="","Fecha no disponible",TEXT(D1303,"yyyy-mm"))</x:f>
        <x:v>2026-02</x:v>
      </x:c>
      <x:c r="I1303" t="str">
        <x:f>IF(D1303="","Fecha no disponible","T"&amp;ROUNDUP(MONTH(D1303)/3,0))</x:f>
        <x:v>T1</x:v>
      </x:c>
      <x:c r="J1303" t="str">
        <x:v>T012</x:v>
      </x:c>
      <x:c r="K1303" t="str">
        <x:v>Tienda Cochabamba 4</x:v>
      </x:c>
      <x:c r="L1303" t="str">
        <x:v>Centro</x:v>
      </x:c>
      <x:c r="M1303" t="str">
        <x:v>Cochabamba</x:v>
      </x:c>
      <x:c r="N1303" t="str">
        <x:f>IFERROR(VLOOKUP(M1303,'Mapeos'!$A$4:$B$30,2,FALSE),M1303)</x:f>
        <x:v>Cochabamba</x:v>
      </x:c>
      <x:c r="O1303" t="str">
        <x:v>C00803</x:v>
      </x:c>
      <x:c r="P1303" t="str">
        <x:v>Frecuente</x:v>
      </x:c>
      <x:c r="Q1303" t="str">
        <x:v>P0033</x:v>
      </x:c>
      <x:c r="R1303" t="str">
        <x:v>Electrónica</x:v>
      </x:c>
      <x:c r="S1303" t="str">
        <x:v>Marca A</x:v>
      </x:c>
      <x:c r="T1303" t="str">
        <x:v>Tienda</x:v>
      </x:c>
      <x:c r="U1303" t="str">
        <x:f>IFERROR(VLOOKUP(T1303,'Mapeos'!$D$4:$E$25,2,FALSE),T1303)</x:f>
        <x:v>Tienda</x:v>
      </x:c>
      <x:c r="V1303" t="str">
        <x:v>V036</x:v>
      </x:c>
      <x:c r="W1303" t="n">
        <x:v>4</x:v>
      </x:c>
      <x:c r="X1303" s="28" t="n">
        <x:v>760.76</x:v>
      </x:c>
      <x:c r="Y1303" s="20" t="n">
        <x:v>0.25</x:v>
      </x:c>
      <x:c r="Z1303" s="20" t="n">
        <x:f>IF(Y1303&gt;1,Y1303/100,Y1303)</x:f>
        <x:v>0.25</x:v>
      </x:c>
      <x:c r="AA1303" s="28" t="n">
        <x:v>423.88</x:v>
      </x:c>
      <x:c r="AB1303" s="28" t="n">
        <x:v>2282.28</x:v>
      </x:c>
      <x:c r="AC1303" s="28" t="str">
        <x:v>BOB</x:v>
      </x:c>
      <x:c r="AD1303" s="28" t="n">
        <x:f>IF(AC1303="USD",AB1303*'Parametros'!$B$4,AB1303)</x:f>
        <x:v>2282.28</x:v>
      </x:c>
      <x:c r="AE1303" s="28" t="n">
        <x:f>W1303*X1303*(1-Z1303)</x:f>
        <x:v>2282.2799999999997</x:v>
      </x:c>
      <x:c r="AF1303" s="28" t="n">
        <x:f>W1303*AA1303</x:f>
        <x:v>1695.52</x:v>
      </x:c>
      <x:c r="AG1303" s="28" t="n">
        <x:f>AE1303-AF1303</x:f>
        <x:v>586.7599999999998</x:v>
      </x:c>
      <x:c r="AH1303" s="20" t="n">
        <x:f>IF(AE1303&gt;0,AG1303/AE1303,"")</x:f>
        <x:v>0.2570937834095728</x:v>
      </x:c>
      <x:c r="AI1303" s="28" t="n">
        <x:v>121225.56</x:v>
      </x:c>
      <x:c r="AJ1303" s="28"/>
      <x:c r="AK1303"/>
      <x:c r="AL1303" t="str">
        <x:v>Completado</x:v>
      </x:c>
      <x:c r="AM1303" t="str">
        <x:f>IF(W1303&lt;0,"Devuelto",AL1303)</x:f>
        <x:v>Completado</x:v>
      </x:c>
      <x:c r="AN1303" t="str">
        <x:v>Transferencia</x:v>
      </x:c>
      <x:c r="AO1303" s="29" t="str">
        <x:v>Sin observación</x:v>
      </x:c>
      <x:c r="AP1303" t="str">
        <x:f>IF(D1303="","No","Sí")</x:f>
        <x:v>Sí</x:v>
      </x:c>
    </x:row>
    <x:row r="1304">
      <x:c r="A1304" t="n">
        <x:v>1304</x:v>
      </x:c>
      <x:c r="B1304" t="str">
        <x:v>VT0006186</x:v>
      </x:c>
      <x:c r="C1304" t="str">
        <x:v>46171</x:v>
      </x:c>
      <x:c r="D1304" s="27" t="n">
        <x:v>46171</x:v>
      </x:c>
      <x:c r="E1304" t="n">
        <x:f>IF(D1304="","",YEAR(D1304))</x:f>
        <x:v>2026</x:v>
      </x:c>
      <x:c r="F1304" t="n">
        <x:f>IF(D1304="","",MONTH(D1304))</x:f>
        <x:v>5</x:v>
      </x:c>
      <x:c r="G1304" t="str">
        <x:f>IF(D1304="","Fecha no disponible",TEXT(D1304,"mmmm"))</x:f>
        <x:v>May</x:v>
      </x:c>
      <x:c r="H1304" t="str">
        <x:f>IF(D1304="","Fecha no disponible",TEXT(D1304,"yyyy-mm"))</x:f>
        <x:v>2026-05</x:v>
      </x:c>
      <x:c r="I1304" t="str">
        <x:f>IF(D1304="","Fecha no disponible","T"&amp;ROUNDUP(MONTH(D1304)/3,0))</x:f>
        <x:v>T2</x:v>
      </x:c>
      <x:c r="J1304" t="str">
        <x:v>T012</x:v>
      </x:c>
      <x:c r="K1304" t="str">
        <x:v>Tienda Cochabamba 4</x:v>
      </x:c>
      <x:c r="L1304" t="str">
        <x:v>Centro</x:v>
      </x:c>
      <x:c r="M1304" t="str">
        <x:v>Cochabamba</x:v>
      </x:c>
      <x:c r="N1304" t="str">
        <x:f>IFERROR(VLOOKUP(M1304,'Mapeos'!$A$4:$B$30,2,FALSE),M1304)</x:f>
        <x:v>Cochabamba</x:v>
      </x:c>
      <x:c r="O1304" t="str">
        <x:v>C01762</x:v>
      </x:c>
      <x:c r="P1304" t="str">
        <x:v>Premium</x:v>
      </x:c>
      <x:c r="Q1304" t="str">
        <x:v>P0098</x:v>
      </x:c>
      <x:c r="R1304" t="str">
        <x:v>Cuidado Personal</x:v>
      </x:c>
      <x:c r="S1304" t="str">
        <x:v>Marca A</x:v>
      </x:c>
      <x:c r="T1304" t="str">
        <x:v>Tienda</x:v>
      </x:c>
      <x:c r="U1304" t="str">
        <x:f>IFERROR(VLOOKUP(T1304,'Mapeos'!$D$4:$E$25,2,FALSE),T1304)</x:f>
        <x:v>Tienda</x:v>
      </x:c>
      <x:c r="V1304" t="str">
        <x:v>V037</x:v>
      </x:c>
      <x:c r="W1304" t="n">
        <x:v>1</x:v>
      </x:c>
      <x:c r="X1304" s="28" t="n">
        <x:v>78.91</x:v>
      </x:c>
      <x:c r="Y1304" s="20" t="n">
        <x:v>0.1</x:v>
      </x:c>
      <x:c r="Z1304" s="20" t="n">
        <x:f>IF(Y1304&gt;1,Y1304/100,Y1304)</x:f>
        <x:v>0.1</x:v>
      </x:c>
      <x:c r="AA1304" s="28" t="n">
        <x:v>56.02</x:v>
      </x:c>
      <x:c r="AB1304" s="28" t="n">
        <x:v>71.02</x:v>
      </x:c>
      <x:c r="AC1304" s="28" t="str">
        <x:v>BOB</x:v>
      </x:c>
      <x:c r="AD1304" s="28" t="n">
        <x:f>IF(AC1304="USD",AB1304*'Parametros'!$B$4,AB1304)</x:f>
        <x:v>71.02</x:v>
      </x:c>
      <x:c r="AE1304" s="28" t="n">
        <x:f>W1304*X1304*(1-Z1304)</x:f>
        <x:v>71.019</x:v>
      </x:c>
      <x:c r="AF1304" s="28" t="n">
        <x:f>W1304*AA1304</x:f>
        <x:v>56.02</x:v>
      </x:c>
      <x:c r="AG1304" s="28" t="n">
        <x:f>AE1304-AF1304</x:f>
        <x:v>14.999000000000002</x:v>
      </x:c>
      <x:c r="AH1304" s="20" t="n">
        <x:f>IF(AE1304&gt;0,AG1304/AE1304,"")</x:f>
        <x:v>0.21119700361874993</x:v>
      </x:c>
      <x:c r="AI1304" s="28" t="n">
        <x:v>158572.73</x:v>
      </x:c>
      <x:c r="AJ1304" s="28"/>
      <x:c r="AK1304"/>
      <x:c r="AL1304" t="str">
        <x:v>Completado</x:v>
      </x:c>
      <x:c r="AM1304" t="str">
        <x:f>IF(W1304&lt;0,"Devuelto",AL1304)</x:f>
        <x:v>Completado</x:v>
      </x:c>
      <x:c r="AN1304" t="str">
        <x:v>Efectivo</x:v>
      </x:c>
      <x:c r="AO1304" s="29" t="str">
        <x:v>Sin observación</x:v>
      </x:c>
      <x:c r="AP1304" t="str">
        <x:f>IF(D1304="","No","Sí")</x:f>
        <x:v>Sí</x:v>
      </x:c>
    </x:row>
    <x:row r="1305">
      <x:c r="A1305" t="n">
        <x:v>1305</x:v>
      </x:c>
      <x:c r="B1305" t="str">
        <x:v>VT0006191</x:v>
      </x:c>
      <x:c r="C1305" t="str">
        <x:v>45708</x:v>
      </x:c>
      <x:c r="D1305" s="27" t="n">
        <x:v>45708</x:v>
      </x:c>
      <x:c r="E1305" t="n">
        <x:f>IF(D1305="","",YEAR(D1305))</x:f>
        <x:v>2025</x:v>
      </x:c>
      <x:c r="F1305" t="n">
        <x:f>IF(D1305="","",MONTH(D1305))</x:f>
        <x:v>2</x:v>
      </x:c>
      <x:c r="G1305" t="str">
        <x:f>IF(D1305="","Fecha no disponible",TEXT(D1305,"mmmm"))</x:f>
        <x:v>February</x:v>
      </x:c>
      <x:c r="H1305" t="str">
        <x:f>IF(D1305="","Fecha no disponible",TEXT(D1305,"yyyy-mm"))</x:f>
        <x:v>2025-02</x:v>
      </x:c>
      <x:c r="I1305" t="str">
        <x:f>IF(D1305="","Fecha no disponible","T"&amp;ROUNDUP(MONTH(D1305)/3,0))</x:f>
        <x:v>T1</x:v>
      </x:c>
      <x:c r="J1305" t="str">
        <x:v>T017</x:v>
      </x:c>
      <x:c r="K1305" t="str">
        <x:v>Tienda Sucre 1</x:v>
      </x:c>
      <x:c r="L1305" t="str">
        <x:v>Centro</x:v>
      </x:c>
      <x:c r="M1305" t="str">
        <x:v>Sucre</x:v>
      </x:c>
      <x:c r="N1305" t="str">
        <x:f>IFERROR(VLOOKUP(M1305,'Mapeos'!$A$4:$B$30,2,FALSE),M1305)</x:f>
        <x:v>Sucre</x:v>
      </x:c>
      <x:c r="O1305" t="str">
        <x:v>C01729</x:v>
      </x:c>
      <x:c r="P1305" t="str">
        <x:v>Premium</x:v>
      </x:c>
      <x:c r="Q1305" t="str">
        <x:v>P0006</x:v>
      </x:c>
      <x:c r="R1305" t="str">
        <x:v>Deportes</x:v>
      </x:c>
      <x:c r="S1305" t="str">
        <x:v>Marca A</x:v>
      </x:c>
      <x:c r="T1305" t="str">
        <x:v>Tienda</x:v>
      </x:c>
      <x:c r="U1305" t="str">
        <x:f>IFERROR(VLOOKUP(T1305,'Mapeos'!$D$4:$E$25,2,FALSE),T1305)</x:f>
        <x:v>Tienda</x:v>
      </x:c>
      <x:c r="V1305" t="str">
        <x:v>V008</x:v>
      </x:c>
      <x:c r="W1305" t="n">
        <x:v>1</x:v>
      </x:c>
      <x:c r="X1305" s="28" t="n">
        <x:v>223.25</x:v>
      </x:c>
      <x:c r="Y1305" s="20" t="n">
        <x:v>0.05</x:v>
      </x:c>
      <x:c r="Z1305" s="20" t="n">
        <x:f>IF(Y1305&gt;1,Y1305/100,Y1305)</x:f>
        <x:v>0.05</x:v>
      </x:c>
      <x:c r="AA1305" s="28" t="n">
        <x:v>118.39</x:v>
      </x:c>
      <x:c r="AB1305" s="28" t="n">
        <x:v>212.09</x:v>
      </x:c>
      <x:c r="AC1305" s="28" t="str">
        <x:v>BOB</x:v>
      </x:c>
      <x:c r="AD1305" s="28" t="n">
        <x:f>IF(AC1305="USD",AB1305*'Parametros'!$B$4,AB1305)</x:f>
        <x:v>212.09</x:v>
      </x:c>
      <x:c r="AE1305" s="28" t="n">
        <x:f>W1305*X1305*(1-Z1305)</x:f>
        <x:v>212.08749999999998</x:v>
      </x:c>
      <x:c r="AF1305" s="28" t="n">
        <x:f>W1305*AA1305</x:f>
        <x:v>118.39</x:v>
      </x:c>
      <x:c r="AG1305" s="28" t="n">
        <x:f>AE1305-AF1305</x:f>
        <x:v>93.69749999999998</x:v>
      </x:c>
      <x:c r="AH1305" s="20" t="n">
        <x:f>IF(AE1305&gt;0,AG1305/AE1305,"")</x:f>
        <x:v>0.4417869982907997</x:v>
      </x:c>
      <x:c r="AI1305" s="28" t="n">
        <x:v>180344.32</x:v>
      </x:c>
      <x:c r="AJ1305" s="28"/>
      <x:c r="AK1305"/>
      <x:c r="AL1305" t="str">
        <x:v>Completado</x:v>
      </x:c>
      <x:c r="AM1305" t="str">
        <x:f>IF(W1305&lt;0,"Devuelto",AL1305)</x:f>
        <x:v>Completado</x:v>
      </x:c>
      <x:c r="AN1305" t="str">
        <x:v>Transferencia</x:v>
      </x:c>
      <x:c r="AO1305" s="29" t="str">
        <x:v>Sin observación</x:v>
      </x:c>
      <x:c r="AP1305" t="str">
        <x:f>IF(D1305="","No","Sí")</x:f>
        <x:v>Sí</x:v>
      </x:c>
    </x:row>
    <x:row r="1306">
      <x:c r="A1306" t="n">
        <x:v>1306</x:v>
      </x:c>
      <x:c r="B1306" t="str">
        <x:v>VT0006196</x:v>
      </x:c>
      <x:c r="C1306" t="str">
        <x:v>45471</x:v>
      </x:c>
      <x:c r="D1306" s="27" t="n">
        <x:v>45471</x:v>
      </x:c>
      <x:c r="E1306" t="n">
        <x:f>IF(D1306="","",YEAR(D1306))</x:f>
        <x:v>2024</x:v>
      </x:c>
      <x:c r="F1306" t="n">
        <x:f>IF(D1306="","",MONTH(D1306))</x:f>
        <x:v>6</x:v>
      </x:c>
      <x:c r="G1306" t="str">
        <x:f>IF(D1306="","Fecha no disponible",TEXT(D1306,"mmmm"))</x:f>
        <x:v>June</x:v>
      </x:c>
      <x:c r="H1306" t="str">
        <x:f>IF(D1306="","Fecha no disponible",TEXT(D1306,"yyyy-mm"))</x:f>
        <x:v>2024-06</x:v>
      </x:c>
      <x:c r="I1306" t="str">
        <x:f>IF(D1306="","Fecha no disponible","T"&amp;ROUNDUP(MONTH(D1306)/3,0))</x:f>
        <x:v>T2</x:v>
      </x:c>
      <x:c r="J1306" t="str">
        <x:v>T019</x:v>
      </x:c>
      <x:c r="K1306" t="str">
        <x:v>Tienda Sucre 3</x:v>
      </x:c>
      <x:c r="L1306" t="str">
        <x:v>Centro</x:v>
      </x:c>
      <x:c r="M1306" t="str">
        <x:v>Sucre</x:v>
      </x:c>
      <x:c r="N1306" t="str">
        <x:f>IFERROR(VLOOKUP(M1306,'Mapeos'!$A$4:$B$30,2,FALSE),M1306)</x:f>
        <x:v>Sucre</x:v>
      </x:c>
      <x:c r="O1306" t="str">
        <x:v>C00098</x:v>
      </x:c>
      <x:c r="P1306" t="str">
        <x:v>Masivo</x:v>
      </x:c>
      <x:c r="Q1306" t="str">
        <x:v>P0032</x:v>
      </x:c>
      <x:c r="R1306" t="str">
        <x:v>Electrónica</x:v>
      </x:c>
      <x:c r="S1306" t="str">
        <x:v>Marca C</x:v>
      </x:c>
      <x:c r="T1306" t="str">
        <x:v>Tienda</x:v>
      </x:c>
      <x:c r="U1306" t="str">
        <x:f>IFERROR(VLOOKUP(T1306,'Mapeos'!$D$4:$E$25,2,FALSE),T1306)</x:f>
        <x:v>Tienda</x:v>
      </x:c>
      <x:c r="V1306" t="str">
        <x:v>V012</x:v>
      </x:c>
      <x:c r="W1306" t="n">
        <x:v>1</x:v>
      </x:c>
      <x:c r="X1306" s="28" t="n">
        <x:v>352.17</x:v>
      </x:c>
      <x:c r="Y1306" s="20" t="n">
        <x:v>0.1</x:v>
      </x:c>
      <x:c r="Z1306" s="20" t="n">
        <x:f>IF(Y1306&gt;1,Y1306/100,Y1306)</x:f>
        <x:v>0.1</x:v>
      </x:c>
      <x:c r="AA1306" s="28" t="n">
        <x:v>170.34</x:v>
      </x:c>
      <x:c r="AB1306" s="28" t="n">
        <x:v>316.95</x:v>
      </x:c>
      <x:c r="AC1306" s="28" t="str">
        <x:v>BOB</x:v>
      </x:c>
      <x:c r="AD1306" s="28" t="n">
        <x:f>IF(AC1306="USD",AB1306*'Parametros'!$B$4,AB1306)</x:f>
        <x:v>316.95</x:v>
      </x:c>
      <x:c r="AE1306" s="28" t="n">
        <x:f>W1306*X1306*(1-Z1306)</x:f>
        <x:v>316.95300000000003</x:v>
      </x:c>
      <x:c r="AF1306" s="28" t="n">
        <x:f>W1306*AA1306</x:f>
        <x:v>170.34</x:v>
      </x:c>
      <x:c r="AG1306" s="28" t="n">
        <x:f>AE1306-AF1306</x:f>
        <x:v>146.61300000000003</x:v>
      </x:c>
      <x:c r="AH1306" s="20" t="n">
        <x:f>IF(AE1306&gt;0,AG1306/AE1306,"")</x:f>
        <x:v>0.46257016024457887</x:v>
      </x:c>
      <x:c r="AI1306" s="28" t="n">
        <x:v>165843.91</x:v>
      </x:c>
      <x:c r="AJ1306" s="28"/>
      <x:c r="AK1306"/>
      <x:c r="AL1306" t="str">
        <x:v>Completado</x:v>
      </x:c>
      <x:c r="AM1306" t="str">
        <x:f>IF(W1306&lt;0,"Devuelto",AL1306)</x:f>
        <x:v>Completado</x:v>
      </x:c>
      <x:c r="AN1306" t="str">
        <x:v>QR</x:v>
      </x:c>
      <x:c r="AO1306" s="29" t="str">
        <x:v>Sin observación</x:v>
      </x:c>
      <x:c r="AP1306" t="str">
        <x:f>IF(D1306="","No","Sí")</x:f>
        <x:v>Sí</x:v>
      </x:c>
    </x:row>
    <x:row r="1307">
      <x:c r="A1307" t="n">
        <x:v>1307</x:v>
      </x:c>
      <x:c r="B1307" t="str">
        <x:v>VT0006200</x:v>
      </x:c>
      <x:c r="C1307" t="str">
        <x:v>45960</x:v>
      </x:c>
      <x:c r="D1307" s="27" t="n">
        <x:v>45960</x:v>
      </x:c>
      <x:c r="E1307" t="n">
        <x:f>IF(D1307="","",YEAR(D1307))</x:f>
        <x:v>2025</x:v>
      </x:c>
      <x:c r="F1307" t="n">
        <x:f>IF(D1307="","",MONTH(D1307))</x:f>
        <x:v>10</x:v>
      </x:c>
      <x:c r="G1307" t="str">
        <x:f>IF(D1307="","Fecha no disponible",TEXT(D1307,"mmmm"))</x:f>
        <x:v>October</x:v>
      </x:c>
      <x:c r="H1307" t="str">
        <x:f>IF(D1307="","Fecha no disponible",TEXT(D1307,"yyyy-mm"))</x:f>
        <x:v>2025-10</x:v>
      </x:c>
      <x:c r="I1307" t="str">
        <x:f>IF(D1307="","Fecha no disponible","T"&amp;ROUNDUP(MONTH(D1307)/3,0))</x:f>
        <x:v>T4</x:v>
      </x:c>
      <x:c r="J1307" t="str">
        <x:v>T009</x:v>
      </x:c>
      <x:c r="K1307" t="str">
        <x:v>Tienda Cochabamba 1</x:v>
      </x:c>
      <x:c r="L1307" t="str">
        <x:v>Mall</x:v>
      </x:c>
      <x:c r="M1307" t="str">
        <x:v>Cochabamba</x:v>
      </x:c>
      <x:c r="N1307" t="str">
        <x:f>IFERROR(VLOOKUP(M1307,'Mapeos'!$A$4:$B$30,2,FALSE),M1307)</x:f>
        <x:v>Cochabamba</x:v>
      </x:c>
      <x:c r="O1307" t="str">
        <x:v>C01178</x:v>
      </x:c>
      <x:c r="P1307" t="str">
        <x:v>Masivo</x:v>
      </x:c>
      <x:c r="Q1307" t="str">
        <x:v>P0058</x:v>
      </x:c>
      <x:c r="R1307" t="str">
        <x:v>Alimentos</x:v>
      </x:c>
      <x:c r="S1307" t="str">
        <x:v>Marca C</x:v>
      </x:c>
      <x:c r="T1307" t="str">
        <x:v>E-commerce</x:v>
      </x:c>
      <x:c r="U1307" t="str">
        <x:f>IFERROR(VLOOKUP(T1307,'Mapeos'!$D$4:$E$25,2,FALSE),T1307)</x:f>
        <x:v>E-commerce</x:v>
      </x:c>
      <x:c r="V1307" t="str">
        <x:v>V009</x:v>
      </x:c>
      <x:c r="W1307" t="n">
        <x:v>1</x:v>
      </x:c>
      <x:c r="X1307" s="28" t="n">
        <x:v>44.5</x:v>
      </x:c>
      <x:c r="Y1307" s="20" t="n">
        <x:v>0.05</x:v>
      </x:c>
      <x:c r="Z1307" s="20" t="n">
        <x:f>IF(Y1307&gt;1,Y1307/100,Y1307)</x:f>
        <x:v>0.05</x:v>
      </x:c>
      <x:c r="AA1307" s="28" t="n">
        <x:v>31.38</x:v>
      </x:c>
      <x:c r="AB1307" s="28" t="n">
        <x:v>42.27</x:v>
      </x:c>
      <x:c r="AC1307" s="28" t="str">
        <x:v>BOB</x:v>
      </x:c>
      <x:c r="AD1307" s="28" t="n">
        <x:f>IF(AC1307="USD",AB1307*'Parametros'!$B$4,AB1307)</x:f>
        <x:v>42.27</x:v>
      </x:c>
      <x:c r="AE1307" s="28" t="n">
        <x:f>W1307*X1307*(1-Z1307)</x:f>
        <x:v>42.275</x:v>
      </x:c>
      <x:c r="AF1307" s="28" t="n">
        <x:f>W1307*AA1307</x:f>
        <x:v>31.38</x:v>
      </x:c>
      <x:c r="AG1307" s="28" t="n">
        <x:f>AE1307-AF1307</x:f>
        <x:v>10.895</x:v>
      </x:c>
      <x:c r="AH1307" s="20" t="n">
        <x:f>IF(AE1307&gt;0,AG1307/AE1307,"")</x:f>
        <x:v>0.25771732702542877</x:v>
      </x:c>
      <x:c r="AI1307" s="28" t="n">
        <x:v>63772.69</x:v>
      </x:c>
      <x:c r="AJ1307" s="28"/>
      <x:c r="AK1307"/>
      <x:c r="AL1307" t="str">
        <x:v>Completado</x:v>
      </x:c>
      <x:c r="AM1307" t="str">
        <x:f>IF(W1307&lt;0,"Devuelto",AL1307)</x:f>
        <x:v>Completado</x:v>
      </x:c>
      <x:c r="AN1307" t="str">
        <x:v>QR</x:v>
      </x:c>
      <x:c r="AO1307" s="29" t="str">
        <x:v>Sin observación</x:v>
      </x:c>
      <x:c r="AP1307" t="str">
        <x:f>IF(D1307="","No","Sí")</x:f>
        <x:v>Sí</x:v>
      </x:c>
    </x:row>
    <x:row r="1308">
      <x:c r="A1308" t="n">
        <x:v>1308</x:v>
      </x:c>
      <x:c r="B1308" t="str">
        <x:v>VT0006205</x:v>
      </x:c>
      <x:c r="C1308" t="str">
        <x:v>45549</x:v>
      </x:c>
      <x:c r="D1308" s="27" t="n">
        <x:v>45549</x:v>
      </x:c>
      <x:c r="E1308" t="n">
        <x:f>IF(D1308="","",YEAR(D1308))</x:f>
        <x:v>2024</x:v>
      </x:c>
      <x:c r="F1308" t="n">
        <x:f>IF(D1308="","",MONTH(D1308))</x:f>
        <x:v>9</x:v>
      </x:c>
      <x:c r="G1308" t="str">
        <x:f>IF(D1308="","Fecha no disponible",TEXT(D1308,"mmmm"))</x:f>
        <x:v>September</x:v>
      </x:c>
      <x:c r="H1308" t="str">
        <x:f>IF(D1308="","Fecha no disponible",TEXT(D1308,"yyyy-mm"))</x:f>
        <x:v>2024-09</x:v>
      </x:c>
      <x:c r="I1308" t="str">
        <x:f>IF(D1308="","Fecha no disponible","T"&amp;ROUNDUP(MONTH(D1308)/3,0))</x:f>
        <x:v>T3</x:v>
      </x:c>
      <x:c r="J1308" t="str">
        <x:v>T004</x:v>
      </x:c>
      <x:c r="K1308" t="str">
        <x:v>Tienda La Paz 4</x:v>
      </x:c>
      <x:c r="L1308" t="str">
        <x:v>Centro</x:v>
      </x:c>
      <x:c r="M1308" t="str">
        <x:v>La Paz</x:v>
      </x:c>
      <x:c r="N1308" t="str">
        <x:f>IFERROR(VLOOKUP(M1308,'Mapeos'!$A$4:$B$30,2,FALSE),M1308)</x:f>
        <x:v>La Paz</x:v>
      </x:c>
      <x:c r="O1308" t="str">
        <x:v>C00005</x:v>
      </x:c>
      <x:c r="P1308" t="str">
        <x:v>Empresa</x:v>
      </x:c>
      <x:c r="Q1308" t="str">
        <x:v>P0067</x:v>
      </x:c>
      <x:c r="R1308" t="str">
        <x:v>Electrónica</x:v>
      </x:c>
      <x:c r="S1308" t="str">
        <x:v>Marca B</x:v>
      </x:c>
      <x:c r="T1308" t="str">
        <x:v>Tienda</x:v>
      </x:c>
      <x:c r="U1308" t="str">
        <x:f>IFERROR(VLOOKUP(T1308,'Mapeos'!$D$4:$E$25,2,FALSE),T1308)</x:f>
        <x:v>Tienda</x:v>
      </x:c>
      <x:c r="V1308" t="str">
        <x:v>V021</x:v>
      </x:c>
      <x:c r="W1308" t="n">
        <x:v>4</x:v>
      </x:c>
      <x:c r="X1308" s="28" t="n">
        <x:v>288.13</x:v>
      </x:c>
      <x:c r="Y1308" s="20" t="n">
        <x:v>0.2</x:v>
      </x:c>
      <x:c r="Z1308" s="20" t="n">
        <x:f>IF(Y1308&gt;1,Y1308/100,Y1308)</x:f>
        <x:v>0.2</x:v>
      </x:c>
      <x:c r="AA1308" s="28" t="n">
        <x:v>237.46</x:v>
      </x:c>
      <x:c r="AB1308" s="28" t="n">
        <x:v>922.02</x:v>
      </x:c>
      <x:c r="AC1308" s="28" t="str">
        <x:v>BOB</x:v>
      </x:c>
      <x:c r="AD1308" s="28" t="n">
        <x:f>IF(AC1308="USD",AB1308*'Parametros'!$B$4,AB1308)</x:f>
        <x:v>922.02</x:v>
      </x:c>
      <x:c r="AE1308" s="28" t="n">
        <x:f>W1308*X1308*(1-Z1308)</x:f>
        <x:v>922.0160000000001</x:v>
      </x:c>
      <x:c r="AF1308" s="28" t="n">
        <x:f>W1308*AA1308</x:f>
        <x:v>949.84</x:v>
      </x:c>
      <x:c r="AG1308" s="28" t="n">
        <x:f>AE1308-AF1308</x:f>
        <x:v>-27.823999999999955</x:v>
      </x:c>
      <x:c r="AH1308" s="20" t="n">
        <x:f>IF(AE1308&gt;0,AG1308/AE1308,"")</x:f>
        <x:v>-0.030177350501509683</x:v>
      </x:c>
      <x:c r="AI1308" s="28" t="n">
        <x:v>131308.43</x:v>
      </x:c>
      <x:c r="AJ1308" s="28"/>
      <x:c r="AK1308"/>
      <x:c r="AL1308" t="str">
        <x:v>Completado</x:v>
      </x:c>
      <x:c r="AM1308" t="str">
        <x:f>IF(W1308&lt;0,"Devuelto",AL1308)</x:f>
        <x:v>Completado</x:v>
      </x:c>
      <x:c r="AN1308" t="str">
        <x:v>Tarjeta</x:v>
      </x:c>
      <x:c r="AO1308" s="29" t="str">
        <x:v>Sin observación</x:v>
      </x:c>
      <x:c r="AP1308" t="str">
        <x:f>IF(D1308="","No","Sí")</x:f>
        <x:v>Sí</x:v>
      </x:c>
    </x:row>
    <x:row r="1309">
      <x:c r="A1309" t="n">
        <x:v>1309</x:v>
      </x:c>
      <x:c r="B1309" t="str">
        <x:v>VT0006210</x:v>
      </x:c>
      <x:c r="C1309" t="str">
        <x:v>45823</x:v>
      </x:c>
      <x:c r="D1309" s="27" t="n">
        <x:v>45823</x:v>
      </x:c>
      <x:c r="E1309" t="n">
        <x:f>IF(D1309="","",YEAR(D1309))</x:f>
        <x:v>2025</x:v>
      </x:c>
      <x:c r="F1309" t="n">
        <x:f>IF(D1309="","",MONTH(D1309))</x:f>
        <x:v>6</x:v>
      </x:c>
      <x:c r="G1309" t="str">
        <x:f>IF(D1309="","Fecha no disponible",TEXT(D1309,"mmmm"))</x:f>
        <x:v>June</x:v>
      </x:c>
      <x:c r="H1309" t="str">
        <x:f>IF(D1309="","Fecha no disponible",TEXT(D1309,"yyyy-mm"))</x:f>
        <x:v>2025-06</x:v>
      </x:c>
      <x:c r="I1309" t="str">
        <x:f>IF(D1309="","Fecha no disponible","T"&amp;ROUNDUP(MONTH(D1309)/3,0))</x:f>
        <x:v>T2</x:v>
      </x:c>
      <x:c r="J1309" t="str">
        <x:v>T010</x:v>
      </x:c>
      <x:c r="K1309" t="str">
        <x:v>Tienda Cochabamba 2</x:v>
      </x:c>
      <x:c r="L1309" t="str">
        <x:v>Barrio</x:v>
      </x:c>
      <x:c r="M1309" t="str">
        <x:v>Cochabamba</x:v>
      </x:c>
      <x:c r="N1309" t="str">
        <x:f>IFERROR(VLOOKUP(M1309,'Mapeos'!$A$4:$B$30,2,FALSE),M1309)</x:f>
        <x:v>Cochabamba</x:v>
      </x:c>
      <x:c r="O1309" t="str">
        <x:v>C00250</x:v>
      </x:c>
      <x:c r="P1309" t="str">
        <x:v>Frecuente</x:v>
      </x:c>
      <x:c r="Q1309" t="str">
        <x:v>P0007</x:v>
      </x:c>
      <x:c r="R1309" t="str">
        <x:v>Cuidado Personal</x:v>
      </x:c>
      <x:c r="S1309" t="str">
        <x:v>Marca A</x:v>
      </x:c>
      <x:c r="T1309" t="str">
        <x:v>E-commerce</x:v>
      </x:c>
      <x:c r="U1309" t="str">
        <x:f>IFERROR(VLOOKUP(T1309,'Mapeos'!$D$4:$E$25,2,FALSE),T1309)</x:f>
        <x:v>E-commerce</x:v>
      </x:c>
      <x:c r="V1309" t="str">
        <x:v>V029</x:v>
      </x:c>
      <x:c r="W1309" t="n">
        <x:v>5</x:v>
      </x:c>
      <x:c r="X1309" s="28" t="n">
        <x:v>97.09</x:v>
      </x:c>
      <x:c r="Y1309" s="20" t="n">
        <x:v>0</x:v>
      </x:c>
      <x:c r="Z1309" s="20" t="n">
        <x:f>IF(Y1309&gt;1,Y1309/100,Y1309)</x:f>
        <x:v>0</x:v>
      </x:c>
      <x:c r="AA1309" s="28" t="n">
        <x:v>53.41</x:v>
      </x:c>
      <x:c r="AB1309" s="28" t="n">
        <x:v>485.45</x:v>
      </x:c>
      <x:c r="AC1309" s="28" t="str">
        <x:v>BOB</x:v>
      </x:c>
      <x:c r="AD1309" s="28" t="n">
        <x:f>IF(AC1309="USD",AB1309*'Parametros'!$B$4,AB1309)</x:f>
        <x:v>485.45</x:v>
      </x:c>
      <x:c r="AE1309" s="28" t="n">
        <x:f>W1309*X1309*(1-Z1309)</x:f>
        <x:v>485.45000000000005</x:v>
      </x:c>
      <x:c r="AF1309" s="28" t="n">
        <x:f>W1309*AA1309</x:f>
        <x:v>267.04999999999995</x:v>
      </x:c>
      <x:c r="AG1309" s="28" t="n">
        <x:f>AE1309-AF1309</x:f>
        <x:v>218.4000000000001</x:v>
      </x:c>
      <x:c r="AH1309" s="20" t="n">
        <x:f>IF(AE1309&gt;0,AG1309/AE1309,"")</x:f>
        <x:v>0.4498918529199713</x:v>
      </x:c>
      <x:c r="AI1309" s="28" t="n">
        <x:v>84523.21</x:v>
      </x:c>
      <x:c r="AJ1309" s="28"/>
      <x:c r="AK1309"/>
      <x:c r="AL1309" t="str">
        <x:v>Completado</x:v>
      </x:c>
      <x:c r="AM1309" t="str">
        <x:f>IF(W1309&lt;0,"Devuelto",AL1309)</x:f>
        <x:v>Completado</x:v>
      </x:c>
      <x:c r="AN1309" t="str">
        <x:v>QR</x:v>
      </x:c>
      <x:c r="AO1309" s="29" t="str">
        <x:v>Sin observación</x:v>
      </x:c>
      <x:c r="AP1309" t="str">
        <x:f>IF(D1309="","No","Sí")</x:f>
        <x:v>Sí</x:v>
      </x:c>
    </x:row>
    <x:row r="1310">
      <x:c r="A1310" t="n">
        <x:v>1310</x:v>
      </x:c>
      <x:c r="B1310" t="str">
        <x:v>VT0006215</x:v>
      </x:c>
      <x:c r="C1310" t="str">
        <x:v>45788</x:v>
      </x:c>
      <x:c r="D1310" s="27" t="n">
        <x:v>45788</x:v>
      </x:c>
      <x:c r="E1310" t="n">
        <x:f>IF(D1310="","",YEAR(D1310))</x:f>
        <x:v>2025</x:v>
      </x:c>
      <x:c r="F1310" t="n">
        <x:f>IF(D1310="","",MONTH(D1310))</x:f>
        <x:v>5</x:v>
      </x:c>
      <x:c r="G1310" t="str">
        <x:f>IF(D1310="","Fecha no disponible",TEXT(D1310,"mmmm"))</x:f>
        <x:v>May</x:v>
      </x:c>
      <x:c r="H1310" t="str">
        <x:f>IF(D1310="","Fecha no disponible",TEXT(D1310,"yyyy-mm"))</x:f>
        <x:v>2025-05</x:v>
      </x:c>
      <x:c r="I1310" t="str">
        <x:f>IF(D1310="","Fecha no disponible","T"&amp;ROUNDUP(MONTH(D1310)/3,0))</x:f>
        <x:v>T2</x:v>
      </x:c>
      <x:c r="J1310" t="str">
        <x:v>T001</x:v>
      </x:c>
      <x:c r="K1310" t="str">
        <x:v>Tienda La Paz 1</x:v>
      </x:c>
      <x:c r="L1310" t="str">
        <x:v>Barrio</x:v>
      </x:c>
      <x:c r="M1310" t="str">
        <x:v>La Paz</x:v>
      </x:c>
      <x:c r="N1310" t="str">
        <x:f>IFERROR(VLOOKUP(M1310,'Mapeos'!$A$4:$B$30,2,FALSE),M1310)</x:f>
        <x:v>La Paz</x:v>
      </x:c>
      <x:c r="O1310" t="str">
        <x:v>C00151</x:v>
      </x:c>
      <x:c r="P1310" t="str">
        <x:v>Empresa</x:v>
      </x:c>
      <x:c r="Q1310" t="str">
        <x:v>P0131</x:v>
      </x:c>
      <x:c r="R1310" t="str">
        <x:v>Cuidado Personal</x:v>
      </x:c>
      <x:c r="S1310" t="str">
        <x:v>Marca C</x:v>
      </x:c>
      <x:c r="T1310" t="str">
        <x:v>Market Place</x:v>
      </x:c>
      <x:c r="U1310" t="str">
        <x:f>IFERROR(VLOOKUP(T1310,'Mapeos'!$D$4:$E$25,2,FALSE),T1310)</x:f>
        <x:v>Marketplace</x:v>
      </x:c>
      <x:c r="V1310" t="str">
        <x:v>V001</x:v>
      </x:c>
      <x:c r="W1310" t="n">
        <x:v>5</x:v>
      </x:c>
      <x:c r="X1310" s="28" t="n">
        <x:v>94.02</x:v>
      </x:c>
      <x:c r="Y1310" s="20" t="n">
        <x:v>0.25</x:v>
      </x:c>
      <x:c r="Z1310" s="20" t="n">
        <x:f>IF(Y1310&gt;1,Y1310/100,Y1310)</x:f>
        <x:v>0.25</x:v>
      </x:c>
      <x:c r="AA1310" s="28" t="n">
        <x:v>64.44</x:v>
      </x:c>
      <x:c r="AB1310" s="28" t="n">
        <x:v>352.58</x:v>
      </x:c>
      <x:c r="AC1310" s="28" t="str">
        <x:v>BOB</x:v>
      </x:c>
      <x:c r="AD1310" s="28" t="n">
        <x:f>IF(AC1310="USD",AB1310*'Parametros'!$B$4,AB1310)</x:f>
        <x:v>352.58</x:v>
      </x:c>
      <x:c r="AE1310" s="28" t="n">
        <x:f>W1310*X1310*(1-Z1310)</x:f>
        <x:v>352.575</x:v>
      </x:c>
      <x:c r="AF1310" s="28" t="n">
        <x:f>W1310*AA1310</x:f>
        <x:v>322.2</x:v>
      </x:c>
      <x:c r="AG1310" s="28" t="n">
        <x:f>AE1310-AF1310</x:f>
        <x:v>30.375</x:v>
      </x:c>
      <x:c r="AH1310" s="20" t="n">
        <x:f>IF(AE1310&gt;0,AG1310/AE1310,"")</x:f>
        <x:v>0.08615188257817485</x:v>
      </x:c>
      <x:c r="AI1310" s="28"/>
      <x:c r="AJ1310" s="28"/>
      <x:c r="AK1310"/>
      <x:c r="AL1310" t="str">
        <x:v>Completado</x:v>
      </x:c>
      <x:c r="AM1310" t="str">
        <x:f>IF(W1310&lt;0,"Devuelto",AL1310)</x:f>
        <x:v>Completado</x:v>
      </x:c>
      <x:c r="AN1310" t="str">
        <x:v>QR</x:v>
      </x:c>
      <x:c r="AO1310" s="29" t="str">
        <x:v>Canal estandarizado; Meta original vacía</x:v>
      </x:c>
      <x:c r="AP1310" t="str">
        <x:f>IF(D1310="","No","Sí")</x:f>
        <x:v>Sí</x:v>
      </x:c>
    </x:row>
    <x:row r="1311">
      <x:c r="A1311" t="n">
        <x:v>1311</x:v>
      </x:c>
      <x:c r="B1311" t="str">
        <x:v>VT0006219</x:v>
      </x:c>
      <x:c r="C1311" t="str">
        <x:v>45330</x:v>
      </x:c>
      <x:c r="D1311" s="27" t="n">
        <x:v>45330</x:v>
      </x:c>
      <x:c r="E1311" t="n">
        <x:f>IF(D1311="","",YEAR(D1311))</x:f>
        <x:v>2024</x:v>
      </x:c>
      <x:c r="F1311" t="n">
        <x:f>IF(D1311="","",MONTH(D1311))</x:f>
        <x:v>2</x:v>
      </x:c>
      <x:c r="G1311" t="str">
        <x:f>IF(D1311="","Fecha no disponible",TEXT(D1311,"mmmm"))</x:f>
        <x:v>February</x:v>
      </x:c>
      <x:c r="H1311" t="str">
        <x:f>IF(D1311="","Fecha no disponible",TEXT(D1311,"yyyy-mm"))</x:f>
        <x:v>2024-02</x:v>
      </x:c>
      <x:c r="I1311" t="str">
        <x:f>IF(D1311="","Fecha no disponible","T"&amp;ROUNDUP(MONTH(D1311)/3,0))</x:f>
        <x:v>T1</x:v>
      </x:c>
      <x:c r="J1311" t="str">
        <x:v>T005</x:v>
      </x:c>
      <x:c r="K1311" t="str">
        <x:v>Tienda Santa Cruz 1</x:v>
      </x:c>
      <x:c r="L1311" t="str">
        <x:v>Centro</x:v>
      </x:c>
      <x:c r="M1311" t="str">
        <x:v>Santa Cruz</x:v>
      </x:c>
      <x:c r="N1311" t="str">
        <x:f>IFERROR(VLOOKUP(M1311,'Mapeos'!$A$4:$B$30,2,FALSE),M1311)</x:f>
        <x:v>Santa Cruz</x:v>
      </x:c>
      <x:c r="O1311" t="str">
        <x:v>C01541</x:v>
      </x:c>
      <x:c r="P1311" t="str">
        <x:v>Empresa</x:v>
      </x:c>
      <x:c r="Q1311" t="str">
        <x:v>P0083</x:v>
      </x:c>
      <x:c r="R1311" t="str">
        <x:v>Electrónica</x:v>
      </x:c>
      <x:c r="S1311" t="str">
        <x:v>Marca B</x:v>
      </x:c>
      <x:c r="T1311" t="str">
        <x:v>Tienda</x:v>
      </x:c>
      <x:c r="U1311" t="str">
        <x:f>IFERROR(VLOOKUP(T1311,'Mapeos'!$D$4:$E$25,2,FALSE),T1311)</x:f>
        <x:v>Tienda</x:v>
      </x:c>
      <x:c r="V1311" t="str">
        <x:v>V002</x:v>
      </x:c>
      <x:c r="W1311" t="n">
        <x:v>1</x:v>
      </x:c>
      <x:c r="X1311" s="28" t="n">
        <x:v>188.59</x:v>
      </x:c>
      <x:c r="Y1311" s="20" t="n">
        <x:v>0.2</x:v>
      </x:c>
      <x:c r="Z1311" s="20" t="n">
        <x:f>IF(Y1311&gt;1,Y1311/100,Y1311)</x:f>
        <x:v>0.2</x:v>
      </x:c>
      <x:c r="AA1311" s="28" t="n">
        <x:v>123.81</x:v>
      </x:c>
      <x:c r="AB1311" s="28" t="n">
        <x:v>150.87</x:v>
      </x:c>
      <x:c r="AC1311" s="28" t="str">
        <x:v>BOB</x:v>
      </x:c>
      <x:c r="AD1311" s="28" t="n">
        <x:f>IF(AC1311="USD",AB1311*'Parametros'!$B$4,AB1311)</x:f>
        <x:v>150.87</x:v>
      </x:c>
      <x:c r="AE1311" s="28" t="n">
        <x:f>W1311*X1311*(1-Z1311)</x:f>
        <x:v>150.872</x:v>
      </x:c>
      <x:c r="AF1311" s="28" t="n">
        <x:f>W1311*AA1311</x:f>
        <x:v>123.81</x:v>
      </x:c>
      <x:c r="AG1311" s="28" t="n">
        <x:f>AE1311-AF1311</x:f>
        <x:v>27.062000000000012</x:v>
      </x:c>
      <x:c r="AH1311" s="20" t="n">
        <x:f>IF(AE1311&gt;0,AG1311/AE1311,"")</x:f>
        <x:v>0.1793705922901533</x:v>
      </x:c>
      <x:c r="AI1311" s="28" t="n">
        <x:v>141901.59</x:v>
      </x:c>
      <x:c r="AJ1311" s="28"/>
      <x:c r="AK1311"/>
      <x:c r="AL1311" t="str">
        <x:v>Completado</x:v>
      </x:c>
      <x:c r="AM1311" t="str">
        <x:f>IF(W1311&lt;0,"Devuelto",AL1311)</x:f>
        <x:v>Completado</x:v>
      </x:c>
      <x:c r="AN1311" t="str">
        <x:v>QR</x:v>
      </x:c>
      <x:c r="AO1311" s="29" t="str">
        <x:v>Sin observación</x:v>
      </x:c>
      <x:c r="AP1311" t="str">
        <x:f>IF(D1311="","No","Sí")</x:f>
        <x:v>Sí</x:v>
      </x:c>
    </x:row>
    <x:row r="1312">
      <x:c r="A1312" t="n">
        <x:v>1312</x:v>
      </x:c>
      <x:c r="B1312" t="str">
        <x:v>VT0006224</x:v>
      </x:c>
      <x:c r="C1312" t="str">
        <x:v>45961</x:v>
      </x:c>
      <x:c r="D1312" s="27" t="n">
        <x:v>45961</x:v>
      </x:c>
      <x:c r="E1312" t="n">
        <x:f>IF(D1312="","",YEAR(D1312))</x:f>
        <x:v>2025</x:v>
      </x:c>
      <x:c r="F1312" t="n">
        <x:f>IF(D1312="","",MONTH(D1312))</x:f>
        <x:v>10</x:v>
      </x:c>
      <x:c r="G1312" t="str">
        <x:f>IF(D1312="","Fecha no disponible",TEXT(D1312,"mmmm"))</x:f>
        <x:v>October</x:v>
      </x:c>
      <x:c r="H1312" t="str">
        <x:f>IF(D1312="","Fecha no disponible",TEXT(D1312,"yyyy-mm"))</x:f>
        <x:v>2025-10</x:v>
      </x:c>
      <x:c r="I1312" t="str">
        <x:f>IF(D1312="","Fecha no disponible","T"&amp;ROUNDUP(MONTH(D1312)/3,0))</x:f>
        <x:v>T4</x:v>
      </x:c>
      <x:c r="J1312" t="str">
        <x:v>T003</x:v>
      </x:c>
      <x:c r="K1312" t="str">
        <x:v>Tienda La Paz 3</x:v>
      </x:c>
      <x:c r="L1312" t="str">
        <x:v>Barrio</x:v>
      </x:c>
      <x:c r="M1312" t="str">
        <x:v>La Paz</x:v>
      </x:c>
      <x:c r="N1312" t="str">
        <x:f>IFERROR(VLOOKUP(M1312,'Mapeos'!$A$4:$B$30,2,FALSE),M1312)</x:f>
        <x:v>La Paz</x:v>
      </x:c>
      <x:c r="O1312" t="str">
        <x:v>C00834</x:v>
      </x:c>
      <x:c r="P1312" t="str">
        <x:v>Premium</x:v>
      </x:c>
      <x:c r="Q1312" t="str">
        <x:v>P0128</x:v>
      </x:c>
      <x:c r="R1312" t="str">
        <x:v>Cuidado Personal</x:v>
      </x:c>
      <x:c r="S1312" t="str">
        <x:v>Marca C</x:v>
      </x:c>
      <x:c r="T1312" t="str">
        <x:v>Tienda</x:v>
      </x:c>
      <x:c r="U1312" t="str">
        <x:f>IFERROR(VLOOKUP(T1312,'Mapeos'!$D$4:$E$25,2,FALSE),T1312)</x:f>
        <x:v>Tienda</x:v>
      </x:c>
      <x:c r="V1312" t="str">
        <x:v>V031</x:v>
      </x:c>
      <x:c r="W1312" t="n">
        <x:v>0</x:v>
      </x:c>
      <x:c r="X1312" s="28" t="n">
        <x:v>63.98</x:v>
      </x:c>
      <x:c r="Y1312" s="20" t="n">
        <x:v>0.05</x:v>
      </x:c>
      <x:c r="Z1312" s="20" t="n">
        <x:f>IF(Y1312&gt;1,Y1312/100,Y1312)</x:f>
        <x:v>0.05</x:v>
      </x:c>
      <x:c r="AA1312" s="28" t="n">
        <x:v>35.64</x:v>
      </x:c>
      <x:c r="AB1312" s="28" t="n">
        <x:v>0</x:v>
      </x:c>
      <x:c r="AC1312" s="28" t="str">
        <x:v>BOB</x:v>
      </x:c>
      <x:c r="AD1312" s="28" t="n">
        <x:f>IF(AC1312="USD",AB1312*'Parametros'!$B$4,AB1312)</x:f>
        <x:v>0</x:v>
      </x:c>
      <x:c r="AE1312" s="28" t="n">
        <x:f>W1312*X1312*(1-Z1312)</x:f>
        <x:v>0</x:v>
      </x:c>
      <x:c r="AF1312" s="28" t="n">
        <x:f>W1312*AA1312</x:f>
        <x:v>0</x:v>
      </x:c>
      <x:c r="AG1312" s="28" t="n">
        <x:f>AE1312-AF1312</x:f>
        <x:v>0</x:v>
      </x:c>
      <x:c r="AH1312" s="20" t="str">
        <x:f>IF(AE1312&gt;0,AG1312/AE1312,"")</x:f>
      </x:c>
      <x:c r="AI1312" s="28" t="n">
        <x:v>155874.89</x:v>
      </x:c>
      <x:c r="AJ1312" s="28"/>
      <x:c r="AK1312"/>
      <x:c r="AL1312" t="str">
        <x:v>Cancelado</x:v>
      </x:c>
      <x:c r="AM1312" t="str">
        <x:f>IF(W1312&lt;0,"Devuelto",AL1312)</x:f>
        <x:v>Cancelado</x:v>
      </x:c>
      <x:c r="AN1312" t="str">
        <x:v>Tarjeta</x:v>
      </x:c>
      <x:c r="AO1312" s="29" t="str">
        <x:v>Sin observación</x:v>
      </x:c>
      <x:c r="AP1312" t="str">
        <x:f>IF(D1312="","No","Sí")</x:f>
        <x:v>Sí</x:v>
      </x:c>
    </x:row>
    <x:row r="1313">
      <x:c r="A1313" t="n">
        <x:v>1313</x:v>
      </x:c>
      <x:c r="B1313" t="str">
        <x:v>VT0006229</x:v>
      </x:c>
      <x:c r="C1313" t="str">
        <x:v>46166</x:v>
      </x:c>
      <x:c r="D1313" s="27" t="n">
        <x:v>46166</x:v>
      </x:c>
      <x:c r="E1313" t="n">
        <x:f>IF(D1313="","",YEAR(D1313))</x:f>
        <x:v>2026</x:v>
      </x:c>
      <x:c r="F1313" t="n">
        <x:f>IF(D1313="","",MONTH(D1313))</x:f>
        <x:v>5</x:v>
      </x:c>
      <x:c r="G1313" t="str">
        <x:f>IF(D1313="","Fecha no disponible",TEXT(D1313,"mmmm"))</x:f>
        <x:v>May</x:v>
      </x:c>
      <x:c r="H1313" t="str">
        <x:f>IF(D1313="","Fecha no disponible",TEXT(D1313,"yyyy-mm"))</x:f>
        <x:v>2026-05</x:v>
      </x:c>
      <x:c r="I1313" t="str">
        <x:f>IF(D1313="","Fecha no disponible","T"&amp;ROUNDUP(MONTH(D1313)/3,0))</x:f>
        <x:v>T2</x:v>
      </x:c>
      <x:c r="J1313" t="str">
        <x:v>T016</x:v>
      </x:c>
      <x:c r="K1313" t="str">
        <x:v>Tienda Potosí 4</x:v>
      </x:c>
      <x:c r="L1313" t="str">
        <x:v>Centro</x:v>
      </x:c>
      <x:c r="M1313" t="str">
        <x:v>Potosí</x:v>
      </x:c>
      <x:c r="N1313" t="str">
        <x:f>IFERROR(VLOOKUP(M1313,'Mapeos'!$A$4:$B$30,2,FALSE),M1313)</x:f>
        <x:v>Potosí</x:v>
      </x:c>
      <x:c r="O1313" t="str">
        <x:v>C00303</x:v>
      </x:c>
      <x:c r="P1313" t="str">
        <x:v>Empresa</x:v>
      </x:c>
      <x:c r="Q1313" t="str">
        <x:v>P0086</x:v>
      </x:c>
      <x:c r="R1313" t="str">
        <x:v>Electrónica</x:v>
      </x:c>
      <x:c r="S1313" t="str">
        <x:v>Marca C</x:v>
      </x:c>
      <x:c r="T1313" t="str">
        <x:v>Tienda</x:v>
      </x:c>
      <x:c r="U1313" t="str">
        <x:f>IFERROR(VLOOKUP(T1313,'Mapeos'!$D$4:$E$25,2,FALSE),T1313)</x:f>
        <x:v>Tienda</x:v>
      </x:c>
      <x:c r="V1313" t="str">
        <x:v>V003</x:v>
      </x:c>
      <x:c r="W1313" t="n">
        <x:v>1</x:v>
      </x:c>
      <x:c r="X1313" s="28" t="n">
        <x:v>418.84</x:v>
      </x:c>
      <x:c r="Y1313" s="20" t="n">
        <x:v>0</x:v>
      </x:c>
      <x:c r="Z1313" s="20" t="n">
        <x:f>IF(Y1313&gt;1,Y1313/100,Y1313)</x:f>
        <x:v>0</x:v>
      </x:c>
      <x:c r="AA1313" s="28" t="n">
        <x:v>240.45</x:v>
      </x:c>
      <x:c r="AB1313" s="28" t="n">
        <x:v>418.84</x:v>
      </x:c>
      <x:c r="AC1313" s="28" t="str">
        <x:v>BOB</x:v>
      </x:c>
      <x:c r="AD1313" s="28" t="n">
        <x:f>IF(AC1313="USD",AB1313*'Parametros'!$B$4,AB1313)</x:f>
        <x:v>418.84</x:v>
      </x:c>
      <x:c r="AE1313" s="28" t="n">
        <x:f>W1313*X1313*(1-Z1313)</x:f>
        <x:v>418.84</x:v>
      </x:c>
      <x:c r="AF1313" s="28" t="n">
        <x:f>W1313*AA1313</x:f>
        <x:v>240.45</x:v>
      </x:c>
      <x:c r="AG1313" s="28" t="n">
        <x:f>AE1313-AF1313</x:f>
        <x:v>178.39</x:v>
      </x:c>
      <x:c r="AH1313" s="20" t="n">
        <x:f>IF(AE1313&gt;0,AG1313/AE1313,"")</x:f>
        <x:v>0.4259144303313915</x:v>
      </x:c>
      <x:c r="AI1313" s="28" t="n">
        <x:v>194671.92</x:v>
      </x:c>
      <x:c r="AJ1313" s="28"/>
      <x:c r="AK1313"/>
      <x:c r="AL1313" t="str">
        <x:v>Completado</x:v>
      </x:c>
      <x:c r="AM1313" t="str">
        <x:f>IF(W1313&lt;0,"Devuelto",AL1313)</x:f>
        <x:v>Completado</x:v>
      </x:c>
      <x:c r="AN1313" t="str">
        <x:v>Transferencia</x:v>
      </x:c>
      <x:c r="AO1313" s="29" t="str">
        <x:v>Sin observación</x:v>
      </x:c>
      <x:c r="AP1313" t="str">
        <x:f>IF(D1313="","No","Sí")</x:f>
        <x:v>Sí</x:v>
      </x:c>
    </x:row>
    <x:row r="1314">
      <x:c r="A1314" t="n">
        <x:v>1314</x:v>
      </x:c>
      <x:c r="B1314" t="str">
        <x:v>VT0006234</x:v>
      </x:c>
      <x:c r="C1314" t="str">
        <x:v>46181</x:v>
      </x:c>
      <x:c r="D1314" s="27" t="n">
        <x:v>46181</x:v>
      </x:c>
      <x:c r="E1314" t="n">
        <x:f>IF(D1314="","",YEAR(D1314))</x:f>
        <x:v>2026</x:v>
      </x:c>
      <x:c r="F1314" t="n">
        <x:f>IF(D1314="","",MONTH(D1314))</x:f>
        <x:v>6</x:v>
      </x:c>
      <x:c r="G1314" t="str">
        <x:f>IF(D1314="","Fecha no disponible",TEXT(D1314,"mmmm"))</x:f>
        <x:v>June</x:v>
      </x:c>
      <x:c r="H1314" t="str">
        <x:f>IF(D1314="","Fecha no disponible",TEXT(D1314,"yyyy-mm"))</x:f>
        <x:v>2026-06</x:v>
      </x:c>
      <x:c r="I1314" t="str">
        <x:f>IF(D1314="","Fecha no disponible","T"&amp;ROUNDUP(MONTH(D1314)/3,0))</x:f>
        <x:v>T2</x:v>
      </x:c>
      <x:c r="J1314" t="str">
        <x:v>T013</x:v>
      </x:c>
      <x:c r="K1314" t="str">
        <x:v>Tienda Potosí 1</x:v>
      </x:c>
      <x:c r="L1314" t="str">
        <x:v>Centro</x:v>
      </x:c>
      <x:c r="M1314" t="str">
        <x:v>Potosí</x:v>
      </x:c>
      <x:c r="N1314" t="str">
        <x:f>IFERROR(VLOOKUP(M1314,'Mapeos'!$A$4:$B$30,2,FALSE),M1314)</x:f>
        <x:v>Potosí</x:v>
      </x:c>
      <x:c r="O1314" t="str">
        <x:v>C00208</x:v>
      </x:c>
      <x:c r="P1314" t="str">
        <x:v>Empresa</x:v>
      </x:c>
      <x:c r="Q1314" t="str">
        <x:v>P0010</x:v>
      </x:c>
      <x:c r="R1314" t="str">
        <x:v>Deportes</x:v>
      </x:c>
      <x:c r="S1314" t="str">
        <x:v>Marca A</x:v>
      </x:c>
      <x:c r="T1314" t="str">
        <x:v>Tienda</x:v>
      </x:c>
      <x:c r="U1314" t="str">
        <x:f>IFERROR(VLOOKUP(T1314,'Mapeos'!$D$4:$E$25,2,FALSE),T1314)</x:f>
        <x:v>Tienda</x:v>
      </x:c>
      <x:c r="V1314" t="str">
        <x:v>V011</x:v>
      </x:c>
      <x:c r="W1314" t="n">
        <x:v>7</x:v>
      </x:c>
      <x:c r="X1314" s="28" t="n">
        <x:v>139.02</x:v>
      </x:c>
      <x:c r="Y1314" s="20" t="n">
        <x:v>0.1</x:v>
      </x:c>
      <x:c r="Z1314" s="20" t="n">
        <x:f>IF(Y1314&gt;1,Y1314/100,Y1314)</x:f>
        <x:v>0.1</x:v>
      </x:c>
      <x:c r="AA1314" s="28" t="n">
        <x:v>89.38</x:v>
      </x:c>
      <x:c r="AB1314" s="28" t="n">
        <x:v>875.83</x:v>
      </x:c>
      <x:c r="AC1314" s="28" t="str">
        <x:v>BOB</x:v>
      </x:c>
      <x:c r="AD1314" s="28" t="n">
        <x:f>IF(AC1314="USD",AB1314*'Parametros'!$B$4,AB1314)</x:f>
        <x:v>875.83</x:v>
      </x:c>
      <x:c r="AE1314" s="28" t="n">
        <x:f>W1314*X1314*(1-Z1314)</x:f>
        <x:v>875.8260000000001</x:v>
      </x:c>
      <x:c r="AF1314" s="28" t="n">
        <x:f>W1314*AA1314</x:f>
        <x:v>625.66</x:v>
      </x:c>
      <x:c r="AG1314" s="28" t="n">
        <x:f>AE1314-AF1314</x:f>
        <x:v>250.16600000000017</x:v>
      </x:c>
      <x:c r="AH1314" s="20" t="n">
        <x:f>IF(AE1314&gt;0,AG1314/AE1314,"")</x:f>
        <x:v>0.28563436116306223</x:v>
      </x:c>
      <x:c r="AI1314" s="28" t="n">
        <x:v>125192.93</x:v>
      </x:c>
      <x:c r="AJ1314" s="28"/>
      <x:c r="AK1314"/>
      <x:c r="AL1314" t="str">
        <x:v>Completado</x:v>
      </x:c>
      <x:c r="AM1314" t="str">
        <x:f>IF(W1314&lt;0,"Devuelto",AL1314)</x:f>
        <x:v>Completado</x:v>
      </x:c>
      <x:c r="AN1314" t="str">
        <x:v>QR</x:v>
      </x:c>
      <x:c r="AO1314" s="29" t="str">
        <x:v>Sin observación</x:v>
      </x:c>
      <x:c r="AP1314" t="str">
        <x:f>IF(D1314="","No","Sí")</x:f>
        <x:v>Sí</x:v>
      </x:c>
    </x:row>
    <x:row r="1315">
      <x:c r="A1315" t="n">
        <x:v>1315</x:v>
      </x:c>
      <x:c r="B1315" t="str">
        <x:v>VT0006238</x:v>
      </x:c>
      <x:c r="C1315" t="str">
        <x:v>46097</x:v>
      </x:c>
      <x:c r="D1315" s="27" t="n">
        <x:v>46097</x:v>
      </x:c>
      <x:c r="E1315" t="n">
        <x:f>IF(D1315="","",YEAR(D1315))</x:f>
        <x:v>2026</x:v>
      </x:c>
      <x:c r="F1315" t="n">
        <x:f>IF(D1315="","",MONTH(D1315))</x:f>
        <x:v>3</x:v>
      </x:c>
      <x:c r="G1315" t="str">
        <x:f>IF(D1315="","Fecha no disponible",TEXT(D1315,"mmmm"))</x:f>
        <x:v>March</x:v>
      </x:c>
      <x:c r="H1315" t="str">
        <x:f>IF(D1315="","Fecha no disponible",TEXT(D1315,"yyyy-mm"))</x:f>
        <x:v>2026-03</x:v>
      </x:c>
      <x:c r="I1315" t="str">
        <x:f>IF(D1315="","Fecha no disponible","T"&amp;ROUNDUP(MONTH(D1315)/3,0))</x:f>
        <x:v>T1</x:v>
      </x:c>
      <x:c r="J1315" t="str">
        <x:v>T010</x:v>
      </x:c>
      <x:c r="K1315" t="str">
        <x:v>Tienda Cochabamba 2</x:v>
      </x:c>
      <x:c r="L1315" t="str">
        <x:v>Barrio</x:v>
      </x:c>
      <x:c r="M1315" t="str">
        <x:v>Cochabamba</x:v>
      </x:c>
      <x:c r="N1315" t="str">
        <x:f>IFERROR(VLOOKUP(M1315,'Mapeos'!$A$4:$B$30,2,FALSE),M1315)</x:f>
        <x:v>Cochabamba</x:v>
      </x:c>
      <x:c r="O1315" t="str">
        <x:v>C01037</x:v>
      </x:c>
      <x:c r="P1315" t="str">
        <x:v>Frecuente</x:v>
      </x:c>
      <x:c r="Q1315" t="str">
        <x:v>P0004</x:v>
      </x:c>
      <x:c r="R1315" t="str">
        <x:v>Alimentos</x:v>
      </x:c>
      <x:c r="S1315" t="str">
        <x:v>Marca B</x:v>
      </x:c>
      <x:c r="T1315" t="str">
        <x:v>WhatsApp</x:v>
      </x:c>
      <x:c r="U1315" t="str">
        <x:f>IFERROR(VLOOKUP(T1315,'Mapeos'!$D$4:$E$25,2,FALSE),T1315)</x:f>
        <x:v>WhatsApp</x:v>
      </x:c>
      <x:c r="V1315" t="str">
        <x:v>V013</x:v>
      </x:c>
      <x:c r="W1315" t="n">
        <x:v>1</x:v>
      </x:c>
      <x:c r="X1315" s="28" t="n">
        <x:v>43.13</x:v>
      </x:c>
      <x:c r="Y1315" s="20" t="n">
        <x:v>0.15</x:v>
      </x:c>
      <x:c r="Z1315" s="20" t="n">
        <x:f>IF(Y1315&gt;1,Y1315/100,Y1315)</x:f>
        <x:v>0.15</x:v>
      </x:c>
      <x:c r="AA1315" s="28" t="n">
        <x:v>28.8</x:v>
      </x:c>
      <x:c r="AB1315" s="28" t="n">
        <x:v>36.66</x:v>
      </x:c>
      <x:c r="AC1315" s="28" t="str">
        <x:v>BOB</x:v>
      </x:c>
      <x:c r="AD1315" s="28" t="n">
        <x:f>IF(AC1315="USD",AB1315*'Parametros'!$B$4,AB1315)</x:f>
        <x:v>36.66</x:v>
      </x:c>
      <x:c r="AE1315" s="28" t="n">
        <x:f>W1315*X1315*(1-Z1315)</x:f>
        <x:v>36.6605</x:v>
      </x:c>
      <x:c r="AF1315" s="28" t="n">
        <x:f>W1315*AA1315</x:f>
        <x:v>28.8</x:v>
      </x:c>
      <x:c r="AG1315" s="28" t="n">
        <x:f>AE1315-AF1315</x:f>
        <x:v>7.860499999999998</x:v>
      </x:c>
      <x:c r="AH1315" s="20" t="n">
        <x:f>IF(AE1315&gt;0,AG1315/AE1315,"")</x:f>
        <x:v>0.21441333315148453</x:v>
      </x:c>
      <x:c r="AI1315" s="28" t="n">
        <x:v>83201.93</x:v>
      </x:c>
      <x:c r="AJ1315" s="28"/>
      <x:c r="AK1315"/>
      <x:c r="AL1315" t="str">
        <x:v>Completado</x:v>
      </x:c>
      <x:c r="AM1315" t="str">
        <x:f>IF(W1315&lt;0,"Devuelto",AL1315)</x:f>
        <x:v>Completado</x:v>
      </x:c>
      <x:c r="AN1315" t="str">
        <x:v>QR</x:v>
      </x:c>
      <x:c r="AO1315" s="29" t="str">
        <x:v>Sin observación</x:v>
      </x:c>
      <x:c r="AP1315" t="str">
        <x:f>IF(D1315="","No","Sí")</x:f>
        <x:v>Sí</x:v>
      </x:c>
    </x:row>
    <x:row r="1316">
      <x:c r="A1316" t="n">
        <x:v>1316</x:v>
      </x:c>
      <x:c r="B1316" t="str">
        <x:v>VT0006243</x:v>
      </x:c>
      <x:c r="C1316" t="str">
        <x:v>46049</x:v>
      </x:c>
      <x:c r="D1316" s="27" t="n">
        <x:v>46049</x:v>
      </x:c>
      <x:c r="E1316" t="n">
        <x:f>IF(D1316="","",YEAR(D1316))</x:f>
        <x:v>2026</x:v>
      </x:c>
      <x:c r="F1316" t="n">
        <x:f>IF(D1316="","",MONTH(D1316))</x:f>
        <x:v>1</x:v>
      </x:c>
      <x:c r="G1316" t="str">
        <x:f>IF(D1316="","Fecha no disponible",TEXT(D1316,"mmmm"))</x:f>
        <x:v>January</x:v>
      </x:c>
      <x:c r="H1316" t="str">
        <x:f>IF(D1316="","Fecha no disponible",TEXT(D1316,"yyyy-mm"))</x:f>
        <x:v>2026-01</x:v>
      </x:c>
      <x:c r="I1316" t="str">
        <x:f>IF(D1316="","Fecha no disponible","T"&amp;ROUNDUP(MONTH(D1316)/3,0))</x:f>
        <x:v>T1</x:v>
      </x:c>
      <x:c r="J1316" t="str">
        <x:v>T014</x:v>
      </x:c>
      <x:c r="K1316" t="str">
        <x:v>Tienda Potosí 2</x:v>
      </x:c>
      <x:c r="L1316" t="str">
        <x:v>Barrio</x:v>
      </x:c>
      <x:c r="M1316" t="str">
        <x:v>Potosí</x:v>
      </x:c>
      <x:c r="N1316" t="str">
        <x:f>IFERROR(VLOOKUP(M1316,'Mapeos'!$A$4:$B$30,2,FALSE),M1316)</x:f>
        <x:v>Potosí</x:v>
      </x:c>
      <x:c r="O1316" t="str">
        <x:v>C00737</x:v>
      </x:c>
      <x:c r="P1316" t="str">
        <x:v>Masivo</x:v>
      </x:c>
      <x:c r="Q1316" t="str">
        <x:v>P0140</x:v>
      </x:c>
      <x:c r="R1316" t="str">
        <x:v>Hogar</x:v>
      </x:c>
      <x:c r="S1316" t="str">
        <x:v>Marca D</x:v>
      </x:c>
      <x:c r="T1316" t="str">
        <x:v>Tienda</x:v>
      </x:c>
      <x:c r="U1316" t="str">
        <x:f>IFERROR(VLOOKUP(T1316,'Mapeos'!$D$4:$E$25,2,FALSE),T1316)</x:f>
        <x:v>Tienda</x:v>
      </x:c>
      <x:c r="V1316" t="str">
        <x:v>V020</x:v>
      </x:c>
      <x:c r="W1316" t="n">
        <x:v>1</x:v>
      </x:c>
      <x:c r="X1316" s="28" t="n">
        <x:v>188.1</x:v>
      </x:c>
      <x:c r="Y1316" s="20" t="n">
        <x:v>0.05</x:v>
      </x:c>
      <x:c r="Z1316" s="20" t="n">
        <x:f>IF(Y1316&gt;1,Y1316/100,Y1316)</x:f>
        <x:v>0.05</x:v>
      </x:c>
      <x:c r="AA1316" s="28" t="n">
        <x:v>122.58</x:v>
      </x:c>
      <x:c r="AB1316" s="28" t="n">
        <x:v>178.69</x:v>
      </x:c>
      <x:c r="AC1316" s="28" t="str">
        <x:v>BOB</x:v>
      </x:c>
      <x:c r="AD1316" s="28" t="n">
        <x:f>IF(AC1316="USD",AB1316*'Parametros'!$B$4,AB1316)</x:f>
        <x:v>178.69</x:v>
      </x:c>
      <x:c r="AE1316" s="28" t="n">
        <x:f>W1316*X1316*(1-Z1316)</x:f>
        <x:v>178.695</x:v>
      </x:c>
      <x:c r="AF1316" s="28" t="n">
        <x:f>W1316*AA1316</x:f>
        <x:v>122.58</x:v>
      </x:c>
      <x:c r="AG1316" s="28" t="n">
        <x:f>AE1316-AF1316</x:f>
        <x:v>56.114999999999995</x:v>
      </x:c>
      <x:c r="AH1316" s="20" t="n">
        <x:f>IF(AE1316&gt;0,AG1316/AE1316,"")</x:f>
        <x:v>0.31402669352807855</x:v>
      </x:c>
      <x:c r="AI1316" s="28" t="n">
        <x:v>173590.59</x:v>
      </x:c>
      <x:c r="AJ1316" s="28"/>
      <x:c r="AK1316"/>
      <x:c r="AL1316" t="str">
        <x:v>Completado</x:v>
      </x:c>
      <x:c r="AM1316" t="str">
        <x:f>IF(W1316&lt;0,"Devuelto",AL1316)</x:f>
        <x:v>Completado</x:v>
      </x:c>
      <x:c r="AN1316" t="str">
        <x:v>QR</x:v>
      </x:c>
      <x:c r="AO1316" s="29" t="str">
        <x:v>Sin observación</x:v>
      </x:c>
      <x:c r="AP1316" t="str">
        <x:f>IF(D1316="","No","Sí")</x:f>
        <x:v>Sí</x:v>
      </x:c>
    </x:row>
    <x:row r="1317">
      <x:c r="A1317" t="n">
        <x:v>1317</x:v>
      </x:c>
      <x:c r="B1317" t="str">
        <x:v>VT0006248</x:v>
      </x:c>
      <x:c r="C1317" t="str">
        <x:v>45507</x:v>
      </x:c>
      <x:c r="D1317" s="27" t="n">
        <x:v>45507</x:v>
      </x:c>
      <x:c r="E1317" t="n">
        <x:f>IF(D1317="","",YEAR(D1317))</x:f>
        <x:v>2024</x:v>
      </x:c>
      <x:c r="F1317" t="n">
        <x:f>IF(D1317="","",MONTH(D1317))</x:f>
        <x:v>8</x:v>
      </x:c>
      <x:c r="G1317" t="str">
        <x:f>IF(D1317="","Fecha no disponible",TEXT(D1317,"mmmm"))</x:f>
        <x:v>August</x:v>
      </x:c>
      <x:c r="H1317" t="str">
        <x:f>IF(D1317="","Fecha no disponible",TEXT(D1317,"yyyy-mm"))</x:f>
        <x:v>2024-08</x:v>
      </x:c>
      <x:c r="I1317" t="str">
        <x:f>IF(D1317="","Fecha no disponible","T"&amp;ROUNDUP(MONTH(D1317)/3,0))</x:f>
        <x:v>T3</x:v>
      </x:c>
      <x:c r="J1317" t="str">
        <x:v>T003</x:v>
      </x:c>
      <x:c r="K1317" t="str">
        <x:v>Tienda La Paz 3</x:v>
      </x:c>
      <x:c r="L1317" t="str">
        <x:v>Barrio</x:v>
      </x:c>
      <x:c r="M1317" t="str">
        <x:v>La Paz</x:v>
      </x:c>
      <x:c r="N1317" t="str">
        <x:f>IFERROR(VLOOKUP(M1317,'Mapeos'!$A$4:$B$30,2,FALSE),M1317)</x:f>
        <x:v>La Paz</x:v>
      </x:c>
      <x:c r="O1317" t="str">
        <x:v>C01009</x:v>
      </x:c>
      <x:c r="P1317" t="str">
        <x:v>Frecuente</x:v>
      </x:c>
      <x:c r="Q1317" t="str">
        <x:v>P0149</x:v>
      </x:c>
      <x:c r="R1317" t="str">
        <x:v>Alimentos</x:v>
      </x:c>
      <x:c r="S1317" t="str">
        <x:v>Marca D</x:v>
      </x:c>
      <x:c r="T1317" t="str">
        <x:v>Tienda</x:v>
      </x:c>
      <x:c r="U1317" t="str">
        <x:f>IFERROR(VLOOKUP(T1317,'Mapeos'!$D$4:$E$25,2,FALSE),T1317)</x:f>
        <x:v>Tienda</x:v>
      </x:c>
      <x:c r="V1317" t="str">
        <x:v>V009</x:v>
      </x:c>
      <x:c r="W1317" t="n">
        <x:v>1</x:v>
      </x:c>
      <x:c r="X1317" s="28" t="n">
        <x:v>25.76</x:v>
      </x:c>
      <x:c r="Y1317" s="20" t="n">
        <x:v>0.15</x:v>
      </x:c>
      <x:c r="Z1317" s="20" t="n">
        <x:f>IF(Y1317&gt;1,Y1317/100,Y1317)</x:f>
        <x:v>0.15</x:v>
      </x:c>
      <x:c r="AA1317" s="28" t="n">
        <x:v>18.82</x:v>
      </x:c>
      <x:c r="AB1317" s="28" t="n">
        <x:v>21.9</x:v>
      </x:c>
      <x:c r="AC1317" s="28" t="str">
        <x:v>BOB</x:v>
      </x:c>
      <x:c r="AD1317" s="28" t="n">
        <x:f>IF(AC1317="USD",AB1317*'Parametros'!$B$4,AB1317)</x:f>
        <x:v>21.9</x:v>
      </x:c>
      <x:c r="AE1317" s="28" t="n">
        <x:f>W1317*X1317*(1-Z1317)</x:f>
        <x:v>21.896</x:v>
      </x:c>
      <x:c r="AF1317" s="28" t="n">
        <x:f>W1317*AA1317</x:f>
        <x:v>18.82</x:v>
      </x:c>
      <x:c r="AG1317" s="28" t="n">
        <x:f>AE1317-AF1317</x:f>
        <x:v>3.0760000000000005</x:v>
      </x:c>
      <x:c r="AH1317" s="20" t="n">
        <x:f>IF(AE1317&gt;0,AG1317/AE1317,"")</x:f>
        <x:v>0.14048227986846915</x:v>
      </x:c>
      <x:c r="AI1317" s="28" t="n">
        <x:v>150623.88</x:v>
      </x:c>
      <x:c r="AJ1317" s="28"/>
      <x:c r="AK1317"/>
      <x:c r="AL1317" t="str">
        <x:v>Completado</x:v>
      </x:c>
      <x:c r="AM1317" t="str">
        <x:f>IF(W1317&lt;0,"Devuelto",AL1317)</x:f>
        <x:v>Completado</x:v>
      </x:c>
      <x:c r="AN1317" t="str">
        <x:v>Transferencia</x:v>
      </x:c>
      <x:c r="AO1317" s="29" t="str">
        <x:v>Sin observación</x:v>
      </x:c>
      <x:c r="AP1317" t="str">
        <x:f>IF(D1317="","No","Sí")</x:f>
        <x:v>Sí</x:v>
      </x:c>
    </x:row>
    <x:row r="1318">
      <x:c r="A1318" t="n">
        <x:v>1318</x:v>
      </x:c>
      <x:c r="B1318" t="str">
        <x:v>VT0006253</x:v>
      </x:c>
      <x:c r="C1318" t="str">
        <x:v>45322</x:v>
      </x:c>
      <x:c r="D1318" s="27" t="n">
        <x:v>45322</x:v>
      </x:c>
      <x:c r="E1318" t="n">
        <x:f>IF(D1318="","",YEAR(D1318))</x:f>
        <x:v>2024</x:v>
      </x:c>
      <x:c r="F1318" t="n">
        <x:f>IF(D1318="","",MONTH(D1318))</x:f>
        <x:v>1</x:v>
      </x:c>
      <x:c r="G1318" t="str">
        <x:f>IF(D1318="","Fecha no disponible",TEXT(D1318,"mmmm"))</x:f>
        <x:v>January</x:v>
      </x:c>
      <x:c r="H1318" t="str">
        <x:f>IF(D1318="","Fecha no disponible",TEXT(D1318,"yyyy-mm"))</x:f>
        <x:v>2024-01</x:v>
      </x:c>
      <x:c r="I1318" t="str">
        <x:f>IF(D1318="","Fecha no disponible","T"&amp;ROUNDUP(MONTH(D1318)/3,0))</x:f>
        <x:v>T1</x:v>
      </x:c>
      <x:c r="J1318" t="str">
        <x:v>T011</x:v>
      </x:c>
      <x:c r="K1318" t="str">
        <x:v>Tienda Cochabamba 3</x:v>
      </x:c>
      <x:c r="L1318" t="str">
        <x:v>Mall</x:v>
      </x:c>
      <x:c r="M1318" t="str">
        <x:v>Cochabamba</x:v>
      </x:c>
      <x:c r="N1318" t="str">
        <x:f>IFERROR(VLOOKUP(M1318,'Mapeos'!$A$4:$B$30,2,FALSE),M1318)</x:f>
        <x:v>Cochabamba</x:v>
      </x:c>
      <x:c r="O1318" t="str">
        <x:v>C00399</x:v>
      </x:c>
      <x:c r="P1318" t="str">
        <x:v>Frecuente</x:v>
      </x:c>
      <x:c r="Q1318" t="str">
        <x:v>P0091</x:v>
      </x:c>
      <x:c r="R1318" t="str">
        <x:v>Deportes</x:v>
      </x:c>
      <x:c r="S1318" t="str">
        <x:v>Marca C</x:v>
      </x:c>
      <x:c r="T1318" t="str">
        <x:v>Tienda</x:v>
      </x:c>
      <x:c r="U1318" t="str">
        <x:f>IFERROR(VLOOKUP(T1318,'Mapeos'!$D$4:$E$25,2,FALSE),T1318)</x:f>
        <x:v>Tienda</x:v>
      </x:c>
      <x:c r="V1318" t="str">
        <x:v>V038</x:v>
      </x:c>
      <x:c r="W1318" t="n">
        <x:v>1</x:v>
      </x:c>
      <x:c r="X1318" s="28" t="n">
        <x:v>131.53</x:v>
      </x:c>
      <x:c r="Y1318" s="20" t="n">
        <x:v>0</x:v>
      </x:c>
      <x:c r="Z1318" s="20" t="n">
        <x:f>IF(Y1318&gt;1,Y1318/100,Y1318)</x:f>
        <x:v>0</x:v>
      </x:c>
      <x:c r="AA1318" s="28" t="n">
        <x:v>75.15</x:v>
      </x:c>
      <x:c r="AB1318" s="28" t="n">
        <x:v>131.53</x:v>
      </x:c>
      <x:c r="AC1318" s="28" t="str">
        <x:v>BOB</x:v>
      </x:c>
      <x:c r="AD1318" s="28" t="n">
        <x:f>IF(AC1318="USD",AB1318*'Parametros'!$B$4,AB1318)</x:f>
        <x:v>131.53</x:v>
      </x:c>
      <x:c r="AE1318" s="28" t="n">
        <x:f>W1318*X1318*(1-Z1318)</x:f>
        <x:v>131.53</x:v>
      </x:c>
      <x:c r="AF1318" s="28" t="n">
        <x:f>W1318*AA1318</x:f>
        <x:v>75.15</x:v>
      </x:c>
      <x:c r="AG1318" s="28" t="n">
        <x:f>AE1318-AF1318</x:f>
        <x:v>56.379999999999995</x:v>
      </x:c>
      <x:c r="AH1318" s="20" t="n">
        <x:f>IF(AE1318&gt;0,AG1318/AE1318,"")</x:f>
        <x:v>0.4286474568539496</x:v>
      </x:c>
      <x:c r="AI1318" s="28" t="n">
        <x:v>167379.12</x:v>
      </x:c>
      <x:c r="AJ1318" s="28"/>
      <x:c r="AK1318"/>
      <x:c r="AL1318" t="str">
        <x:v>Completado</x:v>
      </x:c>
      <x:c r="AM1318" t="str">
        <x:f>IF(W1318&lt;0,"Devuelto",AL1318)</x:f>
        <x:v>Completado</x:v>
      </x:c>
      <x:c r="AN1318" t="str">
        <x:v>QR</x:v>
      </x:c>
      <x:c r="AO1318" s="29" t="str">
        <x:v>Sin observación</x:v>
      </x:c>
      <x:c r="AP1318" t="str">
        <x:f>IF(D1318="","No","Sí")</x:f>
        <x:v>Sí</x:v>
      </x:c>
    </x:row>
    <x:row r="1319">
      <x:c r="A1319" t="n">
        <x:v>1319</x:v>
      </x:c>
      <x:c r="B1319" t="str">
        <x:v>VT0006257</x:v>
      </x:c>
      <x:c r="C1319" t="str">
        <x:v>45662</x:v>
      </x:c>
      <x:c r="D1319" s="27" t="n">
        <x:v>45662</x:v>
      </x:c>
      <x:c r="E1319" t="n">
        <x:f>IF(D1319="","",YEAR(D1319))</x:f>
        <x:v>2025</x:v>
      </x:c>
      <x:c r="F1319" t="n">
        <x:f>IF(D1319="","",MONTH(D1319))</x:f>
        <x:v>1</x:v>
      </x:c>
      <x:c r="G1319" t="str">
        <x:f>IF(D1319="","Fecha no disponible",TEXT(D1319,"mmmm"))</x:f>
        <x:v>January</x:v>
      </x:c>
      <x:c r="H1319" t="str">
        <x:f>IF(D1319="","Fecha no disponible",TEXT(D1319,"yyyy-mm"))</x:f>
        <x:v>2025-01</x:v>
      </x:c>
      <x:c r="I1319" t="str">
        <x:f>IF(D1319="","Fecha no disponible","T"&amp;ROUNDUP(MONTH(D1319)/3,0))</x:f>
        <x:v>T1</x:v>
      </x:c>
      <x:c r="J1319" t="str">
        <x:v>T016</x:v>
      </x:c>
      <x:c r="K1319" t="str">
        <x:v>Tienda Potosí 4</x:v>
      </x:c>
      <x:c r="L1319" t="str">
        <x:v>Centro</x:v>
      </x:c>
      <x:c r="M1319" t="str">
        <x:v>Potosí</x:v>
      </x:c>
      <x:c r="N1319" t="str">
        <x:f>IFERROR(VLOOKUP(M1319,'Mapeos'!$A$4:$B$30,2,FALSE),M1319)</x:f>
        <x:v>Potosí</x:v>
      </x:c>
      <x:c r="O1319" t="str">
        <x:v>C00773</x:v>
      </x:c>
      <x:c r="P1319" t="str">
        <x:v>Masivo</x:v>
      </x:c>
      <x:c r="Q1319" t="str">
        <x:v>P0087</x:v>
      </x:c>
      <x:c r="R1319" t="str">
        <x:v>Electrónica</x:v>
      </x:c>
      <x:c r="S1319" t="str">
        <x:v>Marca B</x:v>
      </x:c>
      <x:c r="T1319" t="str">
        <x:v>WhatsApp</x:v>
      </x:c>
      <x:c r="U1319" t="str">
        <x:f>IFERROR(VLOOKUP(T1319,'Mapeos'!$D$4:$E$25,2,FALSE),T1319)</x:f>
        <x:v>WhatsApp</x:v>
      </x:c>
      <x:c r="V1319" t="str">
        <x:v>V013</x:v>
      </x:c>
      <x:c r="W1319" t="n">
        <x:v>3</x:v>
      </x:c>
      <x:c r="X1319" s="28" t="n">
        <x:v>6599.8</x:v>
      </x:c>
      <x:c r="Y1319" s="20" t="n">
        <x:v>0.15</x:v>
      </x:c>
      <x:c r="Z1319" s="20" t="n">
        <x:f>IF(Y1319&gt;1,Y1319/100,Y1319)</x:f>
        <x:v>0.15</x:v>
      </x:c>
      <x:c r="AA1319" s="28" t="n">
        <x:v>417.2</x:v>
      </x:c>
      <x:c r="AB1319" s="28" t="n">
        <x:v>1682.95</x:v>
      </x:c>
      <x:c r="AC1319" s="28" t="str">
        <x:v>BOB</x:v>
      </x:c>
      <x:c r="AD1319" s="28" t="n">
        <x:f>IF(AC1319="USD",AB1319*'Parametros'!$B$4,AB1319)</x:f>
        <x:v>1682.95</x:v>
      </x:c>
      <x:c r="AE1319" s="28" t="n">
        <x:f>W1319*X1319*(1-Z1319)</x:f>
        <x:v>16829.49</x:v>
      </x:c>
      <x:c r="AF1319" s="28" t="n">
        <x:f>W1319*AA1319</x:f>
        <x:v>1251.6</x:v>
      </x:c>
      <x:c r="AG1319" s="28" t="n">
        <x:f>AE1319-AF1319</x:f>
        <x:v>15577.890000000001</x:v>
      </x:c>
      <x:c r="AH1319" s="20" t="n">
        <x:f>IF(AE1319&gt;0,AG1319/AE1319,"")</x:f>
        <x:v>0.9256305449541251</x:v>
      </x:c>
      <x:c r="AI1319" s="28" t="n">
        <x:v>97395.61</x:v>
      </x:c>
      <x:c r="AJ1319" s="28"/>
      <x:c r="AK1319"/>
      <x:c r="AL1319" t="str">
        <x:v>Completado</x:v>
      </x:c>
      <x:c r="AM1319" t="str">
        <x:f>IF(W1319&lt;0,"Devuelto",AL1319)</x:f>
        <x:v>Completado</x:v>
      </x:c>
      <x:c r="AN1319" t="str">
        <x:v>Transferencia</x:v>
      </x:c>
      <x:c r="AO1319" s="29" t="str">
        <x:v>Venta reportada sustituida por venta calculada</x:v>
      </x:c>
      <x:c r="AP1319" t="str">
        <x:f>IF(D1319="","No","Sí")</x:f>
        <x:v>Sí</x:v>
      </x:c>
    </x:row>
    <x:row r="1320">
      <x:c r="A1320" t="n">
        <x:v>1320</x:v>
      </x:c>
      <x:c r="B1320" t="str">
        <x:v>VT0006262</x:v>
      </x:c>
      <x:c r="C1320" t="str">
        <x:v>45967</x:v>
      </x:c>
      <x:c r="D1320" s="27" t="n">
        <x:v>45967</x:v>
      </x:c>
      <x:c r="E1320" t="n">
        <x:f>IF(D1320="","",YEAR(D1320))</x:f>
        <x:v>2025</x:v>
      </x:c>
      <x:c r="F1320" t="n">
        <x:f>IF(D1320="","",MONTH(D1320))</x:f>
        <x:v>11</x:v>
      </x:c>
      <x:c r="G1320" t="str">
        <x:f>IF(D1320="","Fecha no disponible",TEXT(D1320,"mmmm"))</x:f>
        <x:v>November</x:v>
      </x:c>
      <x:c r="H1320" t="str">
        <x:f>IF(D1320="","Fecha no disponible",TEXT(D1320,"yyyy-mm"))</x:f>
        <x:v>2025-11</x:v>
      </x:c>
      <x:c r="I1320" t="str">
        <x:f>IF(D1320="","Fecha no disponible","T"&amp;ROUNDUP(MONTH(D1320)/3,0))</x:f>
        <x:v>T4</x:v>
      </x:c>
      <x:c r="J1320" t="str">
        <x:v>T006</x:v>
      </x:c>
      <x:c r="K1320" t="str">
        <x:v>Tienda Santa Cruz 2</x:v>
      </x:c>
      <x:c r="L1320" t="str">
        <x:v>Mall</x:v>
      </x:c>
      <x:c r="M1320" t="str">
        <x:v>Santa Cruz</x:v>
      </x:c>
      <x:c r="N1320" t="str">
        <x:f>IFERROR(VLOOKUP(M1320,'Mapeos'!$A$4:$B$30,2,FALSE),M1320)</x:f>
        <x:v>Santa Cruz</x:v>
      </x:c>
      <x:c r="O1320" t="str">
        <x:v>C00044</x:v>
      </x:c>
      <x:c r="P1320" t="str">
        <x:v>Premium</x:v>
      </x:c>
      <x:c r="Q1320" t="str">
        <x:v>P0046</x:v>
      </x:c>
      <x:c r="R1320" t="str">
        <x:v>Hogar</x:v>
      </x:c>
      <x:c r="S1320" t="str">
        <x:v>Marca A</x:v>
      </x:c>
      <x:c r="T1320" t="str">
        <x:v>Tienda</x:v>
      </x:c>
      <x:c r="U1320" t="str">
        <x:f>IFERROR(VLOOKUP(T1320,'Mapeos'!$D$4:$E$25,2,FALSE),T1320)</x:f>
        <x:v>Tienda</x:v>
      </x:c>
      <x:c r="V1320" t="str">
        <x:v>V014</x:v>
      </x:c>
      <x:c r="W1320" t="n">
        <x:v>3</x:v>
      </x:c>
      <x:c r="X1320" s="28" t="n">
        <x:v>242.53</x:v>
      </x:c>
      <x:c r="Y1320" s="20" t="n">
        <x:v>0.25</x:v>
      </x:c>
      <x:c r="Z1320" s="20" t="n">
        <x:f>IF(Y1320&gt;1,Y1320/100,Y1320)</x:f>
        <x:v>0.25</x:v>
      </x:c>
      <x:c r="AA1320" s="28" t="n">
        <x:v>195.2</x:v>
      </x:c>
      <x:c r="AB1320" s="28" t="n">
        <x:v>545.69</x:v>
      </x:c>
      <x:c r="AC1320" s="28" t="str">
        <x:v>BOB</x:v>
      </x:c>
      <x:c r="AD1320" s="28" t="n">
        <x:f>IF(AC1320="USD",AB1320*'Parametros'!$B$4,AB1320)</x:f>
        <x:v>545.69</x:v>
      </x:c>
      <x:c r="AE1320" s="28" t="n">
        <x:f>W1320*X1320*(1-Z1320)</x:f>
        <x:v>545.6925</x:v>
      </x:c>
      <x:c r="AF1320" s="28" t="n">
        <x:f>W1320*AA1320</x:f>
        <x:v>585.5999999999999</x:v>
      </x:c>
      <x:c r="AG1320" s="28" t="n">
        <x:f>AE1320-AF1320</x:f>
        <x:v>-39.907499999999914</x:v>
      </x:c>
      <x:c r="AH1320" s="20" t="n">
        <x:f>IF(AE1320&gt;0,AG1320/AE1320,"")</x:f>
        <x:v>-0.07313184623208109</x:v>
      </x:c>
      <x:c r="AI1320" s="28" t="n">
        <x:v>167552.33</x:v>
      </x:c>
      <x:c r="AJ1320" s="28"/>
      <x:c r="AK1320"/>
      <x:c r="AL1320" t="str">
        <x:v>Completado</x:v>
      </x:c>
      <x:c r="AM1320" t="str">
        <x:f>IF(W1320&lt;0,"Devuelto",AL1320)</x:f>
        <x:v>Completado</x:v>
      </x:c>
      <x:c r="AN1320" t="str">
        <x:v>QR</x:v>
      </x:c>
      <x:c r="AO1320" s="29" t="str">
        <x:v>Sin observación</x:v>
      </x:c>
      <x:c r="AP1320" t="str">
        <x:f>IF(D1320="","No","Sí")</x:f>
        <x:v>Sí</x:v>
      </x:c>
    </x:row>
    <x:row r="1321">
      <x:c r="A1321" t="n">
        <x:v>1321</x:v>
      </x:c>
      <x:c r="B1321" t="str">
        <x:v>VT0006267</x:v>
      </x:c>
      <x:c r="C1321" t="str">
        <x:v>45458</x:v>
      </x:c>
      <x:c r="D1321" s="27" t="n">
        <x:v>45458</x:v>
      </x:c>
      <x:c r="E1321" t="n">
        <x:f>IF(D1321="","",YEAR(D1321))</x:f>
        <x:v>2024</x:v>
      </x:c>
      <x:c r="F1321" t="n">
        <x:f>IF(D1321="","",MONTH(D1321))</x:f>
        <x:v>6</x:v>
      </x:c>
      <x:c r="G1321" t="str">
        <x:f>IF(D1321="","Fecha no disponible",TEXT(D1321,"mmmm"))</x:f>
        <x:v>June</x:v>
      </x:c>
      <x:c r="H1321" t="str">
        <x:f>IF(D1321="","Fecha no disponible",TEXT(D1321,"yyyy-mm"))</x:f>
        <x:v>2024-06</x:v>
      </x:c>
      <x:c r="I1321" t="str">
        <x:f>IF(D1321="","Fecha no disponible","T"&amp;ROUNDUP(MONTH(D1321)/3,0))</x:f>
        <x:v>T2</x:v>
      </x:c>
      <x:c r="J1321" t="str">
        <x:v>T013</x:v>
      </x:c>
      <x:c r="K1321" t="str">
        <x:v>Tienda Potosí 1</x:v>
      </x:c>
      <x:c r="L1321" t="str">
        <x:v>Centro</x:v>
      </x:c>
      <x:c r="M1321" t="str">
        <x:v>Potosí</x:v>
      </x:c>
      <x:c r="N1321" t="str">
        <x:f>IFERROR(VLOOKUP(M1321,'Mapeos'!$A$4:$B$30,2,FALSE),M1321)</x:f>
        <x:v>Potosí</x:v>
      </x:c>
      <x:c r="O1321" t="str">
        <x:v>C00081</x:v>
      </x:c>
      <x:c r="P1321" t="str">
        <x:v>Empresa</x:v>
      </x:c>
      <x:c r="Q1321" t="str">
        <x:v>P0129</x:v>
      </x:c>
      <x:c r="R1321" t="str">
        <x:v>Deportes</x:v>
      </x:c>
      <x:c r="S1321" t="str">
        <x:v>Marca D</x:v>
      </x:c>
      <x:c r="T1321" t="str">
        <x:v>Tienda</x:v>
      </x:c>
      <x:c r="U1321" t="str">
        <x:f>IFERROR(VLOOKUP(T1321,'Mapeos'!$D$4:$E$25,2,FALSE),T1321)</x:f>
        <x:v>Tienda</x:v>
      </x:c>
      <x:c r="V1321" t="str">
        <x:v>V012</x:v>
      </x:c>
      <x:c r="W1321" t="n">
        <x:v>1</x:v>
      </x:c>
      <x:c r="X1321" s="28" t="n">
        <x:v>205.36</x:v>
      </x:c>
      <x:c r="Y1321" s="20" t="n">
        <x:v>0.2</x:v>
      </x:c>
      <x:c r="Z1321" s="20" t="n">
        <x:f>IF(Y1321&gt;1,Y1321/100,Y1321)</x:f>
        <x:v>0.2</x:v>
      </x:c>
      <x:c r="AA1321" s="28" t="n">
        <x:v>120.05</x:v>
      </x:c>
      <x:c r="AB1321" s="28" t="n">
        <x:v>164.29</x:v>
      </x:c>
      <x:c r="AC1321" s="28" t="str">
        <x:v>BOB</x:v>
      </x:c>
      <x:c r="AD1321" s="28" t="n">
        <x:f>IF(AC1321="USD",AB1321*'Parametros'!$B$4,AB1321)</x:f>
        <x:v>164.29</x:v>
      </x:c>
      <x:c r="AE1321" s="28" t="n">
        <x:f>W1321*X1321*(1-Z1321)</x:f>
        <x:v>164.288</x:v>
      </x:c>
      <x:c r="AF1321" s="28" t="n">
        <x:f>W1321*AA1321</x:f>
        <x:v>120.05</x:v>
      </x:c>
      <x:c r="AG1321" s="28" t="n">
        <x:f>AE1321-AF1321</x:f>
        <x:v>44.238000000000014</x:v>
      </x:c>
      <x:c r="AH1321" s="20" t="n">
        <x:f>IF(AE1321&gt;0,AG1321/AE1321,"")</x:f>
        <x:v>0.26927103622906123</x:v>
      </x:c>
      <x:c r="AI1321" s="28" t="n">
        <x:v>201185.26</x:v>
      </x:c>
      <x:c r="AJ1321" s="28"/>
      <x:c r="AK1321"/>
      <x:c r="AL1321" t="str">
        <x:v>Completado</x:v>
      </x:c>
      <x:c r="AM1321" t="str">
        <x:f>IF(W1321&lt;0,"Devuelto",AL1321)</x:f>
        <x:v>Completado</x:v>
      </x:c>
      <x:c r="AN1321" t="str">
        <x:v>QR</x:v>
      </x:c>
      <x:c r="AO1321" s="29" t="str">
        <x:v>Sin observación</x:v>
      </x:c>
      <x:c r="AP1321" t="str">
        <x:f>IF(D1321="","No","Sí")</x:f>
        <x:v>Sí</x:v>
      </x:c>
    </x:row>
    <x:row r="1322">
      <x:c r="A1322" t="n">
        <x:v>1322</x:v>
      </x:c>
      <x:c r="B1322" t="str">
        <x:v>VT0006272</x:v>
      </x:c>
      <x:c r="C1322" t="str">
        <x:v>45428</x:v>
      </x:c>
      <x:c r="D1322" s="27" t="n">
        <x:v>45428</x:v>
      </x:c>
      <x:c r="E1322" t="n">
        <x:f>IF(D1322="","",YEAR(D1322))</x:f>
        <x:v>2024</x:v>
      </x:c>
      <x:c r="F1322" t="n">
        <x:f>IF(D1322="","",MONTH(D1322))</x:f>
        <x:v>5</x:v>
      </x:c>
      <x:c r="G1322" t="str">
        <x:f>IF(D1322="","Fecha no disponible",TEXT(D1322,"mmmm"))</x:f>
        <x:v>May</x:v>
      </x:c>
      <x:c r="H1322" t="str">
        <x:f>IF(D1322="","Fecha no disponible",TEXT(D1322,"yyyy-mm"))</x:f>
        <x:v>2024-05</x:v>
      </x:c>
      <x:c r="I1322" t="str">
        <x:f>IF(D1322="","Fecha no disponible","T"&amp;ROUNDUP(MONTH(D1322)/3,0))</x:f>
        <x:v>T2</x:v>
      </x:c>
      <x:c r="J1322" t="str">
        <x:v>T009</x:v>
      </x:c>
      <x:c r="K1322" t="str">
        <x:v>Tienda Cochabamba 1</x:v>
      </x:c>
      <x:c r="L1322" t="str">
        <x:v>Mall</x:v>
      </x:c>
      <x:c r="M1322" t="str">
        <x:v>Cochabamba</x:v>
      </x:c>
      <x:c r="N1322" t="str">
        <x:f>IFERROR(VLOOKUP(M1322,'Mapeos'!$A$4:$B$30,2,FALSE),M1322)</x:f>
        <x:v>Cochabamba</x:v>
      </x:c>
      <x:c r="O1322" t="str">
        <x:v>C00457</x:v>
      </x:c>
      <x:c r="P1322" t="str">
        <x:v>Empresa</x:v>
      </x:c>
      <x:c r="Q1322" t="str">
        <x:v>P0039</x:v>
      </x:c>
      <x:c r="R1322" t="str">
        <x:v>Deportes</x:v>
      </x:c>
      <x:c r="S1322" t="str">
        <x:v>Marca B</x:v>
      </x:c>
      <x:c r="T1322" t="str">
        <x:v>Marketplace</x:v>
      </x:c>
      <x:c r="U1322" t="str">
        <x:f>IFERROR(VLOOKUP(T1322,'Mapeos'!$D$4:$E$25,2,FALSE),T1322)</x:f>
        <x:v>Marketplace</x:v>
      </x:c>
      <x:c r="V1322" t="str">
        <x:v>V025</x:v>
      </x:c>
      <x:c r="W1322" t="n">
        <x:v>0</x:v>
      </x:c>
      <x:c r="X1322" s="28" t="n">
        <x:v>236.88</x:v>
      </x:c>
      <x:c r="Y1322" s="20" t="n">
        <x:v>0.05</x:v>
      </x:c>
      <x:c r="Z1322" s="20" t="n">
        <x:f>IF(Y1322&gt;1,Y1322/100,Y1322)</x:f>
        <x:v>0.05</x:v>
      </x:c>
      <x:c r="AA1322" s="28" t="n">
        <x:v>154.82</x:v>
      </x:c>
      <x:c r="AB1322" s="28" t="n">
        <x:v>0</x:v>
      </x:c>
      <x:c r="AC1322" s="28" t="str">
        <x:v>BOB</x:v>
      </x:c>
      <x:c r="AD1322" s="28" t="n">
        <x:f>IF(AC1322="USD",AB1322*'Parametros'!$B$4,AB1322)</x:f>
        <x:v>0</x:v>
      </x:c>
      <x:c r="AE1322" s="28" t="n">
        <x:f>W1322*X1322*(1-Z1322)</x:f>
        <x:v>0</x:v>
      </x:c>
      <x:c r="AF1322" s="28" t="n">
        <x:f>W1322*AA1322</x:f>
        <x:v>0</x:v>
      </x:c>
      <x:c r="AG1322" s="28" t="n">
        <x:f>AE1322-AF1322</x:f>
        <x:v>0</x:v>
      </x:c>
      <x:c r="AH1322" s="20" t="str">
        <x:f>IF(AE1322&gt;0,AG1322/AE1322,"")</x:f>
      </x:c>
      <x:c r="AI1322" s="28" t="n">
        <x:v>81486.63</x:v>
      </x:c>
      <x:c r="AJ1322" s="28"/>
      <x:c r="AK1322"/>
      <x:c r="AL1322" t="str">
        <x:v>Cancelado</x:v>
      </x:c>
      <x:c r="AM1322" t="str">
        <x:f>IF(W1322&lt;0,"Devuelto",AL1322)</x:f>
        <x:v>Cancelado</x:v>
      </x:c>
      <x:c r="AN1322" t="str">
        <x:v>Transferencia</x:v>
      </x:c>
      <x:c r="AO1322" s="29" t="str">
        <x:v>Sin observación</x:v>
      </x:c>
      <x:c r="AP1322" t="str">
        <x:f>IF(D1322="","No","Sí")</x:f>
        <x:v>Sí</x:v>
      </x:c>
    </x:row>
    <x:row r="1323">
      <x:c r="A1323" t="n">
        <x:v>1323</x:v>
      </x:c>
      <x:c r="B1323" t="str">
        <x:v>VT0006276</x:v>
      </x:c>
      <x:c r="C1323" t="str">
        <x:v>46106</x:v>
      </x:c>
      <x:c r="D1323" s="27" t="n">
        <x:v>46106</x:v>
      </x:c>
      <x:c r="E1323" t="n">
        <x:f>IF(D1323="","",YEAR(D1323))</x:f>
        <x:v>2026</x:v>
      </x:c>
      <x:c r="F1323" t="n">
        <x:f>IF(D1323="","",MONTH(D1323))</x:f>
        <x:v>3</x:v>
      </x:c>
      <x:c r="G1323" t="str">
        <x:f>IF(D1323="","Fecha no disponible",TEXT(D1323,"mmmm"))</x:f>
        <x:v>March</x:v>
      </x:c>
      <x:c r="H1323" t="str">
        <x:f>IF(D1323="","Fecha no disponible",TEXT(D1323,"yyyy-mm"))</x:f>
        <x:v>2026-03</x:v>
      </x:c>
      <x:c r="I1323" t="str">
        <x:f>IF(D1323="","Fecha no disponible","T"&amp;ROUNDUP(MONTH(D1323)/3,0))</x:f>
        <x:v>T1</x:v>
      </x:c>
      <x:c r="J1323" t="str">
        <x:v>T006</x:v>
      </x:c>
      <x:c r="K1323" t="str">
        <x:v>Tienda Santa Cruz 2</x:v>
      </x:c>
      <x:c r="L1323" t="str">
        <x:v>Mall</x:v>
      </x:c>
      <x:c r="M1323" t="str">
        <x:v>Santa Cruz</x:v>
      </x:c>
      <x:c r="N1323" t="str">
        <x:f>IFERROR(VLOOKUP(M1323,'Mapeos'!$A$4:$B$30,2,FALSE),M1323)</x:f>
        <x:v>Santa Cruz</x:v>
      </x:c>
      <x:c r="O1323" t="str">
        <x:v>C01706</x:v>
      </x:c>
      <x:c r="P1323" t="str">
        <x:v>Frecuente</x:v>
      </x:c>
      <x:c r="Q1323" t="str">
        <x:v>P0019</x:v>
      </x:c>
      <x:c r="R1323" t="str">
        <x:v>Electrónica</x:v>
      </x:c>
      <x:c r="S1323" t="str">
        <x:v>Marca A</x:v>
      </x:c>
      <x:c r="T1323" t="str">
        <x:v>Ecommerce</x:v>
      </x:c>
      <x:c r="U1323" t="str">
        <x:f>IFERROR(VLOOKUP(T1323,'Mapeos'!$D$4:$E$25,2,FALSE),T1323)</x:f>
        <x:v>E-commerce</x:v>
      </x:c>
      <x:c r="V1323" t="str">
        <x:v>V003</x:v>
      </x:c>
      <x:c r="W1323" t="n">
        <x:v>1</x:v>
      </x:c>
      <x:c r="X1323" s="28" t="n">
        <x:v>248.73</x:v>
      </x:c>
      <x:c r="Y1323" s="20" t="n">
        <x:v>0.25</x:v>
      </x:c>
      <x:c r="Z1323" s="20" t="n">
        <x:f>IF(Y1323&gt;1,Y1323/100,Y1323)</x:f>
        <x:v>0.25</x:v>
      </x:c>
      <x:c r="AA1323" s="28" t="n">
        <x:v>149.37</x:v>
      </x:c>
      <x:c r="AB1323" s="28" t="n">
        <x:v>186.55</x:v>
      </x:c>
      <x:c r="AC1323" s="28" t="str">
        <x:v>BOB</x:v>
      </x:c>
      <x:c r="AD1323" s="28" t="n">
        <x:f>IF(AC1323="USD",AB1323*'Parametros'!$B$4,AB1323)</x:f>
        <x:v>186.55</x:v>
      </x:c>
      <x:c r="AE1323" s="28" t="n">
        <x:f>W1323*X1323*(1-Z1323)</x:f>
        <x:v>186.54749999999999</x:v>
      </x:c>
      <x:c r="AF1323" s="28" t="n">
        <x:f>W1323*AA1323</x:f>
        <x:v>149.37</x:v>
      </x:c>
      <x:c r="AG1323" s="28" t="n">
        <x:f>AE1323-AF1323</x:f>
        <x:v>37.17749999999998</x:v>
      </x:c>
      <x:c r="AH1323" s="20" t="n">
        <x:f>IF(AE1323&gt;0,AG1323/AE1323,"")</x:f>
        <x:v>0.19929240541953114</x:v>
      </x:c>
      <x:c r="AI1323" s="28"/>
      <x:c r="AJ1323" s="28"/>
      <x:c r="AK1323"/>
      <x:c r="AL1323" t="str">
        <x:v>Completado</x:v>
      </x:c>
      <x:c r="AM1323" t="str">
        <x:f>IF(W1323&lt;0,"Devuelto",AL1323)</x:f>
        <x:v>Completado</x:v>
      </x:c>
      <x:c r="AN1323" t="str">
        <x:v>Tarjeta</x:v>
      </x:c>
      <x:c r="AO1323" s="29" t="str">
        <x:v>Canal estandarizado; Meta original vacía</x:v>
      </x:c>
      <x:c r="AP1323" t="str">
        <x:f>IF(D1323="","No","Sí")</x:f>
        <x:v>Sí</x:v>
      </x:c>
    </x:row>
    <x:row r="1324">
      <x:c r="A1324" t="n">
        <x:v>1324</x:v>
      </x:c>
      <x:c r="B1324" t="str">
        <x:v>VT0006281</x:v>
      </x:c>
      <x:c r="C1324" t="str">
        <x:v>46203</x:v>
      </x:c>
      <x:c r="D1324" s="27" t="n">
        <x:v>46203</x:v>
      </x:c>
      <x:c r="E1324" t="n">
        <x:f>IF(D1324="","",YEAR(D1324))</x:f>
        <x:v>2026</x:v>
      </x:c>
      <x:c r="F1324" t="n">
        <x:f>IF(D1324="","",MONTH(D1324))</x:f>
        <x:v>6</x:v>
      </x:c>
      <x:c r="G1324" t="str">
        <x:f>IF(D1324="","Fecha no disponible",TEXT(D1324,"mmmm"))</x:f>
        <x:v>June</x:v>
      </x:c>
      <x:c r="H1324" t="str">
        <x:f>IF(D1324="","Fecha no disponible",TEXT(D1324,"yyyy-mm"))</x:f>
        <x:v>2026-06</x:v>
      </x:c>
      <x:c r="I1324" t="str">
        <x:f>IF(D1324="","Fecha no disponible","T"&amp;ROUNDUP(MONTH(D1324)/3,0))</x:f>
        <x:v>T2</x:v>
      </x:c>
      <x:c r="J1324" t="str">
        <x:v>T009</x:v>
      </x:c>
      <x:c r="K1324" t="str">
        <x:v>Tienda Cochabamba 1</x:v>
      </x:c>
      <x:c r="L1324" t="str">
        <x:v>Mall</x:v>
      </x:c>
      <x:c r="M1324" t="str">
        <x:v>Cochabamba</x:v>
      </x:c>
      <x:c r="N1324" t="str">
        <x:f>IFERROR(VLOOKUP(M1324,'Mapeos'!$A$4:$B$30,2,FALSE),M1324)</x:f>
        <x:v>Cochabamba</x:v>
      </x:c>
      <x:c r="O1324" t="str">
        <x:v>C01118</x:v>
      </x:c>
      <x:c r="P1324" t="str">
        <x:v>Frecuente</x:v>
      </x:c>
      <x:c r="Q1324" t="str">
        <x:v>P0046</x:v>
      </x:c>
      <x:c r="R1324" t="str">
        <x:v>Hogar</x:v>
      </x:c>
      <x:c r="S1324" t="str">
        <x:v>Marca A</x:v>
      </x:c>
      <x:c r="T1324" t="str">
        <x:v>E-commerce</x:v>
      </x:c>
      <x:c r="U1324" t="str">
        <x:f>IFERROR(VLOOKUP(T1324,'Mapeos'!$D$4:$E$25,2,FALSE),T1324)</x:f>
        <x:v>E-commerce</x:v>
      </x:c>
      <x:c r="V1324" t="str">
        <x:v>V030</x:v>
      </x:c>
      <x:c r="W1324" t="n">
        <x:v>3</x:v>
      </x:c>
      <x:c r="X1324" s="28" t="n">
        <x:v>272.82</x:v>
      </x:c>
      <x:c r="Y1324" s="20" t="n">
        <x:v>0.25</x:v>
      </x:c>
      <x:c r="Z1324" s="20" t="n">
        <x:f>IF(Y1324&gt;1,Y1324/100,Y1324)</x:f>
        <x:v>0.25</x:v>
      </x:c>
      <x:c r="AA1324" s="28" t="n">
        <x:v>195.2</x:v>
      </x:c>
      <x:c r="AB1324" s="28" t="n">
        <x:v>613.85</x:v>
      </x:c>
      <x:c r="AC1324" s="28" t="str">
        <x:v>BOB</x:v>
      </x:c>
      <x:c r="AD1324" s="28" t="n">
        <x:f>IF(AC1324="USD",AB1324*'Parametros'!$B$4,AB1324)</x:f>
        <x:v>613.85</x:v>
      </x:c>
      <x:c r="AE1324" s="28" t="n">
        <x:f>W1324*X1324*(1-Z1324)</x:f>
        <x:v>613.845</x:v>
      </x:c>
      <x:c r="AF1324" s="28" t="n">
        <x:f>W1324*AA1324</x:f>
        <x:v>585.5999999999999</x:v>
      </x:c>
      <x:c r="AG1324" s="28" t="n">
        <x:f>AE1324-AF1324</x:f>
        <x:v>28.24500000000012</x:v>
      </x:c>
      <x:c r="AH1324" s="20" t="n">
        <x:f>IF(AE1324&gt;0,AG1324/AE1324,"")</x:f>
        <x:v>0.04601324438579791</x:v>
      </x:c>
      <x:c r="AI1324" s="28" t="n">
        <x:v>78537.51</x:v>
      </x:c>
      <x:c r="AJ1324" s="28"/>
      <x:c r="AK1324"/>
      <x:c r="AL1324" t="str">
        <x:v>Completado</x:v>
      </x:c>
      <x:c r="AM1324" t="str">
        <x:f>IF(W1324&lt;0,"Devuelto",AL1324)</x:f>
        <x:v>Completado</x:v>
      </x:c>
      <x:c r="AN1324" t="str">
        <x:v>Transferencia</x:v>
      </x:c>
      <x:c r="AO1324" s="29" t="str">
        <x:v>Sin observación</x:v>
      </x:c>
      <x:c r="AP1324" t="str">
        <x:f>IF(D1324="","No","Sí")</x:f>
        <x:v>Sí</x:v>
      </x:c>
    </x:row>
    <x:row r="1325">
      <x:c r="A1325" t="n">
        <x:v>1325</x:v>
      </x:c>
      <x:c r="B1325" t="str">
        <x:v>VT0006286</x:v>
      </x:c>
      <x:c r="C1325" t="str">
        <x:v>45518</x:v>
      </x:c>
      <x:c r="D1325" s="27" t="n">
        <x:v>45518</x:v>
      </x:c>
      <x:c r="E1325" t="n">
        <x:f>IF(D1325="","",YEAR(D1325))</x:f>
        <x:v>2024</x:v>
      </x:c>
      <x:c r="F1325" t="n">
        <x:f>IF(D1325="","",MONTH(D1325))</x:f>
        <x:v>8</x:v>
      </x:c>
      <x:c r="G1325" t="str">
        <x:f>IF(D1325="","Fecha no disponible",TEXT(D1325,"mmmm"))</x:f>
        <x:v>August</x:v>
      </x:c>
      <x:c r="H1325" t="str">
        <x:f>IF(D1325="","Fecha no disponible",TEXT(D1325,"yyyy-mm"))</x:f>
        <x:v>2024-08</x:v>
      </x:c>
      <x:c r="I1325" t="str">
        <x:f>IF(D1325="","Fecha no disponible","T"&amp;ROUNDUP(MONTH(D1325)/3,0))</x:f>
        <x:v>T3</x:v>
      </x:c>
      <x:c r="J1325" t="str">
        <x:v>T014</x:v>
      </x:c>
      <x:c r="K1325" t="str">
        <x:v>Tienda Potosí 2</x:v>
      </x:c>
      <x:c r="L1325" t="str">
        <x:v>Barrio</x:v>
      </x:c>
      <x:c r="M1325" t="str">
        <x:v>Potosí</x:v>
      </x:c>
      <x:c r="N1325" t="str">
        <x:f>IFERROR(VLOOKUP(M1325,'Mapeos'!$A$4:$B$30,2,FALSE),M1325)</x:f>
        <x:v>Potosí</x:v>
      </x:c>
      <x:c r="O1325" t="str">
        <x:v>C00978</x:v>
      </x:c>
      <x:c r="P1325" t="str">
        <x:v>Premium</x:v>
      </x:c>
      <x:c r="Q1325" t="str">
        <x:v>P0022</x:v>
      </x:c>
      <x:c r="R1325" t="str">
        <x:v>Cuidado Personal</x:v>
      </x:c>
      <x:c r="S1325" t="str">
        <x:v>Marca D</x:v>
      </x:c>
      <x:c r="T1325" t="str">
        <x:v>Marketplace</x:v>
      </x:c>
      <x:c r="U1325" t="str">
        <x:f>IFERROR(VLOOKUP(T1325,'Mapeos'!$D$4:$E$25,2,FALSE),T1325)</x:f>
        <x:v>Marketplace</x:v>
      </x:c>
      <x:c r="V1325" t="str">
        <x:v>V004</x:v>
      </x:c>
      <x:c r="W1325" t="n">
        <x:v>1</x:v>
      </x:c>
      <x:c r="X1325" s="28" t="n">
        <x:v>60.02</x:v>
      </x:c>
      <x:c r="Y1325" s="20" t="n">
        <x:v>0.05</x:v>
      </x:c>
      <x:c r="Z1325" s="20" t="n">
        <x:f>IF(Y1325&gt;1,Y1325/100,Y1325)</x:f>
        <x:v>0.05</x:v>
      </x:c>
      <x:c r="AA1325" s="28" t="n">
        <x:v>39.8</x:v>
      </x:c>
      <x:c r="AB1325" s="28" t="n">
        <x:v>57.02</x:v>
      </x:c>
      <x:c r="AC1325" s="28" t="str">
        <x:v>BOB</x:v>
      </x:c>
      <x:c r="AD1325" s="28" t="n">
        <x:f>IF(AC1325="USD",AB1325*'Parametros'!$B$4,AB1325)</x:f>
        <x:v>57.02</x:v>
      </x:c>
      <x:c r="AE1325" s="28" t="n">
        <x:f>W1325*X1325*(1-Z1325)</x:f>
        <x:v>57.019</x:v>
      </x:c>
      <x:c r="AF1325" s="28" t="n">
        <x:f>W1325*AA1325</x:f>
        <x:v>39.8</x:v>
      </x:c>
      <x:c r="AG1325" s="28" t="n">
        <x:f>AE1325-AF1325</x:f>
        <x:v>17.219</x:v>
      </x:c>
      <x:c r="AH1325" s="20" t="n">
        <x:f>IF(AE1325&gt;0,AG1325/AE1325,"")</x:f>
        <x:v>0.3019870569459303</x:v>
      </x:c>
      <x:c r="AI1325" s="28" t="n">
        <x:v>92789.99</x:v>
      </x:c>
      <x:c r="AJ1325" s="28"/>
      <x:c r="AK1325"/>
      <x:c r="AL1325" t="str">
        <x:v>Completado</x:v>
      </x:c>
      <x:c r="AM1325" t="str">
        <x:f>IF(W1325&lt;0,"Devuelto",AL1325)</x:f>
        <x:v>Completado</x:v>
      </x:c>
      <x:c r="AN1325" t="str">
        <x:v>Transferencia</x:v>
      </x:c>
      <x:c r="AO1325" s="29" t="str">
        <x:v>Sin observación</x:v>
      </x:c>
      <x:c r="AP1325" t="str">
        <x:f>IF(D1325="","No","Sí")</x:f>
        <x:v>Sí</x:v>
      </x:c>
    </x:row>
    <x:row r="1326">
      <x:c r="A1326" t="n">
        <x:v>1326</x:v>
      </x:c>
      <x:c r="B1326" t="str">
        <x:v>VT0006291</x:v>
      </x:c>
      <x:c r="C1326" t="str">
        <x:v>46030</x:v>
      </x:c>
      <x:c r="D1326" s="27" t="n">
        <x:v>46030</x:v>
      </x:c>
      <x:c r="E1326" t="n">
        <x:f>IF(D1326="","",YEAR(D1326))</x:f>
        <x:v>2026</x:v>
      </x:c>
      <x:c r="F1326" t="n">
        <x:f>IF(D1326="","",MONTH(D1326))</x:f>
        <x:v>1</x:v>
      </x:c>
      <x:c r="G1326" t="str">
        <x:f>IF(D1326="","Fecha no disponible",TEXT(D1326,"mmmm"))</x:f>
        <x:v>January</x:v>
      </x:c>
      <x:c r="H1326" t="str">
        <x:f>IF(D1326="","Fecha no disponible",TEXT(D1326,"yyyy-mm"))</x:f>
        <x:v>2026-01</x:v>
      </x:c>
      <x:c r="I1326" t="str">
        <x:f>IF(D1326="","Fecha no disponible","T"&amp;ROUNDUP(MONTH(D1326)/3,0))</x:f>
        <x:v>T1</x:v>
      </x:c>
      <x:c r="J1326" t="str">
        <x:v>T012</x:v>
      </x:c>
      <x:c r="K1326" t="str">
        <x:v>Tienda Cochabamba 4</x:v>
      </x:c>
      <x:c r="L1326" t="str">
        <x:v>Centro</x:v>
      </x:c>
      <x:c r="M1326" t="str">
        <x:v>Cochabamba</x:v>
      </x:c>
      <x:c r="N1326" t="str">
        <x:f>IFERROR(VLOOKUP(M1326,'Mapeos'!$A$4:$B$30,2,FALSE),M1326)</x:f>
        <x:v>Cochabamba</x:v>
      </x:c>
      <x:c r="O1326" t="str">
        <x:v>C01523</x:v>
      </x:c>
      <x:c r="P1326" t="str">
        <x:v>Frecuente</x:v>
      </x:c>
      <x:c r="Q1326" t="str">
        <x:v>P0113</x:v>
      </x:c>
      <x:c r="R1326" t="str">
        <x:v>Cuidado Personal</x:v>
      </x:c>
      <x:c r="S1326" t="str">
        <x:v>Marca A</x:v>
      </x:c>
      <x:c r="T1326" t="str">
        <x:v>WhatsApp</x:v>
      </x:c>
      <x:c r="U1326" t="str">
        <x:f>IFERROR(VLOOKUP(T1326,'Mapeos'!$D$4:$E$25,2,FALSE),T1326)</x:f>
        <x:v>WhatsApp</x:v>
      </x:c>
      <x:c r="V1326" t="str">
        <x:v>V006</x:v>
      </x:c>
      <x:c r="W1326" t="n">
        <x:v>1</x:v>
      </x:c>
      <x:c r="X1326" s="28" t="n">
        <x:v>70.24</x:v>
      </x:c>
      <x:c r="Y1326" s="20" t="n">
        <x:v>0.25</x:v>
      </x:c>
      <x:c r="Z1326" s="20" t="n">
        <x:f>IF(Y1326&gt;1,Y1326/100,Y1326)</x:f>
        <x:v>0.25</x:v>
      </x:c>
      <x:c r="AA1326" s="28" t="n">
        <x:v>37.95</x:v>
      </x:c>
      <x:c r="AB1326" s="28" t="n">
        <x:v>52.68</x:v>
      </x:c>
      <x:c r="AC1326" s="28" t="str">
        <x:v>BOB</x:v>
      </x:c>
      <x:c r="AD1326" s="28" t="n">
        <x:f>IF(AC1326="USD",AB1326*'Parametros'!$B$4,AB1326)</x:f>
        <x:v>52.68</x:v>
      </x:c>
      <x:c r="AE1326" s="28" t="n">
        <x:f>W1326*X1326*(1-Z1326)</x:f>
        <x:v>52.67999999999999</x:v>
      </x:c>
      <x:c r="AF1326" s="28" t="n">
        <x:f>W1326*AA1326</x:f>
        <x:v>37.95</x:v>
      </x:c>
      <x:c r="AG1326" s="28" t="n">
        <x:f>AE1326-AF1326</x:f>
        <x:v>14.72999999999999</x:v>
      </x:c>
      <x:c r="AH1326" s="20" t="n">
        <x:f>IF(AE1326&gt;0,AG1326/AE1326,"")</x:f>
        <x:v>0.27961275626423676</x:v>
      </x:c>
      <x:c r="AI1326" s="28" t="n">
        <x:v>66309.48</x:v>
      </x:c>
      <x:c r="AJ1326" s="28"/>
      <x:c r="AK1326"/>
      <x:c r="AL1326" t="str">
        <x:v>Completado</x:v>
      </x:c>
      <x:c r="AM1326" t="str">
        <x:f>IF(W1326&lt;0,"Devuelto",AL1326)</x:f>
        <x:v>Completado</x:v>
      </x:c>
      <x:c r="AN1326" t="str">
        <x:v>QR</x:v>
      </x:c>
      <x:c r="AO1326" s="29" t="str">
        <x:v>Sin observación</x:v>
      </x:c>
      <x:c r="AP1326" t="str">
        <x:f>IF(D1326="","No","Sí")</x:f>
        <x:v>Sí</x:v>
      </x:c>
    </x:row>
    <x:row r="1327">
      <x:c r="A1327" t="n">
        <x:v>1327</x:v>
      </x:c>
      <x:c r="B1327" t="str">
        <x:v>VT0006295</x:v>
      </x:c>
      <x:c r="C1327" t="str">
        <x:v>46202</x:v>
      </x:c>
      <x:c r="D1327" s="27" t="n">
        <x:v>46202</x:v>
      </x:c>
      <x:c r="E1327" t="n">
        <x:f>IF(D1327="","",YEAR(D1327))</x:f>
        <x:v>2026</x:v>
      </x:c>
      <x:c r="F1327" t="n">
        <x:f>IF(D1327="","",MONTH(D1327))</x:f>
        <x:v>6</x:v>
      </x:c>
      <x:c r="G1327" t="str">
        <x:f>IF(D1327="","Fecha no disponible",TEXT(D1327,"mmmm"))</x:f>
        <x:v>June</x:v>
      </x:c>
      <x:c r="H1327" t="str">
        <x:f>IF(D1327="","Fecha no disponible",TEXT(D1327,"yyyy-mm"))</x:f>
        <x:v>2026-06</x:v>
      </x:c>
      <x:c r="I1327" t="str">
        <x:f>IF(D1327="","Fecha no disponible","T"&amp;ROUNDUP(MONTH(D1327)/3,0))</x:f>
        <x:v>T2</x:v>
      </x:c>
      <x:c r="J1327" t="str">
        <x:v>T004</x:v>
      </x:c>
      <x:c r="K1327" t="str">
        <x:v>Tienda La Paz 4</x:v>
      </x:c>
      <x:c r="L1327" t="str">
        <x:v>Centro</x:v>
      </x:c>
      <x:c r="M1327" t="str">
        <x:v>La Paz</x:v>
      </x:c>
      <x:c r="N1327" t="str">
        <x:f>IFERROR(VLOOKUP(M1327,'Mapeos'!$A$4:$B$30,2,FALSE),M1327)</x:f>
        <x:v>La Paz</x:v>
      </x:c>
      <x:c r="O1327" t="str">
        <x:v>C00521</x:v>
      </x:c>
      <x:c r="P1327" t="str">
        <x:v>Empresa</x:v>
      </x:c>
      <x:c r="Q1327" t="str">
        <x:v>P0110</x:v>
      </x:c>
      <x:c r="R1327" t="str">
        <x:v>Cuidado Personal</x:v>
      </x:c>
      <x:c r="S1327" t="str">
        <x:v>Marca D</x:v>
      </x:c>
      <x:c r="T1327" t="str">
        <x:v>Tienda</x:v>
      </x:c>
      <x:c r="U1327" t="str">
        <x:f>IFERROR(VLOOKUP(T1327,'Mapeos'!$D$4:$E$25,2,FALSE),T1327)</x:f>
        <x:v>Tienda</x:v>
      </x:c>
      <x:c r="V1327" t="str">
        <x:v>V009</x:v>
      </x:c>
      <x:c r="W1327" t="n">
        <x:v>1</x:v>
      </x:c>
      <x:c r="X1327" s="28" t="n">
        <x:v>64.08</x:v>
      </x:c>
      <x:c r="Y1327" s="20" t="n">
        <x:v>0.1</x:v>
      </x:c>
      <x:c r="Z1327" s="20" t="n">
        <x:f>IF(Y1327&gt;1,Y1327/100,Y1327)</x:f>
        <x:v>0.1</x:v>
      </x:c>
      <x:c r="AA1327" s="28" t="n">
        <x:v>43.26</x:v>
      </x:c>
      <x:c r="AB1327" s="28" t="n">
        <x:v>57.67</x:v>
      </x:c>
      <x:c r="AC1327" s="28" t="str">
        <x:v>BOB</x:v>
      </x:c>
      <x:c r="AD1327" s="28" t="n">
        <x:f>IF(AC1327="USD",AB1327*'Parametros'!$B$4,AB1327)</x:f>
        <x:v>57.67</x:v>
      </x:c>
      <x:c r="AE1327" s="28" t="n">
        <x:f>W1327*X1327*(1-Z1327)</x:f>
        <x:v>57.672</x:v>
      </x:c>
      <x:c r="AF1327" s="28" t="n">
        <x:f>W1327*AA1327</x:f>
        <x:v>43.26</x:v>
      </x:c>
      <x:c r="AG1327" s="28" t="n">
        <x:f>AE1327-AF1327</x:f>
        <x:v>14.411999999999999</x:v>
      </x:c>
      <x:c r="AH1327" s="20" t="n">
        <x:f>IF(AE1327&gt;0,AG1327/AE1327,"")</x:f>
        <x:v>0.24989596337910944</x:v>
      </x:c>
      <x:c r="AI1327" s="28" t="n">
        <x:v>157901.55</x:v>
      </x:c>
      <x:c r="AJ1327" s="28"/>
      <x:c r="AK1327"/>
      <x:c r="AL1327" t="str">
        <x:v>Completado</x:v>
      </x:c>
      <x:c r="AM1327" t="str">
        <x:f>IF(W1327&lt;0,"Devuelto",AL1327)</x:f>
        <x:v>Completado</x:v>
      </x:c>
      <x:c r="AN1327" t="str">
        <x:v>Transferencia</x:v>
      </x:c>
      <x:c r="AO1327" s="29" t="str">
        <x:v>Sin observación</x:v>
      </x:c>
      <x:c r="AP1327" t="str">
        <x:f>IF(D1327="","No","Sí")</x:f>
        <x:v>Sí</x:v>
      </x:c>
    </x:row>
    <x:row r="1328">
      <x:c r="A1328" t="n">
        <x:v>1328</x:v>
      </x:c>
      <x:c r="B1328" t="str">
        <x:v>VT0006300</x:v>
      </x:c>
      <x:c r="C1328" t="str">
        <x:v>45964</x:v>
      </x:c>
      <x:c r="D1328" s="27" t="n">
        <x:v>45964</x:v>
      </x:c>
      <x:c r="E1328" t="n">
        <x:f>IF(D1328="","",YEAR(D1328))</x:f>
        <x:v>2025</x:v>
      </x:c>
      <x:c r="F1328" t="n">
        <x:f>IF(D1328="","",MONTH(D1328))</x:f>
        <x:v>11</x:v>
      </x:c>
      <x:c r="G1328" t="str">
        <x:f>IF(D1328="","Fecha no disponible",TEXT(D1328,"mmmm"))</x:f>
        <x:v>November</x:v>
      </x:c>
      <x:c r="H1328" t="str">
        <x:f>IF(D1328="","Fecha no disponible",TEXT(D1328,"yyyy-mm"))</x:f>
        <x:v>2025-11</x:v>
      </x:c>
      <x:c r="I1328" t="str">
        <x:f>IF(D1328="","Fecha no disponible","T"&amp;ROUNDUP(MONTH(D1328)/3,0))</x:f>
        <x:v>T4</x:v>
      </x:c>
      <x:c r="J1328" t="str">
        <x:v>T009</x:v>
      </x:c>
      <x:c r="K1328" t="str">
        <x:v>Tienda Cochabamba 1</x:v>
      </x:c>
      <x:c r="L1328" t="str">
        <x:v>Mall</x:v>
      </x:c>
      <x:c r="M1328" t="str">
        <x:v>Cochabamba</x:v>
      </x:c>
      <x:c r="N1328" t="str">
        <x:f>IFERROR(VLOOKUP(M1328,'Mapeos'!$A$4:$B$30,2,FALSE),M1328)</x:f>
        <x:v>Cochabamba</x:v>
      </x:c>
      <x:c r="O1328" t="str">
        <x:v>C00585</x:v>
      </x:c>
      <x:c r="P1328" t="str">
        <x:v>Masivo</x:v>
      </x:c>
      <x:c r="Q1328" t="str">
        <x:v>P0081</x:v>
      </x:c>
      <x:c r="R1328" t="str">
        <x:v>Hogar</x:v>
      </x:c>
      <x:c r="S1328" t="str">
        <x:v>Marca B</x:v>
      </x:c>
      <x:c r="T1328" t="str">
        <x:v>E-commerce</x:v>
      </x:c>
      <x:c r="U1328" t="str">
        <x:f>IFERROR(VLOOKUP(T1328,'Mapeos'!$D$4:$E$25,2,FALSE),T1328)</x:f>
        <x:v>E-commerce</x:v>
      </x:c>
      <x:c r="V1328" t="str">
        <x:v>V022</x:v>
      </x:c>
      <x:c r="W1328" t="n">
        <x:v>4</x:v>
      </x:c>
      <x:c r="X1328" s="28" t="n">
        <x:v>293.55</x:v>
      </x:c>
      <x:c r="Y1328" s="20" t="n">
        <x:v>0</x:v>
      </x:c>
      <x:c r="Z1328" s="20" t="n">
        <x:f>IF(Y1328&gt;1,Y1328/100,Y1328)</x:f>
        <x:v>0</x:v>
      </x:c>
      <x:c r="AA1328" s="28" t="n">
        <x:v>221.74</x:v>
      </x:c>
      <x:c r="AB1328" s="28" t="n">
        <x:v>1174.2</x:v>
      </x:c>
      <x:c r="AC1328" s="28" t="str">
        <x:v>BOB</x:v>
      </x:c>
      <x:c r="AD1328" s="28" t="n">
        <x:f>IF(AC1328="USD",AB1328*'Parametros'!$B$4,AB1328)</x:f>
        <x:v>1174.2</x:v>
      </x:c>
      <x:c r="AE1328" s="28" t="n">
        <x:f>W1328*X1328*(1-Z1328)</x:f>
        <x:v>1174.2</x:v>
      </x:c>
      <x:c r="AF1328" s="28" t="n">
        <x:f>W1328*AA1328</x:f>
        <x:v>886.96</x:v>
      </x:c>
      <x:c r="AG1328" s="28" t="n">
        <x:f>AE1328-AF1328</x:f>
        <x:v>287.24</x:v>
      </x:c>
      <x:c r="AH1328" s="20" t="n">
        <x:f>IF(AE1328&gt;0,AG1328/AE1328,"")</x:f>
        <x:v>0.24462612842786577</x:v>
      </x:c>
      <x:c r="AI1328" s="28" t="n">
        <x:v>79999.58</x:v>
      </x:c>
      <x:c r="AJ1328" s="28"/>
      <x:c r="AK1328"/>
      <x:c r="AL1328" t="str">
        <x:v>Completado</x:v>
      </x:c>
      <x:c r="AM1328" t="str">
        <x:f>IF(W1328&lt;0,"Devuelto",AL1328)</x:f>
        <x:v>Completado</x:v>
      </x:c>
      <x:c r="AN1328" t="str">
        <x:v>Tarjeta</x:v>
      </x:c>
      <x:c r="AO1328" s="29" t="str">
        <x:v>Sin observación</x:v>
      </x:c>
      <x:c r="AP1328" t="str">
        <x:f>IF(D1328="","No","Sí")</x:f>
        <x:v>Sí</x:v>
      </x:c>
    </x:row>
    <x:row r="1329">
      <x:c r="A1329" t="n">
        <x:v>1329</x:v>
      </x:c>
      <x:c r="B1329" t="str">
        <x:v>VT0006305</x:v>
      </x:c>
      <x:c r="C1329" t="str">
        <x:v>45650</x:v>
      </x:c>
      <x:c r="D1329" s="27" t="n">
        <x:v>45650</x:v>
      </x:c>
      <x:c r="E1329" t="n">
        <x:f>IF(D1329="","",YEAR(D1329))</x:f>
        <x:v>2024</x:v>
      </x:c>
      <x:c r="F1329" t="n">
        <x:f>IF(D1329="","",MONTH(D1329))</x:f>
        <x:v>12</x:v>
      </x:c>
      <x:c r="G1329" t="str">
        <x:f>IF(D1329="","Fecha no disponible",TEXT(D1329,"mmmm"))</x:f>
        <x:v>December</x:v>
      </x:c>
      <x:c r="H1329" t="str">
        <x:f>IF(D1329="","Fecha no disponible",TEXT(D1329,"yyyy-mm"))</x:f>
        <x:v>2024-12</x:v>
      </x:c>
      <x:c r="I1329" t="str">
        <x:f>IF(D1329="","Fecha no disponible","T"&amp;ROUNDUP(MONTH(D1329)/3,0))</x:f>
        <x:v>T4</x:v>
      </x:c>
      <x:c r="J1329" t="str">
        <x:v>T020</x:v>
      </x:c>
      <x:c r="K1329" t="str">
        <x:v>Tienda Sucre 4</x:v>
      </x:c>
      <x:c r="L1329" t="str">
        <x:v>Mall</x:v>
      </x:c>
      <x:c r="M1329" t="str">
        <x:v>Sucre</x:v>
      </x:c>
      <x:c r="N1329" t="str">
        <x:f>IFERROR(VLOOKUP(M1329,'Mapeos'!$A$4:$B$30,2,FALSE),M1329)</x:f>
        <x:v>Sucre</x:v>
      </x:c>
      <x:c r="O1329" t="str">
        <x:v>C00401</x:v>
      </x:c>
      <x:c r="P1329" t="str">
        <x:v>Frecuente</x:v>
      </x:c>
      <x:c r="Q1329" t="str">
        <x:v>P0145</x:v>
      </x:c>
      <x:c r="R1329" t="str">
        <x:v>Hogar</x:v>
      </x:c>
      <x:c r="S1329" t="str">
        <x:v>Marca D</x:v>
      </x:c>
      <x:c r="T1329" t="str">
        <x:v>Tienda</x:v>
      </x:c>
      <x:c r="U1329" t="str">
        <x:f>IFERROR(VLOOKUP(T1329,'Mapeos'!$D$4:$E$25,2,FALSE),T1329)</x:f>
        <x:v>Tienda</x:v>
      </x:c>
      <x:c r="V1329" t="str">
        <x:v>V029</x:v>
      </x:c>
      <x:c r="W1329" t="n">
        <x:v>1</x:v>
      </x:c>
      <x:c r="X1329" s="28" t="n">
        <x:v>77.44</x:v>
      </x:c>
      <x:c r="Y1329" s="20" t="n">
        <x:v>0.25</x:v>
      </x:c>
      <x:c r="Z1329" s="20" t="n">
        <x:f>IF(Y1329&gt;1,Y1329/100,Y1329)</x:f>
        <x:v>0.25</x:v>
      </x:c>
      <x:c r="AA1329" s="28" t="n">
        <x:v>50.42</x:v>
      </x:c>
      <x:c r="AB1329" s="28" t="n">
        <x:v>58.08</x:v>
      </x:c>
      <x:c r="AC1329" s="28" t="str">
        <x:v>BOB</x:v>
      </x:c>
      <x:c r="AD1329" s="28" t="n">
        <x:f>IF(AC1329="USD",AB1329*'Parametros'!$B$4,AB1329)</x:f>
        <x:v>58.08</x:v>
      </x:c>
      <x:c r="AE1329" s="28" t="n">
        <x:f>W1329*X1329*(1-Z1329)</x:f>
        <x:v>58.08</x:v>
      </x:c>
      <x:c r="AF1329" s="28" t="n">
        <x:f>W1329*AA1329</x:f>
        <x:v>50.42</x:v>
      </x:c>
      <x:c r="AG1329" s="28" t="n">
        <x:f>AE1329-AF1329</x:f>
        <x:v>7.659999999999997</x:v>
      </x:c>
      <x:c r="AH1329" s="20" t="n">
        <x:f>IF(AE1329&gt;0,AG1329/AE1329,"")</x:f>
        <x:v>0.13188705234159775</x:v>
      </x:c>
      <x:c r="AI1329" s="28" t="n">
        <x:v>187087.32</x:v>
      </x:c>
      <x:c r="AJ1329" s="28"/>
      <x:c r="AK1329"/>
      <x:c r="AL1329" t="str">
        <x:v>Completado</x:v>
      </x:c>
      <x:c r="AM1329" t="str">
        <x:f>IF(W1329&lt;0,"Devuelto",AL1329)</x:f>
        <x:v>Completado</x:v>
      </x:c>
      <x:c r="AN1329" t="str">
        <x:v>Efectivo</x:v>
      </x:c>
      <x:c r="AO1329" s="29" t="str">
        <x:v>Sin observación</x:v>
      </x:c>
      <x:c r="AP1329" t="str">
        <x:f>IF(D1329="","No","Sí")</x:f>
        <x:v>Sí</x:v>
      </x:c>
    </x:row>
    <x:row r="1330">
      <x:c r="A1330" t="n">
        <x:v>1330</x:v>
      </x:c>
      <x:c r="B1330" t="str">
        <x:v>VT0006310</x:v>
      </x:c>
      <x:c r="C1330" t="str">
        <x:v>45896</x:v>
      </x:c>
      <x:c r="D1330" s="27" t="n">
        <x:v>45896</x:v>
      </x:c>
      <x:c r="E1330" t="n">
        <x:f>IF(D1330="","",YEAR(D1330))</x:f>
        <x:v>2025</x:v>
      </x:c>
      <x:c r="F1330" t="n">
        <x:f>IF(D1330="","",MONTH(D1330))</x:f>
        <x:v>8</x:v>
      </x:c>
      <x:c r="G1330" t="str">
        <x:f>IF(D1330="","Fecha no disponible",TEXT(D1330,"mmmm"))</x:f>
        <x:v>August</x:v>
      </x:c>
      <x:c r="H1330" t="str">
        <x:f>IF(D1330="","Fecha no disponible",TEXT(D1330,"yyyy-mm"))</x:f>
        <x:v>2025-08</x:v>
      </x:c>
      <x:c r="I1330" t="str">
        <x:f>IF(D1330="","Fecha no disponible","T"&amp;ROUNDUP(MONTH(D1330)/3,0))</x:f>
        <x:v>T3</x:v>
      </x:c>
      <x:c r="J1330" t="str">
        <x:v>T007</x:v>
      </x:c>
      <x:c r="K1330" t="str">
        <x:v>Tienda Santa Cruz 3</x:v>
      </x:c>
      <x:c r="L1330" t="str">
        <x:v>Barrio</x:v>
      </x:c>
      <x:c r="M1330" t="str">
        <x:v>Santa Cruz</x:v>
      </x:c>
      <x:c r="N1330" t="str">
        <x:f>IFERROR(VLOOKUP(M1330,'Mapeos'!$A$4:$B$30,2,FALSE),M1330)</x:f>
        <x:v>Santa Cruz</x:v>
      </x:c>
      <x:c r="O1330" t="str">
        <x:v>C00859</x:v>
      </x:c>
      <x:c r="P1330" t="str">
        <x:v>Empresa</x:v>
      </x:c>
      <x:c r="Q1330" t="str">
        <x:v>P0008</x:v>
      </x:c>
      <x:c r="R1330" t="str">
        <x:v>Hogar</x:v>
      </x:c>
      <x:c r="S1330" t="str">
        <x:v>Marca B</x:v>
      </x:c>
      <x:c r="T1330" t="str">
        <x:v>E-commerce</x:v>
      </x:c>
      <x:c r="U1330" t="str">
        <x:f>IFERROR(VLOOKUP(T1330,'Mapeos'!$D$4:$E$25,2,FALSE),T1330)</x:f>
        <x:v>E-commerce</x:v>
      </x:c>
      <x:c r="V1330" t="str">
        <x:v>V038</x:v>
      </x:c>
      <x:c r="W1330" t="n">
        <x:v>1</x:v>
      </x:c>
      <x:c r="X1330" s="28" t="n">
        <x:v>232.83</x:v>
      </x:c>
      <x:c r="Y1330" s="20" t="n">
        <x:v>0.2</x:v>
      </x:c>
      <x:c r="Z1330" s="20" t="n">
        <x:f>IF(Y1330&gt;1,Y1330/100,Y1330)</x:f>
        <x:v>0.2</x:v>
      </x:c>
      <x:c r="AA1330" s="28" t="n">
        <x:v>127.25</x:v>
      </x:c>
      <x:c r="AB1330" s="28" t="n">
        <x:v>186.26</x:v>
      </x:c>
      <x:c r="AC1330" s="28" t="str">
        <x:v>BOB</x:v>
      </x:c>
      <x:c r="AD1330" s="28" t="n">
        <x:f>IF(AC1330="USD",AB1330*'Parametros'!$B$4,AB1330)</x:f>
        <x:v>186.26</x:v>
      </x:c>
      <x:c r="AE1330" s="28" t="n">
        <x:f>W1330*X1330*(1-Z1330)</x:f>
        <x:v>186.264</x:v>
      </x:c>
      <x:c r="AF1330" s="28" t="n">
        <x:f>W1330*AA1330</x:f>
        <x:v>127.25</x:v>
      </x:c>
      <x:c r="AG1330" s="28" t="n">
        <x:f>AE1330-AF1330</x:f>
        <x:v>59.01400000000001</x:v>
      </x:c>
      <x:c r="AH1330" s="20" t="n">
        <x:f>IF(AE1330&gt;0,AG1330/AE1330,"")</x:f>
        <x:v>0.31682987587510203</x:v>
      </x:c>
      <x:c r="AI1330" s="28" t="n">
        <x:v>80995.43</x:v>
      </x:c>
      <x:c r="AJ1330" s="28"/>
      <x:c r="AK1330"/>
      <x:c r="AL1330" t="str">
        <x:v>Completado</x:v>
      </x:c>
      <x:c r="AM1330" t="str">
        <x:f>IF(W1330&lt;0,"Devuelto",AL1330)</x:f>
        <x:v>Completado</x:v>
      </x:c>
      <x:c r="AN1330" t="str">
        <x:v>Tarjeta</x:v>
      </x:c>
      <x:c r="AO1330" s="29" t="str">
        <x:v>Sin observación</x:v>
      </x:c>
      <x:c r="AP1330" t="str">
        <x:f>IF(D1330="","No","Sí")</x:f>
        <x:v>Sí</x:v>
      </x:c>
    </x:row>
    <x:row r="1331">
      <x:c r="A1331" t="n">
        <x:v>1331</x:v>
      </x:c>
      <x:c r="B1331" t="str">
        <x:v>VT0006314</x:v>
      </x:c>
      <x:c r="C1331" t="str">
        <x:v>45526</x:v>
      </x:c>
      <x:c r="D1331" s="27" t="n">
        <x:v>45526</x:v>
      </x:c>
      <x:c r="E1331" t="n">
        <x:f>IF(D1331="","",YEAR(D1331))</x:f>
        <x:v>2024</x:v>
      </x:c>
      <x:c r="F1331" t="n">
        <x:f>IF(D1331="","",MONTH(D1331))</x:f>
        <x:v>8</x:v>
      </x:c>
      <x:c r="G1331" t="str">
        <x:f>IF(D1331="","Fecha no disponible",TEXT(D1331,"mmmm"))</x:f>
        <x:v>August</x:v>
      </x:c>
      <x:c r="H1331" t="str">
        <x:f>IF(D1331="","Fecha no disponible",TEXT(D1331,"yyyy-mm"))</x:f>
        <x:v>2024-08</x:v>
      </x:c>
      <x:c r="I1331" t="str">
        <x:f>IF(D1331="","Fecha no disponible","T"&amp;ROUNDUP(MONTH(D1331)/3,0))</x:f>
        <x:v>T3</x:v>
      </x:c>
      <x:c r="J1331" t="str">
        <x:v>T018</x:v>
      </x:c>
      <x:c r="K1331" t="str">
        <x:v>Tienda Sucre 2</x:v>
      </x:c>
      <x:c r="L1331" t="str">
        <x:v>Mall</x:v>
      </x:c>
      <x:c r="M1331" t="str">
        <x:v>Sucre</x:v>
      </x:c>
      <x:c r="N1331" t="str">
        <x:f>IFERROR(VLOOKUP(M1331,'Mapeos'!$A$4:$B$30,2,FALSE),M1331)</x:f>
        <x:v>Sucre</x:v>
      </x:c>
      <x:c r="O1331" t="str">
        <x:v>C01205</x:v>
      </x:c>
      <x:c r="P1331" t="str">
        <x:v>Premium</x:v>
      </x:c>
      <x:c r="Q1331" t="str">
        <x:v>P0004</x:v>
      </x:c>
      <x:c r="R1331" t="str">
        <x:v>Alimentos</x:v>
      </x:c>
      <x:c r="S1331" t="str">
        <x:v>Marca B</x:v>
      </x:c>
      <x:c r="T1331" t="str">
        <x:v>Tienda</x:v>
      </x:c>
      <x:c r="U1331" t="str">
        <x:f>IFERROR(VLOOKUP(T1331,'Mapeos'!$D$4:$E$25,2,FALSE),T1331)</x:f>
        <x:v>Tienda</x:v>
      </x:c>
      <x:c r="V1331" t="str">
        <x:v>V017</x:v>
      </x:c>
      <x:c r="W1331" t="n">
        <x:v>5</x:v>
      </x:c>
      <x:c r="X1331" s="28" t="n">
        <x:v>41.66</x:v>
      </x:c>
      <x:c r="Y1331" s="20" t="n">
        <x:v>0.25</x:v>
      </x:c>
      <x:c r="Z1331" s="20" t="n">
        <x:f>IF(Y1331&gt;1,Y1331/100,Y1331)</x:f>
        <x:v>0.25</x:v>
      </x:c>
      <x:c r="AA1331" s="28" t="n">
        <x:v>28.8</x:v>
      </x:c>
      <x:c r="AB1331" s="28" t="n">
        <x:v>156.23</x:v>
      </x:c>
      <x:c r="AC1331" s="28" t="str">
        <x:v>BOB</x:v>
      </x:c>
      <x:c r="AD1331" s="28" t="n">
        <x:f>IF(AC1331="USD",AB1331*'Parametros'!$B$4,AB1331)</x:f>
        <x:v>156.23</x:v>
      </x:c>
      <x:c r="AE1331" s="28" t="n">
        <x:f>W1331*X1331*(1-Z1331)</x:f>
        <x:v>156.225</x:v>
      </x:c>
      <x:c r="AF1331" s="28" t="n">
        <x:f>W1331*AA1331</x:f>
        <x:v>144</x:v>
      </x:c>
      <x:c r="AG1331" s="28" t="n">
        <x:f>AE1331-AF1331</x:f>
        <x:v>12.224999999999994</x:v>
      </x:c>
      <x:c r="AH1331" s="20" t="n">
        <x:f>IF(AE1331&gt;0,AG1331/AE1331,"")</x:f>
        <x:v>0.07825252040326448</x:v>
      </x:c>
      <x:c r="AI1331" s="28" t="n">
        <x:v>171916.69</x:v>
      </x:c>
      <x:c r="AJ1331" s="28"/>
      <x:c r="AK1331"/>
      <x:c r="AL1331" t="str">
        <x:v>Completado</x:v>
      </x:c>
      <x:c r="AM1331" t="str">
        <x:f>IF(W1331&lt;0,"Devuelto",AL1331)</x:f>
        <x:v>Completado</x:v>
      </x:c>
      <x:c r="AN1331" t="str">
        <x:v>Efectivo</x:v>
      </x:c>
      <x:c r="AO1331" s="29" t="str">
        <x:v>Sin observación</x:v>
      </x:c>
      <x:c r="AP1331" t="str">
        <x:f>IF(D1331="","No","Sí")</x:f>
        <x:v>Sí</x:v>
      </x:c>
    </x:row>
    <x:row r="1332">
      <x:c r="A1332" t="n">
        <x:v>1332</x:v>
      </x:c>
      <x:c r="B1332" t="str">
        <x:v>VT0006319</x:v>
      </x:c>
      <x:c r="C1332" t="str">
        <x:v>45744</x:v>
      </x:c>
      <x:c r="D1332" s="27" t="n">
        <x:v>45744</x:v>
      </x:c>
      <x:c r="E1332" t="n">
        <x:f>IF(D1332="","",YEAR(D1332))</x:f>
        <x:v>2025</x:v>
      </x:c>
      <x:c r="F1332" t="n">
        <x:f>IF(D1332="","",MONTH(D1332))</x:f>
        <x:v>3</x:v>
      </x:c>
      <x:c r="G1332" t="str">
        <x:f>IF(D1332="","Fecha no disponible",TEXT(D1332,"mmmm"))</x:f>
        <x:v>March</x:v>
      </x:c>
      <x:c r="H1332" t="str">
        <x:f>IF(D1332="","Fecha no disponible",TEXT(D1332,"yyyy-mm"))</x:f>
        <x:v>2025-03</x:v>
      </x:c>
      <x:c r="I1332" t="str">
        <x:f>IF(D1332="","Fecha no disponible","T"&amp;ROUNDUP(MONTH(D1332)/3,0))</x:f>
        <x:v>T1</x:v>
      </x:c>
      <x:c r="J1332" t="str">
        <x:v>T001</x:v>
      </x:c>
      <x:c r="K1332" t="str">
        <x:v>Tienda La Paz 1</x:v>
      </x:c>
      <x:c r="L1332" t="str">
        <x:v>Barrio</x:v>
      </x:c>
      <x:c r="M1332" t="str">
        <x:v>La Paz</x:v>
      </x:c>
      <x:c r="N1332" t="str">
        <x:f>IFERROR(VLOOKUP(M1332,'Mapeos'!$A$4:$B$30,2,FALSE),M1332)</x:f>
        <x:v>La Paz</x:v>
      </x:c>
      <x:c r="O1332" t="str">
        <x:v>C01154</x:v>
      </x:c>
      <x:c r="P1332" t="str">
        <x:v>Premium</x:v>
      </x:c>
      <x:c r="Q1332" t="str">
        <x:v>P0044</x:v>
      </x:c>
      <x:c r="R1332" t="str">
        <x:v>Hogar</x:v>
      </x:c>
      <x:c r="S1332" t="str">
        <x:v>Marca B</x:v>
      </x:c>
      <x:c r="T1332" t="str">
        <x:v>WhatsApp</x:v>
      </x:c>
      <x:c r="U1332" t="str">
        <x:f>IFERROR(VLOOKUP(T1332,'Mapeos'!$D$4:$E$25,2,FALSE),T1332)</x:f>
        <x:v>WhatsApp</x:v>
      </x:c>
      <x:c r="V1332" t="str">
        <x:v>V022</x:v>
      </x:c>
      <x:c r="W1332" t="n">
        <x:v>1</x:v>
      </x:c>
      <x:c r="X1332" s="28" t="n">
        <x:v>162.58</x:v>
      </x:c>
      <x:c r="Y1332" s="20" t="n">
        <x:v>0.15</x:v>
      </x:c>
      <x:c r="Z1332" s="20" t="n">
        <x:f>IF(Y1332&gt;1,Y1332/100,Y1332)</x:f>
        <x:v>0.15</x:v>
      </x:c>
      <x:c r="AA1332" s="28" t="n">
        <x:v>90.08</x:v>
      </x:c>
      <x:c r="AB1332" s="28" t="n">
        <x:v>138.19</x:v>
      </x:c>
      <x:c r="AC1332" s="28" t="str">
        <x:v>BOB</x:v>
      </x:c>
      <x:c r="AD1332" s="28" t="n">
        <x:f>IF(AC1332="USD",AB1332*'Parametros'!$B$4,AB1332)</x:f>
        <x:v>138.19</x:v>
      </x:c>
      <x:c r="AE1332" s="28" t="n">
        <x:f>W1332*X1332*(1-Z1332)</x:f>
        <x:v>138.193</x:v>
      </x:c>
      <x:c r="AF1332" s="28" t="n">
        <x:f>W1332*AA1332</x:f>
        <x:v>90.08</x:v>
      </x:c>
      <x:c r="AG1332" s="28" t="n">
        <x:f>AE1332-AF1332</x:f>
        <x:v>48.113000000000014</x:v>
      </x:c>
      <x:c r="AH1332" s="20" t="n">
        <x:f>IF(AE1332&gt;0,AG1332/AE1332,"")</x:f>
        <x:v>0.3481580108978024</x:v>
      </x:c>
      <x:c r="AI1332" s="28" t="n">
        <x:v>83200.52</x:v>
      </x:c>
      <x:c r="AJ1332" s="28"/>
      <x:c r="AK1332"/>
      <x:c r="AL1332" t="str">
        <x:v>Completado</x:v>
      </x:c>
      <x:c r="AM1332" t="str">
        <x:f>IF(W1332&lt;0,"Devuelto",AL1332)</x:f>
        <x:v>Completado</x:v>
      </x:c>
      <x:c r="AN1332" t="str">
        <x:v>QR</x:v>
      </x:c>
      <x:c r="AO1332" s="29" t="str">
        <x:v>Sin observación</x:v>
      </x:c>
      <x:c r="AP1332" t="str">
        <x:f>IF(D1332="","No","Sí")</x:f>
        <x:v>Sí</x:v>
      </x:c>
    </x:row>
    <x:row r="1333">
      <x:c r="A1333" t="n">
        <x:v>1333</x:v>
      </x:c>
      <x:c r="B1333" t="str">
        <x:v>VT0006324</x:v>
      </x:c>
      <x:c r="C1333" t="str">
        <x:v>45535</x:v>
      </x:c>
      <x:c r="D1333" s="27" t="n">
        <x:v>45535</x:v>
      </x:c>
      <x:c r="E1333" t="n">
        <x:f>IF(D1333="","",YEAR(D1333))</x:f>
        <x:v>2024</x:v>
      </x:c>
      <x:c r="F1333" t="n">
        <x:f>IF(D1333="","",MONTH(D1333))</x:f>
        <x:v>8</x:v>
      </x:c>
      <x:c r="G1333" t="str">
        <x:f>IF(D1333="","Fecha no disponible",TEXT(D1333,"mmmm"))</x:f>
        <x:v>August</x:v>
      </x:c>
      <x:c r="H1333" t="str">
        <x:f>IF(D1333="","Fecha no disponible",TEXT(D1333,"yyyy-mm"))</x:f>
        <x:v>2024-08</x:v>
      </x:c>
      <x:c r="I1333" t="str">
        <x:f>IF(D1333="","Fecha no disponible","T"&amp;ROUNDUP(MONTH(D1333)/3,0))</x:f>
        <x:v>T3</x:v>
      </x:c>
      <x:c r="J1333" t="str">
        <x:v>T002</x:v>
      </x:c>
      <x:c r="K1333" t="str">
        <x:v>Tienda La Paz 2</x:v>
      </x:c>
      <x:c r="L1333" t="str">
        <x:v>Mall</x:v>
      </x:c>
      <x:c r="M1333" t="str">
        <x:v>La Paz</x:v>
      </x:c>
      <x:c r="N1333" t="str">
        <x:f>IFERROR(VLOOKUP(M1333,'Mapeos'!$A$4:$B$30,2,FALSE),M1333)</x:f>
        <x:v>La Paz</x:v>
      </x:c>
      <x:c r="O1333" t="str">
        <x:v>C00114</x:v>
      </x:c>
      <x:c r="P1333" t="str">
        <x:v>Empresa</x:v>
      </x:c>
      <x:c r="Q1333" t="str">
        <x:v>P0100</x:v>
      </x:c>
      <x:c r="R1333" t="str">
        <x:v>Hogar</x:v>
      </x:c>
      <x:c r="S1333" t="str">
        <x:v>Marca D</x:v>
      </x:c>
      <x:c r="T1333" t="str">
        <x:v>Tienda</x:v>
      </x:c>
      <x:c r="U1333" t="str">
        <x:f>IFERROR(VLOOKUP(T1333,'Mapeos'!$D$4:$E$25,2,FALSE),T1333)</x:f>
        <x:v>Tienda</x:v>
      </x:c>
      <x:c r="V1333" t="str">
        <x:v>V006</x:v>
      </x:c>
      <x:c r="W1333" t="n">
        <x:v>2</x:v>
      </x:c>
      <x:c r="X1333" s="28" t="n">
        <x:v>320.63</x:v>
      </x:c>
      <x:c r="Y1333" s="20" t="n">
        <x:v>0</x:v>
      </x:c>
      <x:c r="Z1333" s="20" t="n">
        <x:f>IF(Y1333&gt;1,Y1333/100,Y1333)</x:f>
        <x:v>0</x:v>
      </x:c>
      <x:c r="AA1333" s="28" t="n">
        <x:v>146.42</x:v>
      </x:c>
      <x:c r="AB1333" s="28" t="n">
        <x:v>641.26</x:v>
      </x:c>
      <x:c r="AC1333" s="28" t="str">
        <x:v>BOB</x:v>
      </x:c>
      <x:c r="AD1333" s="28" t="n">
        <x:f>IF(AC1333="USD",AB1333*'Parametros'!$B$4,AB1333)</x:f>
        <x:v>641.26</x:v>
      </x:c>
      <x:c r="AE1333" s="28" t="n">
        <x:f>W1333*X1333*(1-Z1333)</x:f>
        <x:v>641.26</x:v>
      </x:c>
      <x:c r="AF1333" s="28" t="n">
        <x:f>W1333*AA1333</x:f>
        <x:v>292.84</x:v>
      </x:c>
      <x:c r="AG1333" s="28" t="n">
        <x:f>AE1333-AF1333</x:f>
        <x:v>348.42</x:v>
      </x:c>
      <x:c r="AH1333" s="20" t="n">
        <x:f>IF(AE1333&gt;0,AG1333/AE1333,"")</x:f>
        <x:v>0.5433365561550697</x:v>
      </x:c>
      <x:c r="AI1333" s="28" t="n">
        <x:v>150623.88</x:v>
      </x:c>
      <x:c r="AJ1333" s="28"/>
      <x:c r="AK1333"/>
      <x:c r="AL1333" t="str">
        <x:v>Completado</x:v>
      </x:c>
      <x:c r="AM1333" t="str">
        <x:f>IF(W1333&lt;0,"Devuelto",AL1333)</x:f>
        <x:v>Completado</x:v>
      </x:c>
      <x:c r="AN1333" t="str">
        <x:v>Efectivo</x:v>
      </x:c>
      <x:c r="AO1333" s="29" t="str">
        <x:v>Sin observación</x:v>
      </x:c>
      <x:c r="AP1333" t="str">
        <x:f>IF(D1333="","No","Sí")</x:f>
        <x:v>Sí</x:v>
      </x:c>
    </x:row>
    <x:row r="1334">
      <x:c r="A1334" t="n">
        <x:v>1334</x:v>
      </x:c>
      <x:c r="B1334" t="str">
        <x:v>VT0006329</x:v>
      </x:c>
      <x:c r="C1334" t="str">
        <x:v>45448</x:v>
      </x:c>
      <x:c r="D1334" s="27" t="n">
        <x:v>45448</x:v>
      </x:c>
      <x:c r="E1334" t="n">
        <x:f>IF(D1334="","",YEAR(D1334))</x:f>
        <x:v>2024</x:v>
      </x:c>
      <x:c r="F1334" t="n">
        <x:f>IF(D1334="","",MONTH(D1334))</x:f>
        <x:v>6</x:v>
      </x:c>
      <x:c r="G1334" t="str">
        <x:f>IF(D1334="","Fecha no disponible",TEXT(D1334,"mmmm"))</x:f>
        <x:v>June</x:v>
      </x:c>
      <x:c r="H1334" t="str">
        <x:f>IF(D1334="","Fecha no disponible",TEXT(D1334,"yyyy-mm"))</x:f>
        <x:v>2024-06</x:v>
      </x:c>
      <x:c r="I1334" t="str">
        <x:f>IF(D1334="","Fecha no disponible","T"&amp;ROUNDUP(MONTH(D1334)/3,0))</x:f>
        <x:v>T2</x:v>
      </x:c>
      <x:c r="J1334" t="str">
        <x:v>T011</x:v>
      </x:c>
      <x:c r="K1334" t="str">
        <x:v>Tienda Cochabamba 3</x:v>
      </x:c>
      <x:c r="L1334" t="str">
        <x:v>Mall</x:v>
      </x:c>
      <x:c r="M1334" t="str">
        <x:v>Cochabamba</x:v>
      </x:c>
      <x:c r="N1334" t="str">
        <x:f>IFERROR(VLOOKUP(M1334,'Mapeos'!$A$4:$B$30,2,FALSE),M1334)</x:f>
        <x:v>Cochabamba</x:v>
      </x:c>
      <x:c r="O1334" t="str">
        <x:v>C00175</x:v>
      </x:c>
      <x:c r="P1334" t="str">
        <x:v>Premium</x:v>
      </x:c>
      <x:c r="Q1334" t="str">
        <x:v>P0049</x:v>
      </x:c>
      <x:c r="R1334" t="str">
        <x:v>Deportes</x:v>
      </x:c>
      <x:c r="S1334" t="str">
        <x:v>Marca D</x:v>
      </x:c>
      <x:c r="T1334" t="str">
        <x:v>E-commerce</x:v>
      </x:c>
      <x:c r="U1334" t="str">
        <x:f>IFERROR(VLOOKUP(T1334,'Mapeos'!$D$4:$E$25,2,FALSE),T1334)</x:f>
        <x:v>E-commerce</x:v>
      </x:c>
      <x:c r="V1334" t="str">
        <x:v>V024</x:v>
      </x:c>
      <x:c r="W1334" t="n">
        <x:v>2</x:v>
      </x:c>
      <x:c r="X1334" s="28" t="n">
        <x:v>223.97</x:v>
      </x:c>
      <x:c r="Y1334" s="20" t="n">
        <x:v>0</x:v>
      </x:c>
      <x:c r="Z1334" s="20" t="n">
        <x:f>IF(Y1334&gt;1,Y1334/100,Y1334)</x:f>
        <x:v>0</x:v>
      </x:c>
      <x:c r="AA1334" s="28" t="n">
        <x:v>174.23</x:v>
      </x:c>
      <x:c r="AB1334" s="28" t="n">
        <x:v>447.94</x:v>
      </x:c>
      <x:c r="AC1334" s="28" t="str">
        <x:v>BOB</x:v>
      </x:c>
      <x:c r="AD1334" s="28" t="n">
        <x:f>IF(AC1334="USD",AB1334*'Parametros'!$B$4,AB1334)</x:f>
        <x:v>447.94</x:v>
      </x:c>
      <x:c r="AE1334" s="28" t="n">
        <x:f>W1334*X1334*(1-Z1334)</x:f>
        <x:v>447.94</x:v>
      </x:c>
      <x:c r="AF1334" s="28" t="n">
        <x:f>W1334*AA1334</x:f>
        <x:v>348.46</x:v>
      </x:c>
      <x:c r="AG1334" s="28" t="n">
        <x:f>AE1334-AF1334</x:f>
        <x:v>99.48000000000002</x:v>
      </x:c>
      <x:c r="AH1334" s="20" t="n">
        <x:f>IF(AE1334&gt;0,AG1334/AE1334,"")</x:f>
        <x:v>0.22208331472965134</x:v>
      </x:c>
      <x:c r="AI1334" s="28" t="n">
        <x:v>73494.23</x:v>
      </x:c>
      <x:c r="AJ1334" s="28"/>
      <x:c r="AK1334"/>
      <x:c r="AL1334" t="str">
        <x:v>Completado</x:v>
      </x:c>
      <x:c r="AM1334" t="str">
        <x:f>IF(W1334&lt;0,"Devuelto",AL1334)</x:f>
        <x:v>Completado</x:v>
      </x:c>
      <x:c r="AN1334" t="str">
        <x:v>Transferencia</x:v>
      </x:c>
      <x:c r="AO1334" s="29" t="str">
        <x:v>Sin observación</x:v>
      </x:c>
      <x:c r="AP1334" t="str">
        <x:f>IF(D1334="","No","Sí")</x:f>
        <x:v>Sí</x:v>
      </x:c>
    </x:row>
    <x:row r="1335">
      <x:c r="A1335" t="n">
        <x:v>1335</x:v>
      </x:c>
      <x:c r="B1335" t="str">
        <x:v>VT0006333</x:v>
      </x:c>
      <x:c r="C1335" t="str">
        <x:v>45408</x:v>
      </x:c>
      <x:c r="D1335" s="27" t="n">
        <x:v>45408</x:v>
      </x:c>
      <x:c r="E1335" t="n">
        <x:f>IF(D1335="","",YEAR(D1335))</x:f>
        <x:v>2024</x:v>
      </x:c>
      <x:c r="F1335" t="n">
        <x:f>IF(D1335="","",MONTH(D1335))</x:f>
        <x:v>4</x:v>
      </x:c>
      <x:c r="G1335" t="str">
        <x:f>IF(D1335="","Fecha no disponible",TEXT(D1335,"mmmm"))</x:f>
        <x:v>April</x:v>
      </x:c>
      <x:c r="H1335" t="str">
        <x:f>IF(D1335="","Fecha no disponible",TEXT(D1335,"yyyy-mm"))</x:f>
        <x:v>2024-04</x:v>
      </x:c>
      <x:c r="I1335" t="str">
        <x:f>IF(D1335="","Fecha no disponible","T"&amp;ROUNDUP(MONTH(D1335)/3,0))</x:f>
        <x:v>T2</x:v>
      </x:c>
      <x:c r="J1335" t="str">
        <x:v>T012</x:v>
      </x:c>
      <x:c r="K1335" t="str">
        <x:v>Tienda Cochabamba 4</x:v>
      </x:c>
      <x:c r="L1335" t="str">
        <x:v>Centro</x:v>
      </x:c>
      <x:c r="M1335" t="str">
        <x:v>La paz</x:v>
      </x:c>
      <x:c r="N1335" t="str">
        <x:f>IFERROR(VLOOKUP(M1335,'Mapeos'!$A$4:$B$30,2,FALSE),M1335)</x:f>
        <x:v>La Paz</x:v>
      </x:c>
      <x:c r="O1335" t="str">
        <x:v>C00257</x:v>
      </x:c>
      <x:c r="P1335" t="str">
        <x:v>Frecuente</x:v>
      </x:c>
      <x:c r="Q1335" t="str">
        <x:v>P0086</x:v>
      </x:c>
      <x:c r="R1335" t="str">
        <x:v>Electrónica</x:v>
      </x:c>
      <x:c r="S1335" t="str">
        <x:v>Marca C</x:v>
      </x:c>
      <x:c r="T1335" t="str">
        <x:v>Tienda</x:v>
      </x:c>
      <x:c r="U1335" t="str">
        <x:f>IFERROR(VLOOKUP(T1335,'Mapeos'!$D$4:$E$25,2,FALSE),T1335)</x:f>
        <x:v>Tienda</x:v>
      </x:c>
      <x:c r="V1335" t="str">
        <x:v>V014</x:v>
      </x:c>
      <x:c r="W1335" t="n">
        <x:v>2</x:v>
      </x:c>
      <x:c r="X1335" s="28" t="n">
        <x:v>378.44</x:v>
      </x:c>
      <x:c r="Y1335" s="20" t="n">
        <x:v>0.1</x:v>
      </x:c>
      <x:c r="Z1335" s="20" t="n">
        <x:f>IF(Y1335&gt;1,Y1335/100,Y1335)</x:f>
        <x:v>0.1</x:v>
      </x:c>
      <x:c r="AA1335" s="28" t="n">
        <x:v>240.45</x:v>
      </x:c>
      <x:c r="AB1335" s="28" t="n">
        <x:v>681.19</x:v>
      </x:c>
      <x:c r="AC1335" s="28" t="str">
        <x:v>BOB</x:v>
      </x:c>
      <x:c r="AD1335" s="28" t="n">
        <x:f>IF(AC1335="USD",AB1335*'Parametros'!$B$4,AB1335)</x:f>
        <x:v>681.19</x:v>
      </x:c>
      <x:c r="AE1335" s="28" t="n">
        <x:f>W1335*X1335*(1-Z1335)</x:f>
        <x:v>681.192</x:v>
      </x:c>
      <x:c r="AF1335" s="28" t="n">
        <x:f>W1335*AA1335</x:f>
        <x:v>480.9</x:v>
      </x:c>
      <x:c r="AG1335" s="28" t="n">
        <x:f>AE1335-AF1335</x:f>
        <x:v>200.29200000000003</x:v>
      </x:c>
      <x:c r="AH1335" s="20" t="n">
        <x:f>IF(AE1335&gt;0,AG1335/AE1335,"")</x:f>
        <x:v>0.2940316386569426</x:v>
      </x:c>
      <x:c r="AI1335" s="28" t="n">
        <x:v>137908.32</x:v>
      </x:c>
      <x:c r="AJ1335" s="28"/>
      <x:c r="AK1335"/>
      <x:c r="AL1335" t="str">
        <x:v>Completado</x:v>
      </x:c>
      <x:c r="AM1335" t="str">
        <x:f>IF(W1335&lt;0,"Devuelto",AL1335)</x:f>
        <x:v>Completado</x:v>
      </x:c>
      <x:c r="AN1335" t="str">
        <x:v>Tarjeta</x:v>
      </x:c>
      <x:c r="AO1335" s="29" t="str">
        <x:v>Región estandarizada</x:v>
      </x:c>
      <x:c r="AP1335" t="str">
        <x:f>IF(D1335="","No","Sí")</x:f>
        <x:v>Sí</x:v>
      </x:c>
    </x:row>
    <x:row r="1336">
      <x:c r="A1336" t="n">
        <x:v>1336</x:v>
      </x:c>
      <x:c r="B1336" t="str">
        <x:v>VT0006338</x:v>
      </x:c>
      <x:c r="C1336" t="str">
        <x:v>45720</x:v>
      </x:c>
      <x:c r="D1336" s="27" t="n">
        <x:v>45720</x:v>
      </x:c>
      <x:c r="E1336" t="n">
        <x:f>IF(D1336="","",YEAR(D1336))</x:f>
        <x:v>2025</x:v>
      </x:c>
      <x:c r="F1336" t="n">
        <x:f>IF(D1336="","",MONTH(D1336))</x:f>
        <x:v>3</x:v>
      </x:c>
      <x:c r="G1336" t="str">
        <x:f>IF(D1336="","Fecha no disponible",TEXT(D1336,"mmmm"))</x:f>
        <x:v>March</x:v>
      </x:c>
      <x:c r="H1336" t="str">
        <x:f>IF(D1336="","Fecha no disponible",TEXT(D1336,"yyyy-mm"))</x:f>
        <x:v>2025-03</x:v>
      </x:c>
      <x:c r="I1336" t="str">
        <x:f>IF(D1336="","Fecha no disponible","T"&amp;ROUNDUP(MONTH(D1336)/3,0))</x:f>
        <x:v>T1</x:v>
      </x:c>
      <x:c r="J1336" t="str">
        <x:v>T014</x:v>
      </x:c>
      <x:c r="K1336" t="str">
        <x:v>Tienda Potosí 2</x:v>
      </x:c>
      <x:c r="L1336" t="str">
        <x:v>Barrio</x:v>
      </x:c>
      <x:c r="M1336" t="str">
        <x:v>Potosí</x:v>
      </x:c>
      <x:c r="N1336" t="str">
        <x:f>IFERROR(VLOOKUP(M1336,'Mapeos'!$A$4:$B$30,2,FALSE),M1336)</x:f>
        <x:v>Potosí</x:v>
      </x:c>
      <x:c r="O1336" t="str">
        <x:v>C00758</x:v>
      </x:c>
      <x:c r="P1336" t="str">
        <x:v>Masivo</x:v>
      </x:c>
      <x:c r="Q1336" t="str">
        <x:v>P0029</x:v>
      </x:c>
      <x:c r="R1336" t="str">
        <x:v>Alimentos</x:v>
      </x:c>
      <x:c r="S1336" t="str">
        <x:v>Marca A</x:v>
      </x:c>
      <x:c r="T1336" t="str">
        <x:v>E-commerce</x:v>
      </x:c>
      <x:c r="U1336" t="str">
        <x:f>IFERROR(VLOOKUP(T1336,'Mapeos'!$D$4:$E$25,2,FALSE),T1336)</x:f>
        <x:v>E-commerce</x:v>
      </x:c>
      <x:c r="V1336" t="str">
        <x:v>V019</x:v>
      </x:c>
      <x:c r="W1336" t="n">
        <x:v>1</x:v>
      </x:c>
      <x:c r="X1336" s="28" t="n">
        <x:v>28.43</x:v>
      </x:c>
      <x:c r="Y1336" s="20" t="n">
        <x:v>0.1</x:v>
      </x:c>
      <x:c r="Z1336" s="20" t="n">
        <x:f>IF(Y1336&gt;1,Y1336/100,Y1336)</x:f>
        <x:v>0.1</x:v>
      </x:c>
      <x:c r="AA1336" s="28" t="n">
        <x:v>20.9</x:v>
      </x:c>
      <x:c r="AB1336" s="28" t="n">
        <x:v>25.59</x:v>
      </x:c>
      <x:c r="AC1336" s="28" t="str">
        <x:v>BOB</x:v>
      </x:c>
      <x:c r="AD1336" s="28" t="n">
        <x:f>IF(AC1336="USD",AB1336*'Parametros'!$B$4,AB1336)</x:f>
        <x:v>25.59</x:v>
      </x:c>
      <x:c r="AE1336" s="28" t="n">
        <x:f>W1336*X1336*(1-Z1336)</x:f>
        <x:v>25.587</x:v>
      </x:c>
      <x:c r="AF1336" s="28" t="n">
        <x:f>W1336*AA1336</x:f>
        <x:v>20.9</x:v>
      </x:c>
      <x:c r="AG1336" s="28" t="n">
        <x:f>AE1336-AF1336</x:f>
        <x:v>4.687000000000001</x:v>
      </x:c>
      <x:c r="AH1336" s="20" t="n">
        <x:f>IF(AE1336&gt;0,AG1336/AE1336,"")</x:f>
        <x:v>0.18317895806464224</x:v>
      </x:c>
      <x:c r="AI1336" s="28" t="n">
        <x:v>84388.51</x:v>
      </x:c>
      <x:c r="AJ1336" s="28"/>
      <x:c r="AK1336"/>
      <x:c r="AL1336" t="str">
        <x:v>Completado</x:v>
      </x:c>
      <x:c r="AM1336" t="str">
        <x:f>IF(W1336&lt;0,"Devuelto",AL1336)</x:f>
        <x:v>Completado</x:v>
      </x:c>
      <x:c r="AN1336" t="str">
        <x:v>Transferencia</x:v>
      </x:c>
      <x:c r="AO1336" s="29" t="str">
        <x:v>Sin observación</x:v>
      </x:c>
      <x:c r="AP1336" t="str">
        <x:f>IF(D1336="","No","Sí")</x:f>
        <x:v>Sí</x:v>
      </x:c>
    </x:row>
    <x:row r="1337">
      <x:c r="A1337" t="n">
        <x:v>1337</x:v>
      </x:c>
      <x:c r="B1337" t="str">
        <x:v>VT0006343</x:v>
      </x:c>
      <x:c r="C1337" t="str">
        <x:v>45832</x:v>
      </x:c>
      <x:c r="D1337" s="27" t="n">
        <x:v>45832</x:v>
      </x:c>
      <x:c r="E1337" t="n">
        <x:f>IF(D1337="","",YEAR(D1337))</x:f>
        <x:v>2025</x:v>
      </x:c>
      <x:c r="F1337" t="n">
        <x:f>IF(D1337="","",MONTH(D1337))</x:f>
        <x:v>6</x:v>
      </x:c>
      <x:c r="G1337" t="str">
        <x:f>IF(D1337="","Fecha no disponible",TEXT(D1337,"mmmm"))</x:f>
        <x:v>June</x:v>
      </x:c>
      <x:c r="H1337" t="str">
        <x:f>IF(D1337="","Fecha no disponible",TEXT(D1337,"yyyy-mm"))</x:f>
        <x:v>2025-06</x:v>
      </x:c>
      <x:c r="I1337" t="str">
        <x:f>IF(D1337="","Fecha no disponible","T"&amp;ROUNDUP(MONTH(D1337)/3,0))</x:f>
        <x:v>T2</x:v>
      </x:c>
      <x:c r="J1337" t="str">
        <x:v>T005</x:v>
      </x:c>
      <x:c r="K1337" t="str">
        <x:v>Tienda Santa Cruz 1</x:v>
      </x:c>
      <x:c r="L1337" t="str">
        <x:v>Centro</x:v>
      </x:c>
      <x:c r="M1337" t="str">
        <x:v>Santa Cruz</x:v>
      </x:c>
      <x:c r="N1337" t="str">
        <x:f>IFERROR(VLOOKUP(M1337,'Mapeos'!$A$4:$B$30,2,FALSE),M1337)</x:f>
        <x:v>Santa Cruz</x:v>
      </x:c>
      <x:c r="O1337" t="str">
        <x:v>C00667</x:v>
      </x:c>
      <x:c r="P1337" t="str">
        <x:v>Frecuente</x:v>
      </x:c>
      <x:c r="Q1337" t="str">
        <x:v>P0142</x:v>
      </x:c>
      <x:c r="R1337" t="str">
        <x:v>Electrónica</x:v>
      </x:c>
      <x:c r="S1337" t="str">
        <x:v>Marca D</x:v>
      </x:c>
      <x:c r="T1337" t="str">
        <x:v>Marketplace</x:v>
      </x:c>
      <x:c r="U1337" t="str">
        <x:f>IFERROR(VLOOKUP(T1337,'Mapeos'!$D$4:$E$25,2,FALSE),T1337)</x:f>
        <x:v>Marketplace</x:v>
      </x:c>
      <x:c r="V1337" t="str">
        <x:v>V022</x:v>
      </x:c>
      <x:c r="W1337" t="n">
        <x:v>6</x:v>
      </x:c>
      <x:c r="X1337" s="28" t="n">
        <x:v>360.45</x:v>
      </x:c>
      <x:c r="Y1337" s="20" t="n">
        <x:v>0.2</x:v>
      </x:c>
      <x:c r="Z1337" s="20" t="n">
        <x:f>IF(Y1337&gt;1,Y1337/100,Y1337)</x:f>
        <x:v>0.2</x:v>
      </x:c>
      <x:c r="AA1337" s="28" t="n">
        <x:v>197.65</x:v>
      </x:c>
      <x:c r="AB1337" s="28" t="n">
        <x:v>1730.16</x:v>
      </x:c>
      <x:c r="AC1337" s="28" t="str">
        <x:v>BOB</x:v>
      </x:c>
      <x:c r="AD1337" s="28" t="n">
        <x:f>IF(AC1337="USD",AB1337*'Parametros'!$B$4,AB1337)</x:f>
        <x:v>1730.16</x:v>
      </x:c>
      <x:c r="AE1337" s="28" t="n">
        <x:f>W1337*X1337*(1-Z1337)</x:f>
        <x:v>1730.1599999999999</x:v>
      </x:c>
      <x:c r="AF1337" s="28" t="n">
        <x:f>W1337*AA1337</x:f>
        <x:v>1185.9</x:v>
      </x:c>
      <x:c r="AG1337" s="28" t="n">
        <x:f>AE1337-AF1337</x:f>
        <x:v>544.2599999999998</x:v>
      </x:c>
      <x:c r="AH1337" s="20" t="n">
        <x:f>IF(AE1337&gt;0,AG1337/AE1337,"")</x:f>
        <x:v>0.3145720626994034</x:v>
      </x:c>
      <x:c r="AI1337" s="28" t="n">
        <x:v>100257.29</x:v>
      </x:c>
      <x:c r="AJ1337" s="28"/>
      <x:c r="AK1337"/>
      <x:c r="AL1337" t="str">
        <x:v>Completado</x:v>
      </x:c>
      <x:c r="AM1337" t="str">
        <x:f>IF(W1337&lt;0,"Devuelto",AL1337)</x:f>
        <x:v>Completado</x:v>
      </x:c>
      <x:c r="AN1337" t="str">
        <x:v>Transferencia</x:v>
      </x:c>
      <x:c r="AO1337" s="29" t="str">
        <x:v>Sin observación</x:v>
      </x:c>
      <x:c r="AP1337" t="str">
        <x:f>IF(D1337="","No","Sí")</x:f>
        <x:v>Sí</x:v>
      </x:c>
    </x:row>
    <x:row r="1338">
      <x:c r="A1338" t="n">
        <x:v>1338</x:v>
      </x:c>
      <x:c r="B1338" t="str">
        <x:v>VT0006348</x:v>
      </x:c>
      <x:c r="C1338" t="str">
        <x:v>45435</x:v>
      </x:c>
      <x:c r="D1338" s="27" t="n">
        <x:v>45435</x:v>
      </x:c>
      <x:c r="E1338" t="n">
        <x:f>IF(D1338="","",YEAR(D1338))</x:f>
        <x:v>2024</x:v>
      </x:c>
      <x:c r="F1338" t="n">
        <x:f>IF(D1338="","",MONTH(D1338))</x:f>
        <x:v>5</x:v>
      </x:c>
      <x:c r="G1338" t="str">
        <x:f>IF(D1338="","Fecha no disponible",TEXT(D1338,"mmmm"))</x:f>
        <x:v>May</x:v>
      </x:c>
      <x:c r="H1338" t="str">
        <x:f>IF(D1338="","Fecha no disponible",TEXT(D1338,"yyyy-mm"))</x:f>
        <x:v>2024-05</x:v>
      </x:c>
      <x:c r="I1338" t="str">
        <x:f>IF(D1338="","Fecha no disponible","T"&amp;ROUNDUP(MONTH(D1338)/3,0))</x:f>
        <x:v>T2</x:v>
      </x:c>
      <x:c r="J1338" t="str">
        <x:v>T013</x:v>
      </x:c>
      <x:c r="K1338" t="str">
        <x:v>Tienda Potosí 1</x:v>
      </x:c>
      <x:c r="L1338" t="str">
        <x:v>Centro</x:v>
      </x:c>
      <x:c r="M1338" t="str">
        <x:v>Potosí</x:v>
      </x:c>
      <x:c r="N1338" t="str">
        <x:f>IFERROR(VLOOKUP(M1338,'Mapeos'!$A$4:$B$30,2,FALSE),M1338)</x:f>
        <x:v>Potosí</x:v>
      </x:c>
      <x:c r="O1338" t="str">
        <x:v>C00222</x:v>
      </x:c>
      <x:c r="P1338" t="str">
        <x:v>Premium</x:v>
      </x:c>
      <x:c r="Q1338" t="str">
        <x:v>P0103</x:v>
      </x:c>
      <x:c r="R1338" t="str">
        <x:v>Hogar</x:v>
      </x:c>
      <x:c r="S1338" t="str">
        <x:v>Marca B</x:v>
      </x:c>
      <x:c r="T1338" t="str">
        <x:v>Tienda</x:v>
      </x:c>
      <x:c r="U1338" t="str">
        <x:f>IFERROR(VLOOKUP(T1338,'Mapeos'!$D$4:$E$25,2,FALSE),T1338)</x:f>
        <x:v>Tienda</x:v>
      </x:c>
      <x:c r="V1338" t="str">
        <x:v>V027</x:v>
      </x:c>
      <x:c r="W1338" t="n">
        <x:v>1</x:v>
      </x:c>
      <x:c r="X1338" s="28" t="n">
        <x:v>260.37</x:v>
      </x:c>
      <x:c r="Y1338" s="20" t="n">
        <x:v>0.1</x:v>
      </x:c>
      <x:c r="Z1338" s="20" t="n">
        <x:f>IF(Y1338&gt;1,Y1338/100,Y1338)</x:f>
        <x:v>0.1</x:v>
      </x:c>
      <x:c r="AA1338" s="28" t="n">
        <x:v>205.14</x:v>
      </x:c>
      <x:c r="AB1338" s="28" t="n">
        <x:v>234.33</x:v>
      </x:c>
      <x:c r="AC1338" s="28" t="str">
        <x:v>BOB</x:v>
      </x:c>
      <x:c r="AD1338" s="28" t="n">
        <x:f>IF(AC1338="USD",AB1338*'Parametros'!$B$4,AB1338)</x:f>
        <x:v>234.33</x:v>
      </x:c>
      <x:c r="AE1338" s="28" t="n">
        <x:f>W1338*X1338*(1-Z1338)</x:f>
        <x:v>234.333</x:v>
      </x:c>
      <x:c r="AF1338" s="28" t="n">
        <x:f>W1338*AA1338</x:f>
        <x:v>205.14</x:v>
      </x:c>
      <x:c r="AG1338" s="28" t="n">
        <x:f>AE1338-AF1338</x:f>
        <x:v>29.193000000000012</x:v>
      </x:c>
      <x:c r="AH1338" s="20" t="n">
        <x:f>IF(AE1338&gt;0,AG1338/AE1338,"")</x:f>
        <x:v>0.12457912457912464</x:v>
      </x:c>
      <x:c r="AI1338" s="28" t="n">
        <x:v>160418.36</x:v>
      </x:c>
      <x:c r="AJ1338" s="28"/>
      <x:c r="AK1338"/>
      <x:c r="AL1338" t="str">
        <x:v>Completado</x:v>
      </x:c>
      <x:c r="AM1338" t="str">
        <x:f>IF(W1338&lt;0,"Devuelto",AL1338)</x:f>
        <x:v>Completado</x:v>
      </x:c>
      <x:c r="AN1338" t="str">
        <x:v>Tarjeta</x:v>
      </x:c>
      <x:c r="AO1338" s="29" t="str">
        <x:v>Sin observación</x:v>
      </x:c>
      <x:c r="AP1338" t="str">
        <x:f>IF(D1338="","No","Sí")</x:f>
        <x:v>Sí</x:v>
      </x:c>
    </x:row>
    <x:row r="1339">
      <x:c r="A1339" t="n">
        <x:v>1339</x:v>
      </x:c>
      <x:c r="B1339" t="str">
        <x:v>VT0006352</x:v>
      </x:c>
      <x:c r="C1339" t="str">
        <x:v>45387</x:v>
      </x:c>
      <x:c r="D1339" s="27" t="n">
        <x:v>45387</x:v>
      </x:c>
      <x:c r="E1339" t="n">
        <x:f>IF(D1339="","",YEAR(D1339))</x:f>
        <x:v>2024</x:v>
      </x:c>
      <x:c r="F1339" t="n">
        <x:f>IF(D1339="","",MONTH(D1339))</x:f>
        <x:v>4</x:v>
      </x:c>
      <x:c r="G1339" t="str">
        <x:f>IF(D1339="","Fecha no disponible",TEXT(D1339,"mmmm"))</x:f>
        <x:v>April</x:v>
      </x:c>
      <x:c r="H1339" t="str">
        <x:f>IF(D1339="","Fecha no disponible",TEXT(D1339,"yyyy-mm"))</x:f>
        <x:v>2024-04</x:v>
      </x:c>
      <x:c r="I1339" t="str">
        <x:f>IF(D1339="","Fecha no disponible","T"&amp;ROUNDUP(MONTH(D1339)/3,0))</x:f>
        <x:v>T2</x:v>
      </x:c>
      <x:c r="J1339" t="str">
        <x:v>T004</x:v>
      </x:c>
      <x:c r="K1339" t="str">
        <x:v>Tienda La Paz 4</x:v>
      </x:c>
      <x:c r="L1339" t="str">
        <x:v>Centro</x:v>
      </x:c>
      <x:c r="M1339" t="str">
        <x:v>La Paz</x:v>
      </x:c>
      <x:c r="N1339" t="str">
        <x:f>IFERROR(VLOOKUP(M1339,'Mapeos'!$A$4:$B$30,2,FALSE),M1339)</x:f>
        <x:v>La Paz</x:v>
      </x:c>
      <x:c r="O1339" t="str">
        <x:v>C00664</x:v>
      </x:c>
      <x:c r="P1339" t="str">
        <x:v>Frecuente</x:v>
      </x:c>
      <x:c r="Q1339" t="str">
        <x:v>P0099</x:v>
      </x:c>
      <x:c r="R1339" t="str">
        <x:v>Cuidado Personal</x:v>
      </x:c>
      <x:c r="S1339" t="str">
        <x:v>Marca D</x:v>
      </x:c>
      <x:c r="T1339" t="str">
        <x:v>Tienda</x:v>
      </x:c>
      <x:c r="U1339" t="str">
        <x:f>IFERROR(VLOOKUP(T1339,'Mapeos'!$D$4:$E$25,2,FALSE),T1339)</x:f>
        <x:v>Tienda</x:v>
      </x:c>
      <x:c r="V1339" t="str">
        <x:v>V035</x:v>
      </x:c>
      <x:c r="W1339" t="n">
        <x:v>3</x:v>
      </x:c>
      <x:c r="X1339" s="28" t="n">
        <x:v>61.29</x:v>
      </x:c>
      <x:c r="Y1339" s="20" t="n">
        <x:v>0.15</x:v>
      </x:c>
      <x:c r="Z1339" s="20" t="n">
        <x:f>IF(Y1339&gt;1,Y1339/100,Y1339)</x:f>
        <x:v>0.15</x:v>
      </x:c>
      <x:c r="AA1339" s="28" t="n">
        <x:v>42.11</x:v>
      </x:c>
      <x:c r="AB1339" s="28" t="n">
        <x:v>156.29</x:v>
      </x:c>
      <x:c r="AC1339" s="28" t="str">
        <x:v>BOB</x:v>
      </x:c>
      <x:c r="AD1339" s="28" t="n">
        <x:f>IF(AC1339="USD",AB1339*'Parametros'!$B$4,AB1339)</x:f>
        <x:v>156.29</x:v>
      </x:c>
      <x:c r="AE1339" s="28" t="n">
        <x:f>W1339*X1339*(1-Z1339)</x:f>
        <x:v>156.2895</x:v>
      </x:c>
      <x:c r="AF1339" s="28" t="n">
        <x:f>W1339*AA1339</x:f>
        <x:v>126.33</x:v>
      </x:c>
      <x:c r="AG1339" s="28" t="n">
        <x:f>AE1339-AF1339</x:f>
        <x:v>29.959500000000006</x:v>
      </x:c>
      <x:c r="AH1339" s="20" t="n">
        <x:f>IF(AE1339&gt;0,AG1339/AE1339,"")</x:f>
        <x:v>0.19169234017640344</x:v>
      </x:c>
      <x:c r="AI1339" s="28" t="n">
        <x:v>193849.26</x:v>
      </x:c>
      <x:c r="AJ1339" s="28"/>
      <x:c r="AK1339"/>
      <x:c r="AL1339" t="str">
        <x:v>Completado</x:v>
      </x:c>
      <x:c r="AM1339" t="str">
        <x:f>IF(W1339&lt;0,"Devuelto",AL1339)</x:f>
        <x:v>Completado</x:v>
      </x:c>
      <x:c r="AN1339" t="str">
        <x:v>Transferencia</x:v>
      </x:c>
      <x:c r="AO1339" s="29" t="str">
        <x:v>Sin observación</x:v>
      </x:c>
      <x:c r="AP1339" t="str">
        <x:f>IF(D1339="","No","Sí")</x:f>
        <x:v>Sí</x:v>
      </x:c>
    </x:row>
    <x:row r="1340">
      <x:c r="A1340" t="n">
        <x:v>1340</x:v>
      </x:c>
      <x:c r="B1340" t="str">
        <x:v>VT0006357</x:v>
      </x:c>
      <x:c r="C1340" t="str">
        <x:v>45589</x:v>
      </x:c>
      <x:c r="D1340" s="27" t="n">
        <x:v>45589</x:v>
      </x:c>
      <x:c r="E1340" t="n">
        <x:f>IF(D1340="","",YEAR(D1340))</x:f>
        <x:v>2024</x:v>
      </x:c>
      <x:c r="F1340" t="n">
        <x:f>IF(D1340="","",MONTH(D1340))</x:f>
        <x:v>10</x:v>
      </x:c>
      <x:c r="G1340" t="str">
        <x:f>IF(D1340="","Fecha no disponible",TEXT(D1340,"mmmm"))</x:f>
        <x:v>October</x:v>
      </x:c>
      <x:c r="H1340" t="str">
        <x:f>IF(D1340="","Fecha no disponible",TEXT(D1340,"yyyy-mm"))</x:f>
        <x:v>2024-10</x:v>
      </x:c>
      <x:c r="I1340" t="str">
        <x:f>IF(D1340="","Fecha no disponible","T"&amp;ROUNDUP(MONTH(D1340)/3,0))</x:f>
        <x:v>T4</x:v>
      </x:c>
      <x:c r="J1340" t="str">
        <x:v>T009</x:v>
      </x:c>
      <x:c r="K1340" t="str">
        <x:v>Tienda Cochabamba 1</x:v>
      </x:c>
      <x:c r="L1340" t="str">
        <x:v>Mall</x:v>
      </x:c>
      <x:c r="M1340" t="str">
        <x:v>Cochabamba</x:v>
      </x:c>
      <x:c r="N1340" t="str">
        <x:f>IFERROR(VLOOKUP(M1340,'Mapeos'!$A$4:$B$30,2,FALSE),M1340)</x:f>
        <x:v>Cochabamba</x:v>
      </x:c>
      <x:c r="O1340" t="str">
        <x:v>C00129</x:v>
      </x:c>
      <x:c r="P1340" t="str">
        <x:v>Frecuente</x:v>
      </x:c>
      <x:c r="Q1340" t="str">
        <x:v>P0045</x:v>
      </x:c>
      <x:c r="R1340" t="str">
        <x:v>Hogar</x:v>
      </x:c>
      <x:c r="S1340" t="str">
        <x:v>Marca D</x:v>
      </x:c>
      <x:c r="T1340" t="str">
        <x:v>E-commerce</x:v>
      </x:c>
      <x:c r="U1340" t="str">
        <x:f>IFERROR(VLOOKUP(T1340,'Mapeos'!$D$4:$E$25,2,FALSE),T1340)</x:f>
        <x:v>E-commerce</x:v>
      </x:c>
      <x:c r="V1340" t="str">
        <x:v>V006</x:v>
      </x:c>
      <x:c r="W1340" t="n">
        <x:v>1</x:v>
      </x:c>
      <x:c r="X1340" s="28" t="n">
        <x:v>228.55</x:v>
      </x:c>
      <x:c r="Y1340" s="20" t="n">
        <x:v>0.25</x:v>
      </x:c>
      <x:c r="Z1340" s="20" t="n">
        <x:f>IF(Y1340&gt;1,Y1340/100,Y1340)</x:f>
        <x:v>0.25</x:v>
      </x:c>
      <x:c r="AA1340" s="28" t="n">
        <x:v>123.6</x:v>
      </x:c>
      <x:c r="AB1340" s="28" t="n">
        <x:v>171.41</x:v>
      </x:c>
      <x:c r="AC1340" s="28" t="str">
        <x:v>BOB</x:v>
      </x:c>
      <x:c r="AD1340" s="28" t="n">
        <x:f>IF(AC1340="USD",AB1340*'Parametros'!$B$4,AB1340)</x:f>
        <x:v>171.41</x:v>
      </x:c>
      <x:c r="AE1340" s="28" t="n">
        <x:f>W1340*X1340*(1-Z1340)</x:f>
        <x:v>171.41250000000002</x:v>
      </x:c>
      <x:c r="AF1340" s="28" t="n">
        <x:f>W1340*AA1340</x:f>
        <x:v>123.6</x:v>
      </x:c>
      <x:c r="AG1340" s="28" t="n">
        <x:f>AE1340-AF1340</x:f>
        <x:v>47.81250000000003</x:v>
      </x:c>
      <x:c r="AH1340" s="20" t="n">
        <x:f>IF(AE1340&gt;0,AG1340/AE1340,"")</x:f>
        <x:v>0.2789323999124919</x:v>
      </x:c>
      <x:c r="AI1340" s="28" t="n">
        <x:v>84745.73</x:v>
      </x:c>
      <x:c r="AJ1340" s="28"/>
      <x:c r="AK1340"/>
      <x:c r="AL1340" t="str">
        <x:v>Completado</x:v>
      </x:c>
      <x:c r="AM1340" t="str">
        <x:f>IF(W1340&lt;0,"Devuelto",AL1340)</x:f>
        <x:v>Completado</x:v>
      </x:c>
      <x:c r="AN1340" t="str">
        <x:v>Tarjeta</x:v>
      </x:c>
      <x:c r="AO1340" s="29" t="str">
        <x:v>Sin observación</x:v>
      </x:c>
      <x:c r="AP1340" t="str">
        <x:f>IF(D1340="","No","Sí")</x:f>
        <x:v>Sí</x:v>
      </x:c>
    </x:row>
    <x:row r="1341">
      <x:c r="A1341" t="n">
        <x:v>1341</x:v>
      </x:c>
      <x:c r="B1341" t="str">
        <x:v>VT0006362</x:v>
      </x:c>
      <x:c r="C1341" t="str">
        <x:v>45301</x:v>
      </x:c>
      <x:c r="D1341" s="27" t="n">
        <x:v>45301</x:v>
      </x:c>
      <x:c r="E1341" t="n">
        <x:f>IF(D1341="","",YEAR(D1341))</x:f>
        <x:v>2024</x:v>
      </x:c>
      <x:c r="F1341" t="n">
        <x:f>IF(D1341="","",MONTH(D1341))</x:f>
        <x:v>1</x:v>
      </x:c>
      <x:c r="G1341" t="str">
        <x:f>IF(D1341="","Fecha no disponible",TEXT(D1341,"mmmm"))</x:f>
        <x:v>January</x:v>
      </x:c>
      <x:c r="H1341" t="str">
        <x:f>IF(D1341="","Fecha no disponible",TEXT(D1341,"yyyy-mm"))</x:f>
        <x:v>2024-01</x:v>
      </x:c>
      <x:c r="I1341" t="str">
        <x:f>IF(D1341="","Fecha no disponible","T"&amp;ROUNDUP(MONTH(D1341)/3,0))</x:f>
        <x:v>T1</x:v>
      </x:c>
      <x:c r="J1341" t="str">
        <x:v>T003</x:v>
      </x:c>
      <x:c r="K1341" t="str">
        <x:v>Tienda La Paz 3</x:v>
      </x:c>
      <x:c r="L1341" t="str">
        <x:v>Barrio</x:v>
      </x:c>
      <x:c r="M1341" t="str">
        <x:v>La Paz</x:v>
      </x:c>
      <x:c r="N1341" t="str">
        <x:f>IFERROR(VLOOKUP(M1341,'Mapeos'!$A$4:$B$30,2,FALSE),M1341)</x:f>
        <x:v>La Paz</x:v>
      </x:c>
      <x:c r="O1341" t="str">
        <x:v>C00611</x:v>
      </x:c>
      <x:c r="P1341" t="str">
        <x:v>Frecuente</x:v>
      </x:c>
      <x:c r="Q1341" t="str">
        <x:v>P0122</x:v>
      </x:c>
      <x:c r="R1341" t="str">
        <x:v>Cuidado Personal</x:v>
      </x:c>
      <x:c r="S1341" t="str">
        <x:v>Marca C</x:v>
      </x:c>
      <x:c r="T1341" t="str">
        <x:v>Tienda</x:v>
      </x:c>
      <x:c r="U1341" t="str">
        <x:f>IFERROR(VLOOKUP(T1341,'Mapeos'!$D$4:$E$25,2,FALSE),T1341)</x:f>
        <x:v>Tienda</x:v>
      </x:c>
      <x:c r="V1341" t="str">
        <x:v>V030</x:v>
      </x:c>
      <x:c r="W1341" t="n">
        <x:v>2</x:v>
      </x:c>
      <x:c r="X1341" s="28" t="n">
        <x:v>87.62</x:v>
      </x:c>
      <x:c r="Y1341" s="20" t="n">
        <x:v>0.15</x:v>
      </x:c>
      <x:c r="Z1341" s="20" t="n">
        <x:f>IF(Y1341&gt;1,Y1341/100,Y1341)</x:f>
        <x:v>0.15</x:v>
      </x:c>
      <x:c r="AA1341" s="28" t="n">
        <x:v>61.45</x:v>
      </x:c>
      <x:c r="AB1341" s="28" t="n">
        <x:v>148.95</x:v>
      </x:c>
      <x:c r="AC1341" s="28" t="str">
        <x:v>BOB</x:v>
      </x:c>
      <x:c r="AD1341" s="28" t="n">
        <x:f>IF(AC1341="USD",AB1341*'Parametros'!$B$4,AB1341)</x:f>
        <x:v>148.95</x:v>
      </x:c>
      <x:c r="AE1341" s="28" t="n">
        <x:f>W1341*X1341*(1-Z1341)</x:f>
        <x:v>148.954</x:v>
      </x:c>
      <x:c r="AF1341" s="28" t="n">
        <x:f>W1341*AA1341</x:f>
        <x:v>122.9</x:v>
      </x:c>
      <x:c r="AG1341" s="28" t="n">
        <x:f>AE1341-AF1341</x:f>
        <x:v>26.054000000000002</x:v>
      </x:c>
      <x:c r="AH1341" s="20" t="n">
        <x:f>IF(AE1341&gt;0,AG1341/AE1341,"")</x:f>
        <x:v>0.17491306040791116</x:v>
      </x:c>
      <x:c r="AI1341" s="28" t="n">
        <x:v>181706.75</x:v>
      </x:c>
      <x:c r="AJ1341" s="28"/>
      <x:c r="AK1341"/>
      <x:c r="AL1341" t="str">
        <x:v>Completado</x:v>
      </x:c>
      <x:c r="AM1341" t="str">
        <x:f>IF(W1341&lt;0,"Devuelto",AL1341)</x:f>
        <x:v>Completado</x:v>
      </x:c>
      <x:c r="AN1341" t="str">
        <x:v>QR</x:v>
      </x:c>
      <x:c r="AO1341" s="29" t="str">
        <x:v>Sin observación</x:v>
      </x:c>
      <x:c r="AP1341" t="str">
        <x:f>IF(D1341="","No","Sí")</x:f>
        <x:v>Sí</x:v>
      </x:c>
    </x:row>
    <x:row r="1342">
      <x:c r="A1342" t="n">
        <x:v>1342</x:v>
      </x:c>
      <x:c r="B1342" t="str">
        <x:v>VT0006367</x:v>
      </x:c>
      <x:c r="C1342" t="str">
        <x:v>45839</x:v>
      </x:c>
      <x:c r="D1342" s="27" t="n">
        <x:v>45839</x:v>
      </x:c>
      <x:c r="E1342" t="n">
        <x:f>IF(D1342="","",YEAR(D1342))</x:f>
        <x:v>2025</x:v>
      </x:c>
      <x:c r="F1342" t="n">
        <x:f>IF(D1342="","",MONTH(D1342))</x:f>
        <x:v>7</x:v>
      </x:c>
      <x:c r="G1342" t="str">
        <x:f>IF(D1342="","Fecha no disponible",TEXT(D1342,"mmmm"))</x:f>
        <x:v>July</x:v>
      </x:c>
      <x:c r="H1342" t="str">
        <x:f>IF(D1342="","Fecha no disponible",TEXT(D1342,"yyyy-mm"))</x:f>
        <x:v>2025-07</x:v>
      </x:c>
      <x:c r="I1342" t="str">
        <x:f>IF(D1342="","Fecha no disponible","T"&amp;ROUNDUP(MONTH(D1342)/3,0))</x:f>
        <x:v>T3</x:v>
      </x:c>
      <x:c r="J1342" t="str">
        <x:v>T016</x:v>
      </x:c>
      <x:c r="K1342" t="str">
        <x:v>Tienda Potosí 4</x:v>
      </x:c>
      <x:c r="L1342" t="str">
        <x:v>Centro</x:v>
      </x:c>
      <x:c r="M1342" t="str">
        <x:v>Potosí</x:v>
      </x:c>
      <x:c r="N1342" t="str">
        <x:f>IFERROR(VLOOKUP(M1342,'Mapeos'!$A$4:$B$30,2,FALSE),M1342)</x:f>
        <x:v>Potosí</x:v>
      </x:c>
      <x:c r="O1342" t="str">
        <x:v>C01495</x:v>
      </x:c>
      <x:c r="P1342" t="str">
        <x:v>Premium</x:v>
      </x:c>
      <x:c r="Q1342" t="str">
        <x:v>P0038</x:v>
      </x:c>
      <x:c r="R1342" t="str">
        <x:v>Deportes</x:v>
      </x:c>
      <x:c r="S1342" t="str">
        <x:v>Marca A</x:v>
      </x:c>
      <x:c r="T1342" t="str">
        <x:v>Tienda</x:v>
      </x:c>
      <x:c r="U1342" t="str">
        <x:f>IFERROR(VLOOKUP(T1342,'Mapeos'!$D$4:$E$25,2,FALSE),T1342)</x:f>
        <x:v>Tienda</x:v>
      </x:c>
      <x:c r="V1342" t="str">
        <x:v>V026</x:v>
      </x:c>
      <x:c r="W1342" t="n">
        <x:v>1</x:v>
      </x:c>
      <x:c r="X1342" s="28" t="n">
        <x:v>299.7</x:v>
      </x:c>
      <x:c r="Y1342" s="20" t="n">
        <x:v>0</x:v>
      </x:c>
      <x:c r="Z1342" s="20" t="n">
        <x:f>IF(Y1342&gt;1,Y1342/100,Y1342)</x:f>
        <x:v>0</x:v>
      </x:c>
      <x:c r="AA1342" s="28" t="n">
        <x:v>203.7</x:v>
      </x:c>
      <x:c r="AB1342" s="28" t="n">
        <x:v>299.7</x:v>
      </x:c>
      <x:c r="AC1342" s="28" t="str">
        <x:v>BOB</x:v>
      </x:c>
      <x:c r="AD1342" s="28" t="n">
        <x:f>IF(AC1342="USD",AB1342*'Parametros'!$B$4,AB1342)</x:f>
        <x:v>299.7</x:v>
      </x:c>
      <x:c r="AE1342" s="28" t="n">
        <x:f>W1342*X1342*(1-Z1342)</x:f>
        <x:v>299.7</x:v>
      </x:c>
      <x:c r="AF1342" s="28" t="n">
        <x:f>W1342*AA1342</x:f>
        <x:v>203.7</x:v>
      </x:c>
      <x:c r="AG1342" s="28" t="n">
        <x:f>AE1342-AF1342</x:f>
        <x:v>96</x:v>
      </x:c>
      <x:c r="AH1342" s="20" t="n">
        <x:f>IF(AE1342&gt;0,AG1342/AE1342,"")</x:f>
        <x:v>0.3203203203203203</x:v>
      </x:c>
      <x:c r="AI1342" s="28" t="n">
        <x:v>133641.06</x:v>
      </x:c>
      <x:c r="AJ1342" s="28"/>
      <x:c r="AK1342"/>
      <x:c r="AL1342" t="str">
        <x:v>Completado</x:v>
      </x:c>
      <x:c r="AM1342" t="str">
        <x:f>IF(W1342&lt;0,"Devuelto",AL1342)</x:f>
        <x:v>Completado</x:v>
      </x:c>
      <x:c r="AN1342" t="str">
        <x:v>Efectivo</x:v>
      </x:c>
      <x:c r="AO1342" s="29" t="str">
        <x:v>Sin observación</x:v>
      </x:c>
      <x:c r="AP1342" t="str">
        <x:f>IF(D1342="","No","Sí")</x:f>
        <x:v>Sí</x:v>
      </x:c>
    </x:row>
    <x:row r="1343">
      <x:c r="A1343" t="n">
        <x:v>1343</x:v>
      </x:c>
      <x:c r="B1343" t="str">
        <x:v>VT0006371</x:v>
      </x:c>
      <x:c r="C1343" t="str">
        <x:v>45424</x:v>
      </x:c>
      <x:c r="D1343" s="27" t="n">
        <x:v>45424</x:v>
      </x:c>
      <x:c r="E1343" t="n">
        <x:f>IF(D1343="","",YEAR(D1343))</x:f>
        <x:v>2024</x:v>
      </x:c>
      <x:c r="F1343" t="n">
        <x:f>IF(D1343="","",MONTH(D1343))</x:f>
        <x:v>5</x:v>
      </x:c>
      <x:c r="G1343" t="str">
        <x:f>IF(D1343="","Fecha no disponible",TEXT(D1343,"mmmm"))</x:f>
        <x:v>May</x:v>
      </x:c>
      <x:c r="H1343" t="str">
        <x:f>IF(D1343="","Fecha no disponible",TEXT(D1343,"yyyy-mm"))</x:f>
        <x:v>2024-05</x:v>
      </x:c>
      <x:c r="I1343" t="str">
        <x:f>IF(D1343="","Fecha no disponible","T"&amp;ROUNDUP(MONTH(D1343)/3,0))</x:f>
        <x:v>T2</x:v>
      </x:c>
      <x:c r="J1343" t="str">
        <x:v>T019</x:v>
      </x:c>
      <x:c r="K1343" t="str">
        <x:v>Tienda Sucre 3</x:v>
      </x:c>
      <x:c r="L1343" t="str">
        <x:v>Centro</x:v>
      </x:c>
      <x:c r="M1343" t="str">
        <x:v>Sucre</x:v>
      </x:c>
      <x:c r="N1343" t="str">
        <x:f>IFERROR(VLOOKUP(M1343,'Mapeos'!$A$4:$B$30,2,FALSE),M1343)</x:f>
        <x:v>Sucre</x:v>
      </x:c>
      <x:c r="O1343" t="str">
        <x:v>C00410</x:v>
      </x:c>
      <x:c r="P1343" t="str">
        <x:v>Masivo</x:v>
      </x:c>
      <x:c r="Q1343" t="str">
        <x:v>P0011</x:v>
      </x:c>
      <x:c r="R1343" t="str">
        <x:v>Electrónica</x:v>
      </x:c>
      <x:c r="S1343" t="str">
        <x:v>Marca D</x:v>
      </x:c>
      <x:c r="T1343" t="str">
        <x:v>Marketplace</x:v>
      </x:c>
      <x:c r="U1343" t="str">
        <x:f>IFERROR(VLOOKUP(T1343,'Mapeos'!$D$4:$E$25,2,FALSE),T1343)</x:f>
        <x:v>Marketplace</x:v>
      </x:c>
      <x:c r="V1343" t="str">
        <x:v>V002</x:v>
      </x:c>
      <x:c r="W1343" t="n">
        <x:v>-5</x:v>
      </x:c>
      <x:c r="X1343" s="28" t="n">
        <x:v>609.19</x:v>
      </x:c>
      <x:c r="Y1343" s="20" t="n">
        <x:v>0.2</x:v>
      </x:c>
      <x:c r="Z1343" s="20" t="n">
        <x:f>IF(Y1343&gt;1,Y1343/100,Y1343)</x:f>
        <x:v>0.2</x:v>
      </x:c>
      <x:c r="AA1343" s="28" t="n">
        <x:v>452.31</x:v>
      </x:c>
      <x:c r="AB1343" s="28" t="n">
        <x:v>-2436.76</x:v>
      </x:c>
      <x:c r="AC1343" s="28" t="str">
        <x:v>BOB</x:v>
      </x:c>
      <x:c r="AD1343" s="28" t="n">
        <x:f>IF(AC1343="USD",AB1343*'Parametros'!$B$4,AB1343)</x:f>
        <x:v>-2436.76</x:v>
      </x:c>
      <x:c r="AE1343" s="28" t="n">
        <x:f>W1343*X1343*(1-Z1343)</x:f>
        <x:v>-2436.76</x:v>
      </x:c>
      <x:c r="AF1343" s="28" t="n">
        <x:f>W1343*AA1343</x:f>
        <x:v>-2261.55</x:v>
      </x:c>
      <x:c r="AG1343" s="28" t="n">
        <x:f>AE1343-AF1343</x:f>
        <x:v>-175.21000000000004</x:v>
      </x:c>
      <x:c r="AH1343" s="20" t="str">
        <x:f>IF(AE1343&gt;0,AG1343/AE1343,"")</x:f>
      </x:c>
      <x:c r="AI1343" s="28" t="n">
        <x:v>99855.54</x:v>
      </x:c>
      <x:c r="AJ1343" s="28"/>
      <x:c r="AK1343"/>
      <x:c r="AL1343" t="str">
        <x:v>Devuelto</x:v>
      </x:c>
      <x:c r="AM1343" t="str">
        <x:f>IF(W1343&lt;0,"Devuelto",AL1343)</x:f>
        <x:v>Devuelto</x:v>
      </x:c>
      <x:c r="AN1343" t="str">
        <x:v>Efectivo</x:v>
      </x:c>
      <x:c r="AO1343" s="29" t="str">
        <x:v>Sin observación</x:v>
      </x:c>
      <x:c r="AP1343" t="str">
        <x:f>IF(D1343="","No","Sí")</x:f>
        <x:v>Sí</x:v>
      </x:c>
    </x:row>
    <x:row r="1344">
      <x:c r="A1344" t="n">
        <x:v>1344</x:v>
      </x:c>
      <x:c r="B1344" t="str">
        <x:v>VT0006376</x:v>
      </x:c>
      <x:c r="C1344" t="str">
        <x:v>45877</x:v>
      </x:c>
      <x:c r="D1344" s="27" t="n">
        <x:v>45877</x:v>
      </x:c>
      <x:c r="E1344" t="n">
        <x:f>IF(D1344="","",YEAR(D1344))</x:f>
        <x:v>2025</x:v>
      </x:c>
      <x:c r="F1344" t="n">
        <x:f>IF(D1344="","",MONTH(D1344))</x:f>
        <x:v>8</x:v>
      </x:c>
      <x:c r="G1344" t="str">
        <x:f>IF(D1344="","Fecha no disponible",TEXT(D1344,"mmmm"))</x:f>
        <x:v>August</x:v>
      </x:c>
      <x:c r="H1344" t="str">
        <x:f>IF(D1344="","Fecha no disponible",TEXT(D1344,"yyyy-mm"))</x:f>
        <x:v>2025-08</x:v>
      </x:c>
      <x:c r="I1344" t="str">
        <x:f>IF(D1344="","Fecha no disponible","T"&amp;ROUNDUP(MONTH(D1344)/3,0))</x:f>
        <x:v>T3</x:v>
      </x:c>
      <x:c r="J1344" t="str">
        <x:v>T015</x:v>
      </x:c>
      <x:c r="K1344" t="str">
        <x:v>Tienda Potosí 3</x:v>
      </x:c>
      <x:c r="L1344" t="str">
        <x:v>Mall</x:v>
      </x:c>
      <x:c r="M1344" t="str">
        <x:v>Potosí</x:v>
      </x:c>
      <x:c r="N1344" t="str">
        <x:f>IFERROR(VLOOKUP(M1344,'Mapeos'!$A$4:$B$30,2,FALSE),M1344)</x:f>
        <x:v>Potosí</x:v>
      </x:c>
      <x:c r="O1344" t="str">
        <x:v>C01639</x:v>
      </x:c>
      <x:c r="P1344" t="str">
        <x:v>Frecuente</x:v>
      </x:c>
      <x:c r="Q1344" t="str">
        <x:v>P0085</x:v>
      </x:c>
      <x:c r="R1344" t="str">
        <x:v>Cuidado Personal</x:v>
      </x:c>
      <x:c r="S1344" t="str">
        <x:v>Marca D</x:v>
      </x:c>
      <x:c r="T1344" t="str">
        <x:v>Tienda</x:v>
      </x:c>
      <x:c r="U1344" t="str">
        <x:f>IFERROR(VLOOKUP(T1344,'Mapeos'!$D$4:$E$25,2,FALSE),T1344)</x:f>
        <x:v>Tienda</x:v>
      </x:c>
      <x:c r="V1344" t="str">
        <x:v>V022</x:v>
      </x:c>
      <x:c r="W1344" t="n">
        <x:v>1</x:v>
      </x:c>
      <x:c r="X1344" s="28" t="n">
        <x:v>64.38</x:v>
      </x:c>
      <x:c r="Y1344" s="20" t="n">
        <x:v>0</x:v>
      </x:c>
      <x:c r="Z1344" s="20" t="n">
        <x:f>IF(Y1344&gt;1,Y1344/100,Y1344)</x:f>
        <x:v>0</x:v>
      </x:c>
      <x:c r="AA1344" s="28" t="n">
        <x:v>45.61</x:v>
      </x:c>
      <x:c r="AB1344" s="28" t="n">
        <x:v>64.38</x:v>
      </x:c>
      <x:c r="AC1344" s="28" t="str">
        <x:v>BOB</x:v>
      </x:c>
      <x:c r="AD1344" s="28" t="n">
        <x:f>IF(AC1344="USD",AB1344*'Parametros'!$B$4,AB1344)</x:f>
        <x:v>64.38</x:v>
      </x:c>
      <x:c r="AE1344" s="28" t="n">
        <x:f>W1344*X1344*(1-Z1344)</x:f>
        <x:v>64.38</x:v>
      </x:c>
      <x:c r="AF1344" s="28" t="n">
        <x:f>W1344*AA1344</x:f>
        <x:v>45.61</x:v>
      </x:c>
      <x:c r="AG1344" s="28" t="n">
        <x:f>AE1344-AF1344</x:f>
        <x:v>18.769999999999996</x:v>
      </x:c>
      <x:c r="AH1344" s="20" t="n">
        <x:f>IF(AE1344&gt;0,AG1344/AE1344,"")</x:f>
        <x:v>0.29155017086051566</x:v>
      </x:c>
      <x:c r="AI1344" s="28" t="n">
        <x:v>136743.72</x:v>
      </x:c>
      <x:c r="AJ1344" s="28"/>
      <x:c r="AK1344"/>
      <x:c r="AL1344" t="str">
        <x:v>Completado</x:v>
      </x:c>
      <x:c r="AM1344" t="str">
        <x:f>IF(W1344&lt;0,"Devuelto",AL1344)</x:f>
        <x:v>Completado</x:v>
      </x:c>
      <x:c r="AN1344" t="str">
        <x:v>QR</x:v>
      </x:c>
      <x:c r="AO1344" s="29" t="str">
        <x:v>Sin observación</x:v>
      </x:c>
      <x:c r="AP1344" t="str">
        <x:f>IF(D1344="","No","Sí")</x:f>
        <x:v>Sí</x:v>
      </x:c>
    </x:row>
    <x:row r="1345">
      <x:c r="A1345" t="n">
        <x:v>1345</x:v>
      </x:c>
      <x:c r="B1345" t="str">
        <x:v>VT0006381</x:v>
      </x:c>
      <x:c r="C1345" t="str">
        <x:v>45323</x:v>
      </x:c>
      <x:c r="D1345" s="27" t="n">
        <x:v>45323</x:v>
      </x:c>
      <x:c r="E1345" t="n">
        <x:f>IF(D1345="","",YEAR(D1345))</x:f>
        <x:v>2024</x:v>
      </x:c>
      <x:c r="F1345" t="n">
        <x:f>IF(D1345="","",MONTH(D1345))</x:f>
        <x:v>2</x:v>
      </x:c>
      <x:c r="G1345" t="str">
        <x:f>IF(D1345="","Fecha no disponible",TEXT(D1345,"mmmm"))</x:f>
        <x:v>February</x:v>
      </x:c>
      <x:c r="H1345" t="str">
        <x:f>IF(D1345="","Fecha no disponible",TEXT(D1345,"yyyy-mm"))</x:f>
        <x:v>2024-02</x:v>
      </x:c>
      <x:c r="I1345" t="str">
        <x:f>IF(D1345="","Fecha no disponible","T"&amp;ROUNDUP(MONTH(D1345)/3,0))</x:f>
        <x:v>T1</x:v>
      </x:c>
      <x:c r="J1345" t="str">
        <x:v>T009</x:v>
      </x:c>
      <x:c r="K1345" t="str">
        <x:v>Tienda Cochabamba 1</x:v>
      </x:c>
      <x:c r="L1345" t="str">
        <x:v>Mall</x:v>
      </x:c>
      <x:c r="M1345" t="str">
        <x:v>Cochabamba</x:v>
      </x:c>
      <x:c r="N1345" t="str">
        <x:f>IFERROR(VLOOKUP(M1345,'Mapeos'!$A$4:$B$30,2,FALSE),M1345)</x:f>
        <x:v>Cochabamba</x:v>
      </x:c>
      <x:c r="O1345" t="str">
        <x:v>C01025</x:v>
      </x:c>
      <x:c r="P1345" t="str">
        <x:v>Empresa</x:v>
      </x:c>
      <x:c r="Q1345" t="str">
        <x:v>P0036</x:v>
      </x:c>
      <x:c r="R1345" t="str">
        <x:v>Hogar</x:v>
      </x:c>
      <x:c r="S1345" t="str">
        <x:v>Marca B</x:v>
      </x:c>
      <x:c r="T1345" t="str">
        <x:v>Tienda</x:v>
      </x:c>
      <x:c r="U1345" t="str">
        <x:f>IFERROR(VLOOKUP(T1345,'Mapeos'!$D$4:$E$25,2,FALSE),T1345)</x:f>
        <x:v>Tienda</x:v>
      </x:c>
      <x:c r="V1345" t="str">
        <x:v>V011</x:v>
      </x:c>
      <x:c r="W1345" t="n">
        <x:v>1</x:v>
      </x:c>
      <x:c r="X1345" s="28" t="n">
        <x:v>228.89</x:v>
      </x:c>
      <x:c r="Y1345" s="20" t="n">
        <x:v>0.2</x:v>
      </x:c>
      <x:c r="Z1345" s="20" t="n">
        <x:f>IF(Y1345&gt;1,Y1345/100,Y1345)</x:f>
        <x:v>0.2</x:v>
      </x:c>
      <x:c r="AA1345" s="28" t="n">
        <x:v>150.55</x:v>
      </x:c>
      <x:c r="AB1345" s="28" t="n">
        <x:v>183.11</x:v>
      </x:c>
      <x:c r="AC1345" s="28" t="str">
        <x:v>BOB</x:v>
      </x:c>
      <x:c r="AD1345" s="28" t="n">
        <x:f>IF(AC1345="USD",AB1345*'Parametros'!$B$4,AB1345)</x:f>
        <x:v>183.11</x:v>
      </x:c>
      <x:c r="AE1345" s="28" t="n">
        <x:f>W1345*X1345*(1-Z1345)</x:f>
        <x:v>183.112</x:v>
      </x:c>
      <x:c r="AF1345" s="28" t="n">
        <x:f>W1345*AA1345</x:f>
        <x:v>150.55</x:v>
      </x:c>
      <x:c r="AG1345" s="28" t="n">
        <x:f>AE1345-AF1345</x:f>
        <x:v>32.56199999999998</x:v>
      </x:c>
      <x:c r="AH1345" s="20" t="n">
        <x:f>IF(AE1345&gt;0,AG1345/AE1345,"")</x:f>
        <x:v>0.17782559307964516</x:v>
      </x:c>
      <x:c r="AI1345" s="28" t="n">
        <x:v>150225.5</x:v>
      </x:c>
      <x:c r="AJ1345" s="28"/>
      <x:c r="AK1345"/>
      <x:c r="AL1345" t="str">
        <x:v>Completado</x:v>
      </x:c>
      <x:c r="AM1345" t="str">
        <x:f>IF(W1345&lt;0,"Devuelto",AL1345)</x:f>
        <x:v>Completado</x:v>
      </x:c>
      <x:c r="AN1345" t="str">
        <x:v>QR</x:v>
      </x:c>
      <x:c r="AO1345" s="29" t="str">
        <x:v>Sin observación</x:v>
      </x:c>
      <x:c r="AP1345" t="str">
        <x:f>IF(D1345="","No","Sí")</x:f>
        <x:v>Sí</x:v>
      </x:c>
    </x:row>
    <x:row r="1346">
      <x:c r="A1346" t="n">
        <x:v>1346</x:v>
      </x:c>
      <x:c r="B1346" t="str">
        <x:v>VT0006386</x:v>
      </x:c>
      <x:c r="C1346" t="str">
        <x:v>45649</x:v>
      </x:c>
      <x:c r="D1346" s="27" t="n">
        <x:v>45649</x:v>
      </x:c>
      <x:c r="E1346" t="n">
        <x:f>IF(D1346="","",YEAR(D1346))</x:f>
        <x:v>2024</x:v>
      </x:c>
      <x:c r="F1346" t="n">
        <x:f>IF(D1346="","",MONTH(D1346))</x:f>
        <x:v>12</x:v>
      </x:c>
      <x:c r="G1346" t="str">
        <x:f>IF(D1346="","Fecha no disponible",TEXT(D1346,"mmmm"))</x:f>
        <x:v>December</x:v>
      </x:c>
      <x:c r="H1346" t="str">
        <x:f>IF(D1346="","Fecha no disponible",TEXT(D1346,"yyyy-mm"))</x:f>
        <x:v>2024-12</x:v>
      </x:c>
      <x:c r="I1346" t="str">
        <x:f>IF(D1346="","Fecha no disponible","T"&amp;ROUNDUP(MONTH(D1346)/3,0))</x:f>
        <x:v>T4</x:v>
      </x:c>
      <x:c r="J1346" t="str">
        <x:v>T018</x:v>
      </x:c>
      <x:c r="K1346" t="str">
        <x:v>Tienda Sucre 2</x:v>
      </x:c>
      <x:c r="L1346" t="str">
        <x:v>Mall</x:v>
      </x:c>
      <x:c r="M1346" t="str">
        <x:v>Sucre</x:v>
      </x:c>
      <x:c r="N1346" t="str">
        <x:f>IFERROR(VLOOKUP(M1346,'Mapeos'!$A$4:$B$30,2,FALSE),M1346)</x:f>
        <x:v>Sucre</x:v>
      </x:c>
      <x:c r="O1346" t="str">
        <x:v>C00259</x:v>
      </x:c>
      <x:c r="P1346" t="str">
        <x:v>Masivo</x:v>
      </x:c>
      <x:c r="Q1346" t="str">
        <x:v>P0036</x:v>
      </x:c>
      <x:c r="R1346" t="str">
        <x:v>Hogar</x:v>
      </x:c>
      <x:c r="S1346" t="str">
        <x:v>Marca B</x:v>
      </x:c>
      <x:c r="T1346" t="str">
        <x:v>Tienda</x:v>
      </x:c>
      <x:c r="U1346" t="str">
        <x:f>IFERROR(VLOOKUP(T1346,'Mapeos'!$D$4:$E$25,2,FALSE),T1346)</x:f>
        <x:v>Tienda</x:v>
      </x:c>
      <x:c r="V1346" t="str">
        <x:v>V013</x:v>
      </x:c>
      <x:c r="W1346" t="n">
        <x:v>7</x:v>
      </x:c>
      <x:c r="X1346" s="28" t="n">
        <x:v>225.7</x:v>
      </x:c>
      <x:c r="Y1346" s="20" t="n">
        <x:v>0.05</x:v>
      </x:c>
      <x:c r="Z1346" s="20" t="n">
        <x:f>IF(Y1346&gt;1,Y1346/100,Y1346)</x:f>
        <x:v>0.05</x:v>
      </x:c>
      <x:c r="AA1346" s="28" t="n">
        <x:v>150.55</x:v>
      </x:c>
      <x:c r="AB1346" s="28" t="n">
        <x:v>1500.9</x:v>
      </x:c>
      <x:c r="AC1346" s="28" t="str">
        <x:v>BOB</x:v>
      </x:c>
      <x:c r="AD1346" s="28" t="n">
        <x:f>IF(AC1346="USD",AB1346*'Parametros'!$B$4,AB1346)</x:f>
        <x:v>1500.9</x:v>
      </x:c>
      <x:c r="AE1346" s="28" t="n">
        <x:f>W1346*X1346*(1-Z1346)</x:f>
        <x:v>1500.9049999999997</x:v>
      </x:c>
      <x:c r="AF1346" s="28" t="n">
        <x:f>W1346*AA1346</x:f>
        <x:v>1053.8500000000001</x:v>
      </x:c>
      <x:c r="AG1346" s="28" t="n">
        <x:f>AE1346-AF1346</x:f>
        <x:v>447.0549999999996</x:v>
      </x:c>
      <x:c r="AH1346" s="20" t="n">
        <x:f>IF(AE1346&gt;0,AG1346/AE1346,"")</x:f>
        <x:v>0.2978569596343537</x:v>
      </x:c>
      <x:c r="AI1346" s="28" t="n">
        <x:v>187087.32</x:v>
      </x:c>
      <x:c r="AJ1346" s="28"/>
      <x:c r="AK1346"/>
      <x:c r="AL1346" t="str">
        <x:v>Completado</x:v>
      </x:c>
      <x:c r="AM1346" t="str">
        <x:f>IF(W1346&lt;0,"Devuelto",AL1346)</x:f>
        <x:v>Completado</x:v>
      </x:c>
      <x:c r="AN1346" t="str">
        <x:v>Efectivo</x:v>
      </x:c>
      <x:c r="AO1346" s="29" t="str">
        <x:v>Sin observación</x:v>
      </x:c>
      <x:c r="AP1346" t="str">
        <x:f>IF(D1346="","No","Sí")</x:f>
        <x:v>Sí</x:v>
      </x:c>
    </x:row>
    <x:row r="1347">
      <x:c r="A1347" t="n">
        <x:v>1347</x:v>
      </x:c>
      <x:c r="B1347" t="str">
        <x:v>VT0006390</x:v>
      </x:c>
      <x:c r="C1347" t="str">
        <x:v>45791</x:v>
      </x:c>
      <x:c r="D1347" s="27" t="n">
        <x:v>45791</x:v>
      </x:c>
      <x:c r="E1347" t="n">
        <x:f>IF(D1347="","",YEAR(D1347))</x:f>
        <x:v>2025</x:v>
      </x:c>
      <x:c r="F1347" t="n">
        <x:f>IF(D1347="","",MONTH(D1347))</x:f>
        <x:v>5</x:v>
      </x:c>
      <x:c r="G1347" t="str">
        <x:f>IF(D1347="","Fecha no disponible",TEXT(D1347,"mmmm"))</x:f>
        <x:v>May</x:v>
      </x:c>
      <x:c r="H1347" t="str">
        <x:f>IF(D1347="","Fecha no disponible",TEXT(D1347,"yyyy-mm"))</x:f>
        <x:v>2025-05</x:v>
      </x:c>
      <x:c r="I1347" t="str">
        <x:f>IF(D1347="","Fecha no disponible","T"&amp;ROUNDUP(MONTH(D1347)/3,0))</x:f>
        <x:v>T2</x:v>
      </x:c>
      <x:c r="J1347" t="str">
        <x:v>T020</x:v>
      </x:c>
      <x:c r="K1347" t="str">
        <x:v>Tienda Sucre 4</x:v>
      </x:c>
      <x:c r="L1347" t="str">
        <x:v>Mall</x:v>
      </x:c>
      <x:c r="M1347" t="str">
        <x:v>Sucre</x:v>
      </x:c>
      <x:c r="N1347" t="str">
        <x:f>IFERROR(VLOOKUP(M1347,'Mapeos'!$A$4:$B$30,2,FALSE),M1347)</x:f>
        <x:v>Sucre</x:v>
      </x:c>
      <x:c r="O1347" t="str">
        <x:v>C01483</x:v>
      </x:c>
      <x:c r="P1347" t="str">
        <x:v>Frecuente</x:v>
      </x:c>
      <x:c r="Q1347" t="str">
        <x:v>P0128</x:v>
      </x:c>
      <x:c r="R1347" t="str">
        <x:v>Cuidado Personal</x:v>
      </x:c>
      <x:c r="S1347" t="str">
        <x:v>Marca C</x:v>
      </x:c>
      <x:c r="T1347" t="str">
        <x:v>Tienda</x:v>
      </x:c>
      <x:c r="U1347" t="str">
        <x:f>IFERROR(VLOOKUP(T1347,'Mapeos'!$D$4:$E$25,2,FALSE),T1347)</x:f>
        <x:v>Tienda</x:v>
      </x:c>
      <x:c r="V1347" t="str">
        <x:v>V039</x:v>
      </x:c>
      <x:c r="W1347" t="n">
        <x:v>3</x:v>
      </x:c>
      <x:c r="X1347" s="28" t="n">
        <x:v>61.78</x:v>
      </x:c>
      <x:c r="Y1347" s="20" t="n">
        <x:v>0</x:v>
      </x:c>
      <x:c r="Z1347" s="20" t="n">
        <x:f>IF(Y1347&gt;1,Y1347/100,Y1347)</x:f>
        <x:v>0</x:v>
      </x:c>
      <x:c r="AA1347" s="28" t="n">
        <x:v>35.64</x:v>
      </x:c>
      <x:c r="AB1347" s="28" t="n">
        <x:v>185.34</x:v>
      </x:c>
      <x:c r="AC1347" s="28" t="str">
        <x:v>BOB</x:v>
      </x:c>
      <x:c r="AD1347" s="28" t="n">
        <x:f>IF(AC1347="USD",AB1347*'Parametros'!$B$4,AB1347)</x:f>
        <x:v>185.34</x:v>
      </x:c>
      <x:c r="AE1347" s="28" t="n">
        <x:f>W1347*X1347*(1-Z1347)</x:f>
        <x:v>185.34</x:v>
      </x:c>
      <x:c r="AF1347" s="28" t="n">
        <x:f>W1347*AA1347</x:f>
        <x:v>106.92</x:v>
      </x:c>
      <x:c r="AG1347" s="28" t="n">
        <x:f>AE1347-AF1347</x:f>
        <x:v>78.42</x:v>
      </x:c>
      <x:c r="AH1347" s="20" t="n">
        <x:f>IF(AE1347&gt;0,AG1347/AE1347,"")</x:f>
        <x:v>0.42311427646487537</x:v>
      </x:c>
      <x:c r="AI1347" s="28" t="n">
        <x:v>176169.96</x:v>
      </x:c>
      <x:c r="AJ1347" s="28"/>
      <x:c r="AK1347"/>
      <x:c r="AL1347" t="str">
        <x:v>Completado</x:v>
      </x:c>
      <x:c r="AM1347" t="str">
        <x:f>IF(W1347&lt;0,"Devuelto",AL1347)</x:f>
        <x:v>Completado</x:v>
      </x:c>
      <x:c r="AN1347" t="str">
        <x:v>Tarjeta</x:v>
      </x:c>
      <x:c r="AO1347" s="29" t="str">
        <x:v>Sin observación</x:v>
      </x:c>
      <x:c r="AP1347" t="str">
        <x:f>IF(D1347="","No","Sí")</x:f>
        <x:v>Sí</x:v>
      </x:c>
    </x:row>
    <x:row r="1348">
      <x:c r="A1348" t="n">
        <x:v>1348</x:v>
      </x:c>
      <x:c r="B1348" t="str">
        <x:v>VT0006395</x:v>
      </x:c>
      <x:c r="C1348" t="str">
        <x:v>46034</x:v>
      </x:c>
      <x:c r="D1348" s="27" t="n">
        <x:v>46034</x:v>
      </x:c>
      <x:c r="E1348" t="n">
        <x:f>IF(D1348="","",YEAR(D1348))</x:f>
        <x:v>2026</x:v>
      </x:c>
      <x:c r="F1348" t="n">
        <x:f>IF(D1348="","",MONTH(D1348))</x:f>
        <x:v>1</x:v>
      </x:c>
      <x:c r="G1348" t="str">
        <x:f>IF(D1348="","Fecha no disponible",TEXT(D1348,"mmmm"))</x:f>
        <x:v>January</x:v>
      </x:c>
      <x:c r="H1348" t="str">
        <x:f>IF(D1348="","Fecha no disponible",TEXT(D1348,"yyyy-mm"))</x:f>
        <x:v>2026-01</x:v>
      </x:c>
      <x:c r="I1348" t="str">
        <x:f>IF(D1348="","Fecha no disponible","T"&amp;ROUNDUP(MONTH(D1348)/3,0))</x:f>
        <x:v>T1</x:v>
      </x:c>
      <x:c r="J1348" t="str">
        <x:v>T004</x:v>
      </x:c>
      <x:c r="K1348" t="str">
        <x:v>Tienda La Paz 4</x:v>
      </x:c>
      <x:c r="L1348" t="str">
        <x:v>Centro</x:v>
      </x:c>
      <x:c r="M1348" t="str">
        <x:v>La Paz</x:v>
      </x:c>
      <x:c r="N1348" t="str">
        <x:f>IFERROR(VLOOKUP(M1348,'Mapeos'!$A$4:$B$30,2,FALSE),M1348)</x:f>
        <x:v>La Paz</x:v>
      </x:c>
      <x:c r="O1348" t="str">
        <x:v>C00762</x:v>
      </x:c>
      <x:c r="P1348" t="str">
        <x:v>Frecuente</x:v>
      </x:c>
      <x:c r="Q1348" t="str">
        <x:v>P0011</x:v>
      </x:c>
      <x:c r="R1348" t="str">
        <x:v>Electrónica</x:v>
      </x:c>
      <x:c r="S1348" t="str">
        <x:v>Marca D</x:v>
      </x:c>
      <x:c r="T1348" t="str">
        <x:v>Marketplace</x:v>
      </x:c>
      <x:c r="U1348" t="str">
        <x:f>IFERROR(VLOOKUP(T1348,'Mapeos'!$D$4:$E$25,2,FALSE),T1348)</x:f>
        <x:v>Marketplace</x:v>
      </x:c>
      <x:c r="V1348" t="str">
        <x:v>V002</x:v>
      </x:c>
      <x:c r="W1348" t="n">
        <x:v>-1</x:v>
      </x:c>
      <x:c r="X1348" s="28" t="n">
        <x:v>630.93</x:v>
      </x:c>
      <x:c r="Y1348" s="20" t="n">
        <x:v>0.15</x:v>
      </x:c>
      <x:c r="Z1348" s="20" t="n">
        <x:f>IF(Y1348&gt;1,Y1348/100,Y1348)</x:f>
        <x:v>0.15</x:v>
      </x:c>
      <x:c r="AA1348" s="28" t="n">
        <x:v>452.31</x:v>
      </x:c>
      <x:c r="AB1348" s="28" t="n">
        <x:v>-536.29</x:v>
      </x:c>
      <x:c r="AC1348" s="28" t="str">
        <x:v>BOB</x:v>
      </x:c>
      <x:c r="AD1348" s="28" t="n">
        <x:f>IF(AC1348="USD",AB1348*'Parametros'!$B$4,AB1348)</x:f>
        <x:v>-536.29</x:v>
      </x:c>
      <x:c r="AE1348" s="28" t="n">
        <x:f>W1348*X1348*(1-Z1348)</x:f>
        <x:v>-536.2905</x:v>
      </x:c>
      <x:c r="AF1348" s="28" t="n">
        <x:f>W1348*AA1348</x:f>
        <x:v>-452.31</x:v>
      </x:c>
      <x:c r="AG1348" s="28" t="n">
        <x:f>AE1348-AF1348</x:f>
        <x:v>-83.98049999999995</x:v>
      </x:c>
      <x:c r="AH1348" s="20" t="str">
        <x:f>IF(AE1348&gt;0,AG1348/AE1348,"")</x:f>
      </x:c>
      <x:c r="AI1348" s="28" t="n">
        <x:v>78097.77</x:v>
      </x:c>
      <x:c r="AJ1348" s="28"/>
      <x:c r="AK1348"/>
      <x:c r="AL1348" t="str">
        <x:v>Devuelto</x:v>
      </x:c>
      <x:c r="AM1348" t="str">
        <x:f>IF(W1348&lt;0,"Devuelto",AL1348)</x:f>
        <x:v>Devuelto</x:v>
      </x:c>
      <x:c r="AN1348" t="str">
        <x:v>Tarjeta</x:v>
      </x:c>
      <x:c r="AO1348" s="29" t="str">
        <x:v>Sin observación</x:v>
      </x:c>
      <x:c r="AP1348" t="str">
        <x:f>IF(D1348="","No","Sí")</x:f>
        <x:v>Sí</x:v>
      </x:c>
    </x:row>
    <x:row r="1349">
      <x:c r="A1349" t="n">
        <x:v>1349</x:v>
      </x:c>
      <x:c r="B1349" t="str">
        <x:v>VT0006400</x:v>
      </x:c>
      <x:c r="C1349" t="str">
        <x:v>45514</x:v>
      </x:c>
      <x:c r="D1349" s="27" t="n">
        <x:v>45514</x:v>
      </x:c>
      <x:c r="E1349" t="n">
        <x:f>IF(D1349="","",YEAR(D1349))</x:f>
        <x:v>2024</x:v>
      </x:c>
      <x:c r="F1349" t="n">
        <x:f>IF(D1349="","",MONTH(D1349))</x:f>
        <x:v>8</x:v>
      </x:c>
      <x:c r="G1349" t="str">
        <x:f>IF(D1349="","Fecha no disponible",TEXT(D1349,"mmmm"))</x:f>
        <x:v>August</x:v>
      </x:c>
      <x:c r="H1349" t="str">
        <x:f>IF(D1349="","Fecha no disponible",TEXT(D1349,"yyyy-mm"))</x:f>
        <x:v>2024-08</x:v>
      </x:c>
      <x:c r="I1349" t="str">
        <x:f>IF(D1349="","Fecha no disponible","T"&amp;ROUNDUP(MONTH(D1349)/3,0))</x:f>
        <x:v>T3</x:v>
      </x:c>
      <x:c r="J1349" t="str">
        <x:v>T007</x:v>
      </x:c>
      <x:c r="K1349" t="str">
        <x:v>Tienda Santa Cruz 3</x:v>
      </x:c>
      <x:c r="L1349" t="str">
        <x:v>Barrio</x:v>
      </x:c>
      <x:c r="M1349" t="str">
        <x:v>Santa Cruz</x:v>
      </x:c>
      <x:c r="N1349" t="str">
        <x:f>IFERROR(VLOOKUP(M1349,'Mapeos'!$A$4:$B$30,2,FALSE),M1349)</x:f>
        <x:v>Santa Cruz</x:v>
      </x:c>
      <x:c r="O1349" t="str">
        <x:v>C01088</x:v>
      </x:c>
      <x:c r="P1349" t="str">
        <x:v>Premium</x:v>
      </x:c>
      <x:c r="Q1349" t="str">
        <x:v>P0007</x:v>
      </x:c>
      <x:c r="R1349" t="str">
        <x:v>Cuidado Personal</x:v>
      </x:c>
      <x:c r="S1349" t="str">
        <x:v>Marca A</x:v>
      </x:c>
      <x:c r="T1349" t="str">
        <x:v>E-commerce</x:v>
      </x:c>
      <x:c r="U1349" t="str">
        <x:f>IFERROR(VLOOKUP(T1349,'Mapeos'!$D$4:$E$25,2,FALSE),T1349)</x:f>
        <x:v>E-commerce</x:v>
      </x:c>
      <x:c r="V1349" t="str">
        <x:v>V027</x:v>
      </x:c>
      <x:c r="W1349" t="n">
        <x:v>2</x:v>
      </x:c>
      <x:c r="X1349" s="28" t="n">
        <x:v>94.02</x:v>
      </x:c>
      <x:c r="Y1349" s="20" t="n">
        <x:v>0</x:v>
      </x:c>
      <x:c r="Z1349" s="20" t="n">
        <x:f>IF(Y1349&gt;1,Y1349/100,Y1349)</x:f>
        <x:v>0</x:v>
      </x:c>
      <x:c r="AA1349" s="28" t="n">
        <x:v>53.41</x:v>
      </x:c>
      <x:c r="AB1349" s="28" t="n">
        <x:v>188.04</x:v>
      </x:c>
      <x:c r="AC1349" s="28" t="str">
        <x:v>BOB</x:v>
      </x:c>
      <x:c r="AD1349" s="28" t="n">
        <x:f>IF(AC1349="USD",AB1349*'Parametros'!$B$4,AB1349)</x:f>
        <x:v>188.04</x:v>
      </x:c>
      <x:c r="AE1349" s="28" t="n">
        <x:f>W1349*X1349*(1-Z1349)</x:f>
        <x:v>188.04</x:v>
      </x:c>
      <x:c r="AF1349" s="28" t="n">
        <x:f>W1349*AA1349</x:f>
        <x:v>106.82</x:v>
      </x:c>
      <x:c r="AG1349" s="28" t="n">
        <x:f>AE1349-AF1349</x:f>
        <x:v>81.22</x:v>
      </x:c>
      <x:c r="AH1349" s="20" t="n">
        <x:f>IF(AE1349&gt;0,AG1349/AE1349,"")</x:f>
        <x:v>0.4319293767283557</x:v>
      </x:c>
      <x:c r="AI1349" s="28" t="n">
        <x:v>69592.87</x:v>
      </x:c>
      <x:c r="AJ1349" s="28"/>
      <x:c r="AK1349"/>
      <x:c r="AL1349" t="str">
        <x:v>Completado</x:v>
      </x:c>
      <x:c r="AM1349" t="str">
        <x:f>IF(W1349&lt;0,"Devuelto",AL1349)</x:f>
        <x:v>Completado</x:v>
      </x:c>
      <x:c r="AN1349" t="str">
        <x:v>QR</x:v>
      </x:c>
      <x:c r="AO1349" s="29" t="str">
        <x:v>Sin observación</x:v>
      </x:c>
      <x:c r="AP1349" t="str">
        <x:f>IF(D1349="","No","Sí")</x:f>
        <x:v>Sí</x:v>
      </x:c>
    </x:row>
    <x:row r="1350">
      <x:c r="A1350" t="n">
        <x:v>1350</x:v>
      </x:c>
      <x:c r="B1350" t="str">
        <x:v>VT0006405</x:v>
      </x:c>
      <x:c r="C1350" t="str">
        <x:v>45578</x:v>
      </x:c>
      <x:c r="D1350" s="27" t="n">
        <x:v>45578</x:v>
      </x:c>
      <x:c r="E1350" t="n">
        <x:f>IF(D1350="","",YEAR(D1350))</x:f>
        <x:v>2024</x:v>
      </x:c>
      <x:c r="F1350" t="n">
        <x:f>IF(D1350="","",MONTH(D1350))</x:f>
        <x:v>10</x:v>
      </x:c>
      <x:c r="G1350" t="str">
        <x:f>IF(D1350="","Fecha no disponible",TEXT(D1350,"mmmm"))</x:f>
        <x:v>October</x:v>
      </x:c>
      <x:c r="H1350" t="str">
        <x:f>IF(D1350="","Fecha no disponible",TEXT(D1350,"yyyy-mm"))</x:f>
        <x:v>2024-10</x:v>
      </x:c>
      <x:c r="I1350" t="str">
        <x:f>IF(D1350="","Fecha no disponible","T"&amp;ROUNDUP(MONTH(D1350)/3,0))</x:f>
        <x:v>T4</x:v>
      </x:c>
      <x:c r="J1350" t="str">
        <x:v>T011</x:v>
      </x:c>
      <x:c r="K1350" t="str">
        <x:v>Tienda Cochabamba 3</x:v>
      </x:c>
      <x:c r="L1350" t="str">
        <x:v>Mall</x:v>
      </x:c>
      <x:c r="M1350" t="str">
        <x:v>Cochabamba</x:v>
      </x:c>
      <x:c r="N1350" t="str">
        <x:f>IFERROR(VLOOKUP(M1350,'Mapeos'!$A$4:$B$30,2,FALSE),M1350)</x:f>
        <x:v>Cochabamba</x:v>
      </x:c>
      <x:c r="O1350" t="str">
        <x:v>C00888</x:v>
      </x:c>
      <x:c r="P1350" t="str">
        <x:v>Empresa</x:v>
      </x:c>
      <x:c r="Q1350" t="str">
        <x:v>P0038</x:v>
      </x:c>
      <x:c r="R1350" t="str">
        <x:v>Deportes</x:v>
      </x:c>
      <x:c r="S1350" t="str">
        <x:v>Marca A</x:v>
      </x:c>
      <x:c r="T1350" t="str">
        <x:v>Marketplace</x:v>
      </x:c>
      <x:c r="U1350" t="str">
        <x:f>IFERROR(VLOOKUP(T1350,'Mapeos'!$D$4:$E$25,2,FALSE),T1350)</x:f>
        <x:v>Marketplace</x:v>
      </x:c>
      <x:c r="V1350" t="str">
        <x:v>V001</x:v>
      </x:c>
      <x:c r="W1350" t="n">
        <x:v>1</x:v>
      </x:c>
      <x:c r="X1350" s="28" t="n">
        <x:v>300.12</x:v>
      </x:c>
      <x:c r="Y1350" s="20" t="n">
        <x:v>0.15</x:v>
      </x:c>
      <x:c r="Z1350" s="20" t="n">
        <x:f>IF(Y1350&gt;1,Y1350/100,Y1350)</x:f>
        <x:v>0.15</x:v>
      </x:c>
      <x:c r="AA1350" s="28" t="n">
        <x:v>203.7</x:v>
      </x:c>
      <x:c r="AB1350" s="28" t="n">
        <x:v>255.1</x:v>
      </x:c>
      <x:c r="AC1350" s="28" t="str">
        <x:v>BOB</x:v>
      </x:c>
      <x:c r="AD1350" s="28" t="n">
        <x:f>IF(AC1350="USD",AB1350*'Parametros'!$B$4,AB1350)</x:f>
        <x:v>255.1</x:v>
      </x:c>
      <x:c r="AE1350" s="28" t="n">
        <x:f>W1350*X1350*(1-Z1350)</x:f>
        <x:v>255.102</x:v>
      </x:c>
      <x:c r="AF1350" s="28" t="n">
        <x:f>W1350*AA1350</x:f>
        <x:v>203.7</x:v>
      </x:c>
      <x:c r="AG1350" s="28" t="n">
        <x:f>AE1350-AF1350</x:f>
        <x:v>51.402000000000015</x:v>
      </x:c>
      <x:c r="AH1350" s="20" t="n">
        <x:f>IF(AE1350&gt;0,AG1350/AE1350,"")</x:f>
        <x:v>0.20149587223933962</x:v>
      </x:c>
      <x:c r="AI1350" s="28" t="n">
        <x:v>96645.39</x:v>
      </x:c>
      <x:c r="AJ1350" s="28"/>
      <x:c r="AK1350"/>
      <x:c r="AL1350" t="str">
        <x:v>Completado</x:v>
      </x:c>
      <x:c r="AM1350" t="str">
        <x:f>IF(W1350&lt;0,"Devuelto",AL1350)</x:f>
        <x:v>Completado</x:v>
      </x:c>
      <x:c r="AN1350" t="str">
        <x:v>Efectivo</x:v>
      </x:c>
      <x:c r="AO1350" s="29" t="str">
        <x:v>Sin observación</x:v>
      </x:c>
      <x:c r="AP1350" t="str">
        <x:f>IF(D1350="","No","Sí")</x:f>
        <x:v>Sí</x:v>
      </x:c>
    </x:row>
    <x:row r="1351">
      <x:c r="A1351" t="n">
        <x:v>1351</x:v>
      </x:c>
      <x:c r="B1351" t="str">
        <x:v>VT0006409</x:v>
      </x:c>
      <x:c r="C1351" t="str">
        <x:v>45545</x:v>
      </x:c>
      <x:c r="D1351" s="27" t="n">
        <x:v>45545</x:v>
      </x:c>
      <x:c r="E1351" t="n">
        <x:f>IF(D1351="","",YEAR(D1351))</x:f>
        <x:v>2024</x:v>
      </x:c>
      <x:c r="F1351" t="n">
        <x:f>IF(D1351="","",MONTH(D1351))</x:f>
        <x:v>9</x:v>
      </x:c>
      <x:c r="G1351" t="str">
        <x:f>IF(D1351="","Fecha no disponible",TEXT(D1351,"mmmm"))</x:f>
        <x:v>September</x:v>
      </x:c>
      <x:c r="H1351" t="str">
        <x:f>IF(D1351="","Fecha no disponible",TEXT(D1351,"yyyy-mm"))</x:f>
        <x:v>2024-09</x:v>
      </x:c>
      <x:c r="I1351" t="str">
        <x:f>IF(D1351="","Fecha no disponible","T"&amp;ROUNDUP(MONTH(D1351)/3,0))</x:f>
        <x:v>T3</x:v>
      </x:c>
      <x:c r="J1351" t="str">
        <x:v>T008</x:v>
      </x:c>
      <x:c r="K1351" t="str">
        <x:v>Tienda Santa Cruz 4</x:v>
      </x:c>
      <x:c r="L1351" t="str">
        <x:v>Barrio</x:v>
      </x:c>
      <x:c r="M1351" t="str">
        <x:v>Santa Cruz</x:v>
      </x:c>
      <x:c r="N1351" t="str">
        <x:f>IFERROR(VLOOKUP(M1351,'Mapeos'!$A$4:$B$30,2,FALSE),M1351)</x:f>
        <x:v>Santa Cruz</x:v>
      </x:c>
      <x:c r="O1351" t="str">
        <x:v>C01197</x:v>
      </x:c>
      <x:c r="P1351" t="str">
        <x:v>Empresa</x:v>
      </x:c>
      <x:c r="Q1351" t="str">
        <x:v>P0044</x:v>
      </x:c>
      <x:c r="R1351" t="str">
        <x:v>Hogar</x:v>
      </x:c>
      <x:c r="S1351" t="str">
        <x:v>Marca B</x:v>
      </x:c>
      <x:c r="T1351" t="str">
        <x:v>WhatsApp</x:v>
      </x:c>
      <x:c r="U1351" t="str">
        <x:f>IFERROR(VLOOKUP(T1351,'Mapeos'!$D$4:$E$25,2,FALSE),T1351)</x:f>
        <x:v>WhatsApp</x:v>
      </x:c>
      <x:c r="V1351" t="str">
        <x:v>V027</x:v>
      </x:c>
      <x:c r="W1351" t="n">
        <x:v>3</x:v>
      </x:c>
      <x:c r="X1351" s="28" t="n">
        <x:v>150.01</x:v>
      </x:c>
      <x:c r="Y1351" s="20" t="n">
        <x:v>0.05</x:v>
      </x:c>
      <x:c r="Z1351" s="20" t="n">
        <x:f>IF(Y1351&gt;1,Y1351/100,Y1351)</x:f>
        <x:v>0.05</x:v>
      </x:c>
      <x:c r="AA1351" s="28" t="n">
        <x:v>90.08</x:v>
      </x:c>
      <x:c r="AB1351" s="28" t="n">
        <x:v>427.53</x:v>
      </x:c>
      <x:c r="AC1351" s="28" t="str">
        <x:v>BOB</x:v>
      </x:c>
      <x:c r="AD1351" s="28" t="n">
        <x:f>IF(AC1351="USD",AB1351*'Parametros'!$B$4,AB1351)</x:f>
        <x:v>427.53</x:v>
      </x:c>
      <x:c r="AE1351" s="28" t="n">
        <x:f>W1351*X1351*(1-Z1351)</x:f>
        <x:v>427.52849999999995</x:v>
      </x:c>
      <x:c r="AF1351" s="28" t="n">
        <x:f>W1351*AA1351</x:f>
        <x:v>270.24</x:v>
      </x:c>
      <x:c r="AG1351" s="28" t="n">
        <x:f>AE1351-AF1351</x:f>
        <x:v>157.28849999999994</x:v>
      </x:c>
      <x:c r="AH1351" s="20" t="n">
        <x:f>IF(AE1351&gt;0,AG1351/AE1351,"")</x:f>
        <x:v>0.36790178900354004</x:v>
      </x:c>
      <x:c r="AI1351" s="28" t="n">
        <x:v>69233.39</x:v>
      </x:c>
      <x:c r="AJ1351" s="28"/>
      <x:c r="AK1351"/>
      <x:c r="AL1351" t="str">
        <x:v>Completado</x:v>
      </x:c>
      <x:c r="AM1351" t="str">
        <x:f>IF(W1351&lt;0,"Devuelto",AL1351)</x:f>
        <x:v>Completado</x:v>
      </x:c>
      <x:c r="AN1351" t="str">
        <x:v>Tarjeta</x:v>
      </x:c>
      <x:c r="AO1351" s="29" t="str">
        <x:v>Sin observación</x:v>
      </x:c>
      <x:c r="AP1351" t="str">
        <x:f>IF(D1351="","No","Sí")</x:f>
        <x:v>Sí</x:v>
      </x:c>
    </x:row>
    <x:row r="1352">
      <x:c r="A1352" t="n">
        <x:v>1352</x:v>
      </x:c>
      <x:c r="B1352" t="str">
        <x:v>VT0006414</x:v>
      </x:c>
      <x:c r="C1352" t="str">
        <x:v>46136</x:v>
      </x:c>
      <x:c r="D1352" s="27" t="n">
        <x:v>46136</x:v>
      </x:c>
      <x:c r="E1352" t="n">
        <x:f>IF(D1352="","",YEAR(D1352))</x:f>
        <x:v>2026</x:v>
      </x:c>
      <x:c r="F1352" t="n">
        <x:f>IF(D1352="","",MONTH(D1352))</x:f>
        <x:v>4</x:v>
      </x:c>
      <x:c r="G1352" t="str">
        <x:f>IF(D1352="","Fecha no disponible",TEXT(D1352,"mmmm"))</x:f>
        <x:v>April</x:v>
      </x:c>
      <x:c r="H1352" t="str">
        <x:f>IF(D1352="","Fecha no disponible",TEXT(D1352,"yyyy-mm"))</x:f>
        <x:v>2026-04</x:v>
      </x:c>
      <x:c r="I1352" t="str">
        <x:f>IF(D1352="","Fecha no disponible","T"&amp;ROUNDUP(MONTH(D1352)/3,0))</x:f>
        <x:v>T2</x:v>
      </x:c>
      <x:c r="J1352" t="str">
        <x:v>T016</x:v>
      </x:c>
      <x:c r="K1352" t="str">
        <x:v>Tienda Potosí 4</x:v>
      </x:c>
      <x:c r="L1352" t="str">
        <x:v>Centro</x:v>
      </x:c>
      <x:c r="M1352" t="str">
        <x:v>Potosí</x:v>
      </x:c>
      <x:c r="N1352" t="str">
        <x:f>IFERROR(VLOOKUP(M1352,'Mapeos'!$A$4:$B$30,2,FALSE),M1352)</x:f>
        <x:v>Potosí</x:v>
      </x:c>
      <x:c r="O1352" t="str">
        <x:v>C00268</x:v>
      </x:c>
      <x:c r="P1352" t="str">
        <x:v>Frecuente</x:v>
      </x:c>
      <x:c r="Q1352" t="str">
        <x:v>P0021</x:v>
      </x:c>
      <x:c r="R1352" t="str">
        <x:v>Deportes</x:v>
      </x:c>
      <x:c r="S1352" t="str">
        <x:v>Marca B</x:v>
      </x:c>
      <x:c r="T1352" t="str">
        <x:v>Marketplace</x:v>
      </x:c>
      <x:c r="U1352" t="str">
        <x:f>IFERROR(VLOOKUP(T1352,'Mapeos'!$D$4:$E$25,2,FALSE),T1352)</x:f>
        <x:v>Marketplace</x:v>
      </x:c>
      <x:c r="V1352" t="str">
        <x:v>V038</x:v>
      </x:c>
      <x:c r="W1352" t="n">
        <x:v>2</x:v>
      </x:c>
      <x:c r="X1352" s="28" t="n">
        <x:v>133.54</x:v>
      </x:c>
      <x:c r="Y1352" s="20" t="n">
        <x:v>0.1</x:v>
      </x:c>
      <x:c r="Z1352" s="20" t="n">
        <x:f>IF(Y1352&gt;1,Y1352/100,Y1352)</x:f>
        <x:v>0.1</x:v>
      </x:c>
      <x:c r="AA1352" s="28" t="n">
        <x:v>65.2</x:v>
      </x:c>
      <x:c r="AB1352" s="28" t="n">
        <x:v>240.37</x:v>
      </x:c>
      <x:c r="AC1352" s="28" t="str">
        <x:v>BOB</x:v>
      </x:c>
      <x:c r="AD1352" s="28" t="n">
        <x:f>IF(AC1352="USD",AB1352*'Parametros'!$B$4,AB1352)</x:f>
        <x:v>240.37</x:v>
      </x:c>
      <x:c r="AE1352" s="28" t="n">
        <x:f>W1352*X1352*(1-Z1352)</x:f>
        <x:v>240.37199999999999</x:v>
      </x:c>
      <x:c r="AF1352" s="28" t="n">
        <x:f>W1352*AA1352</x:f>
        <x:v>130.4</x:v>
      </x:c>
      <x:c r="AG1352" s="28" t="n">
        <x:f>AE1352-AF1352</x:f>
        <x:v>109.97199999999998</x:v>
      </x:c>
      <x:c r="AH1352" s="20" t="n">
        <x:f>IF(AE1352&gt;0,AG1352/AE1352,"")</x:f>
        <x:v>0.4575075299951741</x:v>
      </x:c>
      <x:c r="AI1352" s="28" t="n">
        <x:v>78880.64</x:v>
      </x:c>
      <x:c r="AJ1352" s="28"/>
      <x:c r="AK1352"/>
      <x:c r="AL1352" t="str">
        <x:v>Completado</x:v>
      </x:c>
      <x:c r="AM1352" t="str">
        <x:f>IF(W1352&lt;0,"Devuelto",AL1352)</x:f>
        <x:v>Completado</x:v>
      </x:c>
      <x:c r="AN1352" t="str">
        <x:v>Efectivo</x:v>
      </x:c>
      <x:c r="AO1352" s="29" t="str">
        <x:v>Sin observación</x:v>
      </x:c>
      <x:c r="AP1352" t="str">
        <x:f>IF(D1352="","No","Sí")</x:f>
        <x:v>Sí</x:v>
      </x:c>
    </x:row>
    <x:row r="1353">
      <x:c r="A1353" t="n">
        <x:v>1353</x:v>
      </x:c>
      <x:c r="B1353" t="str">
        <x:v>VT0006419</x:v>
      </x:c>
      <x:c r="C1353" t="str">
        <x:v>45755</x:v>
      </x:c>
      <x:c r="D1353" s="27" t="n">
        <x:v>45755</x:v>
      </x:c>
      <x:c r="E1353" t="n">
        <x:f>IF(D1353="","",YEAR(D1353))</x:f>
        <x:v>2025</x:v>
      </x:c>
      <x:c r="F1353" t="n">
        <x:f>IF(D1353="","",MONTH(D1353))</x:f>
        <x:v>4</x:v>
      </x:c>
      <x:c r="G1353" t="str">
        <x:f>IF(D1353="","Fecha no disponible",TEXT(D1353,"mmmm"))</x:f>
        <x:v>April</x:v>
      </x:c>
      <x:c r="H1353" t="str">
        <x:f>IF(D1353="","Fecha no disponible",TEXT(D1353,"yyyy-mm"))</x:f>
        <x:v>2025-04</x:v>
      </x:c>
      <x:c r="I1353" t="str">
        <x:f>IF(D1353="","Fecha no disponible","T"&amp;ROUNDUP(MONTH(D1353)/3,0))</x:f>
        <x:v>T2</x:v>
      </x:c>
      <x:c r="J1353" t="str">
        <x:v>T010</x:v>
      </x:c>
      <x:c r="K1353" t="str">
        <x:v>Tienda Cochabamba 2</x:v>
      </x:c>
      <x:c r="L1353" t="str">
        <x:v>Barrio</x:v>
      </x:c>
      <x:c r="M1353" t="str">
        <x:v>Cochabamba</x:v>
      </x:c>
      <x:c r="N1353" t="str">
        <x:f>IFERROR(VLOOKUP(M1353,'Mapeos'!$A$4:$B$30,2,FALSE),M1353)</x:f>
        <x:v>Cochabamba</x:v>
      </x:c>
      <x:c r="O1353" t="str">
        <x:v>C00141</x:v>
      </x:c>
      <x:c r="P1353" t="str">
        <x:v>Premium</x:v>
      </x:c>
      <x:c r="Q1353" t="str">
        <x:v>P0097</x:v>
      </x:c>
      <x:c r="R1353" t="str">
        <x:v>Electrónica</x:v>
      </x:c>
      <x:c r="S1353" t="str">
        <x:v>Marca D</x:v>
      </x:c>
      <x:c r="T1353" t="str">
        <x:v>E-commerce</x:v>
      </x:c>
      <x:c r="U1353" t="str">
        <x:f>IFERROR(VLOOKUP(T1353,'Mapeos'!$D$4:$E$25,2,FALSE),T1353)</x:f>
        <x:v>E-commerce</x:v>
      </x:c>
      <x:c r="V1353" t="str">
        <x:v>V035</x:v>
      </x:c>
      <x:c r="W1353" t="n">
        <x:v>1</x:v>
      </x:c>
      <x:c r="X1353" s="28" t="n">
        <x:v>200.17</x:v>
      </x:c>
      <x:c r="Y1353" s="20" t="n">
        <x:v>0</x:v>
      </x:c>
      <x:c r="Z1353" s="20" t="n">
        <x:f>IF(Y1353&gt;1,Y1353/100,Y1353)</x:f>
        <x:v>0</x:v>
      </x:c>
      <x:c r="AA1353" s="28" t="n">
        <x:v>115.71</x:v>
      </x:c>
      <x:c r="AB1353" s="28" t="n">
        <x:v>200.17</x:v>
      </x:c>
      <x:c r="AC1353" s="28" t="str">
        <x:v>BOB</x:v>
      </x:c>
      <x:c r="AD1353" s="28" t="n">
        <x:f>IF(AC1353="USD",AB1353*'Parametros'!$B$4,AB1353)</x:f>
        <x:v>200.17</x:v>
      </x:c>
      <x:c r="AE1353" s="28" t="n">
        <x:f>W1353*X1353*(1-Z1353)</x:f>
        <x:v>200.17</x:v>
      </x:c>
      <x:c r="AF1353" s="28" t="n">
        <x:f>W1353*AA1353</x:f>
        <x:v>115.71</x:v>
      </x:c>
      <x:c r="AG1353" s="28" t="n">
        <x:f>AE1353-AF1353</x:f>
        <x:v>84.46</x:v>
      </x:c>
      <x:c r="AH1353" s="20" t="n">
        <x:f>IF(AE1353&gt;0,AG1353/AE1353,"")</x:f>
        <x:v>0.42194134985262527</x:v>
      </x:c>
      <x:c r="AI1353" s="28" t="n">
        <x:v>100926.48</x:v>
      </x:c>
      <x:c r="AJ1353" s="28"/>
      <x:c r="AK1353"/>
      <x:c r="AL1353" t="str">
        <x:v>Completado</x:v>
      </x:c>
      <x:c r="AM1353" t="str">
        <x:f>IF(W1353&lt;0,"Devuelto",AL1353)</x:f>
        <x:v>Completado</x:v>
      </x:c>
      <x:c r="AN1353" t="str">
        <x:v>Transferencia</x:v>
      </x:c>
      <x:c r="AO1353" s="29" t="str">
        <x:v>Sin observación</x:v>
      </x:c>
      <x:c r="AP1353" t="str">
        <x:f>IF(D1353="","No","Sí")</x:f>
        <x:v>Sí</x:v>
      </x:c>
    </x:row>
    <x:row r="1354">
      <x:c r="A1354" t="n">
        <x:v>1354</x:v>
      </x:c>
      <x:c r="B1354" t="str">
        <x:v>VT0006424</x:v>
      </x:c>
      <x:c r="C1354" t="str">
        <x:v>46050</x:v>
      </x:c>
      <x:c r="D1354" s="27" t="n">
        <x:v>46050</x:v>
      </x:c>
      <x:c r="E1354" t="n">
        <x:f>IF(D1354="","",YEAR(D1354))</x:f>
        <x:v>2026</x:v>
      </x:c>
      <x:c r="F1354" t="n">
        <x:f>IF(D1354="","",MONTH(D1354))</x:f>
        <x:v>1</x:v>
      </x:c>
      <x:c r="G1354" t="str">
        <x:f>IF(D1354="","Fecha no disponible",TEXT(D1354,"mmmm"))</x:f>
        <x:v>January</x:v>
      </x:c>
      <x:c r="H1354" t="str">
        <x:f>IF(D1354="","Fecha no disponible",TEXT(D1354,"yyyy-mm"))</x:f>
        <x:v>2026-01</x:v>
      </x:c>
      <x:c r="I1354" t="str">
        <x:f>IF(D1354="","Fecha no disponible","T"&amp;ROUNDUP(MONTH(D1354)/3,0))</x:f>
        <x:v>T1</x:v>
      </x:c>
      <x:c r="J1354" t="str">
        <x:v>T013</x:v>
      </x:c>
      <x:c r="K1354" t="str">
        <x:v>Tienda Potosí 1</x:v>
      </x:c>
      <x:c r="L1354" t="str">
        <x:v>Centro</x:v>
      </x:c>
      <x:c r="M1354" t="str">
        <x:v>Potosí</x:v>
      </x:c>
      <x:c r="N1354" t="str">
        <x:f>IFERROR(VLOOKUP(M1354,'Mapeos'!$A$4:$B$30,2,FALSE),M1354)</x:f>
        <x:v>Potosí</x:v>
      </x:c>
      <x:c r="O1354" t="str">
        <x:v>C00490</x:v>
      </x:c>
      <x:c r="P1354" t="str">
        <x:v>Empresa</x:v>
      </x:c>
      <x:c r="Q1354" t="str">
        <x:v>P0113</x:v>
      </x:c>
      <x:c r="R1354" t="str">
        <x:v>Cuidado Personal</x:v>
      </x:c>
      <x:c r="S1354" t="str">
        <x:v>Marca A</x:v>
      </x:c>
      <x:c r="T1354" t="str">
        <x:v>Marketplace</x:v>
      </x:c>
      <x:c r="U1354" t="str">
        <x:f>IFERROR(VLOOKUP(T1354,'Mapeos'!$D$4:$E$25,2,FALSE),T1354)</x:f>
        <x:v>Marketplace</x:v>
      </x:c>
      <x:c r="V1354" t="str">
        <x:v>V026</x:v>
      </x:c>
      <x:c r="W1354" t="n">
        <x:v>1</x:v>
      </x:c>
      <x:c r="X1354" s="28" t="n">
        <x:v>72.34</x:v>
      </x:c>
      <x:c r="Y1354" s="20" t="n">
        <x:v>0.15</x:v>
      </x:c>
      <x:c r="Z1354" s="20" t="n">
        <x:f>IF(Y1354&gt;1,Y1354/100,Y1354)</x:f>
        <x:v>0.15</x:v>
      </x:c>
      <x:c r="AA1354" s="28" t="n">
        <x:v>37.95</x:v>
      </x:c>
      <x:c r="AB1354" s="28" t="n">
        <x:v>61.49</x:v>
      </x:c>
      <x:c r="AC1354" s="28" t="str">
        <x:v>BOB</x:v>
      </x:c>
      <x:c r="AD1354" s="28" t="n">
        <x:f>IF(AC1354="USD",AB1354*'Parametros'!$B$4,AB1354)</x:f>
        <x:v>61.49</x:v>
      </x:c>
      <x:c r="AE1354" s="28" t="n">
        <x:f>W1354*X1354*(1-Z1354)</x:f>
        <x:v>61.489000000000004</x:v>
      </x:c>
      <x:c r="AF1354" s="28" t="n">
        <x:f>W1354*AA1354</x:f>
        <x:v>37.95</x:v>
      </x:c>
      <x:c r="AG1354" s="28" t="n">
        <x:f>AE1354-AF1354</x:f>
        <x:v>23.539</x:v>
      </x:c>
      <x:c r="AH1354" s="20" t="n">
        <x:f>IF(AE1354&gt;0,AG1354/AE1354,"")</x:f>
        <x:v>0.3828164387126153</x:v>
      </x:c>
      <x:c r="AI1354" s="28" t="n">
        <x:v>73657.87</x:v>
      </x:c>
      <x:c r="AJ1354" s="28"/>
      <x:c r="AK1354"/>
      <x:c r="AL1354" t="str">
        <x:v>Completado</x:v>
      </x:c>
      <x:c r="AM1354" t="str">
        <x:f>IF(W1354&lt;0,"Devuelto",AL1354)</x:f>
        <x:v>Completado</x:v>
      </x:c>
      <x:c r="AN1354" t="str">
        <x:v>Transferencia</x:v>
      </x:c>
      <x:c r="AO1354" s="29" t="str">
        <x:v>Sin observación</x:v>
      </x:c>
      <x:c r="AP1354" t="str">
        <x:f>IF(D1354="","No","Sí")</x:f>
        <x:v>Sí</x:v>
      </x:c>
    </x:row>
    <x:row r="1355">
      <x:c r="A1355" t="n">
        <x:v>1355</x:v>
      </x:c>
      <x:c r="B1355" t="str">
        <x:v>VT0006428</x:v>
      </x:c>
      <x:c r="C1355" t="str">
        <x:v>46058</x:v>
      </x:c>
      <x:c r="D1355" s="27" t="n">
        <x:v>46058</x:v>
      </x:c>
      <x:c r="E1355" t="n">
        <x:f>IF(D1355="","",YEAR(D1355))</x:f>
        <x:v>2026</x:v>
      </x:c>
      <x:c r="F1355" t="n">
        <x:f>IF(D1355="","",MONTH(D1355))</x:f>
        <x:v>2</x:v>
      </x:c>
      <x:c r="G1355" t="str">
        <x:f>IF(D1355="","Fecha no disponible",TEXT(D1355,"mmmm"))</x:f>
        <x:v>February</x:v>
      </x:c>
      <x:c r="H1355" t="str">
        <x:f>IF(D1355="","Fecha no disponible",TEXT(D1355,"yyyy-mm"))</x:f>
        <x:v>2026-02</x:v>
      </x:c>
      <x:c r="I1355" t="str">
        <x:f>IF(D1355="","Fecha no disponible","T"&amp;ROUNDUP(MONTH(D1355)/3,0))</x:f>
        <x:v>T1</x:v>
      </x:c>
      <x:c r="J1355" t="str">
        <x:v>T013</x:v>
      </x:c>
      <x:c r="K1355" t="str">
        <x:v>Tienda Potosí 1</x:v>
      </x:c>
      <x:c r="L1355" t="str">
        <x:v>Centro</x:v>
      </x:c>
      <x:c r="M1355" t="str">
        <x:v>Potosi</x:v>
      </x:c>
      <x:c r="N1355" t="str">
        <x:f>IFERROR(VLOOKUP(M1355,'Mapeos'!$A$4:$B$30,2,FALSE),M1355)</x:f>
        <x:v>Potosí</x:v>
      </x:c>
      <x:c r="O1355" t="str">
        <x:v>C00687</x:v>
      </x:c>
      <x:c r="P1355" t="str">
        <x:v>Premium</x:v>
      </x:c>
      <x:c r="Q1355" t="str">
        <x:v>P0097</x:v>
      </x:c>
      <x:c r="R1355" t="str">
        <x:v>Electrónica</x:v>
      </x:c>
      <x:c r="S1355" t="str">
        <x:v>Marca D</x:v>
      </x:c>
      <x:c r="T1355" t="str">
        <x:v>Tienda</x:v>
      </x:c>
      <x:c r="U1355" t="str">
        <x:f>IFERROR(VLOOKUP(T1355,'Mapeos'!$D$4:$E$25,2,FALSE),T1355)</x:f>
        <x:v>Tienda</x:v>
      </x:c>
      <x:c r="V1355" t="str">
        <x:v>V039</x:v>
      </x:c>
      <x:c r="W1355" t="n">
        <x:v>5</x:v>
      </x:c>
      <x:c r="X1355" s="28" t="n">
        <x:v>198.5</x:v>
      </x:c>
      <x:c r="Y1355" s="20" t="n">
        <x:v>0.15</x:v>
      </x:c>
      <x:c r="Z1355" s="20" t="n">
        <x:f>IF(Y1355&gt;1,Y1355/100,Y1355)</x:f>
        <x:v>0.15</x:v>
      </x:c>
      <x:c r="AA1355" s="28" t="n">
        <x:v>115.71</x:v>
      </x:c>
      <x:c r="AB1355" s="28" t="n">
        <x:v>843.62</x:v>
      </x:c>
      <x:c r="AC1355" s="28" t="str">
        <x:v>BOB</x:v>
      </x:c>
      <x:c r="AD1355" s="28" t="n">
        <x:f>IF(AC1355="USD",AB1355*'Parametros'!$B$4,AB1355)</x:f>
        <x:v>843.62</x:v>
      </x:c>
      <x:c r="AE1355" s="28" t="n">
        <x:f>W1355*X1355*(1-Z1355)</x:f>
        <x:v>843.625</x:v>
      </x:c>
      <x:c r="AF1355" s="28" t="n">
        <x:f>W1355*AA1355</x:f>
        <x:v>578.55</x:v>
      </x:c>
      <x:c r="AG1355" s="28" t="n">
        <x:f>AE1355-AF1355</x:f>
        <x:v>265.07500000000005</x:v>
      </x:c>
      <x:c r="AH1355" s="20" t="n">
        <x:f>IF(AE1355&gt;0,AG1355/AE1355,"")</x:f>
        <x:v>0.31420951252037344</x:v>
      </x:c>
      <x:c r="AI1355" s="28" t="n">
        <x:v>171964.13</x:v>
      </x:c>
      <x:c r="AJ1355" s="28"/>
      <x:c r="AK1355"/>
      <x:c r="AL1355" t="str">
        <x:v>Completado</x:v>
      </x:c>
      <x:c r="AM1355" t="str">
        <x:f>IF(W1355&lt;0,"Devuelto",AL1355)</x:f>
        <x:v>Completado</x:v>
      </x:c>
      <x:c r="AN1355" t="str">
        <x:v>Transferencia</x:v>
      </x:c>
      <x:c r="AO1355" s="29" t="str">
        <x:v>Región estandarizada</x:v>
      </x:c>
      <x:c r="AP1355" t="str">
        <x:f>IF(D1355="","No","Sí")</x:f>
        <x:v>Sí</x:v>
      </x:c>
    </x:row>
    <x:row r="1356">
      <x:c r="A1356" t="n">
        <x:v>1356</x:v>
      </x:c>
      <x:c r="B1356" t="str">
        <x:v>VT0006433</x:v>
      </x:c>
      <x:c r="C1356" t="str">
        <x:v>45718</x:v>
      </x:c>
      <x:c r="D1356" s="27" t="n">
        <x:v>45718</x:v>
      </x:c>
      <x:c r="E1356" t="n">
        <x:f>IF(D1356="","",YEAR(D1356))</x:f>
        <x:v>2025</x:v>
      </x:c>
      <x:c r="F1356" t="n">
        <x:f>IF(D1356="","",MONTH(D1356))</x:f>
        <x:v>3</x:v>
      </x:c>
      <x:c r="G1356" t="str">
        <x:f>IF(D1356="","Fecha no disponible",TEXT(D1356,"mmmm"))</x:f>
        <x:v>March</x:v>
      </x:c>
      <x:c r="H1356" t="str">
        <x:f>IF(D1356="","Fecha no disponible",TEXT(D1356,"yyyy-mm"))</x:f>
        <x:v>2025-03</x:v>
      </x:c>
      <x:c r="I1356" t="str">
        <x:f>IF(D1356="","Fecha no disponible","T"&amp;ROUNDUP(MONTH(D1356)/3,0))</x:f>
        <x:v>T1</x:v>
      </x:c>
      <x:c r="J1356" t="str">
        <x:v>T002</x:v>
      </x:c>
      <x:c r="K1356" t="str">
        <x:v>Tienda La Paz 2</x:v>
      </x:c>
      <x:c r="L1356" t="str">
        <x:v>Mall</x:v>
      </x:c>
      <x:c r="M1356" t="str">
        <x:v>La Paz</x:v>
      </x:c>
      <x:c r="N1356" t="str">
        <x:f>IFERROR(VLOOKUP(M1356,'Mapeos'!$A$4:$B$30,2,FALSE),M1356)</x:f>
        <x:v>La Paz</x:v>
      </x:c>
      <x:c r="O1356" t="str">
        <x:v>C01117</x:v>
      </x:c>
      <x:c r="P1356" t="str">
        <x:v>Empresa</x:v>
      </x:c>
      <x:c r="Q1356" t="str">
        <x:v>P0137</x:v>
      </x:c>
      <x:c r="R1356" t="str">
        <x:v>Cuidado Personal</x:v>
      </x:c>
      <x:c r="S1356" t="str">
        <x:v>Marca B</x:v>
      </x:c>
      <x:c r="T1356" t="str">
        <x:v>WhatsApp</x:v>
      </x:c>
      <x:c r="U1356" t="str">
        <x:f>IFERROR(VLOOKUP(T1356,'Mapeos'!$D$4:$E$25,2,FALSE),T1356)</x:f>
        <x:v>WhatsApp</x:v>
      </x:c>
      <x:c r="V1356" t="str">
        <x:v>V037</x:v>
      </x:c>
      <x:c r="W1356" t="n">
        <x:v>4</x:v>
      </x:c>
      <x:c r="X1356" s="28" t="n">
        <x:v>85.79</x:v>
      </x:c>
      <x:c r="Y1356" s="20" t="n">
        <x:v>0.25</x:v>
      </x:c>
      <x:c r="Z1356" s="20" t="n">
        <x:f>IF(Y1356&gt;1,Y1356/100,Y1356)</x:f>
        <x:v>0.25</x:v>
      </x:c>
      <x:c r="AA1356" s="28" t="n">
        <x:v>53.51</x:v>
      </x:c>
      <x:c r="AB1356" s="28" t="n">
        <x:v>257.37</x:v>
      </x:c>
      <x:c r="AC1356" s="28" t="str">
        <x:v>BOB</x:v>
      </x:c>
      <x:c r="AD1356" s="28" t="n">
        <x:f>IF(AC1356="USD",AB1356*'Parametros'!$B$4,AB1356)</x:f>
        <x:v>257.37</x:v>
      </x:c>
      <x:c r="AE1356" s="28" t="n">
        <x:f>W1356*X1356*(1-Z1356)</x:f>
        <x:v>257.37</x:v>
      </x:c>
      <x:c r="AF1356" s="28" t="n">
        <x:f>W1356*AA1356</x:f>
        <x:v>214.04</x:v>
      </x:c>
      <x:c r="AG1356" s="28" t="n">
        <x:f>AE1356-AF1356</x:f>
        <x:v>43.33000000000001</x:v>
      </x:c>
      <x:c r="AH1356" s="20" t="n">
        <x:f>IF(AE1356&gt;0,AG1356/AE1356,"")</x:f>
        <x:v>0.1683568403465828</x:v>
      </x:c>
      <x:c r="AI1356" s="28" t="n">
        <x:v>83200.52</x:v>
      </x:c>
      <x:c r="AJ1356" s="28"/>
      <x:c r="AK1356"/>
      <x:c r="AL1356" t="str">
        <x:v>Completado</x:v>
      </x:c>
      <x:c r="AM1356" t="str">
        <x:f>IF(W1356&lt;0,"Devuelto",AL1356)</x:f>
        <x:v>Completado</x:v>
      </x:c>
      <x:c r="AN1356" t="str">
        <x:v>Tarjeta</x:v>
      </x:c>
      <x:c r="AO1356" s="29" t="str">
        <x:v>Sin observación</x:v>
      </x:c>
      <x:c r="AP1356" t="str">
        <x:f>IF(D1356="","No","Sí")</x:f>
        <x:v>Sí</x:v>
      </x:c>
    </x:row>
    <x:row r="1357">
      <x:c r="A1357" t="n">
        <x:v>1357</x:v>
      </x:c>
      <x:c r="B1357" t="str">
        <x:v>VT0006438</x:v>
      </x:c>
      <x:c r="C1357" t="str">
        <x:v>45298</x:v>
      </x:c>
      <x:c r="D1357" s="27" t="n">
        <x:v>45298</x:v>
      </x:c>
      <x:c r="E1357" t="n">
        <x:f>IF(D1357="","",YEAR(D1357))</x:f>
        <x:v>2024</x:v>
      </x:c>
      <x:c r="F1357" t="n">
        <x:f>IF(D1357="","",MONTH(D1357))</x:f>
        <x:v>1</x:v>
      </x:c>
      <x:c r="G1357" t="str">
        <x:f>IF(D1357="","Fecha no disponible",TEXT(D1357,"mmmm"))</x:f>
        <x:v>January</x:v>
      </x:c>
      <x:c r="H1357" t="str">
        <x:f>IF(D1357="","Fecha no disponible",TEXT(D1357,"yyyy-mm"))</x:f>
        <x:v>2024-01</x:v>
      </x:c>
      <x:c r="I1357" t="str">
        <x:f>IF(D1357="","Fecha no disponible","T"&amp;ROUNDUP(MONTH(D1357)/3,0))</x:f>
        <x:v>T1</x:v>
      </x:c>
      <x:c r="J1357" t="str">
        <x:v>T002</x:v>
      </x:c>
      <x:c r="K1357" t="str">
        <x:v>Tienda La Paz 2</x:v>
      </x:c>
      <x:c r="L1357" t="str">
        <x:v>Mall</x:v>
      </x:c>
      <x:c r="M1357" t="str">
        <x:v>La Paz</x:v>
      </x:c>
      <x:c r="N1357" t="str">
        <x:f>IFERROR(VLOOKUP(M1357,'Mapeos'!$A$4:$B$30,2,FALSE),M1357)</x:f>
        <x:v>La Paz</x:v>
      </x:c>
      <x:c r="O1357" t="str">
        <x:v>C01718</x:v>
      </x:c>
      <x:c r="P1357" t="str">
        <x:v>Masivo</x:v>
      </x:c>
      <x:c r="Q1357" t="str">
        <x:v>P0101</x:v>
      </x:c>
      <x:c r="R1357" t="str">
        <x:v>Electrónica</x:v>
      </x:c>
      <x:c r="S1357" t="str">
        <x:v>Marca C</x:v>
      </x:c>
      <x:c r="T1357" t="str">
        <x:v>Tienda</x:v>
      </x:c>
      <x:c r="U1357" t="str">
        <x:f>IFERROR(VLOOKUP(T1357,'Mapeos'!$D$4:$E$25,2,FALSE),T1357)</x:f>
        <x:v>Tienda</x:v>
      </x:c>
      <x:c r="V1357" t="str">
        <x:v>V011</x:v>
      </x:c>
      <x:c r="W1357" t="n">
        <x:v>2</x:v>
      </x:c>
      <x:c r="X1357" s="28" t="n">
        <x:v>719.7</x:v>
      </x:c>
      <x:c r="Y1357" s="20" t="n">
        <x:v>0.05</x:v>
      </x:c>
      <x:c r="Z1357" s="20" t="n">
        <x:f>IF(Y1357&gt;1,Y1357/100,Y1357)</x:f>
        <x:v>0.05</x:v>
      </x:c>
      <x:c r="AA1357" s="28" t="n">
        <x:v>519.94</x:v>
      </x:c>
      <x:c r="AB1357" s="28" t="n">
        <x:v>1367.43</x:v>
      </x:c>
      <x:c r="AC1357" s="28" t="str">
        <x:v>BOB</x:v>
      </x:c>
      <x:c r="AD1357" s="28" t="n">
        <x:f>IF(AC1357="USD",AB1357*'Parametros'!$B$4,AB1357)</x:f>
        <x:v>1367.43</x:v>
      </x:c>
      <x:c r="AE1357" s="28" t="n">
        <x:f>W1357*X1357*(1-Z1357)</x:f>
        <x:v>1367.43</x:v>
      </x:c>
      <x:c r="AF1357" s="28" t="n">
        <x:f>W1357*AA1357</x:f>
        <x:v>1039.88</x:v>
      </x:c>
      <x:c r="AG1357" s="28" t="n">
        <x:f>AE1357-AF1357</x:f>
        <x:v>327.54999999999995</x:v>
      </x:c>
      <x:c r="AH1357" s="20" t="n">
        <x:f>IF(AE1357&gt;0,AG1357/AE1357,"")</x:f>
        <x:v>0.23953694156190805</x:v>
      </x:c>
      <x:c r="AI1357" s="28" t="n">
        <x:v>181706.75</x:v>
      </x:c>
      <x:c r="AJ1357" s="28"/>
      <x:c r="AK1357"/>
      <x:c r="AL1357" t="str">
        <x:v>Completado</x:v>
      </x:c>
      <x:c r="AM1357" t="str">
        <x:f>IF(W1357&lt;0,"Devuelto",AL1357)</x:f>
        <x:v>Completado</x:v>
      </x:c>
      <x:c r="AN1357" t="str">
        <x:v>Transferencia</x:v>
      </x:c>
      <x:c r="AO1357" s="29" t="str">
        <x:v>Sin observación</x:v>
      </x:c>
      <x:c r="AP1357" t="str">
        <x:f>IF(D1357="","No","Sí")</x:f>
        <x:v>Sí</x:v>
      </x:c>
    </x:row>
    <x:row r="1358">
      <x:c r="A1358" t="n">
        <x:v>1358</x:v>
      </x:c>
      <x:c r="B1358" t="str">
        <x:v>VT0006443</x:v>
      </x:c>
      <x:c r="C1358" t="str">
        <x:v>31/02/2025</x:v>
      </x:c>
      <x:c r="D1358" s="27"/>
      <x:c r="E1358" t="str">
        <x:f>IF(D1358="","",YEAR(D1358))</x:f>
      </x:c>
      <x:c r="F1358" t="str">
        <x:f>IF(D1358="","",MONTH(D1358))</x:f>
      </x:c>
      <x:c r="G1358" t="str">
        <x:f>IF(D1358="","Fecha no disponible",TEXT(D1358,"mmmm"))</x:f>
        <x:v>Fecha no disponible</x:v>
      </x:c>
      <x:c r="H1358" t="str">
        <x:f>IF(D1358="","Fecha no disponible",TEXT(D1358,"yyyy-mm"))</x:f>
        <x:v>Fecha no disponible</x:v>
      </x:c>
      <x:c r="I1358" t="str">
        <x:f>IF(D1358="","Fecha no disponible","T"&amp;ROUNDUP(MONTH(D1358)/3,0))</x:f>
        <x:v>Fecha no disponible</x:v>
      </x:c>
      <x:c r="J1358" t="str">
        <x:v>T007</x:v>
      </x:c>
      <x:c r="K1358" t="str">
        <x:v>Tienda Santa Cruz 3</x:v>
      </x:c>
      <x:c r="L1358" t="str">
        <x:v>Barrio</x:v>
      </x:c>
      <x:c r="M1358" t="str">
        <x:v>Santa Cruz</x:v>
      </x:c>
      <x:c r="N1358" t="str">
        <x:f>IFERROR(VLOOKUP(M1358,'Mapeos'!$A$4:$B$30,2,FALSE),M1358)</x:f>
        <x:v>Santa Cruz</x:v>
      </x:c>
      <x:c r="O1358" t="str">
        <x:v>C01746</x:v>
      </x:c>
      <x:c r="P1358" t="str">
        <x:v>Empresa</x:v>
      </x:c>
      <x:c r="Q1358" t="str">
        <x:v>P0139</x:v>
      </x:c>
      <x:c r="R1358" t="str">
        <x:v>Hogar</x:v>
      </x:c>
      <x:c r="S1358" t="str">
        <x:v>Marca D</x:v>
      </x:c>
      <x:c r="T1358" t="str">
        <x:v>E-commerce</x:v>
      </x:c>
      <x:c r="U1358" t="str">
        <x:f>IFERROR(VLOOKUP(T1358,'Mapeos'!$D$4:$E$25,2,FALSE),T1358)</x:f>
        <x:v>E-commerce</x:v>
      </x:c>
      <x:c r="V1358" t="str">
        <x:v>V030</x:v>
      </x:c>
      <x:c r="W1358" t="n">
        <x:v>5</x:v>
      </x:c>
      <x:c r="X1358" s="28" t="n">
        <x:v>298.02</x:v>
      </x:c>
      <x:c r="Y1358" s="20" t="n">
        <x:v>0.1</x:v>
      </x:c>
      <x:c r="Z1358" s="20" t="n">
        <x:f>IF(Y1358&gt;1,Y1358/100,Y1358)</x:f>
        <x:v>0.1</x:v>
      </x:c>
      <x:c r="AA1358" s="28" t="n">
        <x:v>182.66</x:v>
      </x:c>
      <x:c r="AB1358" s="28" t="n">
        <x:v>1341.09</x:v>
      </x:c>
      <x:c r="AC1358" s="28" t="str">
        <x:v>BOB</x:v>
      </x:c>
      <x:c r="AD1358" s="28" t="n">
        <x:f>IF(AC1358="USD",AB1358*'Parametros'!$B$4,AB1358)</x:f>
        <x:v>1341.09</x:v>
      </x:c>
      <x:c r="AE1358" s="28" t="n">
        <x:f>W1358*X1358*(1-Z1358)</x:f>
        <x:v>1341.09</x:v>
      </x:c>
      <x:c r="AF1358" s="28" t="n">
        <x:f>W1358*AA1358</x:f>
        <x:v>913.3</x:v>
      </x:c>
      <x:c r="AG1358" s="28" t="n">
        <x:f>AE1358-AF1358</x:f>
        <x:v>427.78999999999996</x:v>
      </x:c>
      <x:c r="AH1358" s="20" t="n">
        <x:f>IF(AE1358&gt;0,AG1358/AE1358,"")</x:f>
        <x:v>0.31898679432402</x:v>
      </x:c>
      <x:c r="AI1358" s="28"/>
      <x:c r="AJ1358" s="28"/>
      <x:c r="AK1358"/>
      <x:c r="AL1358" t="str">
        <x:v>Completado</x:v>
      </x:c>
      <x:c r="AM1358" t="str">
        <x:f>IF(W1358&lt;0,"Devuelto",AL1358)</x:f>
        <x:v>Completado</x:v>
      </x:c>
      <x:c r="AN1358" t="str">
        <x:v>Tarjeta</x:v>
      </x:c>
      <x:c r="AO1358" s="29" t="str">
        <x:v>Fecha inválida; Meta original vacía</x:v>
      </x:c>
      <x:c r="AP1358" t="str">
        <x:f>IF(D1358="","No","Sí")</x:f>
        <x:v>No</x:v>
      </x:c>
    </x:row>
    <x:row r="1359">
      <x:c r="A1359" t="n">
        <x:v>1359</x:v>
      </x:c>
      <x:c r="B1359" t="str">
        <x:v>VT0006447</x:v>
      </x:c>
      <x:c r="C1359" t="str">
        <x:v>45471</x:v>
      </x:c>
      <x:c r="D1359" s="27" t="n">
        <x:v>45471</x:v>
      </x:c>
      <x:c r="E1359" t="n">
        <x:f>IF(D1359="","",YEAR(D1359))</x:f>
        <x:v>2024</x:v>
      </x:c>
      <x:c r="F1359" t="n">
        <x:f>IF(D1359="","",MONTH(D1359))</x:f>
        <x:v>6</x:v>
      </x:c>
      <x:c r="G1359" t="str">
        <x:f>IF(D1359="","Fecha no disponible",TEXT(D1359,"mmmm"))</x:f>
        <x:v>June</x:v>
      </x:c>
      <x:c r="H1359" t="str">
        <x:f>IF(D1359="","Fecha no disponible",TEXT(D1359,"yyyy-mm"))</x:f>
        <x:v>2024-06</x:v>
      </x:c>
      <x:c r="I1359" t="str">
        <x:f>IF(D1359="","Fecha no disponible","T"&amp;ROUNDUP(MONTH(D1359)/3,0))</x:f>
        <x:v>T2</x:v>
      </x:c>
      <x:c r="J1359" t="str">
        <x:v>T007</x:v>
      </x:c>
      <x:c r="K1359" t="str">
        <x:v>Tienda Santa Cruz 3</x:v>
      </x:c>
      <x:c r="L1359" t="str">
        <x:v>Barrio</x:v>
      </x:c>
      <x:c r="M1359" t="str">
        <x:v>Santa Cruz</x:v>
      </x:c>
      <x:c r="N1359" t="str">
        <x:f>IFERROR(VLOOKUP(M1359,'Mapeos'!$A$4:$B$30,2,FALSE),M1359)</x:f>
        <x:v>Santa Cruz</x:v>
      </x:c>
      <x:c r="O1359" t="str">
        <x:v>C00269</x:v>
      </x:c>
      <x:c r="P1359" t="str">
        <x:v>Masivo</x:v>
      </x:c>
      <x:c r="Q1359" t="str">
        <x:v>P0042</x:v>
      </x:c>
      <x:c r="R1359" t="str">
        <x:v>Electrónica</x:v>
      </x:c>
      <x:c r="S1359" t="str">
        <x:v>Marca B</x:v>
      </x:c>
      <x:c r="T1359" t="str">
        <x:v>Tienda</x:v>
      </x:c>
      <x:c r="U1359" t="str">
        <x:f>IFERROR(VLOOKUP(T1359,'Mapeos'!$D$4:$E$25,2,FALSE),T1359)</x:f>
        <x:v>Tienda</x:v>
      </x:c>
      <x:c r="V1359" t="str">
        <x:v>V038</x:v>
      </x:c>
      <x:c r="W1359" t="n">
        <x:v>4</x:v>
      </x:c>
      <x:c r="X1359" s="28" t="n">
        <x:v>499.77</x:v>
      </x:c>
      <x:c r="Y1359" s="20" t="n">
        <x:v>0.1</x:v>
      </x:c>
      <x:c r="Z1359" s="20" t="n">
        <x:f>IF(Y1359&gt;1,Y1359/100,Y1359)</x:f>
        <x:v>0.1</x:v>
      </x:c>
      <x:c r="AA1359" s="28" t="n">
        <x:v>283.66</x:v>
      </x:c>
      <x:c r="AB1359" s="28" t="n">
        <x:v>1799.17</x:v>
      </x:c>
      <x:c r="AC1359" s="28" t="str">
        <x:v>BOB</x:v>
      </x:c>
      <x:c r="AD1359" s="28" t="n">
        <x:f>IF(AC1359="USD",AB1359*'Parametros'!$B$4,AB1359)</x:f>
        <x:v>1799.17</x:v>
      </x:c>
      <x:c r="AE1359" s="28" t="n">
        <x:f>W1359*X1359*(1-Z1359)</x:f>
        <x:v>1799.172</x:v>
      </x:c>
      <x:c r="AF1359" s="28" t="n">
        <x:f>W1359*AA1359</x:f>
        <x:v>1134.64</x:v>
      </x:c>
      <x:c r="AG1359" s="28" t="n">
        <x:f>AE1359-AF1359</x:f>
        <x:v>664.5319999999999</x:v>
      </x:c>
      <x:c r="AH1359" s="20" t="n">
        <x:f>IF(AE1359&gt;0,AG1359/AE1359,"")</x:f>
        <x:v>0.36935434744426876</x:v>
      </x:c>
      <x:c r="AI1359" s="28" t="n">
        <x:v>148321.88</x:v>
      </x:c>
      <x:c r="AJ1359" s="28"/>
      <x:c r="AK1359"/>
      <x:c r="AL1359" t="str">
        <x:v>Completado</x:v>
      </x:c>
      <x:c r="AM1359" t="str">
        <x:f>IF(W1359&lt;0,"Devuelto",AL1359)</x:f>
        <x:v>Completado</x:v>
      </x:c>
      <x:c r="AN1359" t="str">
        <x:v>QR</x:v>
      </x:c>
      <x:c r="AO1359" s="29" t="str">
        <x:v>Sin observación</x:v>
      </x:c>
      <x:c r="AP1359" t="str">
        <x:f>IF(D1359="","No","Sí")</x:f>
        <x:v>Sí</x:v>
      </x:c>
    </x:row>
    <x:row r="1360">
      <x:c r="A1360" t="n">
        <x:v>1360</x:v>
      </x:c>
      <x:c r="B1360" t="str">
        <x:v>VT0006452</x:v>
      </x:c>
      <x:c r="C1360" t="str">
        <x:v>46058</x:v>
      </x:c>
      <x:c r="D1360" s="27" t="n">
        <x:v>46058</x:v>
      </x:c>
      <x:c r="E1360" t="n">
        <x:f>IF(D1360="","",YEAR(D1360))</x:f>
        <x:v>2026</x:v>
      </x:c>
      <x:c r="F1360" t="n">
        <x:f>IF(D1360="","",MONTH(D1360))</x:f>
        <x:v>2</x:v>
      </x:c>
      <x:c r="G1360" t="str">
        <x:f>IF(D1360="","Fecha no disponible",TEXT(D1360,"mmmm"))</x:f>
        <x:v>February</x:v>
      </x:c>
      <x:c r="H1360" t="str">
        <x:f>IF(D1360="","Fecha no disponible",TEXT(D1360,"yyyy-mm"))</x:f>
        <x:v>2026-02</x:v>
      </x:c>
      <x:c r="I1360" t="str">
        <x:f>IF(D1360="","Fecha no disponible","T"&amp;ROUNDUP(MONTH(D1360)/3,0))</x:f>
        <x:v>T1</x:v>
      </x:c>
      <x:c r="J1360" t="str">
        <x:v>T011</x:v>
      </x:c>
      <x:c r="K1360" t="str">
        <x:v>Tienda Cochabamba 3</x:v>
      </x:c>
      <x:c r="L1360" t="str">
        <x:v>Mall</x:v>
      </x:c>
      <x:c r="M1360" t="str">
        <x:v>Cochabamba</x:v>
      </x:c>
      <x:c r="N1360" t="str">
        <x:f>IFERROR(VLOOKUP(M1360,'Mapeos'!$A$4:$B$30,2,FALSE),M1360)</x:f>
        <x:v>Cochabamba</x:v>
      </x:c>
      <x:c r="O1360" t="str">
        <x:v>C00385</x:v>
      </x:c>
      <x:c r="P1360" t="str">
        <x:v>Masivo</x:v>
      </x:c>
      <x:c r="Q1360" t="str">
        <x:v>P0033</x:v>
      </x:c>
      <x:c r="R1360" t="str">
        <x:v>Electrónica</x:v>
      </x:c>
      <x:c r="S1360" t="str">
        <x:v>Marca A</x:v>
      </x:c>
      <x:c r="T1360" t="str">
        <x:v>Tienda</x:v>
      </x:c>
      <x:c r="U1360" t="str">
        <x:f>IFERROR(VLOOKUP(T1360,'Mapeos'!$D$4:$E$25,2,FALSE),T1360)</x:f>
        <x:v>Tienda</x:v>
      </x:c>
      <x:c r="V1360" t="str">
        <x:v>V002</x:v>
      </x:c>
      <x:c r="W1360" t="n">
        <x:v>1</x:v>
      </x:c>
      <x:c r="X1360" s="28" t="n">
        <x:v>739.39</x:v>
      </x:c>
      <x:c r="Y1360" s="20" t="n">
        <x:v>0.1</x:v>
      </x:c>
      <x:c r="Z1360" s="20" t="n">
        <x:f>IF(Y1360&gt;1,Y1360/100,Y1360)</x:f>
        <x:v>0.1</x:v>
      </x:c>
      <x:c r="AA1360" s="28" t="n">
        <x:v>423.88</x:v>
      </x:c>
      <x:c r="AB1360" s="28" t="n">
        <x:v>665.45</x:v>
      </x:c>
      <x:c r="AC1360" s="28" t="str">
        <x:v>BOB</x:v>
      </x:c>
      <x:c r="AD1360" s="28" t="n">
        <x:f>IF(AC1360="USD",AB1360*'Parametros'!$B$4,AB1360)</x:f>
        <x:v>665.45</x:v>
      </x:c>
      <x:c r="AE1360" s="28" t="n">
        <x:f>W1360*X1360*(1-Z1360)</x:f>
        <x:v>665.451</x:v>
      </x:c>
      <x:c r="AF1360" s="28" t="n">
        <x:f>W1360*AA1360</x:f>
        <x:v>423.88</x:v>
      </x:c>
      <x:c r="AG1360" s="28" t="n">
        <x:f>AE1360-AF1360</x:f>
        <x:v>241.57100000000003</x:v>
      </x:c>
      <x:c r="AH1360" s="20" t="n">
        <x:f>IF(AE1360&gt;0,AG1360/AE1360,"")</x:f>
        <x:v>0.36301846416941297</x:v>
      </x:c>
      <x:c r="AI1360" s="28" t="n">
        <x:v>121225.56</x:v>
      </x:c>
      <x:c r="AJ1360" s="28"/>
      <x:c r="AK1360"/>
      <x:c r="AL1360" t="str">
        <x:v>Completado</x:v>
      </x:c>
      <x:c r="AM1360" t="str">
        <x:f>IF(W1360&lt;0,"Devuelto",AL1360)</x:f>
        <x:v>Completado</x:v>
      </x:c>
      <x:c r="AN1360" t="str">
        <x:v>QR</x:v>
      </x:c>
      <x:c r="AO1360" s="29" t="str">
        <x:v>Sin observación</x:v>
      </x:c>
      <x:c r="AP1360" t="str">
        <x:f>IF(D1360="","No","Sí")</x:f>
        <x:v>Sí</x:v>
      </x:c>
    </x:row>
    <x:row r="1361">
      <x:c r="A1361" t="n">
        <x:v>1361</x:v>
      </x:c>
      <x:c r="B1361" t="str">
        <x:v>VT0006457</x:v>
      </x:c>
      <x:c r="C1361" t="str">
        <x:v>45552</x:v>
      </x:c>
      <x:c r="D1361" s="27" t="n">
        <x:v>45552</x:v>
      </x:c>
      <x:c r="E1361" t="n">
        <x:f>IF(D1361="","",YEAR(D1361))</x:f>
        <x:v>2024</x:v>
      </x:c>
      <x:c r="F1361" t="n">
        <x:f>IF(D1361="","",MONTH(D1361))</x:f>
        <x:v>9</x:v>
      </x:c>
      <x:c r="G1361" t="str">
        <x:f>IF(D1361="","Fecha no disponible",TEXT(D1361,"mmmm"))</x:f>
        <x:v>September</x:v>
      </x:c>
      <x:c r="H1361" t="str">
        <x:f>IF(D1361="","Fecha no disponible",TEXT(D1361,"yyyy-mm"))</x:f>
        <x:v>2024-09</x:v>
      </x:c>
      <x:c r="I1361" t="str">
        <x:f>IF(D1361="","Fecha no disponible","T"&amp;ROUNDUP(MONTH(D1361)/3,0))</x:f>
        <x:v>T3</x:v>
      </x:c>
      <x:c r="J1361" t="str">
        <x:v>T005</x:v>
      </x:c>
      <x:c r="K1361" t="str">
        <x:v>Tienda Santa Cruz 1</x:v>
      </x:c>
      <x:c r="L1361" t="str">
        <x:v>Centro</x:v>
      </x:c>
      <x:c r="M1361" t="str">
        <x:v>Santa Cruz</x:v>
      </x:c>
      <x:c r="N1361" t="str">
        <x:f>IFERROR(VLOOKUP(M1361,'Mapeos'!$A$4:$B$30,2,FALSE),M1361)</x:f>
        <x:v>Santa Cruz</x:v>
      </x:c>
      <x:c r="O1361" t="str">
        <x:v>C00277</x:v>
      </x:c>
      <x:c r="P1361" t="str">
        <x:v>Premium</x:v>
      </x:c>
      <x:c r="Q1361" t="str">
        <x:v>P0042</x:v>
      </x:c>
      <x:c r="R1361" t="str">
        <x:v>Electrónica</x:v>
      </x:c>
      <x:c r="S1361" t="str">
        <x:v>Marca B</x:v>
      </x:c>
      <x:c r="T1361" t="str">
        <x:v>E-commerce</x:v>
      </x:c>
      <x:c r="U1361" t="str">
        <x:f>IFERROR(VLOOKUP(T1361,'Mapeos'!$D$4:$E$25,2,FALSE),T1361)</x:f>
        <x:v>E-commerce</x:v>
      </x:c>
      <x:c r="V1361" t="str">
        <x:v>V002</x:v>
      </x:c>
      <x:c r="W1361" t="n">
        <x:v>2</x:v>
      </x:c>
      <x:c r="X1361" s="28" t="n">
        <x:v>507.58</x:v>
      </x:c>
      <x:c r="Y1361" s="20" t="n">
        <x:v>0.2</x:v>
      </x:c>
      <x:c r="Z1361" s="20" t="n">
        <x:f>IF(Y1361&gt;1,Y1361/100,Y1361)</x:f>
        <x:v>0.2</x:v>
      </x:c>
      <x:c r="AA1361" s="28" t="n">
        <x:v>283.66</x:v>
      </x:c>
      <x:c r="AB1361" s="28" t="n">
        <x:v>812.13</x:v>
      </x:c>
      <x:c r="AC1361" s="28" t="str">
        <x:v>BOB</x:v>
      </x:c>
      <x:c r="AD1361" s="28" t="n">
        <x:f>IF(AC1361="USD",AB1361*'Parametros'!$B$4,AB1361)</x:f>
        <x:v>812.13</x:v>
      </x:c>
      <x:c r="AE1361" s="28" t="n">
        <x:f>W1361*X1361*(1-Z1361)</x:f>
        <x:v>812.128</x:v>
      </x:c>
      <x:c r="AF1361" s="28" t="n">
        <x:f>W1361*AA1361</x:f>
        <x:v>567.32</x:v>
      </x:c>
      <x:c r="AG1361" s="28" t="n">
        <x:f>AE1361-AF1361</x:f>
        <x:v>244.808</x:v>
      </x:c>
      <x:c r="AH1361" s="20" t="n">
        <x:f>IF(AE1361&gt;0,AG1361/AE1361,"")</x:f>
        <x:v>0.3014401670672603</x:v>
      </x:c>
      <x:c r="AI1361" s="28" t="n">
        <x:v>81543.67</x:v>
      </x:c>
      <x:c r="AJ1361" s="28"/>
      <x:c r="AK1361"/>
      <x:c r="AL1361" t="str">
        <x:v>Completado</x:v>
      </x:c>
      <x:c r="AM1361" t="str">
        <x:f>IF(W1361&lt;0,"Devuelto",AL1361)</x:f>
        <x:v>Completado</x:v>
      </x:c>
      <x:c r="AN1361" t="str">
        <x:v>Transferencia</x:v>
      </x:c>
      <x:c r="AO1361" s="29" t="str">
        <x:v>Sin observación</x:v>
      </x:c>
      <x:c r="AP1361" t="str">
        <x:f>IF(D1361="","No","Sí")</x:f>
        <x:v>Sí</x:v>
      </x:c>
    </x:row>
    <x:row r="1362">
      <x:c r="A1362" t="n">
        <x:v>1362</x:v>
      </x:c>
      <x:c r="B1362" t="str">
        <x:v>VT0006462</x:v>
      </x:c>
      <x:c r="C1362" t="str">
        <x:v>45972</x:v>
      </x:c>
      <x:c r="D1362" s="27" t="n">
        <x:v>45972</x:v>
      </x:c>
      <x:c r="E1362" t="n">
        <x:f>IF(D1362="","",YEAR(D1362))</x:f>
        <x:v>2025</x:v>
      </x:c>
      <x:c r="F1362" t="n">
        <x:f>IF(D1362="","",MONTH(D1362))</x:f>
        <x:v>11</x:v>
      </x:c>
      <x:c r="G1362" t="str">
        <x:f>IF(D1362="","Fecha no disponible",TEXT(D1362,"mmmm"))</x:f>
        <x:v>November</x:v>
      </x:c>
      <x:c r="H1362" t="str">
        <x:f>IF(D1362="","Fecha no disponible",TEXT(D1362,"yyyy-mm"))</x:f>
        <x:v>2025-11</x:v>
      </x:c>
      <x:c r="I1362" t="str">
        <x:f>IF(D1362="","Fecha no disponible","T"&amp;ROUNDUP(MONTH(D1362)/3,0))</x:f>
        <x:v>T4</x:v>
      </x:c>
      <x:c r="J1362" t="str">
        <x:v>T015</x:v>
      </x:c>
      <x:c r="K1362" t="str">
        <x:v>Tienda Potosí 3</x:v>
      </x:c>
      <x:c r="L1362" t="str">
        <x:v>Mall</x:v>
      </x:c>
      <x:c r="M1362" t="str">
        <x:v>Potosí</x:v>
      </x:c>
      <x:c r="N1362" t="str">
        <x:f>IFERROR(VLOOKUP(M1362,'Mapeos'!$A$4:$B$30,2,FALSE),M1362)</x:f>
        <x:v>Potosí</x:v>
      </x:c>
      <x:c r="O1362" t="str">
        <x:v>C01265</x:v>
      </x:c>
      <x:c r="P1362" t="str">
        <x:v>Empresa</x:v>
      </x:c>
      <x:c r="Q1362" t="str">
        <x:v>P0136</x:v>
      </x:c>
      <x:c r="R1362" t="str">
        <x:v>Hogar</x:v>
      </x:c>
      <x:c r="S1362" t="str">
        <x:v>Marca C</x:v>
      </x:c>
      <x:c r="T1362" t="str">
        <x:v>E-commerce</x:v>
      </x:c>
      <x:c r="U1362" t="str">
        <x:f>IFERROR(VLOOKUP(T1362,'Mapeos'!$D$4:$E$25,2,FALSE),T1362)</x:f>
        <x:v>E-commerce</x:v>
      </x:c>
      <x:c r="V1362" t="str">
        <x:v>V009</x:v>
      </x:c>
      <x:c r="W1362" t="n">
        <x:v>1</x:v>
      </x:c>
      <x:c r="X1362" s="28" t="n">
        <x:v>191.42</x:v>
      </x:c>
      <x:c r="Y1362" s="20" t="n">
        <x:v>0.2</x:v>
      </x:c>
      <x:c r="Z1362" s="20" t="n">
        <x:f>IF(Y1362&gt;1,Y1362/100,Y1362)</x:f>
        <x:v>0.2</x:v>
      </x:c>
      <x:c r="AA1362" s="28" t="n">
        <x:v>140.91</x:v>
      </x:c>
      <x:c r="AB1362" s="28" t="n">
        <x:v>153.14</x:v>
      </x:c>
      <x:c r="AC1362" s="28" t="str">
        <x:v>BOB</x:v>
      </x:c>
      <x:c r="AD1362" s="28" t="n">
        <x:f>IF(AC1362="USD",AB1362*'Parametros'!$B$4,AB1362)</x:f>
        <x:v>153.14</x:v>
      </x:c>
      <x:c r="AE1362" s="28" t="n">
        <x:f>W1362*X1362*(1-Z1362)</x:f>
        <x:v>153.136</x:v>
      </x:c>
      <x:c r="AF1362" s="28" t="n">
        <x:f>W1362*AA1362</x:f>
        <x:v>140.91</x:v>
      </x:c>
      <x:c r="AG1362" s="28" t="n">
        <x:f>AE1362-AF1362</x:f>
        <x:v>12.225999999999999</x:v>
      </x:c>
      <x:c r="AH1362" s="20" t="n">
        <x:f>IF(AE1362&gt;0,AG1362/AE1362,"")</x:f>
        <x:v>0.07983753003865844</x:v>
      </x:c>
      <x:c r="AI1362" s="28" t="n">
        <x:v>87624.73</x:v>
      </x:c>
      <x:c r="AJ1362" s="28"/>
      <x:c r="AK1362"/>
      <x:c r="AL1362" t="str">
        <x:v>Completado</x:v>
      </x:c>
      <x:c r="AM1362" t="str">
        <x:f>IF(W1362&lt;0,"Devuelto",AL1362)</x:f>
        <x:v>Completado</x:v>
      </x:c>
      <x:c r="AN1362" t="str">
        <x:v>Efectivo</x:v>
      </x:c>
      <x:c r="AO1362" s="29" t="str">
        <x:v>Sin observación</x:v>
      </x:c>
      <x:c r="AP1362" t="str">
        <x:f>IF(D1362="","No","Sí")</x:f>
        <x:v>Sí</x:v>
      </x:c>
    </x:row>
    <x:row r="1363">
      <x:c r="A1363" t="n">
        <x:v>1363</x:v>
      </x:c>
      <x:c r="B1363" t="str">
        <x:v>VT0006466</x:v>
      </x:c>
      <x:c r="C1363" t="str">
        <x:v>45774</x:v>
      </x:c>
      <x:c r="D1363" s="27" t="n">
        <x:v>45774</x:v>
      </x:c>
      <x:c r="E1363" t="n">
        <x:f>IF(D1363="","",YEAR(D1363))</x:f>
        <x:v>2025</x:v>
      </x:c>
      <x:c r="F1363" t="n">
        <x:f>IF(D1363="","",MONTH(D1363))</x:f>
        <x:v>4</x:v>
      </x:c>
      <x:c r="G1363" t="str">
        <x:f>IF(D1363="","Fecha no disponible",TEXT(D1363,"mmmm"))</x:f>
        <x:v>April</x:v>
      </x:c>
      <x:c r="H1363" t="str">
        <x:f>IF(D1363="","Fecha no disponible",TEXT(D1363,"yyyy-mm"))</x:f>
        <x:v>2025-04</x:v>
      </x:c>
      <x:c r="I1363" t="str">
        <x:f>IF(D1363="","Fecha no disponible","T"&amp;ROUNDUP(MONTH(D1363)/3,0))</x:f>
        <x:v>T2</x:v>
      </x:c>
      <x:c r="J1363" t="str">
        <x:v>T020</x:v>
      </x:c>
      <x:c r="K1363" t="str">
        <x:v>Tienda Sucre 4</x:v>
      </x:c>
      <x:c r="L1363" t="str">
        <x:v>Mall</x:v>
      </x:c>
      <x:c r="M1363" t="str">
        <x:v>Sucre</x:v>
      </x:c>
      <x:c r="N1363" t="str">
        <x:f>IFERROR(VLOOKUP(M1363,'Mapeos'!$A$4:$B$30,2,FALSE),M1363)</x:f>
        <x:v>Sucre</x:v>
      </x:c>
      <x:c r="O1363" t="str">
        <x:v>C00538</x:v>
      </x:c>
      <x:c r="P1363" t="str">
        <x:v>Empresa</x:v>
      </x:c>
      <x:c r="Q1363" t="str">
        <x:v>P0038</x:v>
      </x:c>
      <x:c r="R1363" t="str">
        <x:v>Deportes</x:v>
      </x:c>
      <x:c r="S1363" t="str">
        <x:v>Marca A</x:v>
      </x:c>
      <x:c r="T1363" t="str">
        <x:v>E-commerce</x:v>
      </x:c>
      <x:c r="U1363" t="str">
        <x:f>IFERROR(VLOOKUP(T1363,'Mapeos'!$D$4:$E$25,2,FALSE),T1363)</x:f>
        <x:v>E-commerce</x:v>
      </x:c>
      <x:c r="V1363" t="str">
        <x:v>V032</x:v>
      </x:c>
      <x:c r="W1363" t="n">
        <x:v>1</x:v>
      </x:c>
      <x:c r="X1363" s="28" t="n">
        <x:v>307.25</x:v>
      </x:c>
      <x:c r="Y1363" s="20" t="n">
        <x:v>0.25</x:v>
      </x:c>
      <x:c r="Z1363" s="20" t="n">
        <x:f>IF(Y1363&gt;1,Y1363/100,Y1363)</x:f>
        <x:v>0.25</x:v>
      </x:c>
      <x:c r="AA1363" s="28" t="n">
        <x:v>203.7</x:v>
      </x:c>
      <x:c r="AB1363" s="28" t="n">
        <x:v>230.44</x:v>
      </x:c>
      <x:c r="AC1363" s="28" t="str">
        <x:v>BOB</x:v>
      </x:c>
      <x:c r="AD1363" s="28" t="n">
        <x:f>IF(AC1363="USD",AB1363*'Parametros'!$B$4,AB1363)</x:f>
        <x:v>230.44</x:v>
      </x:c>
      <x:c r="AE1363" s="28" t="n">
        <x:f>W1363*X1363*(1-Z1363)</x:f>
        <x:v>230.4375</x:v>
      </x:c>
      <x:c r="AF1363" s="28" t="n">
        <x:f>W1363*AA1363</x:f>
        <x:v>203.7</x:v>
      </x:c>
      <x:c r="AG1363" s="28" t="n">
        <x:f>AE1363-AF1363</x:f>
        <x:v>26.73750000000001</x:v>
      </x:c>
      <x:c r="AH1363" s="20" t="n">
        <x:f>IF(AE1363&gt;0,AG1363/AE1363,"")</x:f>
        <x:v>0.11602929210740444</x:v>
      </x:c>
      <x:c r="AI1363" s="28" t="n">
        <x:v>69620.4</x:v>
      </x:c>
      <x:c r="AJ1363" s="28"/>
      <x:c r="AK1363"/>
      <x:c r="AL1363" t="str">
        <x:v>Completado</x:v>
      </x:c>
      <x:c r="AM1363" t="str">
        <x:f>IF(W1363&lt;0,"Devuelto",AL1363)</x:f>
        <x:v>Completado</x:v>
      </x:c>
      <x:c r="AN1363" t="str">
        <x:v>Tarjeta</x:v>
      </x:c>
      <x:c r="AO1363" s="29" t="str">
        <x:v>Sin observación</x:v>
      </x:c>
      <x:c r="AP1363" t="str">
        <x:f>IF(D1363="","No","Sí")</x:f>
        <x:v>Sí</x:v>
      </x:c>
    </x:row>
    <x:row r="1364">
      <x:c r="A1364" t="n">
        <x:v>1364</x:v>
      </x:c>
      <x:c r="B1364" t="str">
        <x:v>VT0006471</x:v>
      </x:c>
      <x:c r="C1364" t="str">
        <x:v>46009</x:v>
      </x:c>
      <x:c r="D1364" s="27" t="n">
        <x:v>46009</x:v>
      </x:c>
      <x:c r="E1364" t="n">
        <x:f>IF(D1364="","",YEAR(D1364))</x:f>
        <x:v>2025</x:v>
      </x:c>
      <x:c r="F1364" t="n">
        <x:f>IF(D1364="","",MONTH(D1364))</x:f>
        <x:v>12</x:v>
      </x:c>
      <x:c r="G1364" t="str">
        <x:f>IF(D1364="","Fecha no disponible",TEXT(D1364,"mmmm"))</x:f>
        <x:v>December</x:v>
      </x:c>
      <x:c r="H1364" t="str">
        <x:f>IF(D1364="","Fecha no disponible",TEXT(D1364,"yyyy-mm"))</x:f>
        <x:v>2025-12</x:v>
      </x:c>
      <x:c r="I1364" t="str">
        <x:f>IF(D1364="","Fecha no disponible","T"&amp;ROUNDUP(MONTH(D1364)/3,0))</x:f>
        <x:v>T4</x:v>
      </x:c>
      <x:c r="J1364" t="str">
        <x:v>T012</x:v>
      </x:c>
      <x:c r="K1364" t="str">
        <x:v>Tienda Cochabamba 4</x:v>
      </x:c>
      <x:c r="L1364" t="str">
        <x:v>Centro</x:v>
      </x:c>
      <x:c r="M1364" t="str">
        <x:v>Cochabamba</x:v>
      </x:c>
      <x:c r="N1364" t="str">
        <x:f>IFERROR(VLOOKUP(M1364,'Mapeos'!$A$4:$B$30,2,FALSE),M1364)</x:f>
        <x:v>Cochabamba</x:v>
      </x:c>
      <x:c r="O1364" t="str">
        <x:v>C01377</x:v>
      </x:c>
      <x:c r="P1364" t="str">
        <x:v>Empresa</x:v>
      </x:c>
      <x:c r="Q1364" t="str">
        <x:v>P0080</x:v>
      </x:c>
      <x:c r="R1364" t="str">
        <x:v>Deportes</x:v>
      </x:c>
      <x:c r="S1364" t="str">
        <x:v>Marca C</x:v>
      </x:c>
      <x:c r="T1364" t="str">
        <x:v>Tienda</x:v>
      </x:c>
      <x:c r="U1364" t="str">
        <x:f>IFERROR(VLOOKUP(T1364,'Mapeos'!$D$4:$E$25,2,FALSE),T1364)</x:f>
        <x:v>Tienda</x:v>
      </x:c>
      <x:c r="V1364" t="str">
        <x:v>V008</x:v>
      </x:c>
      <x:c r="W1364" t="n">
        <x:v>1</x:v>
      </x:c>
      <x:c r="X1364" s="28" t="n">
        <x:v>146.78</x:v>
      </x:c>
      <x:c r="Y1364" s="20" t="n">
        <x:v>0.1</x:v>
      </x:c>
      <x:c r="Z1364" s="20" t="n">
        <x:f>IF(Y1364&gt;1,Y1364/100,Y1364)</x:f>
        <x:v>0.1</x:v>
      </x:c>
      <x:c r="AA1364" s="28" t="n">
        <x:v>102.78</x:v>
      </x:c>
      <x:c r="AB1364" s="28" t="n">
        <x:v>132.1</x:v>
      </x:c>
      <x:c r="AC1364" s="28" t="str">
        <x:v>BOB</x:v>
      </x:c>
      <x:c r="AD1364" s="28" t="n">
        <x:f>IF(AC1364="USD",AB1364*'Parametros'!$B$4,AB1364)</x:f>
        <x:v>132.1</x:v>
      </x:c>
      <x:c r="AE1364" s="28" t="n">
        <x:f>W1364*X1364*(1-Z1364)</x:f>
        <x:v>132.102</x:v>
      </x:c>
      <x:c r="AF1364" s="28" t="n">
        <x:f>W1364*AA1364</x:f>
        <x:v>102.78</x:v>
      </x:c>
      <x:c r="AG1364" s="28" t="n">
        <x:f>AE1364-AF1364</x:f>
        <x:v>29.322000000000003</x:v>
      </x:c>
      <x:c r="AH1364" s="20" t="n">
        <x:f>IF(AE1364&gt;0,AG1364/AE1364,"")</x:f>
        <x:v>0.22196484534677752</x:v>
      </x:c>
      <x:c r="AI1364" s="28" t="n">
        <x:v>186467.25</x:v>
      </x:c>
      <x:c r="AJ1364" s="28"/>
      <x:c r="AK1364"/>
      <x:c r="AL1364" t="str">
        <x:v>Completado</x:v>
      </x:c>
      <x:c r="AM1364" t="str">
        <x:f>IF(W1364&lt;0,"Devuelto",AL1364)</x:f>
        <x:v>Completado</x:v>
      </x:c>
      <x:c r="AN1364" t="str">
        <x:v>QR</x:v>
      </x:c>
      <x:c r="AO1364" s="29" t="str">
        <x:v>Sin observación</x:v>
      </x:c>
      <x:c r="AP1364" t="str">
        <x:f>IF(D1364="","No","Sí")</x:f>
        <x:v>Sí</x:v>
      </x:c>
    </x:row>
    <x:row r="1365">
      <x:c r="A1365" t="n">
        <x:v>1365</x:v>
      </x:c>
      <x:c r="B1365" t="str">
        <x:v>VT0006476</x:v>
      </x:c>
      <x:c r="C1365" t="str">
        <x:v>45592</x:v>
      </x:c>
      <x:c r="D1365" s="27" t="n">
        <x:v>45592</x:v>
      </x:c>
      <x:c r="E1365" t="n">
        <x:f>IF(D1365="","",YEAR(D1365))</x:f>
        <x:v>2024</x:v>
      </x:c>
      <x:c r="F1365" t="n">
        <x:f>IF(D1365="","",MONTH(D1365))</x:f>
        <x:v>10</x:v>
      </x:c>
      <x:c r="G1365" t="str">
        <x:f>IF(D1365="","Fecha no disponible",TEXT(D1365,"mmmm"))</x:f>
        <x:v>October</x:v>
      </x:c>
      <x:c r="H1365" t="str">
        <x:f>IF(D1365="","Fecha no disponible",TEXT(D1365,"yyyy-mm"))</x:f>
        <x:v>2024-10</x:v>
      </x:c>
      <x:c r="I1365" t="str">
        <x:f>IF(D1365="","Fecha no disponible","T"&amp;ROUNDUP(MONTH(D1365)/3,0))</x:f>
        <x:v>T4</x:v>
      </x:c>
      <x:c r="J1365" t="str">
        <x:v>T020</x:v>
      </x:c>
      <x:c r="K1365" t="str">
        <x:v>Tienda Sucre 4</x:v>
      </x:c>
      <x:c r="L1365" t="str">
        <x:v>Mall</x:v>
      </x:c>
      <x:c r="M1365" t="str">
        <x:v>Sucre</x:v>
      </x:c>
      <x:c r="N1365" t="str">
        <x:f>IFERROR(VLOOKUP(M1365,'Mapeos'!$A$4:$B$30,2,FALSE),M1365)</x:f>
        <x:v>Sucre</x:v>
      </x:c>
      <x:c r="O1365" t="str">
        <x:v>C00410</x:v>
      </x:c>
      <x:c r="P1365" t="str">
        <x:v>Masivo</x:v>
      </x:c>
      <x:c r="Q1365" t="str">
        <x:v>P0005</x:v>
      </x:c>
      <x:c r="R1365" t="str">
        <x:v>Electrónica</x:v>
      </x:c>
      <x:c r="S1365" t="str">
        <x:v>Marca D</x:v>
      </x:c>
      <x:c r="T1365" t="str">
        <x:v>Tienda</x:v>
      </x:c>
      <x:c r="U1365" t="str">
        <x:f>IFERROR(VLOOKUP(T1365,'Mapeos'!$D$4:$E$25,2,FALSE),T1365)</x:f>
        <x:v>Tienda</x:v>
      </x:c>
      <x:c r="V1365" t="str">
        <x:v>V012</x:v>
      </x:c>
      <x:c r="W1365" t="n">
        <x:v>10</x:v>
      </x:c>
      <x:c r="X1365" s="28" t="n">
        <x:v>246.85</x:v>
      </x:c>
      <x:c r="Y1365" s="20" t="n">
        <x:v>0.1</x:v>
      </x:c>
      <x:c r="Z1365" s="20" t="n">
        <x:f>IF(Y1365&gt;1,Y1365/100,Y1365)</x:f>
        <x:v>0.1</x:v>
      </x:c>
      <x:c r="AA1365" s="28" t="n">
        <x:v>123.71</x:v>
      </x:c>
      <x:c r="AB1365" s="28" t="n">
        <x:v>2221.65</x:v>
      </x:c>
      <x:c r="AC1365" s="28" t="str">
        <x:v>BOB</x:v>
      </x:c>
      <x:c r="AD1365" s="28" t="n">
        <x:f>IF(AC1365="USD",AB1365*'Parametros'!$B$4,AB1365)</x:f>
        <x:v>2221.65</x:v>
      </x:c>
      <x:c r="AE1365" s="28" t="n">
        <x:f>W1365*X1365*(1-Z1365)</x:f>
        <x:v>2221.65</x:v>
      </x:c>
      <x:c r="AF1365" s="28" t="n">
        <x:f>W1365*AA1365</x:f>
        <x:v>1237.1</x:v>
      </x:c>
      <x:c r="AG1365" s="28" t="n">
        <x:f>AE1365-AF1365</x:f>
        <x:v>984.5500000000002</x:v>
      </x:c>
      <x:c r="AH1365" s="20" t="n">
        <x:f>IF(AE1365&gt;0,AG1365/AE1365,"")</x:f>
        <x:v>0.4431616141156348</x:v>
      </x:c>
      <x:c r="AI1365" s="28" t="n">
        <x:v>130620.69</x:v>
      </x:c>
      <x:c r="AJ1365" s="28"/>
      <x:c r="AK1365"/>
      <x:c r="AL1365" t="str">
        <x:v>Completado</x:v>
      </x:c>
      <x:c r="AM1365" t="str">
        <x:f>IF(W1365&lt;0,"Devuelto",AL1365)</x:f>
        <x:v>Completado</x:v>
      </x:c>
      <x:c r="AN1365" t="str">
        <x:v>Tarjeta</x:v>
      </x:c>
      <x:c r="AO1365" s="29" t="str">
        <x:v>Sin observación</x:v>
      </x:c>
      <x:c r="AP1365" t="str">
        <x:f>IF(D1365="","No","Sí")</x:f>
        <x:v>Sí</x:v>
      </x:c>
    </x:row>
    <x:row r="1366">
      <x:c r="A1366" t="n">
        <x:v>1366</x:v>
      </x:c>
      <x:c r="B1366" t="str">
        <x:v>VT0006481</x:v>
      </x:c>
      <x:c r="C1366" t="str">
        <x:v>45581</x:v>
      </x:c>
      <x:c r="D1366" s="27" t="n">
        <x:v>45581</x:v>
      </x:c>
      <x:c r="E1366" t="n">
        <x:f>IF(D1366="","",YEAR(D1366))</x:f>
        <x:v>2024</x:v>
      </x:c>
      <x:c r="F1366" t="n">
        <x:f>IF(D1366="","",MONTH(D1366))</x:f>
        <x:v>10</x:v>
      </x:c>
      <x:c r="G1366" t="str">
        <x:f>IF(D1366="","Fecha no disponible",TEXT(D1366,"mmmm"))</x:f>
        <x:v>October</x:v>
      </x:c>
      <x:c r="H1366" t="str">
        <x:f>IF(D1366="","Fecha no disponible",TEXT(D1366,"yyyy-mm"))</x:f>
        <x:v>2024-10</x:v>
      </x:c>
      <x:c r="I1366" t="str">
        <x:f>IF(D1366="","Fecha no disponible","T"&amp;ROUNDUP(MONTH(D1366)/3,0))</x:f>
        <x:v>T4</x:v>
      </x:c>
      <x:c r="J1366" t="str">
        <x:v>T019</x:v>
      </x:c>
      <x:c r="K1366" t="str">
        <x:v>Tienda Sucre 3</x:v>
      </x:c>
      <x:c r="L1366" t="str">
        <x:v>Centro</x:v>
      </x:c>
      <x:c r="M1366" t="str">
        <x:v>Sucre</x:v>
      </x:c>
      <x:c r="N1366" t="str">
        <x:f>IFERROR(VLOOKUP(M1366,'Mapeos'!$A$4:$B$30,2,FALSE),M1366)</x:f>
        <x:v>Sucre</x:v>
      </x:c>
      <x:c r="O1366" t="str">
        <x:v>C01596</x:v>
      </x:c>
      <x:c r="P1366" t="str">
        <x:v>Premium</x:v>
      </x:c>
      <x:c r="Q1366" t="str">
        <x:v>P0084</x:v>
      </x:c>
      <x:c r="R1366" t="str">
        <x:v>Alimentos</x:v>
      </x:c>
      <x:c r="S1366" t="str">
        <x:v>Marca D</x:v>
      </x:c>
      <x:c r="T1366" t="str">
        <x:v>WhatsApp</x:v>
      </x:c>
      <x:c r="U1366" t="str">
        <x:f>IFERROR(VLOOKUP(T1366,'Mapeos'!$D$4:$E$25,2,FALSE),T1366)</x:f>
        <x:v>WhatsApp</x:v>
      </x:c>
      <x:c r="V1366" t="str">
        <x:v>V031</x:v>
      </x:c>
      <x:c r="W1366" t="n">
        <x:v>4</x:v>
      </x:c>
      <x:c r="X1366" s="28" t="n">
        <x:v>32.8</x:v>
      </x:c>
      <x:c r="Y1366" s="20" t="n">
        <x:v>0.25</x:v>
      </x:c>
      <x:c r="Z1366" s="20" t="n">
        <x:f>IF(Y1366&gt;1,Y1366/100,Y1366)</x:f>
        <x:v>0.25</x:v>
      </x:c>
      <x:c r="AA1366" s="28" t="n">
        <x:v>20.47</x:v>
      </x:c>
      <x:c r="AB1366" s="28" t="n">
        <x:v>98.4</x:v>
      </x:c>
      <x:c r="AC1366" s="28" t="str">
        <x:v>BOB</x:v>
      </x:c>
      <x:c r="AD1366" s="28" t="n">
        <x:f>IF(AC1366="USD",AB1366*'Parametros'!$B$4,AB1366)</x:f>
        <x:v>98.4</x:v>
      </x:c>
      <x:c r="AE1366" s="28" t="n">
        <x:f>W1366*X1366*(1-Z1366)</x:f>
        <x:v>98.39999999999999</x:v>
      </x:c>
      <x:c r="AF1366" s="28" t="n">
        <x:f>W1366*AA1366</x:f>
        <x:v>81.88</x:v>
      </x:c>
      <x:c r="AG1366" s="28" t="n">
        <x:f>AE1366-AF1366</x:f>
        <x:v>16.519999999999996</x:v>
      </x:c>
      <x:c r="AH1366" s="20" t="n">
        <x:f>IF(AE1366&gt;0,AG1366/AE1366,"")</x:f>
        <x:v>0.16788617886178858</x:v>
      </x:c>
      <x:c r="AI1366" s="28" t="n">
        <x:v>88329.84</x:v>
      </x:c>
      <x:c r="AJ1366" s="28"/>
      <x:c r="AK1366"/>
      <x:c r="AL1366" t="str">
        <x:v>Completado</x:v>
      </x:c>
      <x:c r="AM1366" t="str">
        <x:f>IF(W1366&lt;0,"Devuelto",AL1366)</x:f>
        <x:v>Completado</x:v>
      </x:c>
      <x:c r="AN1366" t="str">
        <x:v>Efectivo</x:v>
      </x:c>
      <x:c r="AO1366" s="29" t="str">
        <x:v>Sin observación</x:v>
      </x:c>
      <x:c r="AP1366" t="str">
        <x:f>IF(D1366="","No","Sí")</x:f>
        <x:v>Sí</x:v>
      </x:c>
    </x:row>
    <x:row r="1367">
      <x:c r="A1367" t="n">
        <x:v>1367</x:v>
      </x:c>
      <x:c r="B1367" t="str">
        <x:v>VT0006485</x:v>
      </x:c>
      <x:c r="C1367" t="str">
        <x:v>46084</x:v>
      </x:c>
      <x:c r="D1367" s="27" t="n">
        <x:v>46084</x:v>
      </x:c>
      <x:c r="E1367" t="n">
        <x:f>IF(D1367="","",YEAR(D1367))</x:f>
        <x:v>2026</x:v>
      </x:c>
      <x:c r="F1367" t="n">
        <x:f>IF(D1367="","",MONTH(D1367))</x:f>
        <x:v>3</x:v>
      </x:c>
      <x:c r="G1367" t="str">
        <x:f>IF(D1367="","Fecha no disponible",TEXT(D1367,"mmmm"))</x:f>
        <x:v>March</x:v>
      </x:c>
      <x:c r="H1367" t="str">
        <x:f>IF(D1367="","Fecha no disponible",TEXT(D1367,"yyyy-mm"))</x:f>
        <x:v>2026-03</x:v>
      </x:c>
      <x:c r="I1367" t="str">
        <x:f>IF(D1367="","Fecha no disponible","T"&amp;ROUNDUP(MONTH(D1367)/3,0))</x:f>
        <x:v>T1</x:v>
      </x:c>
      <x:c r="J1367" t="str">
        <x:v>T018</x:v>
      </x:c>
      <x:c r="K1367" t="str">
        <x:v>Tienda Sucre 2</x:v>
      </x:c>
      <x:c r="L1367" t="str">
        <x:v>Mall</x:v>
      </x:c>
      <x:c r="M1367" t="str">
        <x:v>Sucre</x:v>
      </x:c>
      <x:c r="N1367" t="str">
        <x:f>IFERROR(VLOOKUP(M1367,'Mapeos'!$A$4:$B$30,2,FALSE),M1367)</x:f>
        <x:v>Sucre</x:v>
      </x:c>
      <x:c r="O1367" t="str">
        <x:v>C00332</x:v>
      </x:c>
      <x:c r="P1367" t="str">
        <x:v>Empresa</x:v>
      </x:c>
      <x:c r="Q1367" t="str">
        <x:v>P0114</x:v>
      </x:c>
      <x:c r="R1367" t="str">
        <x:v>Deportes</x:v>
      </x:c>
      <x:c r="S1367" t="str">
        <x:v>Marca B</x:v>
      </x:c>
      <x:c r="T1367" t="str">
        <x:v>Marketplace</x:v>
      </x:c>
      <x:c r="U1367" t="str">
        <x:f>IFERROR(VLOOKUP(T1367,'Mapeos'!$D$4:$E$25,2,FALSE),T1367)</x:f>
        <x:v>Marketplace</x:v>
      </x:c>
      <x:c r="V1367" t="str">
        <x:v>V012</x:v>
      </x:c>
      <x:c r="W1367" t="n">
        <x:v>1</x:v>
      </x:c>
      <x:c r="X1367" s="28" t="n">
        <x:v>235.6</x:v>
      </x:c>
      <x:c r="Y1367" s="20" t="n">
        <x:v>0.1</x:v>
      </x:c>
      <x:c r="Z1367" s="20" t="n">
        <x:f>IF(Y1367&gt;1,Y1367/100,Y1367)</x:f>
        <x:v>0.1</x:v>
      </x:c>
      <x:c r="AA1367" s="28" t="n">
        <x:v>158.45</x:v>
      </x:c>
      <x:c r="AB1367" s="28" t="n">
        <x:v>212.04</x:v>
      </x:c>
      <x:c r="AC1367" s="28" t="str">
        <x:v>BOB</x:v>
      </x:c>
      <x:c r="AD1367" s="28" t="n">
        <x:f>IF(AC1367="USD",AB1367*'Parametros'!$B$4,AB1367)</x:f>
        <x:v>212.04</x:v>
      </x:c>
      <x:c r="AE1367" s="28" t="n">
        <x:f>W1367*X1367*(1-Z1367)</x:f>
        <x:v>212.04</x:v>
      </x:c>
      <x:c r="AF1367" s="28" t="n">
        <x:f>W1367*AA1367</x:f>
        <x:v>158.45</x:v>
      </x:c>
      <x:c r="AG1367" s="28" t="n">
        <x:f>AE1367-AF1367</x:f>
        <x:v>53.59</x:v>
      </x:c>
      <x:c r="AH1367" s="20" t="n">
        <x:f>IF(AE1367&gt;0,AG1367/AE1367,"")</x:f>
        <x:v>0.25273533295604605</x:v>
      </x:c>
      <x:c r="AI1367" s="28" t="n">
        <x:v>67343.87</x:v>
      </x:c>
      <x:c r="AJ1367" s="28"/>
      <x:c r="AK1367"/>
      <x:c r="AL1367" t="str">
        <x:v>Completado</x:v>
      </x:c>
      <x:c r="AM1367" t="str">
        <x:f>IF(W1367&lt;0,"Devuelto",AL1367)</x:f>
        <x:v>Completado</x:v>
      </x:c>
      <x:c r="AN1367" t="str">
        <x:v>QR</x:v>
      </x:c>
      <x:c r="AO1367" s="29" t="str">
        <x:v>Sin observación</x:v>
      </x:c>
      <x:c r="AP1367" t="str">
        <x:f>IF(D1367="","No","Sí")</x:f>
        <x:v>Sí</x:v>
      </x:c>
    </x:row>
    <x:row r="1368">
      <x:c r="A1368" t="n">
        <x:v>1368</x:v>
      </x:c>
      <x:c r="B1368" t="str">
        <x:v>VT0006490</x:v>
      </x:c>
      <x:c r="C1368" t="str">
        <x:v>45542</x:v>
      </x:c>
      <x:c r="D1368" s="27" t="n">
        <x:v>45542</x:v>
      </x:c>
      <x:c r="E1368" t="n">
        <x:f>IF(D1368="","",YEAR(D1368))</x:f>
        <x:v>2024</x:v>
      </x:c>
      <x:c r="F1368" t="n">
        <x:f>IF(D1368="","",MONTH(D1368))</x:f>
        <x:v>9</x:v>
      </x:c>
      <x:c r="G1368" t="str">
        <x:f>IF(D1368="","Fecha no disponible",TEXT(D1368,"mmmm"))</x:f>
        <x:v>September</x:v>
      </x:c>
      <x:c r="H1368" t="str">
        <x:f>IF(D1368="","Fecha no disponible",TEXT(D1368,"yyyy-mm"))</x:f>
        <x:v>2024-09</x:v>
      </x:c>
      <x:c r="I1368" t="str">
        <x:f>IF(D1368="","Fecha no disponible","T"&amp;ROUNDUP(MONTH(D1368)/3,0))</x:f>
        <x:v>T3</x:v>
      </x:c>
      <x:c r="J1368" t="str">
        <x:v>T014</x:v>
      </x:c>
      <x:c r="K1368" t="str">
        <x:v>Tienda Potosí 2</x:v>
      </x:c>
      <x:c r="L1368" t="str">
        <x:v>Barrio</x:v>
      </x:c>
      <x:c r="M1368" t="str">
        <x:v>Potosí</x:v>
      </x:c>
      <x:c r="N1368" t="str">
        <x:f>IFERROR(VLOOKUP(M1368,'Mapeos'!$A$4:$B$30,2,FALSE),M1368)</x:f>
        <x:v>Potosí</x:v>
      </x:c>
      <x:c r="O1368" t="str">
        <x:v>C00097</x:v>
      </x:c>
      <x:c r="P1368" t="str">
        <x:v>Empresa</x:v>
      </x:c>
      <x:c r="Q1368" t="str">
        <x:v>P0148</x:v>
      </x:c>
      <x:c r="R1368" t="str">
        <x:v>Cuidado Personal</x:v>
      </x:c>
      <x:c r="S1368" t="str">
        <x:v>Marca C</x:v>
      </x:c>
      <x:c r="T1368" t="str">
        <x:v>WhatsApp</x:v>
      </x:c>
      <x:c r="U1368" t="str">
        <x:f>IFERROR(VLOOKUP(T1368,'Mapeos'!$D$4:$E$25,2,FALSE),T1368)</x:f>
        <x:v>WhatsApp</x:v>
      </x:c>
      <x:c r="V1368" t="str">
        <x:v>V032</x:v>
      </x:c>
      <x:c r="W1368" t="n">
        <x:v>8</x:v>
      </x:c>
      <x:c r="X1368" s="28" t="n">
        <x:v>78.72</x:v>
      </x:c>
      <x:c r="Y1368" s="20" t="n">
        <x:v>0.2</x:v>
      </x:c>
      <x:c r="Z1368" s="20" t="n">
        <x:f>IF(Y1368&gt;1,Y1368/100,Y1368)</x:f>
        <x:v>0.2</x:v>
      </x:c>
      <x:c r="AA1368" s="28" t="n">
        <x:v>59.11</x:v>
      </x:c>
      <x:c r="AB1368" s="28" t="n">
        <x:v>503.81</x:v>
      </x:c>
      <x:c r="AC1368" s="28" t="str">
        <x:v>BOB</x:v>
      </x:c>
      <x:c r="AD1368" s="28" t="n">
        <x:f>IF(AC1368="USD",AB1368*'Parametros'!$B$4,AB1368)</x:f>
        <x:v>503.81</x:v>
      </x:c>
      <x:c r="AE1368" s="28" t="n">
        <x:f>W1368*X1368*(1-Z1368)</x:f>
        <x:v>503.808</x:v>
      </x:c>
      <x:c r="AF1368" s="28" t="n">
        <x:f>W1368*AA1368</x:f>
        <x:v>472.88</x:v>
      </x:c>
      <x:c r="AG1368" s="28" t="n">
        <x:f>AE1368-AF1368</x:f>
        <x:v>30.927999999999997</x:v>
      </x:c>
      <x:c r="AH1368" s="20" t="n">
        <x:f>IF(AE1368&gt;0,AG1368/AE1368,"")</x:f>
        <x:v>0.06138846544715447</x:v>
      </x:c>
      <x:c r="AI1368" s="28" t="n">
        <x:v>84578.94</x:v>
      </x:c>
      <x:c r="AJ1368" s="28"/>
      <x:c r="AK1368"/>
      <x:c r="AL1368" t="str">
        <x:v>Completado</x:v>
      </x:c>
      <x:c r="AM1368" t="str">
        <x:f>IF(W1368&lt;0,"Devuelto",AL1368)</x:f>
        <x:v>Completado</x:v>
      </x:c>
      <x:c r="AN1368" t="str">
        <x:v>QR</x:v>
      </x:c>
      <x:c r="AO1368" s="29" t="str">
        <x:v>Sin observación</x:v>
      </x:c>
      <x:c r="AP1368" t="str">
        <x:f>IF(D1368="","No","Sí")</x:f>
        <x:v>Sí</x:v>
      </x:c>
    </x:row>
    <x:row r="1369">
      <x:c r="A1369" t="n">
        <x:v>1369</x:v>
      </x:c>
      <x:c r="B1369" t="str">
        <x:v>VT0006495</x:v>
      </x:c>
      <x:c r="C1369" t="str">
        <x:v>45406</x:v>
      </x:c>
      <x:c r="D1369" s="27" t="n">
        <x:v>45406</x:v>
      </x:c>
      <x:c r="E1369" t="n">
        <x:f>IF(D1369="","",YEAR(D1369))</x:f>
        <x:v>2024</x:v>
      </x:c>
      <x:c r="F1369" t="n">
        <x:f>IF(D1369="","",MONTH(D1369))</x:f>
        <x:v>4</x:v>
      </x:c>
      <x:c r="G1369" t="str">
        <x:f>IF(D1369="","Fecha no disponible",TEXT(D1369,"mmmm"))</x:f>
        <x:v>April</x:v>
      </x:c>
      <x:c r="H1369" t="str">
        <x:f>IF(D1369="","Fecha no disponible",TEXT(D1369,"yyyy-mm"))</x:f>
        <x:v>2024-04</x:v>
      </x:c>
      <x:c r="I1369" t="str">
        <x:f>IF(D1369="","Fecha no disponible","T"&amp;ROUNDUP(MONTH(D1369)/3,0))</x:f>
        <x:v>T2</x:v>
      </x:c>
      <x:c r="J1369" t="str">
        <x:v>T020</x:v>
      </x:c>
      <x:c r="K1369" t="str">
        <x:v>Tienda Sucre 4</x:v>
      </x:c>
      <x:c r="L1369" t="str">
        <x:v>Mall</x:v>
      </x:c>
      <x:c r="M1369" t="str">
        <x:v>Sucre</x:v>
      </x:c>
      <x:c r="N1369" t="str">
        <x:f>IFERROR(VLOOKUP(M1369,'Mapeos'!$A$4:$B$30,2,FALSE),M1369)</x:f>
        <x:v>Sucre</x:v>
      </x:c>
      <x:c r="O1369" t="str">
        <x:v>C00492</x:v>
      </x:c>
      <x:c r="P1369" t="str">
        <x:v>Premium</x:v>
      </x:c>
      <x:c r="Q1369" t="str">
        <x:v>P0122</x:v>
      </x:c>
      <x:c r="R1369" t="str">
        <x:v>Cuidado Personal</x:v>
      </x:c>
      <x:c r="S1369" t="str">
        <x:v>Marca C</x:v>
      </x:c>
      <x:c r="T1369" t="str">
        <x:v>Tienda</x:v>
      </x:c>
      <x:c r="U1369" t="str">
        <x:f>IFERROR(VLOOKUP(T1369,'Mapeos'!$D$4:$E$25,2,FALSE),T1369)</x:f>
        <x:v>Tienda</x:v>
      </x:c>
      <x:c r="V1369" t="str">
        <x:v>V040</x:v>
      </x:c>
      <x:c r="W1369" t="n">
        <x:v>1</x:v>
      </x:c>
      <x:c r="X1369" s="28" t="n">
        <x:v>91.27</x:v>
      </x:c>
      <x:c r="Y1369" s="20" t="n">
        <x:v>0.15</x:v>
      </x:c>
      <x:c r="Z1369" s="20" t="n">
        <x:f>IF(Y1369&gt;1,Y1369/100,Y1369)</x:f>
        <x:v>0.15</x:v>
      </x:c>
      <x:c r="AA1369" s="28" t="n">
        <x:v>61.45</x:v>
      </x:c>
      <x:c r="AB1369" s="28" t="n">
        <x:v>77.58</x:v>
      </x:c>
      <x:c r="AC1369" s="28" t="str">
        <x:v>BOB</x:v>
      </x:c>
      <x:c r="AD1369" s="28" t="n">
        <x:f>IF(AC1369="USD",AB1369*'Parametros'!$B$4,AB1369)</x:f>
        <x:v>77.58</x:v>
      </x:c>
      <x:c r="AE1369" s="28" t="n">
        <x:f>W1369*X1369*(1-Z1369)</x:f>
        <x:v>77.5795</x:v>
      </x:c>
      <x:c r="AF1369" s="28" t="n">
        <x:f>W1369*AA1369</x:f>
        <x:v>61.45</x:v>
      </x:c>
      <x:c r="AG1369" s="28" t="n">
        <x:f>AE1369-AF1369</x:f>
        <x:v>16.129499999999993</x:v>
      </x:c>
      <x:c r="AH1369" s="20" t="n">
        <x:f>IF(AE1369&gt;0,AG1369/AE1369,"")</x:f>
        <x:v>0.20790930593777987</x:v>
      </x:c>
      <x:c r="AI1369" s="28" t="n">
        <x:v>127625.59</x:v>
      </x:c>
      <x:c r="AJ1369" s="28"/>
      <x:c r="AK1369"/>
      <x:c r="AL1369" t="str">
        <x:v>Completado</x:v>
      </x:c>
      <x:c r="AM1369" t="str">
        <x:f>IF(W1369&lt;0,"Devuelto",AL1369)</x:f>
        <x:v>Completado</x:v>
      </x:c>
      <x:c r="AN1369" t="str">
        <x:v>Tarjeta</x:v>
      </x:c>
      <x:c r="AO1369" s="29" t="str">
        <x:v>Sin observación</x:v>
      </x:c>
      <x:c r="AP1369" t="str">
        <x:f>IF(D1369="","No","Sí")</x:f>
        <x:v>Sí</x:v>
      </x:c>
    </x:row>
    <x:row r="1370">
      <x:c r="A1370" t="n">
        <x:v>1370</x:v>
      </x:c>
      <x:c r="B1370" t="str">
        <x:v>VT0006500</x:v>
      </x:c>
      <x:c r="C1370" t="str">
        <x:v>46066</x:v>
      </x:c>
      <x:c r="D1370" s="27" t="n">
        <x:v>46066</x:v>
      </x:c>
      <x:c r="E1370" t="n">
        <x:f>IF(D1370="","",YEAR(D1370))</x:f>
        <x:v>2026</x:v>
      </x:c>
      <x:c r="F1370" t="n">
        <x:f>IF(D1370="","",MONTH(D1370))</x:f>
        <x:v>2</x:v>
      </x:c>
      <x:c r="G1370" t="str">
        <x:f>IF(D1370="","Fecha no disponible",TEXT(D1370,"mmmm"))</x:f>
        <x:v>February</x:v>
      </x:c>
      <x:c r="H1370" t="str">
        <x:f>IF(D1370="","Fecha no disponible",TEXT(D1370,"yyyy-mm"))</x:f>
        <x:v>2026-02</x:v>
      </x:c>
      <x:c r="I1370" t="str">
        <x:f>IF(D1370="","Fecha no disponible","T"&amp;ROUNDUP(MONTH(D1370)/3,0))</x:f>
        <x:v>T1</x:v>
      </x:c>
      <x:c r="J1370" t="str">
        <x:v>T012</x:v>
      </x:c>
      <x:c r="K1370" t="str">
        <x:v>Tienda Cochabamba 4</x:v>
      </x:c>
      <x:c r="L1370" t="str">
        <x:v>Centro</x:v>
      </x:c>
      <x:c r="M1370" t="str">
        <x:v>Cochabamba</x:v>
      </x:c>
      <x:c r="N1370" t="str">
        <x:f>IFERROR(VLOOKUP(M1370,'Mapeos'!$A$4:$B$30,2,FALSE),M1370)</x:f>
        <x:v>Cochabamba</x:v>
      </x:c>
      <x:c r="O1370" t="str">
        <x:v>C00920</x:v>
      </x:c>
      <x:c r="P1370" t="str">
        <x:v>Frecuente</x:v>
      </x:c>
      <x:c r="Q1370" t="str">
        <x:v>P0047</x:v>
      </x:c>
      <x:c r="R1370" t="str">
        <x:v>Cuidado Personal</x:v>
      </x:c>
      <x:c r="S1370" t="str">
        <x:v>Marca A</x:v>
      </x:c>
      <x:c r="T1370" t="str">
        <x:v>E-commerce</x:v>
      </x:c>
      <x:c r="U1370" t="str">
        <x:f>IFERROR(VLOOKUP(T1370,'Mapeos'!$D$4:$E$25,2,FALSE),T1370)</x:f>
        <x:v>E-commerce</x:v>
      </x:c>
      <x:c r="V1370" t="str">
        <x:v>V009</x:v>
      </x:c>
      <x:c r="W1370" t="n">
        <x:v>6</x:v>
      </x:c>
      <x:c r="X1370" s="28" t="n">
        <x:v>71.52</x:v>
      </x:c>
      <x:c r="Y1370" s="20" t="n">
        <x:v>0.05</x:v>
      </x:c>
      <x:c r="Z1370" s="20" t="n">
        <x:f>IF(Y1370&gt;1,Y1370/100,Y1370)</x:f>
        <x:v>0.05</x:v>
      </x:c>
      <x:c r="AA1370" s="28" t="n">
        <x:v>46.55</x:v>
      </x:c>
      <x:c r="AB1370" s="28" t="n">
        <x:v>407.66</x:v>
      </x:c>
      <x:c r="AC1370" s="28" t="str">
        <x:v>BOB</x:v>
      </x:c>
      <x:c r="AD1370" s="28" t="n">
        <x:f>IF(AC1370="USD",AB1370*'Parametros'!$B$4,AB1370)</x:f>
        <x:v>407.66</x:v>
      </x:c>
      <x:c r="AE1370" s="28" t="n">
        <x:f>W1370*X1370*(1-Z1370)</x:f>
        <x:v>407.664</x:v>
      </x:c>
      <x:c r="AF1370" s="28" t="n">
        <x:f>W1370*AA1370</x:f>
        <x:v>279.29999999999995</x:v>
      </x:c>
      <x:c r="AG1370" s="28" t="n">
        <x:f>AE1370-AF1370</x:f>
        <x:v>128.36400000000003</x:v>
      </x:c>
      <x:c r="AH1370" s="20" t="n">
        <x:f>IF(AE1370&gt;0,AG1370/AE1370,"")</x:f>
        <x:v>0.31487695749440725</x:v>
      </x:c>
      <x:c r="AI1370" s="28" t="n">
        <x:v>86412.75</x:v>
      </x:c>
      <x:c r="AJ1370" s="28"/>
      <x:c r="AK1370"/>
      <x:c r="AL1370" t="str">
        <x:v>Completado</x:v>
      </x:c>
      <x:c r="AM1370" t="str">
        <x:f>IF(W1370&lt;0,"Devuelto",AL1370)</x:f>
        <x:v>Completado</x:v>
      </x:c>
      <x:c r="AN1370" t="str">
        <x:v>QR</x:v>
      </x:c>
      <x:c r="AO1370" s="29" t="str">
        <x:v>Sin observación</x:v>
      </x:c>
      <x:c r="AP1370" t="str">
        <x:f>IF(D1370="","No","Sí")</x:f>
        <x:v>Sí</x:v>
      </x:c>
    </x:row>
    <x:row r="1371">
      <x:c r="A1371" t="n">
        <x:v>1371</x:v>
      </x:c>
      <x:c r="B1371" t="str">
        <x:v>VT0006504</x:v>
      </x:c>
      <x:c r="C1371" t="str">
        <x:v>45630</x:v>
      </x:c>
      <x:c r="D1371" s="27" t="n">
        <x:v>45630</x:v>
      </x:c>
      <x:c r="E1371" t="n">
        <x:f>IF(D1371="","",YEAR(D1371))</x:f>
        <x:v>2024</x:v>
      </x:c>
      <x:c r="F1371" t="n">
        <x:f>IF(D1371="","",MONTH(D1371))</x:f>
        <x:v>12</x:v>
      </x:c>
      <x:c r="G1371" t="str">
        <x:f>IF(D1371="","Fecha no disponible",TEXT(D1371,"mmmm"))</x:f>
        <x:v>December</x:v>
      </x:c>
      <x:c r="H1371" t="str">
        <x:f>IF(D1371="","Fecha no disponible",TEXT(D1371,"yyyy-mm"))</x:f>
        <x:v>2024-12</x:v>
      </x:c>
      <x:c r="I1371" t="str">
        <x:f>IF(D1371="","Fecha no disponible","T"&amp;ROUNDUP(MONTH(D1371)/3,0))</x:f>
        <x:v>T4</x:v>
      </x:c>
      <x:c r="J1371" t="str">
        <x:v>T006</x:v>
      </x:c>
      <x:c r="K1371" t="str">
        <x:v>Tienda Santa Cruz 2</x:v>
      </x:c>
      <x:c r="L1371" t="str">
        <x:v>Mall</x:v>
      </x:c>
      <x:c r="M1371" t="str">
        <x:v>Santa Cruz</x:v>
      </x:c>
      <x:c r="N1371" t="str">
        <x:f>IFERROR(VLOOKUP(M1371,'Mapeos'!$A$4:$B$30,2,FALSE),M1371)</x:f>
        <x:v>Santa Cruz</x:v>
      </x:c>
      <x:c r="O1371" t="str">
        <x:v>C00961</x:v>
      </x:c>
      <x:c r="P1371" t="str">
        <x:v>Frecuente</x:v>
      </x:c>
      <x:c r="Q1371" t="str">
        <x:v>P0089</x:v>
      </x:c>
      <x:c r="R1371" t="str">
        <x:v>Deportes</x:v>
      </x:c>
      <x:c r="S1371" t="str">
        <x:v>Marca A</x:v>
      </x:c>
      <x:c r="T1371" t="str">
        <x:v>Tienda</x:v>
      </x:c>
      <x:c r="U1371" t="str">
        <x:f>IFERROR(VLOOKUP(T1371,'Mapeos'!$D$4:$E$25,2,FALSE),T1371)</x:f>
        <x:v>Tienda</x:v>
      </x:c>
      <x:c r="V1371" t="str">
        <x:v>V024</x:v>
      </x:c>
      <x:c r="W1371" t="n">
        <x:v>5</x:v>
      </x:c>
      <x:c r="X1371" s="28" t="n">
        <x:v>139.92</x:v>
      </x:c>
      <x:c r="Y1371" s="20" t="n">
        <x:v>0.2</x:v>
      </x:c>
      <x:c r="Z1371" s="20" t="n">
        <x:f>IF(Y1371&gt;1,Y1371/100,Y1371)</x:f>
        <x:v>0.2</x:v>
      </x:c>
      <x:c r="AA1371" s="28" t="n">
        <x:v>96.49</x:v>
      </x:c>
      <x:c r="AB1371" s="28" t="n">
        <x:v>559.68</x:v>
      </x:c>
      <x:c r="AC1371" s="28" t="str">
        <x:v>BOB</x:v>
      </x:c>
      <x:c r="AD1371" s="28" t="n">
        <x:f>IF(AC1371="USD",AB1371*'Parametros'!$B$4,AB1371)</x:f>
        <x:v>559.68</x:v>
      </x:c>
      <x:c r="AE1371" s="28" t="n">
        <x:f>W1371*X1371*(1-Z1371)</x:f>
        <x:v>559.68</x:v>
      </x:c>
      <x:c r="AF1371" s="28" t="n">
        <x:f>W1371*AA1371</x:f>
        <x:v>482.45</x:v>
      </x:c>
      <x:c r="AG1371" s="28" t="n">
        <x:f>AE1371-AF1371</x:f>
        <x:v>77.22999999999996</x:v>
      </x:c>
      <x:c r="AH1371" s="20" t="n">
        <x:f>IF(AE1371&gt;0,AG1371/AE1371,"")</x:f>
        <x:v>0.1379895654659805</x:v>
      </x:c>
      <x:c r="AI1371" s="28" t="n">
        <x:v>183425.95</x:v>
      </x:c>
      <x:c r="AJ1371" s="28"/>
      <x:c r="AK1371"/>
      <x:c r="AL1371" t="str">
        <x:v>Completado</x:v>
      </x:c>
      <x:c r="AM1371" t="str">
        <x:f>IF(W1371&lt;0,"Devuelto",AL1371)</x:f>
        <x:v>Completado</x:v>
      </x:c>
      <x:c r="AN1371" t="str">
        <x:v>Efectivo</x:v>
      </x:c>
      <x:c r="AO1371" s="29" t="str">
        <x:v>Sin observación</x:v>
      </x:c>
      <x:c r="AP1371" t="str">
        <x:f>IF(D1371="","No","Sí")</x:f>
        <x:v>Sí</x:v>
      </x:c>
    </x:row>
    <x:row r="1372">
      <x:c r="A1372" t="n">
        <x:v>1372</x:v>
      </x:c>
      <x:c r="B1372" t="str">
        <x:v>VT0006509</x:v>
      </x:c>
      <x:c r="C1372" t="str">
        <x:v>45753</x:v>
      </x:c>
      <x:c r="D1372" s="27" t="n">
        <x:v>45753</x:v>
      </x:c>
      <x:c r="E1372" t="n">
        <x:f>IF(D1372="","",YEAR(D1372))</x:f>
        <x:v>2025</x:v>
      </x:c>
      <x:c r="F1372" t="n">
        <x:f>IF(D1372="","",MONTH(D1372))</x:f>
        <x:v>4</x:v>
      </x:c>
      <x:c r="G1372" t="str">
        <x:f>IF(D1372="","Fecha no disponible",TEXT(D1372,"mmmm"))</x:f>
        <x:v>April</x:v>
      </x:c>
      <x:c r="H1372" t="str">
        <x:f>IF(D1372="","Fecha no disponible",TEXT(D1372,"yyyy-mm"))</x:f>
        <x:v>2025-04</x:v>
      </x:c>
      <x:c r="I1372" t="str">
        <x:f>IF(D1372="","Fecha no disponible","T"&amp;ROUNDUP(MONTH(D1372)/3,0))</x:f>
        <x:v>T2</x:v>
      </x:c>
      <x:c r="J1372" t="str">
        <x:v>T012</x:v>
      </x:c>
      <x:c r="K1372" t="str">
        <x:v>Tienda Cochabamba 4</x:v>
      </x:c>
      <x:c r="L1372" t="str">
        <x:v>Centro</x:v>
      </x:c>
      <x:c r="M1372" t="str">
        <x:v>Cochabamba</x:v>
      </x:c>
      <x:c r="N1372" t="str">
        <x:f>IFERROR(VLOOKUP(M1372,'Mapeos'!$A$4:$B$30,2,FALSE),M1372)</x:f>
        <x:v>Cochabamba</x:v>
      </x:c>
      <x:c r="O1372" t="str">
        <x:v>C01437</x:v>
      </x:c>
      <x:c r="P1372" t="str">
        <x:v>Frecuente</x:v>
      </x:c>
      <x:c r="Q1372" t="str">
        <x:v>P0113</x:v>
      </x:c>
      <x:c r="R1372" t="str">
        <x:v>Cuidado Personal</x:v>
      </x:c>
      <x:c r="S1372" t="str">
        <x:v>Marca A</x:v>
      </x:c>
      <x:c r="T1372" t="str">
        <x:v>Marketplace</x:v>
      </x:c>
      <x:c r="U1372" t="str">
        <x:f>IFERROR(VLOOKUP(T1372,'Mapeos'!$D$4:$E$25,2,FALSE),T1372)</x:f>
        <x:v>Marketplace</x:v>
      </x:c>
      <x:c r="V1372" t="str">
        <x:v>V021</x:v>
      </x:c>
      <x:c r="W1372" t="n">
        <x:v>1</x:v>
      </x:c>
      <x:c r="X1372" s="28" t="n">
        <x:v>80.68</x:v>
      </x:c>
      <x:c r="Y1372" s="20" t="n">
        <x:v>0.25</x:v>
      </x:c>
      <x:c r="Z1372" s="20" t="n">
        <x:f>IF(Y1372&gt;1,Y1372/100,Y1372)</x:f>
        <x:v>0.25</x:v>
      </x:c>
      <x:c r="AA1372" s="28" t="n">
        <x:v>37.95</x:v>
      </x:c>
      <x:c r="AB1372" s="28" t="n">
        <x:v>60.51</x:v>
      </x:c>
      <x:c r="AC1372" s="28" t="str">
        <x:v>BOB</x:v>
      </x:c>
      <x:c r="AD1372" s="28" t="n">
        <x:f>IF(AC1372="USD",AB1372*'Parametros'!$B$4,AB1372)</x:f>
        <x:v>60.51</x:v>
      </x:c>
      <x:c r="AE1372" s="28" t="n">
        <x:f>W1372*X1372*(1-Z1372)</x:f>
        <x:v>60.510000000000005</x:v>
      </x:c>
      <x:c r="AF1372" s="28" t="n">
        <x:f>W1372*AA1372</x:f>
        <x:v>37.95</x:v>
      </x:c>
      <x:c r="AG1372" s="28" t="n">
        <x:f>AE1372-AF1372</x:f>
        <x:v>22.560000000000002</x:v>
      </x:c>
      <x:c r="AH1372" s="20" t="n">
        <x:f>IF(AE1372&gt;0,AG1372/AE1372,"")</x:f>
        <x:v>0.3728309370352008</x:v>
      </x:c>
      <x:c r="AI1372" s="28" t="n">
        <x:v>72462.3</x:v>
      </x:c>
      <x:c r="AJ1372" s="28"/>
      <x:c r="AK1372"/>
      <x:c r="AL1372" t="str">
        <x:v>Completado</x:v>
      </x:c>
      <x:c r="AM1372" t="str">
        <x:f>IF(W1372&lt;0,"Devuelto",AL1372)</x:f>
        <x:v>Completado</x:v>
      </x:c>
      <x:c r="AN1372" t="str">
        <x:v>Tarjeta</x:v>
      </x:c>
      <x:c r="AO1372" s="29" t="str">
        <x:v>Sin observación</x:v>
      </x:c>
      <x:c r="AP1372" t="str">
        <x:f>IF(D1372="","No","Sí")</x:f>
        <x:v>Sí</x:v>
      </x:c>
    </x:row>
    <x:row r="1373">
      <x:c r="A1373" t="n">
        <x:v>1373</x:v>
      </x:c>
      <x:c r="B1373" t="str">
        <x:v>VT0006514</x:v>
      </x:c>
      <x:c r="C1373" t="str">
        <x:v>45804</x:v>
      </x:c>
      <x:c r="D1373" s="27" t="n">
        <x:v>45804</x:v>
      </x:c>
      <x:c r="E1373" t="n">
        <x:f>IF(D1373="","",YEAR(D1373))</x:f>
        <x:v>2025</x:v>
      </x:c>
      <x:c r="F1373" t="n">
        <x:f>IF(D1373="","",MONTH(D1373))</x:f>
        <x:v>5</x:v>
      </x:c>
      <x:c r="G1373" t="str">
        <x:f>IF(D1373="","Fecha no disponible",TEXT(D1373,"mmmm"))</x:f>
        <x:v>May</x:v>
      </x:c>
      <x:c r="H1373" t="str">
        <x:f>IF(D1373="","Fecha no disponible",TEXT(D1373,"yyyy-mm"))</x:f>
        <x:v>2025-05</x:v>
      </x:c>
      <x:c r="I1373" t="str">
        <x:f>IF(D1373="","Fecha no disponible","T"&amp;ROUNDUP(MONTH(D1373)/3,0))</x:f>
        <x:v>T2</x:v>
      </x:c>
      <x:c r="J1373" t="str">
        <x:v>T020</x:v>
      </x:c>
      <x:c r="K1373" t="str">
        <x:v>Tienda Sucre 4</x:v>
      </x:c>
      <x:c r="L1373" t="str">
        <x:v>Mall</x:v>
      </x:c>
      <x:c r="M1373" t="str">
        <x:v>Sucre</x:v>
      </x:c>
      <x:c r="N1373" t="str">
        <x:f>IFERROR(VLOOKUP(M1373,'Mapeos'!$A$4:$B$30,2,FALSE),M1373)</x:f>
        <x:v>Sucre</x:v>
      </x:c>
      <x:c r="O1373" t="str">
        <x:v>C00044</x:v>
      </x:c>
      <x:c r="P1373" t="str">
        <x:v>Premium</x:v>
      </x:c>
      <x:c r="Q1373" t="str">
        <x:v>P0011</x:v>
      </x:c>
      <x:c r="R1373" t="str">
        <x:v>Electrónica</x:v>
      </x:c>
      <x:c r="S1373" t="str">
        <x:v>Marca D</x:v>
      </x:c>
      <x:c r="T1373" t="str">
        <x:v>Tienda</x:v>
      </x:c>
      <x:c r="U1373" t="str">
        <x:f>IFERROR(VLOOKUP(T1373,'Mapeos'!$D$4:$E$25,2,FALSE),T1373)</x:f>
        <x:v>Tienda</x:v>
      </x:c>
      <x:c r="V1373" t="str">
        <x:v>V016</x:v>
      </x:c>
      <x:c r="W1373" t="n">
        <x:v>-4</x:v>
      </x:c>
      <x:c r="X1373" s="28" t="n">
        <x:v>627.11</x:v>
      </x:c>
      <x:c r="Y1373" s="20" t="n">
        <x:v>0.15</x:v>
      </x:c>
      <x:c r="Z1373" s="20" t="n">
        <x:f>IF(Y1373&gt;1,Y1373/100,Y1373)</x:f>
        <x:v>0.15</x:v>
      </x:c>
      <x:c r="AA1373" s="28" t="n">
        <x:v>452.31</x:v>
      </x:c>
      <x:c r="AB1373" s="28" t="n">
        <x:v>-2132.17</x:v>
      </x:c>
      <x:c r="AC1373" s="28" t="str">
        <x:v>BOB</x:v>
      </x:c>
      <x:c r="AD1373" s="28" t="n">
        <x:f>IF(AC1373="USD",AB1373*'Parametros'!$B$4,AB1373)</x:f>
        <x:v>-2132.17</x:v>
      </x:c>
      <x:c r="AE1373" s="28" t="n">
        <x:f>W1373*X1373*(1-Z1373)</x:f>
        <x:v>-2132.174</x:v>
      </x:c>
      <x:c r="AF1373" s="28" t="n">
        <x:f>W1373*AA1373</x:f>
        <x:v>-1809.24</x:v>
      </x:c>
      <x:c r="AG1373" s="28" t="n">
        <x:f>AE1373-AF1373</x:f>
        <x:v>-322.93399999999997</x:v>
      </x:c>
      <x:c r="AH1373" s="20" t="str">
        <x:f>IF(AE1373&gt;0,AG1373/AE1373,"")</x:f>
      </x:c>
      <x:c r="AI1373" s="28" t="n">
        <x:v>176169.96</x:v>
      </x:c>
      <x:c r="AJ1373" s="28"/>
      <x:c r="AK1373"/>
      <x:c r="AL1373" t="str">
        <x:v>Devuelto</x:v>
      </x:c>
      <x:c r="AM1373" t="str">
        <x:f>IF(W1373&lt;0,"Devuelto",AL1373)</x:f>
        <x:v>Devuelto</x:v>
      </x:c>
      <x:c r="AN1373" t="str">
        <x:v>QR</x:v>
      </x:c>
      <x:c r="AO1373" s="29" t="str">
        <x:v>Sin observación</x:v>
      </x:c>
      <x:c r="AP1373" t="str">
        <x:f>IF(D1373="","No","Sí")</x:f>
        <x:v>Sí</x:v>
      </x:c>
    </x:row>
    <x:row r="1374">
      <x:c r="A1374" t="n">
        <x:v>1374</x:v>
      </x:c>
      <x:c r="B1374" t="str">
        <x:v>VT0006519</x:v>
      </x:c>
      <x:c r="C1374" t="str">
        <x:v>45563</x:v>
      </x:c>
      <x:c r="D1374" s="27" t="n">
        <x:v>45563</x:v>
      </x:c>
      <x:c r="E1374" t="n">
        <x:f>IF(D1374="","",YEAR(D1374))</x:f>
        <x:v>2024</x:v>
      </x:c>
      <x:c r="F1374" t="n">
        <x:f>IF(D1374="","",MONTH(D1374))</x:f>
        <x:v>9</x:v>
      </x:c>
      <x:c r="G1374" t="str">
        <x:f>IF(D1374="","Fecha no disponible",TEXT(D1374,"mmmm"))</x:f>
        <x:v>September</x:v>
      </x:c>
      <x:c r="H1374" t="str">
        <x:f>IF(D1374="","Fecha no disponible",TEXT(D1374,"yyyy-mm"))</x:f>
        <x:v>2024-09</x:v>
      </x:c>
      <x:c r="I1374" t="str">
        <x:f>IF(D1374="","Fecha no disponible","T"&amp;ROUNDUP(MONTH(D1374)/3,0))</x:f>
        <x:v>T3</x:v>
      </x:c>
      <x:c r="J1374" t="str">
        <x:v>T010</x:v>
      </x:c>
      <x:c r="K1374" t="str">
        <x:v>Tienda Cochabamba 2</x:v>
      </x:c>
      <x:c r="L1374" t="str">
        <x:v>Barrio</x:v>
      </x:c>
      <x:c r="M1374" t="str">
        <x:v>Cochabamba</x:v>
      </x:c>
      <x:c r="N1374" t="str">
        <x:f>IFERROR(VLOOKUP(M1374,'Mapeos'!$A$4:$B$30,2,FALSE),M1374)</x:f>
        <x:v>Cochabamba</x:v>
      </x:c>
      <x:c r="O1374" t="str">
        <x:v>C00787</x:v>
      </x:c>
      <x:c r="P1374" t="str">
        <x:v>Frecuente</x:v>
      </x:c>
      <x:c r="Q1374" t="str">
        <x:v>P0072</x:v>
      </x:c>
      <x:c r="R1374" t="str">
        <x:v>Hogar</x:v>
      </x:c>
      <x:c r="S1374" t="str">
        <x:v>Marca C</x:v>
      </x:c>
      <x:c r="T1374" t="str">
        <x:v>E-commerce</x:v>
      </x:c>
      <x:c r="U1374" t="str">
        <x:f>IFERROR(VLOOKUP(T1374,'Mapeos'!$D$4:$E$25,2,FALSE),T1374)</x:f>
        <x:v>E-commerce</x:v>
      </x:c>
      <x:c r="V1374" t="str">
        <x:v>V020</x:v>
      </x:c>
      <x:c r="W1374" t="n">
        <x:v>1</x:v>
      </x:c>
      <x:c r="X1374" s="28" t="n">
        <x:v>417.66</x:v>
      </x:c>
      <x:c r="Y1374" s="20" t="n">
        <x:v>0.1</x:v>
      </x:c>
      <x:c r="Z1374" s="20" t="n">
        <x:f>IF(Y1374&gt;1,Y1374/100,Y1374)</x:f>
        <x:v>0.1</x:v>
      </x:c>
      <x:c r="AA1374" s="28" t="n">
        <x:v>229.89</x:v>
      </x:c>
      <x:c r="AB1374" s="28" t="n">
        <x:v>375.89</x:v>
      </x:c>
      <x:c r="AC1374" s="28" t="str">
        <x:v>BOB</x:v>
      </x:c>
      <x:c r="AD1374" s="28" t="n">
        <x:f>IF(AC1374="USD",AB1374*'Parametros'!$B$4,AB1374)</x:f>
        <x:v>375.89</x:v>
      </x:c>
      <x:c r="AE1374" s="28" t="n">
        <x:f>W1374*X1374*(1-Z1374)</x:f>
        <x:v>375.894</x:v>
      </x:c>
      <x:c r="AF1374" s="28" t="n">
        <x:f>W1374*AA1374</x:f>
        <x:v>229.89</x:v>
      </x:c>
      <x:c r="AG1374" s="28" t="n">
        <x:f>AE1374-AF1374</x:f>
        <x:v>146.00400000000002</x:v>
      </x:c>
      <x:c r="AH1374" s="20" t="n">
        <x:f>IF(AE1374&gt;0,AG1374/AE1374,"")</x:f>
        <x:v>0.3884180114606778</x:v>
      </x:c>
      <x:c r="AI1374" s="28" t="n">
        <x:v>70296.02</x:v>
      </x:c>
      <x:c r="AJ1374" s="28"/>
      <x:c r="AK1374"/>
      <x:c r="AL1374" t="str">
        <x:v>Completado</x:v>
      </x:c>
      <x:c r="AM1374" t="str">
        <x:f>IF(W1374&lt;0,"Devuelto",AL1374)</x:f>
        <x:v>Completado</x:v>
      </x:c>
      <x:c r="AN1374" t="str">
        <x:v>Efectivo</x:v>
      </x:c>
      <x:c r="AO1374" s="29" t="str">
        <x:v>Sin observación</x:v>
      </x:c>
      <x:c r="AP1374" t="str">
        <x:f>IF(D1374="","No","Sí")</x:f>
        <x:v>Sí</x:v>
      </x:c>
    </x:row>
    <x:row r="1375">
      <x:c r="A1375" t="n">
        <x:v>1375</x:v>
      </x:c>
      <x:c r="B1375" t="str">
        <x:v>VT0006523</x:v>
      </x:c>
      <x:c r="C1375" t="str">
        <x:v>45632</x:v>
      </x:c>
      <x:c r="D1375" s="27" t="n">
        <x:v>45632</x:v>
      </x:c>
      <x:c r="E1375" t="n">
        <x:f>IF(D1375="","",YEAR(D1375))</x:f>
        <x:v>2024</x:v>
      </x:c>
      <x:c r="F1375" t="n">
        <x:f>IF(D1375="","",MONTH(D1375))</x:f>
        <x:v>12</x:v>
      </x:c>
      <x:c r="G1375" t="str">
        <x:f>IF(D1375="","Fecha no disponible",TEXT(D1375,"mmmm"))</x:f>
        <x:v>December</x:v>
      </x:c>
      <x:c r="H1375" t="str">
        <x:f>IF(D1375="","Fecha no disponible",TEXT(D1375,"yyyy-mm"))</x:f>
        <x:v>2024-12</x:v>
      </x:c>
      <x:c r="I1375" t="str">
        <x:f>IF(D1375="","Fecha no disponible","T"&amp;ROUNDUP(MONTH(D1375)/3,0))</x:f>
        <x:v>T4</x:v>
      </x:c>
      <x:c r="J1375" t="str">
        <x:v>T017</x:v>
      </x:c>
      <x:c r="K1375" t="str">
        <x:v>Tienda Sucre 1</x:v>
      </x:c>
      <x:c r="L1375" t="str">
        <x:v>Centro</x:v>
      </x:c>
      <x:c r="M1375" t="str">
        <x:v>Sucre</x:v>
      </x:c>
      <x:c r="N1375" t="str">
        <x:f>IFERROR(VLOOKUP(M1375,'Mapeos'!$A$4:$B$30,2,FALSE),M1375)</x:f>
        <x:v>Sucre</x:v>
      </x:c>
      <x:c r="O1375" t="str">
        <x:v>C00496</x:v>
      </x:c>
      <x:c r="P1375" t="str">
        <x:v>Frecuente</x:v>
      </x:c>
      <x:c r="Q1375" t="str">
        <x:v>P0035</x:v>
      </x:c>
      <x:c r="R1375" t="str">
        <x:v>Cuidado Personal</x:v>
      </x:c>
      <x:c r="S1375" t="str">
        <x:v>Marca A</x:v>
      </x:c>
      <x:c r="T1375" t="str">
        <x:v>E-commerce</x:v>
      </x:c>
      <x:c r="U1375" t="str">
        <x:f>IFERROR(VLOOKUP(T1375,'Mapeos'!$D$4:$E$25,2,FALSE),T1375)</x:f>
        <x:v>E-commerce</x:v>
      </x:c>
      <x:c r="V1375" t="str">
        <x:v>V018</x:v>
      </x:c>
      <x:c r="W1375" t="n">
        <x:v>6</x:v>
      </x:c>
      <x:c r="X1375" s="28" t="n">
        <x:v>97.94</x:v>
      </x:c>
      <x:c r="Y1375" s="20" t="n">
        <x:v>0</x:v>
      </x:c>
      <x:c r="Z1375" s="20" t="n">
        <x:f>IF(Y1375&gt;1,Y1375/100,Y1375)</x:f>
        <x:v>0</x:v>
      </x:c>
      <x:c r="AA1375" s="28" t="n">
        <x:v>62.62</x:v>
      </x:c>
      <x:c r="AB1375" s="28" t="n">
        <x:v>587.64</x:v>
      </x:c>
      <x:c r="AC1375" s="28" t="str">
        <x:v>BOB</x:v>
      </x:c>
      <x:c r="AD1375" s="28" t="n">
        <x:f>IF(AC1375="USD",AB1375*'Parametros'!$B$4,AB1375)</x:f>
        <x:v>587.64</x:v>
      </x:c>
      <x:c r="AE1375" s="28" t="n">
        <x:f>W1375*X1375*(1-Z1375)</x:f>
        <x:v>587.64</x:v>
      </x:c>
      <x:c r="AF1375" s="28" t="n">
        <x:f>W1375*AA1375</x:f>
        <x:v>375.71999999999997</x:v>
      </x:c>
      <x:c r="AG1375" s="28" t="n">
        <x:f>AE1375-AF1375</x:f>
        <x:v>211.92000000000002</x:v>
      </x:c>
      <x:c r="AH1375" s="20" t="n">
        <x:f>IF(AE1375&gt;0,AG1375/AE1375,"")</x:f>
        <x:v>0.3606289565039821</x:v>
      </x:c>
      <x:c r="AI1375" s="28" t="n">
        <x:v>97167.28</x:v>
      </x:c>
      <x:c r="AJ1375" s="28"/>
      <x:c r="AK1375"/>
      <x:c r="AL1375" t="str">
        <x:v>Completado</x:v>
      </x:c>
      <x:c r="AM1375" t="str">
        <x:f>IF(W1375&lt;0,"Devuelto",AL1375)</x:f>
        <x:v>Completado</x:v>
      </x:c>
      <x:c r="AN1375" t="str">
        <x:v>Transferencia</x:v>
      </x:c>
      <x:c r="AO1375" s="29" t="str">
        <x:v>Sin observación</x:v>
      </x:c>
      <x:c r="AP1375" t="str">
        <x:f>IF(D1375="","No","Sí")</x:f>
        <x:v>Sí</x:v>
      </x:c>
    </x:row>
    <x:row r="1376">
      <x:c r="A1376" t="n">
        <x:v>1376</x:v>
      </x:c>
      <x:c r="B1376" t="str">
        <x:v>VT0006528</x:v>
      </x:c>
      <x:c r="C1376" t="str">
        <x:v>45664</x:v>
      </x:c>
      <x:c r="D1376" s="27" t="n">
        <x:v>45664</x:v>
      </x:c>
      <x:c r="E1376" t="n">
        <x:f>IF(D1376="","",YEAR(D1376))</x:f>
        <x:v>2025</x:v>
      </x:c>
      <x:c r="F1376" t="n">
        <x:f>IF(D1376="","",MONTH(D1376))</x:f>
        <x:v>1</x:v>
      </x:c>
      <x:c r="G1376" t="str">
        <x:f>IF(D1376="","Fecha no disponible",TEXT(D1376,"mmmm"))</x:f>
        <x:v>January</x:v>
      </x:c>
      <x:c r="H1376" t="str">
        <x:f>IF(D1376="","Fecha no disponible",TEXT(D1376,"yyyy-mm"))</x:f>
        <x:v>2025-01</x:v>
      </x:c>
      <x:c r="I1376" t="str">
        <x:f>IF(D1376="","Fecha no disponible","T"&amp;ROUNDUP(MONTH(D1376)/3,0))</x:f>
        <x:v>T1</x:v>
      </x:c>
      <x:c r="J1376" t="str">
        <x:v>T016</x:v>
      </x:c>
      <x:c r="K1376" t="str">
        <x:v>Tienda Potosí 4</x:v>
      </x:c>
      <x:c r="L1376" t="str">
        <x:v>Centro</x:v>
      </x:c>
      <x:c r="M1376" t="str">
        <x:v>Potosí</x:v>
      </x:c>
      <x:c r="N1376" t="str">
        <x:f>IFERROR(VLOOKUP(M1376,'Mapeos'!$A$4:$B$30,2,FALSE),M1376)</x:f>
        <x:v>Potosí</x:v>
      </x:c>
      <x:c r="O1376" t="str">
        <x:v>C01690</x:v>
      </x:c>
      <x:c r="P1376" t="str">
        <x:v>Premium</x:v>
      </x:c>
      <x:c r="Q1376" t="str">
        <x:v>P0078</x:v>
      </x:c>
      <x:c r="R1376" t="str">
        <x:v>Cuidado Personal</x:v>
      </x:c>
      <x:c r="S1376" t="str">
        <x:v>Marca B</x:v>
      </x:c>
      <x:c r="T1376" t="str">
        <x:v>Tienda</x:v>
      </x:c>
      <x:c r="U1376" t="str">
        <x:f>IFERROR(VLOOKUP(T1376,'Mapeos'!$D$4:$E$25,2,FALSE),T1376)</x:f>
        <x:v>Tienda</x:v>
      </x:c>
      <x:c r="V1376" t="str">
        <x:v>V002</x:v>
      </x:c>
      <x:c r="W1376" t="n">
        <x:v>1</x:v>
      </x:c>
      <x:c r="X1376" s="28" t="n">
        <x:v>97.81</x:v>
      </x:c>
      <x:c r="Y1376" s="20" t="n">
        <x:v>0</x:v>
      </x:c>
      <x:c r="Z1376" s="20" t="n">
        <x:f>IF(Y1376&gt;1,Y1376/100,Y1376)</x:f>
        <x:v>0</x:v>
      </x:c>
      <x:c r="AA1376" s="28" t="n">
        <x:v>50.86</x:v>
      </x:c>
      <x:c r="AB1376" s="28" t="n">
        <x:v>97.81</x:v>
      </x:c>
      <x:c r="AC1376" s="28" t="str">
        <x:v>BOB</x:v>
      </x:c>
      <x:c r="AD1376" s="28" t="n">
        <x:f>IF(AC1376="USD",AB1376*'Parametros'!$B$4,AB1376)</x:f>
        <x:v>97.81</x:v>
      </x:c>
      <x:c r="AE1376" s="28" t="n">
        <x:f>W1376*X1376*(1-Z1376)</x:f>
        <x:v>97.81</x:v>
      </x:c>
      <x:c r="AF1376" s="28" t="n">
        <x:f>W1376*AA1376</x:f>
        <x:v>50.86</x:v>
      </x:c>
      <x:c r="AG1376" s="28" t="n">
        <x:f>AE1376-AF1376</x:f>
        <x:v>46.95</x:v>
      </x:c>
      <x:c r="AH1376" s="20" t="n">
        <x:f>IF(AE1376&gt;0,AG1376/AE1376,"")</x:f>
        <x:v>0.4800122686841836</x:v>
      </x:c>
      <x:c r="AI1376" s="28" t="n">
        <x:v>178667.19</x:v>
      </x:c>
      <x:c r="AJ1376" s="28"/>
      <x:c r="AK1376"/>
      <x:c r="AL1376" t="str">
        <x:v>Completado</x:v>
      </x:c>
      <x:c r="AM1376" t="str">
        <x:f>IF(W1376&lt;0,"Devuelto",AL1376)</x:f>
        <x:v>Completado</x:v>
      </x:c>
      <x:c r="AN1376" t="str">
        <x:v>Transferencia</x:v>
      </x:c>
      <x:c r="AO1376" s="29" t="str">
        <x:v>Sin observación</x:v>
      </x:c>
      <x:c r="AP1376" t="str">
        <x:f>IF(D1376="","No","Sí")</x:f>
        <x:v>Sí</x:v>
      </x:c>
    </x:row>
    <x:row r="1377">
      <x:c r="A1377" t="n">
        <x:v>1377</x:v>
      </x:c>
      <x:c r="B1377" t="str">
        <x:v>VT0006533</x:v>
      </x:c>
      <x:c r="C1377" t="str">
        <x:v>45951</x:v>
      </x:c>
      <x:c r="D1377" s="27" t="n">
        <x:v>45951</x:v>
      </x:c>
      <x:c r="E1377" t="n">
        <x:f>IF(D1377="","",YEAR(D1377))</x:f>
        <x:v>2025</x:v>
      </x:c>
      <x:c r="F1377" t="n">
        <x:f>IF(D1377="","",MONTH(D1377))</x:f>
        <x:v>10</x:v>
      </x:c>
      <x:c r="G1377" t="str">
        <x:f>IF(D1377="","Fecha no disponible",TEXT(D1377,"mmmm"))</x:f>
        <x:v>October</x:v>
      </x:c>
      <x:c r="H1377" t="str">
        <x:f>IF(D1377="","Fecha no disponible",TEXT(D1377,"yyyy-mm"))</x:f>
        <x:v>2025-10</x:v>
      </x:c>
      <x:c r="I1377" t="str">
        <x:f>IF(D1377="","Fecha no disponible","T"&amp;ROUNDUP(MONTH(D1377)/3,0))</x:f>
        <x:v>T4</x:v>
      </x:c>
      <x:c r="J1377" t="str">
        <x:v>T018</x:v>
      </x:c>
      <x:c r="K1377" t="str">
        <x:v>Tienda Sucre 2</x:v>
      </x:c>
      <x:c r="L1377" t="str">
        <x:v>Mall</x:v>
      </x:c>
      <x:c r="M1377" t="str">
        <x:v>Sucre</x:v>
      </x:c>
      <x:c r="N1377" t="str">
        <x:f>IFERROR(VLOOKUP(M1377,'Mapeos'!$A$4:$B$30,2,FALSE),M1377)</x:f>
        <x:v>Sucre</x:v>
      </x:c>
      <x:c r="O1377" t="str">
        <x:v>C01507</x:v>
      </x:c>
      <x:c r="P1377" t="str">
        <x:v>Premium</x:v>
      </x:c>
      <x:c r="Q1377" t="str">
        <x:v>P0051</x:v>
      </x:c>
      <x:c r="R1377" t="str">
        <x:v>Alimentos</x:v>
      </x:c>
      <x:c r="S1377" t="str">
        <x:v>Marca A</x:v>
      </x:c>
      <x:c r="T1377" t="str">
        <x:v>E-commerce</x:v>
      </x:c>
      <x:c r="U1377" t="str">
        <x:f>IFERROR(VLOOKUP(T1377,'Mapeos'!$D$4:$E$25,2,FALSE),T1377)</x:f>
        <x:v>E-commerce</x:v>
      </x:c>
      <x:c r="V1377" t="str">
        <x:v>V010</x:v>
      </x:c>
      <x:c r="W1377" t="n">
        <x:v>3</x:v>
      </x:c>
      <x:c r="X1377" s="28" t="n">
        <x:v>39</x:v>
      </x:c>
      <x:c r="Y1377" s="20" t="n">
        <x:v>0</x:v>
      </x:c>
      <x:c r="Z1377" s="20" t="n">
        <x:f>IF(Y1377&gt;1,Y1377/100,Y1377)</x:f>
        <x:v>0</x:v>
      </x:c>
      <x:c r="AA1377" s="28" t="n">
        <x:v>28.46</x:v>
      </x:c>
      <x:c r="AB1377" s="28" t="n">
        <x:v>1170</x:v>
      </x:c>
      <x:c r="AC1377" s="28" t="str">
        <x:v>BOB</x:v>
      </x:c>
      <x:c r="AD1377" s="28" t="n">
        <x:f>IF(AC1377="USD",AB1377*'Parametros'!$B$4,AB1377)</x:f>
        <x:v>1170</x:v>
      </x:c>
      <x:c r="AE1377" s="28" t="n">
        <x:f>W1377*X1377*(1-Z1377)</x:f>
        <x:v>117</x:v>
      </x:c>
      <x:c r="AF1377" s="28" t="n">
        <x:f>W1377*AA1377</x:f>
        <x:v>85.38</x:v>
      </x:c>
      <x:c r="AG1377" s="28" t="n">
        <x:f>AE1377-AF1377</x:f>
        <x:v>31.620000000000005</x:v>
      </x:c>
      <x:c r="AH1377" s="20" t="n">
        <x:f>IF(AE1377&gt;0,AG1377/AE1377,"")</x:f>
        <x:v>0.2702564102564103</x:v>
      </x:c>
      <x:c r="AI1377" s="28" t="n">
        <x:v>81376.97</x:v>
      </x:c>
      <x:c r="AJ1377" s="28"/>
      <x:c r="AK1377"/>
      <x:c r="AL1377" t="str">
        <x:v>Completado</x:v>
      </x:c>
      <x:c r="AM1377" t="str">
        <x:f>IF(W1377&lt;0,"Devuelto",AL1377)</x:f>
        <x:v>Completado</x:v>
      </x:c>
      <x:c r="AN1377" t="str">
        <x:v>Efectivo</x:v>
      </x:c>
      <x:c r="AO1377" s="29" t="str">
        <x:v>Venta reportada sustituida por venta calculada</x:v>
      </x:c>
      <x:c r="AP1377" t="str">
        <x:f>IF(D1377="","No","Sí")</x:f>
        <x:v>Sí</x:v>
      </x:c>
    </x:row>
    <x:row r="1378">
      <x:c r="A1378" t="n">
        <x:v>1378</x:v>
      </x:c>
      <x:c r="B1378" t="str">
        <x:v>VT0006538</x:v>
      </x:c>
      <x:c r="C1378" t="str">
        <x:v>45816</x:v>
      </x:c>
      <x:c r="D1378" s="27" t="n">
        <x:v>45816</x:v>
      </x:c>
      <x:c r="E1378" t="n">
        <x:f>IF(D1378="","",YEAR(D1378))</x:f>
        <x:v>2025</x:v>
      </x:c>
      <x:c r="F1378" t="n">
        <x:f>IF(D1378="","",MONTH(D1378))</x:f>
        <x:v>6</x:v>
      </x:c>
      <x:c r="G1378" t="str">
        <x:f>IF(D1378="","Fecha no disponible",TEXT(D1378,"mmmm"))</x:f>
        <x:v>June</x:v>
      </x:c>
      <x:c r="H1378" t="str">
        <x:f>IF(D1378="","Fecha no disponible",TEXT(D1378,"yyyy-mm"))</x:f>
        <x:v>2025-06</x:v>
      </x:c>
      <x:c r="I1378" t="str">
        <x:f>IF(D1378="","Fecha no disponible","T"&amp;ROUNDUP(MONTH(D1378)/3,0))</x:f>
        <x:v>T2</x:v>
      </x:c>
      <x:c r="J1378" t="str">
        <x:v>T013</x:v>
      </x:c>
      <x:c r="K1378" t="str">
        <x:v>Tienda Potosí 1</x:v>
      </x:c>
      <x:c r="L1378" t="str">
        <x:v>Centro</x:v>
      </x:c>
      <x:c r="M1378" t="str">
        <x:v>Potosí</x:v>
      </x:c>
      <x:c r="N1378" t="str">
        <x:f>IFERROR(VLOOKUP(M1378,'Mapeos'!$A$4:$B$30,2,FALSE),M1378)</x:f>
        <x:v>Potosí</x:v>
      </x:c>
      <x:c r="O1378" t="str">
        <x:v>C00181</x:v>
      </x:c>
      <x:c r="P1378" t="str">
        <x:v>Empresa</x:v>
      </x:c>
      <x:c r="Q1378" t="str">
        <x:v>P0061</x:v>
      </x:c>
      <x:c r="R1378" t="str">
        <x:v>Deportes</x:v>
      </x:c>
      <x:c r="S1378" t="str">
        <x:v>Marca C</x:v>
      </x:c>
      <x:c r="T1378" t="str">
        <x:v>Tienda</x:v>
      </x:c>
      <x:c r="U1378" t="str">
        <x:f>IFERROR(VLOOKUP(T1378,'Mapeos'!$D$4:$E$25,2,FALSE),T1378)</x:f>
        <x:v>Tienda</x:v>
      </x:c>
      <x:c r="V1378" t="str">
        <x:v>V032</x:v>
      </x:c>
      <x:c r="W1378" t="n">
        <x:v>-3</x:v>
      </x:c>
      <x:c r="X1378" s="28" t="n">
        <x:v>2820.7</x:v>
      </x:c>
      <x:c r="Y1378" s="20" t="n">
        <x:v>0.15</x:v>
      </x:c>
      <x:c r="Z1378" s="20" t="n">
        <x:f>IF(Y1378&gt;1,Y1378/100,Y1378)</x:f>
        <x:v>0.15</x:v>
      </x:c>
      <x:c r="AA1378" s="28" t="n">
        <x:v>150.39</x:v>
      </x:c>
      <x:c r="AB1378" s="28" t="n">
        <x:v>-719.28</x:v>
      </x:c>
      <x:c r="AC1378" s="28" t="str">
        <x:v>BOB</x:v>
      </x:c>
      <x:c r="AD1378" s="28" t="n">
        <x:f>IF(AC1378="USD",AB1378*'Parametros'!$B$4,AB1378)</x:f>
        <x:v>-719.28</x:v>
      </x:c>
      <x:c r="AE1378" s="28" t="n">
        <x:f>W1378*X1378*(1-Z1378)</x:f>
        <x:v>-7192.784999999999</x:v>
      </x:c>
      <x:c r="AF1378" s="28" t="n">
        <x:f>W1378*AA1378</x:f>
        <x:v>-451.16999999999996</x:v>
      </x:c>
      <x:c r="AG1378" s="28" t="n">
        <x:f>AE1378-AF1378</x:f>
        <x:v>-6741.614999999999</x:v>
      </x:c>
      <x:c r="AH1378" s="20" t="str">
        <x:f>IF(AE1378&gt;0,AG1378/AE1378,"")</x:f>
      </x:c>
      <x:c r="AI1378" s="28" t="n">
        <x:v>182108.66</x:v>
      </x:c>
      <x:c r="AJ1378" s="28"/>
      <x:c r="AK1378"/>
      <x:c r="AL1378" t="str">
        <x:v>Devuelto</x:v>
      </x:c>
      <x:c r="AM1378" t="str">
        <x:f>IF(W1378&lt;0,"Devuelto",AL1378)</x:f>
        <x:v>Devuelto</x:v>
      </x:c>
      <x:c r="AN1378" t="str">
        <x:v>Transferencia</x:v>
      </x:c>
      <x:c r="AO1378" s="29" t="str">
        <x:v>Venta reportada sustituida por venta calculada</x:v>
      </x:c>
      <x:c r="AP1378" t="str">
        <x:f>IF(D1378="","No","Sí")</x:f>
        <x:v>Sí</x:v>
      </x:c>
    </x:row>
    <x:row r="1379">
      <x:c r="A1379" t="n">
        <x:v>1379</x:v>
      </x:c>
      <x:c r="B1379" t="str">
        <x:v>VT0006542</x:v>
      </x:c>
      <x:c r="C1379" t="str">
        <x:v>45538</x:v>
      </x:c>
      <x:c r="D1379" s="27" t="n">
        <x:v>45538</x:v>
      </x:c>
      <x:c r="E1379" t="n">
        <x:f>IF(D1379="","",YEAR(D1379))</x:f>
        <x:v>2024</x:v>
      </x:c>
      <x:c r="F1379" t="n">
        <x:f>IF(D1379="","",MONTH(D1379))</x:f>
        <x:v>9</x:v>
      </x:c>
      <x:c r="G1379" t="str">
        <x:f>IF(D1379="","Fecha no disponible",TEXT(D1379,"mmmm"))</x:f>
        <x:v>September</x:v>
      </x:c>
      <x:c r="H1379" t="str">
        <x:f>IF(D1379="","Fecha no disponible",TEXT(D1379,"yyyy-mm"))</x:f>
        <x:v>2024-09</x:v>
      </x:c>
      <x:c r="I1379" t="str">
        <x:f>IF(D1379="","Fecha no disponible","T"&amp;ROUNDUP(MONTH(D1379)/3,0))</x:f>
        <x:v>T3</x:v>
      </x:c>
      <x:c r="J1379" t="str">
        <x:v>T004</x:v>
      </x:c>
      <x:c r="K1379" t="str">
        <x:v>Tienda La Paz 4</x:v>
      </x:c>
      <x:c r="L1379" t="str">
        <x:v>Centro</x:v>
      </x:c>
      <x:c r="M1379" t="str">
        <x:v>La Paz</x:v>
      </x:c>
      <x:c r="N1379" t="str">
        <x:f>IFERROR(VLOOKUP(M1379,'Mapeos'!$A$4:$B$30,2,FALSE),M1379)</x:f>
        <x:v>La Paz</x:v>
      </x:c>
      <x:c r="O1379" t="str">
        <x:v>C00956</x:v>
      </x:c>
      <x:c r="P1379" t="str">
        <x:v>Premium</x:v>
      </x:c>
      <x:c r="Q1379" t="str">
        <x:v>P0030</x:v>
      </x:c>
      <x:c r="R1379" t="str">
        <x:v>Deportes</x:v>
      </x:c>
      <x:c r="S1379" t="str">
        <x:v>Marca A</x:v>
      </x:c>
      <x:c r="T1379" t="str">
        <x:v>Tienda</x:v>
      </x:c>
      <x:c r="U1379" t="str">
        <x:f>IFERROR(VLOOKUP(T1379,'Mapeos'!$D$4:$E$25,2,FALSE),T1379)</x:f>
        <x:v>Tienda</x:v>
      </x:c>
      <x:c r="V1379" t="str">
        <x:v>V030</x:v>
      </x:c>
      <x:c r="W1379" t="n">
        <x:v>1</x:v>
      </x:c>
      <x:c r="X1379" s="28" t="n">
        <x:v>127.76</x:v>
      </x:c>
      <x:c r="Y1379" s="20" t="n">
        <x:v>0</x:v>
      </x:c>
      <x:c r="Z1379" s="20" t="n">
        <x:f>IF(Y1379&gt;1,Y1379/100,Y1379)</x:f>
        <x:v>0</x:v>
      </x:c>
      <x:c r="AA1379" s="28" t="n">
        <x:v>103.51</x:v>
      </x:c>
      <x:c r="AB1379" s="28" t="n">
        <x:v>127.76</x:v>
      </x:c>
      <x:c r="AC1379" s="28" t="str">
        <x:v>BOB</x:v>
      </x:c>
      <x:c r="AD1379" s="28" t="n">
        <x:f>IF(AC1379="USD",AB1379*'Parametros'!$B$4,AB1379)</x:f>
        <x:v>127.76</x:v>
      </x:c>
      <x:c r="AE1379" s="28" t="n">
        <x:f>W1379*X1379*(1-Z1379)</x:f>
        <x:v>127.76</x:v>
      </x:c>
      <x:c r="AF1379" s="28" t="n">
        <x:f>W1379*AA1379</x:f>
        <x:v>103.51</x:v>
      </x:c>
      <x:c r="AG1379" s="28" t="n">
        <x:f>AE1379-AF1379</x:f>
        <x:v>24.25</x:v>
      </x:c>
      <x:c r="AH1379" s="20" t="n">
        <x:f>IF(AE1379&gt;0,AG1379/AE1379,"")</x:f>
        <x:v>0.18980901690670005</x:v>
      </x:c>
      <x:c r="AI1379" s="28" t="n">
        <x:v>131308.43</x:v>
      </x:c>
      <x:c r="AJ1379" s="28"/>
      <x:c r="AK1379"/>
      <x:c r="AL1379" t="str">
        <x:v>Completado</x:v>
      </x:c>
      <x:c r="AM1379" t="str">
        <x:f>IF(W1379&lt;0,"Devuelto",AL1379)</x:f>
        <x:v>Completado</x:v>
      </x:c>
      <x:c r="AN1379" t="str">
        <x:v>Transferencia</x:v>
      </x:c>
      <x:c r="AO1379" s="29" t="str">
        <x:v>Sin observación</x:v>
      </x:c>
      <x:c r="AP1379" t="str">
        <x:f>IF(D1379="","No","Sí")</x:f>
        <x:v>Sí</x:v>
      </x:c>
    </x:row>
    <x:row r="1380">
      <x:c r="A1380" t="n">
        <x:v>1380</x:v>
      </x:c>
      <x:c r="B1380" t="str">
        <x:v>VT0006547</x:v>
      </x:c>
      <x:c r="C1380" t="str">
        <x:v>45976</x:v>
      </x:c>
      <x:c r="D1380" s="27" t="n">
        <x:v>45976</x:v>
      </x:c>
      <x:c r="E1380" t="n">
        <x:f>IF(D1380="","",YEAR(D1380))</x:f>
        <x:v>2025</x:v>
      </x:c>
      <x:c r="F1380" t="n">
        <x:f>IF(D1380="","",MONTH(D1380))</x:f>
        <x:v>11</x:v>
      </x:c>
      <x:c r="G1380" t="str">
        <x:f>IF(D1380="","Fecha no disponible",TEXT(D1380,"mmmm"))</x:f>
        <x:v>November</x:v>
      </x:c>
      <x:c r="H1380" t="str">
        <x:f>IF(D1380="","Fecha no disponible",TEXT(D1380,"yyyy-mm"))</x:f>
        <x:v>2025-11</x:v>
      </x:c>
      <x:c r="I1380" t="str">
        <x:f>IF(D1380="","Fecha no disponible","T"&amp;ROUNDUP(MONTH(D1380)/3,0))</x:f>
        <x:v>T4</x:v>
      </x:c>
      <x:c r="J1380" t="str">
        <x:v>T004</x:v>
      </x:c>
      <x:c r="K1380" t="str">
        <x:v>Tienda La Paz 4</x:v>
      </x:c>
      <x:c r="L1380" t="str">
        <x:v>Centro</x:v>
      </x:c>
      <x:c r="M1380" t="str">
        <x:v>La Paz</x:v>
      </x:c>
      <x:c r="N1380" t="str">
        <x:f>IFERROR(VLOOKUP(M1380,'Mapeos'!$A$4:$B$30,2,FALSE),M1380)</x:f>
        <x:v>La Paz</x:v>
      </x:c>
      <x:c r="O1380" t="str">
        <x:v>C00350</x:v>
      </x:c>
      <x:c r="P1380" t="str">
        <x:v>Masivo</x:v>
      </x:c>
      <x:c r="Q1380" t="str">
        <x:v>P0135</x:v>
      </x:c>
      <x:c r="R1380" t="str">
        <x:v>Deportes</x:v>
      </x:c>
      <x:c r="S1380" t="str">
        <x:v>Marca D</x:v>
      </x:c>
      <x:c r="T1380" t="str">
        <x:v>Tienda</x:v>
      </x:c>
      <x:c r="U1380" t="str">
        <x:f>IFERROR(VLOOKUP(T1380,'Mapeos'!$D$4:$E$25,2,FALSE),T1380)</x:f>
        <x:v>Tienda</x:v>
      </x:c>
      <x:c r="V1380" t="str">
        <x:v>V023</x:v>
      </x:c>
      <x:c r="W1380" t="n">
        <x:v>1</x:v>
      </x:c>
      <x:c r="X1380" s="28" t="n">
        <x:v>84.12</x:v>
      </x:c>
      <x:c r="Y1380" s="20" t="n">
        <x:v>0.2</x:v>
      </x:c>
      <x:c r="Z1380" s="20" t="n">
        <x:f>IF(Y1380&gt;1,Y1380/100,Y1380)</x:f>
        <x:v>0.2</x:v>
      </x:c>
      <x:c r="AA1380" s="28" t="n">
        <x:v>45.32</x:v>
      </x:c>
      <x:c r="AB1380" s="28" t="n">
        <x:v>67.3</x:v>
      </x:c>
      <x:c r="AC1380" s="28" t="str">
        <x:v>BOB</x:v>
      </x:c>
      <x:c r="AD1380" s="28" t="n">
        <x:f>IF(AC1380="USD",AB1380*'Parametros'!$B$4,AB1380)</x:f>
        <x:v>67.3</x:v>
      </x:c>
      <x:c r="AE1380" s="28" t="n">
        <x:f>W1380*X1380*(1-Z1380)</x:f>
        <x:v>67.296</x:v>
      </x:c>
      <x:c r="AF1380" s="28" t="n">
        <x:f>W1380*AA1380</x:f>
        <x:v>45.32</x:v>
      </x:c>
      <x:c r="AG1380" s="28" t="n">
        <x:f>AE1380-AF1380</x:f>
        <x:v>21.976000000000006</x:v>
      </x:c>
      <x:c r="AH1380" s="20" t="n">
        <x:f>IF(AE1380&gt;0,AG1380/AE1380,"")</x:f>
        <x:v>0.3265572990965288</x:v>
      </x:c>
      <x:c r="AI1380" s="28" t="n">
        <x:v>191492.27</x:v>
      </x:c>
      <x:c r="AJ1380" s="28"/>
      <x:c r="AK1380"/>
      <x:c r="AL1380" t="str">
        <x:v>Completado</x:v>
      </x:c>
      <x:c r="AM1380" t="str">
        <x:f>IF(W1380&lt;0,"Devuelto",AL1380)</x:f>
        <x:v>Completado</x:v>
      </x:c>
      <x:c r="AN1380" t="str">
        <x:v>QR</x:v>
      </x:c>
      <x:c r="AO1380" s="29" t="str">
        <x:v>Sin observación</x:v>
      </x:c>
      <x:c r="AP1380" t="str">
        <x:f>IF(D1380="","No","Sí")</x:f>
        <x:v>Sí</x:v>
      </x:c>
    </x:row>
    <x:row r="1381">
      <x:c r="A1381" t="n">
        <x:v>1381</x:v>
      </x:c>
      <x:c r="B1381" t="str">
        <x:v>VT0006552</x:v>
      </x:c>
      <x:c r="C1381" t="str">
        <x:v>45401</x:v>
      </x:c>
      <x:c r="D1381" s="27" t="n">
        <x:v>45401</x:v>
      </x:c>
      <x:c r="E1381" t="n">
        <x:f>IF(D1381="","",YEAR(D1381))</x:f>
        <x:v>2024</x:v>
      </x:c>
      <x:c r="F1381" t="n">
        <x:f>IF(D1381="","",MONTH(D1381))</x:f>
        <x:v>4</x:v>
      </x:c>
      <x:c r="G1381" t="str">
        <x:f>IF(D1381="","Fecha no disponible",TEXT(D1381,"mmmm"))</x:f>
        <x:v>April</x:v>
      </x:c>
      <x:c r="H1381" t="str">
        <x:f>IF(D1381="","Fecha no disponible",TEXT(D1381,"yyyy-mm"))</x:f>
        <x:v>2024-04</x:v>
      </x:c>
      <x:c r="I1381" t="str">
        <x:f>IF(D1381="","Fecha no disponible","T"&amp;ROUNDUP(MONTH(D1381)/3,0))</x:f>
        <x:v>T2</x:v>
      </x:c>
      <x:c r="J1381" t="str">
        <x:v>T008</x:v>
      </x:c>
      <x:c r="K1381" t="str">
        <x:v>Tienda Santa Cruz 4</x:v>
      </x:c>
      <x:c r="L1381" t="str">
        <x:v>Barrio</x:v>
      </x:c>
      <x:c r="M1381" t="str">
        <x:v>Santa Cruz</x:v>
      </x:c>
      <x:c r="N1381" t="str">
        <x:f>IFERROR(VLOOKUP(M1381,'Mapeos'!$A$4:$B$30,2,FALSE),M1381)</x:f>
        <x:v>Santa Cruz</x:v>
      </x:c>
      <x:c r="O1381" t="str">
        <x:v>C00688</x:v>
      </x:c>
      <x:c r="P1381" t="str">
        <x:v>Frecuente</x:v>
      </x:c>
      <x:c r="Q1381" t="str">
        <x:v>P0001</x:v>
      </x:c>
      <x:c r="R1381" t="str">
        <x:v>Hogar</x:v>
      </x:c>
      <x:c r="S1381" t="str">
        <x:v>Marca D</x:v>
      </x:c>
      <x:c r="T1381" t="str">
        <x:v>Tienda</x:v>
      </x:c>
      <x:c r="U1381" t="str">
        <x:f>IFERROR(VLOOKUP(T1381,'Mapeos'!$D$4:$E$25,2,FALSE),T1381)</x:f>
        <x:v>Tienda</x:v>
      </x:c>
      <x:c r="V1381" t="str">
        <x:v>V035</x:v>
      </x:c>
      <x:c r="W1381" t="n">
        <x:v>1</x:v>
      </x:c>
      <x:c r="X1381" s="28" t="n">
        <x:v>349.66</x:v>
      </x:c>
      <x:c r="Y1381" s="20" t="n">
        <x:v>0</x:v>
      </x:c>
      <x:c r="Z1381" s="20" t="n">
        <x:f>IF(Y1381&gt;1,Y1381/100,Y1381)</x:f>
        <x:v>0</x:v>
      </x:c>
      <x:c r="AA1381" s="28" t="n">
        <x:v>195.84</x:v>
      </x:c>
      <x:c r="AB1381" s="28" t="n">
        <x:v>349.66</x:v>
      </x:c>
      <x:c r="AC1381" s="28" t="str">
        <x:v>BOB</x:v>
      </x:c>
      <x:c r="AD1381" s="28" t="n">
        <x:f>IF(AC1381="USD",AB1381*'Parametros'!$B$4,AB1381)</x:f>
        <x:v>349.66</x:v>
      </x:c>
      <x:c r="AE1381" s="28" t="n">
        <x:f>W1381*X1381*(1-Z1381)</x:f>
        <x:v>349.66</x:v>
      </x:c>
      <x:c r="AF1381" s="28" t="n">
        <x:f>W1381*AA1381</x:f>
        <x:v>195.84</x:v>
      </x:c>
      <x:c r="AG1381" s="28" t="n">
        <x:f>AE1381-AF1381</x:f>
        <x:v>153.82000000000002</x:v>
      </x:c>
      <x:c r="AH1381" s="20" t="n">
        <x:f>IF(AE1381&gt;0,AG1381/AE1381,"")</x:f>
        <x:v>0.4399130583995882</x:v>
      </x:c>
      <x:c r="AI1381" s="28" t="n">
        <x:v>142518.87</x:v>
      </x:c>
      <x:c r="AJ1381" s="28"/>
      <x:c r="AK1381"/>
      <x:c r="AL1381" t="str">
        <x:v>Completado</x:v>
      </x:c>
      <x:c r="AM1381" t="str">
        <x:f>IF(W1381&lt;0,"Devuelto",AL1381)</x:f>
        <x:v>Completado</x:v>
      </x:c>
      <x:c r="AN1381" t="str">
        <x:v>QR</x:v>
      </x:c>
      <x:c r="AO1381" s="29" t="str">
        <x:v>Sin observación</x:v>
      </x:c>
      <x:c r="AP1381" t="str">
        <x:f>IF(D1381="","No","Sí")</x:f>
        <x:v>Sí</x:v>
      </x:c>
    </x:row>
    <x:row r="1382">
      <x:c r="A1382" t="n">
        <x:v>1382</x:v>
      </x:c>
      <x:c r="B1382" t="str">
        <x:v>VT0006557</x:v>
      </x:c>
      <x:c r="C1382" t="str">
        <x:v>45954</x:v>
      </x:c>
      <x:c r="D1382" s="27" t="n">
        <x:v>45954</x:v>
      </x:c>
      <x:c r="E1382" t="n">
        <x:f>IF(D1382="","",YEAR(D1382))</x:f>
        <x:v>2025</x:v>
      </x:c>
      <x:c r="F1382" t="n">
        <x:f>IF(D1382="","",MONTH(D1382))</x:f>
        <x:v>10</x:v>
      </x:c>
      <x:c r="G1382" t="str">
        <x:f>IF(D1382="","Fecha no disponible",TEXT(D1382,"mmmm"))</x:f>
        <x:v>October</x:v>
      </x:c>
      <x:c r="H1382" t="str">
        <x:f>IF(D1382="","Fecha no disponible",TEXT(D1382,"yyyy-mm"))</x:f>
        <x:v>2025-10</x:v>
      </x:c>
      <x:c r="I1382" t="str">
        <x:f>IF(D1382="","Fecha no disponible","T"&amp;ROUNDUP(MONTH(D1382)/3,0))</x:f>
        <x:v>T4</x:v>
      </x:c>
      <x:c r="J1382" t="str">
        <x:v>T020</x:v>
      </x:c>
      <x:c r="K1382" t="str">
        <x:v>Tienda Sucre 4</x:v>
      </x:c>
      <x:c r="L1382" t="str">
        <x:v>Mall</x:v>
      </x:c>
      <x:c r="M1382" t="str">
        <x:v>Sucre</x:v>
      </x:c>
      <x:c r="N1382" t="str">
        <x:f>IFERROR(VLOOKUP(M1382,'Mapeos'!$A$4:$B$30,2,FALSE),M1382)</x:f>
        <x:v>Sucre</x:v>
      </x:c>
      <x:c r="O1382" t="str">
        <x:v>C01379</x:v>
      </x:c>
      <x:c r="P1382" t="str">
        <x:v>Frecuente</x:v>
      </x:c>
      <x:c r="Q1382" t="str">
        <x:v>P0083</x:v>
      </x:c>
      <x:c r="R1382" t="str">
        <x:v>Electrónica</x:v>
      </x:c>
      <x:c r="S1382" t="str">
        <x:v>Marca B</x:v>
      </x:c>
      <x:c r="T1382" t="str">
        <x:v>Tienda</x:v>
      </x:c>
      <x:c r="U1382" t="str">
        <x:f>IFERROR(VLOOKUP(T1382,'Mapeos'!$D$4:$E$25,2,FALSE),T1382)</x:f>
        <x:v>Tienda</x:v>
      </x:c>
      <x:c r="V1382" t="str">
        <x:v>V037</x:v>
      </x:c>
      <x:c r="W1382" t="n">
        <x:v>4</x:v>
      </x:c>
      <x:c r="X1382" s="28" t="n">
        <x:v>173.02</x:v>
      </x:c>
      <x:c r="Y1382" s="20" t="n">
        <x:v>0.15</x:v>
      </x:c>
      <x:c r="Z1382" s="20" t="n">
        <x:f>IF(Y1382&gt;1,Y1382/100,Y1382)</x:f>
        <x:v>0.15</x:v>
      </x:c>
      <x:c r="AA1382" s="28" t="n">
        <x:v>123.81</x:v>
      </x:c>
      <x:c r="AB1382" s="28" t="n">
        <x:v>588.27</x:v>
      </x:c>
      <x:c r="AC1382" s="28" t="str">
        <x:v>BOB</x:v>
      </x:c>
      <x:c r="AD1382" s="28" t="n">
        <x:f>IF(AC1382="USD",AB1382*'Parametros'!$B$4,AB1382)</x:f>
        <x:v>588.27</x:v>
      </x:c>
      <x:c r="AE1382" s="28" t="n">
        <x:f>W1382*X1382*(1-Z1382)</x:f>
        <x:v>588.268</x:v>
      </x:c>
      <x:c r="AF1382" s="28" t="n">
        <x:f>W1382*AA1382</x:f>
        <x:v>495.24</x:v>
      </x:c>
      <x:c r="AG1382" s="28" t="n">
        <x:f>AE1382-AF1382</x:f>
        <x:v>93.02800000000002</x:v>
      </x:c>
      <x:c r="AH1382" s="20" t="n">
        <x:f>IF(AE1382&gt;0,AG1382/AE1382,"")</x:f>
        <x:v>0.15813880748230402</x:v>
      </x:c>
      <x:c r="AI1382" s="28" t="n">
        <x:v>161606.01</x:v>
      </x:c>
      <x:c r="AJ1382" s="28"/>
      <x:c r="AK1382"/>
      <x:c r="AL1382" t="str">
        <x:v>Completado</x:v>
      </x:c>
      <x:c r="AM1382" t="str">
        <x:f>IF(W1382&lt;0,"Devuelto",AL1382)</x:f>
        <x:v>Completado</x:v>
      </x:c>
      <x:c r="AN1382" t="str">
        <x:v>Transferencia</x:v>
      </x:c>
      <x:c r="AO1382" s="29" t="str">
        <x:v>Sin observación</x:v>
      </x:c>
      <x:c r="AP1382" t="str">
        <x:f>IF(D1382="","No","Sí")</x:f>
        <x:v>Sí</x:v>
      </x:c>
    </x:row>
    <x:row r="1383">
      <x:c r="A1383" t="n">
        <x:v>1383</x:v>
      </x:c>
      <x:c r="B1383" t="str">
        <x:v>VT0006561</x:v>
      </x:c>
      <x:c r="C1383" t="str">
        <x:v>45981</x:v>
      </x:c>
      <x:c r="D1383" s="27" t="n">
        <x:v>45981</x:v>
      </x:c>
      <x:c r="E1383" t="n">
        <x:f>IF(D1383="","",YEAR(D1383))</x:f>
        <x:v>2025</x:v>
      </x:c>
      <x:c r="F1383" t="n">
        <x:f>IF(D1383="","",MONTH(D1383))</x:f>
        <x:v>11</x:v>
      </x:c>
      <x:c r="G1383" t="str">
        <x:f>IF(D1383="","Fecha no disponible",TEXT(D1383,"mmmm"))</x:f>
        <x:v>November</x:v>
      </x:c>
      <x:c r="H1383" t="str">
        <x:f>IF(D1383="","Fecha no disponible",TEXT(D1383,"yyyy-mm"))</x:f>
        <x:v>2025-11</x:v>
      </x:c>
      <x:c r="I1383" t="str">
        <x:f>IF(D1383="","Fecha no disponible","T"&amp;ROUNDUP(MONTH(D1383)/3,0))</x:f>
        <x:v>T4</x:v>
      </x:c>
      <x:c r="J1383" t="str">
        <x:v>T003</x:v>
      </x:c>
      <x:c r="K1383" t="str">
        <x:v>Tienda La Paz 3</x:v>
      </x:c>
      <x:c r="L1383" t="str">
        <x:v>Barrio</x:v>
      </x:c>
      <x:c r="M1383" t="str">
        <x:v>La Paz</x:v>
      </x:c>
      <x:c r="N1383" t="str">
        <x:f>IFERROR(VLOOKUP(M1383,'Mapeos'!$A$4:$B$30,2,FALSE),M1383)</x:f>
        <x:v>La Paz</x:v>
      </x:c>
      <x:c r="O1383" t="str">
        <x:v>C01461</x:v>
      </x:c>
      <x:c r="P1383" t="str">
        <x:v>Premium</x:v>
      </x:c>
      <x:c r="Q1383" t="str">
        <x:v>P0149</x:v>
      </x:c>
      <x:c r="R1383" t="str">
        <x:v>Alimentos</x:v>
      </x:c>
      <x:c r="S1383" t="str">
        <x:v>Marca D</x:v>
      </x:c>
      <x:c r="T1383" t="str">
        <x:v>WhatsApp</x:v>
      </x:c>
      <x:c r="U1383" t="str">
        <x:f>IFERROR(VLOOKUP(T1383,'Mapeos'!$D$4:$E$25,2,FALSE),T1383)</x:f>
        <x:v>WhatsApp</x:v>
      </x:c>
      <x:c r="V1383" t="str">
        <x:v>V040</x:v>
      </x:c>
      <x:c r="W1383" t="n">
        <x:v>-2</x:v>
      </x:c>
      <x:c r="X1383" s="28" t="n">
        <x:v>26.04</x:v>
      </x:c>
      <x:c r="Y1383" s="20" t="n">
        <x:v>0.25</x:v>
      </x:c>
      <x:c r="Z1383" s="20" t="n">
        <x:f>IF(Y1383&gt;1,Y1383/100,Y1383)</x:f>
        <x:v>0.25</x:v>
      </x:c>
      <x:c r="AA1383" s="28" t="n">
        <x:v>18.82</x:v>
      </x:c>
      <x:c r="AB1383" s="28" t="n">
        <x:v>-39.06</x:v>
      </x:c>
      <x:c r="AC1383" s="28" t="str">
        <x:v>BOB</x:v>
      </x:c>
      <x:c r="AD1383" s="28" t="n">
        <x:f>IF(AC1383="USD",AB1383*'Parametros'!$B$4,AB1383)</x:f>
        <x:v>-39.06</x:v>
      </x:c>
      <x:c r="AE1383" s="28" t="n">
        <x:f>W1383*X1383*(1-Z1383)</x:f>
        <x:v>-39.06</x:v>
      </x:c>
      <x:c r="AF1383" s="28" t="n">
        <x:f>W1383*AA1383</x:f>
        <x:v>-37.64</x:v>
      </x:c>
      <x:c r="AG1383" s="28" t="n">
        <x:f>AE1383-AF1383</x:f>
        <x:v>-1.4200000000000017</x:v>
      </x:c>
      <x:c r="AH1383" s="20" t="str">
        <x:f>IF(AE1383&gt;0,AG1383/AE1383,"")</x:f>
      </x:c>
      <x:c r="AI1383" s="28" t="n">
        <x:v>66142.16</x:v>
      </x:c>
      <x:c r="AJ1383" s="28"/>
      <x:c r="AK1383"/>
      <x:c r="AL1383" t="str">
        <x:v>Devuelto</x:v>
      </x:c>
      <x:c r="AM1383" t="str">
        <x:f>IF(W1383&lt;0,"Devuelto",AL1383)</x:f>
        <x:v>Devuelto</x:v>
      </x:c>
      <x:c r="AN1383" t="str">
        <x:v>Transferencia</x:v>
      </x:c>
      <x:c r="AO1383" s="29" t="str">
        <x:v>Sin observación</x:v>
      </x:c>
      <x:c r="AP1383" t="str">
        <x:f>IF(D1383="","No","Sí")</x:f>
        <x:v>Sí</x:v>
      </x:c>
    </x:row>
    <x:row r="1384">
      <x:c r="A1384" t="n">
        <x:v>1384</x:v>
      </x:c>
      <x:c r="B1384" t="str">
        <x:v>VT0006566</x:v>
      </x:c>
      <x:c r="C1384" t="str">
        <x:v>46039</x:v>
      </x:c>
      <x:c r="D1384" s="27" t="n">
        <x:v>46039</x:v>
      </x:c>
      <x:c r="E1384" t="n">
        <x:f>IF(D1384="","",YEAR(D1384))</x:f>
        <x:v>2026</x:v>
      </x:c>
      <x:c r="F1384" t="n">
        <x:f>IF(D1384="","",MONTH(D1384))</x:f>
        <x:v>1</x:v>
      </x:c>
      <x:c r="G1384" t="str">
        <x:f>IF(D1384="","Fecha no disponible",TEXT(D1384,"mmmm"))</x:f>
        <x:v>January</x:v>
      </x:c>
      <x:c r="H1384" t="str">
        <x:f>IF(D1384="","Fecha no disponible",TEXT(D1384,"yyyy-mm"))</x:f>
        <x:v>2026-01</x:v>
      </x:c>
      <x:c r="I1384" t="str">
        <x:f>IF(D1384="","Fecha no disponible","T"&amp;ROUNDUP(MONTH(D1384)/3,0))</x:f>
        <x:v>T1</x:v>
      </x:c>
      <x:c r="J1384" t="str">
        <x:v>T012</x:v>
      </x:c>
      <x:c r="K1384" t="str">
        <x:v>Tienda Cochabamba 4</x:v>
      </x:c>
      <x:c r="L1384" t="str">
        <x:v>Centro</x:v>
      </x:c>
      <x:c r="M1384" t="str">
        <x:v>Cochabamba</x:v>
      </x:c>
      <x:c r="N1384" t="str">
        <x:f>IFERROR(VLOOKUP(M1384,'Mapeos'!$A$4:$B$30,2,FALSE),M1384)</x:f>
        <x:v>Cochabamba</x:v>
      </x:c>
      <x:c r="O1384" t="str">
        <x:v>C01211</x:v>
      </x:c>
      <x:c r="P1384" t="str">
        <x:v>Premium</x:v>
      </x:c>
      <x:c r="Q1384" t="str">
        <x:v>P0043</x:v>
      </x:c>
      <x:c r="R1384" t="str">
        <x:v>Alimentos</x:v>
      </x:c>
      <x:c r="S1384" t="str">
        <x:v>Marca C</x:v>
      </x:c>
      <x:c r="T1384" t="str">
        <x:v>Tienda</x:v>
      </x:c>
      <x:c r="U1384" t="str">
        <x:f>IFERROR(VLOOKUP(T1384,'Mapeos'!$D$4:$E$25,2,FALSE),T1384)</x:f>
        <x:v>Tienda</x:v>
      </x:c>
      <x:c r="V1384" t="str">
        <x:v>V011</x:v>
      </x:c>
      <x:c r="W1384" t="n">
        <x:v>1</x:v>
      </x:c>
      <x:c r="X1384" s="28" t="n">
        <x:v>27.6</x:v>
      </x:c>
      <x:c r="Y1384" s="20" t="n">
        <x:v>0</x:v>
      </x:c>
      <x:c r="Z1384" s="20" t="n">
        <x:f>IF(Y1384&gt;1,Y1384/100,Y1384)</x:f>
        <x:v>0</x:v>
      </x:c>
      <x:c r="AA1384" s="28" t="n">
        <x:v>20.37</x:v>
      </x:c>
      <x:c r="AB1384" s="28" t="n">
        <x:v>27.6</x:v>
      </x:c>
      <x:c r="AC1384" s="28" t="str">
        <x:v>BOB</x:v>
      </x:c>
      <x:c r="AD1384" s="28" t="n">
        <x:f>IF(AC1384="USD",AB1384*'Parametros'!$B$4,AB1384)</x:f>
        <x:v>27.6</x:v>
      </x:c>
      <x:c r="AE1384" s="28" t="n">
        <x:f>W1384*X1384*(1-Z1384)</x:f>
        <x:v>27.6</x:v>
      </x:c>
      <x:c r="AF1384" s="28" t="n">
        <x:f>W1384*AA1384</x:f>
        <x:v>20.37</x:v>
      </x:c>
      <x:c r="AG1384" s="28" t="n">
        <x:f>AE1384-AF1384</x:f>
        <x:v>7.23</x:v>
      </x:c>
      <x:c r="AH1384" s="20" t="n">
        <x:f>IF(AE1384&gt;0,AG1384/AE1384,"")</x:f>
        <x:v>0.2619565217391304</x:v>
      </x:c>
      <x:c r="AI1384" s="28" t="n">
        <x:v>165740.08</x:v>
      </x:c>
      <x:c r="AJ1384" s="28"/>
      <x:c r="AK1384"/>
      <x:c r="AL1384" t="str">
        <x:v>Completado</x:v>
      </x:c>
      <x:c r="AM1384" t="str">
        <x:f>IF(W1384&lt;0,"Devuelto",AL1384)</x:f>
        <x:v>Completado</x:v>
      </x:c>
      <x:c r="AN1384" t="str">
        <x:v>Tarjeta</x:v>
      </x:c>
      <x:c r="AO1384" s="29" t="str">
        <x:v>Sin observación</x:v>
      </x:c>
      <x:c r="AP1384" t="str">
        <x:f>IF(D1384="","No","Sí")</x:f>
        <x:v>Sí</x:v>
      </x:c>
    </x:row>
    <x:row r="1385">
      <x:c r="A1385" t="n">
        <x:v>1385</x:v>
      </x:c>
      <x:c r="B1385" t="str">
        <x:v>VT0006571</x:v>
      </x:c>
      <x:c r="C1385" t="str">
        <x:v>45651</x:v>
      </x:c>
      <x:c r="D1385" s="27" t="n">
        <x:v>45651</x:v>
      </x:c>
      <x:c r="E1385" t="n">
        <x:f>IF(D1385="","",YEAR(D1385))</x:f>
        <x:v>2024</x:v>
      </x:c>
      <x:c r="F1385" t="n">
        <x:f>IF(D1385="","",MONTH(D1385))</x:f>
        <x:v>12</x:v>
      </x:c>
      <x:c r="G1385" t="str">
        <x:f>IF(D1385="","Fecha no disponible",TEXT(D1385,"mmmm"))</x:f>
        <x:v>December</x:v>
      </x:c>
      <x:c r="H1385" t="str">
        <x:f>IF(D1385="","Fecha no disponible",TEXT(D1385,"yyyy-mm"))</x:f>
        <x:v>2024-12</x:v>
      </x:c>
      <x:c r="I1385" t="str">
        <x:f>IF(D1385="","Fecha no disponible","T"&amp;ROUNDUP(MONTH(D1385)/3,0))</x:f>
        <x:v>T4</x:v>
      </x:c>
      <x:c r="J1385" t="str">
        <x:v>T001</x:v>
      </x:c>
      <x:c r="K1385" t="str">
        <x:v>Tienda La Paz 1</x:v>
      </x:c>
      <x:c r="L1385" t="str">
        <x:v>Barrio</x:v>
      </x:c>
      <x:c r="M1385" t="str">
        <x:v>La Paz</x:v>
      </x:c>
      <x:c r="N1385" t="str">
        <x:f>IFERROR(VLOOKUP(M1385,'Mapeos'!$A$4:$B$30,2,FALSE),M1385)</x:f>
        <x:v>La Paz</x:v>
      </x:c>
      <x:c r="O1385" t="str">
        <x:v>C00922</x:v>
      </x:c>
      <x:c r="P1385" t="str">
        <x:v>Frecuente</x:v>
      </x:c>
      <x:c r="Q1385" t="str">
        <x:v>P0081</x:v>
      </x:c>
      <x:c r="R1385" t="str">
        <x:v>Hogar</x:v>
      </x:c>
      <x:c r="S1385" t="str">
        <x:v>Marca B</x:v>
      </x:c>
      <x:c r="T1385" t="str">
        <x:v>Tienda</x:v>
      </x:c>
      <x:c r="U1385" t="str">
        <x:f>IFERROR(VLOOKUP(T1385,'Mapeos'!$D$4:$E$25,2,FALSE),T1385)</x:f>
        <x:v>Tienda</x:v>
      </x:c>
      <x:c r="V1385" t="str">
        <x:v>V026</x:v>
      </x:c>
      <x:c r="W1385" t="n">
        <x:v>1</x:v>
      </x:c>
      <x:c r="X1385" s="28" t="n">
        <x:v>290.1</x:v>
      </x:c>
      <x:c r="Y1385" s="20" t="n">
        <x:v>0.15</x:v>
      </x:c>
      <x:c r="Z1385" s="20" t="n">
        <x:f>IF(Y1385&gt;1,Y1385/100,Y1385)</x:f>
        <x:v>0.15</x:v>
      </x:c>
      <x:c r="AA1385" s="28" t="n">
        <x:v>221.74</x:v>
      </x:c>
      <x:c r="AB1385" s="28" t="n">
        <x:v>246.59</x:v>
      </x:c>
      <x:c r="AC1385" s="28" t="str">
        <x:v>BOB</x:v>
      </x:c>
      <x:c r="AD1385" s="28" t="n">
        <x:f>IF(AC1385="USD",AB1385*'Parametros'!$B$4,AB1385)</x:f>
        <x:v>246.59</x:v>
      </x:c>
      <x:c r="AE1385" s="28" t="n">
        <x:f>W1385*X1385*(1-Z1385)</x:f>
        <x:v>246.585</x:v>
      </x:c>
      <x:c r="AF1385" s="28" t="n">
        <x:f>W1385*AA1385</x:f>
        <x:v>221.74</x:v>
      </x:c>
      <x:c r="AG1385" s="28" t="n">
        <x:f>AE1385-AF1385</x:f>
        <x:v>24.845</x:v>
      </x:c>
      <x:c r="AH1385" s="20" t="n">
        <x:f>IF(AE1385&gt;0,AG1385/AE1385,"")</x:f>
        <x:v>0.10075633148812782</x:v>
      </x:c>
      <x:c r="AI1385" s="28" t="n">
        <x:v>138159.07</x:v>
      </x:c>
      <x:c r="AJ1385" s="28"/>
      <x:c r="AK1385"/>
      <x:c r="AL1385" t="str">
        <x:v>Completado</x:v>
      </x:c>
      <x:c r="AM1385" t="str">
        <x:f>IF(W1385&lt;0,"Devuelto",AL1385)</x:f>
        <x:v>Completado</x:v>
      </x:c>
      <x:c r="AN1385" t="str">
        <x:v>QR</x:v>
      </x:c>
      <x:c r="AO1385" s="29" t="str">
        <x:v>Sin observación</x:v>
      </x:c>
      <x:c r="AP1385" t="str">
        <x:f>IF(D1385="","No","Sí")</x:f>
        <x:v>Sí</x:v>
      </x:c>
    </x:row>
    <x:row r="1386">
      <x:c r="A1386" t="n">
        <x:v>1386</x:v>
      </x:c>
      <x:c r="B1386" t="str">
        <x:v>VT0006576</x:v>
      </x:c>
      <x:c r="C1386" t="str">
        <x:v>46094</x:v>
      </x:c>
      <x:c r="D1386" s="27" t="n">
        <x:v>46094</x:v>
      </x:c>
      <x:c r="E1386" t="n">
        <x:f>IF(D1386="","",YEAR(D1386))</x:f>
        <x:v>2026</x:v>
      </x:c>
      <x:c r="F1386" t="n">
        <x:f>IF(D1386="","",MONTH(D1386))</x:f>
        <x:v>3</x:v>
      </x:c>
      <x:c r="G1386" t="str">
        <x:f>IF(D1386="","Fecha no disponible",TEXT(D1386,"mmmm"))</x:f>
        <x:v>March</x:v>
      </x:c>
      <x:c r="H1386" t="str">
        <x:f>IF(D1386="","Fecha no disponible",TEXT(D1386,"yyyy-mm"))</x:f>
        <x:v>2026-03</x:v>
      </x:c>
      <x:c r="I1386" t="str">
        <x:f>IF(D1386="","Fecha no disponible","T"&amp;ROUNDUP(MONTH(D1386)/3,0))</x:f>
        <x:v>T1</x:v>
      </x:c>
      <x:c r="J1386" t="str">
        <x:v>T015</x:v>
      </x:c>
      <x:c r="K1386" t="str">
        <x:v>Tienda Potosí 3</x:v>
      </x:c>
      <x:c r="L1386" t="str">
        <x:v>Mall</x:v>
      </x:c>
      <x:c r="M1386" t="str">
        <x:v>Potosí</x:v>
      </x:c>
      <x:c r="N1386" t="str">
        <x:f>IFERROR(VLOOKUP(M1386,'Mapeos'!$A$4:$B$30,2,FALSE),M1386)</x:f>
        <x:v>Potosí</x:v>
      </x:c>
      <x:c r="O1386" t="str">
        <x:v>C00816</x:v>
      </x:c>
      <x:c r="P1386" t="str">
        <x:v>Empresa</x:v>
      </x:c>
      <x:c r="Q1386" t="str">
        <x:v>P0148</x:v>
      </x:c>
      <x:c r="R1386" t="str">
        <x:v>Cuidado Personal</x:v>
      </x:c>
      <x:c r="S1386" t="str">
        <x:v>Marca C</x:v>
      </x:c>
      <x:c r="T1386" t="str">
        <x:v>Tienda</x:v>
      </x:c>
      <x:c r="U1386" t="str">
        <x:f>IFERROR(VLOOKUP(T1386,'Mapeos'!$D$4:$E$25,2,FALSE),T1386)</x:f>
        <x:v>Tienda</x:v>
      </x:c>
      <x:c r="V1386" t="str">
        <x:v>V019</x:v>
      </x:c>
      <x:c r="W1386" t="n">
        <x:v>1</x:v>
      </x:c>
      <x:c r="X1386" s="28" t="n">
        <x:v>73.05</x:v>
      </x:c>
      <x:c r="Y1386" s="20" t="n">
        <x:v>0.1</x:v>
      </x:c>
      <x:c r="Z1386" s="20" t="n">
        <x:f>IF(Y1386&gt;1,Y1386/100,Y1386)</x:f>
        <x:v>0.1</x:v>
      </x:c>
      <x:c r="AA1386" s="28" t="n">
        <x:v>59.11</x:v>
      </x:c>
      <x:c r="AB1386" s="28" t="n">
        <x:v>65.75</x:v>
      </x:c>
      <x:c r="AC1386" s="28" t="str">
        <x:v>BOB</x:v>
      </x:c>
      <x:c r="AD1386" s="28" t="n">
        <x:f>IF(AC1386="USD",AB1386*'Parametros'!$B$4,AB1386)</x:f>
        <x:v>65.75</x:v>
      </x:c>
      <x:c r="AE1386" s="28" t="n">
        <x:f>W1386*X1386*(1-Z1386)</x:f>
        <x:v>65.745</x:v>
      </x:c>
      <x:c r="AF1386" s="28" t="n">
        <x:f>W1386*AA1386</x:f>
        <x:v>59.11</x:v>
      </x:c>
      <x:c r="AG1386" s="28" t="n">
        <x:f>AE1386-AF1386</x:f>
        <x:v>6.635000000000005</x:v>
      </x:c>
      <x:c r="AH1386" s="20" t="n">
        <x:f>IF(AE1386&gt;0,AG1386/AE1386,"")</x:f>
        <x:v>0.10092022207011947</x:v>
      </x:c>
      <x:c r="AI1386" s="28" t="n">
        <x:v>135673.52</x:v>
      </x:c>
      <x:c r="AJ1386" s="28"/>
      <x:c r="AK1386"/>
      <x:c r="AL1386" t="str">
        <x:v>Completado</x:v>
      </x:c>
      <x:c r="AM1386" t="str">
        <x:f>IF(W1386&lt;0,"Devuelto",AL1386)</x:f>
        <x:v>Completado</x:v>
      </x:c>
      <x:c r="AN1386" t="str">
        <x:v>QR</x:v>
      </x:c>
      <x:c r="AO1386" s="29" t="str">
        <x:v>Sin observación</x:v>
      </x:c>
      <x:c r="AP1386" t="str">
        <x:f>IF(D1386="","No","Sí")</x:f>
        <x:v>Sí</x:v>
      </x:c>
    </x:row>
    <x:row r="1387">
      <x:c r="A1387" t="n">
        <x:v>1387</x:v>
      </x:c>
      <x:c r="B1387" t="str">
        <x:v>VT0006580</x:v>
      </x:c>
      <x:c r="C1387" t="str">
        <x:v>46049</x:v>
      </x:c>
      <x:c r="D1387" s="27" t="n">
        <x:v>46049</x:v>
      </x:c>
      <x:c r="E1387" t="n">
        <x:f>IF(D1387="","",YEAR(D1387))</x:f>
        <x:v>2026</x:v>
      </x:c>
      <x:c r="F1387" t="n">
        <x:f>IF(D1387="","",MONTH(D1387))</x:f>
        <x:v>1</x:v>
      </x:c>
      <x:c r="G1387" t="str">
        <x:f>IF(D1387="","Fecha no disponible",TEXT(D1387,"mmmm"))</x:f>
        <x:v>January</x:v>
      </x:c>
      <x:c r="H1387" t="str">
        <x:f>IF(D1387="","Fecha no disponible",TEXT(D1387,"yyyy-mm"))</x:f>
        <x:v>2026-01</x:v>
      </x:c>
      <x:c r="I1387" t="str">
        <x:f>IF(D1387="","Fecha no disponible","T"&amp;ROUNDUP(MONTH(D1387)/3,0))</x:f>
        <x:v>T1</x:v>
      </x:c>
      <x:c r="J1387" t="str">
        <x:v>T014</x:v>
      </x:c>
      <x:c r="K1387" t="str">
        <x:v>Tienda Potosí 2</x:v>
      </x:c>
      <x:c r="L1387" t="str">
        <x:v>Barrio</x:v>
      </x:c>
      <x:c r="M1387" t="str">
        <x:v>Potosí</x:v>
      </x:c>
      <x:c r="N1387" t="str">
        <x:f>IFERROR(VLOOKUP(M1387,'Mapeos'!$A$4:$B$30,2,FALSE),M1387)</x:f>
        <x:v>Potosí</x:v>
      </x:c>
      <x:c r="O1387" t="str">
        <x:v>C00489</x:v>
      </x:c>
      <x:c r="P1387" t="str">
        <x:v>Frecuente</x:v>
      </x:c>
      <x:c r="Q1387" t="str">
        <x:v>P0037</x:v>
      </x:c>
      <x:c r="R1387" t="str">
        <x:v>Alimentos</x:v>
      </x:c>
      <x:c r="S1387" t="str">
        <x:v>Marca B</x:v>
      </x:c>
      <x:c r="T1387" t="str">
        <x:v>E-commerce</x:v>
      </x:c>
      <x:c r="U1387" t="str">
        <x:f>IFERROR(VLOOKUP(T1387,'Mapeos'!$D$4:$E$25,2,FALSE),T1387)</x:f>
        <x:v>E-commerce</x:v>
      </x:c>
      <x:c r="V1387" t="str">
        <x:v>V012</x:v>
      </x:c>
      <x:c r="W1387" t="n">
        <x:v>10</x:v>
      </x:c>
      <x:c r="X1387" s="28" t="n">
        <x:v>61.35</x:v>
      </x:c>
      <x:c r="Y1387" s="20" t="n">
        <x:v>0.25</x:v>
      </x:c>
      <x:c r="Z1387" s="20" t="n">
        <x:f>IF(Y1387&gt;1,Y1387/100,Y1387)</x:f>
        <x:v>0.25</x:v>
      </x:c>
      <x:c r="AA1387" s="28" t="n">
        <x:v>43.63</x:v>
      </x:c>
      <x:c r="AB1387" s="28" t="n">
        <x:v>460.12</x:v>
      </x:c>
      <x:c r="AC1387" s="28" t="str">
        <x:v>BOB</x:v>
      </x:c>
      <x:c r="AD1387" s="28" t="n">
        <x:f>IF(AC1387="USD",AB1387*'Parametros'!$B$4,AB1387)</x:f>
        <x:v>460.12</x:v>
      </x:c>
      <x:c r="AE1387" s="28" t="n">
        <x:f>W1387*X1387*(1-Z1387)</x:f>
        <x:v>460.125</x:v>
      </x:c>
      <x:c r="AF1387" s="28" t="n">
        <x:f>W1387*AA1387</x:f>
        <x:v>436.3</x:v>
      </x:c>
      <x:c r="AG1387" s="28" t="n">
        <x:f>AE1387-AF1387</x:f>
        <x:v>23.82499999999999</x:v>
      </x:c>
      <x:c r="AH1387" s="20" t="n">
        <x:f>IF(AE1387&gt;0,AG1387/AE1387,"")</x:f>
        <x:v>0.05177940776962779</x:v>
      </x:c>
      <x:c r="AI1387" s="28" t="n">
        <x:v>92648.29</x:v>
      </x:c>
      <x:c r="AJ1387" s="28"/>
      <x:c r="AK1387"/>
      <x:c r="AL1387" t="str">
        <x:v>Completado</x:v>
      </x:c>
      <x:c r="AM1387" t="str">
        <x:f>IF(W1387&lt;0,"Devuelto",AL1387)</x:f>
        <x:v>Completado</x:v>
      </x:c>
      <x:c r="AN1387" t="str">
        <x:v>QR</x:v>
      </x:c>
      <x:c r="AO1387" s="29" t="str">
        <x:v>Sin observación</x:v>
      </x:c>
      <x:c r="AP1387" t="str">
        <x:f>IF(D1387="","No","Sí")</x:f>
        <x:v>Sí</x:v>
      </x:c>
    </x:row>
    <x:row r="1388">
      <x:c r="A1388" t="n">
        <x:v>1388</x:v>
      </x:c>
      <x:c r="B1388" t="str">
        <x:v>VT0006585</x:v>
      </x:c>
      <x:c r="C1388" t="str">
        <x:v>45972</x:v>
      </x:c>
      <x:c r="D1388" s="27" t="n">
        <x:v>45972</x:v>
      </x:c>
      <x:c r="E1388" t="n">
        <x:f>IF(D1388="","",YEAR(D1388))</x:f>
        <x:v>2025</x:v>
      </x:c>
      <x:c r="F1388" t="n">
        <x:f>IF(D1388="","",MONTH(D1388))</x:f>
        <x:v>11</x:v>
      </x:c>
      <x:c r="G1388" t="str">
        <x:f>IF(D1388="","Fecha no disponible",TEXT(D1388,"mmmm"))</x:f>
        <x:v>November</x:v>
      </x:c>
      <x:c r="H1388" t="str">
        <x:f>IF(D1388="","Fecha no disponible",TEXT(D1388,"yyyy-mm"))</x:f>
        <x:v>2025-11</x:v>
      </x:c>
      <x:c r="I1388" t="str">
        <x:f>IF(D1388="","Fecha no disponible","T"&amp;ROUNDUP(MONTH(D1388)/3,0))</x:f>
        <x:v>T4</x:v>
      </x:c>
      <x:c r="J1388" t="str">
        <x:v>T005</x:v>
      </x:c>
      <x:c r="K1388" t="str">
        <x:v>Tienda Santa Cruz 1</x:v>
      </x:c>
      <x:c r="L1388" t="str">
        <x:v>Centro</x:v>
      </x:c>
      <x:c r="M1388" t="str">
        <x:v>Santa Cruz</x:v>
      </x:c>
      <x:c r="N1388" t="str">
        <x:f>IFERROR(VLOOKUP(M1388,'Mapeos'!$A$4:$B$30,2,FALSE),M1388)</x:f>
        <x:v>Santa Cruz</x:v>
      </x:c>
      <x:c r="O1388" t="str">
        <x:v>C01527</x:v>
      </x:c>
      <x:c r="P1388" t="str">
        <x:v>Premium</x:v>
      </x:c>
      <x:c r="Q1388" t="str">
        <x:v>P0054</x:v>
      </x:c>
      <x:c r="R1388" t="str">
        <x:v>Alimentos</x:v>
      </x:c>
      <x:c r="S1388" t="str">
        <x:v>Marca B</x:v>
      </x:c>
      <x:c r="T1388" t="str">
        <x:v>Marketplace</x:v>
      </x:c>
      <x:c r="U1388" t="str">
        <x:f>IFERROR(VLOOKUP(T1388,'Mapeos'!$D$4:$E$25,2,FALSE),T1388)</x:f>
        <x:v>Marketplace</x:v>
      </x:c>
      <x:c r="V1388" t="str">
        <x:v>V035</x:v>
      </x:c>
      <x:c r="W1388" t="n">
        <x:v>1</x:v>
      </x:c>
      <x:c r="X1388" s="28" t="n">
        <x:v>35.05</x:v>
      </x:c>
      <x:c r="Y1388" s="20" t="n">
        <x:v>0</x:v>
      </x:c>
      <x:c r="Z1388" s="20" t="n">
        <x:f>IF(Y1388&gt;1,Y1388/100,Y1388)</x:f>
        <x:v>0</x:v>
      </x:c>
      <x:c r="AA1388" s="28" t="n">
        <x:v>18.5</x:v>
      </x:c>
      <x:c r="AB1388" s="28" t="n">
        <x:v>35.05</x:v>
      </x:c>
      <x:c r="AC1388" s="28" t="str">
        <x:v>BOB</x:v>
      </x:c>
      <x:c r="AD1388" s="28" t="n">
        <x:f>IF(AC1388="USD",AB1388*'Parametros'!$B$4,AB1388)</x:f>
        <x:v>35.05</x:v>
      </x:c>
      <x:c r="AE1388" s="28" t="n">
        <x:f>W1388*X1388*(1-Z1388)</x:f>
        <x:v>35.05</x:v>
      </x:c>
      <x:c r="AF1388" s="28" t="n">
        <x:f>W1388*AA1388</x:f>
        <x:v>18.5</x:v>
      </x:c>
      <x:c r="AG1388" s="28" t="n">
        <x:f>AE1388-AF1388</x:f>
        <x:v>16.549999999999997</x:v>
      </x:c>
      <x:c r="AH1388" s="20" t="n">
        <x:f>IF(AE1388&gt;0,AG1388/AE1388,"")</x:f>
        <x:v>0.4721825962910128</x:v>
      </x:c>
      <x:c r="AI1388" s="28" t="n">
        <x:v>99759.49</x:v>
      </x:c>
      <x:c r="AJ1388" s="28"/>
      <x:c r="AK1388"/>
      <x:c r="AL1388" t="str">
        <x:v>Completado</x:v>
      </x:c>
      <x:c r="AM1388" t="str">
        <x:f>IF(W1388&lt;0,"Devuelto",AL1388)</x:f>
        <x:v>Completado</x:v>
      </x:c>
      <x:c r="AN1388" t="str">
        <x:v>Efectivo</x:v>
      </x:c>
      <x:c r="AO1388" s="29" t="str">
        <x:v>Sin observación</x:v>
      </x:c>
      <x:c r="AP1388" t="str">
        <x:f>IF(D1388="","No","Sí")</x:f>
        <x:v>Sí</x:v>
      </x:c>
    </x:row>
    <x:row r="1389">
      <x:c r="A1389" t="n">
        <x:v>1389</x:v>
      </x:c>
      <x:c r="B1389" t="str">
        <x:v>VT0006590</x:v>
      </x:c>
      <x:c r="C1389" t="str">
        <x:v>45863</x:v>
      </x:c>
      <x:c r="D1389" s="27" t="n">
        <x:v>45863</x:v>
      </x:c>
      <x:c r="E1389" t="n">
        <x:f>IF(D1389="","",YEAR(D1389))</x:f>
        <x:v>2025</x:v>
      </x:c>
      <x:c r="F1389" t="n">
        <x:f>IF(D1389="","",MONTH(D1389))</x:f>
        <x:v>7</x:v>
      </x:c>
      <x:c r="G1389" t="str">
        <x:f>IF(D1389="","Fecha no disponible",TEXT(D1389,"mmmm"))</x:f>
        <x:v>July</x:v>
      </x:c>
      <x:c r="H1389" t="str">
        <x:f>IF(D1389="","Fecha no disponible",TEXT(D1389,"yyyy-mm"))</x:f>
        <x:v>2025-07</x:v>
      </x:c>
      <x:c r="I1389" t="str">
        <x:f>IF(D1389="","Fecha no disponible","T"&amp;ROUNDUP(MONTH(D1389)/3,0))</x:f>
        <x:v>T3</x:v>
      </x:c>
      <x:c r="J1389" t="str">
        <x:v>T003</x:v>
      </x:c>
      <x:c r="K1389" t="str">
        <x:v>Tienda La Paz 3</x:v>
      </x:c>
      <x:c r="L1389" t="str">
        <x:v>Barrio</x:v>
      </x:c>
      <x:c r="M1389" t="str">
        <x:v>La Paz</x:v>
      </x:c>
      <x:c r="N1389" t="str">
        <x:f>IFERROR(VLOOKUP(M1389,'Mapeos'!$A$4:$B$30,2,FALSE),M1389)</x:f>
        <x:v>La Paz</x:v>
      </x:c>
      <x:c r="O1389" t="str">
        <x:v>C00013</x:v>
      </x:c>
      <x:c r="P1389" t="str">
        <x:v>Frecuente</x:v>
      </x:c>
      <x:c r="Q1389" t="str">
        <x:v>P0073</x:v>
      </x:c>
      <x:c r="R1389" t="str">
        <x:v>Alimentos</x:v>
      </x:c>
      <x:c r="S1389" t="str">
        <x:v>Marca C</x:v>
      </x:c>
      <x:c r="T1389" t="str">
        <x:v>Marketplace</x:v>
      </x:c>
      <x:c r="U1389" t="str">
        <x:f>IFERROR(VLOOKUP(T1389,'Mapeos'!$D$4:$E$25,2,FALSE),T1389)</x:f>
        <x:v>Marketplace</x:v>
      </x:c>
      <x:c r="V1389" t="str">
        <x:v>V005</x:v>
      </x:c>
      <x:c r="W1389" t="n">
        <x:v>1</x:v>
      </x:c>
      <x:c r="X1389" s="28" t="n">
        <x:v>29.57</x:v>
      </x:c>
      <x:c r="Y1389" s="20" t="n">
        <x:v>0</x:v>
      </x:c>
      <x:c r="Z1389" s="20" t="n">
        <x:f>IF(Y1389&gt;1,Y1389/100,Y1389)</x:f>
        <x:v>0</x:v>
      </x:c>
      <x:c r="AA1389" s="28" t="n">
        <x:v>16.07</x:v>
      </x:c>
      <x:c r="AB1389" s="28" t="n">
        <x:v>29.57</x:v>
      </x:c>
      <x:c r="AC1389" s="28" t="str">
        <x:v>BOB</x:v>
      </x:c>
      <x:c r="AD1389" s="28" t="n">
        <x:f>IF(AC1389="USD",AB1389*'Parametros'!$B$4,AB1389)</x:f>
        <x:v>29.57</x:v>
      </x:c>
      <x:c r="AE1389" s="28" t="n">
        <x:f>W1389*X1389*(1-Z1389)</x:f>
        <x:v>29.57</x:v>
      </x:c>
      <x:c r="AF1389" s="28" t="n">
        <x:f>W1389*AA1389</x:f>
        <x:v>16.07</x:v>
      </x:c>
      <x:c r="AG1389" s="28" t="n">
        <x:f>AE1389-AF1389</x:f>
        <x:v>13.5</x:v>
      </x:c>
      <x:c r="AH1389" s="20" t="n">
        <x:f>IF(AE1389&gt;0,AG1389/AE1389,"")</x:f>
        <x:v>0.45654379438620224</x:v>
      </x:c>
      <x:c r="AI1389" s="28" t="n">
        <x:v>101145.83</x:v>
      </x:c>
      <x:c r="AJ1389" s="28"/>
      <x:c r="AK1389"/>
      <x:c r="AL1389" t="str">
        <x:v>Completado</x:v>
      </x:c>
      <x:c r="AM1389" t="str">
        <x:f>IF(W1389&lt;0,"Devuelto",AL1389)</x:f>
        <x:v>Completado</x:v>
      </x:c>
      <x:c r="AN1389" t="str">
        <x:v>Transferencia</x:v>
      </x:c>
      <x:c r="AO1389" s="29" t="str">
        <x:v>Sin observación</x:v>
      </x:c>
      <x:c r="AP1389" t="str">
        <x:f>IF(D1389="","No","Sí")</x:f>
        <x:v>Sí</x:v>
      </x:c>
    </x:row>
    <x:row r="1390">
      <x:c r="A1390" t="n">
        <x:v>1390</x:v>
      </x:c>
      <x:c r="B1390" t="str">
        <x:v>VT0006595</x:v>
      </x:c>
      <x:c r="C1390" t="str">
        <x:v>46146</x:v>
      </x:c>
      <x:c r="D1390" s="27" t="n">
        <x:v>46146</x:v>
      </x:c>
      <x:c r="E1390" t="n">
        <x:f>IF(D1390="","",YEAR(D1390))</x:f>
        <x:v>2026</x:v>
      </x:c>
      <x:c r="F1390" t="n">
        <x:f>IF(D1390="","",MONTH(D1390))</x:f>
        <x:v>5</x:v>
      </x:c>
      <x:c r="G1390" t="str">
        <x:f>IF(D1390="","Fecha no disponible",TEXT(D1390,"mmmm"))</x:f>
        <x:v>May</x:v>
      </x:c>
      <x:c r="H1390" t="str">
        <x:f>IF(D1390="","Fecha no disponible",TEXT(D1390,"yyyy-mm"))</x:f>
        <x:v>2026-05</x:v>
      </x:c>
      <x:c r="I1390" t="str">
        <x:f>IF(D1390="","Fecha no disponible","T"&amp;ROUNDUP(MONTH(D1390)/3,0))</x:f>
        <x:v>T2</x:v>
      </x:c>
      <x:c r="J1390" t="str">
        <x:v>T015</x:v>
      </x:c>
      <x:c r="K1390" t="str">
        <x:v>Tienda Potosí 3</x:v>
      </x:c>
      <x:c r="L1390" t="str">
        <x:v>Mall</x:v>
      </x:c>
      <x:c r="M1390" t="str">
        <x:v>Potosí</x:v>
      </x:c>
      <x:c r="N1390" t="str">
        <x:f>IFERROR(VLOOKUP(M1390,'Mapeos'!$A$4:$B$30,2,FALSE),M1390)</x:f>
        <x:v>Potosí</x:v>
      </x:c>
      <x:c r="O1390" t="str">
        <x:v>C01781</x:v>
      </x:c>
      <x:c r="P1390" t="str">
        <x:v>Premium</x:v>
      </x:c>
      <x:c r="Q1390" t="str">
        <x:v>P0041</x:v>
      </x:c>
      <x:c r="R1390" t="str">
        <x:v>Cuidado Personal</x:v>
      </x:c>
      <x:c r="S1390" t="str">
        <x:v>Marca C</x:v>
      </x:c>
      <x:c r="T1390" t="str">
        <x:v>Tienda</x:v>
      </x:c>
      <x:c r="U1390" t="str">
        <x:f>IFERROR(VLOOKUP(T1390,'Mapeos'!$D$4:$E$25,2,FALSE),T1390)</x:f>
        <x:v>Tienda</x:v>
      </x:c>
      <x:c r="V1390" t="str">
        <x:v>V025</x:v>
      </x:c>
      <x:c r="W1390" t="n">
        <x:v>1</x:v>
      </x:c>
      <x:c r="X1390" s="28" t="n">
        <x:v>57.66</x:v>
      </x:c>
      <x:c r="Y1390" s="20" t="n">
        <x:v>0</x:v>
      </x:c>
      <x:c r="Z1390" s="20" t="n">
        <x:f>IF(Y1390&gt;1,Y1390/100,Y1390)</x:f>
        <x:v>0</x:v>
      </x:c>
      <x:c r="AA1390" s="28" t="n">
        <x:v>29.49</x:v>
      </x:c>
      <x:c r="AB1390" s="28" t="n">
        <x:v>57.66</x:v>
      </x:c>
      <x:c r="AC1390" s="28" t="str">
        <x:v>BOB</x:v>
      </x:c>
      <x:c r="AD1390" s="28" t="n">
        <x:f>IF(AC1390="USD",AB1390*'Parametros'!$B$4,AB1390)</x:f>
        <x:v>57.66</x:v>
      </x:c>
      <x:c r="AE1390" s="28" t="n">
        <x:f>W1390*X1390*(1-Z1390)</x:f>
        <x:v>57.66</x:v>
      </x:c>
      <x:c r="AF1390" s="28" t="n">
        <x:f>W1390*AA1390</x:f>
        <x:v>29.49</x:v>
      </x:c>
      <x:c r="AG1390" s="28" t="n">
        <x:f>AE1390-AF1390</x:f>
        <x:v>28.169999999999998</x:v>
      </x:c>
      <x:c r="AH1390" s="20" t="n">
        <x:f>IF(AE1390&gt;0,AG1390/AE1390,"")</x:f>
        <x:v>0.4885535900104058</x:v>
      </x:c>
      <x:c r="AI1390" s="28" t="n">
        <x:v>194671.92</x:v>
      </x:c>
      <x:c r="AJ1390" s="28"/>
      <x:c r="AK1390"/>
      <x:c r="AL1390" t="str">
        <x:v>Completado</x:v>
      </x:c>
      <x:c r="AM1390" t="str">
        <x:f>IF(W1390&lt;0,"Devuelto",AL1390)</x:f>
        <x:v>Completado</x:v>
      </x:c>
      <x:c r="AN1390" t="str">
        <x:v>QR</x:v>
      </x:c>
      <x:c r="AO1390" s="29" t="str">
        <x:v>Sin observación</x:v>
      </x:c>
      <x:c r="AP1390" t="str">
        <x:f>IF(D1390="","No","Sí")</x:f>
        <x:v>Sí</x:v>
      </x:c>
    </x:row>
    <x:row r="1391">
      <x:c r="A1391" t="n">
        <x:v>1391</x:v>
      </x:c>
      <x:c r="B1391" t="str">
        <x:v>VT0006599</x:v>
      </x:c>
      <x:c r="C1391" t="str">
        <x:v>45353</x:v>
      </x:c>
      <x:c r="D1391" s="27" t="n">
        <x:v>45353</x:v>
      </x:c>
      <x:c r="E1391" t="n">
        <x:f>IF(D1391="","",YEAR(D1391))</x:f>
        <x:v>2024</x:v>
      </x:c>
      <x:c r="F1391" t="n">
        <x:f>IF(D1391="","",MONTH(D1391))</x:f>
        <x:v>3</x:v>
      </x:c>
      <x:c r="G1391" t="str">
        <x:f>IF(D1391="","Fecha no disponible",TEXT(D1391,"mmmm"))</x:f>
        <x:v>March</x:v>
      </x:c>
      <x:c r="H1391" t="str">
        <x:f>IF(D1391="","Fecha no disponible",TEXT(D1391,"yyyy-mm"))</x:f>
        <x:v>2024-03</x:v>
      </x:c>
      <x:c r="I1391" t="str">
        <x:f>IF(D1391="","Fecha no disponible","T"&amp;ROUNDUP(MONTH(D1391)/3,0))</x:f>
        <x:v>T1</x:v>
      </x:c>
      <x:c r="J1391" t="str">
        <x:v>T013</x:v>
      </x:c>
      <x:c r="K1391" t="str">
        <x:v>Tienda Potosí 1</x:v>
      </x:c>
      <x:c r="L1391" t="str">
        <x:v>Centro</x:v>
      </x:c>
      <x:c r="M1391" t="str">
        <x:v>Potosí</x:v>
      </x:c>
      <x:c r="N1391" t="str">
        <x:f>IFERROR(VLOOKUP(M1391,'Mapeos'!$A$4:$B$30,2,FALSE),M1391)</x:f>
        <x:v>Potosí</x:v>
      </x:c>
      <x:c r="O1391" t="str">
        <x:v>C00962</x:v>
      </x:c>
      <x:c r="P1391" t="str">
        <x:v>Frecuente</x:v>
      </x:c>
      <x:c r="Q1391" t="str">
        <x:v>P0125</x:v>
      </x:c>
      <x:c r="R1391" t="str">
        <x:v>Deportes</x:v>
      </x:c>
      <x:c r="S1391" t="str">
        <x:v>Marca A</x:v>
      </x:c>
      <x:c r="T1391" t="str">
        <x:v>Tienda</x:v>
      </x:c>
      <x:c r="U1391" t="str">
        <x:f>IFERROR(VLOOKUP(T1391,'Mapeos'!$D$4:$E$25,2,FALSE),T1391)</x:f>
        <x:v>Tienda</x:v>
      </x:c>
      <x:c r="V1391" t="str">
        <x:v>V011</x:v>
      </x:c>
      <x:c r="W1391" t="n">
        <x:v>1</x:v>
      </x:c>
      <x:c r="X1391" s="28" t="n">
        <x:v>153.01</x:v>
      </x:c>
      <x:c r="Y1391" s="20" t="n">
        <x:v>0</x:v>
      </x:c>
      <x:c r="Z1391" s="20" t="n">
        <x:f>IF(Y1391&gt;1,Y1391/100,Y1391)</x:f>
        <x:v>0</x:v>
      </x:c>
      <x:c r="AA1391" s="28" t="n">
        <x:v>107.52</x:v>
      </x:c>
      <x:c r="AB1391" s="28" t="n">
        <x:v>153.01</x:v>
      </x:c>
      <x:c r="AC1391" s="28" t="str">
        <x:v>BOB</x:v>
      </x:c>
      <x:c r="AD1391" s="28" t="n">
        <x:f>IF(AC1391="USD",AB1391*'Parametros'!$B$4,AB1391)</x:f>
        <x:v>153.01</x:v>
      </x:c>
      <x:c r="AE1391" s="28" t="n">
        <x:f>W1391*X1391*(1-Z1391)</x:f>
        <x:v>153.01</x:v>
      </x:c>
      <x:c r="AF1391" s="28" t="n">
        <x:f>W1391*AA1391</x:f>
        <x:v>107.52</x:v>
      </x:c>
      <x:c r="AG1391" s="28" t="n">
        <x:f>AE1391-AF1391</x:f>
        <x:v>45.489999999999995</x:v>
      </x:c>
      <x:c r="AH1391" s="20" t="n">
        <x:f>IF(AE1391&gt;0,AG1391/AE1391,"")</x:f>
        <x:v>0.29730083001111035</x:v>
      </x:c>
      <x:c r="AI1391" s="28" t="n">
        <x:v>146311.32</x:v>
      </x:c>
      <x:c r="AJ1391" s="28"/>
      <x:c r="AK1391"/>
      <x:c r="AL1391" t="str">
        <x:v>Completado</x:v>
      </x:c>
      <x:c r="AM1391" t="str">
        <x:f>IF(W1391&lt;0,"Devuelto",AL1391)</x:f>
        <x:v>Completado</x:v>
      </x:c>
      <x:c r="AN1391" t="str">
        <x:v>Efectivo</x:v>
      </x:c>
      <x:c r="AO1391" s="29" t="str">
        <x:v>Sin observación</x:v>
      </x:c>
      <x:c r="AP1391" t="str">
        <x:f>IF(D1391="","No","Sí")</x:f>
        <x:v>Sí</x:v>
      </x:c>
    </x:row>
    <x:row r="1392">
      <x:c r="A1392" t="n">
        <x:v>1392</x:v>
      </x:c>
      <x:c r="B1392" t="str">
        <x:v>VT0006604</x:v>
      </x:c>
      <x:c r="C1392" t="str">
        <x:v>45767</x:v>
      </x:c>
      <x:c r="D1392" s="27" t="n">
        <x:v>45767</x:v>
      </x:c>
      <x:c r="E1392" t="n">
        <x:f>IF(D1392="","",YEAR(D1392))</x:f>
        <x:v>2025</x:v>
      </x:c>
      <x:c r="F1392" t="n">
        <x:f>IF(D1392="","",MONTH(D1392))</x:f>
        <x:v>4</x:v>
      </x:c>
      <x:c r="G1392" t="str">
        <x:f>IF(D1392="","Fecha no disponible",TEXT(D1392,"mmmm"))</x:f>
        <x:v>April</x:v>
      </x:c>
      <x:c r="H1392" t="str">
        <x:f>IF(D1392="","Fecha no disponible",TEXT(D1392,"yyyy-mm"))</x:f>
        <x:v>2025-04</x:v>
      </x:c>
      <x:c r="I1392" t="str">
        <x:f>IF(D1392="","Fecha no disponible","T"&amp;ROUNDUP(MONTH(D1392)/3,0))</x:f>
        <x:v>T2</x:v>
      </x:c>
      <x:c r="J1392" t="str">
        <x:v>T001</x:v>
      </x:c>
      <x:c r="K1392" t="str">
        <x:v>Tienda La Paz 1</x:v>
      </x:c>
      <x:c r="L1392" t="str">
        <x:v>Barrio</x:v>
      </x:c>
      <x:c r="M1392" t="str">
        <x:v>La Paz</x:v>
      </x:c>
      <x:c r="N1392" t="str">
        <x:f>IFERROR(VLOOKUP(M1392,'Mapeos'!$A$4:$B$30,2,FALSE),M1392)</x:f>
        <x:v>La Paz</x:v>
      </x:c>
      <x:c r="O1392" t="str">
        <x:v>C01736</x:v>
      </x:c>
      <x:c r="P1392" t="str">
        <x:v>Frecuente</x:v>
      </x:c>
      <x:c r="Q1392" t="str">
        <x:v>P0063</x:v>
      </x:c>
      <x:c r="R1392" t="str">
        <x:v>Alimentos</x:v>
      </x:c>
      <x:c r="S1392" t="str">
        <x:v>Marca A</x:v>
      </x:c>
      <x:c r="T1392" t="str">
        <x:v>Tienda</x:v>
      </x:c>
      <x:c r="U1392" t="str">
        <x:f>IFERROR(VLOOKUP(T1392,'Mapeos'!$D$4:$E$25,2,FALSE),T1392)</x:f>
        <x:v>Tienda</x:v>
      </x:c>
      <x:c r="V1392" t="str">
        <x:v>V003</x:v>
      </x:c>
      <x:c r="W1392" t="n">
        <x:v>1</x:v>
      </x:c>
      <x:c r="X1392" s="28" t="n">
        <x:v>38.99</x:v>
      </x:c>
      <x:c r="Y1392" s="20" t="n">
        <x:v>0.15</x:v>
      </x:c>
      <x:c r="Z1392" s="20" t="n">
        <x:f>IF(Y1392&gt;1,Y1392/100,Y1392)</x:f>
        <x:v>0.15</x:v>
      </x:c>
      <x:c r="AA1392" s="28" t="n">
        <x:v>18.46</x:v>
      </x:c>
      <x:c r="AB1392" s="28" t="n">
        <x:v>33.14</x:v>
      </x:c>
      <x:c r="AC1392" s="28" t="str">
        <x:v>BOB</x:v>
      </x:c>
      <x:c r="AD1392" s="28" t="n">
        <x:f>IF(AC1392="USD",AB1392*'Parametros'!$B$4,AB1392)</x:f>
        <x:v>33.14</x:v>
      </x:c>
      <x:c r="AE1392" s="28" t="n">
        <x:f>W1392*X1392*(1-Z1392)</x:f>
        <x:v>33.1415</x:v>
      </x:c>
      <x:c r="AF1392" s="28" t="n">
        <x:f>W1392*AA1392</x:f>
        <x:v>18.46</x:v>
      </x:c>
      <x:c r="AG1392" s="28" t="n">
        <x:f>AE1392-AF1392</x:f>
        <x:v>14.6815</x:v>
      </x:c>
      <x:c r="AH1392" s="20" t="n">
        <x:f>IF(AE1392&gt;0,AG1392/AE1392,"")</x:f>
        <x:v>0.44299443296169455</x:v>
      </x:c>
      <x:c r="AI1392" s="28" t="n">
        <x:v>201910.6</x:v>
      </x:c>
      <x:c r="AJ1392" s="28"/>
      <x:c r="AK1392"/>
      <x:c r="AL1392" t="str">
        <x:v>Completado</x:v>
      </x:c>
      <x:c r="AM1392" t="str">
        <x:f>IF(W1392&lt;0,"Devuelto",AL1392)</x:f>
        <x:v>Completado</x:v>
      </x:c>
      <x:c r="AN1392" t="str">
        <x:v>QR</x:v>
      </x:c>
      <x:c r="AO1392" s="29" t="str">
        <x:v>Sin observación</x:v>
      </x:c>
      <x:c r="AP1392" t="str">
        <x:f>IF(D1392="","No","Sí")</x:f>
        <x:v>Sí</x:v>
      </x:c>
    </x:row>
    <x:row r="1393">
      <x:c r="A1393" t="n">
        <x:v>1393</x:v>
      </x:c>
      <x:c r="B1393" t="str">
        <x:v>VT0006609</x:v>
      </x:c>
      <x:c r="C1393" t="str">
        <x:v>46105</x:v>
      </x:c>
      <x:c r="D1393" s="27" t="n">
        <x:v>46105</x:v>
      </x:c>
      <x:c r="E1393" t="n">
        <x:f>IF(D1393="","",YEAR(D1393))</x:f>
        <x:v>2026</x:v>
      </x:c>
      <x:c r="F1393" t="n">
        <x:f>IF(D1393="","",MONTH(D1393))</x:f>
        <x:v>3</x:v>
      </x:c>
      <x:c r="G1393" t="str">
        <x:f>IF(D1393="","Fecha no disponible",TEXT(D1393,"mmmm"))</x:f>
        <x:v>March</x:v>
      </x:c>
      <x:c r="H1393" t="str">
        <x:f>IF(D1393="","Fecha no disponible",TEXT(D1393,"yyyy-mm"))</x:f>
        <x:v>2026-03</x:v>
      </x:c>
      <x:c r="I1393" t="str">
        <x:f>IF(D1393="","Fecha no disponible","T"&amp;ROUNDUP(MONTH(D1393)/3,0))</x:f>
        <x:v>T1</x:v>
      </x:c>
      <x:c r="J1393" t="str">
        <x:v>T015</x:v>
      </x:c>
      <x:c r="K1393" t="str">
        <x:v>Tienda Potosí 3</x:v>
      </x:c>
      <x:c r="L1393" t="str">
        <x:v>Mall</x:v>
      </x:c>
      <x:c r="M1393" t="str">
        <x:v>Potosí</x:v>
      </x:c>
      <x:c r="N1393" t="str">
        <x:f>IFERROR(VLOOKUP(M1393,'Mapeos'!$A$4:$B$30,2,FALSE),M1393)</x:f>
        <x:v>Potosí</x:v>
      </x:c>
      <x:c r="O1393" t="str">
        <x:v>C01521</x:v>
      </x:c>
      <x:c r="P1393" t="str">
        <x:v>Premium</x:v>
      </x:c>
      <x:c r="Q1393" t="str">
        <x:v>P0064</x:v>
      </x:c>
      <x:c r="R1393" t="str">
        <x:v>Hogar</x:v>
      </x:c>
      <x:c r="S1393" t="str">
        <x:v>Marca B</x:v>
      </x:c>
      <x:c r="T1393" t="str">
        <x:v>Tienda</x:v>
      </x:c>
      <x:c r="U1393" t="str">
        <x:f>IFERROR(VLOOKUP(T1393,'Mapeos'!$D$4:$E$25,2,FALSE),T1393)</x:f>
        <x:v>Tienda</x:v>
      </x:c>
      <x:c r="V1393" t="str">
        <x:v>V007</x:v>
      </x:c>
      <x:c r="W1393" t="n">
        <x:v>1</x:v>
      </x:c>
      <x:c r="X1393" s="28" t="n">
        <x:v>52.87</x:v>
      </x:c>
      <x:c r="Y1393" s="20" t="n">
        <x:v>0</x:v>
      </x:c>
      <x:c r="Z1393" s="20" t="n">
        <x:f>IF(Y1393&gt;1,Y1393/100,Y1393)</x:f>
        <x:v>0</x:v>
      </x:c>
      <x:c r="AA1393" s="28" t="n">
        <x:v>28.36</x:v>
      </x:c>
      <x:c r="AB1393" s="28" t="n">
        <x:v>52.87</x:v>
      </x:c>
      <x:c r="AC1393" s="28" t="str">
        <x:v>BOB</x:v>
      </x:c>
      <x:c r="AD1393" s="28" t="n">
        <x:f>IF(AC1393="USD",AB1393*'Parametros'!$B$4,AB1393)</x:f>
        <x:v>52.87</x:v>
      </x:c>
      <x:c r="AE1393" s="28" t="n">
        <x:f>W1393*X1393*(1-Z1393)</x:f>
        <x:v>52.87</x:v>
      </x:c>
      <x:c r="AF1393" s="28" t="n">
        <x:f>W1393*AA1393</x:f>
        <x:v>28.36</x:v>
      </x:c>
      <x:c r="AG1393" s="28" t="n">
        <x:f>AE1393-AF1393</x:f>
        <x:v>24.509999999999998</x:v>
      </x:c>
      <x:c r="AH1393" s="20" t="n">
        <x:f>IF(AE1393&gt;0,AG1393/AE1393,"")</x:f>
        <x:v>0.46358993758275013</x:v>
      </x:c>
      <x:c r="AI1393" s="28" t="n">
        <x:v>135673.52</x:v>
      </x:c>
      <x:c r="AJ1393" s="28" t="n">
        <x:v>167</x:v>
      </x:c>
      <x:c r="AK1393" t="n">
        <x:v>30</x:v>
      </x:c>
      <x:c r="AL1393" t="str">
        <x:v>Completado</x:v>
      </x:c>
      <x:c r="AM1393" t="str">
        <x:f>IF(W1393&lt;0,"Devuelto",AL1393)</x:f>
        <x:v>Completado</x:v>
      </x:c>
      <x:c r="AN1393" t="str">
        <x:v>Transferencia</x:v>
      </x:c>
      <x:c r="AO1393" s="29" t="str">
        <x:v>Sin observación</x:v>
      </x:c>
      <x:c r="AP1393" t="str">
        <x:f>IF(D1393="","No","Sí")</x:f>
        <x:v>Sí</x:v>
      </x:c>
    </x:row>
    <x:row r="1394">
      <x:c r="A1394" t="n">
        <x:v>1394</x:v>
      </x:c>
      <x:c r="B1394" t="str">
        <x:v>VT0006614</x:v>
      </x:c>
      <x:c r="C1394" t="str">
        <x:v>45876</x:v>
      </x:c>
      <x:c r="D1394" s="27" t="n">
        <x:v>45876</x:v>
      </x:c>
      <x:c r="E1394" t="n">
        <x:f>IF(D1394="","",YEAR(D1394))</x:f>
        <x:v>2025</x:v>
      </x:c>
      <x:c r="F1394" t="n">
        <x:f>IF(D1394="","",MONTH(D1394))</x:f>
        <x:v>8</x:v>
      </x:c>
      <x:c r="G1394" t="str">
        <x:f>IF(D1394="","Fecha no disponible",TEXT(D1394,"mmmm"))</x:f>
        <x:v>August</x:v>
      </x:c>
      <x:c r="H1394" t="str">
        <x:f>IF(D1394="","Fecha no disponible",TEXT(D1394,"yyyy-mm"))</x:f>
        <x:v>2025-08</x:v>
      </x:c>
      <x:c r="I1394" t="str">
        <x:f>IF(D1394="","Fecha no disponible","T"&amp;ROUNDUP(MONTH(D1394)/3,0))</x:f>
        <x:v>T3</x:v>
      </x:c>
      <x:c r="J1394" t="str">
        <x:v>T014</x:v>
      </x:c>
      <x:c r="K1394" t="str">
        <x:v>Tienda Potosí 2</x:v>
      </x:c>
      <x:c r="L1394" t="str">
        <x:v>Barrio</x:v>
      </x:c>
      <x:c r="M1394" t="str">
        <x:v>Potosí</x:v>
      </x:c>
      <x:c r="N1394" t="str">
        <x:f>IFERROR(VLOOKUP(M1394,'Mapeos'!$A$4:$B$30,2,FALSE),M1394)</x:f>
        <x:v>Potosí</x:v>
      </x:c>
      <x:c r="O1394" t="str">
        <x:v>C00305</x:v>
      </x:c>
      <x:c r="P1394" t="str">
        <x:v>Masivo</x:v>
      </x:c>
      <x:c r="Q1394" t="str">
        <x:v>P0034</x:v>
      </x:c>
      <x:c r="R1394" t="str">
        <x:v>Alimentos</x:v>
      </x:c>
      <x:c r="S1394" t="str">
        <x:v>Marca D</x:v>
      </x:c>
      <x:c r="T1394" t="str">
        <x:v>E-commerce</x:v>
      </x:c>
      <x:c r="U1394" t="str">
        <x:f>IFERROR(VLOOKUP(T1394,'Mapeos'!$D$4:$E$25,2,FALSE),T1394)</x:f>
        <x:v>E-commerce</x:v>
      </x:c>
      <x:c r="V1394" t="str">
        <x:v>V011</x:v>
      </x:c>
      <x:c r="W1394" t="n">
        <x:v>5</x:v>
      </x:c>
      <x:c r="X1394" s="28" t="n">
        <x:v>32.67</x:v>
      </x:c>
      <x:c r="Y1394" s="20" t="n">
        <x:v>0.05</x:v>
      </x:c>
      <x:c r="Z1394" s="20" t="n">
        <x:f>IF(Y1394&gt;1,Y1394/100,Y1394)</x:f>
        <x:v>0.05</x:v>
      </x:c>
      <x:c r="AA1394" s="28" t="n">
        <x:v>22.07</x:v>
      </x:c>
      <x:c r="AB1394" s="28" t="n">
        <x:v>155.18</x:v>
      </x:c>
      <x:c r="AC1394" s="28" t="str">
        <x:v>BOB</x:v>
      </x:c>
      <x:c r="AD1394" s="28" t="n">
        <x:f>IF(AC1394="USD",AB1394*'Parametros'!$B$4,AB1394)</x:f>
        <x:v>155.18</x:v>
      </x:c>
      <x:c r="AE1394" s="28" t="n">
        <x:f>W1394*X1394*(1-Z1394)</x:f>
        <x:v>155.1825</x:v>
      </x:c>
      <x:c r="AF1394" s="28" t="n">
        <x:f>W1394*AA1394</x:f>
        <x:v>110.35</x:v>
      </x:c>
      <x:c r="AG1394" s="28" t="n">
        <x:f>AE1394-AF1394</x:f>
        <x:v>44.83250000000001</x:v>
      </x:c>
      <x:c r="AH1394" s="20" t="n">
        <x:f>IF(AE1394&gt;0,AG1394/AE1394,"")</x:f>
        <x:v>0.28890177694005453</x:v>
      </x:c>
      <x:c r="AI1394" s="28" t="n">
        <x:v>66587.18</x:v>
      </x:c>
      <x:c r="AJ1394" s="28"/>
      <x:c r="AK1394"/>
      <x:c r="AL1394" t="str">
        <x:v>Completado</x:v>
      </x:c>
      <x:c r="AM1394" t="str">
        <x:f>IF(W1394&lt;0,"Devuelto",AL1394)</x:f>
        <x:v>Completado</x:v>
      </x:c>
      <x:c r="AN1394" t="str">
        <x:v>Tarjeta</x:v>
      </x:c>
      <x:c r="AO1394" s="29" t="str">
        <x:v>Sin observación</x:v>
      </x:c>
      <x:c r="AP1394" t="str">
        <x:f>IF(D1394="","No","Sí")</x:f>
        <x:v>Sí</x:v>
      </x:c>
    </x:row>
    <x:row r="1395">
      <x:c r="A1395" t="n">
        <x:v>1395</x:v>
      </x:c>
      <x:c r="B1395" t="str">
        <x:v>VT0006618</x:v>
      </x:c>
      <x:c r="C1395" t="str">
        <x:v>45727</x:v>
      </x:c>
      <x:c r="D1395" s="27" t="n">
        <x:v>45727</x:v>
      </x:c>
      <x:c r="E1395" t="n">
        <x:f>IF(D1395="","",YEAR(D1395))</x:f>
        <x:v>2025</x:v>
      </x:c>
      <x:c r="F1395" t="n">
        <x:f>IF(D1395="","",MONTH(D1395))</x:f>
        <x:v>3</x:v>
      </x:c>
      <x:c r="G1395" t="str">
        <x:f>IF(D1395="","Fecha no disponible",TEXT(D1395,"mmmm"))</x:f>
        <x:v>March</x:v>
      </x:c>
      <x:c r="H1395" t="str">
        <x:f>IF(D1395="","Fecha no disponible",TEXT(D1395,"yyyy-mm"))</x:f>
        <x:v>2025-03</x:v>
      </x:c>
      <x:c r="I1395" t="str">
        <x:f>IF(D1395="","Fecha no disponible","T"&amp;ROUNDUP(MONTH(D1395)/3,0))</x:f>
        <x:v>T1</x:v>
      </x:c>
      <x:c r="J1395" t="str">
        <x:v>T019</x:v>
      </x:c>
      <x:c r="K1395" t="str">
        <x:v>Tienda Sucre 3</x:v>
      </x:c>
      <x:c r="L1395" t="str">
        <x:v>Centro</x:v>
      </x:c>
      <x:c r="M1395" t="str">
        <x:v>Sucre</x:v>
      </x:c>
      <x:c r="N1395" t="str">
        <x:f>IFERROR(VLOOKUP(M1395,'Mapeos'!$A$4:$B$30,2,FALSE),M1395)</x:f>
        <x:v>Sucre</x:v>
      </x:c>
      <x:c r="O1395" t="str">
        <x:v>C00004</x:v>
      </x:c>
      <x:c r="P1395" t="str">
        <x:v>Frecuente</x:v>
      </x:c>
      <x:c r="Q1395" t="str">
        <x:v>P0124</x:v>
      </x:c>
      <x:c r="R1395" t="str">
        <x:v>Alimentos</x:v>
      </x:c>
      <x:c r="S1395" t="str">
        <x:v>Marca C</x:v>
      </x:c>
      <x:c r="T1395" t="str">
        <x:v>Marketplace</x:v>
      </x:c>
      <x:c r="U1395" t="str">
        <x:f>IFERROR(VLOOKUP(T1395,'Mapeos'!$D$4:$E$25,2,FALSE),T1395)</x:f>
        <x:v>Marketplace</x:v>
      </x:c>
      <x:c r="V1395" t="str">
        <x:v>V034</x:v>
      </x:c>
      <x:c r="W1395" t="n">
        <x:v>2</x:v>
      </x:c>
      <x:c r="X1395" s="28" t="n">
        <x:v>17.16</x:v>
      </x:c>
      <x:c r="Y1395" s="20" t="n">
        <x:v>0.1</x:v>
      </x:c>
      <x:c r="Z1395" s="20" t="n">
        <x:f>IF(Y1395&gt;1,Y1395/100,Y1395)</x:f>
        <x:v>0.1</x:v>
      </x:c>
      <x:c r="AA1395" s="28" t="n">
        <x:v>10.12</x:v>
      </x:c>
      <x:c r="AB1395" s="28" t="n">
        <x:v>30.89</x:v>
      </x:c>
      <x:c r="AC1395" s="28" t="str">
        <x:v>BOB</x:v>
      </x:c>
      <x:c r="AD1395" s="28" t="n">
        <x:f>IF(AC1395="USD",AB1395*'Parametros'!$B$4,AB1395)</x:f>
        <x:v>30.89</x:v>
      </x:c>
      <x:c r="AE1395" s="28" t="n">
        <x:f>W1395*X1395*(1-Z1395)</x:f>
        <x:v>30.888</x:v>
      </x:c>
      <x:c r="AF1395" s="28" t="n">
        <x:f>W1395*AA1395</x:f>
        <x:v>20.24</x:v>
      </x:c>
      <x:c r="AG1395" s="28" t="n">
        <x:f>AE1395-AF1395</x:f>
        <x:v>10.648000000000003</x:v>
      </x:c>
      <x:c r="AH1395" s="20" t="n">
        <x:f>IF(AE1395&gt;0,AG1395/AE1395,"")</x:f>
        <x:v>0.3447293447293448</x:v>
      </x:c>
      <x:c r="AI1395" s="28" t="n">
        <x:v>86327.32</x:v>
      </x:c>
      <x:c r="AJ1395" s="28"/>
      <x:c r="AK1395"/>
      <x:c r="AL1395" t="str">
        <x:v>Completado</x:v>
      </x:c>
      <x:c r="AM1395" t="str">
        <x:f>IF(W1395&lt;0,"Devuelto",AL1395)</x:f>
        <x:v>Completado</x:v>
      </x:c>
      <x:c r="AN1395" t="str">
        <x:v>Tarjeta</x:v>
      </x:c>
      <x:c r="AO1395" s="29" t="str">
        <x:v>Sin observación</x:v>
      </x:c>
      <x:c r="AP1395" t="str">
        <x:f>IF(D1395="","No","Sí")</x:f>
        <x:v>Sí</x:v>
      </x:c>
    </x:row>
    <x:row r="1396">
      <x:c r="A1396" t="n">
        <x:v>1396</x:v>
      </x:c>
      <x:c r="B1396" t="str">
        <x:v>VT0006623</x:v>
      </x:c>
      <x:c r="C1396" t="str">
        <x:v>46194</x:v>
      </x:c>
      <x:c r="D1396" s="27" t="n">
        <x:v>46194</x:v>
      </x:c>
      <x:c r="E1396" t="n">
        <x:f>IF(D1396="","",YEAR(D1396))</x:f>
        <x:v>2026</x:v>
      </x:c>
      <x:c r="F1396" t="n">
        <x:f>IF(D1396="","",MONTH(D1396))</x:f>
        <x:v>6</x:v>
      </x:c>
      <x:c r="G1396" t="str">
        <x:f>IF(D1396="","Fecha no disponible",TEXT(D1396,"mmmm"))</x:f>
        <x:v>June</x:v>
      </x:c>
      <x:c r="H1396" t="str">
        <x:f>IF(D1396="","Fecha no disponible",TEXT(D1396,"yyyy-mm"))</x:f>
        <x:v>2026-06</x:v>
      </x:c>
      <x:c r="I1396" t="str">
        <x:f>IF(D1396="","Fecha no disponible","T"&amp;ROUNDUP(MONTH(D1396)/3,0))</x:f>
        <x:v>T2</x:v>
      </x:c>
      <x:c r="J1396" t="str">
        <x:v>T011</x:v>
      </x:c>
      <x:c r="K1396" t="str">
        <x:v>Tienda Cochabamba 3</x:v>
      </x:c>
      <x:c r="L1396" t="str">
        <x:v>Mall</x:v>
      </x:c>
      <x:c r="M1396" t="str">
        <x:v>Cochabamba</x:v>
      </x:c>
      <x:c r="N1396" t="str">
        <x:f>IFERROR(VLOOKUP(M1396,'Mapeos'!$A$4:$B$30,2,FALSE),M1396)</x:f>
        <x:v>Cochabamba</x:v>
      </x:c>
      <x:c r="O1396" t="str">
        <x:v>C00028</x:v>
      </x:c>
      <x:c r="P1396" t="str">
        <x:v>Masivo</x:v>
      </x:c>
      <x:c r="Q1396" t="str">
        <x:v>P0024</x:v>
      </x:c>
      <x:c r="R1396" t="str">
        <x:v>Cuidado Personal</x:v>
      </x:c>
      <x:c r="S1396" t="str">
        <x:v>Marca A</x:v>
      </x:c>
      <x:c r="T1396" t="str">
        <x:v>WhatsApp</x:v>
      </x:c>
      <x:c r="U1396" t="str">
        <x:f>IFERROR(VLOOKUP(T1396,'Mapeos'!$D$4:$E$25,2,FALSE),T1396)</x:f>
        <x:v>WhatsApp</x:v>
      </x:c>
      <x:c r="V1396" t="str">
        <x:v>V002</x:v>
      </x:c>
      <x:c r="W1396" t="n">
        <x:v>1</x:v>
      </x:c>
      <x:c r="X1396" s="28" t="n">
        <x:v>40.16</x:v>
      </x:c>
      <x:c r="Y1396" s="20" t="n">
        <x:v>0.25</x:v>
      </x:c>
      <x:c r="Z1396" s="20" t="n">
        <x:f>IF(Y1396&gt;1,Y1396/100,Y1396)</x:f>
        <x:v>0.25</x:v>
      </x:c>
      <x:c r="AA1396" s="28" t="n">
        <x:v>20.9</x:v>
      </x:c>
      <x:c r="AB1396" s="28" t="n">
        <x:v>30.12</x:v>
      </x:c>
      <x:c r="AC1396" s="28" t="str">
        <x:v>BOB</x:v>
      </x:c>
      <x:c r="AD1396" s="28" t="n">
        <x:f>IF(AC1396="USD",AB1396*'Parametros'!$B$4,AB1396)</x:f>
        <x:v>30.12</x:v>
      </x:c>
      <x:c r="AE1396" s="28" t="n">
        <x:f>W1396*X1396*(1-Z1396)</x:f>
        <x:v>30.119999999999997</x:v>
      </x:c>
      <x:c r="AF1396" s="28" t="n">
        <x:f>W1396*AA1396</x:f>
        <x:v>20.9</x:v>
      </x:c>
      <x:c r="AG1396" s="28" t="n">
        <x:f>AE1396-AF1396</x:f>
        <x:v>9.219999999999999</x:v>
      </x:c>
      <x:c r="AH1396" s="20" t="n">
        <x:f>IF(AE1396&gt;0,AG1396/AE1396,"")</x:f>
        <x:v>0.3061088977423639</x:v>
      </x:c>
      <x:c r="AI1396" s="28" t="n">
        <x:v>61533.19</x:v>
      </x:c>
      <x:c r="AJ1396" s="28"/>
      <x:c r="AK1396"/>
      <x:c r="AL1396" t="str">
        <x:v>Completado</x:v>
      </x:c>
      <x:c r="AM1396" t="str">
        <x:f>IF(W1396&lt;0,"Devuelto",AL1396)</x:f>
        <x:v>Completado</x:v>
      </x:c>
      <x:c r="AN1396" t="str">
        <x:v>Tarjeta</x:v>
      </x:c>
      <x:c r="AO1396" s="29" t="str">
        <x:v>Sin observación</x:v>
      </x:c>
      <x:c r="AP1396" t="str">
        <x:f>IF(D1396="","No","Sí")</x:f>
        <x:v>Sí</x:v>
      </x:c>
    </x:row>
    <x:row r="1397">
      <x:c r="A1397" t="n">
        <x:v>1397</x:v>
      </x:c>
      <x:c r="B1397" t="str">
        <x:v>VT0006628</x:v>
      </x:c>
      <x:c r="C1397" t="str">
        <x:v>46172</x:v>
      </x:c>
      <x:c r="D1397" s="27" t="n">
        <x:v>46172</x:v>
      </x:c>
      <x:c r="E1397" t="n">
        <x:f>IF(D1397="","",YEAR(D1397))</x:f>
        <x:v>2026</x:v>
      </x:c>
      <x:c r="F1397" t="n">
        <x:f>IF(D1397="","",MONTH(D1397))</x:f>
        <x:v>5</x:v>
      </x:c>
      <x:c r="G1397" t="str">
        <x:f>IF(D1397="","Fecha no disponible",TEXT(D1397,"mmmm"))</x:f>
        <x:v>May</x:v>
      </x:c>
      <x:c r="H1397" t="str">
        <x:f>IF(D1397="","Fecha no disponible",TEXT(D1397,"yyyy-mm"))</x:f>
        <x:v>2026-05</x:v>
      </x:c>
      <x:c r="I1397" t="str">
        <x:f>IF(D1397="","Fecha no disponible","T"&amp;ROUNDUP(MONTH(D1397)/3,0))</x:f>
        <x:v>T2</x:v>
      </x:c>
      <x:c r="J1397" t="str">
        <x:v>T015</x:v>
      </x:c>
      <x:c r="K1397" t="str">
        <x:v>Tienda Potosí 3</x:v>
      </x:c>
      <x:c r="L1397" t="str">
        <x:v>Mall</x:v>
      </x:c>
      <x:c r="M1397" t="str">
        <x:v>Potosí</x:v>
      </x:c>
      <x:c r="N1397" t="str">
        <x:f>IFERROR(VLOOKUP(M1397,'Mapeos'!$A$4:$B$30,2,FALSE),M1397)</x:f>
        <x:v>Potosí</x:v>
      </x:c>
      <x:c r="O1397" t="str">
        <x:v>C01355</x:v>
      </x:c>
      <x:c r="P1397" t="str">
        <x:v>Empresa</x:v>
      </x:c>
      <x:c r="Q1397" t="str">
        <x:v>P0032</x:v>
      </x:c>
      <x:c r="R1397" t="str">
        <x:v>Electrónica</x:v>
      </x:c>
      <x:c r="S1397" t="str">
        <x:v>Marca C</x:v>
      </x:c>
      <x:c r="T1397" t="str">
        <x:v>Tienda</x:v>
      </x:c>
      <x:c r="U1397" t="str">
        <x:f>IFERROR(VLOOKUP(T1397,'Mapeos'!$D$4:$E$25,2,FALSE),T1397)</x:f>
        <x:v>Tienda</x:v>
      </x:c>
      <x:c r="V1397" t="str">
        <x:v>V038</x:v>
      </x:c>
      <x:c r="W1397" t="n">
        <x:v>1</x:v>
      </x:c>
      <x:c r="X1397" s="28" t="n">
        <x:v>322.84</x:v>
      </x:c>
      <x:c r="Y1397" s="20" t="n">
        <x:v>0.1</x:v>
      </x:c>
      <x:c r="Z1397" s="20" t="n">
        <x:f>IF(Y1397&gt;1,Y1397/100,Y1397)</x:f>
        <x:v>0.1</x:v>
      </x:c>
      <x:c r="AA1397" s="28" t="n">
        <x:v>170.34</x:v>
      </x:c>
      <x:c r="AB1397" s="28" t="n">
        <x:v>290.56</x:v>
      </x:c>
      <x:c r="AC1397" s="28" t="str">
        <x:v>BOB</x:v>
      </x:c>
      <x:c r="AD1397" s="28" t="n">
        <x:f>IF(AC1397="USD",AB1397*'Parametros'!$B$4,AB1397)</x:f>
        <x:v>290.56</x:v>
      </x:c>
      <x:c r="AE1397" s="28" t="n">
        <x:f>W1397*X1397*(1-Z1397)</x:f>
        <x:v>290.556</x:v>
      </x:c>
      <x:c r="AF1397" s="28" t="n">
        <x:f>W1397*AA1397</x:f>
        <x:v>170.34</x:v>
      </x:c>
      <x:c r="AG1397" s="28" t="n">
        <x:f>AE1397-AF1397</x:f>
        <x:v>120.21599999999998</x:v>
      </x:c>
      <x:c r="AH1397" s="20" t="n">
        <x:f>IF(AE1397&gt;0,AG1397/AE1397,"")</x:f>
        <x:v>0.41374468260851605</x:v>
      </x:c>
      <x:c r="AI1397" s="28" t="n">
        <x:v>194671.92</x:v>
      </x:c>
      <x:c r="AJ1397" s="28"/>
      <x:c r="AK1397"/>
      <x:c r="AL1397" t="str">
        <x:v>Completado</x:v>
      </x:c>
      <x:c r="AM1397" t="str">
        <x:f>IF(W1397&lt;0,"Devuelto",AL1397)</x:f>
        <x:v>Completado</x:v>
      </x:c>
      <x:c r="AN1397" t="str">
        <x:v>Efectivo</x:v>
      </x:c>
      <x:c r="AO1397" s="29" t="str">
        <x:v>Sin observación</x:v>
      </x:c>
      <x:c r="AP1397" t="str">
        <x:f>IF(D1397="","No","Sí")</x:f>
        <x:v>Sí</x:v>
      </x:c>
    </x:row>
    <x:row r="1398">
      <x:c r="A1398" t="n">
        <x:v>1398</x:v>
      </x:c>
      <x:c r="B1398" t="str">
        <x:v>VT0006633</x:v>
      </x:c>
      <x:c r="C1398" t="str">
        <x:v>45598</x:v>
      </x:c>
      <x:c r="D1398" s="27" t="n">
        <x:v>45598</x:v>
      </x:c>
      <x:c r="E1398" t="n">
        <x:f>IF(D1398="","",YEAR(D1398))</x:f>
        <x:v>2024</x:v>
      </x:c>
      <x:c r="F1398" t="n">
        <x:f>IF(D1398="","",MONTH(D1398))</x:f>
        <x:v>11</x:v>
      </x:c>
      <x:c r="G1398" t="str">
        <x:f>IF(D1398="","Fecha no disponible",TEXT(D1398,"mmmm"))</x:f>
        <x:v>November</x:v>
      </x:c>
      <x:c r="H1398" t="str">
        <x:f>IF(D1398="","Fecha no disponible",TEXT(D1398,"yyyy-mm"))</x:f>
        <x:v>2024-11</x:v>
      </x:c>
      <x:c r="I1398" t="str">
        <x:f>IF(D1398="","Fecha no disponible","T"&amp;ROUNDUP(MONTH(D1398)/3,0))</x:f>
        <x:v>T4</x:v>
      </x:c>
      <x:c r="J1398" t="str">
        <x:v>T004</x:v>
      </x:c>
      <x:c r="K1398" t="str">
        <x:v>Tienda La Paz 4</x:v>
      </x:c>
      <x:c r="L1398" t="str">
        <x:v>Centro</x:v>
      </x:c>
      <x:c r="M1398" t="str">
        <x:v>La Paz</x:v>
      </x:c>
      <x:c r="N1398" t="str">
        <x:f>IFERROR(VLOOKUP(M1398,'Mapeos'!$A$4:$B$30,2,FALSE),M1398)</x:f>
        <x:v>La Paz</x:v>
      </x:c>
      <x:c r="O1398" t="str">
        <x:v>C00180</x:v>
      </x:c>
      <x:c r="P1398" t="str">
        <x:v>Empresa</x:v>
      </x:c>
      <x:c r="Q1398" t="str">
        <x:v>P0045</x:v>
      </x:c>
      <x:c r="R1398" t="str">
        <x:v>Hogar</x:v>
      </x:c>
      <x:c r="S1398" t="str">
        <x:v>Marca D</x:v>
      </x:c>
      <x:c r="T1398" t="str">
        <x:v>Tienda</x:v>
      </x:c>
      <x:c r="U1398" t="str">
        <x:f>IFERROR(VLOOKUP(T1398,'Mapeos'!$D$4:$E$25,2,FALSE),T1398)</x:f>
        <x:v>Tienda</x:v>
      </x:c>
      <x:c r="V1398" t="str">
        <x:v>V031</x:v>
      </x:c>
      <x:c r="W1398" t="n">
        <x:v>1</x:v>
      </x:c>
      <x:c r="X1398" s="28" t="n">
        <x:v>223.66</x:v>
      </x:c>
      <x:c r="Y1398" s="20" t="n">
        <x:v>0.15</x:v>
      </x:c>
      <x:c r="Z1398" s="20" t="n">
        <x:f>IF(Y1398&gt;1,Y1398/100,Y1398)</x:f>
        <x:v>0.15</x:v>
      </x:c>
      <x:c r="AA1398" s="28" t="n">
        <x:v>123.6</x:v>
      </x:c>
      <x:c r="AB1398" s="28" t="n">
        <x:v>190.11</x:v>
      </x:c>
      <x:c r="AC1398" s="28" t="str">
        <x:v>BOB</x:v>
      </x:c>
      <x:c r="AD1398" s="28" t="n">
        <x:f>IF(AC1398="USD",AB1398*'Parametros'!$B$4,AB1398)</x:f>
        <x:v>190.11</x:v>
      </x:c>
      <x:c r="AE1398" s="28" t="n">
        <x:f>W1398*X1398*(1-Z1398)</x:f>
        <x:v>190.111</x:v>
      </x:c>
      <x:c r="AF1398" s="28" t="n">
        <x:f>W1398*AA1398</x:f>
        <x:v>123.6</x:v>
      </x:c>
      <x:c r="AG1398" s="28" t="n">
        <x:f>AE1398-AF1398</x:f>
        <x:v>66.511</x:v>
      </x:c>
      <x:c r="AH1398" s="20" t="n">
        <x:f>IF(AE1398&gt;0,AG1398/AE1398,"")</x:f>
        <x:v>0.3498535066355971</x:v>
      </x:c>
      <x:c r="AI1398" s="28" t="n">
        <x:v>129181.07</x:v>
      </x:c>
      <x:c r="AJ1398" s="28"/>
      <x:c r="AK1398"/>
      <x:c r="AL1398" t="str">
        <x:v>Completado</x:v>
      </x:c>
      <x:c r="AM1398" t="str">
        <x:f>IF(W1398&lt;0,"Devuelto",AL1398)</x:f>
        <x:v>Completado</x:v>
      </x:c>
      <x:c r="AN1398" t="str">
        <x:v>Transferencia</x:v>
      </x:c>
      <x:c r="AO1398" s="29" t="str">
        <x:v>Sin observación</x:v>
      </x:c>
      <x:c r="AP1398" t="str">
        <x:f>IF(D1398="","No","Sí")</x:f>
        <x:v>Sí</x:v>
      </x:c>
    </x:row>
    <x:row r="1399">
      <x:c r="A1399" t="n">
        <x:v>1399</x:v>
      </x:c>
      <x:c r="B1399" t="str">
        <x:v>VT0006637</x:v>
      </x:c>
      <x:c r="C1399" t="str">
        <x:v>45397</x:v>
      </x:c>
      <x:c r="D1399" s="27" t="n">
        <x:v>45397</x:v>
      </x:c>
      <x:c r="E1399" t="n">
        <x:f>IF(D1399="","",YEAR(D1399))</x:f>
        <x:v>2024</x:v>
      </x:c>
      <x:c r="F1399" t="n">
        <x:f>IF(D1399="","",MONTH(D1399))</x:f>
        <x:v>4</x:v>
      </x:c>
      <x:c r="G1399" t="str">
        <x:f>IF(D1399="","Fecha no disponible",TEXT(D1399,"mmmm"))</x:f>
        <x:v>April</x:v>
      </x:c>
      <x:c r="H1399" t="str">
        <x:f>IF(D1399="","Fecha no disponible",TEXT(D1399,"yyyy-mm"))</x:f>
        <x:v>2024-04</x:v>
      </x:c>
      <x:c r="I1399" t="str">
        <x:f>IF(D1399="","Fecha no disponible","T"&amp;ROUNDUP(MONTH(D1399)/3,0))</x:f>
        <x:v>T2</x:v>
      </x:c>
      <x:c r="J1399" t="str">
        <x:v>T002</x:v>
      </x:c>
      <x:c r="K1399" t="str">
        <x:v>Tienda La Paz 2</x:v>
      </x:c>
      <x:c r="L1399" t="str">
        <x:v>Mall</x:v>
      </x:c>
      <x:c r="M1399" t="str">
        <x:v>La Paz</x:v>
      </x:c>
      <x:c r="N1399" t="str">
        <x:f>IFERROR(VLOOKUP(M1399,'Mapeos'!$A$4:$B$30,2,FALSE),M1399)</x:f>
        <x:v>La Paz</x:v>
      </x:c>
      <x:c r="O1399" t="str">
        <x:v>C01740</x:v>
      </x:c>
      <x:c r="P1399" t="str">
        <x:v>Frecuente</x:v>
      </x:c>
      <x:c r="Q1399" t="str">
        <x:v>P0020</x:v>
      </x:c>
      <x:c r="R1399" t="str">
        <x:v>Hogar</x:v>
      </x:c>
      <x:c r="S1399" t="str">
        <x:v>Marca D</x:v>
      </x:c>
      <x:c r="T1399" t="str">
        <x:v>Tienda</x:v>
      </x:c>
      <x:c r="U1399" t="str">
        <x:f>IFERROR(VLOOKUP(T1399,'Mapeos'!$D$4:$E$25,2,FALSE),T1399)</x:f>
        <x:v>Tienda</x:v>
      </x:c>
      <x:c r="V1399" t="str">
        <x:v>V009</x:v>
      </x:c>
      <x:c r="W1399" t="n">
        <x:v>2</x:v>
      </x:c>
      <x:c r="X1399" s="28" t="n">
        <x:v>105.78</x:v>
      </x:c>
      <x:c r="Y1399" s="20" t="n">
        <x:v>0</x:v>
      </x:c>
      <x:c r="Z1399" s="20" t="n">
        <x:f>IF(Y1399&gt;1,Y1399/100,Y1399)</x:f>
        <x:v>0</x:v>
      </x:c>
      <x:c r="AA1399" s="28" t="n">
        <x:v>77.02</x:v>
      </x:c>
      <x:c r="AB1399" s="28" t="n">
        <x:v>211.56</x:v>
      </x:c>
      <x:c r="AC1399" s="28" t="str">
        <x:v>BOB</x:v>
      </x:c>
      <x:c r="AD1399" s="28" t="n">
        <x:f>IF(AC1399="USD",AB1399*'Parametros'!$B$4,AB1399)</x:f>
        <x:v>211.56</x:v>
      </x:c>
      <x:c r="AE1399" s="28" t="n">
        <x:f>W1399*X1399*(1-Z1399)</x:f>
        <x:v>211.56</x:v>
      </x:c>
      <x:c r="AF1399" s="28" t="n">
        <x:f>W1399*AA1399</x:f>
        <x:v>154.04</x:v>
      </x:c>
      <x:c r="AG1399" s="28" t="n">
        <x:f>AE1399-AF1399</x:f>
        <x:v>57.52000000000001</x:v>
      </x:c>
      <x:c r="AH1399" s="20" t="n">
        <x:f>IF(AE1399&gt;0,AG1399/AE1399,"")</x:f>
        <x:v>0.2718850444318397</x:v>
      </x:c>
      <x:c r="AI1399" s="28" t="n">
        <x:v>193849.26</x:v>
      </x:c>
      <x:c r="AJ1399" s="28"/>
      <x:c r="AK1399"/>
      <x:c r="AL1399" t="str">
        <x:v>Completado</x:v>
      </x:c>
      <x:c r="AM1399" t="str">
        <x:f>IF(W1399&lt;0,"Devuelto",AL1399)</x:f>
        <x:v>Completado</x:v>
      </x:c>
      <x:c r="AN1399" t="str">
        <x:v>Efectivo</x:v>
      </x:c>
      <x:c r="AO1399" s="29" t="str">
        <x:v>Sin observación</x:v>
      </x:c>
      <x:c r="AP1399" t="str">
        <x:f>IF(D1399="","No","Sí")</x:f>
        <x:v>Sí</x:v>
      </x:c>
    </x:row>
    <x:row r="1400">
      <x:c r="A1400" t="n">
        <x:v>1400</x:v>
      </x:c>
      <x:c r="B1400" t="str">
        <x:v>VT0006642</x:v>
      </x:c>
      <x:c r="C1400" t="str">
        <x:v>45701</x:v>
      </x:c>
      <x:c r="D1400" s="27" t="n">
        <x:v>45701</x:v>
      </x:c>
      <x:c r="E1400" t="n">
        <x:f>IF(D1400="","",YEAR(D1400))</x:f>
        <x:v>2025</x:v>
      </x:c>
      <x:c r="F1400" t="n">
        <x:f>IF(D1400="","",MONTH(D1400))</x:f>
        <x:v>2</x:v>
      </x:c>
      <x:c r="G1400" t="str">
        <x:f>IF(D1400="","Fecha no disponible",TEXT(D1400,"mmmm"))</x:f>
        <x:v>February</x:v>
      </x:c>
      <x:c r="H1400" t="str">
        <x:f>IF(D1400="","Fecha no disponible",TEXT(D1400,"yyyy-mm"))</x:f>
        <x:v>2025-02</x:v>
      </x:c>
      <x:c r="I1400" t="str">
        <x:f>IF(D1400="","Fecha no disponible","T"&amp;ROUNDUP(MONTH(D1400)/3,0))</x:f>
        <x:v>T1</x:v>
      </x:c>
      <x:c r="J1400" t="str">
        <x:v>T001</x:v>
      </x:c>
      <x:c r="K1400" t="str">
        <x:v>Tienda La Paz 1</x:v>
      </x:c>
      <x:c r="L1400" t="str">
        <x:v>Barrio</x:v>
      </x:c>
      <x:c r="M1400" t="str">
        <x:v>La Paz</x:v>
      </x:c>
      <x:c r="N1400" t="str">
        <x:f>IFERROR(VLOOKUP(M1400,'Mapeos'!$A$4:$B$30,2,FALSE),M1400)</x:f>
        <x:v>La Paz</x:v>
      </x:c>
      <x:c r="O1400" t="str">
        <x:v>C01067</x:v>
      </x:c>
      <x:c r="P1400" t="str">
        <x:v>Masivo</x:v>
      </x:c>
      <x:c r="Q1400" t="str">
        <x:v>P0129</x:v>
      </x:c>
      <x:c r="R1400" t="str">
        <x:v>Deportes</x:v>
      </x:c>
      <x:c r="S1400" t="str">
        <x:v>Marca D</x:v>
      </x:c>
      <x:c r="T1400" t="str">
        <x:v>WhatsApp</x:v>
      </x:c>
      <x:c r="U1400" t="str">
        <x:f>IFERROR(VLOOKUP(T1400,'Mapeos'!$D$4:$E$25,2,FALSE),T1400)</x:f>
        <x:v>WhatsApp</x:v>
      </x:c>
      <x:c r="V1400" t="str">
        <x:v>V030</x:v>
      </x:c>
      <x:c r="W1400" t="n">
        <x:v>1</x:v>
      </x:c>
      <x:c r="X1400" s="28" t="n">
        <x:v>213.73</x:v>
      </x:c>
      <x:c r="Y1400" s="20" t="n">
        <x:v>0.25</x:v>
      </x:c>
      <x:c r="Z1400" s="20" t="n">
        <x:f>IF(Y1400&gt;1,Y1400/100,Y1400)</x:f>
        <x:v>0.25</x:v>
      </x:c>
      <x:c r="AA1400" s="28" t="n">
        <x:v>120.05</x:v>
      </x:c>
      <x:c r="AB1400" s="28" t="n">
        <x:v>160.3</x:v>
      </x:c>
      <x:c r="AC1400" s="28" t="str">
        <x:v>BOB</x:v>
      </x:c>
      <x:c r="AD1400" s="28" t="n">
        <x:f>IF(AC1400="USD",AB1400*'Parametros'!$B$4,AB1400)</x:f>
        <x:v>160.3</x:v>
      </x:c>
      <x:c r="AE1400" s="28" t="n">
        <x:f>W1400*X1400*(1-Z1400)</x:f>
        <x:v>160.29749999999999</x:v>
      </x:c>
      <x:c r="AF1400" s="28" t="n">
        <x:f>W1400*AA1400</x:f>
        <x:v>120.05</x:v>
      </x:c>
      <x:c r="AG1400" s="28" t="n">
        <x:f>AE1400-AF1400</x:f>
        <x:v>40.24749999999999</x:v>
      </x:c>
      <x:c r="AH1400" s="20" t="n">
        <x:f>IF(AE1400&gt;0,AG1400/AE1400,"")</x:f>
        <x:v>0.2510800230820817</x:v>
      </x:c>
      <x:c r="AI1400" s="28" t="n">
        <x:v>68364.62</x:v>
      </x:c>
      <x:c r="AJ1400" s="28"/>
      <x:c r="AK1400"/>
      <x:c r="AL1400" t="str">
        <x:v>Completado</x:v>
      </x:c>
      <x:c r="AM1400" t="str">
        <x:f>IF(W1400&lt;0,"Devuelto",AL1400)</x:f>
        <x:v>Completado</x:v>
      </x:c>
      <x:c r="AN1400" t="str">
        <x:v>Tarjeta</x:v>
      </x:c>
      <x:c r="AO1400" s="29" t="str">
        <x:v>Sin observación</x:v>
      </x:c>
      <x:c r="AP1400" t="str">
        <x:f>IF(D1400="","No","Sí")</x:f>
        <x:v>Sí</x:v>
      </x:c>
    </x:row>
    <x:row r="1401">
      <x:c r="A1401" t="n">
        <x:v>1401</x:v>
      </x:c>
      <x:c r="B1401" t="str">
        <x:v>VT0006647</x:v>
      </x:c>
      <x:c r="C1401" t="str">
        <x:v>46181</x:v>
      </x:c>
      <x:c r="D1401" s="27" t="n">
        <x:v>46181</x:v>
      </x:c>
      <x:c r="E1401" t="n">
        <x:f>IF(D1401="","",YEAR(D1401))</x:f>
        <x:v>2026</x:v>
      </x:c>
      <x:c r="F1401" t="n">
        <x:f>IF(D1401="","",MONTH(D1401))</x:f>
        <x:v>6</x:v>
      </x:c>
      <x:c r="G1401" t="str">
        <x:f>IF(D1401="","Fecha no disponible",TEXT(D1401,"mmmm"))</x:f>
        <x:v>June</x:v>
      </x:c>
      <x:c r="H1401" t="str">
        <x:f>IF(D1401="","Fecha no disponible",TEXT(D1401,"yyyy-mm"))</x:f>
        <x:v>2026-06</x:v>
      </x:c>
      <x:c r="I1401" t="str">
        <x:f>IF(D1401="","Fecha no disponible","T"&amp;ROUNDUP(MONTH(D1401)/3,0))</x:f>
        <x:v>T2</x:v>
      </x:c>
      <x:c r="J1401" t="str">
        <x:v>T018</x:v>
      </x:c>
      <x:c r="K1401" t="str">
        <x:v>Tienda Sucre 2</x:v>
      </x:c>
      <x:c r="L1401" t="str">
        <x:v>Mall</x:v>
      </x:c>
      <x:c r="M1401" t="str">
        <x:v>Sucre</x:v>
      </x:c>
      <x:c r="N1401" t="str">
        <x:f>IFERROR(VLOOKUP(M1401,'Mapeos'!$A$4:$B$30,2,FALSE),M1401)</x:f>
        <x:v>Sucre</x:v>
      </x:c>
      <x:c r="O1401" t="str">
        <x:v>C00519</x:v>
      </x:c>
      <x:c r="P1401" t="str">
        <x:v>Masivo</x:v>
      </x:c>
      <x:c r="Q1401" t="str">
        <x:v>P0104</x:v>
      </x:c>
      <x:c r="R1401" t="str">
        <x:v>Hogar</x:v>
      </x:c>
      <x:c r="S1401" t="str">
        <x:v>Marca C</x:v>
      </x:c>
      <x:c r="T1401" t="str">
        <x:v>Tienda</x:v>
      </x:c>
      <x:c r="U1401" t="str">
        <x:f>IFERROR(VLOOKUP(T1401,'Mapeos'!$D$4:$E$25,2,FALSE),T1401)</x:f>
        <x:v>Tienda</x:v>
      </x:c>
      <x:c r="V1401" t="str">
        <x:v>V004</x:v>
      </x:c>
      <x:c r="W1401" t="n">
        <x:v>8</x:v>
      </x:c>
      <x:c r="X1401" s="28" t="n">
        <x:v>157.64</x:v>
      </x:c>
      <x:c r="Y1401" s="20" t="n">
        <x:v>0.15</x:v>
      </x:c>
      <x:c r="Z1401" s="20" t="n">
        <x:f>IF(Y1401&gt;1,Y1401/100,Y1401)</x:f>
        <x:v>0.15</x:v>
      </x:c>
      <x:c r="AA1401" s="28" t="n">
        <x:v>114.48</x:v>
      </x:c>
      <x:c r="AB1401" s="28" t="n">
        <x:v>1071.95</x:v>
      </x:c>
      <x:c r="AC1401" s="28" t="str">
        <x:v>BOB</x:v>
      </x:c>
      <x:c r="AD1401" s="28" t="n">
        <x:f>IF(AC1401="USD",AB1401*'Parametros'!$B$4,AB1401)</x:f>
        <x:v>1071.95</x:v>
      </x:c>
      <x:c r="AE1401" s="28" t="n">
        <x:f>W1401*X1401*(1-Z1401)</x:f>
        <x:v>1071.9519999999998</x:v>
      </x:c>
      <x:c r="AF1401" s="28" t="n">
        <x:f>W1401*AA1401</x:f>
        <x:v>915.84</x:v>
      </x:c>
      <x:c r="AG1401" s="28" t="n">
        <x:f>AE1401-AF1401</x:f>
        <x:v>156.11199999999974</x:v>
      </x:c>
      <x:c r="AH1401" s="20" t="n">
        <x:f>IF(AE1401&gt;0,AG1401/AE1401,"")</x:f>
        <x:v>0.1456333865695477</x:v>
      </x:c>
      <x:c r="AI1401" s="28" t="n">
        <x:v>158845.95</x:v>
      </x:c>
      <x:c r="AJ1401" s="28"/>
      <x:c r="AK1401"/>
      <x:c r="AL1401" t="str">
        <x:v>Completado</x:v>
      </x:c>
      <x:c r="AM1401" t="str">
        <x:f>IF(W1401&lt;0,"Devuelto",AL1401)</x:f>
        <x:v>Completado</x:v>
      </x:c>
      <x:c r="AN1401" t="str">
        <x:v>QR</x:v>
      </x:c>
      <x:c r="AO1401" s="29" t="str">
        <x:v>Sin observación</x:v>
      </x:c>
      <x:c r="AP1401" t="str">
        <x:f>IF(D1401="","No","Sí")</x:f>
        <x:v>Sí</x:v>
      </x:c>
    </x:row>
    <x:row r="1402">
      <x:c r="A1402" t="n">
        <x:v>1402</x:v>
      </x:c>
      <x:c r="B1402" t="str">
        <x:v>VT0006652</x:v>
      </x:c>
      <x:c r="C1402" t="str">
        <x:v>45327</x:v>
      </x:c>
      <x:c r="D1402" s="27" t="n">
        <x:v>45327</x:v>
      </x:c>
      <x:c r="E1402" t="n">
        <x:f>IF(D1402="","",YEAR(D1402))</x:f>
        <x:v>2024</x:v>
      </x:c>
      <x:c r="F1402" t="n">
        <x:f>IF(D1402="","",MONTH(D1402))</x:f>
        <x:v>2</x:v>
      </x:c>
      <x:c r="G1402" t="str">
        <x:f>IF(D1402="","Fecha no disponible",TEXT(D1402,"mmmm"))</x:f>
        <x:v>February</x:v>
      </x:c>
      <x:c r="H1402" t="str">
        <x:f>IF(D1402="","Fecha no disponible",TEXT(D1402,"yyyy-mm"))</x:f>
        <x:v>2024-02</x:v>
      </x:c>
      <x:c r="I1402" t="str">
        <x:f>IF(D1402="","Fecha no disponible","T"&amp;ROUNDUP(MONTH(D1402)/3,0))</x:f>
        <x:v>T1</x:v>
      </x:c>
      <x:c r="J1402" t="str">
        <x:v>T003</x:v>
      </x:c>
      <x:c r="K1402" t="str">
        <x:v>Tienda La Paz 3</x:v>
      </x:c>
      <x:c r="L1402" t="str">
        <x:v>Barrio</x:v>
      </x:c>
      <x:c r="M1402" t="str">
        <x:v>La Paz</x:v>
      </x:c>
      <x:c r="N1402" t="str">
        <x:f>IFERROR(VLOOKUP(M1402,'Mapeos'!$A$4:$B$30,2,FALSE),M1402)</x:f>
        <x:v>La Paz</x:v>
      </x:c>
      <x:c r="O1402" t="str">
        <x:v>C00865</x:v>
      </x:c>
      <x:c r="P1402" t="str">
        <x:v>Masivo</x:v>
      </x:c>
      <x:c r="Q1402" t="str">
        <x:v>P0117</x:v>
      </x:c>
      <x:c r="R1402" t="str">
        <x:v>Deportes</x:v>
      </x:c>
      <x:c r="S1402" t="str">
        <x:v>Marca A</x:v>
      </x:c>
      <x:c r="T1402" t="str">
        <x:v>Tienda</x:v>
      </x:c>
      <x:c r="U1402" t="str">
        <x:f>IFERROR(VLOOKUP(T1402,'Mapeos'!$D$4:$E$25,2,FALSE),T1402)</x:f>
        <x:v>Tienda</x:v>
      </x:c>
      <x:c r="V1402" t="str">
        <x:v>V003</x:v>
      </x:c>
      <x:c r="W1402" t="n">
        <x:v>4</x:v>
      </x:c>
      <x:c r="X1402" s="28" t="n">
        <x:v>206.7</x:v>
      </x:c>
      <x:c r="Y1402" s="20" t="n">
        <x:v>0.15</x:v>
      </x:c>
      <x:c r="Z1402" s="20" t="n">
        <x:f>IF(Y1402&gt;1,Y1402/100,Y1402)</x:f>
        <x:v>0.15</x:v>
      </x:c>
      <x:c r="AA1402" s="28" t="n">
        <x:v>157.96</x:v>
      </x:c>
      <x:c r="AB1402" s="28" t="n">
        <x:v>702.78</x:v>
      </x:c>
      <x:c r="AC1402" s="28" t="str">
        <x:v>BOB</x:v>
      </x:c>
      <x:c r="AD1402" s="28" t="n">
        <x:f>IF(AC1402="USD",AB1402*'Parametros'!$B$4,AB1402)</x:f>
        <x:v>702.78</x:v>
      </x:c>
      <x:c r="AE1402" s="28" t="n">
        <x:f>W1402*X1402*(1-Z1402)</x:f>
        <x:v>702.78</x:v>
      </x:c>
      <x:c r="AF1402" s="28" t="n">
        <x:f>W1402*AA1402</x:f>
        <x:v>631.84</x:v>
      </x:c>
      <x:c r="AG1402" s="28" t="n">
        <x:f>AE1402-AF1402</x:f>
        <x:v>70.93999999999994</x:v>
      </x:c>
      <x:c r="AH1402" s="20" t="n">
        <x:f>IF(AE1402&gt;0,AG1402/AE1402,"")</x:f>
        <x:v>0.10094197330601318</x:v>
      </x:c>
      <x:c r="AI1402" s="28" t="n">
        <x:v>143948.82</x:v>
      </x:c>
      <x:c r="AJ1402" s="28" t="n">
        <x:v>83</x:v>
      </x:c>
      <x:c r="AK1402" t="n">
        <x:v>10</x:v>
      </x:c>
      <x:c r="AL1402" t="str">
        <x:v>Completado</x:v>
      </x:c>
      <x:c r="AM1402" t="str">
        <x:f>IF(W1402&lt;0,"Devuelto",AL1402)</x:f>
        <x:v>Completado</x:v>
      </x:c>
      <x:c r="AN1402" t="str">
        <x:v>QR</x:v>
      </x:c>
      <x:c r="AO1402" s="29" t="str">
        <x:v>Sin observación</x:v>
      </x:c>
      <x:c r="AP1402" t="str">
        <x:f>IF(D1402="","No","Sí")</x:f>
        <x:v>Sí</x:v>
      </x:c>
    </x:row>
    <x:row r="1403">
      <x:c r="A1403" t="n">
        <x:v>1403</x:v>
      </x:c>
      <x:c r="B1403" t="str">
        <x:v>VT0006656</x:v>
      </x:c>
      <x:c r="C1403" t="str">
        <x:v>45676</x:v>
      </x:c>
      <x:c r="D1403" s="27" t="n">
        <x:v>45676</x:v>
      </x:c>
      <x:c r="E1403" t="n">
        <x:f>IF(D1403="","",YEAR(D1403))</x:f>
        <x:v>2025</x:v>
      </x:c>
      <x:c r="F1403" t="n">
        <x:f>IF(D1403="","",MONTH(D1403))</x:f>
        <x:v>1</x:v>
      </x:c>
      <x:c r="G1403" t="str">
        <x:f>IF(D1403="","Fecha no disponible",TEXT(D1403,"mmmm"))</x:f>
        <x:v>January</x:v>
      </x:c>
      <x:c r="H1403" t="str">
        <x:f>IF(D1403="","Fecha no disponible",TEXT(D1403,"yyyy-mm"))</x:f>
        <x:v>2025-01</x:v>
      </x:c>
      <x:c r="I1403" t="str">
        <x:f>IF(D1403="","Fecha no disponible","T"&amp;ROUNDUP(MONTH(D1403)/3,0))</x:f>
        <x:v>T1</x:v>
      </x:c>
      <x:c r="J1403" t="str">
        <x:v>T015</x:v>
      </x:c>
      <x:c r="K1403" t="str">
        <x:v>Tienda Potosí 3</x:v>
      </x:c>
      <x:c r="L1403" t="str">
        <x:v>Mall</x:v>
      </x:c>
      <x:c r="M1403" t="str">
        <x:v>Potosí</x:v>
      </x:c>
      <x:c r="N1403" t="str">
        <x:f>IFERROR(VLOOKUP(M1403,'Mapeos'!$A$4:$B$30,2,FALSE),M1403)</x:f>
        <x:v>Potosí</x:v>
      </x:c>
      <x:c r="O1403" t="str">
        <x:v>C00530</x:v>
      </x:c>
      <x:c r="P1403" t="str">
        <x:v>Masivo</x:v>
      </x:c>
      <x:c r="Q1403" t="str">
        <x:v>P0019</x:v>
      </x:c>
      <x:c r="R1403" t="str">
        <x:v>Electrónica</x:v>
      </x:c>
      <x:c r="S1403" t="str">
        <x:v>Marca A</x:v>
      </x:c>
      <x:c r="T1403" t="str">
        <x:v>E-commerce</x:v>
      </x:c>
      <x:c r="U1403" t="str">
        <x:f>IFERROR(VLOOKUP(T1403,'Mapeos'!$D$4:$E$25,2,FALSE),T1403)</x:f>
        <x:v>E-commerce</x:v>
      </x:c>
      <x:c r="V1403" t="str">
        <x:v>V002</x:v>
      </x:c>
      <x:c r="W1403" t="n">
        <x:v>1</x:v>
      </x:c>
      <x:c r="X1403" s="28" t="n">
        <x:v>229.54</x:v>
      </x:c>
      <x:c r="Y1403" s="20" t="n">
        <x:v>0.1</x:v>
      </x:c>
      <x:c r="Z1403" s="20" t="n">
        <x:f>IF(Y1403&gt;1,Y1403/100,Y1403)</x:f>
        <x:v>0.1</x:v>
      </x:c>
      <x:c r="AA1403" s="28" t="n">
        <x:v>149.37</x:v>
      </x:c>
      <x:c r="AB1403" s="28" t="n">
        <x:v>206.59</x:v>
      </x:c>
      <x:c r="AC1403" s="28" t="str">
        <x:v>BOB</x:v>
      </x:c>
      <x:c r="AD1403" s="28" t="n">
        <x:f>IF(AC1403="USD",AB1403*'Parametros'!$B$4,AB1403)</x:f>
        <x:v>206.59</x:v>
      </x:c>
      <x:c r="AE1403" s="28" t="n">
        <x:f>W1403*X1403*(1-Z1403)</x:f>
        <x:v>206.58599999999998</x:v>
      </x:c>
      <x:c r="AF1403" s="28" t="n">
        <x:f>W1403*AA1403</x:f>
        <x:v>149.37</x:v>
      </x:c>
      <x:c r="AG1403" s="28" t="n">
        <x:f>AE1403-AF1403</x:f>
        <x:v>57.21599999999998</x:v>
      </x:c>
      <x:c r="AH1403" s="20" t="n">
        <x:f>IF(AE1403&gt;0,AG1403/AE1403,"")</x:f>
        <x:v>0.27695971653451823</x:v>
      </x:c>
      <x:c r="AI1403" s="28" t="n">
        <x:v>73104.9</x:v>
      </x:c>
      <x:c r="AJ1403" s="28"/>
      <x:c r="AK1403"/>
      <x:c r="AL1403" t="str">
        <x:v>Completado</x:v>
      </x:c>
      <x:c r="AM1403" t="str">
        <x:f>IF(W1403&lt;0,"Devuelto",AL1403)</x:f>
        <x:v>Completado</x:v>
      </x:c>
      <x:c r="AN1403" t="str">
        <x:v>Efectivo</x:v>
      </x:c>
      <x:c r="AO1403" s="29" t="str">
        <x:v>Sin observación</x:v>
      </x:c>
      <x:c r="AP1403" t="str">
        <x:f>IF(D1403="","No","Sí")</x:f>
        <x:v>Sí</x:v>
      </x:c>
    </x:row>
    <x:row r="1404">
      <x:c r="A1404" t="n">
        <x:v>1404</x:v>
      </x:c>
      <x:c r="B1404" t="str">
        <x:v>VT0006661</x:v>
      </x:c>
      <x:c r="C1404" t="str">
        <x:v>45306</x:v>
      </x:c>
      <x:c r="D1404" s="27" t="n">
        <x:v>45306</x:v>
      </x:c>
      <x:c r="E1404" t="n">
        <x:f>IF(D1404="","",YEAR(D1404))</x:f>
        <x:v>2024</x:v>
      </x:c>
      <x:c r="F1404" t="n">
        <x:f>IF(D1404="","",MONTH(D1404))</x:f>
        <x:v>1</x:v>
      </x:c>
      <x:c r="G1404" t="str">
        <x:f>IF(D1404="","Fecha no disponible",TEXT(D1404,"mmmm"))</x:f>
        <x:v>January</x:v>
      </x:c>
      <x:c r="H1404" t="str">
        <x:f>IF(D1404="","Fecha no disponible",TEXT(D1404,"yyyy-mm"))</x:f>
        <x:v>2024-01</x:v>
      </x:c>
      <x:c r="I1404" t="str">
        <x:f>IF(D1404="","Fecha no disponible","T"&amp;ROUNDUP(MONTH(D1404)/3,0))</x:f>
        <x:v>T1</x:v>
      </x:c>
      <x:c r="J1404" t="str">
        <x:v>T006</x:v>
      </x:c>
      <x:c r="K1404" t="str">
        <x:v>Tienda Santa Cruz 2</x:v>
      </x:c>
      <x:c r="L1404" t="str">
        <x:v>Mall</x:v>
      </x:c>
      <x:c r="M1404" t="str">
        <x:v>Santa Cruz</x:v>
      </x:c>
      <x:c r="N1404" t="str">
        <x:f>IFERROR(VLOOKUP(M1404,'Mapeos'!$A$4:$B$30,2,FALSE),M1404)</x:f>
        <x:v>Santa Cruz</x:v>
      </x:c>
      <x:c r="O1404" t="str">
        <x:v>C01204</x:v>
      </x:c>
      <x:c r="P1404" t="str">
        <x:v>Premium</x:v>
      </x:c>
      <x:c r="Q1404" t="str">
        <x:v>P0139</x:v>
      </x:c>
      <x:c r="R1404" t="str">
        <x:v>Hogar</x:v>
      </x:c>
      <x:c r="S1404" t="str">
        <x:v>Marca D</x:v>
      </x:c>
      <x:c r="T1404" t="str">
        <x:v>Marketplace</x:v>
      </x:c>
      <x:c r="U1404" t="str">
        <x:f>IFERROR(VLOOKUP(T1404,'Mapeos'!$D$4:$E$25,2,FALSE),T1404)</x:f>
        <x:v>Marketplace</x:v>
      </x:c>
      <x:c r="V1404" t="str">
        <x:v>V025</x:v>
      </x:c>
      <x:c r="W1404" t="n">
        <x:v>1</x:v>
      </x:c>
      <x:c r="X1404" s="28" t="n">
        <x:v>271.47</x:v>
      </x:c>
      <x:c r="Y1404" s="20" t="n">
        <x:v>0</x:v>
      </x:c>
      <x:c r="Z1404" s="20" t="n">
        <x:f>IF(Y1404&gt;1,Y1404/100,Y1404)</x:f>
        <x:v>0</x:v>
      </x:c>
      <x:c r="AA1404" s="28" t="n">
        <x:v>182.66</x:v>
      </x:c>
      <x:c r="AB1404" s="28" t="n">
        <x:v>271.47</x:v>
      </x:c>
      <x:c r="AC1404" s="28" t="str">
        <x:v>BOB</x:v>
      </x:c>
      <x:c r="AD1404" s="28" t="n">
        <x:f>IF(AC1404="USD",AB1404*'Parametros'!$B$4,AB1404)</x:f>
        <x:v>271.47</x:v>
      </x:c>
      <x:c r="AE1404" s="28" t="n">
        <x:f>W1404*X1404*(1-Z1404)</x:f>
        <x:v>271.47</x:v>
      </x:c>
      <x:c r="AF1404" s="28" t="n">
        <x:f>W1404*AA1404</x:f>
        <x:v>182.66</x:v>
      </x:c>
      <x:c r="AG1404" s="28" t="n">
        <x:f>AE1404-AF1404</x:f>
        <x:v>88.81000000000003</x:v>
      </x:c>
      <x:c r="AH1404" s="20" t="n">
        <x:f>IF(AE1404&gt;0,AG1404/AE1404,"")</x:f>
        <x:v>0.3271448042140937</x:v>
      </x:c>
      <x:c r="AI1404" s="28" t="n">
        <x:v>61584.27</x:v>
      </x:c>
      <x:c r="AJ1404" s="28" t="n">
        <x:v>77</x:v>
      </x:c>
      <x:c r="AK1404" t="n">
        <x:v>11</x:v>
      </x:c>
      <x:c r="AL1404" t="str">
        <x:v>Completado</x:v>
      </x:c>
      <x:c r="AM1404" t="str">
        <x:f>IF(W1404&lt;0,"Devuelto",AL1404)</x:f>
        <x:v>Completado</x:v>
      </x:c>
      <x:c r="AN1404" t="str">
        <x:v>Efectivo</x:v>
      </x:c>
      <x:c r="AO1404" s="29" t="str">
        <x:v>Sin observación</x:v>
      </x:c>
      <x:c r="AP1404" t="str">
        <x:f>IF(D1404="","No","Sí")</x:f>
        <x:v>Sí</x:v>
      </x:c>
    </x:row>
    <x:row r="1405">
      <x:c r="A1405" t="n">
        <x:v>1405</x:v>
      </x:c>
      <x:c r="B1405" t="str">
        <x:v>VT0006666</x:v>
      </x:c>
      <x:c r="C1405" t="str">
        <x:v>45419</x:v>
      </x:c>
      <x:c r="D1405" s="27" t="n">
        <x:v>45419</x:v>
      </x:c>
      <x:c r="E1405" t="n">
        <x:f>IF(D1405="","",YEAR(D1405))</x:f>
        <x:v>2024</x:v>
      </x:c>
      <x:c r="F1405" t="n">
        <x:f>IF(D1405="","",MONTH(D1405))</x:f>
        <x:v>5</x:v>
      </x:c>
      <x:c r="G1405" t="str">
        <x:f>IF(D1405="","Fecha no disponible",TEXT(D1405,"mmmm"))</x:f>
        <x:v>May</x:v>
      </x:c>
      <x:c r="H1405" t="str">
        <x:f>IF(D1405="","Fecha no disponible",TEXT(D1405,"yyyy-mm"))</x:f>
        <x:v>2024-05</x:v>
      </x:c>
      <x:c r="I1405" t="str">
        <x:f>IF(D1405="","Fecha no disponible","T"&amp;ROUNDUP(MONTH(D1405)/3,0))</x:f>
        <x:v>T2</x:v>
      </x:c>
      <x:c r="J1405" t="str">
        <x:v>T017</x:v>
      </x:c>
      <x:c r="K1405" t="str">
        <x:v>Tienda Sucre 1</x:v>
      </x:c>
      <x:c r="L1405" t="str">
        <x:v>Centro</x:v>
      </x:c>
      <x:c r="M1405" t="str">
        <x:v>Sucre</x:v>
      </x:c>
      <x:c r="N1405" t="str">
        <x:f>IFERROR(VLOOKUP(M1405,'Mapeos'!$A$4:$B$30,2,FALSE),M1405)</x:f>
        <x:v>Sucre</x:v>
      </x:c>
      <x:c r="O1405" t="str">
        <x:v>C00173</x:v>
      </x:c>
      <x:c r="P1405" t="str">
        <x:v>Premium</x:v>
      </x:c>
      <x:c r="Q1405" t="str">
        <x:v>P0140</x:v>
      </x:c>
      <x:c r="R1405" t="str">
        <x:v>Hogar</x:v>
      </x:c>
      <x:c r="S1405" t="str">
        <x:v>Marca D</x:v>
      </x:c>
      <x:c r="T1405" t="str">
        <x:v>E-commerce</x:v>
      </x:c>
      <x:c r="U1405" t="str">
        <x:f>IFERROR(VLOOKUP(T1405,'Mapeos'!$D$4:$E$25,2,FALSE),T1405)</x:f>
        <x:v>E-commerce</x:v>
      </x:c>
      <x:c r="V1405" t="str">
        <x:v>V033</x:v>
      </x:c>
      <x:c r="W1405" t="n">
        <x:v>10</x:v>
      </x:c>
      <x:c r="X1405" s="28" t="n">
        <x:v>212.66</x:v>
      </x:c>
      <x:c r="Y1405" s="20" t="n">
        <x:v>0.1</x:v>
      </x:c>
      <x:c r="Z1405" s="20" t="n">
        <x:f>IF(Y1405&gt;1,Y1405/100,Y1405)</x:f>
        <x:v>0.1</x:v>
      </x:c>
      <x:c r="AA1405" s="28" t="n">
        <x:v>122.58</x:v>
      </x:c>
      <x:c r="AB1405" s="28" t="n">
        <x:v>1913.94</x:v>
      </x:c>
      <x:c r="AC1405" s="28" t="str">
        <x:v>BOB</x:v>
      </x:c>
      <x:c r="AD1405" s="28" t="n">
        <x:f>IF(AC1405="USD",AB1405*'Parametros'!$B$4,AB1405)</x:f>
        <x:v>1913.94</x:v>
      </x:c>
      <x:c r="AE1405" s="28" t="n">
        <x:f>W1405*X1405*(1-Z1405)</x:f>
        <x:v>1913.94</x:v>
      </x:c>
      <x:c r="AF1405" s="28" t="n">
        <x:f>W1405*AA1405</x:f>
        <x:v>1225.8</x:v>
      </x:c>
      <x:c r="AG1405" s="28" t="n">
        <x:f>AE1405-AF1405</x:f>
        <x:v>688.1400000000001</x:v>
      </x:c>
      <x:c r="AH1405" s="20" t="n">
        <x:f>IF(AE1405&gt;0,AG1405/AE1405,"")</x:f>
        <x:v>0.359541051443619</x:v>
      </x:c>
      <x:c r="AI1405" s="28" t="n">
        <x:v>62224.49</x:v>
      </x:c>
      <x:c r="AJ1405" s="28" t="n">
        <x:v>174</x:v>
      </x:c>
      <x:c r="AK1405" t="n">
        <x:v>25</x:v>
      </x:c>
      <x:c r="AL1405" t="str">
        <x:v>Completado</x:v>
      </x:c>
      <x:c r="AM1405" t="str">
        <x:f>IF(W1405&lt;0,"Devuelto",AL1405)</x:f>
        <x:v>Completado</x:v>
      </x:c>
      <x:c r="AN1405" t="str">
        <x:v>Efectivo</x:v>
      </x:c>
      <x:c r="AO1405" s="29" t="str">
        <x:v>Sin observación</x:v>
      </x:c>
      <x:c r="AP1405" t="str">
        <x:f>IF(D1405="","No","Sí")</x:f>
        <x:v>Sí</x:v>
      </x:c>
    </x:row>
    <x:row r="1406">
      <x:c r="A1406" t="n">
        <x:v>1406</x:v>
      </x:c>
      <x:c r="B1406" t="str">
        <x:v>VT0006671</x:v>
      </x:c>
      <x:c r="C1406" t="str">
        <x:v>45944</x:v>
      </x:c>
      <x:c r="D1406" s="27" t="n">
        <x:v>45944</x:v>
      </x:c>
      <x:c r="E1406" t="n">
        <x:f>IF(D1406="","",YEAR(D1406))</x:f>
        <x:v>2025</x:v>
      </x:c>
      <x:c r="F1406" t="n">
        <x:f>IF(D1406="","",MONTH(D1406))</x:f>
        <x:v>10</x:v>
      </x:c>
      <x:c r="G1406" t="str">
        <x:f>IF(D1406="","Fecha no disponible",TEXT(D1406,"mmmm"))</x:f>
        <x:v>October</x:v>
      </x:c>
      <x:c r="H1406" t="str">
        <x:f>IF(D1406="","Fecha no disponible",TEXT(D1406,"yyyy-mm"))</x:f>
        <x:v>2025-10</x:v>
      </x:c>
      <x:c r="I1406" t="str">
        <x:f>IF(D1406="","Fecha no disponible","T"&amp;ROUNDUP(MONTH(D1406)/3,0))</x:f>
        <x:v>T4</x:v>
      </x:c>
      <x:c r="J1406" t="str">
        <x:v>T010</x:v>
      </x:c>
      <x:c r="K1406" t="str">
        <x:v>Tienda Cochabamba 2</x:v>
      </x:c>
      <x:c r="L1406" t="str">
        <x:v>Barrio</x:v>
      </x:c>
      <x:c r="M1406" t="str">
        <x:v>Cochabamba</x:v>
      </x:c>
      <x:c r="N1406" t="str">
        <x:f>IFERROR(VLOOKUP(M1406,'Mapeos'!$A$4:$B$30,2,FALSE),M1406)</x:f>
        <x:v>Cochabamba</x:v>
      </x:c>
      <x:c r="O1406" t="str">
        <x:v>C00450</x:v>
      </x:c>
      <x:c r="P1406" t="str">
        <x:v>Premium</x:v>
      </x:c>
      <x:c r="Q1406" t="str">
        <x:v>P0041</x:v>
      </x:c>
      <x:c r="R1406" t="str">
        <x:v>Cuidado Personal</x:v>
      </x:c>
      <x:c r="S1406" t="str">
        <x:v>Marca C</x:v>
      </x:c>
      <x:c r="T1406" t="str">
        <x:v>E-commerce</x:v>
      </x:c>
      <x:c r="U1406" t="str">
        <x:f>IFERROR(VLOOKUP(T1406,'Mapeos'!$D$4:$E$25,2,FALSE),T1406)</x:f>
        <x:v>E-commerce</x:v>
      </x:c>
      <x:c r="V1406" t="str">
        <x:v>V019</x:v>
      </x:c>
      <x:c r="W1406" t="n">
        <x:v>1</x:v>
      </x:c>
      <x:c r="X1406" s="28" t="n">
        <x:v>54.74</x:v>
      </x:c>
      <x:c r="Y1406" s="20" t="n">
        <x:v>0.05</x:v>
      </x:c>
      <x:c r="Z1406" s="20" t="n">
        <x:f>IF(Y1406&gt;1,Y1406/100,Y1406)</x:f>
        <x:v>0.05</x:v>
      </x:c>
      <x:c r="AA1406" s="28" t="n">
        <x:v>29.49</x:v>
      </x:c>
      <x:c r="AB1406" s="28" t="n">
        <x:v>52</x:v>
      </x:c>
      <x:c r="AC1406" s="28" t="str">
        <x:v>BOB</x:v>
      </x:c>
      <x:c r="AD1406" s="28" t="n">
        <x:f>IF(AC1406="USD",AB1406*'Parametros'!$B$4,AB1406)</x:f>
        <x:v>52</x:v>
      </x:c>
      <x:c r="AE1406" s="28" t="n">
        <x:f>W1406*X1406*(1-Z1406)</x:f>
        <x:v>52.003</x:v>
      </x:c>
      <x:c r="AF1406" s="28" t="n">
        <x:f>W1406*AA1406</x:f>
        <x:v>29.49</x:v>
      </x:c>
      <x:c r="AG1406" s="28" t="n">
        <x:f>AE1406-AF1406</x:f>
        <x:v>22.513</x:v>
      </x:c>
      <x:c r="AH1406" s="20" t="n">
        <x:f>IF(AE1406&gt;0,AG1406/AE1406,"")</x:f>
        <x:v>0.4329173316924024</x:v>
      </x:c>
      <x:c r="AI1406" s="28" t="n">
        <x:v>63772.69</x:v>
      </x:c>
      <x:c r="AJ1406" s="28"/>
      <x:c r="AK1406"/>
      <x:c r="AL1406" t="str">
        <x:v>Completado</x:v>
      </x:c>
      <x:c r="AM1406" t="str">
        <x:f>IF(W1406&lt;0,"Devuelto",AL1406)</x:f>
        <x:v>Completado</x:v>
      </x:c>
      <x:c r="AN1406" t="str">
        <x:v>Transferencia</x:v>
      </x:c>
      <x:c r="AO1406" s="29" t="str">
        <x:v>Sin observación</x:v>
      </x:c>
      <x:c r="AP1406" t="str">
        <x:f>IF(D1406="","No","Sí")</x:f>
        <x:v>Sí</x:v>
      </x:c>
    </x:row>
    <x:row r="1407">
      <x:c r="A1407" t="n">
        <x:v>1407</x:v>
      </x:c>
      <x:c r="B1407" t="str">
        <x:v>VT0006675</x:v>
      </x:c>
      <x:c r="C1407" t="str">
        <x:v>45792</x:v>
      </x:c>
      <x:c r="D1407" s="27" t="n">
        <x:v>45792</x:v>
      </x:c>
      <x:c r="E1407" t="n">
        <x:f>IF(D1407="","",YEAR(D1407))</x:f>
        <x:v>2025</x:v>
      </x:c>
      <x:c r="F1407" t="n">
        <x:f>IF(D1407="","",MONTH(D1407))</x:f>
        <x:v>5</x:v>
      </x:c>
      <x:c r="G1407" t="str">
        <x:f>IF(D1407="","Fecha no disponible",TEXT(D1407,"mmmm"))</x:f>
        <x:v>May</x:v>
      </x:c>
      <x:c r="H1407" t="str">
        <x:f>IF(D1407="","Fecha no disponible",TEXT(D1407,"yyyy-mm"))</x:f>
        <x:v>2025-05</x:v>
      </x:c>
      <x:c r="I1407" t="str">
        <x:f>IF(D1407="","Fecha no disponible","T"&amp;ROUNDUP(MONTH(D1407)/3,0))</x:f>
        <x:v>T2</x:v>
      </x:c>
      <x:c r="J1407" t="str">
        <x:v>T006</x:v>
      </x:c>
      <x:c r="K1407" t="str">
        <x:v>Tienda Santa Cruz 2</x:v>
      </x:c>
      <x:c r="L1407" t="str">
        <x:v>Mall</x:v>
      </x:c>
      <x:c r="M1407" t="str">
        <x:v>Santa Cruz</x:v>
      </x:c>
      <x:c r="N1407" t="str">
        <x:f>IFERROR(VLOOKUP(M1407,'Mapeos'!$A$4:$B$30,2,FALSE),M1407)</x:f>
        <x:v>Santa Cruz</x:v>
      </x:c>
      <x:c r="O1407" t="str">
        <x:v>C01229</x:v>
      </x:c>
      <x:c r="P1407" t="str">
        <x:v>Masivo</x:v>
      </x:c>
      <x:c r="Q1407" t="str">
        <x:v>P0097</x:v>
      </x:c>
      <x:c r="R1407" t="str">
        <x:v>Electrónica</x:v>
      </x:c>
      <x:c r="S1407" t="str">
        <x:v>Marca D</x:v>
      </x:c>
      <x:c r="T1407" t="str">
        <x:v>Tienda</x:v>
      </x:c>
      <x:c r="U1407" t="str">
        <x:f>IFERROR(VLOOKUP(T1407,'Mapeos'!$D$4:$E$25,2,FALSE),T1407)</x:f>
        <x:v>Tienda</x:v>
      </x:c>
      <x:c r="V1407" t="str">
        <x:v>V026</x:v>
      </x:c>
      <x:c r="W1407" t="n">
        <x:v>3</x:v>
      </x:c>
      <x:c r="X1407" s="28" t="n">
        <x:v>199.66</x:v>
      </x:c>
      <x:c r="Y1407" s="20" t="n">
        <x:v>0.05</x:v>
      </x:c>
      <x:c r="Z1407" s="20" t="n">
        <x:f>IF(Y1407&gt;1,Y1407/100,Y1407)</x:f>
        <x:v>0.05</x:v>
      </x:c>
      <x:c r="AA1407" s="28" t="n">
        <x:v>115.71</x:v>
      </x:c>
      <x:c r="AB1407" s="28" t="n">
        <x:v>569.03</x:v>
      </x:c>
      <x:c r="AC1407" s="28" t="str">
        <x:v>BOB</x:v>
      </x:c>
      <x:c r="AD1407" s="28" t="n">
        <x:f>IF(AC1407="USD",AB1407*'Parametros'!$B$4,AB1407)</x:f>
        <x:v>569.03</x:v>
      </x:c>
      <x:c r="AE1407" s="28" t="n">
        <x:f>W1407*X1407*(1-Z1407)</x:f>
        <x:v>569.031</x:v>
      </x:c>
      <x:c r="AF1407" s="28" t="n">
        <x:f>W1407*AA1407</x:f>
        <x:v>347.13</x:v>
      </x:c>
      <x:c r="AG1407" s="28" t="n">
        <x:f>AE1407-AF1407</x:f>
        <x:v>221.90099999999995</x:v>
      </x:c>
      <x:c r="AH1407" s="20" t="n">
        <x:f>IF(AE1407&gt;0,AG1407/AE1407,"")</x:f>
        <x:v>0.38996293699288787</x:v>
      </x:c>
      <x:c r="AI1407" s="28" t="n">
        <x:v>158789.85</x:v>
      </x:c>
      <x:c r="AJ1407" s="28"/>
      <x:c r="AK1407"/>
      <x:c r="AL1407" t="str">
        <x:v>Completado</x:v>
      </x:c>
      <x:c r="AM1407" t="str">
        <x:f>IF(W1407&lt;0,"Devuelto",AL1407)</x:f>
        <x:v>Completado</x:v>
      </x:c>
      <x:c r="AN1407" t="str">
        <x:v>Efectivo</x:v>
      </x:c>
      <x:c r="AO1407" s="29" t="str">
        <x:v>Sin observación</x:v>
      </x:c>
      <x:c r="AP1407" t="str">
        <x:f>IF(D1407="","No","Sí")</x:f>
        <x:v>Sí</x:v>
      </x:c>
    </x:row>
    <x:row r="1408">
      <x:c r="A1408" t="n">
        <x:v>1408</x:v>
      </x:c>
      <x:c r="B1408" t="str">
        <x:v>VT0006680</x:v>
      </x:c>
      <x:c r="C1408" t="str">
        <x:v>45418</x:v>
      </x:c>
      <x:c r="D1408" s="27" t="n">
        <x:v>45418</x:v>
      </x:c>
      <x:c r="E1408" t="n">
        <x:f>IF(D1408="","",YEAR(D1408))</x:f>
        <x:v>2024</x:v>
      </x:c>
      <x:c r="F1408" t="n">
        <x:f>IF(D1408="","",MONTH(D1408))</x:f>
        <x:v>5</x:v>
      </x:c>
      <x:c r="G1408" t="str">
        <x:f>IF(D1408="","Fecha no disponible",TEXT(D1408,"mmmm"))</x:f>
        <x:v>May</x:v>
      </x:c>
      <x:c r="H1408" t="str">
        <x:f>IF(D1408="","Fecha no disponible",TEXT(D1408,"yyyy-mm"))</x:f>
        <x:v>2024-05</x:v>
      </x:c>
      <x:c r="I1408" t="str">
        <x:f>IF(D1408="","Fecha no disponible","T"&amp;ROUNDUP(MONTH(D1408)/3,0))</x:f>
        <x:v>T2</x:v>
      </x:c>
      <x:c r="J1408" t="str">
        <x:v>T009</x:v>
      </x:c>
      <x:c r="K1408" t="str">
        <x:v>Tienda Cochabamba 1</x:v>
      </x:c>
      <x:c r="L1408" t="str">
        <x:v>Mall</x:v>
      </x:c>
      <x:c r="M1408" t="str">
        <x:v>Cochabamba</x:v>
      </x:c>
      <x:c r="N1408" t="str">
        <x:f>IFERROR(VLOOKUP(M1408,'Mapeos'!$A$4:$B$30,2,FALSE),M1408)</x:f>
        <x:v>Cochabamba</x:v>
      </x:c>
      <x:c r="O1408" t="str">
        <x:v>C01029</x:v>
      </x:c>
      <x:c r="P1408" t="str">
        <x:v>Masivo</x:v>
      </x:c>
      <x:c r="Q1408" t="str">
        <x:v>P0121</x:v>
      </x:c>
      <x:c r="R1408" t="str">
        <x:v>Deportes</x:v>
      </x:c>
      <x:c r="S1408" t="str">
        <x:v>Marca A</x:v>
      </x:c>
      <x:c r="T1408" t="str">
        <x:v>E-commerce</x:v>
      </x:c>
      <x:c r="U1408" t="str">
        <x:f>IFERROR(VLOOKUP(T1408,'Mapeos'!$D$4:$E$25,2,FALSE),T1408)</x:f>
        <x:v>E-commerce</x:v>
      </x:c>
      <x:c r="V1408" t="str">
        <x:v>V015</x:v>
      </x:c>
      <x:c r="W1408" t="n">
        <x:v>1</x:v>
      </x:c>
      <x:c r="X1408" s="28" t="n">
        <x:v>223.36</x:v>
      </x:c>
      <x:c r="Y1408" s="20" t="n">
        <x:v>0.2</x:v>
      </x:c>
      <x:c r="Z1408" s="20" t="n">
        <x:f>IF(Y1408&gt;1,Y1408/100,Y1408)</x:f>
        <x:v>0.2</x:v>
      </x:c>
      <x:c r="AA1408" s="28" t="n">
        <x:v>130.28</x:v>
      </x:c>
      <x:c r="AB1408" s="28" t="n">
        <x:v>178.69</x:v>
      </x:c>
      <x:c r="AC1408" s="28" t="str">
        <x:v>BOB</x:v>
      </x:c>
      <x:c r="AD1408" s="28" t="n">
        <x:f>IF(AC1408="USD",AB1408*'Parametros'!$B$4,AB1408)</x:f>
        <x:v>178.69</x:v>
      </x:c>
      <x:c r="AE1408" s="28" t="n">
        <x:f>W1408*X1408*(1-Z1408)</x:f>
        <x:v>178.68800000000002</x:v>
      </x:c>
      <x:c r="AF1408" s="28" t="n">
        <x:f>W1408*AA1408</x:f>
        <x:v>130.28</x:v>
      </x:c>
      <x:c r="AG1408" s="28" t="n">
        <x:f>AE1408-AF1408</x:f>
        <x:v>48.408000000000015</x:v>
      </x:c>
      <x:c r="AH1408" s="20" t="n">
        <x:f>IF(AE1408&gt;0,AG1408/AE1408,"")</x:f>
        <x:v>0.2709079512893983</x:v>
      </x:c>
      <x:c r="AI1408" s="28" t="n">
        <x:v>72179.6</x:v>
      </x:c>
      <x:c r="AJ1408" s="28"/>
      <x:c r="AK1408"/>
      <x:c r="AL1408" t="str">
        <x:v>Completado</x:v>
      </x:c>
      <x:c r="AM1408" t="str">
        <x:f>IF(W1408&lt;0,"Devuelto",AL1408)</x:f>
        <x:v>Completado</x:v>
      </x:c>
      <x:c r="AN1408" t="str">
        <x:v>Tarjeta</x:v>
      </x:c>
      <x:c r="AO1408" s="29" t="str">
        <x:v>Sin observación</x:v>
      </x:c>
      <x:c r="AP1408" t="str">
        <x:f>IF(D1408="","No","Sí")</x:f>
        <x:v>Sí</x:v>
      </x:c>
    </x:row>
    <x:row r="1409">
      <x:c r="A1409" t="n">
        <x:v>1409</x:v>
      </x:c>
      <x:c r="B1409" t="str">
        <x:v>VT0006685</x:v>
      </x:c>
      <x:c r="C1409" t="str">
        <x:v>45453</x:v>
      </x:c>
      <x:c r="D1409" s="27" t="n">
        <x:v>45453</x:v>
      </x:c>
      <x:c r="E1409" t="n">
        <x:f>IF(D1409="","",YEAR(D1409))</x:f>
        <x:v>2024</x:v>
      </x:c>
      <x:c r="F1409" t="n">
        <x:f>IF(D1409="","",MONTH(D1409))</x:f>
        <x:v>6</x:v>
      </x:c>
      <x:c r="G1409" t="str">
        <x:f>IF(D1409="","Fecha no disponible",TEXT(D1409,"mmmm"))</x:f>
        <x:v>June</x:v>
      </x:c>
      <x:c r="H1409" t="str">
        <x:f>IF(D1409="","Fecha no disponible",TEXT(D1409,"yyyy-mm"))</x:f>
        <x:v>2024-06</x:v>
      </x:c>
      <x:c r="I1409" t="str">
        <x:f>IF(D1409="","Fecha no disponible","T"&amp;ROUNDUP(MONTH(D1409)/3,0))</x:f>
        <x:v>T2</x:v>
      </x:c>
      <x:c r="J1409" t="str">
        <x:v>T008</x:v>
      </x:c>
      <x:c r="K1409" t="str">
        <x:v>Tienda Santa Cruz 4</x:v>
      </x:c>
      <x:c r="L1409" t="str">
        <x:v>Barrio</x:v>
      </x:c>
      <x:c r="M1409" t="str">
        <x:v>Santa Cruz</x:v>
      </x:c>
      <x:c r="N1409" t="str">
        <x:f>IFERROR(VLOOKUP(M1409,'Mapeos'!$A$4:$B$30,2,FALSE),M1409)</x:f>
        <x:v>Santa Cruz</x:v>
      </x:c>
      <x:c r="O1409" t="str">
        <x:v>C00652</x:v>
      </x:c>
      <x:c r="P1409" t="str">
        <x:v>Empresa</x:v>
      </x:c>
      <x:c r="Q1409" t="str">
        <x:v>P0012</x:v>
      </x:c>
      <x:c r="R1409" t="str">
        <x:v>Deportes</x:v>
      </x:c>
      <x:c r="S1409" t="str">
        <x:v>Marca D</x:v>
      </x:c>
      <x:c r="T1409" t="str">
        <x:v>Marketplace</x:v>
      </x:c>
      <x:c r="U1409" t="str">
        <x:f>IFERROR(VLOOKUP(T1409,'Mapeos'!$D$4:$E$25,2,FALSE),T1409)</x:f>
        <x:v>Marketplace</x:v>
      </x:c>
      <x:c r="V1409" t="str">
        <x:v>V022</x:v>
      </x:c>
      <x:c r="W1409" t="n">
        <x:v>4</x:v>
      </x:c>
      <x:c r="X1409" s="28" t="n">
        <x:v>198.04</x:v>
      </x:c>
      <x:c r="Y1409" s="20" t="n">
        <x:v>0.05</x:v>
      </x:c>
      <x:c r="Z1409" s="20" t="n">
        <x:f>IF(Y1409&gt;1,Y1409/100,Y1409)</x:f>
        <x:v>0.05</x:v>
      </x:c>
      <x:c r="AA1409" s="28" t="n">
        <x:v>136.48</x:v>
      </x:c>
      <x:c r="AB1409" s="28" t="n">
        <x:v>752.55</x:v>
      </x:c>
      <x:c r="AC1409" s="28" t="str">
        <x:v>BOB</x:v>
      </x:c>
      <x:c r="AD1409" s="28" t="n">
        <x:f>IF(AC1409="USD",AB1409*'Parametros'!$B$4,AB1409)</x:f>
        <x:v>752.55</x:v>
      </x:c>
      <x:c r="AE1409" s="28" t="n">
        <x:f>W1409*X1409*(1-Z1409)</x:f>
        <x:v>752.5519999999999</x:v>
      </x:c>
      <x:c r="AF1409" s="28" t="n">
        <x:f>W1409*AA1409</x:f>
        <x:v>545.92</x:v>
      </x:c>
      <x:c r="AG1409" s="28" t="n">
        <x:f>AE1409-AF1409</x:f>
        <x:v>206.63199999999995</x:v>
      </x:c>
      <x:c r="AH1409" s="20" t="n">
        <x:f>IF(AE1409&gt;0,AG1409/AE1409,"")</x:f>
        <x:v>0.27457504597688925</x:v>
      </x:c>
      <x:c r="AI1409" s="28" t="n">
        <x:v>79354.74</x:v>
      </x:c>
      <x:c r="AJ1409" s="28"/>
      <x:c r="AK1409"/>
      <x:c r="AL1409" t="str">
        <x:v>Completado</x:v>
      </x:c>
      <x:c r="AM1409" t="str">
        <x:f>IF(W1409&lt;0,"Devuelto",AL1409)</x:f>
        <x:v>Completado</x:v>
      </x:c>
      <x:c r="AN1409" t="str">
        <x:v>Tarjeta</x:v>
      </x:c>
      <x:c r="AO1409" s="29" t="str">
        <x:v>Sin observación</x:v>
      </x:c>
      <x:c r="AP1409" t="str">
        <x:f>IF(D1409="","No","Sí")</x:f>
        <x:v>Sí</x:v>
      </x:c>
    </x:row>
    <x:row r="1410">
      <x:c r="A1410" t="n">
        <x:v>1410</x:v>
      </x:c>
      <x:c r="B1410" t="str">
        <x:v>VT0006690</x:v>
      </x:c>
      <x:c r="C1410" t="str">
        <x:v>46139</x:v>
      </x:c>
      <x:c r="D1410" s="27" t="n">
        <x:v>46139</x:v>
      </x:c>
      <x:c r="E1410" t="n">
        <x:f>IF(D1410="","",YEAR(D1410))</x:f>
        <x:v>2026</x:v>
      </x:c>
      <x:c r="F1410" t="n">
        <x:f>IF(D1410="","",MONTH(D1410))</x:f>
        <x:v>4</x:v>
      </x:c>
      <x:c r="G1410" t="str">
        <x:f>IF(D1410="","Fecha no disponible",TEXT(D1410,"mmmm"))</x:f>
        <x:v>April</x:v>
      </x:c>
      <x:c r="H1410" t="str">
        <x:f>IF(D1410="","Fecha no disponible",TEXT(D1410,"yyyy-mm"))</x:f>
        <x:v>2026-04</x:v>
      </x:c>
      <x:c r="I1410" t="str">
        <x:f>IF(D1410="","Fecha no disponible","T"&amp;ROUNDUP(MONTH(D1410)/3,0))</x:f>
        <x:v>T2</x:v>
      </x:c>
      <x:c r="J1410" t="str">
        <x:v>T008</x:v>
      </x:c>
      <x:c r="K1410" t="str">
        <x:v>Tienda Santa Cruz 4</x:v>
      </x:c>
      <x:c r="L1410" t="str">
        <x:v>Barrio</x:v>
      </x:c>
      <x:c r="M1410" t="str">
        <x:v>Santa Cruz</x:v>
      </x:c>
      <x:c r="N1410" t="str">
        <x:f>IFERROR(VLOOKUP(M1410,'Mapeos'!$A$4:$B$30,2,FALSE),M1410)</x:f>
        <x:v>Santa Cruz</x:v>
      </x:c>
      <x:c r="O1410" t="str">
        <x:v>C00601</x:v>
      </x:c>
      <x:c r="P1410" t="str">
        <x:v>Masivo</x:v>
      </x:c>
      <x:c r="Q1410" t="str">
        <x:v>P0085</x:v>
      </x:c>
      <x:c r="R1410" t="str">
        <x:v>Cuidado Personal</x:v>
      </x:c>
      <x:c r="S1410" t="str">
        <x:v>Marca D</x:v>
      </x:c>
      <x:c r="T1410" t="str">
        <x:v>Tienda</x:v>
      </x:c>
      <x:c r="U1410" t="str">
        <x:f>IFERROR(VLOOKUP(T1410,'Mapeos'!$D$4:$E$25,2,FALSE),T1410)</x:f>
        <x:v>Tienda</x:v>
      </x:c>
      <x:c r="V1410" t="str">
        <x:v>V005</x:v>
      </x:c>
      <x:c r="W1410" t="n">
        <x:v>1</x:v>
      </x:c>
      <x:c r="X1410" s="28" t="n">
        <x:v>66.41</x:v>
      </x:c>
      <x:c r="Y1410" s="20" t="n">
        <x:v>0.25</x:v>
      </x:c>
      <x:c r="Z1410" s="20" t="n">
        <x:f>IF(Y1410&gt;1,Y1410/100,Y1410)</x:f>
        <x:v>0.25</x:v>
      </x:c>
      <x:c r="AA1410" s="28" t="n">
        <x:v>45.61</x:v>
      </x:c>
      <x:c r="AB1410" s="28" t="n">
        <x:v>49.81</x:v>
      </x:c>
      <x:c r="AC1410" s="28" t="str">
        <x:v>BOB</x:v>
      </x:c>
      <x:c r="AD1410" s="28" t="n">
        <x:f>IF(AC1410="USD",AB1410*'Parametros'!$B$4,AB1410)</x:f>
        <x:v>49.81</x:v>
      </x:c>
      <x:c r="AE1410" s="28" t="n">
        <x:f>W1410*X1410*(1-Z1410)</x:f>
        <x:v>49.8075</x:v>
      </x:c>
      <x:c r="AF1410" s="28" t="n">
        <x:f>W1410*AA1410</x:f>
        <x:v>45.61</x:v>
      </x:c>
      <x:c r="AG1410" s="28" t="n">
        <x:f>AE1410-AF1410</x:f>
        <x:v>4.197499999999998</x:v>
      </x:c>
      <x:c r="AH1410" s="20" t="n">
        <x:f>IF(AE1410&gt;0,AG1410/AE1410,"")</x:f>
        <x:v>0.08427445665813378</x:v>
      </x:c>
      <x:c r="AI1410" s="28" t="n">
        <x:v>149277.95</x:v>
      </x:c>
      <x:c r="AJ1410" s="28"/>
      <x:c r="AK1410"/>
      <x:c r="AL1410" t="str">
        <x:v>Completado</x:v>
      </x:c>
      <x:c r="AM1410" t="str">
        <x:f>IF(W1410&lt;0,"Devuelto",AL1410)</x:f>
        <x:v>Completado</x:v>
      </x:c>
      <x:c r="AN1410" t="str">
        <x:v>Transferencia</x:v>
      </x:c>
      <x:c r="AO1410" s="29" t="str">
        <x:v>Sin observación</x:v>
      </x:c>
      <x:c r="AP1410" t="str">
        <x:f>IF(D1410="","No","Sí")</x:f>
        <x:v>Sí</x:v>
      </x:c>
    </x:row>
    <x:row r="1411">
      <x:c r="A1411" t="n">
        <x:v>1411</x:v>
      </x:c>
      <x:c r="B1411" t="str">
        <x:v>VT0006694</x:v>
      </x:c>
      <x:c r="C1411" t="str">
        <x:v>45989</x:v>
      </x:c>
      <x:c r="D1411" s="27" t="n">
        <x:v>45989</x:v>
      </x:c>
      <x:c r="E1411" t="n">
        <x:f>IF(D1411="","",YEAR(D1411))</x:f>
        <x:v>2025</x:v>
      </x:c>
      <x:c r="F1411" t="n">
        <x:f>IF(D1411="","",MONTH(D1411))</x:f>
        <x:v>11</x:v>
      </x:c>
      <x:c r="G1411" t="str">
        <x:f>IF(D1411="","Fecha no disponible",TEXT(D1411,"mmmm"))</x:f>
        <x:v>November</x:v>
      </x:c>
      <x:c r="H1411" t="str">
        <x:f>IF(D1411="","Fecha no disponible",TEXT(D1411,"yyyy-mm"))</x:f>
        <x:v>2025-11</x:v>
      </x:c>
      <x:c r="I1411" t="str">
        <x:f>IF(D1411="","Fecha no disponible","T"&amp;ROUNDUP(MONTH(D1411)/3,0))</x:f>
        <x:v>T4</x:v>
      </x:c>
      <x:c r="J1411" t="str">
        <x:v>T014</x:v>
      </x:c>
      <x:c r="K1411" t="str">
        <x:v>Tienda Potosí 2</x:v>
      </x:c>
      <x:c r="L1411" t="str">
        <x:v>Barrio</x:v>
      </x:c>
      <x:c r="M1411" t="str">
        <x:v>Potosí</x:v>
      </x:c>
      <x:c r="N1411" t="str">
        <x:f>IFERROR(VLOOKUP(M1411,'Mapeos'!$A$4:$B$30,2,FALSE),M1411)</x:f>
        <x:v>Potosí</x:v>
      </x:c>
      <x:c r="O1411" t="str">
        <x:v>C01692</x:v>
      </x:c>
      <x:c r="P1411" t="str">
        <x:v>Masivo</x:v>
      </x:c>
      <x:c r="Q1411" t="str">
        <x:v>P0108</x:v>
      </x:c>
      <x:c r="R1411" t="str">
        <x:v>Alimentos</x:v>
      </x:c>
      <x:c r="S1411" t="str">
        <x:v>Marca C</x:v>
      </x:c>
      <x:c r="T1411" t="str">
        <x:v>Tienda</x:v>
      </x:c>
      <x:c r="U1411" t="str">
        <x:f>IFERROR(VLOOKUP(T1411,'Mapeos'!$D$4:$E$25,2,FALSE),T1411)</x:f>
        <x:v>Tienda</x:v>
      </x:c>
      <x:c r="V1411" t="str">
        <x:v>V020</x:v>
      </x:c>
      <x:c r="W1411" t="n">
        <x:v>5</x:v>
      </x:c>
      <x:c r="X1411" s="28" t="n">
        <x:v>37.6</x:v>
      </x:c>
      <x:c r="Y1411" s="20" t="n">
        <x:v>0.2</x:v>
      </x:c>
      <x:c r="Z1411" s="20" t="n">
        <x:f>IF(Y1411&gt;1,Y1411/100,Y1411)</x:f>
        <x:v>0.2</x:v>
      </x:c>
      <x:c r="AA1411" s="28" t="n">
        <x:v>29.22</x:v>
      </x:c>
      <x:c r="AB1411" s="28" t="n">
        <x:v>150.4</x:v>
      </x:c>
      <x:c r="AC1411" s="28" t="str">
        <x:v>BOB</x:v>
      </x:c>
      <x:c r="AD1411" s="28" t="n">
        <x:f>IF(AC1411="USD",AB1411*'Parametros'!$B$4,AB1411)</x:f>
        <x:v>150.4</x:v>
      </x:c>
      <x:c r="AE1411" s="28" t="n">
        <x:f>W1411*X1411*(1-Z1411)</x:f>
        <x:v>150.4</x:v>
      </x:c>
      <x:c r="AF1411" s="28" t="n">
        <x:f>W1411*AA1411</x:f>
        <x:v>146.1</x:v>
      </x:c>
      <x:c r="AG1411" s="28" t="n">
        <x:f>AE1411-AF1411</x:f>
        <x:v>4.300000000000011</x:v>
      </x:c>
      <x:c r="AH1411" s="20" t="n">
        <x:f>IF(AE1411&gt;0,AG1411/AE1411,"")</x:f>
        <x:v>0.02859042553191497</x:v>
      </x:c>
      <x:c r="AI1411" s="28" t="n">
        <x:v>128542.39</x:v>
      </x:c>
      <x:c r="AJ1411" s="28"/>
      <x:c r="AK1411"/>
      <x:c r="AL1411" t="str">
        <x:v>Completado</x:v>
      </x:c>
      <x:c r="AM1411" t="str">
        <x:f>IF(W1411&lt;0,"Devuelto",AL1411)</x:f>
        <x:v>Completado</x:v>
      </x:c>
      <x:c r="AN1411" t="str">
        <x:v>Efectivo</x:v>
      </x:c>
      <x:c r="AO1411" s="29" t="str">
        <x:v>Sin observación</x:v>
      </x:c>
      <x:c r="AP1411" t="str">
        <x:f>IF(D1411="","No","Sí")</x:f>
        <x:v>Sí</x:v>
      </x:c>
    </x:row>
    <x:row r="1412">
      <x:c r="A1412" t="n">
        <x:v>1412</x:v>
      </x:c>
      <x:c r="B1412" t="str">
        <x:v>VT0006699</x:v>
      </x:c>
      <x:c r="C1412" t="str">
        <x:v>45886</x:v>
      </x:c>
      <x:c r="D1412" s="27" t="n">
        <x:v>45886</x:v>
      </x:c>
      <x:c r="E1412" t="n">
        <x:f>IF(D1412="","",YEAR(D1412))</x:f>
        <x:v>2025</x:v>
      </x:c>
      <x:c r="F1412" t="n">
        <x:f>IF(D1412="","",MONTH(D1412))</x:f>
        <x:v>8</x:v>
      </x:c>
      <x:c r="G1412" t="str">
        <x:f>IF(D1412="","Fecha no disponible",TEXT(D1412,"mmmm"))</x:f>
        <x:v>August</x:v>
      </x:c>
      <x:c r="H1412" t="str">
        <x:f>IF(D1412="","Fecha no disponible",TEXT(D1412,"yyyy-mm"))</x:f>
        <x:v>2025-08</x:v>
      </x:c>
      <x:c r="I1412" t="str">
        <x:f>IF(D1412="","Fecha no disponible","T"&amp;ROUNDUP(MONTH(D1412)/3,0))</x:f>
        <x:v>T3</x:v>
      </x:c>
      <x:c r="J1412" t="str">
        <x:v>T002</x:v>
      </x:c>
      <x:c r="K1412" t="str">
        <x:v>Tienda La Paz 2</x:v>
      </x:c>
      <x:c r="L1412" t="str">
        <x:v>Mall</x:v>
      </x:c>
      <x:c r="M1412" t="str">
        <x:v>La paz</x:v>
      </x:c>
      <x:c r="N1412" t="str">
        <x:f>IFERROR(VLOOKUP(M1412,'Mapeos'!$A$4:$B$30,2,FALSE),M1412)</x:f>
        <x:v>La Paz</x:v>
      </x:c>
      <x:c r="O1412" t="str">
        <x:v>C01126</x:v>
      </x:c>
      <x:c r="P1412" t="str">
        <x:v>Frecuente</x:v>
      </x:c>
      <x:c r="Q1412" t="str">
        <x:v>P0096</x:v>
      </x:c>
      <x:c r="R1412" t="str">
        <x:v>Electrónica</x:v>
      </x:c>
      <x:c r="S1412" t="str">
        <x:v>Marca C</x:v>
      </x:c>
      <x:c r="T1412" t="str">
        <x:v>Tienda</x:v>
      </x:c>
      <x:c r="U1412" t="str">
        <x:f>IFERROR(VLOOKUP(T1412,'Mapeos'!$D$4:$E$25,2,FALSE),T1412)</x:f>
        <x:v>Tienda</x:v>
      </x:c>
      <x:c r="V1412" t="str">
        <x:v>V015</x:v>
      </x:c>
      <x:c r="W1412" t="n">
        <x:v>1</x:v>
      </x:c>
      <x:c r="X1412" s="28" t="n">
        <x:v>414.65</x:v>
      </x:c>
      <x:c r="Y1412" s="20" t="n">
        <x:v>0.05</x:v>
      </x:c>
      <x:c r="Z1412" s="20" t="n">
        <x:f>IF(Y1412&gt;1,Y1412/100,Y1412)</x:f>
        <x:v>0.05</x:v>
      </x:c>
      <x:c r="AA1412" s="28" t="n">
        <x:v>273.47</x:v>
      </x:c>
      <x:c r="AB1412" s="28" t="n">
        <x:v>393.92</x:v>
      </x:c>
      <x:c r="AC1412" s="28" t="str">
        <x:v>BOB</x:v>
      </x:c>
      <x:c r="AD1412" s="28" t="n">
        <x:f>IF(AC1412="USD",AB1412*'Parametros'!$B$4,AB1412)</x:f>
        <x:v>393.92</x:v>
      </x:c>
      <x:c r="AE1412" s="28" t="n">
        <x:f>W1412*X1412*(1-Z1412)</x:f>
        <x:v>393.91749999999996</x:v>
      </x:c>
      <x:c r="AF1412" s="28" t="n">
        <x:f>W1412*AA1412</x:f>
        <x:v>273.47</x:v>
      </x:c>
      <x:c r="AG1412" s="28" t="n">
        <x:f>AE1412-AF1412</x:f>
        <x:v>120.44749999999993</x:v>
      </x:c>
      <x:c r="AH1412" s="20" t="n">
        <x:f>IF(AE1412&gt;0,AG1412/AE1412,"")</x:f>
        <x:v>0.3057683398173474</x:v>
      </x:c>
      <x:c r="AI1412" s="28" t="n">
        <x:v>154372.2</x:v>
      </x:c>
      <x:c r="AJ1412" s="28"/>
      <x:c r="AK1412"/>
      <x:c r="AL1412" t="str">
        <x:v>Completado</x:v>
      </x:c>
      <x:c r="AM1412" t="str">
        <x:f>IF(W1412&lt;0,"Devuelto",AL1412)</x:f>
        <x:v>Completado</x:v>
      </x:c>
      <x:c r="AN1412" t="str">
        <x:v>Transferencia</x:v>
      </x:c>
      <x:c r="AO1412" s="29" t="str">
        <x:v>Región estandarizada</x:v>
      </x:c>
      <x:c r="AP1412" t="str">
        <x:f>IF(D1412="","No","Sí")</x:f>
        <x:v>Sí</x:v>
      </x:c>
    </x:row>
    <x:row r="1413">
      <x:c r="A1413" t="n">
        <x:v>1413</x:v>
      </x:c>
      <x:c r="B1413" t="str">
        <x:v>VT0006704</x:v>
      </x:c>
      <x:c r="C1413" t="str">
        <x:v>45394</x:v>
      </x:c>
      <x:c r="D1413" s="27" t="n">
        <x:v>45394</x:v>
      </x:c>
      <x:c r="E1413" t="n">
        <x:f>IF(D1413="","",YEAR(D1413))</x:f>
        <x:v>2024</x:v>
      </x:c>
      <x:c r="F1413" t="n">
        <x:f>IF(D1413="","",MONTH(D1413))</x:f>
        <x:v>4</x:v>
      </x:c>
      <x:c r="G1413" t="str">
        <x:f>IF(D1413="","Fecha no disponible",TEXT(D1413,"mmmm"))</x:f>
        <x:v>April</x:v>
      </x:c>
      <x:c r="H1413" t="str">
        <x:f>IF(D1413="","Fecha no disponible",TEXT(D1413,"yyyy-mm"))</x:f>
        <x:v>2024-04</x:v>
      </x:c>
      <x:c r="I1413" t="str">
        <x:f>IF(D1413="","Fecha no disponible","T"&amp;ROUNDUP(MONTH(D1413)/3,0))</x:f>
        <x:v>T2</x:v>
      </x:c>
      <x:c r="J1413" t="str">
        <x:v>T015</x:v>
      </x:c>
      <x:c r="K1413" t="str">
        <x:v>Tienda Potosí 3</x:v>
      </x:c>
      <x:c r="L1413" t="str">
        <x:v>Mall</x:v>
      </x:c>
      <x:c r="M1413" t="str">
        <x:v>Potosí</x:v>
      </x:c>
      <x:c r="N1413" t="str">
        <x:f>IFERROR(VLOOKUP(M1413,'Mapeos'!$A$4:$B$30,2,FALSE),M1413)</x:f>
        <x:v>Potosí</x:v>
      </x:c>
      <x:c r="O1413" t="str">
        <x:v>C00420</x:v>
      </x:c>
      <x:c r="P1413" t="str">
        <x:v>Frecuente</x:v>
      </x:c>
      <x:c r="Q1413" t="str">
        <x:v>P0074</x:v>
      </x:c>
      <x:c r="R1413" t="str">
        <x:v>Hogar</x:v>
      </x:c>
      <x:c r="S1413" t="str">
        <x:v>Marca B</x:v>
      </x:c>
      <x:c r="T1413" t="str">
        <x:v>Tienda</x:v>
      </x:c>
      <x:c r="U1413" t="str">
        <x:f>IFERROR(VLOOKUP(T1413,'Mapeos'!$D$4:$E$25,2,FALSE),T1413)</x:f>
        <x:v>Tienda</x:v>
      </x:c>
      <x:c r="V1413" t="str">
        <x:v>V032</x:v>
      </x:c>
      <x:c r="W1413" t="n">
        <x:v>3</x:v>
      </x:c>
      <x:c r="X1413" s="28" t="n">
        <x:v>326.75</x:v>
      </x:c>
      <x:c r="Y1413" s="20" t="n">
        <x:v>0</x:v>
      </x:c>
      <x:c r="Z1413" s="20" t="n">
        <x:f>IF(Y1413&gt;1,Y1413/100,Y1413)</x:f>
        <x:v>0</x:v>
      </x:c>
      <x:c r="AA1413" s="28" t="n">
        <x:v>211</x:v>
      </x:c>
      <x:c r="AB1413" s="28" t="n">
        <x:v>980.25</x:v>
      </x:c>
      <x:c r="AC1413" s="28" t="str">
        <x:v>BOB</x:v>
      </x:c>
      <x:c r="AD1413" s="28" t="n">
        <x:f>IF(AC1413="USD",AB1413*'Parametros'!$B$4,AB1413)</x:f>
        <x:v>980.25</x:v>
      </x:c>
      <x:c r="AE1413" s="28" t="n">
        <x:f>W1413*X1413*(1-Z1413)</x:f>
        <x:v>980.25</x:v>
      </x:c>
      <x:c r="AF1413" s="28" t="n">
        <x:f>W1413*AA1413</x:f>
        <x:v>633</x:v>
      </x:c>
      <x:c r="AG1413" s="28" t="n">
        <x:f>AE1413-AF1413</x:f>
        <x:v>347.25</x:v>
      </x:c>
      <x:c r="AH1413" s="20" t="n">
        <x:f>IF(AE1413&gt;0,AG1413/AE1413,"")</x:f>
        <x:v>0.35424636572302987</x:v>
      </x:c>
      <x:c r="AI1413" s="28" t="n">
        <x:v>189760.35</x:v>
      </x:c>
      <x:c r="AJ1413" s="28"/>
      <x:c r="AK1413"/>
      <x:c r="AL1413" t="str">
        <x:v>Completado</x:v>
      </x:c>
      <x:c r="AM1413" t="str">
        <x:f>IF(W1413&lt;0,"Devuelto",AL1413)</x:f>
        <x:v>Completado</x:v>
      </x:c>
      <x:c r="AN1413" t="str">
        <x:v>QR</x:v>
      </x:c>
      <x:c r="AO1413" s="29" t="str">
        <x:v>Sin observación</x:v>
      </x:c>
      <x:c r="AP1413" t="str">
        <x:f>IF(D1413="","No","Sí")</x:f>
        <x:v>Sí</x:v>
      </x:c>
    </x:row>
    <x:row r="1414">
      <x:c r="A1414" t="n">
        <x:v>1414</x:v>
      </x:c>
      <x:c r="B1414" t="str">
        <x:v>VT0006709</x:v>
      </x:c>
      <x:c r="C1414" t="str">
        <x:v>46186</x:v>
      </x:c>
      <x:c r="D1414" s="27" t="n">
        <x:v>46186</x:v>
      </x:c>
      <x:c r="E1414" t="n">
        <x:f>IF(D1414="","",YEAR(D1414))</x:f>
        <x:v>2026</x:v>
      </x:c>
      <x:c r="F1414" t="n">
        <x:f>IF(D1414="","",MONTH(D1414))</x:f>
        <x:v>6</x:v>
      </x:c>
      <x:c r="G1414" t="str">
        <x:f>IF(D1414="","Fecha no disponible",TEXT(D1414,"mmmm"))</x:f>
        <x:v>June</x:v>
      </x:c>
      <x:c r="H1414" t="str">
        <x:f>IF(D1414="","Fecha no disponible",TEXT(D1414,"yyyy-mm"))</x:f>
        <x:v>2026-06</x:v>
      </x:c>
      <x:c r="I1414" t="str">
        <x:f>IF(D1414="","Fecha no disponible","T"&amp;ROUNDUP(MONTH(D1414)/3,0))</x:f>
        <x:v>T2</x:v>
      </x:c>
      <x:c r="J1414" t="str">
        <x:v>T018</x:v>
      </x:c>
      <x:c r="K1414" t="str">
        <x:v>Tienda Sucre 2</x:v>
      </x:c>
      <x:c r="L1414" t="str">
        <x:v>Mall</x:v>
      </x:c>
      <x:c r="M1414" t="str">
        <x:v>Sucre</x:v>
      </x:c>
      <x:c r="N1414" t="str">
        <x:f>IFERROR(VLOOKUP(M1414,'Mapeos'!$A$4:$B$30,2,FALSE),M1414)</x:f>
        <x:v>Sucre</x:v>
      </x:c>
      <x:c r="O1414" t="str">
        <x:v>C01300</x:v>
      </x:c>
      <x:c r="P1414" t="str">
        <x:v>Frecuente</x:v>
      </x:c>
      <x:c r="Q1414" t="str">
        <x:v>P0131</x:v>
      </x:c>
      <x:c r="R1414" t="str">
        <x:v>Cuidado Personal</x:v>
      </x:c>
      <x:c r="S1414" t="str">
        <x:v>Marca C</x:v>
      </x:c>
      <x:c r="T1414" t="str">
        <x:v>WhatsApp</x:v>
      </x:c>
      <x:c r="U1414" t="str">
        <x:f>IFERROR(VLOOKUP(T1414,'Mapeos'!$D$4:$E$25,2,FALSE),T1414)</x:f>
        <x:v>WhatsApp</x:v>
      </x:c>
      <x:c r="V1414" t="str">
        <x:v>V030</x:v>
      </x:c>
      <x:c r="W1414" t="n">
        <x:v>1</x:v>
      </x:c>
      <x:c r="X1414" s="28" t="n">
        <x:v>94.02</x:v>
      </x:c>
      <x:c r="Y1414" s="20" t="n">
        <x:v>0</x:v>
      </x:c>
      <x:c r="Z1414" s="20" t="n">
        <x:f>IF(Y1414&gt;1,Y1414/100,Y1414)</x:f>
        <x:v>0</x:v>
      </x:c>
      <x:c r="AA1414" s="28" t="n">
        <x:v>64.44</x:v>
      </x:c>
      <x:c r="AB1414" s="28" t="n">
        <x:v>94.02</x:v>
      </x:c>
      <x:c r="AC1414" s="28" t="str">
        <x:v>BOB</x:v>
      </x:c>
      <x:c r="AD1414" s="28" t="n">
        <x:f>IF(AC1414="USD",AB1414*'Parametros'!$B$4,AB1414)</x:f>
        <x:v>94.02</x:v>
      </x:c>
      <x:c r="AE1414" s="28" t="n">
        <x:f>W1414*X1414*(1-Z1414)</x:f>
        <x:v>94.02</x:v>
      </x:c>
      <x:c r="AF1414" s="28" t="n">
        <x:f>W1414*AA1414</x:f>
        <x:v>64.44</x:v>
      </x:c>
      <x:c r="AG1414" s="28" t="n">
        <x:f>AE1414-AF1414</x:f>
        <x:v>29.58</x:v>
      </x:c>
      <x:c r="AH1414" s="20" t="n">
        <x:f>IF(AE1414&gt;0,AG1414/AE1414,"")</x:f>
        <x:v>0.31461391193363114</x:v>
      </x:c>
      <x:c r="AI1414" s="28" t="n">
        <x:v>81110.23</x:v>
      </x:c>
      <x:c r="AJ1414" s="28"/>
      <x:c r="AK1414"/>
      <x:c r="AL1414" t="str">
        <x:v>Completado</x:v>
      </x:c>
      <x:c r="AM1414" t="str">
        <x:f>IF(W1414&lt;0,"Devuelto",AL1414)</x:f>
        <x:v>Completado</x:v>
      </x:c>
      <x:c r="AN1414" t="str">
        <x:v>Efectivo</x:v>
      </x:c>
      <x:c r="AO1414" s="29" t="str">
        <x:v>Sin observación</x:v>
      </x:c>
      <x:c r="AP1414" t="str">
        <x:f>IF(D1414="","No","Sí")</x:f>
        <x:v>Sí</x:v>
      </x:c>
    </x:row>
    <x:row r="1415">
      <x:c r="A1415" t="n">
        <x:v>1415</x:v>
      </x:c>
      <x:c r="B1415" t="str">
        <x:v>VT0006713</x:v>
      </x:c>
      <x:c r="C1415" t="str">
        <x:v>46068</x:v>
      </x:c>
      <x:c r="D1415" s="27" t="n">
        <x:v>46068</x:v>
      </x:c>
      <x:c r="E1415" t="n">
        <x:f>IF(D1415="","",YEAR(D1415))</x:f>
        <x:v>2026</x:v>
      </x:c>
      <x:c r="F1415" t="n">
        <x:f>IF(D1415="","",MONTH(D1415))</x:f>
        <x:v>2</x:v>
      </x:c>
      <x:c r="G1415" t="str">
        <x:f>IF(D1415="","Fecha no disponible",TEXT(D1415,"mmmm"))</x:f>
        <x:v>February</x:v>
      </x:c>
      <x:c r="H1415" t="str">
        <x:f>IF(D1415="","Fecha no disponible",TEXT(D1415,"yyyy-mm"))</x:f>
        <x:v>2026-02</x:v>
      </x:c>
      <x:c r="I1415" t="str">
        <x:f>IF(D1415="","Fecha no disponible","T"&amp;ROUNDUP(MONTH(D1415)/3,0))</x:f>
        <x:v>T1</x:v>
      </x:c>
      <x:c r="J1415" t="str">
        <x:v>T007</x:v>
      </x:c>
      <x:c r="K1415" t="str">
        <x:v>Tienda Santa Cruz 3</x:v>
      </x:c>
      <x:c r="L1415" t="str">
        <x:v>Barrio</x:v>
      </x:c>
      <x:c r="M1415" t="str">
        <x:v>Santa Cruz</x:v>
      </x:c>
      <x:c r="N1415" t="str">
        <x:f>IFERROR(VLOOKUP(M1415,'Mapeos'!$A$4:$B$30,2,FALSE),M1415)</x:f>
        <x:v>Santa Cruz</x:v>
      </x:c>
      <x:c r="O1415" t="str">
        <x:v>C01134</x:v>
      </x:c>
      <x:c r="P1415" t="str">
        <x:v>Premium</x:v>
      </x:c>
      <x:c r="Q1415" t="str">
        <x:v>P0094</x:v>
      </x:c>
      <x:c r="R1415" t="str">
        <x:v>Hogar</x:v>
      </x:c>
      <x:c r="S1415" t="str">
        <x:v>Marca C</x:v>
      </x:c>
      <x:c r="T1415" t="str">
        <x:v>Tienda</x:v>
      </x:c>
      <x:c r="U1415" t="str">
        <x:f>IFERROR(VLOOKUP(T1415,'Mapeos'!$D$4:$E$25,2,FALSE),T1415)</x:f>
        <x:v>Tienda</x:v>
      </x:c>
      <x:c r="V1415" t="str">
        <x:v>V029</x:v>
      </x:c>
      <x:c r="W1415" t="n">
        <x:v>0</x:v>
      </x:c>
      <x:c r="X1415" s="28" t="n">
        <x:v>232.7</x:v>
      </x:c>
      <x:c r="Y1415" s="20" t="n">
        <x:v>0.25</x:v>
      </x:c>
      <x:c r="Z1415" s="20" t="n">
        <x:f>IF(Y1415&gt;1,Y1415/100,Y1415)</x:f>
        <x:v>0.25</x:v>
      </x:c>
      <x:c r="AA1415" s="28" t="n">
        <x:v>116.03</x:v>
      </x:c>
      <x:c r="AB1415" s="28" t="n">
        <x:v>0</x:v>
      </x:c>
      <x:c r="AC1415" s="28" t="str">
        <x:v>BOB</x:v>
      </x:c>
      <x:c r="AD1415" s="28" t="n">
        <x:f>IF(AC1415="USD",AB1415*'Parametros'!$B$4,AB1415)</x:f>
        <x:v>0</x:v>
      </x:c>
      <x:c r="AE1415" s="28" t="n">
        <x:f>W1415*X1415*(1-Z1415)</x:f>
        <x:v>0</x:v>
      </x:c>
      <x:c r="AF1415" s="28" t="n">
        <x:f>W1415*AA1415</x:f>
        <x:v>0</x:v>
      </x:c>
      <x:c r="AG1415" s="28" t="n">
        <x:f>AE1415-AF1415</x:f>
        <x:v>0</x:v>
      </x:c>
      <x:c r="AH1415" s="20" t="str">
        <x:f>IF(AE1415&gt;0,AG1415/AE1415,"")</x:f>
      </x:c>
      <x:c r="AI1415" s="28" t="n">
        <x:v>135051.45</x:v>
      </x:c>
      <x:c r="AJ1415" s="28"/>
      <x:c r="AK1415"/>
      <x:c r="AL1415" t="str">
        <x:v>Cancelado</x:v>
      </x:c>
      <x:c r="AM1415" t="str">
        <x:f>IF(W1415&lt;0,"Devuelto",AL1415)</x:f>
        <x:v>Cancelado</x:v>
      </x:c>
      <x:c r="AN1415" t="str">
        <x:v>Transferencia</x:v>
      </x:c>
      <x:c r="AO1415" s="29" t="str">
        <x:v>Sin observación</x:v>
      </x:c>
      <x:c r="AP1415" t="str">
        <x:f>IF(D1415="","No","Sí")</x:f>
        <x:v>Sí</x:v>
      </x:c>
    </x:row>
    <x:row r="1416">
      <x:c r="A1416" t="n">
        <x:v>1416</x:v>
      </x:c>
      <x:c r="B1416" t="str">
        <x:v>VT0006718</x:v>
      </x:c>
      <x:c r="C1416" t="str">
        <x:v>46151</x:v>
      </x:c>
      <x:c r="D1416" s="27" t="n">
        <x:v>46151</x:v>
      </x:c>
      <x:c r="E1416" t="n">
        <x:f>IF(D1416="","",YEAR(D1416))</x:f>
        <x:v>2026</x:v>
      </x:c>
      <x:c r="F1416" t="n">
        <x:f>IF(D1416="","",MONTH(D1416))</x:f>
        <x:v>5</x:v>
      </x:c>
      <x:c r="G1416" t="str">
        <x:f>IF(D1416="","Fecha no disponible",TEXT(D1416,"mmmm"))</x:f>
        <x:v>May</x:v>
      </x:c>
      <x:c r="H1416" t="str">
        <x:f>IF(D1416="","Fecha no disponible",TEXT(D1416,"yyyy-mm"))</x:f>
        <x:v>2026-05</x:v>
      </x:c>
      <x:c r="I1416" t="str">
        <x:f>IF(D1416="","Fecha no disponible","T"&amp;ROUNDUP(MONTH(D1416)/3,0))</x:f>
        <x:v>T2</x:v>
      </x:c>
      <x:c r="J1416" t="str">
        <x:v>T001</x:v>
      </x:c>
      <x:c r="K1416" t="str">
        <x:v>Tienda La Paz 1</x:v>
      </x:c>
      <x:c r="L1416" t="str">
        <x:v>Barrio</x:v>
      </x:c>
      <x:c r="M1416" t="str">
        <x:v>La Paz</x:v>
      </x:c>
      <x:c r="N1416" t="str">
        <x:f>IFERROR(VLOOKUP(M1416,'Mapeos'!$A$4:$B$30,2,FALSE),M1416)</x:f>
        <x:v>La Paz</x:v>
      </x:c>
      <x:c r="O1416" t="str">
        <x:v>C01402</x:v>
      </x:c>
      <x:c r="P1416" t="str">
        <x:v>Masivo</x:v>
      </x:c>
      <x:c r="Q1416" t="str">
        <x:v>P0016</x:v>
      </x:c>
      <x:c r="R1416" t="str">
        <x:v>Electrónica</x:v>
      </x:c>
      <x:c r="S1416" t="str">
        <x:v>Marca C</x:v>
      </x:c>
      <x:c r="T1416" t="str">
        <x:v>Tienda</x:v>
      </x:c>
      <x:c r="U1416" t="str">
        <x:f>IFERROR(VLOOKUP(T1416,'Mapeos'!$D$4:$E$25,2,FALSE),T1416)</x:f>
        <x:v>Tienda</x:v>
      </x:c>
      <x:c r="V1416" t="str">
        <x:v>V021</x:v>
      </x:c>
      <x:c r="W1416" t="n">
        <x:v>1</x:v>
      </x:c>
      <x:c r="X1416" s="28" t="n">
        <x:v>520.87</x:v>
      </x:c>
      <x:c r="Y1416" s="20" t="n">
        <x:v>0</x:v>
      </x:c>
      <x:c r="Z1416" s="20" t="n">
        <x:f>IF(Y1416&gt;1,Y1416/100,Y1416)</x:f>
        <x:v>0</x:v>
      </x:c>
      <x:c r="AA1416" s="28" t="n">
        <x:v>285.98</x:v>
      </x:c>
      <x:c r="AB1416" s="28" t="n">
        <x:v>520.87</x:v>
      </x:c>
      <x:c r="AC1416" s="28" t="str">
        <x:v>BOB</x:v>
      </x:c>
      <x:c r="AD1416" s="28" t="n">
        <x:f>IF(AC1416="USD",AB1416*'Parametros'!$B$4,AB1416)</x:f>
        <x:v>520.87</x:v>
      </x:c>
      <x:c r="AE1416" s="28" t="n">
        <x:f>W1416*X1416*(1-Z1416)</x:f>
        <x:v>520.87</x:v>
      </x:c>
      <x:c r="AF1416" s="28" t="n">
        <x:f>W1416*AA1416</x:f>
        <x:v>285.98</x:v>
      </x:c>
      <x:c r="AG1416" s="28" t="n">
        <x:f>AE1416-AF1416</x:f>
        <x:v>234.89</x:v>
      </x:c>
      <x:c r="AH1416" s="20" t="n">
        <x:f>IF(AE1416&gt;0,AG1416/AE1416,"")</x:f>
        <x:v>0.4509570526234953</x:v>
      </x:c>
      <x:c r="AI1416" s="28" t="n">
        <x:v>201880.77</x:v>
      </x:c>
      <x:c r="AJ1416" s="28"/>
      <x:c r="AK1416"/>
      <x:c r="AL1416" t="str">
        <x:v>Completado</x:v>
      </x:c>
      <x:c r="AM1416" t="str">
        <x:f>IF(W1416&lt;0,"Devuelto",AL1416)</x:f>
        <x:v>Completado</x:v>
      </x:c>
      <x:c r="AN1416" t="str">
        <x:v>Efectivo</x:v>
      </x:c>
      <x:c r="AO1416" s="29" t="str">
        <x:v>Sin observación</x:v>
      </x:c>
      <x:c r="AP1416" t="str">
        <x:f>IF(D1416="","No","Sí")</x:f>
        <x:v>Sí</x:v>
      </x:c>
    </x:row>
    <x:row r="1417">
      <x:c r="A1417" t="n">
        <x:v>1417</x:v>
      </x:c>
      <x:c r="B1417" t="str">
        <x:v>VT0006723</x:v>
      </x:c>
      <x:c r="C1417" t="str">
        <x:v>45537</x:v>
      </x:c>
      <x:c r="D1417" s="27" t="n">
        <x:v>45537</x:v>
      </x:c>
      <x:c r="E1417" t="n">
        <x:f>IF(D1417="","",YEAR(D1417))</x:f>
        <x:v>2024</x:v>
      </x:c>
      <x:c r="F1417" t="n">
        <x:f>IF(D1417="","",MONTH(D1417))</x:f>
        <x:v>9</x:v>
      </x:c>
      <x:c r="G1417" t="str">
        <x:f>IF(D1417="","Fecha no disponible",TEXT(D1417,"mmmm"))</x:f>
        <x:v>September</x:v>
      </x:c>
      <x:c r="H1417" t="str">
        <x:f>IF(D1417="","Fecha no disponible",TEXT(D1417,"yyyy-mm"))</x:f>
        <x:v>2024-09</x:v>
      </x:c>
      <x:c r="I1417" t="str">
        <x:f>IF(D1417="","Fecha no disponible","T"&amp;ROUNDUP(MONTH(D1417)/3,0))</x:f>
        <x:v>T3</x:v>
      </x:c>
      <x:c r="J1417" t="str">
        <x:v>T006</x:v>
      </x:c>
      <x:c r="K1417" t="str">
        <x:v>Tienda Santa Cruz 2</x:v>
      </x:c>
      <x:c r="L1417" t="str">
        <x:v>Mall</x:v>
      </x:c>
      <x:c r="M1417" t="str">
        <x:v>Santa Cruz</x:v>
      </x:c>
      <x:c r="N1417" t="str">
        <x:f>IFERROR(VLOOKUP(M1417,'Mapeos'!$A$4:$B$30,2,FALSE),M1417)</x:f>
        <x:v>Santa Cruz</x:v>
      </x:c>
      <x:c r="O1417" t="str">
        <x:v>C00188</x:v>
      </x:c>
      <x:c r="P1417" t="str">
        <x:v>Masivo</x:v>
      </x:c>
      <x:c r="Q1417" t="str">
        <x:v>P0042</x:v>
      </x:c>
      <x:c r="R1417" t="str">
        <x:v>Electrónica</x:v>
      </x:c>
      <x:c r="S1417" t="str">
        <x:v>Marca B</x:v>
      </x:c>
      <x:c r="T1417" t="str">
        <x:v>E-commerce</x:v>
      </x:c>
      <x:c r="U1417" t="str">
        <x:f>IFERROR(VLOOKUP(T1417,'Mapeos'!$D$4:$E$25,2,FALSE),T1417)</x:f>
        <x:v>E-commerce</x:v>
      </x:c>
      <x:c r="V1417" t="str">
        <x:v>V007</x:v>
      </x:c>
      <x:c r="W1417" t="n">
        <x:v>-6</x:v>
      </x:c>
      <x:c r="X1417" s="28" t="n">
        <x:v>486.97</x:v>
      </x:c>
      <x:c r="Y1417" s="20" t="n">
        <x:v>0</x:v>
      </x:c>
      <x:c r="Z1417" s="20" t="n">
        <x:f>IF(Y1417&gt;1,Y1417/100,Y1417)</x:f>
        <x:v>0</x:v>
      </x:c>
      <x:c r="AA1417" s="28" t="n">
        <x:v>283.66</x:v>
      </x:c>
      <x:c r="AB1417" s="28" t="n">
        <x:v>-2921.82</x:v>
      </x:c>
      <x:c r="AC1417" s="28" t="str">
        <x:v>BOB</x:v>
      </x:c>
      <x:c r="AD1417" s="28" t="n">
        <x:f>IF(AC1417="USD",AB1417*'Parametros'!$B$4,AB1417)</x:f>
        <x:v>-2921.82</x:v>
      </x:c>
      <x:c r="AE1417" s="28" t="n">
        <x:f>W1417*X1417*(1-Z1417)</x:f>
        <x:v>-2921.82</x:v>
      </x:c>
      <x:c r="AF1417" s="28" t="n">
        <x:f>W1417*AA1417</x:f>
        <x:v>-1701.96</x:v>
      </x:c>
      <x:c r="AG1417" s="28" t="n">
        <x:f>AE1417-AF1417</x:f>
        <x:v>-1219.8600000000001</x:v>
      </x:c>
      <x:c r="AH1417" s="20" t="str">
        <x:f>IF(AE1417&gt;0,AG1417/AE1417,"")</x:f>
      </x:c>
      <x:c r="AI1417" s="28" t="n">
        <x:v>81543.67</x:v>
      </x:c>
      <x:c r="AJ1417" s="28"/>
      <x:c r="AK1417"/>
      <x:c r="AL1417" t="str">
        <x:v>Devuelto</x:v>
      </x:c>
      <x:c r="AM1417" t="str">
        <x:f>IF(W1417&lt;0,"Devuelto",AL1417)</x:f>
        <x:v>Devuelto</x:v>
      </x:c>
      <x:c r="AN1417" t="str">
        <x:v>QR</x:v>
      </x:c>
      <x:c r="AO1417" s="29" t="str">
        <x:v>Sin observación</x:v>
      </x:c>
      <x:c r="AP1417" t="str">
        <x:f>IF(D1417="","No","Sí")</x:f>
        <x:v>Sí</x:v>
      </x:c>
    </x:row>
    <x:row r="1418">
      <x:c r="A1418" t="n">
        <x:v>1418</x:v>
      </x:c>
      <x:c r="B1418" t="str">
        <x:v>VT0006728</x:v>
      </x:c>
      <x:c r="C1418" t="str">
        <x:v>45901</x:v>
      </x:c>
      <x:c r="D1418" s="27" t="n">
        <x:v>45901</x:v>
      </x:c>
      <x:c r="E1418" t="n">
        <x:f>IF(D1418="","",YEAR(D1418))</x:f>
        <x:v>2025</x:v>
      </x:c>
      <x:c r="F1418" t="n">
        <x:f>IF(D1418="","",MONTH(D1418))</x:f>
        <x:v>9</x:v>
      </x:c>
      <x:c r="G1418" t="str">
        <x:f>IF(D1418="","Fecha no disponible",TEXT(D1418,"mmmm"))</x:f>
        <x:v>September</x:v>
      </x:c>
      <x:c r="H1418" t="str">
        <x:f>IF(D1418="","Fecha no disponible",TEXT(D1418,"yyyy-mm"))</x:f>
        <x:v>2025-09</x:v>
      </x:c>
      <x:c r="I1418" t="str">
        <x:f>IF(D1418="","Fecha no disponible","T"&amp;ROUNDUP(MONTH(D1418)/3,0))</x:f>
        <x:v>T3</x:v>
      </x:c>
      <x:c r="J1418" t="str">
        <x:v>T015</x:v>
      </x:c>
      <x:c r="K1418" t="str">
        <x:v>Tienda Potosí 3</x:v>
      </x:c>
      <x:c r="L1418" t="str">
        <x:v>Mall</x:v>
      </x:c>
      <x:c r="M1418" t="str">
        <x:v>Potosí</x:v>
      </x:c>
      <x:c r="N1418" t="str">
        <x:f>IFERROR(VLOOKUP(M1418,'Mapeos'!$A$4:$B$30,2,FALSE),M1418)</x:f>
        <x:v>Potosí</x:v>
      </x:c>
      <x:c r="O1418" t="str">
        <x:v>C01799</x:v>
      </x:c>
      <x:c r="P1418" t="str">
        <x:v>Masivo</x:v>
      </x:c>
      <x:c r="Q1418" t="str">
        <x:v>P0039</x:v>
      </x:c>
      <x:c r="R1418" t="str">
        <x:v>Deportes</x:v>
      </x:c>
      <x:c r="S1418" t="str">
        <x:v>Marca B</x:v>
      </x:c>
      <x:c r="T1418" t="str">
        <x:v>Tienda</x:v>
      </x:c>
      <x:c r="U1418" t="str">
        <x:f>IFERROR(VLOOKUP(T1418,'Mapeos'!$D$4:$E$25,2,FALSE),T1418)</x:f>
        <x:v>Tienda</x:v>
      </x:c>
      <x:c r="V1418" t="str">
        <x:v>V034</x:v>
      </x:c>
      <x:c r="W1418" t="n">
        <x:v>1</x:v>
      </x:c>
      <x:c r="X1418" s="28" t="n">
        <x:v>262.52</x:v>
      </x:c>
      <x:c r="Y1418" s="20" t="n">
        <x:v>0.05</x:v>
      </x:c>
      <x:c r="Z1418" s="20" t="n">
        <x:f>IF(Y1418&gt;1,Y1418/100,Y1418)</x:f>
        <x:v>0.05</x:v>
      </x:c>
      <x:c r="AA1418" s="28" t="n">
        <x:v>154.82</x:v>
      </x:c>
      <x:c r="AB1418" s="28" t="n">
        <x:v>249.39</x:v>
      </x:c>
      <x:c r="AC1418" s="28" t="str">
        <x:v>BOB</x:v>
      </x:c>
      <x:c r="AD1418" s="28" t="n">
        <x:f>IF(AC1418="USD",AB1418*'Parametros'!$B$4,AB1418)</x:f>
        <x:v>249.39</x:v>
      </x:c>
      <x:c r="AE1418" s="28" t="n">
        <x:f>W1418*X1418*(1-Z1418)</x:f>
        <x:v>249.39399999999998</x:v>
      </x:c>
      <x:c r="AF1418" s="28" t="n">
        <x:f>W1418*AA1418</x:f>
        <x:v>154.82</x:v>
      </x:c>
      <x:c r="AG1418" s="28" t="n">
        <x:f>AE1418-AF1418</x:f>
        <x:v>94.57399999999998</x:v>
      </x:c>
      <x:c r="AH1418" s="20" t="n">
        <x:f>IF(AE1418&gt;0,AG1418/AE1418,"")</x:f>
        <x:v>0.3792152176876749</x:v>
      </x:c>
      <x:c r="AI1418" s="28" t="n">
        <x:v>194781.08</x:v>
      </x:c>
      <x:c r="AJ1418" s="28"/>
      <x:c r="AK1418"/>
      <x:c r="AL1418" t="str">
        <x:v>Completado</x:v>
      </x:c>
      <x:c r="AM1418" t="str">
        <x:f>IF(W1418&lt;0,"Devuelto",AL1418)</x:f>
        <x:v>Completado</x:v>
      </x:c>
      <x:c r="AN1418" t="str">
        <x:v>Tarjeta</x:v>
      </x:c>
      <x:c r="AO1418" s="29" t="str">
        <x:v>Sin observación</x:v>
      </x:c>
      <x:c r="AP1418" t="str">
        <x:f>IF(D1418="","No","Sí")</x:f>
        <x:v>Sí</x:v>
      </x:c>
    </x:row>
    <x:row r="1419">
      <x:c r="A1419" t="n">
        <x:v>1419</x:v>
      </x:c>
      <x:c r="B1419" t="str">
        <x:v>VT0006732</x:v>
      </x:c>
      <x:c r="C1419" t="str">
        <x:v>45573</x:v>
      </x:c>
      <x:c r="D1419" s="27" t="n">
        <x:v>45573</x:v>
      </x:c>
      <x:c r="E1419" t="n">
        <x:f>IF(D1419="","",YEAR(D1419))</x:f>
        <x:v>2024</x:v>
      </x:c>
      <x:c r="F1419" t="n">
        <x:f>IF(D1419="","",MONTH(D1419))</x:f>
        <x:v>10</x:v>
      </x:c>
      <x:c r="G1419" t="str">
        <x:f>IF(D1419="","Fecha no disponible",TEXT(D1419,"mmmm"))</x:f>
        <x:v>October</x:v>
      </x:c>
      <x:c r="H1419" t="str">
        <x:f>IF(D1419="","Fecha no disponible",TEXT(D1419,"yyyy-mm"))</x:f>
        <x:v>2024-10</x:v>
      </x:c>
      <x:c r="I1419" t="str">
        <x:f>IF(D1419="","Fecha no disponible","T"&amp;ROUNDUP(MONTH(D1419)/3,0))</x:f>
        <x:v>T4</x:v>
      </x:c>
      <x:c r="J1419" t="str">
        <x:v>T008</x:v>
      </x:c>
      <x:c r="K1419" t="str">
        <x:v>Tienda Santa Cruz 4</x:v>
      </x:c>
      <x:c r="L1419" t="str">
        <x:v>Barrio</x:v>
      </x:c>
      <x:c r="M1419" t="str">
        <x:v>Santa Cruz</x:v>
      </x:c>
      <x:c r="N1419" t="str">
        <x:f>IFERROR(VLOOKUP(M1419,'Mapeos'!$A$4:$B$30,2,FALSE),M1419)</x:f>
        <x:v>Santa Cruz</x:v>
      </x:c>
      <x:c r="O1419" t="str">
        <x:v>C00249</x:v>
      </x:c>
      <x:c r="P1419" t="str">
        <x:v>Premium</x:v>
      </x:c>
      <x:c r="Q1419" t="str">
        <x:v>P0148</x:v>
      </x:c>
      <x:c r="R1419" t="str">
        <x:v>Cuidado Personal</x:v>
      </x:c>
      <x:c r="S1419" t="str">
        <x:v>Marca C</x:v>
      </x:c>
      <x:c r="T1419" t="str">
        <x:v>E-commerce</x:v>
      </x:c>
      <x:c r="U1419" t="str">
        <x:f>IFERROR(VLOOKUP(T1419,'Mapeos'!$D$4:$E$25,2,FALSE),T1419)</x:f>
        <x:v>E-commerce</x:v>
      </x:c>
      <x:c r="V1419" t="str">
        <x:v>V014</x:v>
      </x:c>
      <x:c r="W1419" t="n">
        <x:v>1</x:v>
      </x:c>
      <x:c r="X1419" s="28" t="n">
        <x:v>76.18</x:v>
      </x:c>
      <x:c r="Y1419" s="20" t="n">
        <x:v>0.25</x:v>
      </x:c>
      <x:c r="Z1419" s="20" t="n">
        <x:f>IF(Y1419&gt;1,Y1419/100,Y1419)</x:f>
        <x:v>0.25</x:v>
      </x:c>
      <x:c r="AA1419" s="28" t="n">
        <x:v>59.11</x:v>
      </x:c>
      <x:c r="AB1419" s="28" t="n">
        <x:v>57.14</x:v>
      </x:c>
      <x:c r="AC1419" s="28" t="str">
        <x:v>BOB</x:v>
      </x:c>
      <x:c r="AD1419" s="28" t="n">
        <x:f>IF(AC1419="USD",AB1419*'Parametros'!$B$4,AB1419)</x:f>
        <x:v>57.14</x:v>
      </x:c>
      <x:c r="AE1419" s="28" t="n">
        <x:f>W1419*X1419*(1-Z1419)</x:f>
        <x:v>57.135000000000005</x:v>
      </x:c>
      <x:c r="AF1419" s="28" t="n">
        <x:f>W1419*AA1419</x:f>
        <x:v>59.11</x:v>
      </x:c>
      <x:c r="AG1419" s="28" t="n">
        <x:f>AE1419-AF1419</x:f>
        <x:v>-1.9749999999999943</x:v>
      </x:c>
      <x:c r="AH1419" s="20" t="n">
        <x:f>IF(AE1419&gt;0,AG1419/AE1419,"")</x:f>
        <x:v>-0.034567252997287023</x:v>
      </x:c>
      <x:c r="AI1419" s="28" t="n">
        <x:v>86958.2</x:v>
      </x:c>
      <x:c r="AJ1419" s="28"/>
      <x:c r="AK1419"/>
      <x:c r="AL1419" t="str">
        <x:v>Completado</x:v>
      </x:c>
      <x:c r="AM1419" t="str">
        <x:f>IF(W1419&lt;0,"Devuelto",AL1419)</x:f>
        <x:v>Completado</x:v>
      </x:c>
      <x:c r="AN1419" t="str">
        <x:v>QR</x:v>
      </x:c>
      <x:c r="AO1419" s="29" t="str">
        <x:v>Sin observación</x:v>
      </x:c>
      <x:c r="AP1419" t="str">
        <x:f>IF(D1419="","No","Sí")</x:f>
        <x:v>Sí</x:v>
      </x:c>
    </x:row>
    <x:row r="1420">
      <x:c r="A1420" t="n">
        <x:v>1420</x:v>
      </x:c>
      <x:c r="B1420" t="str">
        <x:v>VT0006737</x:v>
      </x:c>
      <x:c r="C1420" t="str">
        <x:v>45646</x:v>
      </x:c>
      <x:c r="D1420" s="27" t="n">
        <x:v>45646</x:v>
      </x:c>
      <x:c r="E1420" t="n">
        <x:f>IF(D1420="","",YEAR(D1420))</x:f>
        <x:v>2024</x:v>
      </x:c>
      <x:c r="F1420" t="n">
        <x:f>IF(D1420="","",MONTH(D1420))</x:f>
        <x:v>12</x:v>
      </x:c>
      <x:c r="G1420" t="str">
        <x:f>IF(D1420="","Fecha no disponible",TEXT(D1420,"mmmm"))</x:f>
        <x:v>December</x:v>
      </x:c>
      <x:c r="H1420" t="str">
        <x:f>IF(D1420="","Fecha no disponible",TEXT(D1420,"yyyy-mm"))</x:f>
        <x:v>2024-12</x:v>
      </x:c>
      <x:c r="I1420" t="str">
        <x:f>IF(D1420="","Fecha no disponible","T"&amp;ROUNDUP(MONTH(D1420)/3,0))</x:f>
        <x:v>T4</x:v>
      </x:c>
      <x:c r="J1420" t="str">
        <x:v>T009</x:v>
      </x:c>
      <x:c r="K1420" t="str">
        <x:v>Tienda Cochabamba 1</x:v>
      </x:c>
      <x:c r="L1420" t="str">
        <x:v>Mall</x:v>
      </x:c>
      <x:c r="M1420" t="str">
        <x:v>Cochabamba</x:v>
      </x:c>
      <x:c r="N1420" t="str">
        <x:f>IFERROR(VLOOKUP(M1420,'Mapeos'!$A$4:$B$30,2,FALSE),M1420)</x:f>
        <x:v>Cochabamba</x:v>
      </x:c>
      <x:c r="O1420" t="str">
        <x:v>C00488</x:v>
      </x:c>
      <x:c r="P1420" t="str">
        <x:v>Frecuente</x:v>
      </x:c>
      <x:c r="Q1420" t="str">
        <x:v>P0093</x:v>
      </x:c>
      <x:c r="R1420" t="str">
        <x:v>Electrónica</x:v>
      </x:c>
      <x:c r="S1420" t="str">
        <x:v>Marca B</x:v>
      </x:c>
      <x:c r="T1420" t="str">
        <x:v>Tienda</x:v>
      </x:c>
      <x:c r="U1420" t="str">
        <x:f>IFERROR(VLOOKUP(T1420,'Mapeos'!$D$4:$E$25,2,FALSE),T1420)</x:f>
        <x:v>Tienda</x:v>
      </x:c>
      <x:c r="V1420" t="str">
        <x:v>V020</x:v>
      </x:c>
      <x:c r="W1420" t="n">
        <x:v>4</x:v>
      </x:c>
      <x:c r="X1420" s="28" t="n">
        <x:v>566.61</x:v>
      </x:c>
      <x:c r="Y1420" s="20" t="n">
        <x:v>0.1</x:v>
      </x:c>
      <x:c r="Z1420" s="20" t="n">
        <x:f>IF(Y1420&gt;1,Y1420/100,Y1420)</x:f>
        <x:v>0.1</x:v>
      </x:c>
      <x:c r="AA1420" s="28" t="n">
        <x:v>436.53</x:v>
      </x:c>
      <x:c r="AB1420" s="28" t="n">
        <x:v>2039.8</x:v>
      </x:c>
      <x:c r="AC1420" s="28" t="str">
        <x:v>BOB</x:v>
      </x:c>
      <x:c r="AD1420" s="28" t="n">
        <x:f>IF(AC1420="USD",AB1420*'Parametros'!$B$4,AB1420)</x:f>
        <x:v>2039.8</x:v>
      </x:c>
      <x:c r="AE1420" s="28" t="n">
        <x:f>W1420*X1420*(1-Z1420)</x:f>
        <x:v>2039.796</x:v>
      </x:c>
      <x:c r="AF1420" s="28" t="n">
        <x:f>W1420*AA1420</x:f>
        <x:v>1746.12</x:v>
      </x:c>
      <x:c r="AG1420" s="28" t="n">
        <x:f>AE1420-AF1420</x:f>
        <x:v>293.67600000000016</x:v>
      </x:c>
      <x:c r="AH1420" s="20" t="n">
        <x:f>IF(AE1420&gt;0,AG1420/AE1420,"")</x:f>
        <x:v>0.143973220851497</x:v>
      </x:c>
      <x:c r="AI1420" s="28" t="n">
        <x:v>177737.64</x:v>
      </x:c>
      <x:c r="AJ1420" s="28"/>
      <x:c r="AK1420"/>
      <x:c r="AL1420" t="str">
        <x:v>Completado</x:v>
      </x:c>
      <x:c r="AM1420" t="str">
        <x:f>IF(W1420&lt;0,"Devuelto",AL1420)</x:f>
        <x:v>Completado</x:v>
      </x:c>
      <x:c r="AN1420" t="str">
        <x:v>Efectivo</x:v>
      </x:c>
      <x:c r="AO1420" s="29" t="str">
        <x:v>Sin observación</x:v>
      </x:c>
      <x:c r="AP1420" t="str">
        <x:f>IF(D1420="","No","Sí")</x:f>
        <x:v>Sí</x:v>
      </x:c>
    </x:row>
    <x:row r="1421">
      <x:c r="A1421" t="n">
        <x:v>1421</x:v>
      </x:c>
      <x:c r="B1421" t="str">
        <x:v>VT0006742</x:v>
      </x:c>
      <x:c r="C1421" t="str">
        <x:v>45376</x:v>
      </x:c>
      <x:c r="D1421" s="27" t="n">
        <x:v>45376</x:v>
      </x:c>
      <x:c r="E1421" t="n">
        <x:f>IF(D1421="","",YEAR(D1421))</x:f>
        <x:v>2024</x:v>
      </x:c>
      <x:c r="F1421" t="n">
        <x:f>IF(D1421="","",MONTH(D1421))</x:f>
        <x:v>3</x:v>
      </x:c>
      <x:c r="G1421" t="str">
        <x:f>IF(D1421="","Fecha no disponible",TEXT(D1421,"mmmm"))</x:f>
        <x:v>March</x:v>
      </x:c>
      <x:c r="H1421" t="str">
        <x:f>IF(D1421="","Fecha no disponible",TEXT(D1421,"yyyy-mm"))</x:f>
        <x:v>2024-03</x:v>
      </x:c>
      <x:c r="I1421" t="str">
        <x:f>IF(D1421="","Fecha no disponible","T"&amp;ROUNDUP(MONTH(D1421)/3,0))</x:f>
        <x:v>T1</x:v>
      </x:c>
      <x:c r="J1421" t="str">
        <x:v>T017</x:v>
      </x:c>
      <x:c r="K1421" t="str">
        <x:v>Tienda Sucre 1</x:v>
      </x:c>
      <x:c r="L1421" t="str">
        <x:v>Centro</x:v>
      </x:c>
      <x:c r="M1421" t="str">
        <x:v>Sucre</x:v>
      </x:c>
      <x:c r="N1421" t="str">
        <x:f>IFERROR(VLOOKUP(M1421,'Mapeos'!$A$4:$B$30,2,FALSE),M1421)</x:f>
        <x:v>Sucre</x:v>
      </x:c>
      <x:c r="O1421" t="str">
        <x:v>C00086</x:v>
      </x:c>
      <x:c r="P1421" t="str">
        <x:v>Empresa</x:v>
      </x:c>
      <x:c r="Q1421" t="str">
        <x:v>P0093</x:v>
      </x:c>
      <x:c r="R1421" t="str">
        <x:v>Electrónica</x:v>
      </x:c>
      <x:c r="S1421" t="str">
        <x:v>Marca B</x:v>
      </x:c>
      <x:c r="T1421" t="str">
        <x:v>Tienda</x:v>
      </x:c>
      <x:c r="U1421" t="str">
        <x:f>IFERROR(VLOOKUP(T1421,'Mapeos'!$D$4:$E$25,2,FALSE),T1421)</x:f>
        <x:v>Tienda</x:v>
      </x:c>
      <x:c r="V1421" t="str">
        <x:v>V039</x:v>
      </x:c>
      <x:c r="W1421" t="n">
        <x:v>-1</x:v>
      </x:c>
      <x:c r="X1421" s="28" t="n">
        <x:v>633.44</x:v>
      </x:c>
      <x:c r="Y1421" s="20" t="n">
        <x:v>0.15</x:v>
      </x:c>
      <x:c r="Z1421" s="20" t="n">
        <x:f>IF(Y1421&gt;1,Y1421/100,Y1421)</x:f>
        <x:v>0.15</x:v>
      </x:c>
      <x:c r="AA1421" s="28" t="n">
        <x:v>436.53</x:v>
      </x:c>
      <x:c r="AB1421" s="28" t="n">
        <x:v>-538.42</x:v>
      </x:c>
      <x:c r="AC1421" s="28" t="str">
        <x:v>BOB</x:v>
      </x:c>
      <x:c r="AD1421" s="28" t="n">
        <x:f>IF(AC1421="USD",AB1421*'Parametros'!$B$4,AB1421)</x:f>
        <x:v>-538.42</x:v>
      </x:c>
      <x:c r="AE1421" s="28" t="n">
        <x:f>W1421*X1421*(1-Z1421)</x:f>
        <x:v>-538.424</x:v>
      </x:c>
      <x:c r="AF1421" s="28" t="n">
        <x:f>W1421*AA1421</x:f>
        <x:v>-436.53</x:v>
      </x:c>
      <x:c r="AG1421" s="28" t="n">
        <x:f>AE1421-AF1421</x:f>
        <x:v>-101.894</x:v>
      </x:c>
      <x:c r="AH1421" s="20" t="str">
        <x:f>IF(AE1421&gt;0,AG1421/AE1421,"")</x:f>
      </x:c>
      <x:c r="AI1421" s="28" t="n">
        <x:v>151220.15</x:v>
      </x:c>
      <x:c r="AJ1421" s="28"/>
      <x:c r="AK1421"/>
      <x:c r="AL1421" t="str">
        <x:v>Completado</x:v>
      </x:c>
      <x:c r="AM1421" t="str">
        <x:f>IF(W1421&lt;0,"Devuelto",AL1421)</x:f>
        <x:v>Devuelto</x:v>
      </x:c>
      <x:c r="AN1421" t="str">
        <x:v>Transferencia</x:v>
      </x:c>
      <x:c r="AO1421" s="29" t="str">
        <x:v>Pedido reclasificado como devolución</x:v>
      </x:c>
      <x:c r="AP1421" t="str">
        <x:f>IF(D1421="","No","Sí")</x:f>
        <x:v>Sí</x:v>
      </x:c>
    </x:row>
    <x:row r="1422">
      <x:c r="A1422" t="n">
        <x:v>1422</x:v>
      </x:c>
      <x:c r="B1422" t="str">
        <x:v>VT0006747</x:v>
      </x:c>
      <x:c r="C1422" t="str">
        <x:v>46003</x:v>
      </x:c>
      <x:c r="D1422" s="27" t="n">
        <x:v>46003</x:v>
      </x:c>
      <x:c r="E1422" t="n">
        <x:f>IF(D1422="","",YEAR(D1422))</x:f>
        <x:v>2025</x:v>
      </x:c>
      <x:c r="F1422" t="n">
        <x:f>IF(D1422="","",MONTH(D1422))</x:f>
        <x:v>12</x:v>
      </x:c>
      <x:c r="G1422" t="str">
        <x:f>IF(D1422="","Fecha no disponible",TEXT(D1422,"mmmm"))</x:f>
        <x:v>December</x:v>
      </x:c>
      <x:c r="H1422" t="str">
        <x:f>IF(D1422="","Fecha no disponible",TEXT(D1422,"yyyy-mm"))</x:f>
        <x:v>2025-12</x:v>
      </x:c>
      <x:c r="I1422" t="str">
        <x:f>IF(D1422="","Fecha no disponible","T"&amp;ROUNDUP(MONTH(D1422)/3,0))</x:f>
        <x:v>T4</x:v>
      </x:c>
      <x:c r="J1422" t="str">
        <x:v>T013</x:v>
      </x:c>
      <x:c r="K1422" t="str">
        <x:v>Tienda Potosí 1</x:v>
      </x:c>
      <x:c r="L1422" t="str">
        <x:v>Centro</x:v>
      </x:c>
      <x:c r="M1422" t="str">
        <x:v>Potosí</x:v>
      </x:c>
      <x:c r="N1422" t="str">
        <x:f>IFERROR(VLOOKUP(M1422,'Mapeos'!$A$4:$B$30,2,FALSE),M1422)</x:f>
        <x:v>Potosí</x:v>
      </x:c>
      <x:c r="O1422" t="str">
        <x:v>C01212</x:v>
      </x:c>
      <x:c r="P1422" t="str">
        <x:v>Masivo</x:v>
      </x:c>
      <x:c r="Q1422" t="str">
        <x:v>P0036</x:v>
      </x:c>
      <x:c r="R1422" t="str">
        <x:v>Hogar</x:v>
      </x:c>
      <x:c r="S1422" t="str">
        <x:v>Marca B</x:v>
      </x:c>
      <x:c r="T1422" t="str">
        <x:v>Tienda</x:v>
      </x:c>
      <x:c r="U1422" t="str">
        <x:f>IFERROR(VLOOKUP(T1422,'Mapeos'!$D$4:$E$25,2,FALSE),T1422)</x:f>
        <x:v>Tienda</x:v>
      </x:c>
      <x:c r="V1422" t="str">
        <x:v>V006</x:v>
      </x:c>
      <x:c r="W1422" t="n">
        <x:v>1</x:v>
      </x:c>
      <x:c r="X1422" s="28" t="n">
        <x:v>218.41</x:v>
      </x:c>
      <x:c r="Y1422" s="20" t="n">
        <x:v>0.1</x:v>
      </x:c>
      <x:c r="Z1422" s="20" t="n">
        <x:f>IF(Y1422&gt;1,Y1422/100,Y1422)</x:f>
        <x:v>0.1</x:v>
      </x:c>
      <x:c r="AA1422" s="28" t="n">
        <x:v>150.55</x:v>
      </x:c>
      <x:c r="AB1422" s="28" t="n">
        <x:v>196.57</x:v>
      </x:c>
      <x:c r="AC1422" s="28" t="str">
        <x:v>BOB</x:v>
      </x:c>
      <x:c r="AD1422" s="28" t="n">
        <x:f>IF(AC1422="USD",AB1422*'Parametros'!$B$4,AB1422)</x:f>
        <x:v>196.57</x:v>
      </x:c>
      <x:c r="AE1422" s="28" t="n">
        <x:f>W1422*X1422*(1-Z1422)</x:f>
        <x:v>196.569</x:v>
      </x:c>
      <x:c r="AF1422" s="28" t="n">
        <x:f>W1422*AA1422</x:f>
        <x:v>150.55</x:v>
      </x:c>
      <x:c r="AG1422" s="28" t="n">
        <x:f>AE1422-AF1422</x:f>
        <x:v>46.01899999999998</x:v>
      </x:c>
      <x:c r="AH1422" s="20" t="n">
        <x:f>IF(AE1422&gt;0,AG1422/AE1422,"")</x:f>
        <x:v>0.234111177245649</x:v>
      </x:c>
      <x:c r="AI1422" s="28" t="n">
        <x:v>175976.05</x:v>
      </x:c>
      <x:c r="AJ1422" s="28"/>
      <x:c r="AK1422"/>
      <x:c r="AL1422" t="str">
        <x:v>Completado</x:v>
      </x:c>
      <x:c r="AM1422" t="str">
        <x:f>IF(W1422&lt;0,"Devuelto",AL1422)</x:f>
        <x:v>Completado</x:v>
      </x:c>
      <x:c r="AN1422" t="str">
        <x:v>QR</x:v>
      </x:c>
      <x:c r="AO1422" s="29" t="str">
        <x:v>Sin observación</x:v>
      </x:c>
      <x:c r="AP1422" t="str">
        <x:f>IF(D1422="","No","Sí")</x:f>
        <x:v>Sí</x:v>
      </x:c>
    </x:row>
    <x:row r="1423">
      <x:c r="A1423" t="n">
        <x:v>1423</x:v>
      </x:c>
      <x:c r="B1423" t="str">
        <x:v>VT0006751</x:v>
      </x:c>
      <x:c r="C1423" t="str">
        <x:v>46065</x:v>
      </x:c>
      <x:c r="D1423" s="27" t="n">
        <x:v>46065</x:v>
      </x:c>
      <x:c r="E1423" t="n">
        <x:f>IF(D1423="","",YEAR(D1423))</x:f>
        <x:v>2026</x:v>
      </x:c>
      <x:c r="F1423" t="n">
        <x:f>IF(D1423="","",MONTH(D1423))</x:f>
        <x:v>2</x:v>
      </x:c>
      <x:c r="G1423" t="str">
        <x:f>IF(D1423="","Fecha no disponible",TEXT(D1423,"mmmm"))</x:f>
        <x:v>February</x:v>
      </x:c>
      <x:c r="H1423" t="str">
        <x:f>IF(D1423="","Fecha no disponible",TEXT(D1423,"yyyy-mm"))</x:f>
        <x:v>2026-02</x:v>
      </x:c>
      <x:c r="I1423" t="str">
        <x:f>IF(D1423="","Fecha no disponible","T"&amp;ROUNDUP(MONTH(D1423)/3,0))</x:f>
        <x:v>T1</x:v>
      </x:c>
      <x:c r="J1423" t="str">
        <x:v>T016</x:v>
      </x:c>
      <x:c r="K1423" t="str">
        <x:v>Tienda Potosí 4</x:v>
      </x:c>
      <x:c r="L1423" t="str">
        <x:v>Centro</x:v>
      </x:c>
      <x:c r="M1423" t="str">
        <x:v>Potosí</x:v>
      </x:c>
      <x:c r="N1423" t="str">
        <x:f>IFERROR(VLOOKUP(M1423,'Mapeos'!$A$4:$B$30,2,FALSE),M1423)</x:f>
        <x:v>Potosí</x:v>
      </x:c>
      <x:c r="O1423" t="str">
        <x:v>C00252</x:v>
      </x:c>
      <x:c r="P1423" t="str">
        <x:v>Premium</x:v>
      </x:c>
      <x:c r="Q1423" t="str">
        <x:v>P0134</x:v>
      </x:c>
      <x:c r="R1423" t="str">
        <x:v>Deportes</x:v>
      </x:c>
      <x:c r="S1423" t="str">
        <x:v>Marca C</x:v>
      </x:c>
      <x:c r="T1423" t="str">
        <x:v>WhatsApp</x:v>
      </x:c>
      <x:c r="U1423" t="str">
        <x:f>IFERROR(VLOOKUP(T1423,'Mapeos'!$D$4:$E$25,2,FALSE),T1423)</x:f>
        <x:v>WhatsApp</x:v>
      </x:c>
      <x:c r="V1423" t="str">
        <x:v>V034</x:v>
      </x:c>
      <x:c r="W1423" t="n">
        <x:v>3</x:v>
      </x:c>
      <x:c r="X1423" s="28" t="n">
        <x:v>223.73</x:v>
      </x:c>
      <x:c r="Y1423" s="20" t="n">
        <x:v>0</x:v>
      </x:c>
      <x:c r="Z1423" s="20" t="n">
        <x:f>IF(Y1423&gt;1,Y1423/100,Y1423)</x:f>
        <x:v>0</x:v>
      </x:c>
      <x:c r="AA1423" s="28" t="n">
        <x:v>117.61</x:v>
      </x:c>
      <x:c r="AB1423" s="28" t="n">
        <x:v>671.19</x:v>
      </x:c>
      <x:c r="AC1423" s="28" t="str">
        <x:v>BOB</x:v>
      </x:c>
      <x:c r="AD1423" s="28" t="n">
        <x:f>IF(AC1423="USD",AB1423*'Parametros'!$B$4,AB1423)</x:f>
        <x:v>671.19</x:v>
      </x:c>
      <x:c r="AE1423" s="28" t="n">
        <x:f>W1423*X1423*(1-Z1423)</x:f>
        <x:v>671.1899999999999</x:v>
      </x:c>
      <x:c r="AF1423" s="28" t="n">
        <x:f>W1423*AA1423</x:f>
        <x:v>352.83</x:v>
      </x:c>
      <x:c r="AG1423" s="28" t="n">
        <x:f>AE1423-AF1423</x:f>
        <x:v>318.35999999999996</x:v>
      </x:c>
      <x:c r="AH1423" s="20" t="n">
        <x:f>IF(AE1423&gt;0,AG1423/AE1423,"")</x:f>
        <x:v>0.4743217270817503</x:v>
      </x:c>
      <x:c r="AI1423" s="28" t="n">
        <x:v>91423.99</x:v>
      </x:c>
      <x:c r="AJ1423" s="28"/>
      <x:c r="AK1423"/>
      <x:c r="AL1423" t="str">
        <x:v>Completado</x:v>
      </x:c>
      <x:c r="AM1423" t="str">
        <x:f>IF(W1423&lt;0,"Devuelto",AL1423)</x:f>
        <x:v>Completado</x:v>
      </x:c>
      <x:c r="AN1423" t="str">
        <x:v>Efectivo</x:v>
      </x:c>
      <x:c r="AO1423" s="29" t="str">
        <x:v>Sin observación</x:v>
      </x:c>
      <x:c r="AP1423" t="str">
        <x:f>IF(D1423="","No","Sí")</x:f>
        <x:v>Sí</x:v>
      </x:c>
    </x:row>
    <x:row r="1424">
      <x:c r="A1424" t="n">
        <x:v>1424</x:v>
      </x:c>
      <x:c r="B1424" t="str">
        <x:v>VT0006756</x:v>
      </x:c>
      <x:c r="C1424" t="str">
        <x:v>46148</x:v>
      </x:c>
      <x:c r="D1424" s="27" t="n">
        <x:v>46148</x:v>
      </x:c>
      <x:c r="E1424" t="n">
        <x:f>IF(D1424="","",YEAR(D1424))</x:f>
        <x:v>2026</x:v>
      </x:c>
      <x:c r="F1424" t="n">
        <x:f>IF(D1424="","",MONTH(D1424))</x:f>
        <x:v>5</x:v>
      </x:c>
      <x:c r="G1424" t="str">
        <x:f>IF(D1424="","Fecha no disponible",TEXT(D1424,"mmmm"))</x:f>
        <x:v>May</x:v>
      </x:c>
      <x:c r="H1424" t="str">
        <x:f>IF(D1424="","Fecha no disponible",TEXT(D1424,"yyyy-mm"))</x:f>
        <x:v>2026-05</x:v>
      </x:c>
      <x:c r="I1424" t="str">
        <x:f>IF(D1424="","Fecha no disponible","T"&amp;ROUNDUP(MONTH(D1424)/3,0))</x:f>
        <x:v>T2</x:v>
      </x:c>
      <x:c r="J1424" t="str">
        <x:v>T005</x:v>
      </x:c>
      <x:c r="K1424" t="str">
        <x:v>Tienda Santa Cruz 1</x:v>
      </x:c>
      <x:c r="L1424" t="str">
        <x:v>Centro</x:v>
      </x:c>
      <x:c r="M1424" t="str">
        <x:v>Santa Cruz</x:v>
      </x:c>
      <x:c r="N1424" t="str">
        <x:f>IFERROR(VLOOKUP(M1424,'Mapeos'!$A$4:$B$30,2,FALSE),M1424)</x:f>
        <x:v>Santa Cruz</x:v>
      </x:c>
      <x:c r="O1424" t="str">
        <x:v>C01355</x:v>
      </x:c>
      <x:c r="P1424" t="str">
        <x:v>Empresa</x:v>
      </x:c>
      <x:c r="Q1424" t="str">
        <x:v>P0145</x:v>
      </x:c>
      <x:c r="R1424" t="str">
        <x:v>Hogar</x:v>
      </x:c>
      <x:c r="S1424" t="str">
        <x:v>Marca D</x:v>
      </x:c>
      <x:c r="T1424" t="str">
        <x:v>Tienda</x:v>
      </x:c>
      <x:c r="U1424" t="str">
        <x:f>IFERROR(VLOOKUP(T1424,'Mapeos'!$D$4:$E$25,2,FALSE),T1424)</x:f>
        <x:v>Tienda</x:v>
      </x:c>
      <x:c r="V1424" t="str">
        <x:v>V025</x:v>
      </x:c>
      <x:c r="W1424" t="n">
        <x:v>5</x:v>
      </x:c>
      <x:c r="X1424" s="28" t="n">
        <x:v>75.84</x:v>
      </x:c>
      <x:c r="Y1424" s="20" t="n">
        <x:v>0.15</x:v>
      </x:c>
      <x:c r="Z1424" s="20" t="n">
        <x:f>IF(Y1424&gt;1,Y1424/100,Y1424)</x:f>
        <x:v>0.15</x:v>
      </x:c>
      <x:c r="AA1424" s="28" t="n">
        <x:v>50.42</x:v>
      </x:c>
      <x:c r="AB1424" s="28" t="n">
        <x:v>322.32</x:v>
      </x:c>
      <x:c r="AC1424" s="28" t="str">
        <x:v>BOB</x:v>
      </x:c>
      <x:c r="AD1424" s="28" t="n">
        <x:f>IF(AC1424="USD",AB1424*'Parametros'!$B$4,AB1424)</x:f>
        <x:v>322.32</x:v>
      </x:c>
      <x:c r="AE1424" s="28" t="n">
        <x:f>W1424*X1424*(1-Z1424)</x:f>
        <x:v>322.32000000000005</x:v>
      </x:c>
      <x:c r="AF1424" s="28" t="n">
        <x:f>W1424*AA1424</x:f>
        <x:v>252.10000000000002</x:v>
      </x:c>
      <x:c r="AG1424" s="28" t="n">
        <x:f>AE1424-AF1424</x:f>
        <x:v>70.22000000000003</x:v>
      </x:c>
      <x:c r="AH1424" s="20" t="n">
        <x:f>IF(AE1424&gt;0,AG1424/AE1424,"")</x:f>
        <x:v>0.21785802928766448</x:v>
      </x:c>
      <x:c r="AI1424" s="28" t="n">
        <x:v>125016.58</x:v>
      </x:c>
      <x:c r="AJ1424" s="28"/>
      <x:c r="AK1424"/>
      <x:c r="AL1424" t="str">
        <x:v>Completado</x:v>
      </x:c>
      <x:c r="AM1424" t="str">
        <x:f>IF(W1424&lt;0,"Devuelto",AL1424)</x:f>
        <x:v>Completado</x:v>
      </x:c>
      <x:c r="AN1424" t="str">
        <x:v>QR</x:v>
      </x:c>
      <x:c r="AO1424" s="29" t="str">
        <x:v>Sin observación</x:v>
      </x:c>
      <x:c r="AP1424" t="str">
        <x:f>IF(D1424="","No","Sí")</x:f>
        <x:v>Sí</x:v>
      </x:c>
    </x:row>
    <x:row r="1425">
      <x:c r="A1425" t="n">
        <x:v>1425</x:v>
      </x:c>
      <x:c r="B1425" t="str">
        <x:v>VT0006761</x:v>
      </x:c>
      <x:c r="C1425" t="str">
        <x:v>46197</x:v>
      </x:c>
      <x:c r="D1425" s="27" t="n">
        <x:v>46197</x:v>
      </x:c>
      <x:c r="E1425" t="n">
        <x:f>IF(D1425="","",YEAR(D1425))</x:f>
        <x:v>2026</x:v>
      </x:c>
      <x:c r="F1425" t="n">
        <x:f>IF(D1425="","",MONTH(D1425))</x:f>
        <x:v>6</x:v>
      </x:c>
      <x:c r="G1425" t="str">
        <x:f>IF(D1425="","Fecha no disponible",TEXT(D1425,"mmmm"))</x:f>
        <x:v>June</x:v>
      </x:c>
      <x:c r="H1425" t="str">
        <x:f>IF(D1425="","Fecha no disponible",TEXT(D1425,"yyyy-mm"))</x:f>
        <x:v>2026-06</x:v>
      </x:c>
      <x:c r="I1425" t="str">
        <x:f>IF(D1425="","Fecha no disponible","T"&amp;ROUNDUP(MONTH(D1425)/3,0))</x:f>
        <x:v>T2</x:v>
      </x:c>
      <x:c r="J1425" t="str">
        <x:v>T002</x:v>
      </x:c>
      <x:c r="K1425" t="str">
        <x:v>Tienda La Paz 2</x:v>
      </x:c>
      <x:c r="L1425" t="str">
        <x:v>Mall</x:v>
      </x:c>
      <x:c r="M1425" t="str">
        <x:v>La Paz</x:v>
      </x:c>
      <x:c r="N1425" t="str">
        <x:f>IFERROR(VLOOKUP(M1425,'Mapeos'!$A$4:$B$30,2,FALSE),M1425)</x:f>
        <x:v>La Paz</x:v>
      </x:c>
      <x:c r="O1425" t="str">
        <x:v>C01562</x:v>
      </x:c>
      <x:c r="P1425" t="str">
        <x:v>Premium</x:v>
      </x:c>
      <x:c r="Q1425" t="str">
        <x:v>P0063</x:v>
      </x:c>
      <x:c r="R1425" t="str">
        <x:v>Alimentos</x:v>
      </x:c>
      <x:c r="S1425" t="str">
        <x:v>Marca A</x:v>
      </x:c>
      <x:c r="T1425" t="str">
        <x:v>E-commerce</x:v>
      </x:c>
      <x:c r="U1425" t="str">
        <x:f>IFERROR(VLOOKUP(T1425,'Mapeos'!$D$4:$E$25,2,FALSE),T1425)</x:f>
        <x:v>E-commerce</x:v>
      </x:c>
      <x:c r="V1425" t="str">
        <x:v>V018</x:v>
      </x:c>
      <x:c r="W1425" t="n">
        <x:v>4</x:v>
      </x:c>
      <x:c r="X1425" s="28" t="n">
        <x:v>35.09</x:v>
      </x:c>
      <x:c r="Y1425" s="20" t="n">
        <x:v>0.25</x:v>
      </x:c>
      <x:c r="Z1425" s="20" t="n">
        <x:f>IF(Y1425&gt;1,Y1425/100,Y1425)</x:f>
        <x:v>0.25</x:v>
      </x:c>
      <x:c r="AA1425" s="28" t="n">
        <x:v>18.46</x:v>
      </x:c>
      <x:c r="AB1425" s="28" t="n">
        <x:v>105.27</x:v>
      </x:c>
      <x:c r="AC1425" s="28" t="str">
        <x:v>BOB</x:v>
      </x:c>
      <x:c r="AD1425" s="28" t="n">
        <x:f>IF(AC1425="USD",AB1425*'Parametros'!$B$4,AB1425)</x:f>
        <x:v>105.27</x:v>
      </x:c>
      <x:c r="AE1425" s="28" t="n">
        <x:f>W1425*X1425*(1-Z1425)</x:f>
        <x:v>105.27000000000001</x:v>
      </x:c>
      <x:c r="AF1425" s="28" t="n">
        <x:f>W1425*AA1425</x:f>
        <x:v>73.84</x:v>
      </x:c>
      <x:c r="AG1425" s="28" t="n">
        <x:f>AE1425-AF1425</x:f>
        <x:v>31.430000000000007</x:v>
      </x:c>
      <x:c r="AH1425" s="20" t="n">
        <x:f>IF(AE1425&gt;0,AG1425/AE1425,"")</x:f>
        <x:v>0.29856559323643966</x:v>
      </x:c>
      <x:c r="AI1425" s="28" t="n">
        <x:v>64241.19</x:v>
      </x:c>
      <x:c r="AJ1425" s="28"/>
      <x:c r="AK1425"/>
      <x:c r="AL1425" t="str">
        <x:v>Completado</x:v>
      </x:c>
      <x:c r="AM1425" t="str">
        <x:f>IF(W1425&lt;0,"Devuelto",AL1425)</x:f>
        <x:v>Completado</x:v>
      </x:c>
      <x:c r="AN1425" t="str">
        <x:v>QR</x:v>
      </x:c>
      <x:c r="AO1425" s="29" t="str">
        <x:v>Sin observación</x:v>
      </x:c>
      <x:c r="AP1425" t="str">
        <x:f>IF(D1425="","No","Sí")</x:f>
        <x:v>Sí</x:v>
      </x:c>
    </x:row>
    <x:row r="1426">
      <x:c r="A1426" t="n">
        <x:v>1426</x:v>
      </x:c>
      <x:c r="B1426" t="str">
        <x:v>VT0006766</x:v>
      </x:c>
      <x:c r="C1426" t="str">
        <x:v>45471</x:v>
      </x:c>
      <x:c r="D1426" s="27" t="n">
        <x:v>45471</x:v>
      </x:c>
      <x:c r="E1426" t="n">
        <x:f>IF(D1426="","",YEAR(D1426))</x:f>
        <x:v>2024</x:v>
      </x:c>
      <x:c r="F1426" t="n">
        <x:f>IF(D1426="","",MONTH(D1426))</x:f>
        <x:v>6</x:v>
      </x:c>
      <x:c r="G1426" t="str">
        <x:f>IF(D1426="","Fecha no disponible",TEXT(D1426,"mmmm"))</x:f>
        <x:v>June</x:v>
      </x:c>
      <x:c r="H1426" t="str">
        <x:f>IF(D1426="","Fecha no disponible",TEXT(D1426,"yyyy-mm"))</x:f>
        <x:v>2024-06</x:v>
      </x:c>
      <x:c r="I1426" t="str">
        <x:f>IF(D1426="","Fecha no disponible","T"&amp;ROUNDUP(MONTH(D1426)/3,0))</x:f>
        <x:v>T2</x:v>
      </x:c>
      <x:c r="J1426" t="str">
        <x:v>T012</x:v>
      </x:c>
      <x:c r="K1426" t="str">
        <x:v>Tienda Cochabamba 4</x:v>
      </x:c>
      <x:c r="L1426" t="str">
        <x:v>Centro</x:v>
      </x:c>
      <x:c r="M1426" t="str">
        <x:v>Cochabamba</x:v>
      </x:c>
      <x:c r="N1426" t="str">
        <x:f>IFERROR(VLOOKUP(M1426,'Mapeos'!$A$4:$B$30,2,FALSE),M1426)</x:f>
        <x:v>Cochabamba</x:v>
      </x:c>
      <x:c r="O1426" t="str">
        <x:v>C01176</x:v>
      </x:c>
      <x:c r="P1426" t="str">
        <x:v>Masivo</x:v>
      </x:c>
      <x:c r="Q1426" t="str">
        <x:v>P0089</x:v>
      </x:c>
      <x:c r="R1426" t="str">
        <x:v>Deportes</x:v>
      </x:c>
      <x:c r="S1426" t="str">
        <x:v>Marca A</x:v>
      </x:c>
      <x:c r="T1426" t="str">
        <x:v>Tienda</x:v>
      </x:c>
      <x:c r="U1426" t="str">
        <x:f>IFERROR(VLOOKUP(T1426,'Mapeos'!$D$4:$E$25,2,FALSE),T1426)</x:f>
        <x:v>Tienda</x:v>
      </x:c>
      <x:c r="V1426" t="str">
        <x:v>V019</x:v>
      </x:c>
      <x:c r="W1426" t="n">
        <x:v>1</x:v>
      </x:c>
      <x:c r="X1426" s="28" t="n">
        <x:v>129.27</x:v>
      </x:c>
      <x:c r="Y1426" s="20" t="n">
        <x:v>0</x:v>
      </x:c>
      <x:c r="Z1426" s="20" t="n">
        <x:f>IF(Y1426&gt;1,Y1426/100,Y1426)</x:f>
        <x:v>0</x:v>
      </x:c>
      <x:c r="AA1426" s="28" t="n">
        <x:v>96.49</x:v>
      </x:c>
      <x:c r="AB1426" s="28" t="n">
        <x:v>129.27</x:v>
      </x:c>
      <x:c r="AC1426" s="28" t="str">
        <x:v>BOB</x:v>
      </x:c>
      <x:c r="AD1426" s="28" t="n">
        <x:f>IF(AC1426="USD",AB1426*'Parametros'!$B$4,AB1426)</x:f>
        <x:v>129.27</x:v>
      </x:c>
      <x:c r="AE1426" s="28" t="n">
        <x:f>W1426*X1426*(1-Z1426)</x:f>
        <x:v>129.27</x:v>
      </x:c>
      <x:c r="AF1426" s="28" t="n">
        <x:f>W1426*AA1426</x:f>
        <x:v>96.49</x:v>
      </x:c>
      <x:c r="AG1426" s="28" t="n">
        <x:f>AE1426-AF1426</x:f>
        <x:v>32.780000000000015</x:v>
      </x:c>
      <x:c r="AH1426" s="20" t="n">
        <x:f>IF(AE1426&gt;0,AG1426/AE1426,"")</x:f>
        <x:v>0.2535777829349425</x:v>
      </x:c>
      <x:c r="AI1426" s="28" t="n">
        <x:v>122298.7</x:v>
      </x:c>
      <x:c r="AJ1426" s="28"/>
      <x:c r="AK1426"/>
      <x:c r="AL1426" t="str">
        <x:v>Completado</x:v>
      </x:c>
      <x:c r="AM1426" t="str">
        <x:f>IF(W1426&lt;0,"Devuelto",AL1426)</x:f>
        <x:v>Completado</x:v>
      </x:c>
      <x:c r="AN1426" t="str">
        <x:v>Efectivo</x:v>
      </x:c>
      <x:c r="AO1426" s="29" t="str">
        <x:v>Sin observación</x:v>
      </x:c>
      <x:c r="AP1426" t="str">
        <x:f>IF(D1426="","No","Sí")</x:f>
        <x:v>Sí</x:v>
      </x:c>
    </x:row>
    <x:row r="1427">
      <x:c r="A1427" t="n">
        <x:v>1427</x:v>
      </x:c>
      <x:c r="B1427" t="str">
        <x:v>VT0006770</x:v>
      </x:c>
      <x:c r="C1427" t="str">
        <x:v>45614</x:v>
      </x:c>
      <x:c r="D1427" s="27" t="n">
        <x:v>45614</x:v>
      </x:c>
      <x:c r="E1427" t="n">
        <x:f>IF(D1427="","",YEAR(D1427))</x:f>
        <x:v>2024</x:v>
      </x:c>
      <x:c r="F1427" t="n">
        <x:f>IF(D1427="","",MONTH(D1427))</x:f>
        <x:v>11</x:v>
      </x:c>
      <x:c r="G1427" t="str">
        <x:f>IF(D1427="","Fecha no disponible",TEXT(D1427,"mmmm"))</x:f>
        <x:v>November</x:v>
      </x:c>
      <x:c r="H1427" t="str">
        <x:f>IF(D1427="","Fecha no disponible",TEXT(D1427,"yyyy-mm"))</x:f>
        <x:v>2024-11</x:v>
      </x:c>
      <x:c r="I1427" t="str">
        <x:f>IF(D1427="","Fecha no disponible","T"&amp;ROUNDUP(MONTH(D1427)/3,0))</x:f>
        <x:v>T4</x:v>
      </x:c>
      <x:c r="J1427" t="str">
        <x:v>T009</x:v>
      </x:c>
      <x:c r="K1427" t="str">
        <x:v>Tienda Cochabamba 1</x:v>
      </x:c>
      <x:c r="L1427" t="str">
        <x:v>Mall</x:v>
      </x:c>
      <x:c r="M1427" t="str">
        <x:v>Cochabamba</x:v>
      </x:c>
      <x:c r="N1427" t="str">
        <x:f>IFERROR(VLOOKUP(M1427,'Mapeos'!$A$4:$B$30,2,FALSE),M1427)</x:f>
        <x:v>Cochabamba</x:v>
      </x:c>
      <x:c r="O1427" t="str">
        <x:v>C00622</x:v>
      </x:c>
      <x:c r="P1427" t="str">
        <x:v>Frecuente</x:v>
      </x:c>
      <x:c r="Q1427" t="str">
        <x:v>P0063</x:v>
      </x:c>
      <x:c r="R1427" t="str">
        <x:v>Alimentos</x:v>
      </x:c>
      <x:c r="S1427" t="str">
        <x:v>Marca A</x:v>
      </x:c>
      <x:c r="T1427" t="str">
        <x:v>Tienda</x:v>
      </x:c>
      <x:c r="U1427" t="str">
        <x:f>IFERROR(VLOOKUP(T1427,'Mapeos'!$D$4:$E$25,2,FALSE),T1427)</x:f>
        <x:v>Tienda</x:v>
      </x:c>
      <x:c r="V1427" t="str">
        <x:v>V020</x:v>
      </x:c>
      <x:c r="W1427" t="n">
        <x:v>13</x:v>
      </x:c>
      <x:c r="X1427" s="28" t="n">
        <x:v>34.58</x:v>
      </x:c>
      <x:c r="Y1427" s="20" t="n">
        <x:v>0.05</x:v>
      </x:c>
      <x:c r="Z1427" s="20" t="n">
        <x:f>IF(Y1427&gt;1,Y1427/100,Y1427)</x:f>
        <x:v>0.05</x:v>
      </x:c>
      <x:c r="AA1427" s="28" t="n">
        <x:v>18.46</x:v>
      </x:c>
      <x:c r="AB1427" s="28" t="n">
        <x:v>427.06</x:v>
      </x:c>
      <x:c r="AC1427" s="28" t="str">
        <x:v>BOB</x:v>
      </x:c>
      <x:c r="AD1427" s="28" t="n">
        <x:f>IF(AC1427="USD",AB1427*'Parametros'!$B$4,AB1427)</x:f>
        <x:v>427.06</x:v>
      </x:c>
      <x:c r="AE1427" s="28" t="n">
        <x:f>W1427*X1427*(1-Z1427)</x:f>
        <x:v>427.06299999999993</x:v>
      </x:c>
      <x:c r="AF1427" s="28" t="n">
        <x:f>W1427*AA1427</x:f>
        <x:v>239.98000000000002</x:v>
      </x:c>
      <x:c r="AG1427" s="28" t="n">
        <x:f>AE1427-AF1427</x:f>
        <x:v>187.0829999999999</x:v>
      </x:c>
      <x:c r="AH1427" s="20" t="n">
        <x:f>IF(AE1427&gt;0,AG1427/AE1427,"")</x:f>
        <x:v>0.4380688563514047</x:v>
      </x:c>
      <x:c r="AI1427" s="28" t="n">
        <x:v>134833.81</x:v>
      </x:c>
      <x:c r="AJ1427" s="28" t="n">
        <x:v>104</x:v>
      </x:c>
      <x:c r="AK1427" t="n">
        <x:v>30</x:v>
      </x:c>
      <x:c r="AL1427" t="str">
        <x:v>Completado</x:v>
      </x:c>
      <x:c r="AM1427" t="str">
        <x:f>IF(W1427&lt;0,"Devuelto",AL1427)</x:f>
        <x:v>Completado</x:v>
      </x:c>
      <x:c r="AN1427" t="str">
        <x:v>Tarjeta</x:v>
      </x:c>
      <x:c r="AO1427" s="29" t="str">
        <x:v>Sin observación</x:v>
      </x:c>
      <x:c r="AP1427" t="str">
        <x:f>IF(D1427="","No","Sí")</x:f>
        <x:v>Sí</x:v>
      </x:c>
    </x:row>
    <x:row r="1428">
      <x:c r="A1428" t="n">
        <x:v>1428</x:v>
      </x:c>
      <x:c r="B1428" t="str">
        <x:v>VT0006775</x:v>
      </x:c>
      <x:c r="C1428" t="str">
        <x:v>45723</x:v>
      </x:c>
      <x:c r="D1428" s="27" t="n">
        <x:v>45723</x:v>
      </x:c>
      <x:c r="E1428" t="n">
        <x:f>IF(D1428="","",YEAR(D1428))</x:f>
        <x:v>2025</x:v>
      </x:c>
      <x:c r="F1428" t="n">
        <x:f>IF(D1428="","",MONTH(D1428))</x:f>
        <x:v>3</x:v>
      </x:c>
      <x:c r="G1428" t="str">
        <x:f>IF(D1428="","Fecha no disponible",TEXT(D1428,"mmmm"))</x:f>
        <x:v>March</x:v>
      </x:c>
      <x:c r="H1428" t="str">
        <x:f>IF(D1428="","Fecha no disponible",TEXT(D1428,"yyyy-mm"))</x:f>
        <x:v>2025-03</x:v>
      </x:c>
      <x:c r="I1428" t="str">
        <x:f>IF(D1428="","Fecha no disponible","T"&amp;ROUNDUP(MONTH(D1428)/3,0))</x:f>
        <x:v>T1</x:v>
      </x:c>
      <x:c r="J1428" t="str">
        <x:v>T018</x:v>
      </x:c>
      <x:c r="K1428" t="str">
        <x:v>Tienda Sucre 2</x:v>
      </x:c>
      <x:c r="L1428" t="str">
        <x:v>Mall</x:v>
      </x:c>
      <x:c r="M1428" t="str">
        <x:v>Sucre</x:v>
      </x:c>
      <x:c r="N1428" t="str">
        <x:f>IFERROR(VLOOKUP(M1428,'Mapeos'!$A$4:$B$30,2,FALSE),M1428)</x:f>
        <x:v>Sucre</x:v>
      </x:c>
      <x:c r="O1428" t="str">
        <x:v>C01049</x:v>
      </x:c>
      <x:c r="P1428" t="str">
        <x:v>Frecuente</x:v>
      </x:c>
      <x:c r="Q1428" t="str">
        <x:v>P0066</x:v>
      </x:c>
      <x:c r="R1428" t="str">
        <x:v>Hogar</x:v>
      </x:c>
      <x:c r="S1428" t="str">
        <x:v>Marca B</x:v>
      </x:c>
      <x:c r="T1428" t="str">
        <x:v>WhatsApp</x:v>
      </x:c>
      <x:c r="U1428" t="str">
        <x:f>IFERROR(VLOOKUP(T1428,'Mapeos'!$D$4:$E$25,2,FALSE),T1428)</x:f>
        <x:v>WhatsApp</x:v>
      </x:c>
      <x:c r="V1428" t="str">
        <x:v>V011</x:v>
      </x:c>
      <x:c r="W1428" t="n">
        <x:v>1</x:v>
      </x:c>
      <x:c r="X1428" s="28" t="n">
        <x:v>132.55</x:v>
      </x:c>
      <x:c r="Y1428" s="20" t="n">
        <x:v>0.25</x:v>
      </x:c>
      <x:c r="Z1428" s="20" t="n">
        <x:f>IF(Y1428&gt;1,Y1428/100,Y1428)</x:f>
        <x:v>0.25</x:v>
      </x:c>
      <x:c r="AA1428" s="28" t="n">
        <x:v>66.28</x:v>
      </x:c>
      <x:c r="AB1428" s="28" t="n">
        <x:v>99.41</x:v>
      </x:c>
      <x:c r="AC1428" s="28" t="str">
        <x:v>BOB</x:v>
      </x:c>
      <x:c r="AD1428" s="28" t="n">
        <x:f>IF(AC1428="USD",AB1428*'Parametros'!$B$4,AB1428)</x:f>
        <x:v>99.41</x:v>
      </x:c>
      <x:c r="AE1428" s="28" t="n">
        <x:f>W1428*X1428*(1-Z1428)</x:f>
        <x:v>99.41250000000001</x:v>
      </x:c>
      <x:c r="AF1428" s="28" t="n">
        <x:f>W1428*AA1428</x:f>
        <x:v>66.28</x:v>
      </x:c>
      <x:c r="AG1428" s="28" t="n">
        <x:f>AE1428-AF1428</x:f>
        <x:v>33.13250000000001</x:v>
      </x:c>
      <x:c r="AH1428" s="20" t="n">
        <x:f>IF(AE1428&gt;0,AG1428/AE1428,"")</x:f>
        <x:v>0.33328303784735325</x:v>
      </x:c>
      <x:c r="AI1428" s="28" t="n">
        <x:v>91852.53</x:v>
      </x:c>
      <x:c r="AJ1428" s="28" t="n">
        <x:v>0</x:v>
      </x:c>
      <x:c r="AK1428" t="n">
        <x:v>36</x:v>
      </x:c>
      <x:c r="AL1428" t="str">
        <x:v>Completado</x:v>
      </x:c>
      <x:c r="AM1428" t="str">
        <x:f>IF(W1428&lt;0,"Devuelto",AL1428)</x:f>
        <x:v>Completado</x:v>
      </x:c>
      <x:c r="AN1428" t="str">
        <x:v>Efectivo</x:v>
      </x:c>
      <x:c r="AO1428" s="29" t="str">
        <x:v>Sin observación</x:v>
      </x:c>
      <x:c r="AP1428" t="str">
        <x:f>IF(D1428="","No","Sí")</x:f>
        <x:v>Sí</x:v>
      </x:c>
    </x:row>
    <x:row r="1429">
      <x:c r="A1429" t="n">
        <x:v>1429</x:v>
      </x:c>
      <x:c r="B1429" t="str">
        <x:v>VT0006780</x:v>
      </x:c>
      <x:c r="C1429" t="str">
        <x:v>45924</x:v>
      </x:c>
      <x:c r="D1429" s="27" t="n">
        <x:v>45924</x:v>
      </x:c>
      <x:c r="E1429" t="n">
        <x:f>IF(D1429="","",YEAR(D1429))</x:f>
        <x:v>2025</x:v>
      </x:c>
      <x:c r="F1429" t="n">
        <x:f>IF(D1429="","",MONTH(D1429))</x:f>
        <x:v>9</x:v>
      </x:c>
      <x:c r="G1429" t="str">
        <x:f>IF(D1429="","Fecha no disponible",TEXT(D1429,"mmmm"))</x:f>
        <x:v>September</x:v>
      </x:c>
      <x:c r="H1429" t="str">
        <x:f>IF(D1429="","Fecha no disponible",TEXT(D1429,"yyyy-mm"))</x:f>
        <x:v>2025-09</x:v>
      </x:c>
      <x:c r="I1429" t="str">
        <x:f>IF(D1429="","Fecha no disponible","T"&amp;ROUNDUP(MONTH(D1429)/3,0))</x:f>
        <x:v>T3</x:v>
      </x:c>
      <x:c r="J1429" t="str">
        <x:v>T003</x:v>
      </x:c>
      <x:c r="K1429" t="str">
        <x:v>Tienda La Paz 3</x:v>
      </x:c>
      <x:c r="L1429" t="str">
        <x:v>Barrio</x:v>
      </x:c>
      <x:c r="M1429" t="str">
        <x:v>La Paz</x:v>
      </x:c>
      <x:c r="N1429" t="str">
        <x:f>IFERROR(VLOOKUP(M1429,'Mapeos'!$A$4:$B$30,2,FALSE),M1429)</x:f>
        <x:v>La Paz</x:v>
      </x:c>
      <x:c r="O1429" t="str">
        <x:v>C00234</x:v>
      </x:c>
      <x:c r="P1429" t="str">
        <x:v>Frecuente</x:v>
      </x:c>
      <x:c r="Q1429" t="str">
        <x:v>P0057</x:v>
      </x:c>
      <x:c r="R1429" t="str">
        <x:v>Deportes</x:v>
      </x:c>
      <x:c r="S1429" t="str">
        <x:v>Marca D</x:v>
      </x:c>
      <x:c r="T1429" t="str">
        <x:v>Marketplace</x:v>
      </x:c>
      <x:c r="U1429" t="str">
        <x:f>IFERROR(VLOOKUP(T1429,'Mapeos'!$D$4:$E$25,2,FALSE),T1429)</x:f>
        <x:v>Marketplace</x:v>
      </x:c>
      <x:c r="V1429" t="str">
        <x:v>V020</x:v>
      </x:c>
      <x:c r="W1429" t="n">
        <x:v>2</x:v>
      </x:c>
      <x:c r="X1429" s="28" t="n">
        <x:v>262.3</x:v>
      </x:c>
      <x:c r="Y1429" s="20" t="n">
        <x:v>0.15</x:v>
      </x:c>
      <x:c r="Z1429" s="20" t="n">
        <x:f>IF(Y1429&gt;1,Y1429/100,Y1429)</x:f>
        <x:v>0.15</x:v>
      </x:c>
      <x:c r="AA1429" s="28" t="n">
        <x:v>181.5</x:v>
      </x:c>
      <x:c r="AB1429" s="28" t="n">
        <x:v>445.91</x:v>
      </x:c>
      <x:c r="AC1429" s="28" t="str">
        <x:v>BOB</x:v>
      </x:c>
      <x:c r="AD1429" s="28" t="n">
        <x:f>IF(AC1429="USD",AB1429*'Parametros'!$B$4,AB1429)</x:f>
        <x:v>445.91</x:v>
      </x:c>
      <x:c r="AE1429" s="28" t="n">
        <x:f>W1429*X1429*(1-Z1429)</x:f>
        <x:v>445.91</x:v>
      </x:c>
      <x:c r="AF1429" s="28" t="n">
        <x:f>W1429*AA1429</x:f>
        <x:v>363</x:v>
      </x:c>
      <x:c r="AG1429" s="28" t="n">
        <x:f>AE1429-AF1429</x:f>
        <x:v>82.91000000000003</x:v>
      </x:c>
      <x:c r="AH1429" s="20" t="n">
        <x:f>IF(AE1429&gt;0,AG1429/AE1429,"")</x:f>
        <x:v>0.18593438137740803</x:v>
      </x:c>
      <x:c r="AI1429" s="28" t="n">
        <x:v>60458.13</x:v>
      </x:c>
      <x:c r="AJ1429" s="28"/>
      <x:c r="AK1429"/>
      <x:c r="AL1429" t="str">
        <x:v>Completado</x:v>
      </x:c>
      <x:c r="AM1429" t="str">
        <x:f>IF(W1429&lt;0,"Devuelto",AL1429)</x:f>
        <x:v>Completado</x:v>
      </x:c>
      <x:c r="AN1429" t="str">
        <x:v>Transferencia</x:v>
      </x:c>
      <x:c r="AO1429" s="29" t="str">
        <x:v>Sin observación</x:v>
      </x:c>
      <x:c r="AP1429" t="str">
        <x:f>IF(D1429="","No","Sí")</x:f>
        <x:v>Sí</x:v>
      </x:c>
    </x:row>
    <x:row r="1430">
      <x:c r="A1430" t="n">
        <x:v>1430</x:v>
      </x:c>
      <x:c r="B1430" t="str">
        <x:v>VT0006785</x:v>
      </x:c>
      <x:c r="C1430" t="str">
        <x:v>45981</x:v>
      </x:c>
      <x:c r="D1430" s="27" t="n">
        <x:v>45981</x:v>
      </x:c>
      <x:c r="E1430" t="n">
        <x:f>IF(D1430="","",YEAR(D1430))</x:f>
        <x:v>2025</x:v>
      </x:c>
      <x:c r="F1430" t="n">
        <x:f>IF(D1430="","",MONTH(D1430))</x:f>
        <x:v>11</x:v>
      </x:c>
      <x:c r="G1430" t="str">
        <x:f>IF(D1430="","Fecha no disponible",TEXT(D1430,"mmmm"))</x:f>
        <x:v>November</x:v>
      </x:c>
      <x:c r="H1430" t="str">
        <x:f>IF(D1430="","Fecha no disponible",TEXT(D1430,"yyyy-mm"))</x:f>
        <x:v>2025-11</x:v>
      </x:c>
      <x:c r="I1430" t="str">
        <x:f>IF(D1430="","Fecha no disponible","T"&amp;ROUNDUP(MONTH(D1430)/3,0))</x:f>
        <x:v>T4</x:v>
      </x:c>
      <x:c r="J1430" t="str">
        <x:v>T002</x:v>
      </x:c>
      <x:c r="K1430" t="str">
        <x:v>Tienda La Paz 2</x:v>
      </x:c>
      <x:c r="L1430" t="str">
        <x:v>Mall</x:v>
      </x:c>
      <x:c r="M1430" t="str">
        <x:v>La Paz</x:v>
      </x:c>
      <x:c r="N1430" t="str">
        <x:f>IFERROR(VLOOKUP(M1430,'Mapeos'!$A$4:$B$30,2,FALSE),M1430)</x:f>
        <x:v>La Paz</x:v>
      </x:c>
      <x:c r="O1430" t="str">
        <x:v>C00471</x:v>
      </x:c>
      <x:c r="P1430" t="str">
        <x:v>Masivo</x:v>
      </x:c>
      <x:c r="Q1430" t="str">
        <x:v>P0009</x:v>
      </x:c>
      <x:c r="R1430" t="str">
        <x:v>Cuidado Personal</x:v>
      </x:c>
      <x:c r="S1430" t="str">
        <x:v>Marca C</x:v>
      </x:c>
      <x:c r="T1430" t="str">
        <x:v>Tienda</x:v>
      </x:c>
      <x:c r="U1430" t="str">
        <x:f>IFERROR(VLOOKUP(T1430,'Mapeos'!$D$4:$E$25,2,FALSE),T1430)</x:f>
        <x:v>Tienda</x:v>
      </x:c>
      <x:c r="V1430" t="str">
        <x:v>V017</x:v>
      </x:c>
      <x:c r="W1430" t="n">
        <x:v>2</x:v>
      </x:c>
      <x:c r="X1430" s="28" t="n">
        <x:v>92.26</x:v>
      </x:c>
      <x:c r="Y1430" s="20" t="n">
        <x:v>0.15</x:v>
      </x:c>
      <x:c r="Z1430" s="20" t="n">
        <x:f>IF(Y1430&gt;1,Y1430/100,Y1430)</x:f>
        <x:v>0.15</x:v>
      </x:c>
      <x:c r="AA1430" s="28" t="n">
        <x:v>50.49</x:v>
      </x:c>
      <x:c r="AB1430" s="28" t="n">
        <x:v>156.84</x:v>
      </x:c>
      <x:c r="AC1430" s="28" t="str">
        <x:v>BOB</x:v>
      </x:c>
      <x:c r="AD1430" s="28" t="n">
        <x:f>IF(AC1430="USD",AB1430*'Parametros'!$B$4,AB1430)</x:f>
        <x:v>156.84</x:v>
      </x:c>
      <x:c r="AE1430" s="28" t="n">
        <x:f>W1430*X1430*(1-Z1430)</x:f>
        <x:v>156.842</x:v>
      </x:c>
      <x:c r="AF1430" s="28" t="n">
        <x:f>W1430*AA1430</x:f>
        <x:v>100.98</x:v>
      </x:c>
      <x:c r="AG1430" s="28" t="n">
        <x:f>AE1430-AF1430</x:f>
        <x:v>55.86200000000001</x:v>
      </x:c>
      <x:c r="AH1430" s="20" t="n">
        <x:f>IF(AE1430&gt;0,AG1430/AE1430,"")</x:f>
        <x:v>0.3561673531324518</x:v>
      </x:c>
      <x:c r="AI1430" s="28" t="n">
        <x:v>191492.27</x:v>
      </x:c>
      <x:c r="AJ1430" s="28"/>
      <x:c r="AK1430"/>
      <x:c r="AL1430" t="str">
        <x:v>Completado</x:v>
      </x:c>
      <x:c r="AM1430" t="str">
        <x:f>IF(W1430&lt;0,"Devuelto",AL1430)</x:f>
        <x:v>Completado</x:v>
      </x:c>
      <x:c r="AN1430" t="str">
        <x:v>Efectivo</x:v>
      </x:c>
      <x:c r="AO1430" s="29" t="str">
        <x:v>Sin observación</x:v>
      </x:c>
      <x:c r="AP1430" t="str">
        <x:f>IF(D1430="","No","Sí")</x:f>
        <x:v>Sí</x:v>
      </x:c>
    </x:row>
    <x:row r="1431">
      <x:c r="A1431" t="n">
        <x:v>1431</x:v>
      </x:c>
      <x:c r="B1431" t="str">
        <x:v>VT0006789</x:v>
      </x:c>
      <x:c r="C1431" t="str">
        <x:v>45712</x:v>
      </x:c>
      <x:c r="D1431" s="27" t="n">
        <x:v>45712</x:v>
      </x:c>
      <x:c r="E1431" t="n">
        <x:f>IF(D1431="","",YEAR(D1431))</x:f>
        <x:v>2025</x:v>
      </x:c>
      <x:c r="F1431" t="n">
        <x:f>IF(D1431="","",MONTH(D1431))</x:f>
        <x:v>2</x:v>
      </x:c>
      <x:c r="G1431" t="str">
        <x:f>IF(D1431="","Fecha no disponible",TEXT(D1431,"mmmm"))</x:f>
        <x:v>February</x:v>
      </x:c>
      <x:c r="H1431" t="str">
        <x:f>IF(D1431="","Fecha no disponible",TEXT(D1431,"yyyy-mm"))</x:f>
        <x:v>2025-02</x:v>
      </x:c>
      <x:c r="I1431" t="str">
        <x:f>IF(D1431="","Fecha no disponible","T"&amp;ROUNDUP(MONTH(D1431)/3,0))</x:f>
        <x:v>T1</x:v>
      </x:c>
      <x:c r="J1431" t="str">
        <x:v>T014</x:v>
      </x:c>
      <x:c r="K1431" t="str">
        <x:v>Tienda Potosí 2</x:v>
      </x:c>
      <x:c r="L1431" t="str">
        <x:v>Barrio</x:v>
      </x:c>
      <x:c r="M1431" t="str">
        <x:v>Potosí</x:v>
      </x:c>
      <x:c r="N1431" t="str">
        <x:f>IFERROR(VLOOKUP(M1431,'Mapeos'!$A$4:$B$30,2,FALSE),M1431)</x:f>
        <x:v>Potosí</x:v>
      </x:c>
      <x:c r="O1431" t="str">
        <x:v>C00395</x:v>
      </x:c>
      <x:c r="P1431" t="str">
        <x:v>Frecuente</x:v>
      </x:c>
      <x:c r="Q1431" t="str">
        <x:v>P0083</x:v>
      </x:c>
      <x:c r="R1431" t="str">
        <x:v>Electrónica</x:v>
      </x:c>
      <x:c r="S1431" t="str">
        <x:v>Marca B</x:v>
      </x:c>
      <x:c r="T1431" t="str">
        <x:v>Tienda</x:v>
      </x:c>
      <x:c r="U1431" t="str">
        <x:f>IFERROR(VLOOKUP(T1431,'Mapeos'!$D$4:$E$25,2,FALSE),T1431)</x:f>
        <x:v>Tienda</x:v>
      </x:c>
      <x:c r="V1431" t="str">
        <x:v>V012</x:v>
      </x:c>
      <x:c r="W1431" t="n">
        <x:v>1</x:v>
      </x:c>
      <x:c r="X1431" s="28" t="n">
        <x:v>186.9</x:v>
      </x:c>
      <x:c r="Y1431" s="20" t="n">
        <x:v>0.15</x:v>
      </x:c>
      <x:c r="Z1431" s="20" t="n">
        <x:f>IF(Y1431&gt;1,Y1431/100,Y1431)</x:f>
        <x:v>0.15</x:v>
      </x:c>
      <x:c r="AA1431" s="28" t="n">
        <x:v>123.81</x:v>
      </x:c>
      <x:c r="AB1431" s="28" t="n">
        <x:v>158.87</x:v>
      </x:c>
      <x:c r="AC1431" s="28" t="str">
        <x:v>BOB</x:v>
      </x:c>
      <x:c r="AD1431" s="28" t="n">
        <x:f>IF(AC1431="USD",AB1431*'Parametros'!$B$4,AB1431)</x:f>
        <x:v>158.87</x:v>
      </x:c>
      <x:c r="AE1431" s="28" t="n">
        <x:f>W1431*X1431*(1-Z1431)</x:f>
        <x:v>158.865</x:v>
      </x:c>
      <x:c r="AF1431" s="28" t="n">
        <x:f>W1431*AA1431</x:f>
        <x:v>123.81</x:v>
      </x:c>
      <x:c r="AG1431" s="28" t="n">
        <x:f>AE1431-AF1431</x:f>
        <x:v>35.05500000000001</x:v>
      </x:c>
      <x:c r="AH1431" s="20" t="n">
        <x:f>IF(AE1431&gt;0,AG1431/AE1431,"")</x:f>
        <x:v>0.22065905013690873</x:v>
      </x:c>
      <x:c r="AI1431" s="28" t="n">
        <x:v>196960.34</x:v>
      </x:c>
      <x:c r="AJ1431" s="28" t="n">
        <x:v>0</x:v>
      </x:c>
      <x:c r="AK1431" t="n">
        <x:v>18</x:v>
      </x:c>
      <x:c r="AL1431" t="str">
        <x:v>Completado</x:v>
      </x:c>
      <x:c r="AM1431" t="str">
        <x:f>IF(W1431&lt;0,"Devuelto",AL1431)</x:f>
        <x:v>Completado</x:v>
      </x:c>
      <x:c r="AN1431" t="str">
        <x:v>Transferencia</x:v>
      </x:c>
      <x:c r="AO1431" s="29" t="str">
        <x:v>Sin observación</x:v>
      </x:c>
      <x:c r="AP1431" t="str">
        <x:f>IF(D1431="","No","Sí")</x:f>
        <x:v>Sí</x:v>
      </x:c>
    </x:row>
    <x:row r="1432">
      <x:c r="A1432" t="n">
        <x:v>1432</x:v>
      </x:c>
      <x:c r="B1432" t="str">
        <x:v>VT0006794</x:v>
      </x:c>
      <x:c r="C1432" t="str">
        <x:v>45828</x:v>
      </x:c>
      <x:c r="D1432" s="27" t="n">
        <x:v>45828</x:v>
      </x:c>
      <x:c r="E1432" t="n">
        <x:f>IF(D1432="","",YEAR(D1432))</x:f>
        <x:v>2025</x:v>
      </x:c>
      <x:c r="F1432" t="n">
        <x:f>IF(D1432="","",MONTH(D1432))</x:f>
        <x:v>6</x:v>
      </x:c>
      <x:c r="G1432" t="str">
        <x:f>IF(D1432="","Fecha no disponible",TEXT(D1432,"mmmm"))</x:f>
        <x:v>June</x:v>
      </x:c>
      <x:c r="H1432" t="str">
        <x:f>IF(D1432="","Fecha no disponible",TEXT(D1432,"yyyy-mm"))</x:f>
        <x:v>2025-06</x:v>
      </x:c>
      <x:c r="I1432" t="str">
        <x:f>IF(D1432="","Fecha no disponible","T"&amp;ROUNDUP(MONTH(D1432)/3,0))</x:f>
        <x:v>T2</x:v>
      </x:c>
      <x:c r="J1432" t="str">
        <x:v>T006</x:v>
      </x:c>
      <x:c r="K1432" t="str">
        <x:v>Tienda Santa Cruz 2</x:v>
      </x:c>
      <x:c r="L1432" t="str">
        <x:v>Mall</x:v>
      </x:c>
      <x:c r="M1432" t="str">
        <x:v>Santa Cruz</x:v>
      </x:c>
      <x:c r="N1432" t="str">
        <x:f>IFERROR(VLOOKUP(M1432,'Mapeos'!$A$4:$B$30,2,FALSE),M1432)</x:f>
        <x:v>Santa Cruz</x:v>
      </x:c>
      <x:c r="O1432" t="str">
        <x:v>C01035</x:v>
      </x:c>
      <x:c r="P1432" t="str">
        <x:v>Empresa</x:v>
      </x:c>
      <x:c r="Q1432" t="str">
        <x:v>P0094</x:v>
      </x:c>
      <x:c r="R1432" t="str">
        <x:v>Hogar</x:v>
      </x:c>
      <x:c r="S1432" t="str">
        <x:v>Marca C</x:v>
      </x:c>
      <x:c r="T1432" t="str">
        <x:v>Marketplace</x:v>
      </x:c>
      <x:c r="U1432" t="str">
        <x:f>IFERROR(VLOOKUP(T1432,'Mapeos'!$D$4:$E$25,2,FALSE),T1432)</x:f>
        <x:v>Marketplace</x:v>
      </x:c>
      <x:c r="V1432" t="str">
        <x:v>V037</x:v>
      </x:c>
      <x:c r="W1432" t="n">
        <x:v>1</x:v>
      </x:c>
      <x:c r="X1432" s="28" t="n">
        <x:v>241.64</x:v>
      </x:c>
      <x:c r="Y1432" s="20" t="n">
        <x:v>0</x:v>
      </x:c>
      <x:c r="Z1432" s="20" t="n">
        <x:f>IF(Y1432&gt;1,Y1432/100,Y1432)</x:f>
        <x:v>0</x:v>
      </x:c>
      <x:c r="AA1432" s="28" t="n">
        <x:v>116.03</x:v>
      </x:c>
      <x:c r="AB1432" s="28" t="n">
        <x:v>241.64</x:v>
      </x:c>
      <x:c r="AC1432" s="28" t="str">
        <x:v>BOB</x:v>
      </x:c>
      <x:c r="AD1432" s="28" t="n">
        <x:f>IF(AC1432="USD",AB1432*'Parametros'!$B$4,AB1432)</x:f>
        <x:v>241.64</x:v>
      </x:c>
      <x:c r="AE1432" s="28" t="n">
        <x:f>W1432*X1432*(1-Z1432)</x:f>
        <x:v>241.64</x:v>
      </x:c>
      <x:c r="AF1432" s="28" t="n">
        <x:f>W1432*AA1432</x:f>
        <x:v>116.03</x:v>
      </x:c>
      <x:c r="AG1432" s="28" t="n">
        <x:f>AE1432-AF1432</x:f>
        <x:v>125.60999999999999</x:v>
      </x:c>
      <x:c r="AH1432" s="20" t="n">
        <x:f>IF(AE1432&gt;0,AG1432/AE1432,"")</x:f>
        <x:v>0.519822877007118</x:v>
      </x:c>
      <x:c r="AI1432" s="28" t="n">
        <x:v>100257.29</x:v>
      </x:c>
      <x:c r="AJ1432" s="28"/>
      <x:c r="AK1432"/>
      <x:c r="AL1432" t="str">
        <x:v>Completado</x:v>
      </x:c>
      <x:c r="AM1432" t="str">
        <x:f>IF(W1432&lt;0,"Devuelto",AL1432)</x:f>
        <x:v>Completado</x:v>
      </x:c>
      <x:c r="AN1432" t="str">
        <x:v>QR</x:v>
      </x:c>
      <x:c r="AO1432" s="29" t="str">
        <x:v>Sin observación</x:v>
      </x:c>
      <x:c r="AP1432" t="str">
        <x:f>IF(D1432="","No","Sí")</x:f>
        <x:v>Sí</x:v>
      </x:c>
    </x:row>
    <x:row r="1433">
      <x:c r="A1433" t="n">
        <x:v>1433</x:v>
      </x:c>
      <x:c r="B1433" t="str">
        <x:v>VT0006799</x:v>
      </x:c>
      <x:c r="C1433" t="str">
        <x:v>45920</x:v>
      </x:c>
      <x:c r="D1433" s="27" t="n">
        <x:v>45920</x:v>
      </x:c>
      <x:c r="E1433" t="n">
        <x:f>IF(D1433="","",YEAR(D1433))</x:f>
        <x:v>2025</x:v>
      </x:c>
      <x:c r="F1433" t="n">
        <x:f>IF(D1433="","",MONTH(D1433))</x:f>
        <x:v>9</x:v>
      </x:c>
      <x:c r="G1433" t="str">
        <x:f>IF(D1433="","Fecha no disponible",TEXT(D1433,"mmmm"))</x:f>
        <x:v>September</x:v>
      </x:c>
      <x:c r="H1433" t="str">
        <x:f>IF(D1433="","Fecha no disponible",TEXT(D1433,"yyyy-mm"))</x:f>
        <x:v>2025-09</x:v>
      </x:c>
      <x:c r="I1433" t="str">
        <x:f>IF(D1433="","Fecha no disponible","T"&amp;ROUNDUP(MONTH(D1433)/3,0))</x:f>
        <x:v>T3</x:v>
      </x:c>
      <x:c r="J1433" t="str">
        <x:v>T006</x:v>
      </x:c>
      <x:c r="K1433" t="str">
        <x:v>Tienda Santa Cruz 2</x:v>
      </x:c>
      <x:c r="L1433" t="str">
        <x:v>Mall</x:v>
      </x:c>
      <x:c r="M1433" t="str">
        <x:v>Santa Cruz</x:v>
      </x:c>
      <x:c r="N1433" t="str">
        <x:f>IFERROR(VLOOKUP(M1433,'Mapeos'!$A$4:$B$30,2,FALSE),M1433)</x:f>
        <x:v>Santa Cruz</x:v>
      </x:c>
      <x:c r="O1433" t="str">
        <x:v>C00594</x:v>
      </x:c>
      <x:c r="P1433" t="str">
        <x:v>Masivo</x:v>
      </x:c>
      <x:c r="Q1433" t="str">
        <x:v>P0018</x:v>
      </x:c>
      <x:c r="R1433" t="str">
        <x:v>Hogar</x:v>
      </x:c>
      <x:c r="S1433" t="str">
        <x:v>Marca B</x:v>
      </x:c>
      <x:c r="T1433" t="str">
        <x:v>Tienda</x:v>
      </x:c>
      <x:c r="U1433" t="str">
        <x:f>IFERROR(VLOOKUP(T1433,'Mapeos'!$D$4:$E$25,2,FALSE),T1433)</x:f>
        <x:v>Tienda</x:v>
      </x:c>
      <x:c r="V1433" t="str">
        <x:v>V037</x:v>
      </x:c>
      <x:c r="W1433" t="n">
        <x:v>6</x:v>
      </x:c>
      <x:c r="X1433" s="28" t="n">
        <x:v>188.89</x:v>
      </x:c>
      <x:c r="Y1433" s="20" t="n">
        <x:v>0.25</x:v>
      </x:c>
      <x:c r="Z1433" s="20" t="n">
        <x:f>IF(Y1433&gt;1,Y1433/100,Y1433)</x:f>
        <x:v>0.25</x:v>
      </x:c>
      <x:c r="AA1433" s="28" t="n">
        <x:v>100.5</x:v>
      </x:c>
      <x:c r="AB1433" s="28" t="n">
        <x:v>850</x:v>
      </x:c>
      <x:c r="AC1433" s="28" t="str">
        <x:v>BOB</x:v>
      </x:c>
      <x:c r="AD1433" s="28" t="n">
        <x:f>IF(AC1433="USD",AB1433*'Parametros'!$B$4,AB1433)</x:f>
        <x:v>850</x:v>
      </x:c>
      <x:c r="AE1433" s="28" t="n">
        <x:f>W1433*X1433*(1-Z1433)</x:f>
        <x:v>850.0049999999999</x:v>
      </x:c>
      <x:c r="AF1433" s="28" t="n">
        <x:f>W1433*AA1433</x:f>
        <x:v>603</x:v>
      </x:c>
      <x:c r="AG1433" s="28" t="n">
        <x:f>AE1433-AF1433</x:f>
        <x:v>247.00499999999988</x:v>
      </x:c>
      <x:c r="AH1433" s="20" t="n">
        <x:f>IF(AE1433&gt;0,AG1433/AE1433,"")</x:f>
        <x:v>0.2905924082799512</x:v>
      </x:c>
      <x:c r="AI1433" s="28" t="n">
        <x:v>154062.95</x:v>
      </x:c>
      <x:c r="AJ1433" s="28"/>
      <x:c r="AK1433"/>
      <x:c r="AL1433" t="str">
        <x:v>Completado</x:v>
      </x:c>
      <x:c r="AM1433" t="str">
        <x:f>IF(W1433&lt;0,"Devuelto",AL1433)</x:f>
        <x:v>Completado</x:v>
      </x:c>
      <x:c r="AN1433" t="str">
        <x:v>Tarjeta</x:v>
      </x:c>
      <x:c r="AO1433" s="29" t="str">
        <x:v>Sin observación</x:v>
      </x:c>
      <x:c r="AP1433" t="str">
        <x:f>IF(D1433="","No","Sí")</x:f>
        <x:v>Sí</x:v>
      </x:c>
    </x:row>
    <x:row r="1434">
      <x:c r="A1434" t="n">
        <x:v>1434</x:v>
      </x:c>
      <x:c r="B1434" t="str">
        <x:v>VT0006804</x:v>
      </x:c>
      <x:c r="C1434" t="str">
        <x:v>45555</x:v>
      </x:c>
      <x:c r="D1434" s="27" t="n">
        <x:v>45555</x:v>
      </x:c>
      <x:c r="E1434" t="n">
        <x:f>IF(D1434="","",YEAR(D1434))</x:f>
        <x:v>2024</x:v>
      </x:c>
      <x:c r="F1434" t="n">
        <x:f>IF(D1434="","",MONTH(D1434))</x:f>
        <x:v>9</x:v>
      </x:c>
      <x:c r="G1434" t="str">
        <x:f>IF(D1434="","Fecha no disponible",TEXT(D1434,"mmmm"))</x:f>
        <x:v>September</x:v>
      </x:c>
      <x:c r="H1434" t="str">
        <x:f>IF(D1434="","Fecha no disponible",TEXT(D1434,"yyyy-mm"))</x:f>
        <x:v>2024-09</x:v>
      </x:c>
      <x:c r="I1434" t="str">
        <x:f>IF(D1434="","Fecha no disponible","T"&amp;ROUNDUP(MONTH(D1434)/3,0))</x:f>
        <x:v>T3</x:v>
      </x:c>
      <x:c r="J1434" t="str">
        <x:v>T012</x:v>
      </x:c>
      <x:c r="K1434" t="str">
        <x:v>Tienda Cochabamba 4</x:v>
      </x:c>
      <x:c r="L1434" t="str">
        <x:v>Centro</x:v>
      </x:c>
      <x:c r="M1434" t="str">
        <x:v>Cochabamba</x:v>
      </x:c>
      <x:c r="N1434" t="str">
        <x:f>IFERROR(VLOOKUP(M1434,'Mapeos'!$A$4:$B$30,2,FALSE),M1434)</x:f>
        <x:v>Cochabamba</x:v>
      </x:c>
      <x:c r="O1434" t="str">
        <x:v>C00551</x:v>
      </x:c>
      <x:c r="P1434" t="str">
        <x:v>Masivo</x:v>
      </x:c>
      <x:c r="Q1434" t="str">
        <x:v>P0143</x:v>
      </x:c>
      <x:c r="R1434" t="str">
        <x:v>Cuidado Personal</x:v>
      </x:c>
      <x:c r="S1434" t="str">
        <x:v>Marca B</x:v>
      </x:c>
      <x:c r="T1434" t="str">
        <x:v>Whats App</x:v>
      </x:c>
      <x:c r="U1434" t="str">
        <x:f>IFERROR(VLOOKUP(T1434,'Mapeos'!$D$4:$E$25,2,FALSE),T1434)</x:f>
        <x:v>WhatsApp</x:v>
      </x:c>
      <x:c r="V1434" t="str">
        <x:v>V016</x:v>
      </x:c>
      <x:c r="W1434" t="n">
        <x:v>1</x:v>
      </x:c>
      <x:c r="X1434" s="28" t="n">
        <x:v>59.23</x:v>
      </x:c>
      <x:c r="Y1434" s="20" t="n">
        <x:v>0.2</x:v>
      </x:c>
      <x:c r="Z1434" s="20" t="n">
        <x:f>IF(Y1434&gt;1,Y1434/100,Y1434)</x:f>
        <x:v>0.2</x:v>
      </x:c>
      <x:c r="AA1434" s="28" t="n">
        <x:v>37.18</x:v>
      </x:c>
      <x:c r="AB1434" s="28" t="n">
        <x:v>47.38</x:v>
      </x:c>
      <x:c r="AC1434" s="28" t="str">
        <x:v>BOB</x:v>
      </x:c>
      <x:c r="AD1434" s="28" t="n">
        <x:f>IF(AC1434="USD",AB1434*'Parametros'!$B$4,AB1434)</x:f>
        <x:v>47.38</x:v>
      </x:c>
      <x:c r="AE1434" s="28" t="n">
        <x:f>W1434*X1434*(1-Z1434)</x:f>
        <x:v>47.384</x:v>
      </x:c>
      <x:c r="AF1434" s="28" t="n">
        <x:f>W1434*AA1434</x:f>
        <x:v>37.18</x:v>
      </x:c>
      <x:c r="AG1434" s="28" t="n">
        <x:f>AE1434-AF1434</x:f>
        <x:v>10.204</x:v>
      </x:c>
      <x:c r="AH1434" s="20" t="n">
        <x:f>IF(AE1434&gt;0,AG1434/AE1434,"")</x:f>
        <x:v>0.21534695255782543</x:v>
      </x:c>
      <x:c r="AI1434" s="28" t="n">
        <x:v>148910.81</x:v>
      </x:c>
      <x:c r="AJ1434" s="28"/>
      <x:c r="AK1434"/>
      <x:c r="AL1434" t="str">
        <x:v>Completado</x:v>
      </x:c>
      <x:c r="AM1434" t="str">
        <x:f>IF(W1434&lt;0,"Devuelto",AL1434)</x:f>
        <x:v>Completado</x:v>
      </x:c>
      <x:c r="AN1434" t="str">
        <x:v>Transferencia</x:v>
      </x:c>
      <x:c r="AO1434" s="29" t="str">
        <x:v>Canal estandarizado</x:v>
      </x:c>
      <x:c r="AP1434" t="str">
        <x:f>IF(D1434="","No","Sí")</x:f>
        <x:v>Sí</x:v>
      </x:c>
    </x:row>
    <x:row r="1435">
      <x:c r="A1435" t="n">
        <x:v>1435</x:v>
      </x:c>
      <x:c r="B1435" t="str">
        <x:v>VT0006808</x:v>
      </x:c>
      <x:c r="C1435" t="str">
        <x:v>46174</x:v>
      </x:c>
      <x:c r="D1435" s="27" t="n">
        <x:v>46174</x:v>
      </x:c>
      <x:c r="E1435" t="n">
        <x:f>IF(D1435="","",YEAR(D1435))</x:f>
        <x:v>2026</x:v>
      </x:c>
      <x:c r="F1435" t="n">
        <x:f>IF(D1435="","",MONTH(D1435))</x:f>
        <x:v>6</x:v>
      </x:c>
      <x:c r="G1435" t="str">
        <x:f>IF(D1435="","Fecha no disponible",TEXT(D1435,"mmmm"))</x:f>
        <x:v>June</x:v>
      </x:c>
      <x:c r="H1435" t="str">
        <x:f>IF(D1435="","Fecha no disponible",TEXT(D1435,"yyyy-mm"))</x:f>
        <x:v>2026-06</x:v>
      </x:c>
      <x:c r="I1435" t="str">
        <x:f>IF(D1435="","Fecha no disponible","T"&amp;ROUNDUP(MONTH(D1435)/3,0))</x:f>
        <x:v>T2</x:v>
      </x:c>
      <x:c r="J1435" t="str">
        <x:v>T015</x:v>
      </x:c>
      <x:c r="K1435" t="str">
        <x:v>Tienda Potosí 3</x:v>
      </x:c>
      <x:c r="L1435" t="str">
        <x:v>Mall</x:v>
      </x:c>
      <x:c r="M1435" t="str">
        <x:v>Potosí</x:v>
      </x:c>
      <x:c r="N1435" t="str">
        <x:f>IFERROR(VLOOKUP(M1435,'Mapeos'!$A$4:$B$30,2,FALSE),M1435)</x:f>
        <x:v>Potosí</x:v>
      </x:c>
      <x:c r="O1435" t="str">
        <x:v>C01327</x:v>
      </x:c>
      <x:c r="P1435" t="str">
        <x:v>Empresa</x:v>
      </x:c>
      <x:c r="Q1435" t="str">
        <x:v>P0008</x:v>
      </x:c>
      <x:c r="R1435" t="str">
        <x:v>Hogar</x:v>
      </x:c>
      <x:c r="S1435" t="str">
        <x:v>Marca B</x:v>
      </x:c>
      <x:c r="T1435" t="str">
        <x:v>Tienda</x:v>
      </x:c>
      <x:c r="U1435" t="str">
        <x:f>IFERROR(VLOOKUP(T1435,'Mapeos'!$D$4:$E$25,2,FALSE),T1435)</x:f>
        <x:v>Tienda</x:v>
      </x:c>
      <x:c r="V1435" t="str">
        <x:v>V017</x:v>
      </x:c>
      <x:c r="W1435" t="n">
        <x:v>1</x:v>
      </x:c>
      <x:c r="X1435" s="28" t="n">
        <x:v>225.07</x:v>
      </x:c>
      <x:c r="Y1435" s="20" t="n">
        <x:v>0</x:v>
      </x:c>
      <x:c r="Z1435" s="20" t="n">
        <x:f>IF(Y1435&gt;1,Y1435/100,Y1435)</x:f>
        <x:v>0</x:v>
      </x:c>
      <x:c r="AA1435" s="28" t="n">
        <x:v>127.25</x:v>
      </x:c>
      <x:c r="AB1435" s="28" t="n">
        <x:v>225.07</x:v>
      </x:c>
      <x:c r="AC1435" s="28" t="str">
        <x:v>BOB</x:v>
      </x:c>
      <x:c r="AD1435" s="28" t="n">
        <x:f>IF(AC1435="USD",AB1435*'Parametros'!$B$4,AB1435)</x:f>
        <x:v>225.07</x:v>
      </x:c>
      <x:c r="AE1435" s="28" t="n">
        <x:f>W1435*X1435*(1-Z1435)</x:f>
        <x:v>225.07</x:v>
      </x:c>
      <x:c r="AF1435" s="28" t="n">
        <x:f>W1435*AA1435</x:f>
        <x:v>127.25</x:v>
      </x:c>
      <x:c r="AG1435" s="28" t="n">
        <x:f>AE1435-AF1435</x:f>
        <x:v>97.82</x:v>
      </x:c>
      <x:c r="AH1435" s="20" t="n">
        <x:f>IF(AE1435&gt;0,AG1435/AE1435,"")</x:f>
        <x:v>0.43462034033856134</x:v>
      </x:c>
      <x:c r="AI1435" s="28" t="n">
        <x:v>125192.93</x:v>
      </x:c>
      <x:c r="AJ1435" s="28"/>
      <x:c r="AK1435"/>
      <x:c r="AL1435" t="str">
        <x:v>Completado</x:v>
      </x:c>
      <x:c r="AM1435" t="str">
        <x:f>IF(W1435&lt;0,"Devuelto",AL1435)</x:f>
        <x:v>Completado</x:v>
      </x:c>
      <x:c r="AN1435" t="str">
        <x:v>Tarjeta</x:v>
      </x:c>
      <x:c r="AO1435" s="29" t="str">
        <x:v>Sin observación</x:v>
      </x:c>
      <x:c r="AP1435" t="str">
        <x:f>IF(D1435="","No","Sí")</x:f>
        <x:v>Sí</x:v>
      </x:c>
    </x:row>
    <x:row r="1436">
      <x:c r="A1436" t="n">
        <x:v>1436</x:v>
      </x:c>
      <x:c r="B1436" t="str">
        <x:v>VT0006813</x:v>
      </x:c>
      <x:c r="C1436" t="str">
        <x:v>45516</x:v>
      </x:c>
      <x:c r="D1436" s="27" t="n">
        <x:v>45516</x:v>
      </x:c>
      <x:c r="E1436" t="n">
        <x:f>IF(D1436="","",YEAR(D1436))</x:f>
        <x:v>2024</x:v>
      </x:c>
      <x:c r="F1436" t="n">
        <x:f>IF(D1436="","",MONTH(D1436))</x:f>
        <x:v>8</x:v>
      </x:c>
      <x:c r="G1436" t="str">
        <x:f>IF(D1436="","Fecha no disponible",TEXT(D1436,"mmmm"))</x:f>
        <x:v>August</x:v>
      </x:c>
      <x:c r="H1436" t="str">
        <x:f>IF(D1436="","Fecha no disponible",TEXT(D1436,"yyyy-mm"))</x:f>
        <x:v>2024-08</x:v>
      </x:c>
      <x:c r="I1436" t="str">
        <x:f>IF(D1436="","Fecha no disponible","T"&amp;ROUNDUP(MONTH(D1436)/3,0))</x:f>
        <x:v>T3</x:v>
      </x:c>
      <x:c r="J1436" t="str">
        <x:v>T007</x:v>
      </x:c>
      <x:c r="K1436" t="str">
        <x:v>Tienda Santa Cruz 3</x:v>
      </x:c>
      <x:c r="L1436" t="str">
        <x:v>Barrio</x:v>
      </x:c>
      <x:c r="M1436" t="str">
        <x:v>Santa Cruz</x:v>
      </x:c>
      <x:c r="N1436" t="str">
        <x:f>IFERROR(VLOOKUP(M1436,'Mapeos'!$A$4:$B$30,2,FALSE),M1436)</x:f>
        <x:v>Santa Cruz</x:v>
      </x:c>
      <x:c r="O1436" t="str">
        <x:v>C01246</x:v>
      </x:c>
      <x:c r="P1436" t="str">
        <x:v>Frecuente</x:v>
      </x:c>
      <x:c r="Q1436" t="str">
        <x:v>P0142</x:v>
      </x:c>
      <x:c r="R1436" t="str">
        <x:v>Electrónica</x:v>
      </x:c>
      <x:c r="S1436" t="str">
        <x:v>Marca D</x:v>
      </x:c>
      <x:c r="T1436" t="str">
        <x:v>Tienda</x:v>
      </x:c>
      <x:c r="U1436" t="str">
        <x:f>IFERROR(VLOOKUP(T1436,'Mapeos'!$D$4:$E$25,2,FALSE),T1436)</x:f>
        <x:v>Tienda</x:v>
      </x:c>
      <x:c r="V1436" t="str">
        <x:v>V011</x:v>
      </x:c>
      <x:c r="W1436" t="n">
        <x:v>1</x:v>
      </x:c>
      <x:c r="X1436" s="28" t="n">
        <x:v>368.42</x:v>
      </x:c>
      <x:c r="Y1436" s="20" t="n">
        <x:v>0</x:v>
      </x:c>
      <x:c r="Z1436" s="20" t="n">
        <x:f>IF(Y1436&gt;1,Y1436/100,Y1436)</x:f>
        <x:v>0</x:v>
      </x:c>
      <x:c r="AA1436" s="28" t="n">
        <x:v>197.65</x:v>
      </x:c>
      <x:c r="AB1436" s="28" t="n">
        <x:v>368.42</x:v>
      </x:c>
      <x:c r="AC1436" s="28" t="str">
        <x:v>BOB</x:v>
      </x:c>
      <x:c r="AD1436" s="28" t="n">
        <x:f>IF(AC1436="USD",AB1436*'Parametros'!$B$4,AB1436)</x:f>
        <x:v>368.42</x:v>
      </x:c>
      <x:c r="AE1436" s="28" t="n">
        <x:f>W1436*X1436*(1-Z1436)</x:f>
        <x:v>368.42</x:v>
      </x:c>
      <x:c r="AF1436" s="28" t="n">
        <x:f>W1436*AA1436</x:f>
        <x:v>197.65</x:v>
      </x:c>
      <x:c r="AG1436" s="28" t="n">
        <x:f>AE1436-AF1436</x:f>
        <x:v>170.77</x:v>
      </x:c>
      <x:c r="AH1436" s="20" t="n">
        <x:f>IF(AE1436&gt;0,AG1436/AE1436,"")</x:f>
        <x:v>0.4635198957711308</x:v>
      </x:c>
      <x:c r="AI1436" s="28" t="n">
        <x:v>157719</x:v>
      </x:c>
      <x:c r="AJ1436" s="28"/>
      <x:c r="AK1436"/>
      <x:c r="AL1436" t="str">
        <x:v>Completado</x:v>
      </x:c>
      <x:c r="AM1436" t="str">
        <x:f>IF(W1436&lt;0,"Devuelto",AL1436)</x:f>
        <x:v>Completado</x:v>
      </x:c>
      <x:c r="AN1436" t="str">
        <x:v>QR</x:v>
      </x:c>
      <x:c r="AO1436" s="29" t="str">
        <x:v>Sin observación</x:v>
      </x:c>
      <x:c r="AP1436" t="str">
        <x:f>IF(D1436="","No","Sí")</x:f>
        <x:v>Sí</x:v>
      </x:c>
    </x:row>
    <x:row r="1437">
      <x:c r="A1437" t="n">
        <x:v>1437</x:v>
      </x:c>
      <x:c r="B1437" t="str">
        <x:v>VT0006818</x:v>
      </x:c>
      <x:c r="C1437" t="str">
        <x:v>45639</x:v>
      </x:c>
      <x:c r="D1437" s="27" t="n">
        <x:v>45639</x:v>
      </x:c>
      <x:c r="E1437" t="n">
        <x:f>IF(D1437="","",YEAR(D1437))</x:f>
        <x:v>2024</x:v>
      </x:c>
      <x:c r="F1437" t="n">
        <x:f>IF(D1437="","",MONTH(D1437))</x:f>
        <x:v>12</x:v>
      </x:c>
      <x:c r="G1437" t="str">
        <x:f>IF(D1437="","Fecha no disponible",TEXT(D1437,"mmmm"))</x:f>
        <x:v>December</x:v>
      </x:c>
      <x:c r="H1437" t="str">
        <x:f>IF(D1437="","Fecha no disponible",TEXT(D1437,"yyyy-mm"))</x:f>
        <x:v>2024-12</x:v>
      </x:c>
      <x:c r="I1437" t="str">
        <x:f>IF(D1437="","Fecha no disponible","T"&amp;ROUNDUP(MONTH(D1437)/3,0))</x:f>
        <x:v>T4</x:v>
      </x:c>
      <x:c r="J1437" t="str">
        <x:v>T019</x:v>
      </x:c>
      <x:c r="K1437" t="str">
        <x:v>Tienda Sucre 3</x:v>
      </x:c>
      <x:c r="L1437" t="str">
        <x:v>Centro</x:v>
      </x:c>
      <x:c r="M1437" t="str">
        <x:v>Chuquisaca</x:v>
      </x:c>
      <x:c r="N1437" t="str">
        <x:f>IFERROR(VLOOKUP(M1437,'Mapeos'!$A$4:$B$30,2,FALSE),M1437)</x:f>
        <x:v>Sucre</x:v>
      </x:c>
      <x:c r="O1437" t="str">
        <x:v>C00334</x:v>
      </x:c>
      <x:c r="P1437" t="str">
        <x:v>Frecuente</x:v>
      </x:c>
      <x:c r="Q1437" t="str">
        <x:v>P0085</x:v>
      </x:c>
      <x:c r="R1437" t="str">
        <x:v>Cuidado Personal</x:v>
      </x:c>
      <x:c r="S1437" t="str">
        <x:v>Marca D</x:v>
      </x:c>
      <x:c r="T1437" t="str">
        <x:v>WhatsApp</x:v>
      </x:c>
      <x:c r="U1437" t="str">
        <x:f>IFERROR(VLOOKUP(T1437,'Mapeos'!$D$4:$E$25,2,FALSE),T1437)</x:f>
        <x:v>WhatsApp</x:v>
      </x:c>
      <x:c r="V1437" t="str">
        <x:v>V020</x:v>
      </x:c>
      <x:c r="W1437" t="n">
        <x:v>-9</x:v>
      </x:c>
      <x:c r="X1437" s="28" t="n">
        <x:v>72.05</x:v>
      </x:c>
      <x:c r="Y1437" s="20" t="n">
        <x:v>0.25</x:v>
      </x:c>
      <x:c r="Z1437" s="20" t="n">
        <x:f>IF(Y1437&gt;1,Y1437/100,Y1437)</x:f>
        <x:v>0.25</x:v>
      </x:c>
      <x:c r="AA1437" s="28" t="n">
        <x:v>45.61</x:v>
      </x:c>
      <x:c r="AB1437" s="28" t="n">
        <x:v>-486.34</x:v>
      </x:c>
      <x:c r="AC1437" s="28" t="str">
        <x:v>BOB</x:v>
      </x:c>
      <x:c r="AD1437" s="28" t="n">
        <x:f>IF(AC1437="USD",AB1437*'Parametros'!$B$4,AB1437)</x:f>
        <x:v>-486.34</x:v>
      </x:c>
      <x:c r="AE1437" s="28" t="n">
        <x:f>W1437*X1437*(1-Z1437)</x:f>
        <x:v>-486.3375</x:v>
      </x:c>
      <x:c r="AF1437" s="28" t="n">
        <x:f>W1437*AA1437</x:f>
        <x:v>-410.49</x:v>
      </x:c>
      <x:c r="AG1437" s="28" t="n">
        <x:f>AE1437-AF1437</x:f>
        <x:v>-75.84749999999997</x:v>
      </x:c>
      <x:c r="AH1437" s="20" t="str">
        <x:f>IF(AE1437&gt;0,AG1437/AE1437,"")</x:f>
      </x:c>
      <x:c r="AI1437" s="28"/>
      <x:c r="AJ1437" s="28"/>
      <x:c r="AK1437"/>
      <x:c r="AL1437" t="str">
        <x:v>Devuelto</x:v>
      </x:c>
      <x:c r="AM1437" t="str">
        <x:f>IF(W1437&lt;0,"Devuelto",AL1437)</x:f>
        <x:v>Devuelto</x:v>
      </x:c>
      <x:c r="AN1437" t="str">
        <x:v>Transferencia</x:v>
      </x:c>
      <x:c r="AO1437" s="29" t="str">
        <x:v>Región estandarizada; Meta original vacía</x:v>
      </x:c>
      <x:c r="AP1437" t="str">
        <x:f>IF(D1437="","No","Sí")</x:f>
        <x:v>Sí</x:v>
      </x:c>
    </x:row>
    <x:row r="1438">
      <x:c r="A1438" t="n">
        <x:v>1438</x:v>
      </x:c>
      <x:c r="B1438" t="str">
        <x:v>VT0006823</x:v>
      </x:c>
      <x:c r="C1438" t="str">
        <x:v>45617</x:v>
      </x:c>
      <x:c r="D1438" s="27" t="n">
        <x:v>45617</x:v>
      </x:c>
      <x:c r="E1438" t="n">
        <x:f>IF(D1438="","",YEAR(D1438))</x:f>
        <x:v>2024</x:v>
      </x:c>
      <x:c r="F1438" t="n">
        <x:f>IF(D1438="","",MONTH(D1438))</x:f>
        <x:v>11</x:v>
      </x:c>
      <x:c r="G1438" t="str">
        <x:f>IF(D1438="","Fecha no disponible",TEXT(D1438,"mmmm"))</x:f>
        <x:v>November</x:v>
      </x:c>
      <x:c r="H1438" t="str">
        <x:f>IF(D1438="","Fecha no disponible",TEXT(D1438,"yyyy-mm"))</x:f>
        <x:v>2024-11</x:v>
      </x:c>
      <x:c r="I1438" t="str">
        <x:f>IF(D1438="","Fecha no disponible","T"&amp;ROUNDUP(MONTH(D1438)/3,0))</x:f>
        <x:v>T4</x:v>
      </x:c>
      <x:c r="J1438" t="str">
        <x:v>T002</x:v>
      </x:c>
      <x:c r="K1438" t="str">
        <x:v>Tienda La Paz 2</x:v>
      </x:c>
      <x:c r="L1438" t="str">
        <x:v>Mall</x:v>
      </x:c>
      <x:c r="M1438" t="str">
        <x:v>La Paz</x:v>
      </x:c>
      <x:c r="N1438" t="str">
        <x:f>IFERROR(VLOOKUP(M1438,'Mapeos'!$A$4:$B$30,2,FALSE),M1438)</x:f>
        <x:v>La Paz</x:v>
      </x:c>
      <x:c r="O1438" t="str">
        <x:v>C00495</x:v>
      </x:c>
      <x:c r="P1438" t="str">
        <x:v>Premium</x:v>
      </x:c>
      <x:c r="Q1438" t="str">
        <x:v>P0046</x:v>
      </x:c>
      <x:c r="R1438" t="str">
        <x:v>Hogar</x:v>
      </x:c>
      <x:c r="S1438" t="str">
        <x:v>Marca A</x:v>
      </x:c>
      <x:c r="T1438" t="str">
        <x:v>Tienda</x:v>
      </x:c>
      <x:c r="U1438" t="str">
        <x:f>IFERROR(VLOOKUP(T1438,'Mapeos'!$D$4:$E$25,2,FALSE),T1438)</x:f>
        <x:v>Tienda</x:v>
      </x:c>
      <x:c r="V1438" t="str">
        <x:v>V007</x:v>
      </x:c>
      <x:c r="W1438" t="n">
        <x:v>1</x:v>
      </x:c>
      <x:c r="X1438" s="28" t="n">
        <x:v>259.57</x:v>
      </x:c>
      <x:c r="Y1438" s="20" t="n">
        <x:v>0.25</x:v>
      </x:c>
      <x:c r="Z1438" s="20" t="n">
        <x:f>IF(Y1438&gt;1,Y1438/100,Y1438)</x:f>
        <x:v>0.25</x:v>
      </x:c>
      <x:c r="AA1438" s="28" t="n">
        <x:v>195.2</x:v>
      </x:c>
      <x:c r="AB1438" s="28" t="n">
        <x:v>194.68</x:v>
      </x:c>
      <x:c r="AC1438" s="28" t="str">
        <x:v>BOB</x:v>
      </x:c>
      <x:c r="AD1438" s="28" t="n">
        <x:f>IF(AC1438="USD",AB1438*'Parametros'!$B$4,AB1438)</x:f>
        <x:v>194.68</x:v>
      </x:c>
      <x:c r="AE1438" s="28" t="n">
        <x:f>W1438*X1438*(1-Z1438)</x:f>
        <x:v>194.6775</x:v>
      </x:c>
      <x:c r="AF1438" s="28" t="n">
        <x:f>W1438*AA1438</x:f>
        <x:v>195.2</x:v>
      </x:c>
      <x:c r="AG1438" s="28" t="n">
        <x:f>AE1438-AF1438</x:f>
        <x:v>-0.5224999999999795</x:v>
      </x:c>
      <x:c r="AH1438" s="20" t="n">
        <x:f>IF(AE1438&gt;0,AG1438/AE1438,"")</x:f>
        <x:v>-0.0026839259801465475</x:v>
      </x:c>
      <x:c r="AI1438" s="28" t="n">
        <x:v>129181.07</x:v>
      </x:c>
      <x:c r="AJ1438" s="28"/>
      <x:c r="AK1438"/>
      <x:c r="AL1438" t="str">
        <x:v>Completado</x:v>
      </x:c>
      <x:c r="AM1438" t="str">
        <x:f>IF(W1438&lt;0,"Devuelto",AL1438)</x:f>
        <x:v>Completado</x:v>
      </x:c>
      <x:c r="AN1438" t="str">
        <x:v>Transferencia</x:v>
      </x:c>
      <x:c r="AO1438" s="29" t="str">
        <x:v>Sin observación</x:v>
      </x:c>
      <x:c r="AP1438" t="str">
        <x:f>IF(D1438="","No","Sí")</x:f>
        <x:v>Sí</x:v>
      </x:c>
    </x:row>
    <x:row r="1439">
      <x:c r="A1439" t="n">
        <x:v>1439</x:v>
      </x:c>
      <x:c r="B1439" t="str">
        <x:v>VT0006827</x:v>
      </x:c>
      <x:c r="C1439" t="str">
        <x:v>46124</x:v>
      </x:c>
      <x:c r="D1439" s="27" t="n">
        <x:v>46124</x:v>
      </x:c>
      <x:c r="E1439" t="n">
        <x:f>IF(D1439="","",YEAR(D1439))</x:f>
        <x:v>2026</x:v>
      </x:c>
      <x:c r="F1439" t="n">
        <x:f>IF(D1439="","",MONTH(D1439))</x:f>
        <x:v>4</x:v>
      </x:c>
      <x:c r="G1439" t="str">
        <x:f>IF(D1439="","Fecha no disponible",TEXT(D1439,"mmmm"))</x:f>
        <x:v>April</x:v>
      </x:c>
      <x:c r="H1439" t="str">
        <x:f>IF(D1439="","Fecha no disponible",TEXT(D1439,"yyyy-mm"))</x:f>
        <x:v>2026-04</x:v>
      </x:c>
      <x:c r="I1439" t="str">
        <x:f>IF(D1439="","Fecha no disponible","T"&amp;ROUNDUP(MONTH(D1439)/3,0))</x:f>
        <x:v>T2</x:v>
      </x:c>
      <x:c r="J1439" t="str">
        <x:v>T005</x:v>
      </x:c>
      <x:c r="K1439" t="str">
        <x:v>Tienda Santa Cruz 1</x:v>
      </x:c>
      <x:c r="L1439" t="str">
        <x:v>Centro</x:v>
      </x:c>
      <x:c r="M1439" t="str">
        <x:v>Santa Cruz</x:v>
      </x:c>
      <x:c r="N1439" t="str">
        <x:f>IFERROR(VLOOKUP(M1439,'Mapeos'!$A$4:$B$30,2,FALSE),M1439)</x:f>
        <x:v>Santa Cruz</x:v>
      </x:c>
      <x:c r="O1439" t="str">
        <x:v>C00700</x:v>
      </x:c>
      <x:c r="P1439" t="str">
        <x:v>Frecuente</x:v>
      </x:c>
      <x:c r="Q1439" t="str">
        <x:v>P0128</x:v>
      </x:c>
      <x:c r="R1439" t="str">
        <x:v>Cuidado Personal</x:v>
      </x:c>
      <x:c r="S1439" t="str">
        <x:v>Marca C</x:v>
      </x:c>
      <x:c r="T1439" t="str">
        <x:v>Tienda</x:v>
      </x:c>
      <x:c r="U1439" t="str">
        <x:f>IFERROR(VLOOKUP(T1439,'Mapeos'!$D$4:$E$25,2,FALSE),T1439)</x:f>
        <x:v>Tienda</x:v>
      </x:c>
      <x:c r="V1439" t="str">
        <x:v>V040</x:v>
      </x:c>
      <x:c r="W1439" t="n">
        <x:v>4</x:v>
      </x:c>
      <x:c r="X1439" s="28" t="n">
        <x:v>63.12</x:v>
      </x:c>
      <x:c r="Y1439" s="20" t="n">
        <x:v>5</x:v>
      </x:c>
      <x:c r="Z1439" s="20" t="n">
        <x:f>IF(Y1439&gt;1,Y1439/100,Y1439)</x:f>
        <x:v>0.05</x:v>
      </x:c>
      <x:c r="AA1439" s="28" t="n">
        <x:v>35.64</x:v>
      </x:c>
      <x:c r="AB1439" s="28" t="n">
        <x:v>239.86</x:v>
      </x:c>
      <x:c r="AC1439" s="28" t="str">
        <x:v>BOB</x:v>
      </x:c>
      <x:c r="AD1439" s="28" t="n">
        <x:f>IF(AC1439="USD",AB1439*'Parametros'!$B$4,AB1439)</x:f>
        <x:v>239.86</x:v>
      </x:c>
      <x:c r="AE1439" s="28" t="n">
        <x:f>W1439*X1439*(1-Z1439)</x:f>
        <x:v>239.85599999999997</x:v>
      </x:c>
      <x:c r="AF1439" s="28" t="n">
        <x:f>W1439*AA1439</x:f>
        <x:v>142.56</x:v>
      </x:c>
      <x:c r="AG1439" s="28" t="n">
        <x:f>AE1439-AF1439</x:f>
        <x:v>97.29599999999996</x:v>
      </x:c>
      <x:c r="AH1439" s="20" t="n">
        <x:f>IF(AE1439&gt;0,AG1439/AE1439,"")</x:f>
        <x:v>0.40564338603161887</x:v>
      </x:c>
      <x:c r="AI1439" s="28" t="n">
        <x:v>149277.95</x:v>
      </x:c>
      <x:c r="AJ1439" s="28" t="n">
        <x:v>132</x:v>
      </x:c>
      <x:c r="AK1439" t="n">
        <x:v>37</x:v>
      </x:c>
      <x:c r="AL1439" t="str">
        <x:v>Completado</x:v>
      </x:c>
      <x:c r="AM1439" t="str">
        <x:f>IF(W1439&lt;0,"Devuelto",AL1439)</x:f>
        <x:v>Completado</x:v>
      </x:c>
      <x:c r="AN1439" t="str">
        <x:v>QR</x:v>
      </x:c>
      <x:c r="AO1439" s="29" t="str">
        <x:v>Descuento reescalado</x:v>
      </x:c>
      <x:c r="AP1439" t="str">
        <x:f>IF(D1439="","No","Sí")</x:f>
        <x:v>Sí</x:v>
      </x:c>
    </x:row>
    <x:row r="1440">
      <x:c r="A1440" t="n">
        <x:v>1440</x:v>
      </x:c>
      <x:c r="B1440" t="str">
        <x:v>VT0006832</x:v>
      </x:c>
      <x:c r="C1440" t="str">
        <x:v>45500</x:v>
      </x:c>
      <x:c r="D1440" s="27" t="n">
        <x:v>45500</x:v>
      </x:c>
      <x:c r="E1440" t="n">
        <x:f>IF(D1440="","",YEAR(D1440))</x:f>
        <x:v>2024</x:v>
      </x:c>
      <x:c r="F1440" t="n">
        <x:f>IF(D1440="","",MONTH(D1440))</x:f>
        <x:v>7</x:v>
      </x:c>
      <x:c r="G1440" t="str">
        <x:f>IF(D1440="","Fecha no disponible",TEXT(D1440,"mmmm"))</x:f>
        <x:v>July</x:v>
      </x:c>
      <x:c r="H1440" t="str">
        <x:f>IF(D1440="","Fecha no disponible",TEXT(D1440,"yyyy-mm"))</x:f>
        <x:v>2024-07</x:v>
      </x:c>
      <x:c r="I1440" t="str">
        <x:f>IF(D1440="","Fecha no disponible","T"&amp;ROUNDUP(MONTH(D1440)/3,0))</x:f>
        <x:v>T3</x:v>
      </x:c>
      <x:c r="J1440" t="str">
        <x:v>T011</x:v>
      </x:c>
      <x:c r="K1440" t="str">
        <x:v>Tienda Cochabamba 3</x:v>
      </x:c>
      <x:c r="L1440" t="str">
        <x:v>Mall</x:v>
      </x:c>
      <x:c r="M1440" t="str">
        <x:v>Cochabamba</x:v>
      </x:c>
      <x:c r="N1440" t="str">
        <x:f>IFERROR(VLOOKUP(M1440,'Mapeos'!$A$4:$B$30,2,FALSE),M1440)</x:f>
        <x:v>Cochabamba</x:v>
      </x:c>
      <x:c r="O1440" t="str">
        <x:v>C00324</x:v>
      </x:c>
      <x:c r="P1440" t="str">
        <x:v>Empresa</x:v>
      </x:c>
      <x:c r="Q1440" t="str">
        <x:v>P0019</x:v>
      </x:c>
      <x:c r="R1440" t="str">
        <x:v>Electrónica</x:v>
      </x:c>
      <x:c r="S1440" t="str">
        <x:v>Marca A</x:v>
      </x:c>
      <x:c r="T1440" t="str">
        <x:v>Tienda</x:v>
      </x:c>
      <x:c r="U1440" t="str">
        <x:f>IFERROR(VLOOKUP(T1440,'Mapeos'!$D$4:$E$25,2,FALSE),T1440)</x:f>
        <x:v>Tienda</x:v>
      </x:c>
      <x:c r="V1440" t="str">
        <x:v>V034</x:v>
      </x:c>
      <x:c r="W1440" t="n">
        <x:v>3</x:v>
      </x:c>
      <x:c r="X1440" s="28" t="n">
        <x:v>228.58</x:v>
      </x:c>
      <x:c r="Y1440" s="20" t="n">
        <x:v>0.15</x:v>
      </x:c>
      <x:c r="Z1440" s="20" t="n">
        <x:f>IF(Y1440&gt;1,Y1440/100,Y1440)</x:f>
        <x:v>0.15</x:v>
      </x:c>
      <x:c r="AA1440" s="28" t="n">
        <x:v>149.37</x:v>
      </x:c>
      <x:c r="AB1440" s="28" t="n">
        <x:v>582.88</x:v>
      </x:c>
      <x:c r="AC1440" s="28" t="str">
        <x:v>BOB</x:v>
      </x:c>
      <x:c r="AD1440" s="28" t="n">
        <x:f>IF(AC1440="USD",AB1440*'Parametros'!$B$4,AB1440)</x:f>
        <x:v>582.88</x:v>
      </x:c>
      <x:c r="AE1440" s="28" t="n">
        <x:f>W1440*X1440*(1-Z1440)</x:f>
        <x:v>582.879</x:v>
      </x:c>
      <x:c r="AF1440" s="28" t="n">
        <x:f>W1440*AA1440</x:f>
        <x:v>448.11</x:v>
      </x:c>
      <x:c r="AG1440" s="28" t="n">
        <x:f>AE1440-AF1440</x:f>
        <x:v>134.769</x:v>
      </x:c>
      <x:c r="AH1440" s="20" t="n">
        <x:f>IF(AE1440&gt;0,AG1440/AE1440,"")</x:f>
        <x:v>0.2312126530549222</x:v>
      </x:c>
      <x:c r="AI1440" s="28" t="n">
        <x:v>194425.36</x:v>
      </x:c>
      <x:c r="AJ1440" s="28"/>
      <x:c r="AK1440"/>
      <x:c r="AL1440" t="str">
        <x:v>Completado</x:v>
      </x:c>
      <x:c r="AM1440" t="str">
        <x:f>IF(W1440&lt;0,"Devuelto",AL1440)</x:f>
        <x:v>Completado</x:v>
      </x:c>
      <x:c r="AN1440" t="str">
        <x:v>Efectivo</x:v>
      </x:c>
      <x:c r="AO1440" s="29" t="str">
        <x:v>Sin observación</x:v>
      </x:c>
      <x:c r="AP1440" t="str">
        <x:f>IF(D1440="","No","Sí")</x:f>
        <x:v>Sí</x:v>
      </x:c>
    </x:row>
    <x:row r="1441">
      <x:c r="A1441" t="n">
        <x:v>1441</x:v>
      </x:c>
      <x:c r="B1441" t="str">
        <x:v>VT0006837</x:v>
      </x:c>
      <x:c r="C1441" t="str">
        <x:v>45637</x:v>
      </x:c>
      <x:c r="D1441" s="27" t="n">
        <x:v>45637</x:v>
      </x:c>
      <x:c r="E1441" t="n">
        <x:f>IF(D1441="","",YEAR(D1441))</x:f>
        <x:v>2024</x:v>
      </x:c>
      <x:c r="F1441" t="n">
        <x:f>IF(D1441="","",MONTH(D1441))</x:f>
        <x:v>12</x:v>
      </x:c>
      <x:c r="G1441" t="str">
        <x:f>IF(D1441="","Fecha no disponible",TEXT(D1441,"mmmm"))</x:f>
        <x:v>December</x:v>
      </x:c>
      <x:c r="H1441" t="str">
        <x:f>IF(D1441="","Fecha no disponible",TEXT(D1441,"yyyy-mm"))</x:f>
        <x:v>2024-12</x:v>
      </x:c>
      <x:c r="I1441" t="str">
        <x:f>IF(D1441="","Fecha no disponible","T"&amp;ROUNDUP(MONTH(D1441)/3,0))</x:f>
        <x:v>T4</x:v>
      </x:c>
      <x:c r="J1441" t="str">
        <x:v>T004</x:v>
      </x:c>
      <x:c r="K1441" t="str">
        <x:v>Tienda La Paz 4</x:v>
      </x:c>
      <x:c r="L1441" t="str">
        <x:v>Centro</x:v>
      </x:c>
      <x:c r="M1441" t="str">
        <x:v>La Paz</x:v>
      </x:c>
      <x:c r="N1441" t="str">
        <x:f>IFERROR(VLOOKUP(M1441,'Mapeos'!$A$4:$B$30,2,FALSE),M1441)</x:f>
        <x:v>La Paz</x:v>
      </x:c>
      <x:c r="O1441" t="str">
        <x:v>C01507</x:v>
      </x:c>
      <x:c r="P1441" t="str">
        <x:v>Premium</x:v>
      </x:c>
      <x:c r="Q1441" t="str">
        <x:v>P0069</x:v>
      </x:c>
      <x:c r="R1441" t="str">
        <x:v>Electrónica</x:v>
      </x:c>
      <x:c r="S1441" t="str">
        <x:v>Marca C</x:v>
      </x:c>
      <x:c r="T1441" t="str">
        <x:v>Marketplace</x:v>
      </x:c>
      <x:c r="U1441" t="str">
        <x:f>IFERROR(VLOOKUP(T1441,'Mapeos'!$D$4:$E$25,2,FALSE),T1441)</x:f>
        <x:v>Marketplace</x:v>
      </x:c>
      <x:c r="V1441" t="str">
        <x:v>V016</x:v>
      </x:c>
      <x:c r="W1441" t="n">
        <x:v>5</x:v>
      </x:c>
      <x:c r="X1441" s="28" t="n">
        <x:v>594.99</x:v>
      </x:c>
      <x:c r="Y1441" s="20" t="n">
        <x:v>0.2</x:v>
      </x:c>
      <x:c r="Z1441" s="20" t="n">
        <x:f>IF(Y1441&gt;1,Y1441/100,Y1441)</x:f>
        <x:v>0.2</x:v>
      </x:c>
      <x:c r="AA1441" s="28" t="n">
        <x:v>294.06</x:v>
      </x:c>
      <x:c r="AB1441" s="28" t="n">
        <x:v>2379.96</x:v>
      </x:c>
      <x:c r="AC1441" s="28" t="str">
        <x:v>BOB</x:v>
      </x:c>
      <x:c r="AD1441" s="28" t="n">
        <x:f>IF(AC1441="USD",AB1441*'Parametros'!$B$4,AB1441)</x:f>
        <x:v>2379.96</x:v>
      </x:c>
      <x:c r="AE1441" s="28" t="n">
        <x:f>W1441*X1441*(1-Z1441)</x:f>
        <x:v>2379.96</x:v>
      </x:c>
      <x:c r="AF1441" s="28" t="n">
        <x:f>W1441*AA1441</x:f>
        <x:v>1470.3</x:v>
      </x:c>
      <x:c r="AG1441" s="28" t="n">
        <x:f>AE1441-AF1441</x:f>
        <x:v>909.6600000000001</x:v>
      </x:c>
      <x:c r="AH1441" s="20" t="n">
        <x:f>IF(AE1441&gt;0,AG1441/AE1441,"")</x:f>
        <x:v>0.38221650784046796</x:v>
      </x:c>
      <x:c r="AI1441" s="28" t="n">
        <x:v>73908.85</x:v>
      </x:c>
      <x:c r="AJ1441" s="28"/>
      <x:c r="AK1441"/>
      <x:c r="AL1441" t="str">
        <x:v>Completado</x:v>
      </x:c>
      <x:c r="AM1441" t="str">
        <x:f>IF(W1441&lt;0,"Devuelto",AL1441)</x:f>
        <x:v>Completado</x:v>
      </x:c>
      <x:c r="AN1441" t="str">
        <x:v>Transferencia</x:v>
      </x:c>
      <x:c r="AO1441" s="29" t="str">
        <x:v>Sin observación</x:v>
      </x:c>
      <x:c r="AP1441" t="str">
        <x:f>IF(D1441="","No","Sí")</x:f>
        <x:v>Sí</x:v>
      </x:c>
    </x:row>
    <x:row r="1442">
      <x:c r="A1442" t="n">
        <x:v>1442</x:v>
      </x:c>
      <x:c r="B1442" t="str">
        <x:v>VT0006842</x:v>
      </x:c>
      <x:c r="C1442" t="str">
        <x:v>45477</x:v>
      </x:c>
      <x:c r="D1442" s="27" t="n">
        <x:v>45477</x:v>
      </x:c>
      <x:c r="E1442" t="n">
        <x:f>IF(D1442="","",YEAR(D1442))</x:f>
        <x:v>2024</x:v>
      </x:c>
      <x:c r="F1442" t="n">
        <x:f>IF(D1442="","",MONTH(D1442))</x:f>
        <x:v>7</x:v>
      </x:c>
      <x:c r="G1442" t="str">
        <x:f>IF(D1442="","Fecha no disponible",TEXT(D1442,"mmmm"))</x:f>
        <x:v>July</x:v>
      </x:c>
      <x:c r="H1442" t="str">
        <x:f>IF(D1442="","Fecha no disponible",TEXT(D1442,"yyyy-mm"))</x:f>
        <x:v>2024-07</x:v>
      </x:c>
      <x:c r="I1442" t="str">
        <x:f>IF(D1442="","Fecha no disponible","T"&amp;ROUNDUP(MONTH(D1442)/3,0))</x:f>
        <x:v>T3</x:v>
      </x:c>
      <x:c r="J1442" t="str">
        <x:v>T013</x:v>
      </x:c>
      <x:c r="K1442" t="str">
        <x:v>Tienda Potosí 1</x:v>
      </x:c>
      <x:c r="L1442" t="str">
        <x:v>Centro</x:v>
      </x:c>
      <x:c r="M1442" t="str">
        <x:v>Potosí</x:v>
      </x:c>
      <x:c r="N1442" t="str">
        <x:f>IFERROR(VLOOKUP(M1442,'Mapeos'!$A$4:$B$30,2,FALSE),M1442)</x:f>
        <x:v>Potosí</x:v>
      </x:c>
      <x:c r="O1442" t="str">
        <x:v>C00080</x:v>
      </x:c>
      <x:c r="P1442" t="str">
        <x:v>Frecuente</x:v>
      </x:c>
      <x:c r="Q1442" t="str">
        <x:v>P0073</x:v>
      </x:c>
      <x:c r="R1442" t="str">
        <x:v>Alimentos</x:v>
      </x:c>
      <x:c r="S1442" t="str">
        <x:v>Marca C</x:v>
      </x:c>
      <x:c r="T1442" t="str">
        <x:v>Tienda</x:v>
      </x:c>
      <x:c r="U1442" t="str">
        <x:f>IFERROR(VLOOKUP(T1442,'Mapeos'!$D$4:$E$25,2,FALSE),T1442)</x:f>
        <x:v>Tienda</x:v>
      </x:c>
      <x:c r="V1442" t="str">
        <x:v>V021</x:v>
      </x:c>
      <x:c r="W1442" t="n">
        <x:v>1</x:v>
      </x:c>
      <x:c r="X1442" s="28" t="n">
        <x:v>26.59</x:v>
      </x:c>
      <x:c r="Y1442" s="20" t="n">
        <x:v>0</x:v>
      </x:c>
      <x:c r="Z1442" s="20" t="n">
        <x:f>IF(Y1442&gt;1,Y1442/100,Y1442)</x:f>
        <x:v>0</x:v>
      </x:c>
      <x:c r="AA1442" s="28" t="n">
        <x:v>16.07</x:v>
      </x:c>
      <x:c r="AB1442" s="28" t="n">
        <x:v>26.59</x:v>
      </x:c>
      <x:c r="AC1442" s="28" t="str">
        <x:v>BOB</x:v>
      </x:c>
      <x:c r="AD1442" s="28" t="n">
        <x:f>IF(AC1442="USD",AB1442*'Parametros'!$B$4,AB1442)</x:f>
        <x:v>26.59</x:v>
      </x:c>
      <x:c r="AE1442" s="28" t="n">
        <x:f>W1442*X1442*(1-Z1442)</x:f>
        <x:v>26.59</x:v>
      </x:c>
      <x:c r="AF1442" s="28" t="n">
        <x:f>W1442*AA1442</x:f>
        <x:v>16.07</x:v>
      </x:c>
      <x:c r="AG1442" s="28" t="n">
        <x:f>AE1442-AF1442</x:f>
        <x:v>10.52</x:v>
      </x:c>
      <x:c r="AH1442" s="20" t="n">
        <x:f>IF(AE1442&gt;0,AG1442/AE1442,"")</x:f>
        <x:v>0.3956374576908612</x:v>
      </x:c>
      <x:c r="AI1442" s="28" t="n">
        <x:v>178635.19</x:v>
      </x:c>
      <x:c r="AJ1442" s="28"/>
      <x:c r="AK1442"/>
      <x:c r="AL1442" t="str">
        <x:v>Completado</x:v>
      </x:c>
      <x:c r="AM1442" t="str">
        <x:f>IF(W1442&lt;0,"Devuelto",AL1442)</x:f>
        <x:v>Completado</x:v>
      </x:c>
      <x:c r="AN1442" t="str">
        <x:v>Transferencia</x:v>
      </x:c>
      <x:c r="AO1442" s="29" t="str">
        <x:v>Sin observación</x:v>
      </x:c>
      <x:c r="AP1442" t="str">
        <x:f>IF(D1442="","No","Sí")</x:f>
        <x:v>Sí</x:v>
      </x:c>
    </x:row>
    <x:row r="1443">
      <x:c r="A1443" t="n">
        <x:v>1443</x:v>
      </x:c>
      <x:c r="B1443" t="str">
        <x:v>VT0006846</x:v>
      </x:c>
      <x:c r="C1443" t="str">
        <x:v>45660</x:v>
      </x:c>
      <x:c r="D1443" s="27" t="n">
        <x:v>45660</x:v>
      </x:c>
      <x:c r="E1443" t="n">
        <x:f>IF(D1443="","",YEAR(D1443))</x:f>
        <x:v>2025</x:v>
      </x:c>
      <x:c r="F1443" t="n">
        <x:f>IF(D1443="","",MONTH(D1443))</x:f>
        <x:v>1</x:v>
      </x:c>
      <x:c r="G1443" t="str">
        <x:f>IF(D1443="","Fecha no disponible",TEXT(D1443,"mmmm"))</x:f>
        <x:v>January</x:v>
      </x:c>
      <x:c r="H1443" t="str">
        <x:f>IF(D1443="","Fecha no disponible",TEXT(D1443,"yyyy-mm"))</x:f>
        <x:v>2025-01</x:v>
      </x:c>
      <x:c r="I1443" t="str">
        <x:f>IF(D1443="","Fecha no disponible","T"&amp;ROUNDUP(MONTH(D1443)/3,0))</x:f>
        <x:v>T1</x:v>
      </x:c>
      <x:c r="J1443" t="str">
        <x:v>T020</x:v>
      </x:c>
      <x:c r="K1443" t="str">
        <x:v>Tienda Sucre 4</x:v>
      </x:c>
      <x:c r="L1443" t="str">
        <x:v>Mall</x:v>
      </x:c>
      <x:c r="M1443" t="str">
        <x:v>Sucre</x:v>
      </x:c>
      <x:c r="N1443" t="str">
        <x:f>IFERROR(VLOOKUP(M1443,'Mapeos'!$A$4:$B$30,2,FALSE),M1443)</x:f>
        <x:v>Sucre</x:v>
      </x:c>
      <x:c r="O1443" t="str">
        <x:v>C01302</x:v>
      </x:c>
      <x:c r="P1443" t="str">
        <x:v>Masivo</x:v>
      </x:c>
      <x:c r="Q1443" t="str">
        <x:v>P0031</x:v>
      </x:c>
      <x:c r="R1443" t="str">
        <x:v>Alimentos</x:v>
      </x:c>
      <x:c r="S1443" t="str">
        <x:v>Marca B</x:v>
      </x:c>
      <x:c r="T1443" t="str">
        <x:v>E-commerce</x:v>
      </x:c>
      <x:c r="U1443" t="str">
        <x:f>IFERROR(VLOOKUP(T1443,'Mapeos'!$D$4:$E$25,2,FALSE),T1443)</x:f>
        <x:v>E-commerce</x:v>
      </x:c>
      <x:c r="V1443" t="str">
        <x:v>V015</x:v>
      </x:c>
      <x:c r="W1443" t="n">
        <x:v>1</x:v>
      </x:c>
      <x:c r="X1443" s="28" t="n">
        <x:v>51.09</x:v>
      </x:c>
      <x:c r="Y1443" s="20" t="n">
        <x:v>0.25</x:v>
      </x:c>
      <x:c r="Z1443" s="20" t="n">
        <x:f>IF(Y1443&gt;1,Y1443/100,Y1443)</x:f>
        <x:v>0.25</x:v>
      </x:c>
      <x:c r="AA1443" s="28" t="n">
        <x:v>36.49</x:v>
      </x:c>
      <x:c r="AB1443" s="28" t="n">
        <x:v>38.32</x:v>
      </x:c>
      <x:c r="AC1443" s="28" t="str">
        <x:v>BOB</x:v>
      </x:c>
      <x:c r="AD1443" s="28" t="n">
        <x:f>IF(AC1443="USD",AB1443*'Parametros'!$B$4,AB1443)</x:f>
        <x:v>38.32</x:v>
      </x:c>
      <x:c r="AE1443" s="28" t="n">
        <x:f>W1443*X1443*(1-Z1443)</x:f>
        <x:v>38.3175</x:v>
      </x:c>
      <x:c r="AF1443" s="28" t="n">
        <x:f>W1443*AA1443</x:f>
        <x:v>36.49</x:v>
      </x:c>
      <x:c r="AG1443" s="28" t="n">
        <x:f>AE1443-AF1443</x:f>
        <x:v>1.8275000000000006</x:v>
      </x:c>
      <x:c r="AH1443" s="20" t="n">
        <x:f>IF(AE1443&gt;0,AG1443/AE1443,"")</x:f>
        <x:v>0.04769361257910877</x:v>
      </x:c>
      <x:c r="AI1443" s="28" t="n">
        <x:v>70347.14</x:v>
      </x:c>
      <x:c r="AJ1443" s="28"/>
      <x:c r="AK1443"/>
      <x:c r="AL1443" t="str">
        <x:v>Completado</x:v>
      </x:c>
      <x:c r="AM1443" t="str">
        <x:f>IF(W1443&lt;0,"Devuelto",AL1443)</x:f>
        <x:v>Completado</x:v>
      </x:c>
      <x:c r="AN1443" t="str">
        <x:v>QR</x:v>
      </x:c>
      <x:c r="AO1443" s="29" t="str">
        <x:v>Sin observación</x:v>
      </x:c>
      <x:c r="AP1443" t="str">
        <x:f>IF(D1443="","No","Sí")</x:f>
        <x:v>Sí</x:v>
      </x:c>
    </x:row>
    <x:row r="1444">
      <x:c r="A1444" t="n">
        <x:v>1444</x:v>
      </x:c>
      <x:c r="B1444" t="str">
        <x:v>VT0006851</x:v>
      </x:c>
      <x:c r="C1444" t="str">
        <x:v>45443</x:v>
      </x:c>
      <x:c r="D1444" s="27" t="n">
        <x:v>45443</x:v>
      </x:c>
      <x:c r="E1444" t="n">
        <x:f>IF(D1444="","",YEAR(D1444))</x:f>
        <x:v>2024</x:v>
      </x:c>
      <x:c r="F1444" t="n">
        <x:f>IF(D1444="","",MONTH(D1444))</x:f>
        <x:v>5</x:v>
      </x:c>
      <x:c r="G1444" t="str">
        <x:f>IF(D1444="","Fecha no disponible",TEXT(D1444,"mmmm"))</x:f>
        <x:v>May</x:v>
      </x:c>
      <x:c r="H1444" t="str">
        <x:f>IF(D1444="","Fecha no disponible",TEXT(D1444,"yyyy-mm"))</x:f>
        <x:v>2024-05</x:v>
      </x:c>
      <x:c r="I1444" t="str">
        <x:f>IF(D1444="","Fecha no disponible","T"&amp;ROUNDUP(MONTH(D1444)/3,0))</x:f>
        <x:v>T2</x:v>
      </x:c>
      <x:c r="J1444" t="str">
        <x:v>T016</x:v>
      </x:c>
      <x:c r="K1444" t="str">
        <x:v>Tienda Potosí 4</x:v>
      </x:c>
      <x:c r="L1444" t="str">
        <x:v>Centro</x:v>
      </x:c>
      <x:c r="M1444" t="str">
        <x:v>Potosí</x:v>
      </x:c>
      <x:c r="N1444" t="str">
        <x:f>IFERROR(VLOOKUP(M1444,'Mapeos'!$A$4:$B$30,2,FALSE),M1444)</x:f>
        <x:v>Potosí</x:v>
      </x:c>
      <x:c r="O1444" t="str">
        <x:v>C00024</x:v>
      </x:c>
      <x:c r="P1444" t="str">
        <x:v>Frecuente</x:v>
      </x:c>
      <x:c r="Q1444" t="str">
        <x:v>P0126</x:v>
      </x:c>
      <x:c r="R1444" t="str">
        <x:v>Alimentos</x:v>
      </x:c>
      <x:c r="S1444" t="str">
        <x:v>Marca C</x:v>
      </x:c>
      <x:c r="T1444" t="str">
        <x:v>Tienda</x:v>
      </x:c>
      <x:c r="U1444" t="str">
        <x:f>IFERROR(VLOOKUP(T1444,'Mapeos'!$D$4:$E$25,2,FALSE),T1444)</x:f>
        <x:v>Tienda</x:v>
      </x:c>
      <x:c r="V1444" t="str">
        <x:v>V034</x:v>
      </x:c>
      <x:c r="W1444" t="n">
        <x:v>5</x:v>
      </x:c>
      <x:c r="X1444" s="28" t="n">
        <x:v>26.64</x:v>
      </x:c>
      <x:c r="Y1444" s="20" t="n">
        <x:v>0.1</x:v>
      </x:c>
      <x:c r="Z1444" s="20" t="n">
        <x:f>IF(Y1444&gt;1,Y1444/100,Y1444)</x:f>
        <x:v>0.1</x:v>
      </x:c>
      <x:c r="AA1444" s="28" t="n">
        <x:v>17.79</x:v>
      </x:c>
      <x:c r="AB1444" s="28" t="n">
        <x:v>119.88</x:v>
      </x:c>
      <x:c r="AC1444" s="28" t="str">
        <x:v>BOB</x:v>
      </x:c>
      <x:c r="AD1444" s="28" t="n">
        <x:f>IF(AC1444="USD",AB1444*'Parametros'!$B$4,AB1444)</x:f>
        <x:v>119.88</x:v>
      </x:c>
      <x:c r="AE1444" s="28" t="n">
        <x:f>W1444*X1444*(1-Z1444)</x:f>
        <x:v>119.88</x:v>
      </x:c>
      <x:c r="AF1444" s="28" t="n">
        <x:f>W1444*AA1444</x:f>
        <x:v>88.94999999999999</x:v>
      </x:c>
      <x:c r="AG1444" s="28" t="n">
        <x:f>AE1444-AF1444</x:f>
        <x:v>30.930000000000007</x:v>
      </x:c>
      <x:c r="AH1444" s="20" t="n">
        <x:f>IF(AE1444&gt;0,AG1444/AE1444,"")</x:f>
        <x:v>0.25800800800800805</x:v>
      </x:c>
      <x:c r="AI1444" s="28" t="n">
        <x:v>160418.36</x:v>
      </x:c>
      <x:c r="AJ1444" s="28"/>
      <x:c r="AK1444"/>
      <x:c r="AL1444" t="str">
        <x:v>Completado</x:v>
      </x:c>
      <x:c r="AM1444" t="str">
        <x:f>IF(W1444&lt;0,"Devuelto",AL1444)</x:f>
        <x:v>Completado</x:v>
      </x:c>
      <x:c r="AN1444" t="str">
        <x:v>Transferencia</x:v>
      </x:c>
      <x:c r="AO1444" s="29" t="str">
        <x:v>Sin observación</x:v>
      </x:c>
      <x:c r="AP1444" t="str">
        <x:f>IF(D1444="","No","Sí")</x:f>
        <x:v>Sí</x:v>
      </x:c>
    </x:row>
    <x:row r="1445">
      <x:c r="A1445" t="n">
        <x:v>1445</x:v>
      </x:c>
      <x:c r="B1445" t="str">
        <x:v>VT0006856</x:v>
      </x:c>
      <x:c r="C1445" t="str">
        <x:v>46013</x:v>
      </x:c>
      <x:c r="D1445" s="27" t="n">
        <x:v>46013</x:v>
      </x:c>
      <x:c r="E1445" t="n">
        <x:f>IF(D1445="","",YEAR(D1445))</x:f>
        <x:v>2025</x:v>
      </x:c>
      <x:c r="F1445" t="n">
        <x:f>IF(D1445="","",MONTH(D1445))</x:f>
        <x:v>12</x:v>
      </x:c>
      <x:c r="G1445" t="str">
        <x:f>IF(D1445="","Fecha no disponible",TEXT(D1445,"mmmm"))</x:f>
        <x:v>December</x:v>
      </x:c>
      <x:c r="H1445" t="str">
        <x:f>IF(D1445="","Fecha no disponible",TEXT(D1445,"yyyy-mm"))</x:f>
        <x:v>2025-12</x:v>
      </x:c>
      <x:c r="I1445" t="str">
        <x:f>IF(D1445="","Fecha no disponible","T"&amp;ROUNDUP(MONTH(D1445)/3,0))</x:f>
        <x:v>T4</x:v>
      </x:c>
      <x:c r="J1445" t="str">
        <x:v>T005</x:v>
      </x:c>
      <x:c r="K1445" t="str">
        <x:v>Tienda Santa Cruz 1</x:v>
      </x:c>
      <x:c r="L1445" t="str">
        <x:v>Centro</x:v>
      </x:c>
      <x:c r="M1445" t="str">
        <x:v>Santa Cruz</x:v>
      </x:c>
      <x:c r="N1445" t="str">
        <x:f>IFERROR(VLOOKUP(M1445,'Mapeos'!$A$4:$B$30,2,FALSE),M1445)</x:f>
        <x:v>Santa Cruz</x:v>
      </x:c>
      <x:c r="O1445" t="str">
        <x:v>C00284</x:v>
      </x:c>
      <x:c r="P1445" t="str">
        <x:v>Premium</x:v>
      </x:c>
      <x:c r="Q1445" t="str">
        <x:v>P0018</x:v>
      </x:c>
      <x:c r="R1445" t="str">
        <x:v>Hogar</x:v>
      </x:c>
      <x:c r="S1445" t="str">
        <x:v>Marca B</x:v>
      </x:c>
      <x:c r="T1445" t="str">
        <x:v>Tienda</x:v>
      </x:c>
      <x:c r="U1445" t="str">
        <x:f>IFERROR(VLOOKUP(T1445,'Mapeos'!$D$4:$E$25,2,FALSE),T1445)</x:f>
        <x:v>Tienda</x:v>
      </x:c>
      <x:c r="V1445" t="str">
        <x:v>V031</x:v>
      </x:c>
      <x:c r="W1445" t="n">
        <x:v>1</x:v>
      </x:c>
      <x:c r="X1445" s="28" t="n">
        <x:v>190.78</x:v>
      </x:c>
      <x:c r="Y1445" s="20" t="n">
        <x:v>0.15</x:v>
      </x:c>
      <x:c r="Z1445" s="20" t="n">
        <x:f>IF(Y1445&gt;1,Y1445/100,Y1445)</x:f>
        <x:v>0.15</x:v>
      </x:c>
      <x:c r="AA1445" s="28" t="n">
        <x:v>100.5</x:v>
      </x:c>
      <x:c r="AB1445" s="28" t="n">
        <x:v>162.16</x:v>
      </x:c>
      <x:c r="AC1445" s="28" t="str">
        <x:v>BOB</x:v>
      </x:c>
      <x:c r="AD1445" s="28" t="n">
        <x:f>IF(AC1445="USD",AB1445*'Parametros'!$B$4,AB1445)</x:f>
        <x:v>162.16</x:v>
      </x:c>
      <x:c r="AE1445" s="28" t="n">
        <x:f>W1445*X1445*(1-Z1445)</x:f>
        <x:v>162.163</x:v>
      </x:c>
      <x:c r="AF1445" s="28" t="n">
        <x:f>W1445*AA1445</x:f>
        <x:v>100.5</x:v>
      </x:c>
      <x:c r="AG1445" s="28" t="n">
        <x:f>AE1445-AF1445</x:f>
        <x:v>61.66300000000001</x:v>
      </x:c>
      <x:c r="AH1445" s="20" t="n">
        <x:f>IF(AE1445&gt;0,AG1445/AE1445,"")</x:f>
        <x:v>0.3802532020251229</x:v>
      </x:c>
      <x:c r="AI1445" s="28" t="n">
        <x:v>186128.69</x:v>
      </x:c>
      <x:c r="AJ1445" s="28"/>
      <x:c r="AK1445"/>
      <x:c r="AL1445" t="str">
        <x:v>Completado</x:v>
      </x:c>
      <x:c r="AM1445" t="str">
        <x:f>IF(W1445&lt;0,"Devuelto",AL1445)</x:f>
        <x:v>Completado</x:v>
      </x:c>
      <x:c r="AN1445" t="str">
        <x:v>Efectivo</x:v>
      </x:c>
      <x:c r="AO1445" s="29" t="str">
        <x:v>Sin observación</x:v>
      </x:c>
      <x:c r="AP1445" t="str">
        <x:f>IF(D1445="","No","Sí")</x:f>
        <x:v>Sí</x:v>
      </x:c>
    </x:row>
    <x:row r="1446">
      <x:c r="A1446" t="n">
        <x:v>1446</x:v>
      </x:c>
      <x:c r="B1446" t="str">
        <x:v>VT0006861</x:v>
      </x:c>
      <x:c r="C1446" t="str">
        <x:v>45387</x:v>
      </x:c>
      <x:c r="D1446" s="27" t="n">
        <x:v>45387</x:v>
      </x:c>
      <x:c r="E1446" t="n">
        <x:f>IF(D1446="","",YEAR(D1446))</x:f>
        <x:v>2024</x:v>
      </x:c>
      <x:c r="F1446" t="n">
        <x:f>IF(D1446="","",MONTH(D1446))</x:f>
        <x:v>4</x:v>
      </x:c>
      <x:c r="G1446" t="str">
        <x:f>IF(D1446="","Fecha no disponible",TEXT(D1446,"mmmm"))</x:f>
        <x:v>April</x:v>
      </x:c>
      <x:c r="H1446" t="str">
        <x:f>IF(D1446="","Fecha no disponible",TEXT(D1446,"yyyy-mm"))</x:f>
        <x:v>2024-04</x:v>
      </x:c>
      <x:c r="I1446" t="str">
        <x:f>IF(D1446="","Fecha no disponible","T"&amp;ROUNDUP(MONTH(D1446)/3,0))</x:f>
        <x:v>T2</x:v>
      </x:c>
      <x:c r="J1446" t="str">
        <x:v>T019</x:v>
      </x:c>
      <x:c r="K1446" t="str">
        <x:v>Tienda Sucre 3</x:v>
      </x:c>
      <x:c r="L1446" t="str">
        <x:v>Centro</x:v>
      </x:c>
      <x:c r="M1446" t="str">
        <x:v>Sucre</x:v>
      </x:c>
      <x:c r="N1446" t="str">
        <x:f>IFERROR(VLOOKUP(M1446,'Mapeos'!$A$4:$B$30,2,FALSE),M1446)</x:f>
        <x:v>Sucre</x:v>
      </x:c>
      <x:c r="O1446" t="str">
        <x:v>C00292</x:v>
      </x:c>
      <x:c r="P1446" t="str">
        <x:v>Frecuente</x:v>
      </x:c>
      <x:c r="Q1446" t="str">
        <x:v>P0052</x:v>
      </x:c>
      <x:c r="R1446" t="str">
        <x:v>Electrónica</x:v>
      </x:c>
      <x:c r="S1446" t="str">
        <x:v>Marca D</x:v>
      </x:c>
      <x:c r="T1446" t="str">
        <x:v>Tienda</x:v>
      </x:c>
      <x:c r="U1446" t="str">
        <x:f>IFERROR(VLOOKUP(T1446,'Mapeos'!$D$4:$E$25,2,FALSE),T1446)</x:f>
        <x:v>Tienda</x:v>
      </x:c>
      <x:c r="V1446" t="str">
        <x:v>V006</x:v>
      </x:c>
      <x:c r="W1446" t="n">
        <x:v>1</x:v>
      </x:c>
      <x:c r="X1446" s="28" t="n">
        <x:v>444.26</x:v>
      </x:c>
      <x:c r="Y1446" s="20" t="n">
        <x:v>0.05</x:v>
      </x:c>
      <x:c r="Z1446" s="20" t="n">
        <x:f>IF(Y1446&gt;1,Y1446/100,Y1446)</x:f>
        <x:v>0.05</x:v>
      </x:c>
      <x:c r="AA1446" s="28" t="n">
        <x:v>226.56</x:v>
      </x:c>
      <x:c r="AB1446" s="28" t="n">
        <x:v>422.05</x:v>
      </x:c>
      <x:c r="AC1446" s="28" t="str">
        <x:v>BOB</x:v>
      </x:c>
      <x:c r="AD1446" s="28" t="n">
        <x:f>IF(AC1446="USD",AB1446*'Parametros'!$B$4,AB1446)</x:f>
        <x:v>422.05</x:v>
      </x:c>
      <x:c r="AE1446" s="28" t="n">
        <x:f>W1446*X1446*(1-Z1446)</x:f>
        <x:v>422.04699999999997</x:v>
      </x:c>
      <x:c r="AF1446" s="28" t="n">
        <x:f>W1446*AA1446</x:f>
        <x:v>226.56</x:v>
      </x:c>
      <x:c r="AG1446" s="28" t="n">
        <x:f>AE1446-AF1446</x:f>
        <x:v>195.48699999999997</x:v>
      </x:c>
      <x:c r="AH1446" s="20" t="n">
        <x:f>IF(AE1446&gt;0,AG1446/AE1446,"")</x:f>
        <x:v>0.46318774923172057</x:v>
      </x:c>
      <x:c r="AI1446" s="28" t="n">
        <x:v>127625.59</x:v>
      </x:c>
      <x:c r="AJ1446" s="28"/>
      <x:c r="AK1446"/>
      <x:c r="AL1446" t="str">
        <x:v>Completado</x:v>
      </x:c>
      <x:c r="AM1446" t="str">
        <x:f>IF(W1446&lt;0,"Devuelto",AL1446)</x:f>
        <x:v>Completado</x:v>
      </x:c>
      <x:c r="AN1446" t="str">
        <x:v>Efectivo</x:v>
      </x:c>
      <x:c r="AO1446" s="29" t="str">
        <x:v>Sin observación</x:v>
      </x:c>
      <x:c r="AP1446" t="str">
        <x:f>IF(D1446="","No","Sí")</x:f>
        <x:v>Sí</x:v>
      </x:c>
    </x:row>
    <x:row r="1447">
      <x:c r="A1447" t="n">
        <x:v>1447</x:v>
      </x:c>
      <x:c r="B1447" t="str">
        <x:v>VT0006865</x:v>
      </x:c>
      <x:c r="C1447" t="str">
        <x:v>46141</x:v>
      </x:c>
      <x:c r="D1447" s="27" t="n">
        <x:v>46141</x:v>
      </x:c>
      <x:c r="E1447" t="n">
        <x:f>IF(D1447="","",YEAR(D1447))</x:f>
        <x:v>2026</x:v>
      </x:c>
      <x:c r="F1447" t="n">
        <x:f>IF(D1447="","",MONTH(D1447))</x:f>
        <x:v>4</x:v>
      </x:c>
      <x:c r="G1447" t="str">
        <x:f>IF(D1447="","Fecha no disponible",TEXT(D1447,"mmmm"))</x:f>
        <x:v>April</x:v>
      </x:c>
      <x:c r="H1447" t="str">
        <x:f>IF(D1447="","Fecha no disponible",TEXT(D1447,"yyyy-mm"))</x:f>
        <x:v>2026-04</x:v>
      </x:c>
      <x:c r="I1447" t="str">
        <x:f>IF(D1447="","Fecha no disponible","T"&amp;ROUNDUP(MONTH(D1447)/3,0))</x:f>
        <x:v>T2</x:v>
      </x:c>
      <x:c r="J1447" t="str">
        <x:v>T016</x:v>
      </x:c>
      <x:c r="K1447" t="str">
        <x:v>Tienda Potosí 4</x:v>
      </x:c>
      <x:c r="L1447" t="str">
        <x:v>Centro</x:v>
      </x:c>
      <x:c r="M1447" t="str">
        <x:v>Potosí</x:v>
      </x:c>
      <x:c r="N1447" t="str">
        <x:f>IFERROR(VLOOKUP(M1447,'Mapeos'!$A$4:$B$30,2,FALSE),M1447)</x:f>
        <x:v>Potosí</x:v>
      </x:c>
      <x:c r="O1447" t="str">
        <x:v>C00925</x:v>
      </x:c>
      <x:c r="P1447" t="str">
        <x:v>Masivo</x:v>
      </x:c>
      <x:c r="Q1447" t="str">
        <x:v>P0013</x:v>
      </x:c>
      <x:c r="R1447" t="str">
        <x:v>Hogar</x:v>
      </x:c>
      <x:c r="S1447" t="str">
        <x:v>Marca D</x:v>
      </x:c>
      <x:c r="T1447" t="str">
        <x:v>Tienda</x:v>
      </x:c>
      <x:c r="U1447" t="str">
        <x:f>IFERROR(VLOOKUP(T1447,'Mapeos'!$D$4:$E$25,2,FALSE),T1447)</x:f>
        <x:v>Tienda</x:v>
      </x:c>
      <x:c r="V1447" t="str">
        <x:v>V036</x:v>
      </x:c>
      <x:c r="W1447" t="n">
        <x:v>1</x:v>
      </x:c>
      <x:c r="X1447" s="28" t="n">
        <x:v>247.12</x:v>
      </x:c>
      <x:c r="Y1447" s="20" t="n">
        <x:v>0.05</x:v>
      </x:c>
      <x:c r="Z1447" s="20" t="n">
        <x:f>IF(Y1447&gt;1,Y1447/100,Y1447)</x:f>
        <x:v>0.05</x:v>
      </x:c>
      <x:c r="AA1447" s="28" t="n">
        <x:v>202.02</x:v>
      </x:c>
      <x:c r="AB1447" s="28" t="n">
        <x:v>234.76</x:v>
      </x:c>
      <x:c r="AC1447" s="28" t="str">
        <x:v>BOB</x:v>
      </x:c>
      <x:c r="AD1447" s="28" t="n">
        <x:f>IF(AC1447="USD",AB1447*'Parametros'!$B$4,AB1447)</x:f>
        <x:v>234.76</x:v>
      </x:c>
      <x:c r="AE1447" s="28" t="n">
        <x:f>W1447*X1447*(1-Z1447)</x:f>
        <x:v>234.76399999999998</x:v>
      </x:c>
      <x:c r="AF1447" s="28" t="n">
        <x:f>W1447*AA1447</x:f>
        <x:v>202.02</x:v>
      </x:c>
      <x:c r="AG1447" s="28" t="n">
        <x:f>AE1447-AF1447</x:f>
        <x:v>32.74399999999997</x:v>
      </x:c>
      <x:c r="AH1447" s="20" t="n">
        <x:f>IF(AE1447&gt;0,AG1447/AE1447,"")</x:f>
        <x:v>0.13947623996864925</x:v>
      </x:c>
      <x:c r="AI1447" s="28" t="n">
        <x:v>193572.77</x:v>
      </x:c>
      <x:c r="AJ1447" s="28"/>
      <x:c r="AK1447"/>
      <x:c r="AL1447" t="str">
        <x:v>Completado</x:v>
      </x:c>
      <x:c r="AM1447" t="str">
        <x:f>IF(W1447&lt;0,"Devuelto",AL1447)</x:f>
        <x:v>Completado</x:v>
      </x:c>
      <x:c r="AN1447" t="str">
        <x:v>Transferencia</x:v>
      </x:c>
      <x:c r="AO1447" s="29" t="str">
        <x:v>Sin observación</x:v>
      </x:c>
      <x:c r="AP1447" t="str">
        <x:f>IF(D1447="","No","Sí")</x:f>
        <x:v>Sí</x:v>
      </x:c>
    </x:row>
    <x:row r="1448">
      <x:c r="A1448" t="n">
        <x:v>1448</x:v>
      </x:c>
      <x:c r="B1448" t="str">
        <x:v>VT0006870</x:v>
      </x:c>
      <x:c r="C1448" t="str">
        <x:v>45485</x:v>
      </x:c>
      <x:c r="D1448" s="27" t="n">
        <x:v>45485</x:v>
      </x:c>
      <x:c r="E1448" t="n">
        <x:f>IF(D1448="","",YEAR(D1448))</x:f>
        <x:v>2024</x:v>
      </x:c>
      <x:c r="F1448" t="n">
        <x:f>IF(D1448="","",MONTH(D1448))</x:f>
        <x:v>7</x:v>
      </x:c>
      <x:c r="G1448" t="str">
        <x:f>IF(D1448="","Fecha no disponible",TEXT(D1448,"mmmm"))</x:f>
        <x:v>July</x:v>
      </x:c>
      <x:c r="H1448" t="str">
        <x:f>IF(D1448="","Fecha no disponible",TEXT(D1448,"yyyy-mm"))</x:f>
        <x:v>2024-07</x:v>
      </x:c>
      <x:c r="I1448" t="str">
        <x:f>IF(D1448="","Fecha no disponible","T"&amp;ROUNDUP(MONTH(D1448)/3,0))</x:f>
        <x:v>T3</x:v>
      </x:c>
      <x:c r="J1448" t="str">
        <x:v>T004</x:v>
      </x:c>
      <x:c r="K1448" t="str">
        <x:v>Tienda La Paz 4</x:v>
      </x:c>
      <x:c r="L1448" t="str">
        <x:v>Centro</x:v>
      </x:c>
      <x:c r="M1448" t="str">
        <x:v>La Paz</x:v>
      </x:c>
      <x:c r="N1448" t="str">
        <x:f>IFERROR(VLOOKUP(M1448,'Mapeos'!$A$4:$B$30,2,FALSE),M1448)</x:f>
        <x:v>La Paz</x:v>
      </x:c>
      <x:c r="O1448" t="str">
        <x:v>C00949</x:v>
      </x:c>
      <x:c r="P1448" t="str">
        <x:v>Masivo</x:v>
      </x:c>
      <x:c r="Q1448" t="str">
        <x:v>P0061</x:v>
      </x:c>
      <x:c r="R1448" t="str">
        <x:v>Deportes</x:v>
      </x:c>
      <x:c r="S1448" t="str">
        <x:v>Marca C</x:v>
      </x:c>
      <x:c r="T1448" t="str">
        <x:v>Tienda</x:v>
      </x:c>
      <x:c r="U1448" t="str">
        <x:f>IFERROR(VLOOKUP(T1448,'Mapeos'!$D$4:$E$25,2,FALSE),T1448)</x:f>
        <x:v>Tienda</x:v>
      </x:c>
      <x:c r="V1448" t="str">
        <x:v>V037</x:v>
      </x:c>
      <x:c r="W1448" t="n">
        <x:v>1</x:v>
      </x:c>
      <x:c r="X1448" s="28" t="n">
        <x:v>287.7</x:v>
      </x:c>
      <x:c r="Y1448" s="20" t="n">
        <x:v>0.25</x:v>
      </x:c>
      <x:c r="Z1448" s="20" t="n">
        <x:f>IF(Y1448&gt;1,Y1448/100,Y1448)</x:f>
        <x:v>0.25</x:v>
      </x:c>
      <x:c r="AA1448" s="28" t="n">
        <x:v>150.39</x:v>
      </x:c>
      <x:c r="AB1448" s="28" t="n">
        <x:v>215.77</x:v>
      </x:c>
      <x:c r="AC1448" s="28" t="str">
        <x:v>BOB</x:v>
      </x:c>
      <x:c r="AD1448" s="28" t="n">
        <x:f>IF(AC1448="USD",AB1448*'Parametros'!$B$4,AB1448)</x:f>
        <x:v>215.77</x:v>
      </x:c>
      <x:c r="AE1448" s="28" t="n">
        <x:f>W1448*X1448*(1-Z1448)</x:f>
        <x:v>215.77499999999998</x:v>
      </x:c>
      <x:c r="AF1448" s="28" t="n">
        <x:f>W1448*AA1448</x:f>
        <x:v>150.39</x:v>
      </x:c>
      <x:c r="AG1448" s="28" t="n">
        <x:f>AE1448-AF1448</x:f>
        <x:v>65.38499999999999</x:v>
      </x:c>
      <x:c r="AH1448" s="20" t="n">
        <x:f>IF(AE1448&gt;0,AG1448/AE1448,"")</x:f>
        <x:v>0.3030239833159541</x:v>
      </x:c>
      <x:c r="AI1448" s="28" t="n">
        <x:v>181671.78</x:v>
      </x:c>
      <x:c r="AJ1448" s="28"/>
      <x:c r="AK1448"/>
      <x:c r="AL1448" t="str">
        <x:v>Completado</x:v>
      </x:c>
      <x:c r="AM1448" t="str">
        <x:f>IF(W1448&lt;0,"Devuelto",AL1448)</x:f>
        <x:v>Completado</x:v>
      </x:c>
      <x:c r="AN1448" t="str">
        <x:v>Transferencia</x:v>
      </x:c>
      <x:c r="AO1448" s="29" t="str">
        <x:v>Sin observación</x:v>
      </x:c>
      <x:c r="AP1448" t="str">
        <x:f>IF(D1448="","No","Sí")</x:f>
        <x:v>Sí</x:v>
      </x:c>
    </x:row>
    <x:row r="1449">
      <x:c r="A1449" t="n">
        <x:v>1449</x:v>
      </x:c>
      <x:c r="B1449" t="str">
        <x:v>VT0006875</x:v>
      </x:c>
      <x:c r="C1449" t="str">
        <x:v>45730</x:v>
      </x:c>
      <x:c r="D1449" s="27" t="n">
        <x:v>45730</x:v>
      </x:c>
      <x:c r="E1449" t="n">
        <x:f>IF(D1449="","",YEAR(D1449))</x:f>
        <x:v>2025</x:v>
      </x:c>
      <x:c r="F1449" t="n">
        <x:f>IF(D1449="","",MONTH(D1449))</x:f>
        <x:v>3</x:v>
      </x:c>
      <x:c r="G1449" t="str">
        <x:f>IF(D1449="","Fecha no disponible",TEXT(D1449,"mmmm"))</x:f>
        <x:v>March</x:v>
      </x:c>
      <x:c r="H1449" t="str">
        <x:f>IF(D1449="","Fecha no disponible",TEXT(D1449,"yyyy-mm"))</x:f>
        <x:v>2025-03</x:v>
      </x:c>
      <x:c r="I1449" t="str">
        <x:f>IF(D1449="","Fecha no disponible","T"&amp;ROUNDUP(MONTH(D1449)/3,0))</x:f>
        <x:v>T1</x:v>
      </x:c>
      <x:c r="J1449" t="str">
        <x:v>T012</x:v>
      </x:c>
      <x:c r="K1449" t="str">
        <x:v>Tienda Cochabamba 4</x:v>
      </x:c>
      <x:c r="L1449" t="str">
        <x:v>Centro</x:v>
      </x:c>
      <x:c r="M1449" t="str">
        <x:v>Cochabamba</x:v>
      </x:c>
      <x:c r="N1449" t="str">
        <x:f>IFERROR(VLOOKUP(M1449,'Mapeos'!$A$4:$B$30,2,FALSE),M1449)</x:f>
        <x:v>Cochabamba</x:v>
      </x:c>
      <x:c r="O1449" t="str">
        <x:v>C01308</x:v>
      </x:c>
      <x:c r="P1449" t="str">
        <x:v>Empresa</x:v>
      </x:c>
      <x:c r="Q1449" t="str">
        <x:v>P0042</x:v>
      </x:c>
      <x:c r="R1449" t="str">
        <x:v>Electrónica</x:v>
      </x:c>
      <x:c r="S1449" t="str">
        <x:v>Marca B</x:v>
      </x:c>
      <x:c r="T1449" t="str">
        <x:v>E-commerce</x:v>
      </x:c>
      <x:c r="U1449" t="str">
        <x:f>IFERROR(VLOOKUP(T1449,'Mapeos'!$D$4:$E$25,2,FALSE),T1449)</x:f>
        <x:v>E-commerce</x:v>
      </x:c>
      <x:c r="V1449" t="str">
        <x:v>V023</x:v>
      </x:c>
      <x:c r="W1449" t="n">
        <x:v>1</x:v>
      </x:c>
      <x:c r="X1449" s="28" t="n">
        <x:v>463.67</x:v>
      </x:c>
      <x:c r="Y1449" s="20" t="n">
        <x:v>0.05</x:v>
      </x:c>
      <x:c r="Z1449" s="20" t="n">
        <x:f>IF(Y1449&gt;1,Y1449/100,Y1449)</x:f>
        <x:v>0.05</x:v>
      </x:c>
      <x:c r="AA1449" s="28" t="n">
        <x:v>283.66</x:v>
      </x:c>
      <x:c r="AB1449" s="28" t="n">
        <x:v>440.49</x:v>
      </x:c>
      <x:c r="AC1449" s="28" t="str">
        <x:v>BOB</x:v>
      </x:c>
      <x:c r="AD1449" s="28" t="n">
        <x:f>IF(AC1449="USD",AB1449*'Parametros'!$B$4,AB1449)</x:f>
        <x:v>440.49</x:v>
      </x:c>
      <x:c r="AE1449" s="28" t="n">
        <x:f>W1449*X1449*(1-Z1449)</x:f>
        <x:v>440.4865</x:v>
      </x:c>
      <x:c r="AF1449" s="28" t="n">
        <x:f>W1449*AA1449</x:f>
        <x:v>283.66</x:v>
      </x:c>
      <x:c r="AG1449" s="28" t="n">
        <x:f>AE1449-AF1449</x:f>
        <x:v>156.82649999999995</x:v>
      </x:c>
      <x:c r="AH1449" s="20" t="n">
        <x:f>IF(AE1449&gt;0,AG1449/AE1449,"")</x:f>
        <x:v>0.3560302075091971</x:v>
      </x:c>
      <x:c r="AI1449" s="28" t="n">
        <x:v>89862.96</x:v>
      </x:c>
      <x:c r="AJ1449" s="28"/>
      <x:c r="AK1449"/>
      <x:c r="AL1449" t="str">
        <x:v>Completado</x:v>
      </x:c>
      <x:c r="AM1449" t="str">
        <x:f>IF(W1449&lt;0,"Devuelto",AL1449)</x:f>
        <x:v>Completado</x:v>
      </x:c>
      <x:c r="AN1449" t="str">
        <x:v>Transferencia</x:v>
      </x:c>
      <x:c r="AO1449" s="29" t="str">
        <x:v>Sin observación</x:v>
      </x:c>
      <x:c r="AP1449" t="str">
        <x:f>IF(D1449="","No","Sí")</x:f>
        <x:v>Sí</x:v>
      </x:c>
    </x:row>
    <x:row r="1450">
      <x:c r="A1450" t="n">
        <x:v>1450</x:v>
      </x:c>
      <x:c r="B1450" t="str">
        <x:v>VT0006880</x:v>
      </x:c>
      <x:c r="C1450" t="str">
        <x:v>45931</x:v>
      </x:c>
      <x:c r="D1450" s="27" t="n">
        <x:v>45931</x:v>
      </x:c>
      <x:c r="E1450" t="n">
        <x:f>IF(D1450="","",YEAR(D1450))</x:f>
        <x:v>2025</x:v>
      </x:c>
      <x:c r="F1450" t="n">
        <x:f>IF(D1450="","",MONTH(D1450))</x:f>
        <x:v>10</x:v>
      </x:c>
      <x:c r="G1450" t="str">
        <x:f>IF(D1450="","Fecha no disponible",TEXT(D1450,"mmmm"))</x:f>
        <x:v>October</x:v>
      </x:c>
      <x:c r="H1450" t="str">
        <x:f>IF(D1450="","Fecha no disponible",TEXT(D1450,"yyyy-mm"))</x:f>
        <x:v>2025-10</x:v>
      </x:c>
      <x:c r="I1450" t="str">
        <x:f>IF(D1450="","Fecha no disponible","T"&amp;ROUNDUP(MONTH(D1450)/3,0))</x:f>
        <x:v>T4</x:v>
      </x:c>
      <x:c r="J1450" t="str">
        <x:v>T007</x:v>
      </x:c>
      <x:c r="K1450" t="str">
        <x:v>Tienda Santa Cruz 3</x:v>
      </x:c>
      <x:c r="L1450" t="str">
        <x:v>Barrio</x:v>
      </x:c>
      <x:c r="M1450" t="str">
        <x:v>Santa Cruz</x:v>
      </x:c>
      <x:c r="N1450" t="str">
        <x:f>IFERROR(VLOOKUP(M1450,'Mapeos'!$A$4:$B$30,2,FALSE),M1450)</x:f>
        <x:v>Santa Cruz</x:v>
      </x:c>
      <x:c r="O1450" t="str">
        <x:v>C01205</x:v>
      </x:c>
      <x:c r="P1450" t="str">
        <x:v>Premium</x:v>
      </x:c>
      <x:c r="Q1450" t="str">
        <x:v>P0070</x:v>
      </x:c>
      <x:c r="R1450" t="str">
        <x:v>Electrónica</x:v>
      </x:c>
      <x:c r="S1450" t="str">
        <x:v>Marca C</x:v>
      </x:c>
      <x:c r="T1450" t="str">
        <x:v>Marketplace</x:v>
      </x:c>
      <x:c r="U1450" t="str">
        <x:f>IFERROR(VLOOKUP(T1450,'Mapeos'!$D$4:$E$25,2,FALSE),T1450)</x:f>
        <x:v>Marketplace</x:v>
      </x:c>
      <x:c r="V1450" t="str">
        <x:v>V022</x:v>
      </x:c>
      <x:c r="W1450" t="n">
        <x:v>1</x:v>
      </x:c>
      <x:c r="X1450" s="28" t="n">
        <x:v>647.2</x:v>
      </x:c>
      <x:c r="Y1450" s="20" t="n">
        <x:v>0.2</x:v>
      </x:c>
      <x:c r="Z1450" s="20" t="n">
        <x:f>IF(Y1450&gt;1,Y1450/100,Y1450)</x:f>
        <x:v>0.2</x:v>
      </x:c>
      <x:c r="AA1450" s="28" t="n">
        <x:v>337.99</x:v>
      </x:c>
      <x:c r="AB1450" s="28" t="n">
        <x:v>517.76</x:v>
      </x:c>
      <x:c r="AC1450" s="28" t="str">
        <x:v>BOB</x:v>
      </x:c>
      <x:c r="AD1450" s="28" t="n">
        <x:f>IF(AC1450="USD",AB1450*'Parametros'!$B$4,AB1450)</x:f>
        <x:v>517.76</x:v>
      </x:c>
      <x:c r="AE1450" s="28" t="n">
        <x:f>W1450*X1450*(1-Z1450)</x:f>
        <x:v>517.7600000000001</x:v>
      </x:c>
      <x:c r="AF1450" s="28" t="n">
        <x:f>W1450*AA1450</x:f>
        <x:v>337.99</x:v>
      </x:c>
      <x:c r="AG1450" s="28" t="n">
        <x:f>AE1450-AF1450</x:f>
        <x:v>179.7700000000001</x:v>
      </x:c>
      <x:c r="AH1450" s="20" t="n">
        <x:f>IF(AE1450&gt;0,AG1450/AE1450,"")</x:f>
        <x:v>0.3472072002472189</x:v>
      </x:c>
      <x:c r="AI1450" s="28" t="n">
        <x:v>73493.73</x:v>
      </x:c>
      <x:c r="AJ1450" s="28"/>
      <x:c r="AK1450"/>
      <x:c r="AL1450" t="str">
        <x:v>Completado</x:v>
      </x:c>
      <x:c r="AM1450" t="str">
        <x:f>IF(W1450&lt;0,"Devuelto",AL1450)</x:f>
        <x:v>Completado</x:v>
      </x:c>
      <x:c r="AN1450" t="str">
        <x:v>Transferencia</x:v>
      </x:c>
      <x:c r="AO1450" s="29" t="str">
        <x:v>Sin observación</x:v>
      </x:c>
      <x:c r="AP1450" t="str">
        <x:f>IF(D1450="","No","Sí")</x:f>
        <x:v>Sí</x:v>
      </x:c>
    </x:row>
    <x:row r="1451">
      <x:c r="A1451" t="n">
        <x:v>1451</x:v>
      </x:c>
      <x:c r="B1451" t="str">
        <x:v>VT0006884</x:v>
      </x:c>
      <x:c r="C1451" t="str">
        <x:v>46124</x:v>
      </x:c>
      <x:c r="D1451" s="27" t="n">
        <x:v>46124</x:v>
      </x:c>
      <x:c r="E1451" t="n">
        <x:f>IF(D1451="","",YEAR(D1451))</x:f>
        <x:v>2026</x:v>
      </x:c>
      <x:c r="F1451" t="n">
        <x:f>IF(D1451="","",MONTH(D1451))</x:f>
        <x:v>4</x:v>
      </x:c>
      <x:c r="G1451" t="str">
        <x:f>IF(D1451="","Fecha no disponible",TEXT(D1451,"mmmm"))</x:f>
        <x:v>April</x:v>
      </x:c>
      <x:c r="H1451" t="str">
        <x:f>IF(D1451="","Fecha no disponible",TEXT(D1451,"yyyy-mm"))</x:f>
        <x:v>2026-04</x:v>
      </x:c>
      <x:c r="I1451" t="str">
        <x:f>IF(D1451="","Fecha no disponible","T"&amp;ROUNDUP(MONTH(D1451)/3,0))</x:f>
        <x:v>T2</x:v>
      </x:c>
      <x:c r="J1451" t="str">
        <x:v>T009</x:v>
      </x:c>
      <x:c r="K1451" t="str">
        <x:v>Tienda Cochabamba 1</x:v>
      </x:c>
      <x:c r="L1451" t="str">
        <x:v>Mall</x:v>
      </x:c>
      <x:c r="M1451" t="str">
        <x:v>Cochabamba</x:v>
      </x:c>
      <x:c r="N1451" t="str">
        <x:f>IFERROR(VLOOKUP(M1451,'Mapeos'!$A$4:$B$30,2,FALSE),M1451)</x:f>
        <x:v>Cochabamba</x:v>
      </x:c>
      <x:c r="O1451" t="str">
        <x:v>C00240</x:v>
      </x:c>
      <x:c r="P1451" t="str">
        <x:v>Premium</x:v>
      </x:c>
      <x:c r="Q1451" t="str">
        <x:v>P0026</x:v>
      </x:c>
      <x:c r="R1451" t="str">
        <x:v>Alimentos</x:v>
      </x:c>
      <x:c r="S1451" t="str">
        <x:v>Marca C</x:v>
      </x:c>
      <x:c r="T1451" t="str">
        <x:v>Tienda</x:v>
      </x:c>
      <x:c r="U1451" t="str">
        <x:f>IFERROR(VLOOKUP(T1451,'Mapeos'!$D$4:$E$25,2,FALSE),T1451)</x:f>
        <x:v>Tienda</x:v>
      </x:c>
      <x:c r="V1451" t="str">
        <x:v>V001</x:v>
      </x:c>
      <x:c r="W1451" t="n">
        <x:v>2</x:v>
      </x:c>
      <x:c r="X1451" s="28" t="n">
        <x:v>18.61</x:v>
      </x:c>
      <x:c r="Y1451" s="20" t="n">
        <x:v>0.25</x:v>
      </x:c>
      <x:c r="Z1451" s="20" t="n">
        <x:f>IF(Y1451&gt;1,Y1451/100,Y1451)</x:f>
        <x:v>0.25</x:v>
      </x:c>
      <x:c r="AA1451" s="28" t="n">
        <x:v>11.76</x:v>
      </x:c>
      <x:c r="AB1451" s="28" t="n">
        <x:v>27.91</x:v>
      </x:c>
      <x:c r="AC1451" s="28" t="str">
        <x:v>BOB</x:v>
      </x:c>
      <x:c r="AD1451" s="28" t="n">
        <x:f>IF(AC1451="USD",AB1451*'Parametros'!$B$4,AB1451)</x:f>
        <x:v>27.91</x:v>
      </x:c>
      <x:c r="AE1451" s="28" t="n">
        <x:f>W1451*X1451*(1-Z1451)</x:f>
        <x:v>27.915</x:v>
      </x:c>
      <x:c r="AF1451" s="28" t="n">
        <x:f>W1451*AA1451</x:f>
        <x:v>23.52</x:v>
      </x:c>
      <x:c r="AG1451" s="28" t="n">
        <x:f>AE1451-AF1451</x:f>
        <x:v>4.395</x:v>
      </x:c>
      <x:c r="AH1451" s="20" t="n">
        <x:f>IF(AE1451&gt;0,AG1451/AE1451,"")</x:f>
        <x:v>0.15744223535733476</x:v>
      </x:c>
      <x:c r="AI1451" s="28" t="n">
        <x:v>174619.63</x:v>
      </x:c>
      <x:c r="AJ1451" s="28"/>
      <x:c r="AK1451"/>
      <x:c r="AL1451" t="str">
        <x:v>Completado</x:v>
      </x:c>
      <x:c r="AM1451" t="str">
        <x:f>IF(W1451&lt;0,"Devuelto",AL1451)</x:f>
        <x:v>Completado</x:v>
      </x:c>
      <x:c r="AN1451" t="str">
        <x:v>Efectivo</x:v>
      </x:c>
      <x:c r="AO1451" s="29" t="str">
        <x:v>Sin observación</x:v>
      </x:c>
      <x:c r="AP1451" t="str">
        <x:f>IF(D1451="","No","Sí")</x:f>
        <x:v>Sí</x:v>
      </x:c>
    </x:row>
    <x:row r="1452">
      <x:c r="A1452" t="n">
        <x:v>1452</x:v>
      </x:c>
      <x:c r="B1452" t="str">
        <x:v>VT0006889</x:v>
      </x:c>
      <x:c r="C1452" t="str">
        <x:v>45669</x:v>
      </x:c>
      <x:c r="D1452" s="27" t="n">
        <x:v>45669</x:v>
      </x:c>
      <x:c r="E1452" t="n">
        <x:f>IF(D1452="","",YEAR(D1452))</x:f>
        <x:v>2025</x:v>
      </x:c>
      <x:c r="F1452" t="n">
        <x:f>IF(D1452="","",MONTH(D1452))</x:f>
        <x:v>1</x:v>
      </x:c>
      <x:c r="G1452" t="str">
        <x:f>IF(D1452="","Fecha no disponible",TEXT(D1452,"mmmm"))</x:f>
        <x:v>January</x:v>
      </x:c>
      <x:c r="H1452" t="str">
        <x:f>IF(D1452="","Fecha no disponible",TEXT(D1452,"yyyy-mm"))</x:f>
        <x:v>2025-01</x:v>
      </x:c>
      <x:c r="I1452" t="str">
        <x:f>IF(D1452="","Fecha no disponible","T"&amp;ROUNDUP(MONTH(D1452)/3,0))</x:f>
        <x:v>T1</x:v>
      </x:c>
      <x:c r="J1452" t="str">
        <x:v>T017</x:v>
      </x:c>
      <x:c r="K1452" t="str">
        <x:v>Tienda Sucre 1</x:v>
      </x:c>
      <x:c r="L1452" t="str">
        <x:v>Centro</x:v>
      </x:c>
      <x:c r="M1452" t="str">
        <x:v>Sucre</x:v>
      </x:c>
      <x:c r="N1452" t="str">
        <x:f>IFERROR(VLOOKUP(M1452,'Mapeos'!$A$4:$B$30,2,FALSE),M1452)</x:f>
        <x:v>Sucre</x:v>
      </x:c>
      <x:c r="O1452" t="str">
        <x:v>C01546</x:v>
      </x:c>
      <x:c r="P1452" t="str">
        <x:v>Premium</x:v>
      </x:c>
      <x:c r="Q1452" t="str">
        <x:v>P0125</x:v>
      </x:c>
      <x:c r="R1452" t="str">
        <x:v>Deportes</x:v>
      </x:c>
      <x:c r="S1452" t="str">
        <x:v>Marca A</x:v>
      </x:c>
      <x:c r="T1452" t="str">
        <x:v>Tienda</x:v>
      </x:c>
      <x:c r="U1452" t="str">
        <x:f>IFERROR(VLOOKUP(T1452,'Mapeos'!$D$4:$E$25,2,FALSE),T1452)</x:f>
        <x:v>Tienda</x:v>
      </x:c>
      <x:c r="V1452" t="str">
        <x:v>V017</x:v>
      </x:c>
      <x:c r="W1452" t="n">
        <x:v>1</x:v>
      </x:c>
      <x:c r="X1452" s="28" t="n">
        <x:v>159.79</x:v>
      </x:c>
      <x:c r="Y1452" s="20" t="n">
        <x:v>0.15</x:v>
      </x:c>
      <x:c r="Z1452" s="20" t="n">
        <x:f>IF(Y1452&gt;1,Y1452/100,Y1452)</x:f>
        <x:v>0.15</x:v>
      </x:c>
      <x:c r="AA1452" s="28" t="n">
        <x:v>107.52</x:v>
      </x:c>
      <x:c r="AB1452" s="28" t="n">
        <x:v>135.82</x:v>
      </x:c>
      <x:c r="AC1452" s="28" t="str">
        <x:v>BOB</x:v>
      </x:c>
      <x:c r="AD1452" s="28" t="n">
        <x:f>IF(AC1452="USD",AB1452*'Parametros'!$B$4,AB1452)</x:f>
        <x:v>135.82</x:v>
      </x:c>
      <x:c r="AE1452" s="28" t="n">
        <x:f>W1452*X1452*(1-Z1452)</x:f>
        <x:v>135.8215</x:v>
      </x:c>
      <x:c r="AF1452" s="28" t="n">
        <x:f>W1452*AA1452</x:f>
        <x:v>107.52</x:v>
      </x:c>
      <x:c r="AG1452" s="28" t="n">
        <x:f>AE1452-AF1452</x:f>
        <x:v>28.30149999999999</x:v>
      </x:c>
      <x:c r="AH1452" s="20" t="n">
        <x:f>IF(AE1452&gt;0,AG1452/AE1452,"")</x:f>
        <x:v>0.2083727539454357</x:v>
      </x:c>
      <x:c r="AI1452" s="28" t="n">
        <x:v>139765.58</x:v>
      </x:c>
      <x:c r="AJ1452" s="28"/>
      <x:c r="AK1452"/>
      <x:c r="AL1452" t="str">
        <x:v>Completado</x:v>
      </x:c>
      <x:c r="AM1452" t="str">
        <x:f>IF(W1452&lt;0,"Devuelto",AL1452)</x:f>
        <x:v>Completado</x:v>
      </x:c>
      <x:c r="AN1452" t="str">
        <x:v>Efectivo</x:v>
      </x:c>
      <x:c r="AO1452" s="29" t="str">
        <x:v>Sin observación</x:v>
      </x:c>
      <x:c r="AP1452" t="str">
        <x:f>IF(D1452="","No","Sí")</x:f>
        <x:v>Sí</x:v>
      </x:c>
    </x:row>
    <x:row r="1453">
      <x:c r="A1453" t="n">
        <x:v>1453</x:v>
      </x:c>
      <x:c r="B1453" t="str">
        <x:v>VT0006894</x:v>
      </x:c>
      <x:c r="C1453" t="str">
        <x:v>45563</x:v>
      </x:c>
      <x:c r="D1453" s="27" t="n">
        <x:v>45563</x:v>
      </x:c>
      <x:c r="E1453" t="n">
        <x:f>IF(D1453="","",YEAR(D1453))</x:f>
        <x:v>2024</x:v>
      </x:c>
      <x:c r="F1453" t="n">
        <x:f>IF(D1453="","",MONTH(D1453))</x:f>
        <x:v>9</x:v>
      </x:c>
      <x:c r="G1453" t="str">
        <x:f>IF(D1453="","Fecha no disponible",TEXT(D1453,"mmmm"))</x:f>
        <x:v>September</x:v>
      </x:c>
      <x:c r="H1453" t="str">
        <x:f>IF(D1453="","Fecha no disponible",TEXT(D1453,"yyyy-mm"))</x:f>
        <x:v>2024-09</x:v>
      </x:c>
      <x:c r="I1453" t="str">
        <x:f>IF(D1453="","Fecha no disponible","T"&amp;ROUNDUP(MONTH(D1453)/3,0))</x:f>
        <x:v>T3</x:v>
      </x:c>
      <x:c r="J1453" t="str">
        <x:v>T018</x:v>
      </x:c>
      <x:c r="K1453" t="str">
        <x:v>Tienda Sucre 2</x:v>
      </x:c>
      <x:c r="L1453" t="str">
        <x:v>Mall</x:v>
      </x:c>
      <x:c r="M1453" t="str">
        <x:v>Sucre</x:v>
      </x:c>
      <x:c r="N1453" t="str">
        <x:f>IFERROR(VLOOKUP(M1453,'Mapeos'!$A$4:$B$30,2,FALSE),M1453)</x:f>
        <x:v>Sucre</x:v>
      </x:c>
      <x:c r="O1453" t="str">
        <x:v>C01522</x:v>
      </x:c>
      <x:c r="P1453" t="str">
        <x:v>Masivo</x:v>
      </x:c>
      <x:c r="Q1453" t="str">
        <x:v>P0014</x:v>
      </x:c>
      <x:c r="R1453" t="str">
        <x:v>Electrónica</x:v>
      </x:c>
      <x:c r="S1453" t="str">
        <x:v>Marca C</x:v>
      </x:c>
      <x:c r="T1453" t="str">
        <x:v>Marketplace</x:v>
      </x:c>
      <x:c r="U1453" t="str">
        <x:f>IFERROR(VLOOKUP(T1453,'Mapeos'!$D$4:$E$25,2,FALSE),T1453)</x:f>
        <x:v>Marketplace</x:v>
      </x:c>
      <x:c r="V1453" t="str">
        <x:v>V037</x:v>
      </x:c>
      <x:c r="W1453" t="n">
        <x:v>3</x:v>
      </x:c>
      <x:c r="X1453" s="28" t="n">
        <x:v>381.81</x:v>
      </x:c>
      <x:c r="Y1453" s="20" t="n">
        <x:v>0</x:v>
      </x:c>
      <x:c r="Z1453" s="20" t="n">
        <x:f>IF(Y1453&gt;1,Y1453/100,Y1453)</x:f>
        <x:v>0</x:v>
      </x:c>
      <x:c r="AA1453" s="28" t="n">
        <x:v>308.21</x:v>
      </x:c>
      <x:c r="AB1453" s="28" t="n">
        <x:v>1145.43</x:v>
      </x:c>
      <x:c r="AC1453" s="28" t="str">
        <x:v>BOB</x:v>
      </x:c>
      <x:c r="AD1453" s="28" t="n">
        <x:f>IF(AC1453="USD",AB1453*'Parametros'!$B$4,AB1453)</x:f>
        <x:v>1145.43</x:v>
      </x:c>
      <x:c r="AE1453" s="28" t="n">
        <x:f>W1453*X1453*(1-Z1453)</x:f>
        <x:v>1145.43</x:v>
      </x:c>
      <x:c r="AF1453" s="28" t="n">
        <x:f>W1453*AA1453</x:f>
        <x:v>924.6299999999999</x:v>
      </x:c>
      <x:c r="AG1453" s="28" t="n">
        <x:f>AE1453-AF1453</x:f>
        <x:v>220.80000000000018</x:v>
      </x:c>
      <x:c r="AH1453" s="20" t="n">
        <x:f>IF(AE1453&gt;0,AG1453/AE1453,"")</x:f>
        <x:v>0.19276603546266483</x:v>
      </x:c>
      <x:c r="AI1453" s="28" t="n">
        <x:v>92932.21</x:v>
      </x:c>
      <x:c r="AJ1453" s="28"/>
      <x:c r="AK1453"/>
      <x:c r="AL1453" t="str">
        <x:v>Completado</x:v>
      </x:c>
      <x:c r="AM1453" t="str">
        <x:f>IF(W1453&lt;0,"Devuelto",AL1453)</x:f>
        <x:v>Completado</x:v>
      </x:c>
      <x:c r="AN1453" t="str">
        <x:v>Tarjeta</x:v>
      </x:c>
      <x:c r="AO1453" s="29" t="str">
        <x:v>Sin observación</x:v>
      </x:c>
      <x:c r="AP1453" t="str">
        <x:f>IF(D1453="","No","Sí")</x:f>
        <x:v>Sí</x:v>
      </x:c>
    </x:row>
    <x:row r="1454">
      <x:c r="A1454" t="n">
        <x:v>1454</x:v>
      </x:c>
      <x:c r="B1454" t="str">
        <x:v>VT0006899</x:v>
      </x:c>
      <x:c r="C1454" t="str">
        <x:v>46175</x:v>
      </x:c>
      <x:c r="D1454" s="27" t="n">
        <x:v>46175</x:v>
      </x:c>
      <x:c r="E1454" t="n">
        <x:f>IF(D1454="","",YEAR(D1454))</x:f>
        <x:v>2026</x:v>
      </x:c>
      <x:c r="F1454" t="n">
        <x:f>IF(D1454="","",MONTH(D1454))</x:f>
        <x:v>6</x:v>
      </x:c>
      <x:c r="G1454" t="str">
        <x:f>IF(D1454="","Fecha no disponible",TEXT(D1454,"mmmm"))</x:f>
        <x:v>June</x:v>
      </x:c>
      <x:c r="H1454" t="str">
        <x:f>IF(D1454="","Fecha no disponible",TEXT(D1454,"yyyy-mm"))</x:f>
        <x:v>2026-06</x:v>
      </x:c>
      <x:c r="I1454" t="str">
        <x:f>IF(D1454="","Fecha no disponible","T"&amp;ROUNDUP(MONTH(D1454)/3,0))</x:f>
        <x:v>T2</x:v>
      </x:c>
      <x:c r="J1454" t="str">
        <x:v>T003</x:v>
      </x:c>
      <x:c r="K1454" t="str">
        <x:v>Tienda La Paz 3</x:v>
      </x:c>
      <x:c r="L1454" t="str">
        <x:v>Barrio</x:v>
      </x:c>
      <x:c r="M1454" t="str">
        <x:v>La Paz</x:v>
      </x:c>
      <x:c r="N1454" t="str">
        <x:f>IFERROR(VLOOKUP(M1454,'Mapeos'!$A$4:$B$30,2,FALSE),M1454)</x:f>
        <x:v>La Paz</x:v>
      </x:c>
      <x:c r="O1454" t="str">
        <x:v>C00615</x:v>
      </x:c>
      <x:c r="P1454" t="str">
        <x:v>Empresa</x:v>
      </x:c>
      <x:c r="Q1454" t="str">
        <x:v>P0059</x:v>
      </x:c>
      <x:c r="R1454" t="str">
        <x:v>Cuidado Personal</x:v>
      </x:c>
      <x:c r="S1454" t="str">
        <x:v>Marca D</x:v>
      </x:c>
      <x:c r="T1454" t="str">
        <x:v>Tienda</x:v>
      </x:c>
      <x:c r="U1454" t="str">
        <x:f>IFERROR(VLOOKUP(T1454,'Mapeos'!$D$4:$E$25,2,FALSE),T1454)</x:f>
        <x:v>Tienda</x:v>
      </x:c>
      <x:c r="V1454" t="str">
        <x:v>V010</x:v>
      </x:c>
      <x:c r="W1454" t="n">
        <x:v>1</x:v>
      </x:c>
      <x:c r="X1454" s="28" t="n">
        <x:v>89.91</x:v>
      </x:c>
      <x:c r="Y1454" s="20" t="n">
        <x:v>0.05</x:v>
      </x:c>
      <x:c r="Z1454" s="20" t="n">
        <x:f>IF(Y1454&gt;1,Y1454/100,Y1454)</x:f>
        <x:v>0.05</x:v>
      </x:c>
      <x:c r="AA1454" s="28" t="n">
        <x:v>45.39</x:v>
      </x:c>
      <x:c r="AB1454" s="28" t="n">
        <x:v>85.41</x:v>
      </x:c>
      <x:c r="AC1454" s="28" t="str">
        <x:v>BOB</x:v>
      </x:c>
      <x:c r="AD1454" s="28" t="n">
        <x:f>IF(AC1454="USD",AB1454*'Parametros'!$B$4,AB1454)</x:f>
        <x:v>85.41</x:v>
      </x:c>
      <x:c r="AE1454" s="28" t="n">
        <x:f>W1454*X1454*(1-Z1454)</x:f>
        <x:v>85.41449999999999</x:v>
      </x:c>
      <x:c r="AF1454" s="28" t="n">
        <x:f>W1454*AA1454</x:f>
        <x:v>45.39</x:v>
      </x:c>
      <x:c r="AG1454" s="28" t="n">
        <x:f>AE1454-AF1454</x:f>
        <x:v>40.02449999999999</x:v>
      </x:c>
      <x:c r="AH1454" s="20" t="n">
        <x:f>IF(AE1454&gt;0,AG1454/AE1454,"")</x:f>
        <x:v>0.46859139841595976</x:v>
      </x:c>
      <x:c r="AI1454" s="28" t="n">
        <x:v>157901.55</x:v>
      </x:c>
      <x:c r="AJ1454" s="28"/>
      <x:c r="AK1454"/>
      <x:c r="AL1454" t="str">
        <x:v>Completado</x:v>
      </x:c>
      <x:c r="AM1454" t="str">
        <x:f>IF(W1454&lt;0,"Devuelto",AL1454)</x:f>
        <x:v>Completado</x:v>
      </x:c>
      <x:c r="AN1454" t="str">
        <x:v>QR</x:v>
      </x:c>
      <x:c r="AO1454" s="29" t="str">
        <x:v>Sin observación</x:v>
      </x:c>
      <x:c r="AP1454" t="str">
        <x:f>IF(D1454="","No","Sí")</x:f>
        <x:v>Sí</x:v>
      </x:c>
    </x:row>
    <x:row r="1455">
      <x:c r="A1455" t="n">
        <x:v>1455</x:v>
      </x:c>
      <x:c r="B1455" t="str">
        <x:v>VT0006903</x:v>
      </x:c>
      <x:c r="C1455" t="str">
        <x:v>45629</x:v>
      </x:c>
      <x:c r="D1455" s="27" t="n">
        <x:v>45629</x:v>
      </x:c>
      <x:c r="E1455" t="n">
        <x:f>IF(D1455="","",YEAR(D1455))</x:f>
        <x:v>2024</x:v>
      </x:c>
      <x:c r="F1455" t="n">
        <x:f>IF(D1455="","",MONTH(D1455))</x:f>
        <x:v>12</x:v>
      </x:c>
      <x:c r="G1455" t="str">
        <x:f>IF(D1455="","Fecha no disponible",TEXT(D1455,"mmmm"))</x:f>
        <x:v>December</x:v>
      </x:c>
      <x:c r="H1455" t="str">
        <x:f>IF(D1455="","Fecha no disponible",TEXT(D1455,"yyyy-mm"))</x:f>
        <x:v>2024-12</x:v>
      </x:c>
      <x:c r="I1455" t="str">
        <x:f>IF(D1455="","Fecha no disponible","T"&amp;ROUNDUP(MONTH(D1455)/3,0))</x:f>
        <x:v>T4</x:v>
      </x:c>
      <x:c r="J1455" t="str">
        <x:v>T019</x:v>
      </x:c>
      <x:c r="K1455" t="str">
        <x:v>Tienda Sucre 3</x:v>
      </x:c>
      <x:c r="L1455" t="str">
        <x:v>Centro</x:v>
      </x:c>
      <x:c r="M1455" t="str">
        <x:v>Sucre</x:v>
      </x:c>
      <x:c r="N1455" t="str">
        <x:f>IFERROR(VLOOKUP(M1455,'Mapeos'!$A$4:$B$30,2,FALSE),M1455)</x:f>
        <x:v>Sucre</x:v>
      </x:c>
      <x:c r="O1455" t="str">
        <x:v>C00109</x:v>
      </x:c>
      <x:c r="P1455" t="str">
        <x:v>Masivo</x:v>
      </x:c>
      <x:c r="Q1455" t="str">
        <x:v>P0130</x:v>
      </x:c>
      <x:c r="R1455" t="str">
        <x:v>Cuidado Personal</x:v>
      </x:c>
      <x:c r="S1455" t="str">
        <x:v>Marca A</x:v>
      </x:c>
      <x:c r="T1455" t="str">
        <x:v>E-commerce</x:v>
      </x:c>
      <x:c r="U1455" t="str">
        <x:f>IFERROR(VLOOKUP(T1455,'Mapeos'!$D$4:$E$25,2,FALSE),T1455)</x:f>
        <x:v>E-commerce</x:v>
      </x:c>
      <x:c r="V1455" t="str">
        <x:v>V008</x:v>
      </x:c>
      <x:c r="W1455" t="n">
        <x:v>1</x:v>
      </x:c>
      <x:c r="X1455" s="28" t="n">
        <x:v>85.34</x:v>
      </x:c>
      <x:c r="Y1455" s="20" t="n">
        <x:v>0.1</x:v>
      </x:c>
      <x:c r="Z1455" s="20" t="n">
        <x:f>IF(Y1455&gt;1,Y1455/100,Y1455)</x:f>
        <x:v>0.1</x:v>
      </x:c>
      <x:c r="AA1455" s="28" t="n">
        <x:v>47.85</x:v>
      </x:c>
      <x:c r="AB1455" s="28" t="n">
        <x:v>76.81</x:v>
      </x:c>
      <x:c r="AC1455" s="28" t="str">
        <x:v>BOB</x:v>
      </x:c>
      <x:c r="AD1455" s="28" t="n">
        <x:f>IF(AC1455="USD",AB1455*'Parametros'!$B$4,AB1455)</x:f>
        <x:v>76.81</x:v>
      </x:c>
      <x:c r="AE1455" s="28" t="n">
        <x:f>W1455*X1455*(1-Z1455)</x:f>
        <x:v>76.80600000000001</x:v>
      </x:c>
      <x:c r="AF1455" s="28" t="n">
        <x:f>W1455*AA1455</x:f>
        <x:v>47.85</x:v>
      </x:c>
      <x:c r="AG1455" s="28" t="n">
        <x:f>AE1455-AF1455</x:f>
        <x:v>28.95600000000001</x:v>
      </x:c>
      <x:c r="AH1455" s="20" t="n">
        <x:f>IF(AE1455&gt;0,AG1455/AE1455,"")</x:f>
        <x:v>0.3770017967346302</x:v>
      </x:c>
      <x:c r="AI1455" s="28" t="n">
        <x:v>97167.28</x:v>
      </x:c>
      <x:c r="AJ1455" s="28"/>
      <x:c r="AK1455"/>
      <x:c r="AL1455" t="str">
        <x:v>Completado</x:v>
      </x:c>
      <x:c r="AM1455" t="str">
        <x:f>IF(W1455&lt;0,"Devuelto",AL1455)</x:f>
        <x:v>Completado</x:v>
      </x:c>
      <x:c r="AN1455" t="str">
        <x:v>Efectivo</x:v>
      </x:c>
      <x:c r="AO1455" s="29" t="str">
        <x:v>Sin observación</x:v>
      </x:c>
      <x:c r="AP1455" t="str">
        <x:f>IF(D1455="","No","Sí")</x:f>
        <x:v>Sí</x:v>
      </x:c>
    </x:row>
    <x:row r="1456">
      <x:c r="A1456" t="n">
        <x:v>1456</x:v>
      </x:c>
      <x:c r="B1456" t="str">
        <x:v>VT0006908</x:v>
      </x:c>
      <x:c r="C1456" t="str">
        <x:v>45713</x:v>
      </x:c>
      <x:c r="D1456" s="27" t="n">
        <x:v>45713</x:v>
      </x:c>
      <x:c r="E1456" t="n">
        <x:f>IF(D1456="","",YEAR(D1456))</x:f>
        <x:v>2025</x:v>
      </x:c>
      <x:c r="F1456" t="n">
        <x:f>IF(D1456="","",MONTH(D1456))</x:f>
        <x:v>2</x:v>
      </x:c>
      <x:c r="G1456" t="str">
        <x:f>IF(D1456="","Fecha no disponible",TEXT(D1456,"mmmm"))</x:f>
        <x:v>February</x:v>
      </x:c>
      <x:c r="H1456" t="str">
        <x:f>IF(D1456="","Fecha no disponible",TEXT(D1456,"yyyy-mm"))</x:f>
        <x:v>2025-02</x:v>
      </x:c>
      <x:c r="I1456" t="str">
        <x:f>IF(D1456="","Fecha no disponible","T"&amp;ROUNDUP(MONTH(D1456)/3,0))</x:f>
        <x:v>T1</x:v>
      </x:c>
      <x:c r="J1456" t="str">
        <x:v>T014</x:v>
      </x:c>
      <x:c r="K1456" t="str">
        <x:v>Tienda Potosí 2</x:v>
      </x:c>
      <x:c r="L1456" t="str">
        <x:v>Barrio</x:v>
      </x:c>
      <x:c r="M1456" t="str">
        <x:v>Potosí</x:v>
      </x:c>
      <x:c r="N1456" t="str">
        <x:f>IFERROR(VLOOKUP(M1456,'Mapeos'!$A$4:$B$30,2,FALSE),M1456)</x:f>
        <x:v>Potosí</x:v>
      </x:c>
      <x:c r="O1456" t="str">
        <x:v>C01682</x:v>
      </x:c>
      <x:c r="P1456" t="str">
        <x:v>Frecuente</x:v>
      </x:c>
      <x:c r="Q1456" t="str">
        <x:v>P0125</x:v>
      </x:c>
      <x:c r="R1456" t="str">
        <x:v>Deportes</x:v>
      </x:c>
      <x:c r="S1456" t="str">
        <x:v>Marca A</x:v>
      </x:c>
      <x:c r="T1456" t="str">
        <x:v>Tienda</x:v>
      </x:c>
      <x:c r="U1456" t="str">
        <x:f>IFERROR(VLOOKUP(T1456,'Mapeos'!$D$4:$E$25,2,FALSE),T1456)</x:f>
        <x:v>Tienda</x:v>
      </x:c>
      <x:c r="V1456" t="str">
        <x:v>V009</x:v>
      </x:c>
      <x:c r="W1456" t="n">
        <x:v>1</x:v>
      </x:c>
      <x:c r="X1456" s="28" t="n">
        <x:v>154.38</x:v>
      </x:c>
      <x:c r="Y1456" s="20" t="n">
        <x:v>0</x:v>
      </x:c>
      <x:c r="Z1456" s="20" t="n">
        <x:f>IF(Y1456&gt;1,Y1456/100,Y1456)</x:f>
        <x:v>0</x:v>
      </x:c>
      <x:c r="AA1456" s="28" t="n">
        <x:v>107.52</x:v>
      </x:c>
      <x:c r="AB1456" s="28" t="n">
        <x:v>154.38</x:v>
      </x:c>
      <x:c r="AC1456" s="28" t="str">
        <x:v>BOB</x:v>
      </x:c>
      <x:c r="AD1456" s="28" t="n">
        <x:f>IF(AC1456="USD",AB1456*'Parametros'!$B$4,AB1456)</x:f>
        <x:v>154.38</x:v>
      </x:c>
      <x:c r="AE1456" s="28" t="n">
        <x:f>W1456*X1456*(1-Z1456)</x:f>
        <x:v>154.38</x:v>
      </x:c>
      <x:c r="AF1456" s="28" t="n">
        <x:f>W1456*AA1456</x:f>
        <x:v>107.52</x:v>
      </x:c>
      <x:c r="AG1456" s="28" t="n">
        <x:f>AE1456-AF1456</x:f>
        <x:v>46.86</x:v>
      </x:c>
      <x:c r="AH1456" s="20" t="n">
        <x:f>IF(AE1456&gt;0,AG1456/AE1456,"")</x:f>
        <x:v>0.3035367275553828</x:v>
      </x:c>
      <x:c r="AI1456" s="28" t="n">
        <x:v>196960.34</x:v>
      </x:c>
      <x:c r="AJ1456" s="28"/>
      <x:c r="AK1456"/>
      <x:c r="AL1456" t="str">
        <x:v>Completado</x:v>
      </x:c>
      <x:c r="AM1456" t="str">
        <x:f>IF(W1456&lt;0,"Devuelto",AL1456)</x:f>
        <x:v>Completado</x:v>
      </x:c>
      <x:c r="AN1456" t="str">
        <x:v>Tarjeta</x:v>
      </x:c>
      <x:c r="AO1456" s="29" t="str">
        <x:v>Sin observación</x:v>
      </x:c>
      <x:c r="AP1456" t="str">
        <x:f>IF(D1456="","No","Sí")</x:f>
        <x:v>Sí</x:v>
      </x:c>
    </x:row>
    <x:row r="1457">
      <x:c r="A1457" t="n">
        <x:v>1457</x:v>
      </x:c>
      <x:c r="B1457" t="str">
        <x:v>VT0006913</x:v>
      </x:c>
      <x:c r="C1457" t="str">
        <x:v>45588</x:v>
      </x:c>
      <x:c r="D1457" s="27" t="n">
        <x:v>45588</x:v>
      </x:c>
      <x:c r="E1457" t="n">
        <x:f>IF(D1457="","",YEAR(D1457))</x:f>
        <x:v>2024</x:v>
      </x:c>
      <x:c r="F1457" t="n">
        <x:f>IF(D1457="","",MONTH(D1457))</x:f>
        <x:v>10</x:v>
      </x:c>
      <x:c r="G1457" t="str">
        <x:f>IF(D1457="","Fecha no disponible",TEXT(D1457,"mmmm"))</x:f>
        <x:v>October</x:v>
      </x:c>
      <x:c r="H1457" t="str">
        <x:f>IF(D1457="","Fecha no disponible",TEXT(D1457,"yyyy-mm"))</x:f>
        <x:v>2024-10</x:v>
      </x:c>
      <x:c r="I1457" t="str">
        <x:f>IF(D1457="","Fecha no disponible","T"&amp;ROUNDUP(MONTH(D1457)/3,0))</x:f>
        <x:v>T4</x:v>
      </x:c>
      <x:c r="J1457" t="str">
        <x:v>T003</x:v>
      </x:c>
      <x:c r="K1457" t="str">
        <x:v>Tienda La Paz 3</x:v>
      </x:c>
      <x:c r="L1457" t="str">
        <x:v>Barrio</x:v>
      </x:c>
      <x:c r="M1457" t="str">
        <x:v>La Paz</x:v>
      </x:c>
      <x:c r="N1457" t="str">
        <x:f>IFERROR(VLOOKUP(M1457,'Mapeos'!$A$4:$B$30,2,FALSE),M1457)</x:f>
        <x:v>La Paz</x:v>
      </x:c>
      <x:c r="O1457" t="str">
        <x:v>C01097</x:v>
      </x:c>
      <x:c r="P1457" t="str">
        <x:v>Premium</x:v>
      </x:c>
      <x:c r="Q1457" t="str">
        <x:v>P0113</x:v>
      </x:c>
      <x:c r="R1457" t="str">
        <x:v>Cuidado Personal</x:v>
      </x:c>
      <x:c r="S1457" t="str">
        <x:v>Marca A</x:v>
      </x:c>
      <x:c r="T1457" t="str">
        <x:v>Tienda</x:v>
      </x:c>
      <x:c r="U1457" t="str">
        <x:f>IFERROR(VLOOKUP(T1457,'Mapeos'!$D$4:$E$25,2,FALSE),T1457)</x:f>
        <x:v>Tienda</x:v>
      </x:c>
      <x:c r="V1457" t="str">
        <x:v>V001</x:v>
      </x:c>
      <x:c r="W1457" t="n">
        <x:v>-1</x:v>
      </x:c>
      <x:c r="X1457" s="28" t="n">
        <x:v>76.05</x:v>
      </x:c>
      <x:c r="Y1457" s="20" t="n">
        <x:v>0.05</x:v>
      </x:c>
      <x:c r="Z1457" s="20" t="n">
        <x:f>IF(Y1457&gt;1,Y1457/100,Y1457)</x:f>
        <x:v>0.05</x:v>
      </x:c>
      <x:c r="AA1457" s="28" t="n">
        <x:v>37.95</x:v>
      </x:c>
      <x:c r="AB1457" s="28" t="n">
        <x:v>-72.25</x:v>
      </x:c>
      <x:c r="AC1457" s="28" t="str">
        <x:v>BOB</x:v>
      </x:c>
      <x:c r="AD1457" s="28" t="n">
        <x:f>IF(AC1457="USD",AB1457*'Parametros'!$B$4,AB1457)</x:f>
        <x:v>-72.25</x:v>
      </x:c>
      <x:c r="AE1457" s="28" t="n">
        <x:f>W1457*X1457*(1-Z1457)</x:f>
        <x:v>-72.24749999999999</x:v>
      </x:c>
      <x:c r="AF1457" s="28" t="n">
        <x:f>W1457*AA1457</x:f>
        <x:v>-37.95</x:v>
      </x:c>
      <x:c r="AG1457" s="28" t="n">
        <x:f>AE1457-AF1457</x:f>
        <x:v>-34.297499999999985</x:v>
      </x:c>
      <x:c r="AH1457" s="20" t="str">
        <x:f>IF(AE1457&gt;0,AG1457/AE1457,"")</x:f>
      </x:c>
      <x:c r="AI1457" s="28" t="n">
        <x:v>158078.03</x:v>
      </x:c>
      <x:c r="AJ1457" s="28"/>
      <x:c r="AK1457"/>
      <x:c r="AL1457" t="str">
        <x:v>Devuelto</x:v>
      </x:c>
      <x:c r="AM1457" t="str">
        <x:f>IF(W1457&lt;0,"Devuelto",AL1457)</x:f>
        <x:v>Devuelto</x:v>
      </x:c>
      <x:c r="AN1457" t="str">
        <x:v>QR</x:v>
      </x:c>
      <x:c r="AO1457" s="29" t="str">
        <x:v>Sin observación</x:v>
      </x:c>
      <x:c r="AP1457" t="str">
        <x:f>IF(D1457="","No","Sí")</x:f>
        <x:v>Sí</x:v>
      </x:c>
    </x:row>
    <x:row r="1458">
      <x:c r="A1458" t="n">
        <x:v>1458</x:v>
      </x:c>
      <x:c r="B1458" t="str">
        <x:v>VT0006918</x:v>
      </x:c>
      <x:c r="C1458" t="str">
        <x:v>45661</x:v>
      </x:c>
      <x:c r="D1458" s="27" t="n">
        <x:v>45661</x:v>
      </x:c>
      <x:c r="E1458" t="n">
        <x:f>IF(D1458="","",YEAR(D1458))</x:f>
        <x:v>2025</x:v>
      </x:c>
      <x:c r="F1458" t="n">
        <x:f>IF(D1458="","",MONTH(D1458))</x:f>
        <x:v>1</x:v>
      </x:c>
      <x:c r="G1458" t="str">
        <x:f>IF(D1458="","Fecha no disponible",TEXT(D1458,"mmmm"))</x:f>
        <x:v>January</x:v>
      </x:c>
      <x:c r="H1458" t="str">
        <x:f>IF(D1458="","Fecha no disponible",TEXT(D1458,"yyyy-mm"))</x:f>
        <x:v>2025-01</x:v>
      </x:c>
      <x:c r="I1458" t="str">
        <x:f>IF(D1458="","Fecha no disponible","T"&amp;ROUNDUP(MONTH(D1458)/3,0))</x:f>
        <x:v>T1</x:v>
      </x:c>
      <x:c r="J1458" t="str">
        <x:v>T013</x:v>
      </x:c>
      <x:c r="K1458" t="str">
        <x:v>Tienda Potosí 1</x:v>
      </x:c>
      <x:c r="L1458" t="str">
        <x:v>Centro</x:v>
      </x:c>
      <x:c r="M1458" t="str">
        <x:v>Potosí</x:v>
      </x:c>
      <x:c r="N1458" t="str">
        <x:f>IFERROR(VLOOKUP(M1458,'Mapeos'!$A$4:$B$30,2,FALSE),M1458)</x:f>
        <x:v>Potosí</x:v>
      </x:c>
      <x:c r="O1458" t="str">
        <x:v>C01502</x:v>
      </x:c>
      <x:c r="P1458" t="str">
        <x:v>Premium</x:v>
      </x:c>
      <x:c r="Q1458" t="str">
        <x:v>P0088</x:v>
      </x:c>
      <x:c r="R1458" t="str">
        <x:v>Hogar</x:v>
      </x:c>
      <x:c r="S1458" t="str">
        <x:v>Marca B</x:v>
      </x:c>
      <x:c r="T1458" t="str">
        <x:v>E-commerce</x:v>
      </x:c>
      <x:c r="U1458" t="str">
        <x:f>IFERROR(VLOOKUP(T1458,'Mapeos'!$D$4:$E$25,2,FALSE),T1458)</x:f>
        <x:v>E-commerce</x:v>
      </x:c>
      <x:c r="V1458" t="str">
        <x:v>V029</x:v>
      </x:c>
      <x:c r="W1458" t="n">
        <x:v>1</x:v>
      </x:c>
      <x:c r="X1458" s="28" t="n">
        <x:v>282.09</x:v>
      </x:c>
      <x:c r="Y1458" s="20" t="n">
        <x:v>0.15</x:v>
      </x:c>
      <x:c r="Z1458" s="20" t="n">
        <x:f>IF(Y1458&gt;1,Y1458/100,Y1458)</x:f>
        <x:v>0.15</x:v>
      </x:c>
      <x:c r="AA1458" s="28" t="n">
        <x:v>154.37</x:v>
      </x:c>
      <x:c r="AB1458" s="28" t="n">
        <x:v>34.45</x:v>
      </x:c>
      <x:c r="AC1458" s="28" t="str">
        <x:v>USD</x:v>
      </x:c>
      <x:c r="AD1458" s="28" t="n">
        <x:f>IF(AC1458="USD",AB1458*'Parametros'!$B$4,AB1458)</x:f>
        <x:v>239.77200000000002</x:v>
      </x:c>
      <x:c r="AE1458" s="28" t="n">
        <x:f>W1458*X1458*(1-Z1458)</x:f>
        <x:v>239.77649999999997</x:v>
      </x:c>
      <x:c r="AF1458" s="28" t="n">
        <x:f>W1458*AA1458</x:f>
        <x:v>154.37</x:v>
      </x:c>
      <x:c r="AG1458" s="28" t="n">
        <x:f>AE1458-AF1458</x:f>
        <x:v>85.40649999999997</x:v>
      </x:c>
      <x:c r="AH1458" s="20" t="n">
        <x:f>IF(AE1458&gt;0,AG1458/AE1458,"")</x:f>
        <x:v>0.3561921205789557</x:v>
      </x:c>
      <x:c r="AI1458" s="28" t="n">
        <x:v>73104.9</x:v>
      </x:c>
      <x:c r="AJ1458" s="28" t="n">
        <x:v>0</x:v>
      </x:c>
      <x:c r="AK1458" t="n">
        <x:v>33</x:v>
      </x:c>
      <x:c r="AL1458" t="str">
        <x:v>Completado</x:v>
      </x:c>
      <x:c r="AM1458" t="str">
        <x:f>IF(W1458&lt;0,"Devuelto",AL1458)</x:f>
        <x:v>Completado</x:v>
      </x:c>
      <x:c r="AN1458" t="str">
        <x:v>Efectivo</x:v>
      </x:c>
      <x:c r="AO1458" s="29" t="str">
        <x:v>Venta convertida USD→BOB</x:v>
      </x:c>
      <x:c r="AP1458" t="str">
        <x:f>IF(D1458="","No","Sí")</x:f>
        <x:v>Sí</x:v>
      </x:c>
    </x:row>
    <x:row r="1459">
      <x:c r="A1459" t="n">
        <x:v>1459</x:v>
      </x:c>
      <x:c r="B1459" t="str">
        <x:v>VT0006922</x:v>
      </x:c>
      <x:c r="C1459" t="str">
        <x:v>46021</x:v>
      </x:c>
      <x:c r="D1459" s="27" t="n">
        <x:v>46021</x:v>
      </x:c>
      <x:c r="E1459" t="n">
        <x:f>IF(D1459="","",YEAR(D1459))</x:f>
        <x:v>2025</x:v>
      </x:c>
      <x:c r="F1459" t="n">
        <x:f>IF(D1459="","",MONTH(D1459))</x:f>
        <x:v>12</x:v>
      </x:c>
      <x:c r="G1459" t="str">
        <x:f>IF(D1459="","Fecha no disponible",TEXT(D1459,"mmmm"))</x:f>
        <x:v>December</x:v>
      </x:c>
      <x:c r="H1459" t="str">
        <x:f>IF(D1459="","Fecha no disponible",TEXT(D1459,"yyyy-mm"))</x:f>
        <x:v>2025-12</x:v>
      </x:c>
      <x:c r="I1459" t="str">
        <x:f>IF(D1459="","Fecha no disponible","T"&amp;ROUNDUP(MONTH(D1459)/3,0))</x:f>
        <x:v>T4</x:v>
      </x:c>
      <x:c r="J1459" t="str">
        <x:v>T008</x:v>
      </x:c>
      <x:c r="K1459" t="str">
        <x:v>Tienda Santa Cruz 4</x:v>
      </x:c>
      <x:c r="L1459" t="str">
        <x:v>Barrio</x:v>
      </x:c>
      <x:c r="M1459" t="str">
        <x:v>Santa Cruz</x:v>
      </x:c>
      <x:c r="N1459" t="str">
        <x:f>IFERROR(VLOOKUP(M1459,'Mapeos'!$A$4:$B$30,2,FALSE),M1459)</x:f>
        <x:v>Santa Cruz</x:v>
      </x:c>
      <x:c r="O1459" t="str">
        <x:v>C01439</x:v>
      </x:c>
      <x:c r="P1459" t="str">
        <x:v>Premium</x:v>
      </x:c>
      <x:c r="Q1459" t="str">
        <x:v>P0061</x:v>
      </x:c>
      <x:c r="R1459" t="str">
        <x:v>Deportes</x:v>
      </x:c>
      <x:c r="S1459" t="str">
        <x:v>Marca C</x:v>
      </x:c>
      <x:c r="T1459" t="str">
        <x:v>Tienda</x:v>
      </x:c>
      <x:c r="U1459" t="str">
        <x:f>IFERROR(VLOOKUP(T1459,'Mapeos'!$D$4:$E$25,2,FALSE),T1459)</x:f>
        <x:v>Tienda</x:v>
      </x:c>
      <x:c r="V1459" t="str">
        <x:v>V018</x:v>
      </x:c>
      <x:c r="W1459" t="n">
        <x:v>6</x:v>
      </x:c>
      <x:c r="X1459" s="28" t="n">
        <x:v>250.9</x:v>
      </x:c>
      <x:c r="Y1459" s="20" t="n">
        <x:v>0.15</x:v>
      </x:c>
      <x:c r="Z1459" s="20" t="n">
        <x:f>IF(Y1459&gt;1,Y1459/100,Y1459)</x:f>
        <x:v>0.15</x:v>
      </x:c>
      <x:c r="AA1459" s="28" t="n">
        <x:v>150.39</x:v>
      </x:c>
      <x:c r="AB1459" s="28" t="n">
        <x:v>1279.59</x:v>
      </x:c>
      <x:c r="AC1459" s="28" t="str">
        <x:v>BOB</x:v>
      </x:c>
      <x:c r="AD1459" s="28" t="n">
        <x:f>IF(AC1459="USD",AB1459*'Parametros'!$B$4,AB1459)</x:f>
        <x:v>1279.59</x:v>
      </x:c>
      <x:c r="AE1459" s="28" t="n">
        <x:f>W1459*X1459*(1-Z1459)</x:f>
        <x:v>1279.5900000000001</x:v>
      </x:c>
      <x:c r="AF1459" s="28" t="n">
        <x:f>W1459*AA1459</x:f>
        <x:v>902.3399999999999</x:v>
      </x:c>
      <x:c r="AG1459" s="28" t="n">
        <x:f>AE1459-AF1459</x:f>
        <x:v>377.2500000000002</x:v>
      </x:c>
      <x:c r="AH1459" s="20" t="n">
        <x:f>IF(AE1459&gt;0,AG1459/AE1459,"")</x:f>
        <x:v>0.29482099735071404</x:v>
      </x:c>
      <x:c r="AI1459" s="28" t="n">
        <x:v>186128.69</x:v>
      </x:c>
      <x:c r="AJ1459" s="28"/>
      <x:c r="AK1459"/>
      <x:c r="AL1459" t="str">
        <x:v>Completado</x:v>
      </x:c>
      <x:c r="AM1459" t="str">
        <x:f>IF(W1459&lt;0,"Devuelto",AL1459)</x:f>
        <x:v>Completado</x:v>
      </x:c>
      <x:c r="AN1459" t="str">
        <x:v>Efectivo</x:v>
      </x:c>
      <x:c r="AO1459" s="29" t="str">
        <x:v>Sin observación</x:v>
      </x:c>
      <x:c r="AP1459" t="str">
        <x:f>IF(D1459="","No","Sí")</x:f>
        <x:v>Sí</x:v>
      </x:c>
    </x:row>
    <x:row r="1460">
      <x:c r="A1460" t="n">
        <x:v>1460</x:v>
      </x:c>
      <x:c r="B1460" t="str">
        <x:v>VT0006927</x:v>
      </x:c>
      <x:c r="C1460" t="str">
        <x:v>46183</x:v>
      </x:c>
      <x:c r="D1460" s="27" t="n">
        <x:v>46183</x:v>
      </x:c>
      <x:c r="E1460" t="n">
        <x:f>IF(D1460="","",YEAR(D1460))</x:f>
        <x:v>2026</x:v>
      </x:c>
      <x:c r="F1460" t="n">
        <x:f>IF(D1460="","",MONTH(D1460))</x:f>
        <x:v>6</x:v>
      </x:c>
      <x:c r="G1460" t="str">
        <x:f>IF(D1460="","Fecha no disponible",TEXT(D1460,"mmmm"))</x:f>
        <x:v>June</x:v>
      </x:c>
      <x:c r="H1460" t="str">
        <x:f>IF(D1460="","Fecha no disponible",TEXT(D1460,"yyyy-mm"))</x:f>
        <x:v>2026-06</x:v>
      </x:c>
      <x:c r="I1460" t="str">
        <x:f>IF(D1460="","Fecha no disponible","T"&amp;ROUNDUP(MONTH(D1460)/3,0))</x:f>
        <x:v>T2</x:v>
      </x:c>
      <x:c r="J1460" t="str">
        <x:v>T004</x:v>
      </x:c>
      <x:c r="K1460" t="str">
        <x:v>Tienda La Paz 4</x:v>
      </x:c>
      <x:c r="L1460" t="str">
        <x:v>Centro</x:v>
      </x:c>
      <x:c r="M1460" t="str">
        <x:v>La Paz</x:v>
      </x:c>
      <x:c r="N1460" t="str">
        <x:f>IFERROR(VLOOKUP(M1460,'Mapeos'!$A$4:$B$30,2,FALSE),M1460)</x:f>
        <x:v>La Paz</x:v>
      </x:c>
      <x:c r="O1460" t="str">
        <x:v>C00862</x:v>
      </x:c>
      <x:c r="P1460" t="str">
        <x:v>Frecuente</x:v>
      </x:c>
      <x:c r="Q1460" t="str">
        <x:v>P0146</x:v>
      </x:c>
      <x:c r="R1460" t="str">
        <x:v>Cuidado Personal</x:v>
      </x:c>
      <x:c r="S1460" t="str">
        <x:v>Marca A</x:v>
      </x:c>
      <x:c r="T1460" t="str">
        <x:v>WhatsApp</x:v>
      </x:c>
      <x:c r="U1460" t="str">
        <x:f>IFERROR(VLOOKUP(T1460,'Mapeos'!$D$4:$E$25,2,FALSE),T1460)</x:f>
        <x:v>WhatsApp</x:v>
      </x:c>
      <x:c r="V1460" t="str">
        <x:v>V017</x:v>
      </x:c>
      <x:c r="W1460" t="n">
        <x:v>1</x:v>
      </x:c>
      <x:c r="X1460" s="28" t="n">
        <x:v>28.95</x:v>
      </x:c>
      <x:c r="Y1460" s="20" t="n">
        <x:v>0</x:v>
      </x:c>
      <x:c r="Z1460" s="20" t="n">
        <x:f>IF(Y1460&gt;1,Y1460/100,Y1460)</x:f>
        <x:v>0</x:v>
      </x:c>
      <x:c r="AA1460" s="28" t="n">
        <x:v>17.6</x:v>
      </x:c>
      <x:c r="AB1460" s="28" t="n">
        <x:v>28.95</x:v>
      </x:c>
      <x:c r="AC1460" s="28" t="str">
        <x:v>BOB</x:v>
      </x:c>
      <x:c r="AD1460" s="28" t="n">
        <x:f>IF(AC1460="USD",AB1460*'Parametros'!$B$4,AB1460)</x:f>
        <x:v>28.95</x:v>
      </x:c>
      <x:c r="AE1460" s="28" t="n">
        <x:f>W1460*X1460*(1-Z1460)</x:f>
        <x:v>28.95</x:v>
      </x:c>
      <x:c r="AF1460" s="28" t="n">
        <x:f>W1460*AA1460</x:f>
        <x:v>17.6</x:v>
      </x:c>
      <x:c r="AG1460" s="28" t="n">
        <x:f>AE1460-AF1460</x:f>
        <x:v>11.349999999999998</x:v>
      </x:c>
      <x:c r="AH1460" s="20" t="n">
        <x:f>IF(AE1460&gt;0,AG1460/AE1460,"")</x:f>
        <x:v>0.39205526770293603</x:v>
      </x:c>
      <x:c r="AI1460" s="28" t="n">
        <x:v>66658.56</x:v>
      </x:c>
      <x:c r="AJ1460" s="28"/>
      <x:c r="AK1460"/>
      <x:c r="AL1460" t="str">
        <x:v>Completado</x:v>
      </x:c>
      <x:c r="AM1460" t="str">
        <x:f>IF(W1460&lt;0,"Devuelto",AL1460)</x:f>
        <x:v>Completado</x:v>
      </x:c>
      <x:c r="AN1460" t="str">
        <x:v>QR</x:v>
      </x:c>
      <x:c r="AO1460" s="29" t="str">
        <x:v>Sin observación</x:v>
      </x:c>
      <x:c r="AP1460" t="str">
        <x:f>IF(D1460="","No","Sí")</x:f>
        <x:v>Sí</x:v>
      </x:c>
    </x:row>
    <x:row r="1461">
      <x:c r="A1461" t="n">
        <x:v>1461</x:v>
      </x:c>
      <x:c r="B1461" t="str">
        <x:v>VT0006932</x:v>
      </x:c>
      <x:c r="C1461" t="str">
        <x:v>45794</x:v>
      </x:c>
      <x:c r="D1461" s="27" t="n">
        <x:v>45794</x:v>
      </x:c>
      <x:c r="E1461" t="n">
        <x:f>IF(D1461="","",YEAR(D1461))</x:f>
        <x:v>2025</x:v>
      </x:c>
      <x:c r="F1461" t="n">
        <x:f>IF(D1461="","",MONTH(D1461))</x:f>
        <x:v>5</x:v>
      </x:c>
      <x:c r="G1461" t="str">
        <x:f>IF(D1461="","Fecha no disponible",TEXT(D1461,"mmmm"))</x:f>
        <x:v>May</x:v>
      </x:c>
      <x:c r="H1461" t="str">
        <x:f>IF(D1461="","Fecha no disponible",TEXT(D1461,"yyyy-mm"))</x:f>
        <x:v>2025-05</x:v>
      </x:c>
      <x:c r="I1461" t="str">
        <x:f>IF(D1461="","Fecha no disponible","T"&amp;ROUNDUP(MONTH(D1461)/3,0))</x:f>
        <x:v>T2</x:v>
      </x:c>
      <x:c r="J1461" t="str">
        <x:v>T006</x:v>
      </x:c>
      <x:c r="K1461" t="str">
        <x:v>Tienda Santa Cruz 2</x:v>
      </x:c>
      <x:c r="L1461" t="str">
        <x:v>Mall</x:v>
      </x:c>
      <x:c r="M1461" t="str">
        <x:v>Santa Cruz</x:v>
      </x:c>
      <x:c r="N1461" t="str">
        <x:f>IFERROR(VLOOKUP(M1461,'Mapeos'!$A$4:$B$30,2,FALSE),M1461)</x:f>
        <x:v>Santa Cruz</x:v>
      </x:c>
      <x:c r="O1461" t="str">
        <x:v>C00944</x:v>
      </x:c>
      <x:c r="P1461" t="str">
        <x:v>Masivo</x:v>
      </x:c>
      <x:c r="Q1461" t="str">
        <x:v>P0112</x:v>
      </x:c>
      <x:c r="R1461" t="str">
        <x:v>Deportes</x:v>
      </x:c>
      <x:c r="S1461" t="str">
        <x:v>Marca A</x:v>
      </x:c>
      <x:c r="T1461" t="str">
        <x:v>Tienda</x:v>
      </x:c>
      <x:c r="U1461" t="str">
        <x:f>IFERROR(VLOOKUP(T1461,'Mapeos'!$D$4:$E$25,2,FALSE),T1461)</x:f>
        <x:v>Tienda</x:v>
      </x:c>
      <x:c r="V1461" t="str">
        <x:v>V020</x:v>
      </x:c>
      <x:c r="W1461" t="n">
        <x:v>1</x:v>
      </x:c>
      <x:c r="X1461" s="28" t="n">
        <x:v>209.81</x:v>
      </x:c>
      <x:c r="Y1461" s="20" t="n">
        <x:v>0</x:v>
      </x:c>
      <x:c r="Z1461" s="20" t="n">
        <x:f>IF(Y1461&gt;1,Y1461/100,Y1461)</x:f>
        <x:v>0</x:v>
      </x:c>
      <x:c r="AA1461" s="28" t="n">
        <x:v>167.96</x:v>
      </x:c>
      <x:c r="AB1461" s="28" t="n">
        <x:v>209.81</x:v>
      </x:c>
      <x:c r="AC1461" s="28" t="str">
        <x:v>BOB</x:v>
      </x:c>
      <x:c r="AD1461" s="28" t="n">
        <x:f>IF(AC1461="USD",AB1461*'Parametros'!$B$4,AB1461)</x:f>
        <x:v>209.81</x:v>
      </x:c>
      <x:c r="AE1461" s="28" t="n">
        <x:f>W1461*X1461*(1-Z1461)</x:f>
        <x:v>209.81</x:v>
      </x:c>
      <x:c r="AF1461" s="28" t="n">
        <x:f>W1461*AA1461</x:f>
        <x:v>167.96</x:v>
      </x:c>
      <x:c r="AG1461" s="28" t="n">
        <x:f>AE1461-AF1461</x:f>
        <x:v>41.849999999999994</x:v>
      </x:c>
      <x:c r="AH1461" s="20" t="n">
        <x:f>IF(AE1461&gt;0,AG1461/AE1461,"")</x:f>
        <x:v>0.1994661836900052</x:v>
      </x:c>
      <x:c r="AI1461" s="28" t="n">
        <x:v>158789.85</x:v>
      </x:c>
      <x:c r="AJ1461" s="28"/>
      <x:c r="AK1461"/>
      <x:c r="AL1461" t="str">
        <x:v>Completado</x:v>
      </x:c>
      <x:c r="AM1461" t="str">
        <x:f>IF(W1461&lt;0,"Devuelto",AL1461)</x:f>
        <x:v>Completado</x:v>
      </x:c>
      <x:c r="AN1461" t="str">
        <x:v>QR</x:v>
      </x:c>
      <x:c r="AO1461" s="29" t="str">
        <x:v>Sin observación</x:v>
      </x:c>
      <x:c r="AP1461" t="str">
        <x:f>IF(D1461="","No","Sí")</x:f>
        <x:v>Sí</x:v>
      </x:c>
    </x:row>
    <x:row r="1462">
      <x:c r="A1462" t="n">
        <x:v>1462</x:v>
      </x:c>
      <x:c r="B1462" t="str">
        <x:v>VT0006937</x:v>
      </x:c>
      <x:c r="C1462" t="str">
        <x:v>45838</x:v>
      </x:c>
      <x:c r="D1462" s="27" t="n">
        <x:v>45838</x:v>
      </x:c>
      <x:c r="E1462" t="n">
        <x:f>IF(D1462="","",YEAR(D1462))</x:f>
        <x:v>2025</x:v>
      </x:c>
      <x:c r="F1462" t="n">
        <x:f>IF(D1462="","",MONTH(D1462))</x:f>
        <x:v>6</x:v>
      </x:c>
      <x:c r="G1462" t="str">
        <x:f>IF(D1462="","Fecha no disponible",TEXT(D1462,"mmmm"))</x:f>
        <x:v>June</x:v>
      </x:c>
      <x:c r="H1462" t="str">
        <x:f>IF(D1462="","Fecha no disponible",TEXT(D1462,"yyyy-mm"))</x:f>
        <x:v>2025-06</x:v>
      </x:c>
      <x:c r="I1462" t="str">
        <x:f>IF(D1462="","Fecha no disponible","T"&amp;ROUNDUP(MONTH(D1462)/3,0))</x:f>
        <x:v>T2</x:v>
      </x:c>
      <x:c r="J1462" t="str">
        <x:v>T016</x:v>
      </x:c>
      <x:c r="K1462" t="str">
        <x:v>Tienda Potosí 4</x:v>
      </x:c>
      <x:c r="L1462" t="str">
        <x:v>Centro</x:v>
      </x:c>
      <x:c r="M1462" t="str">
        <x:v>Potosí</x:v>
      </x:c>
      <x:c r="N1462" t="str">
        <x:f>IFERROR(VLOOKUP(M1462,'Mapeos'!$A$4:$B$30,2,FALSE),M1462)</x:f>
        <x:v>Potosí</x:v>
      </x:c>
      <x:c r="O1462" t="str">
        <x:v>C01213</x:v>
      </x:c>
      <x:c r="P1462" t="str">
        <x:v>Premium</x:v>
      </x:c>
      <x:c r="Q1462" t="str">
        <x:v>P0022</x:v>
      </x:c>
      <x:c r="R1462" t="str">
        <x:v>Cuidado Personal</x:v>
      </x:c>
      <x:c r="S1462" t="str">
        <x:v>Marca D</x:v>
      </x:c>
      <x:c r="T1462" t="str">
        <x:v>Tienda</x:v>
      </x:c>
      <x:c r="U1462" t="str">
        <x:f>IFERROR(VLOOKUP(T1462,'Mapeos'!$D$4:$E$25,2,FALSE),T1462)</x:f>
        <x:v>Tienda</x:v>
      </x:c>
      <x:c r="V1462" t="str">
        <x:v>V012</x:v>
      </x:c>
      <x:c r="W1462" t="n">
        <x:v>1</x:v>
      </x:c>
      <x:c r="X1462" s="28" t="n">
        <x:v>60.11</x:v>
      </x:c>
      <x:c r="Y1462" s="20" t="n">
        <x:v>0.15</x:v>
      </x:c>
      <x:c r="Z1462" s="20" t="n">
        <x:f>IF(Y1462&gt;1,Y1462/100,Y1462)</x:f>
        <x:v>0.15</x:v>
      </x:c>
      <x:c r="AA1462" s="28" t="n">
        <x:v>39.8</x:v>
      </x:c>
      <x:c r="AB1462" s="28" t="n">
        <x:v>51.09</x:v>
      </x:c>
      <x:c r="AC1462" s="28" t="str">
        <x:v>BOB</x:v>
      </x:c>
      <x:c r="AD1462" s="28" t="n">
        <x:f>IF(AC1462="USD",AB1462*'Parametros'!$B$4,AB1462)</x:f>
        <x:v>51.09</x:v>
      </x:c>
      <x:c r="AE1462" s="28" t="n">
        <x:f>W1462*X1462*(1-Z1462)</x:f>
        <x:v>51.0935</x:v>
      </x:c>
      <x:c r="AF1462" s="28" t="n">
        <x:f>W1462*AA1462</x:f>
        <x:v>39.8</x:v>
      </x:c>
      <x:c r="AG1462" s="28" t="n">
        <x:f>AE1462-AF1462</x:f>
        <x:v>11.293500000000002</x:v>
      </x:c>
      <x:c r="AH1462" s="20" t="n">
        <x:f>IF(AE1462&gt;0,AG1462/AE1462,"")</x:f>
        <x:v>0.2210359439067592</x:v>
      </x:c>
      <x:c r="AI1462" s="28" t="n">
        <x:v>182108.66</x:v>
      </x:c>
      <x:c r="AJ1462" s="28"/>
      <x:c r="AK1462"/>
      <x:c r="AL1462" t="str">
        <x:v>Completado</x:v>
      </x:c>
      <x:c r="AM1462" t="str">
        <x:f>IF(W1462&lt;0,"Devuelto",AL1462)</x:f>
        <x:v>Completado</x:v>
      </x:c>
      <x:c r="AN1462" t="str">
        <x:v>QR</x:v>
      </x:c>
      <x:c r="AO1462" s="29" t="str">
        <x:v>Sin observación</x:v>
      </x:c>
      <x:c r="AP1462" t="str">
        <x:f>IF(D1462="","No","Sí")</x:f>
        <x:v>Sí</x:v>
      </x:c>
    </x:row>
    <x:row r="1463">
      <x:c r="A1463" t="n">
        <x:v>1463</x:v>
      </x:c>
      <x:c r="B1463" t="str">
        <x:v>VT0006941</x:v>
      </x:c>
      <x:c r="C1463" t="str">
        <x:v>45488</x:v>
      </x:c>
      <x:c r="D1463" s="27" t="n">
        <x:v>45488</x:v>
      </x:c>
      <x:c r="E1463" t="n">
        <x:f>IF(D1463="","",YEAR(D1463))</x:f>
        <x:v>2024</x:v>
      </x:c>
      <x:c r="F1463" t="n">
        <x:f>IF(D1463="","",MONTH(D1463))</x:f>
        <x:v>7</x:v>
      </x:c>
      <x:c r="G1463" t="str">
        <x:f>IF(D1463="","Fecha no disponible",TEXT(D1463,"mmmm"))</x:f>
        <x:v>July</x:v>
      </x:c>
      <x:c r="H1463" t="str">
        <x:f>IF(D1463="","Fecha no disponible",TEXT(D1463,"yyyy-mm"))</x:f>
        <x:v>2024-07</x:v>
      </x:c>
      <x:c r="I1463" t="str">
        <x:f>IF(D1463="","Fecha no disponible","T"&amp;ROUNDUP(MONTH(D1463)/3,0))</x:f>
        <x:v>T3</x:v>
      </x:c>
      <x:c r="J1463" t="str">
        <x:v>T015</x:v>
      </x:c>
      <x:c r="K1463" t="str">
        <x:v>Tienda Potosí 3</x:v>
      </x:c>
      <x:c r="L1463" t="str">
        <x:v>Mall</x:v>
      </x:c>
      <x:c r="M1463" t="str">
        <x:v>Potosí</x:v>
      </x:c>
      <x:c r="N1463" t="str">
        <x:f>IFERROR(VLOOKUP(M1463,'Mapeos'!$A$4:$B$30,2,FALSE),M1463)</x:f>
        <x:v>Potosí</x:v>
      </x:c>
      <x:c r="O1463" t="str">
        <x:v>C01622</x:v>
      </x:c>
      <x:c r="P1463" t="str">
        <x:v>Frecuente</x:v>
      </x:c>
      <x:c r="Q1463" t="str">
        <x:v>P0018</x:v>
      </x:c>
      <x:c r="R1463" t="str">
        <x:v>Hogar</x:v>
      </x:c>
      <x:c r="S1463" t="str">
        <x:v>Marca B</x:v>
      </x:c>
      <x:c r="T1463" t="str">
        <x:v>Tienda</x:v>
      </x:c>
      <x:c r="U1463" t="str">
        <x:f>IFERROR(VLOOKUP(T1463,'Mapeos'!$D$4:$E$25,2,FALSE),T1463)</x:f>
        <x:v>Tienda</x:v>
      </x:c>
      <x:c r="V1463" t="str">
        <x:v>V014</x:v>
      </x:c>
      <x:c r="W1463" t="n">
        <x:v>3</x:v>
      </x:c>
      <x:c r="X1463" s="28" t="n">
        <x:v>213.31</x:v>
      </x:c>
      <x:c r="Y1463" s="20" t="n">
        <x:v>0.25</x:v>
      </x:c>
      <x:c r="Z1463" s="20" t="n">
        <x:f>IF(Y1463&gt;1,Y1463/100,Y1463)</x:f>
        <x:v>0.25</x:v>
      </x:c>
      <x:c r="AA1463" s="28" t="n">
        <x:v>100.5</x:v>
      </x:c>
      <x:c r="AB1463" s="28" t="n">
        <x:v>479.95</x:v>
      </x:c>
      <x:c r="AC1463" s="28" t="str">
        <x:v>BOB</x:v>
      </x:c>
      <x:c r="AD1463" s="28" t="n">
        <x:f>IF(AC1463="USD",AB1463*'Parametros'!$B$4,AB1463)</x:f>
        <x:v>479.95</x:v>
      </x:c>
      <x:c r="AE1463" s="28" t="n">
        <x:f>W1463*X1463*(1-Z1463)</x:f>
        <x:v>479.94750000000005</x:v>
      </x:c>
      <x:c r="AF1463" s="28" t="n">
        <x:f>W1463*AA1463</x:f>
        <x:v>301.5</x:v>
      </x:c>
      <x:c r="AG1463" s="28" t="n">
        <x:f>AE1463-AF1463</x:f>
        <x:v>178.44750000000005</x:v>
      </x:c>
      <x:c r="AH1463" s="20" t="n">
        <x:f>IF(AE1463&gt;0,AG1463/AE1463,"")</x:f>
        <x:v>0.37180629131311244</x:v>
      </x:c>
      <x:c r="AI1463" s="28" t="n">
        <x:v>178635.19</x:v>
      </x:c>
      <x:c r="AJ1463" s="28"/>
      <x:c r="AK1463"/>
      <x:c r="AL1463" t="str">
        <x:v>Completado</x:v>
      </x:c>
      <x:c r="AM1463" t="str">
        <x:f>IF(W1463&lt;0,"Devuelto",AL1463)</x:f>
        <x:v>Completado</x:v>
      </x:c>
      <x:c r="AN1463" t="str">
        <x:v>Transferencia</x:v>
      </x:c>
      <x:c r="AO1463" s="29" t="str">
        <x:v>Sin observación</x:v>
      </x:c>
      <x:c r="AP1463" t="str">
        <x:f>IF(D1463="","No","Sí")</x:f>
        <x:v>Sí</x:v>
      </x:c>
    </x:row>
    <x:row r="1464">
      <x:c r="A1464" t="n">
        <x:v>1464</x:v>
      </x:c>
      <x:c r="B1464" t="str">
        <x:v>VT0006946</x:v>
      </x:c>
      <x:c r="C1464" t="str">
        <x:v>45547</x:v>
      </x:c>
      <x:c r="D1464" s="27" t="n">
        <x:v>45547</x:v>
      </x:c>
      <x:c r="E1464" t="n">
        <x:f>IF(D1464="","",YEAR(D1464))</x:f>
        <x:v>2024</x:v>
      </x:c>
      <x:c r="F1464" t="n">
        <x:f>IF(D1464="","",MONTH(D1464))</x:f>
        <x:v>9</x:v>
      </x:c>
      <x:c r="G1464" t="str">
        <x:f>IF(D1464="","Fecha no disponible",TEXT(D1464,"mmmm"))</x:f>
        <x:v>September</x:v>
      </x:c>
      <x:c r="H1464" t="str">
        <x:f>IF(D1464="","Fecha no disponible",TEXT(D1464,"yyyy-mm"))</x:f>
        <x:v>2024-09</x:v>
      </x:c>
      <x:c r="I1464" t="str">
        <x:f>IF(D1464="","Fecha no disponible","T"&amp;ROUNDUP(MONTH(D1464)/3,0))</x:f>
        <x:v>T3</x:v>
      </x:c>
      <x:c r="J1464" t="str">
        <x:v>T007</x:v>
      </x:c>
      <x:c r="K1464" t="str">
        <x:v>Tienda Santa Cruz 3</x:v>
      </x:c>
      <x:c r="L1464" t="str">
        <x:v>Barrio</x:v>
      </x:c>
      <x:c r="M1464" t="str">
        <x:v>Santa Cruz</x:v>
      </x:c>
      <x:c r="N1464" t="str">
        <x:f>IFERROR(VLOOKUP(M1464,'Mapeos'!$A$4:$B$30,2,FALSE),M1464)</x:f>
        <x:v>Santa Cruz</x:v>
      </x:c>
      <x:c r="O1464" t="str">
        <x:v>C00015</x:v>
      </x:c>
      <x:c r="P1464" t="str">
        <x:v>Premium</x:v>
      </x:c>
      <x:c r="Q1464" t="str">
        <x:v>P0031</x:v>
      </x:c>
      <x:c r="R1464" t="str">
        <x:v>Alimentos</x:v>
      </x:c>
      <x:c r="S1464" t="str">
        <x:v>Marca B</x:v>
      </x:c>
      <x:c r="T1464" t="str">
        <x:v>Tienda</x:v>
      </x:c>
      <x:c r="U1464" t="str">
        <x:f>IFERROR(VLOOKUP(T1464,'Mapeos'!$D$4:$E$25,2,FALSE),T1464)</x:f>
        <x:v>Tienda</x:v>
      </x:c>
      <x:c r="V1464" t="str">
        <x:v>V015</x:v>
      </x:c>
      <x:c r="W1464" t="n">
        <x:v>2</x:v>
      </x:c>
      <x:c r="X1464" s="28" t="n">
        <x:v>50.72</x:v>
      </x:c>
      <x:c r="Y1464" s="20" t="n">
        <x:v>0.05</x:v>
      </x:c>
      <x:c r="Z1464" s="20" t="n">
        <x:f>IF(Y1464&gt;1,Y1464/100,Y1464)</x:f>
        <x:v>0.05</x:v>
      </x:c>
      <x:c r="AA1464" s="28" t="n">
        <x:v>36.49</x:v>
      </x:c>
      <x:c r="AB1464" s="28" t="n">
        <x:v>96.37</x:v>
      </x:c>
      <x:c r="AC1464" s="28" t="str">
        <x:v>BOB</x:v>
      </x:c>
      <x:c r="AD1464" s="28" t="n">
        <x:f>IF(AC1464="USD",AB1464*'Parametros'!$B$4,AB1464)</x:f>
        <x:v>96.37</x:v>
      </x:c>
      <x:c r="AE1464" s="28" t="n">
        <x:f>W1464*X1464*(1-Z1464)</x:f>
        <x:v>96.368</x:v>
      </x:c>
      <x:c r="AF1464" s="28" t="n">
        <x:f>W1464*AA1464</x:f>
        <x:v>72.98</x:v>
      </x:c>
      <x:c r="AG1464" s="28" t="n">
        <x:f>AE1464-AF1464</x:f>
        <x:v>23.38799999999999</x:v>
      </x:c>
      <x:c r="AH1464" s="20" t="n">
        <x:f>IF(AE1464&gt;0,AG1464/AE1464,"")</x:f>
        <x:v>0.2426946704300182</x:v>
      </x:c>
      <x:c r="AI1464" s="28" t="n">
        <x:v>192079.58</x:v>
      </x:c>
      <x:c r="AJ1464" s="28"/>
      <x:c r="AK1464"/>
      <x:c r="AL1464" t="str">
        <x:v>Completado</x:v>
      </x:c>
      <x:c r="AM1464" t="str">
        <x:f>IF(W1464&lt;0,"Devuelto",AL1464)</x:f>
        <x:v>Completado</x:v>
      </x:c>
      <x:c r="AN1464" t="str">
        <x:v>Transferencia</x:v>
      </x:c>
      <x:c r="AO1464" s="29" t="str">
        <x:v>Sin observación</x:v>
      </x:c>
      <x:c r="AP1464" t="str">
        <x:f>IF(D1464="","No","Sí")</x:f>
        <x:v>Sí</x:v>
      </x:c>
    </x:row>
    <x:row r="1465">
      <x:c r="A1465" t="n">
        <x:v>1465</x:v>
      </x:c>
      <x:c r="B1465" t="str">
        <x:v>VT0006951</x:v>
      </x:c>
      <x:c r="C1465" t="str">
        <x:v>45438</x:v>
      </x:c>
      <x:c r="D1465" s="27" t="n">
        <x:v>45438</x:v>
      </x:c>
      <x:c r="E1465" t="n">
        <x:f>IF(D1465="","",YEAR(D1465))</x:f>
        <x:v>2024</x:v>
      </x:c>
      <x:c r="F1465" t="n">
        <x:f>IF(D1465="","",MONTH(D1465))</x:f>
        <x:v>5</x:v>
      </x:c>
      <x:c r="G1465" t="str">
        <x:f>IF(D1465="","Fecha no disponible",TEXT(D1465,"mmmm"))</x:f>
        <x:v>May</x:v>
      </x:c>
      <x:c r="H1465" t="str">
        <x:f>IF(D1465="","Fecha no disponible",TEXT(D1465,"yyyy-mm"))</x:f>
        <x:v>2024-05</x:v>
      </x:c>
      <x:c r="I1465" t="str">
        <x:f>IF(D1465="","Fecha no disponible","T"&amp;ROUNDUP(MONTH(D1465)/3,0))</x:f>
        <x:v>T2</x:v>
      </x:c>
      <x:c r="J1465" t="str">
        <x:v>T017</x:v>
      </x:c>
      <x:c r="K1465" t="str">
        <x:v>Tienda Sucre 1</x:v>
      </x:c>
      <x:c r="L1465" t="str">
        <x:v>Centro</x:v>
      </x:c>
      <x:c r="M1465" t="str">
        <x:v>Sucre</x:v>
      </x:c>
      <x:c r="N1465" t="str">
        <x:f>IFERROR(VLOOKUP(M1465,'Mapeos'!$A$4:$B$30,2,FALSE),M1465)</x:f>
        <x:v>Sucre</x:v>
      </x:c>
      <x:c r="O1465" t="str">
        <x:v>C00629</x:v>
      </x:c>
      <x:c r="P1465" t="str">
        <x:v>Premium</x:v>
      </x:c>
      <x:c r="Q1465" t="str">
        <x:v>P0085</x:v>
      </x:c>
      <x:c r="R1465" t="str">
        <x:v>Cuidado Personal</x:v>
      </x:c>
      <x:c r="S1465" t="str">
        <x:v>Marca D</x:v>
      </x:c>
      <x:c r="T1465" t="str">
        <x:v>Marketplace</x:v>
      </x:c>
      <x:c r="U1465" t="str">
        <x:f>IFERROR(VLOOKUP(T1465,'Mapeos'!$D$4:$E$25,2,FALSE),T1465)</x:f>
        <x:v>Marketplace</x:v>
      </x:c>
      <x:c r="V1465" t="str">
        <x:v>V028</x:v>
      </x:c>
      <x:c r="W1465" t="n">
        <x:v>1</x:v>
      </x:c>
      <x:c r="X1465" s="28" t="n">
        <x:v>62.6</x:v>
      </x:c>
      <x:c r="Y1465" s="20" t="n">
        <x:v>0</x:v>
      </x:c>
      <x:c r="Z1465" s="20" t="n">
        <x:f>IF(Y1465&gt;1,Y1465/100,Y1465)</x:f>
        <x:v>0</x:v>
      </x:c>
      <x:c r="AA1465" s="28" t="n">
        <x:v>45.61</x:v>
      </x:c>
      <x:c r="AB1465" s="28" t="n">
        <x:v>62.6</x:v>
      </x:c>
      <x:c r="AC1465" s="28" t="str">
        <x:v>BOB</x:v>
      </x:c>
      <x:c r="AD1465" s="28" t="n">
        <x:f>IF(AC1465="USD",AB1465*'Parametros'!$B$4,AB1465)</x:f>
        <x:v>62.6</x:v>
      </x:c>
      <x:c r="AE1465" s="28" t="n">
        <x:f>W1465*X1465*(1-Z1465)</x:f>
        <x:v>62.6</x:v>
      </x:c>
      <x:c r="AF1465" s="28" t="n">
        <x:f>W1465*AA1465</x:f>
        <x:v>45.61</x:v>
      </x:c>
      <x:c r="AG1465" s="28" t="n">
        <x:f>AE1465-AF1465</x:f>
        <x:v>16.990000000000002</x:v>
      </x:c>
      <x:c r="AH1465" s="20" t="n">
        <x:f>IF(AE1465&gt;0,AG1465/AE1465,"")</x:f>
        <x:v>0.2714057507987221</x:v>
      </x:c>
      <x:c r="AI1465" s="28" t="n">
        <x:v>99855.54</x:v>
      </x:c>
      <x:c r="AJ1465" s="28"/>
      <x:c r="AK1465"/>
      <x:c r="AL1465" t="str">
        <x:v>Completado</x:v>
      </x:c>
      <x:c r="AM1465" t="str">
        <x:f>IF(W1465&lt;0,"Devuelto",AL1465)</x:f>
        <x:v>Completado</x:v>
      </x:c>
      <x:c r="AN1465" t="str">
        <x:v>QR</x:v>
      </x:c>
      <x:c r="AO1465" s="29" t="str">
        <x:v>Sin observación</x:v>
      </x:c>
      <x:c r="AP1465" t="str">
        <x:f>IF(D1465="","No","Sí")</x:f>
        <x:v>Sí</x:v>
      </x:c>
    </x:row>
    <x:row r="1466">
      <x:c r="A1466" t="n">
        <x:v>1466</x:v>
      </x:c>
      <x:c r="B1466" t="str">
        <x:v>VT0006956</x:v>
      </x:c>
      <x:c r="C1466" t="str">
        <x:v>46074</x:v>
      </x:c>
      <x:c r="D1466" s="27" t="n">
        <x:v>46074</x:v>
      </x:c>
      <x:c r="E1466" t="n">
        <x:f>IF(D1466="","",YEAR(D1466))</x:f>
        <x:v>2026</x:v>
      </x:c>
      <x:c r="F1466" t="n">
        <x:f>IF(D1466="","",MONTH(D1466))</x:f>
        <x:v>2</x:v>
      </x:c>
      <x:c r="G1466" t="str">
        <x:f>IF(D1466="","Fecha no disponible",TEXT(D1466,"mmmm"))</x:f>
        <x:v>February</x:v>
      </x:c>
      <x:c r="H1466" t="str">
        <x:f>IF(D1466="","Fecha no disponible",TEXT(D1466,"yyyy-mm"))</x:f>
        <x:v>2026-02</x:v>
      </x:c>
      <x:c r="I1466" t="str">
        <x:f>IF(D1466="","Fecha no disponible","T"&amp;ROUNDUP(MONTH(D1466)/3,0))</x:f>
        <x:v>T1</x:v>
      </x:c>
      <x:c r="J1466" t="str">
        <x:v>T006</x:v>
      </x:c>
      <x:c r="K1466" t="str">
        <x:v>Tienda Santa Cruz 2</x:v>
      </x:c>
      <x:c r="L1466" t="str">
        <x:v>Mall</x:v>
      </x:c>
      <x:c r="M1466" t="str">
        <x:v>Santa Cruz</x:v>
      </x:c>
      <x:c r="N1466" t="str">
        <x:f>IFERROR(VLOOKUP(M1466,'Mapeos'!$A$4:$B$30,2,FALSE),M1466)</x:f>
        <x:v>Santa Cruz</x:v>
      </x:c>
      <x:c r="O1466" t="str">
        <x:v>C01422</x:v>
      </x:c>
      <x:c r="P1466" t="str">
        <x:v>Empresa</x:v>
      </x:c>
      <x:c r="Q1466" t="str">
        <x:v>P0073</x:v>
      </x:c>
      <x:c r="R1466" t="str">
        <x:v>Alimentos</x:v>
      </x:c>
      <x:c r="S1466" t="str">
        <x:v>Marca C</x:v>
      </x:c>
      <x:c r="T1466" t="str">
        <x:v>WhatsApp</x:v>
      </x:c>
      <x:c r="U1466" t="str">
        <x:f>IFERROR(VLOOKUP(T1466,'Mapeos'!$D$4:$E$25,2,FALSE),T1466)</x:f>
        <x:v>WhatsApp</x:v>
      </x:c>
      <x:c r="V1466" t="str">
        <x:v>V034</x:v>
      </x:c>
      <x:c r="W1466" t="n">
        <x:v>1</x:v>
      </x:c>
      <x:c r="X1466" s="28" t="n">
        <x:v>28.79</x:v>
      </x:c>
      <x:c r="Y1466" s="20" t="n">
        <x:v>0</x:v>
      </x:c>
      <x:c r="Z1466" s="20" t="n">
        <x:f>IF(Y1466&gt;1,Y1466/100,Y1466)</x:f>
        <x:v>0</x:v>
      </x:c>
      <x:c r="AA1466" s="28" t="n">
        <x:v>16.07</x:v>
      </x:c>
      <x:c r="AB1466" s="28" t="n">
        <x:v>28.79</x:v>
      </x:c>
      <x:c r="AC1466" s="28" t="str">
        <x:v>BOB</x:v>
      </x:c>
      <x:c r="AD1466" s="28" t="n">
        <x:f>IF(AC1466="USD",AB1466*'Parametros'!$B$4,AB1466)</x:f>
        <x:v>28.79</x:v>
      </x:c>
      <x:c r="AE1466" s="28" t="n">
        <x:f>W1466*X1466*(1-Z1466)</x:f>
        <x:v>28.79</x:v>
      </x:c>
      <x:c r="AF1466" s="28" t="n">
        <x:f>W1466*AA1466</x:f>
        <x:v>16.07</x:v>
      </x:c>
      <x:c r="AG1466" s="28" t="n">
        <x:f>AE1466-AF1466</x:f>
        <x:v>12.719999999999999</x:v>
      </x:c>
      <x:c r="AH1466" s="20" t="n">
        <x:f>IF(AE1466&gt;0,AG1466/AE1466,"")</x:f>
        <x:v>0.441820076415422</x:v>
      </x:c>
      <x:c r="AI1466" s="28" t="n">
        <x:v>95748.64</x:v>
      </x:c>
      <x:c r="AJ1466" s="28" t="n">
        <x:v>98</x:v>
      </x:c>
      <x:c r="AK1466" t="n">
        <x:v>41</x:v>
      </x:c>
      <x:c r="AL1466" t="str">
        <x:v>Completado</x:v>
      </x:c>
      <x:c r="AM1466" t="str">
        <x:f>IF(W1466&lt;0,"Devuelto",AL1466)</x:f>
        <x:v>Completado</x:v>
      </x:c>
      <x:c r="AN1466" t="str">
        <x:v>Efectivo</x:v>
      </x:c>
      <x:c r="AO1466" s="29" t="str">
        <x:v>Sin observación</x:v>
      </x:c>
      <x:c r="AP1466" t="str">
        <x:f>IF(D1466="","No","Sí")</x:f>
        <x:v>Sí</x:v>
      </x:c>
    </x:row>
    <x:row r="1467">
      <x:c r="A1467" t="n">
        <x:v>1467</x:v>
      </x:c>
      <x:c r="B1467" t="str">
        <x:v>VT0006960</x:v>
      </x:c>
      <x:c r="C1467" t="str">
        <x:v>45986</x:v>
      </x:c>
      <x:c r="D1467" s="27" t="n">
        <x:v>45986</x:v>
      </x:c>
      <x:c r="E1467" t="n">
        <x:f>IF(D1467="","",YEAR(D1467))</x:f>
        <x:v>2025</x:v>
      </x:c>
      <x:c r="F1467" t="n">
        <x:f>IF(D1467="","",MONTH(D1467))</x:f>
        <x:v>11</x:v>
      </x:c>
      <x:c r="G1467" t="str">
        <x:f>IF(D1467="","Fecha no disponible",TEXT(D1467,"mmmm"))</x:f>
        <x:v>November</x:v>
      </x:c>
      <x:c r="H1467" t="str">
        <x:f>IF(D1467="","Fecha no disponible",TEXT(D1467,"yyyy-mm"))</x:f>
        <x:v>2025-11</x:v>
      </x:c>
      <x:c r="I1467" t="str">
        <x:f>IF(D1467="","Fecha no disponible","T"&amp;ROUNDUP(MONTH(D1467)/3,0))</x:f>
        <x:v>T4</x:v>
      </x:c>
      <x:c r="J1467" t="str">
        <x:v>T009</x:v>
      </x:c>
      <x:c r="K1467" t="str">
        <x:v>Tienda Cochabamba 1</x:v>
      </x:c>
      <x:c r="L1467" t="str">
        <x:v>Mall</x:v>
      </x:c>
      <x:c r="M1467" t="str">
        <x:v>Cochabamba</x:v>
      </x:c>
      <x:c r="N1467" t="str">
        <x:f>IFERROR(VLOOKUP(M1467,'Mapeos'!$A$4:$B$30,2,FALSE),M1467)</x:f>
        <x:v>Cochabamba</x:v>
      </x:c>
      <x:c r="O1467" t="str">
        <x:v>C01017</x:v>
      </x:c>
      <x:c r="P1467" t="str">
        <x:v>Frecuente</x:v>
      </x:c>
      <x:c r="Q1467" t="str">
        <x:v>P0125</x:v>
      </x:c>
      <x:c r="R1467" t="str">
        <x:v>Deportes</x:v>
      </x:c>
      <x:c r="S1467" t="str">
        <x:v>Marca A</x:v>
      </x:c>
      <x:c r="T1467" t="str">
        <x:v>E-commerce</x:v>
      </x:c>
      <x:c r="U1467" t="str">
        <x:f>IFERROR(VLOOKUP(T1467,'Mapeos'!$D$4:$E$25,2,FALSE),T1467)</x:f>
        <x:v>E-commerce</x:v>
      </x:c>
      <x:c r="V1467" t="str">
        <x:v>V017</x:v>
      </x:c>
      <x:c r="W1467" t="n">
        <x:v>3</x:v>
      </x:c>
      <x:c r="X1467" s="28" t="n">
        <x:v>144.18</x:v>
      </x:c>
      <x:c r="Y1467" s="20" t="n">
        <x:v>0.05</x:v>
      </x:c>
      <x:c r="Z1467" s="20" t="n">
        <x:f>IF(Y1467&gt;1,Y1467/100,Y1467)</x:f>
        <x:v>0.05</x:v>
      </x:c>
      <x:c r="AA1467" s="28" t="n">
        <x:v>107.52</x:v>
      </x:c>
      <x:c r="AB1467" s="28" t="n">
        <x:v>410.91</x:v>
      </x:c>
      <x:c r="AC1467" s="28" t="str">
        <x:v>BOB</x:v>
      </x:c>
      <x:c r="AD1467" s="28" t="n">
        <x:f>IF(AC1467="USD",AB1467*'Parametros'!$B$4,AB1467)</x:f>
        <x:v>410.91</x:v>
      </x:c>
      <x:c r="AE1467" s="28" t="n">
        <x:f>W1467*X1467*(1-Z1467)</x:f>
        <x:v>410.913</x:v>
      </x:c>
      <x:c r="AF1467" s="28" t="n">
        <x:f>W1467*AA1467</x:f>
        <x:v>322.56</x:v>
      </x:c>
      <x:c r="AG1467" s="28" t="n">
        <x:f>AE1467-AF1467</x:f>
        <x:v>88.35300000000001</x:v>
      </x:c>
      <x:c r="AH1467" s="20" t="n">
        <x:f>IF(AE1467&gt;0,AG1467/AE1467,"")</x:f>
        <x:v>0.21501631732264495</x:v>
      </x:c>
      <x:c r="AI1467" s="28" t="n">
        <x:v>79999.58</x:v>
      </x:c>
      <x:c r="AJ1467" s="28"/>
      <x:c r="AK1467"/>
      <x:c r="AL1467" t="str">
        <x:v>Completado</x:v>
      </x:c>
      <x:c r="AM1467" t="str">
        <x:f>IF(W1467&lt;0,"Devuelto",AL1467)</x:f>
        <x:v>Completado</x:v>
      </x:c>
      <x:c r="AN1467" t="str">
        <x:v>Tarjeta</x:v>
      </x:c>
      <x:c r="AO1467" s="29" t="str">
        <x:v>Sin observación</x:v>
      </x:c>
      <x:c r="AP1467" t="str">
        <x:f>IF(D1467="","No","Sí")</x:f>
        <x:v>Sí</x:v>
      </x:c>
    </x:row>
    <x:row r="1468">
      <x:c r="A1468" t="n">
        <x:v>1468</x:v>
      </x:c>
      <x:c r="B1468" t="str">
        <x:v>VT0006965</x:v>
      </x:c>
      <x:c r="C1468" t="str">
        <x:v>46144</x:v>
      </x:c>
      <x:c r="D1468" s="27" t="n">
        <x:v>46144</x:v>
      </x:c>
      <x:c r="E1468" t="n">
        <x:f>IF(D1468="","",YEAR(D1468))</x:f>
        <x:v>2026</x:v>
      </x:c>
      <x:c r="F1468" t="n">
        <x:f>IF(D1468="","",MONTH(D1468))</x:f>
        <x:v>5</x:v>
      </x:c>
      <x:c r="G1468" t="str">
        <x:f>IF(D1468="","Fecha no disponible",TEXT(D1468,"mmmm"))</x:f>
        <x:v>May</x:v>
      </x:c>
      <x:c r="H1468" t="str">
        <x:f>IF(D1468="","Fecha no disponible",TEXT(D1468,"yyyy-mm"))</x:f>
        <x:v>2026-05</x:v>
      </x:c>
      <x:c r="I1468" t="str">
        <x:f>IF(D1468="","Fecha no disponible","T"&amp;ROUNDUP(MONTH(D1468)/3,0))</x:f>
        <x:v>T2</x:v>
      </x:c>
      <x:c r="J1468" t="str">
        <x:v>T009</x:v>
      </x:c>
      <x:c r="K1468" t="str">
        <x:v>Tienda Cochabamba 1</x:v>
      </x:c>
      <x:c r="L1468" t="str">
        <x:v>Mall</x:v>
      </x:c>
      <x:c r="M1468" t="str">
        <x:v>CBB</x:v>
      </x:c>
      <x:c r="N1468" t="str">
        <x:f>IFERROR(VLOOKUP(M1468,'Mapeos'!$A$4:$B$30,2,FALSE),M1468)</x:f>
        <x:v>Cochabamba</x:v>
      </x:c>
      <x:c r="O1468" t="str">
        <x:v>C01316</x:v>
      </x:c>
      <x:c r="P1468" t="str">
        <x:v>Masivo</x:v>
      </x:c>
      <x:c r="Q1468" t="str">
        <x:v>P0057</x:v>
      </x:c>
      <x:c r="R1468" t="str">
        <x:v>Deportes</x:v>
      </x:c>
      <x:c r="S1468" t="str">
        <x:v>Marca D</x:v>
      </x:c>
      <x:c r="T1468" t="str">
        <x:v>WhatsApp</x:v>
      </x:c>
      <x:c r="U1468" t="str">
        <x:f>IFERROR(VLOOKUP(T1468,'Mapeos'!$D$4:$E$25,2,FALSE),T1468)</x:f>
        <x:v>WhatsApp</x:v>
      </x:c>
      <x:c r="V1468" t="str">
        <x:v>V029</x:v>
      </x:c>
      <x:c r="W1468" t="n">
        <x:v>0</x:v>
      </x:c>
      <x:c r="X1468" s="28" t="n">
        <x:v>266.6</x:v>
      </x:c>
      <x:c r="Y1468" s="20" t="n">
        <x:v>0.1</x:v>
      </x:c>
      <x:c r="Z1468" s="20" t="n">
        <x:f>IF(Y1468&gt;1,Y1468/100,Y1468)</x:f>
        <x:v>0.1</x:v>
      </x:c>
      <x:c r="AA1468" s="28" t="n">
        <x:v>181.5</x:v>
      </x:c>
      <x:c r="AB1468" s="28" t="n">
        <x:v>0</x:v>
      </x:c>
      <x:c r="AC1468" s="28" t="str">
        <x:v>BOB</x:v>
      </x:c>
      <x:c r="AD1468" s="28" t="n">
        <x:f>IF(AC1468="USD",AB1468*'Parametros'!$B$4,AB1468)</x:f>
        <x:v>0</x:v>
      </x:c>
      <x:c r="AE1468" s="28" t="n">
        <x:f>W1468*X1468*(1-Z1468)</x:f>
        <x:v>0</x:v>
      </x:c>
      <x:c r="AF1468" s="28" t="n">
        <x:f>W1468*AA1468</x:f>
        <x:v>0</x:v>
      </x:c>
      <x:c r="AG1468" s="28" t="n">
        <x:f>AE1468-AF1468</x:f>
        <x:v>0</x:v>
      </x:c>
      <x:c r="AH1468" s="20" t="str">
        <x:f>IF(AE1468&gt;0,AG1468/AE1468,"")</x:f>
      </x:c>
      <x:c r="AI1468" s="28"/>
      <x:c r="AJ1468" s="28"/>
      <x:c r="AK1468"/>
      <x:c r="AL1468" t="str">
        <x:v>Cancelado</x:v>
      </x:c>
      <x:c r="AM1468" t="str">
        <x:f>IF(W1468&lt;0,"Devuelto",AL1468)</x:f>
        <x:v>Cancelado</x:v>
      </x:c>
      <x:c r="AN1468" t="str">
        <x:v>QR</x:v>
      </x:c>
      <x:c r="AO1468" s="29" t="str">
        <x:v>Región estandarizada; Meta original vacía</x:v>
      </x:c>
      <x:c r="AP1468" t="str">
        <x:f>IF(D1468="","No","Sí")</x:f>
        <x:v>Sí</x:v>
      </x:c>
    </x:row>
    <x:row r="1469">
      <x:c r="A1469" t="n">
        <x:v>1469</x:v>
      </x:c>
      <x:c r="B1469" t="str">
        <x:v>VT0006970</x:v>
      </x:c>
      <x:c r="C1469" t="str">
        <x:v>45372</x:v>
      </x:c>
      <x:c r="D1469" s="27" t="n">
        <x:v>45372</x:v>
      </x:c>
      <x:c r="E1469" t="n">
        <x:f>IF(D1469="","",YEAR(D1469))</x:f>
        <x:v>2024</x:v>
      </x:c>
      <x:c r="F1469" t="n">
        <x:f>IF(D1469="","",MONTH(D1469))</x:f>
        <x:v>3</x:v>
      </x:c>
      <x:c r="G1469" t="str">
        <x:f>IF(D1469="","Fecha no disponible",TEXT(D1469,"mmmm"))</x:f>
        <x:v>March</x:v>
      </x:c>
      <x:c r="H1469" t="str">
        <x:f>IF(D1469="","Fecha no disponible",TEXT(D1469,"yyyy-mm"))</x:f>
        <x:v>2024-03</x:v>
      </x:c>
      <x:c r="I1469" t="str">
        <x:f>IF(D1469="","Fecha no disponible","T"&amp;ROUNDUP(MONTH(D1469)/3,0))</x:f>
        <x:v>T1</x:v>
      </x:c>
      <x:c r="J1469" t="str">
        <x:v>T009</x:v>
      </x:c>
      <x:c r="K1469" t="str">
        <x:v>Tienda Cochabamba 1</x:v>
      </x:c>
      <x:c r="L1469" t="str">
        <x:v>Mall</x:v>
      </x:c>
      <x:c r="M1469" t="str">
        <x:v>Cochabamba</x:v>
      </x:c>
      <x:c r="N1469" t="str">
        <x:f>IFERROR(VLOOKUP(M1469,'Mapeos'!$A$4:$B$30,2,FALSE),M1469)</x:f>
        <x:v>Cochabamba</x:v>
      </x:c>
      <x:c r="O1469" t="str">
        <x:v>C00668</x:v>
      </x:c>
      <x:c r="P1469" t="str">
        <x:v>Frecuente</x:v>
      </x:c>
      <x:c r="Q1469" t="str">
        <x:v>P0092</x:v>
      </x:c>
      <x:c r="R1469" t="str">
        <x:v>Alimentos</x:v>
      </x:c>
      <x:c r="S1469" t="str">
        <x:v>Marca B</x:v>
      </x:c>
      <x:c r="T1469" t="str">
        <x:v>E-commerce</x:v>
      </x:c>
      <x:c r="U1469" t="str">
        <x:f>IFERROR(VLOOKUP(T1469,'Mapeos'!$D$4:$E$25,2,FALSE),T1469)</x:f>
        <x:v>E-commerce</x:v>
      </x:c>
      <x:c r="V1469" t="str">
        <x:v>V002</x:v>
      </x:c>
      <x:c r="W1469" t="n">
        <x:v>0</x:v>
      </x:c>
      <x:c r="X1469" s="28" t="n">
        <x:v>38.16</x:v>
      </x:c>
      <x:c r="Y1469" s="20" t="n">
        <x:v>0.15</x:v>
      </x:c>
      <x:c r="Z1469" s="20" t="n">
        <x:f>IF(Y1469&gt;1,Y1469/100,Y1469)</x:f>
        <x:v>0.15</x:v>
      </x:c>
      <x:c r="AA1469" s="28" t="n">
        <x:v>27.55</x:v>
      </x:c>
      <x:c r="AB1469" s="28" t="n">
        <x:v>0</x:v>
      </x:c>
      <x:c r="AC1469" s="28" t="str">
        <x:v>BOB</x:v>
      </x:c>
      <x:c r="AD1469" s="28" t="n">
        <x:f>IF(AC1469="USD",AB1469*'Parametros'!$B$4,AB1469)</x:f>
        <x:v>0</x:v>
      </x:c>
      <x:c r="AE1469" s="28" t="n">
        <x:f>W1469*X1469*(1-Z1469)</x:f>
        <x:v>0</x:v>
      </x:c>
      <x:c r="AF1469" s="28" t="n">
        <x:f>W1469*AA1469</x:f>
        <x:v>0</x:v>
      </x:c>
      <x:c r="AG1469" s="28" t="n">
        <x:f>AE1469-AF1469</x:f>
        <x:v>0</x:v>
      </x:c>
      <x:c r="AH1469" s="20" t="str">
        <x:f>IF(AE1469&gt;0,AG1469/AE1469,"")</x:f>
      </x:c>
      <x:c r="AI1469" s="28" t="n">
        <x:v>63018.64</x:v>
      </x:c>
      <x:c r="AJ1469" s="28"/>
      <x:c r="AK1469"/>
      <x:c r="AL1469" t="str">
        <x:v>Cancelado</x:v>
      </x:c>
      <x:c r="AM1469" t="str">
        <x:f>IF(W1469&lt;0,"Devuelto",AL1469)</x:f>
        <x:v>Cancelado</x:v>
      </x:c>
      <x:c r="AN1469" t="str">
        <x:v>Transferencia</x:v>
      </x:c>
      <x:c r="AO1469" s="29" t="str">
        <x:v>Sin observación</x:v>
      </x:c>
      <x:c r="AP1469" t="str">
        <x:f>IF(D1469="","No","Sí")</x:f>
        <x:v>Sí</x:v>
      </x:c>
    </x:row>
    <x:row r="1470">
      <x:c r="A1470" t="n">
        <x:v>1470</x:v>
      </x:c>
      <x:c r="B1470" t="str">
        <x:v>VT0006975</x:v>
      </x:c>
      <x:c r="C1470" t="str">
        <x:v>46181</x:v>
      </x:c>
      <x:c r="D1470" s="27" t="n">
        <x:v>46181</x:v>
      </x:c>
      <x:c r="E1470" t="n">
        <x:f>IF(D1470="","",YEAR(D1470))</x:f>
        <x:v>2026</x:v>
      </x:c>
      <x:c r="F1470" t="n">
        <x:f>IF(D1470="","",MONTH(D1470))</x:f>
        <x:v>6</x:v>
      </x:c>
      <x:c r="G1470" t="str">
        <x:f>IF(D1470="","Fecha no disponible",TEXT(D1470,"mmmm"))</x:f>
        <x:v>June</x:v>
      </x:c>
      <x:c r="H1470" t="str">
        <x:f>IF(D1470="","Fecha no disponible",TEXT(D1470,"yyyy-mm"))</x:f>
        <x:v>2026-06</x:v>
      </x:c>
      <x:c r="I1470" t="str">
        <x:f>IF(D1470="","Fecha no disponible","T"&amp;ROUNDUP(MONTH(D1470)/3,0))</x:f>
        <x:v>T2</x:v>
      </x:c>
      <x:c r="J1470" t="str">
        <x:v>T019</x:v>
      </x:c>
      <x:c r="K1470" t="str">
        <x:v>Tienda Sucre 3</x:v>
      </x:c>
      <x:c r="L1470" t="str">
        <x:v>Centro</x:v>
      </x:c>
      <x:c r="M1470" t="str">
        <x:v>Sucre</x:v>
      </x:c>
      <x:c r="N1470" t="str">
        <x:f>IFERROR(VLOOKUP(M1470,'Mapeos'!$A$4:$B$30,2,FALSE),M1470)</x:f>
        <x:v>Sucre</x:v>
      </x:c>
      <x:c r="O1470" t="str">
        <x:v>C00628</x:v>
      </x:c>
      <x:c r="P1470" t="str">
        <x:v>Empresa</x:v>
      </x:c>
      <x:c r="Q1470" t="str">
        <x:v>P0011</x:v>
      </x:c>
      <x:c r="R1470" t="str">
        <x:v>Electrónica</x:v>
      </x:c>
      <x:c r="S1470" t="str">
        <x:v>Marca D</x:v>
      </x:c>
      <x:c r="T1470" t="str">
        <x:v>WhatsApp</x:v>
      </x:c>
      <x:c r="U1470" t="str">
        <x:f>IFERROR(VLOOKUP(T1470,'Mapeos'!$D$4:$E$25,2,FALSE),T1470)</x:f>
        <x:v>WhatsApp</x:v>
      </x:c>
      <x:c r="V1470" t="str">
        <x:v>V006</x:v>
      </x:c>
      <x:c r="W1470" t="n">
        <x:v>1</x:v>
      </x:c>
      <x:c r="X1470" s="28" t="n">
        <x:v>560.84</x:v>
      </x:c>
      <x:c r="Y1470" s="20" t="n">
        <x:v>0</x:v>
      </x:c>
      <x:c r="Z1470" s="20" t="n">
        <x:f>IF(Y1470&gt;1,Y1470/100,Y1470)</x:f>
        <x:v>0</x:v>
      </x:c>
      <x:c r="AA1470" s="28" t="n">
        <x:v>452.31</x:v>
      </x:c>
      <x:c r="AB1470" s="28" t="n">
        <x:v>560.84</x:v>
      </x:c>
      <x:c r="AC1470" s="28" t="str">
        <x:v>BOB</x:v>
      </x:c>
      <x:c r="AD1470" s="28" t="n">
        <x:f>IF(AC1470="USD",AB1470*'Parametros'!$B$4,AB1470)</x:f>
        <x:v>560.84</x:v>
      </x:c>
      <x:c r="AE1470" s="28" t="n">
        <x:f>W1470*X1470*(1-Z1470)</x:f>
        <x:v>560.84</x:v>
      </x:c>
      <x:c r="AF1470" s="28" t="n">
        <x:f>W1470*AA1470</x:f>
        <x:v>452.31</x:v>
      </x:c>
      <x:c r="AG1470" s="28" t="n">
        <x:f>AE1470-AF1470</x:f>
        <x:v>108.53000000000003</x:v>
      </x:c>
      <x:c r="AH1470" s="20" t="n">
        <x:f>IF(AE1470&gt;0,AG1470/AE1470,"")</x:f>
        <x:v>0.19351330147635692</x:v>
      </x:c>
      <x:c r="AI1470" s="28" t="n">
        <x:v>81110.23</x:v>
      </x:c>
      <x:c r="AJ1470" s="28"/>
      <x:c r="AK1470"/>
      <x:c r="AL1470" t="str">
        <x:v>Completado</x:v>
      </x:c>
      <x:c r="AM1470" t="str">
        <x:f>IF(W1470&lt;0,"Devuelto",AL1470)</x:f>
        <x:v>Completado</x:v>
      </x:c>
      <x:c r="AN1470" t="str">
        <x:v>Transferencia</x:v>
      </x:c>
      <x:c r="AO1470" s="29" t="str">
        <x:v>Sin observación</x:v>
      </x:c>
      <x:c r="AP1470" t="str">
        <x:f>IF(D1470="","No","Sí")</x:f>
        <x:v>Sí</x:v>
      </x:c>
    </x:row>
    <x:row r="1471">
      <x:c r="A1471" t="n">
        <x:v>1471</x:v>
      </x:c>
      <x:c r="B1471" t="str">
        <x:v>VT0006979</x:v>
      </x:c>
      <x:c r="C1471" t="str">
        <x:v>45344</x:v>
      </x:c>
      <x:c r="D1471" s="27" t="n">
        <x:v>45344</x:v>
      </x:c>
      <x:c r="E1471" t="n">
        <x:f>IF(D1471="","",YEAR(D1471))</x:f>
        <x:v>2024</x:v>
      </x:c>
      <x:c r="F1471" t="n">
        <x:f>IF(D1471="","",MONTH(D1471))</x:f>
        <x:v>2</x:v>
      </x:c>
      <x:c r="G1471" t="str">
        <x:f>IF(D1471="","Fecha no disponible",TEXT(D1471,"mmmm"))</x:f>
        <x:v>February</x:v>
      </x:c>
      <x:c r="H1471" t="str">
        <x:f>IF(D1471="","Fecha no disponible",TEXT(D1471,"yyyy-mm"))</x:f>
        <x:v>2024-02</x:v>
      </x:c>
      <x:c r="I1471" t="str">
        <x:f>IF(D1471="","Fecha no disponible","T"&amp;ROUNDUP(MONTH(D1471)/3,0))</x:f>
        <x:v>T1</x:v>
      </x:c>
      <x:c r="J1471" t="str">
        <x:v>T010</x:v>
      </x:c>
      <x:c r="K1471" t="str">
        <x:v>Tienda Cochabamba 2</x:v>
      </x:c>
      <x:c r="L1471" t="str">
        <x:v>Barrio</x:v>
      </x:c>
      <x:c r="M1471" t="str">
        <x:v>Cochabamba</x:v>
      </x:c>
      <x:c r="N1471" t="str">
        <x:f>IFERROR(VLOOKUP(M1471,'Mapeos'!$A$4:$B$30,2,FALSE),M1471)</x:f>
        <x:v>Cochabamba</x:v>
      </x:c>
      <x:c r="O1471" t="str">
        <x:v>C00210</x:v>
      </x:c>
      <x:c r="P1471" t="str">
        <x:v>Premium</x:v>
      </x:c>
      <x:c r="Q1471" t="str">
        <x:v>P0025</x:v>
      </x:c>
      <x:c r="R1471" t="str">
        <x:v>Hogar</x:v>
      </x:c>
      <x:c r="S1471" t="str">
        <x:v>Marca B</x:v>
      </x:c>
      <x:c r="T1471" t="str">
        <x:v>WhatsApp</x:v>
      </x:c>
      <x:c r="U1471" t="str">
        <x:f>IFERROR(VLOOKUP(T1471,'Mapeos'!$D$4:$E$25,2,FALSE),T1471)</x:f>
        <x:v>WhatsApp</x:v>
      </x:c>
      <x:c r="V1471" t="str">
        <x:v>V015</x:v>
      </x:c>
      <x:c r="W1471" t="n">
        <x:v>1</x:v>
      </x:c>
      <x:c r="X1471" s="28" t="n">
        <x:v>166.89</x:v>
      </x:c>
      <x:c r="Y1471" s="20" t="n">
        <x:v>0.15</x:v>
      </x:c>
      <x:c r="Z1471" s="20" t="n">
        <x:f>IF(Y1471&gt;1,Y1471/100,Y1471)</x:f>
        <x:v>0.15</x:v>
      </x:c>
      <x:c r="AA1471" s="28" t="n">
        <x:v>98.9</x:v>
      </x:c>
      <x:c r="AB1471" s="28" t="n">
        <x:v>141.86</x:v>
      </x:c>
      <x:c r="AC1471" s="28" t="str">
        <x:v>BOB</x:v>
      </x:c>
      <x:c r="AD1471" s="28" t="n">
        <x:f>IF(AC1471="USD",AB1471*'Parametros'!$B$4,AB1471)</x:f>
        <x:v>141.86</x:v>
      </x:c>
      <x:c r="AE1471" s="28" t="n">
        <x:f>W1471*X1471*(1-Z1471)</x:f>
        <x:v>141.85649999999998</x:v>
      </x:c>
      <x:c r="AF1471" s="28" t="n">
        <x:f>W1471*AA1471</x:f>
        <x:v>98.9</x:v>
      </x:c>
      <x:c r="AG1471" s="28" t="n">
        <x:f>AE1471-AF1471</x:f>
        <x:v>42.95649999999998</x:v>
      </x:c>
      <x:c r="AH1471" s="20" t="n">
        <x:f>IF(AE1471&gt;0,AG1471/AE1471,"")</x:f>
        <x:v>0.3028165787256839</x:v>
      </x:c>
      <x:c r="AI1471" s="28" t="n">
        <x:v>74688.4</x:v>
      </x:c>
      <x:c r="AJ1471" s="28"/>
      <x:c r="AK1471"/>
      <x:c r="AL1471" t="str">
        <x:v>Completado</x:v>
      </x:c>
      <x:c r="AM1471" t="str">
        <x:f>IF(W1471&lt;0,"Devuelto",AL1471)</x:f>
        <x:v>Completado</x:v>
      </x:c>
      <x:c r="AN1471" t="str">
        <x:v>Efectivo</x:v>
      </x:c>
      <x:c r="AO1471" s="29" t="str">
        <x:v>Sin observación</x:v>
      </x:c>
      <x:c r="AP1471" t="str">
        <x:f>IF(D1471="","No","Sí")</x:f>
        <x:v>Sí</x:v>
      </x:c>
    </x:row>
    <x:row r="1472">
      <x:c r="A1472" t="n">
        <x:v>1472</x:v>
      </x:c>
      <x:c r="B1472" t="str">
        <x:v>VT0006984</x:v>
      </x:c>
      <x:c r="C1472" t="str">
        <x:v>46195</x:v>
      </x:c>
      <x:c r="D1472" s="27" t="n">
        <x:v>46195</x:v>
      </x:c>
      <x:c r="E1472" t="n">
        <x:f>IF(D1472="","",YEAR(D1472))</x:f>
        <x:v>2026</x:v>
      </x:c>
      <x:c r="F1472" t="n">
        <x:f>IF(D1472="","",MONTH(D1472))</x:f>
        <x:v>6</x:v>
      </x:c>
      <x:c r="G1472" t="str">
        <x:f>IF(D1472="","Fecha no disponible",TEXT(D1472,"mmmm"))</x:f>
        <x:v>June</x:v>
      </x:c>
      <x:c r="H1472" t="str">
        <x:f>IF(D1472="","Fecha no disponible",TEXT(D1472,"yyyy-mm"))</x:f>
        <x:v>2026-06</x:v>
      </x:c>
      <x:c r="I1472" t="str">
        <x:f>IF(D1472="","Fecha no disponible","T"&amp;ROUNDUP(MONTH(D1472)/3,0))</x:f>
        <x:v>T2</x:v>
      </x:c>
      <x:c r="J1472" t="str">
        <x:v>T018</x:v>
      </x:c>
      <x:c r="K1472" t="str">
        <x:v>Tienda Sucre 2</x:v>
      </x:c>
      <x:c r="L1472" t="str">
        <x:v>Mall</x:v>
      </x:c>
      <x:c r="M1472" t="str">
        <x:v>Sucre</x:v>
      </x:c>
      <x:c r="N1472" t="str">
        <x:f>IFERROR(VLOOKUP(M1472,'Mapeos'!$A$4:$B$30,2,FALSE),M1472)</x:f>
        <x:v>Sucre</x:v>
      </x:c>
      <x:c r="O1472" t="str">
        <x:v>C00222</x:v>
      </x:c>
      <x:c r="P1472" t="str">
        <x:v>Premium</x:v>
      </x:c>
      <x:c r="Q1472" t="str">
        <x:v>P0075</x:v>
      </x:c>
      <x:c r="R1472" t="str">
        <x:v>Alimentos</x:v>
      </x:c>
      <x:c r="S1472" t="str">
        <x:v>Marca B</x:v>
      </x:c>
      <x:c r="T1472" t="str">
        <x:v>tienda</x:v>
      </x:c>
      <x:c r="U1472" t="str">
        <x:f>IFERROR(VLOOKUP(T1472,'Mapeos'!$D$4:$E$25,2,FALSE),T1472)</x:f>
        <x:v>Tienda</x:v>
      </x:c>
      <x:c r="V1472" t="str">
        <x:v>V007</x:v>
      </x:c>
      <x:c r="W1472" t="n">
        <x:v>3</x:v>
      </x:c>
      <x:c r="X1472" s="28" t="n">
        <x:v>44.12</x:v>
      </x:c>
      <x:c r="Y1472" s="20" t="n">
        <x:v>0.15</x:v>
      </x:c>
      <x:c r="Z1472" s="20" t="n">
        <x:f>IF(Y1472&gt;1,Y1472/100,Y1472)</x:f>
        <x:v>0.15</x:v>
      </x:c>
      <x:c r="AA1472" s="28" t="n">
        <x:v>33.72</x:v>
      </x:c>
      <x:c r="AB1472" s="28" t="n">
        <x:v>112.51</x:v>
      </x:c>
      <x:c r="AC1472" s="28" t="str">
        <x:v>BOB</x:v>
      </x:c>
      <x:c r="AD1472" s="28" t="n">
        <x:f>IF(AC1472="USD",AB1472*'Parametros'!$B$4,AB1472)</x:f>
        <x:v>112.51</x:v>
      </x:c>
      <x:c r="AE1472" s="28" t="n">
        <x:f>W1472*X1472*(1-Z1472)</x:f>
        <x:v>112.50599999999999</x:v>
      </x:c>
      <x:c r="AF1472" s="28" t="n">
        <x:f>W1472*AA1472</x:f>
        <x:v>101.16</x:v>
      </x:c>
      <x:c r="AG1472" s="28" t="n">
        <x:f>AE1472-AF1472</x:f>
        <x:v>11.34599999999999</x:v>
      </x:c>
      <x:c r="AH1472" s="20" t="n">
        <x:f>IF(AE1472&gt;0,AG1472/AE1472,"")</x:f>
        <x:v>0.10084795477574521</x:v>
      </x:c>
      <x:c r="AI1472" s="28" t="n">
        <x:v>158845.95</x:v>
      </x:c>
      <x:c r="AJ1472" s="28"/>
      <x:c r="AK1472"/>
      <x:c r="AL1472" t="str">
        <x:v>Completado</x:v>
      </x:c>
      <x:c r="AM1472" t="str">
        <x:f>IF(W1472&lt;0,"Devuelto",AL1472)</x:f>
        <x:v>Completado</x:v>
      </x:c>
      <x:c r="AN1472" t="str">
        <x:v>Efectivo</x:v>
      </x:c>
      <x:c r="AO1472" s="29" t="str">
        <x:v>Canal estandarizado</x:v>
      </x:c>
      <x:c r="AP1472" t="str">
        <x:f>IF(D1472="","No","Sí")</x:f>
        <x:v>Sí</x:v>
      </x:c>
    </x:row>
    <x:row r="1473">
      <x:c r="A1473" t="n">
        <x:v>1473</x:v>
      </x:c>
      <x:c r="B1473" t="str">
        <x:v>VT0006989</x:v>
      </x:c>
      <x:c r="C1473" t="str">
        <x:v>45371</x:v>
      </x:c>
      <x:c r="D1473" s="27" t="n">
        <x:v>45371</x:v>
      </x:c>
      <x:c r="E1473" t="n">
        <x:f>IF(D1473="","",YEAR(D1473))</x:f>
        <x:v>2024</x:v>
      </x:c>
      <x:c r="F1473" t="n">
        <x:f>IF(D1473="","",MONTH(D1473))</x:f>
        <x:v>3</x:v>
      </x:c>
      <x:c r="G1473" t="str">
        <x:f>IF(D1473="","Fecha no disponible",TEXT(D1473,"mmmm"))</x:f>
        <x:v>March</x:v>
      </x:c>
      <x:c r="H1473" t="str">
        <x:f>IF(D1473="","Fecha no disponible",TEXT(D1473,"yyyy-mm"))</x:f>
        <x:v>2024-03</x:v>
      </x:c>
      <x:c r="I1473" t="str">
        <x:f>IF(D1473="","Fecha no disponible","T"&amp;ROUNDUP(MONTH(D1473)/3,0))</x:f>
        <x:v>T1</x:v>
      </x:c>
      <x:c r="J1473" t="str">
        <x:v>T013</x:v>
      </x:c>
      <x:c r="K1473" t="str">
        <x:v>Tienda Potosí 1</x:v>
      </x:c>
      <x:c r="L1473" t="str">
        <x:v>Centro</x:v>
      </x:c>
      <x:c r="M1473" t="str">
        <x:v>Potosí</x:v>
      </x:c>
      <x:c r="N1473" t="str">
        <x:f>IFERROR(VLOOKUP(M1473,'Mapeos'!$A$4:$B$30,2,FALSE),M1473)</x:f>
        <x:v>Potosí</x:v>
      </x:c>
      <x:c r="O1473" t="str">
        <x:v>C00279</x:v>
      </x:c>
      <x:c r="P1473" t="str">
        <x:v>Premium</x:v>
      </x:c>
      <x:c r="Q1473" t="str">
        <x:v>P0012</x:v>
      </x:c>
      <x:c r="R1473" t="str">
        <x:v>Deportes</x:v>
      </x:c>
      <x:c r="S1473" t="str">
        <x:v>Marca D</x:v>
      </x:c>
      <x:c r="T1473" t="str">
        <x:v>Tienda</x:v>
      </x:c>
      <x:c r="U1473" t="str">
        <x:f>IFERROR(VLOOKUP(T1473,'Mapeos'!$D$4:$E$25,2,FALSE),T1473)</x:f>
        <x:v>Tienda</x:v>
      </x:c>
      <x:c r="V1473" t="str">
        <x:v>V022</x:v>
      </x:c>
      <x:c r="W1473" t="n">
        <x:v>1</x:v>
      </x:c>
      <x:c r="X1473" s="28" t="n">
        <x:v>195.41</x:v>
      </x:c>
      <x:c r="Y1473" s="20" t="n">
        <x:v>0.2</x:v>
      </x:c>
      <x:c r="Z1473" s="20" t="n">
        <x:f>IF(Y1473&gt;1,Y1473/100,Y1473)</x:f>
        <x:v>0.2</x:v>
      </x:c>
      <x:c r="AA1473" s="28" t="n">
        <x:v>136.48</x:v>
      </x:c>
      <x:c r="AB1473" s="28" t="n">
        <x:v>156.33</x:v>
      </x:c>
      <x:c r="AC1473" s="28" t="str">
        <x:v>BOB</x:v>
      </x:c>
      <x:c r="AD1473" s="28" t="n">
        <x:f>IF(AC1473="USD",AB1473*'Parametros'!$B$4,AB1473)</x:f>
        <x:v>156.33</x:v>
      </x:c>
      <x:c r="AE1473" s="28" t="n">
        <x:f>W1473*X1473*(1-Z1473)</x:f>
        <x:v>156.328</x:v>
      </x:c>
      <x:c r="AF1473" s="28" t="n">
        <x:f>W1473*AA1473</x:f>
        <x:v>136.48</x:v>
      </x:c>
      <x:c r="AG1473" s="28" t="n">
        <x:f>AE1473-AF1473</x:f>
        <x:v>19.848000000000013</x:v>
      </x:c>
      <x:c r="AH1473" s="20" t="n">
        <x:f>IF(AE1473&gt;0,AG1473/AE1473,"")</x:f>
        <x:v>0.1269638196612252</x:v>
      </x:c>
      <x:c r="AI1473" s="28" t="n">
        <x:v>146311.32</x:v>
      </x:c>
      <x:c r="AJ1473" s="28"/>
      <x:c r="AK1473"/>
      <x:c r="AL1473" t="str">
        <x:v>Completado</x:v>
      </x:c>
      <x:c r="AM1473" t="str">
        <x:f>IF(W1473&lt;0,"Devuelto",AL1473)</x:f>
        <x:v>Completado</x:v>
      </x:c>
      <x:c r="AN1473" t="str">
        <x:v>QR</x:v>
      </x:c>
      <x:c r="AO1473" s="29" t="str">
        <x:v>Sin observación</x:v>
      </x:c>
      <x:c r="AP1473" t="str">
        <x:f>IF(D1473="","No","Sí")</x:f>
        <x:v>Sí</x:v>
      </x:c>
    </x:row>
    <x:row r="1474">
      <x:c r="A1474" t="n">
        <x:v>1474</x:v>
      </x:c>
      <x:c r="B1474" t="str">
        <x:v>VT0006994</x:v>
      </x:c>
      <x:c r="C1474" t="str">
        <x:v>45602</x:v>
      </x:c>
      <x:c r="D1474" s="27" t="n">
        <x:v>45602</x:v>
      </x:c>
      <x:c r="E1474" t="n">
        <x:f>IF(D1474="","",YEAR(D1474))</x:f>
        <x:v>2024</x:v>
      </x:c>
      <x:c r="F1474" t="n">
        <x:f>IF(D1474="","",MONTH(D1474))</x:f>
        <x:v>11</x:v>
      </x:c>
      <x:c r="G1474" t="str">
        <x:f>IF(D1474="","Fecha no disponible",TEXT(D1474,"mmmm"))</x:f>
        <x:v>November</x:v>
      </x:c>
      <x:c r="H1474" t="str">
        <x:f>IF(D1474="","Fecha no disponible",TEXT(D1474,"yyyy-mm"))</x:f>
        <x:v>2024-11</x:v>
      </x:c>
      <x:c r="I1474" t="str">
        <x:f>IF(D1474="","Fecha no disponible","T"&amp;ROUNDUP(MONTH(D1474)/3,0))</x:f>
        <x:v>T4</x:v>
      </x:c>
      <x:c r="J1474" t="str">
        <x:v>T009</x:v>
      </x:c>
      <x:c r="K1474" t="str">
        <x:v>Tienda Cochabamba 1</x:v>
      </x:c>
      <x:c r="L1474" t="str">
        <x:v>Mall</x:v>
      </x:c>
      <x:c r="M1474" t="str">
        <x:v>Cochabamba</x:v>
      </x:c>
      <x:c r="N1474" t="str">
        <x:f>IFERROR(VLOOKUP(M1474,'Mapeos'!$A$4:$B$30,2,FALSE),M1474)</x:f>
        <x:v>Cochabamba</x:v>
      </x:c>
      <x:c r="O1474" t="str">
        <x:v>C00255</x:v>
      </x:c>
      <x:c r="P1474" t="str">
        <x:v>Frecuente</x:v>
      </x:c>
      <x:c r="Q1474" t="str">
        <x:v>P0073</x:v>
      </x:c>
      <x:c r="R1474" t="str">
        <x:v>Alimentos</x:v>
      </x:c>
      <x:c r="S1474" t="str">
        <x:v>Marca C</x:v>
      </x:c>
      <x:c r="T1474" t="str">
        <x:v>Marketplace</x:v>
      </x:c>
      <x:c r="U1474" t="str">
        <x:f>IFERROR(VLOOKUP(T1474,'Mapeos'!$D$4:$E$25,2,FALSE),T1474)</x:f>
        <x:v>Marketplace</x:v>
      </x:c>
      <x:c r="V1474" t="str">
        <x:v>V009</x:v>
      </x:c>
      <x:c r="W1474" t="n">
        <x:v>1</x:v>
      </x:c>
      <x:c r="X1474" s="28" t="n">
        <x:v>26.23</x:v>
      </x:c>
      <x:c r="Y1474" s="20" t="n">
        <x:v>0.15</x:v>
      </x:c>
      <x:c r="Z1474" s="20" t="n">
        <x:f>IF(Y1474&gt;1,Y1474/100,Y1474)</x:f>
        <x:v>0.15</x:v>
      </x:c>
      <x:c r="AA1474" s="28" t="n">
        <x:v>16.07</x:v>
      </x:c>
      <x:c r="AB1474" s="28" t="n">
        <x:v>22.3</x:v>
      </x:c>
      <x:c r="AC1474" s="28" t="str">
        <x:v>BOB</x:v>
      </x:c>
      <x:c r="AD1474" s="28" t="n">
        <x:f>IF(AC1474="USD",AB1474*'Parametros'!$B$4,AB1474)</x:f>
        <x:v>22.3</x:v>
      </x:c>
      <x:c r="AE1474" s="28" t="n">
        <x:f>W1474*X1474*(1-Z1474)</x:f>
        <x:v>22.2955</x:v>
      </x:c>
      <x:c r="AF1474" s="28" t="n">
        <x:f>W1474*AA1474</x:f>
        <x:v>16.07</x:v>
      </x:c>
      <x:c r="AG1474" s="28" t="n">
        <x:f>AE1474-AF1474</x:f>
        <x:v>6.2255</x:v>
      </x:c>
      <x:c r="AH1474" s="20" t="n">
        <x:f>IF(AE1474&gt;0,AG1474/AE1474,"")</x:f>
        <x:v>0.279226749792559</x:v>
      </x:c>
      <x:c r="AI1474" s="28" t="n">
        <x:v>75868.89</x:v>
      </x:c>
      <x:c r="AJ1474" s="28"/>
      <x:c r="AK1474"/>
      <x:c r="AL1474" t="str">
        <x:v>Completado</x:v>
      </x:c>
      <x:c r="AM1474" t="str">
        <x:f>IF(W1474&lt;0,"Devuelto",AL1474)</x:f>
        <x:v>Completado</x:v>
      </x:c>
      <x:c r="AN1474" t="str">
        <x:v>Transferencia</x:v>
      </x:c>
      <x:c r="AO1474" s="29" t="str">
        <x:v>Sin observación</x:v>
      </x:c>
      <x:c r="AP1474" t="str">
        <x:f>IF(D1474="","No","Sí")</x:f>
        <x:v>Sí</x:v>
      </x:c>
    </x:row>
    <x:row r="1475">
      <x:c r="A1475" t="n">
        <x:v>1475</x:v>
      </x:c>
      <x:c r="B1475" t="str">
        <x:v>VT0006998</x:v>
      </x:c>
      <x:c r="C1475" t="str">
        <x:v>45656</x:v>
      </x:c>
      <x:c r="D1475" s="27" t="n">
        <x:v>45656</x:v>
      </x:c>
      <x:c r="E1475" t="n">
        <x:f>IF(D1475="","",YEAR(D1475))</x:f>
        <x:v>2024</x:v>
      </x:c>
      <x:c r="F1475" t="n">
        <x:f>IF(D1475="","",MONTH(D1475))</x:f>
        <x:v>12</x:v>
      </x:c>
      <x:c r="G1475" t="str">
        <x:f>IF(D1475="","Fecha no disponible",TEXT(D1475,"mmmm"))</x:f>
        <x:v>December</x:v>
      </x:c>
      <x:c r="H1475" t="str">
        <x:f>IF(D1475="","Fecha no disponible",TEXT(D1475,"yyyy-mm"))</x:f>
        <x:v>2024-12</x:v>
      </x:c>
      <x:c r="I1475" t="str">
        <x:f>IF(D1475="","Fecha no disponible","T"&amp;ROUNDUP(MONTH(D1475)/3,0))</x:f>
        <x:v>T4</x:v>
      </x:c>
      <x:c r="J1475" t="str">
        <x:v>T011</x:v>
      </x:c>
      <x:c r="K1475" t="str">
        <x:v>Tienda Cochabamba 3</x:v>
      </x:c>
      <x:c r="L1475" t="str">
        <x:v>Mall</x:v>
      </x:c>
      <x:c r="M1475" t="str">
        <x:v>Cochabamba</x:v>
      </x:c>
      <x:c r="N1475" t="str">
        <x:f>IFERROR(VLOOKUP(M1475,'Mapeos'!$A$4:$B$30,2,FALSE),M1475)</x:f>
        <x:v>Cochabamba</x:v>
      </x:c>
      <x:c r="O1475" t="str">
        <x:v>C00873</x:v>
      </x:c>
      <x:c r="P1475" t="str">
        <x:v>Empresa</x:v>
      </x:c>
      <x:c r="Q1475" t="str">
        <x:v>P0072</x:v>
      </x:c>
      <x:c r="R1475" t="str">
        <x:v>Hogar</x:v>
      </x:c>
      <x:c r="S1475" t="str">
        <x:v>Marca C</x:v>
      </x:c>
      <x:c r="T1475" t="str">
        <x:v>Tienda</x:v>
      </x:c>
      <x:c r="U1475" t="str">
        <x:f>IFERROR(VLOOKUP(T1475,'Mapeos'!$D$4:$E$25,2,FALSE),T1475)</x:f>
        <x:v>Tienda</x:v>
      </x:c>
      <x:c r="V1475" t="str">
        <x:v>V003</x:v>
      </x:c>
      <x:c r="W1475" t="n">
        <x:v>1</x:v>
      </x:c>
      <x:c r="X1475" s="28" t="n">
        <x:v>394.31</x:v>
      </x:c>
      <x:c r="Y1475" s="20" t="n">
        <x:v>0.2</x:v>
      </x:c>
      <x:c r="Z1475" s="20" t="n">
        <x:f>IF(Y1475&gt;1,Y1475/100,Y1475)</x:f>
        <x:v>0.2</x:v>
      </x:c>
      <x:c r="AA1475" s="28" t="n">
        <x:v>229.89</x:v>
      </x:c>
      <x:c r="AB1475" s="28" t="n">
        <x:v>315.45</x:v>
      </x:c>
      <x:c r="AC1475" s="28" t="str">
        <x:v>BOB</x:v>
      </x:c>
      <x:c r="AD1475" s="28" t="n">
        <x:f>IF(AC1475="USD",AB1475*'Parametros'!$B$4,AB1475)</x:f>
        <x:v>315.45</x:v>
      </x:c>
      <x:c r="AE1475" s="28" t="n">
        <x:f>W1475*X1475*(1-Z1475)</x:f>
        <x:v>315.44800000000004</x:v>
      </x:c>
      <x:c r="AF1475" s="28" t="n">
        <x:f>W1475*AA1475</x:f>
        <x:v>229.89</x:v>
      </x:c>
      <x:c r="AG1475" s="28" t="n">
        <x:f>AE1475-AF1475</x:f>
        <x:v>85.55800000000005</x:v>
      </x:c>
      <x:c r="AH1475" s="20" t="n">
        <x:f>IF(AE1475&gt;0,AG1475/AE1475,"")</x:f>
        <x:v>0.27122695341229</x:v>
      </x:c>
      <x:c r="AI1475" s="28" t="n">
        <x:v>177737.64</x:v>
      </x:c>
      <x:c r="AJ1475" s="28"/>
      <x:c r="AK1475"/>
      <x:c r="AL1475" t="str">
        <x:v>Completado</x:v>
      </x:c>
      <x:c r="AM1475" t="str">
        <x:f>IF(W1475&lt;0,"Devuelto",AL1475)</x:f>
        <x:v>Completado</x:v>
      </x:c>
      <x:c r="AN1475" t="str">
        <x:v>QR</x:v>
      </x:c>
      <x:c r="AO1475" s="29" t="str">
        <x:v>Sin observación</x:v>
      </x:c>
      <x:c r="AP1475" t="str">
        <x:f>IF(D1475="","No","Sí")</x:f>
        <x:v>Sí</x:v>
      </x:c>
    </x:row>
    <x:row r="1476">
      <x:c r="A1476" t="n">
        <x:v>1476</x:v>
      </x:c>
      <x:c r="B1476" t="str">
        <x:v>VT0007003</x:v>
      </x:c>
      <x:c r="C1476" t="str">
        <x:v>46094</x:v>
      </x:c>
      <x:c r="D1476" s="27" t="n">
        <x:v>46094</x:v>
      </x:c>
      <x:c r="E1476" t="n">
        <x:f>IF(D1476="","",YEAR(D1476))</x:f>
        <x:v>2026</x:v>
      </x:c>
      <x:c r="F1476" t="n">
        <x:f>IF(D1476="","",MONTH(D1476))</x:f>
        <x:v>3</x:v>
      </x:c>
      <x:c r="G1476" t="str">
        <x:f>IF(D1476="","Fecha no disponible",TEXT(D1476,"mmmm"))</x:f>
        <x:v>March</x:v>
      </x:c>
      <x:c r="H1476" t="str">
        <x:f>IF(D1476="","Fecha no disponible",TEXT(D1476,"yyyy-mm"))</x:f>
        <x:v>2026-03</x:v>
      </x:c>
      <x:c r="I1476" t="str">
        <x:f>IF(D1476="","Fecha no disponible","T"&amp;ROUNDUP(MONTH(D1476)/3,0))</x:f>
        <x:v>T1</x:v>
      </x:c>
      <x:c r="J1476" t="str">
        <x:v>T009</x:v>
      </x:c>
      <x:c r="K1476" t="str">
        <x:v>Tienda Cochabamba 1</x:v>
      </x:c>
      <x:c r="L1476" t="str">
        <x:v>Mall</x:v>
      </x:c>
      <x:c r="M1476" t="str">
        <x:v>Cochabamba</x:v>
      </x:c>
      <x:c r="N1476" t="str">
        <x:f>IFERROR(VLOOKUP(M1476,'Mapeos'!$A$4:$B$30,2,FALSE),M1476)</x:f>
        <x:v>Cochabamba</x:v>
      </x:c>
      <x:c r="O1476" t="str">
        <x:v>C00119</x:v>
      </x:c>
      <x:c r="P1476" t="str">
        <x:v>Empresa</x:v>
      </x:c>
      <x:c r="Q1476" t="str">
        <x:v>P0028</x:v>
      </x:c>
      <x:c r="R1476" t="str">
        <x:v>Electrónica</x:v>
      </x:c>
      <x:c r="S1476" t="str">
        <x:v>Marca C</x:v>
      </x:c>
      <x:c r="T1476" t="str">
        <x:v>Tienda</x:v>
      </x:c>
      <x:c r="U1476" t="str">
        <x:f>IFERROR(VLOOKUP(T1476,'Mapeos'!$D$4:$E$25,2,FALSE),T1476)</x:f>
        <x:v>Tienda</x:v>
      </x:c>
      <x:c r="V1476" t="str">
        <x:v>V020</x:v>
      </x:c>
      <x:c r="W1476" t="n">
        <x:v>1</x:v>
      </x:c>
      <x:c r="X1476" s="28" t="n">
        <x:v>353.88</x:v>
      </x:c>
      <x:c r="Y1476" s="20" t="n">
        <x:v>15</x:v>
      </x:c>
      <x:c r="Z1476" s="20" t="n">
        <x:f>IF(Y1476&gt;1,Y1476/100,Y1476)</x:f>
        <x:v>0.15</x:v>
      </x:c>
      <x:c r="AA1476" s="28" t="n">
        <x:v>184.78</x:v>
      </x:c>
      <x:c r="AB1476" s="28" t="n">
        <x:v>300.8</x:v>
      </x:c>
      <x:c r="AC1476" s="28" t="str">
        <x:v>BOB</x:v>
      </x:c>
      <x:c r="AD1476" s="28" t="n">
        <x:f>IF(AC1476="USD",AB1476*'Parametros'!$B$4,AB1476)</x:f>
        <x:v>300.8</x:v>
      </x:c>
      <x:c r="AE1476" s="28" t="n">
        <x:f>W1476*X1476*(1-Z1476)</x:f>
        <x:v>300.798</x:v>
      </x:c>
      <x:c r="AF1476" s="28" t="n">
        <x:f>W1476*AA1476</x:f>
        <x:v>184.78</x:v>
      </x:c>
      <x:c r="AG1476" s="28" t="n">
        <x:f>AE1476-AF1476</x:f>
        <x:v>116.018</x:v>
      </x:c>
      <x:c r="AH1476" s="20" t="n">
        <x:f>IF(AE1476&gt;0,AG1476/AE1476,"")</x:f>
        <x:v>0.38570070279722607</x:v>
      </x:c>
      <x:c r="AI1476" s="28" t="n">
        <x:v>133271.44</x:v>
      </x:c>
      <x:c r="AJ1476" s="28"/>
      <x:c r="AK1476"/>
      <x:c r="AL1476" t="str">
        <x:v>Completado</x:v>
      </x:c>
      <x:c r="AM1476" t="str">
        <x:f>IF(W1476&lt;0,"Devuelto",AL1476)</x:f>
        <x:v>Completado</x:v>
      </x:c>
      <x:c r="AN1476" t="str">
        <x:v>QR</x:v>
      </x:c>
      <x:c r="AO1476" s="29" t="str">
        <x:v>Descuento reescalado</x:v>
      </x:c>
      <x:c r="AP1476" t="str">
        <x:f>IF(D1476="","No","Sí")</x:f>
        <x:v>Sí</x:v>
      </x:c>
    </x:row>
    <x:row r="1477">
      <x:c r="A1477" t="n">
        <x:v>1477</x:v>
      </x:c>
      <x:c r="B1477" t="str">
        <x:v>VT0007008</x:v>
      </x:c>
      <x:c r="C1477" t="str">
        <x:v>46199</x:v>
      </x:c>
      <x:c r="D1477" s="27" t="n">
        <x:v>46199</x:v>
      </x:c>
      <x:c r="E1477" t="n">
        <x:f>IF(D1477="","",YEAR(D1477))</x:f>
        <x:v>2026</x:v>
      </x:c>
      <x:c r="F1477" t="n">
        <x:f>IF(D1477="","",MONTH(D1477))</x:f>
        <x:v>6</x:v>
      </x:c>
      <x:c r="G1477" t="str">
        <x:f>IF(D1477="","Fecha no disponible",TEXT(D1477,"mmmm"))</x:f>
        <x:v>June</x:v>
      </x:c>
      <x:c r="H1477" t="str">
        <x:f>IF(D1477="","Fecha no disponible",TEXT(D1477,"yyyy-mm"))</x:f>
        <x:v>2026-06</x:v>
      </x:c>
      <x:c r="I1477" t="str">
        <x:f>IF(D1477="","Fecha no disponible","T"&amp;ROUNDUP(MONTH(D1477)/3,0))</x:f>
        <x:v>T2</x:v>
      </x:c>
      <x:c r="J1477" t="str">
        <x:v>T009</x:v>
      </x:c>
      <x:c r="K1477" t="str">
        <x:v>Tienda Cochabamba 1</x:v>
      </x:c>
      <x:c r="L1477" t="str">
        <x:v>Mall</x:v>
      </x:c>
      <x:c r="M1477" t="str">
        <x:v>Cochabamba</x:v>
      </x:c>
      <x:c r="N1477" t="str">
        <x:f>IFERROR(VLOOKUP(M1477,'Mapeos'!$A$4:$B$30,2,FALSE),M1477)</x:f>
        <x:v>Cochabamba</x:v>
      </x:c>
      <x:c r="O1477" t="str">
        <x:v>C00005</x:v>
      </x:c>
      <x:c r="P1477" t="str">
        <x:v>Empresa</x:v>
      </x:c>
      <x:c r="Q1477" t="str">
        <x:v>P0080</x:v>
      </x:c>
      <x:c r="R1477" t="str">
        <x:v>Deportes</x:v>
      </x:c>
      <x:c r="S1477" t="str">
        <x:v>Marca C</x:v>
      </x:c>
      <x:c r="T1477" t="str">
        <x:v>WhatsApp</x:v>
      </x:c>
      <x:c r="U1477" t="str">
        <x:f>IFERROR(VLOOKUP(T1477,'Mapeos'!$D$4:$E$25,2,FALSE),T1477)</x:f>
        <x:v>WhatsApp</x:v>
      </x:c>
      <x:c r="V1477" t="str">
        <x:v>V033</x:v>
      </x:c>
      <x:c r="W1477" t="n">
        <x:v>3</x:v>
      </x:c>
      <x:c r="X1477" s="28" t="n">
        <x:v>145.82</x:v>
      </x:c>
      <x:c r="Y1477" s="20" t="n">
        <x:v>0.2</x:v>
      </x:c>
      <x:c r="Z1477" s="20" t="n">
        <x:f>IF(Y1477&gt;1,Y1477/100,Y1477)</x:f>
        <x:v>0.2</x:v>
      </x:c>
      <x:c r="AA1477" s="28" t="n">
        <x:v>102.78</x:v>
      </x:c>
      <x:c r="AB1477" s="28" t="n">
        <x:v>349.97</x:v>
      </x:c>
      <x:c r="AC1477" s="28" t="str">
        <x:v>BOB</x:v>
      </x:c>
      <x:c r="AD1477" s="28" t="n">
        <x:f>IF(AC1477="USD",AB1477*'Parametros'!$B$4,AB1477)</x:f>
        <x:v>349.97</x:v>
      </x:c>
      <x:c r="AE1477" s="28" t="n">
        <x:f>W1477*X1477*(1-Z1477)</x:f>
        <x:v>349.968</x:v>
      </x:c>
      <x:c r="AF1477" s="28" t="n">
        <x:f>W1477*AA1477</x:f>
        <x:v>308.34000000000003</x:v>
      </x:c>
      <x:c r="AG1477" s="28" t="n">
        <x:f>AE1477-AF1477</x:f>
        <x:v>41.627999999999986</x:v>
      </x:c>
      <x:c r="AH1477" s="20" t="n">
        <x:f>IF(AE1477&gt;0,AG1477/AE1477,"")</x:f>
        <x:v>0.11894801810451236</x:v>
      </x:c>
      <x:c r="AI1477" s="28" t="n">
        <x:v>61533.19</x:v>
      </x:c>
      <x:c r="AJ1477" s="28"/>
      <x:c r="AK1477"/>
      <x:c r="AL1477" t="str">
        <x:v>Completado</x:v>
      </x:c>
      <x:c r="AM1477" t="str">
        <x:f>IF(W1477&lt;0,"Devuelto",AL1477)</x:f>
        <x:v>Completado</x:v>
      </x:c>
      <x:c r="AN1477" t="str">
        <x:v>Tarjeta</x:v>
      </x:c>
      <x:c r="AO1477" s="29" t="str">
        <x:v>Sin observación</x:v>
      </x:c>
      <x:c r="AP1477" t="str">
        <x:f>IF(D1477="","No","Sí")</x:f>
        <x:v>Sí</x:v>
      </x:c>
    </x:row>
    <x:row r="1478">
      <x:c r="A1478" t="n">
        <x:v>1478</x:v>
      </x:c>
      <x:c r="B1478" t="str">
        <x:v>VT0007013</x:v>
      </x:c>
      <x:c r="C1478" t="str">
        <x:v>46119</x:v>
      </x:c>
      <x:c r="D1478" s="27" t="n">
        <x:v>46119</x:v>
      </x:c>
      <x:c r="E1478" t="n">
        <x:f>IF(D1478="","",YEAR(D1478))</x:f>
        <x:v>2026</x:v>
      </x:c>
      <x:c r="F1478" t="n">
        <x:f>IF(D1478="","",MONTH(D1478))</x:f>
        <x:v>4</x:v>
      </x:c>
      <x:c r="G1478" t="str">
        <x:f>IF(D1478="","Fecha no disponible",TEXT(D1478,"mmmm"))</x:f>
        <x:v>April</x:v>
      </x:c>
      <x:c r="H1478" t="str">
        <x:f>IF(D1478="","Fecha no disponible",TEXT(D1478,"yyyy-mm"))</x:f>
        <x:v>2026-04</x:v>
      </x:c>
      <x:c r="I1478" t="str">
        <x:f>IF(D1478="","Fecha no disponible","T"&amp;ROUNDUP(MONTH(D1478)/3,0))</x:f>
        <x:v>T2</x:v>
      </x:c>
      <x:c r="J1478" t="str">
        <x:v>T016</x:v>
      </x:c>
      <x:c r="K1478" t="str">
        <x:v>Tienda Potosí 4</x:v>
      </x:c>
      <x:c r="L1478" t="str">
        <x:v>Centro</x:v>
      </x:c>
      <x:c r="M1478" t="str">
        <x:v>Potosí</x:v>
      </x:c>
      <x:c r="N1478" t="str">
        <x:f>IFERROR(VLOOKUP(M1478,'Mapeos'!$A$4:$B$30,2,FALSE),M1478)</x:f>
        <x:v>Potosí</x:v>
      </x:c>
      <x:c r="O1478" t="str">
        <x:v>C00351</x:v>
      </x:c>
      <x:c r="P1478" t="str">
        <x:v>Empresa</x:v>
      </x:c>
      <x:c r="Q1478" t="str">
        <x:v>P0115</x:v>
      </x:c>
      <x:c r="R1478" t="str">
        <x:v>Deportes</x:v>
      </x:c>
      <x:c r="S1478" t="str">
        <x:v>Marca C</x:v>
      </x:c>
      <x:c r="T1478" t="str">
        <x:v>Marketplace</x:v>
      </x:c>
      <x:c r="U1478" t="str">
        <x:f>IFERROR(VLOOKUP(T1478,'Mapeos'!$D$4:$E$25,2,FALSE),T1478)</x:f>
        <x:v>Marketplace</x:v>
      </x:c>
      <x:c r="V1478" t="str">
        <x:v>V024</x:v>
      </x:c>
      <x:c r="W1478" t="n">
        <x:v>4</x:v>
      </x:c>
      <x:c r="X1478" s="28" t="n">
        <x:v>38.72</x:v>
      </x:c>
      <x:c r="Y1478" s="20" t="n">
        <x:v>0.2</x:v>
      </x:c>
      <x:c r="Z1478" s="20" t="n">
        <x:f>IF(Y1478&gt;1,Y1478/100,Y1478)</x:f>
        <x:v>0.2</x:v>
      </x:c>
      <x:c r="AA1478" s="28" t="n">
        <x:v>28.84</x:v>
      </x:c>
      <x:c r="AB1478" s="28" t="n">
        <x:v>123.9</x:v>
      </x:c>
      <x:c r="AC1478" s="28" t="str">
        <x:v>BOB</x:v>
      </x:c>
      <x:c r="AD1478" s="28" t="n">
        <x:f>IF(AC1478="USD",AB1478*'Parametros'!$B$4,AB1478)</x:f>
        <x:v>123.9</x:v>
      </x:c>
      <x:c r="AE1478" s="28" t="n">
        <x:f>W1478*X1478*(1-Z1478)</x:f>
        <x:v>123.904</x:v>
      </x:c>
      <x:c r="AF1478" s="28" t="n">
        <x:f>W1478*AA1478</x:f>
        <x:v>115.36</x:v>
      </x:c>
      <x:c r="AG1478" s="28" t="n">
        <x:f>AE1478-AF1478</x:f>
        <x:v>8.543999999999997</x:v>
      </x:c>
      <x:c r="AH1478" s="20" t="n">
        <x:f>IF(AE1478&gt;0,AG1478/AE1478,"")</x:f>
        <x:v>0.0689566115702479</x:v>
      </x:c>
      <x:c r="AI1478" s="28" t="n">
        <x:v>78880.64</x:v>
      </x:c>
      <x:c r="AJ1478" s="28"/>
      <x:c r="AK1478"/>
      <x:c r="AL1478" t="str">
        <x:v>Completado</x:v>
      </x:c>
      <x:c r="AM1478" t="str">
        <x:f>IF(W1478&lt;0,"Devuelto",AL1478)</x:f>
        <x:v>Completado</x:v>
      </x:c>
      <x:c r="AN1478" t="str">
        <x:v>Efectivo</x:v>
      </x:c>
      <x:c r="AO1478" s="29" t="str">
        <x:v>Sin observación</x:v>
      </x:c>
      <x:c r="AP1478" t="str">
        <x:f>IF(D1478="","No","Sí")</x:f>
        <x:v>Sí</x:v>
      </x:c>
    </x:row>
    <x:row r="1479">
      <x:c r="A1479" t="n">
        <x:v>1479</x:v>
      </x:c>
      <x:c r="B1479" t="str">
        <x:v>VT0007017</x:v>
      </x:c>
      <x:c r="C1479" t="str">
        <x:v>45701</x:v>
      </x:c>
      <x:c r="D1479" s="27" t="n">
        <x:v>45701</x:v>
      </x:c>
      <x:c r="E1479" t="n">
        <x:f>IF(D1479="","",YEAR(D1479))</x:f>
        <x:v>2025</x:v>
      </x:c>
      <x:c r="F1479" t="n">
        <x:f>IF(D1479="","",MONTH(D1479))</x:f>
        <x:v>2</x:v>
      </x:c>
      <x:c r="G1479" t="str">
        <x:f>IF(D1479="","Fecha no disponible",TEXT(D1479,"mmmm"))</x:f>
        <x:v>February</x:v>
      </x:c>
      <x:c r="H1479" t="str">
        <x:f>IF(D1479="","Fecha no disponible",TEXT(D1479,"yyyy-mm"))</x:f>
        <x:v>2025-02</x:v>
      </x:c>
      <x:c r="I1479" t="str">
        <x:f>IF(D1479="","Fecha no disponible","T"&amp;ROUNDUP(MONTH(D1479)/3,0))</x:f>
        <x:v>T1</x:v>
      </x:c>
      <x:c r="J1479" t="str">
        <x:v>T002</x:v>
      </x:c>
      <x:c r="K1479" t="str">
        <x:v>Tienda La Paz 2</x:v>
      </x:c>
      <x:c r="L1479" t="str">
        <x:v>Mall</x:v>
      </x:c>
      <x:c r="M1479" t="str">
        <x:v>La Paz</x:v>
      </x:c>
      <x:c r="N1479" t="str">
        <x:f>IFERROR(VLOOKUP(M1479,'Mapeos'!$A$4:$B$30,2,FALSE),M1479)</x:f>
        <x:v>La Paz</x:v>
      </x:c>
      <x:c r="O1479" t="str">
        <x:v>C00994</x:v>
      </x:c>
      <x:c r="P1479" t="str">
        <x:v>Masivo</x:v>
      </x:c>
      <x:c r="Q1479" t="str">
        <x:v>P0059</x:v>
      </x:c>
      <x:c r="R1479" t="str">
        <x:v>Cuidado Personal</x:v>
      </x:c>
      <x:c r="S1479" t="str">
        <x:v>Marca D</x:v>
      </x:c>
      <x:c r="T1479" t="str">
        <x:v>Tienda física</x:v>
      </x:c>
      <x:c r="U1479" t="str">
        <x:f>IFERROR(VLOOKUP(T1479,'Mapeos'!$D$4:$E$25,2,FALSE),T1479)</x:f>
        <x:v>Tienda</x:v>
      </x:c>
      <x:c r="V1479" t="str">
        <x:v>V028</x:v>
      </x:c>
      <x:c r="W1479" t="n">
        <x:v>4</x:v>
      </x:c>
      <x:c r="X1479" s="28" t="n">
        <x:v>87.09</x:v>
      </x:c>
      <x:c r="Y1479" s="20" t="n">
        <x:v>0.15</x:v>
      </x:c>
      <x:c r="Z1479" s="20" t="n">
        <x:f>IF(Y1479&gt;1,Y1479/100,Y1479)</x:f>
        <x:v>0.15</x:v>
      </x:c>
      <x:c r="AA1479" s="28" t="n">
        <x:v>45.39</x:v>
      </x:c>
      <x:c r="AB1479" s="28" t="n">
        <x:v>296.11</x:v>
      </x:c>
      <x:c r="AC1479" s="28" t="str">
        <x:v>BOB</x:v>
      </x:c>
      <x:c r="AD1479" s="28" t="n">
        <x:f>IF(AC1479="USD",AB1479*'Parametros'!$B$4,AB1479)</x:f>
        <x:v>296.11</x:v>
      </x:c>
      <x:c r="AE1479" s="28" t="n">
        <x:f>W1479*X1479*(1-Z1479)</x:f>
        <x:v>296.106</x:v>
      </x:c>
      <x:c r="AF1479" s="28" t="n">
        <x:f>W1479*AA1479</x:f>
        <x:v>181.56</x:v>
      </x:c>
      <x:c r="AG1479" s="28" t="n">
        <x:f>AE1479-AF1479</x:f>
        <x:v>114.54599999999999</x:v>
      </x:c>
      <x:c r="AH1479" s="20" t="n">
        <x:f>IF(AE1479&gt;0,AG1479/AE1479,"")</x:f>
        <x:v>0.3868411987599035</x:v>
      </x:c>
      <x:c r="AI1479" s="28"/>
      <x:c r="AJ1479" s="28"/>
      <x:c r="AK1479"/>
      <x:c r="AL1479" t="str">
        <x:v>Completado</x:v>
      </x:c>
      <x:c r="AM1479" t="str">
        <x:f>IF(W1479&lt;0,"Devuelto",AL1479)</x:f>
        <x:v>Completado</x:v>
      </x:c>
      <x:c r="AN1479" t="str">
        <x:v>Transferencia</x:v>
      </x:c>
      <x:c r="AO1479" s="29" t="str">
        <x:v>Canal estandarizado; Meta original vacía</x:v>
      </x:c>
      <x:c r="AP1479" t="str">
        <x:f>IF(D1479="","No","Sí")</x:f>
        <x:v>Sí</x:v>
      </x:c>
    </x:row>
    <x:row r="1480">
      <x:c r="A1480" t="n">
        <x:v>1480</x:v>
      </x:c>
      <x:c r="B1480" t="str">
        <x:v>VT0007022</x:v>
      </x:c>
      <x:c r="C1480" t="str">
        <x:v>45562</x:v>
      </x:c>
      <x:c r="D1480" s="27" t="n">
        <x:v>45562</x:v>
      </x:c>
      <x:c r="E1480" t="n">
        <x:f>IF(D1480="","",YEAR(D1480))</x:f>
        <x:v>2024</x:v>
      </x:c>
      <x:c r="F1480" t="n">
        <x:f>IF(D1480="","",MONTH(D1480))</x:f>
        <x:v>9</x:v>
      </x:c>
      <x:c r="G1480" t="str">
        <x:f>IF(D1480="","Fecha no disponible",TEXT(D1480,"mmmm"))</x:f>
        <x:v>September</x:v>
      </x:c>
      <x:c r="H1480" t="str">
        <x:f>IF(D1480="","Fecha no disponible",TEXT(D1480,"yyyy-mm"))</x:f>
        <x:v>2024-09</x:v>
      </x:c>
      <x:c r="I1480" t="str">
        <x:f>IF(D1480="","Fecha no disponible","T"&amp;ROUNDUP(MONTH(D1480)/3,0))</x:f>
        <x:v>T3</x:v>
      </x:c>
      <x:c r="J1480" t="str">
        <x:v>T008</x:v>
      </x:c>
      <x:c r="K1480" t="str">
        <x:v>Tienda Santa Cruz 4</x:v>
      </x:c>
      <x:c r="L1480" t="str">
        <x:v>Barrio</x:v>
      </x:c>
      <x:c r="M1480" t="str">
        <x:v>Santa Cruz</x:v>
      </x:c>
      <x:c r="N1480" t="str">
        <x:f>IFERROR(VLOOKUP(M1480,'Mapeos'!$A$4:$B$30,2,FALSE),M1480)</x:f>
        <x:v>Santa Cruz</x:v>
      </x:c>
      <x:c r="O1480" t="str">
        <x:v>C00913</x:v>
      </x:c>
      <x:c r="P1480" t="str">
        <x:v>Empresa</x:v>
      </x:c>
      <x:c r="Q1480" t="str">
        <x:v>P0007</x:v>
      </x:c>
      <x:c r="R1480" t="str">
        <x:v>Cuidado Personal</x:v>
      </x:c>
      <x:c r="S1480" t="str">
        <x:v>Marca A</x:v>
      </x:c>
      <x:c r="T1480" t="str">
        <x:v>Marketplace</x:v>
      </x:c>
      <x:c r="U1480" t="str">
        <x:f>IFERROR(VLOOKUP(T1480,'Mapeos'!$D$4:$E$25,2,FALSE),T1480)</x:f>
        <x:v>Marketplace</x:v>
      </x:c>
      <x:c r="V1480" t="str">
        <x:v>V004</x:v>
      </x:c>
      <x:c r="W1480" t="n">
        <x:v>1</x:v>
      </x:c>
      <x:c r="X1480" s="28" t="n">
        <x:v>103.81</x:v>
      </x:c>
      <x:c r="Y1480" s="20" t="n">
        <x:v>0.1</x:v>
      </x:c>
      <x:c r="Z1480" s="20" t="n">
        <x:f>IF(Y1480&gt;1,Y1480/100,Y1480)</x:f>
        <x:v>0.1</x:v>
      </x:c>
      <x:c r="AA1480" s="28" t="n">
        <x:v>53.41</x:v>
      </x:c>
      <x:c r="AB1480" s="28" t="n">
        <x:v>93.43</x:v>
      </x:c>
      <x:c r="AC1480" s="28" t="str">
        <x:v>BOB</x:v>
      </x:c>
      <x:c r="AD1480" s="28" t="n">
        <x:f>IF(AC1480="USD",AB1480*'Parametros'!$B$4,AB1480)</x:f>
        <x:v>93.43</x:v>
      </x:c>
      <x:c r="AE1480" s="28" t="n">
        <x:f>W1480*X1480*(1-Z1480)</x:f>
        <x:v>93.429</x:v>
      </x:c>
      <x:c r="AF1480" s="28" t="n">
        <x:f>W1480*AA1480</x:f>
        <x:v>53.41</x:v>
      </x:c>
      <x:c r="AG1480" s="28" t="n">
        <x:f>AE1480-AF1480</x:f>
        <x:v>40.019000000000005</x:v>
      </x:c>
      <x:c r="AH1480" s="20" t="n">
        <x:f>IF(AE1480&gt;0,AG1480/AE1480,"")</x:f>
        <x:v>0.42833595564546345</x:v>
      </x:c>
      <x:c r="AI1480" s="28" t="n">
        <x:v>91635.11</x:v>
      </x:c>
      <x:c r="AJ1480" s="28"/>
      <x:c r="AK1480"/>
      <x:c r="AL1480" t="str">
        <x:v>Completado</x:v>
      </x:c>
      <x:c r="AM1480" t="str">
        <x:f>IF(W1480&lt;0,"Devuelto",AL1480)</x:f>
        <x:v>Completado</x:v>
      </x:c>
      <x:c r="AN1480" t="str">
        <x:v>QR</x:v>
      </x:c>
      <x:c r="AO1480" s="29" t="str">
        <x:v>Sin observación</x:v>
      </x:c>
      <x:c r="AP1480" t="str">
        <x:f>IF(D1480="","No","Sí")</x:f>
        <x:v>Sí</x:v>
      </x:c>
    </x:row>
    <x:row r="1481">
      <x:c r="A1481" t="n">
        <x:v>1481</x:v>
      </x:c>
      <x:c r="B1481" t="str">
        <x:v>VT0007027</x:v>
      </x:c>
      <x:c r="C1481" t="str">
        <x:v>45701</x:v>
      </x:c>
      <x:c r="D1481" s="27" t="n">
        <x:v>45701</x:v>
      </x:c>
      <x:c r="E1481" t="n">
        <x:f>IF(D1481="","",YEAR(D1481))</x:f>
        <x:v>2025</x:v>
      </x:c>
      <x:c r="F1481" t="n">
        <x:f>IF(D1481="","",MONTH(D1481))</x:f>
        <x:v>2</x:v>
      </x:c>
      <x:c r="G1481" t="str">
        <x:f>IF(D1481="","Fecha no disponible",TEXT(D1481,"mmmm"))</x:f>
        <x:v>February</x:v>
      </x:c>
      <x:c r="H1481" t="str">
        <x:f>IF(D1481="","Fecha no disponible",TEXT(D1481,"yyyy-mm"))</x:f>
        <x:v>2025-02</x:v>
      </x:c>
      <x:c r="I1481" t="str">
        <x:f>IF(D1481="","Fecha no disponible","T"&amp;ROUNDUP(MONTH(D1481)/3,0))</x:f>
        <x:v>T1</x:v>
      </x:c>
      <x:c r="J1481" t="str">
        <x:v>T016</x:v>
      </x:c>
      <x:c r="K1481" t="str">
        <x:v>Tienda Potosí 4</x:v>
      </x:c>
      <x:c r="L1481" t="str">
        <x:v>Centro</x:v>
      </x:c>
      <x:c r="M1481" t="str">
        <x:v>Potosí</x:v>
      </x:c>
      <x:c r="N1481" t="str">
        <x:f>IFERROR(VLOOKUP(M1481,'Mapeos'!$A$4:$B$30,2,FALSE),M1481)</x:f>
        <x:v>Potosí</x:v>
      </x:c>
      <x:c r="O1481" t="str">
        <x:v>C01091</x:v>
      </x:c>
      <x:c r="P1481" t="str">
        <x:v>Empresa</x:v>
      </x:c>
      <x:c r="Q1481" t="str">
        <x:v>P0053</x:v>
      </x:c>
      <x:c r="R1481" t="str">
        <x:v>Alimentos</x:v>
      </x:c>
      <x:c r="S1481" t="str">
        <x:v>Marca B</x:v>
      </x:c>
      <x:c r="T1481" t="str">
        <x:v>WhatsApp</x:v>
      </x:c>
      <x:c r="U1481" t="str">
        <x:f>IFERROR(VLOOKUP(T1481,'Mapeos'!$D$4:$E$25,2,FALSE),T1481)</x:f>
        <x:v>WhatsApp</x:v>
      </x:c>
      <x:c r="V1481" t="str">
        <x:v>V020</x:v>
      </x:c>
      <x:c r="W1481" t="n">
        <x:v>1</x:v>
      </x:c>
      <x:c r="X1481" s="28" t="n">
        <x:v>61.77</x:v>
      </x:c>
      <x:c r="Y1481" s="20" t="n">
        <x:v>0.1</x:v>
      </x:c>
      <x:c r="Z1481" s="20" t="n">
        <x:f>IF(Y1481&gt;1,Y1481/100,Y1481)</x:f>
        <x:v>0.1</x:v>
      </x:c>
      <x:c r="AA1481" s="28" t="n">
        <x:v>43.92</x:v>
      </x:c>
      <x:c r="AB1481" s="28" t="n">
        <x:v>55.59</x:v>
      </x:c>
      <x:c r="AC1481" s="28" t="str">
        <x:v>BOB</x:v>
      </x:c>
      <x:c r="AD1481" s="28" t="n">
        <x:f>IF(AC1481="USD",AB1481*'Parametros'!$B$4,AB1481)</x:f>
        <x:v>55.59</x:v>
      </x:c>
      <x:c r="AE1481" s="28" t="n">
        <x:f>W1481*X1481*(1-Z1481)</x:f>
        <x:v>55.593</x:v>
      </x:c>
      <x:c r="AF1481" s="28" t="n">
        <x:f>W1481*AA1481</x:f>
        <x:v>43.92</x:v>
      </x:c>
      <x:c r="AG1481" s="28" t="n">
        <x:f>AE1481-AF1481</x:f>
        <x:v>11.673000000000002</x:v>
      </x:c>
      <x:c r="AH1481" s="20" t="n">
        <x:f>IF(AE1481&gt;0,AG1481/AE1481,"")</x:f>
        <x:v>0.2099724785494577</x:v>
      </x:c>
      <x:c r="AI1481" s="28" t="n">
        <x:v>62807.09</x:v>
      </x:c>
      <x:c r="AJ1481" s="28"/>
      <x:c r="AK1481"/>
      <x:c r="AL1481" t="str">
        <x:v>Completado</x:v>
      </x:c>
      <x:c r="AM1481" t="str">
        <x:f>IF(W1481&lt;0,"Devuelto",AL1481)</x:f>
        <x:v>Completado</x:v>
      </x:c>
      <x:c r="AN1481" t="str">
        <x:v>Transferencia</x:v>
      </x:c>
      <x:c r="AO1481" s="29" t="str">
        <x:v>Sin observación</x:v>
      </x:c>
      <x:c r="AP1481" t="str">
        <x:f>IF(D1481="","No","Sí")</x:f>
        <x:v>Sí</x:v>
      </x:c>
    </x:row>
    <x:row r="1482">
      <x:c r="A1482" t="n">
        <x:v>1482</x:v>
      </x:c>
      <x:c r="B1482" t="str">
        <x:v>VT0007032</x:v>
      </x:c>
      <x:c r="C1482" t="str">
        <x:v>45428</x:v>
      </x:c>
      <x:c r="D1482" s="27" t="n">
        <x:v>45428</x:v>
      </x:c>
      <x:c r="E1482" t="n">
        <x:f>IF(D1482="","",YEAR(D1482))</x:f>
        <x:v>2024</x:v>
      </x:c>
      <x:c r="F1482" t="n">
        <x:f>IF(D1482="","",MONTH(D1482))</x:f>
        <x:v>5</x:v>
      </x:c>
      <x:c r="G1482" t="str">
        <x:f>IF(D1482="","Fecha no disponible",TEXT(D1482,"mmmm"))</x:f>
        <x:v>May</x:v>
      </x:c>
      <x:c r="H1482" t="str">
        <x:f>IF(D1482="","Fecha no disponible",TEXT(D1482,"yyyy-mm"))</x:f>
        <x:v>2024-05</x:v>
      </x:c>
      <x:c r="I1482" t="str">
        <x:f>IF(D1482="","Fecha no disponible","T"&amp;ROUNDUP(MONTH(D1482)/3,0))</x:f>
        <x:v>T2</x:v>
      </x:c>
      <x:c r="J1482" t="str">
        <x:v>T003</x:v>
      </x:c>
      <x:c r="K1482" t="str">
        <x:v>Tienda La Paz 3</x:v>
      </x:c>
      <x:c r="L1482" t="str">
        <x:v>Barrio</x:v>
      </x:c>
      <x:c r="M1482" t="str">
        <x:v>La Paz</x:v>
      </x:c>
      <x:c r="N1482" t="str">
        <x:f>IFERROR(VLOOKUP(M1482,'Mapeos'!$A$4:$B$30,2,FALSE),M1482)</x:f>
        <x:v>La Paz</x:v>
      </x:c>
      <x:c r="O1482" t="str">
        <x:v>C00157</x:v>
      </x:c>
      <x:c r="P1482" t="str">
        <x:v>Masivo</x:v>
      </x:c>
      <x:c r="Q1482" t="str">
        <x:v>P0002</x:v>
      </x:c>
      <x:c r="R1482" t="str">
        <x:v>Hogar</x:v>
      </x:c>
      <x:c r="S1482" t="str">
        <x:v>Marca D</x:v>
      </x:c>
      <x:c r="T1482" t="str">
        <x:v>Marketplace</x:v>
      </x:c>
      <x:c r="U1482" t="str">
        <x:f>IFERROR(VLOOKUP(T1482,'Mapeos'!$D$4:$E$25,2,FALSE),T1482)</x:f>
        <x:v>Marketplace</x:v>
      </x:c>
      <x:c r="V1482" t="str">
        <x:v>V017</x:v>
      </x:c>
      <x:c r="W1482" t="n">
        <x:v>1</x:v>
      </x:c>
      <x:c r="X1482" s="28" t="n">
        <x:v>290.22</x:v>
      </x:c>
      <x:c r="Y1482" s="20" t="n">
        <x:v>0</x:v>
      </x:c>
      <x:c r="Z1482" s="20" t="n">
        <x:f>IF(Y1482&gt;1,Y1482/100,Y1482)</x:f>
        <x:v>0</x:v>
      </x:c>
      <x:c r="AA1482" s="28" t="n">
        <x:v>194.61</x:v>
      </x:c>
      <x:c r="AB1482" s="28" t="n">
        <x:v>290.22</x:v>
      </x:c>
      <x:c r="AC1482" s="28" t="str">
        <x:v>BOB</x:v>
      </x:c>
      <x:c r="AD1482" s="28" t="n">
        <x:f>IF(AC1482="USD",AB1482*'Parametros'!$B$4,AB1482)</x:f>
        <x:v>290.22</x:v>
      </x:c>
      <x:c r="AE1482" s="28" t="n">
        <x:f>W1482*X1482*(1-Z1482)</x:f>
        <x:v>290.22</x:v>
      </x:c>
      <x:c r="AF1482" s="28" t="n">
        <x:f>W1482*AA1482</x:f>
        <x:v>194.61</x:v>
      </x:c>
      <x:c r="AG1482" s="28" t="n">
        <x:f>AE1482-AF1482</x:f>
        <x:v>95.61000000000001</x:v>
      </x:c>
      <x:c r="AH1482" s="20" t="n">
        <x:f>IF(AE1482&gt;0,AG1482/AE1482,"")</x:f>
        <x:v>0.3294397353731652</x:v>
      </x:c>
      <x:c r="AI1482" s="28" t="n">
        <x:v>75120.34</x:v>
      </x:c>
      <x:c r="AJ1482" s="28"/>
      <x:c r="AK1482"/>
      <x:c r="AL1482" t="str">
        <x:v>Completado</x:v>
      </x:c>
      <x:c r="AM1482" t="str">
        <x:f>IF(W1482&lt;0,"Devuelto",AL1482)</x:f>
        <x:v>Completado</x:v>
      </x:c>
      <x:c r="AN1482" t="str">
        <x:v>Tarjeta</x:v>
      </x:c>
      <x:c r="AO1482" s="29" t="str">
        <x:v>Sin observación</x:v>
      </x:c>
      <x:c r="AP1482" t="str">
        <x:f>IF(D1482="","No","Sí")</x:f>
        <x:v>Sí</x:v>
      </x:c>
    </x:row>
    <x:row r="1483">
      <x:c r="A1483" t="n">
        <x:v>1483</x:v>
      </x:c>
      <x:c r="B1483" t="str">
        <x:v>VT0007036</x:v>
      </x:c>
      <x:c r="C1483" t="str">
        <x:v>46168</x:v>
      </x:c>
      <x:c r="D1483" s="27" t="n">
        <x:v>46168</x:v>
      </x:c>
      <x:c r="E1483" t="n">
        <x:f>IF(D1483="","",YEAR(D1483))</x:f>
        <x:v>2026</x:v>
      </x:c>
      <x:c r="F1483" t="n">
        <x:f>IF(D1483="","",MONTH(D1483))</x:f>
        <x:v>5</x:v>
      </x:c>
      <x:c r="G1483" t="str">
        <x:f>IF(D1483="","Fecha no disponible",TEXT(D1483,"mmmm"))</x:f>
        <x:v>May</x:v>
      </x:c>
      <x:c r="H1483" t="str">
        <x:f>IF(D1483="","Fecha no disponible",TEXT(D1483,"yyyy-mm"))</x:f>
        <x:v>2026-05</x:v>
      </x:c>
      <x:c r="I1483" t="str">
        <x:f>IF(D1483="","Fecha no disponible","T"&amp;ROUNDUP(MONTH(D1483)/3,0))</x:f>
        <x:v>T2</x:v>
      </x:c>
      <x:c r="J1483" t="str">
        <x:v>T005</x:v>
      </x:c>
      <x:c r="K1483" t="str">
        <x:v>Tienda Santa Cruz 1</x:v>
      </x:c>
      <x:c r="L1483" t="str">
        <x:v>Centro</x:v>
      </x:c>
      <x:c r="M1483" t="str">
        <x:v>Santa Cruz</x:v>
      </x:c>
      <x:c r="N1483" t="str">
        <x:f>IFERROR(VLOOKUP(M1483,'Mapeos'!$A$4:$B$30,2,FALSE),M1483)</x:f>
        <x:v>Santa Cruz</x:v>
      </x:c>
      <x:c r="O1483" t="str">
        <x:v>C00849</x:v>
      </x:c>
      <x:c r="P1483" t="str">
        <x:v>Frecuente</x:v>
      </x:c>
      <x:c r="Q1483" t="str">
        <x:v>P0048</x:v>
      </x:c>
      <x:c r="R1483" t="str">
        <x:v>Hogar</x:v>
      </x:c>
      <x:c r="S1483" t="str">
        <x:v>Marca C</x:v>
      </x:c>
      <x:c r="T1483" t="str">
        <x:v>Tienda</x:v>
      </x:c>
      <x:c r="U1483" t="str">
        <x:f>IFERROR(VLOOKUP(T1483,'Mapeos'!$D$4:$E$25,2,FALSE),T1483)</x:f>
        <x:v>Tienda</x:v>
      </x:c>
      <x:c r="V1483" t="str">
        <x:v>V006</x:v>
      </x:c>
      <x:c r="W1483" t="n">
        <x:v>1</x:v>
      </x:c>
      <x:c r="X1483" s="28" t="n">
        <x:v>158.2</x:v>
      </x:c>
      <x:c r="Y1483" s="20" t="n">
        <x:v>0.15</x:v>
      </x:c>
      <x:c r="Z1483" s="20" t="n">
        <x:f>IF(Y1483&gt;1,Y1483/100,Y1483)</x:f>
        <x:v>0.15</x:v>
      </x:c>
      <x:c r="AA1483" s="28" t="n">
        <x:v>92.34</x:v>
      </x:c>
      <x:c r="AB1483" s="28" t="n">
        <x:v>134.47</x:v>
      </x:c>
      <x:c r="AC1483" s="28" t="str">
        <x:v>BOB</x:v>
      </x:c>
      <x:c r="AD1483" s="28" t="n">
        <x:f>IF(AC1483="USD",AB1483*'Parametros'!$B$4,AB1483)</x:f>
        <x:v>134.47</x:v>
      </x:c>
      <x:c r="AE1483" s="28" t="n">
        <x:f>W1483*X1483*(1-Z1483)</x:f>
        <x:v>134.47</x:v>
      </x:c>
      <x:c r="AF1483" s="28" t="n">
        <x:f>W1483*AA1483</x:f>
        <x:v>92.34</x:v>
      </x:c>
      <x:c r="AG1483" s="28" t="n">
        <x:f>AE1483-AF1483</x:f>
        <x:v>42.129999999999995</x:v>
      </x:c>
      <x:c r="AH1483" s="20" t="n">
        <x:f>IF(AE1483&gt;0,AG1483/AE1483,"")</x:f>
        <x:v>0.31330408269502485</x:v>
      </x:c>
      <x:c r="AI1483" s="28" t="n">
        <x:v>125016.58</x:v>
      </x:c>
      <x:c r="AJ1483" s="28"/>
      <x:c r="AK1483"/>
      <x:c r="AL1483" t="str">
        <x:v>Completado</x:v>
      </x:c>
      <x:c r="AM1483" t="str">
        <x:f>IF(W1483&lt;0,"Devuelto",AL1483)</x:f>
        <x:v>Completado</x:v>
      </x:c>
      <x:c r="AN1483" t="str">
        <x:v>Tarjeta</x:v>
      </x:c>
      <x:c r="AO1483" s="29" t="str">
        <x:v>Sin observación</x:v>
      </x:c>
      <x:c r="AP1483" t="str">
        <x:f>IF(D1483="","No","Sí")</x:f>
        <x:v>Sí</x:v>
      </x:c>
    </x:row>
    <x:row r="1484">
      <x:c r="A1484" t="n">
        <x:v>1484</x:v>
      </x:c>
      <x:c r="B1484" t="str">
        <x:v>VT0007041</x:v>
      </x:c>
      <x:c r="C1484" t="str">
        <x:v>45412</x:v>
      </x:c>
      <x:c r="D1484" s="27" t="n">
        <x:v>45412</x:v>
      </x:c>
      <x:c r="E1484" t="n">
        <x:f>IF(D1484="","",YEAR(D1484))</x:f>
        <x:v>2024</x:v>
      </x:c>
      <x:c r="F1484" t="n">
        <x:f>IF(D1484="","",MONTH(D1484))</x:f>
        <x:v>4</x:v>
      </x:c>
      <x:c r="G1484" t="str">
        <x:f>IF(D1484="","Fecha no disponible",TEXT(D1484,"mmmm"))</x:f>
        <x:v>April</x:v>
      </x:c>
      <x:c r="H1484" t="str">
        <x:f>IF(D1484="","Fecha no disponible",TEXT(D1484,"yyyy-mm"))</x:f>
        <x:v>2024-04</x:v>
      </x:c>
      <x:c r="I1484" t="str">
        <x:f>IF(D1484="","Fecha no disponible","T"&amp;ROUNDUP(MONTH(D1484)/3,0))</x:f>
        <x:v>T2</x:v>
      </x:c>
      <x:c r="J1484" t="str">
        <x:v>T009</x:v>
      </x:c>
      <x:c r="K1484" t="str">
        <x:v>Tienda Cochabamba 1</x:v>
      </x:c>
      <x:c r="L1484" t="str">
        <x:v>Mall</x:v>
      </x:c>
      <x:c r="M1484" t="str">
        <x:v>Cochabamba</x:v>
      </x:c>
      <x:c r="N1484" t="str">
        <x:f>IFERROR(VLOOKUP(M1484,'Mapeos'!$A$4:$B$30,2,FALSE),M1484)</x:f>
        <x:v>Cochabamba</x:v>
      </x:c>
      <x:c r="O1484" t="str">
        <x:v>C00805</x:v>
      </x:c>
      <x:c r="P1484" t="str">
        <x:v>Premium</x:v>
      </x:c>
      <x:c r="Q1484" t="str">
        <x:v>P0026</x:v>
      </x:c>
      <x:c r="R1484" t="str">
        <x:v>Alimentos</x:v>
      </x:c>
      <x:c r="S1484" t="str">
        <x:v>Marca C</x:v>
      </x:c>
      <x:c r="T1484" t="str">
        <x:v>Tienda</x:v>
      </x:c>
      <x:c r="U1484" t="str">
        <x:f>IFERROR(VLOOKUP(T1484,'Mapeos'!$D$4:$E$25,2,FALSE),T1484)</x:f>
        <x:v>Tienda</x:v>
      </x:c>
      <x:c r="V1484" t="str">
        <x:v>V021</x:v>
      </x:c>
      <x:c r="W1484" t="n">
        <x:v>1</x:v>
      </x:c>
      <x:c r="X1484" s="28" t="n">
        <x:v>19.07</x:v>
      </x:c>
      <x:c r="Y1484" s="20" t="n">
        <x:v>0.2</x:v>
      </x:c>
      <x:c r="Z1484" s="20" t="n">
        <x:f>IF(Y1484&gt;1,Y1484/100,Y1484)</x:f>
        <x:v>0.2</x:v>
      </x:c>
      <x:c r="AA1484" s="28" t="n">
        <x:v>11.76</x:v>
      </x:c>
      <x:c r="AB1484" s="28" t="n">
        <x:v>15.26</x:v>
      </x:c>
      <x:c r="AC1484" s="28" t="str">
        <x:v>BOB</x:v>
      </x:c>
      <x:c r="AD1484" s="28" t="n">
        <x:f>IF(AC1484="USD",AB1484*'Parametros'!$B$4,AB1484)</x:f>
        <x:v>15.26</x:v>
      </x:c>
      <x:c r="AE1484" s="28" t="n">
        <x:f>W1484*X1484*(1-Z1484)</x:f>
        <x:v>15.256</x:v>
      </x:c>
      <x:c r="AF1484" s="28" t="n">
        <x:f>W1484*AA1484</x:f>
        <x:v>11.76</x:v>
      </x:c>
      <x:c r="AG1484" s="28" t="n">
        <x:f>AE1484-AF1484</x:f>
        <x:v>3.4960000000000004</x:v>
      </x:c>
      <x:c r="AH1484" s="20" t="n">
        <x:f>IF(AE1484&gt;0,AG1484/AE1484,"")</x:f>
        <x:v>0.22915574200314634</x:v>
      </x:c>
      <x:c r="AI1484" s="28" t="n">
        <x:v>137908.32</x:v>
      </x:c>
      <x:c r="AJ1484" s="28"/>
      <x:c r="AK1484"/>
      <x:c r="AL1484" t="str">
        <x:v>Completado</x:v>
      </x:c>
      <x:c r="AM1484" t="str">
        <x:f>IF(W1484&lt;0,"Devuelto",AL1484)</x:f>
        <x:v>Completado</x:v>
      </x:c>
      <x:c r="AN1484" t="str">
        <x:v>Transferencia</x:v>
      </x:c>
      <x:c r="AO1484" s="29" t="str">
        <x:v>Sin observación</x:v>
      </x:c>
      <x:c r="AP1484" t="str">
        <x:f>IF(D1484="","No","Sí")</x:f>
        <x:v>Sí</x:v>
      </x:c>
    </x:row>
    <x:row r="1485">
      <x:c r="A1485" t="n">
        <x:v>1485</x:v>
      </x:c>
      <x:c r="B1485" t="str">
        <x:v>VT0007046</x:v>
      </x:c>
      <x:c r="C1485" t="str">
        <x:v>45821</x:v>
      </x:c>
      <x:c r="D1485" s="27" t="n">
        <x:v>45821</x:v>
      </x:c>
      <x:c r="E1485" t="n">
        <x:f>IF(D1485="","",YEAR(D1485))</x:f>
        <x:v>2025</x:v>
      </x:c>
      <x:c r="F1485" t="n">
        <x:f>IF(D1485="","",MONTH(D1485))</x:f>
        <x:v>6</x:v>
      </x:c>
      <x:c r="G1485" t="str">
        <x:f>IF(D1485="","Fecha no disponible",TEXT(D1485,"mmmm"))</x:f>
        <x:v>June</x:v>
      </x:c>
      <x:c r="H1485" t="str">
        <x:f>IF(D1485="","Fecha no disponible",TEXT(D1485,"yyyy-mm"))</x:f>
        <x:v>2025-06</x:v>
      </x:c>
      <x:c r="I1485" t="str">
        <x:f>IF(D1485="","Fecha no disponible","T"&amp;ROUNDUP(MONTH(D1485)/3,0))</x:f>
        <x:v>T2</x:v>
      </x:c>
      <x:c r="J1485" t="str">
        <x:v>T017</x:v>
      </x:c>
      <x:c r="K1485" t="str">
        <x:v>Tienda Sucre 1</x:v>
      </x:c>
      <x:c r="L1485" t="str">
        <x:v>Centro</x:v>
      </x:c>
      <x:c r="M1485" t="str">
        <x:v>Sucre</x:v>
      </x:c>
      <x:c r="N1485" t="str">
        <x:f>IFERROR(VLOOKUP(M1485,'Mapeos'!$A$4:$B$30,2,FALSE),M1485)</x:f>
        <x:v>Sucre</x:v>
      </x:c>
      <x:c r="O1485" t="str">
        <x:v>C01517</x:v>
      </x:c>
      <x:c r="P1485" t="str">
        <x:v>Frecuente</x:v>
      </x:c>
      <x:c r="Q1485" t="str">
        <x:v>P0128</x:v>
      </x:c>
      <x:c r="R1485" t="str">
        <x:v>Cuidado Personal</x:v>
      </x:c>
      <x:c r="S1485" t="str">
        <x:v>Marca C</x:v>
      </x:c>
      <x:c r="T1485" t="str">
        <x:v>Tienda física</x:v>
      </x:c>
      <x:c r="U1485" t="str">
        <x:f>IFERROR(VLOOKUP(T1485,'Mapeos'!$D$4:$E$25,2,FALSE),T1485)</x:f>
        <x:v>Tienda</x:v>
      </x:c>
      <x:c r="V1485" t="str">
        <x:v>V029</x:v>
      </x:c>
      <x:c r="W1485" t="n">
        <x:v>4</x:v>
      </x:c>
      <x:c r="X1485" s="28" t="n">
        <x:v>61.53</x:v>
      </x:c>
      <x:c r="Y1485" s="20" t="n">
        <x:v>0.1</x:v>
      </x:c>
      <x:c r="Z1485" s="20" t="n">
        <x:f>IF(Y1485&gt;1,Y1485/100,Y1485)</x:f>
        <x:v>0.1</x:v>
      </x:c>
      <x:c r="AA1485" s="28" t="n">
        <x:v>35.64</x:v>
      </x:c>
      <x:c r="AB1485" s="28" t="n">
        <x:v>221.51</x:v>
      </x:c>
      <x:c r="AC1485" s="28" t="str">
        <x:v>BOB</x:v>
      </x:c>
      <x:c r="AD1485" s="28" t="n">
        <x:f>IF(AC1485="USD",AB1485*'Parametros'!$B$4,AB1485)</x:f>
        <x:v>221.51</x:v>
      </x:c>
      <x:c r="AE1485" s="28" t="n">
        <x:f>W1485*X1485*(1-Z1485)</x:f>
        <x:v>221.508</x:v>
      </x:c>
      <x:c r="AF1485" s="28" t="n">
        <x:f>W1485*AA1485</x:f>
        <x:v>142.56</x:v>
      </x:c>
      <x:c r="AG1485" s="28" t="n">
        <x:f>AE1485-AF1485</x:f>
        <x:v>78.94800000000001</x:v>
      </x:c>
      <x:c r="AH1485" s="20" t="n">
        <x:f>IF(AE1485&gt;0,AG1485/AE1485,"")</x:f>
        <x:v>0.3564115065821551</x:v>
      </x:c>
      <x:c r="AI1485" s="28"/>
      <x:c r="AJ1485" s="28"/>
      <x:c r="AK1485"/>
      <x:c r="AL1485" t="str">
        <x:v>Completado</x:v>
      </x:c>
      <x:c r="AM1485" t="str">
        <x:f>IF(W1485&lt;0,"Devuelto",AL1485)</x:f>
        <x:v>Completado</x:v>
      </x:c>
      <x:c r="AN1485" t="str">
        <x:v>Transferencia</x:v>
      </x:c>
      <x:c r="AO1485" s="29" t="str">
        <x:v>Canal estandarizado; Meta original vacía</x:v>
      </x:c>
      <x:c r="AP1485" t="str">
        <x:f>IF(D1485="","No","Sí")</x:f>
        <x:v>Sí</x:v>
      </x:c>
    </x:row>
    <x:row r="1486">
      <x:c r="A1486" t="n">
        <x:v>1486</x:v>
      </x:c>
      <x:c r="B1486" t="str">
        <x:v>VT0007051</x:v>
      </x:c>
      <x:c r="C1486" t="str">
        <x:v>45920</x:v>
      </x:c>
      <x:c r="D1486" s="27" t="n">
        <x:v>45920</x:v>
      </x:c>
      <x:c r="E1486" t="n">
        <x:f>IF(D1486="","",YEAR(D1486))</x:f>
        <x:v>2025</x:v>
      </x:c>
      <x:c r="F1486" t="n">
        <x:f>IF(D1486="","",MONTH(D1486))</x:f>
        <x:v>9</x:v>
      </x:c>
      <x:c r="G1486" t="str">
        <x:f>IF(D1486="","Fecha no disponible",TEXT(D1486,"mmmm"))</x:f>
        <x:v>September</x:v>
      </x:c>
      <x:c r="H1486" t="str">
        <x:f>IF(D1486="","Fecha no disponible",TEXT(D1486,"yyyy-mm"))</x:f>
        <x:v>2025-09</x:v>
      </x:c>
      <x:c r="I1486" t="str">
        <x:f>IF(D1486="","Fecha no disponible","T"&amp;ROUNDUP(MONTH(D1486)/3,0))</x:f>
        <x:v>T3</x:v>
      </x:c>
      <x:c r="J1486" t="str">
        <x:v>T011</x:v>
      </x:c>
      <x:c r="K1486" t="str">
        <x:v>Tienda Cochabamba 3</x:v>
      </x:c>
      <x:c r="L1486" t="str">
        <x:v>Mall</x:v>
      </x:c>
      <x:c r="M1486" t="str">
        <x:v>Cochabamba</x:v>
      </x:c>
      <x:c r="N1486" t="str">
        <x:f>IFERROR(VLOOKUP(M1486,'Mapeos'!$A$4:$B$30,2,FALSE),M1486)</x:f>
        <x:v>Cochabamba</x:v>
      </x:c>
      <x:c r="O1486" t="str">
        <x:v>C00755</x:v>
      </x:c>
      <x:c r="P1486" t="str">
        <x:v>Masivo</x:v>
      </x:c>
      <x:c r="Q1486" t="str">
        <x:v>P0054</x:v>
      </x:c>
      <x:c r="R1486" t="str">
        <x:v>Alimentos</x:v>
      </x:c>
      <x:c r="S1486" t="str">
        <x:v>Marca B</x:v>
      </x:c>
      <x:c r="T1486" t="str">
        <x:v>WhatsApp</x:v>
      </x:c>
      <x:c r="U1486" t="str">
        <x:f>IFERROR(VLOOKUP(T1486,'Mapeos'!$D$4:$E$25,2,FALSE),T1486)</x:f>
        <x:v>WhatsApp</x:v>
      </x:c>
      <x:c r="V1486" t="str">
        <x:v>V030</x:v>
      </x:c>
      <x:c r="W1486" t="n">
        <x:v>1</x:v>
      </x:c>
      <x:c r="X1486" s="28" t="n">
        <x:v>31.45</x:v>
      </x:c>
      <x:c r="Y1486" s="20" t="n">
        <x:v>0</x:v>
      </x:c>
      <x:c r="Z1486" s="20" t="n">
        <x:f>IF(Y1486&gt;1,Y1486/100,Y1486)</x:f>
        <x:v>0</x:v>
      </x:c>
      <x:c r="AA1486" s="28" t="n">
        <x:v>18.5</x:v>
      </x:c>
      <x:c r="AB1486" s="28" t="n">
        <x:v>31.45</x:v>
      </x:c>
      <x:c r="AC1486" s="28" t="str">
        <x:v>BOB</x:v>
      </x:c>
      <x:c r="AD1486" s="28" t="n">
        <x:f>IF(AC1486="USD",AB1486*'Parametros'!$B$4,AB1486)</x:f>
        <x:v>31.45</x:v>
      </x:c>
      <x:c r="AE1486" s="28" t="n">
        <x:f>W1486*X1486*(1-Z1486)</x:f>
        <x:v>31.45</x:v>
      </x:c>
      <x:c r="AF1486" s="28" t="n">
        <x:f>W1486*AA1486</x:f>
        <x:v>18.5</x:v>
      </x:c>
      <x:c r="AG1486" s="28" t="n">
        <x:f>AE1486-AF1486</x:f>
        <x:v>12.95</x:v>
      </x:c>
      <x:c r="AH1486" s="20" t="n">
        <x:f>IF(AE1486&gt;0,AG1486/AE1486,"")</x:f>
        <x:v>0.4117647058823529</x:v>
      </x:c>
      <x:c r="AI1486" s="28" t="n">
        <x:v>78526.07</x:v>
      </x:c>
      <x:c r="AJ1486" s="28"/>
      <x:c r="AK1486"/>
      <x:c r="AL1486" t="str">
        <x:v>Completado</x:v>
      </x:c>
      <x:c r="AM1486" t="str">
        <x:f>IF(W1486&lt;0,"Devuelto",AL1486)</x:f>
        <x:v>Completado</x:v>
      </x:c>
      <x:c r="AN1486" t="str">
        <x:v>QR</x:v>
      </x:c>
      <x:c r="AO1486" s="29" t="str">
        <x:v>Sin observación</x:v>
      </x:c>
      <x:c r="AP1486" t="str">
        <x:f>IF(D1486="","No","Sí")</x:f>
        <x:v>Sí</x:v>
      </x:c>
    </x:row>
    <x:row r="1487">
      <x:c r="A1487" t="n">
        <x:v>1487</x:v>
      </x:c>
      <x:c r="B1487" t="str">
        <x:v>VT0007055</x:v>
      </x:c>
      <x:c r="C1487" t="str">
        <x:v>45388</x:v>
      </x:c>
      <x:c r="D1487" s="27" t="n">
        <x:v>45388</x:v>
      </x:c>
      <x:c r="E1487" t="n">
        <x:f>IF(D1487="","",YEAR(D1487))</x:f>
        <x:v>2024</x:v>
      </x:c>
      <x:c r="F1487" t="n">
        <x:f>IF(D1487="","",MONTH(D1487))</x:f>
        <x:v>4</x:v>
      </x:c>
      <x:c r="G1487" t="str">
        <x:f>IF(D1487="","Fecha no disponible",TEXT(D1487,"mmmm"))</x:f>
        <x:v>April</x:v>
      </x:c>
      <x:c r="H1487" t="str">
        <x:f>IF(D1487="","Fecha no disponible",TEXT(D1487,"yyyy-mm"))</x:f>
        <x:v>2024-04</x:v>
      </x:c>
      <x:c r="I1487" t="str">
        <x:f>IF(D1487="","Fecha no disponible","T"&amp;ROUNDUP(MONTH(D1487)/3,0))</x:f>
        <x:v>T2</x:v>
      </x:c>
      <x:c r="J1487" t="str">
        <x:v>T019</x:v>
      </x:c>
      <x:c r="K1487" t="str">
        <x:v>Tienda Sucre 3</x:v>
      </x:c>
      <x:c r="L1487" t="str">
        <x:v>Centro</x:v>
      </x:c>
      <x:c r="M1487" t="str">
        <x:v>Sucre</x:v>
      </x:c>
      <x:c r="N1487" t="str">
        <x:f>IFERROR(VLOOKUP(M1487,'Mapeos'!$A$4:$B$30,2,FALSE),M1487)</x:f>
        <x:v>Sucre</x:v>
      </x:c>
      <x:c r="O1487" t="str">
        <x:v>C01455</x:v>
      </x:c>
      <x:c r="P1487" t="str">
        <x:v>Masivo</x:v>
      </x:c>
      <x:c r="Q1487" t="str">
        <x:v>P0042</x:v>
      </x:c>
      <x:c r="R1487" t="str">
        <x:v>Electrónica</x:v>
      </x:c>
      <x:c r="S1487" t="str">
        <x:v>Marca B</x:v>
      </x:c>
      <x:c r="T1487" t="str">
        <x:v>Tienda</x:v>
      </x:c>
      <x:c r="U1487" t="str">
        <x:f>IFERROR(VLOOKUP(T1487,'Mapeos'!$D$4:$E$25,2,FALSE),T1487)</x:f>
        <x:v>Tienda</x:v>
      </x:c>
      <x:c r="V1487" t="str">
        <x:v>V029</x:v>
      </x:c>
      <x:c r="W1487" t="n">
        <x:v>1</x:v>
      </x:c>
      <x:c r="X1487" s="28" t="n">
        <x:v>517.7</x:v>
      </x:c>
      <x:c r="Y1487" s="20" t="n">
        <x:v>0</x:v>
      </x:c>
      <x:c r="Z1487" s="20" t="n">
        <x:f>IF(Y1487&gt;1,Y1487/100,Y1487)</x:f>
        <x:v>0</x:v>
      </x:c>
      <x:c r="AA1487" s="28" t="n">
        <x:v>283.66</x:v>
      </x:c>
      <x:c r="AB1487" s="28" t="n">
        <x:v>517.7</x:v>
      </x:c>
      <x:c r="AC1487" s="28" t="str">
        <x:v>BOB</x:v>
      </x:c>
      <x:c r="AD1487" s="28" t="n">
        <x:f>IF(AC1487="USD",AB1487*'Parametros'!$B$4,AB1487)</x:f>
        <x:v>517.7</x:v>
      </x:c>
      <x:c r="AE1487" s="28" t="n">
        <x:f>W1487*X1487*(1-Z1487)</x:f>
        <x:v>517.7</x:v>
      </x:c>
      <x:c r="AF1487" s="28" t="n">
        <x:f>W1487*AA1487</x:f>
        <x:v>283.66</x:v>
      </x:c>
      <x:c r="AG1487" s="28" t="n">
        <x:f>AE1487-AF1487</x:f>
        <x:v>234.04000000000002</x:v>
      </x:c>
      <x:c r="AH1487" s="20" t="n">
        <x:f>IF(AE1487&gt;0,AG1487/AE1487,"")</x:f>
        <x:v>0.45207649217693646</x:v>
      </x:c>
      <x:c r="AI1487" s="28" t="n">
        <x:v>127625.59</x:v>
      </x:c>
      <x:c r="AJ1487" s="28"/>
      <x:c r="AK1487"/>
      <x:c r="AL1487" t="str">
        <x:v>Completado</x:v>
      </x:c>
      <x:c r="AM1487" t="str">
        <x:f>IF(W1487&lt;0,"Devuelto",AL1487)</x:f>
        <x:v>Completado</x:v>
      </x:c>
      <x:c r="AN1487" t="str">
        <x:v>Efectivo</x:v>
      </x:c>
      <x:c r="AO1487" s="29" t="str">
        <x:v>Sin observación</x:v>
      </x:c>
      <x:c r="AP1487" t="str">
        <x:f>IF(D1487="","No","Sí")</x:f>
        <x:v>Sí</x:v>
      </x:c>
    </x:row>
    <x:row r="1488">
      <x:c r="A1488" t="n">
        <x:v>1488</x:v>
      </x:c>
      <x:c r="B1488" t="str">
        <x:v>VT0007060</x:v>
      </x:c>
      <x:c r="C1488" t="str">
        <x:v>45896</x:v>
      </x:c>
      <x:c r="D1488" s="27" t="n">
        <x:v>45896</x:v>
      </x:c>
      <x:c r="E1488" t="n">
        <x:f>IF(D1488="","",YEAR(D1488))</x:f>
        <x:v>2025</x:v>
      </x:c>
      <x:c r="F1488" t="n">
        <x:f>IF(D1488="","",MONTH(D1488))</x:f>
        <x:v>8</x:v>
      </x:c>
      <x:c r="G1488" t="str">
        <x:f>IF(D1488="","Fecha no disponible",TEXT(D1488,"mmmm"))</x:f>
        <x:v>August</x:v>
      </x:c>
      <x:c r="H1488" t="str">
        <x:f>IF(D1488="","Fecha no disponible",TEXT(D1488,"yyyy-mm"))</x:f>
        <x:v>2025-08</x:v>
      </x:c>
      <x:c r="I1488" t="str">
        <x:f>IF(D1488="","Fecha no disponible","T"&amp;ROUNDUP(MONTH(D1488)/3,0))</x:f>
        <x:v>T3</x:v>
      </x:c>
      <x:c r="J1488" t="str">
        <x:v>T001</x:v>
      </x:c>
      <x:c r="K1488" t="str">
        <x:v>Tienda La Paz 1</x:v>
      </x:c>
      <x:c r="L1488" t="str">
        <x:v>Barrio</x:v>
      </x:c>
      <x:c r="M1488" t="str">
        <x:v>La Paz</x:v>
      </x:c>
      <x:c r="N1488" t="str">
        <x:f>IFERROR(VLOOKUP(M1488,'Mapeos'!$A$4:$B$30,2,FALSE),M1488)</x:f>
        <x:v>La Paz</x:v>
      </x:c>
      <x:c r="O1488" t="str">
        <x:v>C00561</x:v>
      </x:c>
      <x:c r="P1488" t="str">
        <x:v>Frecuente</x:v>
      </x:c>
      <x:c r="Q1488" t="str">
        <x:v>P0126</x:v>
      </x:c>
      <x:c r="R1488" t="str">
        <x:v>Alimentos</x:v>
      </x:c>
      <x:c r="S1488" t="str">
        <x:v>Marca C</x:v>
      </x:c>
      <x:c r="T1488" t="str">
        <x:v>Tienda</x:v>
      </x:c>
      <x:c r="U1488" t="str">
        <x:f>IFERROR(VLOOKUP(T1488,'Mapeos'!$D$4:$E$25,2,FALSE),T1488)</x:f>
        <x:v>Tienda</x:v>
      </x:c>
      <x:c r="V1488" t="str">
        <x:v>V035</x:v>
      </x:c>
      <x:c r="W1488" t="n">
        <x:v>1</x:v>
      </x:c>
      <x:c r="X1488" s="28" t="n">
        <x:v>30.49</x:v>
      </x:c>
      <x:c r="Y1488" s="20" t="n">
        <x:v>0.15</x:v>
      </x:c>
      <x:c r="Z1488" s="20" t="n">
        <x:f>IF(Y1488&gt;1,Y1488/100,Y1488)</x:f>
        <x:v>0.15</x:v>
      </x:c>
      <x:c r="AA1488" s="28" t="n">
        <x:v>17.79</x:v>
      </x:c>
      <x:c r="AB1488" s="28" t="n">
        <x:v>25.92</x:v>
      </x:c>
      <x:c r="AC1488" s="28" t="str">
        <x:v>BOB</x:v>
      </x:c>
      <x:c r="AD1488" s="28" t="n">
        <x:f>IF(AC1488="USD",AB1488*'Parametros'!$B$4,AB1488)</x:f>
        <x:v>25.92</x:v>
      </x:c>
      <x:c r="AE1488" s="28" t="n">
        <x:f>W1488*X1488*(1-Z1488)</x:f>
        <x:v>25.9165</x:v>
      </x:c>
      <x:c r="AF1488" s="28" t="n">
        <x:f>W1488*AA1488</x:f>
        <x:v>17.79</x:v>
      </x:c>
      <x:c r="AG1488" s="28" t="n">
        <x:f>AE1488-AF1488</x:f>
        <x:v>8.1265</x:v>
      </x:c>
      <x:c r="AH1488" s="20" t="n">
        <x:f>IF(AE1488&gt;0,AG1488/AE1488,"")</x:f>
        <x:v>0.3135647174579901</x:v>
      </x:c>
      <x:c r="AI1488" s="28" t="n">
        <x:v>154372.2</x:v>
      </x:c>
      <x:c r="AJ1488" s="28"/>
      <x:c r="AK1488"/>
      <x:c r="AL1488" t="str">
        <x:v>Completado</x:v>
      </x:c>
      <x:c r="AM1488" t="str">
        <x:f>IF(W1488&lt;0,"Devuelto",AL1488)</x:f>
        <x:v>Completado</x:v>
      </x:c>
      <x:c r="AN1488" t="str">
        <x:v>Efectivo</x:v>
      </x:c>
      <x:c r="AO1488" s="29" t="str">
        <x:v>Sin observación</x:v>
      </x:c>
      <x:c r="AP1488" t="str">
        <x:f>IF(D1488="","No","Sí")</x:f>
        <x:v>Sí</x:v>
      </x:c>
    </x:row>
    <x:row r="1489">
      <x:c r="A1489" t="n">
        <x:v>1489</x:v>
      </x:c>
      <x:c r="B1489" t="str">
        <x:v>VT0007065</x:v>
      </x:c>
      <x:c r="C1489" t="str">
        <x:v>45506</x:v>
      </x:c>
      <x:c r="D1489" s="27" t="n">
        <x:v>45506</x:v>
      </x:c>
      <x:c r="E1489" t="n">
        <x:f>IF(D1489="","",YEAR(D1489))</x:f>
        <x:v>2024</x:v>
      </x:c>
      <x:c r="F1489" t="n">
        <x:f>IF(D1489="","",MONTH(D1489))</x:f>
        <x:v>8</x:v>
      </x:c>
      <x:c r="G1489" t="str">
        <x:f>IF(D1489="","Fecha no disponible",TEXT(D1489,"mmmm"))</x:f>
        <x:v>August</x:v>
      </x:c>
      <x:c r="H1489" t="str">
        <x:f>IF(D1489="","Fecha no disponible",TEXT(D1489,"yyyy-mm"))</x:f>
        <x:v>2024-08</x:v>
      </x:c>
      <x:c r="I1489" t="str">
        <x:f>IF(D1489="","Fecha no disponible","T"&amp;ROUNDUP(MONTH(D1489)/3,0))</x:f>
        <x:v>T3</x:v>
      </x:c>
      <x:c r="J1489" t="str">
        <x:v>T003</x:v>
      </x:c>
      <x:c r="K1489" t="str">
        <x:v>Tienda La Paz 3</x:v>
      </x:c>
      <x:c r="L1489" t="str">
        <x:v>Barrio</x:v>
      </x:c>
      <x:c r="M1489" t="str">
        <x:v>La Paz</x:v>
      </x:c>
      <x:c r="N1489" t="str">
        <x:f>IFERROR(VLOOKUP(M1489,'Mapeos'!$A$4:$B$30,2,FALSE),M1489)</x:f>
        <x:v>La Paz</x:v>
      </x:c>
      <x:c r="O1489" t="str">
        <x:v>C01687</x:v>
      </x:c>
      <x:c r="P1489" t="str">
        <x:v>Empresa</x:v>
      </x:c>
      <x:c r="Q1489" t="str">
        <x:v>P0119</x:v>
      </x:c>
      <x:c r="R1489" t="str">
        <x:v>Hogar</x:v>
      </x:c>
      <x:c r="S1489" t="str">
        <x:v>Marca D</x:v>
      </x:c>
      <x:c r="T1489" t="str">
        <x:v>Tienda</x:v>
      </x:c>
      <x:c r="U1489" t="str">
        <x:f>IFERROR(VLOOKUP(T1489,'Mapeos'!$D$4:$E$25,2,FALSE),T1489)</x:f>
        <x:v>Tienda</x:v>
      </x:c>
      <x:c r="V1489" t="str">
        <x:v>V024</x:v>
      </x:c>
      <x:c r="W1489" t="n">
        <x:v>1</x:v>
      </x:c>
      <x:c r="X1489" s="28" t="n">
        <x:v>318.96</x:v>
      </x:c>
      <x:c r="Y1489" s="20" t="n">
        <x:v>0.25</x:v>
      </x:c>
      <x:c r="Z1489" s="20" t="n">
        <x:f>IF(Y1489&gt;1,Y1489/100,Y1489)</x:f>
        <x:v>0.25</x:v>
      </x:c>
      <x:c r="AA1489" s="28" t="n">
        <x:v>226.47</x:v>
      </x:c>
      <x:c r="AB1489" s="28" t="n">
        <x:v>239.22</x:v>
      </x:c>
      <x:c r="AC1489" s="28" t="str">
        <x:v>BOB</x:v>
      </x:c>
      <x:c r="AD1489" s="28" t="n">
        <x:f>IF(AC1489="USD",AB1489*'Parametros'!$B$4,AB1489)</x:f>
        <x:v>239.22</x:v>
      </x:c>
      <x:c r="AE1489" s="28" t="n">
        <x:f>W1489*X1489*(1-Z1489)</x:f>
        <x:v>239.21999999999997</x:v>
      </x:c>
      <x:c r="AF1489" s="28" t="n">
        <x:f>W1489*AA1489</x:f>
        <x:v>226.47</x:v>
      </x:c>
      <x:c r="AG1489" s="28" t="n">
        <x:f>AE1489-AF1489</x:f>
        <x:v>12.749999999999972</x:v>
      </x:c>
      <x:c r="AH1489" s="20" t="n">
        <x:f>IF(AE1489&gt;0,AG1489/AE1489,"")</x:f>
        <x:v>0.053298219212440316</x:v>
      </x:c>
      <x:c r="AI1489" s="28" t="n">
        <x:v>150623.88</x:v>
      </x:c>
      <x:c r="AJ1489" s="28"/>
      <x:c r="AK1489"/>
      <x:c r="AL1489" t="str">
        <x:v>Completado</x:v>
      </x:c>
      <x:c r="AM1489" t="str">
        <x:f>IF(W1489&lt;0,"Devuelto",AL1489)</x:f>
        <x:v>Completado</x:v>
      </x:c>
      <x:c r="AN1489" t="str">
        <x:v>QR</x:v>
      </x:c>
      <x:c r="AO1489" s="29" t="str">
        <x:v>Sin observación</x:v>
      </x:c>
      <x:c r="AP1489" t="str">
        <x:f>IF(D1489="","No","Sí")</x:f>
        <x:v>Sí</x:v>
      </x:c>
    </x:row>
    <x:row r="1490">
      <x:c r="A1490" t="n">
        <x:v>1490</x:v>
      </x:c>
      <x:c r="B1490" t="str">
        <x:v>VT0007070</x:v>
      </x:c>
      <x:c r="C1490" t="str">
        <x:v>45979</x:v>
      </x:c>
      <x:c r="D1490" s="27" t="n">
        <x:v>45979</x:v>
      </x:c>
      <x:c r="E1490" t="n">
        <x:f>IF(D1490="","",YEAR(D1490))</x:f>
        <x:v>2025</x:v>
      </x:c>
      <x:c r="F1490" t="n">
        <x:f>IF(D1490="","",MONTH(D1490))</x:f>
        <x:v>11</x:v>
      </x:c>
      <x:c r="G1490" t="str">
        <x:f>IF(D1490="","Fecha no disponible",TEXT(D1490,"mmmm"))</x:f>
        <x:v>November</x:v>
      </x:c>
      <x:c r="H1490" t="str">
        <x:f>IF(D1490="","Fecha no disponible",TEXT(D1490,"yyyy-mm"))</x:f>
        <x:v>2025-11</x:v>
      </x:c>
      <x:c r="I1490" t="str">
        <x:f>IF(D1490="","Fecha no disponible","T"&amp;ROUNDUP(MONTH(D1490)/3,0))</x:f>
        <x:v>T4</x:v>
      </x:c>
      <x:c r="J1490" t="str">
        <x:v>T013</x:v>
      </x:c>
      <x:c r="K1490" t="str">
        <x:v>Tienda Potosí 1</x:v>
      </x:c>
      <x:c r="L1490" t="str">
        <x:v>Centro</x:v>
      </x:c>
      <x:c r="M1490" t="str">
        <x:v>Potosí</x:v>
      </x:c>
      <x:c r="N1490" t="str">
        <x:f>IFERROR(VLOOKUP(M1490,'Mapeos'!$A$4:$B$30,2,FALSE),M1490)</x:f>
        <x:v>Potosí</x:v>
      </x:c>
      <x:c r="O1490" t="str">
        <x:v>C00158</x:v>
      </x:c>
      <x:c r="P1490" t="str">
        <x:v>Premium</x:v>
      </x:c>
      <x:c r="Q1490" t="str">
        <x:v>P0142</x:v>
      </x:c>
      <x:c r="R1490" t="str">
        <x:v>Electrónica</x:v>
      </x:c>
      <x:c r="S1490" t="str">
        <x:v>Marca D</x:v>
      </x:c>
      <x:c r="T1490" t="str">
        <x:v>E-commerce</x:v>
      </x:c>
      <x:c r="U1490" t="str">
        <x:f>IFERROR(VLOOKUP(T1490,'Mapeos'!$D$4:$E$25,2,FALSE),T1490)</x:f>
        <x:v>E-commerce</x:v>
      </x:c>
      <x:c r="V1490" t="str">
        <x:v>V019</x:v>
      </x:c>
      <x:c r="W1490" t="n">
        <x:v>1</x:v>
      </x:c>
      <x:c r="X1490" s="28" t="n">
        <x:v>329.65</x:v>
      </x:c>
      <x:c r="Y1490" s="20" t="n">
        <x:v>0.05</x:v>
      </x:c>
      <x:c r="Z1490" s="20" t="n">
        <x:f>IF(Y1490&gt;1,Y1490/100,Y1490)</x:f>
        <x:v>0.05</x:v>
      </x:c>
      <x:c r="AA1490" s="28" t="n">
        <x:v>197.65</x:v>
      </x:c>
      <x:c r="AB1490" s="28" t="n">
        <x:v>313.17</x:v>
      </x:c>
      <x:c r="AC1490" s="28" t="str">
        <x:v>BOB</x:v>
      </x:c>
      <x:c r="AD1490" s="28" t="n">
        <x:f>IF(AC1490="USD",AB1490*'Parametros'!$B$4,AB1490)</x:f>
        <x:v>313.17</x:v>
      </x:c>
      <x:c r="AE1490" s="28" t="n">
        <x:f>W1490*X1490*(1-Z1490)</x:f>
        <x:v>313.16749999999996</x:v>
      </x:c>
      <x:c r="AF1490" s="28" t="n">
        <x:f>W1490*AA1490</x:f>
        <x:v>197.65</x:v>
      </x:c>
      <x:c r="AG1490" s="28" t="n">
        <x:f>AE1490-AF1490</x:f>
        <x:v>115.51749999999996</x:v>
      </x:c>
      <x:c r="AH1490" s="20" t="n">
        <x:f>IF(AE1490&gt;0,AG1490/AE1490,"")</x:f>
        <x:v>0.3688680977432204</x:v>
      </x:c>
      <x:c r="AI1490" s="28" t="n">
        <x:v>87624.73</x:v>
      </x:c>
      <x:c r="AJ1490" s="28"/>
      <x:c r="AK1490"/>
      <x:c r="AL1490" t="str">
        <x:v>Completado</x:v>
      </x:c>
      <x:c r="AM1490" t="str">
        <x:f>IF(W1490&lt;0,"Devuelto",AL1490)</x:f>
        <x:v>Completado</x:v>
      </x:c>
      <x:c r="AN1490" t="str">
        <x:v>QR</x:v>
      </x:c>
      <x:c r="AO1490" s="29" t="str">
        <x:v>Sin observación</x:v>
      </x:c>
      <x:c r="AP1490" t="str">
        <x:f>IF(D1490="","No","Sí")</x:f>
        <x:v>Sí</x:v>
      </x:c>
    </x:row>
    <x:row r="1491">
      <x:c r="A1491" t="n">
        <x:v>1491</x:v>
      </x:c>
      <x:c r="B1491" t="str">
        <x:v>VT0007074</x:v>
      </x:c>
      <x:c r="C1491" t="str">
        <x:v>45913</x:v>
      </x:c>
      <x:c r="D1491" s="27" t="n">
        <x:v>45913</x:v>
      </x:c>
      <x:c r="E1491" t="n">
        <x:f>IF(D1491="","",YEAR(D1491))</x:f>
        <x:v>2025</x:v>
      </x:c>
      <x:c r="F1491" t="n">
        <x:f>IF(D1491="","",MONTH(D1491))</x:f>
        <x:v>9</x:v>
      </x:c>
      <x:c r="G1491" t="str">
        <x:f>IF(D1491="","Fecha no disponible",TEXT(D1491,"mmmm"))</x:f>
        <x:v>September</x:v>
      </x:c>
      <x:c r="H1491" t="str">
        <x:f>IF(D1491="","Fecha no disponible",TEXT(D1491,"yyyy-mm"))</x:f>
        <x:v>2025-09</x:v>
      </x:c>
      <x:c r="I1491" t="str">
        <x:f>IF(D1491="","Fecha no disponible","T"&amp;ROUNDUP(MONTH(D1491)/3,0))</x:f>
        <x:v>T3</x:v>
      </x:c>
      <x:c r="J1491" t="str">
        <x:v>T004</x:v>
      </x:c>
      <x:c r="K1491" t="str">
        <x:v>Tienda La Paz 4</x:v>
      </x:c>
      <x:c r="L1491" t="str">
        <x:v>Centro</x:v>
      </x:c>
      <x:c r="M1491" t="str">
        <x:v>La Paz</x:v>
      </x:c>
      <x:c r="N1491" t="str">
        <x:f>IFERROR(VLOOKUP(M1491,'Mapeos'!$A$4:$B$30,2,FALSE),M1491)</x:f>
        <x:v>La Paz</x:v>
      </x:c>
      <x:c r="O1491" t="str">
        <x:v>C00584</x:v>
      </x:c>
      <x:c r="P1491" t="str">
        <x:v>Masivo</x:v>
      </x:c>
      <x:c r="Q1491" t="str">
        <x:v>P0017</x:v>
      </x:c>
      <x:c r="R1491" t="str">
        <x:v>Cuidado Personal</x:v>
      </x:c>
      <x:c r="S1491" t="str">
        <x:v>Marca A</x:v>
      </x:c>
      <x:c r="T1491" t="str">
        <x:v>Tienda</x:v>
      </x:c>
      <x:c r="U1491" t="str">
        <x:f>IFERROR(VLOOKUP(T1491,'Mapeos'!$D$4:$E$25,2,FALSE),T1491)</x:f>
        <x:v>Tienda</x:v>
      </x:c>
      <x:c r="V1491" t="str">
        <x:v>V035</x:v>
      </x:c>
      <x:c r="W1491" t="n">
        <x:v>1</x:v>
      </x:c>
      <x:c r="X1491" s="28" t="n">
        <x:v>84.7</x:v>
      </x:c>
      <x:c r="Y1491" s="20" t="n">
        <x:v>0.2</x:v>
      </x:c>
      <x:c r="Z1491" s="20" t="n">
        <x:f>IF(Y1491&gt;1,Y1491/100,Y1491)</x:f>
        <x:v>0.2</x:v>
      </x:c>
      <x:c r="AA1491" s="28" t="n">
        <x:v>47.18</x:v>
      </x:c>
      <x:c r="AB1491" s="28" t="n">
        <x:v>67.76</x:v>
      </x:c>
      <x:c r="AC1491" s="28" t="str">
        <x:v>BOB</x:v>
      </x:c>
      <x:c r="AD1491" s="28" t="n">
        <x:f>IF(AC1491="USD",AB1491*'Parametros'!$B$4,AB1491)</x:f>
        <x:v>67.76</x:v>
      </x:c>
      <x:c r="AE1491" s="28" t="n">
        <x:f>W1491*X1491*(1-Z1491)</x:f>
        <x:v>67.76</x:v>
      </x:c>
      <x:c r="AF1491" s="28" t="n">
        <x:f>W1491*AA1491</x:f>
        <x:v>47.18</x:v>
      </x:c>
      <x:c r="AG1491" s="28" t="n">
        <x:f>AE1491-AF1491</x:f>
        <x:v>20.580000000000005</x:v>
      </x:c>
      <x:c r="AH1491" s="20" t="n">
        <x:f>IF(AE1491&gt;0,AG1491/AE1491,"")</x:f>
        <x:v>0.30371900826446285</x:v>
      </x:c>
      <x:c r="AI1491" s="28" t="n">
        <x:v>137527.72</x:v>
      </x:c>
      <x:c r="AJ1491" s="28"/>
      <x:c r="AK1491"/>
      <x:c r="AL1491" t="str">
        <x:v>Completado</x:v>
      </x:c>
      <x:c r="AM1491" t="str">
        <x:f>IF(W1491&lt;0,"Devuelto",AL1491)</x:f>
        <x:v>Completado</x:v>
      </x:c>
      <x:c r="AN1491" t="str">
        <x:v>Transferencia</x:v>
      </x:c>
      <x:c r="AO1491" s="29" t="str">
        <x:v>Sin observación</x:v>
      </x:c>
      <x:c r="AP1491" t="str">
        <x:f>IF(D1491="","No","Sí")</x:f>
        <x:v>Sí</x:v>
      </x:c>
    </x:row>
    <x:row r="1492">
      <x:c r="A1492" t="n">
        <x:v>1492</x:v>
      </x:c>
      <x:c r="B1492" t="str">
        <x:v>VT0007079</x:v>
      </x:c>
      <x:c r="C1492" t="str">
        <x:v>45424</x:v>
      </x:c>
      <x:c r="D1492" s="27" t="n">
        <x:v>45424</x:v>
      </x:c>
      <x:c r="E1492" t="n">
        <x:f>IF(D1492="","",YEAR(D1492))</x:f>
        <x:v>2024</x:v>
      </x:c>
      <x:c r="F1492" t="n">
        <x:f>IF(D1492="","",MONTH(D1492))</x:f>
        <x:v>5</x:v>
      </x:c>
      <x:c r="G1492" t="str">
        <x:f>IF(D1492="","Fecha no disponible",TEXT(D1492,"mmmm"))</x:f>
        <x:v>May</x:v>
      </x:c>
      <x:c r="H1492" t="str">
        <x:f>IF(D1492="","Fecha no disponible",TEXT(D1492,"yyyy-mm"))</x:f>
        <x:v>2024-05</x:v>
      </x:c>
      <x:c r="I1492" t="str">
        <x:f>IF(D1492="","Fecha no disponible","T"&amp;ROUNDUP(MONTH(D1492)/3,0))</x:f>
        <x:v>T2</x:v>
      </x:c>
      <x:c r="J1492" t="str">
        <x:v>T008</x:v>
      </x:c>
      <x:c r="K1492" t="str">
        <x:v>Tienda Santa Cruz 4</x:v>
      </x:c>
      <x:c r="L1492" t="str">
        <x:v>Barrio</x:v>
      </x:c>
      <x:c r="M1492" t="str">
        <x:v>Santa Cruz</x:v>
      </x:c>
      <x:c r="N1492" t="str">
        <x:f>IFERROR(VLOOKUP(M1492,'Mapeos'!$A$4:$B$30,2,FALSE),M1492)</x:f>
        <x:v>Santa Cruz</x:v>
      </x:c>
      <x:c r="O1492" t="str">
        <x:v>C00725</x:v>
      </x:c>
      <x:c r="P1492" t="str">
        <x:v>Empresa</x:v>
      </x:c>
      <x:c r="Q1492" t="str">
        <x:v>P0044</x:v>
      </x:c>
      <x:c r="R1492" t="str">
        <x:v>Hogar</x:v>
      </x:c>
      <x:c r="S1492" t="str">
        <x:v>Marca B</x:v>
      </x:c>
      <x:c r="T1492" t="str">
        <x:v>Tienda</x:v>
      </x:c>
      <x:c r="U1492" t="str">
        <x:f>IFERROR(VLOOKUP(T1492,'Mapeos'!$D$4:$E$25,2,FALSE),T1492)</x:f>
        <x:v>Tienda</x:v>
      </x:c>
      <x:c r="V1492" t="str">
        <x:v>V008</x:v>
      </x:c>
      <x:c r="W1492" t="n">
        <x:v>1</x:v>
      </x:c>
      <x:c r="X1492" s="28" t="n">
        <x:v>145.23</x:v>
      </x:c>
      <x:c r="Y1492" s="20" t="n">
        <x:v>0.15</x:v>
      </x:c>
      <x:c r="Z1492" s="20" t="n">
        <x:f>IF(Y1492&gt;1,Y1492/100,Y1492)</x:f>
        <x:v>0.15</x:v>
      </x:c>
      <x:c r="AA1492" s="28" t="n">
        <x:v>90.08</x:v>
      </x:c>
      <x:c r="AB1492" s="28" t="n">
        <x:v>123.45</x:v>
      </x:c>
      <x:c r="AC1492" s="28" t="str">
        <x:v>BOB</x:v>
      </x:c>
      <x:c r="AD1492" s="28" t="n">
        <x:f>IF(AC1492="USD",AB1492*'Parametros'!$B$4,AB1492)</x:f>
        <x:v>123.45</x:v>
      </x:c>
      <x:c r="AE1492" s="28" t="n">
        <x:f>W1492*X1492*(1-Z1492)</x:f>
        <x:v>123.44549999999998</x:v>
      </x:c>
      <x:c r="AF1492" s="28" t="n">
        <x:f>W1492*AA1492</x:f>
        <x:v>90.08</x:v>
      </x:c>
      <x:c r="AG1492" s="28" t="n">
        <x:f>AE1492-AF1492</x:f>
        <x:v>33.36549999999998</x:v>
      </x:c>
      <x:c r="AH1492" s="20" t="n">
        <x:f>IF(AE1492&gt;0,AG1492/AE1492,"")</x:f>
        <x:v>0.2702852675877208</x:v>
      </x:c>
      <x:c r="AI1492" s="28" t="n">
        <x:v>158173.98</x:v>
      </x:c>
      <x:c r="AJ1492" s="28"/>
      <x:c r="AK1492"/>
      <x:c r="AL1492" t="str">
        <x:v>Completado</x:v>
      </x:c>
      <x:c r="AM1492" t="str">
        <x:f>IF(W1492&lt;0,"Devuelto",AL1492)</x:f>
        <x:v>Completado</x:v>
      </x:c>
      <x:c r="AN1492" t="str">
        <x:v>Tarjeta</x:v>
      </x:c>
      <x:c r="AO1492" s="29" t="str">
        <x:v>Sin observación</x:v>
      </x:c>
      <x:c r="AP1492" t="str">
        <x:f>IF(D1492="","No","Sí")</x:f>
        <x:v>Sí</x:v>
      </x:c>
    </x:row>
    <x:row r="1493">
      <x:c r="A1493" t="n">
        <x:v>1493</x:v>
      </x:c>
      <x:c r="B1493" t="str">
        <x:v>VT0007084</x:v>
      </x:c>
      <x:c r="C1493" t="str">
        <x:v>45411</x:v>
      </x:c>
      <x:c r="D1493" s="27" t="n">
        <x:v>45411</x:v>
      </x:c>
      <x:c r="E1493" t="n">
        <x:f>IF(D1493="","",YEAR(D1493))</x:f>
        <x:v>2024</x:v>
      </x:c>
      <x:c r="F1493" t="n">
        <x:f>IF(D1493="","",MONTH(D1493))</x:f>
        <x:v>4</x:v>
      </x:c>
      <x:c r="G1493" t="str">
        <x:f>IF(D1493="","Fecha no disponible",TEXT(D1493,"mmmm"))</x:f>
        <x:v>April</x:v>
      </x:c>
      <x:c r="H1493" t="str">
        <x:f>IF(D1493="","Fecha no disponible",TEXT(D1493,"yyyy-mm"))</x:f>
        <x:v>2024-04</x:v>
      </x:c>
      <x:c r="I1493" t="str">
        <x:f>IF(D1493="","Fecha no disponible","T"&amp;ROUNDUP(MONTH(D1493)/3,0))</x:f>
        <x:v>T2</x:v>
      </x:c>
      <x:c r="J1493" t="str">
        <x:v>T019</x:v>
      </x:c>
      <x:c r="K1493" t="str">
        <x:v>Tienda Sucre 3</x:v>
      </x:c>
      <x:c r="L1493" t="str">
        <x:v>Centro</x:v>
      </x:c>
      <x:c r="M1493" t="str">
        <x:v>Sucre</x:v>
      </x:c>
      <x:c r="N1493" t="str">
        <x:f>IFERROR(VLOOKUP(M1493,'Mapeos'!$A$4:$B$30,2,FALSE),M1493)</x:f>
        <x:v>Sucre</x:v>
      </x:c>
      <x:c r="O1493" t="str">
        <x:v>C00467</x:v>
      </x:c>
      <x:c r="P1493" t="str">
        <x:v>Frecuente</x:v>
      </x:c>
      <x:c r="Q1493" t="str">
        <x:v>P0070</x:v>
      </x:c>
      <x:c r="R1493" t="str">
        <x:v>Electrónica</x:v>
      </x:c>
      <x:c r="S1493" t="str">
        <x:v>Marca C</x:v>
      </x:c>
      <x:c r="T1493" t="str">
        <x:v>E-commerce</x:v>
      </x:c>
      <x:c r="U1493" t="str">
        <x:f>IFERROR(VLOOKUP(T1493,'Mapeos'!$D$4:$E$25,2,FALSE),T1493)</x:f>
        <x:v>E-commerce</x:v>
      </x:c>
      <x:c r="V1493" t="str">
        <x:v>V018</x:v>
      </x:c>
      <x:c r="W1493" t="n">
        <x:v>2</x:v>
      </x:c>
      <x:c r="X1493" s="28" t="n">
        <x:v>753.45</x:v>
      </x:c>
      <x:c r="Y1493" s="20" t="n">
        <x:v>0</x:v>
      </x:c>
      <x:c r="Z1493" s="20" t="n">
        <x:f>IF(Y1493&gt;1,Y1493/100,Y1493)</x:f>
        <x:v>0</x:v>
      </x:c>
      <x:c r="AA1493" s="28" t="n">
        <x:v>337.99</x:v>
      </x:c>
      <x:c r="AB1493" s="28" t="n">
        <x:v>1506.9</x:v>
      </x:c>
      <x:c r="AC1493" s="28" t="str">
        <x:v>BOB</x:v>
      </x:c>
      <x:c r="AD1493" s="28" t="n">
        <x:f>IF(AC1493="USD",AB1493*'Parametros'!$B$4,AB1493)</x:f>
        <x:v>1506.9</x:v>
      </x:c>
      <x:c r="AE1493" s="28" t="n">
        <x:f>W1493*X1493*(1-Z1493)</x:f>
        <x:v>1506.9</x:v>
      </x:c>
      <x:c r="AF1493" s="28" t="n">
        <x:f>W1493*AA1493</x:f>
        <x:v>675.98</x:v>
      </x:c>
      <x:c r="AG1493" s="28" t="n">
        <x:f>AE1493-AF1493</x:f>
        <x:v>830.9200000000001</x:v>
      </x:c>
      <x:c r="AH1493" s="20" t="n">
        <x:f>IF(AE1493&gt;0,AG1493/AE1493,"")</x:f>
        <x:v>0.5514101798394054</x:v>
      </x:c>
      <x:c r="AI1493" s="28" t="n">
        <x:v>96811.8</x:v>
      </x:c>
      <x:c r="AJ1493" s="28"/>
      <x:c r="AK1493"/>
      <x:c r="AL1493" t="str">
        <x:v>Completado</x:v>
      </x:c>
      <x:c r="AM1493" t="str">
        <x:f>IF(W1493&lt;0,"Devuelto",AL1493)</x:f>
        <x:v>Completado</x:v>
      </x:c>
      <x:c r="AN1493" t="str">
        <x:v>Transferencia</x:v>
      </x:c>
      <x:c r="AO1493" s="29" t="str">
        <x:v>Sin observación</x:v>
      </x:c>
      <x:c r="AP1493" t="str">
        <x:f>IF(D1493="","No","Sí")</x:f>
        <x:v>Sí</x:v>
      </x:c>
    </x:row>
    <x:row r="1494">
      <x:c r="A1494" t="n">
        <x:v>1494</x:v>
      </x:c>
      <x:c r="B1494" t="str">
        <x:v>VT0007089</x:v>
      </x:c>
      <x:c r="C1494" t="str">
        <x:v>45492</x:v>
      </x:c>
      <x:c r="D1494" s="27" t="n">
        <x:v>45492</x:v>
      </x:c>
      <x:c r="E1494" t="n">
        <x:f>IF(D1494="","",YEAR(D1494))</x:f>
        <x:v>2024</x:v>
      </x:c>
      <x:c r="F1494" t="n">
        <x:f>IF(D1494="","",MONTH(D1494))</x:f>
        <x:v>7</x:v>
      </x:c>
      <x:c r="G1494" t="str">
        <x:f>IF(D1494="","Fecha no disponible",TEXT(D1494,"mmmm"))</x:f>
        <x:v>July</x:v>
      </x:c>
      <x:c r="H1494" t="str">
        <x:f>IF(D1494="","Fecha no disponible",TEXT(D1494,"yyyy-mm"))</x:f>
        <x:v>2024-07</x:v>
      </x:c>
      <x:c r="I1494" t="str">
        <x:f>IF(D1494="","Fecha no disponible","T"&amp;ROUNDUP(MONTH(D1494)/3,0))</x:f>
        <x:v>T3</x:v>
      </x:c>
      <x:c r="J1494" t="str">
        <x:v>T019</x:v>
      </x:c>
      <x:c r="K1494" t="str">
        <x:v>Tienda Sucre 3</x:v>
      </x:c>
      <x:c r="L1494" t="str">
        <x:v>Centro</x:v>
      </x:c>
      <x:c r="M1494" t="str">
        <x:v>Sucre</x:v>
      </x:c>
      <x:c r="N1494" t="str">
        <x:f>IFERROR(VLOOKUP(M1494,'Mapeos'!$A$4:$B$30,2,FALSE),M1494)</x:f>
        <x:v>Sucre</x:v>
      </x:c>
      <x:c r="O1494" t="str">
        <x:v>C00334</x:v>
      </x:c>
      <x:c r="P1494" t="str">
        <x:v>Frecuente</x:v>
      </x:c>
      <x:c r="Q1494" t="str">
        <x:v>P0139</x:v>
      </x:c>
      <x:c r="R1494" t="str">
        <x:v>Hogar</x:v>
      </x:c>
      <x:c r="S1494" t="str">
        <x:v>Marca D</x:v>
      </x:c>
      <x:c r="T1494" t="str">
        <x:v>WhatsApp</x:v>
      </x:c>
      <x:c r="U1494" t="str">
        <x:f>IFERROR(VLOOKUP(T1494,'Mapeos'!$D$4:$E$25,2,FALSE),T1494)</x:f>
        <x:v>WhatsApp</x:v>
      </x:c>
      <x:c r="V1494" t="str">
        <x:v>V015</x:v>
      </x:c>
      <x:c r="W1494" t="n">
        <x:v>3</x:v>
      </x:c>
      <x:c r="X1494" s="28" t="n">
        <x:v>274.48</x:v>
      </x:c>
      <x:c r="Y1494" s="20" t="n">
        <x:v>0.25</x:v>
      </x:c>
      <x:c r="Z1494" s="20" t="n">
        <x:f>IF(Y1494&gt;1,Y1494/100,Y1494)</x:f>
        <x:v>0.25</x:v>
      </x:c>
      <x:c r="AA1494" s="28" t="n">
        <x:v>182.66</x:v>
      </x:c>
      <x:c r="AB1494" s="28" t="n">
        <x:v>617.58</x:v>
      </x:c>
      <x:c r="AC1494" s="28" t="str">
        <x:v>BOB</x:v>
      </x:c>
      <x:c r="AD1494" s="28" t="n">
        <x:f>IF(AC1494="USD",AB1494*'Parametros'!$B$4,AB1494)</x:f>
        <x:v>617.58</x:v>
      </x:c>
      <x:c r="AE1494" s="28" t="n">
        <x:f>W1494*X1494*(1-Z1494)</x:f>
        <x:v>617.58</x:v>
      </x:c>
      <x:c r="AF1494" s="28" t="n">
        <x:f>W1494*AA1494</x:f>
        <x:v>547.98</x:v>
      </x:c>
      <x:c r="AG1494" s="28" t="n">
        <x:f>AE1494-AF1494</x:f>
        <x:v>69.60000000000002</x:v>
      </x:c>
      <x:c r="AH1494" s="20" t="n">
        <x:f>IF(AE1494&gt;0,AG1494/AE1494,"")</x:f>
        <x:v>0.11269795006314974</x:v>
      </x:c>
      <x:c r="AI1494" s="28" t="n">
        <x:v>93833.32</x:v>
      </x:c>
      <x:c r="AJ1494" s="28"/>
      <x:c r="AK1494"/>
      <x:c r="AL1494" t="str">
        <x:v>Completado</x:v>
      </x:c>
      <x:c r="AM1494" t="str">
        <x:f>IF(W1494&lt;0,"Devuelto",AL1494)</x:f>
        <x:v>Completado</x:v>
      </x:c>
      <x:c r="AN1494" t="str">
        <x:v>QR</x:v>
      </x:c>
      <x:c r="AO1494" s="29" t="str">
        <x:v>Sin observación</x:v>
      </x:c>
      <x:c r="AP1494" t="str">
        <x:f>IF(D1494="","No","Sí")</x:f>
        <x:v>Sí</x:v>
      </x:c>
    </x:row>
    <x:row r="1495">
      <x:c r="A1495" t="n">
        <x:v>1495</x:v>
      </x:c>
      <x:c r="B1495" t="str">
        <x:v>VT0007093</x:v>
      </x:c>
      <x:c r="C1495" t="str">
        <x:v>45550</x:v>
      </x:c>
      <x:c r="D1495" s="27" t="n">
        <x:v>45550</x:v>
      </x:c>
      <x:c r="E1495" t="n">
        <x:f>IF(D1495="","",YEAR(D1495))</x:f>
        <x:v>2024</x:v>
      </x:c>
      <x:c r="F1495" t="n">
        <x:f>IF(D1495="","",MONTH(D1495))</x:f>
        <x:v>9</x:v>
      </x:c>
      <x:c r="G1495" t="str">
        <x:f>IF(D1495="","Fecha no disponible",TEXT(D1495,"mmmm"))</x:f>
        <x:v>September</x:v>
      </x:c>
      <x:c r="H1495" t="str">
        <x:f>IF(D1495="","Fecha no disponible",TEXT(D1495,"yyyy-mm"))</x:f>
        <x:v>2024-09</x:v>
      </x:c>
      <x:c r="I1495" t="str">
        <x:f>IF(D1495="","Fecha no disponible","T"&amp;ROUNDUP(MONTH(D1495)/3,0))</x:f>
        <x:v>T3</x:v>
      </x:c>
      <x:c r="J1495" t="str">
        <x:v>T019</x:v>
      </x:c>
      <x:c r="K1495" t="str">
        <x:v>Tienda Sucre 3</x:v>
      </x:c>
      <x:c r="L1495" t="str">
        <x:v>Centro</x:v>
      </x:c>
      <x:c r="M1495" t="str">
        <x:v>Sucre</x:v>
      </x:c>
      <x:c r="N1495" t="str">
        <x:f>IFERROR(VLOOKUP(M1495,'Mapeos'!$A$4:$B$30,2,FALSE),M1495)</x:f>
        <x:v>Sucre</x:v>
      </x:c>
      <x:c r="O1495" t="str">
        <x:v>C00794</x:v>
      </x:c>
      <x:c r="P1495" t="str">
        <x:v>Empresa</x:v>
      </x:c>
      <x:c r="Q1495" t="str">
        <x:v>P0082</x:v>
      </x:c>
      <x:c r="R1495" t="str">
        <x:v>Hogar</x:v>
      </x:c>
      <x:c r="S1495" t="str">
        <x:v>Marca C</x:v>
      </x:c>
      <x:c r="T1495" t="str">
        <x:v>WhatsApp</x:v>
      </x:c>
      <x:c r="U1495" t="str">
        <x:f>IFERROR(VLOOKUP(T1495,'Mapeos'!$D$4:$E$25,2,FALSE),T1495)</x:f>
        <x:v>WhatsApp</x:v>
      </x:c>
      <x:c r="V1495" t="str">
        <x:v>V033</x:v>
      </x:c>
      <x:c r="W1495" t="n">
        <x:v>3</x:v>
      </x:c>
      <x:c r="X1495" s="28" t="n">
        <x:v>168.19</x:v>
      </x:c>
      <x:c r="Y1495" s="20" t="n">
        <x:v>0</x:v>
      </x:c>
      <x:c r="Z1495" s="20" t="n">
        <x:f>IF(Y1495&gt;1,Y1495/100,Y1495)</x:f>
        <x:v>0</x:v>
      </x:c>
      <x:c r="AA1495" s="28" t="n">
        <x:v>98.63</x:v>
      </x:c>
      <x:c r="AB1495" s="28" t="n">
        <x:v>504.57</x:v>
      </x:c>
      <x:c r="AC1495" s="28" t="str">
        <x:v>BOB</x:v>
      </x:c>
      <x:c r="AD1495" s="28" t="n">
        <x:f>IF(AC1495="USD",AB1495*'Parametros'!$B$4,AB1495)</x:f>
        <x:v>504.57</x:v>
      </x:c>
      <x:c r="AE1495" s="28" t="n">
        <x:f>W1495*X1495*(1-Z1495)</x:f>
        <x:v>504.57</x:v>
      </x:c>
      <x:c r="AF1495" s="28" t="n">
        <x:f>W1495*AA1495</x:f>
        <x:v>295.89</x:v>
      </x:c>
      <x:c r="AG1495" s="28" t="n">
        <x:f>AE1495-AF1495</x:f>
        <x:v>208.68</x:v>
      </x:c>
      <x:c r="AH1495" s="20" t="n">
        <x:f>IF(AE1495&gt;0,AG1495/AE1495,"")</x:f>
        <x:v>0.4135798798977347</x:v>
      </x:c>
      <x:c r="AI1495" s="28" t="n">
        <x:v>94735.12</x:v>
      </x:c>
      <x:c r="AJ1495" s="28"/>
      <x:c r="AK1495"/>
      <x:c r="AL1495" t="str">
        <x:v>Completado</x:v>
      </x:c>
      <x:c r="AM1495" t="str">
        <x:f>IF(W1495&lt;0,"Devuelto",AL1495)</x:f>
        <x:v>Completado</x:v>
      </x:c>
      <x:c r="AN1495" t="str">
        <x:v>Efectivo</x:v>
      </x:c>
      <x:c r="AO1495" s="29" t="str">
        <x:v>Sin observación</x:v>
      </x:c>
      <x:c r="AP1495" t="str">
        <x:f>IF(D1495="","No","Sí")</x:f>
        <x:v>Sí</x:v>
      </x:c>
    </x:row>
    <x:row r="1496">
      <x:c r="A1496" t="n">
        <x:v>1496</x:v>
      </x:c>
      <x:c r="B1496" t="str">
        <x:v>VT0007098</x:v>
      </x:c>
      <x:c r="C1496" t="str">
        <x:v>46163</x:v>
      </x:c>
      <x:c r="D1496" s="27" t="n">
        <x:v>46163</x:v>
      </x:c>
      <x:c r="E1496" t="n">
        <x:f>IF(D1496="","",YEAR(D1496))</x:f>
        <x:v>2026</x:v>
      </x:c>
      <x:c r="F1496" t="n">
        <x:f>IF(D1496="","",MONTH(D1496))</x:f>
        <x:v>5</x:v>
      </x:c>
      <x:c r="G1496" t="str">
        <x:f>IF(D1496="","Fecha no disponible",TEXT(D1496,"mmmm"))</x:f>
        <x:v>May</x:v>
      </x:c>
      <x:c r="H1496" t="str">
        <x:f>IF(D1496="","Fecha no disponible",TEXT(D1496,"yyyy-mm"))</x:f>
        <x:v>2026-05</x:v>
      </x:c>
      <x:c r="I1496" t="str">
        <x:f>IF(D1496="","Fecha no disponible","T"&amp;ROUNDUP(MONTH(D1496)/3,0))</x:f>
        <x:v>T2</x:v>
      </x:c>
      <x:c r="J1496" t="str">
        <x:v>T017</x:v>
      </x:c>
      <x:c r="K1496" t="str">
        <x:v>Tienda Sucre 1</x:v>
      </x:c>
      <x:c r="L1496" t="str">
        <x:v>Centro</x:v>
      </x:c>
      <x:c r="M1496" t="str">
        <x:v>Sucre</x:v>
      </x:c>
      <x:c r="N1496" t="str">
        <x:f>IFERROR(VLOOKUP(M1496,'Mapeos'!$A$4:$B$30,2,FALSE),M1496)</x:f>
        <x:v>Sucre</x:v>
      </x:c>
      <x:c r="O1496" t="str">
        <x:v>C00904</x:v>
      </x:c>
      <x:c r="P1496" t="str">
        <x:v>Empresa</x:v>
      </x:c>
      <x:c r="Q1496" t="str">
        <x:v>P0072</x:v>
      </x:c>
      <x:c r="R1496" t="str">
        <x:v>Hogar</x:v>
      </x:c>
      <x:c r="S1496" t="str">
        <x:v>Marca C</x:v>
      </x:c>
      <x:c r="T1496" t="str">
        <x:v>Marketplace</x:v>
      </x:c>
      <x:c r="U1496" t="str">
        <x:f>IFERROR(VLOOKUP(T1496,'Mapeos'!$D$4:$E$25,2,FALSE),T1496)</x:f>
        <x:v>Marketplace</x:v>
      </x:c>
      <x:c r="V1496" t="str">
        <x:v>V025</x:v>
      </x:c>
      <x:c r="W1496" t="n">
        <x:v>1</x:v>
      </x:c>
      <x:c r="X1496" s="28" t="n">
        <x:v>410.9</x:v>
      </x:c>
      <x:c r="Y1496" s="20" t="n">
        <x:v>0.2</x:v>
      </x:c>
      <x:c r="Z1496" s="20" t="n">
        <x:f>IF(Y1496&gt;1,Y1496/100,Y1496)</x:f>
        <x:v>0.2</x:v>
      </x:c>
      <x:c r="AA1496" s="28" t="n">
        <x:v>229.89</x:v>
      </x:c>
      <x:c r="AB1496" s="28" t="n">
        <x:v>328.72</x:v>
      </x:c>
      <x:c r="AC1496" s="28" t="str">
        <x:v>BOB</x:v>
      </x:c>
      <x:c r="AD1496" s="28" t="n">
        <x:f>IF(AC1496="USD",AB1496*'Parametros'!$B$4,AB1496)</x:f>
        <x:v>328.72</x:v>
      </x:c>
      <x:c r="AE1496" s="28" t="n">
        <x:f>W1496*X1496*(1-Z1496)</x:f>
        <x:v>328.72</x:v>
      </x:c>
      <x:c r="AF1496" s="28" t="n">
        <x:f>W1496*AA1496</x:f>
        <x:v>229.89</x:v>
      </x:c>
      <x:c r="AG1496" s="28" t="n">
        <x:f>AE1496-AF1496</x:f>
        <x:v>98.83000000000004</x:v>
      </x:c>
      <x:c r="AH1496" s="20" t="n">
        <x:f>IF(AE1496&gt;0,AG1496/AE1496,"")</x:f>
        <x:v>0.30065100997809696</x:v>
      </x:c>
      <x:c r="AI1496" s="28" t="n">
        <x:v>92972.77</x:v>
      </x:c>
      <x:c r="AJ1496" s="28"/>
      <x:c r="AK1496"/>
      <x:c r="AL1496" t="str">
        <x:v>Completado</x:v>
      </x:c>
      <x:c r="AM1496" t="str">
        <x:f>IF(W1496&lt;0,"Devuelto",AL1496)</x:f>
        <x:v>Completado</x:v>
      </x:c>
      <x:c r="AN1496" t="str">
        <x:v>Transferencia</x:v>
      </x:c>
      <x:c r="AO1496" s="29" t="str">
        <x:v>Sin observación</x:v>
      </x:c>
      <x:c r="AP1496" t="str">
        <x:f>IF(D1496="","No","Sí")</x:f>
        <x:v>Sí</x:v>
      </x:c>
    </x:row>
    <x:row r="1497">
      <x:c r="A1497" t="n">
        <x:v>1497</x:v>
      </x:c>
      <x:c r="B1497" t="str">
        <x:v>VT0007103</x:v>
      </x:c>
      <x:c r="C1497" t="str">
        <x:v>46091</x:v>
      </x:c>
      <x:c r="D1497" s="27" t="n">
        <x:v>46091</x:v>
      </x:c>
      <x:c r="E1497" t="n">
        <x:f>IF(D1497="","",YEAR(D1497))</x:f>
        <x:v>2026</x:v>
      </x:c>
      <x:c r="F1497" t="n">
        <x:f>IF(D1497="","",MONTH(D1497))</x:f>
        <x:v>3</x:v>
      </x:c>
      <x:c r="G1497" t="str">
        <x:f>IF(D1497="","Fecha no disponible",TEXT(D1497,"mmmm"))</x:f>
        <x:v>March</x:v>
      </x:c>
      <x:c r="H1497" t="str">
        <x:f>IF(D1497="","Fecha no disponible",TEXT(D1497,"yyyy-mm"))</x:f>
        <x:v>2026-03</x:v>
      </x:c>
      <x:c r="I1497" t="str">
        <x:f>IF(D1497="","Fecha no disponible","T"&amp;ROUNDUP(MONTH(D1497)/3,0))</x:f>
        <x:v>T1</x:v>
      </x:c>
      <x:c r="J1497" t="str">
        <x:v>T012</x:v>
      </x:c>
      <x:c r="K1497" t="str">
        <x:v>Tienda Cochabamba 4</x:v>
      </x:c>
      <x:c r="L1497" t="str">
        <x:v>Centro</x:v>
      </x:c>
      <x:c r="M1497" t="str">
        <x:v>Cochabamba</x:v>
      </x:c>
      <x:c r="N1497" t="str">
        <x:f>IFERROR(VLOOKUP(M1497,'Mapeos'!$A$4:$B$30,2,FALSE),M1497)</x:f>
        <x:v>Cochabamba</x:v>
      </x:c>
      <x:c r="O1497" t="str">
        <x:v>C01306</x:v>
      </x:c>
      <x:c r="P1497" t="str">
        <x:v>Empresa</x:v>
      </x:c>
      <x:c r="Q1497" t="str">
        <x:v>P0143</x:v>
      </x:c>
      <x:c r="R1497" t="str">
        <x:v>Cuidado Personal</x:v>
      </x:c>
      <x:c r="S1497" t="str">
        <x:v>Marca B</x:v>
      </x:c>
      <x:c r="T1497" t="str">
        <x:v>Tienda</x:v>
      </x:c>
      <x:c r="U1497" t="str">
        <x:f>IFERROR(VLOOKUP(T1497,'Mapeos'!$D$4:$E$25,2,FALSE),T1497)</x:f>
        <x:v>Tienda</x:v>
      </x:c>
      <x:c r="V1497" t="str">
        <x:v>V016</x:v>
      </x:c>
      <x:c r="W1497" t="n">
        <x:v>1</x:v>
      </x:c>
      <x:c r="X1497" s="28" t="n">
        <x:v>62.79</x:v>
      </x:c>
      <x:c r="Y1497" s="20" t="n">
        <x:v>0.1</x:v>
      </x:c>
      <x:c r="Z1497" s="20" t="n">
        <x:f>IF(Y1497&gt;1,Y1497/100,Y1497)</x:f>
        <x:v>0.1</x:v>
      </x:c>
      <x:c r="AA1497" s="28" t="n">
        <x:v>37.18</x:v>
      </x:c>
      <x:c r="AB1497" s="28" t="n">
        <x:v>56.51</x:v>
      </x:c>
      <x:c r="AC1497" s="28" t="str">
        <x:v>BOB</x:v>
      </x:c>
      <x:c r="AD1497" s="28" t="n">
        <x:f>IF(AC1497="USD",AB1497*'Parametros'!$B$4,AB1497)</x:f>
        <x:v>56.51</x:v>
      </x:c>
      <x:c r="AE1497" s="28" t="n">
        <x:f>W1497*X1497*(1-Z1497)</x:f>
        <x:v>56.511</x:v>
      </x:c>
      <x:c r="AF1497" s="28" t="n">
        <x:f>W1497*AA1497</x:f>
        <x:v>37.18</x:v>
      </x:c>
      <x:c r="AG1497" s="28" t="n">
        <x:f>AE1497-AF1497</x:f>
        <x:v>19.331000000000003</x:v>
      </x:c>
      <x:c r="AH1497" s="20" t="n">
        <x:f>IF(AE1497&gt;0,AG1497/AE1497,"")</x:f>
        <x:v>0.3420749942489073</x:v>
      </x:c>
      <x:c r="AI1497" s="28" t="n">
        <x:v>133271.44</x:v>
      </x:c>
      <x:c r="AJ1497" s="28"/>
      <x:c r="AK1497"/>
      <x:c r="AL1497" t="str">
        <x:v>Completado</x:v>
      </x:c>
      <x:c r="AM1497" t="str">
        <x:f>IF(W1497&lt;0,"Devuelto",AL1497)</x:f>
        <x:v>Completado</x:v>
      </x:c>
      <x:c r="AN1497" t="str">
        <x:v>Efectivo</x:v>
      </x:c>
      <x:c r="AO1497" s="29" t="str">
        <x:v>Sin observación</x:v>
      </x:c>
      <x:c r="AP1497" t="str">
        <x:f>IF(D1497="","No","Sí")</x:f>
        <x:v>Sí</x:v>
      </x:c>
    </x:row>
    <x:row r="1498">
      <x:c r="A1498" t="n">
        <x:v>1498</x:v>
      </x:c>
      <x:c r="B1498" t="str">
        <x:v>VT0007108</x:v>
      </x:c>
      <x:c r="C1498" t="str">
        <x:v>45777</x:v>
      </x:c>
      <x:c r="D1498" s="27" t="n">
        <x:v>45777</x:v>
      </x:c>
      <x:c r="E1498" t="n">
        <x:f>IF(D1498="","",YEAR(D1498))</x:f>
        <x:v>2025</x:v>
      </x:c>
      <x:c r="F1498" t="n">
        <x:f>IF(D1498="","",MONTH(D1498))</x:f>
        <x:v>4</x:v>
      </x:c>
      <x:c r="G1498" t="str">
        <x:f>IF(D1498="","Fecha no disponible",TEXT(D1498,"mmmm"))</x:f>
        <x:v>April</x:v>
      </x:c>
      <x:c r="H1498" t="str">
        <x:f>IF(D1498="","Fecha no disponible",TEXT(D1498,"yyyy-mm"))</x:f>
        <x:v>2025-04</x:v>
      </x:c>
      <x:c r="I1498" t="str">
        <x:f>IF(D1498="","Fecha no disponible","T"&amp;ROUNDUP(MONTH(D1498)/3,0))</x:f>
        <x:v>T2</x:v>
      </x:c>
      <x:c r="J1498" t="str">
        <x:v>T019</x:v>
      </x:c>
      <x:c r="K1498" t="str">
        <x:v>Tienda Sucre 3</x:v>
      </x:c>
      <x:c r="L1498" t="str">
        <x:v>Centro</x:v>
      </x:c>
      <x:c r="M1498" t="str">
        <x:v>Sucre</x:v>
      </x:c>
      <x:c r="N1498" t="str">
        <x:f>IFERROR(VLOOKUP(M1498,'Mapeos'!$A$4:$B$30,2,FALSE),M1498)</x:f>
        <x:v>Sucre</x:v>
      </x:c>
      <x:c r="O1498" t="str">
        <x:v>C00215</x:v>
      </x:c>
      <x:c r="P1498" t="str">
        <x:v>Premium</x:v>
      </x:c>
      <x:c r="Q1498" t="str">
        <x:v>P0038</x:v>
      </x:c>
      <x:c r="R1498" t="str">
        <x:v>Deportes</x:v>
      </x:c>
      <x:c r="S1498" t="str">
        <x:v>Marca A</x:v>
      </x:c>
      <x:c r="T1498" t="str">
        <x:v>WhatsApp</x:v>
      </x:c>
      <x:c r="U1498" t="str">
        <x:f>IFERROR(VLOOKUP(T1498,'Mapeos'!$D$4:$E$25,2,FALSE),T1498)</x:f>
        <x:v>WhatsApp</x:v>
      </x:c>
      <x:c r="V1498" t="str">
        <x:v>V038</x:v>
      </x:c>
      <x:c r="W1498" t="n">
        <x:v>1</x:v>
      </x:c>
      <x:c r="X1498" s="28" t="n">
        <x:v>337.46</x:v>
      </x:c>
      <x:c r="Y1498" s="20" t="n">
        <x:v>0</x:v>
      </x:c>
      <x:c r="Z1498" s="20" t="n">
        <x:f>IF(Y1498&gt;1,Y1498/100,Y1498)</x:f>
        <x:v>0</x:v>
      </x:c>
      <x:c r="AA1498" s="28" t="n">
        <x:v>203.7</x:v>
      </x:c>
      <x:c r="AB1498" s="28" t="n">
        <x:v>337.46</x:v>
      </x:c>
      <x:c r="AC1498" s="28" t="str">
        <x:v>BOB</x:v>
      </x:c>
      <x:c r="AD1498" s="28" t="n">
        <x:f>IF(AC1498="USD",AB1498*'Parametros'!$B$4,AB1498)</x:f>
        <x:v>337.46</x:v>
      </x:c>
      <x:c r="AE1498" s="28" t="n">
        <x:f>W1498*X1498*(1-Z1498)</x:f>
        <x:v>337.46</x:v>
      </x:c>
      <x:c r="AF1498" s="28" t="n">
        <x:f>W1498*AA1498</x:f>
        <x:v>203.7</x:v>
      </x:c>
      <x:c r="AG1498" s="28" t="n">
        <x:f>AE1498-AF1498</x:f>
        <x:v>133.76</x:v>
      </x:c>
      <x:c r="AH1498" s="20" t="n">
        <x:f>IF(AE1498&gt;0,AG1498/AE1498,"")</x:f>
        <x:v>0.3963729034552243</x:v>
      </x:c>
      <x:c r="AI1498" s="28" t="n">
        <x:v>82621.82</x:v>
      </x:c>
      <x:c r="AJ1498" s="28"/>
      <x:c r="AK1498"/>
      <x:c r="AL1498" t="str">
        <x:v>Completado</x:v>
      </x:c>
      <x:c r="AM1498" t="str">
        <x:f>IF(W1498&lt;0,"Devuelto",AL1498)</x:f>
        <x:v>Completado</x:v>
      </x:c>
      <x:c r="AN1498" t="str">
        <x:v>Transferencia</x:v>
      </x:c>
      <x:c r="AO1498" s="29" t="str">
        <x:v>Sin observación</x:v>
      </x:c>
      <x:c r="AP1498" t="str">
        <x:f>IF(D1498="","No","Sí")</x:f>
        <x:v>Sí</x:v>
      </x:c>
    </x:row>
    <x:row r="1499">
      <x:c r="A1499" t="n">
        <x:v>1499</x:v>
      </x:c>
      <x:c r="B1499" t="str">
        <x:v>VT0007112</x:v>
      </x:c>
      <x:c r="C1499" t="str">
        <x:v>45307</x:v>
      </x:c>
      <x:c r="D1499" s="27" t="n">
        <x:v>45307</x:v>
      </x:c>
      <x:c r="E1499" t="n">
        <x:f>IF(D1499="","",YEAR(D1499))</x:f>
        <x:v>2024</x:v>
      </x:c>
      <x:c r="F1499" t="n">
        <x:f>IF(D1499="","",MONTH(D1499))</x:f>
        <x:v>1</x:v>
      </x:c>
      <x:c r="G1499" t="str">
        <x:f>IF(D1499="","Fecha no disponible",TEXT(D1499,"mmmm"))</x:f>
        <x:v>January</x:v>
      </x:c>
      <x:c r="H1499" t="str">
        <x:f>IF(D1499="","Fecha no disponible",TEXT(D1499,"yyyy-mm"))</x:f>
        <x:v>2024-01</x:v>
      </x:c>
      <x:c r="I1499" t="str">
        <x:f>IF(D1499="","Fecha no disponible","T"&amp;ROUNDUP(MONTH(D1499)/3,0))</x:f>
        <x:v>T1</x:v>
      </x:c>
      <x:c r="J1499" t="str">
        <x:v>T006</x:v>
      </x:c>
      <x:c r="K1499" t="str">
        <x:v>Tienda Santa Cruz 2</x:v>
      </x:c>
      <x:c r="L1499" t="str">
        <x:v>Mall</x:v>
      </x:c>
      <x:c r="M1499" t="str">
        <x:v>Santa Cruz</x:v>
      </x:c>
      <x:c r="N1499" t="str">
        <x:f>IFERROR(VLOOKUP(M1499,'Mapeos'!$A$4:$B$30,2,FALSE),M1499)</x:f>
        <x:v>Santa Cruz</x:v>
      </x:c>
      <x:c r="O1499" t="str">
        <x:v>C01740</x:v>
      </x:c>
      <x:c r="P1499" t="str">
        <x:v>Frecuente</x:v>
      </x:c>
      <x:c r="Q1499" t="str">
        <x:v>P0046</x:v>
      </x:c>
      <x:c r="R1499" t="str">
        <x:v>Hogar</x:v>
      </x:c>
      <x:c r="S1499" t="str">
        <x:v>Marca A</x:v>
      </x:c>
      <x:c r="T1499" t="str">
        <x:v>Tienda</x:v>
      </x:c>
      <x:c r="U1499" t="str">
        <x:f>IFERROR(VLOOKUP(T1499,'Mapeos'!$D$4:$E$25,2,FALSE),T1499)</x:f>
        <x:v>Tienda</x:v>
      </x:c>
      <x:c r="V1499" t="str">
        <x:v>V030</x:v>
      </x:c>
      <x:c r="W1499" t="n">
        <x:v>1</x:v>
      </x:c>
      <x:c r="X1499" s="28" t="n">
        <x:v>270.57</x:v>
      </x:c>
      <x:c r="Y1499" s="20" t="n">
        <x:v>0.1</x:v>
      </x:c>
      <x:c r="Z1499" s="20" t="n">
        <x:f>IF(Y1499&gt;1,Y1499/100,Y1499)</x:f>
        <x:v>0.1</x:v>
      </x:c>
      <x:c r="AA1499" s="28" t="n">
        <x:v>195.2</x:v>
      </x:c>
      <x:c r="AB1499" s="28" t="n">
        <x:v>243.51</x:v>
      </x:c>
      <x:c r="AC1499" s="28" t="str">
        <x:v>BOB</x:v>
      </x:c>
      <x:c r="AD1499" s="28" t="n">
        <x:f>IF(AC1499="USD",AB1499*'Parametros'!$B$4,AB1499)</x:f>
        <x:v>243.51</x:v>
      </x:c>
      <x:c r="AE1499" s="28" t="n">
        <x:f>W1499*X1499*(1-Z1499)</x:f>
        <x:v>243.513</x:v>
      </x:c>
      <x:c r="AF1499" s="28" t="n">
        <x:f>W1499*AA1499</x:f>
        <x:v>195.2</x:v>
      </x:c>
      <x:c r="AG1499" s="28" t="n">
        <x:f>AE1499-AF1499</x:f>
        <x:v>48.31300000000002</x:v>
      </x:c>
      <x:c r="AH1499" s="20" t="n">
        <x:f>IF(AE1499&gt;0,AG1499/AE1499,"")</x:f>
        <x:v>0.1984000854163844</x:v>
      </x:c>
      <x:c r="AI1499" s="28" t="n">
        <x:v>201548.91</x:v>
      </x:c>
      <x:c r="AJ1499" s="28"/>
      <x:c r="AK1499"/>
      <x:c r="AL1499" t="str">
        <x:v>Completado</x:v>
      </x:c>
      <x:c r="AM1499" t="str">
        <x:f>IF(W1499&lt;0,"Devuelto",AL1499)</x:f>
        <x:v>Completado</x:v>
      </x:c>
      <x:c r="AN1499" t="str">
        <x:v>Transferencia</x:v>
      </x:c>
      <x:c r="AO1499" s="29" t="str">
        <x:v>Sin observación</x:v>
      </x:c>
      <x:c r="AP1499" t="str">
        <x:f>IF(D1499="","No","Sí")</x:f>
        <x:v>Sí</x:v>
      </x:c>
    </x:row>
    <x:row r="1500">
      <x:c r="A1500" t="n">
        <x:v>1500</x:v>
      </x:c>
      <x:c r="B1500" t="str">
        <x:v>VT0007117</x:v>
      </x:c>
      <x:c r="C1500" t="str">
        <x:v>45823</x:v>
      </x:c>
      <x:c r="D1500" s="27" t="n">
        <x:v>45823</x:v>
      </x:c>
      <x:c r="E1500" t="n">
        <x:f>IF(D1500="","",YEAR(D1500))</x:f>
        <x:v>2025</x:v>
      </x:c>
      <x:c r="F1500" t="n">
        <x:f>IF(D1500="","",MONTH(D1500))</x:f>
        <x:v>6</x:v>
      </x:c>
      <x:c r="G1500" t="str">
        <x:f>IF(D1500="","Fecha no disponible",TEXT(D1500,"mmmm"))</x:f>
        <x:v>June</x:v>
      </x:c>
      <x:c r="H1500" t="str">
        <x:f>IF(D1500="","Fecha no disponible",TEXT(D1500,"yyyy-mm"))</x:f>
        <x:v>2025-06</x:v>
      </x:c>
      <x:c r="I1500" t="str">
        <x:f>IF(D1500="","Fecha no disponible","T"&amp;ROUNDUP(MONTH(D1500)/3,0))</x:f>
        <x:v>T2</x:v>
      </x:c>
      <x:c r="J1500" t="str">
        <x:v>T009</x:v>
      </x:c>
      <x:c r="K1500" t="str">
        <x:v>Tienda Cochabamba 1</x:v>
      </x:c>
      <x:c r="L1500" t="str">
        <x:v>Mall</x:v>
      </x:c>
      <x:c r="M1500" t="str">
        <x:v>Cochabamba</x:v>
      </x:c>
      <x:c r="N1500" t="str">
        <x:f>IFERROR(VLOOKUP(M1500,'Mapeos'!$A$4:$B$30,2,FALSE),M1500)</x:f>
        <x:v>Cochabamba</x:v>
      </x:c>
      <x:c r="O1500" t="str">
        <x:v>C00022</x:v>
      </x:c>
      <x:c r="P1500" t="str">
        <x:v>Premium</x:v>
      </x:c>
      <x:c r="Q1500" t="str">
        <x:v>P0113</x:v>
      </x:c>
      <x:c r="R1500" t="str">
        <x:v>Cuidado Personal</x:v>
      </x:c>
      <x:c r="S1500" t="str">
        <x:v>Marca A</x:v>
      </x:c>
      <x:c r="T1500" t="str">
        <x:v>WhatsApp</x:v>
      </x:c>
      <x:c r="U1500" t="str">
        <x:f>IFERROR(VLOOKUP(T1500,'Mapeos'!$D$4:$E$25,2,FALSE),T1500)</x:f>
        <x:v>WhatsApp</x:v>
      </x:c>
      <x:c r="V1500" t="str">
        <x:v>V027</x:v>
      </x:c>
      <x:c r="W1500" t="n">
        <x:v>1</x:v>
      </x:c>
      <x:c r="X1500" s="28" t="n">
        <x:v>72.56</x:v>
      </x:c>
      <x:c r="Y1500" s="20" t="n">
        <x:v>0.25</x:v>
      </x:c>
      <x:c r="Z1500" s="20" t="n">
        <x:f>IF(Y1500&gt;1,Y1500/100,Y1500)</x:f>
        <x:v>0.25</x:v>
      </x:c>
      <x:c r="AA1500" s="28" t="n">
        <x:v>37.95</x:v>
      </x:c>
      <x:c r="AB1500" s="28" t="n">
        <x:v>54.42</x:v>
      </x:c>
      <x:c r="AC1500" s="28" t="str">
        <x:v>BOB</x:v>
      </x:c>
      <x:c r="AD1500" s="28" t="n">
        <x:f>IF(AC1500="USD",AB1500*'Parametros'!$B$4,AB1500)</x:f>
        <x:v>54.42</x:v>
      </x:c>
      <x:c r="AE1500" s="28" t="n">
        <x:f>W1500*X1500*(1-Z1500)</x:f>
        <x:v>54.42</x:v>
      </x:c>
      <x:c r="AF1500" s="28" t="n">
        <x:f>W1500*AA1500</x:f>
        <x:v>37.95</x:v>
      </x:c>
      <x:c r="AG1500" s="28" t="n">
        <x:f>AE1500-AF1500</x:f>
        <x:v>16.47</x:v>
      </x:c>
      <x:c r="AH1500" s="20" t="n">
        <x:f>IF(AE1500&gt;0,AG1500/AE1500,"")</x:f>
        <x:v>0.3026460859977949</x:v>
      </x:c>
      <x:c r="AI1500" s="28" t="n">
        <x:v>61704.37</x:v>
      </x:c>
      <x:c r="AJ1500" s="28"/>
      <x:c r="AK1500"/>
      <x:c r="AL1500" t="str">
        <x:v>Completado</x:v>
      </x:c>
      <x:c r="AM1500" t="str">
        <x:f>IF(W1500&lt;0,"Devuelto",AL1500)</x:f>
        <x:v>Completado</x:v>
      </x:c>
      <x:c r="AN1500" t="str">
        <x:v>Transferencia</x:v>
      </x:c>
      <x:c r="AO1500" s="29" t="str">
        <x:v>Sin observación</x:v>
      </x:c>
      <x:c r="AP1500" t="str">
        <x:f>IF(D1500="","No","Sí")</x:f>
        <x:v>Sí</x:v>
      </x:c>
    </x:row>
    <x:row r="1501">
      <x:c r="A1501" t="n">
        <x:v>1501</x:v>
      </x:c>
      <x:c r="B1501" t="str">
        <x:v>VT0007122</x:v>
      </x:c>
      <x:c r="C1501" t="str">
        <x:v>s/f</x:v>
      </x:c>
      <x:c r="D1501" s="27"/>
      <x:c r="E1501" t="str">
        <x:f>IF(D1501="","",YEAR(D1501))</x:f>
      </x:c>
      <x:c r="F1501" t="str">
        <x:f>IF(D1501="","",MONTH(D1501))</x:f>
      </x:c>
      <x:c r="G1501" t="str">
        <x:f>IF(D1501="","Fecha no disponible",TEXT(D1501,"mmmm"))</x:f>
        <x:v>Fecha no disponible</x:v>
      </x:c>
      <x:c r="H1501" t="str">
        <x:f>IF(D1501="","Fecha no disponible",TEXT(D1501,"yyyy-mm"))</x:f>
        <x:v>Fecha no disponible</x:v>
      </x:c>
      <x:c r="I1501" t="str">
        <x:f>IF(D1501="","Fecha no disponible","T"&amp;ROUNDUP(MONTH(D1501)/3,0))</x:f>
        <x:v>Fecha no disponible</x:v>
      </x:c>
      <x:c r="J1501" t="str">
        <x:v>T011</x:v>
      </x:c>
      <x:c r="K1501" t="str">
        <x:v>Tienda Cochabamba 3</x:v>
      </x:c>
      <x:c r="L1501" t="str">
        <x:v>Mall</x:v>
      </x:c>
      <x:c r="M1501" t="str">
        <x:v>Cochabamba</x:v>
      </x:c>
      <x:c r="N1501" t="str">
        <x:f>IFERROR(VLOOKUP(M1501,'Mapeos'!$A$4:$B$30,2,FALSE),M1501)</x:f>
        <x:v>Cochabamba</x:v>
      </x:c>
      <x:c r="O1501" t="str">
        <x:v>C01651</x:v>
      </x:c>
      <x:c r="P1501" t="str">
        <x:v>Premium</x:v>
      </x:c>
      <x:c r="Q1501" t="str">
        <x:v>P0129</x:v>
      </x:c>
      <x:c r="R1501" t="str">
        <x:v>Deportes</x:v>
      </x:c>
      <x:c r="S1501" t="str">
        <x:v>Marca D</x:v>
      </x:c>
      <x:c r="T1501" t="str">
        <x:v>WhatsApp</x:v>
      </x:c>
      <x:c r="U1501" t="str">
        <x:f>IFERROR(VLOOKUP(T1501,'Mapeos'!$D$4:$E$25,2,FALSE),T1501)</x:f>
        <x:v>WhatsApp</x:v>
      </x:c>
      <x:c r="V1501" t="str">
        <x:v>V022</x:v>
      </x:c>
      <x:c r="W1501" t="n">
        <x:v>2</x:v>
      </x:c>
      <x:c r="X1501" s="28" t="n">
        <x:v>194.02</x:v>
      </x:c>
      <x:c r="Y1501" s="20" t="n">
        <x:v>0.2</x:v>
      </x:c>
      <x:c r="Z1501" s="20" t="n">
        <x:f>IF(Y1501&gt;1,Y1501/100,Y1501)</x:f>
        <x:v>0.2</x:v>
      </x:c>
      <x:c r="AA1501" s="28" t="n">
        <x:v>120.05</x:v>
      </x:c>
      <x:c r="AB1501" s="28" t="n">
        <x:v>310.43</x:v>
      </x:c>
      <x:c r="AC1501" s="28" t="str">
        <x:v>BOB</x:v>
      </x:c>
      <x:c r="AD1501" s="28" t="n">
        <x:f>IF(AC1501="USD",AB1501*'Parametros'!$B$4,AB1501)</x:f>
        <x:v>310.43</x:v>
      </x:c>
      <x:c r="AE1501" s="28" t="n">
        <x:f>W1501*X1501*(1-Z1501)</x:f>
        <x:v>310.432</x:v>
      </x:c>
      <x:c r="AF1501" s="28" t="n">
        <x:f>W1501*AA1501</x:f>
        <x:v>240.1</x:v>
      </x:c>
      <x:c r="AG1501" s="28" t="n">
        <x:f>AE1501-AF1501</x:f>
        <x:v>70.33200000000002</x:v>
      </x:c>
      <x:c r="AH1501" s="20" t="n">
        <x:f>IF(AE1501&gt;0,AG1501/AE1501,"")</x:f>
        <x:v>0.22656169467065257</x:v>
      </x:c>
      <x:c r="AI1501" s="28" t="n">
        <x:v>61533.19</x:v>
      </x:c>
      <x:c r="AJ1501" s="28"/>
      <x:c r="AK1501"/>
      <x:c r="AL1501" t="str">
        <x:v>Completado</x:v>
      </x:c>
      <x:c r="AM1501" t="str">
        <x:f>IF(W1501&lt;0,"Devuelto",AL1501)</x:f>
        <x:v>Completado</x:v>
      </x:c>
      <x:c r="AN1501" t="str">
        <x:v>Transferencia</x:v>
      </x:c>
      <x:c r="AO1501" s="29" t="str">
        <x:v>Fecha inválida</x:v>
      </x:c>
      <x:c r="AP1501" t="str">
        <x:f>IF(D1501="","No","Sí")</x:f>
        <x:v>No</x:v>
      </x:c>
    </x:row>
    <x:row r="1502">
      <x:c r="A1502" t="n">
        <x:v>1502</x:v>
      </x:c>
      <x:c r="B1502" t="str">
        <x:v>VT0007127</x:v>
      </x:c>
      <x:c r="C1502" t="str">
        <x:v>45561</x:v>
      </x:c>
      <x:c r="D1502" s="27" t="n">
        <x:v>45561</x:v>
      </x:c>
      <x:c r="E1502" t="n">
        <x:f>IF(D1502="","",YEAR(D1502))</x:f>
        <x:v>2024</x:v>
      </x:c>
      <x:c r="F1502" t="n">
        <x:f>IF(D1502="","",MONTH(D1502))</x:f>
        <x:v>9</x:v>
      </x:c>
      <x:c r="G1502" t="str">
        <x:f>IF(D1502="","Fecha no disponible",TEXT(D1502,"mmmm"))</x:f>
        <x:v>September</x:v>
      </x:c>
      <x:c r="H1502" t="str">
        <x:f>IF(D1502="","Fecha no disponible",TEXT(D1502,"yyyy-mm"))</x:f>
        <x:v>2024-09</x:v>
      </x:c>
      <x:c r="I1502" t="str">
        <x:f>IF(D1502="","Fecha no disponible","T"&amp;ROUNDUP(MONTH(D1502)/3,0))</x:f>
        <x:v>T3</x:v>
      </x:c>
      <x:c r="J1502" t="str">
        <x:v>T010</x:v>
      </x:c>
      <x:c r="K1502" t="str">
        <x:v>Tienda Cochabamba 2</x:v>
      </x:c>
      <x:c r="L1502" t="str">
        <x:v>Barrio</x:v>
      </x:c>
      <x:c r="M1502" t="str">
        <x:v>Cochabamba</x:v>
      </x:c>
      <x:c r="N1502" t="str">
        <x:f>IFERROR(VLOOKUP(M1502,'Mapeos'!$A$4:$B$30,2,FALSE),M1502)</x:f>
        <x:v>Cochabamba</x:v>
      </x:c>
      <x:c r="O1502" t="str">
        <x:v>C01527</x:v>
      </x:c>
      <x:c r="P1502" t="str">
        <x:v>Premium</x:v>
      </x:c>
      <x:c r="Q1502" t="str">
        <x:v>P0073</x:v>
      </x:c>
      <x:c r="R1502" t="str">
        <x:v>Alimentos</x:v>
      </x:c>
      <x:c r="S1502" t="str">
        <x:v>Marca C</x:v>
      </x:c>
      <x:c r="T1502" t="str">
        <x:v>Tienda</x:v>
      </x:c>
      <x:c r="U1502" t="str">
        <x:f>IFERROR(VLOOKUP(T1502,'Mapeos'!$D$4:$E$25,2,FALSE),T1502)</x:f>
        <x:v>Tienda</x:v>
      </x:c>
      <x:c r="V1502" t="str">
        <x:v>V018</x:v>
      </x:c>
      <x:c r="W1502" t="n">
        <x:v>2</x:v>
      </x:c>
      <x:c r="X1502" s="28" t="n">
        <x:v>29.62</x:v>
      </x:c>
      <x:c r="Y1502" s="20" t="n">
        <x:v>0.2</x:v>
      </x:c>
      <x:c r="Z1502" s="20" t="n">
        <x:f>IF(Y1502&gt;1,Y1502/100,Y1502)</x:f>
        <x:v>0.2</x:v>
      </x:c>
      <x:c r="AA1502" s="28" t="n">
        <x:v>16.07</x:v>
      </x:c>
      <x:c r="AB1502" s="28" t="n">
        <x:v>47.39</x:v>
      </x:c>
      <x:c r="AC1502" s="28" t="str">
        <x:v>BOB</x:v>
      </x:c>
      <x:c r="AD1502" s="28" t="n">
        <x:f>IF(AC1502="USD",AB1502*'Parametros'!$B$4,AB1502)</x:f>
        <x:v>47.39</x:v>
      </x:c>
      <x:c r="AE1502" s="28" t="n">
        <x:f>W1502*X1502*(1-Z1502)</x:f>
        <x:v>47.392</x:v>
      </x:c>
      <x:c r="AF1502" s="28" t="n">
        <x:f>W1502*AA1502</x:f>
        <x:v>32.14</x:v>
      </x:c>
      <x:c r="AG1502" s="28" t="n">
        <x:f>AE1502-AF1502</x:f>
        <x:v>15.252000000000002</x:v>
      </x:c>
      <x:c r="AH1502" s="20" t="n">
        <x:f>IF(AE1502&gt;0,AG1502/AE1502,"")</x:f>
        <x:v>0.3218264686022958</x:v>
      </x:c>
      <x:c r="AI1502" s="28" t="n">
        <x:v>148910.81</x:v>
      </x:c>
      <x:c r="AJ1502" s="28"/>
      <x:c r="AK1502"/>
      <x:c r="AL1502" t="str">
        <x:v>Completado</x:v>
      </x:c>
      <x:c r="AM1502" t="str">
        <x:f>IF(W1502&lt;0,"Devuelto",AL1502)</x:f>
        <x:v>Completado</x:v>
      </x:c>
      <x:c r="AN1502" t="str">
        <x:v>Tarjeta</x:v>
      </x:c>
      <x:c r="AO1502" s="29" t="str">
        <x:v>Sin observación</x:v>
      </x:c>
      <x:c r="AP1502" t="str">
        <x:f>IF(D1502="","No","Sí")</x:f>
        <x:v>Sí</x:v>
      </x:c>
    </x:row>
    <x:row r="1503">
      <x:c r="A1503" t="n">
        <x:v>1503</x:v>
      </x:c>
      <x:c r="B1503" t="str">
        <x:v>VT0007131</x:v>
      </x:c>
      <x:c r="C1503" t="str">
        <x:v>45903</x:v>
      </x:c>
      <x:c r="D1503" s="27" t="n">
        <x:v>45903</x:v>
      </x:c>
      <x:c r="E1503" t="n">
        <x:f>IF(D1503="","",YEAR(D1503))</x:f>
        <x:v>2025</x:v>
      </x:c>
      <x:c r="F1503" t="n">
        <x:f>IF(D1503="","",MONTH(D1503))</x:f>
        <x:v>9</x:v>
      </x:c>
      <x:c r="G1503" t="str">
        <x:f>IF(D1503="","Fecha no disponible",TEXT(D1503,"mmmm"))</x:f>
        <x:v>September</x:v>
      </x:c>
      <x:c r="H1503" t="str">
        <x:f>IF(D1503="","Fecha no disponible",TEXT(D1503,"yyyy-mm"))</x:f>
        <x:v>2025-09</x:v>
      </x:c>
      <x:c r="I1503" t="str">
        <x:f>IF(D1503="","Fecha no disponible","T"&amp;ROUNDUP(MONTH(D1503)/3,0))</x:f>
        <x:v>T3</x:v>
      </x:c>
      <x:c r="J1503" t="str">
        <x:v>T008</x:v>
      </x:c>
      <x:c r="K1503" t="str">
        <x:v>Tienda Santa Cruz 4</x:v>
      </x:c>
      <x:c r="L1503" t="str">
        <x:v>Barrio</x:v>
      </x:c>
      <x:c r="M1503" t="str">
        <x:v>Santa Cruz</x:v>
      </x:c>
      <x:c r="N1503" t="str">
        <x:f>IFERROR(VLOOKUP(M1503,'Mapeos'!$A$4:$B$30,2,FALSE),M1503)</x:f>
        <x:v>Santa Cruz</x:v>
      </x:c>
      <x:c r="O1503" t="str">
        <x:v>C00326</x:v>
      </x:c>
      <x:c r="P1503" t="str">
        <x:v>Premium</x:v>
      </x:c>
      <x:c r="Q1503" t="str">
        <x:v>P0125</x:v>
      </x:c>
      <x:c r="R1503" t="str">
        <x:v>Deportes</x:v>
      </x:c>
      <x:c r="S1503" t="str">
        <x:v>Marca A</x:v>
      </x:c>
      <x:c r="T1503" t="str">
        <x:v>Tienda</x:v>
      </x:c>
      <x:c r="U1503" t="str">
        <x:f>IFERROR(VLOOKUP(T1503,'Mapeos'!$D$4:$E$25,2,FALSE),T1503)</x:f>
        <x:v>Tienda</x:v>
      </x:c>
      <x:c r="V1503" t="str">
        <x:v>V018</x:v>
      </x:c>
      <x:c r="W1503" t="n">
        <x:v>4</x:v>
      </x:c>
      <x:c r="X1503" s="28" t="n">
        <x:v>139.02</x:v>
      </x:c>
      <x:c r="Y1503" s="20" t="n">
        <x:v>0.15</x:v>
      </x:c>
      <x:c r="Z1503" s="20" t="n">
        <x:f>IF(Y1503&gt;1,Y1503/100,Y1503)</x:f>
        <x:v>0.15</x:v>
      </x:c>
      <x:c r="AA1503" s="28" t="n">
        <x:v>107.52</x:v>
      </x:c>
      <x:c r="AB1503" s="28" t="n">
        <x:v>472.67</x:v>
      </x:c>
      <x:c r="AC1503" s="28" t="str">
        <x:v>BOB</x:v>
      </x:c>
      <x:c r="AD1503" s="28" t="n">
        <x:f>IF(AC1503="USD",AB1503*'Parametros'!$B$4,AB1503)</x:f>
        <x:v>472.67</x:v>
      </x:c>
      <x:c r="AE1503" s="28" t="n">
        <x:f>W1503*X1503*(1-Z1503)</x:f>
        <x:v>472.668</x:v>
      </x:c>
      <x:c r="AF1503" s="28" t="n">
        <x:f>W1503*AA1503</x:f>
        <x:v>430.08</x:v>
      </x:c>
      <x:c r="AG1503" s="28" t="n">
        <x:f>AE1503-AF1503</x:f>
        <x:v>42.58800000000002</x:v>
      </x:c>
      <x:c r="AH1503" s="20" t="n">
        <x:f>IF(AE1503&gt;0,AG1503/AE1503,"")</x:f>
        <x:v>0.09010129731650973</x:v>
      </x:c>
      <x:c r="AI1503" s="28" t="n">
        <x:v>154062.95</x:v>
      </x:c>
      <x:c r="AJ1503" s="28"/>
      <x:c r="AK1503"/>
      <x:c r="AL1503" t="str">
        <x:v>Completado</x:v>
      </x:c>
      <x:c r="AM1503" t="str">
        <x:f>IF(W1503&lt;0,"Devuelto",AL1503)</x:f>
        <x:v>Completado</x:v>
      </x:c>
      <x:c r="AN1503" t="str">
        <x:v>Tarjeta</x:v>
      </x:c>
      <x:c r="AO1503" s="29" t="str">
        <x:v>Sin observación</x:v>
      </x:c>
      <x:c r="AP1503" t="str">
        <x:f>IF(D1503="","No","Sí")</x:f>
        <x:v>Sí</x:v>
      </x:c>
    </x:row>
    <x:row r="1504">
      <x:c r="A1504" t="n">
        <x:v>1504</x:v>
      </x:c>
      <x:c r="B1504" t="str">
        <x:v>VT0007136</x:v>
      </x:c>
      <x:c r="C1504" t="str">
        <x:v>45972</x:v>
      </x:c>
      <x:c r="D1504" s="27" t="n">
        <x:v>45972</x:v>
      </x:c>
      <x:c r="E1504" t="n">
        <x:f>IF(D1504="","",YEAR(D1504))</x:f>
        <x:v>2025</x:v>
      </x:c>
      <x:c r="F1504" t="n">
        <x:f>IF(D1504="","",MONTH(D1504))</x:f>
        <x:v>11</x:v>
      </x:c>
      <x:c r="G1504" t="str">
        <x:f>IF(D1504="","Fecha no disponible",TEXT(D1504,"mmmm"))</x:f>
        <x:v>November</x:v>
      </x:c>
      <x:c r="H1504" t="str">
        <x:f>IF(D1504="","Fecha no disponible",TEXT(D1504,"yyyy-mm"))</x:f>
        <x:v>2025-11</x:v>
      </x:c>
      <x:c r="I1504" t="str">
        <x:f>IF(D1504="","Fecha no disponible","T"&amp;ROUNDUP(MONTH(D1504)/3,0))</x:f>
        <x:v>T4</x:v>
      </x:c>
      <x:c r="J1504" t="str">
        <x:v>T004</x:v>
      </x:c>
      <x:c r="K1504" t="str">
        <x:v>Tienda La Paz 4</x:v>
      </x:c>
      <x:c r="L1504" t="str">
        <x:v>Centro</x:v>
      </x:c>
      <x:c r="M1504" t="str">
        <x:v>La Paz</x:v>
      </x:c>
      <x:c r="N1504" t="str">
        <x:f>IFERROR(VLOOKUP(M1504,'Mapeos'!$A$4:$B$30,2,FALSE),M1504)</x:f>
        <x:v>La Paz</x:v>
      </x:c>
      <x:c r="O1504" t="str">
        <x:v>C01702</x:v>
      </x:c>
      <x:c r="P1504" t="str">
        <x:v>Masivo</x:v>
      </x:c>
      <x:c r="Q1504" t="str">
        <x:v>P0048</x:v>
      </x:c>
      <x:c r="R1504" t="str">
        <x:v>Hogar</x:v>
      </x:c>
      <x:c r="S1504" t="str">
        <x:v>Marca C</x:v>
      </x:c>
      <x:c r="T1504" t="str">
        <x:v>Tienda</x:v>
      </x:c>
      <x:c r="U1504" t="str">
        <x:f>IFERROR(VLOOKUP(T1504,'Mapeos'!$D$4:$E$25,2,FALSE),T1504)</x:f>
        <x:v>Tienda</x:v>
      </x:c>
      <x:c r="V1504" t="str">
        <x:v>V004</x:v>
      </x:c>
      <x:c r="W1504" t="n">
        <x:v>1</x:v>
      </x:c>
      <x:c r="X1504" s="28" t="n">
        <x:v>172</x:v>
      </x:c>
      <x:c r="Y1504" s="20" t="n">
        <x:v>0</x:v>
      </x:c>
      <x:c r="Z1504" s="20" t="n">
        <x:f>IF(Y1504&gt;1,Y1504/100,Y1504)</x:f>
        <x:v>0</x:v>
      </x:c>
      <x:c r="AA1504" s="28" t="n">
        <x:v>92.34</x:v>
      </x:c>
      <x:c r="AB1504" s="28" t="n">
        <x:v>172</x:v>
      </x:c>
      <x:c r="AC1504" s="28" t="str">
        <x:v>BOB</x:v>
      </x:c>
      <x:c r="AD1504" s="28" t="n">
        <x:f>IF(AC1504="USD",AB1504*'Parametros'!$B$4,AB1504)</x:f>
        <x:v>172</x:v>
      </x:c>
      <x:c r="AE1504" s="28" t="n">
        <x:f>W1504*X1504*(1-Z1504)</x:f>
        <x:v>172</x:v>
      </x:c>
      <x:c r="AF1504" s="28" t="n">
        <x:f>W1504*AA1504</x:f>
        <x:v>92.34</x:v>
      </x:c>
      <x:c r="AG1504" s="28" t="n">
        <x:f>AE1504-AF1504</x:f>
        <x:v>79.66</x:v>
      </x:c>
      <x:c r="AH1504" s="20" t="n">
        <x:f>IF(AE1504&gt;0,AG1504/AE1504,"")</x:f>
        <x:v>0.4631395348837209</x:v>
      </x:c>
      <x:c r="AI1504" s="28" t="n">
        <x:v>191492.27</x:v>
      </x:c>
      <x:c r="AJ1504" s="28"/>
      <x:c r="AK1504"/>
      <x:c r="AL1504" t="str">
        <x:v>Completado</x:v>
      </x:c>
      <x:c r="AM1504" t="str">
        <x:f>IF(W1504&lt;0,"Devuelto",AL1504)</x:f>
        <x:v>Completado</x:v>
      </x:c>
      <x:c r="AN1504" t="str">
        <x:v>QR</x:v>
      </x:c>
      <x:c r="AO1504" s="29" t="str">
        <x:v>Sin observación</x:v>
      </x:c>
      <x:c r="AP1504" t="str">
        <x:f>IF(D1504="","No","Sí")</x:f>
        <x:v>Sí</x:v>
      </x:c>
    </x:row>
    <x:row r="1505">
      <x:c r="A1505" t="n">
        <x:v>1505</x:v>
      </x:c>
      <x:c r="B1505" t="str">
        <x:v>VT0007141</x:v>
      </x:c>
      <x:c r="C1505" t="str">
        <x:v>45443</x:v>
      </x:c>
      <x:c r="D1505" s="27" t="n">
        <x:v>45443</x:v>
      </x:c>
      <x:c r="E1505" t="n">
        <x:f>IF(D1505="","",YEAR(D1505))</x:f>
        <x:v>2024</x:v>
      </x:c>
      <x:c r="F1505" t="n">
        <x:f>IF(D1505="","",MONTH(D1505))</x:f>
        <x:v>5</x:v>
      </x:c>
      <x:c r="G1505" t="str">
        <x:f>IF(D1505="","Fecha no disponible",TEXT(D1505,"mmmm"))</x:f>
        <x:v>May</x:v>
      </x:c>
      <x:c r="H1505" t="str">
        <x:f>IF(D1505="","Fecha no disponible",TEXT(D1505,"yyyy-mm"))</x:f>
        <x:v>2024-05</x:v>
      </x:c>
      <x:c r="I1505" t="str">
        <x:f>IF(D1505="","Fecha no disponible","T"&amp;ROUNDUP(MONTH(D1505)/3,0))</x:f>
        <x:v>T2</x:v>
      </x:c>
      <x:c r="J1505" t="str">
        <x:v>T019</x:v>
      </x:c>
      <x:c r="K1505" t="str">
        <x:v>Tienda Sucre 3</x:v>
      </x:c>
      <x:c r="L1505" t="str">
        <x:v>Centro</x:v>
      </x:c>
      <x:c r="M1505" t="str">
        <x:v>Sucre</x:v>
      </x:c>
      <x:c r="N1505" t="str">
        <x:f>IFERROR(VLOOKUP(M1505,'Mapeos'!$A$4:$B$30,2,FALSE),M1505)</x:f>
        <x:v>Sucre</x:v>
      </x:c>
      <x:c r="O1505" t="str">
        <x:v>C01684</x:v>
      </x:c>
      <x:c r="P1505" t="str">
        <x:v>Masivo</x:v>
      </x:c>
      <x:c r="Q1505" t="str">
        <x:v>P0040</x:v>
      </x:c>
      <x:c r="R1505" t="str">
        <x:v>Electrónica</x:v>
      </x:c>
      <x:c r="S1505" t="str">
        <x:v>Marca D</x:v>
      </x:c>
      <x:c r="T1505" t="str">
        <x:v>Marketplace</x:v>
      </x:c>
      <x:c r="U1505" t="str">
        <x:f>IFERROR(VLOOKUP(T1505,'Mapeos'!$D$4:$E$25,2,FALSE),T1505)</x:f>
        <x:v>Marketplace</x:v>
      </x:c>
      <x:c r="V1505" t="str">
        <x:v>V006</x:v>
      </x:c>
      <x:c r="W1505" t="n">
        <x:v>2</x:v>
      </x:c>
      <x:c r="X1505" s="28" t="n">
        <x:v>337.34</x:v>
      </x:c>
      <x:c r="Y1505" s="20" t="n">
        <x:v>0.15</x:v>
      </x:c>
      <x:c r="Z1505" s="20" t="n">
        <x:f>IF(Y1505&gt;1,Y1505/100,Y1505)</x:f>
        <x:v>0.15</x:v>
      </x:c>
      <x:c r="AA1505" s="28" t="n">
        <x:v>258.27</x:v>
      </x:c>
      <x:c r="AB1505" s="28" t="n">
        <x:v>573.48</x:v>
      </x:c>
      <x:c r="AC1505" s="28" t="str">
        <x:v>BOB</x:v>
      </x:c>
      <x:c r="AD1505" s="28" t="n">
        <x:f>IF(AC1505="USD",AB1505*'Parametros'!$B$4,AB1505)</x:f>
        <x:v>573.48</x:v>
      </x:c>
      <x:c r="AE1505" s="28" t="n">
        <x:f>W1505*X1505*(1-Z1505)</x:f>
        <x:v>573.478</x:v>
      </x:c>
      <x:c r="AF1505" s="28" t="n">
        <x:f>W1505*AA1505</x:f>
        <x:v>516.54</x:v>
      </x:c>
      <x:c r="AG1505" s="28" t="n">
        <x:f>AE1505-AF1505</x:f>
        <x:v>56.93799999999999</x:v>
      </x:c>
      <x:c r="AH1505" s="20" t="n">
        <x:f>IF(AE1505&gt;0,AG1505/AE1505,"")</x:f>
        <x:v>0.09928541286675338</x:v>
      </x:c>
      <x:c r="AI1505" s="28" t="n">
        <x:v>99855.54</x:v>
      </x:c>
      <x:c r="AJ1505" s="28"/>
      <x:c r="AK1505"/>
      <x:c r="AL1505" t="str">
        <x:v>Completado</x:v>
      </x:c>
      <x:c r="AM1505" t="str">
        <x:f>IF(W1505&lt;0,"Devuelto",AL1505)</x:f>
        <x:v>Completado</x:v>
      </x:c>
      <x:c r="AN1505" t="str">
        <x:v>Efectivo</x:v>
      </x:c>
      <x:c r="AO1505" s="29" t="str">
        <x:v>Sin observación</x:v>
      </x:c>
      <x:c r="AP1505" t="str">
        <x:f>IF(D1505="","No","Sí")</x:f>
        <x:v>Sí</x:v>
      </x:c>
    </x:row>
    <x:row r="1506">
      <x:c r="A1506" t="n">
        <x:v>1506</x:v>
      </x:c>
      <x:c r="B1506" t="str">
        <x:v>VT0007146</x:v>
      </x:c>
      <x:c r="C1506" t="str">
        <x:v>45640</x:v>
      </x:c>
      <x:c r="D1506" s="27" t="n">
        <x:v>45640</x:v>
      </x:c>
      <x:c r="E1506" t="n">
        <x:f>IF(D1506="","",YEAR(D1506))</x:f>
        <x:v>2024</x:v>
      </x:c>
      <x:c r="F1506" t="n">
        <x:f>IF(D1506="","",MONTH(D1506))</x:f>
        <x:v>12</x:v>
      </x:c>
      <x:c r="G1506" t="str">
        <x:f>IF(D1506="","Fecha no disponible",TEXT(D1506,"mmmm"))</x:f>
        <x:v>December</x:v>
      </x:c>
      <x:c r="H1506" t="str">
        <x:f>IF(D1506="","Fecha no disponible",TEXT(D1506,"yyyy-mm"))</x:f>
        <x:v>2024-12</x:v>
      </x:c>
      <x:c r="I1506" t="str">
        <x:f>IF(D1506="","Fecha no disponible","T"&amp;ROUNDUP(MONTH(D1506)/3,0))</x:f>
        <x:v>T4</x:v>
      </x:c>
      <x:c r="J1506" t="str">
        <x:v>T015</x:v>
      </x:c>
      <x:c r="K1506" t="str">
        <x:v>Tienda Potosí 3</x:v>
      </x:c>
      <x:c r="L1506" t="str">
        <x:v>Mall</x:v>
      </x:c>
      <x:c r="M1506" t="str">
        <x:v>Potosí</x:v>
      </x:c>
      <x:c r="N1506" t="str">
        <x:f>IFERROR(VLOOKUP(M1506,'Mapeos'!$A$4:$B$30,2,FALSE),M1506)</x:f>
        <x:v>Potosí</x:v>
      </x:c>
      <x:c r="O1506" t="str">
        <x:v>C00085</x:v>
      </x:c>
      <x:c r="P1506" t="str">
        <x:v>Empresa</x:v>
      </x:c>
      <x:c r="Q1506" t="str">
        <x:v>P0133</x:v>
      </x:c>
      <x:c r="R1506" t="str">
        <x:v>Deportes</x:v>
      </x:c>
      <x:c r="S1506" t="str">
        <x:v>Marca C</x:v>
      </x:c>
      <x:c r="T1506" t="str">
        <x:v>Tienda</x:v>
      </x:c>
      <x:c r="U1506" t="str">
        <x:f>IFERROR(VLOOKUP(T1506,'Mapeos'!$D$4:$E$25,2,FALSE),T1506)</x:f>
        <x:v>Tienda</x:v>
      </x:c>
      <x:c r="V1506" t="str">
        <x:v>V012</x:v>
      </x:c>
      <x:c r="W1506" t="n">
        <x:v>1</x:v>
      </x:c>
      <x:c r="X1506" s="28" t="n">
        <x:v>119.15</x:v>
      </x:c>
      <x:c r="Y1506" s="20" t="n">
        <x:v>0.15</x:v>
      </x:c>
      <x:c r="Z1506" s="20" t="n">
        <x:f>IF(Y1506&gt;1,Y1506/100,Y1506)</x:f>
        <x:v>0.15</x:v>
      </x:c>
      <x:c r="AA1506" s="28" t="n">
        <x:v>90.02</x:v>
      </x:c>
      <x:c r="AB1506" s="28" t="n">
        <x:v>101.28</x:v>
      </x:c>
      <x:c r="AC1506" s="28" t="str">
        <x:v>BOB</x:v>
      </x:c>
      <x:c r="AD1506" s="28" t="n">
        <x:f>IF(AC1506="USD",AB1506*'Parametros'!$B$4,AB1506)</x:f>
        <x:v>101.28</x:v>
      </x:c>
      <x:c r="AE1506" s="28" t="n">
        <x:f>W1506*X1506*(1-Z1506)</x:f>
        <x:v>101.2775</x:v>
      </x:c>
      <x:c r="AF1506" s="28" t="n">
        <x:f>W1506*AA1506</x:f>
        <x:v>90.02</x:v>
      </x:c>
      <x:c r="AG1506" s="28" t="n">
        <x:f>AE1506-AF1506</x:f>
        <x:v>11.257500000000007</x:v>
      </x:c>
      <x:c r="AH1506" s="20" t="n">
        <x:f>IF(AE1506&gt;0,AG1506/AE1506,"")</x:f>
        <x:v>0.11115499493964609</x:v>
      </x:c>
      <x:c r="AI1506" s="28" t="n">
        <x:v>188024.64</x:v>
      </x:c>
      <x:c r="AJ1506" s="28"/>
      <x:c r="AK1506"/>
      <x:c r="AL1506" t="str">
        <x:v>Completado</x:v>
      </x:c>
      <x:c r="AM1506" t="str">
        <x:f>IF(W1506&lt;0,"Devuelto",AL1506)</x:f>
        <x:v>Completado</x:v>
      </x:c>
      <x:c r="AN1506" t="str">
        <x:v>Efectivo</x:v>
      </x:c>
      <x:c r="AO1506" s="29" t="str">
        <x:v>Sin observación</x:v>
      </x:c>
      <x:c r="AP1506" t="str">
        <x:f>IF(D1506="","No","Sí")</x:f>
        <x:v>Sí</x:v>
      </x:c>
    </x:row>
    <x:row r="1507">
      <x:c r="A1507" t="n">
        <x:v>1507</x:v>
      </x:c>
      <x:c r="B1507" t="str">
        <x:v>VT0007150</x:v>
      </x:c>
      <x:c r="C1507" t="str">
        <x:v>45981</x:v>
      </x:c>
      <x:c r="D1507" s="27" t="n">
        <x:v>45981</x:v>
      </x:c>
      <x:c r="E1507" t="n">
        <x:f>IF(D1507="","",YEAR(D1507))</x:f>
        <x:v>2025</x:v>
      </x:c>
      <x:c r="F1507" t="n">
        <x:f>IF(D1507="","",MONTH(D1507))</x:f>
        <x:v>11</x:v>
      </x:c>
      <x:c r="G1507" t="str">
        <x:f>IF(D1507="","Fecha no disponible",TEXT(D1507,"mmmm"))</x:f>
        <x:v>November</x:v>
      </x:c>
      <x:c r="H1507" t="str">
        <x:f>IF(D1507="","Fecha no disponible",TEXT(D1507,"yyyy-mm"))</x:f>
        <x:v>2025-11</x:v>
      </x:c>
      <x:c r="I1507" t="str">
        <x:f>IF(D1507="","Fecha no disponible","T"&amp;ROUNDUP(MONTH(D1507)/3,0))</x:f>
        <x:v>T4</x:v>
      </x:c>
      <x:c r="J1507" t="str">
        <x:v>T001</x:v>
      </x:c>
      <x:c r="K1507" t="str">
        <x:v>Tienda La Paz 1</x:v>
      </x:c>
      <x:c r="L1507" t="str">
        <x:v>Barrio</x:v>
      </x:c>
      <x:c r="M1507" t="str">
        <x:v>La Paz</x:v>
      </x:c>
      <x:c r="N1507" t="str">
        <x:f>IFERROR(VLOOKUP(M1507,'Mapeos'!$A$4:$B$30,2,FALSE),M1507)</x:f>
        <x:v>La Paz</x:v>
      </x:c>
      <x:c r="O1507" t="str">
        <x:v>C01514</x:v>
      </x:c>
      <x:c r="P1507" t="str">
        <x:v>Masivo</x:v>
      </x:c>
      <x:c r="Q1507" t="str">
        <x:v>P0075</x:v>
      </x:c>
      <x:c r="R1507" t="str">
        <x:v>Alimentos</x:v>
      </x:c>
      <x:c r="S1507" t="str">
        <x:v>Marca B</x:v>
      </x:c>
      <x:c r="T1507" t="str">
        <x:v>WhatsApp</x:v>
      </x:c>
      <x:c r="U1507" t="str">
        <x:f>IFERROR(VLOOKUP(T1507,'Mapeos'!$D$4:$E$25,2,FALSE),T1507)</x:f>
        <x:v>WhatsApp</x:v>
      </x:c>
      <x:c r="V1507" t="str">
        <x:v>V003</x:v>
      </x:c>
      <x:c r="W1507" t="n">
        <x:v>1</x:v>
      </x:c>
      <x:c r="X1507" s="28" t="n">
        <x:v>43.98</x:v>
      </x:c>
      <x:c r="Y1507" s="20" t="n">
        <x:v>0.25</x:v>
      </x:c>
      <x:c r="Z1507" s="20" t="n">
        <x:f>IF(Y1507&gt;1,Y1507/100,Y1507)</x:f>
        <x:v>0.25</x:v>
      </x:c>
      <x:c r="AA1507" s="28" t="n">
        <x:v>33.72</x:v>
      </x:c>
      <x:c r="AB1507" s="28" t="n">
        <x:v>32.98</x:v>
      </x:c>
      <x:c r="AC1507" s="28" t="str">
        <x:v>BOB</x:v>
      </x:c>
      <x:c r="AD1507" s="28" t="n">
        <x:f>IF(AC1507="USD",AB1507*'Parametros'!$B$4,AB1507)</x:f>
        <x:v>32.98</x:v>
      </x:c>
      <x:c r="AE1507" s="28" t="n">
        <x:f>W1507*X1507*(1-Z1507)</x:f>
        <x:v>32.985</x:v>
      </x:c>
      <x:c r="AF1507" s="28" t="n">
        <x:f>W1507*AA1507</x:f>
        <x:v>33.72</x:v>
      </x:c>
      <x:c r="AG1507" s="28" t="n">
        <x:f>AE1507-AF1507</x:f>
        <x:v>-0.7349999999999994</x:v>
      </x:c>
      <x:c r="AH1507" s="20" t="n">
        <x:f>IF(AE1507&gt;0,AG1507/AE1507,"")</x:f>
        <x:v>-0.02228285584356524</x:v>
      </x:c>
      <x:c r="AI1507" s="28" t="n">
        <x:v>66142.16</x:v>
      </x:c>
      <x:c r="AJ1507" s="28"/>
      <x:c r="AK1507"/>
      <x:c r="AL1507" t="str">
        <x:v>Completado</x:v>
      </x:c>
      <x:c r="AM1507" t="str">
        <x:f>IF(W1507&lt;0,"Devuelto",AL1507)</x:f>
        <x:v>Completado</x:v>
      </x:c>
      <x:c r="AN1507" t="str">
        <x:v>QR</x:v>
      </x:c>
      <x:c r="AO1507" s="29" t="str">
        <x:v>Sin observación</x:v>
      </x:c>
      <x:c r="AP1507" t="str">
        <x:f>IF(D1507="","No","Sí")</x:f>
        <x:v>Sí</x:v>
      </x:c>
    </x:row>
    <x:row r="1508">
      <x:c r="A1508" t="n">
        <x:v>1508</x:v>
      </x:c>
      <x:c r="B1508" t="str">
        <x:v>VT0007155</x:v>
      </x:c>
      <x:c r="C1508" t="str">
        <x:v>45841</x:v>
      </x:c>
      <x:c r="D1508" s="27" t="n">
        <x:v>45841</x:v>
      </x:c>
      <x:c r="E1508" t="n">
        <x:f>IF(D1508="","",YEAR(D1508))</x:f>
        <x:v>2025</x:v>
      </x:c>
      <x:c r="F1508" t="n">
        <x:f>IF(D1508="","",MONTH(D1508))</x:f>
        <x:v>7</x:v>
      </x:c>
      <x:c r="G1508" t="str">
        <x:f>IF(D1508="","Fecha no disponible",TEXT(D1508,"mmmm"))</x:f>
        <x:v>July</x:v>
      </x:c>
      <x:c r="H1508" t="str">
        <x:f>IF(D1508="","Fecha no disponible",TEXT(D1508,"yyyy-mm"))</x:f>
        <x:v>2025-07</x:v>
      </x:c>
      <x:c r="I1508" t="str">
        <x:f>IF(D1508="","Fecha no disponible","T"&amp;ROUNDUP(MONTH(D1508)/3,0))</x:f>
        <x:v>T3</x:v>
      </x:c>
      <x:c r="J1508" t="str">
        <x:v>T003</x:v>
      </x:c>
      <x:c r="K1508" t="str">
        <x:v>Tienda La Paz 3</x:v>
      </x:c>
      <x:c r="L1508" t="str">
        <x:v>Barrio</x:v>
      </x:c>
      <x:c r="M1508" t="str">
        <x:v>La Paz</x:v>
      </x:c>
      <x:c r="N1508" t="str">
        <x:f>IFERROR(VLOOKUP(M1508,'Mapeos'!$A$4:$B$30,2,FALSE),M1508)</x:f>
        <x:v>La Paz</x:v>
      </x:c>
      <x:c r="O1508" t="str">
        <x:v>C00646</x:v>
      </x:c>
      <x:c r="P1508" t="str">
        <x:v>Frecuente</x:v>
      </x:c>
      <x:c r="Q1508" t="str">
        <x:v>P0004</x:v>
      </x:c>
      <x:c r="R1508" t="str">
        <x:v>Alimentos</x:v>
      </x:c>
      <x:c r="S1508" t="str">
        <x:v>Marca B</x:v>
      </x:c>
      <x:c r="T1508" t="str">
        <x:v>Tienda</x:v>
      </x:c>
      <x:c r="U1508" t="str">
        <x:f>IFERROR(VLOOKUP(T1508,'Mapeos'!$D$4:$E$25,2,FALSE),T1508)</x:f>
        <x:v>Tienda</x:v>
      </x:c>
      <x:c r="V1508" t="str">
        <x:v>V004</x:v>
      </x:c>
      <x:c r="W1508" t="n">
        <x:v>1</x:v>
      </x:c>
      <x:c r="X1508" s="28" t="n">
        <x:v>38.74</x:v>
      </x:c>
      <x:c r="Y1508" s="20" t="n">
        <x:v>0.2</x:v>
      </x:c>
      <x:c r="Z1508" s="20" t="n">
        <x:f>IF(Y1508&gt;1,Y1508/100,Y1508)</x:f>
        <x:v>0.2</x:v>
      </x:c>
      <x:c r="AA1508" s="28" t="n">
        <x:v>28.8</x:v>
      </x:c>
      <x:c r="AB1508" s="28" t="n">
        <x:v>30.99</x:v>
      </x:c>
      <x:c r="AC1508" s="28" t="str">
        <x:v>BOB</x:v>
      </x:c>
      <x:c r="AD1508" s="28" t="n">
        <x:f>IF(AC1508="USD",AB1508*'Parametros'!$B$4,AB1508)</x:f>
        <x:v>30.99</x:v>
      </x:c>
      <x:c r="AE1508" s="28" t="n">
        <x:f>W1508*X1508*(1-Z1508)</x:f>
        <x:v>30.992000000000004</x:v>
      </x:c>
      <x:c r="AF1508" s="28" t="n">
        <x:f>W1508*AA1508</x:f>
        <x:v>28.8</x:v>
      </x:c>
      <x:c r="AG1508" s="28" t="n">
        <x:f>AE1508-AF1508</x:f>
        <x:v>2.1920000000000037</x:v>
      </x:c>
      <x:c r="AH1508" s="20" t="n">
        <x:f>IF(AE1508&gt;0,AG1508/AE1508,"")</x:f>
        <x:v>0.07072792978833259</x:v>
      </x:c>
      <x:c r="AI1508" s="28" t="n">
        <x:v>120169.75</x:v>
      </x:c>
      <x:c r="AJ1508" s="28"/>
      <x:c r="AK1508"/>
      <x:c r="AL1508" t="str">
        <x:v>Completado</x:v>
      </x:c>
      <x:c r="AM1508" t="str">
        <x:f>IF(W1508&lt;0,"Devuelto",AL1508)</x:f>
        <x:v>Completado</x:v>
      </x:c>
      <x:c r="AN1508" t="str">
        <x:v>QR</x:v>
      </x:c>
      <x:c r="AO1508" s="29" t="str">
        <x:v>Sin observación</x:v>
      </x:c>
      <x:c r="AP1508" t="str">
        <x:f>IF(D1508="","No","Sí")</x:f>
        <x:v>Sí</x:v>
      </x:c>
    </x:row>
    <x:row r="1509">
      <x:c r="A1509" t="n">
        <x:v>1509</x:v>
      </x:c>
      <x:c r="B1509" t="str">
        <x:v>VT0007160</x:v>
      </x:c>
      <x:c r="C1509" t="str">
        <x:v>46088</x:v>
      </x:c>
      <x:c r="D1509" s="27" t="n">
        <x:v>46088</x:v>
      </x:c>
      <x:c r="E1509" t="n">
        <x:f>IF(D1509="","",YEAR(D1509))</x:f>
        <x:v>2026</x:v>
      </x:c>
      <x:c r="F1509" t="n">
        <x:f>IF(D1509="","",MONTH(D1509))</x:f>
        <x:v>3</x:v>
      </x:c>
      <x:c r="G1509" t="str">
        <x:f>IF(D1509="","Fecha no disponible",TEXT(D1509,"mmmm"))</x:f>
        <x:v>March</x:v>
      </x:c>
      <x:c r="H1509" t="str">
        <x:f>IF(D1509="","Fecha no disponible",TEXT(D1509,"yyyy-mm"))</x:f>
        <x:v>2026-03</x:v>
      </x:c>
      <x:c r="I1509" t="str">
        <x:f>IF(D1509="","Fecha no disponible","T"&amp;ROUNDUP(MONTH(D1509)/3,0))</x:f>
        <x:v>T1</x:v>
      </x:c>
      <x:c r="J1509" t="str">
        <x:v>T006</x:v>
      </x:c>
      <x:c r="K1509" t="str">
        <x:v>Tienda Santa Cruz 2</x:v>
      </x:c>
      <x:c r="L1509" t="str">
        <x:v>Mall</x:v>
      </x:c>
      <x:c r="M1509" t="str">
        <x:v>Santa Cruz</x:v>
      </x:c>
      <x:c r="N1509" t="str">
        <x:f>IFERROR(VLOOKUP(M1509,'Mapeos'!$A$4:$B$30,2,FALSE),M1509)</x:f>
        <x:v>Santa Cruz</x:v>
      </x:c>
      <x:c r="O1509" t="str">
        <x:v>C00912</x:v>
      </x:c>
      <x:c r="P1509" t="str">
        <x:v>Masivo</x:v>
      </x:c>
      <x:c r="Q1509" t="str">
        <x:v>P0067</x:v>
      </x:c>
      <x:c r="R1509" t="str">
        <x:v>Electrónica</x:v>
      </x:c>
      <x:c r="S1509" t="str">
        <x:v>Marca B</x:v>
      </x:c>
      <x:c r="T1509" t="str">
        <x:v>E-commerce</x:v>
      </x:c>
      <x:c r="U1509" t="str">
        <x:f>IFERROR(VLOOKUP(T1509,'Mapeos'!$D$4:$E$25,2,FALSE),T1509)</x:f>
        <x:v>E-commerce</x:v>
      </x:c>
      <x:c r="V1509" t="str">
        <x:v>V038</x:v>
      </x:c>
      <x:c r="W1509" t="n">
        <x:v>2</x:v>
      </x:c>
      <x:c r="X1509" s="28" t="n">
        <x:v>297.38</x:v>
      </x:c>
      <x:c r="Y1509" s="20" t="n">
        <x:v>0</x:v>
      </x:c>
      <x:c r="Z1509" s="20" t="n">
        <x:f>IF(Y1509&gt;1,Y1509/100,Y1509)</x:f>
        <x:v>0</x:v>
      </x:c>
      <x:c r="AA1509" s="28" t="n">
        <x:v>237.46</x:v>
      </x:c>
      <x:c r="AB1509" s="28" t="n">
        <x:v>594.76</x:v>
      </x:c>
      <x:c r="AC1509" s="28" t="str">
        <x:v>BOB</x:v>
      </x:c>
      <x:c r="AD1509" s="28" t="n">
        <x:f>IF(AC1509="USD",AB1509*'Parametros'!$B$4,AB1509)</x:f>
        <x:v>594.76</x:v>
      </x:c>
      <x:c r="AE1509" s="28" t="n">
        <x:f>W1509*X1509*(1-Z1509)</x:f>
        <x:v>594.76</x:v>
      </x:c>
      <x:c r="AF1509" s="28" t="n">
        <x:f>W1509*AA1509</x:f>
        <x:v>474.92</x:v>
      </x:c>
      <x:c r="AG1509" s="28" t="n">
        <x:f>AE1509-AF1509</x:f>
        <x:v>119.83999999999997</x:v>
      </x:c>
      <x:c r="AH1509" s="20" t="n">
        <x:f>IF(AE1509&gt;0,AG1509/AE1509,"")</x:f>
        <x:v>0.2014930392090927</x:v>
      </x:c>
      <x:c r="AI1509" s="28" t="n">
        <x:v>71261.81</x:v>
      </x:c>
      <x:c r="AJ1509" s="28"/>
      <x:c r="AK1509"/>
      <x:c r="AL1509" t="str">
        <x:v>Completado</x:v>
      </x:c>
      <x:c r="AM1509" t="str">
        <x:f>IF(W1509&lt;0,"Devuelto",AL1509)</x:f>
        <x:v>Completado</x:v>
      </x:c>
      <x:c r="AN1509" t="str">
        <x:v>Efectivo</x:v>
      </x:c>
      <x:c r="AO1509" s="29" t="str">
        <x:v>Sin observación</x:v>
      </x:c>
      <x:c r="AP1509" t="str">
        <x:f>IF(D1509="","No","Sí")</x:f>
        <x:v>Sí</x:v>
      </x:c>
    </x:row>
    <x:row r="1510">
      <x:c r="A1510" t="n">
        <x:v>1510</x:v>
      </x:c>
      <x:c r="B1510" t="str">
        <x:v>VT0007165</x:v>
      </x:c>
      <x:c r="C1510" t="str">
        <x:v>45652</x:v>
      </x:c>
      <x:c r="D1510" s="27" t="n">
        <x:v>45652</x:v>
      </x:c>
      <x:c r="E1510" t="n">
        <x:f>IF(D1510="","",YEAR(D1510))</x:f>
        <x:v>2024</x:v>
      </x:c>
      <x:c r="F1510" t="n">
        <x:f>IF(D1510="","",MONTH(D1510))</x:f>
        <x:v>12</x:v>
      </x:c>
      <x:c r="G1510" t="str">
        <x:f>IF(D1510="","Fecha no disponible",TEXT(D1510,"mmmm"))</x:f>
        <x:v>December</x:v>
      </x:c>
      <x:c r="H1510" t="str">
        <x:f>IF(D1510="","Fecha no disponible",TEXT(D1510,"yyyy-mm"))</x:f>
        <x:v>2024-12</x:v>
      </x:c>
      <x:c r="I1510" t="str">
        <x:f>IF(D1510="","Fecha no disponible","T"&amp;ROUNDUP(MONTH(D1510)/3,0))</x:f>
        <x:v>T4</x:v>
      </x:c>
      <x:c r="J1510" t="str">
        <x:v>T018</x:v>
      </x:c>
      <x:c r="K1510" t="str">
        <x:v>Tienda Sucre 2</x:v>
      </x:c>
      <x:c r="L1510" t="str">
        <x:v>Mall</x:v>
      </x:c>
      <x:c r="M1510" t="str">
        <x:v>Sucre</x:v>
      </x:c>
      <x:c r="N1510" t="str">
        <x:f>IFERROR(VLOOKUP(M1510,'Mapeos'!$A$4:$B$30,2,FALSE),M1510)</x:f>
        <x:v>Sucre</x:v>
      </x:c>
      <x:c r="O1510" t="str">
        <x:v>C00588</x:v>
      </x:c>
      <x:c r="P1510" t="str">
        <x:v>Empresa</x:v>
      </x:c>
      <x:c r="Q1510" t="str">
        <x:v>P0008</x:v>
      </x:c>
      <x:c r="R1510" t="str">
        <x:v>Hogar</x:v>
      </x:c>
      <x:c r="S1510" t="str">
        <x:v>Marca B</x:v>
      </x:c>
      <x:c r="T1510" t="str">
        <x:v>Marketplace</x:v>
      </x:c>
      <x:c r="U1510" t="str">
        <x:f>IFERROR(VLOOKUP(T1510,'Mapeos'!$D$4:$E$25,2,FALSE),T1510)</x:f>
        <x:v>Marketplace</x:v>
      </x:c>
      <x:c r="V1510" t="str">
        <x:v>V009</x:v>
      </x:c>
      <x:c r="W1510" t="n">
        <x:v>2</x:v>
      </x:c>
      <x:c r="X1510" s="28" t="n">
        <x:v>220.23</x:v>
      </x:c>
      <x:c r="Y1510" s="20" t="n">
        <x:v>0.25</x:v>
      </x:c>
      <x:c r="Z1510" s="20" t="n">
        <x:f>IF(Y1510&gt;1,Y1510/100,Y1510)</x:f>
        <x:v>0.25</x:v>
      </x:c>
      <x:c r="AA1510" s="28" t="n">
        <x:v>127.25</x:v>
      </x:c>
      <x:c r="AB1510" s="28" t="n">
        <x:v>330.34</x:v>
      </x:c>
      <x:c r="AC1510" s="28" t="str">
        <x:v>BOB</x:v>
      </x:c>
      <x:c r="AD1510" s="28" t="n">
        <x:f>IF(AC1510="USD",AB1510*'Parametros'!$B$4,AB1510)</x:f>
        <x:v>330.34</x:v>
      </x:c>
      <x:c r="AE1510" s="28" t="n">
        <x:f>W1510*X1510*(1-Z1510)</x:f>
        <x:v>330.34499999999997</x:v>
      </x:c>
      <x:c r="AF1510" s="28" t="n">
        <x:f>W1510*AA1510</x:f>
        <x:v>254.5</x:v>
      </x:c>
      <x:c r="AG1510" s="28" t="n">
        <x:f>AE1510-AF1510</x:f>
        <x:v>75.84499999999997</x:v>
      </x:c>
      <x:c r="AH1510" s="20" t="n">
        <x:f>IF(AE1510&gt;0,AG1510/AE1510,"")</x:f>
        <x:v>0.2295933039700918</x:v>
      </x:c>
      <x:c r="AI1510" s="28" t="n">
        <x:v>100663.36</x:v>
      </x:c>
      <x:c r="AJ1510" s="28"/>
      <x:c r="AK1510"/>
      <x:c r="AL1510" t="str">
        <x:v>Completado</x:v>
      </x:c>
      <x:c r="AM1510" t="str">
        <x:f>IF(W1510&lt;0,"Devuelto",AL1510)</x:f>
        <x:v>Completado</x:v>
      </x:c>
      <x:c r="AN1510" t="str">
        <x:v>Efectivo</x:v>
      </x:c>
      <x:c r="AO1510" s="29" t="str">
        <x:v>Sin observación</x:v>
      </x:c>
      <x:c r="AP1510" t="str">
        <x:f>IF(D1510="","No","Sí")</x:f>
        <x:v>Sí</x:v>
      </x:c>
    </x:row>
    <x:row r="1511">
      <x:c r="A1511" t="n">
        <x:v>1511</x:v>
      </x:c>
      <x:c r="B1511" t="str">
        <x:v>VT0007169</x:v>
      </x:c>
      <x:c r="C1511" t="str">
        <x:v>45614</x:v>
      </x:c>
      <x:c r="D1511" s="27" t="n">
        <x:v>45614</x:v>
      </x:c>
      <x:c r="E1511" t="n">
        <x:f>IF(D1511="","",YEAR(D1511))</x:f>
        <x:v>2024</x:v>
      </x:c>
      <x:c r="F1511" t="n">
        <x:f>IF(D1511="","",MONTH(D1511))</x:f>
        <x:v>11</x:v>
      </x:c>
      <x:c r="G1511" t="str">
        <x:f>IF(D1511="","Fecha no disponible",TEXT(D1511,"mmmm"))</x:f>
        <x:v>November</x:v>
      </x:c>
      <x:c r="H1511" t="str">
        <x:f>IF(D1511="","Fecha no disponible",TEXT(D1511,"yyyy-mm"))</x:f>
        <x:v>2024-11</x:v>
      </x:c>
      <x:c r="I1511" t="str">
        <x:f>IF(D1511="","Fecha no disponible","T"&amp;ROUNDUP(MONTH(D1511)/3,0))</x:f>
        <x:v>T4</x:v>
      </x:c>
      <x:c r="J1511" t="str">
        <x:v>T002</x:v>
      </x:c>
      <x:c r="K1511" t="str">
        <x:v>Tienda La Paz 2</x:v>
      </x:c>
      <x:c r="L1511" t="str">
        <x:v>Mall</x:v>
      </x:c>
      <x:c r="M1511" t="str">
        <x:v>La Paz</x:v>
      </x:c>
      <x:c r="N1511" t="str">
        <x:f>IFERROR(VLOOKUP(M1511,'Mapeos'!$A$4:$B$30,2,FALSE),M1511)</x:f>
        <x:v>La Paz</x:v>
      </x:c>
      <x:c r="O1511" t="str">
        <x:v>C00240</x:v>
      </x:c>
      <x:c r="P1511" t="str">
        <x:v>Premium</x:v>
      </x:c>
      <x:c r="Q1511" t="str">
        <x:v>P0104</x:v>
      </x:c>
      <x:c r="R1511" t="str">
        <x:v>Hogar</x:v>
      </x:c>
      <x:c r="S1511" t="str">
        <x:v>Marca C</x:v>
      </x:c>
      <x:c r="T1511" t="str">
        <x:v>E-commerce</x:v>
      </x:c>
      <x:c r="U1511" t="str">
        <x:f>IFERROR(VLOOKUP(T1511,'Mapeos'!$D$4:$E$25,2,FALSE),T1511)</x:f>
        <x:v>E-commerce</x:v>
      </x:c>
      <x:c r="V1511" t="str">
        <x:v>V032</x:v>
      </x:c>
      <x:c r="W1511" t="n">
        <x:v>6</x:v>
      </x:c>
      <x:c r="X1511" s="28" t="n">
        <x:v>170.87</x:v>
      </x:c>
      <x:c r="Y1511" s="20" t="n">
        <x:v>0.25</x:v>
      </x:c>
      <x:c r="Z1511" s="20" t="n">
        <x:f>IF(Y1511&gt;1,Y1511/100,Y1511)</x:f>
        <x:v>0.25</x:v>
      </x:c>
      <x:c r="AA1511" s="28" t="n">
        <x:v>114.48</x:v>
      </x:c>
      <x:c r="AB1511" s="28" t="n">
        <x:v>768.91</x:v>
      </x:c>
      <x:c r="AC1511" s="28" t="str">
        <x:v>BOB</x:v>
      </x:c>
      <x:c r="AD1511" s="28" t="n">
        <x:f>IF(AC1511="USD",AB1511*'Parametros'!$B$4,AB1511)</x:f>
        <x:v>768.91</x:v>
      </x:c>
      <x:c r="AE1511" s="28" t="n">
        <x:f>W1511*X1511*(1-Z1511)</x:f>
        <x:v>768.915</x:v>
      </x:c>
      <x:c r="AF1511" s="28" t="n">
        <x:f>W1511*AA1511</x:f>
        <x:v>686.88</x:v>
      </x:c>
      <x:c r="AG1511" s="28" t="n">
        <x:f>AE1511-AF1511</x:f>
        <x:v>82.03499999999997</x:v>
      </x:c>
      <x:c r="AH1511" s="20" t="n">
        <x:f>IF(AE1511&gt;0,AG1511/AE1511,"")</x:f>
        <x:v>0.1066892959559899</x:v>
      </x:c>
      <x:c r="AI1511" s="28" t="n">
        <x:v>96017.01</x:v>
      </x:c>
      <x:c r="AJ1511" s="28"/>
      <x:c r="AK1511"/>
      <x:c r="AL1511" t="str">
        <x:v>Completado</x:v>
      </x:c>
      <x:c r="AM1511" t="str">
        <x:f>IF(W1511&lt;0,"Devuelto",AL1511)</x:f>
        <x:v>Completado</x:v>
      </x:c>
      <x:c r="AN1511" t="str">
        <x:v>Efectivo</x:v>
      </x:c>
      <x:c r="AO1511" s="29" t="str">
        <x:v>Sin observación</x:v>
      </x:c>
      <x:c r="AP1511" t="str">
        <x:f>IF(D1511="","No","Sí")</x:f>
        <x:v>Sí</x:v>
      </x:c>
    </x:row>
    <x:row r="1512">
      <x:c r="A1512" t="n">
        <x:v>1512</x:v>
      </x:c>
      <x:c r="B1512" t="str">
        <x:v>VT0007174</x:v>
      </x:c>
      <x:c r="C1512" t="str">
        <x:v>45553</x:v>
      </x:c>
      <x:c r="D1512" s="27" t="n">
        <x:v>45553</x:v>
      </x:c>
      <x:c r="E1512" t="n">
        <x:f>IF(D1512="","",YEAR(D1512))</x:f>
        <x:v>2024</x:v>
      </x:c>
      <x:c r="F1512" t="n">
        <x:f>IF(D1512="","",MONTH(D1512))</x:f>
        <x:v>9</x:v>
      </x:c>
      <x:c r="G1512" t="str">
        <x:f>IF(D1512="","Fecha no disponible",TEXT(D1512,"mmmm"))</x:f>
        <x:v>September</x:v>
      </x:c>
      <x:c r="H1512" t="str">
        <x:f>IF(D1512="","Fecha no disponible",TEXT(D1512,"yyyy-mm"))</x:f>
        <x:v>2024-09</x:v>
      </x:c>
      <x:c r="I1512" t="str">
        <x:f>IF(D1512="","Fecha no disponible","T"&amp;ROUNDUP(MONTH(D1512)/3,0))</x:f>
        <x:v>T3</x:v>
      </x:c>
      <x:c r="J1512" t="str">
        <x:v>T020</x:v>
      </x:c>
      <x:c r="K1512" t="str">
        <x:v>Tienda Sucre 4</x:v>
      </x:c>
      <x:c r="L1512" t="str">
        <x:v>Mall</x:v>
      </x:c>
      <x:c r="M1512" t="str">
        <x:v>Sucre</x:v>
      </x:c>
      <x:c r="N1512" t="str">
        <x:f>IFERROR(VLOOKUP(M1512,'Mapeos'!$A$4:$B$30,2,FALSE),M1512)</x:f>
        <x:v>Sucre</x:v>
      </x:c>
      <x:c r="O1512" t="str">
        <x:v>C01105</x:v>
      </x:c>
      <x:c r="P1512" t="str">
        <x:v>Frecuente</x:v>
      </x:c>
      <x:c r="Q1512" t="str">
        <x:v>P0106</x:v>
      </x:c>
      <x:c r="R1512" t="str">
        <x:v>Hogar</x:v>
      </x:c>
      <x:c r="S1512" t="str">
        <x:v>Marca A</x:v>
      </x:c>
      <x:c r="T1512" t="str">
        <x:v>Tienda</x:v>
      </x:c>
      <x:c r="U1512" t="str">
        <x:f>IFERROR(VLOOKUP(T1512,'Mapeos'!$D$4:$E$25,2,FALSE),T1512)</x:f>
        <x:v>Tienda</x:v>
      </x:c>
      <x:c r="V1512" t="str">
        <x:v>V005</x:v>
      </x:c>
      <x:c r="W1512" t="n">
        <x:v>1</x:v>
      </x:c>
      <x:c r="X1512" s="28" t="n">
        <x:v>291.61</x:v>
      </x:c>
      <x:c r="Y1512" s="20" t="n">
        <x:v>0.2</x:v>
      </x:c>
      <x:c r="Z1512" s="20" t="n">
        <x:f>IF(Y1512&gt;1,Y1512/100,Y1512)</x:f>
        <x:v>0.2</x:v>
      </x:c>
      <x:c r="AA1512" s="28" t="n">
        <x:v>185.2</x:v>
      </x:c>
      <x:c r="AB1512" s="28" t="n">
        <x:v>233.29</x:v>
      </x:c>
      <x:c r="AC1512" s="28" t="str">
        <x:v>BOB</x:v>
      </x:c>
      <x:c r="AD1512" s="28" t="n">
        <x:f>IF(AC1512="USD",AB1512*'Parametros'!$B$4,AB1512)</x:f>
        <x:v>233.29</x:v>
      </x:c>
      <x:c r="AE1512" s="28" t="n">
        <x:f>W1512*X1512*(1-Z1512)</x:f>
        <x:v>233.288</x:v>
      </x:c>
      <x:c r="AF1512" s="28" t="n">
        <x:f>W1512*AA1512</x:f>
        <x:v>185.2</x:v>
      </x:c>
      <x:c r="AG1512" s="28" t="n">
        <x:f>AE1512-AF1512</x:f>
        <x:v>48.08800000000002</x:v>
      </x:c>
      <x:c r="AH1512" s="20" t="n">
        <x:f>IF(AE1512&gt;0,AG1512/AE1512,"")</x:f>
        <x:v>0.20613147697266906</x:v>
      </x:c>
      <x:c r="AI1512" s="28" t="n">
        <x:v>179527.31</x:v>
      </x:c>
      <x:c r="AJ1512" s="28"/>
      <x:c r="AK1512"/>
      <x:c r="AL1512" t="str">
        <x:v>Completado</x:v>
      </x:c>
      <x:c r="AM1512" t="str">
        <x:f>IF(W1512&lt;0,"Devuelto",AL1512)</x:f>
        <x:v>Completado</x:v>
      </x:c>
      <x:c r="AN1512" t="str">
        <x:v>Efectivo</x:v>
      </x:c>
      <x:c r="AO1512" s="29" t="str">
        <x:v>Sin observación</x:v>
      </x:c>
      <x:c r="AP1512" t="str">
        <x:f>IF(D1512="","No","Sí")</x:f>
        <x:v>Sí</x:v>
      </x:c>
    </x:row>
    <x:row r="1513">
      <x:c r="A1513" t="n">
        <x:v>1513</x:v>
      </x:c>
      <x:c r="B1513" t="str">
        <x:v>VT0007179</x:v>
      </x:c>
      <x:c r="C1513" t="str">
        <x:v>45927</x:v>
      </x:c>
      <x:c r="D1513" s="27" t="n">
        <x:v>45927</x:v>
      </x:c>
      <x:c r="E1513" t="n">
        <x:f>IF(D1513="","",YEAR(D1513))</x:f>
        <x:v>2025</x:v>
      </x:c>
      <x:c r="F1513" t="n">
        <x:f>IF(D1513="","",MONTH(D1513))</x:f>
        <x:v>9</x:v>
      </x:c>
      <x:c r="G1513" t="str">
        <x:f>IF(D1513="","Fecha no disponible",TEXT(D1513,"mmmm"))</x:f>
        <x:v>September</x:v>
      </x:c>
      <x:c r="H1513" t="str">
        <x:f>IF(D1513="","Fecha no disponible",TEXT(D1513,"yyyy-mm"))</x:f>
        <x:v>2025-09</x:v>
      </x:c>
      <x:c r="I1513" t="str">
        <x:f>IF(D1513="","Fecha no disponible","T"&amp;ROUNDUP(MONTH(D1513)/3,0))</x:f>
        <x:v>T3</x:v>
      </x:c>
      <x:c r="J1513" t="str">
        <x:v>T020</x:v>
      </x:c>
      <x:c r="K1513" t="str">
        <x:v>Tienda Sucre 4</x:v>
      </x:c>
      <x:c r="L1513" t="str">
        <x:v>Mall</x:v>
      </x:c>
      <x:c r="M1513" t="str">
        <x:v>Sucre</x:v>
      </x:c>
      <x:c r="N1513" t="str">
        <x:f>IFERROR(VLOOKUP(M1513,'Mapeos'!$A$4:$B$30,2,FALSE),M1513)</x:f>
        <x:v>Sucre</x:v>
      </x:c>
      <x:c r="O1513" t="str">
        <x:v>C00015</x:v>
      </x:c>
      <x:c r="P1513" t="str">
        <x:v>Premium</x:v>
      </x:c>
      <x:c r="Q1513" t="str">
        <x:v>P0147</x:v>
      </x:c>
      <x:c r="R1513" t="str">
        <x:v>Alimentos</x:v>
      </x:c>
      <x:c r="S1513" t="str">
        <x:v>Marca B</x:v>
      </x:c>
      <x:c r="T1513" t="str">
        <x:v>Tienda</x:v>
      </x:c>
      <x:c r="U1513" t="str">
        <x:f>IFERROR(VLOOKUP(T1513,'Mapeos'!$D$4:$E$25,2,FALSE),T1513)</x:f>
        <x:v>Tienda</x:v>
      </x:c>
      <x:c r="V1513" t="str">
        <x:v>V039</x:v>
      </x:c>
      <x:c r="W1513" t="n">
        <x:v>1</x:v>
      </x:c>
      <x:c r="X1513" s="28" t="n">
        <x:v>47.61</x:v>
      </x:c>
      <x:c r="Y1513" s="20" t="n">
        <x:v>0.15</x:v>
      </x:c>
      <x:c r="Z1513" s="20" t="n">
        <x:f>IF(Y1513&gt;1,Y1513/100,Y1513)</x:f>
        <x:v>0.15</x:v>
      </x:c>
      <x:c r="AA1513" s="28" t="n">
        <x:v>30.6</x:v>
      </x:c>
      <x:c r="AB1513" s="28" t="n">
        <x:v>40.47</x:v>
      </x:c>
      <x:c r="AC1513" s="28" t="str">
        <x:v>BOB</x:v>
      </x:c>
      <x:c r="AD1513" s="28" t="n">
        <x:f>IF(AC1513="USD",AB1513*'Parametros'!$B$4,AB1513)</x:f>
        <x:v>40.47</x:v>
      </x:c>
      <x:c r="AE1513" s="28" t="n">
        <x:f>W1513*X1513*(1-Z1513)</x:f>
        <x:v>40.4685</x:v>
      </x:c>
      <x:c r="AF1513" s="28" t="n">
        <x:f>W1513*AA1513</x:f>
        <x:v>30.6</x:v>
      </x:c>
      <x:c r="AG1513" s="28" t="n">
        <x:f>AE1513-AF1513</x:f>
        <x:v>9.868499999999997</x:v>
      </x:c>
      <x:c r="AH1513" s="20" t="n">
        <x:f>IF(AE1513&gt;0,AG1513/AE1513,"")</x:f>
        <x:v>0.24385633270321355</x:v>
      </x:c>
      <x:c r="AI1513" s="28" t="n">
        <x:v>130275.56</x:v>
      </x:c>
      <x:c r="AJ1513" s="28"/>
      <x:c r="AK1513"/>
      <x:c r="AL1513" t="str">
        <x:v>Completado</x:v>
      </x:c>
      <x:c r="AM1513" t="str">
        <x:f>IF(W1513&lt;0,"Devuelto",AL1513)</x:f>
        <x:v>Completado</x:v>
      </x:c>
      <x:c r="AN1513" t="str">
        <x:v>Tarjeta</x:v>
      </x:c>
      <x:c r="AO1513" s="29" t="str">
        <x:v>Sin observación</x:v>
      </x:c>
      <x:c r="AP1513" t="str">
        <x:f>IF(D1513="","No","Sí")</x:f>
        <x:v>Sí</x:v>
      </x:c>
    </x:row>
    <x:row r="1514">
      <x:c r="A1514" t="n">
        <x:v>1514</x:v>
      </x:c>
      <x:c r="B1514" t="str">
        <x:v>VT0007184</x:v>
      </x:c>
      <x:c r="C1514" t="str">
        <x:v>45804</x:v>
      </x:c>
      <x:c r="D1514" s="27" t="n">
        <x:v>45804</x:v>
      </x:c>
      <x:c r="E1514" t="n">
        <x:f>IF(D1514="","",YEAR(D1514))</x:f>
        <x:v>2025</x:v>
      </x:c>
      <x:c r="F1514" t="n">
        <x:f>IF(D1514="","",MONTH(D1514))</x:f>
        <x:v>5</x:v>
      </x:c>
      <x:c r="G1514" t="str">
        <x:f>IF(D1514="","Fecha no disponible",TEXT(D1514,"mmmm"))</x:f>
        <x:v>May</x:v>
      </x:c>
      <x:c r="H1514" t="str">
        <x:f>IF(D1514="","Fecha no disponible",TEXT(D1514,"yyyy-mm"))</x:f>
        <x:v>2025-05</x:v>
      </x:c>
      <x:c r="I1514" t="str">
        <x:f>IF(D1514="","Fecha no disponible","T"&amp;ROUNDUP(MONTH(D1514)/3,0))</x:f>
        <x:v>T2</x:v>
      </x:c>
      <x:c r="J1514" t="str">
        <x:v>T016</x:v>
      </x:c>
      <x:c r="K1514" t="str">
        <x:v>Tienda Potosí 4</x:v>
      </x:c>
      <x:c r="L1514" t="str">
        <x:v>Centro</x:v>
      </x:c>
      <x:c r="M1514" t="str">
        <x:v>Potosí</x:v>
      </x:c>
      <x:c r="N1514" t="str">
        <x:f>IFERROR(VLOOKUP(M1514,'Mapeos'!$A$4:$B$30,2,FALSE),M1514)</x:f>
        <x:v>Potosí</x:v>
      </x:c>
      <x:c r="O1514" t="str">
        <x:v>C01183</x:v>
      </x:c>
      <x:c r="P1514" t="str">
        <x:v>Masivo</x:v>
      </x:c>
      <x:c r="Q1514" t="str">
        <x:v>P0142</x:v>
      </x:c>
      <x:c r="R1514" t="str">
        <x:v>Electrónica</x:v>
      </x:c>
      <x:c r="S1514" t="str">
        <x:v>Marca D</x:v>
      </x:c>
      <x:c r="T1514" t="str">
        <x:v>Tienda</x:v>
      </x:c>
      <x:c r="U1514" t="str">
        <x:f>IFERROR(VLOOKUP(T1514,'Mapeos'!$D$4:$E$25,2,FALSE),T1514)</x:f>
        <x:v>Tienda</x:v>
      </x:c>
      <x:c r="V1514" t="str">
        <x:v>V015</x:v>
      </x:c>
      <x:c r="W1514" t="n">
        <x:v>5</x:v>
      </x:c>
      <x:c r="X1514" s="28" t="n">
        <x:v>349.24</x:v>
      </x:c>
      <x:c r="Y1514" s="20" t="n">
        <x:v>0.2</x:v>
      </x:c>
      <x:c r="Z1514" s="20" t="n">
        <x:f>IF(Y1514&gt;1,Y1514/100,Y1514)</x:f>
        <x:v>0.2</x:v>
      </x:c>
      <x:c r="AA1514" s="28" t="n">
        <x:v>197.65</x:v>
      </x:c>
      <x:c r="AB1514" s="28" t="n">
        <x:v>1396.96</x:v>
      </x:c>
      <x:c r="AC1514" s="28" t="str">
        <x:v>BOB</x:v>
      </x:c>
      <x:c r="AD1514" s="28" t="n">
        <x:f>IF(AC1514="USD",AB1514*'Parametros'!$B$4,AB1514)</x:f>
        <x:v>1396.96</x:v>
      </x:c>
      <x:c r="AE1514" s="28" t="n">
        <x:f>W1514*X1514*(1-Z1514)</x:f>
        <x:v>1396.96</x:v>
      </x:c>
      <x:c r="AF1514" s="28" t="n">
        <x:f>W1514*AA1514</x:f>
        <x:v>988.25</x:v>
      </x:c>
      <x:c r="AG1514" s="28" t="n">
        <x:f>AE1514-AF1514</x:f>
        <x:v>408.71000000000004</x:v>
      </x:c>
      <x:c r="AH1514" s="20" t="n">
        <x:f>IF(AE1514&gt;0,AG1514/AE1514,"")</x:f>
        <x:v>0.29257101133890734</x:v>
      </x:c>
      <x:c r="AI1514" s="28" t="n">
        <x:v>121245.57</x:v>
      </x:c>
      <x:c r="AJ1514" s="28" t="n">
        <x:v>89</x:v>
      </x:c>
      <x:c r="AK1514" t="n">
        <x:v>17</x:v>
      </x:c>
      <x:c r="AL1514" t="str">
        <x:v>Completado</x:v>
      </x:c>
      <x:c r="AM1514" t="str">
        <x:f>IF(W1514&lt;0,"Devuelto",AL1514)</x:f>
        <x:v>Completado</x:v>
      </x:c>
      <x:c r="AN1514" t="str">
        <x:v>Transferencia</x:v>
      </x:c>
      <x:c r="AO1514" s="29" t="str">
        <x:v>Sin observación</x:v>
      </x:c>
      <x:c r="AP1514" t="str">
        <x:f>IF(D1514="","No","Sí")</x:f>
        <x:v>Sí</x:v>
      </x:c>
    </x:row>
    <x:row r="1515">
      <x:c r="A1515" t="n">
        <x:v>1515</x:v>
      </x:c>
      <x:c r="B1515" t="str">
        <x:v>VT0007188</x:v>
      </x:c>
      <x:c r="C1515" t="str">
        <x:v>45482</x:v>
      </x:c>
      <x:c r="D1515" s="27" t="n">
        <x:v>45482</x:v>
      </x:c>
      <x:c r="E1515" t="n">
        <x:f>IF(D1515="","",YEAR(D1515))</x:f>
        <x:v>2024</x:v>
      </x:c>
      <x:c r="F1515" t="n">
        <x:f>IF(D1515="","",MONTH(D1515))</x:f>
        <x:v>7</x:v>
      </x:c>
      <x:c r="G1515" t="str">
        <x:f>IF(D1515="","Fecha no disponible",TEXT(D1515,"mmmm"))</x:f>
        <x:v>July</x:v>
      </x:c>
      <x:c r="H1515" t="str">
        <x:f>IF(D1515="","Fecha no disponible",TEXT(D1515,"yyyy-mm"))</x:f>
        <x:v>2024-07</x:v>
      </x:c>
      <x:c r="I1515" t="str">
        <x:f>IF(D1515="","Fecha no disponible","T"&amp;ROUNDUP(MONTH(D1515)/3,0))</x:f>
        <x:v>T3</x:v>
      </x:c>
      <x:c r="J1515" t="str">
        <x:v>T016</x:v>
      </x:c>
      <x:c r="K1515" t="str">
        <x:v>Tienda Potosí 4</x:v>
      </x:c>
      <x:c r="L1515" t="str">
        <x:v>Centro</x:v>
      </x:c>
      <x:c r="M1515" t="str">
        <x:v>Potosí</x:v>
      </x:c>
      <x:c r="N1515" t="str">
        <x:f>IFERROR(VLOOKUP(M1515,'Mapeos'!$A$4:$B$30,2,FALSE),M1515)</x:f>
        <x:v>Potosí</x:v>
      </x:c>
      <x:c r="O1515" t="str">
        <x:v>C01097</x:v>
      </x:c>
      <x:c r="P1515" t="str">
        <x:v>Premium</x:v>
      </x:c>
      <x:c r="Q1515" t="str">
        <x:v>P0109</x:v>
      </x:c>
      <x:c r="R1515" t="str">
        <x:v>Electrónica</x:v>
      </x:c>
      <x:c r="S1515" t="str">
        <x:v>Marca D</x:v>
      </x:c>
      <x:c r="T1515" t="str">
        <x:v>Tienda</x:v>
      </x:c>
      <x:c r="U1515" t="str">
        <x:f>IFERROR(VLOOKUP(T1515,'Mapeos'!$D$4:$E$25,2,FALSE),T1515)</x:f>
        <x:v>Tienda</x:v>
      </x:c>
      <x:c r="V1515" t="str">
        <x:v>V039</x:v>
      </x:c>
      <x:c r="W1515" t="n">
        <x:v>1</x:v>
      </x:c>
      <x:c r="X1515" s="28" t="n">
        <x:v>305.73</x:v>
      </x:c>
      <x:c r="Y1515" s="20" t="n">
        <x:v>0.15</x:v>
      </x:c>
      <x:c r="Z1515" s="20" t="n">
        <x:f>IF(Y1515&gt;1,Y1515/100,Y1515)</x:f>
        <x:v>0.15</x:v>
      </x:c>
      <x:c r="AA1515" s="28" t="n">
        <x:v>185.21</x:v>
      </x:c>
      <x:c r="AB1515" s="28" t="n">
        <x:v>259.87</x:v>
      </x:c>
      <x:c r="AC1515" s="28" t="str">
        <x:v>BOB</x:v>
      </x:c>
      <x:c r="AD1515" s="28" t="n">
        <x:f>IF(AC1515="USD",AB1515*'Parametros'!$B$4,AB1515)</x:f>
        <x:v>259.87</x:v>
      </x:c>
      <x:c r="AE1515" s="28" t="n">
        <x:f>W1515*X1515*(1-Z1515)</x:f>
        <x:v>259.8705</x:v>
      </x:c>
      <x:c r="AF1515" s="28" t="n">
        <x:f>W1515*AA1515</x:f>
        <x:v>185.21</x:v>
      </x:c>
      <x:c r="AG1515" s="28" t="n">
        <x:f>AE1515-AF1515</x:f>
        <x:v>74.66049999999998</x:v>
      </x:c>
      <x:c r="AH1515" s="20" t="n">
        <x:f>IF(AE1515&gt;0,AG1515/AE1515,"")</x:f>
        <x:v>0.2872988661660327</x:v>
      </x:c>
      <x:c r="AI1515" s="28" t="n">
        <x:v>178635.19</x:v>
      </x:c>
      <x:c r="AJ1515" s="28"/>
      <x:c r="AK1515"/>
      <x:c r="AL1515" t="str">
        <x:v>Completado</x:v>
      </x:c>
      <x:c r="AM1515" t="str">
        <x:f>IF(W1515&lt;0,"Devuelto",AL1515)</x:f>
        <x:v>Completado</x:v>
      </x:c>
      <x:c r="AN1515" t="str">
        <x:v>QR</x:v>
      </x:c>
      <x:c r="AO1515" s="29" t="str">
        <x:v>Sin observación</x:v>
      </x:c>
      <x:c r="AP1515" t="str">
        <x:f>IF(D1515="","No","Sí")</x:f>
        <x:v>Sí</x:v>
      </x:c>
    </x:row>
    <x:row r="1516">
      <x:c r="A1516" t="n">
        <x:v>1516</x:v>
      </x:c>
      <x:c r="B1516" t="str">
        <x:v>VT0007193</x:v>
      </x:c>
      <x:c r="C1516" t="str">
        <x:v>45446</x:v>
      </x:c>
      <x:c r="D1516" s="27" t="n">
        <x:v>45446</x:v>
      </x:c>
      <x:c r="E1516" t="n">
        <x:f>IF(D1516="","",YEAR(D1516))</x:f>
        <x:v>2024</x:v>
      </x:c>
      <x:c r="F1516" t="n">
        <x:f>IF(D1516="","",MONTH(D1516))</x:f>
        <x:v>6</x:v>
      </x:c>
      <x:c r="G1516" t="str">
        <x:f>IF(D1516="","Fecha no disponible",TEXT(D1516,"mmmm"))</x:f>
        <x:v>June</x:v>
      </x:c>
      <x:c r="H1516" t="str">
        <x:f>IF(D1516="","Fecha no disponible",TEXT(D1516,"yyyy-mm"))</x:f>
        <x:v>2024-06</x:v>
      </x:c>
      <x:c r="I1516" t="str">
        <x:f>IF(D1516="","Fecha no disponible","T"&amp;ROUNDUP(MONTH(D1516)/3,0))</x:f>
        <x:v>T2</x:v>
      </x:c>
      <x:c r="J1516" t="str">
        <x:v>T014</x:v>
      </x:c>
      <x:c r="K1516" t="str">
        <x:v>Tienda Potosí 2</x:v>
      </x:c>
      <x:c r="L1516" t="str">
        <x:v>Barrio</x:v>
      </x:c>
      <x:c r="M1516" t="str">
        <x:v>Potosí</x:v>
      </x:c>
      <x:c r="N1516" t="str">
        <x:f>IFERROR(VLOOKUP(M1516,'Mapeos'!$A$4:$B$30,2,FALSE),M1516)</x:f>
        <x:v>Potosí</x:v>
      </x:c>
      <x:c r="O1516" t="str">
        <x:v>C00487</x:v>
      </x:c>
      <x:c r="P1516" t="str">
        <x:v>Masivo</x:v>
      </x:c>
      <x:c r="Q1516" t="str">
        <x:v>P0146</x:v>
      </x:c>
      <x:c r="R1516" t="str">
        <x:v>Cuidado Personal</x:v>
      </x:c>
      <x:c r="S1516" t="str">
        <x:v>Marca A</x:v>
      </x:c>
      <x:c r="T1516" t="str">
        <x:v>Tienda</x:v>
      </x:c>
      <x:c r="U1516" t="str">
        <x:f>IFERROR(VLOOKUP(T1516,'Mapeos'!$D$4:$E$25,2,FALSE),T1516)</x:f>
        <x:v>Tienda</x:v>
      </x:c>
      <x:c r="V1516" t="str">
        <x:v>V029</x:v>
      </x:c>
      <x:c r="W1516" t="n">
        <x:v>1</x:v>
      </x:c>
      <x:c r="X1516" s="28" t="n">
        <x:v>30.06</x:v>
      </x:c>
      <x:c r="Y1516" s="20" t="n">
        <x:v>0</x:v>
      </x:c>
      <x:c r="Z1516" s="20" t="n">
        <x:f>IF(Y1516&gt;1,Y1516/100,Y1516)</x:f>
        <x:v>0</x:v>
      </x:c>
      <x:c r="AA1516" s="28" t="n">
        <x:v>17.6</x:v>
      </x:c>
      <x:c r="AB1516" s="28" t="n">
        <x:v>30.06</x:v>
      </x:c>
      <x:c r="AC1516" s="28" t="str">
        <x:v>BOB</x:v>
      </x:c>
      <x:c r="AD1516" s="28" t="n">
        <x:f>IF(AC1516="USD",AB1516*'Parametros'!$B$4,AB1516)</x:f>
        <x:v>30.06</x:v>
      </x:c>
      <x:c r="AE1516" s="28" t="n">
        <x:f>W1516*X1516*(1-Z1516)</x:f>
        <x:v>30.06</x:v>
      </x:c>
      <x:c r="AF1516" s="28" t="n">
        <x:f>W1516*AA1516</x:f>
        <x:v>17.6</x:v>
      </x:c>
      <x:c r="AG1516" s="28" t="n">
        <x:f>AE1516-AF1516</x:f>
        <x:v>12.459999999999997</x:v>
      </x:c>
      <x:c r="AH1516" s="20" t="n">
        <x:f>IF(AE1516&gt;0,AG1516/AE1516,"")</x:f>
        <x:v>0.4145043246839653</x:v>
      </x:c>
      <x:c r="AI1516" s="28" t="n">
        <x:v>201185.26</x:v>
      </x:c>
      <x:c r="AJ1516" s="28"/>
      <x:c r="AK1516"/>
      <x:c r="AL1516" t="str">
        <x:v>Completado</x:v>
      </x:c>
      <x:c r="AM1516" t="str">
        <x:f>IF(W1516&lt;0,"Devuelto",AL1516)</x:f>
        <x:v>Completado</x:v>
      </x:c>
      <x:c r="AN1516" t="str">
        <x:v>Transferencia</x:v>
      </x:c>
      <x:c r="AO1516" s="29" t="str">
        <x:v>Sin observación</x:v>
      </x:c>
      <x:c r="AP1516" t="str">
        <x:f>IF(D1516="","No","Sí")</x:f>
        <x:v>Sí</x:v>
      </x:c>
    </x:row>
    <x:row r="1517">
      <x:c r="A1517" t="n">
        <x:v>1517</x:v>
      </x:c>
      <x:c r="B1517" t="str">
        <x:v>VT0007198</x:v>
      </x:c>
      <x:c r="C1517" t="str">
        <x:v>46139</x:v>
      </x:c>
      <x:c r="D1517" s="27" t="n">
        <x:v>46139</x:v>
      </x:c>
      <x:c r="E1517" t="n">
        <x:f>IF(D1517="","",YEAR(D1517))</x:f>
        <x:v>2026</x:v>
      </x:c>
      <x:c r="F1517" t="n">
        <x:f>IF(D1517="","",MONTH(D1517))</x:f>
        <x:v>4</x:v>
      </x:c>
      <x:c r="G1517" t="str">
        <x:f>IF(D1517="","Fecha no disponible",TEXT(D1517,"mmmm"))</x:f>
        <x:v>April</x:v>
      </x:c>
      <x:c r="H1517" t="str">
        <x:f>IF(D1517="","Fecha no disponible",TEXT(D1517,"yyyy-mm"))</x:f>
        <x:v>2026-04</x:v>
      </x:c>
      <x:c r="I1517" t="str">
        <x:f>IF(D1517="","Fecha no disponible","T"&amp;ROUNDUP(MONTH(D1517)/3,0))</x:f>
        <x:v>T2</x:v>
      </x:c>
      <x:c r="J1517" t="str">
        <x:v>T015</x:v>
      </x:c>
      <x:c r="K1517" t="str">
        <x:v>Tienda Potosí 3</x:v>
      </x:c>
      <x:c r="L1517" t="str">
        <x:v>Mall</x:v>
      </x:c>
      <x:c r="M1517" t="str">
        <x:v>Potosí</x:v>
      </x:c>
      <x:c r="N1517" t="str">
        <x:f>IFERROR(VLOOKUP(M1517,'Mapeos'!$A$4:$B$30,2,FALSE),M1517)</x:f>
        <x:v>Potosí</x:v>
      </x:c>
      <x:c r="O1517" t="str">
        <x:v>C00057</x:v>
      </x:c>
      <x:c r="P1517" t="str">
        <x:v>Masivo</x:v>
      </x:c>
      <x:c r="Q1517" t="str">
        <x:v>P0110</x:v>
      </x:c>
      <x:c r="R1517" t="str">
        <x:v>Cuidado Personal</x:v>
      </x:c>
      <x:c r="S1517" t="str">
        <x:v>Marca D</x:v>
      </x:c>
      <x:c r="T1517" t="str">
        <x:v>Marketplace</x:v>
      </x:c>
      <x:c r="U1517" t="str">
        <x:f>IFERROR(VLOOKUP(T1517,'Mapeos'!$D$4:$E$25,2,FALSE),T1517)</x:f>
        <x:v>Marketplace</x:v>
      </x:c>
      <x:c r="V1517" t="str">
        <x:v>V025</x:v>
      </x:c>
      <x:c r="W1517" t="n">
        <x:v>1</x:v>
      </x:c>
      <x:c r="X1517" s="28" t="n">
        <x:v>68.65</x:v>
      </x:c>
      <x:c r="Y1517" s="20" t="n">
        <x:v>0.05</x:v>
      </x:c>
      <x:c r="Z1517" s="20" t="n">
        <x:f>IF(Y1517&gt;1,Y1517/100,Y1517)</x:f>
        <x:v>0.05</x:v>
      </x:c>
      <x:c r="AA1517" s="28" t="n">
        <x:v>43.26</x:v>
      </x:c>
      <x:c r="AB1517" s="28" t="n">
        <x:v>65.22</x:v>
      </x:c>
      <x:c r="AC1517" s="28" t="str">
        <x:v>BOB</x:v>
      </x:c>
      <x:c r="AD1517" s="28" t="n">
        <x:f>IF(AC1517="USD",AB1517*'Parametros'!$B$4,AB1517)</x:f>
        <x:v>65.22</x:v>
      </x:c>
      <x:c r="AE1517" s="28" t="n">
        <x:f>W1517*X1517*(1-Z1517)</x:f>
        <x:v>65.2175</x:v>
      </x:c>
      <x:c r="AF1517" s="28" t="n">
        <x:f>W1517*AA1517</x:f>
        <x:v>43.26</x:v>
      </x:c>
      <x:c r="AG1517" s="28" t="n">
        <x:f>AE1517-AF1517</x:f>
        <x:v>21.957500000000003</x:v>
      </x:c>
      <x:c r="AH1517" s="20" t="n">
        <x:f>IF(AE1517&gt;0,AG1517/AE1517,"")</x:f>
        <x:v>0.33668110553149083</x:v>
      </x:c>
      <x:c r="AI1517" s="28" t="n">
        <x:v>78880.64</x:v>
      </x:c>
      <x:c r="AJ1517" s="28"/>
      <x:c r="AK1517"/>
      <x:c r="AL1517" t="str">
        <x:v>Completado</x:v>
      </x:c>
      <x:c r="AM1517" t="str">
        <x:f>IF(W1517&lt;0,"Devuelto",AL1517)</x:f>
        <x:v>Completado</x:v>
      </x:c>
      <x:c r="AN1517" t="str">
        <x:v>QR</x:v>
      </x:c>
      <x:c r="AO1517" s="29" t="str">
        <x:v>Sin observación</x:v>
      </x:c>
      <x:c r="AP1517" t="str">
        <x:f>IF(D1517="","No","Sí")</x:f>
        <x:v>Sí</x:v>
      </x:c>
    </x:row>
    <x:row r="1518">
      <x:c r="A1518" t="n">
        <x:v>1518</x:v>
      </x:c>
      <x:c r="B1518" t="str">
        <x:v>VT0007203</x:v>
      </x:c>
      <x:c r="C1518" t="str">
        <x:v>45824</x:v>
      </x:c>
      <x:c r="D1518" s="27" t="n">
        <x:v>45824</x:v>
      </x:c>
      <x:c r="E1518" t="n">
        <x:f>IF(D1518="","",YEAR(D1518))</x:f>
        <x:v>2025</x:v>
      </x:c>
      <x:c r="F1518" t="n">
        <x:f>IF(D1518="","",MONTH(D1518))</x:f>
        <x:v>6</x:v>
      </x:c>
      <x:c r="G1518" t="str">
        <x:f>IF(D1518="","Fecha no disponible",TEXT(D1518,"mmmm"))</x:f>
        <x:v>June</x:v>
      </x:c>
      <x:c r="H1518" t="str">
        <x:f>IF(D1518="","Fecha no disponible",TEXT(D1518,"yyyy-mm"))</x:f>
        <x:v>2025-06</x:v>
      </x:c>
      <x:c r="I1518" t="str">
        <x:f>IF(D1518="","Fecha no disponible","T"&amp;ROUNDUP(MONTH(D1518)/3,0))</x:f>
        <x:v>T2</x:v>
      </x:c>
      <x:c r="J1518" t="str">
        <x:v>T014</x:v>
      </x:c>
      <x:c r="K1518" t="str">
        <x:v>Tienda Potosí 2</x:v>
      </x:c>
      <x:c r="L1518" t="str">
        <x:v>Barrio</x:v>
      </x:c>
      <x:c r="M1518" t="str">
        <x:v>Potosí</x:v>
      </x:c>
      <x:c r="N1518" t="str">
        <x:f>IFERROR(VLOOKUP(M1518,'Mapeos'!$A$4:$B$30,2,FALSE),M1518)</x:f>
        <x:v>Potosí</x:v>
      </x:c>
      <x:c r="O1518" t="str">
        <x:v>C01333</x:v>
      </x:c>
      <x:c r="P1518" t="str">
        <x:v>Frecuente</x:v>
      </x:c>
      <x:c r="Q1518" t="str">
        <x:v>P0124</x:v>
      </x:c>
      <x:c r="R1518" t="str">
        <x:v>Alimentos</x:v>
      </x:c>
      <x:c r="S1518" t="str">
        <x:v>Marca C</x:v>
      </x:c>
      <x:c r="T1518" t="str">
        <x:v>Tienda</x:v>
      </x:c>
      <x:c r="U1518" t="str">
        <x:f>IFERROR(VLOOKUP(T1518,'Mapeos'!$D$4:$E$25,2,FALSE),T1518)</x:f>
        <x:v>Tienda</x:v>
      </x:c>
      <x:c r="V1518" t="str">
        <x:v>V038</x:v>
      </x:c>
      <x:c r="W1518" t="n">
        <x:v>3</x:v>
      </x:c>
      <x:c r="X1518" s="28" t="n">
        <x:v>16.73</x:v>
      </x:c>
      <x:c r="Y1518" s="20" t="n">
        <x:v>0.15</x:v>
      </x:c>
      <x:c r="Z1518" s="20" t="n">
        <x:f>IF(Y1518&gt;1,Y1518/100,Y1518)</x:f>
        <x:v>0.15</x:v>
      </x:c>
      <x:c r="AA1518" s="28" t="n">
        <x:v>10.12</x:v>
      </x:c>
      <x:c r="AB1518" s="28" t="n">
        <x:v>42.66</x:v>
      </x:c>
      <x:c r="AC1518" s="28" t="str">
        <x:v>BOB</x:v>
      </x:c>
      <x:c r="AD1518" s="28" t="n">
        <x:f>IF(AC1518="USD",AB1518*'Parametros'!$B$4,AB1518)</x:f>
        <x:v>42.66</x:v>
      </x:c>
      <x:c r="AE1518" s="28" t="n">
        <x:f>W1518*X1518*(1-Z1518)</x:f>
        <x:v>42.6615</x:v>
      </x:c>
      <x:c r="AF1518" s="28" t="n">
        <x:f>W1518*AA1518</x:f>
        <x:v>30.36</x:v>
      </x:c>
      <x:c r="AG1518" s="28" t="n">
        <x:f>AE1518-AF1518</x:f>
        <x:v>12.301499999999997</x:v>
      </x:c>
      <x:c r="AH1518" s="20" t="n">
        <x:f>IF(AE1518&gt;0,AG1518/AE1518,"")</x:f>
        <x:v>0.2883513237931155</x:v>
      </x:c>
      <x:c r="AI1518" s="28" t="n">
        <x:v>182108.66</x:v>
      </x:c>
      <x:c r="AJ1518" s="28"/>
      <x:c r="AK1518"/>
      <x:c r="AL1518" t="str">
        <x:v>Completado</x:v>
      </x:c>
      <x:c r="AM1518" t="str">
        <x:f>IF(W1518&lt;0,"Devuelto",AL1518)</x:f>
        <x:v>Completado</x:v>
      </x:c>
      <x:c r="AN1518" t="str">
        <x:v>Efectivo</x:v>
      </x:c>
      <x:c r="AO1518" s="29" t="str">
        <x:v>Sin observación</x:v>
      </x:c>
      <x:c r="AP1518" t="str">
        <x:f>IF(D1518="","No","Sí")</x:f>
        <x:v>Sí</x:v>
      </x:c>
    </x:row>
    <x:row r="1519">
      <x:c r="A1519" t="n">
        <x:v>1519</x:v>
      </x:c>
      <x:c r="B1519" t="str">
        <x:v>VT0007207</x:v>
      </x:c>
      <x:c r="C1519" t="str">
        <x:v>45336</x:v>
      </x:c>
      <x:c r="D1519" s="27" t="n">
        <x:v>45336</x:v>
      </x:c>
      <x:c r="E1519" t="n">
        <x:f>IF(D1519="","",YEAR(D1519))</x:f>
        <x:v>2024</x:v>
      </x:c>
      <x:c r="F1519" t="n">
        <x:f>IF(D1519="","",MONTH(D1519))</x:f>
        <x:v>2</x:v>
      </x:c>
      <x:c r="G1519" t="str">
        <x:f>IF(D1519="","Fecha no disponible",TEXT(D1519,"mmmm"))</x:f>
        <x:v>February</x:v>
      </x:c>
      <x:c r="H1519" t="str">
        <x:f>IF(D1519="","Fecha no disponible",TEXT(D1519,"yyyy-mm"))</x:f>
        <x:v>2024-02</x:v>
      </x:c>
      <x:c r="I1519" t="str">
        <x:f>IF(D1519="","Fecha no disponible","T"&amp;ROUNDUP(MONTH(D1519)/3,0))</x:f>
        <x:v>T1</x:v>
      </x:c>
      <x:c r="J1519" t="str">
        <x:v>T015</x:v>
      </x:c>
      <x:c r="K1519" t="str">
        <x:v>Tienda Potosí 3</x:v>
      </x:c>
      <x:c r="L1519" t="str">
        <x:v>Mall</x:v>
      </x:c>
      <x:c r="M1519" t="str">
        <x:v>Potosí</x:v>
      </x:c>
      <x:c r="N1519" t="str">
        <x:f>IFERROR(VLOOKUP(M1519,'Mapeos'!$A$4:$B$30,2,FALSE),M1519)</x:f>
        <x:v>Potosí</x:v>
      </x:c>
      <x:c r="O1519" t="str">
        <x:v>C01258</x:v>
      </x:c>
      <x:c r="P1519" t="str">
        <x:v>Frecuente</x:v>
      </x:c>
      <x:c r="Q1519" t="str">
        <x:v>P0050</x:v>
      </x:c>
      <x:c r="R1519" t="str">
        <x:v>Electrónica</x:v>
      </x:c>
      <x:c r="S1519" t="str">
        <x:v>Marca A</x:v>
      </x:c>
      <x:c r="T1519" t="str">
        <x:v>Tienda</x:v>
      </x:c>
      <x:c r="U1519" t="str">
        <x:f>IFERROR(VLOOKUP(T1519,'Mapeos'!$D$4:$E$25,2,FALSE),T1519)</x:f>
        <x:v>Tienda</x:v>
      </x:c>
      <x:c r="V1519" t="str">
        <x:v>V015</x:v>
      </x:c>
      <x:c r="W1519" t="n">
        <x:v>1</x:v>
      </x:c>
      <x:c r="X1519" s="28" t="n">
        <x:v>429.65</x:v>
      </x:c>
      <x:c r="Y1519" s="20" t="n">
        <x:v>0.15</x:v>
      </x:c>
      <x:c r="Z1519" s="20" t="n">
        <x:f>IF(Y1519&gt;1,Y1519/100,Y1519)</x:f>
        <x:v>0.15</x:v>
      </x:c>
      <x:c r="AA1519" s="28" t="n">
        <x:v>213.25</x:v>
      </x:c>
      <x:c r="AB1519" s="28" t="n">
        <x:v>365.2</x:v>
      </x:c>
      <x:c r="AC1519" s="28" t="str">
        <x:v>BOB</x:v>
      </x:c>
      <x:c r="AD1519" s="28" t="n">
        <x:f>IF(AC1519="USD",AB1519*'Parametros'!$B$4,AB1519)</x:f>
        <x:v>365.2</x:v>
      </x:c>
      <x:c r="AE1519" s="28" t="n">
        <x:f>W1519*X1519*(1-Z1519)</x:f>
        <x:v>365.2025</x:v>
      </x:c>
      <x:c r="AF1519" s="28" t="n">
        <x:f>W1519*AA1519</x:f>
        <x:v>213.25</x:v>
      </x:c>
      <x:c r="AG1519" s="28" t="n">
        <x:f>AE1519-AF1519</x:f>
        <x:v>151.9525</x:v>
      </x:c>
      <x:c r="AH1519" s="20" t="n">
        <x:f>IF(AE1519&gt;0,AG1519/AE1519,"")</x:f>
        <x:v>0.4160773817265763</x:v>
      </x:c>
      <x:c r="AI1519" s="28" t="n">
        <x:v>156754.05</x:v>
      </x:c>
      <x:c r="AJ1519" s="28"/>
      <x:c r="AK1519"/>
      <x:c r="AL1519" t="str">
        <x:v>Completado</x:v>
      </x:c>
      <x:c r="AM1519" t="str">
        <x:f>IF(W1519&lt;0,"Devuelto",AL1519)</x:f>
        <x:v>Completado</x:v>
      </x:c>
      <x:c r="AN1519" t="str">
        <x:v>Efectivo</x:v>
      </x:c>
      <x:c r="AO1519" s="29" t="str">
        <x:v>Sin observación</x:v>
      </x:c>
      <x:c r="AP1519" t="str">
        <x:f>IF(D1519="","No","Sí")</x:f>
        <x:v>Sí</x:v>
      </x:c>
    </x:row>
    <x:row r="1520">
      <x:c r="A1520" t="n">
        <x:v>1520</x:v>
      </x:c>
      <x:c r="B1520" t="str">
        <x:v>VT0007212</x:v>
      </x:c>
      <x:c r="C1520" t="str">
        <x:v>46018</x:v>
      </x:c>
      <x:c r="D1520" s="27" t="n">
        <x:v>46018</x:v>
      </x:c>
      <x:c r="E1520" t="n">
        <x:f>IF(D1520="","",YEAR(D1520))</x:f>
        <x:v>2025</x:v>
      </x:c>
      <x:c r="F1520" t="n">
        <x:f>IF(D1520="","",MONTH(D1520))</x:f>
        <x:v>12</x:v>
      </x:c>
      <x:c r="G1520" t="str">
        <x:f>IF(D1520="","Fecha no disponible",TEXT(D1520,"mmmm"))</x:f>
        <x:v>December</x:v>
      </x:c>
      <x:c r="H1520" t="str">
        <x:f>IF(D1520="","Fecha no disponible",TEXT(D1520,"yyyy-mm"))</x:f>
        <x:v>2025-12</x:v>
      </x:c>
      <x:c r="I1520" t="str">
        <x:f>IF(D1520="","Fecha no disponible","T"&amp;ROUNDUP(MONTH(D1520)/3,0))</x:f>
        <x:v>T4</x:v>
      </x:c>
      <x:c r="J1520" t="str">
        <x:v>T010</x:v>
      </x:c>
      <x:c r="K1520" t="str">
        <x:v>Tienda Cochabamba 2</x:v>
      </x:c>
      <x:c r="L1520" t="str">
        <x:v>Barrio</x:v>
      </x:c>
      <x:c r="M1520" t="str">
        <x:v>Cochabamba</x:v>
      </x:c>
      <x:c r="N1520" t="str">
        <x:f>IFERROR(VLOOKUP(M1520,'Mapeos'!$A$4:$B$30,2,FALSE),M1520)</x:f>
        <x:v>Cochabamba</x:v>
      </x:c>
      <x:c r="O1520" t="str">
        <x:v>C00049</x:v>
      </x:c>
      <x:c r="P1520" t="str">
        <x:v>Frecuente</x:v>
      </x:c>
      <x:c r="Q1520" t="str">
        <x:v>P0099</x:v>
      </x:c>
      <x:c r="R1520" t="str">
        <x:v>Cuidado Personal</x:v>
      </x:c>
      <x:c r="S1520" t="str">
        <x:v>Marca D</x:v>
      </x:c>
      <x:c r="T1520" t="str">
        <x:v>E-commerce</x:v>
      </x:c>
      <x:c r="U1520" t="str">
        <x:f>IFERROR(VLOOKUP(T1520,'Mapeos'!$D$4:$E$25,2,FALSE),T1520)</x:f>
        <x:v>E-commerce</x:v>
      </x:c>
      <x:c r="V1520" t="str">
        <x:v>V022</x:v>
      </x:c>
      <x:c r="W1520" t="n">
        <x:v>2</x:v>
      </x:c>
      <x:c r="X1520" s="28" t="n">
        <x:v>56.18</x:v>
      </x:c>
      <x:c r="Y1520" s="20" t="n">
        <x:v>0</x:v>
      </x:c>
      <x:c r="Z1520" s="20" t="n">
        <x:f>IF(Y1520&gt;1,Y1520/100,Y1520)</x:f>
        <x:v>0</x:v>
      </x:c>
      <x:c r="AA1520" s="28" t="n">
        <x:v>42.11</x:v>
      </x:c>
      <x:c r="AB1520" s="28" t="n">
        <x:v>112.36</x:v>
      </x:c>
      <x:c r="AC1520" s="28" t="str">
        <x:v>BOB</x:v>
      </x:c>
      <x:c r="AD1520" s="28" t="n">
        <x:f>IF(AC1520="USD",AB1520*'Parametros'!$B$4,AB1520)</x:f>
        <x:v>112.36</x:v>
      </x:c>
      <x:c r="AE1520" s="28" t="n">
        <x:f>W1520*X1520*(1-Z1520)</x:f>
        <x:v>112.36</x:v>
      </x:c>
      <x:c r="AF1520" s="28" t="n">
        <x:f>W1520*AA1520</x:f>
        <x:v>84.22</x:v>
      </x:c>
      <x:c r="AG1520" s="28" t="n">
        <x:f>AE1520-AF1520</x:f>
        <x:v>28.14</x:v>
      </x:c>
      <x:c r="AH1520" s="20" t="n">
        <x:f>IF(AE1520&gt;0,AG1520/AE1520,"")</x:f>
        <x:v>0.25044499822000715</x:v>
      </x:c>
      <x:c r="AI1520" s="28" t="n">
        <x:v>99744.49</x:v>
      </x:c>
      <x:c r="AJ1520" s="28"/>
      <x:c r="AK1520"/>
      <x:c r="AL1520" t="str">
        <x:v>Completado</x:v>
      </x:c>
      <x:c r="AM1520" t="str">
        <x:f>IF(W1520&lt;0,"Devuelto",AL1520)</x:f>
        <x:v>Completado</x:v>
      </x:c>
      <x:c r="AN1520" t="str">
        <x:v>QR</x:v>
      </x:c>
      <x:c r="AO1520" s="29" t="str">
        <x:v>Sin observación</x:v>
      </x:c>
      <x:c r="AP1520" t="str">
        <x:f>IF(D1520="","No","Sí")</x:f>
        <x:v>Sí</x:v>
      </x:c>
    </x:row>
    <x:row r="1521">
      <x:c r="A1521" t="n">
        <x:v>1521</x:v>
      </x:c>
      <x:c r="B1521" t="str">
        <x:v>VT0007217</x:v>
      </x:c>
      <x:c r="C1521" t="str">
        <x:v>45436</x:v>
      </x:c>
      <x:c r="D1521" s="27" t="n">
        <x:v>45436</x:v>
      </x:c>
      <x:c r="E1521" t="n">
        <x:f>IF(D1521="","",YEAR(D1521))</x:f>
        <x:v>2024</x:v>
      </x:c>
      <x:c r="F1521" t="n">
        <x:f>IF(D1521="","",MONTH(D1521))</x:f>
        <x:v>5</x:v>
      </x:c>
      <x:c r="G1521" t="str">
        <x:f>IF(D1521="","Fecha no disponible",TEXT(D1521,"mmmm"))</x:f>
        <x:v>May</x:v>
      </x:c>
      <x:c r="H1521" t="str">
        <x:f>IF(D1521="","Fecha no disponible",TEXT(D1521,"yyyy-mm"))</x:f>
        <x:v>2024-05</x:v>
      </x:c>
      <x:c r="I1521" t="str">
        <x:f>IF(D1521="","Fecha no disponible","T"&amp;ROUNDUP(MONTH(D1521)/3,0))</x:f>
        <x:v>T2</x:v>
      </x:c>
      <x:c r="J1521" t="str">
        <x:v>T005</x:v>
      </x:c>
      <x:c r="K1521" t="str">
        <x:v>Tienda Santa Cruz 1</x:v>
      </x:c>
      <x:c r="L1521" t="str">
        <x:v>Centro</x:v>
      </x:c>
      <x:c r="M1521" t="str">
        <x:v>Santa Cruz</x:v>
      </x:c>
      <x:c r="N1521" t="str">
        <x:f>IFERROR(VLOOKUP(M1521,'Mapeos'!$A$4:$B$30,2,FALSE),M1521)</x:f>
        <x:v>Santa Cruz</x:v>
      </x:c>
      <x:c r="O1521" t="str">
        <x:v>C01605</x:v>
      </x:c>
      <x:c r="P1521" t="str">
        <x:v>Frecuente</x:v>
      </x:c>
      <x:c r="Q1521" t="str">
        <x:v>P0100</x:v>
      </x:c>
      <x:c r="R1521" t="str">
        <x:v>Hogar</x:v>
      </x:c>
      <x:c r="S1521" t="str">
        <x:v>Marca D</x:v>
      </x:c>
      <x:c r="T1521" t="str">
        <x:v>Marketplace</x:v>
      </x:c>
      <x:c r="U1521" t="str">
        <x:f>IFERROR(VLOOKUP(T1521,'Mapeos'!$D$4:$E$25,2,FALSE),T1521)</x:f>
        <x:v>Marketplace</x:v>
      </x:c>
      <x:c r="V1521" t="str">
        <x:v>V038</x:v>
      </x:c>
      <x:c r="W1521" t="n">
        <x:v>1</x:v>
      </x:c>
      <x:c r="X1521" s="28" t="n">
        <x:v>321.97</x:v>
      </x:c>
      <x:c r="Y1521" s="20" t="n">
        <x:v>0.25</x:v>
      </x:c>
      <x:c r="Z1521" s="20" t="n">
        <x:f>IF(Y1521&gt;1,Y1521/100,Y1521)</x:f>
        <x:v>0.25</x:v>
      </x:c>
      <x:c r="AA1521" s="28" t="n">
        <x:v>146.42</x:v>
      </x:c>
      <x:c r="AB1521" s="28" t="n">
        <x:v>241.48</x:v>
      </x:c>
      <x:c r="AC1521" s="28" t="str">
        <x:v>BOB</x:v>
      </x:c>
      <x:c r="AD1521" s="28" t="n">
        <x:f>IF(AC1521="USD",AB1521*'Parametros'!$B$4,AB1521)</x:f>
        <x:v>241.48</x:v>
      </x:c>
      <x:c r="AE1521" s="28" t="n">
        <x:f>W1521*X1521*(1-Z1521)</x:f>
        <x:v>241.47750000000002</x:v>
      </x:c>
      <x:c r="AF1521" s="28" t="n">
        <x:f>W1521*AA1521</x:f>
        <x:v>146.42</x:v>
      </x:c>
      <x:c r="AG1521" s="28" t="n">
        <x:f>AE1521-AF1521</x:f>
        <x:v>95.05750000000003</x:v>
      </x:c>
      <x:c r="AH1521" s="20" t="n">
        <x:f>IF(AE1521&gt;0,AG1521/AE1521,"")</x:f>
        <x:v>0.39364951185928304</x:v>
      </x:c>
      <x:c r="AI1521" s="28" t="n">
        <x:v>66675.25</x:v>
      </x:c>
      <x:c r="AJ1521" s="28"/>
      <x:c r="AK1521"/>
      <x:c r="AL1521" t="str">
        <x:v>Completado</x:v>
      </x:c>
      <x:c r="AM1521" t="str">
        <x:f>IF(W1521&lt;0,"Devuelto",AL1521)</x:f>
        <x:v>Completado</x:v>
      </x:c>
      <x:c r="AN1521" t="str">
        <x:v>Tarjeta</x:v>
      </x:c>
      <x:c r="AO1521" s="29" t="str">
        <x:v>Sin observación</x:v>
      </x:c>
      <x:c r="AP1521" t="str">
        <x:f>IF(D1521="","No","Sí")</x:f>
        <x:v>Sí</x:v>
      </x:c>
    </x:row>
    <x:row r="1522">
      <x:c r="A1522" t="n">
        <x:v>1522</x:v>
      </x:c>
      <x:c r="B1522" t="str">
        <x:v>VT0007222</x:v>
      </x:c>
      <x:c r="C1522" t="str">
        <x:v>46192</x:v>
      </x:c>
      <x:c r="D1522" s="27" t="n">
        <x:v>46192</x:v>
      </x:c>
      <x:c r="E1522" t="n">
        <x:f>IF(D1522="","",YEAR(D1522))</x:f>
        <x:v>2026</x:v>
      </x:c>
      <x:c r="F1522" t="n">
        <x:f>IF(D1522="","",MONTH(D1522))</x:f>
        <x:v>6</x:v>
      </x:c>
      <x:c r="G1522" t="str">
        <x:f>IF(D1522="","Fecha no disponible",TEXT(D1522,"mmmm"))</x:f>
        <x:v>June</x:v>
      </x:c>
      <x:c r="H1522" t="str">
        <x:f>IF(D1522="","Fecha no disponible",TEXT(D1522,"yyyy-mm"))</x:f>
        <x:v>2026-06</x:v>
      </x:c>
      <x:c r="I1522" t="str">
        <x:f>IF(D1522="","Fecha no disponible","T"&amp;ROUNDUP(MONTH(D1522)/3,0))</x:f>
        <x:v>T2</x:v>
      </x:c>
      <x:c r="J1522" t="str">
        <x:v>T001</x:v>
      </x:c>
      <x:c r="K1522" t="str">
        <x:v>Tienda La Paz 1</x:v>
      </x:c>
      <x:c r="L1522" t="str">
        <x:v>Barrio</x:v>
      </x:c>
      <x:c r="M1522" t="str">
        <x:v>La Paz</x:v>
      </x:c>
      <x:c r="N1522" t="str">
        <x:f>IFERROR(VLOOKUP(M1522,'Mapeos'!$A$4:$B$30,2,FALSE),M1522)</x:f>
        <x:v>La Paz</x:v>
      </x:c>
      <x:c r="O1522" t="str">
        <x:v>C00897</x:v>
      </x:c>
      <x:c r="P1522" t="str">
        <x:v>Frecuente</x:v>
      </x:c>
      <x:c r="Q1522" t="str">
        <x:v>P0081</x:v>
      </x:c>
      <x:c r="R1522" t="str">
        <x:v>Hogar</x:v>
      </x:c>
      <x:c r="S1522" t="str">
        <x:v>Marca B</x:v>
      </x:c>
      <x:c r="T1522" t="str">
        <x:v>Tienda</x:v>
      </x:c>
      <x:c r="U1522" t="str">
        <x:f>IFERROR(VLOOKUP(T1522,'Mapeos'!$D$4:$E$25,2,FALSE),T1522)</x:f>
        <x:v>Tienda</x:v>
      </x:c>
      <x:c r="V1522" t="str">
        <x:v>V024</x:v>
      </x:c>
      <x:c r="W1522" t="n">
        <x:v>1</x:v>
      </x:c>
      <x:c r="X1522" s="28" t="n">
        <x:v>303.69</x:v>
      </x:c>
      <x:c r="Y1522" s="20" t="n">
        <x:v>0</x:v>
      </x:c>
      <x:c r="Z1522" s="20" t="n">
        <x:f>IF(Y1522&gt;1,Y1522/100,Y1522)</x:f>
        <x:v>0</x:v>
      </x:c>
      <x:c r="AA1522" s="28" t="n">
        <x:v>221.74</x:v>
      </x:c>
      <x:c r="AB1522" s="28" t="n">
        <x:v>303.69</x:v>
      </x:c>
      <x:c r="AC1522" s="28" t="str">
        <x:v>BOB</x:v>
      </x:c>
      <x:c r="AD1522" s="28" t="n">
        <x:f>IF(AC1522="USD",AB1522*'Parametros'!$B$4,AB1522)</x:f>
        <x:v>303.69</x:v>
      </x:c>
      <x:c r="AE1522" s="28" t="n">
        <x:f>W1522*X1522*(1-Z1522)</x:f>
        <x:v>303.69</x:v>
      </x:c>
      <x:c r="AF1522" s="28" t="n">
        <x:f>W1522*AA1522</x:f>
        <x:v>221.74</x:v>
      </x:c>
      <x:c r="AG1522" s="28" t="n">
        <x:f>AE1522-AF1522</x:f>
        <x:v>81.94999999999999</x:v>
      </x:c>
      <x:c r="AH1522" s="20" t="n">
        <x:f>IF(AE1522&gt;0,AG1522/AE1522,"")</x:f>
        <x:v>0.26984754190128085</x:v>
      </x:c>
      <x:c r="AI1522" s="28" t="n">
        <x:v>157901.55</x:v>
      </x:c>
      <x:c r="AJ1522" s="28"/>
      <x:c r="AK1522"/>
      <x:c r="AL1522" t="str">
        <x:v>Completado</x:v>
      </x:c>
      <x:c r="AM1522" t="str">
        <x:f>IF(W1522&lt;0,"Devuelto",AL1522)</x:f>
        <x:v>Completado</x:v>
      </x:c>
      <x:c r="AN1522" t="str">
        <x:v>Tarjeta</x:v>
      </x:c>
      <x:c r="AO1522" s="29" t="str">
        <x:v>Sin observación</x:v>
      </x:c>
      <x:c r="AP1522" t="str">
        <x:f>IF(D1522="","No","Sí")</x:f>
        <x:v>Sí</x:v>
      </x:c>
    </x:row>
    <x:row r="1523">
      <x:c r="A1523" t="n">
        <x:v>1523</x:v>
      </x:c>
      <x:c r="B1523" t="str">
        <x:v>VT0007226</x:v>
      </x:c>
      <x:c r="C1523" t="str">
        <x:v>46002</x:v>
      </x:c>
      <x:c r="D1523" s="27" t="n">
        <x:v>46002</x:v>
      </x:c>
      <x:c r="E1523" t="n">
        <x:f>IF(D1523="","",YEAR(D1523))</x:f>
        <x:v>2025</x:v>
      </x:c>
      <x:c r="F1523" t="n">
        <x:f>IF(D1523="","",MONTH(D1523))</x:f>
        <x:v>12</x:v>
      </x:c>
      <x:c r="G1523" t="str">
        <x:f>IF(D1523="","Fecha no disponible",TEXT(D1523,"mmmm"))</x:f>
        <x:v>December</x:v>
      </x:c>
      <x:c r="H1523" t="str">
        <x:f>IF(D1523="","Fecha no disponible",TEXT(D1523,"yyyy-mm"))</x:f>
        <x:v>2025-12</x:v>
      </x:c>
      <x:c r="I1523" t="str">
        <x:f>IF(D1523="","Fecha no disponible","T"&amp;ROUNDUP(MONTH(D1523)/3,0))</x:f>
        <x:v>T4</x:v>
      </x:c>
      <x:c r="J1523" t="str">
        <x:v>T013</x:v>
      </x:c>
      <x:c r="K1523" t="str">
        <x:v>Tienda Potosí 1</x:v>
      </x:c>
      <x:c r="L1523" t="str">
        <x:v>Centro</x:v>
      </x:c>
      <x:c r="M1523" t="str">
        <x:v>Potosí</x:v>
      </x:c>
      <x:c r="N1523" t="str">
        <x:f>IFERROR(VLOOKUP(M1523,'Mapeos'!$A$4:$B$30,2,FALSE),M1523)</x:f>
        <x:v>Potosí</x:v>
      </x:c>
      <x:c r="O1523" t="str">
        <x:v>C01624</x:v>
      </x:c>
      <x:c r="P1523" t="str">
        <x:v>Premium</x:v>
      </x:c>
      <x:c r="Q1523" t="str">
        <x:v>P0113</x:v>
      </x:c>
      <x:c r="R1523" t="str">
        <x:v>Cuidado Personal</x:v>
      </x:c>
      <x:c r="S1523" t="str">
        <x:v>Marca A</x:v>
      </x:c>
      <x:c r="T1523" t="str">
        <x:v>Whatsapp</x:v>
      </x:c>
      <x:c r="U1523" t="str">
        <x:f>IFERROR(VLOOKUP(T1523,'Mapeos'!$D$4:$E$25,2,FALSE),T1523)</x:f>
        <x:v>WhatsApp</x:v>
      </x:c>
      <x:c r="V1523" t="str">
        <x:v>V039</x:v>
      </x:c>
      <x:c r="W1523" t="n">
        <x:v>-1</x:v>
      </x:c>
      <x:c r="X1523" s="28" t="n">
        <x:v>69.29</x:v>
      </x:c>
      <x:c r="Y1523" s="20" t="n">
        <x:v>0.15</x:v>
      </x:c>
      <x:c r="Z1523" s="20" t="n">
        <x:f>IF(Y1523&gt;1,Y1523/100,Y1523)</x:f>
        <x:v>0.15</x:v>
      </x:c>
      <x:c r="AA1523" s="28" t="n">
        <x:v>37.95</x:v>
      </x:c>
      <x:c r="AB1523" s="28" t="n">
        <x:v>-58.9</x:v>
      </x:c>
      <x:c r="AC1523" s="28" t="str">
        <x:v>BOB</x:v>
      </x:c>
      <x:c r="AD1523" s="28" t="n">
        <x:f>IF(AC1523="USD",AB1523*'Parametros'!$B$4,AB1523)</x:f>
        <x:v>-58.9</x:v>
      </x:c>
      <x:c r="AE1523" s="28" t="n">
        <x:f>W1523*X1523*(1-Z1523)</x:f>
        <x:v>-58.8965</x:v>
      </x:c>
      <x:c r="AF1523" s="28" t="n">
        <x:f>W1523*AA1523</x:f>
        <x:v>-37.95</x:v>
      </x:c>
      <x:c r="AG1523" s="28" t="n">
        <x:f>AE1523-AF1523</x:f>
        <x:v>-20.9465</x:v>
      </x:c>
      <x:c r="AH1523" s="20" t="str">
        <x:f>IF(AE1523&gt;0,AG1523/AE1523,"")</x:f>
      </x:c>
      <x:c r="AI1523" s="28" t="n">
        <x:v>98647.46</x:v>
      </x:c>
      <x:c r="AJ1523" s="28"/>
      <x:c r="AK1523"/>
      <x:c r="AL1523" t="str">
        <x:v>Devuelto</x:v>
      </x:c>
      <x:c r="AM1523" t="str">
        <x:f>IF(W1523&lt;0,"Devuelto",AL1523)</x:f>
        <x:v>Devuelto</x:v>
      </x:c>
      <x:c r="AN1523" t="str">
        <x:v>Tarjeta</x:v>
      </x:c>
      <x:c r="AO1523" s="29" t="str">
        <x:v>Canal estandarizado</x:v>
      </x:c>
      <x:c r="AP1523" t="str">
        <x:f>IF(D1523="","No","Sí")</x:f>
        <x:v>Sí</x:v>
      </x:c>
    </x:row>
    <x:row r="1524">
      <x:c r="A1524" t="n">
        <x:v>1524</x:v>
      </x:c>
      <x:c r="B1524" t="str">
        <x:v>VT0007231</x:v>
      </x:c>
      <x:c r="C1524" t="str">
        <x:v>45810</x:v>
      </x:c>
      <x:c r="D1524" s="27" t="n">
        <x:v>45810</x:v>
      </x:c>
      <x:c r="E1524" t="n">
        <x:f>IF(D1524="","",YEAR(D1524))</x:f>
        <x:v>2025</x:v>
      </x:c>
      <x:c r="F1524" t="n">
        <x:f>IF(D1524="","",MONTH(D1524))</x:f>
        <x:v>6</x:v>
      </x:c>
      <x:c r="G1524" t="str">
        <x:f>IF(D1524="","Fecha no disponible",TEXT(D1524,"mmmm"))</x:f>
        <x:v>June</x:v>
      </x:c>
      <x:c r="H1524" t="str">
        <x:f>IF(D1524="","Fecha no disponible",TEXT(D1524,"yyyy-mm"))</x:f>
        <x:v>2025-06</x:v>
      </x:c>
      <x:c r="I1524" t="str">
        <x:f>IF(D1524="","Fecha no disponible","T"&amp;ROUNDUP(MONTH(D1524)/3,0))</x:f>
        <x:v>T2</x:v>
      </x:c>
      <x:c r="J1524" t="str">
        <x:v>T011</x:v>
      </x:c>
      <x:c r="K1524" t="str">
        <x:v>Tienda Cochabamba 3</x:v>
      </x:c>
      <x:c r="L1524" t="str">
        <x:v>Mall</x:v>
      </x:c>
      <x:c r="M1524" t="str">
        <x:v>Cochabamba</x:v>
      </x:c>
      <x:c r="N1524" t="str">
        <x:f>IFERROR(VLOOKUP(M1524,'Mapeos'!$A$4:$B$30,2,FALSE),M1524)</x:f>
        <x:v>Cochabamba</x:v>
      </x:c>
      <x:c r="O1524" t="str">
        <x:v>C01380</x:v>
      </x:c>
      <x:c r="P1524" t="str">
        <x:v>Masivo</x:v>
      </x:c>
      <x:c r="Q1524" t="str">
        <x:v>P0080</x:v>
      </x:c>
      <x:c r="R1524" t="str">
        <x:v>Deportes</x:v>
      </x:c>
      <x:c r="S1524" t="str">
        <x:v>Marca C</x:v>
      </x:c>
      <x:c r="T1524" t="str">
        <x:v>Tienda</x:v>
      </x:c>
      <x:c r="U1524" t="str">
        <x:f>IFERROR(VLOOKUP(T1524,'Mapeos'!$D$4:$E$25,2,FALSE),T1524)</x:f>
        <x:v>Tienda</x:v>
      </x:c>
      <x:c r="V1524" t="str">
        <x:v>V025</x:v>
      </x:c>
      <x:c r="W1524" t="n">
        <x:v>-1</x:v>
      </x:c>
      <x:c r="X1524" s="28" t="n">
        <x:v>136.57</x:v>
      </x:c>
      <x:c r="Y1524" s="20" t="n">
        <x:v>0.2</x:v>
      </x:c>
      <x:c r="Z1524" s="20" t="n">
        <x:f>IF(Y1524&gt;1,Y1524/100,Y1524)</x:f>
        <x:v>0.2</x:v>
      </x:c>
      <x:c r="AA1524" s="28" t="n">
        <x:v>102.78</x:v>
      </x:c>
      <x:c r="AB1524" s="28" t="n">
        <x:v>-109.26</x:v>
      </x:c>
      <x:c r="AC1524" s="28" t="str">
        <x:v>BOB</x:v>
      </x:c>
      <x:c r="AD1524" s="28" t="n">
        <x:f>IF(AC1524="USD",AB1524*'Parametros'!$B$4,AB1524)</x:f>
        <x:v>-109.26</x:v>
      </x:c>
      <x:c r="AE1524" s="28" t="n">
        <x:f>W1524*X1524*(1-Z1524)</x:f>
        <x:v>-109.256</x:v>
      </x:c>
      <x:c r="AF1524" s="28" t="n">
        <x:f>W1524*AA1524</x:f>
        <x:v>-102.78</x:v>
      </x:c>
      <x:c r="AG1524" s="28" t="n">
        <x:f>AE1524-AF1524</x:f>
        <x:v>-6.475999999999999</x:v>
      </x:c>
      <x:c r="AH1524" s="20" t="str">
        <x:f>IF(AE1524&gt;0,AG1524/AE1524,"")</x:f>
      </x:c>
      <x:c r="AI1524" s="28" t="n">
        <x:v>170776.27</x:v>
      </x:c>
      <x:c r="AJ1524" s="28"/>
      <x:c r="AK1524"/>
      <x:c r="AL1524" t="str">
        <x:v>Devuelto</x:v>
      </x:c>
      <x:c r="AM1524" t="str">
        <x:f>IF(W1524&lt;0,"Devuelto",AL1524)</x:f>
        <x:v>Devuelto</x:v>
      </x:c>
      <x:c r="AN1524" t="str">
        <x:v>QR</x:v>
      </x:c>
      <x:c r="AO1524" s="29" t="str">
        <x:v>Sin observación</x:v>
      </x:c>
      <x:c r="AP1524" t="str">
        <x:f>IF(D1524="","No","Sí")</x:f>
        <x:v>Sí</x:v>
      </x:c>
    </x:row>
    <x:row r="1525">
      <x:c r="A1525" t="n">
        <x:v>1525</x:v>
      </x:c>
      <x:c r="B1525" t="str">
        <x:v>VT0007236</x:v>
      </x:c>
      <x:c r="C1525" t="str">
        <x:v>45933</x:v>
      </x:c>
      <x:c r="D1525" s="27" t="n">
        <x:v>45933</x:v>
      </x:c>
      <x:c r="E1525" t="n">
        <x:f>IF(D1525="","",YEAR(D1525))</x:f>
        <x:v>2025</x:v>
      </x:c>
      <x:c r="F1525" t="n">
        <x:f>IF(D1525="","",MONTH(D1525))</x:f>
        <x:v>10</x:v>
      </x:c>
      <x:c r="G1525" t="str">
        <x:f>IF(D1525="","Fecha no disponible",TEXT(D1525,"mmmm"))</x:f>
        <x:v>October</x:v>
      </x:c>
      <x:c r="H1525" t="str">
        <x:f>IF(D1525="","Fecha no disponible",TEXT(D1525,"yyyy-mm"))</x:f>
        <x:v>2025-10</x:v>
      </x:c>
      <x:c r="I1525" t="str">
        <x:f>IF(D1525="","Fecha no disponible","T"&amp;ROUNDUP(MONTH(D1525)/3,0))</x:f>
        <x:v>T4</x:v>
      </x:c>
      <x:c r="J1525" t="str">
        <x:v>T007</x:v>
      </x:c>
      <x:c r="K1525" t="str">
        <x:v>Tienda Santa Cruz 3</x:v>
      </x:c>
      <x:c r="L1525" t="str">
        <x:v>Barrio</x:v>
      </x:c>
      <x:c r="M1525" t="str">
        <x:v>Santa Cruz</x:v>
      </x:c>
      <x:c r="N1525" t="str">
        <x:f>IFERROR(VLOOKUP(M1525,'Mapeos'!$A$4:$B$30,2,FALSE),M1525)</x:f>
        <x:v>Santa Cruz</x:v>
      </x:c>
      <x:c r="O1525" t="str">
        <x:v>C00558</x:v>
      </x:c>
      <x:c r="P1525" t="str">
        <x:v>Empresa</x:v>
      </x:c>
      <x:c r="Q1525" t="str">
        <x:v>P0082</x:v>
      </x:c>
      <x:c r="R1525" t="str">
        <x:v>Hogar</x:v>
      </x:c>
      <x:c r="S1525" t="str">
        <x:v>Marca C</x:v>
      </x:c>
      <x:c r="T1525" t="str">
        <x:v>Tienda</x:v>
      </x:c>
      <x:c r="U1525" t="str">
        <x:f>IFERROR(VLOOKUP(T1525,'Mapeos'!$D$4:$E$25,2,FALSE),T1525)</x:f>
        <x:v>Tienda</x:v>
      </x:c>
      <x:c r="V1525" t="str">
        <x:v>V015</x:v>
      </x:c>
      <x:c r="W1525" t="n">
        <x:v>0</x:v>
      </x:c>
      <x:c r="X1525" s="28" t="n">
        <x:v>175.79</x:v>
      </x:c>
      <x:c r="Y1525" s="20" t="n">
        <x:v>0.1</x:v>
      </x:c>
      <x:c r="Z1525" s="20" t="n">
        <x:f>IF(Y1525&gt;1,Y1525/100,Y1525)</x:f>
        <x:v>0.1</x:v>
      </x:c>
      <x:c r="AA1525" s="28" t="n">
        <x:v>98.63</x:v>
      </x:c>
      <x:c r="AB1525" s="28" t="n">
        <x:v>0</x:v>
      </x:c>
      <x:c r="AC1525" s="28" t="str">
        <x:v>BOB</x:v>
      </x:c>
      <x:c r="AD1525" s="28" t="n">
        <x:f>IF(AC1525="USD",AB1525*'Parametros'!$B$4,AB1525)</x:f>
        <x:v>0</x:v>
      </x:c>
      <x:c r="AE1525" s="28" t="n">
        <x:f>W1525*X1525*(1-Z1525)</x:f>
        <x:v>0</x:v>
      </x:c>
      <x:c r="AF1525" s="28" t="n">
        <x:f>W1525*AA1525</x:f>
        <x:v>0</x:v>
      </x:c>
      <x:c r="AG1525" s="28" t="n">
        <x:f>AE1525-AF1525</x:f>
        <x:v>0</x:v>
      </x:c>
      <x:c r="AH1525" s="20" t="str">
        <x:f>IF(AE1525&gt;0,AG1525/AE1525,"")</x:f>
      </x:c>
      <x:c r="AI1525" s="28" t="n">
        <x:v>153232.59</x:v>
      </x:c>
      <x:c r="AJ1525" s="28"/>
      <x:c r="AK1525"/>
      <x:c r="AL1525" t="str">
        <x:v>Cancelado</x:v>
      </x:c>
      <x:c r="AM1525" t="str">
        <x:f>IF(W1525&lt;0,"Devuelto",AL1525)</x:f>
        <x:v>Cancelado</x:v>
      </x:c>
      <x:c r="AN1525" t="str">
        <x:v>Transferencia</x:v>
      </x:c>
      <x:c r="AO1525" s="29" t="str">
        <x:v>Sin observación</x:v>
      </x:c>
      <x:c r="AP1525" t="str">
        <x:f>IF(D1525="","No","Sí")</x:f>
        <x:v>Sí</x:v>
      </x:c>
    </x:row>
    <x:row r="1526">
      <x:c r="A1526" t="n">
        <x:v>1526</x:v>
      </x:c>
      <x:c r="B1526" t="str">
        <x:v>VT0007241</x:v>
      </x:c>
      <x:c r="C1526" t="str">
        <x:v>46007</x:v>
      </x:c>
      <x:c r="D1526" s="27" t="n">
        <x:v>46007</x:v>
      </x:c>
      <x:c r="E1526" t="n">
        <x:f>IF(D1526="","",YEAR(D1526))</x:f>
        <x:v>2025</x:v>
      </x:c>
      <x:c r="F1526" t="n">
        <x:f>IF(D1526="","",MONTH(D1526))</x:f>
        <x:v>12</x:v>
      </x:c>
      <x:c r="G1526" t="str">
        <x:f>IF(D1526="","Fecha no disponible",TEXT(D1526,"mmmm"))</x:f>
        <x:v>December</x:v>
      </x:c>
      <x:c r="H1526" t="str">
        <x:f>IF(D1526="","Fecha no disponible",TEXT(D1526,"yyyy-mm"))</x:f>
        <x:v>2025-12</x:v>
      </x:c>
      <x:c r="I1526" t="str">
        <x:f>IF(D1526="","Fecha no disponible","T"&amp;ROUNDUP(MONTH(D1526)/3,0))</x:f>
        <x:v>T4</x:v>
      </x:c>
      <x:c r="J1526" t="str">
        <x:v>T002</x:v>
      </x:c>
      <x:c r="K1526" t="str">
        <x:v>Tienda La Paz 2</x:v>
      </x:c>
      <x:c r="L1526" t="str">
        <x:v>Mall</x:v>
      </x:c>
      <x:c r="M1526" t="str">
        <x:v>La Paz</x:v>
      </x:c>
      <x:c r="N1526" t="str">
        <x:f>IFERROR(VLOOKUP(M1526,'Mapeos'!$A$4:$B$30,2,FALSE),M1526)</x:f>
        <x:v>La Paz</x:v>
      </x:c>
      <x:c r="O1526" t="str">
        <x:v>C01269</x:v>
      </x:c>
      <x:c r="P1526" t="str">
        <x:v>Premium</x:v>
      </x:c>
      <x:c r="Q1526" t="str">
        <x:v>P0020</x:v>
      </x:c>
      <x:c r="R1526" t="str">
        <x:v>Hogar</x:v>
      </x:c>
      <x:c r="S1526" t="str">
        <x:v>Marca D</x:v>
      </x:c>
      <x:c r="T1526" t="str">
        <x:v>WhatsApp</x:v>
      </x:c>
      <x:c r="U1526" t="str">
        <x:f>IFERROR(VLOOKUP(T1526,'Mapeos'!$D$4:$E$25,2,FALSE),T1526)</x:f>
        <x:v>WhatsApp</x:v>
      </x:c>
      <x:c r="V1526" t="str">
        <x:v>V029</x:v>
      </x:c>
      <x:c r="W1526" t="n">
        <x:v>9</x:v>
      </x:c>
      <x:c r="X1526" s="28" t="n">
        <x:v>110.39</x:v>
      </x:c>
      <x:c r="Y1526" s="20" t="n">
        <x:v>0.25</x:v>
      </x:c>
      <x:c r="Z1526" s="20" t="n">
        <x:f>IF(Y1526&gt;1,Y1526/100,Y1526)</x:f>
        <x:v>0.25</x:v>
      </x:c>
      <x:c r="AA1526" s="28" t="n">
        <x:v>77.02</x:v>
      </x:c>
      <x:c r="AB1526" s="28" t="n">
        <x:v>745.13</x:v>
      </x:c>
      <x:c r="AC1526" s="28" t="str">
        <x:v>BOB</x:v>
      </x:c>
      <x:c r="AD1526" s="28" t="n">
        <x:f>IF(AC1526="USD",AB1526*'Parametros'!$B$4,AB1526)</x:f>
        <x:v>745.13</x:v>
      </x:c>
      <x:c r="AE1526" s="28" t="n">
        <x:f>W1526*X1526*(1-Z1526)</x:f>
        <x:v>745.1324999999999</x:v>
      </x:c>
      <x:c r="AF1526" s="28" t="n">
        <x:f>W1526*AA1526</x:f>
        <x:v>693.18</x:v>
      </x:c>
      <x:c r="AG1526" s="28" t="n">
        <x:f>AE1526-AF1526</x:f>
        <x:v>51.952499999999986</x:v>
      </x:c>
      <x:c r="AH1526" s="20" t="n">
        <x:f>IF(AE1526&gt;0,AG1526/AE1526,"")</x:f>
        <x:v>0.0697224990186309</x:v>
      </x:c>
      <x:c r="AI1526" s="28" t="n">
        <x:v>92516.6</x:v>
      </x:c>
      <x:c r="AJ1526" s="28"/>
      <x:c r="AK1526"/>
      <x:c r="AL1526" t="str">
        <x:v>Completado</x:v>
      </x:c>
      <x:c r="AM1526" t="str">
        <x:f>IF(W1526&lt;0,"Devuelto",AL1526)</x:f>
        <x:v>Completado</x:v>
      </x:c>
      <x:c r="AN1526" t="str">
        <x:v>Efectivo</x:v>
      </x:c>
      <x:c r="AO1526" s="29" t="str">
        <x:v>Sin observación</x:v>
      </x:c>
      <x:c r="AP1526" t="str">
        <x:f>IF(D1526="","No","Sí")</x:f>
        <x:v>Sí</x:v>
      </x:c>
    </x:row>
    <x:row r="1527">
      <x:c r="A1527" t="n">
        <x:v>1527</x:v>
      </x:c>
      <x:c r="B1527" t="str">
        <x:v>VT0007245</x:v>
      </x:c>
      <x:c r="C1527" t="str">
        <x:v>46078</x:v>
      </x:c>
      <x:c r="D1527" s="27" t="n">
        <x:v>46078</x:v>
      </x:c>
      <x:c r="E1527" t="n">
        <x:f>IF(D1527="","",YEAR(D1527))</x:f>
        <x:v>2026</x:v>
      </x:c>
      <x:c r="F1527" t="n">
        <x:f>IF(D1527="","",MONTH(D1527))</x:f>
        <x:v>2</x:v>
      </x:c>
      <x:c r="G1527" t="str">
        <x:f>IF(D1527="","Fecha no disponible",TEXT(D1527,"mmmm"))</x:f>
        <x:v>February</x:v>
      </x:c>
      <x:c r="H1527" t="str">
        <x:f>IF(D1527="","Fecha no disponible",TEXT(D1527,"yyyy-mm"))</x:f>
        <x:v>2026-02</x:v>
      </x:c>
      <x:c r="I1527" t="str">
        <x:f>IF(D1527="","Fecha no disponible","T"&amp;ROUNDUP(MONTH(D1527)/3,0))</x:f>
        <x:v>T1</x:v>
      </x:c>
      <x:c r="J1527" t="str">
        <x:v>T010</x:v>
      </x:c>
      <x:c r="K1527" t="str">
        <x:v>Tienda Cochabamba 2</x:v>
      </x:c>
      <x:c r="L1527" t="str">
        <x:v>Barrio</x:v>
      </x:c>
      <x:c r="M1527" t="str">
        <x:v>Cochabamba</x:v>
      </x:c>
      <x:c r="N1527" t="str">
        <x:f>IFERROR(VLOOKUP(M1527,'Mapeos'!$A$4:$B$30,2,FALSE),M1527)</x:f>
        <x:v>Cochabamba</x:v>
      </x:c>
      <x:c r="O1527" t="str">
        <x:v>C00958</x:v>
      </x:c>
      <x:c r="P1527" t="str">
        <x:v>Frecuente</x:v>
      </x:c>
      <x:c r="Q1527" t="str">
        <x:v>P0055</x:v>
      </x:c>
      <x:c r="R1527" t="str">
        <x:v>Alimentos</x:v>
      </x:c>
      <x:c r="S1527" t="str">
        <x:v>Marca C</x:v>
      </x:c>
      <x:c r="T1527" t="str">
        <x:v>Tienda</x:v>
      </x:c>
      <x:c r="U1527" t="str">
        <x:f>IFERROR(VLOOKUP(T1527,'Mapeos'!$D$4:$E$25,2,FALSE),T1527)</x:f>
        <x:v>Tienda</x:v>
      </x:c>
      <x:c r="V1527" t="str">
        <x:v>V021</x:v>
      </x:c>
      <x:c r="W1527" t="n">
        <x:v>1</x:v>
      </x:c>
      <x:c r="X1527" s="28" t="n">
        <x:v>42.61</x:v>
      </x:c>
      <x:c r="Y1527" s="20" t="n">
        <x:v>0.1</x:v>
      </x:c>
      <x:c r="Z1527" s="20" t="n">
        <x:f>IF(Y1527&gt;1,Y1527/100,Y1527)</x:f>
        <x:v>0.1</x:v>
      </x:c>
      <x:c r="AA1527" s="28" t="n">
        <x:v>26.99</x:v>
      </x:c>
      <x:c r="AB1527" s="28" t="n">
        <x:v>38.35</x:v>
      </x:c>
      <x:c r="AC1527" s="28" t="str">
        <x:v>BOB</x:v>
      </x:c>
      <x:c r="AD1527" s="28" t="n">
        <x:f>IF(AC1527="USD",AB1527*'Parametros'!$B$4,AB1527)</x:f>
        <x:v>38.35</x:v>
      </x:c>
      <x:c r="AE1527" s="28" t="n">
        <x:f>W1527*X1527*(1-Z1527)</x:f>
        <x:v>38.349000000000004</x:v>
      </x:c>
      <x:c r="AF1527" s="28" t="n">
        <x:f>W1527*AA1527</x:f>
        <x:v>26.99</x:v>
      </x:c>
      <x:c r="AG1527" s="28" t="n">
        <x:f>AE1527-AF1527</x:f>
        <x:v>11.359000000000005</x:v>
      </x:c>
      <x:c r="AH1527" s="20" t="n">
        <x:f>IF(AE1527&gt;0,AG1527/AE1527,"")</x:f>
        <x:v>0.2962006831990405</x:v>
      </x:c>
      <x:c r="AI1527" s="28" t="n">
        <x:v>121225.56</x:v>
      </x:c>
      <x:c r="AJ1527" s="28"/>
      <x:c r="AK1527"/>
      <x:c r="AL1527" t="str">
        <x:v>Completado</x:v>
      </x:c>
      <x:c r="AM1527" t="str">
        <x:f>IF(W1527&lt;0,"Devuelto",AL1527)</x:f>
        <x:v>Completado</x:v>
      </x:c>
      <x:c r="AN1527" t="str">
        <x:v>QR</x:v>
      </x:c>
      <x:c r="AO1527" s="29" t="str">
        <x:v>Sin observación</x:v>
      </x:c>
      <x:c r="AP1527" t="str">
        <x:f>IF(D1527="","No","Sí")</x:f>
        <x:v>Sí</x:v>
      </x:c>
    </x:row>
    <x:row r="1528">
      <x:c r="A1528" t="n">
        <x:v>1528</x:v>
      </x:c>
      <x:c r="B1528" t="str">
        <x:v>VT0007250</x:v>
      </x:c>
      <x:c r="C1528" t="str">
        <x:v>46199</x:v>
      </x:c>
      <x:c r="D1528" s="27" t="n">
        <x:v>46199</x:v>
      </x:c>
      <x:c r="E1528" t="n">
        <x:f>IF(D1528="","",YEAR(D1528))</x:f>
        <x:v>2026</x:v>
      </x:c>
      <x:c r="F1528" t="n">
        <x:f>IF(D1528="","",MONTH(D1528))</x:f>
        <x:v>6</x:v>
      </x:c>
      <x:c r="G1528" t="str">
        <x:f>IF(D1528="","Fecha no disponible",TEXT(D1528,"mmmm"))</x:f>
        <x:v>June</x:v>
      </x:c>
      <x:c r="H1528" t="str">
        <x:f>IF(D1528="","Fecha no disponible",TEXT(D1528,"yyyy-mm"))</x:f>
        <x:v>2026-06</x:v>
      </x:c>
      <x:c r="I1528" t="str">
        <x:f>IF(D1528="","Fecha no disponible","T"&amp;ROUNDUP(MONTH(D1528)/3,0))</x:f>
        <x:v>T2</x:v>
      </x:c>
      <x:c r="J1528" t="str">
        <x:v>T003</x:v>
      </x:c>
      <x:c r="K1528" t="str">
        <x:v>Tienda La Paz 3</x:v>
      </x:c>
      <x:c r="L1528" t="str">
        <x:v>Barrio</x:v>
      </x:c>
      <x:c r="M1528" t="str">
        <x:v>La Paz</x:v>
      </x:c>
      <x:c r="N1528" t="str">
        <x:f>IFERROR(VLOOKUP(M1528,'Mapeos'!$A$4:$B$30,2,FALSE),M1528)</x:f>
        <x:v>La Paz</x:v>
      </x:c>
      <x:c r="O1528" t="str">
        <x:v>C00362</x:v>
      </x:c>
      <x:c r="P1528" t="str">
        <x:v>Masivo</x:v>
      </x:c>
      <x:c r="Q1528" t="str">
        <x:v>P0101</x:v>
      </x:c>
      <x:c r="R1528" t="str">
        <x:v>Electrónica</x:v>
      </x:c>
      <x:c r="S1528" t="str">
        <x:v>Marca C</x:v>
      </x:c>
      <x:c r="T1528" t="str">
        <x:v>E-commerce</x:v>
      </x:c>
      <x:c r="U1528" t="str">
        <x:f>IFERROR(VLOOKUP(T1528,'Mapeos'!$D$4:$E$25,2,FALSE),T1528)</x:f>
        <x:v>E-commerce</x:v>
      </x:c>
      <x:c r="V1528" t="str">
        <x:v>V017</x:v>
      </x:c>
      <x:c r="W1528" t="n">
        <x:v>1</x:v>
      </x:c>
      <x:c r="X1528" s="28" t="n">
        <x:v>723.6</x:v>
      </x:c>
      <x:c r="Y1528" s="20" t="n">
        <x:v>0.15</x:v>
      </x:c>
      <x:c r="Z1528" s="20" t="n">
        <x:f>IF(Y1528&gt;1,Y1528/100,Y1528)</x:f>
        <x:v>0.15</x:v>
      </x:c>
      <x:c r="AA1528" s="28" t="n">
        <x:v>519.94</x:v>
      </x:c>
      <x:c r="AB1528" s="28" t="n">
        <x:v>615.06</x:v>
      </x:c>
      <x:c r="AC1528" s="28" t="str">
        <x:v>BOB</x:v>
      </x:c>
      <x:c r="AD1528" s="28" t="n">
        <x:f>IF(AC1528="USD",AB1528*'Parametros'!$B$4,AB1528)</x:f>
        <x:v>615.06</x:v>
      </x:c>
      <x:c r="AE1528" s="28" t="n">
        <x:f>W1528*X1528*(1-Z1528)</x:f>
        <x:v>615.0600000000001</x:v>
      </x:c>
      <x:c r="AF1528" s="28" t="n">
        <x:f>W1528*AA1528</x:f>
        <x:v>519.94</x:v>
      </x:c>
      <x:c r="AG1528" s="28" t="n">
        <x:f>AE1528-AF1528</x:f>
        <x:v>95.12</x:v>
      </x:c>
      <x:c r="AH1528" s="20" t="n">
        <x:f>IF(AE1528&gt;0,AG1528/AE1528,"")</x:f>
        <x:v>0.15465157870776833</x:v>
      </x:c>
      <x:c r="AI1528" s="28" t="n">
        <x:v>64241.19</x:v>
      </x:c>
      <x:c r="AJ1528" s="28"/>
      <x:c r="AK1528"/>
      <x:c r="AL1528" t="str">
        <x:v>Completado</x:v>
      </x:c>
      <x:c r="AM1528" t="str">
        <x:f>IF(W1528&lt;0,"Devuelto",AL1528)</x:f>
        <x:v>Completado</x:v>
      </x:c>
      <x:c r="AN1528" t="str">
        <x:v>Tarjeta</x:v>
      </x:c>
      <x:c r="AO1528" s="29" t="str">
        <x:v>Sin observación</x:v>
      </x:c>
      <x:c r="AP1528" t="str">
        <x:f>IF(D1528="","No","Sí")</x:f>
        <x:v>Sí</x:v>
      </x:c>
    </x:row>
    <x:row r="1529">
      <x:c r="A1529" t="n">
        <x:v>1529</x:v>
      </x:c>
      <x:c r="B1529" t="str">
        <x:v>VT0007255</x:v>
      </x:c>
      <x:c r="C1529" t="str">
        <x:v>46131</x:v>
      </x:c>
      <x:c r="D1529" s="27" t="n">
        <x:v>46131</x:v>
      </x:c>
      <x:c r="E1529" t="n">
        <x:f>IF(D1529="","",YEAR(D1529))</x:f>
        <x:v>2026</x:v>
      </x:c>
      <x:c r="F1529" t="n">
        <x:f>IF(D1529="","",MONTH(D1529))</x:f>
        <x:v>4</x:v>
      </x:c>
      <x:c r="G1529" t="str">
        <x:f>IF(D1529="","Fecha no disponible",TEXT(D1529,"mmmm"))</x:f>
        <x:v>April</x:v>
      </x:c>
      <x:c r="H1529" t="str">
        <x:f>IF(D1529="","Fecha no disponible",TEXT(D1529,"yyyy-mm"))</x:f>
        <x:v>2026-04</x:v>
      </x:c>
      <x:c r="I1529" t="str">
        <x:f>IF(D1529="","Fecha no disponible","T"&amp;ROUNDUP(MONTH(D1529)/3,0))</x:f>
        <x:v>T2</x:v>
      </x:c>
      <x:c r="J1529" t="str">
        <x:v>T013</x:v>
      </x:c>
      <x:c r="K1529" t="str">
        <x:v>Tienda Potosí 1</x:v>
      </x:c>
      <x:c r="L1529" t="str">
        <x:v>Centro</x:v>
      </x:c>
      <x:c r="M1529" t="str">
        <x:v>Potosí</x:v>
      </x:c>
      <x:c r="N1529" t="str">
        <x:f>IFERROR(VLOOKUP(M1529,'Mapeos'!$A$4:$B$30,2,FALSE),M1529)</x:f>
        <x:v>Potosí</x:v>
      </x:c>
      <x:c r="O1529" t="str">
        <x:v>C01772</x:v>
      </x:c>
      <x:c r="P1529" t="str">
        <x:v>Premium</x:v>
      </x:c>
      <x:c r="Q1529" t="str">
        <x:v>P0058</x:v>
      </x:c>
      <x:c r="R1529" t="str">
        <x:v>Alimentos</x:v>
      </x:c>
      <x:c r="S1529" t="str">
        <x:v>Marca C</x:v>
      </x:c>
      <x:c r="T1529" t="str">
        <x:v>E-commerce</x:v>
      </x:c>
      <x:c r="U1529" t="str">
        <x:f>IFERROR(VLOOKUP(T1529,'Mapeos'!$D$4:$E$25,2,FALSE),T1529)</x:f>
        <x:v>E-commerce</x:v>
      </x:c>
      <x:c r="V1529" t="str">
        <x:v>V030</x:v>
      </x:c>
      <x:c r="W1529" t="n">
        <x:v>1</x:v>
      </x:c>
      <x:c r="X1529" s="28" t="n">
        <x:v>45.02</x:v>
      </x:c>
      <x:c r="Y1529" s="20" t="n">
        <x:v>0</x:v>
      </x:c>
      <x:c r="Z1529" s="20" t="n">
        <x:f>IF(Y1529&gt;1,Y1529/100,Y1529)</x:f>
        <x:v>0</x:v>
      </x:c>
      <x:c r="AA1529" s="28" t="n">
        <x:v>31.38</x:v>
      </x:c>
      <x:c r="AB1529" s="28" t="n">
        <x:v>45.02</x:v>
      </x:c>
      <x:c r="AC1529" s="28" t="str">
        <x:v>BOB</x:v>
      </x:c>
      <x:c r="AD1529" s="28" t="n">
        <x:f>IF(AC1529="USD",AB1529*'Parametros'!$B$4,AB1529)</x:f>
        <x:v>45.02</x:v>
      </x:c>
      <x:c r="AE1529" s="28" t="n">
        <x:f>W1529*X1529*(1-Z1529)</x:f>
        <x:v>45.02</x:v>
      </x:c>
      <x:c r="AF1529" s="28" t="n">
        <x:f>W1529*AA1529</x:f>
        <x:v>31.38</x:v>
      </x:c>
      <x:c r="AG1529" s="28" t="n">
        <x:f>AE1529-AF1529</x:f>
        <x:v>13.640000000000004</x:v>
      </x:c>
      <x:c r="AH1529" s="20" t="n">
        <x:f>IF(AE1529&gt;0,AG1529/AE1529,"")</x:f>
        <x:v>0.30297645490892944</x:v>
      </x:c>
      <x:c r="AI1529" s="28" t="n">
        <x:v>65526.4</x:v>
      </x:c>
      <x:c r="AJ1529" s="28"/>
      <x:c r="AK1529"/>
      <x:c r="AL1529" t="str">
        <x:v>Completado</x:v>
      </x:c>
      <x:c r="AM1529" t="str">
        <x:f>IF(W1529&lt;0,"Devuelto",AL1529)</x:f>
        <x:v>Completado</x:v>
      </x:c>
      <x:c r="AN1529" t="str">
        <x:v>QR</x:v>
      </x:c>
      <x:c r="AO1529" s="29" t="str">
        <x:v>Sin observación</x:v>
      </x:c>
      <x:c r="AP1529" t="str">
        <x:f>IF(D1529="","No","Sí")</x:f>
        <x:v>Sí</x:v>
      </x:c>
    </x:row>
    <x:row r="1530">
      <x:c r="A1530" t="n">
        <x:v>1530</x:v>
      </x:c>
      <x:c r="B1530" t="str">
        <x:v>VT0007260</x:v>
      </x:c>
      <x:c r="C1530" t="str">
        <x:v>45954</x:v>
      </x:c>
      <x:c r="D1530" s="27" t="n">
        <x:v>45954</x:v>
      </x:c>
      <x:c r="E1530" t="n">
        <x:f>IF(D1530="","",YEAR(D1530))</x:f>
        <x:v>2025</x:v>
      </x:c>
      <x:c r="F1530" t="n">
        <x:f>IF(D1530="","",MONTH(D1530))</x:f>
        <x:v>10</x:v>
      </x:c>
      <x:c r="G1530" t="str">
        <x:f>IF(D1530="","Fecha no disponible",TEXT(D1530,"mmmm"))</x:f>
        <x:v>October</x:v>
      </x:c>
      <x:c r="H1530" t="str">
        <x:f>IF(D1530="","Fecha no disponible",TEXT(D1530,"yyyy-mm"))</x:f>
        <x:v>2025-10</x:v>
      </x:c>
      <x:c r="I1530" t="str">
        <x:f>IF(D1530="","Fecha no disponible","T"&amp;ROUNDUP(MONTH(D1530)/3,0))</x:f>
        <x:v>T4</x:v>
      </x:c>
      <x:c r="J1530" t="str">
        <x:v>T016</x:v>
      </x:c>
      <x:c r="K1530" t="str">
        <x:v>Tienda Potosí 4</x:v>
      </x:c>
      <x:c r="L1530" t="str">
        <x:v>Centro</x:v>
      </x:c>
      <x:c r="M1530" t="str">
        <x:v>Potosí</x:v>
      </x:c>
      <x:c r="N1530" t="str">
        <x:f>IFERROR(VLOOKUP(M1530,'Mapeos'!$A$4:$B$30,2,FALSE),M1530)</x:f>
        <x:v>Potosí</x:v>
      </x:c>
      <x:c r="O1530" t="str">
        <x:v>C01195</x:v>
      </x:c>
      <x:c r="P1530" t="str">
        <x:v>Masivo</x:v>
      </x:c>
      <x:c r="Q1530" t="str">
        <x:v>P0077</x:v>
      </x:c>
      <x:c r="R1530" t="str">
        <x:v>Electrónica</x:v>
      </x:c>
      <x:c r="S1530" t="str">
        <x:v>Marca D</x:v>
      </x:c>
      <x:c r="T1530" t="str">
        <x:v>Tienda</x:v>
      </x:c>
      <x:c r="U1530" t="str">
        <x:f>IFERROR(VLOOKUP(T1530,'Mapeos'!$D$4:$E$25,2,FALSE),T1530)</x:f>
        <x:v>Tienda</x:v>
      </x:c>
      <x:c r="V1530" t="str">
        <x:v>V030</x:v>
      </x:c>
      <x:c r="W1530" t="n">
        <x:v>5</x:v>
      </x:c>
      <x:c r="X1530" s="28" t="n">
        <x:v>781.1</x:v>
      </x:c>
      <x:c r="Y1530" s="20" t="n">
        <x:v>0</x:v>
      </x:c>
      <x:c r="Z1530" s="20" t="n">
        <x:f>IF(Y1530&gt;1,Y1530/100,Y1530)</x:f>
        <x:v>0</x:v>
      </x:c>
      <x:c r="AA1530" s="28" t="n">
        <x:v>537.84</x:v>
      </x:c>
      <x:c r="AB1530" s="28" t="n">
        <x:v>3905.5</x:v>
      </x:c>
      <x:c r="AC1530" s="28" t="str">
        <x:v>BOB</x:v>
      </x:c>
      <x:c r="AD1530" s="28" t="n">
        <x:f>IF(AC1530="USD",AB1530*'Parametros'!$B$4,AB1530)</x:f>
        <x:v>3905.5</x:v>
      </x:c>
      <x:c r="AE1530" s="28" t="n">
        <x:f>W1530*X1530*(1-Z1530)</x:f>
        <x:v>3905.5</x:v>
      </x:c>
      <x:c r="AF1530" s="28" t="n">
        <x:f>W1530*AA1530</x:f>
        <x:v>2689.2000000000003</x:v>
      </x:c>
      <x:c r="AG1530" s="28" t="n">
        <x:f>AE1530-AF1530</x:f>
        <x:v>1216.2999999999997</x:v>
      </x:c>
      <x:c r="AH1530" s="20" t="n">
        <x:f>IF(AE1530&gt;0,AG1530/AE1530,"")</x:f>
        <x:v>0.3114325950582511</x:v>
      </x:c>
      <x:c r="AI1530" s="28" t="n">
        <x:v>166027.73</x:v>
      </x:c>
      <x:c r="AJ1530" s="28"/>
      <x:c r="AK1530"/>
      <x:c r="AL1530" t="str">
        <x:v>Completado</x:v>
      </x:c>
      <x:c r="AM1530" t="str">
        <x:f>IF(W1530&lt;0,"Devuelto",AL1530)</x:f>
        <x:v>Completado</x:v>
      </x:c>
      <x:c r="AN1530" t="str">
        <x:v>Tarjeta</x:v>
      </x:c>
      <x:c r="AO1530" s="29" t="str">
        <x:v>Sin observación</x:v>
      </x:c>
      <x:c r="AP1530" t="str">
        <x:f>IF(D1530="","No","Sí")</x:f>
        <x:v>Sí</x:v>
      </x:c>
    </x:row>
    <x:row r="1531">
      <x:c r="A1531" t="n">
        <x:v>1531</x:v>
      </x:c>
      <x:c r="B1531" t="str">
        <x:v>VT0007264</x:v>
      </x:c>
      <x:c r="C1531" t="str">
        <x:v>45375</x:v>
      </x:c>
      <x:c r="D1531" s="27" t="n">
        <x:v>45375</x:v>
      </x:c>
      <x:c r="E1531" t="n">
        <x:f>IF(D1531="","",YEAR(D1531))</x:f>
        <x:v>2024</x:v>
      </x:c>
      <x:c r="F1531" t="n">
        <x:f>IF(D1531="","",MONTH(D1531))</x:f>
        <x:v>3</x:v>
      </x:c>
      <x:c r="G1531" t="str">
        <x:f>IF(D1531="","Fecha no disponible",TEXT(D1531,"mmmm"))</x:f>
        <x:v>March</x:v>
      </x:c>
      <x:c r="H1531" t="str">
        <x:f>IF(D1531="","Fecha no disponible",TEXT(D1531,"yyyy-mm"))</x:f>
        <x:v>2024-03</x:v>
      </x:c>
      <x:c r="I1531" t="str">
        <x:f>IF(D1531="","Fecha no disponible","T"&amp;ROUNDUP(MONTH(D1531)/3,0))</x:f>
        <x:v>T1</x:v>
      </x:c>
      <x:c r="J1531" t="str">
        <x:v>T005</x:v>
      </x:c>
      <x:c r="K1531" t="str">
        <x:v>Tienda Santa Cruz 1</x:v>
      </x:c>
      <x:c r="L1531" t="str">
        <x:v>Centro</x:v>
      </x:c>
      <x:c r="M1531" t="str">
        <x:v>Santa cruz</x:v>
      </x:c>
      <x:c r="N1531" t="str">
        <x:f>IFERROR(VLOOKUP(M1531,'Mapeos'!$A$4:$B$30,2,FALSE),M1531)</x:f>
        <x:v>Santa Cruz</x:v>
      </x:c>
      <x:c r="O1531" t="str">
        <x:v>C01359</x:v>
      </x:c>
      <x:c r="P1531" t="str">
        <x:v>Masivo</x:v>
      </x:c>
      <x:c r="Q1531" t="str">
        <x:v>P0085</x:v>
      </x:c>
      <x:c r="R1531" t="str">
        <x:v>Cuidado Personal</x:v>
      </x:c>
      <x:c r="S1531" t="str">
        <x:v>Marca D</x:v>
      </x:c>
      <x:c r="T1531" t="str">
        <x:v>Tienda</x:v>
      </x:c>
      <x:c r="U1531" t="str">
        <x:f>IFERROR(VLOOKUP(T1531,'Mapeos'!$D$4:$E$25,2,FALSE),T1531)</x:f>
        <x:v>Tienda</x:v>
      </x:c>
      <x:c r="V1531" t="str">
        <x:v>V005</x:v>
      </x:c>
      <x:c r="W1531" t="n">
        <x:v>1</x:v>
      </x:c>
      <x:c r="X1531" s="28" t="n">
        <x:v>67.77</x:v>
      </x:c>
      <x:c r="Y1531" s="20" t="n">
        <x:v>0</x:v>
      </x:c>
      <x:c r="Z1531" s="20" t="n">
        <x:f>IF(Y1531&gt;1,Y1531/100,Y1531)</x:f>
        <x:v>0</x:v>
      </x:c>
      <x:c r="AA1531" s="28" t="n">
        <x:v>45.61</x:v>
      </x:c>
      <x:c r="AB1531" s="28" t="n">
        <x:v>67.77</x:v>
      </x:c>
      <x:c r="AC1531" s="28" t="str">
        <x:v>BOB</x:v>
      </x:c>
      <x:c r="AD1531" s="28" t="n">
        <x:f>IF(AC1531="USD",AB1531*'Parametros'!$B$4,AB1531)</x:f>
        <x:v>67.77</x:v>
      </x:c>
      <x:c r="AE1531" s="28" t="n">
        <x:f>W1531*X1531*(1-Z1531)</x:f>
        <x:v>67.77</x:v>
      </x:c>
      <x:c r="AF1531" s="28" t="n">
        <x:f>W1531*AA1531</x:f>
        <x:v>45.61</x:v>
      </x:c>
      <x:c r="AG1531" s="28" t="n">
        <x:f>AE1531-AF1531</x:f>
        <x:v>22.159999999999997</x:v>
      </x:c>
      <x:c r="AH1531" s="20" t="n">
        <x:f>IF(AE1531&gt;0,AG1531/AE1531,"")</x:f>
        <x:v>0.3269883429245979</x:v>
      </x:c>
      <x:c r="AI1531" s="28" t="n">
        <x:v>183066.56</x:v>
      </x:c>
      <x:c r="AJ1531" s="28"/>
      <x:c r="AK1531"/>
      <x:c r="AL1531" t="str">
        <x:v>Completado</x:v>
      </x:c>
      <x:c r="AM1531" t="str">
        <x:f>IF(W1531&lt;0,"Devuelto",AL1531)</x:f>
        <x:v>Completado</x:v>
      </x:c>
      <x:c r="AN1531" t="str">
        <x:v>Tarjeta</x:v>
      </x:c>
      <x:c r="AO1531" s="29" t="str">
        <x:v>Región estandarizada</x:v>
      </x:c>
      <x:c r="AP1531" t="str">
        <x:f>IF(D1531="","No","Sí")</x:f>
        <x:v>Sí</x:v>
      </x:c>
    </x:row>
    <x:row r="1532">
      <x:c r="A1532" t="n">
        <x:v>1532</x:v>
      </x:c>
      <x:c r="B1532" t="str">
        <x:v>VT0007269</x:v>
      </x:c>
      <x:c r="C1532" t="str">
        <x:v>45581</x:v>
      </x:c>
      <x:c r="D1532" s="27" t="n">
        <x:v>45581</x:v>
      </x:c>
      <x:c r="E1532" t="n">
        <x:f>IF(D1532="","",YEAR(D1532))</x:f>
        <x:v>2024</x:v>
      </x:c>
      <x:c r="F1532" t="n">
        <x:f>IF(D1532="","",MONTH(D1532))</x:f>
        <x:v>10</x:v>
      </x:c>
      <x:c r="G1532" t="str">
        <x:f>IF(D1532="","Fecha no disponible",TEXT(D1532,"mmmm"))</x:f>
        <x:v>October</x:v>
      </x:c>
      <x:c r="H1532" t="str">
        <x:f>IF(D1532="","Fecha no disponible",TEXT(D1532,"yyyy-mm"))</x:f>
        <x:v>2024-10</x:v>
      </x:c>
      <x:c r="I1532" t="str">
        <x:f>IF(D1532="","Fecha no disponible","T"&amp;ROUNDUP(MONTH(D1532)/3,0))</x:f>
        <x:v>T4</x:v>
      </x:c>
      <x:c r="J1532" t="str">
        <x:v>T007</x:v>
      </x:c>
      <x:c r="K1532" t="str">
        <x:v>Tienda Santa Cruz 3</x:v>
      </x:c>
      <x:c r="L1532" t="str">
        <x:v>Barrio</x:v>
      </x:c>
      <x:c r="M1532" t="str">
        <x:v>Santa Cruz</x:v>
      </x:c>
      <x:c r="N1532" t="str">
        <x:f>IFERROR(VLOOKUP(M1532,'Mapeos'!$A$4:$B$30,2,FALSE),M1532)</x:f>
        <x:v>Santa Cruz</x:v>
      </x:c>
      <x:c r="O1532" t="str">
        <x:v>C00927</x:v>
      </x:c>
      <x:c r="P1532" t="str">
        <x:v>Empresa</x:v>
      </x:c>
      <x:c r="Q1532" t="str">
        <x:v>P0074</x:v>
      </x:c>
      <x:c r="R1532" t="str">
        <x:v>Hogar</x:v>
      </x:c>
      <x:c r="S1532" t="str">
        <x:v>Marca B</x:v>
      </x:c>
      <x:c r="T1532" t="str">
        <x:v>Tienda</x:v>
      </x:c>
      <x:c r="U1532" t="str">
        <x:f>IFERROR(VLOOKUP(T1532,'Mapeos'!$D$4:$E$25,2,FALSE),T1532)</x:f>
        <x:v>Tienda</x:v>
      </x:c>
      <x:c r="V1532" t="str">
        <x:v>V032</x:v>
      </x:c>
      <x:c r="W1532" t="n">
        <x:v>2</x:v>
      </x:c>
      <x:c r="X1532" s="28" t="n">
        <x:v>333.01</x:v>
      </x:c>
      <x:c r="Y1532" s="20" t="n">
        <x:v>0</x:v>
      </x:c>
      <x:c r="Z1532" s="20" t="n">
        <x:f>IF(Y1532&gt;1,Y1532/100,Y1532)</x:f>
        <x:v>0</x:v>
      </x:c>
      <x:c r="AA1532" s="28" t="n">
        <x:v>211</x:v>
      </x:c>
      <x:c r="AB1532" s="28" t="n">
        <x:v>666.02</x:v>
      </x:c>
      <x:c r="AC1532" s="28" t="str">
        <x:v>BOB</x:v>
      </x:c>
      <x:c r="AD1532" s="28" t="n">
        <x:f>IF(AC1532="USD",AB1532*'Parametros'!$B$4,AB1532)</x:f>
        <x:v>666.02</x:v>
      </x:c>
      <x:c r="AE1532" s="28" t="n">
        <x:f>W1532*X1532*(1-Z1532)</x:f>
        <x:v>666.02</x:v>
      </x:c>
      <x:c r="AF1532" s="28" t="n">
        <x:f>W1532*AA1532</x:f>
        <x:v>422</x:v>
      </x:c>
      <x:c r="AG1532" s="28" t="n">
        <x:f>AE1532-AF1532</x:f>
        <x:v>244.01999999999998</x:v>
      </x:c>
      <x:c r="AH1532" s="20" t="n">
        <x:f>IF(AE1532&gt;0,AG1532/AE1532,"")</x:f>
        <x:v>0.366385393832017</x:v>
      </x:c>
      <x:c r="AI1532" s="28" t="n">
        <x:v>157359.18</x:v>
      </x:c>
      <x:c r="AJ1532" s="28"/>
      <x:c r="AK1532"/>
      <x:c r="AL1532" t="str">
        <x:v>Completado</x:v>
      </x:c>
      <x:c r="AM1532" t="str">
        <x:f>IF(W1532&lt;0,"Devuelto",AL1532)</x:f>
        <x:v>Completado</x:v>
      </x:c>
      <x:c r="AN1532" t="str">
        <x:v>Transferencia</x:v>
      </x:c>
      <x:c r="AO1532" s="29" t="str">
        <x:v>Sin observación</x:v>
      </x:c>
      <x:c r="AP1532" t="str">
        <x:f>IF(D1532="","No","Sí")</x:f>
        <x:v>Sí</x:v>
      </x:c>
    </x:row>
    <x:row r="1533">
      <x:c r="A1533" t="n">
        <x:v>1533</x:v>
      </x:c>
      <x:c r="B1533" t="str">
        <x:v>VT0007274</x:v>
      </x:c>
      <x:c r="C1533" t="str">
        <x:v>46071</x:v>
      </x:c>
      <x:c r="D1533" s="27" t="n">
        <x:v>46071</x:v>
      </x:c>
      <x:c r="E1533" t="n">
        <x:f>IF(D1533="","",YEAR(D1533))</x:f>
        <x:v>2026</x:v>
      </x:c>
      <x:c r="F1533" t="n">
        <x:f>IF(D1533="","",MONTH(D1533))</x:f>
        <x:v>2</x:v>
      </x:c>
      <x:c r="G1533" t="str">
        <x:f>IF(D1533="","Fecha no disponible",TEXT(D1533,"mmmm"))</x:f>
        <x:v>February</x:v>
      </x:c>
      <x:c r="H1533" t="str">
        <x:f>IF(D1533="","Fecha no disponible",TEXT(D1533,"yyyy-mm"))</x:f>
        <x:v>2026-02</x:v>
      </x:c>
      <x:c r="I1533" t="str">
        <x:f>IF(D1533="","Fecha no disponible","T"&amp;ROUNDUP(MONTH(D1533)/3,0))</x:f>
        <x:v>T1</x:v>
      </x:c>
      <x:c r="J1533" t="str">
        <x:v>T013</x:v>
      </x:c>
      <x:c r="K1533" t="str">
        <x:v>Tienda Potosí 1</x:v>
      </x:c>
      <x:c r="L1533" t="str">
        <x:v>Centro</x:v>
      </x:c>
      <x:c r="M1533" t="str">
        <x:v>Potosí</x:v>
      </x:c>
      <x:c r="N1533" t="str">
        <x:f>IFERROR(VLOOKUP(M1533,'Mapeos'!$A$4:$B$30,2,FALSE),M1533)</x:f>
        <x:v>Potosí</x:v>
      </x:c>
      <x:c r="O1533" t="str">
        <x:v>C00675</x:v>
      </x:c>
      <x:c r="P1533" t="str">
        <x:v>Frecuente</x:v>
      </x:c>
      <x:c r="Q1533" t="str">
        <x:v>P0149</x:v>
      </x:c>
      <x:c r="R1533" t="str">
        <x:v>Alimentos</x:v>
      </x:c>
      <x:c r="S1533" t="str">
        <x:v>Marca D</x:v>
      </x:c>
      <x:c r="T1533" t="str">
        <x:v>Marketplace</x:v>
      </x:c>
      <x:c r="U1533" t="str">
        <x:f>IFERROR(VLOOKUP(T1533,'Mapeos'!$D$4:$E$25,2,FALSE),T1533)</x:f>
        <x:v>Marketplace</x:v>
      </x:c>
      <x:c r="V1533" t="str">
        <x:v>V040</x:v>
      </x:c>
      <x:c r="W1533" t="n">
        <x:v>2</x:v>
      </x:c>
      <x:c r="X1533" s="28" t="n">
        <x:v>24.12</x:v>
      </x:c>
      <x:c r="Y1533" s="20" t="n">
        <x:v>0.1</x:v>
      </x:c>
      <x:c r="Z1533" s="20" t="n">
        <x:f>IF(Y1533&gt;1,Y1533/100,Y1533)</x:f>
        <x:v>0.1</x:v>
      </x:c>
      <x:c r="AA1533" s="28" t="n">
        <x:v>18.82</x:v>
      </x:c>
      <x:c r="AB1533" s="28" t="n">
        <x:v>43.42</x:v>
      </x:c>
      <x:c r="AC1533" s="28" t="str">
        <x:v>BOB</x:v>
      </x:c>
      <x:c r="AD1533" s="28" t="n">
        <x:f>IF(AC1533="USD",AB1533*'Parametros'!$B$4,AB1533)</x:f>
        <x:v>43.42</x:v>
      </x:c>
      <x:c r="AE1533" s="28" t="n">
        <x:f>W1533*X1533*(1-Z1533)</x:f>
        <x:v>43.416000000000004</x:v>
      </x:c>
      <x:c r="AF1533" s="28" t="n">
        <x:f>W1533*AA1533</x:f>
        <x:v>37.64</x:v>
      </x:c>
      <x:c r="AG1533" s="28" t="n">
        <x:f>AE1533-AF1533</x:f>
        <x:v>5.776000000000003</x:v>
      </x:c>
      <x:c r="AH1533" s="20" t="n">
        <x:f>IF(AE1533&gt;0,AG1533/AE1533,"")</x:f>
        <x:v>0.13303851114796394</x:v>
      </x:c>
      <x:c r="AI1533" s="28" t="n">
        <x:v>61732</x:v>
      </x:c>
      <x:c r="AJ1533" s="28"/>
      <x:c r="AK1533"/>
      <x:c r="AL1533" t="str">
        <x:v>Completado</x:v>
      </x:c>
      <x:c r="AM1533" t="str">
        <x:f>IF(W1533&lt;0,"Devuelto",AL1533)</x:f>
        <x:v>Completado</x:v>
      </x:c>
      <x:c r="AN1533" t="str">
        <x:v>Tarjeta</x:v>
      </x:c>
      <x:c r="AO1533" s="29" t="str">
        <x:v>Sin observación</x:v>
      </x:c>
      <x:c r="AP1533" t="str">
        <x:f>IF(D1533="","No","Sí")</x:f>
        <x:v>Sí</x:v>
      </x:c>
    </x:row>
    <x:row r="1534">
      <x:c r="A1534" t="n">
        <x:v>1534</x:v>
      </x:c>
      <x:c r="B1534" t="str">
        <x:v>VT0007279</x:v>
      </x:c>
      <x:c r="C1534" t="str">
        <x:v>45322</x:v>
      </x:c>
      <x:c r="D1534" s="27" t="n">
        <x:v>45322</x:v>
      </x:c>
      <x:c r="E1534" t="n">
        <x:f>IF(D1534="","",YEAR(D1534))</x:f>
        <x:v>2024</x:v>
      </x:c>
      <x:c r="F1534" t="n">
        <x:f>IF(D1534="","",MONTH(D1534))</x:f>
        <x:v>1</x:v>
      </x:c>
      <x:c r="G1534" t="str">
        <x:f>IF(D1534="","Fecha no disponible",TEXT(D1534,"mmmm"))</x:f>
        <x:v>January</x:v>
      </x:c>
      <x:c r="H1534" t="str">
        <x:f>IF(D1534="","Fecha no disponible",TEXT(D1534,"yyyy-mm"))</x:f>
        <x:v>2024-01</x:v>
      </x:c>
      <x:c r="I1534" t="str">
        <x:f>IF(D1534="","Fecha no disponible","T"&amp;ROUNDUP(MONTH(D1534)/3,0))</x:f>
        <x:v>T1</x:v>
      </x:c>
      <x:c r="J1534" t="str">
        <x:v>T013</x:v>
      </x:c>
      <x:c r="K1534" t="str">
        <x:v>Tienda Potosí 1</x:v>
      </x:c>
      <x:c r="L1534" t="str">
        <x:v>Centro</x:v>
      </x:c>
      <x:c r="M1534" t="str">
        <x:v>Potosí</x:v>
      </x:c>
      <x:c r="N1534" t="str">
        <x:f>IFERROR(VLOOKUP(M1534,'Mapeos'!$A$4:$B$30,2,FALSE),M1534)</x:f>
        <x:v>Potosí</x:v>
      </x:c>
      <x:c r="O1534" t="str">
        <x:v>C01550</x:v>
      </x:c>
      <x:c r="P1534" t="str">
        <x:v>Frecuente</x:v>
      </x:c>
      <x:c r="Q1534" t="str">
        <x:v>P0027</x:v>
      </x:c>
      <x:c r="R1534" t="str">
        <x:v>Cuidado Personal</x:v>
      </x:c>
      <x:c r="S1534" t="str">
        <x:v>Marca D</x:v>
      </x:c>
      <x:c r="T1534" t="str">
        <x:v>Tienda</x:v>
      </x:c>
      <x:c r="U1534" t="str">
        <x:f>IFERROR(VLOOKUP(T1534,'Mapeos'!$D$4:$E$25,2,FALSE),T1534)</x:f>
        <x:v>Tienda</x:v>
      </x:c>
      <x:c r="V1534" t="str">
        <x:v>V037</x:v>
      </x:c>
      <x:c r="W1534" t="n">
        <x:v>1</x:v>
      </x:c>
      <x:c r="X1534" s="28" t="n">
        <x:v>71.87</x:v>
      </x:c>
      <x:c r="Y1534" s="20" t="n">
        <x:v>0.15</x:v>
      </x:c>
      <x:c r="Z1534" s="20" t="n">
        <x:f>IF(Y1534&gt;1,Y1534/100,Y1534)</x:f>
        <x:v>0.15</x:v>
      </x:c>
      <x:c r="AA1534" s="28" t="n">
        <x:v>41.68</x:v>
      </x:c>
      <x:c r="AB1534" s="28" t="n">
        <x:v>61.09</x:v>
      </x:c>
      <x:c r="AC1534" s="28" t="str">
        <x:v>BOB</x:v>
      </x:c>
      <x:c r="AD1534" s="28" t="n">
        <x:f>IF(AC1534="USD",AB1534*'Parametros'!$B$4,AB1534)</x:f>
        <x:v>61.09</x:v>
      </x:c>
      <x:c r="AE1534" s="28" t="n">
        <x:f>W1534*X1534*(1-Z1534)</x:f>
        <x:v>61.0895</x:v>
      </x:c>
      <x:c r="AF1534" s="28" t="n">
        <x:f>W1534*AA1534</x:f>
        <x:v>41.68</x:v>
      </x:c>
      <x:c r="AG1534" s="28" t="n">
        <x:f>AE1534-AF1534</x:f>
        <x:v>19.4095</x:v>
      </x:c>
      <x:c r="AH1534" s="20" t="n">
        <x:f>IF(AE1534&gt;0,AG1534/AE1534,"")</x:f>
        <x:v>0.31772235817939254</x:v>
      </x:c>
      <x:c r="AI1534" s="28" t="n">
        <x:v>199118.41</x:v>
      </x:c>
      <x:c r="AJ1534" s="28"/>
      <x:c r="AK1534"/>
      <x:c r="AL1534" t="str">
        <x:v>Completado</x:v>
      </x:c>
      <x:c r="AM1534" t="str">
        <x:f>IF(W1534&lt;0,"Devuelto",AL1534)</x:f>
        <x:v>Completado</x:v>
      </x:c>
      <x:c r="AN1534" t="str">
        <x:v>QR</x:v>
      </x:c>
      <x:c r="AO1534" s="29" t="str">
        <x:v>Sin observación</x:v>
      </x:c>
      <x:c r="AP1534" t="str">
        <x:f>IF(D1534="","No","Sí")</x:f>
        <x:v>Sí</x:v>
      </x:c>
    </x:row>
    <x:row r="1535">
      <x:c r="A1535" t="n">
        <x:v>1535</x:v>
      </x:c>
      <x:c r="B1535" t="str">
        <x:v>VT0007284</x:v>
      </x:c>
      <x:c r="C1535" t="str">
        <x:v>45634</x:v>
      </x:c>
      <x:c r="D1535" s="27" t="n">
        <x:v>45634</x:v>
      </x:c>
      <x:c r="E1535" t="n">
        <x:f>IF(D1535="","",YEAR(D1535))</x:f>
        <x:v>2024</x:v>
      </x:c>
      <x:c r="F1535" t="n">
        <x:f>IF(D1535="","",MONTH(D1535))</x:f>
        <x:v>12</x:v>
      </x:c>
      <x:c r="G1535" t="str">
        <x:f>IF(D1535="","Fecha no disponible",TEXT(D1535,"mmmm"))</x:f>
        <x:v>December</x:v>
      </x:c>
      <x:c r="H1535" t="str">
        <x:f>IF(D1535="","Fecha no disponible",TEXT(D1535,"yyyy-mm"))</x:f>
        <x:v>2024-12</x:v>
      </x:c>
      <x:c r="I1535" t="str">
        <x:f>IF(D1535="","Fecha no disponible","T"&amp;ROUNDUP(MONTH(D1535)/3,0))</x:f>
        <x:v>T4</x:v>
      </x:c>
      <x:c r="J1535" t="str">
        <x:v>T005</x:v>
      </x:c>
      <x:c r="K1535" t="str">
        <x:v>Tienda Santa Cruz 1</x:v>
      </x:c>
      <x:c r="L1535" t="str">
        <x:v>Centro</x:v>
      </x:c>
      <x:c r="M1535" t="str">
        <x:v>Santa Cruz</x:v>
      </x:c>
      <x:c r="N1535" t="str">
        <x:f>IFERROR(VLOOKUP(M1535,'Mapeos'!$A$4:$B$30,2,FALSE),M1535)</x:f>
        <x:v>Santa Cruz</x:v>
      </x:c>
      <x:c r="O1535" t="str">
        <x:v>C00379</x:v>
      </x:c>
      <x:c r="P1535" t="str">
        <x:v>Masivo</x:v>
      </x:c>
      <x:c r="Q1535" t="str">
        <x:v>P0142</x:v>
      </x:c>
      <x:c r="R1535" t="str">
        <x:v>Electrónica</x:v>
      </x:c>
      <x:c r="S1535" t="str">
        <x:v>Marca D</x:v>
      </x:c>
      <x:c r="T1535" t="str">
        <x:v>E-commerce</x:v>
      </x:c>
      <x:c r="U1535" t="str">
        <x:f>IFERROR(VLOOKUP(T1535,'Mapeos'!$D$4:$E$25,2,FALSE),T1535)</x:f>
        <x:v>E-commerce</x:v>
      </x:c>
      <x:c r="V1535" t="str">
        <x:v>V012</x:v>
      </x:c>
      <x:c r="W1535" t="n">
        <x:v>1</x:v>
      </x:c>
      <x:c r="X1535" s="28" t="n">
        <x:v>371.66</x:v>
      </x:c>
      <x:c r="Y1535" s="20" t="n">
        <x:v>0.05</x:v>
      </x:c>
      <x:c r="Z1535" s="20" t="n">
        <x:f>IF(Y1535&gt;1,Y1535/100,Y1535)</x:f>
        <x:v>0.05</x:v>
      </x:c>
      <x:c r="AA1535" s="28" t="n">
        <x:v>197.65</x:v>
      </x:c>
      <x:c r="AB1535" s="28" t="n">
        <x:v>353.08</x:v>
      </x:c>
      <x:c r="AC1535" s="28" t="str">
        <x:v>BOB</x:v>
      </x:c>
      <x:c r="AD1535" s="28" t="n">
        <x:f>IF(AC1535="USD",AB1535*'Parametros'!$B$4,AB1535)</x:f>
        <x:v>353.08</x:v>
      </x:c>
      <x:c r="AE1535" s="28" t="n">
        <x:f>W1535*X1535*(1-Z1535)</x:f>
        <x:v>353.077</x:v>
      </x:c>
      <x:c r="AF1535" s="28" t="n">
        <x:f>W1535*AA1535</x:f>
        <x:v>197.65</x:v>
      </x:c>
      <x:c r="AG1535" s="28" t="n">
        <x:f>AE1535-AF1535</x:f>
        <x:v>155.427</x:v>
      </x:c>
      <x:c r="AH1535" s="20" t="n">
        <x:f>IF(AE1535&gt;0,AG1535/AE1535,"")</x:f>
        <x:v>0.4402070936367988</x:v>
      </x:c>
      <x:c r="AI1535" s="28" t="n">
        <x:v>96752.05</x:v>
      </x:c>
      <x:c r="AJ1535" s="28"/>
      <x:c r="AK1535"/>
      <x:c r="AL1535" t="str">
        <x:v>Completado</x:v>
      </x:c>
      <x:c r="AM1535" t="str">
        <x:f>IF(W1535&lt;0,"Devuelto",AL1535)</x:f>
        <x:v>Completado</x:v>
      </x:c>
      <x:c r="AN1535" t="str">
        <x:v>Transferencia</x:v>
      </x:c>
      <x:c r="AO1535" s="29" t="str">
        <x:v>Sin observación</x:v>
      </x:c>
      <x:c r="AP1535" t="str">
        <x:f>IF(D1535="","No","Sí")</x:f>
        <x:v>Sí</x:v>
      </x:c>
    </x:row>
    <x:row r="1536">
      <x:c r="A1536" t="n">
        <x:v>1536</x:v>
      </x:c>
      <x:c r="B1536" t="str">
        <x:v>VT0007288</x:v>
      </x:c>
      <x:c r="C1536" t="str">
        <x:v>46140</x:v>
      </x:c>
      <x:c r="D1536" s="27" t="n">
        <x:v>46140</x:v>
      </x:c>
      <x:c r="E1536" t="n">
        <x:f>IF(D1536="","",YEAR(D1536))</x:f>
        <x:v>2026</x:v>
      </x:c>
      <x:c r="F1536" t="n">
        <x:f>IF(D1536="","",MONTH(D1536))</x:f>
        <x:v>4</x:v>
      </x:c>
      <x:c r="G1536" t="str">
        <x:f>IF(D1536="","Fecha no disponible",TEXT(D1536,"mmmm"))</x:f>
        <x:v>April</x:v>
      </x:c>
      <x:c r="H1536" t="str">
        <x:f>IF(D1536="","Fecha no disponible",TEXT(D1536,"yyyy-mm"))</x:f>
        <x:v>2026-04</x:v>
      </x:c>
      <x:c r="I1536" t="str">
        <x:f>IF(D1536="","Fecha no disponible","T"&amp;ROUNDUP(MONTH(D1536)/3,0))</x:f>
        <x:v>T2</x:v>
      </x:c>
      <x:c r="J1536" t="str">
        <x:v>T019</x:v>
      </x:c>
      <x:c r="K1536" t="str">
        <x:v>Tienda Sucre 3</x:v>
      </x:c>
      <x:c r="L1536" t="str">
        <x:v>Centro</x:v>
      </x:c>
      <x:c r="M1536" t="str">
        <x:v>Sucre</x:v>
      </x:c>
      <x:c r="N1536" t="str">
        <x:f>IFERROR(VLOOKUP(M1536,'Mapeos'!$A$4:$B$30,2,FALSE),M1536)</x:f>
        <x:v>Sucre</x:v>
      </x:c>
      <x:c r="O1536" t="str">
        <x:v>C00334</x:v>
      </x:c>
      <x:c r="P1536" t="str">
        <x:v>Frecuente</x:v>
      </x:c>
      <x:c r="Q1536" t="str">
        <x:v>P0039</x:v>
      </x:c>
      <x:c r="R1536" t="str">
        <x:v>Deportes</x:v>
      </x:c>
      <x:c r="S1536" t="str">
        <x:v>Marca B</x:v>
      </x:c>
      <x:c r="T1536" t="str">
        <x:v>E-commerce</x:v>
      </x:c>
      <x:c r="U1536" t="str">
        <x:f>IFERROR(VLOOKUP(T1536,'Mapeos'!$D$4:$E$25,2,FALSE),T1536)</x:f>
        <x:v>E-commerce</x:v>
      </x:c>
      <x:c r="V1536" t="str">
        <x:v>V026</x:v>
      </x:c>
      <x:c r="W1536" t="n">
        <x:v>3</x:v>
      </x:c>
      <x:c r="X1536" s="28" t="n">
        <x:v>245.68</x:v>
      </x:c>
      <x:c r="Y1536" s="20" t="n">
        <x:v>0.15</x:v>
      </x:c>
      <x:c r="Z1536" s="20" t="n">
        <x:f>IF(Y1536&gt;1,Y1536/100,Y1536)</x:f>
        <x:v>0.15</x:v>
      </x:c>
      <x:c r="AA1536" s="28" t="n">
        <x:v>154.82</x:v>
      </x:c>
      <x:c r="AB1536" s="28" t="n">
        <x:v>626.48</x:v>
      </x:c>
      <x:c r="AC1536" s="28" t="str">
        <x:v>BOB</x:v>
      </x:c>
      <x:c r="AD1536" s="28" t="n">
        <x:f>IF(AC1536="USD",AB1536*'Parametros'!$B$4,AB1536)</x:f>
        <x:v>626.48</x:v>
      </x:c>
      <x:c r="AE1536" s="28" t="n">
        <x:f>W1536*X1536*(1-Z1536)</x:f>
        <x:v>626.4839999999999</x:v>
      </x:c>
      <x:c r="AF1536" s="28" t="n">
        <x:f>W1536*AA1536</x:f>
        <x:v>464.46</x:v>
      </x:c>
      <x:c r="AG1536" s="28" t="n">
        <x:f>AE1536-AF1536</x:f>
        <x:v>162.02399999999994</x:v>
      </x:c>
      <x:c r="AH1536" s="20" t="n">
        <x:f>IF(AE1536&gt;0,AG1536/AE1536,"")</x:f>
        <x:v>0.25862432240887234</x:v>
      </x:c>
      <x:c r="AI1536" s="28" t="n">
        <x:v>62593.37</x:v>
      </x:c>
      <x:c r="AJ1536" s="28"/>
      <x:c r="AK1536"/>
      <x:c r="AL1536" t="str">
        <x:v>Completado</x:v>
      </x:c>
      <x:c r="AM1536" t="str">
        <x:f>IF(W1536&lt;0,"Devuelto",AL1536)</x:f>
        <x:v>Completado</x:v>
      </x:c>
      <x:c r="AN1536" t="str">
        <x:v>Tarjeta</x:v>
      </x:c>
      <x:c r="AO1536" s="29" t="str">
        <x:v>Sin observación</x:v>
      </x:c>
      <x:c r="AP1536" t="str">
        <x:f>IF(D1536="","No","Sí")</x:f>
        <x:v>Sí</x:v>
      </x:c>
    </x:row>
    <x:row r="1537">
      <x:c r="A1537" t="n">
        <x:v>1537</x:v>
      </x:c>
      <x:c r="B1537" t="str">
        <x:v>VT0007293</x:v>
      </x:c>
      <x:c r="C1537" t="str">
        <x:v>45680</x:v>
      </x:c>
      <x:c r="D1537" s="27" t="n">
        <x:v>45680</x:v>
      </x:c>
      <x:c r="E1537" t="n">
        <x:f>IF(D1537="","",YEAR(D1537))</x:f>
        <x:v>2025</x:v>
      </x:c>
      <x:c r="F1537" t="n">
        <x:f>IF(D1537="","",MONTH(D1537))</x:f>
        <x:v>1</x:v>
      </x:c>
      <x:c r="G1537" t="str">
        <x:f>IF(D1537="","Fecha no disponible",TEXT(D1537,"mmmm"))</x:f>
        <x:v>January</x:v>
      </x:c>
      <x:c r="H1537" t="str">
        <x:f>IF(D1537="","Fecha no disponible",TEXT(D1537,"yyyy-mm"))</x:f>
        <x:v>2025-01</x:v>
      </x:c>
      <x:c r="I1537" t="str">
        <x:f>IF(D1537="","Fecha no disponible","T"&amp;ROUNDUP(MONTH(D1537)/3,0))</x:f>
        <x:v>T1</x:v>
      </x:c>
      <x:c r="J1537" t="str">
        <x:v>T017</x:v>
      </x:c>
      <x:c r="K1537" t="str">
        <x:v>Tienda Sucre 1</x:v>
      </x:c>
      <x:c r="L1537" t="str">
        <x:v>Centro</x:v>
      </x:c>
      <x:c r="M1537" t="str">
        <x:v>Sucre</x:v>
      </x:c>
      <x:c r="N1537" t="str">
        <x:f>IFERROR(VLOOKUP(M1537,'Mapeos'!$A$4:$B$30,2,FALSE),M1537)</x:f>
        <x:v>Sucre</x:v>
      </x:c>
      <x:c r="O1537" t="str">
        <x:v>C01660</x:v>
      </x:c>
      <x:c r="P1537" t="str">
        <x:v>Premium</x:v>
      </x:c>
      <x:c r="Q1537" t="str">
        <x:v>P0118</x:v>
      </x:c>
      <x:c r="R1537" t="str">
        <x:v>Electrónica</x:v>
      </x:c>
      <x:c r="S1537" t="str">
        <x:v>Marca A</x:v>
      </x:c>
      <x:c r="T1537" t="str">
        <x:v>Tienda</x:v>
      </x:c>
      <x:c r="U1537" t="str">
        <x:f>IFERROR(VLOOKUP(T1537,'Mapeos'!$D$4:$E$25,2,FALSE),T1537)</x:f>
        <x:v>Tienda</x:v>
      </x:c>
      <x:c r="V1537" t="str">
        <x:v>V040</x:v>
      </x:c>
      <x:c r="W1537" t="n">
        <x:v>1</x:v>
      </x:c>
      <x:c r="X1537" s="28" t="n">
        <x:v>149.93</x:v>
      </x:c>
      <x:c r="Y1537" s="20" t="n">
        <x:v>0.2</x:v>
      </x:c>
      <x:c r="Z1537" s="20" t="n">
        <x:f>IF(Y1537&gt;1,Y1537/100,Y1537)</x:f>
        <x:v>0.2</x:v>
      </x:c>
      <x:c r="AA1537" s="28" t="n">
        <x:v>75.13</x:v>
      </x:c>
      <x:c r="AB1537" s="28" t="n">
        <x:v>119.94</x:v>
      </x:c>
      <x:c r="AC1537" s="28" t="str">
        <x:v>BOB</x:v>
      </x:c>
      <x:c r="AD1537" s="28" t="n">
        <x:f>IF(AC1537="USD",AB1537*'Parametros'!$B$4,AB1537)</x:f>
        <x:v>119.94</x:v>
      </x:c>
      <x:c r="AE1537" s="28" t="n">
        <x:f>W1537*X1537*(1-Z1537)</x:f>
        <x:v>119.94400000000002</x:v>
      </x:c>
      <x:c r="AF1537" s="28" t="n">
        <x:f>W1537*AA1537</x:f>
        <x:v>75.13</x:v>
      </x:c>
      <x:c r="AG1537" s="28" t="n">
        <x:f>AE1537-AF1537</x:f>
        <x:v>44.81400000000002</x:v>
      </x:c>
      <x:c r="AH1537" s="20" t="n">
        <x:f>IF(AE1537&gt;0,AG1537/AE1537,"")</x:f>
        <x:v>0.3736243580337492</x:v>
      </x:c>
      <x:c r="AI1537" s="28" t="n">
        <x:v>139765.58</x:v>
      </x:c>
      <x:c r="AJ1537" s="28"/>
      <x:c r="AK1537"/>
      <x:c r="AL1537" t="str">
        <x:v>Completado</x:v>
      </x:c>
      <x:c r="AM1537" t="str">
        <x:f>IF(W1537&lt;0,"Devuelto",AL1537)</x:f>
        <x:v>Completado</x:v>
      </x:c>
      <x:c r="AN1537" t="str">
        <x:v>Transferencia</x:v>
      </x:c>
      <x:c r="AO1537" s="29" t="str">
        <x:v>Sin observación</x:v>
      </x:c>
      <x:c r="AP1537" t="str">
        <x:f>IF(D1537="","No","Sí")</x:f>
        <x:v>Sí</x:v>
      </x:c>
    </x:row>
    <x:row r="1538">
      <x:c r="A1538" t="n">
        <x:v>1538</x:v>
      </x:c>
      <x:c r="B1538" t="str">
        <x:v>VT0007298</x:v>
      </x:c>
      <x:c r="C1538" t="str">
        <x:v>45426</x:v>
      </x:c>
      <x:c r="D1538" s="27" t="n">
        <x:v>45426</x:v>
      </x:c>
      <x:c r="E1538" t="n">
        <x:f>IF(D1538="","",YEAR(D1538))</x:f>
        <x:v>2024</x:v>
      </x:c>
      <x:c r="F1538" t="n">
        <x:f>IF(D1538="","",MONTH(D1538))</x:f>
        <x:v>5</x:v>
      </x:c>
      <x:c r="G1538" t="str">
        <x:f>IF(D1538="","Fecha no disponible",TEXT(D1538,"mmmm"))</x:f>
        <x:v>May</x:v>
      </x:c>
      <x:c r="H1538" t="str">
        <x:f>IF(D1538="","Fecha no disponible",TEXT(D1538,"yyyy-mm"))</x:f>
        <x:v>2024-05</x:v>
      </x:c>
      <x:c r="I1538" t="str">
        <x:f>IF(D1538="","Fecha no disponible","T"&amp;ROUNDUP(MONTH(D1538)/3,0))</x:f>
        <x:v>T2</x:v>
      </x:c>
      <x:c r="J1538" t="str">
        <x:v>T011</x:v>
      </x:c>
      <x:c r="K1538" t="str">
        <x:v>Tienda Cochabamba 3</x:v>
      </x:c>
      <x:c r="L1538" t="str">
        <x:v>Mall</x:v>
      </x:c>
      <x:c r="M1538" t="str">
        <x:v>Cochabamba</x:v>
      </x:c>
      <x:c r="N1538" t="str">
        <x:f>IFERROR(VLOOKUP(M1538,'Mapeos'!$A$4:$B$30,2,FALSE),M1538)</x:f>
        <x:v>Cochabamba</x:v>
      </x:c>
      <x:c r="O1538" t="str">
        <x:v>C00072</x:v>
      </x:c>
      <x:c r="P1538" t="str">
        <x:v>Empresa</x:v>
      </x:c>
      <x:c r="Q1538" t="str">
        <x:v>P0118</x:v>
      </x:c>
      <x:c r="R1538" t="str">
        <x:v>Electrónica</x:v>
      </x:c>
      <x:c r="S1538" t="str">
        <x:v>Marca A</x:v>
      </x:c>
      <x:c r="T1538" t="str">
        <x:v>Tienda</x:v>
      </x:c>
      <x:c r="U1538" t="str">
        <x:f>IFERROR(VLOOKUP(T1538,'Mapeos'!$D$4:$E$25,2,FALSE),T1538)</x:f>
        <x:v>Tienda</x:v>
      </x:c>
      <x:c r="V1538" t="str">
        <x:v>V018</x:v>
      </x:c>
      <x:c r="W1538" t="n">
        <x:v>1</x:v>
      </x:c>
      <x:c r="X1538" s="28" t="n">
        <x:v>154.73</x:v>
      </x:c>
      <x:c r="Y1538" s="20" t="n">
        <x:v>0.2</x:v>
      </x:c>
      <x:c r="Z1538" s="20" t="n">
        <x:f>IF(Y1538&gt;1,Y1538/100,Y1538)</x:f>
        <x:v>0.2</x:v>
      </x:c>
      <x:c r="AA1538" s="28" t="n">
        <x:v>75.13</x:v>
      </x:c>
      <x:c r="AB1538" s="28" t="n">
        <x:v>123.78</x:v>
      </x:c>
      <x:c r="AC1538" s="28" t="str">
        <x:v>BOB</x:v>
      </x:c>
      <x:c r="AD1538" s="28" t="n">
        <x:f>IF(AC1538="USD",AB1538*'Parametros'!$B$4,AB1538)</x:f>
        <x:v>123.78</x:v>
      </x:c>
      <x:c r="AE1538" s="28" t="n">
        <x:f>W1538*X1538*(1-Z1538)</x:f>
        <x:v>123.78399999999999</x:v>
      </x:c>
      <x:c r="AF1538" s="28" t="n">
        <x:f>W1538*AA1538</x:f>
        <x:v>75.13</x:v>
      </x:c>
      <x:c r="AG1538" s="28" t="n">
        <x:f>AE1538-AF1538</x:f>
        <x:v>48.653999999999996</x:v>
      </x:c>
      <x:c r="AH1538" s="20" t="n">
        <x:f>IF(AE1538&gt;0,AG1538/AE1538,"")</x:f>
        <x:v>0.3930556453176501</x:v>
      </x:c>
      <x:c r="AI1538" s="28" t="n">
        <x:v>136007.7</x:v>
      </x:c>
      <x:c r="AJ1538" s="28"/>
      <x:c r="AK1538"/>
      <x:c r="AL1538" t="str">
        <x:v>Completado</x:v>
      </x:c>
      <x:c r="AM1538" t="str">
        <x:f>IF(W1538&lt;0,"Devuelto",AL1538)</x:f>
        <x:v>Completado</x:v>
      </x:c>
      <x:c r="AN1538" t="str">
        <x:v>Transferencia</x:v>
      </x:c>
      <x:c r="AO1538" s="29" t="str">
        <x:v>Sin observación</x:v>
      </x:c>
      <x:c r="AP1538" t="str">
        <x:f>IF(D1538="","No","Sí")</x:f>
        <x:v>Sí</x:v>
      </x:c>
    </x:row>
    <x:row r="1539">
      <x:c r="A1539" t="n">
        <x:v>1539</x:v>
      </x:c>
      <x:c r="B1539" t="str">
        <x:v>VT0007303</x:v>
      </x:c>
      <x:c r="C1539" t="str">
        <x:v>45765</x:v>
      </x:c>
      <x:c r="D1539" s="27" t="n">
        <x:v>45765</x:v>
      </x:c>
      <x:c r="E1539" t="n">
        <x:f>IF(D1539="","",YEAR(D1539))</x:f>
        <x:v>2025</x:v>
      </x:c>
      <x:c r="F1539" t="n">
        <x:f>IF(D1539="","",MONTH(D1539))</x:f>
        <x:v>4</x:v>
      </x:c>
      <x:c r="G1539" t="str">
        <x:f>IF(D1539="","Fecha no disponible",TEXT(D1539,"mmmm"))</x:f>
        <x:v>April</x:v>
      </x:c>
      <x:c r="H1539" t="str">
        <x:f>IF(D1539="","Fecha no disponible",TEXT(D1539,"yyyy-mm"))</x:f>
        <x:v>2025-04</x:v>
      </x:c>
      <x:c r="I1539" t="str">
        <x:f>IF(D1539="","Fecha no disponible","T"&amp;ROUNDUP(MONTH(D1539)/3,0))</x:f>
        <x:v>T2</x:v>
      </x:c>
      <x:c r="J1539" t="str">
        <x:v>T012</x:v>
      </x:c>
      <x:c r="K1539" t="str">
        <x:v>Tienda Cochabamba 4</x:v>
      </x:c>
      <x:c r="L1539" t="str">
        <x:v>Centro</x:v>
      </x:c>
      <x:c r="M1539" t="str">
        <x:v>Cochabamba</x:v>
      </x:c>
      <x:c r="N1539" t="str">
        <x:f>IFERROR(VLOOKUP(M1539,'Mapeos'!$A$4:$B$30,2,FALSE),M1539)</x:f>
        <x:v>Cochabamba</x:v>
      </x:c>
      <x:c r="O1539" t="str">
        <x:v>C00543</x:v>
      </x:c>
      <x:c r="P1539" t="str">
        <x:v>Premium</x:v>
      </x:c>
      <x:c r="Q1539" t="str">
        <x:v>P0054</x:v>
      </x:c>
      <x:c r="R1539" t="str">
        <x:v>Alimentos</x:v>
      </x:c>
      <x:c r="S1539" t="str">
        <x:v>Marca B</x:v>
      </x:c>
      <x:c r="T1539" t="str">
        <x:v>Tienda</x:v>
      </x:c>
      <x:c r="U1539" t="str">
        <x:f>IFERROR(VLOOKUP(T1539,'Mapeos'!$D$4:$E$25,2,FALSE),T1539)</x:f>
        <x:v>Tienda</x:v>
      </x:c>
      <x:c r="V1539" t="str">
        <x:v>V031</x:v>
      </x:c>
      <x:c r="W1539" t="n">
        <x:v>4</x:v>
      </x:c>
      <x:c r="X1539" s="28" t="n">
        <x:v>34.35</x:v>
      </x:c>
      <x:c r="Y1539" s="20" t="n">
        <x:v>0.1</x:v>
      </x:c>
      <x:c r="Z1539" s="20" t="n">
        <x:f>IF(Y1539&gt;1,Y1539/100,Y1539)</x:f>
        <x:v>0.1</x:v>
      </x:c>
      <x:c r="AA1539" s="28" t="n">
        <x:v>18.5</x:v>
      </x:c>
      <x:c r="AB1539" s="28" t="n">
        <x:v>123.66</x:v>
      </x:c>
      <x:c r="AC1539" s="28" t="str">
        <x:v>BOB</x:v>
      </x:c>
      <x:c r="AD1539" s="28" t="n">
        <x:f>IF(AC1539="USD",AB1539*'Parametros'!$B$4,AB1539)</x:f>
        <x:v>123.66</x:v>
      </x:c>
      <x:c r="AE1539" s="28" t="n">
        <x:f>W1539*X1539*(1-Z1539)</x:f>
        <x:v>123.66000000000001</x:v>
      </x:c>
      <x:c r="AF1539" s="28" t="n">
        <x:f>W1539*AA1539</x:f>
        <x:v>74</x:v>
      </x:c>
      <x:c r="AG1539" s="28" t="n">
        <x:f>AE1539-AF1539</x:f>
        <x:v>49.66000000000001</x:v>
      </x:c>
      <x:c r="AH1539" s="20" t="n">
        <x:f>IF(AE1539&gt;0,AG1539/AE1539,"")</x:f>
        <x:v>0.4015849911046418</x:v>
      </x:c>
      <x:c r="AI1539" s="28" t="n">
        <x:v>136612.61</x:v>
      </x:c>
      <x:c r="AJ1539" s="28"/>
      <x:c r="AK1539"/>
      <x:c r="AL1539" t="str">
        <x:v>Completado</x:v>
      </x:c>
      <x:c r="AM1539" t="str">
        <x:f>IF(W1539&lt;0,"Devuelto",AL1539)</x:f>
        <x:v>Completado</x:v>
      </x:c>
      <x:c r="AN1539" t="str">
        <x:v>Tarjeta</x:v>
      </x:c>
      <x:c r="AO1539" s="29" t="str">
        <x:v>Sin observación</x:v>
      </x:c>
      <x:c r="AP1539" t="str">
        <x:f>IF(D1539="","No","Sí")</x:f>
        <x:v>Sí</x:v>
      </x:c>
    </x:row>
    <x:row r="1540">
      <x:c r="A1540" t="n">
        <x:v>1540</x:v>
      </x:c>
      <x:c r="B1540" t="str">
        <x:v>VT0007307</x:v>
      </x:c>
      <x:c r="C1540" t="str">
        <x:v>45688</x:v>
      </x:c>
      <x:c r="D1540" s="27" t="n">
        <x:v>45688</x:v>
      </x:c>
      <x:c r="E1540" t="n">
        <x:f>IF(D1540="","",YEAR(D1540))</x:f>
        <x:v>2025</x:v>
      </x:c>
      <x:c r="F1540" t="n">
        <x:f>IF(D1540="","",MONTH(D1540))</x:f>
        <x:v>1</x:v>
      </x:c>
      <x:c r="G1540" t="str">
        <x:f>IF(D1540="","Fecha no disponible",TEXT(D1540,"mmmm"))</x:f>
        <x:v>January</x:v>
      </x:c>
      <x:c r="H1540" t="str">
        <x:f>IF(D1540="","Fecha no disponible",TEXT(D1540,"yyyy-mm"))</x:f>
        <x:v>2025-01</x:v>
      </x:c>
      <x:c r="I1540" t="str">
        <x:f>IF(D1540="","Fecha no disponible","T"&amp;ROUNDUP(MONTH(D1540)/3,0))</x:f>
        <x:v>T1</x:v>
      </x:c>
      <x:c r="J1540" t="str">
        <x:v>T002</x:v>
      </x:c>
      <x:c r="K1540" t="str">
        <x:v>Tienda La Paz 2</x:v>
      </x:c>
      <x:c r="L1540" t="str">
        <x:v>Mall</x:v>
      </x:c>
      <x:c r="M1540" t="str">
        <x:v>La Paz</x:v>
      </x:c>
      <x:c r="N1540" t="str">
        <x:f>IFERROR(VLOOKUP(M1540,'Mapeos'!$A$4:$B$30,2,FALSE),M1540)</x:f>
        <x:v>La Paz</x:v>
      </x:c>
      <x:c r="O1540" t="str">
        <x:v>C00376</x:v>
      </x:c>
      <x:c r="P1540" t="str">
        <x:v>Premium</x:v>
      </x:c>
      <x:c r="Q1540" t="str">
        <x:v>P0107</x:v>
      </x:c>
      <x:c r="R1540" t="str">
        <x:v>Hogar</x:v>
      </x:c>
      <x:c r="S1540" t="str">
        <x:v>Marca D</x:v>
      </x:c>
      <x:c r="T1540" t="str">
        <x:v>Tienda</x:v>
      </x:c>
      <x:c r="U1540" t="str">
        <x:f>IFERROR(VLOOKUP(T1540,'Mapeos'!$D$4:$E$25,2,FALSE),T1540)</x:f>
        <x:v>Tienda</x:v>
      </x:c>
      <x:c r="V1540" t="str">
        <x:v>V033</x:v>
      </x:c>
      <x:c r="W1540" t="n">
        <x:v>1</x:v>
      </x:c>
      <x:c r="X1540" s="28" t="n">
        <x:v>233.02</x:v>
      </x:c>
      <x:c r="Y1540" s="20" t="n">
        <x:v>0</x:v>
      </x:c>
      <x:c r="Z1540" s="20" t="n">
        <x:f>IF(Y1540&gt;1,Y1540/100,Y1540)</x:f>
        <x:v>0</x:v>
      </x:c>
      <x:c r="AA1540" s="28" t="n">
        <x:v>137.99</x:v>
      </x:c>
      <x:c r="AB1540" s="28" t="n">
        <x:v>233.02</x:v>
      </x:c>
      <x:c r="AC1540" s="28" t="str">
        <x:v>BOB</x:v>
      </x:c>
      <x:c r="AD1540" s="28" t="n">
        <x:f>IF(AC1540="USD",AB1540*'Parametros'!$B$4,AB1540)</x:f>
        <x:v>233.02</x:v>
      </x:c>
      <x:c r="AE1540" s="28" t="n">
        <x:f>W1540*X1540*(1-Z1540)</x:f>
        <x:v>233.02</x:v>
      </x:c>
      <x:c r="AF1540" s="28" t="n">
        <x:f>W1540*AA1540</x:f>
        <x:v>137.99</x:v>
      </x:c>
      <x:c r="AG1540" s="28" t="n">
        <x:f>AE1540-AF1540</x:f>
        <x:v>95.03</x:v>
      </x:c>
      <x:c r="AH1540" s="20" t="n">
        <x:f>IF(AE1540&gt;0,AG1540/AE1540,"")</x:f>
        <x:v>0.4078190713243498</x:v>
      </x:c>
      <x:c r="AI1540" s="28" t="n">
        <x:v>168391.37</x:v>
      </x:c>
      <x:c r="AJ1540" s="28"/>
      <x:c r="AK1540"/>
      <x:c r="AL1540" t="str">
        <x:v>Completado</x:v>
      </x:c>
      <x:c r="AM1540" t="str">
        <x:f>IF(W1540&lt;0,"Devuelto",AL1540)</x:f>
        <x:v>Completado</x:v>
      </x:c>
      <x:c r="AN1540" t="str">
        <x:v>Efectivo</x:v>
      </x:c>
      <x:c r="AO1540" s="29" t="str">
        <x:v>Sin observación</x:v>
      </x:c>
      <x:c r="AP1540" t="str">
        <x:f>IF(D1540="","No","Sí")</x:f>
        <x:v>Sí</x:v>
      </x:c>
    </x:row>
    <x:row r="1541">
      <x:c r="A1541" t="n">
        <x:v>1541</x:v>
      </x:c>
      <x:c r="B1541" t="str">
        <x:v>VT0007312</x:v>
      </x:c>
      <x:c r="C1541" t="str">
        <x:v>45817</x:v>
      </x:c>
      <x:c r="D1541" s="27" t="n">
        <x:v>45817</x:v>
      </x:c>
      <x:c r="E1541" t="n">
        <x:f>IF(D1541="","",YEAR(D1541))</x:f>
        <x:v>2025</x:v>
      </x:c>
      <x:c r="F1541" t="n">
        <x:f>IF(D1541="","",MONTH(D1541))</x:f>
        <x:v>6</x:v>
      </x:c>
      <x:c r="G1541" t="str">
        <x:f>IF(D1541="","Fecha no disponible",TEXT(D1541,"mmmm"))</x:f>
        <x:v>June</x:v>
      </x:c>
      <x:c r="H1541" t="str">
        <x:f>IF(D1541="","Fecha no disponible",TEXT(D1541,"yyyy-mm"))</x:f>
        <x:v>2025-06</x:v>
      </x:c>
      <x:c r="I1541" t="str">
        <x:f>IF(D1541="","Fecha no disponible","T"&amp;ROUNDUP(MONTH(D1541)/3,0))</x:f>
        <x:v>T2</x:v>
      </x:c>
      <x:c r="J1541" t="str">
        <x:v>T015</x:v>
      </x:c>
      <x:c r="K1541" t="str">
        <x:v>Tienda Potosí 3</x:v>
      </x:c>
      <x:c r="L1541" t="str">
        <x:v>Mall</x:v>
      </x:c>
      <x:c r="M1541" t="str">
        <x:v>Potosí</x:v>
      </x:c>
      <x:c r="N1541" t="str">
        <x:f>IFERROR(VLOOKUP(M1541,'Mapeos'!$A$4:$B$30,2,FALSE),M1541)</x:f>
        <x:v>Potosí</x:v>
      </x:c>
      <x:c r="O1541" t="str">
        <x:v>C00478</x:v>
      </x:c>
      <x:c r="P1541" t="str">
        <x:v>Frecuente</x:v>
      </x:c>
      <x:c r="Q1541" t="str">
        <x:v>P0108</x:v>
      </x:c>
      <x:c r="R1541" t="str">
        <x:v>Alimentos</x:v>
      </x:c>
      <x:c r="S1541" t="str">
        <x:v>Marca C</x:v>
      </x:c>
      <x:c r="T1541" t="str">
        <x:v>Tienda</x:v>
      </x:c>
      <x:c r="U1541" t="str">
        <x:f>IFERROR(VLOOKUP(T1541,'Mapeos'!$D$4:$E$25,2,FALSE),T1541)</x:f>
        <x:v>Tienda</x:v>
      </x:c>
      <x:c r="V1541" t="str">
        <x:v>V023</x:v>
      </x:c>
      <x:c r="W1541" t="n">
        <x:v>1</x:v>
      </x:c>
      <x:c r="X1541" s="28" t="n">
        <x:v>42.35</x:v>
      </x:c>
      <x:c r="Y1541" s="20" t="n">
        <x:v>0.15</x:v>
      </x:c>
      <x:c r="Z1541" s="20" t="n">
        <x:f>IF(Y1541&gt;1,Y1541/100,Y1541)</x:f>
        <x:v>0.15</x:v>
      </x:c>
      <x:c r="AA1541" s="28" t="n">
        <x:v>29.22</x:v>
      </x:c>
      <x:c r="AB1541" s="28" t="n">
        <x:v>36</x:v>
      </x:c>
      <x:c r="AC1541" s="28" t="str">
        <x:v>BOB</x:v>
      </x:c>
      <x:c r="AD1541" s="28" t="n">
        <x:f>IF(AC1541="USD",AB1541*'Parametros'!$B$4,AB1541)</x:f>
        <x:v>36</x:v>
      </x:c>
      <x:c r="AE1541" s="28" t="n">
        <x:f>W1541*X1541*(1-Z1541)</x:f>
        <x:v>35.9975</x:v>
      </x:c>
      <x:c r="AF1541" s="28" t="n">
        <x:f>W1541*AA1541</x:f>
        <x:v>29.22</x:v>
      </x:c>
      <x:c r="AG1541" s="28" t="n">
        <x:f>AE1541-AF1541</x:f>
        <x:v>6.777500000000003</x:v>
      </x:c>
      <x:c r="AH1541" s="20" t="n">
        <x:f>IF(AE1541&gt;0,AG1541/AE1541,"")</x:f>
        <x:v>0.1882769636780333</x:v>
      </x:c>
      <x:c r="AI1541" s="28" t="n">
        <x:v>182108.66</x:v>
      </x:c>
      <x:c r="AJ1541" s="28"/>
      <x:c r="AK1541"/>
      <x:c r="AL1541" t="str">
        <x:v>Completado</x:v>
      </x:c>
      <x:c r="AM1541" t="str">
        <x:f>IF(W1541&lt;0,"Devuelto",AL1541)</x:f>
        <x:v>Completado</x:v>
      </x:c>
      <x:c r="AN1541" t="str">
        <x:v>Tarjeta</x:v>
      </x:c>
      <x:c r="AO1541" s="29" t="str">
        <x:v>Sin observación</x:v>
      </x:c>
      <x:c r="AP1541" t="str">
        <x:f>IF(D1541="","No","Sí")</x:f>
        <x:v>Sí</x:v>
      </x:c>
    </x:row>
    <x:row r="1542">
      <x:c r="A1542" t="n">
        <x:v>1542</x:v>
      </x:c>
      <x:c r="B1542" t="str">
        <x:v>VT0007317</x:v>
      </x:c>
      <x:c r="C1542" t="str">
        <x:v>45660</x:v>
      </x:c>
      <x:c r="D1542" s="27" t="n">
        <x:v>45660</x:v>
      </x:c>
      <x:c r="E1542" t="n">
        <x:f>IF(D1542="","",YEAR(D1542))</x:f>
        <x:v>2025</x:v>
      </x:c>
      <x:c r="F1542" t="n">
        <x:f>IF(D1542="","",MONTH(D1542))</x:f>
        <x:v>1</x:v>
      </x:c>
      <x:c r="G1542" t="str">
        <x:f>IF(D1542="","Fecha no disponible",TEXT(D1542,"mmmm"))</x:f>
        <x:v>January</x:v>
      </x:c>
      <x:c r="H1542" t="str">
        <x:f>IF(D1542="","Fecha no disponible",TEXT(D1542,"yyyy-mm"))</x:f>
        <x:v>2025-01</x:v>
      </x:c>
      <x:c r="I1542" t="str">
        <x:f>IF(D1542="","Fecha no disponible","T"&amp;ROUNDUP(MONTH(D1542)/3,0))</x:f>
        <x:v>T1</x:v>
      </x:c>
      <x:c r="J1542" t="str">
        <x:v>T013</x:v>
      </x:c>
      <x:c r="K1542" t="str">
        <x:v>Tienda Potosí 1</x:v>
      </x:c>
      <x:c r="L1542" t="str">
        <x:v>Centro</x:v>
      </x:c>
      <x:c r="M1542" t="str">
        <x:v>Potosí</x:v>
      </x:c>
      <x:c r="N1542" t="str">
        <x:f>IFERROR(VLOOKUP(M1542,'Mapeos'!$A$4:$B$30,2,FALSE),M1542)</x:f>
        <x:v>Potosí</x:v>
      </x:c>
      <x:c r="O1542" t="str">
        <x:v>C01745</x:v>
      </x:c>
      <x:c r="P1542" t="str">
        <x:v>Empresa</x:v>
      </x:c>
      <x:c r="Q1542" t="str">
        <x:v>P0042</x:v>
      </x:c>
      <x:c r="R1542" t="str">
        <x:v>Electrónica</x:v>
      </x:c>
      <x:c r="S1542" t="str">
        <x:v>Marca B</x:v>
      </x:c>
      <x:c r="T1542" t="str">
        <x:v>Tienda</x:v>
      </x:c>
      <x:c r="U1542" t="str">
        <x:f>IFERROR(VLOOKUP(T1542,'Mapeos'!$D$4:$E$25,2,FALSE),T1542)</x:f>
        <x:v>Tienda</x:v>
      </x:c>
      <x:c r="V1542" t="str">
        <x:v>V018</x:v>
      </x:c>
      <x:c r="W1542" t="n">
        <x:v>2</x:v>
      </x:c>
      <x:c r="X1542" s="28" t="n">
        <x:v>481.53</x:v>
      </x:c>
      <x:c r="Y1542" s="20" t="n">
        <x:v>0</x:v>
      </x:c>
      <x:c r="Z1542" s="20" t="n">
        <x:f>IF(Y1542&gt;1,Y1542/100,Y1542)</x:f>
        <x:v>0</x:v>
      </x:c>
      <x:c r="AA1542" s="28" t="n">
        <x:v>283.66</x:v>
      </x:c>
      <x:c r="AB1542" s="28" t="n">
        <x:v>963.06</x:v>
      </x:c>
      <x:c r="AC1542" s="28" t="str">
        <x:v>BOB</x:v>
      </x:c>
      <x:c r="AD1542" s="28" t="n">
        <x:f>IF(AC1542="USD",AB1542*'Parametros'!$B$4,AB1542)</x:f>
        <x:v>963.06</x:v>
      </x:c>
      <x:c r="AE1542" s="28" t="n">
        <x:f>W1542*X1542*(1-Z1542)</x:f>
        <x:v>963.06</x:v>
      </x:c>
      <x:c r="AF1542" s="28" t="n">
        <x:f>W1542*AA1542</x:f>
        <x:v>567.32</x:v>
      </x:c>
      <x:c r="AG1542" s="28" t="n">
        <x:f>AE1542-AF1542</x:f>
        <x:v>395.7399999999999</x:v>
      </x:c>
      <x:c r="AH1542" s="20" t="n">
        <x:f>IF(AE1542&gt;0,AG1542/AE1542,"")</x:f>
        <x:v>0.41091936120283257</x:v>
      </x:c>
      <x:c r="AI1542" s="28" t="n">
        <x:v>178667.19</x:v>
      </x:c>
      <x:c r="AJ1542" s="28"/>
      <x:c r="AK1542"/>
      <x:c r="AL1542" t="str">
        <x:v>Completado</x:v>
      </x:c>
      <x:c r="AM1542" t="str">
        <x:f>IF(W1542&lt;0,"Devuelto",AL1542)</x:f>
        <x:v>Completado</x:v>
      </x:c>
      <x:c r="AN1542" t="str">
        <x:v>Tarjeta</x:v>
      </x:c>
      <x:c r="AO1542" s="29" t="str">
        <x:v>Sin observación</x:v>
      </x:c>
      <x:c r="AP1542" t="str">
        <x:f>IF(D1542="","No","Sí")</x:f>
        <x:v>Sí</x:v>
      </x:c>
    </x:row>
    <x:row r="1543">
      <x:c r="A1543" t="n">
        <x:v>1543</x:v>
      </x:c>
      <x:c r="B1543" t="str">
        <x:v>VT0007322</x:v>
      </x:c>
      <x:c r="C1543" t="str">
        <x:v>46057</x:v>
      </x:c>
      <x:c r="D1543" s="27" t="n">
        <x:v>46057</x:v>
      </x:c>
      <x:c r="E1543" t="n">
        <x:f>IF(D1543="","",YEAR(D1543))</x:f>
        <x:v>2026</x:v>
      </x:c>
      <x:c r="F1543" t="n">
        <x:f>IF(D1543="","",MONTH(D1543))</x:f>
        <x:v>2</x:v>
      </x:c>
      <x:c r="G1543" t="str">
        <x:f>IF(D1543="","Fecha no disponible",TEXT(D1543,"mmmm"))</x:f>
        <x:v>February</x:v>
      </x:c>
      <x:c r="H1543" t="str">
        <x:f>IF(D1543="","Fecha no disponible",TEXT(D1543,"yyyy-mm"))</x:f>
        <x:v>2026-02</x:v>
      </x:c>
      <x:c r="I1543" t="str">
        <x:f>IF(D1543="","Fecha no disponible","T"&amp;ROUNDUP(MONTH(D1543)/3,0))</x:f>
        <x:v>T1</x:v>
      </x:c>
      <x:c r="J1543" t="str">
        <x:v>T019</x:v>
      </x:c>
      <x:c r="K1543" t="str">
        <x:v>Tienda Sucre 3</x:v>
      </x:c>
      <x:c r="L1543" t="str">
        <x:v>Centro</x:v>
      </x:c>
      <x:c r="M1543" t="str">
        <x:v>Sucre</x:v>
      </x:c>
      <x:c r="N1543" t="str">
        <x:f>IFERROR(VLOOKUP(M1543,'Mapeos'!$A$4:$B$30,2,FALSE),M1543)</x:f>
        <x:v>Sucre</x:v>
      </x:c>
      <x:c r="O1543" t="str">
        <x:v>C01376</x:v>
      </x:c>
      <x:c r="P1543" t="str">
        <x:v>Premium</x:v>
      </x:c>
      <x:c r="Q1543" t="str">
        <x:v>P0124</x:v>
      </x:c>
      <x:c r="R1543" t="str">
        <x:v>Alimentos</x:v>
      </x:c>
      <x:c r="S1543" t="str">
        <x:v>Marca C</x:v>
      </x:c>
      <x:c r="T1543" t="str">
        <x:v>E-commerce</x:v>
      </x:c>
      <x:c r="U1543" t="str">
        <x:f>IFERROR(VLOOKUP(T1543,'Mapeos'!$D$4:$E$25,2,FALSE),T1543)</x:f>
        <x:v>E-commerce</x:v>
      </x:c>
      <x:c r="V1543" t="str">
        <x:v>V034</x:v>
      </x:c>
      <x:c r="W1543" t="n">
        <x:v>-1</x:v>
      </x:c>
      <x:c r="X1543" s="28" t="n">
        <x:v>15.72</x:v>
      </x:c>
      <x:c r="Y1543" s="20" t="n">
        <x:v>0.15</x:v>
      </x:c>
      <x:c r="Z1543" s="20" t="n">
        <x:f>IF(Y1543&gt;1,Y1543/100,Y1543)</x:f>
        <x:v>0.15</x:v>
      </x:c>
      <x:c r="AA1543" s="28" t="n">
        <x:v>10.12</x:v>
      </x:c>
      <x:c r="AB1543" s="28" t="n">
        <x:v>-13.36</x:v>
      </x:c>
      <x:c r="AC1543" s="28" t="str">
        <x:v>BOB</x:v>
      </x:c>
      <x:c r="AD1543" s="28" t="n">
        <x:f>IF(AC1543="USD",AB1543*'Parametros'!$B$4,AB1543)</x:f>
        <x:v>-13.36</x:v>
      </x:c>
      <x:c r="AE1543" s="28" t="n">
        <x:f>W1543*X1543*(1-Z1543)</x:f>
        <x:v>-13.362</x:v>
      </x:c>
      <x:c r="AF1543" s="28" t="n">
        <x:f>W1543*AA1543</x:f>
        <x:v>-10.12</x:v>
      </x:c>
      <x:c r="AG1543" s="28" t="n">
        <x:f>AE1543-AF1543</x:f>
        <x:v>-3.242000000000001</x:v>
      </x:c>
      <x:c r="AH1543" s="20" t="str">
        <x:f>IF(AE1543&gt;0,AG1543/AE1543,"")</x:f>
      </x:c>
      <x:c r="AI1543" s="28" t="n">
        <x:v>92109.62</x:v>
      </x:c>
      <x:c r="AJ1543" s="28"/>
      <x:c r="AK1543"/>
      <x:c r="AL1543" t="str">
        <x:v>Devuelto</x:v>
      </x:c>
      <x:c r="AM1543" t="str">
        <x:f>IF(W1543&lt;0,"Devuelto",AL1543)</x:f>
        <x:v>Devuelto</x:v>
      </x:c>
      <x:c r="AN1543" t="str">
        <x:v>Efectivo</x:v>
      </x:c>
      <x:c r="AO1543" s="29" t="str">
        <x:v>Sin observación</x:v>
      </x:c>
      <x:c r="AP1543" t="str">
        <x:f>IF(D1543="","No","Sí")</x:f>
        <x:v>Sí</x:v>
      </x:c>
    </x:row>
    <x:row r="1544">
      <x:c r="A1544" t="n">
        <x:v>1544</x:v>
      </x:c>
      <x:c r="B1544" t="str">
        <x:v>VT0007326</x:v>
      </x:c>
      <x:c r="C1544" t="str">
        <x:v>46127</x:v>
      </x:c>
      <x:c r="D1544" s="27" t="n">
        <x:v>46127</x:v>
      </x:c>
      <x:c r="E1544" t="n">
        <x:f>IF(D1544="","",YEAR(D1544))</x:f>
        <x:v>2026</x:v>
      </x:c>
      <x:c r="F1544" t="n">
        <x:f>IF(D1544="","",MONTH(D1544))</x:f>
        <x:v>4</x:v>
      </x:c>
      <x:c r="G1544" t="str">
        <x:f>IF(D1544="","Fecha no disponible",TEXT(D1544,"mmmm"))</x:f>
        <x:v>April</x:v>
      </x:c>
      <x:c r="H1544" t="str">
        <x:f>IF(D1544="","Fecha no disponible",TEXT(D1544,"yyyy-mm"))</x:f>
        <x:v>2026-04</x:v>
      </x:c>
      <x:c r="I1544" t="str">
        <x:f>IF(D1544="","Fecha no disponible","T"&amp;ROUNDUP(MONTH(D1544)/3,0))</x:f>
        <x:v>T2</x:v>
      </x:c>
      <x:c r="J1544" t="str">
        <x:v>T018</x:v>
      </x:c>
      <x:c r="K1544" t="str">
        <x:v>Tienda Sucre 2</x:v>
      </x:c>
      <x:c r="L1544" t="str">
        <x:v>Mall</x:v>
      </x:c>
      <x:c r="M1544" t="str">
        <x:v>Sucre</x:v>
      </x:c>
      <x:c r="N1544" t="str">
        <x:f>IFERROR(VLOOKUP(M1544,'Mapeos'!$A$4:$B$30,2,FALSE),M1544)</x:f>
        <x:v>Sucre</x:v>
      </x:c>
      <x:c r="O1544" t="str">
        <x:v>C01003</x:v>
      </x:c>
      <x:c r="P1544" t="str">
        <x:v>Frecuente</x:v>
      </x:c>
      <x:c r="Q1544" t="str">
        <x:v>P0095</x:v>
      </x:c>
      <x:c r="R1544" t="str">
        <x:v>Cuidado Personal</x:v>
      </x:c>
      <x:c r="S1544" t="str">
        <x:v>Marca B</x:v>
      </x:c>
      <x:c r="T1544" t="str">
        <x:v>E-commerce</x:v>
      </x:c>
      <x:c r="U1544" t="str">
        <x:f>IFERROR(VLOOKUP(T1544,'Mapeos'!$D$4:$E$25,2,FALSE),T1544)</x:f>
        <x:v>E-commerce</x:v>
      </x:c>
      <x:c r="V1544" t="str">
        <x:v>V029</x:v>
      </x:c>
      <x:c r="W1544" t="n">
        <x:v>6</x:v>
      </x:c>
      <x:c r="X1544" s="28" t="n">
        <x:v>57.16</x:v>
      </x:c>
      <x:c r="Y1544" s="20" t="n">
        <x:v>0.05</x:v>
      </x:c>
      <x:c r="Z1544" s="20" t="n">
        <x:f>IF(Y1544&gt;1,Y1544/100,Y1544)</x:f>
        <x:v>0.05</x:v>
      </x:c>
      <x:c r="AA1544" s="28" t="n">
        <x:v>27.35</x:v>
      </x:c>
      <x:c r="AB1544" s="28" t="n">
        <x:v>325.81</x:v>
      </x:c>
      <x:c r="AC1544" s="28" t="str">
        <x:v>BOB</x:v>
      </x:c>
      <x:c r="AD1544" s="28" t="n">
        <x:f>IF(AC1544="USD",AB1544*'Parametros'!$B$4,AB1544)</x:f>
        <x:v>325.81</x:v>
      </x:c>
      <x:c r="AE1544" s="28" t="n">
        <x:f>W1544*X1544*(1-Z1544)</x:f>
        <x:v>325.81199999999995</x:v>
      </x:c>
      <x:c r="AF1544" s="28" t="n">
        <x:f>W1544*AA1544</x:f>
        <x:v>164.10000000000002</x:v>
      </x:c>
      <x:c r="AG1544" s="28" t="n">
        <x:f>AE1544-AF1544</x:f>
        <x:v>161.71199999999993</x:v>
      </x:c>
      <x:c r="AH1544" s="20" t="n">
        <x:f>IF(AE1544&gt;0,AG1544/AE1544,"")</x:f>
        <x:v>0.49633530993333563</x:v>
      </x:c>
      <x:c r="AI1544" s="28" t="n">
        <x:v>62593.37</x:v>
      </x:c>
      <x:c r="AJ1544" s="28"/>
      <x:c r="AK1544"/>
      <x:c r="AL1544" t="str">
        <x:v>Completado</x:v>
      </x:c>
      <x:c r="AM1544" t="str">
        <x:f>IF(W1544&lt;0,"Devuelto",AL1544)</x:f>
        <x:v>Completado</x:v>
      </x:c>
      <x:c r="AN1544" t="str">
        <x:v>Transferencia</x:v>
      </x:c>
      <x:c r="AO1544" s="29" t="str">
        <x:v>Sin observación</x:v>
      </x:c>
      <x:c r="AP1544" t="str">
        <x:f>IF(D1544="","No","Sí")</x:f>
        <x:v>Sí</x:v>
      </x:c>
    </x:row>
    <x:row r="1545">
      <x:c r="A1545" t="n">
        <x:v>1545</x:v>
      </x:c>
      <x:c r="B1545" t="str">
        <x:v>VT0007331</x:v>
      </x:c>
      <x:c r="C1545" t="str">
        <x:v>45988</x:v>
      </x:c>
      <x:c r="D1545" s="27" t="n">
        <x:v>45988</x:v>
      </x:c>
      <x:c r="E1545" t="n">
        <x:f>IF(D1545="","",YEAR(D1545))</x:f>
        <x:v>2025</x:v>
      </x:c>
      <x:c r="F1545" t="n">
        <x:f>IF(D1545="","",MONTH(D1545))</x:f>
        <x:v>11</x:v>
      </x:c>
      <x:c r="G1545" t="str">
        <x:f>IF(D1545="","Fecha no disponible",TEXT(D1545,"mmmm"))</x:f>
        <x:v>November</x:v>
      </x:c>
      <x:c r="H1545" t="str">
        <x:f>IF(D1545="","Fecha no disponible",TEXT(D1545,"yyyy-mm"))</x:f>
        <x:v>2025-11</x:v>
      </x:c>
      <x:c r="I1545" t="str">
        <x:f>IF(D1545="","Fecha no disponible","T"&amp;ROUNDUP(MONTH(D1545)/3,0))</x:f>
        <x:v>T4</x:v>
      </x:c>
      <x:c r="J1545" t="str">
        <x:v>T010</x:v>
      </x:c>
      <x:c r="K1545" t="str">
        <x:v>Tienda Cochabamba 2</x:v>
      </x:c>
      <x:c r="L1545" t="str">
        <x:v>Barrio</x:v>
      </x:c>
      <x:c r="M1545" t="str">
        <x:v>Cochabamba</x:v>
      </x:c>
      <x:c r="N1545" t="str">
        <x:f>IFERROR(VLOOKUP(M1545,'Mapeos'!$A$4:$B$30,2,FALSE),M1545)</x:f>
        <x:v>Cochabamba</x:v>
      </x:c>
      <x:c r="O1545" t="str">
        <x:v>C01774</x:v>
      </x:c>
      <x:c r="P1545" t="str">
        <x:v>Frecuente</x:v>
      </x:c>
      <x:c r="Q1545" t="str">
        <x:v>P0021</x:v>
      </x:c>
      <x:c r="R1545" t="str">
        <x:v>Deportes</x:v>
      </x:c>
      <x:c r="S1545" t="str">
        <x:v>Marca B</x:v>
      </x:c>
      <x:c r="T1545" t="str">
        <x:v>Tienda</x:v>
      </x:c>
      <x:c r="U1545" t="str">
        <x:f>IFERROR(VLOOKUP(T1545,'Mapeos'!$D$4:$E$25,2,FALSE),T1545)</x:f>
        <x:v>Tienda</x:v>
      </x:c>
      <x:c r="V1545" t="str">
        <x:v>V004</x:v>
      </x:c>
      <x:c r="W1545" t="n">
        <x:v>-1</x:v>
      </x:c>
      <x:c r="X1545" s="28" t="n">
        <x:v>125.15</x:v>
      </x:c>
      <x:c r="Y1545" s="20" t="n">
        <x:v>0.25</x:v>
      </x:c>
      <x:c r="Z1545" s="20" t="n">
        <x:f>IF(Y1545&gt;1,Y1545/100,Y1545)</x:f>
        <x:v>0.25</x:v>
      </x:c>
      <x:c r="AA1545" s="28" t="n">
        <x:v>65.2</x:v>
      </x:c>
      <x:c r="AB1545" s="28" t="n">
        <x:v>-93.86</x:v>
      </x:c>
      <x:c r="AC1545" s="28" t="str">
        <x:v>BOB</x:v>
      </x:c>
      <x:c r="AD1545" s="28" t="n">
        <x:f>IF(AC1545="USD",AB1545*'Parametros'!$B$4,AB1545)</x:f>
        <x:v>-93.86</x:v>
      </x:c>
      <x:c r="AE1545" s="28" t="n">
        <x:f>W1545*X1545*(1-Z1545)</x:f>
        <x:v>-93.86250000000001</x:v>
      </x:c>
      <x:c r="AF1545" s="28" t="n">
        <x:f>W1545*AA1545</x:f>
        <x:v>-65.2</x:v>
      </x:c>
      <x:c r="AG1545" s="28" t="n">
        <x:f>AE1545-AF1545</x:f>
        <x:v>-28.66250000000001</x:v>
      </x:c>
      <x:c r="AH1545" s="20" t="str">
        <x:f>IF(AE1545&gt;0,AG1545/AE1545,"")</x:f>
      </x:c>
      <x:c r="AI1545" s="28" t="n">
        <x:v>184531.36</x:v>
      </x:c>
      <x:c r="AJ1545" s="28"/>
      <x:c r="AK1545"/>
      <x:c r="AL1545" t="str">
        <x:v>Devuelto</x:v>
      </x:c>
      <x:c r="AM1545" t="str">
        <x:f>IF(W1545&lt;0,"Devuelto",AL1545)</x:f>
        <x:v>Devuelto</x:v>
      </x:c>
      <x:c r="AN1545" t="str">
        <x:v>QR</x:v>
      </x:c>
      <x:c r="AO1545" s="29" t="str">
        <x:v>Sin observación</x:v>
      </x:c>
      <x:c r="AP1545" t="str">
        <x:f>IF(D1545="","No","Sí")</x:f>
        <x:v>Sí</x:v>
      </x:c>
    </x:row>
    <x:row r="1546">
      <x:c r="A1546" t="n">
        <x:v>1546</x:v>
      </x:c>
      <x:c r="B1546" t="str">
        <x:v>VT0007336</x:v>
      </x:c>
      <x:c r="C1546" t="str">
        <x:v>45500</x:v>
      </x:c>
      <x:c r="D1546" s="27" t="n">
        <x:v>45500</x:v>
      </x:c>
      <x:c r="E1546" t="n">
        <x:f>IF(D1546="","",YEAR(D1546))</x:f>
        <x:v>2024</x:v>
      </x:c>
      <x:c r="F1546" t="n">
        <x:f>IF(D1546="","",MONTH(D1546))</x:f>
        <x:v>7</x:v>
      </x:c>
      <x:c r="G1546" t="str">
        <x:f>IF(D1546="","Fecha no disponible",TEXT(D1546,"mmmm"))</x:f>
        <x:v>July</x:v>
      </x:c>
      <x:c r="H1546" t="str">
        <x:f>IF(D1546="","Fecha no disponible",TEXT(D1546,"yyyy-mm"))</x:f>
        <x:v>2024-07</x:v>
      </x:c>
      <x:c r="I1546" t="str">
        <x:f>IF(D1546="","Fecha no disponible","T"&amp;ROUNDUP(MONTH(D1546)/3,0))</x:f>
        <x:v>T3</x:v>
      </x:c>
      <x:c r="J1546" t="str">
        <x:v>T004</x:v>
      </x:c>
      <x:c r="K1546" t="str">
        <x:v>Tienda La Paz 4</x:v>
      </x:c>
      <x:c r="L1546" t="str">
        <x:v>Centro</x:v>
      </x:c>
      <x:c r="M1546" t="str">
        <x:v>La Paz</x:v>
      </x:c>
      <x:c r="N1546" t="str">
        <x:f>IFERROR(VLOOKUP(M1546,'Mapeos'!$A$4:$B$30,2,FALSE),M1546)</x:f>
        <x:v>La Paz</x:v>
      </x:c>
      <x:c r="O1546" t="str">
        <x:v>C01608</x:v>
      </x:c>
      <x:c r="P1546" t="str">
        <x:v>Frecuente</x:v>
      </x:c>
      <x:c r="Q1546" t="str">
        <x:v>P0100</x:v>
      </x:c>
      <x:c r="R1546" t="str">
        <x:v>Hogar</x:v>
      </x:c>
      <x:c r="S1546" t="str">
        <x:v>Marca D</x:v>
      </x:c>
      <x:c r="T1546" t="str">
        <x:v>Tienda</x:v>
      </x:c>
      <x:c r="U1546" t="str">
        <x:f>IFERROR(VLOOKUP(T1546,'Mapeos'!$D$4:$E$25,2,FALSE),T1546)</x:f>
        <x:v>Tienda</x:v>
      </x:c>
      <x:c r="V1546" t="str">
        <x:v>V025</x:v>
      </x:c>
      <x:c r="W1546" t="n">
        <x:v>2</x:v>
      </x:c>
      <x:c r="X1546" s="28" t="n">
        <x:v>288.01</x:v>
      </x:c>
      <x:c r="Y1546" s="20" t="n">
        <x:v>0.1</x:v>
      </x:c>
      <x:c r="Z1546" s="20" t="n">
        <x:f>IF(Y1546&gt;1,Y1546/100,Y1546)</x:f>
        <x:v>0.1</x:v>
      </x:c>
      <x:c r="AA1546" s="28" t="n">
        <x:v>146.42</x:v>
      </x:c>
      <x:c r="AB1546" s="28" t="n">
        <x:v>518.42</x:v>
      </x:c>
      <x:c r="AC1546" s="28" t="str">
        <x:v>BOB</x:v>
      </x:c>
      <x:c r="AD1546" s="28" t="n">
        <x:f>IF(AC1546="USD",AB1546*'Parametros'!$B$4,AB1546)</x:f>
        <x:v>518.42</x:v>
      </x:c>
      <x:c r="AE1546" s="28" t="n">
        <x:f>W1546*X1546*(1-Z1546)</x:f>
        <x:v>518.418</x:v>
      </x:c>
      <x:c r="AF1546" s="28" t="n">
        <x:f>W1546*AA1546</x:f>
        <x:v>292.84</x:v>
      </x:c>
      <x:c r="AG1546" s="28" t="n">
        <x:f>AE1546-AF1546</x:f>
        <x:v>225.57800000000003</x:v>
      </x:c>
      <x:c r="AH1546" s="20" t="n">
        <x:f>IF(AE1546&gt;0,AG1546/AE1546,"")</x:f>
        <x:v>0.4351276383150277</x:v>
      </x:c>
      <x:c r="AI1546" s="28" t="n">
        <x:v>181671.78</x:v>
      </x:c>
      <x:c r="AJ1546" s="28"/>
      <x:c r="AK1546"/>
      <x:c r="AL1546" t="str">
        <x:v>Completado</x:v>
      </x:c>
      <x:c r="AM1546" t="str">
        <x:f>IF(W1546&lt;0,"Devuelto",AL1546)</x:f>
        <x:v>Completado</x:v>
      </x:c>
      <x:c r="AN1546" t="str">
        <x:v>Tarjeta</x:v>
      </x:c>
      <x:c r="AO1546" s="29" t="str">
        <x:v>Sin observación</x:v>
      </x:c>
      <x:c r="AP1546" t="str">
        <x:f>IF(D1546="","No","Sí")</x:f>
        <x:v>Sí</x:v>
      </x:c>
    </x:row>
    <x:row r="1547">
      <x:c r="A1547" t="n">
        <x:v>1547</x:v>
      </x:c>
      <x:c r="B1547" t="str">
        <x:v>VT0007341</x:v>
      </x:c>
      <x:c r="C1547" t="str">
        <x:v>45634</x:v>
      </x:c>
      <x:c r="D1547" s="27" t="n">
        <x:v>45634</x:v>
      </x:c>
      <x:c r="E1547" t="n">
        <x:f>IF(D1547="","",YEAR(D1547))</x:f>
        <x:v>2024</x:v>
      </x:c>
      <x:c r="F1547" t="n">
        <x:f>IF(D1547="","",MONTH(D1547))</x:f>
        <x:v>12</x:v>
      </x:c>
      <x:c r="G1547" t="str">
        <x:f>IF(D1547="","Fecha no disponible",TEXT(D1547,"mmmm"))</x:f>
        <x:v>December</x:v>
      </x:c>
      <x:c r="H1547" t="str">
        <x:f>IF(D1547="","Fecha no disponible",TEXT(D1547,"yyyy-mm"))</x:f>
        <x:v>2024-12</x:v>
      </x:c>
      <x:c r="I1547" t="str">
        <x:f>IF(D1547="","Fecha no disponible","T"&amp;ROUNDUP(MONTH(D1547)/3,0))</x:f>
        <x:v>T4</x:v>
      </x:c>
      <x:c r="J1547" t="str">
        <x:v>T006</x:v>
      </x:c>
      <x:c r="K1547" t="str">
        <x:v>Tienda Santa Cruz 2</x:v>
      </x:c>
      <x:c r="L1547" t="str">
        <x:v>Mall</x:v>
      </x:c>
      <x:c r="M1547" t="str">
        <x:v>Santa Cruz</x:v>
      </x:c>
      <x:c r="N1547" t="str">
        <x:f>IFERROR(VLOOKUP(M1547,'Mapeos'!$A$4:$B$30,2,FALSE),M1547)</x:f>
        <x:v>Santa Cruz</x:v>
      </x:c>
      <x:c r="O1547" t="str">
        <x:v>C00309</x:v>
      </x:c>
      <x:c r="P1547" t="str">
        <x:v>Empresa</x:v>
      </x:c>
      <x:c r="Q1547" t="str">
        <x:v>P0102</x:v>
      </x:c>
      <x:c r="R1547" t="str">
        <x:v>Alimentos</x:v>
      </x:c>
      <x:c r="S1547" t="str">
        <x:v>Marca D</x:v>
      </x:c>
      <x:c r="T1547" t="str">
        <x:v>Tienda</x:v>
      </x:c>
      <x:c r="U1547" t="str">
        <x:f>IFERROR(VLOOKUP(T1547,'Mapeos'!$D$4:$E$25,2,FALSE),T1547)</x:f>
        <x:v>Tienda</x:v>
      </x:c>
      <x:c r="V1547" t="str">
        <x:v>V034</x:v>
      </x:c>
      <x:c r="W1547" t="n">
        <x:v>4</x:v>
      </x:c>
      <x:c r="X1547" s="28" t="n">
        <x:v>43.63</x:v>
      </x:c>
      <x:c r="Y1547" s="20" t="n">
        <x:v>0.1</x:v>
      </x:c>
      <x:c r="Z1547" s="20" t="n">
        <x:f>IF(Y1547&gt;1,Y1547/100,Y1547)</x:f>
        <x:v>0.1</x:v>
      </x:c>
      <x:c r="AA1547" s="28" t="n">
        <x:v>33.38</x:v>
      </x:c>
      <x:c r="AB1547" s="28" t="n">
        <x:v>157.07</x:v>
      </x:c>
      <x:c r="AC1547" s="28" t="str">
        <x:v>BOB</x:v>
      </x:c>
      <x:c r="AD1547" s="28" t="n">
        <x:f>IF(AC1547="USD",AB1547*'Parametros'!$B$4,AB1547)</x:f>
        <x:v>157.07</x:v>
      </x:c>
      <x:c r="AE1547" s="28" t="n">
        <x:f>W1547*X1547*(1-Z1547)</x:f>
        <x:v>157.068</x:v>
      </x:c>
      <x:c r="AF1547" s="28" t="n">
        <x:f>W1547*AA1547</x:f>
        <x:v>133.52</x:v>
      </x:c>
      <x:c r="AG1547" s="28" t="n">
        <x:f>AE1547-AF1547</x:f>
        <x:v>23.548000000000002</x:v>
      </x:c>
      <x:c r="AH1547" s="20" t="n">
        <x:f>IF(AE1547&gt;0,AG1547/AE1547,"")</x:f>
        <x:v>0.14992232663559732</x:v>
      </x:c>
      <x:c r="AI1547" s="28" t="n">
        <x:v>183425.95</x:v>
      </x:c>
      <x:c r="AJ1547" s="28"/>
      <x:c r="AK1547"/>
      <x:c r="AL1547" t="str">
        <x:v>Completado</x:v>
      </x:c>
      <x:c r="AM1547" t="str">
        <x:f>IF(W1547&lt;0,"Devuelto",AL1547)</x:f>
        <x:v>Completado</x:v>
      </x:c>
      <x:c r="AN1547" t="str">
        <x:v>Transferencia</x:v>
      </x:c>
      <x:c r="AO1547" s="29" t="str">
        <x:v>Sin observación</x:v>
      </x:c>
      <x:c r="AP1547" t="str">
        <x:f>IF(D1547="","No","Sí")</x:f>
        <x:v>Sí</x:v>
      </x:c>
    </x:row>
    <x:row r="1548">
      <x:c r="A1548" t="n">
        <x:v>1548</x:v>
      </x:c>
      <x:c r="B1548" t="str">
        <x:v>VT0007345</x:v>
      </x:c>
      <x:c r="C1548" t="str">
        <x:v>45828</x:v>
      </x:c>
      <x:c r="D1548" s="27" t="n">
        <x:v>45828</x:v>
      </x:c>
      <x:c r="E1548" t="n">
        <x:f>IF(D1548="","",YEAR(D1548))</x:f>
        <x:v>2025</x:v>
      </x:c>
      <x:c r="F1548" t="n">
        <x:f>IF(D1548="","",MONTH(D1548))</x:f>
        <x:v>6</x:v>
      </x:c>
      <x:c r="G1548" t="str">
        <x:f>IF(D1548="","Fecha no disponible",TEXT(D1548,"mmmm"))</x:f>
        <x:v>June</x:v>
      </x:c>
      <x:c r="H1548" t="str">
        <x:f>IF(D1548="","Fecha no disponible",TEXT(D1548,"yyyy-mm"))</x:f>
        <x:v>2025-06</x:v>
      </x:c>
      <x:c r="I1548" t="str">
        <x:f>IF(D1548="","Fecha no disponible","T"&amp;ROUNDUP(MONTH(D1548)/3,0))</x:f>
        <x:v>T2</x:v>
      </x:c>
      <x:c r="J1548" t="str">
        <x:v>T015</x:v>
      </x:c>
      <x:c r="K1548" t="str">
        <x:v>Tienda Potosí 3</x:v>
      </x:c>
      <x:c r="L1548" t="str">
        <x:v>Mall</x:v>
      </x:c>
      <x:c r="M1548" t="str">
        <x:v>Potosí</x:v>
      </x:c>
      <x:c r="N1548" t="str">
        <x:f>IFERROR(VLOOKUP(M1548,'Mapeos'!$A$4:$B$30,2,FALSE),M1548)</x:f>
        <x:v>Potosí</x:v>
      </x:c>
      <x:c r="O1548" t="str">
        <x:v>C00116</x:v>
      </x:c>
      <x:c r="P1548" t="str">
        <x:v>Frecuente</x:v>
      </x:c>
      <x:c r="Q1548" t="str">
        <x:v>P0136</x:v>
      </x:c>
      <x:c r="R1548" t="str">
        <x:v>Hogar</x:v>
      </x:c>
      <x:c r="S1548" t="str">
        <x:v>Marca C</x:v>
      </x:c>
      <x:c r="T1548" t="str">
        <x:v>Tienda</x:v>
      </x:c>
      <x:c r="U1548" t="str">
        <x:f>IFERROR(VLOOKUP(T1548,'Mapeos'!$D$4:$E$25,2,FALSE),T1548)</x:f>
        <x:v>Tienda</x:v>
      </x:c>
      <x:c r="V1548" t="str">
        <x:v>V008</x:v>
      </x:c>
      <x:c r="W1548" t="n">
        <x:v>1</x:v>
      </x:c>
      <x:c r="X1548" s="28" t="n">
        <x:v>172.76</x:v>
      </x:c>
      <x:c r="Y1548" s="20" t="n">
        <x:v>0</x:v>
      </x:c>
      <x:c r="Z1548" s="20" t="n">
        <x:f>IF(Y1548&gt;1,Y1548/100,Y1548)</x:f>
        <x:v>0</x:v>
      </x:c>
      <x:c r="AA1548" s="28" t="n">
        <x:v>140.91</x:v>
      </x:c>
      <x:c r="AB1548" s="28" t="n">
        <x:v>172.76</x:v>
      </x:c>
      <x:c r="AC1548" s="28" t="str">
        <x:v>BOB</x:v>
      </x:c>
      <x:c r="AD1548" s="28" t="n">
        <x:f>IF(AC1548="USD",AB1548*'Parametros'!$B$4,AB1548)</x:f>
        <x:v>172.76</x:v>
      </x:c>
      <x:c r="AE1548" s="28" t="n">
        <x:f>W1548*X1548*(1-Z1548)</x:f>
        <x:v>172.76</x:v>
      </x:c>
      <x:c r="AF1548" s="28" t="n">
        <x:f>W1548*AA1548</x:f>
        <x:v>140.91</x:v>
      </x:c>
      <x:c r="AG1548" s="28" t="n">
        <x:f>AE1548-AF1548</x:f>
        <x:v>31.849999999999994</x:v>
      </x:c>
      <x:c r="AH1548" s="20" t="n">
        <x:f>IF(AE1548&gt;0,AG1548/AE1548,"")</x:f>
        <x:v>0.18435980551053482</x:v>
      </x:c>
      <x:c r="AI1548" s="28" t="n">
        <x:v>182108.66</x:v>
      </x:c>
      <x:c r="AJ1548" s="28"/>
      <x:c r="AK1548"/>
      <x:c r="AL1548" t="str">
        <x:v>Completado</x:v>
      </x:c>
      <x:c r="AM1548" t="str">
        <x:f>IF(W1548&lt;0,"Devuelto",AL1548)</x:f>
        <x:v>Completado</x:v>
      </x:c>
      <x:c r="AN1548" t="str">
        <x:v>Efectivo</x:v>
      </x:c>
      <x:c r="AO1548" s="29" t="str">
        <x:v>Sin observación</x:v>
      </x:c>
      <x:c r="AP1548" t="str">
        <x:f>IF(D1548="","No","Sí")</x:f>
        <x:v>Sí</x:v>
      </x:c>
    </x:row>
    <x:row r="1549">
      <x:c r="A1549" t="n">
        <x:v>1549</x:v>
      </x:c>
      <x:c r="B1549" t="str">
        <x:v>VT0007350</x:v>
      </x:c>
      <x:c r="C1549" t="str">
        <x:v>46146</x:v>
      </x:c>
      <x:c r="D1549" s="27" t="n">
        <x:v>46146</x:v>
      </x:c>
      <x:c r="E1549" t="n">
        <x:f>IF(D1549="","",YEAR(D1549))</x:f>
        <x:v>2026</x:v>
      </x:c>
      <x:c r="F1549" t="n">
        <x:f>IF(D1549="","",MONTH(D1549))</x:f>
        <x:v>5</x:v>
      </x:c>
      <x:c r="G1549" t="str">
        <x:f>IF(D1549="","Fecha no disponible",TEXT(D1549,"mmmm"))</x:f>
        <x:v>May</x:v>
      </x:c>
      <x:c r="H1549" t="str">
        <x:f>IF(D1549="","Fecha no disponible",TEXT(D1549,"yyyy-mm"))</x:f>
        <x:v>2026-05</x:v>
      </x:c>
      <x:c r="I1549" t="str">
        <x:f>IF(D1549="","Fecha no disponible","T"&amp;ROUNDUP(MONTH(D1549)/3,0))</x:f>
        <x:v>T2</x:v>
      </x:c>
      <x:c r="J1549" t="str">
        <x:v>T010</x:v>
      </x:c>
      <x:c r="K1549" t="str">
        <x:v>Tienda Cochabamba 2</x:v>
      </x:c>
      <x:c r="L1549" t="str">
        <x:v>Barrio</x:v>
      </x:c>
      <x:c r="M1549" t="str">
        <x:v>Cochabamba</x:v>
      </x:c>
      <x:c r="N1549" t="str">
        <x:f>IFERROR(VLOOKUP(M1549,'Mapeos'!$A$4:$B$30,2,FALSE),M1549)</x:f>
        <x:v>Cochabamba</x:v>
      </x:c>
      <x:c r="O1549" t="str">
        <x:v>C01295</x:v>
      </x:c>
      <x:c r="P1549" t="str">
        <x:v>Empresa</x:v>
      </x:c>
      <x:c r="Q1549" t="str">
        <x:v>P0104</x:v>
      </x:c>
      <x:c r="R1549" t="str">
        <x:v>Hogar</x:v>
      </x:c>
      <x:c r="S1549" t="str">
        <x:v>Marca C</x:v>
      </x:c>
      <x:c r="T1549" t="str">
        <x:v>Tienda</x:v>
      </x:c>
      <x:c r="U1549" t="str">
        <x:f>IFERROR(VLOOKUP(T1549,'Mapeos'!$D$4:$E$25,2,FALSE),T1549)</x:f>
        <x:v>Tienda</x:v>
      </x:c>
      <x:c r="V1549" t="str">
        <x:v>V004</x:v>
      </x:c>
      <x:c r="W1549" t="n">
        <x:v>-4</x:v>
      </x:c>
      <x:c r="X1549" s="28" t="n">
        <x:v>167.72</x:v>
      </x:c>
      <x:c r="Y1549" s="20" t="n">
        <x:v>0</x:v>
      </x:c>
      <x:c r="Z1549" s="20" t="n">
        <x:f>IF(Y1549&gt;1,Y1549/100,Y1549)</x:f>
        <x:v>0</x:v>
      </x:c>
      <x:c r="AA1549" s="28" t="n">
        <x:v>114.48</x:v>
      </x:c>
      <x:c r="AB1549" s="28" t="n">
        <x:v>-670.88</x:v>
      </x:c>
      <x:c r="AC1549" s="28" t="str">
        <x:v>BOB</x:v>
      </x:c>
      <x:c r="AD1549" s="28" t="n">
        <x:f>IF(AC1549="USD",AB1549*'Parametros'!$B$4,AB1549)</x:f>
        <x:v>-670.88</x:v>
      </x:c>
      <x:c r="AE1549" s="28" t="n">
        <x:f>W1549*X1549*(1-Z1549)</x:f>
        <x:v>-670.88</x:v>
      </x:c>
      <x:c r="AF1549" s="28" t="n">
        <x:f>W1549*AA1549</x:f>
        <x:v>-457.92</x:v>
      </x:c>
      <x:c r="AG1549" s="28" t="n">
        <x:f>AE1549-AF1549</x:f>
        <x:v>-212.95999999999998</x:v>
      </x:c>
      <x:c r="AH1549" s="20" t="str">
        <x:f>IF(AE1549&gt;0,AG1549/AE1549,"")</x:f>
      </x:c>
      <x:c r="AI1549" s="28" t="n">
        <x:v>158572.73</x:v>
      </x:c>
      <x:c r="AJ1549" s="28"/>
      <x:c r="AK1549"/>
      <x:c r="AL1549" t="str">
        <x:v>Devuelto</x:v>
      </x:c>
      <x:c r="AM1549" t="str">
        <x:f>IF(W1549&lt;0,"Devuelto",AL1549)</x:f>
        <x:v>Devuelto</x:v>
      </x:c>
      <x:c r="AN1549" t="str">
        <x:v>QR</x:v>
      </x:c>
      <x:c r="AO1549" s="29" t="str">
        <x:v>Sin observación</x:v>
      </x:c>
      <x:c r="AP1549" t="str">
        <x:f>IF(D1549="","No","Sí")</x:f>
        <x:v>Sí</x:v>
      </x:c>
    </x:row>
    <x:row r="1550">
      <x:c r="A1550" t="n">
        <x:v>1550</x:v>
      </x:c>
      <x:c r="B1550" t="str">
        <x:v>VT0007355</x:v>
      </x:c>
      <x:c r="C1550" t="str">
        <x:v>46143</x:v>
      </x:c>
      <x:c r="D1550" s="27" t="n">
        <x:v>46143</x:v>
      </x:c>
      <x:c r="E1550" t="n">
        <x:f>IF(D1550="","",YEAR(D1550))</x:f>
        <x:v>2026</x:v>
      </x:c>
      <x:c r="F1550" t="n">
        <x:f>IF(D1550="","",MONTH(D1550))</x:f>
        <x:v>5</x:v>
      </x:c>
      <x:c r="G1550" t="str">
        <x:f>IF(D1550="","Fecha no disponible",TEXT(D1550,"mmmm"))</x:f>
        <x:v>May</x:v>
      </x:c>
      <x:c r="H1550" t="str">
        <x:f>IF(D1550="","Fecha no disponible",TEXT(D1550,"yyyy-mm"))</x:f>
        <x:v>2026-05</x:v>
      </x:c>
      <x:c r="I1550" t="str">
        <x:f>IF(D1550="","Fecha no disponible","T"&amp;ROUNDUP(MONTH(D1550)/3,0))</x:f>
        <x:v>T2</x:v>
      </x:c>
      <x:c r="J1550" t="str">
        <x:v>T009</x:v>
      </x:c>
      <x:c r="K1550" t="str">
        <x:v>Tienda Cochabamba 1</x:v>
      </x:c>
      <x:c r="L1550" t="str">
        <x:v>Mall</x:v>
      </x:c>
      <x:c r="M1550" t="str">
        <x:v>Cochabamba</x:v>
      </x:c>
      <x:c r="N1550" t="str">
        <x:f>IFERROR(VLOOKUP(M1550,'Mapeos'!$A$4:$B$30,2,FALSE),M1550)</x:f>
        <x:v>Cochabamba</x:v>
      </x:c>
      <x:c r="O1550" t="str">
        <x:v>C00446</x:v>
      </x:c>
      <x:c r="P1550" t="str">
        <x:v>Frecuente</x:v>
      </x:c>
      <x:c r="Q1550" t="str">
        <x:v>P0138</x:v>
      </x:c>
      <x:c r="R1550" t="str">
        <x:v>Alimentos</x:v>
      </x:c>
      <x:c r="S1550" t="str">
        <x:v>Marca D</x:v>
      </x:c>
      <x:c r="T1550" t="str">
        <x:v>Tienda</x:v>
      </x:c>
      <x:c r="U1550" t="str">
        <x:f>IFERROR(VLOOKUP(T1550,'Mapeos'!$D$4:$E$25,2,FALSE),T1550)</x:f>
        <x:v>Tienda</x:v>
      </x:c>
      <x:c r="V1550" t="str">
        <x:v>V015</x:v>
      </x:c>
      <x:c r="W1550" t="n">
        <x:v>7</x:v>
      </x:c>
      <x:c r="X1550" s="28" t="n">
        <x:v>7.66</x:v>
      </x:c>
      <x:c r="Y1550" s="20" t="n">
        <x:v>0.2</x:v>
      </x:c>
      <x:c r="Z1550" s="20" t="n">
        <x:f>IF(Y1550&gt;1,Y1550/100,Y1550)</x:f>
        <x:v>0.2</x:v>
      </x:c>
      <x:c r="AA1550" s="28" t="n">
        <x:v>6.07</x:v>
      </x:c>
      <x:c r="AB1550" s="28" t="n">
        <x:v>42.9</x:v>
      </x:c>
      <x:c r="AC1550" s="28" t="str">
        <x:v>BOB</x:v>
      </x:c>
      <x:c r="AD1550" s="28" t="n">
        <x:f>IF(AC1550="USD",AB1550*'Parametros'!$B$4,AB1550)</x:f>
        <x:v>42.9</x:v>
      </x:c>
      <x:c r="AE1550" s="28" t="n">
        <x:f>W1550*X1550*(1-Z1550)</x:f>
        <x:v>42.89600000000001</x:v>
      </x:c>
      <x:c r="AF1550" s="28" t="n">
        <x:f>W1550*AA1550</x:f>
        <x:v>42.49</x:v>
      </x:c>
      <x:c r="AG1550" s="28" t="n">
        <x:f>AE1550-AF1550</x:f>
        <x:v>0.4060000000000059</x:v>
      </x:c>
      <x:c r="AH1550" s="20" t="n">
        <x:f>IF(AE1550&gt;0,AG1550/AE1550,"")</x:f>
        <x:v>0.009464751958224679</x:v>
      </x:c>
      <x:c r="AI1550" s="28" t="n">
        <x:v>158572.73</x:v>
      </x:c>
      <x:c r="AJ1550" s="28"/>
      <x:c r="AK1550"/>
      <x:c r="AL1550" t="str">
        <x:v>Completado</x:v>
      </x:c>
      <x:c r="AM1550" t="str">
        <x:f>IF(W1550&lt;0,"Devuelto",AL1550)</x:f>
        <x:v>Completado</x:v>
      </x:c>
      <x:c r="AN1550" t="str">
        <x:v>Tarjeta</x:v>
      </x:c>
      <x:c r="AO1550" s="29" t="str">
        <x:v>Sin observación</x:v>
      </x:c>
      <x:c r="AP1550" t="str">
        <x:f>IF(D1550="","No","Sí")</x:f>
        <x:v>Sí</x:v>
      </x:c>
    </x:row>
    <x:row r="1551">
      <x:c r="A1551" t="n">
        <x:v>1551</x:v>
      </x:c>
      <x:c r="B1551" t="str">
        <x:v>VT0007360</x:v>
      </x:c>
      <x:c r="C1551" t="str">
        <x:v>45784</x:v>
      </x:c>
      <x:c r="D1551" s="27" t="n">
        <x:v>45784</x:v>
      </x:c>
      <x:c r="E1551" t="n">
        <x:f>IF(D1551="","",YEAR(D1551))</x:f>
        <x:v>2025</x:v>
      </x:c>
      <x:c r="F1551" t="n">
        <x:f>IF(D1551="","",MONTH(D1551))</x:f>
        <x:v>5</x:v>
      </x:c>
      <x:c r="G1551" t="str">
        <x:f>IF(D1551="","Fecha no disponible",TEXT(D1551,"mmmm"))</x:f>
        <x:v>May</x:v>
      </x:c>
      <x:c r="H1551" t="str">
        <x:f>IF(D1551="","Fecha no disponible",TEXT(D1551,"yyyy-mm"))</x:f>
        <x:v>2025-05</x:v>
      </x:c>
      <x:c r="I1551" t="str">
        <x:f>IF(D1551="","Fecha no disponible","T"&amp;ROUNDUP(MONTH(D1551)/3,0))</x:f>
        <x:v>T2</x:v>
      </x:c>
      <x:c r="J1551" t="str">
        <x:v>T019</x:v>
      </x:c>
      <x:c r="K1551" t="str">
        <x:v>Tienda Sucre 3</x:v>
      </x:c>
      <x:c r="L1551" t="str">
        <x:v>Centro</x:v>
      </x:c>
      <x:c r="M1551" t="str">
        <x:v>Sucre</x:v>
      </x:c>
      <x:c r="N1551" t="str">
        <x:f>IFERROR(VLOOKUP(M1551,'Mapeos'!$A$4:$B$30,2,FALSE),M1551)</x:f>
        <x:v>Sucre</x:v>
      </x:c>
      <x:c r="O1551" t="str">
        <x:v>C00644</x:v>
      </x:c>
      <x:c r="P1551" t="str">
        <x:v>Masivo</x:v>
      </x:c>
      <x:c r="Q1551" t="str">
        <x:v>P0148</x:v>
      </x:c>
      <x:c r="R1551" t="str">
        <x:v>Cuidado Personal</x:v>
      </x:c>
      <x:c r="S1551" t="str">
        <x:v>Marca C</x:v>
      </x:c>
      <x:c r="T1551" t="str">
        <x:v>Tienda</x:v>
      </x:c>
      <x:c r="U1551" t="str">
        <x:f>IFERROR(VLOOKUP(T1551,'Mapeos'!$D$4:$E$25,2,FALSE),T1551)</x:f>
        <x:v>Tienda</x:v>
      </x:c>
      <x:c r="V1551" t="str">
        <x:v>V002</x:v>
      </x:c>
      <x:c r="W1551" t="n">
        <x:v>1</x:v>
      </x:c>
      <x:c r="X1551" s="28" t="n">
        <x:v>77.13</x:v>
      </x:c>
      <x:c r="Y1551" s="20" t="n">
        <x:v>0.2</x:v>
      </x:c>
      <x:c r="Z1551" s="20" t="n">
        <x:f>IF(Y1551&gt;1,Y1551/100,Y1551)</x:f>
        <x:v>0.2</x:v>
      </x:c>
      <x:c r="AA1551" s="28" t="n">
        <x:v>59.11</x:v>
      </x:c>
      <x:c r="AB1551" s="28" t="n">
        <x:v>61.7</x:v>
      </x:c>
      <x:c r="AC1551" s="28" t="str">
        <x:v>BOB</x:v>
      </x:c>
      <x:c r="AD1551" s="28" t="n">
        <x:f>IF(AC1551="USD",AB1551*'Parametros'!$B$4,AB1551)</x:f>
        <x:v>61.7</x:v>
      </x:c>
      <x:c r="AE1551" s="28" t="n">
        <x:f>W1551*X1551*(1-Z1551)</x:f>
        <x:v>61.704</x:v>
      </x:c>
      <x:c r="AF1551" s="28" t="n">
        <x:f>W1551*AA1551</x:f>
        <x:v>59.11</x:v>
      </x:c>
      <x:c r="AG1551" s="28" t="n">
        <x:f>AE1551-AF1551</x:f>
        <x:v>2.594000000000001</x:v>
      </x:c>
      <x:c r="AH1551" s="20" t="n">
        <x:f>IF(AE1551&gt;0,AG1551/AE1551,"")</x:f>
        <x:v>0.04203941397640349</x:v>
      </x:c>
      <x:c r="AI1551" s="28" t="n">
        <x:v>176169.96</x:v>
      </x:c>
      <x:c r="AJ1551" s="28"/>
      <x:c r="AK1551"/>
      <x:c r="AL1551" t="str">
        <x:v>Completado</x:v>
      </x:c>
      <x:c r="AM1551" t="str">
        <x:f>IF(W1551&lt;0,"Devuelto",AL1551)</x:f>
        <x:v>Completado</x:v>
      </x:c>
      <x:c r="AN1551" t="str">
        <x:v>Tarjeta</x:v>
      </x:c>
      <x:c r="AO1551" s="29" t="str">
        <x:v>Sin observación</x:v>
      </x:c>
      <x:c r="AP1551" t="str">
        <x:f>IF(D1551="","No","Sí")</x:f>
        <x:v>Sí</x:v>
      </x:c>
    </x:row>
    <x:row r="1552">
      <x:c r="A1552" t="n">
        <x:v>1552</x:v>
      </x:c>
      <x:c r="B1552" t="str">
        <x:v>VT0007364</x:v>
      </x:c>
      <x:c r="C1552" t="str">
        <x:v>45428</x:v>
      </x:c>
      <x:c r="D1552" s="27" t="n">
        <x:v>45428</x:v>
      </x:c>
      <x:c r="E1552" t="n">
        <x:f>IF(D1552="","",YEAR(D1552))</x:f>
        <x:v>2024</x:v>
      </x:c>
      <x:c r="F1552" t="n">
        <x:f>IF(D1552="","",MONTH(D1552))</x:f>
        <x:v>5</x:v>
      </x:c>
      <x:c r="G1552" t="str">
        <x:f>IF(D1552="","Fecha no disponible",TEXT(D1552,"mmmm"))</x:f>
        <x:v>May</x:v>
      </x:c>
      <x:c r="H1552" t="str">
        <x:f>IF(D1552="","Fecha no disponible",TEXT(D1552,"yyyy-mm"))</x:f>
        <x:v>2024-05</x:v>
      </x:c>
      <x:c r="I1552" t="str">
        <x:f>IF(D1552="","Fecha no disponible","T"&amp;ROUNDUP(MONTH(D1552)/3,0))</x:f>
        <x:v>T2</x:v>
      </x:c>
      <x:c r="J1552" t="str">
        <x:v>T007</x:v>
      </x:c>
      <x:c r="K1552" t="str">
        <x:v>Tienda Santa Cruz 3</x:v>
      </x:c>
      <x:c r="L1552" t="str">
        <x:v>Barrio</x:v>
      </x:c>
      <x:c r="M1552" t="str">
        <x:v>Santa Cruz</x:v>
      </x:c>
      <x:c r="N1552" t="str">
        <x:f>IFERROR(VLOOKUP(M1552,'Mapeos'!$A$4:$B$30,2,FALSE),M1552)</x:f>
        <x:v>Santa Cruz</x:v>
      </x:c>
      <x:c r="O1552" t="str">
        <x:v>C01719</x:v>
      </x:c>
      <x:c r="P1552" t="str">
        <x:v>Premium</x:v>
      </x:c>
      <x:c r="Q1552" t="str">
        <x:v>P0002</x:v>
      </x:c>
      <x:c r="R1552" t="str">
        <x:v>Hogar</x:v>
      </x:c>
      <x:c r="S1552" t="str">
        <x:v>Marca D</x:v>
      </x:c>
      <x:c r="T1552" t="str">
        <x:v>Marketplace</x:v>
      </x:c>
      <x:c r="U1552" t="str">
        <x:f>IFERROR(VLOOKUP(T1552,'Mapeos'!$D$4:$E$25,2,FALSE),T1552)</x:f>
        <x:v>Marketplace</x:v>
      </x:c>
      <x:c r="V1552" t="str">
        <x:v>V015</x:v>
      </x:c>
      <x:c r="W1552" t="n">
        <x:v>2</x:v>
      </x:c>
      <x:c r="X1552" s="28" t="n">
        <x:v>293.17</x:v>
      </x:c>
      <x:c r="Y1552" s="20" t="n">
        <x:v>0.2</x:v>
      </x:c>
      <x:c r="Z1552" s="20" t="n">
        <x:f>IF(Y1552&gt;1,Y1552/100,Y1552)</x:f>
        <x:v>0.2</x:v>
      </x:c>
      <x:c r="AA1552" s="28" t="n">
        <x:v>194.61</x:v>
      </x:c>
      <x:c r="AB1552" s="28" t="n">
        <x:v>469.07</x:v>
      </x:c>
      <x:c r="AC1552" s="28" t="str">
        <x:v>BOB</x:v>
      </x:c>
      <x:c r="AD1552" s="28" t="n">
        <x:f>IF(AC1552="USD",AB1552*'Parametros'!$B$4,AB1552)</x:f>
        <x:v>469.07</x:v>
      </x:c>
      <x:c r="AE1552" s="28" t="n">
        <x:f>W1552*X1552*(1-Z1552)</x:f>
        <x:v>469.07200000000006</x:v>
      </x:c>
      <x:c r="AF1552" s="28" t="n">
        <x:f>W1552*AA1552</x:f>
        <x:v>389.22</x:v>
      </x:c>
      <x:c r="AG1552" s="28" t="n">
        <x:f>AE1552-AF1552</x:f>
        <x:v>79.85200000000003</x:v>
      </x:c>
      <x:c r="AH1552" s="20" t="n">
        <x:f>IF(AE1552&gt;0,AG1552/AE1552,"")</x:f>
        <x:v>0.17023399392843747</x:v>
      </x:c>
      <x:c r="AI1552" s="28" t="n">
        <x:v>66675.25</x:v>
      </x:c>
      <x:c r="AJ1552" s="28"/>
      <x:c r="AK1552"/>
      <x:c r="AL1552" t="str">
        <x:v>Completado</x:v>
      </x:c>
      <x:c r="AM1552" t="str">
        <x:f>IF(W1552&lt;0,"Devuelto",AL1552)</x:f>
        <x:v>Completado</x:v>
      </x:c>
      <x:c r="AN1552" t="str">
        <x:v>Transferencia</x:v>
      </x:c>
      <x:c r="AO1552" s="29" t="str">
        <x:v>Sin observación</x:v>
      </x:c>
      <x:c r="AP1552" t="str">
        <x:f>IF(D1552="","No","Sí")</x:f>
        <x:v>Sí</x:v>
      </x:c>
    </x:row>
    <x:row r="1553">
      <x:c r="A1553" t="n">
        <x:v>1553</x:v>
      </x:c>
      <x:c r="B1553" t="str">
        <x:v>VT0007369</x:v>
      </x:c>
      <x:c r="C1553" t="str">
        <x:v>45610</x:v>
      </x:c>
      <x:c r="D1553" s="27" t="n">
        <x:v>45610</x:v>
      </x:c>
      <x:c r="E1553" t="n">
        <x:f>IF(D1553="","",YEAR(D1553))</x:f>
        <x:v>2024</x:v>
      </x:c>
      <x:c r="F1553" t="n">
        <x:f>IF(D1553="","",MONTH(D1553))</x:f>
        <x:v>11</x:v>
      </x:c>
      <x:c r="G1553" t="str">
        <x:f>IF(D1553="","Fecha no disponible",TEXT(D1553,"mmmm"))</x:f>
        <x:v>November</x:v>
      </x:c>
      <x:c r="H1553" t="str">
        <x:f>IF(D1553="","Fecha no disponible",TEXT(D1553,"yyyy-mm"))</x:f>
        <x:v>2024-11</x:v>
      </x:c>
      <x:c r="I1553" t="str">
        <x:f>IF(D1553="","Fecha no disponible","T"&amp;ROUNDUP(MONTH(D1553)/3,0))</x:f>
        <x:v>T4</x:v>
      </x:c>
      <x:c r="J1553" t="str">
        <x:v>T002</x:v>
      </x:c>
      <x:c r="K1553" t="str">
        <x:v>Tienda La Paz 2</x:v>
      </x:c>
      <x:c r="L1553" t="str">
        <x:v>Mall</x:v>
      </x:c>
      <x:c r="M1553" t="str">
        <x:v>La Paz</x:v>
      </x:c>
      <x:c r="N1553" t="str">
        <x:f>IFERROR(VLOOKUP(M1553,'Mapeos'!$A$4:$B$30,2,FALSE),M1553)</x:f>
        <x:v>La Paz</x:v>
      </x:c>
      <x:c r="O1553" t="str">
        <x:v>C00032</x:v>
      </x:c>
      <x:c r="P1553" t="str">
        <x:v>Frecuente</x:v>
      </x:c>
      <x:c r="Q1553" t="str">
        <x:v>P0058</x:v>
      </x:c>
      <x:c r="R1553" t="str">
        <x:v>Alimentos</x:v>
      </x:c>
      <x:c r="S1553" t="str">
        <x:v>Marca C</x:v>
      </x:c>
      <x:c r="T1553" t="str">
        <x:v>Tienda</x:v>
      </x:c>
      <x:c r="U1553" t="str">
        <x:f>IFERROR(VLOOKUP(T1553,'Mapeos'!$D$4:$E$25,2,FALSE),T1553)</x:f>
        <x:v>Tienda</x:v>
      </x:c>
      <x:c r="V1553" t="str">
        <x:v>V027</x:v>
      </x:c>
      <x:c r="W1553" t="n">
        <x:v>1</x:v>
      </x:c>
      <x:c r="X1553" s="28" t="n">
        <x:v>46.19</x:v>
      </x:c>
      <x:c r="Y1553" s="20" t="n">
        <x:v>0</x:v>
      </x:c>
      <x:c r="Z1553" s="20" t="n">
        <x:f>IF(Y1553&gt;1,Y1553/100,Y1553)</x:f>
        <x:v>0</x:v>
      </x:c>
      <x:c r="AA1553" s="28" t="n">
        <x:v>31.38</x:v>
      </x:c>
      <x:c r="AB1553" s="28" t="n">
        <x:v>46.19</x:v>
      </x:c>
      <x:c r="AC1553" s="28" t="str">
        <x:v>BOB</x:v>
      </x:c>
      <x:c r="AD1553" s="28" t="n">
        <x:f>IF(AC1553="USD",AB1553*'Parametros'!$B$4,AB1553)</x:f>
        <x:v>46.19</x:v>
      </x:c>
      <x:c r="AE1553" s="28" t="n">
        <x:f>W1553*X1553*(1-Z1553)</x:f>
        <x:v>46.19</x:v>
      </x:c>
      <x:c r="AF1553" s="28" t="n">
        <x:f>W1553*AA1553</x:f>
        <x:v>31.38</x:v>
      </x:c>
      <x:c r="AG1553" s="28" t="n">
        <x:f>AE1553-AF1553</x:f>
        <x:v>14.809999999999999</x:v>
      </x:c>
      <x:c r="AH1553" s="20" t="n">
        <x:f>IF(AE1553&gt;0,AG1553/AE1553,"")</x:f>
        <x:v>0.3206321714656852</x:v>
      </x:c>
      <x:c r="AI1553" s="28" t="n">
        <x:v>129181.07</x:v>
      </x:c>
      <x:c r="AJ1553" s="28"/>
      <x:c r="AK1553"/>
      <x:c r="AL1553" t="str">
        <x:v>Completado</x:v>
      </x:c>
      <x:c r="AM1553" t="str">
        <x:f>IF(W1553&lt;0,"Devuelto",AL1553)</x:f>
        <x:v>Completado</x:v>
      </x:c>
      <x:c r="AN1553" t="str">
        <x:v>Efectivo</x:v>
      </x:c>
      <x:c r="AO1553" s="29" t="str">
        <x:v>Sin observación</x:v>
      </x:c>
      <x:c r="AP1553" t="str">
        <x:f>IF(D1553="","No","Sí")</x:f>
        <x:v>Sí</x:v>
      </x:c>
    </x:row>
    <x:row r="1554">
      <x:c r="A1554" t="n">
        <x:v>1554</x:v>
      </x:c>
      <x:c r="B1554" t="str">
        <x:v>VT0007374</x:v>
      </x:c>
      <x:c r="C1554" t="str">
        <x:v>46018</x:v>
      </x:c>
      <x:c r="D1554" s="27" t="n">
        <x:v>46018</x:v>
      </x:c>
      <x:c r="E1554" t="n">
        <x:f>IF(D1554="","",YEAR(D1554))</x:f>
        <x:v>2025</x:v>
      </x:c>
      <x:c r="F1554" t="n">
        <x:f>IF(D1554="","",MONTH(D1554))</x:f>
        <x:v>12</x:v>
      </x:c>
      <x:c r="G1554" t="str">
        <x:f>IF(D1554="","Fecha no disponible",TEXT(D1554,"mmmm"))</x:f>
        <x:v>December</x:v>
      </x:c>
      <x:c r="H1554" t="str">
        <x:f>IF(D1554="","Fecha no disponible",TEXT(D1554,"yyyy-mm"))</x:f>
        <x:v>2025-12</x:v>
      </x:c>
      <x:c r="I1554" t="str">
        <x:f>IF(D1554="","Fecha no disponible","T"&amp;ROUNDUP(MONTH(D1554)/3,0))</x:f>
        <x:v>T4</x:v>
      </x:c>
      <x:c r="J1554" t="str">
        <x:v>T001</x:v>
      </x:c>
      <x:c r="K1554" t="str">
        <x:v>Tienda La Paz 1</x:v>
      </x:c>
      <x:c r="L1554" t="str">
        <x:v>Barrio</x:v>
      </x:c>
      <x:c r="M1554" t="str">
        <x:v>La Paz</x:v>
      </x:c>
      <x:c r="N1554" t="str">
        <x:f>IFERROR(VLOOKUP(M1554,'Mapeos'!$A$4:$B$30,2,FALSE),M1554)</x:f>
        <x:v>La Paz</x:v>
      </x:c>
      <x:c r="O1554" t="str">
        <x:v>C00316</x:v>
      </x:c>
      <x:c r="P1554" t="str">
        <x:v>Frecuente</x:v>
      </x:c>
      <x:c r="Q1554" t="str">
        <x:v>P0129</x:v>
      </x:c>
      <x:c r="R1554" t="str">
        <x:v>Deportes</x:v>
      </x:c>
      <x:c r="S1554" t="str">
        <x:v>Marca D</x:v>
      </x:c>
      <x:c r="T1554" t="str">
        <x:v>Tienda</x:v>
      </x:c>
      <x:c r="U1554" t="str">
        <x:f>IFERROR(VLOOKUP(T1554,'Mapeos'!$D$4:$E$25,2,FALSE),T1554)</x:f>
        <x:v>Tienda</x:v>
      </x:c>
      <x:c r="V1554" t="str">
        <x:v>V029</x:v>
      </x:c>
      <x:c r="W1554" t="n">
        <x:v>1</x:v>
      </x:c>
      <x:c r="X1554" s="28" t="n">
        <x:v>196.44</x:v>
      </x:c>
      <x:c r="Y1554" s="20" t="n">
        <x:v>0.1</x:v>
      </x:c>
      <x:c r="Z1554" s="20" t="n">
        <x:f>IF(Y1554&gt;1,Y1554/100,Y1554)</x:f>
        <x:v>0.1</x:v>
      </x:c>
      <x:c r="AA1554" s="28" t="n">
        <x:v>120.05</x:v>
      </x:c>
      <x:c r="AB1554" s="28" t="n">
        <x:v>176.8</x:v>
      </x:c>
      <x:c r="AC1554" s="28" t="str">
        <x:v>BOB</x:v>
      </x:c>
      <x:c r="AD1554" s="28" t="n">
        <x:f>IF(AC1554="USD",AB1554*'Parametros'!$B$4,AB1554)</x:f>
        <x:v>176.8</x:v>
      </x:c>
      <x:c r="AE1554" s="28" t="n">
        <x:f>W1554*X1554*(1-Z1554)</x:f>
        <x:v>176.796</x:v>
      </x:c>
      <x:c r="AF1554" s="28" t="n">
        <x:f>W1554*AA1554</x:f>
        <x:v>120.05</x:v>
      </x:c>
      <x:c r="AG1554" s="28" t="n">
        <x:f>AE1554-AF1554</x:f>
        <x:v>56.745999999999995</x:v>
      </x:c>
      <x:c r="AH1554" s="20" t="n">
        <x:f>IF(AE1554&gt;0,AG1554/AE1554,"")</x:f>
        <x:v>0.3209688001990995</x:v>
      </x:c>
      <x:c r="AI1554" s="28" t="n">
        <x:v>139219.44</x:v>
      </x:c>
      <x:c r="AJ1554" s="28"/>
      <x:c r="AK1554"/>
      <x:c r="AL1554" t="str">
        <x:v>Completado</x:v>
      </x:c>
      <x:c r="AM1554" t="str">
        <x:f>IF(W1554&lt;0,"Devuelto",AL1554)</x:f>
        <x:v>Completado</x:v>
      </x:c>
      <x:c r="AN1554" t="str">
        <x:v>Tarjeta</x:v>
      </x:c>
      <x:c r="AO1554" s="29" t="str">
        <x:v>Sin observación</x:v>
      </x:c>
      <x:c r="AP1554" t="str">
        <x:f>IF(D1554="","No","Sí")</x:f>
        <x:v>Sí</x:v>
      </x:c>
    </x:row>
    <x:row r="1555">
      <x:c r="A1555" t="n">
        <x:v>1555</x:v>
      </x:c>
      <x:c r="B1555" t="str">
        <x:v>VT0007379</x:v>
      </x:c>
      <x:c r="C1555" t="str">
        <x:v>45733</x:v>
      </x:c>
      <x:c r="D1555" s="27" t="n">
        <x:v>45733</x:v>
      </x:c>
      <x:c r="E1555" t="n">
        <x:f>IF(D1555="","",YEAR(D1555))</x:f>
        <x:v>2025</x:v>
      </x:c>
      <x:c r="F1555" t="n">
        <x:f>IF(D1555="","",MONTH(D1555))</x:f>
        <x:v>3</x:v>
      </x:c>
      <x:c r="G1555" t="str">
        <x:f>IF(D1555="","Fecha no disponible",TEXT(D1555,"mmmm"))</x:f>
        <x:v>March</x:v>
      </x:c>
      <x:c r="H1555" t="str">
        <x:f>IF(D1555="","Fecha no disponible",TEXT(D1555,"yyyy-mm"))</x:f>
        <x:v>2025-03</x:v>
      </x:c>
      <x:c r="I1555" t="str">
        <x:f>IF(D1555="","Fecha no disponible","T"&amp;ROUNDUP(MONTH(D1555)/3,0))</x:f>
        <x:v>T1</x:v>
      </x:c>
      <x:c r="J1555" t="str">
        <x:v>T014</x:v>
      </x:c>
      <x:c r="K1555" t="str">
        <x:v>Tienda Potosí 2</x:v>
      </x:c>
      <x:c r="L1555" t="str">
        <x:v>Barrio</x:v>
      </x:c>
      <x:c r="M1555" t="str">
        <x:v>Potosí</x:v>
      </x:c>
      <x:c r="N1555" t="str">
        <x:f>IFERROR(VLOOKUP(M1555,'Mapeos'!$A$4:$B$30,2,FALSE),M1555)</x:f>
        <x:v>Potosí</x:v>
      </x:c>
      <x:c r="O1555" t="str">
        <x:v>C00587</x:v>
      </x:c>
      <x:c r="P1555" t="str">
        <x:v>Masivo</x:v>
      </x:c>
      <x:c r="Q1555" t="str">
        <x:v>P0126</x:v>
      </x:c>
      <x:c r="R1555" t="str">
        <x:v>Alimentos</x:v>
      </x:c>
      <x:c r="S1555" t="str">
        <x:v>Marca C</x:v>
      </x:c>
      <x:c r="T1555" t="str">
        <x:v>Marketplace</x:v>
      </x:c>
      <x:c r="U1555" t="str">
        <x:f>IFERROR(VLOOKUP(T1555,'Mapeos'!$D$4:$E$25,2,FALSE),T1555)</x:f>
        <x:v>Marketplace</x:v>
      </x:c>
      <x:c r="V1555" t="str">
        <x:v>V011</x:v>
      </x:c>
      <x:c r="W1555" t="n">
        <x:v>5</x:v>
      </x:c>
      <x:c r="X1555" s="28" t="n">
        <x:v>30.27</x:v>
      </x:c>
      <x:c r="Y1555" s="20" t="n">
        <x:v>0.15</x:v>
      </x:c>
      <x:c r="Z1555" s="20" t="n">
        <x:f>IF(Y1555&gt;1,Y1555/100,Y1555)</x:f>
        <x:v>0.15</x:v>
      </x:c>
      <x:c r="AA1555" s="28" t="n">
        <x:v>17.79</x:v>
      </x:c>
      <x:c r="AB1555" s="28" t="n">
        <x:v>128.65</x:v>
      </x:c>
      <x:c r="AC1555" s="28" t="str">
        <x:v>BOB</x:v>
      </x:c>
      <x:c r="AD1555" s="28" t="n">
        <x:f>IF(AC1555="USD",AB1555*'Parametros'!$B$4,AB1555)</x:f>
        <x:v>128.65</x:v>
      </x:c>
      <x:c r="AE1555" s="28" t="n">
        <x:f>W1555*X1555*(1-Z1555)</x:f>
        <x:v>128.64749999999998</x:v>
      </x:c>
      <x:c r="AF1555" s="28" t="n">
        <x:f>W1555*AA1555</x:f>
        <x:v>88.94999999999999</x:v>
      </x:c>
      <x:c r="AG1555" s="28" t="n">
        <x:f>AE1555-AF1555</x:f>
        <x:v>39.69749999999999</x:v>
      </x:c>
      <x:c r="AH1555" s="20" t="n">
        <x:f>IF(AE1555&gt;0,AG1555/AE1555,"")</x:f>
        <x:v>0.30857575934238907</x:v>
      </x:c>
      <x:c r="AI1555" s="28" t="n">
        <x:v>75605.51</x:v>
      </x:c>
      <x:c r="AJ1555" s="28"/>
      <x:c r="AK1555"/>
      <x:c r="AL1555" t="str">
        <x:v>Completado</x:v>
      </x:c>
      <x:c r="AM1555" t="str">
        <x:f>IF(W1555&lt;0,"Devuelto",AL1555)</x:f>
        <x:v>Completado</x:v>
      </x:c>
      <x:c r="AN1555" t="str">
        <x:v>Efectivo</x:v>
      </x:c>
      <x:c r="AO1555" s="29" t="str">
        <x:v>Sin observación</x:v>
      </x:c>
      <x:c r="AP1555" t="str">
        <x:f>IF(D1555="","No","Sí")</x:f>
        <x:v>Sí</x:v>
      </x:c>
    </x:row>
    <x:row r="1556">
      <x:c r="A1556" t="n">
        <x:v>1556</x:v>
      </x:c>
      <x:c r="B1556" t="str">
        <x:v>VT0007383</x:v>
      </x:c>
      <x:c r="C1556" t="str">
        <x:v>45488</x:v>
      </x:c>
      <x:c r="D1556" s="27" t="n">
        <x:v>45488</x:v>
      </x:c>
      <x:c r="E1556" t="n">
        <x:f>IF(D1556="","",YEAR(D1556))</x:f>
        <x:v>2024</x:v>
      </x:c>
      <x:c r="F1556" t="n">
        <x:f>IF(D1556="","",MONTH(D1556))</x:f>
        <x:v>7</x:v>
      </x:c>
      <x:c r="G1556" t="str">
        <x:f>IF(D1556="","Fecha no disponible",TEXT(D1556,"mmmm"))</x:f>
        <x:v>July</x:v>
      </x:c>
      <x:c r="H1556" t="str">
        <x:f>IF(D1556="","Fecha no disponible",TEXT(D1556,"yyyy-mm"))</x:f>
        <x:v>2024-07</x:v>
      </x:c>
      <x:c r="I1556" t="str">
        <x:f>IF(D1556="","Fecha no disponible","T"&amp;ROUNDUP(MONTH(D1556)/3,0))</x:f>
        <x:v>T3</x:v>
      </x:c>
      <x:c r="J1556" t="str">
        <x:v>T014</x:v>
      </x:c>
      <x:c r="K1556" t="str">
        <x:v>Tienda Potosí 2</x:v>
      </x:c>
      <x:c r="L1556" t="str">
        <x:v>Barrio</x:v>
      </x:c>
      <x:c r="M1556" t="str">
        <x:v>Potosí</x:v>
      </x:c>
      <x:c r="N1556" t="str">
        <x:f>IFERROR(VLOOKUP(M1556,'Mapeos'!$A$4:$B$30,2,FALSE),M1556)</x:f>
        <x:v>Potosí</x:v>
      </x:c>
      <x:c r="O1556" t="str">
        <x:v>C00447</x:v>
      </x:c>
      <x:c r="P1556" t="str">
        <x:v>Masivo</x:v>
      </x:c>
      <x:c r="Q1556" t="str">
        <x:v>P0085</x:v>
      </x:c>
      <x:c r="R1556" t="str">
        <x:v>Cuidado Personal</x:v>
      </x:c>
      <x:c r="S1556" t="str">
        <x:v>Marca D</x:v>
      </x:c>
      <x:c r="T1556" t="str">
        <x:v>Ecommerce</x:v>
      </x:c>
      <x:c r="U1556" t="str">
        <x:f>IFERROR(VLOOKUP(T1556,'Mapeos'!$D$4:$E$25,2,FALSE),T1556)</x:f>
        <x:v>E-commerce</x:v>
      </x:c>
      <x:c r="V1556" t="str">
        <x:v>V031</x:v>
      </x:c>
      <x:c r="W1556" t="n">
        <x:v>1</x:v>
      </x:c>
      <x:c r="X1556" s="28" t="n">
        <x:v>66.78</x:v>
      </x:c>
      <x:c r="Y1556" s="20" t="n">
        <x:v>0.1</x:v>
      </x:c>
      <x:c r="Z1556" s="20" t="n">
        <x:f>IF(Y1556&gt;1,Y1556/100,Y1556)</x:f>
        <x:v>0.1</x:v>
      </x:c>
      <x:c r="AA1556" s="28" t="n">
        <x:v>45.61</x:v>
      </x:c>
      <x:c r="AB1556" s="28" t="n">
        <x:v>60.1</x:v>
      </x:c>
      <x:c r="AC1556" s="28" t="str">
        <x:v>BOB</x:v>
      </x:c>
      <x:c r="AD1556" s="28" t="n">
        <x:f>IF(AC1556="USD",AB1556*'Parametros'!$B$4,AB1556)</x:f>
        <x:v>60.1</x:v>
      </x:c>
      <x:c r="AE1556" s="28" t="n">
        <x:f>W1556*X1556*(1-Z1556)</x:f>
        <x:v>60.102000000000004</x:v>
      </x:c>
      <x:c r="AF1556" s="28" t="n">
        <x:f>W1556*AA1556</x:f>
        <x:v>45.61</x:v>
      </x:c>
      <x:c r="AG1556" s="28" t="n">
        <x:f>AE1556-AF1556</x:f>
        <x:v>14.492000000000004</x:v>
      </x:c>
      <x:c r="AH1556" s="20" t="n">
        <x:f>IF(AE1556&gt;0,AG1556/AE1556,"")</x:f>
        <x:v>0.2411234235133607</x:v>
      </x:c>
      <x:c r="AI1556" s="28"/>
      <x:c r="AJ1556" s="28"/>
      <x:c r="AK1556"/>
      <x:c r="AL1556" t="str">
        <x:v>Completado</x:v>
      </x:c>
      <x:c r="AM1556" t="str">
        <x:f>IF(W1556&lt;0,"Devuelto",AL1556)</x:f>
        <x:v>Completado</x:v>
      </x:c>
      <x:c r="AN1556" t="str">
        <x:v>Efectivo</x:v>
      </x:c>
      <x:c r="AO1556" s="29" t="str">
        <x:v>Canal estandarizado; Meta original vacía</x:v>
      </x:c>
      <x:c r="AP1556" t="str">
        <x:f>IF(D1556="","No","Sí")</x:f>
        <x:v>Sí</x:v>
      </x:c>
    </x:row>
    <x:row r="1557">
      <x:c r="A1557" t="n">
        <x:v>1557</x:v>
      </x:c>
      <x:c r="B1557" t="str">
        <x:v>VT0007388</x:v>
      </x:c>
      <x:c r="C1557" t="str">
        <x:v>45621</x:v>
      </x:c>
      <x:c r="D1557" s="27" t="n">
        <x:v>45621</x:v>
      </x:c>
      <x:c r="E1557" t="n">
        <x:f>IF(D1557="","",YEAR(D1557))</x:f>
        <x:v>2024</x:v>
      </x:c>
      <x:c r="F1557" t="n">
        <x:f>IF(D1557="","",MONTH(D1557))</x:f>
        <x:v>11</x:v>
      </x:c>
      <x:c r="G1557" t="str">
        <x:f>IF(D1557="","Fecha no disponible",TEXT(D1557,"mmmm"))</x:f>
        <x:v>November</x:v>
      </x:c>
      <x:c r="H1557" t="str">
        <x:f>IF(D1557="","Fecha no disponible",TEXT(D1557,"yyyy-mm"))</x:f>
        <x:v>2024-11</x:v>
      </x:c>
      <x:c r="I1557" t="str">
        <x:f>IF(D1557="","Fecha no disponible","T"&amp;ROUNDUP(MONTH(D1557)/3,0))</x:f>
        <x:v>T4</x:v>
      </x:c>
      <x:c r="J1557" t="str">
        <x:v>T006</x:v>
      </x:c>
      <x:c r="K1557" t="str">
        <x:v>Tienda Santa Cruz 2</x:v>
      </x:c>
      <x:c r="L1557" t="str">
        <x:v>Mall</x:v>
      </x:c>
      <x:c r="M1557" t="str">
        <x:v>Santa Cruz</x:v>
      </x:c>
      <x:c r="N1557" t="str">
        <x:f>IFERROR(VLOOKUP(M1557,'Mapeos'!$A$4:$B$30,2,FALSE),M1557)</x:f>
        <x:v>Santa Cruz</x:v>
      </x:c>
      <x:c r="O1557" t="str">
        <x:v>C00558</x:v>
      </x:c>
      <x:c r="P1557" t="str">
        <x:v>Empresa</x:v>
      </x:c>
      <x:c r="Q1557" t="str">
        <x:v>P0132</x:v>
      </x:c>
      <x:c r="R1557" t="str">
        <x:v>Alimentos</x:v>
      </x:c>
      <x:c r="S1557" t="str">
        <x:v>Marca C</x:v>
      </x:c>
      <x:c r="T1557" t="str">
        <x:v>Tienda</x:v>
      </x:c>
      <x:c r="U1557" t="str">
        <x:f>IFERROR(VLOOKUP(T1557,'Mapeos'!$D$4:$E$25,2,FALSE),T1557)</x:f>
        <x:v>Tienda</x:v>
      </x:c>
      <x:c r="V1557" t="str">
        <x:v>V015</x:v>
      </x:c>
      <x:c r="W1557" t="n">
        <x:v>3</x:v>
      </x:c>
      <x:c r="X1557" s="28" t="n">
        <x:v>26.92</x:v>
      </x:c>
      <x:c r="Y1557" s="20" t="n">
        <x:v>0.15</x:v>
      </x:c>
      <x:c r="Z1557" s="20" t="n">
        <x:f>IF(Y1557&gt;1,Y1557/100,Y1557)</x:f>
        <x:v>0.15</x:v>
      </x:c>
      <x:c r="AA1557" s="28" t="n">
        <x:v>14.08</x:v>
      </x:c>
      <x:c r="AB1557" s="28" t="n">
        <x:v>68.65</x:v>
      </x:c>
      <x:c r="AC1557" s="28" t="str">
        <x:v>BOB</x:v>
      </x:c>
      <x:c r="AD1557" s="28" t="n">
        <x:f>IF(AC1557="USD",AB1557*'Parametros'!$B$4,AB1557)</x:f>
        <x:v>68.65</x:v>
      </x:c>
      <x:c r="AE1557" s="28" t="n">
        <x:f>W1557*X1557*(1-Z1557)</x:f>
        <x:v>68.646</x:v>
      </x:c>
      <x:c r="AF1557" s="28" t="n">
        <x:f>W1557*AA1557</x:f>
        <x:v>42.24</x:v>
      </x:c>
      <x:c r="AG1557" s="28" t="n">
        <x:f>AE1557-AF1557</x:f>
        <x:v>26.406</x:v>
      </x:c>
      <x:c r="AH1557" s="20" t="n">
        <x:f>IF(AE1557&gt;0,AG1557/AE1557,"")</x:f>
        <x:v>0.38466917227515074</x:v>
      </x:c>
      <x:c r="AI1557" s="28" t="n">
        <x:v>177999.68</x:v>
      </x:c>
      <x:c r="AJ1557" s="28"/>
      <x:c r="AK1557"/>
      <x:c r="AL1557" t="str">
        <x:v>Completado</x:v>
      </x:c>
      <x:c r="AM1557" t="str">
        <x:f>IF(W1557&lt;0,"Devuelto",AL1557)</x:f>
        <x:v>Completado</x:v>
      </x:c>
      <x:c r="AN1557" t="str">
        <x:v>Efectivo</x:v>
      </x:c>
      <x:c r="AO1557" s="29" t="str">
        <x:v>Sin observación</x:v>
      </x:c>
      <x:c r="AP1557" t="str">
        <x:f>IF(D1557="","No","Sí")</x:f>
        <x:v>Sí</x:v>
      </x:c>
    </x:row>
    <x:row r="1558">
      <x:c r="A1558" t="n">
        <x:v>1558</x:v>
      </x:c>
      <x:c r="B1558" t="str">
        <x:v>VT0007393</x:v>
      </x:c>
      <x:c r="C1558" t="str">
        <x:v>45606</x:v>
      </x:c>
      <x:c r="D1558" s="27" t="n">
        <x:v>45606</x:v>
      </x:c>
      <x:c r="E1558" t="n">
        <x:f>IF(D1558="","",YEAR(D1558))</x:f>
        <x:v>2024</x:v>
      </x:c>
      <x:c r="F1558" t="n">
        <x:f>IF(D1558="","",MONTH(D1558))</x:f>
        <x:v>11</x:v>
      </x:c>
      <x:c r="G1558" t="str">
        <x:f>IF(D1558="","Fecha no disponible",TEXT(D1558,"mmmm"))</x:f>
        <x:v>November</x:v>
      </x:c>
      <x:c r="H1558" t="str">
        <x:f>IF(D1558="","Fecha no disponible",TEXT(D1558,"yyyy-mm"))</x:f>
        <x:v>2024-11</x:v>
      </x:c>
      <x:c r="I1558" t="str">
        <x:f>IF(D1558="","Fecha no disponible","T"&amp;ROUNDUP(MONTH(D1558)/3,0))</x:f>
        <x:v>T4</x:v>
      </x:c>
      <x:c r="J1558" t="str">
        <x:v>T002</x:v>
      </x:c>
      <x:c r="K1558" t="str">
        <x:v>Tienda La Paz 2</x:v>
      </x:c>
      <x:c r="L1558" t="str">
        <x:v>Mall</x:v>
      </x:c>
      <x:c r="M1558" t="str">
        <x:v>La Paz</x:v>
      </x:c>
      <x:c r="N1558" t="str">
        <x:f>IFERROR(VLOOKUP(M1558,'Mapeos'!$A$4:$B$30,2,FALSE),M1558)</x:f>
        <x:v>La Paz</x:v>
      </x:c>
      <x:c r="O1558" t="str">
        <x:v>C00430</x:v>
      </x:c>
      <x:c r="P1558" t="str">
        <x:v>Masivo</x:v>
      </x:c>
      <x:c r="Q1558" t="str">
        <x:v>P0109</x:v>
      </x:c>
      <x:c r="R1558" t="str">
        <x:v>Electrónica</x:v>
      </x:c>
      <x:c r="S1558" t="str">
        <x:v>Marca D</x:v>
      </x:c>
      <x:c r="T1558" t="str">
        <x:v>Tienda</x:v>
      </x:c>
      <x:c r="U1558" t="str">
        <x:f>IFERROR(VLOOKUP(T1558,'Mapeos'!$D$4:$E$25,2,FALSE),T1558)</x:f>
        <x:v>Tienda</x:v>
      </x:c>
      <x:c r="V1558" t="str">
        <x:v>V017</x:v>
      </x:c>
      <x:c r="W1558" t="n">
        <x:v>-1</x:v>
      </x:c>
      <x:c r="X1558" s="28" t="n">
        <x:v>296.47</x:v>
      </x:c>
      <x:c r="Y1558" s="20" t="n">
        <x:v>0.15</x:v>
      </x:c>
      <x:c r="Z1558" s="20" t="n">
        <x:f>IF(Y1558&gt;1,Y1558/100,Y1558)</x:f>
        <x:v>0.15</x:v>
      </x:c>
      <x:c r="AA1558" s="28" t="n">
        <x:v>185.21</x:v>
      </x:c>
      <x:c r="AB1558" s="28" t="n">
        <x:v>-252</x:v>
      </x:c>
      <x:c r="AC1558" s="28" t="str">
        <x:v>BOB</x:v>
      </x:c>
      <x:c r="AD1558" s="28" t="n">
        <x:f>IF(AC1558="USD",AB1558*'Parametros'!$B$4,AB1558)</x:f>
        <x:v>-252</x:v>
      </x:c>
      <x:c r="AE1558" s="28" t="n">
        <x:f>W1558*X1558*(1-Z1558)</x:f>
        <x:v>-251.9995</x:v>
      </x:c>
      <x:c r="AF1558" s="28" t="n">
        <x:f>W1558*AA1558</x:f>
        <x:v>-185.21</x:v>
      </x:c>
      <x:c r="AG1558" s="28" t="n">
        <x:f>AE1558-AF1558</x:f>
        <x:v>-66.7895</x:v>
      </x:c>
      <x:c r="AH1558" s="20" t="str">
        <x:f>IF(AE1558&gt;0,AG1558/AE1558,"")</x:f>
      </x:c>
      <x:c r="AI1558" s="28" t="n">
        <x:v>129181.07</x:v>
      </x:c>
      <x:c r="AJ1558" s="28"/>
      <x:c r="AK1558"/>
      <x:c r="AL1558" t="str">
        <x:v>Devuelto</x:v>
      </x:c>
      <x:c r="AM1558" t="str">
        <x:f>IF(W1558&lt;0,"Devuelto",AL1558)</x:f>
        <x:v>Devuelto</x:v>
      </x:c>
      <x:c r="AN1558" t="str">
        <x:v>QR</x:v>
      </x:c>
      <x:c r="AO1558" s="29" t="str">
        <x:v>Sin observación</x:v>
      </x:c>
      <x:c r="AP1558" t="str">
        <x:f>IF(D1558="","No","Sí")</x:f>
        <x:v>Sí</x:v>
      </x:c>
    </x:row>
    <x:row r="1559">
      <x:c r="A1559" t="n">
        <x:v>1559</x:v>
      </x:c>
      <x:c r="B1559" t="str">
        <x:v>VT0007398</x:v>
      </x:c>
      <x:c r="C1559" t="str">
        <x:v>45959</x:v>
      </x:c>
      <x:c r="D1559" s="27" t="n">
        <x:v>45959</x:v>
      </x:c>
      <x:c r="E1559" t="n">
        <x:f>IF(D1559="","",YEAR(D1559))</x:f>
        <x:v>2025</x:v>
      </x:c>
      <x:c r="F1559" t="n">
        <x:f>IF(D1559="","",MONTH(D1559))</x:f>
        <x:v>10</x:v>
      </x:c>
      <x:c r="G1559" t="str">
        <x:f>IF(D1559="","Fecha no disponible",TEXT(D1559,"mmmm"))</x:f>
        <x:v>October</x:v>
      </x:c>
      <x:c r="H1559" t="str">
        <x:f>IF(D1559="","Fecha no disponible",TEXT(D1559,"yyyy-mm"))</x:f>
        <x:v>2025-10</x:v>
      </x:c>
      <x:c r="I1559" t="str">
        <x:f>IF(D1559="","Fecha no disponible","T"&amp;ROUNDUP(MONTH(D1559)/3,0))</x:f>
        <x:v>T4</x:v>
      </x:c>
      <x:c r="J1559" t="str">
        <x:v>T009</x:v>
      </x:c>
      <x:c r="K1559" t="str">
        <x:v>Tienda Cochabamba 1</x:v>
      </x:c>
      <x:c r="L1559" t="str">
        <x:v>Mall</x:v>
      </x:c>
      <x:c r="M1559" t="str">
        <x:v>Cochabamba</x:v>
      </x:c>
      <x:c r="N1559" t="str">
        <x:f>IFERROR(VLOOKUP(M1559,'Mapeos'!$A$4:$B$30,2,FALSE),M1559)</x:f>
        <x:v>Cochabamba</x:v>
      </x:c>
      <x:c r="O1559" t="str">
        <x:v>C01735</x:v>
      </x:c>
      <x:c r="P1559" t="str">
        <x:v>Frecuente</x:v>
      </x:c>
      <x:c r="Q1559" t="str">
        <x:v>P0002</x:v>
      </x:c>
      <x:c r="R1559" t="str">
        <x:v>Hogar</x:v>
      </x:c>
      <x:c r="S1559" t="str">
        <x:v>Marca D</x:v>
      </x:c>
      <x:c r="T1559" t="str">
        <x:v>Tienda</x:v>
      </x:c>
      <x:c r="U1559" t="str">
        <x:f>IFERROR(VLOOKUP(T1559,'Mapeos'!$D$4:$E$25,2,FALSE),T1559)</x:f>
        <x:v>Tienda</x:v>
      </x:c>
      <x:c r="V1559" t="str">
        <x:v>V025</x:v>
      </x:c>
      <x:c r="W1559" t="n">
        <x:v>1</x:v>
      </x:c>
      <x:c r="X1559" s="28" t="n">
        <x:v>300.74</x:v>
      </x:c>
      <x:c r="Y1559" s="20" t="n">
        <x:v>0</x:v>
      </x:c>
      <x:c r="Z1559" s="20" t="n">
        <x:f>IF(Y1559&gt;1,Y1559/100,Y1559)</x:f>
        <x:v>0</x:v>
      </x:c>
      <x:c r="AA1559" s="28" t="n">
        <x:v>194.61</x:v>
      </x:c>
      <x:c r="AB1559" s="28" t="n">
        <x:v>300.74</x:v>
      </x:c>
      <x:c r="AC1559" s="28" t="str">
        <x:v>BOB</x:v>
      </x:c>
      <x:c r="AD1559" s="28" t="n">
        <x:f>IF(AC1559="USD",AB1559*'Parametros'!$B$4,AB1559)</x:f>
        <x:v>300.74</x:v>
      </x:c>
      <x:c r="AE1559" s="28" t="n">
        <x:f>W1559*X1559*(1-Z1559)</x:f>
        <x:v>300.74</x:v>
      </x:c>
      <x:c r="AF1559" s="28" t="n">
        <x:f>W1559*AA1559</x:f>
        <x:v>194.61</x:v>
      </x:c>
      <x:c r="AG1559" s="28" t="n">
        <x:f>AE1559-AF1559</x:f>
        <x:v>106.13</x:v>
      </x:c>
      <x:c r="AH1559" s="20" t="n">
        <x:f>IF(AE1559&gt;0,AG1559/AE1559,"")</x:f>
        <x:v>0.35289618939948125</x:v>
      </x:c>
      <x:c r="AI1559" s="28" t="n">
        <x:v>126153.61</x:v>
      </x:c>
      <x:c r="AJ1559" s="28"/>
      <x:c r="AK1559"/>
      <x:c r="AL1559" t="str">
        <x:v>Completado</x:v>
      </x:c>
      <x:c r="AM1559" t="str">
        <x:f>IF(W1559&lt;0,"Devuelto",AL1559)</x:f>
        <x:v>Completado</x:v>
      </x:c>
      <x:c r="AN1559" t="str">
        <x:v>Transferencia</x:v>
      </x:c>
      <x:c r="AO1559" s="29" t="str">
        <x:v>Sin observación</x:v>
      </x:c>
      <x:c r="AP1559" t="str">
        <x:f>IF(D1559="","No","Sí")</x:f>
        <x:v>Sí</x:v>
      </x:c>
    </x:row>
    <x:row r="1560">
      <x:c r="A1560" t="n">
        <x:v>1560</x:v>
      </x:c>
      <x:c r="B1560" t="str">
        <x:v>VT0007402</x:v>
      </x:c>
      <x:c r="C1560" t="str">
        <x:v>45831</x:v>
      </x:c>
      <x:c r="D1560" s="27" t="n">
        <x:v>45831</x:v>
      </x:c>
      <x:c r="E1560" t="n">
        <x:f>IF(D1560="","",YEAR(D1560))</x:f>
        <x:v>2025</x:v>
      </x:c>
      <x:c r="F1560" t="n">
        <x:f>IF(D1560="","",MONTH(D1560))</x:f>
        <x:v>6</x:v>
      </x:c>
      <x:c r="G1560" t="str">
        <x:f>IF(D1560="","Fecha no disponible",TEXT(D1560,"mmmm"))</x:f>
        <x:v>June</x:v>
      </x:c>
      <x:c r="H1560" t="str">
        <x:f>IF(D1560="","Fecha no disponible",TEXT(D1560,"yyyy-mm"))</x:f>
        <x:v>2025-06</x:v>
      </x:c>
      <x:c r="I1560" t="str">
        <x:f>IF(D1560="","Fecha no disponible","T"&amp;ROUNDUP(MONTH(D1560)/3,0))</x:f>
        <x:v>T2</x:v>
      </x:c>
      <x:c r="J1560" t="str">
        <x:v>T008</x:v>
      </x:c>
      <x:c r="K1560" t="str">
        <x:v>Tienda Santa Cruz 4</x:v>
      </x:c>
      <x:c r="L1560" t="str">
        <x:v>Barrio</x:v>
      </x:c>
      <x:c r="M1560" t="str">
        <x:v>Santa Cruz</x:v>
      </x:c>
      <x:c r="N1560" t="str">
        <x:f>IFERROR(VLOOKUP(M1560,'Mapeos'!$A$4:$B$30,2,FALSE),M1560)</x:f>
        <x:v>Santa Cruz</x:v>
      </x:c>
      <x:c r="O1560" t="str">
        <x:v>C00792</x:v>
      </x:c>
      <x:c r="P1560" t="str">
        <x:v>Empresa</x:v>
      </x:c>
      <x:c r="Q1560" t="str">
        <x:v>P0023</x:v>
      </x:c>
      <x:c r="R1560" t="str">
        <x:v>Electrónica</x:v>
      </x:c>
      <x:c r="S1560" t="str">
        <x:v>Marca A</x:v>
      </x:c>
      <x:c r="T1560" t="str">
        <x:v>Tienda</x:v>
      </x:c>
      <x:c r="U1560" t="str">
        <x:f>IFERROR(VLOOKUP(T1560,'Mapeos'!$D$4:$E$25,2,FALSE),T1560)</x:f>
        <x:v>Tienda</x:v>
      </x:c>
      <x:c r="V1560" t="str">
        <x:v>V017</x:v>
      </x:c>
      <x:c r="W1560" t="n">
        <x:v>1</x:v>
      </x:c>
      <x:c r="X1560" s="28" t="n">
        <x:v>430.14</x:v>
      </x:c>
      <x:c r="Y1560" s="20" t="n">
        <x:v>0.15</x:v>
      </x:c>
      <x:c r="Z1560" s="20" t="n">
        <x:f>IF(Y1560&gt;1,Y1560/100,Y1560)</x:f>
        <x:v>0.15</x:v>
      </x:c>
      <x:c r="AA1560" s="28" t="n">
        <x:v>241.95</x:v>
      </x:c>
      <x:c r="AB1560" s="28" t="n">
        <x:v>365.62</x:v>
      </x:c>
      <x:c r="AC1560" s="28" t="str">
        <x:v>BOB</x:v>
      </x:c>
      <x:c r="AD1560" s="28" t="n">
        <x:f>IF(AC1560="USD",AB1560*'Parametros'!$B$4,AB1560)</x:f>
        <x:v>365.62</x:v>
      </x:c>
      <x:c r="AE1560" s="28" t="n">
        <x:f>W1560*X1560*(1-Z1560)</x:f>
        <x:v>365.61899999999997</x:v>
      </x:c>
      <x:c r="AF1560" s="28" t="n">
        <x:f>W1560*AA1560</x:f>
        <x:v>241.95</x:v>
      </x:c>
      <x:c r="AG1560" s="28" t="n">
        <x:f>AE1560-AF1560</x:f>
        <x:v>123.66899999999998</x:v>
      </x:c>
      <x:c r="AH1560" s="20" t="n">
        <x:f>IF(AE1560&gt;0,AG1560/AE1560,"")</x:f>
        <x:v>0.33824555069621653</x:v>
      </x:c>
      <x:c r="AI1560" s="28" t="n">
        <x:v>140660.13</x:v>
      </x:c>
      <x:c r="AJ1560" s="28"/>
      <x:c r="AK1560"/>
      <x:c r="AL1560" t="str">
        <x:v>Completado</x:v>
      </x:c>
      <x:c r="AM1560" t="str">
        <x:f>IF(W1560&lt;0,"Devuelto",AL1560)</x:f>
        <x:v>Completado</x:v>
      </x:c>
      <x:c r="AN1560" t="str">
        <x:v>Transferencia</x:v>
      </x:c>
      <x:c r="AO1560" s="29" t="str">
        <x:v>Sin observación</x:v>
      </x:c>
      <x:c r="AP1560" t="str">
        <x:f>IF(D1560="","No","Sí")</x:f>
        <x:v>Sí</x:v>
      </x:c>
    </x:row>
    <x:row r="1561">
      <x:c r="A1561" t="n">
        <x:v>1561</x:v>
      </x:c>
      <x:c r="B1561" t="str">
        <x:v>VT0007407</x:v>
      </x:c>
      <x:c r="C1561" t="str">
        <x:v>46106</x:v>
      </x:c>
      <x:c r="D1561" s="27" t="n">
        <x:v>46106</x:v>
      </x:c>
      <x:c r="E1561" t="n">
        <x:f>IF(D1561="","",YEAR(D1561))</x:f>
        <x:v>2026</x:v>
      </x:c>
      <x:c r="F1561" t="n">
        <x:f>IF(D1561="","",MONTH(D1561))</x:f>
        <x:v>3</x:v>
      </x:c>
      <x:c r="G1561" t="str">
        <x:f>IF(D1561="","Fecha no disponible",TEXT(D1561,"mmmm"))</x:f>
        <x:v>March</x:v>
      </x:c>
      <x:c r="H1561" t="str">
        <x:f>IF(D1561="","Fecha no disponible",TEXT(D1561,"yyyy-mm"))</x:f>
        <x:v>2026-03</x:v>
      </x:c>
      <x:c r="I1561" t="str">
        <x:f>IF(D1561="","Fecha no disponible","T"&amp;ROUNDUP(MONTH(D1561)/3,0))</x:f>
        <x:v>T1</x:v>
      </x:c>
      <x:c r="J1561" t="str">
        <x:v>T008</x:v>
      </x:c>
      <x:c r="K1561" t="str">
        <x:v>Tienda Santa Cruz 4</x:v>
      </x:c>
      <x:c r="L1561" t="str">
        <x:v>Barrio</x:v>
      </x:c>
      <x:c r="M1561" t="str">
        <x:v>Santa Cruz</x:v>
      </x:c>
      <x:c r="N1561" t="str">
        <x:f>IFERROR(VLOOKUP(M1561,'Mapeos'!$A$4:$B$30,2,FALSE),M1561)</x:f>
        <x:v>Santa Cruz</x:v>
      </x:c>
      <x:c r="O1561" t="str">
        <x:v>C00205</x:v>
      </x:c>
      <x:c r="P1561" t="str">
        <x:v>Frecuente</x:v>
      </x:c>
      <x:c r="Q1561" t="str">
        <x:v>P0049</x:v>
      </x:c>
      <x:c r="R1561" t="str">
        <x:v>Deportes</x:v>
      </x:c>
      <x:c r="S1561" t="str">
        <x:v>Marca D</x:v>
      </x:c>
      <x:c r="T1561" t="str">
        <x:v>Tienda</x:v>
      </x:c>
      <x:c r="U1561" t="str">
        <x:f>IFERROR(VLOOKUP(T1561,'Mapeos'!$D$4:$E$25,2,FALSE),T1561)</x:f>
        <x:v>Tienda</x:v>
      </x:c>
      <x:c r="V1561" t="str">
        <x:v>V007</x:v>
      </x:c>
      <x:c r="W1561" t="n">
        <x:v>2</x:v>
      </x:c>
      <x:c r="X1561" s="28" t="n">
        <x:v>219.55</x:v>
      </x:c>
      <x:c r="Y1561" s="20" t="n">
        <x:v>0</x:v>
      </x:c>
      <x:c r="Z1561" s="20" t="n">
        <x:f>IF(Y1561&gt;1,Y1561/100,Y1561)</x:f>
        <x:v>0</x:v>
      </x:c>
      <x:c r="AA1561" s="28" t="n">
        <x:v>174.23</x:v>
      </x:c>
      <x:c r="AB1561" s="28" t="n">
        <x:v>439.1</x:v>
      </x:c>
      <x:c r="AC1561" s="28" t="str">
        <x:v>BOB</x:v>
      </x:c>
      <x:c r="AD1561" s="28" t="n">
        <x:f>IF(AC1561="USD",AB1561*'Parametros'!$B$4,AB1561)</x:f>
        <x:v>439.1</x:v>
      </x:c>
      <x:c r="AE1561" s="28" t="n">
        <x:f>W1561*X1561*(1-Z1561)</x:f>
        <x:v>439.1</x:v>
      </x:c>
      <x:c r="AF1561" s="28" t="n">
        <x:f>W1561*AA1561</x:f>
        <x:v>348.46</x:v>
      </x:c>
      <x:c r="AG1561" s="28" t="n">
        <x:f>AE1561-AF1561</x:f>
        <x:v>90.64000000000004</x:v>
      </x:c>
      <x:c r="AH1561" s="20" t="n">
        <x:f>IF(AE1561&gt;0,AG1561/AE1561,"")</x:f>
        <x:v>0.2064222272830791</x:v>
      </x:c>
      <x:c r="AI1561" s="28" t="n">
        <x:v>120795.65</x:v>
      </x:c>
      <x:c r="AJ1561" s="28"/>
      <x:c r="AK1561"/>
      <x:c r="AL1561" t="str">
        <x:v>Completado</x:v>
      </x:c>
      <x:c r="AM1561" t="str">
        <x:f>IF(W1561&lt;0,"Devuelto",AL1561)</x:f>
        <x:v>Completado</x:v>
      </x:c>
      <x:c r="AN1561" t="str">
        <x:v>Transferencia</x:v>
      </x:c>
      <x:c r="AO1561" s="29" t="str">
        <x:v>Sin observación</x:v>
      </x:c>
      <x:c r="AP1561" t="str">
        <x:f>IF(D1561="","No","Sí")</x:f>
        <x:v>Sí</x:v>
      </x:c>
    </x:row>
    <x:row r="1562">
      <x:c r="A1562" t="n">
        <x:v>1562</x:v>
      </x:c>
      <x:c r="B1562" t="str">
        <x:v>VT0007412</x:v>
      </x:c>
      <x:c r="C1562" t="str">
        <x:v>45632</x:v>
      </x:c>
      <x:c r="D1562" s="27" t="n">
        <x:v>45632</x:v>
      </x:c>
      <x:c r="E1562" t="n">
        <x:f>IF(D1562="","",YEAR(D1562))</x:f>
        <x:v>2024</x:v>
      </x:c>
      <x:c r="F1562" t="n">
        <x:f>IF(D1562="","",MONTH(D1562))</x:f>
        <x:v>12</x:v>
      </x:c>
      <x:c r="G1562" t="str">
        <x:f>IF(D1562="","Fecha no disponible",TEXT(D1562,"mmmm"))</x:f>
        <x:v>December</x:v>
      </x:c>
      <x:c r="H1562" t="str">
        <x:f>IF(D1562="","Fecha no disponible",TEXT(D1562,"yyyy-mm"))</x:f>
        <x:v>2024-12</x:v>
      </x:c>
      <x:c r="I1562" t="str">
        <x:f>IF(D1562="","Fecha no disponible","T"&amp;ROUNDUP(MONTH(D1562)/3,0))</x:f>
        <x:v>T4</x:v>
      </x:c>
      <x:c r="J1562" t="str">
        <x:v>T018</x:v>
      </x:c>
      <x:c r="K1562" t="str">
        <x:v>Tienda Sucre 2</x:v>
      </x:c>
      <x:c r="L1562" t="str">
        <x:v>Mall</x:v>
      </x:c>
      <x:c r="M1562" t="str">
        <x:v>Sucre</x:v>
      </x:c>
      <x:c r="N1562" t="str">
        <x:f>IFERROR(VLOOKUP(M1562,'Mapeos'!$A$4:$B$30,2,FALSE),M1562)</x:f>
        <x:v>Sucre</x:v>
      </x:c>
      <x:c r="O1562" t="str">
        <x:v>C00731</x:v>
      </x:c>
      <x:c r="P1562" t="str">
        <x:v>Premium</x:v>
      </x:c>
      <x:c r="Q1562" t="str">
        <x:v>P0023</x:v>
      </x:c>
      <x:c r="R1562" t="str">
        <x:v>Electrónica</x:v>
      </x:c>
      <x:c r="S1562" t="str">
        <x:v>Marca A</x:v>
      </x:c>
      <x:c r="T1562" t="str">
        <x:v>E-commerce</x:v>
      </x:c>
      <x:c r="U1562" t="str">
        <x:f>IFERROR(VLOOKUP(T1562,'Mapeos'!$D$4:$E$25,2,FALSE),T1562)</x:f>
        <x:v>E-commerce</x:v>
      </x:c>
      <x:c r="V1562" t="str">
        <x:v>V012</x:v>
      </x:c>
      <x:c r="W1562" t="n">
        <x:v>5</x:v>
      </x:c>
      <x:c r="X1562" s="28" t="n">
        <x:v>412.92</x:v>
      </x:c>
      <x:c r="Y1562" s="20" t="n">
        <x:v>0</x:v>
      </x:c>
      <x:c r="Z1562" s="20" t="n">
        <x:f>IF(Y1562&gt;1,Y1562/100,Y1562)</x:f>
        <x:v>0</x:v>
      </x:c>
      <x:c r="AA1562" s="28" t="n">
        <x:v>241.95</x:v>
      </x:c>
      <x:c r="AB1562" s="28" t="n">
        <x:v>2064.6</x:v>
      </x:c>
      <x:c r="AC1562" s="28" t="str">
        <x:v>BOB</x:v>
      </x:c>
      <x:c r="AD1562" s="28" t="n">
        <x:f>IF(AC1562="USD",AB1562*'Parametros'!$B$4,AB1562)</x:f>
        <x:v>2064.6</x:v>
      </x:c>
      <x:c r="AE1562" s="28" t="n">
        <x:f>W1562*X1562*(1-Z1562)</x:f>
        <x:v>2064.6</x:v>
      </x:c>
      <x:c r="AF1562" s="28" t="n">
        <x:f>W1562*AA1562</x:f>
        <x:v>1209.75</x:v>
      </x:c>
      <x:c r="AG1562" s="28" t="n">
        <x:f>AE1562-AF1562</x:f>
        <x:v>854.8499999999999</x:v>
      </x:c>
      <x:c r="AH1562" s="20" t="n">
        <x:f>IF(AE1562&gt;0,AG1562/AE1562,"")</x:f>
        <x:v>0.4140511479221156</x:v>
      </x:c>
      <x:c r="AI1562" s="28" t="n">
        <x:v>97167.28</x:v>
      </x:c>
      <x:c r="AJ1562" s="28"/>
      <x:c r="AK1562"/>
      <x:c r="AL1562" t="str">
        <x:v>Completado</x:v>
      </x:c>
      <x:c r="AM1562" t="str">
        <x:f>IF(W1562&lt;0,"Devuelto",AL1562)</x:f>
        <x:v>Completado</x:v>
      </x:c>
      <x:c r="AN1562" t="str">
        <x:v>QR</x:v>
      </x:c>
      <x:c r="AO1562" s="29" t="str">
        <x:v>Sin observación</x:v>
      </x:c>
      <x:c r="AP1562" t="str">
        <x:f>IF(D1562="","No","Sí")</x:f>
        <x:v>Sí</x:v>
      </x:c>
    </x:row>
    <x:row r="1563">
      <x:c r="A1563" t="n">
        <x:v>1563</x:v>
      </x:c>
      <x:c r="B1563" t="str">
        <x:v>VT0007417</x:v>
      </x:c>
      <x:c r="C1563" t="str">
        <x:v>45337</x:v>
      </x:c>
      <x:c r="D1563" s="27" t="n">
        <x:v>45337</x:v>
      </x:c>
      <x:c r="E1563" t="n">
        <x:f>IF(D1563="","",YEAR(D1563))</x:f>
        <x:v>2024</x:v>
      </x:c>
      <x:c r="F1563" t="n">
        <x:f>IF(D1563="","",MONTH(D1563))</x:f>
        <x:v>2</x:v>
      </x:c>
      <x:c r="G1563" t="str">
        <x:f>IF(D1563="","Fecha no disponible",TEXT(D1563,"mmmm"))</x:f>
        <x:v>February</x:v>
      </x:c>
      <x:c r="H1563" t="str">
        <x:f>IF(D1563="","Fecha no disponible",TEXT(D1563,"yyyy-mm"))</x:f>
        <x:v>2024-02</x:v>
      </x:c>
      <x:c r="I1563" t="str">
        <x:f>IF(D1563="","Fecha no disponible","T"&amp;ROUNDUP(MONTH(D1563)/3,0))</x:f>
        <x:v>T1</x:v>
      </x:c>
      <x:c r="J1563" t="str">
        <x:v>T013</x:v>
      </x:c>
      <x:c r="K1563" t="str">
        <x:v>Tienda Potosí 1</x:v>
      </x:c>
      <x:c r="L1563" t="str">
        <x:v>Centro</x:v>
      </x:c>
      <x:c r="M1563" t="str">
        <x:v>Potosí</x:v>
      </x:c>
      <x:c r="N1563" t="str">
        <x:f>IFERROR(VLOOKUP(M1563,'Mapeos'!$A$4:$B$30,2,FALSE),M1563)</x:f>
        <x:v>Potosí</x:v>
      </x:c>
      <x:c r="O1563" t="str">
        <x:v>C00639</x:v>
      </x:c>
      <x:c r="P1563" t="str">
        <x:v>Premium</x:v>
      </x:c>
      <x:c r="Q1563" t="str">
        <x:v>P0133</x:v>
      </x:c>
      <x:c r="R1563" t="str">
        <x:v>Deportes</x:v>
      </x:c>
      <x:c r="S1563" t="str">
        <x:v>Marca C</x:v>
      </x:c>
      <x:c r="T1563" t="str">
        <x:v>Tienda</x:v>
      </x:c>
      <x:c r="U1563" t="str">
        <x:f>IFERROR(VLOOKUP(T1563,'Mapeos'!$D$4:$E$25,2,FALSE),T1563)</x:f>
        <x:v>Tienda</x:v>
      </x:c>
      <x:c r="V1563" t="str">
        <x:v>V023</x:v>
      </x:c>
      <x:c r="W1563" t="n">
        <x:v>6</x:v>
      </x:c>
      <x:c r="X1563" s="28" t="n">
        <x:v>112.26</x:v>
      </x:c>
      <x:c r="Y1563" s="20" t="n">
        <x:v>0</x:v>
      </x:c>
      <x:c r="Z1563" s="20" t="n">
        <x:f>IF(Y1563&gt;1,Y1563/100,Y1563)</x:f>
        <x:v>0</x:v>
      </x:c>
      <x:c r="AA1563" s="28" t="n">
        <x:v>90.02</x:v>
      </x:c>
      <x:c r="AB1563" s="28" t="n">
        <x:v>673.56</x:v>
      </x:c>
      <x:c r="AC1563" s="28" t="str">
        <x:v>BOB</x:v>
      </x:c>
      <x:c r="AD1563" s="28" t="n">
        <x:f>IF(AC1563="USD",AB1563*'Parametros'!$B$4,AB1563)</x:f>
        <x:v>673.56</x:v>
      </x:c>
      <x:c r="AE1563" s="28" t="n">
        <x:f>W1563*X1563*(1-Z1563)</x:f>
        <x:v>673.5600000000001</x:v>
      </x:c>
      <x:c r="AF1563" s="28" t="n">
        <x:f>W1563*AA1563</x:f>
        <x:v>540.12</x:v>
      </x:c>
      <x:c r="AG1563" s="28" t="n">
        <x:f>AE1563-AF1563</x:f>
        <x:v>133.44000000000005</x:v>
      </x:c>
      <x:c r="AH1563" s="20" t="n">
        <x:f>IF(AE1563&gt;0,AG1563/AE1563,"")</x:f>
        <x:v>0.19811152681275618</x:v>
      </x:c>
      <x:c r="AI1563" s="28" t="n">
        <x:v>156754.05</x:v>
      </x:c>
      <x:c r="AJ1563" s="28"/>
      <x:c r="AK1563"/>
      <x:c r="AL1563" t="str">
        <x:v>Completado</x:v>
      </x:c>
      <x:c r="AM1563" t="str">
        <x:f>IF(W1563&lt;0,"Devuelto",AL1563)</x:f>
        <x:v>Completado</x:v>
      </x:c>
      <x:c r="AN1563" t="str">
        <x:v>QR</x:v>
      </x:c>
      <x:c r="AO1563" s="29" t="str">
        <x:v>Sin observación</x:v>
      </x:c>
      <x:c r="AP1563" t="str">
        <x:f>IF(D1563="","No","Sí")</x:f>
        <x:v>Sí</x:v>
      </x:c>
    </x:row>
    <x:row r="1564">
      <x:c r="A1564" t="n">
        <x:v>1564</x:v>
      </x:c>
      <x:c r="B1564" t="str">
        <x:v>VT0007421</x:v>
      </x:c>
      <x:c r="C1564" t="str">
        <x:v>45757</x:v>
      </x:c>
      <x:c r="D1564" s="27" t="n">
        <x:v>45757</x:v>
      </x:c>
      <x:c r="E1564" t="n">
        <x:f>IF(D1564="","",YEAR(D1564))</x:f>
        <x:v>2025</x:v>
      </x:c>
      <x:c r="F1564" t="n">
        <x:f>IF(D1564="","",MONTH(D1564))</x:f>
        <x:v>4</x:v>
      </x:c>
      <x:c r="G1564" t="str">
        <x:f>IF(D1564="","Fecha no disponible",TEXT(D1564,"mmmm"))</x:f>
        <x:v>April</x:v>
      </x:c>
      <x:c r="H1564" t="str">
        <x:f>IF(D1564="","Fecha no disponible",TEXT(D1564,"yyyy-mm"))</x:f>
        <x:v>2025-04</x:v>
      </x:c>
      <x:c r="I1564" t="str">
        <x:f>IF(D1564="","Fecha no disponible","T"&amp;ROUNDUP(MONTH(D1564)/3,0))</x:f>
        <x:v>T2</x:v>
      </x:c>
      <x:c r="J1564" t="str">
        <x:v>T020</x:v>
      </x:c>
      <x:c r="K1564" t="str">
        <x:v>Tienda Sucre 4</x:v>
      </x:c>
      <x:c r="L1564" t="str">
        <x:v>Mall</x:v>
      </x:c>
      <x:c r="M1564" t="str">
        <x:v>Sucre</x:v>
      </x:c>
      <x:c r="N1564" t="str">
        <x:f>IFERROR(VLOOKUP(M1564,'Mapeos'!$A$4:$B$30,2,FALSE),M1564)</x:f>
        <x:v>Sucre</x:v>
      </x:c>
      <x:c r="O1564" t="str">
        <x:v>C01449</x:v>
      </x:c>
      <x:c r="P1564" t="str">
        <x:v>Frecuente</x:v>
      </x:c>
      <x:c r="Q1564" t="str">
        <x:v>P0024</x:v>
      </x:c>
      <x:c r="R1564" t="str">
        <x:v>Cuidado Personal</x:v>
      </x:c>
      <x:c r="S1564" t="str">
        <x:v>Marca A</x:v>
      </x:c>
      <x:c r="T1564" t="str">
        <x:v>E-commerce</x:v>
      </x:c>
      <x:c r="U1564" t="str">
        <x:f>IFERROR(VLOOKUP(T1564,'Mapeos'!$D$4:$E$25,2,FALSE),T1564)</x:f>
        <x:v>E-commerce</x:v>
      </x:c>
      <x:c r="V1564" t="str">
        <x:v>V029</x:v>
      </x:c>
      <x:c r="W1564" t="n">
        <x:v>4</x:v>
      </x:c>
      <x:c r="X1564" s="28" t="n">
        <x:v>41.74</x:v>
      </x:c>
      <x:c r="Y1564" s="20" t="n">
        <x:v>0</x:v>
      </x:c>
      <x:c r="Z1564" s="20" t="n">
        <x:f>IF(Y1564&gt;1,Y1564/100,Y1564)</x:f>
        <x:v>0</x:v>
      </x:c>
      <x:c r="AA1564" s="28" t="n">
        <x:v>20.9</x:v>
      </x:c>
      <x:c r="AB1564" s="28" t="n">
        <x:v>166.96</x:v>
      </x:c>
      <x:c r="AC1564" s="28" t="str">
        <x:v>BOB</x:v>
      </x:c>
      <x:c r="AD1564" s="28" t="n">
        <x:f>IF(AC1564="USD",AB1564*'Parametros'!$B$4,AB1564)</x:f>
        <x:v>166.96</x:v>
      </x:c>
      <x:c r="AE1564" s="28" t="n">
        <x:f>W1564*X1564*(1-Z1564)</x:f>
        <x:v>166.96</x:v>
      </x:c>
      <x:c r="AF1564" s="28" t="n">
        <x:f>W1564*AA1564</x:f>
        <x:v>83.6</x:v>
      </x:c>
      <x:c r="AG1564" s="28" t="n">
        <x:f>AE1564-AF1564</x:f>
        <x:v>83.36000000000001</x:v>
      </x:c>
      <x:c r="AH1564" s="20" t="n">
        <x:f>IF(AE1564&gt;0,AG1564/AE1564,"")</x:f>
        <x:v>0.49928126497364644</x:v>
      </x:c>
      <x:c r="AI1564" s="28" t="n">
        <x:v>69620.4</x:v>
      </x:c>
      <x:c r="AJ1564" s="28"/>
      <x:c r="AK1564"/>
      <x:c r="AL1564" t="str">
        <x:v>Completado</x:v>
      </x:c>
      <x:c r="AM1564" t="str">
        <x:f>IF(W1564&lt;0,"Devuelto",AL1564)</x:f>
        <x:v>Completado</x:v>
      </x:c>
      <x:c r="AN1564" t="str">
        <x:v>QR</x:v>
      </x:c>
      <x:c r="AO1564" s="29" t="str">
        <x:v>Sin observación</x:v>
      </x:c>
      <x:c r="AP1564" t="str">
        <x:f>IF(D1564="","No","Sí")</x:f>
        <x:v>Sí</x:v>
      </x:c>
    </x:row>
    <x:row r="1565">
      <x:c r="A1565" t="n">
        <x:v>1565</x:v>
      </x:c>
      <x:c r="B1565" t="str">
        <x:v>VT0007426</x:v>
      </x:c>
      <x:c r="C1565" t="str">
        <x:v>45663</x:v>
      </x:c>
      <x:c r="D1565" s="27" t="n">
        <x:v>45663</x:v>
      </x:c>
      <x:c r="E1565" t="n">
        <x:f>IF(D1565="","",YEAR(D1565))</x:f>
        <x:v>2025</x:v>
      </x:c>
      <x:c r="F1565" t="n">
        <x:f>IF(D1565="","",MONTH(D1565))</x:f>
        <x:v>1</x:v>
      </x:c>
      <x:c r="G1565" t="str">
        <x:f>IF(D1565="","Fecha no disponible",TEXT(D1565,"mmmm"))</x:f>
        <x:v>January</x:v>
      </x:c>
      <x:c r="H1565" t="str">
        <x:f>IF(D1565="","Fecha no disponible",TEXT(D1565,"yyyy-mm"))</x:f>
        <x:v>2025-01</x:v>
      </x:c>
      <x:c r="I1565" t="str">
        <x:f>IF(D1565="","Fecha no disponible","T"&amp;ROUNDUP(MONTH(D1565)/3,0))</x:f>
        <x:v>T1</x:v>
      </x:c>
      <x:c r="J1565" t="str">
        <x:v>T014</x:v>
      </x:c>
      <x:c r="K1565" t="str">
        <x:v>Tienda Potosí 2</x:v>
      </x:c>
      <x:c r="L1565" t="str">
        <x:v>Barrio</x:v>
      </x:c>
      <x:c r="M1565" t="str">
        <x:v>Potosí</x:v>
      </x:c>
      <x:c r="N1565" t="str">
        <x:f>IFERROR(VLOOKUP(M1565,'Mapeos'!$A$4:$B$30,2,FALSE),M1565)</x:f>
        <x:v>Potosí</x:v>
      </x:c>
      <x:c r="O1565" t="str">
        <x:v>C00512</x:v>
      </x:c>
      <x:c r="P1565" t="str">
        <x:v>Frecuente</x:v>
      </x:c>
      <x:c r="Q1565" t="str">
        <x:v>P0022</x:v>
      </x:c>
      <x:c r="R1565" t="str">
        <x:v>Cuidado Personal</x:v>
      </x:c>
      <x:c r="S1565" t="str">
        <x:v>Marca D</x:v>
      </x:c>
      <x:c r="T1565" t="str">
        <x:v>Marketplace</x:v>
      </x:c>
      <x:c r="U1565" t="str">
        <x:f>IFERROR(VLOOKUP(T1565,'Mapeos'!$D$4:$E$25,2,FALSE),T1565)</x:f>
        <x:v>Marketplace</x:v>
      </x:c>
      <x:c r="V1565" t="str">
        <x:v>V039</x:v>
      </x:c>
      <x:c r="W1565" t="n">
        <x:v>1</x:v>
      </x:c>
      <x:c r="X1565" s="28" t="n">
        <x:v>57.78</x:v>
      </x:c>
      <x:c r="Y1565" s="20" t="n">
        <x:v>0.05</x:v>
      </x:c>
      <x:c r="Z1565" s="20" t="n">
        <x:f>IF(Y1565&gt;1,Y1565/100,Y1565)</x:f>
        <x:v>0.05</x:v>
      </x:c>
      <x:c r="AA1565" s="28" t="n">
        <x:v>39.8</x:v>
      </x:c>
      <x:c r="AB1565" s="28" t="n">
        <x:v>54.89</x:v>
      </x:c>
      <x:c r="AC1565" s="28" t="str">
        <x:v>BOB</x:v>
      </x:c>
      <x:c r="AD1565" s="28" t="n">
        <x:f>IF(AC1565="USD",AB1565*'Parametros'!$B$4,AB1565)</x:f>
        <x:v>54.89</x:v>
      </x:c>
      <x:c r="AE1565" s="28" t="n">
        <x:f>W1565*X1565*(1-Z1565)</x:f>
        <x:v>54.891</x:v>
      </x:c>
      <x:c r="AF1565" s="28" t="n">
        <x:f>W1565*AA1565</x:f>
        <x:v>39.8</x:v>
      </x:c>
      <x:c r="AG1565" s="28" t="n">
        <x:f>AE1565-AF1565</x:f>
        <x:v>15.091000000000001</x:v>
      </x:c>
      <x:c r="AH1565" s="20" t="n">
        <x:f>IF(AE1565&gt;0,AG1565/AE1565,"")</x:f>
        <x:v>0.27492667286076045</x:v>
      </x:c>
      <x:c r="AI1565" s="28" t="n">
        <x:v>76324.9</x:v>
      </x:c>
      <x:c r="AJ1565" s="28" t="n">
        <x:v>143</x:v>
      </x:c>
      <x:c r="AK1565" t="n">
        <x:v>20</x:v>
      </x:c>
      <x:c r="AL1565" t="str">
        <x:v>Completado</x:v>
      </x:c>
      <x:c r="AM1565" t="str">
        <x:f>IF(W1565&lt;0,"Devuelto",AL1565)</x:f>
        <x:v>Completado</x:v>
      </x:c>
      <x:c r="AN1565" t="str">
        <x:v>Efectivo</x:v>
      </x:c>
      <x:c r="AO1565" s="29" t="str">
        <x:v>Sin observación</x:v>
      </x:c>
      <x:c r="AP1565" t="str">
        <x:f>IF(D1565="","No","Sí")</x:f>
        <x:v>Sí</x:v>
      </x:c>
    </x:row>
    <x:row r="1566">
      <x:c r="A1566" t="n">
        <x:v>1566</x:v>
      </x:c>
      <x:c r="B1566" t="str">
        <x:v>VT0007431</x:v>
      </x:c>
      <x:c r="C1566" t="str">
        <x:v>45318</x:v>
      </x:c>
      <x:c r="D1566" s="27" t="n">
        <x:v>45318</x:v>
      </x:c>
      <x:c r="E1566" t="n">
        <x:f>IF(D1566="","",YEAR(D1566))</x:f>
        <x:v>2024</x:v>
      </x:c>
      <x:c r="F1566" t="n">
        <x:f>IF(D1566="","",MONTH(D1566))</x:f>
        <x:v>1</x:v>
      </x:c>
      <x:c r="G1566" t="str">
        <x:f>IF(D1566="","Fecha no disponible",TEXT(D1566,"mmmm"))</x:f>
        <x:v>January</x:v>
      </x:c>
      <x:c r="H1566" t="str">
        <x:f>IF(D1566="","Fecha no disponible",TEXT(D1566,"yyyy-mm"))</x:f>
        <x:v>2024-01</x:v>
      </x:c>
      <x:c r="I1566" t="str">
        <x:f>IF(D1566="","Fecha no disponible","T"&amp;ROUNDUP(MONTH(D1566)/3,0))</x:f>
        <x:v>T1</x:v>
      </x:c>
      <x:c r="J1566" t="str">
        <x:v>T004</x:v>
      </x:c>
      <x:c r="K1566" t="str">
        <x:v>Tienda La Paz 4</x:v>
      </x:c>
      <x:c r="L1566" t="str">
        <x:v>Centro</x:v>
      </x:c>
      <x:c r="M1566" t="str">
        <x:v>La Paz</x:v>
      </x:c>
      <x:c r="N1566" t="str">
        <x:f>IFERROR(VLOOKUP(M1566,'Mapeos'!$A$4:$B$30,2,FALSE),M1566)</x:f>
        <x:v>La Paz</x:v>
      </x:c>
      <x:c r="O1566" t="str">
        <x:v>C01217</x:v>
      </x:c>
      <x:c r="P1566" t="str">
        <x:v>Frecuente</x:v>
      </x:c>
      <x:c r="Q1566" t="str">
        <x:v>P0140</x:v>
      </x:c>
      <x:c r="R1566" t="str">
        <x:v>Hogar</x:v>
      </x:c>
      <x:c r="S1566" t="str">
        <x:v>Marca D</x:v>
      </x:c>
      <x:c r="T1566" t="str">
        <x:v>Tienda</x:v>
      </x:c>
      <x:c r="U1566" t="str">
        <x:f>IFERROR(VLOOKUP(T1566,'Mapeos'!$D$4:$E$25,2,FALSE),T1566)</x:f>
        <x:v>Tienda</x:v>
      </x:c>
      <x:c r="V1566" t="str">
        <x:v>V031</x:v>
      </x:c>
      <x:c r="W1566" t="n">
        <x:v>1</x:v>
      </x:c>
      <x:c r="X1566" s="28" t="n">
        <x:v>219.38</x:v>
      </x:c>
      <x:c r="Y1566" s="20" t="n">
        <x:v>0.2</x:v>
      </x:c>
      <x:c r="Z1566" s="20" t="n">
        <x:f>IF(Y1566&gt;1,Y1566/100,Y1566)</x:f>
        <x:v>0.2</x:v>
      </x:c>
      <x:c r="AA1566" s="28" t="n">
        <x:v>122.58</x:v>
      </x:c>
      <x:c r="AB1566" s="28" t="n">
        <x:v>175.5</x:v>
      </x:c>
      <x:c r="AC1566" s="28" t="str">
        <x:v>BOB</x:v>
      </x:c>
      <x:c r="AD1566" s="28" t="n">
        <x:f>IF(AC1566="USD",AB1566*'Parametros'!$B$4,AB1566)</x:f>
        <x:v>175.5</x:v>
      </x:c>
      <x:c r="AE1566" s="28" t="n">
        <x:f>W1566*X1566*(1-Z1566)</x:f>
        <x:v>175.50400000000002</x:v>
      </x:c>
      <x:c r="AF1566" s="28" t="n">
        <x:f>W1566*AA1566</x:f>
        <x:v>122.58</x:v>
      </x:c>
      <x:c r="AG1566" s="28" t="n">
        <x:f>AE1566-AF1566</x:f>
        <x:v>52.92400000000002</x:v>
      </x:c>
      <x:c r="AH1566" s="20" t="n">
        <x:f>IF(AE1566&gt;0,AG1566/AE1566,"")</x:f>
        <x:v>0.30155438052693967</x:v>
      </x:c>
      <x:c r="AI1566" s="28" t="n">
        <x:v>181706.75</x:v>
      </x:c>
      <x:c r="AJ1566" s="28"/>
      <x:c r="AK1566"/>
      <x:c r="AL1566" t="str">
        <x:v>Completado</x:v>
      </x:c>
      <x:c r="AM1566" t="str">
        <x:f>IF(W1566&lt;0,"Devuelto",AL1566)</x:f>
        <x:v>Completado</x:v>
      </x:c>
      <x:c r="AN1566" t="str">
        <x:v>Tarjeta</x:v>
      </x:c>
      <x:c r="AO1566" s="29" t="str">
        <x:v>Sin observación</x:v>
      </x:c>
      <x:c r="AP1566" t="str">
        <x:f>IF(D1566="","No","Sí")</x:f>
        <x:v>Sí</x:v>
      </x:c>
    </x:row>
    <x:row r="1567">
      <x:c r="A1567" t="n">
        <x:v>1567</x:v>
      </x:c>
      <x:c r="B1567" t="str">
        <x:v>VT0007436</x:v>
      </x:c>
      <x:c r="C1567" t="str">
        <x:v>45958</x:v>
      </x:c>
      <x:c r="D1567" s="27" t="n">
        <x:v>45958</x:v>
      </x:c>
      <x:c r="E1567" t="n">
        <x:f>IF(D1567="","",YEAR(D1567))</x:f>
        <x:v>2025</x:v>
      </x:c>
      <x:c r="F1567" t="n">
        <x:f>IF(D1567="","",MONTH(D1567))</x:f>
        <x:v>10</x:v>
      </x:c>
      <x:c r="G1567" t="str">
        <x:f>IF(D1567="","Fecha no disponible",TEXT(D1567,"mmmm"))</x:f>
        <x:v>October</x:v>
      </x:c>
      <x:c r="H1567" t="str">
        <x:f>IF(D1567="","Fecha no disponible",TEXT(D1567,"yyyy-mm"))</x:f>
        <x:v>2025-10</x:v>
      </x:c>
      <x:c r="I1567" t="str">
        <x:f>IF(D1567="","Fecha no disponible","T"&amp;ROUNDUP(MONTH(D1567)/3,0))</x:f>
        <x:v>T4</x:v>
      </x:c>
      <x:c r="J1567" t="str">
        <x:v>T007</x:v>
      </x:c>
      <x:c r="K1567" t="str">
        <x:v>Tienda Santa Cruz 3</x:v>
      </x:c>
      <x:c r="L1567" t="str">
        <x:v>Barrio</x:v>
      </x:c>
      <x:c r="M1567" t="str">
        <x:v>Santa Cruz</x:v>
      </x:c>
      <x:c r="N1567" t="str">
        <x:f>IFERROR(VLOOKUP(M1567,'Mapeos'!$A$4:$B$30,2,FALSE),M1567)</x:f>
        <x:v>Santa Cruz</x:v>
      </x:c>
      <x:c r="O1567" t="str">
        <x:v>C01299</x:v>
      </x:c>
      <x:c r="P1567" t="str">
        <x:v>Premium</x:v>
      </x:c>
      <x:c r="Q1567" t="str">
        <x:v>P0054</x:v>
      </x:c>
      <x:c r="R1567" t="str">
        <x:v>Alimentos</x:v>
      </x:c>
      <x:c r="S1567" t="str">
        <x:v>Marca B</x:v>
      </x:c>
      <x:c r="T1567" t="str">
        <x:v>Tienda</x:v>
      </x:c>
      <x:c r="U1567" t="str">
        <x:f>IFERROR(VLOOKUP(T1567,'Mapeos'!$D$4:$E$25,2,FALSE),T1567)</x:f>
        <x:v>Tienda</x:v>
      </x:c>
      <x:c r="V1567" t="str">
        <x:v>V032</x:v>
      </x:c>
      <x:c r="W1567" t="n">
        <x:v>1</x:v>
      </x:c>
      <x:c r="X1567" s="28" t="n">
        <x:v>33.73</x:v>
      </x:c>
      <x:c r="Y1567" s="20" t="n">
        <x:v>0</x:v>
      </x:c>
      <x:c r="Z1567" s="20" t="n">
        <x:f>IF(Y1567&gt;1,Y1567/100,Y1567)</x:f>
        <x:v>0</x:v>
      </x:c>
      <x:c r="AA1567" s="28" t="n">
        <x:v>18.5</x:v>
      </x:c>
      <x:c r="AB1567" s="28" t="n">
        <x:v>33.73</x:v>
      </x:c>
      <x:c r="AC1567" s="28" t="str">
        <x:v>BOB</x:v>
      </x:c>
      <x:c r="AD1567" s="28" t="n">
        <x:f>IF(AC1567="USD",AB1567*'Parametros'!$B$4,AB1567)</x:f>
        <x:v>33.73</x:v>
      </x:c>
      <x:c r="AE1567" s="28" t="n">
        <x:f>W1567*X1567*(1-Z1567)</x:f>
        <x:v>33.73</x:v>
      </x:c>
      <x:c r="AF1567" s="28" t="n">
        <x:f>W1567*AA1567</x:f>
        <x:v>18.5</x:v>
      </x:c>
      <x:c r="AG1567" s="28" t="n">
        <x:f>AE1567-AF1567</x:f>
        <x:v>15.229999999999997</x:v>
      </x:c>
      <x:c r="AH1567" s="20" t="n">
        <x:f>IF(AE1567&gt;0,AG1567/AE1567,"")</x:f>
        <x:v>0.45152683071449745</x:v>
      </x:c>
      <x:c r="AI1567" s="28" t="n">
        <x:v>153232.59</x:v>
      </x:c>
      <x:c r="AJ1567" s="28"/>
      <x:c r="AK1567"/>
      <x:c r="AL1567" t="str">
        <x:v>Completado</x:v>
      </x:c>
      <x:c r="AM1567" t="str">
        <x:f>IF(W1567&lt;0,"Devuelto",AL1567)</x:f>
        <x:v>Completado</x:v>
      </x:c>
      <x:c r="AN1567" t="str">
        <x:v>Transferencia</x:v>
      </x:c>
      <x:c r="AO1567" s="29" t="str">
        <x:v>Sin observación</x:v>
      </x:c>
      <x:c r="AP1567" t="str">
        <x:f>IF(D1567="","No","Sí")</x:f>
        <x:v>Sí</x:v>
      </x:c>
    </x:row>
    <x:row r="1568">
      <x:c r="A1568" t="n">
        <x:v>1568</x:v>
      </x:c>
      <x:c r="B1568" t="str">
        <x:v>VT0007440</x:v>
      </x:c>
      <x:c r="C1568" t="str">
        <x:v>45434</x:v>
      </x:c>
      <x:c r="D1568" s="27" t="n">
        <x:v>45434</x:v>
      </x:c>
      <x:c r="E1568" t="n">
        <x:f>IF(D1568="","",YEAR(D1568))</x:f>
        <x:v>2024</x:v>
      </x:c>
      <x:c r="F1568" t="n">
        <x:f>IF(D1568="","",MONTH(D1568))</x:f>
        <x:v>5</x:v>
      </x:c>
      <x:c r="G1568" t="str">
        <x:f>IF(D1568="","Fecha no disponible",TEXT(D1568,"mmmm"))</x:f>
        <x:v>May</x:v>
      </x:c>
      <x:c r="H1568" t="str">
        <x:f>IF(D1568="","Fecha no disponible",TEXT(D1568,"yyyy-mm"))</x:f>
        <x:v>2024-05</x:v>
      </x:c>
      <x:c r="I1568" t="str">
        <x:f>IF(D1568="","Fecha no disponible","T"&amp;ROUNDUP(MONTH(D1568)/3,0))</x:f>
        <x:v>T2</x:v>
      </x:c>
      <x:c r="J1568" t="str">
        <x:v>T008</x:v>
      </x:c>
      <x:c r="K1568" t="str">
        <x:v>Tienda Santa Cruz 4</x:v>
      </x:c>
      <x:c r="L1568" t="str">
        <x:v>Barrio</x:v>
      </x:c>
      <x:c r="M1568" t="str">
        <x:v>Santa Cruz</x:v>
      </x:c>
      <x:c r="N1568" t="str">
        <x:f>IFERROR(VLOOKUP(M1568,'Mapeos'!$A$4:$B$30,2,FALSE),M1568)</x:f>
        <x:v>Santa Cruz</x:v>
      </x:c>
      <x:c r="O1568" t="str">
        <x:v>C01496</x:v>
      </x:c>
      <x:c r="P1568" t="str">
        <x:v>Premium</x:v>
      </x:c>
      <x:c r="Q1568" t="str">
        <x:v>P0100</x:v>
      </x:c>
      <x:c r="R1568" t="str">
        <x:v>Hogar</x:v>
      </x:c>
      <x:c r="S1568" t="str">
        <x:v>Marca D</x:v>
      </x:c>
      <x:c r="T1568" t="str">
        <x:v>Tienda</x:v>
      </x:c>
      <x:c r="U1568" t="str">
        <x:f>IFERROR(VLOOKUP(T1568,'Mapeos'!$D$4:$E$25,2,FALSE),T1568)</x:f>
        <x:v>Tienda</x:v>
      </x:c>
      <x:c r="V1568" t="str">
        <x:v>V018</x:v>
      </x:c>
      <x:c r="W1568" t="n">
        <x:v>2</x:v>
      </x:c>
      <x:c r="X1568" s="28" t="n">
        <x:v>316.46</x:v>
      </x:c>
      <x:c r="Y1568" s="20" t="n">
        <x:v>0.25</x:v>
      </x:c>
      <x:c r="Z1568" s="20" t="n">
        <x:f>IF(Y1568&gt;1,Y1568/100,Y1568)</x:f>
        <x:v>0.25</x:v>
      </x:c>
      <x:c r="AA1568" s="28" t="n">
        <x:v>146.42</x:v>
      </x:c>
      <x:c r="AB1568" s="28" t="n">
        <x:v>474.69</x:v>
      </x:c>
      <x:c r="AC1568" s="28" t="str">
        <x:v>BOB</x:v>
      </x:c>
      <x:c r="AD1568" s="28" t="n">
        <x:f>IF(AC1568="USD",AB1568*'Parametros'!$B$4,AB1568)</x:f>
        <x:v>474.69</x:v>
      </x:c>
      <x:c r="AE1568" s="28" t="n">
        <x:f>W1568*X1568*(1-Z1568)</x:f>
        <x:v>474.68999999999994</x:v>
      </x:c>
      <x:c r="AF1568" s="28" t="n">
        <x:f>W1568*AA1568</x:f>
        <x:v>292.84</x:v>
      </x:c>
      <x:c r="AG1568" s="28" t="n">
        <x:f>AE1568-AF1568</x:f>
        <x:v>181.84999999999997</x:v>
      </x:c>
      <x:c r="AH1568" s="20" t="n">
        <x:f>IF(AE1568&gt;0,AG1568/AE1568,"")</x:f>
        <x:v>0.3830921232804567</x:v>
      </x:c>
      <x:c r="AI1568" s="28" t="n">
        <x:v>158173.98</x:v>
      </x:c>
      <x:c r="AJ1568" s="28"/>
      <x:c r="AK1568"/>
      <x:c r="AL1568" t="str">
        <x:v>Completado</x:v>
      </x:c>
      <x:c r="AM1568" t="str">
        <x:f>IF(W1568&lt;0,"Devuelto",AL1568)</x:f>
        <x:v>Completado</x:v>
      </x:c>
      <x:c r="AN1568" t="str">
        <x:v>Efectivo</x:v>
      </x:c>
      <x:c r="AO1568" s="29" t="str">
        <x:v>Sin observación</x:v>
      </x:c>
      <x:c r="AP1568" t="str">
        <x:f>IF(D1568="","No","Sí")</x:f>
        <x:v>Sí</x:v>
      </x:c>
    </x:row>
    <x:row r="1569">
      <x:c r="A1569" t="n">
        <x:v>1569</x:v>
      </x:c>
      <x:c r="B1569" t="str">
        <x:v>VT0007445</x:v>
      </x:c>
      <x:c r="C1569" t="str">
        <x:v>45685</x:v>
      </x:c>
      <x:c r="D1569" s="27" t="n">
        <x:v>45685</x:v>
      </x:c>
      <x:c r="E1569" t="n">
        <x:f>IF(D1569="","",YEAR(D1569))</x:f>
        <x:v>2025</x:v>
      </x:c>
      <x:c r="F1569" t="n">
        <x:f>IF(D1569="","",MONTH(D1569))</x:f>
        <x:v>1</x:v>
      </x:c>
      <x:c r="G1569" t="str">
        <x:f>IF(D1569="","Fecha no disponible",TEXT(D1569,"mmmm"))</x:f>
        <x:v>January</x:v>
      </x:c>
      <x:c r="H1569" t="str">
        <x:f>IF(D1569="","Fecha no disponible",TEXT(D1569,"yyyy-mm"))</x:f>
        <x:v>2025-01</x:v>
      </x:c>
      <x:c r="I1569" t="str">
        <x:f>IF(D1569="","Fecha no disponible","T"&amp;ROUNDUP(MONTH(D1569)/3,0))</x:f>
        <x:v>T1</x:v>
      </x:c>
      <x:c r="J1569" t="str">
        <x:v>T020</x:v>
      </x:c>
      <x:c r="K1569" t="str">
        <x:v>Tienda Sucre 4</x:v>
      </x:c>
      <x:c r="L1569" t="str">
        <x:v>Mall</x:v>
      </x:c>
      <x:c r="M1569" t="str">
        <x:v>Sucre</x:v>
      </x:c>
      <x:c r="N1569" t="str">
        <x:f>IFERROR(VLOOKUP(M1569,'Mapeos'!$A$4:$B$30,2,FALSE),M1569)</x:f>
        <x:v>Sucre</x:v>
      </x:c>
      <x:c r="O1569" t="str">
        <x:v>C00717</x:v>
      </x:c>
      <x:c r="P1569" t="str">
        <x:v>Frecuente</x:v>
      </x:c>
      <x:c r="Q1569" t="str">
        <x:v>P0133</x:v>
      </x:c>
      <x:c r="R1569" t="str">
        <x:v>Deportes</x:v>
      </x:c>
      <x:c r="S1569" t="str">
        <x:v>Marca C</x:v>
      </x:c>
      <x:c r="T1569" t="str">
        <x:v>E-commerce</x:v>
      </x:c>
      <x:c r="U1569" t="str">
        <x:f>IFERROR(VLOOKUP(T1569,'Mapeos'!$D$4:$E$25,2,FALSE),T1569)</x:f>
        <x:v>E-commerce</x:v>
      </x:c>
      <x:c r="V1569" t="str">
        <x:v>V037</x:v>
      </x:c>
      <x:c r="W1569" t="n">
        <x:v>1</x:v>
      </x:c>
      <x:c r="X1569" s="28" t="n">
        <x:v>109.15</x:v>
      </x:c>
      <x:c r="Y1569" s="20" t="n">
        <x:v>0.05</x:v>
      </x:c>
      <x:c r="Z1569" s="20" t="n">
        <x:f>IF(Y1569&gt;1,Y1569/100,Y1569)</x:f>
        <x:v>0.05</x:v>
      </x:c>
      <x:c r="AA1569" s="28" t="n">
        <x:v>90.02</x:v>
      </x:c>
      <x:c r="AB1569" s="28" t="n">
        <x:v>103.69</x:v>
      </x:c>
      <x:c r="AC1569" s="28" t="str">
        <x:v>BOB</x:v>
      </x:c>
      <x:c r="AD1569" s="28" t="n">
        <x:f>IF(AC1569="USD",AB1569*'Parametros'!$B$4,AB1569)</x:f>
        <x:v>103.69</x:v>
      </x:c>
      <x:c r="AE1569" s="28" t="n">
        <x:f>W1569*X1569*(1-Z1569)</x:f>
        <x:v>103.6925</x:v>
      </x:c>
      <x:c r="AF1569" s="28" t="n">
        <x:f>W1569*AA1569</x:f>
        <x:v>90.02</x:v>
      </x:c>
      <x:c r="AG1569" s="28" t="n">
        <x:f>AE1569-AF1569</x:f>
        <x:v>13.6725</x:v>
      </x:c>
      <x:c r="AH1569" s="20" t="n">
        <x:f>IF(AE1569&gt;0,AG1569/AE1569,"")</x:f>
        <x:v>0.1318562094654869</x:v>
      </x:c>
      <x:c r="AI1569" s="28" t="n">
        <x:v>70347.14</x:v>
      </x:c>
      <x:c r="AJ1569" s="28"/>
      <x:c r="AK1569"/>
      <x:c r="AL1569" t="str">
        <x:v>Completado</x:v>
      </x:c>
      <x:c r="AM1569" t="str">
        <x:f>IF(W1569&lt;0,"Devuelto",AL1569)</x:f>
        <x:v>Completado</x:v>
      </x:c>
      <x:c r="AN1569" t="str">
        <x:v>QR</x:v>
      </x:c>
      <x:c r="AO1569" s="29" t="str">
        <x:v>Sin observación</x:v>
      </x:c>
      <x:c r="AP1569" t="str">
        <x:f>IF(D1569="","No","Sí")</x:f>
        <x:v>Sí</x:v>
      </x:c>
    </x:row>
    <x:row r="1570">
      <x:c r="A1570" t="n">
        <x:v>1570</x:v>
      </x:c>
      <x:c r="B1570" t="str">
        <x:v>VT0007450</x:v>
      </x:c>
      <x:c r="C1570" t="str">
        <x:v>45500</x:v>
      </x:c>
      <x:c r="D1570" s="27" t="n">
        <x:v>45500</x:v>
      </x:c>
      <x:c r="E1570" t="n">
        <x:f>IF(D1570="","",YEAR(D1570))</x:f>
        <x:v>2024</x:v>
      </x:c>
      <x:c r="F1570" t="n">
        <x:f>IF(D1570="","",MONTH(D1570))</x:f>
        <x:v>7</x:v>
      </x:c>
      <x:c r="G1570" t="str">
        <x:f>IF(D1570="","Fecha no disponible",TEXT(D1570,"mmmm"))</x:f>
        <x:v>July</x:v>
      </x:c>
      <x:c r="H1570" t="str">
        <x:f>IF(D1570="","Fecha no disponible",TEXT(D1570,"yyyy-mm"))</x:f>
        <x:v>2024-07</x:v>
      </x:c>
      <x:c r="I1570" t="str">
        <x:f>IF(D1570="","Fecha no disponible","T"&amp;ROUNDUP(MONTH(D1570)/3,0))</x:f>
        <x:v>T3</x:v>
      </x:c>
      <x:c r="J1570" t="str">
        <x:v>T006</x:v>
      </x:c>
      <x:c r="K1570" t="str">
        <x:v>Tienda Santa Cruz 2</x:v>
      </x:c>
      <x:c r="L1570" t="str">
        <x:v>Mall</x:v>
      </x:c>
      <x:c r="M1570" t="str">
        <x:v>Santa Cruz</x:v>
      </x:c>
      <x:c r="N1570" t="str">
        <x:f>IFERROR(VLOOKUP(M1570,'Mapeos'!$A$4:$B$30,2,FALSE),M1570)</x:f>
        <x:v>Santa Cruz</x:v>
      </x:c>
      <x:c r="O1570" t="str">
        <x:v>C01261</x:v>
      </x:c>
      <x:c r="P1570" t="str">
        <x:v>Masivo</x:v>
      </x:c>
      <x:c r="Q1570" t="str">
        <x:v>P0038</x:v>
      </x:c>
      <x:c r="R1570" t="str">
        <x:v>Deportes</x:v>
      </x:c>
      <x:c r="S1570" t="str">
        <x:v>Marca A</x:v>
      </x:c>
      <x:c r="T1570" t="str">
        <x:v>E-commerce</x:v>
      </x:c>
      <x:c r="U1570" t="str">
        <x:f>IFERROR(VLOOKUP(T1570,'Mapeos'!$D$4:$E$25,2,FALSE),T1570)</x:f>
        <x:v>E-commerce</x:v>
      </x:c>
      <x:c r="V1570" t="str">
        <x:v>V010</x:v>
      </x:c>
      <x:c r="W1570" t="n">
        <x:v>1</x:v>
      </x:c>
      <x:c r="X1570" s="28" t="n">
        <x:v>295.34</x:v>
      </x:c>
      <x:c r="Y1570" s="20" t="n">
        <x:v>0</x:v>
      </x:c>
      <x:c r="Z1570" s="20" t="n">
        <x:f>IF(Y1570&gt;1,Y1570/100,Y1570)</x:f>
        <x:v>0</x:v>
      </x:c>
      <x:c r="AA1570" s="28" t="n">
        <x:v>203.7</x:v>
      </x:c>
      <x:c r="AB1570" s="28" t="n">
        <x:v>295.34</x:v>
      </x:c>
      <x:c r="AC1570" s="28" t="str">
        <x:v>BOB</x:v>
      </x:c>
      <x:c r="AD1570" s="28" t="n">
        <x:f>IF(AC1570="USD",AB1570*'Parametros'!$B$4,AB1570)</x:f>
        <x:v>295.34</x:v>
      </x:c>
      <x:c r="AE1570" s="28" t="n">
        <x:f>W1570*X1570*(1-Z1570)</x:f>
        <x:v>295.34</x:v>
      </x:c>
      <x:c r="AF1570" s="28" t="n">
        <x:f>W1570*AA1570</x:f>
        <x:v>203.7</x:v>
      </x:c>
      <x:c r="AG1570" s="28" t="n">
        <x:f>AE1570-AF1570</x:f>
        <x:v>91.63999999999999</x:v>
      </x:c>
      <x:c r="AH1570" s="20" t="n">
        <x:f>IF(AE1570&gt;0,AG1570/AE1570,"")</x:f>
        <x:v>0.31028644951581225</x:v>
      </x:c>
      <x:c r="AI1570" s="28" t="n">
        <x:v>84983.37</x:v>
      </x:c>
      <x:c r="AJ1570" s="28"/>
      <x:c r="AK1570"/>
      <x:c r="AL1570" t="str">
        <x:v>Completado</x:v>
      </x:c>
      <x:c r="AM1570" t="str">
        <x:f>IF(W1570&lt;0,"Devuelto",AL1570)</x:f>
        <x:v>Completado</x:v>
      </x:c>
      <x:c r="AN1570" t="str">
        <x:v>Transferencia</x:v>
      </x:c>
      <x:c r="AO1570" s="29" t="str">
        <x:v>Sin observación</x:v>
      </x:c>
      <x:c r="AP1570" t="str">
        <x:f>IF(D1570="","No","Sí")</x:f>
        <x:v>Sí</x:v>
      </x:c>
    </x:row>
    <x:row r="1571">
      <x:c r="A1571" t="n">
        <x:v>1571</x:v>
      </x:c>
      <x:c r="B1571" t="str">
        <x:v>VT0007455</x:v>
      </x:c>
      <x:c r="C1571" t="str">
        <x:v>45402</x:v>
      </x:c>
      <x:c r="D1571" s="27" t="n">
        <x:v>45402</x:v>
      </x:c>
      <x:c r="E1571" t="n">
        <x:f>IF(D1571="","",YEAR(D1571))</x:f>
        <x:v>2024</x:v>
      </x:c>
      <x:c r="F1571" t="n">
        <x:f>IF(D1571="","",MONTH(D1571))</x:f>
        <x:v>4</x:v>
      </x:c>
      <x:c r="G1571" t="str">
        <x:f>IF(D1571="","Fecha no disponible",TEXT(D1571,"mmmm"))</x:f>
        <x:v>April</x:v>
      </x:c>
      <x:c r="H1571" t="str">
        <x:f>IF(D1571="","Fecha no disponible",TEXT(D1571,"yyyy-mm"))</x:f>
        <x:v>2024-04</x:v>
      </x:c>
      <x:c r="I1571" t="str">
        <x:f>IF(D1571="","Fecha no disponible","T"&amp;ROUNDUP(MONTH(D1571)/3,0))</x:f>
        <x:v>T2</x:v>
      </x:c>
      <x:c r="J1571" t="str">
        <x:v>T013</x:v>
      </x:c>
      <x:c r="K1571" t="str">
        <x:v>Tienda Potosí 1</x:v>
      </x:c>
      <x:c r="L1571" t="str">
        <x:v>Centro</x:v>
      </x:c>
      <x:c r="M1571" t="str">
        <x:v>Potosí</x:v>
      </x:c>
      <x:c r="N1571" t="str">
        <x:f>IFERROR(VLOOKUP(M1571,'Mapeos'!$A$4:$B$30,2,FALSE),M1571)</x:f>
        <x:v>Potosí</x:v>
      </x:c>
      <x:c r="O1571" t="str">
        <x:v>C00859</x:v>
      </x:c>
      <x:c r="P1571" t="str">
        <x:v>Empresa</x:v>
      </x:c>
      <x:c r="Q1571" t="str">
        <x:v>P0020</x:v>
      </x:c>
      <x:c r="R1571" t="str">
        <x:v>Hogar</x:v>
      </x:c>
      <x:c r="S1571" t="str">
        <x:v>Marca D</x:v>
      </x:c>
      <x:c r="T1571" t="str">
        <x:v>Tienda</x:v>
      </x:c>
      <x:c r="U1571" t="str">
        <x:f>IFERROR(VLOOKUP(T1571,'Mapeos'!$D$4:$E$25,2,FALSE),T1571)</x:f>
        <x:v>Tienda</x:v>
      </x:c>
      <x:c r="V1571" t="str">
        <x:v>V021</x:v>
      </x:c>
      <x:c r="W1571" t="n">
        <x:v>0</x:v>
      </x:c>
      <x:c r="X1571" s="28" t="n">
        <x:v>101.05</x:v>
      </x:c>
      <x:c r="Y1571" s="20" t="n">
        <x:v>0</x:v>
      </x:c>
      <x:c r="Z1571" s="20" t="n">
        <x:f>IF(Y1571&gt;1,Y1571/100,Y1571)</x:f>
        <x:v>0</x:v>
      </x:c>
      <x:c r="AA1571" s="28" t="n">
        <x:v>77.02</x:v>
      </x:c>
      <x:c r="AB1571" s="28" t="n">
        <x:v>0</x:v>
      </x:c>
      <x:c r="AC1571" s="28" t="str">
        <x:v>BOB</x:v>
      </x:c>
      <x:c r="AD1571" s="28" t="n">
        <x:f>IF(AC1571="USD",AB1571*'Parametros'!$B$4,AB1571)</x:f>
        <x:v>0</x:v>
      </x:c>
      <x:c r="AE1571" s="28" t="n">
        <x:f>W1571*X1571*(1-Z1571)</x:f>
        <x:v>0</x:v>
      </x:c>
      <x:c r="AF1571" s="28" t="n">
        <x:f>W1571*AA1571</x:f>
        <x:v>0</x:v>
      </x:c>
      <x:c r="AG1571" s="28" t="n">
        <x:f>AE1571-AF1571</x:f>
        <x:v>0</x:v>
      </x:c>
      <x:c r="AH1571" s="20" t="str">
        <x:f>IF(AE1571&gt;0,AG1571/AE1571,"")</x:f>
      </x:c>
      <x:c r="AI1571" s="28" t="n">
        <x:v>189760.35</x:v>
      </x:c>
      <x:c r="AJ1571" s="28"/>
      <x:c r="AK1571"/>
      <x:c r="AL1571" t="str">
        <x:v>Cancelado</x:v>
      </x:c>
      <x:c r="AM1571" t="str">
        <x:f>IF(W1571&lt;0,"Devuelto",AL1571)</x:f>
        <x:v>Cancelado</x:v>
      </x:c>
      <x:c r="AN1571" t="str">
        <x:v>Tarjeta</x:v>
      </x:c>
      <x:c r="AO1571" s="29" t="str">
        <x:v>Sin observación</x:v>
      </x:c>
      <x:c r="AP1571" t="str">
        <x:f>IF(D1571="","No","Sí")</x:f>
        <x:v>Sí</x:v>
      </x:c>
    </x:row>
    <x:row r="1572">
      <x:c r="A1572" t="n">
        <x:v>1572</x:v>
      </x:c>
      <x:c r="B1572" t="str">
        <x:v>VT0007459</x:v>
      </x:c>
      <x:c r="C1572" t="str">
        <x:v>45829</x:v>
      </x:c>
      <x:c r="D1572" s="27" t="n">
        <x:v>45829</x:v>
      </x:c>
      <x:c r="E1572" t="n">
        <x:f>IF(D1572="","",YEAR(D1572))</x:f>
        <x:v>2025</x:v>
      </x:c>
      <x:c r="F1572" t="n">
        <x:f>IF(D1572="","",MONTH(D1572))</x:f>
        <x:v>6</x:v>
      </x:c>
      <x:c r="G1572" t="str">
        <x:f>IF(D1572="","Fecha no disponible",TEXT(D1572,"mmmm"))</x:f>
        <x:v>June</x:v>
      </x:c>
      <x:c r="H1572" t="str">
        <x:f>IF(D1572="","Fecha no disponible",TEXT(D1572,"yyyy-mm"))</x:f>
        <x:v>2025-06</x:v>
      </x:c>
      <x:c r="I1572" t="str">
        <x:f>IF(D1572="","Fecha no disponible","T"&amp;ROUNDUP(MONTH(D1572)/3,0))</x:f>
        <x:v>T2</x:v>
      </x:c>
      <x:c r="J1572" t="str">
        <x:v>T009</x:v>
      </x:c>
      <x:c r="K1572" t="str">
        <x:v>Tienda Cochabamba 1</x:v>
      </x:c>
      <x:c r="L1572" t="str">
        <x:v>Mall</x:v>
      </x:c>
      <x:c r="M1572" t="str">
        <x:v>Cochabamba</x:v>
      </x:c>
      <x:c r="N1572" t="str">
        <x:f>IFERROR(VLOOKUP(M1572,'Mapeos'!$A$4:$B$30,2,FALSE),M1572)</x:f>
        <x:v>Cochabamba</x:v>
      </x:c>
      <x:c r="O1572" t="str">
        <x:v>C00027</x:v>
      </x:c>
      <x:c r="P1572" t="str">
        <x:v>Premium</x:v>
      </x:c>
      <x:c r="Q1572" t="str">
        <x:v>P0137</x:v>
      </x:c>
      <x:c r="R1572" t="str">
        <x:v>Cuidado Personal</x:v>
      </x:c>
      <x:c r="S1572" t="str">
        <x:v>Marca B</x:v>
      </x:c>
      <x:c r="T1572" t="str">
        <x:v>WhatsApp</x:v>
      </x:c>
      <x:c r="U1572" t="str">
        <x:f>IFERROR(VLOOKUP(T1572,'Mapeos'!$D$4:$E$25,2,FALSE),T1572)</x:f>
        <x:v>WhatsApp</x:v>
      </x:c>
      <x:c r="V1572" t="str">
        <x:v>V009</x:v>
      </x:c>
      <x:c r="W1572" t="n">
        <x:v>1</x:v>
      </x:c>
      <x:c r="X1572" s="28" t="n">
        <x:v>83.27</x:v>
      </x:c>
      <x:c r="Y1572" s="20" t="n">
        <x:v>0.05</x:v>
      </x:c>
      <x:c r="Z1572" s="20" t="n">
        <x:f>IF(Y1572&gt;1,Y1572/100,Y1572)</x:f>
        <x:v>0.05</x:v>
      </x:c>
      <x:c r="AA1572" s="28" t="n">
        <x:v>53.51</x:v>
      </x:c>
      <x:c r="AB1572" s="28" t="n">
        <x:v>79.11</x:v>
      </x:c>
      <x:c r="AC1572" s="28" t="str">
        <x:v>BOB</x:v>
      </x:c>
      <x:c r="AD1572" s="28" t="n">
        <x:f>IF(AC1572="USD",AB1572*'Parametros'!$B$4,AB1572)</x:f>
        <x:v>79.11</x:v>
      </x:c>
      <x:c r="AE1572" s="28" t="n">
        <x:f>W1572*X1572*(1-Z1572)</x:f>
        <x:v>79.1065</x:v>
      </x:c>
      <x:c r="AF1572" s="28" t="n">
        <x:f>W1572*AA1572</x:f>
        <x:v>53.51</x:v>
      </x:c>
      <x:c r="AG1572" s="28" t="n">
        <x:f>AE1572-AF1572</x:f>
        <x:v>25.5965</x:v>
      </x:c>
      <x:c r="AH1572" s="20" t="n">
        <x:f>IF(AE1572&gt;0,AG1572/AE1572,"")</x:f>
        <x:v>0.32357012382041933</x:v>
      </x:c>
      <x:c r="AI1572" s="28" t="n">
        <x:v>61704.37</x:v>
      </x:c>
      <x:c r="AJ1572" s="28"/>
      <x:c r="AK1572"/>
      <x:c r="AL1572" t="str">
        <x:v>Completado</x:v>
      </x:c>
      <x:c r="AM1572" t="str">
        <x:f>IF(W1572&lt;0,"Devuelto",AL1572)</x:f>
        <x:v>Completado</x:v>
      </x:c>
      <x:c r="AN1572" t="str">
        <x:v>Tarjeta</x:v>
      </x:c>
      <x:c r="AO1572" s="29" t="str">
        <x:v>Sin observación</x:v>
      </x:c>
      <x:c r="AP1572" t="str">
        <x:f>IF(D1572="","No","Sí")</x:f>
        <x:v>Sí</x:v>
      </x:c>
    </x:row>
    <x:row r="1573">
      <x:c r="A1573" t="n">
        <x:v>1573</x:v>
      </x:c>
      <x:c r="B1573" t="str">
        <x:v>VT0007464</x:v>
      </x:c>
      <x:c r="C1573" t="str">
        <x:v>45582</x:v>
      </x:c>
      <x:c r="D1573" s="27" t="n">
        <x:v>45582</x:v>
      </x:c>
      <x:c r="E1573" t="n">
        <x:f>IF(D1573="","",YEAR(D1573))</x:f>
        <x:v>2024</x:v>
      </x:c>
      <x:c r="F1573" t="n">
        <x:f>IF(D1573="","",MONTH(D1573))</x:f>
        <x:v>10</x:v>
      </x:c>
      <x:c r="G1573" t="str">
        <x:f>IF(D1573="","Fecha no disponible",TEXT(D1573,"mmmm"))</x:f>
        <x:v>October</x:v>
      </x:c>
      <x:c r="H1573" t="str">
        <x:f>IF(D1573="","Fecha no disponible",TEXT(D1573,"yyyy-mm"))</x:f>
        <x:v>2024-10</x:v>
      </x:c>
      <x:c r="I1573" t="str">
        <x:f>IF(D1573="","Fecha no disponible","T"&amp;ROUNDUP(MONTH(D1573)/3,0))</x:f>
        <x:v>T4</x:v>
      </x:c>
      <x:c r="J1573" t="str">
        <x:v>T004</x:v>
      </x:c>
      <x:c r="K1573" t="str">
        <x:v>Tienda La Paz 4</x:v>
      </x:c>
      <x:c r="L1573" t="str">
        <x:v>Centro</x:v>
      </x:c>
      <x:c r="M1573" t="str">
        <x:v>La Paz</x:v>
      </x:c>
      <x:c r="N1573" t="str">
        <x:f>IFERROR(VLOOKUP(M1573,'Mapeos'!$A$4:$B$30,2,FALSE),M1573)</x:f>
        <x:v>La Paz</x:v>
      </x:c>
      <x:c r="O1573" t="str">
        <x:v>C00697</x:v>
      </x:c>
      <x:c r="P1573" t="str">
        <x:v>Empresa</x:v>
      </x:c>
      <x:c r="Q1573" t="str">
        <x:v>P0020</x:v>
      </x:c>
      <x:c r="R1573" t="str">
        <x:v>Hogar</x:v>
      </x:c>
      <x:c r="S1573" t="str">
        <x:v>Marca D</x:v>
      </x:c>
      <x:c r="T1573" t="str">
        <x:v>Marketplace</x:v>
      </x:c>
      <x:c r="U1573" t="str">
        <x:f>IFERROR(VLOOKUP(T1573,'Mapeos'!$D$4:$E$25,2,FALSE),T1573)</x:f>
        <x:v>Marketplace</x:v>
      </x:c>
      <x:c r="V1573" t="str">
        <x:v>V035</x:v>
      </x:c>
      <x:c r="W1573" t="n">
        <x:v>1</x:v>
      </x:c>
      <x:c r="X1573" s="28" t="n">
        <x:v>103.96</x:v>
      </x:c>
      <x:c r="Y1573" s="20" t="n">
        <x:v>0</x:v>
      </x:c>
      <x:c r="Z1573" s="20" t="n">
        <x:f>IF(Y1573&gt;1,Y1573/100,Y1573)</x:f>
        <x:v>0</x:v>
      </x:c>
      <x:c r="AA1573" s="28" t="n">
        <x:v>77.02</x:v>
      </x:c>
      <x:c r="AB1573" s="28" t="n">
        <x:v>103.96</x:v>
      </x:c>
      <x:c r="AC1573" s="28" t="str">
        <x:v>BOB</x:v>
      </x:c>
      <x:c r="AD1573" s="28" t="n">
        <x:f>IF(AC1573="USD",AB1573*'Parametros'!$B$4,AB1573)</x:f>
        <x:v>103.96</x:v>
      </x:c>
      <x:c r="AE1573" s="28" t="n">
        <x:f>W1573*X1573*(1-Z1573)</x:f>
        <x:v>103.96</x:v>
      </x:c>
      <x:c r="AF1573" s="28" t="n">
        <x:f>W1573*AA1573</x:f>
        <x:v>77.02</x:v>
      </x:c>
      <x:c r="AG1573" s="28" t="n">
        <x:f>AE1573-AF1573</x:f>
        <x:v>26.939999999999998</x:v>
      </x:c>
      <x:c r="AH1573" s="20" t="n">
        <x:f>IF(AE1573&gt;0,AG1573/AE1573,"")</x:f>
        <x:v>0.25913813005001923</x:v>
      </x:c>
      <x:c r="AI1573" s="28" t="n">
        <x:v>97984.83</x:v>
      </x:c>
      <x:c r="AJ1573" s="28"/>
      <x:c r="AK1573"/>
      <x:c r="AL1573" t="str">
        <x:v>Completado</x:v>
      </x:c>
      <x:c r="AM1573" t="str">
        <x:f>IF(W1573&lt;0,"Devuelto",AL1573)</x:f>
        <x:v>Completado</x:v>
      </x:c>
      <x:c r="AN1573" t="str">
        <x:v>Transferencia</x:v>
      </x:c>
      <x:c r="AO1573" s="29" t="str">
        <x:v>Sin observación</x:v>
      </x:c>
      <x:c r="AP1573" t="str">
        <x:f>IF(D1573="","No","Sí")</x:f>
        <x:v>Sí</x:v>
      </x:c>
    </x:row>
    <x:row r="1574">
      <x:c r="A1574" t="n">
        <x:v>1574</x:v>
      </x:c>
      <x:c r="B1574" t="str">
        <x:v>VT0007469</x:v>
      </x:c>
      <x:c r="C1574" t="str">
        <x:v>45807</x:v>
      </x:c>
      <x:c r="D1574" s="27" t="n">
        <x:v>45807</x:v>
      </x:c>
      <x:c r="E1574" t="n">
        <x:f>IF(D1574="","",YEAR(D1574))</x:f>
        <x:v>2025</x:v>
      </x:c>
      <x:c r="F1574" t="n">
        <x:f>IF(D1574="","",MONTH(D1574))</x:f>
        <x:v>5</x:v>
      </x:c>
      <x:c r="G1574" t="str">
        <x:f>IF(D1574="","Fecha no disponible",TEXT(D1574,"mmmm"))</x:f>
        <x:v>May</x:v>
      </x:c>
      <x:c r="H1574" t="str">
        <x:f>IF(D1574="","Fecha no disponible",TEXT(D1574,"yyyy-mm"))</x:f>
        <x:v>2025-05</x:v>
      </x:c>
      <x:c r="I1574" t="str">
        <x:f>IF(D1574="","Fecha no disponible","T"&amp;ROUNDUP(MONTH(D1574)/3,0))</x:f>
        <x:v>T2</x:v>
      </x:c>
      <x:c r="J1574" t="str">
        <x:v>T004</x:v>
      </x:c>
      <x:c r="K1574" t="str">
        <x:v>Tienda La Paz 4</x:v>
      </x:c>
      <x:c r="L1574" t="str">
        <x:v>Centro</x:v>
      </x:c>
      <x:c r="M1574" t="str">
        <x:v>La Paz</x:v>
      </x:c>
      <x:c r="N1574" t="str">
        <x:f>IFERROR(VLOOKUP(M1574,'Mapeos'!$A$4:$B$30,2,FALSE),M1574)</x:f>
        <x:v>La Paz</x:v>
      </x:c>
      <x:c r="O1574" t="str">
        <x:v>C00056</x:v>
      </x:c>
      <x:c r="P1574" t="str">
        <x:v>Premium</x:v>
      </x:c>
      <x:c r="Q1574" t="str">
        <x:v>P0149</x:v>
      </x:c>
      <x:c r="R1574" t="str">
        <x:v>Alimentos</x:v>
      </x:c>
      <x:c r="S1574" t="str">
        <x:v>Marca D</x:v>
      </x:c>
      <x:c r="T1574" t="str">
        <x:v>WhatsApp</x:v>
      </x:c>
      <x:c r="U1574" t="str">
        <x:f>IFERROR(VLOOKUP(T1574,'Mapeos'!$D$4:$E$25,2,FALSE),T1574)</x:f>
        <x:v>WhatsApp</x:v>
      </x:c>
      <x:c r="V1574" t="str">
        <x:v>V025</x:v>
      </x:c>
      <x:c r="W1574" t="n">
        <x:v>7</x:v>
      </x:c>
      <x:c r="X1574" s="28" t="n">
        <x:v>22.59</x:v>
      </x:c>
      <x:c r="Y1574" s="20" t="n">
        <x:v>0.05</x:v>
      </x:c>
      <x:c r="Z1574" s="20" t="n">
        <x:f>IF(Y1574&gt;1,Y1574/100,Y1574)</x:f>
        <x:v>0.05</x:v>
      </x:c>
      <x:c r="AA1574" s="28" t="n">
        <x:v>18.82</x:v>
      </x:c>
      <x:c r="AB1574" s="28" t="n">
        <x:v>150.22</x:v>
      </x:c>
      <x:c r="AC1574" s="28" t="str">
        <x:v>BOB</x:v>
      </x:c>
      <x:c r="AD1574" s="28" t="n">
        <x:f>IF(AC1574="USD",AB1574*'Parametros'!$B$4,AB1574)</x:f>
        <x:v>150.22</x:v>
      </x:c>
      <x:c r="AE1574" s="28" t="n">
        <x:f>W1574*X1574*(1-Z1574)</x:f>
        <x:v>150.2235</x:v>
      </x:c>
      <x:c r="AF1574" s="28" t="n">
        <x:f>W1574*AA1574</x:f>
        <x:v>131.74</x:v>
      </x:c>
      <x:c r="AG1574" s="28" t="n">
        <x:f>AE1574-AF1574</x:f>
        <x:v>18.483499999999992</x:v>
      </x:c>
      <x:c r="AH1574" s="20" t="n">
        <x:f>IF(AE1574&gt;0,AG1574/AE1574,"")</x:f>
        <x:v>0.12304000372777889</x:v>
      </x:c>
      <x:c r="AI1574" s="28" t="n">
        <x:v>91713.82</x:v>
      </x:c>
      <x:c r="AJ1574" s="28"/>
      <x:c r="AK1574"/>
      <x:c r="AL1574" t="str">
        <x:v>Completado</x:v>
      </x:c>
      <x:c r="AM1574" t="str">
        <x:f>IF(W1574&lt;0,"Devuelto",AL1574)</x:f>
        <x:v>Completado</x:v>
      </x:c>
      <x:c r="AN1574" t="str">
        <x:v>QR</x:v>
      </x:c>
      <x:c r="AO1574" s="29" t="str">
        <x:v>Sin observación</x:v>
      </x:c>
      <x:c r="AP1574" t="str">
        <x:f>IF(D1574="","No","Sí")</x:f>
        <x:v>Sí</x:v>
      </x:c>
    </x:row>
    <x:row r="1575">
      <x:c r="A1575" t="n">
        <x:v>1575</x:v>
      </x:c>
      <x:c r="B1575" t="str">
        <x:v>VT0007474</x:v>
      </x:c>
      <x:c r="C1575" t="str">
        <x:v>45898</x:v>
      </x:c>
      <x:c r="D1575" s="27" t="n">
        <x:v>45898</x:v>
      </x:c>
      <x:c r="E1575" t="n">
        <x:f>IF(D1575="","",YEAR(D1575))</x:f>
        <x:v>2025</x:v>
      </x:c>
      <x:c r="F1575" t="n">
        <x:f>IF(D1575="","",MONTH(D1575))</x:f>
        <x:v>8</x:v>
      </x:c>
      <x:c r="G1575" t="str">
        <x:f>IF(D1575="","Fecha no disponible",TEXT(D1575,"mmmm"))</x:f>
        <x:v>August</x:v>
      </x:c>
      <x:c r="H1575" t="str">
        <x:f>IF(D1575="","Fecha no disponible",TEXT(D1575,"yyyy-mm"))</x:f>
        <x:v>2025-08</x:v>
      </x:c>
      <x:c r="I1575" t="str">
        <x:f>IF(D1575="","Fecha no disponible","T"&amp;ROUNDUP(MONTH(D1575)/3,0))</x:f>
        <x:v>T3</x:v>
      </x:c>
      <x:c r="J1575" t="str">
        <x:v>T009</x:v>
      </x:c>
      <x:c r="K1575" t="str">
        <x:v>Tienda Cochabamba 1</x:v>
      </x:c>
      <x:c r="L1575" t="str">
        <x:v>Mall</x:v>
      </x:c>
      <x:c r="M1575" t="str">
        <x:v>Cochabamba</x:v>
      </x:c>
      <x:c r="N1575" t="str">
        <x:f>IFERROR(VLOOKUP(M1575,'Mapeos'!$A$4:$B$30,2,FALSE),M1575)</x:f>
        <x:v>Cochabamba</x:v>
      </x:c>
      <x:c r="O1575" t="str">
        <x:v>C00631</x:v>
      </x:c>
      <x:c r="P1575" t="str">
        <x:v>Premium</x:v>
      </x:c>
      <x:c r="Q1575" t="str">
        <x:v>P0052</x:v>
      </x:c>
      <x:c r="R1575" t="str">
        <x:v>Electrónica</x:v>
      </x:c>
      <x:c r="S1575" t="str">
        <x:v>Marca D</x:v>
      </x:c>
      <x:c r="T1575" t="str">
        <x:v>Tienda</x:v>
      </x:c>
      <x:c r="U1575" t="str">
        <x:f>IFERROR(VLOOKUP(T1575,'Mapeos'!$D$4:$E$25,2,FALSE),T1575)</x:f>
        <x:v>Tienda</x:v>
      </x:c>
      <x:c r="V1575" t="str">
        <x:v>V005</x:v>
      </x:c>
      <x:c r="W1575" t="n">
        <x:v>2</x:v>
      </x:c>
      <x:c r="X1575" s="28" t="n">
        <x:v>414.11</x:v>
      </x:c>
      <x:c r="Y1575" s="20" t="n">
        <x:v>0</x:v>
      </x:c>
      <x:c r="Z1575" s="20" t="n">
        <x:f>IF(Y1575&gt;1,Y1575/100,Y1575)</x:f>
        <x:v>0</x:v>
      </x:c>
      <x:c r="AA1575" s="28" t="n">
        <x:v>226.56</x:v>
      </x:c>
      <x:c r="AB1575" s="28" t="n">
        <x:v>828.22</x:v>
      </x:c>
      <x:c r="AC1575" s="28" t="str">
        <x:v>BOB</x:v>
      </x:c>
      <x:c r="AD1575" s="28" t="n">
        <x:f>IF(AC1575="USD",AB1575*'Parametros'!$B$4,AB1575)</x:f>
        <x:v>828.22</x:v>
      </x:c>
      <x:c r="AE1575" s="28" t="n">
        <x:f>W1575*X1575*(1-Z1575)</x:f>
        <x:v>828.22</x:v>
      </x:c>
      <x:c r="AF1575" s="28" t="n">
        <x:f>W1575*AA1575</x:f>
        <x:v>453.12</x:v>
      </x:c>
      <x:c r="AG1575" s="28" t="n">
        <x:f>AE1575-AF1575</x:f>
        <x:v>375.1</x:v>
      </x:c>
      <x:c r="AH1575" s="20" t="n">
        <x:f>IF(AE1575&gt;0,AG1575/AE1575,"")</x:f>
        <x:v>0.45289898819154334</x:v>
      </x:c>
      <x:c r="AI1575" s="28" t="n">
        <x:v>140625.01</x:v>
      </x:c>
      <x:c r="AJ1575" s="28"/>
      <x:c r="AK1575"/>
      <x:c r="AL1575" t="str">
        <x:v>Completado</x:v>
      </x:c>
      <x:c r="AM1575" t="str">
        <x:f>IF(W1575&lt;0,"Devuelto",AL1575)</x:f>
        <x:v>Completado</x:v>
      </x:c>
      <x:c r="AN1575" t="str">
        <x:v>QR</x:v>
      </x:c>
      <x:c r="AO1575" s="29" t="str">
        <x:v>Sin observación</x:v>
      </x:c>
      <x:c r="AP1575" t="str">
        <x:f>IF(D1575="","No","Sí")</x:f>
        <x:v>Sí</x:v>
      </x:c>
    </x:row>
    <x:row r="1576">
      <x:c r="A1576" t="n">
        <x:v>1576</x:v>
      </x:c>
      <x:c r="B1576" t="str">
        <x:v>VT0007478</x:v>
      </x:c>
      <x:c r="C1576" t="str">
        <x:v>45824</x:v>
      </x:c>
      <x:c r="D1576" s="27" t="n">
        <x:v>45824</x:v>
      </x:c>
      <x:c r="E1576" t="n">
        <x:f>IF(D1576="","",YEAR(D1576))</x:f>
        <x:v>2025</x:v>
      </x:c>
      <x:c r="F1576" t="n">
        <x:f>IF(D1576="","",MONTH(D1576))</x:f>
        <x:v>6</x:v>
      </x:c>
      <x:c r="G1576" t="str">
        <x:f>IF(D1576="","Fecha no disponible",TEXT(D1576,"mmmm"))</x:f>
        <x:v>June</x:v>
      </x:c>
      <x:c r="H1576" t="str">
        <x:f>IF(D1576="","Fecha no disponible",TEXT(D1576,"yyyy-mm"))</x:f>
        <x:v>2025-06</x:v>
      </x:c>
      <x:c r="I1576" t="str">
        <x:f>IF(D1576="","Fecha no disponible","T"&amp;ROUNDUP(MONTH(D1576)/3,0))</x:f>
        <x:v>T2</x:v>
      </x:c>
      <x:c r="J1576" t="str">
        <x:v>T006</x:v>
      </x:c>
      <x:c r="K1576" t="str">
        <x:v>Tienda Santa Cruz 2</x:v>
      </x:c>
      <x:c r="L1576" t="str">
        <x:v>Mall</x:v>
      </x:c>
      <x:c r="M1576" t="str">
        <x:v>Santa Cruz</x:v>
      </x:c>
      <x:c r="N1576" t="str">
        <x:f>IFERROR(VLOOKUP(M1576,'Mapeos'!$A$4:$B$30,2,FALSE),M1576)</x:f>
        <x:v>Santa Cruz</x:v>
      </x:c>
      <x:c r="O1576" t="str">
        <x:v>C01174</x:v>
      </x:c>
      <x:c r="P1576" t="str">
        <x:v>Premium</x:v>
      </x:c>
      <x:c r="Q1576" t="str">
        <x:v>P0134</x:v>
      </x:c>
      <x:c r="R1576" t="str">
        <x:v>Deportes</x:v>
      </x:c>
      <x:c r="S1576" t="str">
        <x:v>Marca C</x:v>
      </x:c>
      <x:c r="T1576" t="str">
        <x:v>Tienda</x:v>
      </x:c>
      <x:c r="U1576" t="str">
        <x:f>IFERROR(VLOOKUP(T1576,'Mapeos'!$D$4:$E$25,2,FALSE),T1576)</x:f>
        <x:v>Tienda</x:v>
      </x:c>
      <x:c r="V1576" t="str">
        <x:v>V031</x:v>
      </x:c>
      <x:c r="W1576" t="n">
        <x:v>-2</x:v>
      </x:c>
      <x:c r="X1576" s="28" t="n">
        <x:v>226.05</x:v>
      </x:c>
      <x:c r="Y1576" s="20" t="n">
        <x:v>0.25</x:v>
      </x:c>
      <x:c r="Z1576" s="20" t="n">
        <x:f>IF(Y1576&gt;1,Y1576/100,Y1576)</x:f>
        <x:v>0.25</x:v>
      </x:c>
      <x:c r="AA1576" s="28" t="n">
        <x:v>117.61</x:v>
      </x:c>
      <x:c r="AB1576" s="28" t="n">
        <x:v>-339.08</x:v>
      </x:c>
      <x:c r="AC1576" s="28" t="str">
        <x:v>BOB</x:v>
      </x:c>
      <x:c r="AD1576" s="28" t="n">
        <x:f>IF(AC1576="USD",AB1576*'Parametros'!$B$4,AB1576)</x:f>
        <x:v>-339.08</x:v>
      </x:c>
      <x:c r="AE1576" s="28" t="n">
        <x:f>W1576*X1576*(1-Z1576)</x:f>
        <x:v>-339.07500000000005</x:v>
      </x:c>
      <x:c r="AF1576" s="28" t="n">
        <x:f>W1576*AA1576</x:f>
        <x:v>-235.22</x:v>
      </x:c>
      <x:c r="AG1576" s="28" t="n">
        <x:f>AE1576-AF1576</x:f>
        <x:v>-103.85500000000005</x:v>
      </x:c>
      <x:c r="AH1576" s="20" t="str">
        <x:f>IF(AE1576&gt;0,AG1576/AE1576,"")</x:f>
      </x:c>
      <x:c r="AI1576" s="28" t="n">
        <x:v>140660.13</x:v>
      </x:c>
      <x:c r="AJ1576" s="28"/>
      <x:c r="AK1576"/>
      <x:c r="AL1576" t="str">
        <x:v>Devuelto</x:v>
      </x:c>
      <x:c r="AM1576" t="str">
        <x:f>IF(W1576&lt;0,"Devuelto",AL1576)</x:f>
        <x:v>Devuelto</x:v>
      </x:c>
      <x:c r="AN1576" t="str">
        <x:v>Efectivo</x:v>
      </x:c>
      <x:c r="AO1576" s="29" t="str">
        <x:v>Sin observación</x:v>
      </x:c>
      <x:c r="AP1576" t="str">
        <x:f>IF(D1576="","No","Sí")</x:f>
        <x:v>Sí</x:v>
      </x:c>
    </x:row>
    <x:row r="1577">
      <x:c r="A1577" t="n">
        <x:v>1577</x:v>
      </x:c>
      <x:c r="B1577" t="str">
        <x:v>VT0007483</x:v>
      </x:c>
      <x:c r="C1577" t="str">
        <x:v>45715</x:v>
      </x:c>
      <x:c r="D1577" s="27" t="n">
        <x:v>45715</x:v>
      </x:c>
      <x:c r="E1577" t="n">
        <x:f>IF(D1577="","",YEAR(D1577))</x:f>
        <x:v>2025</x:v>
      </x:c>
      <x:c r="F1577" t="n">
        <x:f>IF(D1577="","",MONTH(D1577))</x:f>
        <x:v>2</x:v>
      </x:c>
      <x:c r="G1577" t="str">
        <x:f>IF(D1577="","Fecha no disponible",TEXT(D1577,"mmmm"))</x:f>
        <x:v>February</x:v>
      </x:c>
      <x:c r="H1577" t="str">
        <x:f>IF(D1577="","Fecha no disponible",TEXT(D1577,"yyyy-mm"))</x:f>
        <x:v>2025-02</x:v>
      </x:c>
      <x:c r="I1577" t="str">
        <x:f>IF(D1577="","Fecha no disponible","T"&amp;ROUNDUP(MONTH(D1577)/3,0))</x:f>
        <x:v>T1</x:v>
      </x:c>
      <x:c r="J1577" t="str">
        <x:v>T010</x:v>
      </x:c>
      <x:c r="K1577" t="str">
        <x:v>Tienda Cochabamba 2</x:v>
      </x:c>
      <x:c r="L1577" t="str">
        <x:v>Barrio</x:v>
      </x:c>
      <x:c r="M1577" t="str">
        <x:v>Cochabamba</x:v>
      </x:c>
      <x:c r="N1577" t="str">
        <x:f>IFERROR(VLOOKUP(M1577,'Mapeos'!$A$4:$B$30,2,FALSE),M1577)</x:f>
        <x:v>Cochabamba</x:v>
      </x:c>
      <x:c r="O1577" t="str">
        <x:v>C01214</x:v>
      </x:c>
      <x:c r="P1577" t="str">
        <x:v>Empresa</x:v>
      </x:c>
      <x:c r="Q1577" t="str">
        <x:v>P0023</x:v>
      </x:c>
      <x:c r="R1577" t="str">
        <x:v>Electrónica</x:v>
      </x:c>
      <x:c r="S1577" t="str">
        <x:v>Marca A</x:v>
      </x:c>
      <x:c r="T1577" t="str">
        <x:v>E-commerce</x:v>
      </x:c>
      <x:c r="U1577" t="str">
        <x:f>IFERROR(VLOOKUP(T1577,'Mapeos'!$D$4:$E$25,2,FALSE),T1577)</x:f>
        <x:v>E-commerce</x:v>
      </x:c>
      <x:c r="V1577" t="str">
        <x:v>V035</x:v>
      </x:c>
      <x:c r="W1577" t="n">
        <x:v>2</x:v>
      </x:c>
      <x:c r="X1577" s="28" t="n">
        <x:v>457.31</x:v>
      </x:c>
      <x:c r="Y1577" s="20" t="n">
        <x:v>0.15</x:v>
      </x:c>
      <x:c r="Z1577" s="20" t="n">
        <x:f>IF(Y1577&gt;1,Y1577/100,Y1577)</x:f>
        <x:v>0.15</x:v>
      </x:c>
      <x:c r="AA1577" s="28" t="n">
        <x:v>241.95</x:v>
      </x:c>
      <x:c r="AB1577" s="28" t="n">
        <x:v>777.43</x:v>
      </x:c>
      <x:c r="AC1577" s="28" t="str">
        <x:v>BOB</x:v>
      </x:c>
      <x:c r="AD1577" s="28" t="n">
        <x:f>IF(AC1577="USD",AB1577*'Parametros'!$B$4,AB1577)</x:f>
        <x:v>777.43</x:v>
      </x:c>
      <x:c r="AE1577" s="28" t="n">
        <x:f>W1577*X1577*(1-Z1577)</x:f>
        <x:v>777.427</x:v>
      </x:c>
      <x:c r="AF1577" s="28" t="n">
        <x:f>W1577*AA1577</x:f>
        <x:v>483.9</x:v>
      </x:c>
      <x:c r="AG1577" s="28" t="n">
        <x:f>AE1577-AF1577</x:f>
        <x:v>293.52700000000004</x:v>
      </x:c>
      <x:c r="AH1577" s="20" t="n">
        <x:f>IF(AE1577&gt;0,AG1577/AE1577,"")</x:f>
        <x:v>0.37756213766694496</x:v>
      </x:c>
      <x:c r="AI1577" s="28" t="n">
        <x:v>86253.49</x:v>
      </x:c>
      <x:c r="AJ1577" s="28"/>
      <x:c r="AK1577"/>
      <x:c r="AL1577" t="str">
        <x:v>Completado</x:v>
      </x:c>
      <x:c r="AM1577" t="str">
        <x:f>IF(W1577&lt;0,"Devuelto",AL1577)</x:f>
        <x:v>Completado</x:v>
      </x:c>
      <x:c r="AN1577" t="str">
        <x:v>Efectivo</x:v>
      </x:c>
      <x:c r="AO1577" s="29" t="str">
        <x:v>Sin observación</x:v>
      </x:c>
      <x:c r="AP1577" t="str">
        <x:f>IF(D1577="","No","Sí")</x:f>
        <x:v>Sí</x:v>
      </x:c>
    </x:row>
    <x:row r="1578">
      <x:c r="A1578" t="n">
        <x:v>1578</x:v>
      </x:c>
      <x:c r="B1578" t="str">
        <x:v>VT0007488</x:v>
      </x:c>
      <x:c r="C1578" t="str">
        <x:v>46102</x:v>
      </x:c>
      <x:c r="D1578" s="27" t="n">
        <x:v>46102</x:v>
      </x:c>
      <x:c r="E1578" t="n">
        <x:f>IF(D1578="","",YEAR(D1578))</x:f>
        <x:v>2026</x:v>
      </x:c>
      <x:c r="F1578" t="n">
        <x:f>IF(D1578="","",MONTH(D1578))</x:f>
        <x:v>3</x:v>
      </x:c>
      <x:c r="G1578" t="str">
        <x:f>IF(D1578="","Fecha no disponible",TEXT(D1578,"mmmm"))</x:f>
        <x:v>March</x:v>
      </x:c>
      <x:c r="H1578" t="str">
        <x:f>IF(D1578="","Fecha no disponible",TEXT(D1578,"yyyy-mm"))</x:f>
        <x:v>2026-03</x:v>
      </x:c>
      <x:c r="I1578" t="str">
        <x:f>IF(D1578="","Fecha no disponible","T"&amp;ROUNDUP(MONTH(D1578)/3,0))</x:f>
        <x:v>T1</x:v>
      </x:c>
      <x:c r="J1578" t="str">
        <x:v>T017</x:v>
      </x:c>
      <x:c r="K1578" t="str">
        <x:v>Tienda Sucre 1</x:v>
      </x:c>
      <x:c r="L1578" t="str">
        <x:v>Centro</x:v>
      </x:c>
      <x:c r="M1578" t="str">
        <x:v>Sucre</x:v>
      </x:c>
      <x:c r="N1578" t="str">
        <x:f>IFERROR(VLOOKUP(M1578,'Mapeos'!$A$4:$B$30,2,FALSE),M1578)</x:f>
        <x:v>Sucre</x:v>
      </x:c>
      <x:c r="O1578" t="str">
        <x:v>C01461</x:v>
      </x:c>
      <x:c r="P1578" t="str">
        <x:v>Premium</x:v>
      </x:c>
      <x:c r="Q1578" t="str">
        <x:v>P0006</x:v>
      </x:c>
      <x:c r="R1578" t="str">
        <x:v>Deportes</x:v>
      </x:c>
      <x:c r="S1578" t="str">
        <x:v>Marca A</x:v>
      </x:c>
      <x:c r="T1578" t="str">
        <x:v>E-commerce</x:v>
      </x:c>
      <x:c r="U1578" t="str">
        <x:f>IFERROR(VLOOKUP(T1578,'Mapeos'!$D$4:$E$25,2,FALSE),T1578)</x:f>
        <x:v>E-commerce</x:v>
      </x:c>
      <x:c r="V1578" t="str">
        <x:v>V032</x:v>
      </x:c>
      <x:c r="W1578" t="n">
        <x:v>1</x:v>
      </x:c>
      <x:c r="X1578" s="28" t="n">
        <x:v>219.47</x:v>
      </x:c>
      <x:c r="Y1578" s="20" t="n">
        <x:v>0.1</x:v>
      </x:c>
      <x:c r="Z1578" s="20" t="n">
        <x:f>IF(Y1578&gt;1,Y1578/100,Y1578)</x:f>
        <x:v>0.1</x:v>
      </x:c>
      <x:c r="AA1578" s="28" t="n">
        <x:v>118.39</x:v>
      </x:c>
      <x:c r="AB1578" s="28" t="n">
        <x:v>197.52</x:v>
      </x:c>
      <x:c r="AC1578" s="28" t="str">
        <x:v>BOB</x:v>
      </x:c>
      <x:c r="AD1578" s="28" t="n">
        <x:f>IF(AC1578="USD",AB1578*'Parametros'!$B$4,AB1578)</x:f>
        <x:v>197.52</x:v>
      </x:c>
      <x:c r="AE1578" s="28" t="n">
        <x:f>W1578*X1578*(1-Z1578)</x:f>
        <x:v>197.523</x:v>
      </x:c>
      <x:c r="AF1578" s="28" t="n">
        <x:f>W1578*AA1578</x:f>
        <x:v>118.39</x:v>
      </x:c>
      <x:c r="AG1578" s="28" t="n">
        <x:f>AE1578-AF1578</x:f>
        <x:v>79.133</x:v>
      </x:c>
      <x:c r="AH1578" s="20" t="n">
        <x:f>IF(AE1578&gt;0,AG1578/AE1578,"")</x:f>
        <x:v>0.4006267624529801</x:v>
      </x:c>
      <x:c r="AI1578" s="28" t="n">
        <x:v>83166.12</x:v>
      </x:c>
      <x:c r="AJ1578" s="28"/>
      <x:c r="AK1578"/>
      <x:c r="AL1578" t="str">
        <x:v>Completado</x:v>
      </x:c>
      <x:c r="AM1578" t="str">
        <x:f>IF(W1578&lt;0,"Devuelto",AL1578)</x:f>
        <x:v>Completado</x:v>
      </x:c>
      <x:c r="AN1578" t="str">
        <x:v>Tarjeta</x:v>
      </x:c>
      <x:c r="AO1578" s="29" t="str">
        <x:v>Sin observación</x:v>
      </x:c>
      <x:c r="AP1578" t="str">
        <x:f>IF(D1578="","No","Sí")</x:f>
        <x:v>Sí</x:v>
      </x:c>
    </x:row>
    <x:row r="1579">
      <x:c r="A1579" t="n">
        <x:v>1579</x:v>
      </x:c>
      <x:c r="B1579" t="str">
        <x:v>VT0007493</x:v>
      </x:c>
      <x:c r="C1579" t="str">
        <x:v>45462</x:v>
      </x:c>
      <x:c r="D1579" s="27" t="n">
        <x:v>45462</x:v>
      </x:c>
      <x:c r="E1579" t="n">
        <x:f>IF(D1579="","",YEAR(D1579))</x:f>
        <x:v>2024</x:v>
      </x:c>
      <x:c r="F1579" t="n">
        <x:f>IF(D1579="","",MONTH(D1579))</x:f>
        <x:v>6</x:v>
      </x:c>
      <x:c r="G1579" t="str">
        <x:f>IF(D1579="","Fecha no disponible",TEXT(D1579,"mmmm"))</x:f>
        <x:v>June</x:v>
      </x:c>
      <x:c r="H1579" t="str">
        <x:f>IF(D1579="","Fecha no disponible",TEXT(D1579,"yyyy-mm"))</x:f>
        <x:v>2024-06</x:v>
      </x:c>
      <x:c r="I1579" t="str">
        <x:f>IF(D1579="","Fecha no disponible","T"&amp;ROUNDUP(MONTH(D1579)/3,0))</x:f>
        <x:v>T2</x:v>
      </x:c>
      <x:c r="J1579" t="str">
        <x:v>T006</x:v>
      </x:c>
      <x:c r="K1579" t="str">
        <x:v>Tienda Santa Cruz 2</x:v>
      </x:c>
      <x:c r="L1579" t="str">
        <x:v>Mall</x:v>
      </x:c>
      <x:c r="M1579" t="str">
        <x:v>Santa Cruz</x:v>
      </x:c>
      <x:c r="N1579" t="str">
        <x:f>IFERROR(VLOOKUP(M1579,'Mapeos'!$A$4:$B$30,2,FALSE),M1579)</x:f>
        <x:v>Santa Cruz</x:v>
      </x:c>
      <x:c r="O1579" t="str">
        <x:v>C01431</x:v>
      </x:c>
      <x:c r="P1579" t="str">
        <x:v>Empresa</x:v>
      </x:c>
      <x:c r="Q1579" t="str">
        <x:v>P0116</x:v>
      </x:c>
      <x:c r="R1579" t="str">
        <x:v>Hogar</x:v>
      </x:c>
      <x:c r="S1579" t="str">
        <x:v>Marca B</x:v>
      </x:c>
      <x:c r="T1579" t="str">
        <x:v>WhatsApp</x:v>
      </x:c>
      <x:c r="U1579" t="str">
        <x:f>IFERROR(VLOOKUP(T1579,'Mapeos'!$D$4:$E$25,2,FALSE),T1579)</x:f>
        <x:v>WhatsApp</x:v>
      </x:c>
      <x:c r="V1579" t="str">
        <x:v>V029</x:v>
      </x:c>
      <x:c r="W1579" t="n">
        <x:v>2</x:v>
      </x:c>
      <x:c r="X1579" s="28" t="n">
        <x:v>288.33</x:v>
      </x:c>
      <x:c r="Y1579" s="20" t="n">
        <x:v>0</x:v>
      </x:c>
      <x:c r="Z1579" s="20" t="n">
        <x:f>IF(Y1579&gt;1,Y1579/100,Y1579)</x:f>
        <x:v>0</x:v>
      </x:c>
      <x:c r="AA1579" s="28" t="n">
        <x:v>161.09</x:v>
      </x:c>
      <x:c r="AB1579" s="28" t="n">
        <x:v>576.66</x:v>
      </x:c>
      <x:c r="AC1579" s="28" t="str">
        <x:v>BOB</x:v>
      </x:c>
      <x:c r="AD1579" s="28" t="n">
        <x:f>IF(AC1579="USD",AB1579*'Parametros'!$B$4,AB1579)</x:f>
        <x:v>576.66</x:v>
      </x:c>
      <x:c r="AE1579" s="28" t="n">
        <x:f>W1579*X1579*(1-Z1579)</x:f>
        <x:v>576.66</x:v>
      </x:c>
      <x:c r="AF1579" s="28" t="n">
        <x:f>W1579*AA1579</x:f>
        <x:v>322.18</x:v>
      </x:c>
      <x:c r="AG1579" s="28" t="n">
        <x:f>AE1579-AF1579</x:f>
        <x:v>254.47999999999996</x:v>
      </x:c>
      <x:c r="AH1579" s="20" t="n">
        <x:f>IF(AE1579&gt;0,AG1579/AE1579,"")</x:f>
        <x:v>0.4412998994208025</x:v>
      </x:c>
      <x:c r="AI1579" s="28" t="n">
        <x:v>62956.62</x:v>
      </x:c>
      <x:c r="AJ1579" s="28"/>
      <x:c r="AK1579"/>
      <x:c r="AL1579" t="str">
        <x:v>Completado</x:v>
      </x:c>
      <x:c r="AM1579" t="str">
        <x:f>IF(W1579&lt;0,"Devuelto",AL1579)</x:f>
        <x:v>Completado</x:v>
      </x:c>
      <x:c r="AN1579" t="str">
        <x:v>Efectivo</x:v>
      </x:c>
      <x:c r="AO1579" s="29" t="str">
        <x:v>Sin observación</x:v>
      </x:c>
      <x:c r="AP1579" t="str">
        <x:f>IF(D1579="","No","Sí")</x:f>
        <x:v>Sí</x:v>
      </x:c>
    </x:row>
    <x:row r="1580">
      <x:c r="A1580" t="n">
        <x:v>1580</x:v>
      </x:c>
      <x:c r="B1580" t="str">
        <x:v>VT0007497</x:v>
      </x:c>
      <x:c r="C1580" t="str">
        <x:v>45433</x:v>
      </x:c>
      <x:c r="D1580" s="27" t="n">
        <x:v>45433</x:v>
      </x:c>
      <x:c r="E1580" t="n">
        <x:f>IF(D1580="","",YEAR(D1580))</x:f>
        <x:v>2024</x:v>
      </x:c>
      <x:c r="F1580" t="n">
        <x:f>IF(D1580="","",MONTH(D1580))</x:f>
        <x:v>5</x:v>
      </x:c>
      <x:c r="G1580" t="str">
        <x:f>IF(D1580="","Fecha no disponible",TEXT(D1580,"mmmm"))</x:f>
        <x:v>May</x:v>
      </x:c>
      <x:c r="H1580" t="str">
        <x:f>IF(D1580="","Fecha no disponible",TEXT(D1580,"yyyy-mm"))</x:f>
        <x:v>2024-05</x:v>
      </x:c>
      <x:c r="I1580" t="str">
        <x:f>IF(D1580="","Fecha no disponible","T"&amp;ROUNDUP(MONTH(D1580)/3,0))</x:f>
        <x:v>T2</x:v>
      </x:c>
      <x:c r="J1580" t="str">
        <x:v>T002</x:v>
      </x:c>
      <x:c r="K1580" t="str">
        <x:v>Tienda La Paz 2</x:v>
      </x:c>
      <x:c r="L1580" t="str">
        <x:v>Mall</x:v>
      </x:c>
      <x:c r="M1580" t="str">
        <x:v>La Paz</x:v>
      </x:c>
      <x:c r="N1580" t="str">
        <x:f>IFERROR(VLOOKUP(M1580,'Mapeos'!$A$4:$B$30,2,FALSE),M1580)</x:f>
        <x:v>La Paz</x:v>
      </x:c>
      <x:c r="O1580" t="str">
        <x:v>C00827</x:v>
      </x:c>
      <x:c r="P1580" t="str">
        <x:v>Masivo</x:v>
      </x:c>
      <x:c r="Q1580" t="str">
        <x:v>P0047</x:v>
      </x:c>
      <x:c r="R1580" t="str">
        <x:v>Cuidado Personal</x:v>
      </x:c>
      <x:c r="S1580" t="str">
        <x:v>Marca A</x:v>
      </x:c>
      <x:c r="T1580" t="str">
        <x:v>Tienda</x:v>
      </x:c>
      <x:c r="U1580" t="str">
        <x:f>IFERROR(VLOOKUP(T1580,'Mapeos'!$D$4:$E$25,2,FALSE),T1580)</x:f>
        <x:v>Tienda</x:v>
      </x:c>
      <x:c r="V1580" t="str">
        <x:v>V011</x:v>
      </x:c>
      <x:c r="W1580" t="n">
        <x:v>2</x:v>
      </x:c>
      <x:c r="X1580" s="28" t="n">
        <x:v>78.79</x:v>
      </x:c>
      <x:c r="Y1580" s="20" t="n">
        <x:v>0</x:v>
      </x:c>
      <x:c r="Z1580" s="20" t="n">
        <x:f>IF(Y1580&gt;1,Y1580/100,Y1580)</x:f>
        <x:v>0</x:v>
      </x:c>
      <x:c r="AA1580" s="28" t="n">
        <x:v>46.55</x:v>
      </x:c>
      <x:c r="AB1580" s="28" t="n">
        <x:v>157.58</x:v>
      </x:c>
      <x:c r="AC1580" s="28" t="str">
        <x:v>BOB</x:v>
      </x:c>
      <x:c r="AD1580" s="28" t="n">
        <x:f>IF(AC1580="USD",AB1580*'Parametros'!$B$4,AB1580)</x:f>
        <x:v>157.58</x:v>
      </x:c>
      <x:c r="AE1580" s="28" t="n">
        <x:f>W1580*X1580*(1-Z1580)</x:f>
        <x:v>157.58</x:v>
      </x:c>
      <x:c r="AF1580" s="28" t="n">
        <x:f>W1580*AA1580</x:f>
        <x:v>93.1</x:v>
      </x:c>
      <x:c r="AG1580" s="28" t="n">
        <x:f>AE1580-AF1580</x:f>
        <x:v>64.48000000000002</x:v>
      </x:c>
      <x:c r="AH1580" s="20" t="n">
        <x:f>IF(AE1580&gt;0,AG1580/AE1580,"")</x:f>
        <x:v>0.40918898337352466</x:v>
      </x:c>
      <x:c r="AI1580" s="28" t="n">
        <x:v>191983.02</x:v>
      </x:c>
      <x:c r="AJ1580" s="28"/>
      <x:c r="AK1580"/>
      <x:c r="AL1580" t="str">
        <x:v>Completado</x:v>
      </x:c>
      <x:c r="AM1580" t="str">
        <x:f>IF(W1580&lt;0,"Devuelto",AL1580)</x:f>
        <x:v>Completado</x:v>
      </x:c>
      <x:c r="AN1580" t="str">
        <x:v>Transferencia</x:v>
      </x:c>
      <x:c r="AO1580" s="29" t="str">
        <x:v>Sin observación</x:v>
      </x:c>
      <x:c r="AP1580" t="str">
        <x:f>IF(D1580="","No","Sí")</x:f>
        <x:v>Sí</x:v>
      </x:c>
    </x:row>
    <x:row r="1581">
      <x:c r="A1581" t="n">
        <x:v>1581</x:v>
      </x:c>
      <x:c r="B1581" t="str">
        <x:v>VT0007502</x:v>
      </x:c>
      <x:c r="C1581" t="str">
        <x:v>45471</x:v>
      </x:c>
      <x:c r="D1581" s="27" t="n">
        <x:v>45471</x:v>
      </x:c>
      <x:c r="E1581" t="n">
        <x:f>IF(D1581="","",YEAR(D1581))</x:f>
        <x:v>2024</x:v>
      </x:c>
      <x:c r="F1581" t="n">
        <x:f>IF(D1581="","",MONTH(D1581))</x:f>
        <x:v>6</x:v>
      </x:c>
      <x:c r="G1581" t="str">
        <x:f>IF(D1581="","Fecha no disponible",TEXT(D1581,"mmmm"))</x:f>
        <x:v>June</x:v>
      </x:c>
      <x:c r="H1581" t="str">
        <x:f>IF(D1581="","Fecha no disponible",TEXT(D1581,"yyyy-mm"))</x:f>
        <x:v>2024-06</x:v>
      </x:c>
      <x:c r="I1581" t="str">
        <x:f>IF(D1581="","Fecha no disponible","T"&amp;ROUNDUP(MONTH(D1581)/3,0))</x:f>
        <x:v>T2</x:v>
      </x:c>
      <x:c r="J1581" t="str">
        <x:v>T004</x:v>
      </x:c>
      <x:c r="K1581" t="str">
        <x:v>Tienda La Paz 4</x:v>
      </x:c>
      <x:c r="L1581" t="str">
        <x:v>Centro</x:v>
      </x:c>
      <x:c r="M1581" t="str">
        <x:v>La Paz</x:v>
      </x:c>
      <x:c r="N1581" t="str">
        <x:f>IFERROR(VLOOKUP(M1581,'Mapeos'!$A$4:$B$30,2,FALSE),M1581)</x:f>
        <x:v>La Paz</x:v>
      </x:c>
      <x:c r="O1581" t="str">
        <x:v>C00867</x:v>
      </x:c>
      <x:c r="P1581" t="str">
        <x:v>Premium</x:v>
      </x:c>
      <x:c r="Q1581" t="str">
        <x:v>P0124</x:v>
      </x:c>
      <x:c r="R1581" t="str">
        <x:v>Alimentos</x:v>
      </x:c>
      <x:c r="S1581" t="str">
        <x:v>Marca C</x:v>
      </x:c>
      <x:c r="T1581" t="str">
        <x:v>Tienda</x:v>
      </x:c>
      <x:c r="U1581" t="str">
        <x:f>IFERROR(VLOOKUP(T1581,'Mapeos'!$D$4:$E$25,2,FALSE),T1581)</x:f>
        <x:v>Tienda</x:v>
      </x:c>
      <x:c r="V1581" t="str">
        <x:v>V015</x:v>
      </x:c>
      <x:c r="W1581" t="n">
        <x:v>1</x:v>
      </x:c>
      <x:c r="X1581" s="28" t="n">
        <x:v>16.34</x:v>
      </x:c>
      <x:c r="Y1581" s="20" t="n">
        <x:v>0.05</x:v>
      </x:c>
      <x:c r="Z1581" s="20" t="n">
        <x:f>IF(Y1581&gt;1,Y1581/100,Y1581)</x:f>
        <x:v>0.05</x:v>
      </x:c>
      <x:c r="AA1581" s="28" t="n">
        <x:v>10.12</x:v>
      </x:c>
      <x:c r="AB1581" s="28" t="n">
        <x:v>15.52</x:v>
      </x:c>
      <x:c r="AC1581" s="28" t="str">
        <x:v>BOB</x:v>
      </x:c>
      <x:c r="AD1581" s="28" t="n">
        <x:f>IF(AC1581="USD",AB1581*'Parametros'!$B$4,AB1581)</x:f>
        <x:v>15.52</x:v>
      </x:c>
      <x:c r="AE1581" s="28" t="n">
        <x:f>W1581*X1581*(1-Z1581)</x:f>
        <x:v>15.523</x:v>
      </x:c>
      <x:c r="AF1581" s="28" t="n">
        <x:f>W1581*AA1581</x:f>
        <x:v>10.12</x:v>
      </x:c>
      <x:c r="AG1581" s="28" t="n">
        <x:f>AE1581-AF1581</x:f>
        <x:v>5.4030000000000005</x:v>
      </x:c>
      <x:c r="AH1581" s="20" t="n">
        <x:f>IF(AE1581&gt;0,AG1581/AE1581,"")</x:f>
        <x:v>0.34806416285511826</x:v>
      </x:c>
      <x:c r="AI1581" s="28" t="n">
        <x:v>177388.08</x:v>
      </x:c>
      <x:c r="AJ1581" s="28"/>
      <x:c r="AK1581"/>
      <x:c r="AL1581" t="str">
        <x:v>Completado</x:v>
      </x:c>
      <x:c r="AM1581" t="str">
        <x:f>IF(W1581&lt;0,"Devuelto",AL1581)</x:f>
        <x:v>Completado</x:v>
      </x:c>
      <x:c r="AN1581" t="str">
        <x:v>QR</x:v>
      </x:c>
      <x:c r="AO1581" s="29" t="str">
        <x:v>Sin observación</x:v>
      </x:c>
      <x:c r="AP1581" t="str">
        <x:f>IF(D1581="","No","Sí")</x:f>
        <x:v>Sí</x:v>
      </x:c>
    </x:row>
    <x:row r="1582">
      <x:c r="A1582" t="n">
        <x:v>1582</x:v>
      </x:c>
      <x:c r="B1582" t="str">
        <x:v>VT0007507</x:v>
      </x:c>
      <x:c r="C1582" t="str">
        <x:v>45845</x:v>
      </x:c>
      <x:c r="D1582" s="27" t="n">
        <x:v>45845</x:v>
      </x:c>
      <x:c r="E1582" t="n">
        <x:f>IF(D1582="","",YEAR(D1582))</x:f>
        <x:v>2025</x:v>
      </x:c>
      <x:c r="F1582" t="n">
        <x:f>IF(D1582="","",MONTH(D1582))</x:f>
        <x:v>7</x:v>
      </x:c>
      <x:c r="G1582" t="str">
        <x:f>IF(D1582="","Fecha no disponible",TEXT(D1582,"mmmm"))</x:f>
        <x:v>July</x:v>
      </x:c>
      <x:c r="H1582" t="str">
        <x:f>IF(D1582="","Fecha no disponible",TEXT(D1582,"yyyy-mm"))</x:f>
        <x:v>2025-07</x:v>
      </x:c>
      <x:c r="I1582" t="str">
        <x:f>IF(D1582="","Fecha no disponible","T"&amp;ROUNDUP(MONTH(D1582)/3,0))</x:f>
        <x:v>T3</x:v>
      </x:c>
      <x:c r="J1582" t="str">
        <x:v>T014</x:v>
      </x:c>
      <x:c r="K1582" t="str">
        <x:v>Tienda Potosí 2</x:v>
      </x:c>
      <x:c r="L1582" t="str">
        <x:v>Barrio</x:v>
      </x:c>
      <x:c r="M1582" t="str">
        <x:v>Potosí</x:v>
      </x:c>
      <x:c r="N1582" t="str">
        <x:f>IFERROR(VLOOKUP(M1582,'Mapeos'!$A$4:$B$30,2,FALSE),M1582)</x:f>
        <x:v>Potosí</x:v>
      </x:c>
      <x:c r="O1582" t="str">
        <x:v>C00144</x:v>
      </x:c>
      <x:c r="P1582" t="str">
        <x:v>Masivo</x:v>
      </x:c>
      <x:c r="Q1582" t="str">
        <x:v>P0009</x:v>
      </x:c>
      <x:c r="R1582" t="str">
        <x:v>Cuidado Personal</x:v>
      </x:c>
      <x:c r="S1582" t="str">
        <x:v>Marca C</x:v>
      </x:c>
      <x:c r="T1582" t="str">
        <x:v>Tienda</x:v>
      </x:c>
      <x:c r="U1582" t="str">
        <x:f>IFERROR(VLOOKUP(T1582,'Mapeos'!$D$4:$E$25,2,FALSE),T1582)</x:f>
        <x:v>Tienda</x:v>
      </x:c>
      <x:c r="V1582" t="str">
        <x:v>V040</x:v>
      </x:c>
      <x:c r="W1582" t="n">
        <x:v>1</x:v>
      </x:c>
      <x:c r="X1582" s="28" t="n">
        <x:v>96.26</x:v>
      </x:c>
      <x:c r="Y1582" s="20" t="n">
        <x:v>0.05</x:v>
      </x:c>
      <x:c r="Z1582" s="20" t="n">
        <x:f>IF(Y1582&gt;1,Y1582/100,Y1582)</x:f>
        <x:v>0.05</x:v>
      </x:c>
      <x:c r="AA1582" s="28" t="n">
        <x:v>50.49</x:v>
      </x:c>
      <x:c r="AB1582" s="28" t="n">
        <x:v>91.45</x:v>
      </x:c>
      <x:c r="AC1582" s="28" t="str">
        <x:v>BOB</x:v>
      </x:c>
      <x:c r="AD1582" s="28" t="n">
        <x:f>IF(AC1582="USD",AB1582*'Parametros'!$B$4,AB1582)</x:f>
        <x:v>91.45</x:v>
      </x:c>
      <x:c r="AE1582" s="28" t="n">
        <x:f>W1582*X1582*(1-Z1582)</x:f>
        <x:v>91.447</x:v>
      </x:c>
      <x:c r="AF1582" s="28" t="n">
        <x:f>W1582*AA1582</x:f>
        <x:v>50.49</x:v>
      </x:c>
      <x:c r="AG1582" s="28" t="n">
        <x:f>AE1582-AF1582</x:f>
        <x:v>40.957</x:v>
      </x:c>
      <x:c r="AH1582" s="20" t="n">
        <x:f>IF(AE1582&gt;0,AG1582/AE1582,"")</x:f>
        <x:v>0.44787691230986254</x:v>
      </x:c>
      <x:c r="AI1582" s="28" t="n">
        <x:v>133641.06</x:v>
      </x:c>
      <x:c r="AJ1582" s="28"/>
      <x:c r="AK1582"/>
      <x:c r="AL1582" t="str">
        <x:v>Completado</x:v>
      </x:c>
      <x:c r="AM1582" t="str">
        <x:f>IF(W1582&lt;0,"Devuelto",AL1582)</x:f>
        <x:v>Completado</x:v>
      </x:c>
      <x:c r="AN1582" t="str">
        <x:v>Efectivo</x:v>
      </x:c>
      <x:c r="AO1582" s="29" t="str">
        <x:v>Sin observación</x:v>
      </x:c>
      <x:c r="AP1582" t="str">
        <x:f>IF(D1582="","No","Sí")</x:f>
        <x:v>Sí</x:v>
      </x:c>
    </x:row>
    <x:row r="1583">
      <x:c r="A1583" t="n">
        <x:v>1583</x:v>
      </x:c>
      <x:c r="B1583" t="str">
        <x:v>VT0007512</x:v>
      </x:c>
      <x:c r="C1583" t="str">
        <x:v>45801</x:v>
      </x:c>
      <x:c r="D1583" s="27" t="n">
        <x:v>45801</x:v>
      </x:c>
      <x:c r="E1583" t="n">
        <x:f>IF(D1583="","",YEAR(D1583))</x:f>
        <x:v>2025</x:v>
      </x:c>
      <x:c r="F1583" t="n">
        <x:f>IF(D1583="","",MONTH(D1583))</x:f>
        <x:v>5</x:v>
      </x:c>
      <x:c r="G1583" t="str">
        <x:f>IF(D1583="","Fecha no disponible",TEXT(D1583,"mmmm"))</x:f>
        <x:v>May</x:v>
      </x:c>
      <x:c r="H1583" t="str">
        <x:f>IF(D1583="","Fecha no disponible",TEXT(D1583,"yyyy-mm"))</x:f>
        <x:v>2025-05</x:v>
      </x:c>
      <x:c r="I1583" t="str">
        <x:f>IF(D1583="","Fecha no disponible","T"&amp;ROUNDUP(MONTH(D1583)/3,0))</x:f>
        <x:v>T2</x:v>
      </x:c>
      <x:c r="J1583" t="str">
        <x:v>T019</x:v>
      </x:c>
      <x:c r="K1583" t="str">
        <x:v>Tienda Sucre 3</x:v>
      </x:c>
      <x:c r="L1583" t="str">
        <x:v>Centro</x:v>
      </x:c>
      <x:c r="M1583" t="str">
        <x:v>Sucre</x:v>
      </x:c>
      <x:c r="N1583" t="str">
        <x:f>IFERROR(VLOOKUP(M1583,'Mapeos'!$A$4:$B$30,2,FALSE),M1583)</x:f>
        <x:v>Sucre</x:v>
      </x:c>
      <x:c r="O1583" t="str">
        <x:v>C01682</x:v>
      </x:c>
      <x:c r="P1583" t="str">
        <x:v>Frecuente</x:v>
      </x:c>
      <x:c r="Q1583" t="str">
        <x:v>P0119</x:v>
      </x:c>
      <x:c r="R1583" t="str">
        <x:v>Hogar</x:v>
      </x:c>
      <x:c r="S1583" t="str">
        <x:v>Marca D</x:v>
      </x:c>
      <x:c r="T1583" t="str">
        <x:v>E-commerce</x:v>
      </x:c>
      <x:c r="U1583" t="str">
        <x:f>IFERROR(VLOOKUP(T1583,'Mapeos'!$D$4:$E$25,2,FALSE),T1583)</x:f>
        <x:v>E-commerce</x:v>
      </x:c>
      <x:c r="V1583" t="str">
        <x:v>V016</x:v>
      </x:c>
      <x:c r="W1583" t="n">
        <x:v>3</x:v>
      </x:c>
      <x:c r="X1583" s="28" t="n">
        <x:v>357.84</x:v>
      </x:c>
      <x:c r="Y1583" s="20" t="n">
        <x:v>0</x:v>
      </x:c>
      <x:c r="Z1583" s="20" t="n">
        <x:f>IF(Y1583&gt;1,Y1583/100,Y1583)</x:f>
        <x:v>0</x:v>
      </x:c>
      <x:c r="AA1583" s="28" t="n">
        <x:v>226.47</x:v>
      </x:c>
      <x:c r="AB1583" s="28" t="n">
        <x:v>1073.52</x:v>
      </x:c>
      <x:c r="AC1583" s="28" t="str">
        <x:v>BOB</x:v>
      </x:c>
      <x:c r="AD1583" s="28" t="n">
        <x:f>IF(AC1583="USD",AB1583*'Parametros'!$B$4,AB1583)</x:f>
        <x:v>1073.52</x:v>
      </x:c>
      <x:c r="AE1583" s="28" t="n">
        <x:f>W1583*X1583*(1-Z1583)</x:f>
        <x:v>1073.52</x:v>
      </x:c>
      <x:c r="AF1583" s="28" t="n">
        <x:f>W1583*AA1583</x:f>
        <x:v>679.41</x:v>
      </x:c>
      <x:c r="AG1583" s="28" t="n">
        <x:f>AE1583-AF1583</x:f>
        <x:v>394.11</x:v>
      </x:c>
      <x:c r="AH1583" s="20" t="n">
        <x:f>IF(AE1583&gt;0,AG1583/AE1583,"")</x:f>
        <x:v>0.3671193829644534</x:v>
      </x:c>
      <x:c r="AI1583" s="28" t="n">
        <x:v>82474.16</x:v>
      </x:c>
      <x:c r="AJ1583" s="28"/>
      <x:c r="AK1583"/>
      <x:c r="AL1583" t="str">
        <x:v>Completado</x:v>
      </x:c>
      <x:c r="AM1583" t="str">
        <x:f>IF(W1583&lt;0,"Devuelto",AL1583)</x:f>
        <x:v>Completado</x:v>
      </x:c>
      <x:c r="AN1583" t="str">
        <x:v>QR</x:v>
      </x:c>
      <x:c r="AO1583" s="29" t="str">
        <x:v>Sin observación</x:v>
      </x:c>
      <x:c r="AP1583" t="str">
        <x:f>IF(D1583="","No","Sí")</x:f>
        <x:v>Sí</x:v>
      </x:c>
    </x:row>
    <x:row r="1584">
      <x:c r="A1584" t="n">
        <x:v>1584</x:v>
      </x:c>
      <x:c r="B1584" t="str">
        <x:v>VT0007516</x:v>
      </x:c>
      <x:c r="C1584" t="str">
        <x:v>45405</x:v>
      </x:c>
      <x:c r="D1584" s="27" t="n">
        <x:v>45405</x:v>
      </x:c>
      <x:c r="E1584" t="n">
        <x:f>IF(D1584="","",YEAR(D1584))</x:f>
        <x:v>2024</x:v>
      </x:c>
      <x:c r="F1584" t="n">
        <x:f>IF(D1584="","",MONTH(D1584))</x:f>
        <x:v>4</x:v>
      </x:c>
      <x:c r="G1584" t="str">
        <x:f>IF(D1584="","Fecha no disponible",TEXT(D1584,"mmmm"))</x:f>
        <x:v>April</x:v>
      </x:c>
      <x:c r="H1584" t="str">
        <x:f>IF(D1584="","Fecha no disponible",TEXT(D1584,"yyyy-mm"))</x:f>
        <x:v>2024-04</x:v>
      </x:c>
      <x:c r="I1584" t="str">
        <x:f>IF(D1584="","Fecha no disponible","T"&amp;ROUNDUP(MONTH(D1584)/3,0))</x:f>
        <x:v>T2</x:v>
      </x:c>
      <x:c r="J1584" t="str">
        <x:v>T004</x:v>
      </x:c>
      <x:c r="K1584" t="str">
        <x:v>Tienda La Paz 4</x:v>
      </x:c>
      <x:c r="L1584" t="str">
        <x:v>Centro</x:v>
      </x:c>
      <x:c r="M1584" t="str">
        <x:v>La Paz</x:v>
      </x:c>
      <x:c r="N1584" t="str">
        <x:f>IFERROR(VLOOKUP(M1584,'Mapeos'!$A$4:$B$30,2,FALSE),M1584)</x:f>
        <x:v>La Paz</x:v>
      </x:c>
      <x:c r="O1584" t="str">
        <x:v>C01613</x:v>
      </x:c>
      <x:c r="P1584" t="str">
        <x:v>Frecuente</x:v>
      </x:c>
      <x:c r="Q1584" t="str">
        <x:v>P0115</x:v>
      </x:c>
      <x:c r="R1584" t="str">
        <x:v>Deportes</x:v>
      </x:c>
      <x:c r="S1584" t="str">
        <x:v>Marca C</x:v>
      </x:c>
      <x:c r="T1584" t="str">
        <x:v>Tienda</x:v>
      </x:c>
      <x:c r="U1584" t="str">
        <x:f>IFERROR(VLOOKUP(T1584,'Mapeos'!$D$4:$E$25,2,FALSE),T1584)</x:f>
        <x:v>Tienda</x:v>
      </x:c>
      <x:c r="V1584" t="str">
        <x:v>V023</x:v>
      </x:c>
      <x:c r="W1584" t="n">
        <x:v>3</x:v>
      </x:c>
      <x:c r="X1584" s="28" t="n">
        <x:v>36.99</x:v>
      </x:c>
      <x:c r="Y1584" s="20" t="n">
        <x:v>0</x:v>
      </x:c>
      <x:c r="Z1584" s="20" t="n">
        <x:f>IF(Y1584&gt;1,Y1584/100,Y1584)</x:f>
        <x:v>0</x:v>
      </x:c>
      <x:c r="AA1584" s="28" t="n">
        <x:v>28.84</x:v>
      </x:c>
      <x:c r="AB1584" s="28" t="n">
        <x:v>110.97</x:v>
      </x:c>
      <x:c r="AC1584" s="28" t="str">
        <x:v>BOB</x:v>
      </x:c>
      <x:c r="AD1584" s="28" t="n">
        <x:f>IF(AC1584="USD",AB1584*'Parametros'!$B$4,AB1584)</x:f>
        <x:v>110.97</x:v>
      </x:c>
      <x:c r="AE1584" s="28" t="n">
        <x:f>W1584*X1584*(1-Z1584)</x:f>
        <x:v>110.97</x:v>
      </x:c>
      <x:c r="AF1584" s="28" t="n">
        <x:f>W1584*AA1584</x:f>
        <x:v>86.52</x:v>
      </x:c>
      <x:c r="AG1584" s="28" t="n">
        <x:f>AE1584-AF1584</x:f>
        <x:v>24.450000000000003</x:v>
      </x:c>
      <x:c r="AH1584" s="20" t="n">
        <x:f>IF(AE1584&gt;0,AG1584/AE1584,"")</x:f>
        <x:v>0.2203298188699649</x:v>
      </x:c>
      <x:c r="AI1584" s="28" t="n">
        <x:v>193849.26</x:v>
      </x:c>
      <x:c r="AJ1584" s="28"/>
      <x:c r="AK1584"/>
      <x:c r="AL1584" t="str">
        <x:v>Completado</x:v>
      </x:c>
      <x:c r="AM1584" t="str">
        <x:f>IF(W1584&lt;0,"Devuelto",AL1584)</x:f>
        <x:v>Completado</x:v>
      </x:c>
      <x:c r="AN1584" t="str">
        <x:v>QR</x:v>
      </x:c>
      <x:c r="AO1584" s="29" t="str">
        <x:v>Sin observación</x:v>
      </x:c>
      <x:c r="AP1584" t="str">
        <x:f>IF(D1584="","No","Sí")</x:f>
        <x:v>Sí</x:v>
      </x:c>
    </x:row>
    <x:row r="1585">
      <x:c r="A1585" t="n">
        <x:v>1585</x:v>
      </x:c>
      <x:c r="B1585" t="str">
        <x:v>VT0007521</x:v>
      </x:c>
      <x:c r="C1585" t="str">
        <x:v>45835</x:v>
      </x:c>
      <x:c r="D1585" s="27" t="n">
        <x:v>45835</x:v>
      </x:c>
      <x:c r="E1585" t="n">
        <x:f>IF(D1585="","",YEAR(D1585))</x:f>
        <x:v>2025</x:v>
      </x:c>
      <x:c r="F1585" t="n">
        <x:f>IF(D1585="","",MONTH(D1585))</x:f>
        <x:v>6</x:v>
      </x:c>
      <x:c r="G1585" t="str">
        <x:f>IF(D1585="","Fecha no disponible",TEXT(D1585,"mmmm"))</x:f>
        <x:v>June</x:v>
      </x:c>
      <x:c r="H1585" t="str">
        <x:f>IF(D1585="","Fecha no disponible",TEXT(D1585,"yyyy-mm"))</x:f>
        <x:v>2025-06</x:v>
      </x:c>
      <x:c r="I1585" t="str">
        <x:f>IF(D1585="","Fecha no disponible","T"&amp;ROUNDUP(MONTH(D1585)/3,0))</x:f>
        <x:v>T2</x:v>
      </x:c>
      <x:c r="J1585" t="str">
        <x:v>T017</x:v>
      </x:c>
      <x:c r="K1585" t="str">
        <x:v>Tienda Sucre 1</x:v>
      </x:c>
      <x:c r="L1585" t="str">
        <x:v>Centro</x:v>
      </x:c>
      <x:c r="M1585" t="str">
        <x:v>Sucre</x:v>
      </x:c>
      <x:c r="N1585" t="str">
        <x:f>IFERROR(VLOOKUP(M1585,'Mapeos'!$A$4:$B$30,2,FALSE),M1585)</x:f>
        <x:v>Sucre</x:v>
      </x:c>
      <x:c r="O1585" t="str">
        <x:v>C00023</x:v>
      </x:c>
      <x:c r="P1585" t="str">
        <x:v>Masivo</x:v>
      </x:c>
      <x:c r="Q1585" t="str">
        <x:v>P0108</x:v>
      </x:c>
      <x:c r="R1585" t="str">
        <x:v>Alimentos</x:v>
      </x:c>
      <x:c r="S1585" t="str">
        <x:v>Marca C</x:v>
      </x:c>
      <x:c r="T1585" t="str">
        <x:v>Tienda</x:v>
      </x:c>
      <x:c r="U1585" t="str">
        <x:f>IFERROR(VLOOKUP(T1585,'Mapeos'!$D$4:$E$25,2,FALSE),T1585)</x:f>
        <x:v>Tienda</x:v>
      </x:c>
      <x:c r="V1585" t="str">
        <x:v>V038</x:v>
      </x:c>
      <x:c r="W1585" t="n">
        <x:v>1</x:v>
      </x:c>
      <x:c r="X1585" s="28" t="n">
        <x:v>37.87</x:v>
      </x:c>
      <x:c r="Y1585" s="20" t="n">
        <x:v>0.05</x:v>
      </x:c>
      <x:c r="Z1585" s="20" t="n">
        <x:f>IF(Y1585&gt;1,Y1585/100,Y1585)</x:f>
        <x:v>0.05</x:v>
      </x:c>
      <x:c r="AA1585" s="28" t="n">
        <x:v>29.22</x:v>
      </x:c>
      <x:c r="AB1585" s="28" t="n">
        <x:v>35.98</x:v>
      </x:c>
      <x:c r="AC1585" s="28" t="str">
        <x:v>BOB</x:v>
      </x:c>
      <x:c r="AD1585" s="28" t="n">
        <x:f>IF(AC1585="USD",AB1585*'Parametros'!$B$4,AB1585)</x:f>
        <x:v>35.98</x:v>
      </x:c>
      <x:c r="AE1585" s="28" t="n">
        <x:f>W1585*X1585*(1-Z1585)</x:f>
        <x:v>35.976499999999994</x:v>
      </x:c>
      <x:c r="AF1585" s="28" t="n">
        <x:f>W1585*AA1585</x:f>
        <x:v>29.22</x:v>
      </x:c>
      <x:c r="AG1585" s="28" t="n">
        <x:f>AE1585-AF1585</x:f>
        <x:v>6.7564999999999955</x:v>
      </x:c>
      <x:c r="AH1585" s="20" t="n">
        <x:f>IF(AE1585&gt;0,AG1585/AE1585,"")</x:f>
        <x:v>0.18780314927800082</x:v>
      </x:c>
      <x:c r="AI1585" s="28" t="n">
        <x:v>174898.83</x:v>
      </x:c>
      <x:c r="AJ1585" s="28"/>
      <x:c r="AK1585"/>
      <x:c r="AL1585" t="str">
        <x:v>Completado</x:v>
      </x:c>
      <x:c r="AM1585" t="str">
        <x:f>IF(W1585&lt;0,"Devuelto",AL1585)</x:f>
        <x:v>Completado</x:v>
      </x:c>
      <x:c r="AN1585" t="str">
        <x:v>Tarjeta</x:v>
      </x:c>
      <x:c r="AO1585" s="29" t="str">
        <x:v>Sin observación</x:v>
      </x:c>
      <x:c r="AP1585" t="str">
        <x:f>IF(D1585="","No","Sí")</x:f>
        <x:v>Sí</x:v>
      </x:c>
    </x:row>
    <x:row r="1586">
      <x:c r="A1586" t="n">
        <x:v>1586</x:v>
      </x:c>
      <x:c r="B1586" t="str">
        <x:v>VT0007526</x:v>
      </x:c>
      <x:c r="C1586" t="str">
        <x:v>46066</x:v>
      </x:c>
      <x:c r="D1586" s="27" t="n">
        <x:v>46066</x:v>
      </x:c>
      <x:c r="E1586" t="n">
        <x:f>IF(D1586="","",YEAR(D1586))</x:f>
        <x:v>2026</x:v>
      </x:c>
      <x:c r="F1586" t="n">
        <x:f>IF(D1586="","",MONTH(D1586))</x:f>
        <x:v>2</x:v>
      </x:c>
      <x:c r="G1586" t="str">
        <x:f>IF(D1586="","Fecha no disponible",TEXT(D1586,"mmmm"))</x:f>
        <x:v>February</x:v>
      </x:c>
      <x:c r="H1586" t="str">
        <x:f>IF(D1586="","Fecha no disponible",TEXT(D1586,"yyyy-mm"))</x:f>
        <x:v>2026-02</x:v>
      </x:c>
      <x:c r="I1586" t="str">
        <x:f>IF(D1586="","Fecha no disponible","T"&amp;ROUNDUP(MONTH(D1586)/3,0))</x:f>
        <x:v>T1</x:v>
      </x:c>
      <x:c r="J1586" t="str">
        <x:v>T005</x:v>
      </x:c>
      <x:c r="K1586" t="str">
        <x:v>Tienda Santa Cruz 1</x:v>
      </x:c>
      <x:c r="L1586" t="str">
        <x:v>Centro</x:v>
      </x:c>
      <x:c r="M1586" t="str">
        <x:v>Santa Cruz</x:v>
      </x:c>
      <x:c r="N1586" t="str">
        <x:f>IFERROR(VLOOKUP(M1586,'Mapeos'!$A$4:$B$30,2,FALSE),M1586)</x:f>
        <x:v>Santa Cruz</x:v>
      </x:c>
      <x:c r="O1586" t="str">
        <x:v>C00676</x:v>
      </x:c>
      <x:c r="P1586" t="str">
        <x:v>Masivo</x:v>
      </x:c>
      <x:c r="Q1586" t="str">
        <x:v>P0009</x:v>
      </x:c>
      <x:c r="R1586" t="str">
        <x:v>Cuidado Personal</x:v>
      </x:c>
      <x:c r="S1586" t="str">
        <x:v>Marca C</x:v>
      </x:c>
      <x:c r="T1586" t="str">
        <x:v>E-commerce</x:v>
      </x:c>
      <x:c r="U1586" t="str">
        <x:f>IFERROR(VLOOKUP(T1586,'Mapeos'!$D$4:$E$25,2,FALSE),T1586)</x:f>
        <x:v>E-commerce</x:v>
      </x:c>
      <x:c r="V1586" t="str">
        <x:v>V010</x:v>
      </x:c>
      <x:c r="W1586" t="n">
        <x:v>3</x:v>
      </x:c>
      <x:c r="X1586" s="28" t="n">
        <x:v>99.58</x:v>
      </x:c>
      <x:c r="Y1586" s="20" t="n">
        <x:v>0.25</x:v>
      </x:c>
      <x:c r="Z1586" s="20" t="n">
        <x:f>IF(Y1586&gt;1,Y1586/100,Y1586)</x:f>
        <x:v>0.25</x:v>
      </x:c>
      <x:c r="AA1586" s="28" t="n">
        <x:v>50.49</x:v>
      </x:c>
      <x:c r="AB1586" s="28" t="n">
        <x:v>224.06</x:v>
      </x:c>
      <x:c r="AC1586" s="28" t="str">
        <x:v>BOB</x:v>
      </x:c>
      <x:c r="AD1586" s="28" t="n">
        <x:f>IF(AC1586="USD",AB1586*'Parametros'!$B$4,AB1586)</x:f>
        <x:v>224.06</x:v>
      </x:c>
      <x:c r="AE1586" s="28" t="n">
        <x:f>W1586*X1586*(1-Z1586)</x:f>
        <x:v>224.055</x:v>
      </x:c>
      <x:c r="AF1586" s="28" t="n">
        <x:f>W1586*AA1586</x:f>
        <x:v>151.47</x:v>
      </x:c>
      <x:c r="AG1586" s="28" t="n">
        <x:f>AE1586-AF1586</x:f>
        <x:v>72.58500000000001</x:v>
      </x:c>
      <x:c r="AH1586" s="20" t="n">
        <x:f>IF(AE1586&gt;0,AG1586/AE1586,"")</x:f>
        <x:v>0.32396063466559555</x:v>
      </x:c>
      <x:c r="AI1586" s="28" t="n">
        <x:v>100961.33</x:v>
      </x:c>
      <x:c r="AJ1586" s="28"/>
      <x:c r="AK1586"/>
      <x:c r="AL1586" t="str">
        <x:v>Completado</x:v>
      </x:c>
      <x:c r="AM1586" t="str">
        <x:f>IF(W1586&lt;0,"Devuelto",AL1586)</x:f>
        <x:v>Completado</x:v>
      </x:c>
      <x:c r="AN1586" t="str">
        <x:v>Tarjeta</x:v>
      </x:c>
      <x:c r="AO1586" s="29" t="str">
        <x:v>Sin observación</x:v>
      </x:c>
      <x:c r="AP1586" t="str">
        <x:f>IF(D1586="","No","Sí")</x:f>
        <x:v>Sí</x:v>
      </x:c>
    </x:row>
    <x:row r="1587">
      <x:c r="A1587" t="n">
        <x:v>1587</x:v>
      </x:c>
      <x:c r="B1587" t="str">
        <x:v>VT0007531</x:v>
      </x:c>
      <x:c r="C1587" t="str">
        <x:v>45556</x:v>
      </x:c>
      <x:c r="D1587" s="27" t="n">
        <x:v>45556</x:v>
      </x:c>
      <x:c r="E1587" t="n">
        <x:f>IF(D1587="","",YEAR(D1587))</x:f>
        <x:v>2024</x:v>
      </x:c>
      <x:c r="F1587" t="n">
        <x:f>IF(D1587="","",MONTH(D1587))</x:f>
        <x:v>9</x:v>
      </x:c>
      <x:c r="G1587" t="str">
        <x:f>IF(D1587="","Fecha no disponible",TEXT(D1587,"mmmm"))</x:f>
        <x:v>September</x:v>
      </x:c>
      <x:c r="H1587" t="str">
        <x:f>IF(D1587="","Fecha no disponible",TEXT(D1587,"yyyy-mm"))</x:f>
        <x:v>2024-09</x:v>
      </x:c>
      <x:c r="I1587" t="str">
        <x:f>IF(D1587="","Fecha no disponible","T"&amp;ROUNDUP(MONTH(D1587)/3,0))</x:f>
        <x:v>T3</x:v>
      </x:c>
      <x:c r="J1587" t="str">
        <x:v>T002</x:v>
      </x:c>
      <x:c r="K1587" t="str">
        <x:v>Tienda La Paz 2</x:v>
      </x:c>
      <x:c r="L1587" t="str">
        <x:v>Mall</x:v>
      </x:c>
      <x:c r="M1587" t="str">
        <x:v>La Paz</x:v>
      </x:c>
      <x:c r="N1587" t="str">
        <x:f>IFERROR(VLOOKUP(M1587,'Mapeos'!$A$4:$B$30,2,FALSE),M1587)</x:f>
        <x:v>La Paz</x:v>
      </x:c>
      <x:c r="O1587" t="str">
        <x:v>C01311</x:v>
      </x:c>
      <x:c r="P1587" t="str">
        <x:v>Masivo</x:v>
      </x:c>
      <x:c r="Q1587" t="str">
        <x:v>P0126</x:v>
      </x:c>
      <x:c r="R1587" t="str">
        <x:v>Alimentos</x:v>
      </x:c>
      <x:c r="S1587" t="str">
        <x:v>Marca C</x:v>
      </x:c>
      <x:c r="T1587" t="str">
        <x:v>Tienda</x:v>
      </x:c>
      <x:c r="U1587" t="str">
        <x:f>IFERROR(VLOOKUP(T1587,'Mapeos'!$D$4:$E$25,2,FALSE),T1587)</x:f>
        <x:v>Tienda</x:v>
      </x:c>
      <x:c r="V1587" t="str">
        <x:v>V017</x:v>
      </x:c>
      <x:c r="W1587" t="n">
        <x:v>2</x:v>
      </x:c>
      <x:c r="X1587" s="28" t="n">
        <x:v>30.28</x:v>
      </x:c>
      <x:c r="Y1587" s="20" t="n">
        <x:v>0.1</x:v>
      </x:c>
      <x:c r="Z1587" s="20" t="n">
        <x:f>IF(Y1587&gt;1,Y1587/100,Y1587)</x:f>
        <x:v>0.1</x:v>
      </x:c>
      <x:c r="AA1587" s="28" t="n">
        <x:v>17.79</x:v>
      </x:c>
      <x:c r="AB1587" s="28" t="n">
        <x:v>54.5</x:v>
      </x:c>
      <x:c r="AC1587" s="28" t="str">
        <x:v>BOB</x:v>
      </x:c>
      <x:c r="AD1587" s="28" t="n">
        <x:f>IF(AC1587="USD",AB1587*'Parametros'!$B$4,AB1587)</x:f>
        <x:v>54.5</x:v>
      </x:c>
      <x:c r="AE1587" s="28" t="n">
        <x:f>W1587*X1587*(1-Z1587)</x:f>
        <x:v>54.504000000000005</x:v>
      </x:c>
      <x:c r="AF1587" s="28" t="n">
        <x:f>W1587*AA1587</x:f>
        <x:v>35.58</x:v>
      </x:c>
      <x:c r="AG1587" s="28" t="n">
        <x:f>AE1587-AF1587</x:f>
        <x:v>18.924000000000007</x:v>
      </x:c>
      <x:c r="AH1587" s="20" t="n">
        <x:f>IF(AE1587&gt;0,AG1587/AE1587,"")</x:f>
        <x:v>0.34720387494495825</x:v>
      </x:c>
      <x:c r="AI1587" s="28" t="n">
        <x:v>131308.43</x:v>
      </x:c>
      <x:c r="AJ1587" s="28"/>
      <x:c r="AK1587"/>
      <x:c r="AL1587" t="str">
        <x:v>Completado</x:v>
      </x:c>
      <x:c r="AM1587" t="str">
        <x:f>IF(W1587&lt;0,"Devuelto",AL1587)</x:f>
        <x:v>Completado</x:v>
      </x:c>
      <x:c r="AN1587" t="str">
        <x:v>Tarjeta</x:v>
      </x:c>
      <x:c r="AO1587" s="29" t="str">
        <x:v>Sin observación</x:v>
      </x:c>
      <x:c r="AP1587" t="str">
        <x:f>IF(D1587="","No","Sí")</x:f>
        <x:v>Sí</x:v>
      </x:c>
    </x:row>
    <x:row r="1588">
      <x:c r="A1588" t="n">
        <x:v>1588</x:v>
      </x:c>
      <x:c r="B1588" t="str">
        <x:v>VT0007535</x:v>
      </x:c>
      <x:c r="C1588" t="str">
        <x:v>45614</x:v>
      </x:c>
      <x:c r="D1588" s="27" t="n">
        <x:v>45614</x:v>
      </x:c>
      <x:c r="E1588" t="n">
        <x:f>IF(D1588="","",YEAR(D1588))</x:f>
        <x:v>2024</x:v>
      </x:c>
      <x:c r="F1588" t="n">
        <x:f>IF(D1588="","",MONTH(D1588))</x:f>
        <x:v>11</x:v>
      </x:c>
      <x:c r="G1588" t="str">
        <x:f>IF(D1588="","Fecha no disponible",TEXT(D1588,"mmmm"))</x:f>
        <x:v>November</x:v>
      </x:c>
      <x:c r="H1588" t="str">
        <x:f>IF(D1588="","Fecha no disponible",TEXT(D1588,"yyyy-mm"))</x:f>
        <x:v>2024-11</x:v>
      </x:c>
      <x:c r="I1588" t="str">
        <x:f>IF(D1588="","Fecha no disponible","T"&amp;ROUNDUP(MONTH(D1588)/3,0))</x:f>
        <x:v>T4</x:v>
      </x:c>
      <x:c r="J1588" t="str">
        <x:v>T009</x:v>
      </x:c>
      <x:c r="K1588" t="str">
        <x:v>Tienda Cochabamba 1</x:v>
      </x:c>
      <x:c r="L1588" t="str">
        <x:v>Mall</x:v>
      </x:c>
      <x:c r="M1588" t="str">
        <x:v>Cochabamba</x:v>
      </x:c>
      <x:c r="N1588" t="str">
        <x:f>IFERROR(VLOOKUP(M1588,'Mapeos'!$A$4:$B$30,2,FALSE),M1588)</x:f>
        <x:v>Cochabamba</x:v>
      </x:c>
      <x:c r="O1588" t="str">
        <x:v>C00140</x:v>
      </x:c>
      <x:c r="P1588" t="str">
        <x:v>Premium</x:v>
      </x:c>
      <x:c r="Q1588" t="str">
        <x:v>P0115</x:v>
      </x:c>
      <x:c r="R1588" t="str">
        <x:v>Deportes</x:v>
      </x:c>
      <x:c r="S1588" t="str">
        <x:v>Marca C</x:v>
      </x:c>
      <x:c r="T1588" t="str">
        <x:v>Tienda</x:v>
      </x:c>
      <x:c r="U1588" t="str">
        <x:f>IFERROR(VLOOKUP(T1588,'Mapeos'!$D$4:$E$25,2,FALSE),T1588)</x:f>
        <x:v>Tienda</x:v>
      </x:c>
      <x:c r="V1588" t="str">
        <x:v>V030</x:v>
      </x:c>
      <x:c r="W1588" t="n">
        <x:v>1</x:v>
      </x:c>
      <x:c r="X1588" s="28" t="n">
        <x:v>37.64</x:v>
      </x:c>
      <x:c r="Y1588" s="20" t="n">
        <x:v>0.1</x:v>
      </x:c>
      <x:c r="Z1588" s="20" t="n">
        <x:f>IF(Y1588&gt;1,Y1588/100,Y1588)</x:f>
        <x:v>0.1</x:v>
      </x:c>
      <x:c r="AA1588" s="28" t="n">
        <x:v>28.84</x:v>
      </x:c>
      <x:c r="AB1588" s="28" t="n">
        <x:v>33.88</x:v>
      </x:c>
      <x:c r="AC1588" s="28" t="str">
        <x:v>BOB</x:v>
      </x:c>
      <x:c r="AD1588" s="28" t="n">
        <x:f>IF(AC1588="USD",AB1588*'Parametros'!$B$4,AB1588)</x:f>
        <x:v>33.88</x:v>
      </x:c>
      <x:c r="AE1588" s="28" t="n">
        <x:f>W1588*X1588*(1-Z1588)</x:f>
        <x:v>33.876000000000005</x:v>
      </x:c>
      <x:c r="AF1588" s="28" t="n">
        <x:f>W1588*AA1588</x:f>
        <x:v>28.84</x:v>
      </x:c>
      <x:c r="AG1588" s="28" t="n">
        <x:f>AE1588-AF1588</x:f>
        <x:v>5.036000000000005</x:v>
      </x:c>
      <x:c r="AH1588" s="20" t="n">
        <x:f>IF(AE1588&gt;0,AG1588/AE1588,"")</x:f>
        <x:v>0.14865981816034962</x:v>
      </x:c>
      <x:c r="AI1588" s="28" t="n">
        <x:v>134833.81</x:v>
      </x:c>
      <x:c r="AJ1588" s="28"/>
      <x:c r="AK1588"/>
      <x:c r="AL1588" t="str">
        <x:v>Completado</x:v>
      </x:c>
      <x:c r="AM1588" t="str">
        <x:f>IF(W1588&lt;0,"Devuelto",AL1588)</x:f>
        <x:v>Completado</x:v>
      </x:c>
      <x:c r="AN1588" t="str">
        <x:v>Transferencia</x:v>
      </x:c>
      <x:c r="AO1588" s="29" t="str">
        <x:v>Sin observación</x:v>
      </x:c>
      <x:c r="AP1588" t="str">
        <x:f>IF(D1588="","No","Sí")</x:f>
        <x:v>Sí</x:v>
      </x:c>
    </x:row>
    <x:row r="1589">
      <x:c r="A1589" t="n">
        <x:v>1589</x:v>
      </x:c>
      <x:c r="B1589" t="str">
        <x:v>VT0007540</x:v>
      </x:c>
      <x:c r="C1589" t="str">
        <x:v>45379</x:v>
      </x:c>
      <x:c r="D1589" s="27" t="n">
        <x:v>45379</x:v>
      </x:c>
      <x:c r="E1589" t="n">
        <x:f>IF(D1589="","",YEAR(D1589))</x:f>
        <x:v>2024</x:v>
      </x:c>
      <x:c r="F1589" t="n">
        <x:f>IF(D1589="","",MONTH(D1589))</x:f>
        <x:v>3</x:v>
      </x:c>
      <x:c r="G1589" t="str">
        <x:f>IF(D1589="","Fecha no disponible",TEXT(D1589,"mmmm"))</x:f>
        <x:v>March</x:v>
      </x:c>
      <x:c r="H1589" t="str">
        <x:f>IF(D1589="","Fecha no disponible",TEXT(D1589,"yyyy-mm"))</x:f>
        <x:v>2024-03</x:v>
      </x:c>
      <x:c r="I1589" t="str">
        <x:f>IF(D1589="","Fecha no disponible","T"&amp;ROUNDUP(MONTH(D1589)/3,0))</x:f>
        <x:v>T1</x:v>
      </x:c>
      <x:c r="J1589" t="str">
        <x:v>T016</x:v>
      </x:c>
      <x:c r="K1589" t="str">
        <x:v>Tienda Potosí 4</x:v>
      </x:c>
      <x:c r="L1589" t="str">
        <x:v>Centro</x:v>
      </x:c>
      <x:c r="M1589" t="str">
        <x:v>Potosí</x:v>
      </x:c>
      <x:c r="N1589" t="str">
        <x:f>IFERROR(VLOOKUP(M1589,'Mapeos'!$A$4:$B$30,2,FALSE),M1589)</x:f>
        <x:v>Potosí</x:v>
      </x:c>
      <x:c r="O1589" t="str">
        <x:v>C00184</x:v>
      </x:c>
      <x:c r="P1589" t="str">
        <x:v>Masivo</x:v>
      </x:c>
      <x:c r="Q1589" t="str">
        <x:v>P0069</x:v>
      </x:c>
      <x:c r="R1589" t="str">
        <x:v>Electrónica</x:v>
      </x:c>
      <x:c r="S1589" t="str">
        <x:v>Marca C</x:v>
      </x:c>
      <x:c r="T1589" t="str">
        <x:v>Tienda</x:v>
      </x:c>
      <x:c r="U1589" t="str">
        <x:f>IFERROR(VLOOKUP(T1589,'Mapeos'!$D$4:$E$25,2,FALSE),T1589)</x:f>
        <x:v>Tienda</x:v>
      </x:c>
      <x:c r="V1589" t="str">
        <x:v>V019</x:v>
      </x:c>
      <x:c r="W1589" t="n">
        <x:v>1</x:v>
      </x:c>
      <x:c r="X1589" s="28" t="n">
        <x:v>565.94</x:v>
      </x:c>
      <x:c r="Y1589" s="20" t="n">
        <x:v>0.25</x:v>
      </x:c>
      <x:c r="Z1589" s="20" t="n">
        <x:f>IF(Y1589&gt;1,Y1589/100,Y1589)</x:f>
        <x:v>0.25</x:v>
      </x:c>
      <x:c r="AA1589" s="28" t="n">
        <x:v>294.06</x:v>
      </x:c>
      <x:c r="AB1589" s="28" t="n">
        <x:v>424.46</x:v>
      </x:c>
      <x:c r="AC1589" s="28" t="str">
        <x:v>BOB</x:v>
      </x:c>
      <x:c r="AD1589" s="28" t="n">
        <x:f>IF(AC1589="USD",AB1589*'Parametros'!$B$4,AB1589)</x:f>
        <x:v>424.46</x:v>
      </x:c>
      <x:c r="AE1589" s="28" t="n">
        <x:f>W1589*X1589*(1-Z1589)</x:f>
        <x:v>424.45500000000004</x:v>
      </x:c>
      <x:c r="AF1589" s="28" t="n">
        <x:f>W1589*AA1589</x:f>
        <x:v>294.06</x:v>
      </x:c>
      <x:c r="AG1589" s="28" t="n">
        <x:f>AE1589-AF1589</x:f>
        <x:v>130.39500000000004</x:v>
      </x:c>
      <x:c r="AH1589" s="20" t="n">
        <x:f>IF(AE1589&gt;0,AG1589/AE1589,"")</x:f>
        <x:v>0.3072057108527406</x:v>
      </x:c>
      <x:c r="AI1589" s="28" t="n">
        <x:v>146311.32</x:v>
      </x:c>
      <x:c r="AJ1589" s="28"/>
      <x:c r="AK1589"/>
      <x:c r="AL1589" t="str">
        <x:v>Completado</x:v>
      </x:c>
      <x:c r="AM1589" t="str">
        <x:f>IF(W1589&lt;0,"Devuelto",AL1589)</x:f>
        <x:v>Completado</x:v>
      </x:c>
      <x:c r="AN1589" t="str">
        <x:v>Tarjeta</x:v>
      </x:c>
      <x:c r="AO1589" s="29" t="str">
        <x:v>Sin observación</x:v>
      </x:c>
      <x:c r="AP1589" t="str">
        <x:f>IF(D1589="","No","Sí")</x:f>
        <x:v>Sí</x:v>
      </x:c>
    </x:row>
    <x:row r="1590">
      <x:c r="A1590" t="n">
        <x:v>1590</x:v>
      </x:c>
      <x:c r="B1590" t="str">
        <x:v>VT0007545</x:v>
      </x:c>
      <x:c r="C1590" t="str">
        <x:v>45316</x:v>
      </x:c>
      <x:c r="D1590" s="27" t="n">
        <x:v>45316</x:v>
      </x:c>
      <x:c r="E1590" t="n">
        <x:f>IF(D1590="","",YEAR(D1590))</x:f>
        <x:v>2024</x:v>
      </x:c>
      <x:c r="F1590" t="n">
        <x:f>IF(D1590="","",MONTH(D1590))</x:f>
        <x:v>1</x:v>
      </x:c>
      <x:c r="G1590" t="str">
        <x:f>IF(D1590="","Fecha no disponible",TEXT(D1590,"mmmm"))</x:f>
        <x:v>January</x:v>
      </x:c>
      <x:c r="H1590" t="str">
        <x:f>IF(D1590="","Fecha no disponible",TEXT(D1590,"yyyy-mm"))</x:f>
        <x:v>2024-01</x:v>
      </x:c>
      <x:c r="I1590" t="str">
        <x:f>IF(D1590="","Fecha no disponible","T"&amp;ROUNDUP(MONTH(D1590)/3,0))</x:f>
        <x:v>T1</x:v>
      </x:c>
      <x:c r="J1590" t="str">
        <x:v>T018</x:v>
      </x:c>
      <x:c r="K1590" t="str">
        <x:v>Tienda Sucre 2</x:v>
      </x:c>
      <x:c r="L1590" t="str">
        <x:v>Mall</x:v>
      </x:c>
      <x:c r="M1590" t="str">
        <x:v>Sucre</x:v>
      </x:c>
      <x:c r="N1590" t="str">
        <x:f>IFERROR(VLOOKUP(M1590,'Mapeos'!$A$4:$B$30,2,FALSE),M1590)</x:f>
        <x:v>Sucre</x:v>
      </x:c>
      <x:c r="O1590" t="str">
        <x:v>C00296</x:v>
      </x:c>
      <x:c r="P1590" t="str">
        <x:v>Frecuente</x:v>
      </x:c>
      <x:c r="Q1590" t="str">
        <x:v>P0019</x:v>
      </x:c>
      <x:c r="R1590" t="str">
        <x:v>Electrónica</x:v>
      </x:c>
      <x:c r="S1590" t="str">
        <x:v>Marca A</x:v>
      </x:c>
      <x:c r="T1590" t="str">
        <x:v>Tienda</x:v>
      </x:c>
      <x:c r="U1590" t="str">
        <x:f>IFERROR(VLOOKUP(T1590,'Mapeos'!$D$4:$E$25,2,FALSE),T1590)</x:f>
        <x:v>Tienda</x:v>
      </x:c>
      <x:c r="V1590" t="str">
        <x:v>V035</x:v>
      </x:c>
      <x:c r="W1590" t="n">
        <x:v>-1</x:v>
      </x:c>
      <x:c r="X1590" s="28" t="n">
        <x:v>225.05</x:v>
      </x:c>
      <x:c r="Y1590" s="20" t="n">
        <x:v>0.05</x:v>
      </x:c>
      <x:c r="Z1590" s="20" t="n">
        <x:f>IF(Y1590&gt;1,Y1590/100,Y1590)</x:f>
        <x:v>0.05</x:v>
      </x:c>
      <x:c r="AA1590" s="28" t="n">
        <x:v>149.37</x:v>
      </x:c>
      <x:c r="AB1590" s="28" t="n">
        <x:v>-213.8</x:v>
      </x:c>
      <x:c r="AC1590" s="28" t="str">
        <x:v>BOB</x:v>
      </x:c>
      <x:c r="AD1590" s="28" t="n">
        <x:f>IF(AC1590="USD",AB1590*'Parametros'!$B$4,AB1590)</x:f>
        <x:v>-213.8</x:v>
      </x:c>
      <x:c r="AE1590" s="28" t="n">
        <x:f>W1590*X1590*(1-Z1590)</x:f>
        <x:v>-213.7975</x:v>
      </x:c>
      <x:c r="AF1590" s="28" t="n">
        <x:f>W1590*AA1590</x:f>
        <x:v>-149.37</x:v>
      </x:c>
      <x:c r="AG1590" s="28" t="n">
        <x:f>AE1590-AF1590</x:f>
        <x:v>-64.42750000000001</x:v>
      </x:c>
      <x:c r="AH1590" s="20" t="str">
        <x:f>IF(AE1590&gt;0,AG1590/AE1590,"")</x:f>
      </x:c>
      <x:c r="AI1590" s="28" t="n">
        <x:v>156712.53</x:v>
      </x:c>
      <x:c r="AJ1590" s="28"/>
      <x:c r="AK1590"/>
      <x:c r="AL1590" t="str">
        <x:v>Devuelto</x:v>
      </x:c>
      <x:c r="AM1590" t="str">
        <x:f>IF(W1590&lt;0,"Devuelto",AL1590)</x:f>
        <x:v>Devuelto</x:v>
      </x:c>
      <x:c r="AN1590" t="str">
        <x:v>Tarjeta</x:v>
      </x:c>
      <x:c r="AO1590" s="29" t="str">
        <x:v>Sin observación</x:v>
      </x:c>
      <x:c r="AP1590" t="str">
        <x:f>IF(D1590="","No","Sí")</x:f>
        <x:v>Sí</x:v>
      </x:c>
    </x:row>
    <x:row r="1591">
      <x:c r="A1591" t="n">
        <x:v>1591</x:v>
      </x:c>
      <x:c r="B1591" t="str">
        <x:v>VT0007550</x:v>
      </x:c>
      <x:c r="C1591" t="str">
        <x:v>45613</x:v>
      </x:c>
      <x:c r="D1591" s="27" t="n">
        <x:v>45613</x:v>
      </x:c>
      <x:c r="E1591" t="n">
        <x:f>IF(D1591="","",YEAR(D1591))</x:f>
        <x:v>2024</x:v>
      </x:c>
      <x:c r="F1591" t="n">
        <x:f>IF(D1591="","",MONTH(D1591))</x:f>
        <x:v>11</x:v>
      </x:c>
      <x:c r="G1591" t="str">
        <x:f>IF(D1591="","Fecha no disponible",TEXT(D1591,"mmmm"))</x:f>
        <x:v>November</x:v>
      </x:c>
      <x:c r="H1591" t="str">
        <x:f>IF(D1591="","Fecha no disponible",TEXT(D1591,"yyyy-mm"))</x:f>
        <x:v>2024-11</x:v>
      </x:c>
      <x:c r="I1591" t="str">
        <x:f>IF(D1591="","Fecha no disponible","T"&amp;ROUNDUP(MONTH(D1591)/3,0))</x:f>
        <x:v>T4</x:v>
      </x:c>
      <x:c r="J1591" t="str">
        <x:v>T019</x:v>
      </x:c>
      <x:c r="K1591" t="str">
        <x:v>Tienda Sucre 3</x:v>
      </x:c>
      <x:c r="L1591" t="str">
        <x:v>Centro</x:v>
      </x:c>
      <x:c r="M1591" t="str">
        <x:v>Sucre</x:v>
      </x:c>
      <x:c r="N1591" t="str">
        <x:f>IFERROR(VLOOKUP(M1591,'Mapeos'!$A$4:$B$30,2,FALSE),M1591)</x:f>
        <x:v>Sucre</x:v>
      </x:c>
      <x:c r="O1591" t="str">
        <x:v>C00258</x:v>
      </x:c>
      <x:c r="P1591" t="str">
        <x:v>Premium</x:v>
      </x:c>
      <x:c r="Q1591" t="str">
        <x:v>P0037</x:v>
      </x:c>
      <x:c r="R1591" t="str">
        <x:v>Alimentos</x:v>
      </x:c>
      <x:c r="S1591" t="str">
        <x:v>Marca B</x:v>
      </x:c>
      <x:c r="T1591" t="str">
        <x:v>Tienda</x:v>
      </x:c>
      <x:c r="U1591" t="str">
        <x:f>IFERROR(VLOOKUP(T1591,'Mapeos'!$D$4:$E$25,2,FALSE),T1591)</x:f>
        <x:v>Tienda</x:v>
      </x:c>
      <x:c r="V1591" t="str">
        <x:v>V024</x:v>
      </x:c>
      <x:c r="W1591" t="n">
        <x:v>2</x:v>
      </x:c>
      <x:c r="X1591" s="28" t="n">
        <x:v>59.09</x:v>
      </x:c>
      <x:c r="Y1591" s="20" t="n">
        <x:v>0</x:v>
      </x:c>
      <x:c r="Z1591" s="20" t="n">
        <x:f>IF(Y1591&gt;1,Y1591/100,Y1591)</x:f>
        <x:v>0</x:v>
      </x:c>
      <x:c r="AA1591" s="28" t="n">
        <x:v>43.63</x:v>
      </x:c>
      <x:c r="AB1591" s="28" t="n">
        <x:v>118.18</x:v>
      </x:c>
      <x:c r="AC1591" s="28" t="str">
        <x:v>BOB</x:v>
      </x:c>
      <x:c r="AD1591" s="28" t="n">
        <x:f>IF(AC1591="USD",AB1591*'Parametros'!$B$4,AB1591)</x:f>
        <x:v>118.18</x:v>
      </x:c>
      <x:c r="AE1591" s="28" t="n">
        <x:f>W1591*X1591*(1-Z1591)</x:f>
        <x:v>118.18</x:v>
      </x:c>
      <x:c r="AF1591" s="28" t="n">
        <x:f>W1591*AA1591</x:f>
        <x:v>87.26</x:v>
      </x:c>
      <x:c r="AG1591" s="28" t="n">
        <x:f>AE1591-AF1591</x:f>
        <x:v>30.92</x:v>
      </x:c>
      <x:c r="AH1591" s="20" t="n">
        <x:f>IF(AE1591&gt;0,AG1591/AE1591,"")</x:f>
        <x:v>0.26163479438145204</x:v>
      </x:c>
      <x:c r="AI1591" s="28" t="n">
        <x:v>163312.54</x:v>
      </x:c>
      <x:c r="AJ1591" s="28"/>
      <x:c r="AK1591"/>
      <x:c r="AL1591" t="str">
        <x:v>Completado</x:v>
      </x:c>
      <x:c r="AM1591" t="str">
        <x:f>IF(W1591&lt;0,"Devuelto",AL1591)</x:f>
        <x:v>Completado</x:v>
      </x:c>
      <x:c r="AN1591" t="str">
        <x:v>Transferencia</x:v>
      </x:c>
      <x:c r="AO1591" s="29" t="str">
        <x:v>Sin observación</x:v>
      </x:c>
      <x:c r="AP1591" t="str">
        <x:f>IF(D1591="","No","Sí")</x:f>
        <x:v>Sí</x:v>
      </x:c>
    </x:row>
    <x:row r="1592">
      <x:c r="A1592" t="n">
        <x:v>1592</x:v>
      </x:c>
      <x:c r="B1592" t="str">
        <x:v>VT0007554</x:v>
      </x:c>
      <x:c r="C1592" t="str">
        <x:v>45370</x:v>
      </x:c>
      <x:c r="D1592" s="27" t="n">
        <x:v>45370</x:v>
      </x:c>
      <x:c r="E1592" t="n">
        <x:f>IF(D1592="","",YEAR(D1592))</x:f>
        <x:v>2024</x:v>
      </x:c>
      <x:c r="F1592" t="n">
        <x:f>IF(D1592="","",MONTH(D1592))</x:f>
        <x:v>3</x:v>
      </x:c>
      <x:c r="G1592" t="str">
        <x:f>IF(D1592="","Fecha no disponible",TEXT(D1592,"mmmm"))</x:f>
        <x:v>March</x:v>
      </x:c>
      <x:c r="H1592" t="str">
        <x:f>IF(D1592="","Fecha no disponible",TEXT(D1592,"yyyy-mm"))</x:f>
        <x:v>2024-03</x:v>
      </x:c>
      <x:c r="I1592" t="str">
        <x:f>IF(D1592="","Fecha no disponible","T"&amp;ROUNDUP(MONTH(D1592)/3,0))</x:f>
        <x:v>T1</x:v>
      </x:c>
      <x:c r="J1592" t="str">
        <x:v>T008</x:v>
      </x:c>
      <x:c r="K1592" t="str">
        <x:v>Tienda Santa Cruz 4</x:v>
      </x:c>
      <x:c r="L1592" t="str">
        <x:v>Barrio</x:v>
      </x:c>
      <x:c r="M1592" t="str">
        <x:v>Santa Cruz</x:v>
      </x:c>
      <x:c r="N1592" t="str">
        <x:f>IFERROR(VLOOKUP(M1592,'Mapeos'!$A$4:$B$30,2,FALSE),M1592)</x:f>
        <x:v>Santa Cruz</x:v>
      </x:c>
      <x:c r="O1592" t="str">
        <x:v>C01228</x:v>
      </x:c>
      <x:c r="P1592" t="str">
        <x:v>Masivo</x:v>
      </x:c>
      <x:c r="Q1592" t="str">
        <x:v>P0050</x:v>
      </x:c>
      <x:c r="R1592" t="str">
        <x:v>Electrónica</x:v>
      </x:c>
      <x:c r="S1592" t="str">
        <x:v>Marca A</x:v>
      </x:c>
      <x:c r="T1592" t="str">
        <x:v>WhatsApp</x:v>
      </x:c>
      <x:c r="U1592" t="str">
        <x:f>IFERROR(VLOOKUP(T1592,'Mapeos'!$D$4:$E$25,2,FALSE),T1592)</x:f>
        <x:v>WhatsApp</x:v>
      </x:c>
      <x:c r="V1592" t="str">
        <x:v>V026</x:v>
      </x:c>
      <x:c r="W1592" t="n">
        <x:v>1</x:v>
      </x:c>
      <x:c r="X1592" s="28" t="n">
        <x:v>402.13</x:v>
      </x:c>
      <x:c r="Y1592" s="20" t="n">
        <x:v>0</x:v>
      </x:c>
      <x:c r="Z1592" s="20" t="n">
        <x:f>IF(Y1592&gt;1,Y1592/100,Y1592)</x:f>
        <x:v>0</x:v>
      </x:c>
      <x:c r="AA1592" s="28" t="n">
        <x:v>213.25</x:v>
      </x:c>
      <x:c r="AB1592" s="28" t="n">
        <x:v>402.13</x:v>
      </x:c>
      <x:c r="AC1592" s="28" t="str">
        <x:v>BOB</x:v>
      </x:c>
      <x:c r="AD1592" s="28" t="n">
        <x:f>IF(AC1592="USD",AB1592*'Parametros'!$B$4,AB1592)</x:f>
        <x:v>402.13</x:v>
      </x:c>
      <x:c r="AE1592" s="28" t="n">
        <x:f>W1592*X1592*(1-Z1592)</x:f>
        <x:v>402.13</x:v>
      </x:c>
      <x:c r="AF1592" s="28" t="n">
        <x:f>W1592*AA1592</x:f>
        <x:v>213.25</x:v>
      </x:c>
      <x:c r="AG1592" s="28" t="n">
        <x:f>AE1592-AF1592</x:f>
        <x:v>188.88</x:v>
      </x:c>
      <x:c r="AH1592" s="20" t="n">
        <x:f>IF(AE1592&gt;0,AG1592/AE1592,"")</x:f>
        <x:v>0.4696988536045557</x:v>
      </x:c>
      <x:c r="AI1592" s="28" t="n">
        <x:v>67709.57</x:v>
      </x:c>
      <x:c r="AJ1592" s="28"/>
      <x:c r="AK1592"/>
      <x:c r="AL1592" t="str">
        <x:v>Completado</x:v>
      </x:c>
      <x:c r="AM1592" t="str">
        <x:f>IF(W1592&lt;0,"Devuelto",AL1592)</x:f>
        <x:v>Completado</x:v>
      </x:c>
      <x:c r="AN1592" t="str">
        <x:v>QR</x:v>
      </x:c>
      <x:c r="AO1592" s="29" t="str">
        <x:v>Sin observación</x:v>
      </x:c>
      <x:c r="AP1592" t="str">
        <x:f>IF(D1592="","No","Sí")</x:f>
        <x:v>Sí</x:v>
      </x:c>
    </x:row>
    <x:row r="1593">
      <x:c r="A1593" t="n">
        <x:v>1593</x:v>
      </x:c>
      <x:c r="B1593" t="str">
        <x:v>VT0007559</x:v>
      </x:c>
      <x:c r="C1593" t="str">
        <x:v>46112</x:v>
      </x:c>
      <x:c r="D1593" s="27" t="n">
        <x:v>46112</x:v>
      </x:c>
      <x:c r="E1593" t="n">
        <x:f>IF(D1593="","",YEAR(D1593))</x:f>
        <x:v>2026</x:v>
      </x:c>
      <x:c r="F1593" t="n">
        <x:f>IF(D1593="","",MONTH(D1593))</x:f>
        <x:v>3</x:v>
      </x:c>
      <x:c r="G1593" t="str">
        <x:f>IF(D1593="","Fecha no disponible",TEXT(D1593,"mmmm"))</x:f>
        <x:v>March</x:v>
      </x:c>
      <x:c r="H1593" t="str">
        <x:f>IF(D1593="","Fecha no disponible",TEXT(D1593,"yyyy-mm"))</x:f>
        <x:v>2026-03</x:v>
      </x:c>
      <x:c r="I1593" t="str">
        <x:f>IF(D1593="","Fecha no disponible","T"&amp;ROUNDUP(MONTH(D1593)/3,0))</x:f>
        <x:v>T1</x:v>
      </x:c>
      <x:c r="J1593" t="str">
        <x:v>T004</x:v>
      </x:c>
      <x:c r="K1593" t="str">
        <x:v>Tienda La Paz 4</x:v>
      </x:c>
      <x:c r="L1593" t="str">
        <x:v>Centro</x:v>
      </x:c>
      <x:c r="M1593" t="str">
        <x:v>La Paz</x:v>
      </x:c>
      <x:c r="N1593" t="str">
        <x:f>IFERROR(VLOOKUP(M1593,'Mapeos'!$A$4:$B$30,2,FALSE),M1593)</x:f>
        <x:v>La Paz</x:v>
      </x:c>
      <x:c r="O1593" t="str">
        <x:v>C01015</x:v>
      </x:c>
      <x:c r="P1593" t="str">
        <x:v>Premium</x:v>
      </x:c>
      <x:c r="Q1593" t="str">
        <x:v>P0127</x:v>
      </x:c>
      <x:c r="R1593" t="str">
        <x:v>Alimentos</x:v>
      </x:c>
      <x:c r="S1593" t="str">
        <x:v>Marca B</x:v>
      </x:c>
      <x:c r="T1593" t="str">
        <x:v>Tienda</x:v>
      </x:c>
      <x:c r="U1593" t="str">
        <x:f>IFERROR(VLOOKUP(T1593,'Mapeos'!$D$4:$E$25,2,FALSE),T1593)</x:f>
        <x:v>Tienda</x:v>
      </x:c>
      <x:c r="V1593" t="str">
        <x:v>V021</x:v>
      </x:c>
      <x:c r="W1593" t="n">
        <x:v>-1</x:v>
      </x:c>
      <x:c r="X1593" s="28" t="n">
        <x:v>48.3</x:v>
      </x:c>
      <x:c r="Y1593" s="20" t="n">
        <x:v>0</x:v>
      </x:c>
      <x:c r="Z1593" s="20" t="n">
        <x:f>IF(Y1593&gt;1,Y1593/100,Y1593)</x:f>
        <x:v>0</x:v>
      </x:c>
      <x:c r="AA1593" s="28" t="n">
        <x:v>25.72</x:v>
      </x:c>
      <x:c r="AB1593" s="28" t="n">
        <x:v>-48.3</x:v>
      </x:c>
      <x:c r="AC1593" s="28" t="str">
        <x:v>BOB</x:v>
      </x:c>
      <x:c r="AD1593" s="28" t="n">
        <x:f>IF(AC1593="USD",AB1593*'Parametros'!$B$4,AB1593)</x:f>
        <x:v>-48.3</x:v>
      </x:c>
      <x:c r="AE1593" s="28" t="n">
        <x:f>W1593*X1593*(1-Z1593)</x:f>
        <x:v>-48.3</x:v>
      </x:c>
      <x:c r="AF1593" s="28" t="n">
        <x:f>W1593*AA1593</x:f>
        <x:v>-25.72</x:v>
      </x:c>
      <x:c r="AG1593" s="28" t="n">
        <x:f>AE1593-AF1593</x:f>
        <x:v>-22.58</x:v>
      </x:c>
      <x:c r="AH1593" s="20" t="str">
        <x:f>IF(AE1593&gt;0,AG1593/AE1593,"")</x:f>
      </x:c>
      <x:c r="AI1593" s="28" t="n">
        <x:v>120898.23</x:v>
      </x:c>
      <x:c r="AJ1593" s="28" t="n">
        <x:v>38</x:v>
      </x:c>
      <x:c r="AK1593" t="n">
        <x:v>33</x:v>
      </x:c>
      <x:c r="AL1593" t="str">
        <x:v>Devuelto</x:v>
      </x:c>
      <x:c r="AM1593" t="str">
        <x:f>IF(W1593&lt;0,"Devuelto",AL1593)</x:f>
        <x:v>Devuelto</x:v>
      </x:c>
      <x:c r="AN1593" t="str">
        <x:v>QR</x:v>
      </x:c>
      <x:c r="AO1593" s="29" t="str">
        <x:v>Sin observación</x:v>
      </x:c>
      <x:c r="AP1593" t="str">
        <x:f>IF(D1593="","No","Sí")</x:f>
        <x:v>Sí</x:v>
      </x:c>
    </x:row>
    <x:row r="1594">
      <x:c r="A1594" t="n">
        <x:v>1594</x:v>
      </x:c>
      <x:c r="B1594" t="str">
        <x:v>VT0007564</x:v>
      </x:c>
      <x:c r="C1594" t="str">
        <x:v>45577</x:v>
      </x:c>
      <x:c r="D1594" s="27" t="n">
        <x:v>45577</x:v>
      </x:c>
      <x:c r="E1594" t="n">
        <x:f>IF(D1594="","",YEAR(D1594))</x:f>
        <x:v>2024</x:v>
      </x:c>
      <x:c r="F1594" t="n">
        <x:f>IF(D1594="","",MONTH(D1594))</x:f>
        <x:v>10</x:v>
      </x:c>
      <x:c r="G1594" t="str">
        <x:f>IF(D1594="","Fecha no disponible",TEXT(D1594,"mmmm"))</x:f>
        <x:v>October</x:v>
      </x:c>
      <x:c r="H1594" t="str">
        <x:f>IF(D1594="","Fecha no disponible",TEXT(D1594,"yyyy-mm"))</x:f>
        <x:v>2024-10</x:v>
      </x:c>
      <x:c r="I1594" t="str">
        <x:f>IF(D1594="","Fecha no disponible","T"&amp;ROUNDUP(MONTH(D1594)/3,0))</x:f>
        <x:v>T4</x:v>
      </x:c>
      <x:c r="J1594" t="str">
        <x:v>T017</x:v>
      </x:c>
      <x:c r="K1594" t="str">
        <x:v>Tienda Sucre 1</x:v>
      </x:c>
      <x:c r="L1594" t="str">
        <x:v>Centro</x:v>
      </x:c>
      <x:c r="M1594" t="str">
        <x:v>Sucre</x:v>
      </x:c>
      <x:c r="N1594" t="str">
        <x:f>IFERROR(VLOOKUP(M1594,'Mapeos'!$A$4:$B$30,2,FALSE),M1594)</x:f>
        <x:v>Sucre</x:v>
      </x:c>
      <x:c r="O1594" t="str">
        <x:v>C00748</x:v>
      </x:c>
      <x:c r="P1594" t="str">
        <x:v>Empresa</x:v>
      </x:c>
      <x:c r="Q1594" t="str">
        <x:v>P0028</x:v>
      </x:c>
      <x:c r="R1594" t="str">
        <x:v>Electrónica</x:v>
      </x:c>
      <x:c r="S1594" t="str">
        <x:v>Marca C</x:v>
      </x:c>
      <x:c r="T1594" t="str">
        <x:v>Tienda</x:v>
      </x:c>
      <x:c r="U1594" t="str">
        <x:f>IFERROR(VLOOKUP(T1594,'Mapeos'!$D$4:$E$25,2,FALSE),T1594)</x:f>
        <x:v>Tienda</x:v>
      </x:c>
      <x:c r="V1594" t="str">
        <x:v>V025</x:v>
      </x:c>
      <x:c r="W1594" t="n">
        <x:v>1</x:v>
      </x:c>
      <x:c r="X1594" s="28" t="n">
        <x:v>313.09</x:v>
      </x:c>
      <x:c r="Y1594" s="20" t="n">
        <x:v>0.1</x:v>
      </x:c>
      <x:c r="Z1594" s="20" t="n">
        <x:f>IF(Y1594&gt;1,Y1594/100,Y1594)</x:f>
        <x:v>0.1</x:v>
      </x:c>
      <x:c r="AA1594" s="28" t="n">
        <x:v>184.78</x:v>
      </x:c>
      <x:c r="AB1594" s="28" t="n">
        <x:v>281.78</x:v>
      </x:c>
      <x:c r="AC1594" s="28" t="str">
        <x:v>BOB</x:v>
      </x:c>
      <x:c r="AD1594" s="28" t="n">
        <x:f>IF(AC1594="USD",AB1594*'Parametros'!$B$4,AB1594)</x:f>
        <x:v>281.78</x:v>
      </x:c>
      <x:c r="AE1594" s="28" t="n">
        <x:f>W1594*X1594*(1-Z1594)</x:f>
        <x:v>281.781</x:v>
      </x:c>
      <x:c r="AF1594" s="28" t="n">
        <x:f>W1594*AA1594</x:f>
        <x:v>184.78</x:v>
      </x:c>
      <x:c r="AG1594" s="28" t="n">
        <x:f>AE1594-AF1594</x:f>
        <x:v>97.001</x:v>
      </x:c>
      <x:c r="AH1594" s="20" t="n">
        <x:f>IF(AE1594&gt;0,AG1594/AE1594,"")</x:f>
        <x:v>0.34424251457692323</x:v>
      </x:c>
      <x:c r="AI1594" s="28" t="n">
        <x:v>130620.69</x:v>
      </x:c>
      <x:c r="AJ1594" s="28"/>
      <x:c r="AK1594"/>
      <x:c r="AL1594" t="str">
        <x:v>Completado</x:v>
      </x:c>
      <x:c r="AM1594" t="str">
        <x:f>IF(W1594&lt;0,"Devuelto",AL1594)</x:f>
        <x:v>Completado</x:v>
      </x:c>
      <x:c r="AN1594" t="str">
        <x:v>QR</x:v>
      </x:c>
      <x:c r="AO1594" s="29" t="str">
        <x:v>Sin observación</x:v>
      </x:c>
      <x:c r="AP1594" t="str">
        <x:f>IF(D1594="","No","Sí")</x:f>
        <x:v>Sí</x:v>
      </x:c>
    </x:row>
    <x:row r="1595">
      <x:c r="A1595" t="n">
        <x:v>1595</x:v>
      </x:c>
      <x:c r="B1595" t="str">
        <x:v>VT0007569</x:v>
      </x:c>
      <x:c r="C1595" t="str">
        <x:v>45876</x:v>
      </x:c>
      <x:c r="D1595" s="27" t="n">
        <x:v>45876</x:v>
      </x:c>
      <x:c r="E1595" t="n">
        <x:f>IF(D1595="","",YEAR(D1595))</x:f>
        <x:v>2025</x:v>
      </x:c>
      <x:c r="F1595" t="n">
        <x:f>IF(D1595="","",MONTH(D1595))</x:f>
        <x:v>8</x:v>
      </x:c>
      <x:c r="G1595" t="str">
        <x:f>IF(D1595="","Fecha no disponible",TEXT(D1595,"mmmm"))</x:f>
        <x:v>August</x:v>
      </x:c>
      <x:c r="H1595" t="str">
        <x:f>IF(D1595="","Fecha no disponible",TEXT(D1595,"yyyy-mm"))</x:f>
        <x:v>2025-08</x:v>
      </x:c>
      <x:c r="I1595" t="str">
        <x:f>IF(D1595="","Fecha no disponible","T"&amp;ROUNDUP(MONTH(D1595)/3,0))</x:f>
        <x:v>T3</x:v>
      </x:c>
      <x:c r="J1595" t="str">
        <x:v>T002</x:v>
      </x:c>
      <x:c r="K1595" t="str">
        <x:v>Tienda La Paz 2</x:v>
      </x:c>
      <x:c r="L1595" t="str">
        <x:v>Mall</x:v>
      </x:c>
      <x:c r="M1595" t="str">
        <x:v>La Paz</x:v>
      </x:c>
      <x:c r="N1595" t="str">
        <x:f>IFERROR(VLOOKUP(M1595,'Mapeos'!$A$4:$B$30,2,FALSE),M1595)</x:f>
        <x:v>La Paz</x:v>
      </x:c>
      <x:c r="O1595" t="str">
        <x:v>C00037</x:v>
      </x:c>
      <x:c r="P1595" t="str">
        <x:v>Premium</x:v>
      </x:c>
      <x:c r="Q1595" t="str">
        <x:v>P0044</x:v>
      </x:c>
      <x:c r="R1595" t="str">
        <x:v>Hogar</x:v>
      </x:c>
      <x:c r="S1595" t="str">
        <x:v>Marca B</x:v>
      </x:c>
      <x:c r="T1595" t="str">
        <x:v>WhatsApp</x:v>
      </x:c>
      <x:c r="U1595" t="str">
        <x:f>IFERROR(VLOOKUP(T1595,'Mapeos'!$D$4:$E$25,2,FALSE),T1595)</x:f>
        <x:v>WhatsApp</x:v>
      </x:c>
      <x:c r="V1595" t="str">
        <x:v>V025</x:v>
      </x:c>
      <x:c r="W1595" t="n">
        <x:v>-3</x:v>
      </x:c>
      <x:c r="X1595" s="28" t="n">
        <x:v>164.44</x:v>
      </x:c>
      <x:c r="Y1595" s="20" t="n">
        <x:v>0.05</x:v>
      </x:c>
      <x:c r="Z1595" s="20" t="n">
        <x:f>IF(Y1595&gt;1,Y1595/100,Y1595)</x:f>
        <x:v>0.05</x:v>
      </x:c>
      <x:c r="AA1595" s="28" t="n">
        <x:v>90.08</x:v>
      </x:c>
      <x:c r="AB1595" s="28" t="n">
        <x:v>-468.65</x:v>
      </x:c>
      <x:c r="AC1595" s="28" t="str">
        <x:v>BOB</x:v>
      </x:c>
      <x:c r="AD1595" s="28" t="n">
        <x:f>IF(AC1595="USD",AB1595*'Parametros'!$B$4,AB1595)</x:f>
        <x:v>-468.65</x:v>
      </x:c>
      <x:c r="AE1595" s="28" t="n">
        <x:f>W1595*X1595*(1-Z1595)</x:f>
        <x:v>-468.654</x:v>
      </x:c>
      <x:c r="AF1595" s="28" t="n">
        <x:f>W1595*AA1595</x:f>
        <x:v>-270.24</x:v>
      </x:c>
      <x:c r="AG1595" s="28" t="n">
        <x:f>AE1595-AF1595</x:f>
        <x:v>-198.414</x:v>
      </x:c>
      <x:c r="AH1595" s="20" t="str">
        <x:f>IF(AE1595&gt;0,AG1595/AE1595,"")</x:f>
      </x:c>
      <x:c r="AI1595" s="28" t="n">
        <x:v>88787.12</x:v>
      </x:c>
      <x:c r="AJ1595" s="28"/>
      <x:c r="AK1595"/>
      <x:c r="AL1595" t="str">
        <x:v>Devuelto</x:v>
      </x:c>
      <x:c r="AM1595" t="str">
        <x:f>IF(W1595&lt;0,"Devuelto",AL1595)</x:f>
        <x:v>Devuelto</x:v>
      </x:c>
      <x:c r="AN1595" t="str">
        <x:v>QR</x:v>
      </x:c>
      <x:c r="AO1595" s="29" t="str">
        <x:v>Sin observación</x:v>
      </x:c>
      <x:c r="AP1595" t="str">
        <x:f>IF(D1595="","No","Sí")</x:f>
        <x:v>Sí</x:v>
      </x:c>
    </x:row>
    <x:row r="1596">
      <x:c r="A1596" t="n">
        <x:v>1596</x:v>
      </x:c>
      <x:c r="B1596" t="str">
        <x:v>VT0007573</x:v>
      </x:c>
      <x:c r="C1596" t="str">
        <x:v>46061</x:v>
      </x:c>
      <x:c r="D1596" s="27" t="n">
        <x:v>46061</x:v>
      </x:c>
      <x:c r="E1596" t="n">
        <x:f>IF(D1596="","",YEAR(D1596))</x:f>
        <x:v>2026</x:v>
      </x:c>
      <x:c r="F1596" t="n">
        <x:f>IF(D1596="","",MONTH(D1596))</x:f>
        <x:v>2</x:v>
      </x:c>
      <x:c r="G1596" t="str">
        <x:f>IF(D1596="","Fecha no disponible",TEXT(D1596,"mmmm"))</x:f>
        <x:v>February</x:v>
      </x:c>
      <x:c r="H1596" t="str">
        <x:f>IF(D1596="","Fecha no disponible",TEXT(D1596,"yyyy-mm"))</x:f>
        <x:v>2026-02</x:v>
      </x:c>
      <x:c r="I1596" t="str">
        <x:f>IF(D1596="","Fecha no disponible","T"&amp;ROUNDUP(MONTH(D1596)/3,0))</x:f>
        <x:v>T1</x:v>
      </x:c>
      <x:c r="J1596" t="str">
        <x:v>T005</x:v>
      </x:c>
      <x:c r="K1596" t="str">
        <x:v>Tienda Santa Cruz 1</x:v>
      </x:c>
      <x:c r="L1596" t="str">
        <x:v>Centro</x:v>
      </x:c>
      <x:c r="M1596" t="str">
        <x:v>Santa Cruz</x:v>
      </x:c>
      <x:c r="N1596" t="str">
        <x:f>IFERROR(VLOOKUP(M1596,'Mapeos'!$A$4:$B$30,2,FALSE),M1596)</x:f>
        <x:v>Santa Cruz</x:v>
      </x:c>
      <x:c r="O1596" t="str">
        <x:v>C00509</x:v>
      </x:c>
      <x:c r="P1596" t="str">
        <x:v>Frecuente</x:v>
      </x:c>
      <x:c r="Q1596" t="str">
        <x:v>P0145</x:v>
      </x:c>
      <x:c r="R1596" t="str">
        <x:v>Hogar</x:v>
      </x:c>
      <x:c r="S1596" t="str">
        <x:v>Marca D</x:v>
      </x:c>
      <x:c r="T1596" t="str">
        <x:v>WhatsApp</x:v>
      </x:c>
      <x:c r="U1596" t="str">
        <x:f>IFERROR(VLOOKUP(T1596,'Mapeos'!$D$4:$E$25,2,FALSE),T1596)</x:f>
        <x:v>WhatsApp</x:v>
      </x:c>
      <x:c r="V1596" t="str">
        <x:v>V030</x:v>
      </x:c>
      <x:c r="W1596" t="n">
        <x:v>1</x:v>
      </x:c>
      <x:c r="X1596" s="28" t="n">
        <x:v>80.23</x:v>
      </x:c>
      <x:c r="Y1596" s="20" t="n">
        <x:v>0</x:v>
      </x:c>
      <x:c r="Z1596" s="20" t="n">
        <x:f>IF(Y1596&gt;1,Y1596/100,Y1596)</x:f>
        <x:v>0</x:v>
      </x:c>
      <x:c r="AA1596" s="28" t="n">
        <x:v>50.42</x:v>
      </x:c>
      <x:c r="AB1596" s="28" t="n">
        <x:v>80.23</x:v>
      </x:c>
      <x:c r="AC1596" s="28" t="str">
        <x:v>BOB</x:v>
      </x:c>
      <x:c r="AD1596" s="28" t="n">
        <x:f>IF(AC1596="USD",AB1596*'Parametros'!$B$4,AB1596)</x:f>
        <x:v>80.23</x:v>
      </x:c>
      <x:c r="AE1596" s="28" t="n">
        <x:f>W1596*X1596*(1-Z1596)</x:f>
        <x:v>80.23</x:v>
      </x:c>
      <x:c r="AF1596" s="28" t="n">
        <x:f>W1596*AA1596</x:f>
        <x:v>50.42</x:v>
      </x:c>
      <x:c r="AG1596" s="28" t="n">
        <x:f>AE1596-AF1596</x:f>
        <x:v>29.810000000000002</x:v>
      </x:c>
      <x:c r="AH1596" s="20" t="n">
        <x:f>IF(AE1596&gt;0,AG1596/AE1596,"")</x:f>
        <x:v>0.3715567742739624</x:v>
      </x:c>
      <x:c r="AI1596" s="28" t="n">
        <x:v>95748.64</x:v>
      </x:c>
      <x:c r="AJ1596" s="28"/>
      <x:c r="AK1596"/>
      <x:c r="AL1596" t="str">
        <x:v>Completado</x:v>
      </x:c>
      <x:c r="AM1596" t="str">
        <x:f>IF(W1596&lt;0,"Devuelto",AL1596)</x:f>
        <x:v>Completado</x:v>
      </x:c>
      <x:c r="AN1596" t="str">
        <x:v>Tarjeta</x:v>
      </x:c>
      <x:c r="AO1596" s="29" t="str">
        <x:v>Sin observación</x:v>
      </x:c>
      <x:c r="AP1596" t="str">
        <x:f>IF(D1596="","No","Sí")</x:f>
        <x:v>Sí</x:v>
      </x:c>
    </x:row>
    <x:row r="1597">
      <x:c r="A1597" t="n">
        <x:v>1597</x:v>
      </x:c>
      <x:c r="B1597" t="str">
        <x:v>VT0007578</x:v>
      </x:c>
      <x:c r="C1597" t="str">
        <x:v>45837</x:v>
      </x:c>
      <x:c r="D1597" s="27" t="n">
        <x:v>45837</x:v>
      </x:c>
      <x:c r="E1597" t="n">
        <x:f>IF(D1597="","",YEAR(D1597))</x:f>
        <x:v>2025</x:v>
      </x:c>
      <x:c r="F1597" t="n">
        <x:f>IF(D1597="","",MONTH(D1597))</x:f>
        <x:v>6</x:v>
      </x:c>
      <x:c r="G1597" t="str">
        <x:f>IF(D1597="","Fecha no disponible",TEXT(D1597,"mmmm"))</x:f>
        <x:v>June</x:v>
      </x:c>
      <x:c r="H1597" t="str">
        <x:f>IF(D1597="","Fecha no disponible",TEXT(D1597,"yyyy-mm"))</x:f>
        <x:v>2025-06</x:v>
      </x:c>
      <x:c r="I1597" t="str">
        <x:f>IF(D1597="","Fecha no disponible","T"&amp;ROUNDUP(MONTH(D1597)/3,0))</x:f>
        <x:v>T2</x:v>
      </x:c>
      <x:c r="J1597" t="str">
        <x:v>T005</x:v>
      </x:c>
      <x:c r="K1597" t="str">
        <x:v>Tienda Santa Cruz 1</x:v>
      </x:c>
      <x:c r="L1597" t="str">
        <x:v>Centro</x:v>
      </x:c>
      <x:c r="M1597" t="str">
        <x:v>Santa Cruz</x:v>
      </x:c>
      <x:c r="N1597" t="str">
        <x:f>IFERROR(VLOOKUP(M1597,'Mapeos'!$A$4:$B$30,2,FALSE),M1597)</x:f>
        <x:v>Santa Cruz</x:v>
      </x:c>
      <x:c r="O1597" t="str">
        <x:v>C00540</x:v>
      </x:c>
      <x:c r="P1597" t="str">
        <x:v>Empresa</x:v>
      </x:c>
      <x:c r="Q1597" t="str">
        <x:v>P0069</x:v>
      </x:c>
      <x:c r="R1597" t="str">
        <x:v>Electrónica</x:v>
      </x:c>
      <x:c r="S1597" t="str">
        <x:v>Marca C</x:v>
      </x:c>
      <x:c r="T1597" t="str">
        <x:v>Tienda</x:v>
      </x:c>
      <x:c r="U1597" t="str">
        <x:f>IFERROR(VLOOKUP(T1597,'Mapeos'!$D$4:$E$25,2,FALSE),T1597)</x:f>
        <x:v>Tienda</x:v>
      </x:c>
      <x:c r="V1597" t="str">
        <x:v>V028</x:v>
      </x:c>
      <x:c r="W1597" t="n">
        <x:v>3</x:v>
      </x:c>
      <x:c r="X1597" s="28" t="n">
        <x:v>583.77</x:v>
      </x:c>
      <x:c r="Y1597" s="20" t="n">
        <x:v>0</x:v>
      </x:c>
      <x:c r="Z1597" s="20" t="n">
        <x:f>IF(Y1597&gt;1,Y1597/100,Y1597)</x:f>
        <x:v>0</x:v>
      </x:c>
      <x:c r="AA1597" s="28" t="n">
        <x:v>294.06</x:v>
      </x:c>
      <x:c r="AB1597" s="28" t="n">
        <x:v>1751.31</x:v>
      </x:c>
      <x:c r="AC1597" s="28" t="str">
        <x:v>BOB</x:v>
      </x:c>
      <x:c r="AD1597" s="28" t="n">
        <x:f>IF(AC1597="USD",AB1597*'Parametros'!$B$4,AB1597)</x:f>
        <x:v>1751.31</x:v>
      </x:c>
      <x:c r="AE1597" s="28" t="n">
        <x:f>W1597*X1597*(1-Z1597)</x:f>
        <x:v>1751.31</x:v>
      </x:c>
      <x:c r="AF1597" s="28" t="n">
        <x:f>W1597*AA1597</x:f>
        <x:v>882.1800000000001</x:v>
      </x:c>
      <x:c r="AG1597" s="28" t="n">
        <x:f>AE1597-AF1597</x:f>
        <x:v>869.1299999999999</x:v>
      </x:c>
      <x:c r="AH1597" s="20" t="n">
        <x:f>IF(AE1597&gt;0,AG1597/AE1597,"")</x:f>
        <x:v>0.49627421758569296</x:v>
      </x:c>
      <x:c r="AI1597" s="28" t="n">
        <x:v>140660.13</x:v>
      </x:c>
      <x:c r="AJ1597" s="28"/>
      <x:c r="AK1597"/>
      <x:c r="AL1597" t="str">
        <x:v>Completado</x:v>
      </x:c>
      <x:c r="AM1597" t="str">
        <x:f>IF(W1597&lt;0,"Devuelto",AL1597)</x:f>
        <x:v>Completado</x:v>
      </x:c>
      <x:c r="AN1597" t="str">
        <x:v>Efectivo</x:v>
      </x:c>
      <x:c r="AO1597" s="29" t="str">
        <x:v>Sin observación</x:v>
      </x:c>
      <x:c r="AP1597" t="str">
        <x:f>IF(D1597="","No","Sí")</x:f>
        <x:v>Sí</x:v>
      </x:c>
    </x:row>
    <x:row r="1598">
      <x:c r="A1598" t="n">
        <x:v>1598</x:v>
      </x:c>
      <x:c r="B1598" t="str">
        <x:v>VT0007583</x:v>
      </x:c>
      <x:c r="C1598" t="str">
        <x:v>45950</x:v>
      </x:c>
      <x:c r="D1598" s="27" t="n">
        <x:v>45950</x:v>
      </x:c>
      <x:c r="E1598" t="n">
        <x:f>IF(D1598="","",YEAR(D1598))</x:f>
        <x:v>2025</x:v>
      </x:c>
      <x:c r="F1598" t="n">
        <x:f>IF(D1598="","",MONTH(D1598))</x:f>
        <x:v>10</x:v>
      </x:c>
      <x:c r="G1598" t="str">
        <x:f>IF(D1598="","Fecha no disponible",TEXT(D1598,"mmmm"))</x:f>
        <x:v>October</x:v>
      </x:c>
      <x:c r="H1598" t="str">
        <x:f>IF(D1598="","Fecha no disponible",TEXT(D1598,"yyyy-mm"))</x:f>
        <x:v>2025-10</x:v>
      </x:c>
      <x:c r="I1598" t="str">
        <x:f>IF(D1598="","Fecha no disponible","T"&amp;ROUNDUP(MONTH(D1598)/3,0))</x:f>
        <x:v>T4</x:v>
      </x:c>
      <x:c r="J1598" t="str">
        <x:v>T003</x:v>
      </x:c>
      <x:c r="K1598" t="str">
        <x:v>Tienda La Paz 3</x:v>
      </x:c>
      <x:c r="L1598" t="str">
        <x:v>Barrio</x:v>
      </x:c>
      <x:c r="M1598" t="str">
        <x:v>La Paz</x:v>
      </x:c>
      <x:c r="N1598" t="str">
        <x:f>IFERROR(VLOOKUP(M1598,'Mapeos'!$A$4:$B$30,2,FALSE),M1598)</x:f>
        <x:v>La Paz</x:v>
      </x:c>
      <x:c r="O1598" t="str">
        <x:v>C01100</x:v>
      </x:c>
      <x:c r="P1598" t="str">
        <x:v>Frecuente</x:v>
      </x:c>
      <x:c r="Q1598" t="str">
        <x:v>P0074</x:v>
      </x:c>
      <x:c r="R1598" t="str">
        <x:v>Hogar</x:v>
      </x:c>
      <x:c r="S1598" t="str">
        <x:v>Marca B</x:v>
      </x:c>
      <x:c r="T1598" t="str">
        <x:v>E-commerce</x:v>
      </x:c>
      <x:c r="U1598" t="str">
        <x:f>IFERROR(VLOOKUP(T1598,'Mapeos'!$D$4:$E$25,2,FALSE),T1598)</x:f>
        <x:v>E-commerce</x:v>
      </x:c>
      <x:c r="V1598" t="str">
        <x:v>V038</x:v>
      </x:c>
      <x:c r="W1598" t="n">
        <x:v>6</x:v>
      </x:c>
      <x:c r="X1598" s="28" t="n">
        <x:v>335.97</x:v>
      </x:c>
      <x:c r="Y1598" s="20" t="n">
        <x:v>0.25</x:v>
      </x:c>
      <x:c r="Z1598" s="20" t="n">
        <x:f>IF(Y1598&gt;1,Y1598/100,Y1598)</x:f>
        <x:v>0.25</x:v>
      </x:c>
      <x:c r="AA1598" s="28" t="n">
        <x:v>211</x:v>
      </x:c>
      <x:c r="AB1598" s="28" t="n">
        <x:v>1511.87</x:v>
      </x:c>
      <x:c r="AC1598" s="28" t="str">
        <x:v>BOB</x:v>
      </x:c>
      <x:c r="AD1598" s="28" t="n">
        <x:f>IF(AC1598="USD",AB1598*'Parametros'!$B$4,AB1598)</x:f>
        <x:v>1511.87</x:v>
      </x:c>
      <x:c r="AE1598" s="28" t="n">
        <x:f>W1598*X1598*(1-Z1598)</x:f>
        <x:v>1511.8650000000002</x:v>
      </x:c>
      <x:c r="AF1598" s="28" t="n">
        <x:f>W1598*AA1598</x:f>
        <x:v>1266</x:v>
      </x:c>
      <x:c r="AG1598" s="28" t="n">
        <x:f>AE1598-AF1598</x:f>
        <x:v>245.86500000000024</x:v>
      </x:c>
      <x:c r="AH1598" s="20" t="n">
        <x:f>IF(AE1598&gt;0,AG1598/AE1598,"")</x:f>
        <x:v>0.16262364695260503</x:v>
      </x:c>
      <x:c r="AI1598" s="28" t="n">
        <x:v>91730.31</x:v>
      </x:c>
      <x:c r="AJ1598" s="28"/>
      <x:c r="AK1598"/>
      <x:c r="AL1598" t="str">
        <x:v>Completado</x:v>
      </x:c>
      <x:c r="AM1598" t="str">
        <x:f>IF(W1598&lt;0,"Devuelto",AL1598)</x:f>
        <x:v>Completado</x:v>
      </x:c>
      <x:c r="AN1598" t="str">
        <x:v>QR</x:v>
      </x:c>
      <x:c r="AO1598" s="29" t="str">
        <x:v>Sin observación</x:v>
      </x:c>
      <x:c r="AP1598" t="str">
        <x:f>IF(D1598="","No","Sí")</x:f>
        <x:v>Sí</x:v>
      </x:c>
    </x:row>
    <x:row r="1599">
      <x:c r="A1599" t="n">
        <x:v>1599</x:v>
      </x:c>
      <x:c r="B1599" t="str">
        <x:v>VT0007588</x:v>
      </x:c>
      <x:c r="C1599" t="str">
        <x:v>46078</x:v>
      </x:c>
      <x:c r="D1599" s="27" t="n">
        <x:v>46078</x:v>
      </x:c>
      <x:c r="E1599" t="n">
        <x:f>IF(D1599="","",YEAR(D1599))</x:f>
        <x:v>2026</x:v>
      </x:c>
      <x:c r="F1599" t="n">
        <x:f>IF(D1599="","",MONTH(D1599))</x:f>
        <x:v>2</x:v>
      </x:c>
      <x:c r="G1599" t="str">
        <x:f>IF(D1599="","Fecha no disponible",TEXT(D1599,"mmmm"))</x:f>
        <x:v>February</x:v>
      </x:c>
      <x:c r="H1599" t="str">
        <x:f>IF(D1599="","Fecha no disponible",TEXT(D1599,"yyyy-mm"))</x:f>
        <x:v>2026-02</x:v>
      </x:c>
      <x:c r="I1599" t="str">
        <x:f>IF(D1599="","Fecha no disponible","T"&amp;ROUNDUP(MONTH(D1599)/3,0))</x:f>
        <x:v>T1</x:v>
      </x:c>
      <x:c r="J1599" t="str">
        <x:v>T011</x:v>
      </x:c>
      <x:c r="K1599" t="str">
        <x:v>Tienda Cochabamba 3</x:v>
      </x:c>
      <x:c r="L1599" t="str">
        <x:v>Mall</x:v>
      </x:c>
      <x:c r="M1599" t="str">
        <x:v>Cochabamba</x:v>
      </x:c>
      <x:c r="N1599" t="str">
        <x:f>IFERROR(VLOOKUP(M1599,'Mapeos'!$A$4:$B$30,2,FALSE),M1599)</x:f>
        <x:v>Cochabamba</x:v>
      </x:c>
      <x:c r="O1599" t="str">
        <x:v>C00447</x:v>
      </x:c>
      <x:c r="P1599" t="str">
        <x:v>Masivo</x:v>
      </x:c>
      <x:c r="Q1599" t="str">
        <x:v>P0111</x:v>
      </x:c>
      <x:c r="R1599" t="str">
        <x:v>Hogar</x:v>
      </x:c>
      <x:c r="S1599" t="str">
        <x:v>Marca B</x:v>
      </x:c>
      <x:c r="T1599" t="str">
        <x:v>Marketplace</x:v>
      </x:c>
      <x:c r="U1599" t="str">
        <x:f>IFERROR(VLOOKUP(T1599,'Mapeos'!$D$4:$E$25,2,FALSE),T1599)</x:f>
        <x:v>Marketplace</x:v>
      </x:c>
      <x:c r="V1599" t="str">
        <x:v>V031</x:v>
      </x:c>
      <x:c r="W1599" t="n">
        <x:v>1</x:v>
      </x:c>
      <x:c r="X1599" s="28" t="n">
        <x:v>300.29</x:v>
      </x:c>
      <x:c r="Y1599" s="20" t="n">
        <x:v>0.2</x:v>
      </x:c>
      <x:c r="Z1599" s="20" t="n">
        <x:f>IF(Y1599&gt;1,Y1599/100,Y1599)</x:f>
        <x:v>0.2</x:v>
      </x:c>
      <x:c r="AA1599" s="28" t="n">
        <x:v>218.34</x:v>
      </x:c>
      <x:c r="AB1599" s="28" t="n">
        <x:v>240.23</x:v>
      </x:c>
      <x:c r="AC1599" s="28" t="str">
        <x:v>BOB</x:v>
      </x:c>
      <x:c r="AD1599" s="28" t="n">
        <x:f>IF(AC1599="USD",AB1599*'Parametros'!$B$4,AB1599)</x:f>
        <x:v>240.23</x:v>
      </x:c>
      <x:c r="AE1599" s="28" t="n">
        <x:f>W1599*X1599*(1-Z1599)</x:f>
        <x:v>240.23200000000003</x:v>
      </x:c>
      <x:c r="AF1599" s="28" t="n">
        <x:f>W1599*AA1599</x:f>
        <x:v>218.34</x:v>
      </x:c>
      <x:c r="AG1599" s="28" t="n">
        <x:f>AE1599-AF1599</x:f>
        <x:v>21.892000000000024</x:v>
      </x:c>
      <x:c r="AH1599" s="20" t="n">
        <x:f>IF(AE1599&gt;0,AG1599/AE1599,"")</x:f>
        <x:v>0.09112857571014694</x:v>
      </x:c>
      <x:c r="AI1599" s="28" t="n">
        <x:v>60465.15</x:v>
      </x:c>
      <x:c r="AJ1599" s="28"/>
      <x:c r="AK1599"/>
      <x:c r="AL1599" t="str">
        <x:v>Completado</x:v>
      </x:c>
      <x:c r="AM1599" t="str">
        <x:f>IF(W1599&lt;0,"Devuelto",AL1599)</x:f>
        <x:v>Completado</x:v>
      </x:c>
      <x:c r="AN1599" t="str">
        <x:v>Tarjeta</x:v>
      </x:c>
      <x:c r="AO1599" s="29" t="str">
        <x:v>Sin observación</x:v>
      </x:c>
      <x:c r="AP1599" t="str">
        <x:f>IF(D1599="","No","Sí")</x:f>
        <x:v>Sí</x:v>
      </x:c>
    </x:row>
    <x:row r="1600">
      <x:c r="A1600" t="n">
        <x:v>1600</x:v>
      </x:c>
      <x:c r="B1600" t="str">
        <x:v>VT0007592</x:v>
      </x:c>
      <x:c r="C1600" t="str">
        <x:v>46137</x:v>
      </x:c>
      <x:c r="D1600" s="27" t="n">
        <x:v>46137</x:v>
      </x:c>
      <x:c r="E1600" t="n">
        <x:f>IF(D1600="","",YEAR(D1600))</x:f>
        <x:v>2026</x:v>
      </x:c>
      <x:c r="F1600" t="n">
        <x:f>IF(D1600="","",MONTH(D1600))</x:f>
        <x:v>4</x:v>
      </x:c>
      <x:c r="G1600" t="str">
        <x:f>IF(D1600="","Fecha no disponible",TEXT(D1600,"mmmm"))</x:f>
        <x:v>April</x:v>
      </x:c>
      <x:c r="H1600" t="str">
        <x:f>IF(D1600="","Fecha no disponible",TEXT(D1600,"yyyy-mm"))</x:f>
        <x:v>2026-04</x:v>
      </x:c>
      <x:c r="I1600" t="str">
        <x:f>IF(D1600="","Fecha no disponible","T"&amp;ROUNDUP(MONTH(D1600)/3,0))</x:f>
        <x:v>T2</x:v>
      </x:c>
      <x:c r="J1600" t="str">
        <x:v>T009</x:v>
      </x:c>
      <x:c r="K1600" t="str">
        <x:v>Tienda Cochabamba 1</x:v>
      </x:c>
      <x:c r="L1600" t="str">
        <x:v>Mall</x:v>
      </x:c>
      <x:c r="M1600" t="str">
        <x:v>Cochabamba</x:v>
      </x:c>
      <x:c r="N1600" t="str">
        <x:f>IFERROR(VLOOKUP(M1600,'Mapeos'!$A$4:$B$30,2,FALSE),M1600)</x:f>
        <x:v>Cochabamba</x:v>
      </x:c>
      <x:c r="O1600" t="str">
        <x:v>C00814</x:v>
      </x:c>
      <x:c r="P1600" t="str">
        <x:v>Premium</x:v>
      </x:c>
      <x:c r="Q1600" t="str">
        <x:v>P0121</x:v>
      </x:c>
      <x:c r="R1600" t="str">
        <x:v>Deportes</x:v>
      </x:c>
      <x:c r="S1600" t="str">
        <x:v>Marca A</x:v>
      </x:c>
      <x:c r="T1600" t="str">
        <x:v>E-commerce</x:v>
      </x:c>
      <x:c r="U1600" t="str">
        <x:f>IFERROR(VLOOKUP(T1600,'Mapeos'!$D$4:$E$25,2,FALSE),T1600)</x:f>
        <x:v>E-commerce</x:v>
      </x:c>
      <x:c r="V1600" t="str">
        <x:v>V014</x:v>
      </x:c>
      <x:c r="W1600" t="n">
        <x:v>3</x:v>
      </x:c>
      <x:c r="X1600" s="28" t="n">
        <x:v>239.8</x:v>
      </x:c>
      <x:c r="Y1600" s="20" t="n">
        <x:v>0</x:v>
      </x:c>
      <x:c r="Z1600" s="20" t="n">
        <x:f>IF(Y1600&gt;1,Y1600/100,Y1600)</x:f>
        <x:v>0</x:v>
      </x:c>
      <x:c r="AA1600" s="28" t="n">
        <x:v>130.28</x:v>
      </x:c>
      <x:c r="AB1600" s="28" t="n">
        <x:v>719.4</x:v>
      </x:c>
      <x:c r="AC1600" s="28" t="str">
        <x:v>BOB</x:v>
      </x:c>
      <x:c r="AD1600" s="28" t="n">
        <x:f>IF(AC1600="USD",AB1600*'Parametros'!$B$4,AB1600)</x:f>
        <x:v>719.4</x:v>
      </x:c>
      <x:c r="AE1600" s="28" t="n">
        <x:f>W1600*X1600*(1-Z1600)</x:f>
        <x:v>719.4000000000001</x:v>
      </x:c>
      <x:c r="AF1600" s="28" t="n">
        <x:f>W1600*AA1600</x:f>
        <x:v>390.84000000000003</x:v>
      </x:c>
      <x:c r="AG1600" s="28" t="n">
        <x:f>AE1600-AF1600</x:f>
        <x:v>328.56000000000006</x:v>
      </x:c>
      <x:c r="AH1600" s="20" t="n">
        <x:f>IF(AE1600&gt;0,AG1600/AE1600,"")</x:f>
        <x:v>0.45671392827356133</x:v>
      </x:c>
      <x:c r="AI1600" s="28" t="n">
        <x:v>75256.54</x:v>
      </x:c>
      <x:c r="AJ1600" s="28"/>
      <x:c r="AK1600"/>
      <x:c r="AL1600" t="str">
        <x:v>Completado</x:v>
      </x:c>
      <x:c r="AM1600" t="str">
        <x:f>IF(W1600&lt;0,"Devuelto",AL1600)</x:f>
        <x:v>Completado</x:v>
      </x:c>
      <x:c r="AN1600" t="str">
        <x:v>Transferencia</x:v>
      </x:c>
      <x:c r="AO1600" s="29" t="str">
        <x:v>Sin observación</x:v>
      </x:c>
      <x:c r="AP1600" t="str">
        <x:f>IF(D1600="","No","Sí")</x:f>
        <x:v>Sí</x:v>
      </x:c>
    </x:row>
    <x:row r="1601">
      <x:c r="A1601" t="n">
        <x:v>1601</x:v>
      </x:c>
      <x:c r="B1601" t="str">
        <x:v>VT0007597</x:v>
      </x:c>
      <x:c r="C1601" t="str">
        <x:v>45642</x:v>
      </x:c>
      <x:c r="D1601" s="27" t="n">
        <x:v>45642</x:v>
      </x:c>
      <x:c r="E1601" t="n">
        <x:f>IF(D1601="","",YEAR(D1601))</x:f>
        <x:v>2024</x:v>
      </x:c>
      <x:c r="F1601" t="n">
        <x:f>IF(D1601="","",MONTH(D1601))</x:f>
        <x:v>12</x:v>
      </x:c>
      <x:c r="G1601" t="str">
        <x:f>IF(D1601="","Fecha no disponible",TEXT(D1601,"mmmm"))</x:f>
        <x:v>December</x:v>
      </x:c>
      <x:c r="H1601" t="str">
        <x:f>IF(D1601="","Fecha no disponible",TEXT(D1601,"yyyy-mm"))</x:f>
        <x:v>2024-12</x:v>
      </x:c>
      <x:c r="I1601" t="str">
        <x:f>IF(D1601="","Fecha no disponible","T"&amp;ROUNDUP(MONTH(D1601)/3,0))</x:f>
        <x:v>T4</x:v>
      </x:c>
      <x:c r="J1601" t="str">
        <x:v>T003</x:v>
      </x:c>
      <x:c r="K1601" t="str">
        <x:v>Tienda La Paz 3</x:v>
      </x:c>
      <x:c r="L1601" t="str">
        <x:v>Barrio</x:v>
      </x:c>
      <x:c r="M1601" t="str">
        <x:v>La Paz</x:v>
      </x:c>
      <x:c r="N1601" t="str">
        <x:f>IFERROR(VLOOKUP(M1601,'Mapeos'!$A$4:$B$30,2,FALSE),M1601)</x:f>
        <x:v>La Paz</x:v>
      </x:c>
      <x:c r="O1601" t="str">
        <x:v>C00997</x:v>
      </x:c>
      <x:c r="P1601" t="str">
        <x:v>No identificado</x:v>
      </x:c>
      <x:c r="Q1601" t="str">
        <x:v>P0113</x:v>
      </x:c>
      <x:c r="R1601" t="str">
        <x:v>Cuidado Personal</x:v>
      </x:c>
      <x:c r="S1601" t="str">
        <x:v>Marca A</x:v>
      </x:c>
      <x:c r="T1601" t="str">
        <x:v>Tienda</x:v>
      </x:c>
      <x:c r="U1601" t="str">
        <x:f>IFERROR(VLOOKUP(T1601,'Mapeos'!$D$4:$E$25,2,FALSE),T1601)</x:f>
        <x:v>Tienda</x:v>
      </x:c>
      <x:c r="V1601" t="str">
        <x:v>V012</x:v>
      </x:c>
      <x:c r="W1601" t="n">
        <x:v>1</x:v>
      </x:c>
      <x:c r="X1601" s="28" t="n">
        <x:v>76.85</x:v>
      </x:c>
      <x:c r="Y1601" s="20" t="n">
        <x:v>0.2</x:v>
      </x:c>
      <x:c r="Z1601" s="20" t="n">
        <x:f>IF(Y1601&gt;1,Y1601/100,Y1601)</x:f>
        <x:v>0.2</x:v>
      </x:c>
      <x:c r="AA1601" s="28" t="n">
        <x:v>37.95</x:v>
      </x:c>
      <x:c r="AB1601" s="28" t="n">
        <x:v>61.48</x:v>
      </x:c>
      <x:c r="AC1601" s="28" t="str">
        <x:v>BOB</x:v>
      </x:c>
      <x:c r="AD1601" s="28" t="n">
        <x:f>IF(AC1601="USD",AB1601*'Parametros'!$B$4,AB1601)</x:f>
        <x:v>61.48</x:v>
      </x:c>
      <x:c r="AE1601" s="28" t="n">
        <x:f>W1601*X1601*(1-Z1601)</x:f>
        <x:v>61.48</x:v>
      </x:c>
      <x:c r="AF1601" s="28" t="n">
        <x:f>W1601*AA1601</x:f>
        <x:v>37.95</x:v>
      </x:c>
      <x:c r="AG1601" s="28" t="n">
        <x:f>AE1601-AF1601</x:f>
        <x:v>23.529999999999994</x:v>
      </x:c>
      <x:c r="AH1601" s="20" t="n">
        <x:f>IF(AE1601&gt;0,AG1601/AE1601,"")</x:f>
        <x:v>0.38272608978529593</x:v>
      </x:c>
      <x:c r="AI1601" s="28" t="n">
        <x:v>138159.07</x:v>
      </x:c>
      <x:c r="AJ1601" s="28"/>
      <x:c r="AK1601"/>
      <x:c r="AL1601" t="str">
        <x:v>Completado</x:v>
      </x:c>
      <x:c r="AM1601" t="str">
        <x:f>IF(W1601&lt;0,"Devuelto",AL1601)</x:f>
        <x:v>Completado</x:v>
      </x:c>
      <x:c r="AN1601" t="str">
        <x:v>Efectivo</x:v>
      </x:c>
      <x:c r="AO1601" s="29" t="str">
        <x:v>Segmento no identificado</x:v>
      </x:c>
      <x:c r="AP1601" t="str">
        <x:f>IF(D1601="","No","Sí")</x:f>
        <x:v>Sí</x:v>
      </x:c>
    </x:row>
    <x:row r="1602">
      <x:c r="A1602" t="n">
        <x:v>1602</x:v>
      </x:c>
      <x:c r="B1602" t="str">
        <x:v>VT0007602</x:v>
      </x:c>
      <x:c r="C1602" t="str">
        <x:v>46116</x:v>
      </x:c>
      <x:c r="D1602" s="27" t="n">
        <x:v>46116</x:v>
      </x:c>
      <x:c r="E1602" t="n">
        <x:f>IF(D1602="","",YEAR(D1602))</x:f>
        <x:v>2026</x:v>
      </x:c>
      <x:c r="F1602" t="n">
        <x:f>IF(D1602="","",MONTH(D1602))</x:f>
        <x:v>4</x:v>
      </x:c>
      <x:c r="G1602" t="str">
        <x:f>IF(D1602="","Fecha no disponible",TEXT(D1602,"mmmm"))</x:f>
        <x:v>April</x:v>
      </x:c>
      <x:c r="H1602" t="str">
        <x:f>IF(D1602="","Fecha no disponible",TEXT(D1602,"yyyy-mm"))</x:f>
        <x:v>2026-04</x:v>
      </x:c>
      <x:c r="I1602" t="str">
        <x:f>IF(D1602="","Fecha no disponible","T"&amp;ROUNDUP(MONTH(D1602)/3,0))</x:f>
        <x:v>T2</x:v>
      </x:c>
      <x:c r="J1602" t="str">
        <x:v>T015</x:v>
      </x:c>
      <x:c r="K1602" t="str">
        <x:v>Tienda Potosí 3</x:v>
      </x:c>
      <x:c r="L1602" t="str">
        <x:v>Mall</x:v>
      </x:c>
      <x:c r="M1602" t="str">
        <x:v>Potosí</x:v>
      </x:c>
      <x:c r="N1602" t="str">
        <x:f>IFERROR(VLOOKUP(M1602,'Mapeos'!$A$4:$B$30,2,FALSE),M1602)</x:f>
        <x:v>Potosí</x:v>
      </x:c>
      <x:c r="O1602" t="str">
        <x:v>C01323</x:v>
      </x:c>
      <x:c r="P1602" t="str">
        <x:v>Frecuente</x:v>
      </x:c>
      <x:c r="Q1602" t="str">
        <x:v>P0120</x:v>
      </x:c>
      <x:c r="R1602" t="str">
        <x:v>Electrónica</x:v>
      </x:c>
      <x:c r="S1602" t="str">
        <x:v>Marca A</x:v>
      </x:c>
      <x:c r="T1602" t="str">
        <x:v>Tienda física</x:v>
      </x:c>
      <x:c r="U1602" t="str">
        <x:f>IFERROR(VLOOKUP(T1602,'Mapeos'!$D$4:$E$25,2,FALSE),T1602)</x:f>
        <x:v>Tienda</x:v>
      </x:c>
      <x:c r="V1602" t="str">
        <x:v>V032</x:v>
      </x:c>
      <x:c r="W1602" t="n">
        <x:v>-1</x:v>
      </x:c>
      <x:c r="X1602" s="28" t="n">
        <x:v>390.02</x:v>
      </x:c>
      <x:c r="Y1602" s="20" t="n">
        <x:v>0.1</x:v>
      </x:c>
      <x:c r="Z1602" s="20" t="n">
        <x:f>IF(Y1602&gt;1,Y1602/100,Y1602)</x:f>
        <x:v>0.1</x:v>
      </x:c>
      <x:c r="AA1602" s="28" t="n">
        <x:v>269.92</x:v>
      </x:c>
      <x:c r="AB1602" s="28" t="n">
        <x:v>-351.02</x:v>
      </x:c>
      <x:c r="AC1602" s="28" t="str">
        <x:v>BOB</x:v>
      </x:c>
      <x:c r="AD1602" s="28" t="n">
        <x:f>IF(AC1602="USD",AB1602*'Parametros'!$B$4,AB1602)</x:f>
        <x:v>-351.02</x:v>
      </x:c>
      <x:c r="AE1602" s="28" t="n">
        <x:f>W1602*X1602*(1-Z1602)</x:f>
        <x:v>-351.018</x:v>
      </x:c>
      <x:c r="AF1602" s="28" t="n">
        <x:f>W1602*AA1602</x:f>
        <x:v>-269.92</x:v>
      </x:c>
      <x:c r="AG1602" s="28" t="n">
        <x:f>AE1602-AF1602</x:f>
        <x:v>-81.09799999999996</x:v>
      </x:c>
      <x:c r="AH1602" s="20" t="str">
        <x:f>IF(AE1602&gt;0,AG1602/AE1602,"")</x:f>
      </x:c>
      <x:c r="AI1602" s="28"/>
      <x:c r="AJ1602" s="28"/>
      <x:c r="AK1602"/>
      <x:c r="AL1602" t="str">
        <x:v>Devuelto</x:v>
      </x:c>
      <x:c r="AM1602" t="str">
        <x:f>IF(W1602&lt;0,"Devuelto",AL1602)</x:f>
        <x:v>Devuelto</x:v>
      </x:c>
      <x:c r="AN1602" t="str">
        <x:v>QR</x:v>
      </x:c>
      <x:c r="AO1602" s="29" t="str">
        <x:v>Canal estandarizado; Meta original vacía</x:v>
      </x:c>
      <x:c r="AP1602" t="str">
        <x:f>IF(D1602="","No","Sí")</x:f>
        <x:v>Sí</x:v>
      </x:c>
    </x:row>
    <x:row r="1603">
      <x:c r="A1603" t="n">
        <x:v>1603</x:v>
      </x:c>
      <x:c r="B1603" t="str">
        <x:v>VT0007607</x:v>
      </x:c>
      <x:c r="C1603" t="str">
        <x:v>45916</x:v>
      </x:c>
      <x:c r="D1603" s="27" t="n">
        <x:v>45916</x:v>
      </x:c>
      <x:c r="E1603" t="n">
        <x:f>IF(D1603="","",YEAR(D1603))</x:f>
        <x:v>2025</x:v>
      </x:c>
      <x:c r="F1603" t="n">
        <x:f>IF(D1603="","",MONTH(D1603))</x:f>
        <x:v>9</x:v>
      </x:c>
      <x:c r="G1603" t="str">
        <x:f>IF(D1603="","Fecha no disponible",TEXT(D1603,"mmmm"))</x:f>
        <x:v>September</x:v>
      </x:c>
      <x:c r="H1603" t="str">
        <x:f>IF(D1603="","Fecha no disponible",TEXT(D1603,"yyyy-mm"))</x:f>
        <x:v>2025-09</x:v>
      </x:c>
      <x:c r="I1603" t="str">
        <x:f>IF(D1603="","Fecha no disponible","T"&amp;ROUNDUP(MONTH(D1603)/3,0))</x:f>
        <x:v>T3</x:v>
      </x:c>
      <x:c r="J1603" t="str">
        <x:v>T010</x:v>
      </x:c>
      <x:c r="K1603" t="str">
        <x:v>Tienda Cochabamba 2</x:v>
      </x:c>
      <x:c r="L1603" t="str">
        <x:v>Barrio</x:v>
      </x:c>
      <x:c r="M1603" t="str">
        <x:v>Cochabamba</x:v>
      </x:c>
      <x:c r="N1603" t="str">
        <x:f>IFERROR(VLOOKUP(M1603,'Mapeos'!$A$4:$B$30,2,FALSE),M1603)</x:f>
        <x:v>Cochabamba</x:v>
      </x:c>
      <x:c r="O1603" t="str">
        <x:v>C00741</x:v>
      </x:c>
      <x:c r="P1603" t="str">
        <x:v>Empresa</x:v>
      </x:c>
      <x:c r="Q1603" t="str">
        <x:v>P0130</x:v>
      </x:c>
      <x:c r="R1603" t="str">
        <x:v>Cuidado Personal</x:v>
      </x:c>
      <x:c r="S1603" t="str">
        <x:v>Marca A</x:v>
      </x:c>
      <x:c r="T1603" t="str">
        <x:v>Marketplace</x:v>
      </x:c>
      <x:c r="U1603" t="str">
        <x:f>IFERROR(VLOOKUP(T1603,'Mapeos'!$D$4:$E$25,2,FALSE),T1603)</x:f>
        <x:v>Marketplace</x:v>
      </x:c>
      <x:c r="V1603" t="str">
        <x:v>V012</x:v>
      </x:c>
      <x:c r="W1603" t="n">
        <x:v>1</x:v>
      </x:c>
      <x:c r="X1603" s="28" t="n">
        <x:v>83.18</x:v>
      </x:c>
      <x:c r="Y1603" s="20" t="n">
        <x:v>0.25</x:v>
      </x:c>
      <x:c r="Z1603" s="20" t="n">
        <x:f>IF(Y1603&gt;1,Y1603/100,Y1603)</x:f>
        <x:v>0.25</x:v>
      </x:c>
      <x:c r="AA1603" s="28" t="n">
        <x:v>47.85</x:v>
      </x:c>
      <x:c r="AB1603" s="28" t="n">
        <x:v>62.39</x:v>
      </x:c>
      <x:c r="AC1603" s="28" t="str">
        <x:v>BOB</x:v>
      </x:c>
      <x:c r="AD1603" s="28" t="n">
        <x:f>IF(AC1603="USD",AB1603*'Parametros'!$B$4,AB1603)</x:f>
        <x:v>62.39</x:v>
      </x:c>
      <x:c r="AE1603" s="28" t="n">
        <x:f>W1603*X1603*(1-Z1603)</x:f>
        <x:v>62.385000000000005</x:v>
      </x:c>
      <x:c r="AF1603" s="28" t="n">
        <x:f>W1603*AA1603</x:f>
        <x:v>47.85</x:v>
      </x:c>
      <x:c r="AG1603" s="28" t="n">
        <x:f>AE1603-AF1603</x:f>
        <x:v>14.535000000000004</x:v>
      </x:c>
      <x:c r="AH1603" s="20" t="n">
        <x:f>IF(AE1603&gt;0,AG1603/AE1603,"")</x:f>
        <x:v>0.23298869920654008</x:v>
      </x:c>
      <x:c r="AI1603" s="28" t="n">
        <x:v>78463.71</x:v>
      </x:c>
      <x:c r="AJ1603" s="28"/>
      <x:c r="AK1603"/>
      <x:c r="AL1603" t="str">
        <x:v>Completado</x:v>
      </x:c>
      <x:c r="AM1603" t="str">
        <x:f>IF(W1603&lt;0,"Devuelto",AL1603)</x:f>
        <x:v>Completado</x:v>
      </x:c>
      <x:c r="AN1603" t="str">
        <x:v>Transferencia</x:v>
      </x:c>
      <x:c r="AO1603" s="29" t="str">
        <x:v>Sin observación</x:v>
      </x:c>
      <x:c r="AP1603" t="str">
        <x:f>IF(D1603="","No","Sí")</x:f>
        <x:v>Sí</x:v>
      </x:c>
    </x:row>
    <x:row r="1604">
      <x:c r="A1604" t="n">
        <x:v>1604</x:v>
      </x:c>
      <x:c r="B1604" t="str">
        <x:v>VT0007611</x:v>
      </x:c>
      <x:c r="C1604" t="str">
        <x:v>45611</x:v>
      </x:c>
      <x:c r="D1604" s="27" t="n">
        <x:v>45611</x:v>
      </x:c>
      <x:c r="E1604" t="n">
        <x:f>IF(D1604="","",YEAR(D1604))</x:f>
        <x:v>2024</x:v>
      </x:c>
      <x:c r="F1604" t="n">
        <x:f>IF(D1604="","",MONTH(D1604))</x:f>
        <x:v>11</x:v>
      </x:c>
      <x:c r="G1604" t="str">
        <x:f>IF(D1604="","Fecha no disponible",TEXT(D1604,"mmmm"))</x:f>
        <x:v>November</x:v>
      </x:c>
      <x:c r="H1604" t="str">
        <x:f>IF(D1604="","Fecha no disponible",TEXT(D1604,"yyyy-mm"))</x:f>
        <x:v>2024-11</x:v>
      </x:c>
      <x:c r="I1604" t="str">
        <x:f>IF(D1604="","Fecha no disponible","T"&amp;ROUNDUP(MONTH(D1604)/3,0))</x:f>
        <x:v>T4</x:v>
      </x:c>
      <x:c r="J1604" t="str">
        <x:v>T016</x:v>
      </x:c>
      <x:c r="K1604" t="str">
        <x:v>Tienda Potosí 4</x:v>
      </x:c>
      <x:c r="L1604" t="str">
        <x:v>Centro</x:v>
      </x:c>
      <x:c r="M1604" t="str">
        <x:v>Potosí</x:v>
      </x:c>
      <x:c r="N1604" t="str">
        <x:f>IFERROR(VLOOKUP(M1604,'Mapeos'!$A$4:$B$30,2,FALSE),M1604)</x:f>
        <x:v>Potosí</x:v>
      </x:c>
      <x:c r="O1604" t="str">
        <x:v>C01748</x:v>
      </x:c>
      <x:c r="P1604" t="str">
        <x:v>Premium</x:v>
      </x:c>
      <x:c r="Q1604" t="str">
        <x:v>P0098</x:v>
      </x:c>
      <x:c r="R1604" t="str">
        <x:v>Cuidado Personal</x:v>
      </x:c>
      <x:c r="S1604" t="str">
        <x:v>Marca A</x:v>
      </x:c>
      <x:c r="T1604" t="str">
        <x:v>E-commerce</x:v>
      </x:c>
      <x:c r="U1604" t="str">
        <x:f>IFERROR(VLOOKUP(T1604,'Mapeos'!$D$4:$E$25,2,FALSE),T1604)</x:f>
        <x:v>E-commerce</x:v>
      </x:c>
      <x:c r="V1604" t="str">
        <x:v>V014</x:v>
      </x:c>
      <x:c r="W1604" t="n">
        <x:v>3</x:v>
      </x:c>
      <x:c r="X1604" s="28" t="n">
        <x:v>83.52</x:v>
      </x:c>
      <x:c r="Y1604" s="20" t="n">
        <x:v>0.25</x:v>
      </x:c>
      <x:c r="Z1604" s="20" t="n">
        <x:f>IF(Y1604&gt;1,Y1604/100,Y1604)</x:f>
        <x:v>0.25</x:v>
      </x:c>
      <x:c r="AA1604" s="28" t="n">
        <x:v>56.02</x:v>
      </x:c>
      <x:c r="AB1604" s="28" t="n">
        <x:v>187.92</x:v>
      </x:c>
      <x:c r="AC1604" s="28" t="str">
        <x:v>BOB</x:v>
      </x:c>
      <x:c r="AD1604" s="28" t="n">
        <x:f>IF(AC1604="USD",AB1604*'Parametros'!$B$4,AB1604)</x:f>
        <x:v>187.92</x:v>
      </x:c>
      <x:c r="AE1604" s="28" t="n">
        <x:f>W1604*X1604*(1-Z1604)</x:f>
        <x:v>187.92000000000002</x:v>
      </x:c>
      <x:c r="AF1604" s="28" t="n">
        <x:f>W1604*AA1604</x:f>
        <x:v>168.06</x:v>
      </x:c>
      <x:c r="AG1604" s="28" t="n">
        <x:f>AE1604-AF1604</x:f>
        <x:v>19.860000000000014</x:v>
      </x:c>
      <x:c r="AH1604" s="20" t="n">
        <x:f>IF(AE1604&gt;0,AG1604/AE1604,"")</x:f>
        <x:v>0.10568326947637299</x:v>
      </x:c>
      <x:c r="AI1604" s="28" t="n">
        <x:v>77981.44</x:v>
      </x:c>
      <x:c r="AJ1604" s="28"/>
      <x:c r="AK1604"/>
      <x:c r="AL1604" t="str">
        <x:v>Completado</x:v>
      </x:c>
      <x:c r="AM1604" t="str">
        <x:f>IF(W1604&lt;0,"Devuelto",AL1604)</x:f>
        <x:v>Completado</x:v>
      </x:c>
      <x:c r="AN1604" t="str">
        <x:v>Transferencia</x:v>
      </x:c>
      <x:c r="AO1604" s="29" t="str">
        <x:v>Sin observación</x:v>
      </x:c>
      <x:c r="AP1604" t="str">
        <x:f>IF(D1604="","No","Sí")</x:f>
        <x:v>Sí</x:v>
      </x:c>
    </x:row>
    <x:row r="1605">
      <x:c r="A1605" t="n">
        <x:v>1605</x:v>
      </x:c>
      <x:c r="B1605" t="str">
        <x:v>VT0007616</x:v>
      </x:c>
      <x:c r="C1605" t="str">
        <x:v>45538</x:v>
      </x:c>
      <x:c r="D1605" s="27" t="n">
        <x:v>45538</x:v>
      </x:c>
      <x:c r="E1605" t="n">
        <x:f>IF(D1605="","",YEAR(D1605))</x:f>
        <x:v>2024</x:v>
      </x:c>
      <x:c r="F1605" t="n">
        <x:f>IF(D1605="","",MONTH(D1605))</x:f>
        <x:v>9</x:v>
      </x:c>
      <x:c r="G1605" t="str">
        <x:f>IF(D1605="","Fecha no disponible",TEXT(D1605,"mmmm"))</x:f>
        <x:v>September</x:v>
      </x:c>
      <x:c r="H1605" t="str">
        <x:f>IF(D1605="","Fecha no disponible",TEXT(D1605,"yyyy-mm"))</x:f>
        <x:v>2024-09</x:v>
      </x:c>
      <x:c r="I1605" t="str">
        <x:f>IF(D1605="","Fecha no disponible","T"&amp;ROUNDUP(MONTH(D1605)/3,0))</x:f>
        <x:v>T3</x:v>
      </x:c>
      <x:c r="J1605" t="str">
        <x:v>T003</x:v>
      </x:c>
      <x:c r="K1605" t="str">
        <x:v>Tienda La Paz 3</x:v>
      </x:c>
      <x:c r="L1605" t="str">
        <x:v>Barrio</x:v>
      </x:c>
      <x:c r="M1605" t="str">
        <x:v>La Paz</x:v>
      </x:c>
      <x:c r="N1605" t="str">
        <x:f>IFERROR(VLOOKUP(M1605,'Mapeos'!$A$4:$B$30,2,FALSE),M1605)</x:f>
        <x:v>La Paz</x:v>
      </x:c>
      <x:c r="O1605" t="str">
        <x:v>C00251</x:v>
      </x:c>
      <x:c r="P1605" t="str">
        <x:v>Premium</x:v>
      </x:c>
      <x:c r="Q1605" t="str">
        <x:v>P0127</x:v>
      </x:c>
      <x:c r="R1605" t="str">
        <x:v>Alimentos</x:v>
      </x:c>
      <x:c r="S1605" t="str">
        <x:v>Marca B</x:v>
      </x:c>
      <x:c r="T1605" t="str">
        <x:v>E-commerce</x:v>
      </x:c>
      <x:c r="U1605" t="str">
        <x:f>IFERROR(VLOOKUP(T1605,'Mapeos'!$D$4:$E$25,2,FALSE),T1605)</x:f>
        <x:v>E-commerce</x:v>
      </x:c>
      <x:c r="V1605" t="str">
        <x:v>V015</x:v>
      </x:c>
      <x:c r="W1605" t="n">
        <x:v>2</x:v>
      </x:c>
      <x:c r="X1605" s="28" t="n">
        <x:v>42.99</x:v>
      </x:c>
      <x:c r="Y1605" s="20" t="n">
        <x:v>0.15</x:v>
      </x:c>
      <x:c r="Z1605" s="20" t="n">
        <x:f>IF(Y1605&gt;1,Y1605/100,Y1605)</x:f>
        <x:v>0.15</x:v>
      </x:c>
      <x:c r="AA1605" s="28" t="n">
        <x:v>25.72</x:v>
      </x:c>
      <x:c r="AB1605" s="28" t="n">
        <x:v>73.08</x:v>
      </x:c>
      <x:c r="AC1605" s="28" t="str">
        <x:v>BOB</x:v>
      </x:c>
      <x:c r="AD1605" s="28" t="n">
        <x:f>IF(AC1605="USD",AB1605*'Parametros'!$B$4,AB1605)</x:f>
        <x:v>73.08</x:v>
      </x:c>
      <x:c r="AE1605" s="28" t="n">
        <x:f>W1605*X1605*(1-Z1605)</x:f>
        <x:v>73.083</x:v>
      </x:c>
      <x:c r="AF1605" s="28" t="n">
        <x:f>W1605*AA1605</x:f>
        <x:v>51.44</x:v>
      </x:c>
      <x:c r="AG1605" s="28" t="n">
        <x:f>AE1605-AF1605</x:f>
        <x:v>21.643</x:v>
      </x:c>
      <x:c r="AH1605" s="20" t="n">
        <x:f>IF(AE1605&gt;0,AG1605/AE1605,"")</x:f>
        <x:v>0.2961427418141018</x:v>
      </x:c>
      <x:c r="AI1605" s="28" t="n">
        <x:v>75955.3</x:v>
      </x:c>
      <x:c r="AJ1605" s="28"/>
      <x:c r="AK1605"/>
      <x:c r="AL1605" t="str">
        <x:v>Completado</x:v>
      </x:c>
      <x:c r="AM1605" t="str">
        <x:f>IF(W1605&lt;0,"Devuelto",AL1605)</x:f>
        <x:v>Completado</x:v>
      </x:c>
      <x:c r="AN1605" t="str">
        <x:v>Transferencia</x:v>
      </x:c>
      <x:c r="AO1605" s="29" t="str">
        <x:v>Sin observación</x:v>
      </x:c>
      <x:c r="AP1605" t="str">
        <x:f>IF(D1605="","No","Sí")</x:f>
        <x:v>Sí</x:v>
      </x:c>
    </x:row>
    <x:row r="1606">
      <x:c r="A1606" t="n">
        <x:v>1606</x:v>
      </x:c>
      <x:c r="B1606" t="str">
        <x:v>VT0007621</x:v>
      </x:c>
      <x:c r="C1606" t="str">
        <x:v>46156</x:v>
      </x:c>
      <x:c r="D1606" s="27" t="n">
        <x:v>46156</x:v>
      </x:c>
      <x:c r="E1606" t="n">
        <x:f>IF(D1606="","",YEAR(D1606))</x:f>
        <x:v>2026</x:v>
      </x:c>
      <x:c r="F1606" t="n">
        <x:f>IF(D1606="","",MONTH(D1606))</x:f>
        <x:v>5</x:v>
      </x:c>
      <x:c r="G1606" t="str">
        <x:f>IF(D1606="","Fecha no disponible",TEXT(D1606,"mmmm"))</x:f>
        <x:v>May</x:v>
      </x:c>
      <x:c r="H1606" t="str">
        <x:f>IF(D1606="","Fecha no disponible",TEXT(D1606,"yyyy-mm"))</x:f>
        <x:v>2026-05</x:v>
      </x:c>
      <x:c r="I1606" t="str">
        <x:f>IF(D1606="","Fecha no disponible","T"&amp;ROUNDUP(MONTH(D1606)/3,0))</x:f>
        <x:v>T2</x:v>
      </x:c>
      <x:c r="J1606" t="str">
        <x:v>T017</x:v>
      </x:c>
      <x:c r="K1606" t="str">
        <x:v>Tienda Sucre 1</x:v>
      </x:c>
      <x:c r="L1606" t="str">
        <x:v>Centro</x:v>
      </x:c>
      <x:c r="M1606" t="str">
        <x:v>Sucre</x:v>
      </x:c>
      <x:c r="N1606" t="str">
        <x:f>IFERROR(VLOOKUP(M1606,'Mapeos'!$A$4:$B$30,2,FALSE),M1606)</x:f>
        <x:v>Sucre</x:v>
      </x:c>
      <x:c r="O1606" t="str">
        <x:v>C01161</x:v>
      </x:c>
      <x:c r="P1606" t="str">
        <x:v>Premium</x:v>
      </x:c>
      <x:c r="Q1606" t="str">
        <x:v>P0022</x:v>
      </x:c>
      <x:c r="R1606" t="str">
        <x:v>Cuidado Personal</x:v>
      </x:c>
      <x:c r="S1606" t="str">
        <x:v>Marca D</x:v>
      </x:c>
      <x:c r="T1606" t="str">
        <x:v>Tienda</x:v>
      </x:c>
      <x:c r="U1606" t="str">
        <x:f>IFERROR(VLOOKUP(T1606,'Mapeos'!$D$4:$E$25,2,FALSE),T1606)</x:f>
        <x:v>Tienda</x:v>
      </x:c>
      <x:c r="V1606" t="str">
        <x:v>V018</x:v>
      </x:c>
      <x:c r="W1606" t="n">
        <x:v>1</x:v>
      </x:c>
      <x:c r="X1606" s="28" t="n">
        <x:v>60.74</x:v>
      </x:c>
      <x:c r="Y1606" s="20" t="n">
        <x:v>0.1</x:v>
      </x:c>
      <x:c r="Z1606" s="20" t="n">
        <x:f>IF(Y1606&gt;1,Y1606/100,Y1606)</x:f>
        <x:v>0.1</x:v>
      </x:c>
      <x:c r="AA1606" s="28" t="n">
        <x:v>39.8</x:v>
      </x:c>
      <x:c r="AB1606" s="28" t="n">
        <x:v>54.67</x:v>
      </x:c>
      <x:c r="AC1606" s="28" t="str">
        <x:v>BOB</x:v>
      </x:c>
      <x:c r="AD1606" s="28" t="n">
        <x:f>IF(AC1606="USD",AB1606*'Parametros'!$B$4,AB1606)</x:f>
        <x:v>54.67</x:v>
      </x:c>
      <x:c r="AE1606" s="28" t="n">
        <x:f>W1606*X1606*(1-Z1606)</x:f>
        <x:v>54.666000000000004</x:v>
      </x:c>
      <x:c r="AF1606" s="28" t="n">
        <x:f>W1606*AA1606</x:f>
        <x:v>39.8</x:v>
      </x:c>
      <x:c r="AG1606" s="28" t="n">
        <x:f>AE1606-AF1606</x:f>
        <x:v>14.866000000000007</x:v>
      </x:c>
      <x:c r="AH1606" s="20" t="n">
        <x:f>IF(AE1606&gt;0,AG1606/AE1606,"")</x:f>
        <x:v>0.27194234076025325</x:v>
      </x:c>
      <x:c r="AI1606" s="28" t="n">
        <x:v>202244.02</x:v>
      </x:c>
      <x:c r="AJ1606" s="28"/>
      <x:c r="AK1606"/>
      <x:c r="AL1606" t="str">
        <x:v>Completado</x:v>
      </x:c>
      <x:c r="AM1606" t="str">
        <x:f>IF(W1606&lt;0,"Devuelto",AL1606)</x:f>
        <x:v>Completado</x:v>
      </x:c>
      <x:c r="AN1606" t="str">
        <x:v>Efectivo</x:v>
      </x:c>
      <x:c r="AO1606" s="29" t="str">
        <x:v>Sin observación</x:v>
      </x:c>
      <x:c r="AP1606" t="str">
        <x:f>IF(D1606="","No","Sí")</x:f>
        <x:v>Sí</x:v>
      </x:c>
    </x:row>
    <x:row r="1607">
      <x:c r="A1607" t="n">
        <x:v>1607</x:v>
      </x:c>
      <x:c r="B1607" t="str">
        <x:v>VT0007626</x:v>
      </x:c>
      <x:c r="C1607" t="str">
        <x:v>45676</x:v>
      </x:c>
      <x:c r="D1607" s="27" t="n">
        <x:v>45676</x:v>
      </x:c>
      <x:c r="E1607" t="n">
        <x:f>IF(D1607="","",YEAR(D1607))</x:f>
        <x:v>2025</x:v>
      </x:c>
      <x:c r="F1607" t="n">
        <x:f>IF(D1607="","",MONTH(D1607))</x:f>
        <x:v>1</x:v>
      </x:c>
      <x:c r="G1607" t="str">
        <x:f>IF(D1607="","Fecha no disponible",TEXT(D1607,"mmmm"))</x:f>
        <x:v>January</x:v>
      </x:c>
      <x:c r="H1607" t="str">
        <x:f>IF(D1607="","Fecha no disponible",TEXT(D1607,"yyyy-mm"))</x:f>
        <x:v>2025-01</x:v>
      </x:c>
      <x:c r="I1607" t="str">
        <x:f>IF(D1607="","Fecha no disponible","T"&amp;ROUNDUP(MONTH(D1607)/3,0))</x:f>
        <x:v>T1</x:v>
      </x:c>
      <x:c r="J1607" t="str">
        <x:v>T007</x:v>
      </x:c>
      <x:c r="K1607" t="str">
        <x:v>Tienda Santa Cruz 3</x:v>
      </x:c>
      <x:c r="L1607" t="str">
        <x:v>Barrio</x:v>
      </x:c>
      <x:c r="M1607" t="str">
        <x:v>Santa Cruz</x:v>
      </x:c>
      <x:c r="N1607" t="str">
        <x:f>IFERROR(VLOOKUP(M1607,'Mapeos'!$A$4:$B$30,2,FALSE),M1607)</x:f>
        <x:v>Santa Cruz</x:v>
      </x:c>
      <x:c r="O1607" t="str">
        <x:v>C01012</x:v>
      </x:c>
      <x:c r="P1607" t="str">
        <x:v>Frecuente</x:v>
      </x:c>
      <x:c r="Q1607" t="str">
        <x:v>P0076</x:v>
      </x:c>
      <x:c r="R1607" t="str">
        <x:v>Hogar</x:v>
      </x:c>
      <x:c r="S1607" t="str">
        <x:v>Marca B</x:v>
      </x:c>
      <x:c r="T1607" t="str">
        <x:v>Tienda</x:v>
      </x:c>
      <x:c r="U1607" t="str">
        <x:f>IFERROR(VLOOKUP(T1607,'Mapeos'!$D$4:$E$25,2,FALSE),T1607)</x:f>
        <x:v>Tienda</x:v>
      </x:c>
      <x:c r="V1607" t="str">
        <x:v>V011</x:v>
      </x:c>
      <x:c r="W1607" t="n">
        <x:v>1</x:v>
      </x:c>
      <x:c r="X1607" s="28" t="n">
        <x:v>262.98</x:v>
      </x:c>
      <x:c r="Y1607" s="20" t="n">
        <x:v>0.2</x:v>
      </x:c>
      <x:c r="Z1607" s="20" t="n">
        <x:f>IF(Y1607&gt;1,Y1607/100,Y1607)</x:f>
        <x:v>0.2</x:v>
      </x:c>
      <x:c r="AA1607" s="28" t="n">
        <x:v>166.79</x:v>
      </x:c>
      <x:c r="AB1607" s="28" t="n">
        <x:v>210.38</x:v>
      </x:c>
      <x:c r="AC1607" s="28" t="str">
        <x:v>BOB</x:v>
      </x:c>
      <x:c r="AD1607" s="28" t="n">
        <x:f>IF(AC1607="USD",AB1607*'Parametros'!$B$4,AB1607)</x:f>
        <x:v>210.38</x:v>
      </x:c>
      <x:c r="AE1607" s="28" t="n">
        <x:f>W1607*X1607*(1-Z1607)</x:f>
        <x:v>210.38400000000001</x:v>
      </x:c>
      <x:c r="AF1607" s="28" t="n">
        <x:f>W1607*AA1607</x:f>
        <x:v>166.79</x:v>
      </x:c>
      <x:c r="AG1607" s="28" t="n">
        <x:f>AE1607-AF1607</x:f>
        <x:v>43.59400000000002</x:v>
      </x:c>
      <x:c r="AH1607" s="20" t="n">
        <x:f>IF(AE1607&gt;0,AG1607/AE1607,"")</x:f>
        <x:v>0.2072115750247168</x:v>
      </x:c>
      <x:c r="AI1607" s="28" t="n">
        <x:v>137158.27</x:v>
      </x:c>
      <x:c r="AJ1607" s="28"/>
      <x:c r="AK1607"/>
      <x:c r="AL1607" t="str">
        <x:v>Completado</x:v>
      </x:c>
      <x:c r="AM1607" t="str">
        <x:f>IF(W1607&lt;0,"Devuelto",AL1607)</x:f>
        <x:v>Completado</x:v>
      </x:c>
      <x:c r="AN1607" t="str">
        <x:v>Tarjeta</x:v>
      </x:c>
      <x:c r="AO1607" s="29" t="str">
        <x:v>Sin observación</x:v>
      </x:c>
      <x:c r="AP1607" t="str">
        <x:f>IF(D1607="","No","Sí")</x:f>
        <x:v>Sí</x:v>
      </x:c>
    </x:row>
    <x:row r="1608">
      <x:c r="A1608" t="n">
        <x:v>1608</x:v>
      </x:c>
      <x:c r="B1608" t="str">
        <x:v>VT0007630</x:v>
      </x:c>
      <x:c r="C1608" t="str">
        <x:v>45321</x:v>
      </x:c>
      <x:c r="D1608" s="27" t="n">
        <x:v>45321</x:v>
      </x:c>
      <x:c r="E1608" t="n">
        <x:f>IF(D1608="","",YEAR(D1608))</x:f>
        <x:v>2024</x:v>
      </x:c>
      <x:c r="F1608" t="n">
        <x:f>IF(D1608="","",MONTH(D1608))</x:f>
        <x:v>1</x:v>
      </x:c>
      <x:c r="G1608" t="str">
        <x:f>IF(D1608="","Fecha no disponible",TEXT(D1608,"mmmm"))</x:f>
        <x:v>January</x:v>
      </x:c>
      <x:c r="H1608" t="str">
        <x:f>IF(D1608="","Fecha no disponible",TEXT(D1608,"yyyy-mm"))</x:f>
        <x:v>2024-01</x:v>
      </x:c>
      <x:c r="I1608" t="str">
        <x:f>IF(D1608="","Fecha no disponible","T"&amp;ROUNDUP(MONTH(D1608)/3,0))</x:f>
        <x:v>T1</x:v>
      </x:c>
      <x:c r="J1608" t="str">
        <x:v>T009</x:v>
      </x:c>
      <x:c r="K1608" t="str">
        <x:v>Tienda Cochabamba 1</x:v>
      </x:c>
      <x:c r="L1608" t="str">
        <x:v>Mall</x:v>
      </x:c>
      <x:c r="M1608" t="str">
        <x:v>Cochabamba</x:v>
      </x:c>
      <x:c r="N1608" t="str">
        <x:f>IFERROR(VLOOKUP(M1608,'Mapeos'!$A$4:$B$30,2,FALSE),M1608)</x:f>
        <x:v>Cochabamba</x:v>
      </x:c>
      <x:c r="O1608" t="str">
        <x:v>C00310</x:v>
      </x:c>
      <x:c r="P1608" t="str">
        <x:v>Premium</x:v>
      </x:c>
      <x:c r="Q1608" t="str">
        <x:v>P0043</x:v>
      </x:c>
      <x:c r="R1608" t="str">
        <x:v>Alimentos</x:v>
      </x:c>
      <x:c r="S1608" t="str">
        <x:v>Marca C</x:v>
      </x:c>
      <x:c r="T1608" t="str">
        <x:v>E-commerce</x:v>
      </x:c>
      <x:c r="U1608" t="str">
        <x:f>IFERROR(VLOOKUP(T1608,'Mapeos'!$D$4:$E$25,2,FALSE),T1608)</x:f>
        <x:v>E-commerce</x:v>
      </x:c>
      <x:c r="V1608" t="str">
        <x:v>V005</x:v>
      </x:c>
      <x:c r="W1608" t="n">
        <x:v>1</x:v>
      </x:c>
      <x:c r="X1608" s="28" t="n">
        <x:v>29.8</x:v>
      </x:c>
      <x:c r="Y1608" s="20" t="n">
        <x:v>0.1</x:v>
      </x:c>
      <x:c r="Z1608" s="20" t="n">
        <x:f>IF(Y1608&gt;1,Y1608/100,Y1608)</x:f>
        <x:v>0.1</x:v>
      </x:c>
      <x:c r="AA1608" s="28" t="n">
        <x:v>20.37</x:v>
      </x:c>
      <x:c r="AB1608" s="28" t="n">
        <x:v>26.82</x:v>
      </x:c>
      <x:c r="AC1608" s="28" t="str">
        <x:v>BOB</x:v>
      </x:c>
      <x:c r="AD1608" s="28" t="n">
        <x:f>IF(AC1608="USD",AB1608*'Parametros'!$B$4,AB1608)</x:f>
        <x:v>26.82</x:v>
      </x:c>
      <x:c r="AE1608" s="28" t="n">
        <x:f>W1608*X1608*(1-Z1608)</x:f>
        <x:v>26.82</x:v>
      </x:c>
      <x:c r="AF1608" s="28" t="n">
        <x:f>W1608*AA1608</x:f>
        <x:v>20.37</x:v>
      </x:c>
      <x:c r="AG1608" s="28" t="n">
        <x:f>AE1608-AF1608</x:f>
        <x:v>6.449999999999999</x:v>
      </x:c>
      <x:c r="AH1608" s="20" t="n">
        <x:f>IF(AE1608&gt;0,AG1608/AE1608,"")</x:f>
        <x:v>0.24049217002237133</x:v>
      </x:c>
      <x:c r="AI1608" s="28" t="n">
        <x:v>92144.23</x:v>
      </x:c>
      <x:c r="AJ1608" s="28"/>
      <x:c r="AK1608"/>
      <x:c r="AL1608" t="str">
        <x:v>Completado</x:v>
      </x:c>
      <x:c r="AM1608" t="str">
        <x:f>IF(W1608&lt;0,"Devuelto",AL1608)</x:f>
        <x:v>Completado</x:v>
      </x:c>
      <x:c r="AN1608" t="str">
        <x:v>Transferencia</x:v>
      </x:c>
      <x:c r="AO1608" s="29" t="str">
        <x:v>Sin observación</x:v>
      </x:c>
      <x:c r="AP1608" t="str">
        <x:f>IF(D1608="","No","Sí")</x:f>
        <x:v>Sí</x:v>
      </x:c>
    </x:row>
    <x:row r="1609">
      <x:c r="A1609" t="n">
        <x:v>1609</x:v>
      </x:c>
      <x:c r="B1609" t="str">
        <x:v>VT0007635</x:v>
      </x:c>
      <x:c r="C1609" t="str">
        <x:v>45592</x:v>
      </x:c>
      <x:c r="D1609" s="27" t="n">
        <x:v>45592</x:v>
      </x:c>
      <x:c r="E1609" t="n">
        <x:f>IF(D1609="","",YEAR(D1609))</x:f>
        <x:v>2024</x:v>
      </x:c>
      <x:c r="F1609" t="n">
        <x:f>IF(D1609="","",MONTH(D1609))</x:f>
        <x:v>10</x:v>
      </x:c>
      <x:c r="G1609" t="str">
        <x:f>IF(D1609="","Fecha no disponible",TEXT(D1609,"mmmm"))</x:f>
        <x:v>October</x:v>
      </x:c>
      <x:c r="H1609" t="str">
        <x:f>IF(D1609="","Fecha no disponible",TEXT(D1609,"yyyy-mm"))</x:f>
        <x:v>2024-10</x:v>
      </x:c>
      <x:c r="I1609" t="str">
        <x:f>IF(D1609="","Fecha no disponible","T"&amp;ROUNDUP(MONTH(D1609)/3,0))</x:f>
        <x:v>T4</x:v>
      </x:c>
      <x:c r="J1609" t="str">
        <x:v>T006</x:v>
      </x:c>
      <x:c r="K1609" t="str">
        <x:v>Tienda Santa Cruz 2</x:v>
      </x:c>
      <x:c r="L1609" t="str">
        <x:v>Mall</x:v>
      </x:c>
      <x:c r="M1609" t="str">
        <x:v>Santa Cruz</x:v>
      </x:c>
      <x:c r="N1609" t="str">
        <x:f>IFERROR(VLOOKUP(M1609,'Mapeos'!$A$4:$B$30,2,FALSE),M1609)</x:f>
        <x:v>Santa Cruz</x:v>
      </x:c>
      <x:c r="O1609" t="str">
        <x:v>C00884</x:v>
      </x:c>
      <x:c r="P1609" t="str">
        <x:v>Premium</x:v>
      </x:c>
      <x:c r="Q1609" t="str">
        <x:v>P0073</x:v>
      </x:c>
      <x:c r="R1609" t="str">
        <x:v>Alimentos</x:v>
      </x:c>
      <x:c r="S1609" t="str">
        <x:v>Marca C</x:v>
      </x:c>
      <x:c r="T1609" t="str">
        <x:v>Tienda</x:v>
      </x:c>
      <x:c r="U1609" t="str">
        <x:f>IFERROR(VLOOKUP(T1609,'Mapeos'!$D$4:$E$25,2,FALSE),T1609)</x:f>
        <x:v>Tienda</x:v>
      </x:c>
      <x:c r="V1609" t="str">
        <x:v>V021</x:v>
      </x:c>
      <x:c r="W1609" t="n">
        <x:v>2</x:v>
      </x:c>
      <x:c r="X1609" s="28" t="n">
        <x:v>30.12</x:v>
      </x:c>
      <x:c r="Y1609" s="20" t="n">
        <x:v>0.2</x:v>
      </x:c>
      <x:c r="Z1609" s="20" t="n">
        <x:f>IF(Y1609&gt;1,Y1609/100,Y1609)</x:f>
        <x:v>0.2</x:v>
      </x:c>
      <x:c r="AA1609" s="28" t="n">
        <x:v>16.07</x:v>
      </x:c>
      <x:c r="AB1609" s="28" t="n">
        <x:v>48.19</x:v>
      </x:c>
      <x:c r="AC1609" s="28" t="str">
        <x:v>BOB</x:v>
      </x:c>
      <x:c r="AD1609" s="28" t="n">
        <x:f>IF(AC1609="USD",AB1609*'Parametros'!$B$4,AB1609)</x:f>
        <x:v>48.19</x:v>
      </x:c>
      <x:c r="AE1609" s="28" t="n">
        <x:f>W1609*X1609*(1-Z1609)</x:f>
        <x:v>48.19200000000001</x:v>
      </x:c>
      <x:c r="AF1609" s="28" t="n">
        <x:f>W1609*AA1609</x:f>
        <x:v>32.14</x:v>
      </x:c>
      <x:c r="AG1609" s="28" t="n">
        <x:f>AE1609-AF1609</x:f>
        <x:v>16.052000000000007</x:v>
      </x:c>
      <x:c r="AH1609" s="20" t="n">
        <x:f>IF(AE1609&gt;0,AG1609/AE1609,"")</x:f>
        <x:v>0.3330843293492697</x:v>
      </x:c>
      <x:c r="AI1609" s="28" t="n">
        <x:v>157359.18</x:v>
      </x:c>
      <x:c r="AJ1609" s="28"/>
      <x:c r="AK1609"/>
      <x:c r="AL1609" t="str">
        <x:v>Completado</x:v>
      </x:c>
      <x:c r="AM1609" t="str">
        <x:f>IF(W1609&lt;0,"Devuelto",AL1609)</x:f>
        <x:v>Completado</x:v>
      </x:c>
      <x:c r="AN1609" t="str">
        <x:v>Tarjeta</x:v>
      </x:c>
      <x:c r="AO1609" s="29" t="str">
        <x:v>Sin observación</x:v>
      </x:c>
      <x:c r="AP1609" t="str">
        <x:f>IF(D1609="","No","Sí")</x:f>
        <x:v>Sí</x:v>
      </x:c>
    </x:row>
    <x:row r="1610">
      <x:c r="A1610" t="n">
        <x:v>1610</x:v>
      </x:c>
      <x:c r="B1610" t="str">
        <x:v>VT0007640</x:v>
      </x:c>
      <x:c r="C1610" t="str">
        <x:v>45691</x:v>
      </x:c>
      <x:c r="D1610" s="27" t="n">
        <x:v>45691</x:v>
      </x:c>
      <x:c r="E1610" t="n">
        <x:f>IF(D1610="","",YEAR(D1610))</x:f>
        <x:v>2025</x:v>
      </x:c>
      <x:c r="F1610" t="n">
        <x:f>IF(D1610="","",MONTH(D1610))</x:f>
        <x:v>2</x:v>
      </x:c>
      <x:c r="G1610" t="str">
        <x:f>IF(D1610="","Fecha no disponible",TEXT(D1610,"mmmm"))</x:f>
        <x:v>February</x:v>
      </x:c>
      <x:c r="H1610" t="str">
        <x:f>IF(D1610="","Fecha no disponible",TEXT(D1610,"yyyy-mm"))</x:f>
        <x:v>2025-02</x:v>
      </x:c>
      <x:c r="I1610" t="str">
        <x:f>IF(D1610="","Fecha no disponible","T"&amp;ROUNDUP(MONTH(D1610)/3,0))</x:f>
        <x:v>T1</x:v>
      </x:c>
      <x:c r="J1610" t="str">
        <x:v>T002</x:v>
      </x:c>
      <x:c r="K1610" t="str">
        <x:v>Tienda La Paz 2</x:v>
      </x:c>
      <x:c r="L1610" t="str">
        <x:v>Mall</x:v>
      </x:c>
      <x:c r="M1610" t="str">
        <x:v>La Paz</x:v>
      </x:c>
      <x:c r="N1610" t="str">
        <x:f>IFERROR(VLOOKUP(M1610,'Mapeos'!$A$4:$B$30,2,FALSE),M1610)</x:f>
        <x:v>La Paz</x:v>
      </x:c>
      <x:c r="O1610" t="str">
        <x:v>C00637</x:v>
      </x:c>
      <x:c r="P1610" t="str">
        <x:v>Premium</x:v>
      </x:c>
      <x:c r="Q1610" t="str">
        <x:v>P0143</x:v>
      </x:c>
      <x:c r="R1610" t="str">
        <x:v>Cuidado Personal</x:v>
      </x:c>
      <x:c r="S1610" t="str">
        <x:v>Marca B</x:v>
      </x:c>
      <x:c r="T1610" t="str">
        <x:v>Tienda</x:v>
      </x:c>
      <x:c r="U1610" t="str">
        <x:f>IFERROR(VLOOKUP(T1610,'Mapeos'!$D$4:$E$25,2,FALSE),T1610)</x:f>
        <x:v>Tienda</x:v>
      </x:c>
      <x:c r="V1610" t="str">
        <x:v>V011</x:v>
      </x:c>
      <x:c r="W1610" t="n">
        <x:v>4</x:v>
      </x:c>
      <x:c r="X1610" s="28" t="n">
        <x:v>58.24</x:v>
      </x:c>
      <x:c r="Y1610" s="20" t="n">
        <x:v>10</x:v>
      </x:c>
      <x:c r="Z1610" s="20" t="n">
        <x:f>IF(Y1610&gt;1,Y1610/100,Y1610)</x:f>
        <x:v>0.1</x:v>
      </x:c>
      <x:c r="AA1610" s="28" t="n">
        <x:v>37.18</x:v>
      </x:c>
      <x:c r="AB1610" s="28" t="n">
        <x:v>209.66</x:v>
      </x:c>
      <x:c r="AC1610" s="28" t="str">
        <x:v>BOB</x:v>
      </x:c>
      <x:c r="AD1610" s="28" t="n">
        <x:f>IF(AC1610="USD",AB1610*'Parametros'!$B$4,AB1610)</x:f>
        <x:v>209.66</x:v>
      </x:c>
      <x:c r="AE1610" s="28" t="n">
        <x:f>W1610*X1610*(1-Z1610)</x:f>
        <x:v>209.66400000000002</x:v>
      </x:c>
      <x:c r="AF1610" s="28" t="n">
        <x:f>W1610*AA1610</x:f>
        <x:v>148.72</x:v>
      </x:c>
      <x:c r="AG1610" s="28" t="n">
        <x:f>AE1610-AF1610</x:f>
        <x:v>60.94400000000002</x:v>
      </x:c>
      <x:c r="AH1610" s="20" t="n">
        <x:f>IF(AE1610&gt;0,AG1610/AE1610,"")</x:f>
        <x:v>0.29067460317460325</x:v>
      </x:c>
      <x:c r="AI1610" s="28" t="n">
        <x:v>182755.85</x:v>
      </x:c>
      <x:c r="AJ1610" s="28"/>
      <x:c r="AK1610"/>
      <x:c r="AL1610" t="str">
        <x:v>Completado</x:v>
      </x:c>
      <x:c r="AM1610" t="str">
        <x:f>IF(W1610&lt;0,"Devuelto",AL1610)</x:f>
        <x:v>Completado</x:v>
      </x:c>
      <x:c r="AN1610" t="str">
        <x:v>QR</x:v>
      </x:c>
      <x:c r="AO1610" s="29" t="str">
        <x:v>Descuento reescalado</x:v>
      </x:c>
      <x:c r="AP1610" t="str">
        <x:f>IF(D1610="","No","Sí")</x:f>
        <x:v>Sí</x:v>
      </x:c>
    </x:row>
    <x:row r="1611">
      <x:c r="A1611" t="n">
        <x:v>1611</x:v>
      </x:c>
      <x:c r="B1611" t="str">
        <x:v>VT0007645</x:v>
      </x:c>
      <x:c r="C1611" t="str">
        <x:v>46003</x:v>
      </x:c>
      <x:c r="D1611" s="27" t="n">
        <x:v>46003</x:v>
      </x:c>
      <x:c r="E1611" t="n">
        <x:f>IF(D1611="","",YEAR(D1611))</x:f>
        <x:v>2025</x:v>
      </x:c>
      <x:c r="F1611" t="n">
        <x:f>IF(D1611="","",MONTH(D1611))</x:f>
        <x:v>12</x:v>
      </x:c>
      <x:c r="G1611" t="str">
        <x:f>IF(D1611="","Fecha no disponible",TEXT(D1611,"mmmm"))</x:f>
        <x:v>December</x:v>
      </x:c>
      <x:c r="H1611" t="str">
        <x:f>IF(D1611="","Fecha no disponible",TEXT(D1611,"yyyy-mm"))</x:f>
        <x:v>2025-12</x:v>
      </x:c>
      <x:c r="I1611" t="str">
        <x:f>IF(D1611="","Fecha no disponible","T"&amp;ROUNDUP(MONTH(D1611)/3,0))</x:f>
        <x:v>T4</x:v>
      </x:c>
      <x:c r="J1611" t="str">
        <x:v>T016</x:v>
      </x:c>
      <x:c r="K1611" t="str">
        <x:v>Tienda Potosí 4</x:v>
      </x:c>
      <x:c r="L1611" t="str">
        <x:v>Centro</x:v>
      </x:c>
      <x:c r="M1611" t="str">
        <x:v>Potosí</x:v>
      </x:c>
      <x:c r="N1611" t="str">
        <x:f>IFERROR(VLOOKUP(M1611,'Mapeos'!$A$4:$B$30,2,FALSE),M1611)</x:f>
        <x:v>Potosí</x:v>
      </x:c>
      <x:c r="O1611" t="str">
        <x:v>C00038</x:v>
      </x:c>
      <x:c r="P1611" t="str">
        <x:v>Empresa</x:v>
      </x:c>
      <x:c r="Q1611" t="str">
        <x:v>P0149</x:v>
      </x:c>
      <x:c r="R1611" t="str">
        <x:v>Alimentos</x:v>
      </x:c>
      <x:c r="S1611" t="str">
        <x:v>Marca D</x:v>
      </x:c>
      <x:c r="T1611" t="str">
        <x:v>WhatsApp</x:v>
      </x:c>
      <x:c r="U1611" t="str">
        <x:f>IFERROR(VLOOKUP(T1611,'Mapeos'!$D$4:$E$25,2,FALSE),T1611)</x:f>
        <x:v>WhatsApp</x:v>
      </x:c>
      <x:c r="V1611" t="str">
        <x:v>V016</x:v>
      </x:c>
      <x:c r="W1611" t="n">
        <x:v>4</x:v>
      </x:c>
      <x:c r="X1611" s="28" t="n">
        <x:v>24.22</x:v>
      </x:c>
      <x:c r="Y1611" s="20" t="n">
        <x:v>0.15</x:v>
      </x:c>
      <x:c r="Z1611" s="20" t="n">
        <x:f>IF(Y1611&gt;1,Y1611/100,Y1611)</x:f>
        <x:v>0.15</x:v>
      </x:c>
      <x:c r="AA1611" s="28" t="n">
        <x:v>18.82</x:v>
      </x:c>
      <x:c r="AB1611" s="28" t="n">
        <x:v>82.35</x:v>
      </x:c>
      <x:c r="AC1611" s="28" t="str">
        <x:v>BOB</x:v>
      </x:c>
      <x:c r="AD1611" s="28" t="n">
        <x:f>IF(AC1611="USD",AB1611*'Parametros'!$B$4,AB1611)</x:f>
        <x:v>82.35</x:v>
      </x:c>
      <x:c r="AE1611" s="28" t="n">
        <x:f>W1611*X1611*(1-Z1611)</x:f>
        <x:v>82.348</x:v>
      </x:c>
      <x:c r="AF1611" s="28" t="n">
        <x:f>W1611*AA1611</x:f>
        <x:v>75.28</x:v>
      </x:c>
      <x:c r="AG1611" s="28" t="n">
        <x:f>AE1611-AF1611</x:f>
        <x:v>7.067999999999998</x:v>
      </x:c>
      <x:c r="AH1611" s="20" t="n">
        <x:f>IF(AE1611&gt;0,AG1611/AE1611,"")</x:f>
        <x:v>0.08583086413756251</x:v>
      </x:c>
      <x:c r="AI1611" s="28" t="n">
        <x:v>98647.46</x:v>
      </x:c>
      <x:c r="AJ1611" s="28"/>
      <x:c r="AK1611"/>
      <x:c r="AL1611" t="str">
        <x:v>Completado</x:v>
      </x:c>
      <x:c r="AM1611" t="str">
        <x:f>IF(W1611&lt;0,"Devuelto",AL1611)</x:f>
        <x:v>Completado</x:v>
      </x:c>
      <x:c r="AN1611" t="str">
        <x:v>Transferencia</x:v>
      </x:c>
      <x:c r="AO1611" s="29" t="str">
        <x:v>Sin observación</x:v>
      </x:c>
      <x:c r="AP1611" t="str">
        <x:f>IF(D1611="","No","Sí")</x:f>
        <x:v>Sí</x:v>
      </x:c>
    </x:row>
    <x:row r="1612">
      <x:c r="A1612" t="n">
        <x:v>1612</x:v>
      </x:c>
      <x:c r="B1612" t="str">
        <x:v>VT0007649</x:v>
      </x:c>
      <x:c r="C1612" t="str">
        <x:v>46066</x:v>
      </x:c>
      <x:c r="D1612" s="27" t="n">
        <x:v>46066</x:v>
      </x:c>
      <x:c r="E1612" t="n">
        <x:f>IF(D1612="","",YEAR(D1612))</x:f>
        <x:v>2026</x:v>
      </x:c>
      <x:c r="F1612" t="n">
        <x:f>IF(D1612="","",MONTH(D1612))</x:f>
        <x:v>2</x:v>
      </x:c>
      <x:c r="G1612" t="str">
        <x:f>IF(D1612="","Fecha no disponible",TEXT(D1612,"mmmm"))</x:f>
        <x:v>February</x:v>
      </x:c>
      <x:c r="H1612" t="str">
        <x:f>IF(D1612="","Fecha no disponible",TEXT(D1612,"yyyy-mm"))</x:f>
        <x:v>2026-02</x:v>
      </x:c>
      <x:c r="I1612" t="str">
        <x:f>IF(D1612="","Fecha no disponible","T"&amp;ROUNDUP(MONTH(D1612)/3,0))</x:f>
        <x:v>T1</x:v>
      </x:c>
      <x:c r="J1612" t="str">
        <x:v>T008</x:v>
      </x:c>
      <x:c r="K1612" t="str">
        <x:v>Tienda Santa Cruz 4</x:v>
      </x:c>
      <x:c r="L1612" t="str">
        <x:v>Barrio</x:v>
      </x:c>
      <x:c r="M1612" t="str">
        <x:v>Santa Cruz</x:v>
      </x:c>
      <x:c r="N1612" t="str">
        <x:f>IFERROR(VLOOKUP(M1612,'Mapeos'!$A$4:$B$30,2,FALSE),M1612)</x:f>
        <x:v>Santa Cruz</x:v>
      </x:c>
      <x:c r="O1612" t="str">
        <x:v>C00529</x:v>
      </x:c>
      <x:c r="P1612" t="str">
        <x:v>Frecuente</x:v>
      </x:c>
      <x:c r="Q1612" t="str">
        <x:v>P0146</x:v>
      </x:c>
      <x:c r="R1612" t="str">
        <x:v>Cuidado Personal</x:v>
      </x:c>
      <x:c r="S1612" t="str">
        <x:v>Marca A</x:v>
      </x:c>
      <x:c r="T1612" t="str">
        <x:v>Tienda</x:v>
      </x:c>
      <x:c r="U1612" t="str">
        <x:f>IFERROR(VLOOKUP(T1612,'Mapeos'!$D$4:$E$25,2,FALSE),T1612)</x:f>
        <x:v>Tienda</x:v>
      </x:c>
      <x:c r="V1612" t="str">
        <x:v>V005</x:v>
      </x:c>
      <x:c r="W1612" t="n">
        <x:v>4</x:v>
      </x:c>
      <x:c r="X1612" s="28" t="n">
        <x:v>30.93</x:v>
      </x:c>
      <x:c r="Y1612" s="20" t="n">
        <x:v>0.1</x:v>
      </x:c>
      <x:c r="Z1612" s="20" t="n">
        <x:f>IF(Y1612&gt;1,Y1612/100,Y1612)</x:f>
        <x:v>0.1</x:v>
      </x:c>
      <x:c r="AA1612" s="28" t="n">
        <x:v>17.6</x:v>
      </x:c>
      <x:c r="AB1612" s="28" t="n">
        <x:v>111.35</x:v>
      </x:c>
      <x:c r="AC1612" s="28" t="str">
        <x:v>BOB</x:v>
      </x:c>
      <x:c r="AD1612" s="28" t="n">
        <x:f>IF(AC1612="USD",AB1612*'Parametros'!$B$4,AB1612)</x:f>
        <x:v>111.35</x:v>
      </x:c>
      <x:c r="AE1612" s="28" t="n">
        <x:f>W1612*X1612*(1-Z1612)</x:f>
        <x:v>111.348</x:v>
      </x:c>
      <x:c r="AF1612" s="28" t="n">
        <x:f>W1612*AA1612</x:f>
        <x:v>70.4</x:v>
      </x:c>
      <x:c r="AG1612" s="28" t="n">
        <x:f>AE1612-AF1612</x:f>
        <x:v>40.94799999999999</x:v>
      </x:c>
      <x:c r="AH1612" s="20" t="n">
        <x:f>IF(AE1612&gt;0,AG1612/AE1612,"")</x:f>
        <x:v>0.3677479613464094</x:v>
      </x:c>
      <x:c r="AI1612" s="28" t="n">
        <x:v>135051.45</x:v>
      </x:c>
      <x:c r="AJ1612" s="28"/>
      <x:c r="AK1612"/>
      <x:c r="AL1612" t="str">
        <x:v>Completado</x:v>
      </x:c>
      <x:c r="AM1612" t="str">
        <x:f>IF(W1612&lt;0,"Devuelto",AL1612)</x:f>
        <x:v>Completado</x:v>
      </x:c>
      <x:c r="AN1612" t="str">
        <x:v>Transferencia</x:v>
      </x:c>
      <x:c r="AO1612" s="29" t="str">
        <x:v>Sin observación</x:v>
      </x:c>
      <x:c r="AP1612" t="str">
        <x:f>IF(D1612="","No","Sí")</x:f>
        <x:v>Sí</x:v>
      </x:c>
    </x:row>
    <x:row r="1613">
      <x:c r="A1613" t="n">
        <x:v>1613</x:v>
      </x:c>
      <x:c r="B1613" t="str">
        <x:v>VT0007654</x:v>
      </x:c>
      <x:c r="C1613" t="str">
        <x:v>45969</x:v>
      </x:c>
      <x:c r="D1613" s="27" t="n">
        <x:v>45969</x:v>
      </x:c>
      <x:c r="E1613" t="n">
        <x:f>IF(D1613="","",YEAR(D1613))</x:f>
        <x:v>2025</x:v>
      </x:c>
      <x:c r="F1613" t="n">
        <x:f>IF(D1613="","",MONTH(D1613))</x:f>
        <x:v>11</x:v>
      </x:c>
      <x:c r="G1613" t="str">
        <x:f>IF(D1613="","Fecha no disponible",TEXT(D1613,"mmmm"))</x:f>
        <x:v>November</x:v>
      </x:c>
      <x:c r="H1613" t="str">
        <x:f>IF(D1613="","Fecha no disponible",TEXT(D1613,"yyyy-mm"))</x:f>
        <x:v>2025-11</x:v>
      </x:c>
      <x:c r="I1613" t="str">
        <x:f>IF(D1613="","Fecha no disponible","T"&amp;ROUNDUP(MONTH(D1613)/3,0))</x:f>
        <x:v>T4</x:v>
      </x:c>
      <x:c r="J1613" t="str">
        <x:v>T017</x:v>
      </x:c>
      <x:c r="K1613" t="str">
        <x:v>Tienda Sucre 1</x:v>
      </x:c>
      <x:c r="L1613" t="str">
        <x:v>Centro</x:v>
      </x:c>
      <x:c r="M1613" t="str">
        <x:v>Sucre</x:v>
      </x:c>
      <x:c r="N1613" t="str">
        <x:f>IFERROR(VLOOKUP(M1613,'Mapeos'!$A$4:$B$30,2,FALSE),M1613)</x:f>
        <x:v>Sucre</x:v>
      </x:c>
      <x:c r="O1613" t="str">
        <x:v>C01600</x:v>
      </x:c>
      <x:c r="P1613" t="str">
        <x:v>Premium</x:v>
      </x:c>
      <x:c r="Q1613" t="str">
        <x:v>P0053</x:v>
      </x:c>
      <x:c r="R1613" t="str">
        <x:v>Alimentos</x:v>
      </x:c>
      <x:c r="S1613" t="str">
        <x:v>Marca B</x:v>
      </x:c>
      <x:c r="T1613" t="str">
        <x:v>Marketplace</x:v>
      </x:c>
      <x:c r="U1613" t="str">
        <x:f>IFERROR(VLOOKUP(T1613,'Mapeos'!$D$4:$E$25,2,FALSE),T1613)</x:f>
        <x:v>Marketplace</x:v>
      </x:c>
      <x:c r="V1613" t="str">
        <x:v>V029</x:v>
      </x:c>
      <x:c r="W1613" t="n">
        <x:v>1</x:v>
      </x:c>
      <x:c r="X1613" s="28" t="n">
        <x:v>61.61</x:v>
      </x:c>
      <x:c r="Y1613" s="20" t="n">
        <x:v>0.05</x:v>
      </x:c>
      <x:c r="Z1613" s="20" t="n">
        <x:f>IF(Y1613&gt;1,Y1613/100,Y1613)</x:f>
        <x:v>0.05</x:v>
      </x:c>
      <x:c r="AA1613" s="28" t="n">
        <x:v>43.92</x:v>
      </x:c>
      <x:c r="AB1613" s="28" t="n">
        <x:v>58.53</x:v>
      </x:c>
      <x:c r="AC1613" s="28" t="str">
        <x:v>BOB</x:v>
      </x:c>
      <x:c r="AD1613" s="28" t="n">
        <x:f>IF(AC1613="USD",AB1613*'Parametros'!$B$4,AB1613)</x:f>
        <x:v>58.53</x:v>
      </x:c>
      <x:c r="AE1613" s="28" t="n">
        <x:f>W1613*X1613*(1-Z1613)</x:f>
        <x:v>58.5295</x:v>
      </x:c>
      <x:c r="AF1613" s="28" t="n">
        <x:f>W1613*AA1613</x:f>
        <x:v>43.92</x:v>
      </x:c>
      <x:c r="AG1613" s="28" t="n">
        <x:f>AE1613-AF1613</x:f>
        <x:v>14.609499999999997</x:v>
      </x:c>
      <x:c r="AH1613" s="20" t="n">
        <x:f>IF(AE1613&gt;0,AG1613/AE1613,"")</x:f>
        <x:v>0.2496091714434601</x:v>
      </x:c>
      <x:c r="AI1613" s="28" t="n">
        <x:v>77694.67</x:v>
      </x:c>
      <x:c r="AJ1613" s="28"/>
      <x:c r="AK1613"/>
      <x:c r="AL1613" t="str">
        <x:v>Completado</x:v>
      </x:c>
      <x:c r="AM1613" t="str">
        <x:f>IF(W1613&lt;0,"Devuelto",AL1613)</x:f>
        <x:v>Completado</x:v>
      </x:c>
      <x:c r="AN1613" t="str">
        <x:v>Transferencia</x:v>
      </x:c>
      <x:c r="AO1613" s="29" t="str">
        <x:v>Sin observación</x:v>
      </x:c>
      <x:c r="AP1613" t="str">
        <x:f>IF(D1613="","No","Sí")</x:f>
        <x:v>Sí</x:v>
      </x:c>
    </x:row>
    <x:row r="1614">
      <x:c r="A1614" t="n">
        <x:v>1614</x:v>
      </x:c>
      <x:c r="B1614" t="str">
        <x:v>VT0007659</x:v>
      </x:c>
      <x:c r="C1614" t="str">
        <x:v>45900</x:v>
      </x:c>
      <x:c r="D1614" s="27" t="n">
        <x:v>45900</x:v>
      </x:c>
      <x:c r="E1614" t="n">
        <x:f>IF(D1614="","",YEAR(D1614))</x:f>
        <x:v>2025</x:v>
      </x:c>
      <x:c r="F1614" t="n">
        <x:f>IF(D1614="","",MONTH(D1614))</x:f>
        <x:v>8</x:v>
      </x:c>
      <x:c r="G1614" t="str">
        <x:f>IF(D1614="","Fecha no disponible",TEXT(D1614,"mmmm"))</x:f>
        <x:v>August</x:v>
      </x:c>
      <x:c r="H1614" t="str">
        <x:f>IF(D1614="","Fecha no disponible",TEXT(D1614,"yyyy-mm"))</x:f>
        <x:v>2025-08</x:v>
      </x:c>
      <x:c r="I1614" t="str">
        <x:f>IF(D1614="","Fecha no disponible","T"&amp;ROUNDUP(MONTH(D1614)/3,0))</x:f>
        <x:v>T3</x:v>
      </x:c>
      <x:c r="J1614" t="str">
        <x:v>T011</x:v>
      </x:c>
      <x:c r="K1614" t="str">
        <x:v>Tienda Cochabamba 3</x:v>
      </x:c>
      <x:c r="L1614" t="str">
        <x:v>Mall</x:v>
      </x:c>
      <x:c r="M1614" t="str">
        <x:v>Cochabamba</x:v>
      </x:c>
      <x:c r="N1614" t="str">
        <x:f>IFERROR(VLOOKUP(M1614,'Mapeos'!$A$4:$B$30,2,FALSE),M1614)</x:f>
        <x:v>Cochabamba</x:v>
      </x:c>
      <x:c r="O1614" t="str">
        <x:v>C00076</x:v>
      </x:c>
      <x:c r="P1614" t="str">
        <x:v>Frecuente</x:v>
      </x:c>
      <x:c r="Q1614" t="str">
        <x:v>P0096</x:v>
      </x:c>
      <x:c r="R1614" t="str">
        <x:v>Electrónica</x:v>
      </x:c>
      <x:c r="S1614" t="str">
        <x:v>Marca C</x:v>
      </x:c>
      <x:c r="T1614" t="str">
        <x:v>WhatsApp</x:v>
      </x:c>
      <x:c r="U1614" t="str">
        <x:f>IFERROR(VLOOKUP(T1614,'Mapeos'!$D$4:$E$25,2,FALSE),T1614)</x:f>
        <x:v>WhatsApp</x:v>
      </x:c>
      <x:c r="V1614" t="str">
        <x:v>V020</x:v>
      </x:c>
      <x:c r="W1614" t="n">
        <x:v>1</x:v>
      </x:c>
      <x:c r="X1614" s="28" t="n">
        <x:v>444.89</x:v>
      </x:c>
      <x:c r="Y1614" s="20" t="n">
        <x:v>0.25</x:v>
      </x:c>
      <x:c r="Z1614" s="20" t="n">
        <x:f>IF(Y1614&gt;1,Y1614/100,Y1614)</x:f>
        <x:v>0.25</x:v>
      </x:c>
      <x:c r="AA1614" s="28" t="n">
        <x:v>273.47</x:v>
      </x:c>
      <x:c r="AB1614" s="28" t="n">
        <x:v>333.67</x:v>
      </x:c>
      <x:c r="AC1614" s="28" t="str">
        <x:v>BOB</x:v>
      </x:c>
      <x:c r="AD1614" s="28" t="n">
        <x:f>IF(AC1614="USD",AB1614*'Parametros'!$B$4,AB1614)</x:f>
        <x:v>333.67</x:v>
      </x:c>
      <x:c r="AE1614" s="28" t="n">
        <x:f>W1614*X1614*(1-Z1614)</x:f>
        <x:v>333.6675</x:v>
      </x:c>
      <x:c r="AF1614" s="28" t="n">
        <x:f>W1614*AA1614</x:f>
        <x:v>273.47</x:v>
      </x:c>
      <x:c r="AG1614" s="28" t="n">
        <x:f>AE1614-AF1614</x:f>
        <x:v>60.19749999999999</x:v>
      </x:c>
      <x:c r="AH1614" s="20" t="n">
        <x:f>IF(AE1614&gt;0,AG1614/AE1614,"")</x:f>
        <x:v>0.18041163733357304</x:v>
      </x:c>
      <x:c r="AI1614" s="28" t="n">
        <x:v>74877.15</x:v>
      </x:c>
      <x:c r="AJ1614" s="28"/>
      <x:c r="AK1614"/>
      <x:c r="AL1614" t="str">
        <x:v>Completado</x:v>
      </x:c>
      <x:c r="AM1614" t="str">
        <x:f>IF(W1614&lt;0,"Devuelto",AL1614)</x:f>
        <x:v>Completado</x:v>
      </x:c>
      <x:c r="AN1614" t="str">
        <x:v>QR</x:v>
      </x:c>
      <x:c r="AO1614" s="29" t="str">
        <x:v>Sin observación</x:v>
      </x:c>
      <x:c r="AP1614" t="str">
        <x:f>IF(D1614="","No","Sí")</x:f>
        <x:v>Sí</x:v>
      </x:c>
    </x:row>
    <x:row r="1615">
      <x:c r="A1615" t="n">
        <x:v>1615</x:v>
      </x:c>
      <x:c r="B1615" t="str">
        <x:v>VT0007664</x:v>
      </x:c>
      <x:c r="C1615" t="str">
        <x:v>45375</x:v>
      </x:c>
      <x:c r="D1615" s="27" t="n">
        <x:v>45375</x:v>
      </x:c>
      <x:c r="E1615" t="n">
        <x:f>IF(D1615="","",YEAR(D1615))</x:f>
        <x:v>2024</x:v>
      </x:c>
      <x:c r="F1615" t="n">
        <x:f>IF(D1615="","",MONTH(D1615))</x:f>
        <x:v>3</x:v>
      </x:c>
      <x:c r="G1615" t="str">
        <x:f>IF(D1615="","Fecha no disponible",TEXT(D1615,"mmmm"))</x:f>
        <x:v>March</x:v>
      </x:c>
      <x:c r="H1615" t="str">
        <x:f>IF(D1615="","Fecha no disponible",TEXT(D1615,"yyyy-mm"))</x:f>
        <x:v>2024-03</x:v>
      </x:c>
      <x:c r="I1615" t="str">
        <x:f>IF(D1615="","Fecha no disponible","T"&amp;ROUNDUP(MONTH(D1615)/3,0))</x:f>
        <x:v>T1</x:v>
      </x:c>
      <x:c r="J1615" t="str">
        <x:v>T003</x:v>
      </x:c>
      <x:c r="K1615" t="str">
        <x:v>Tienda La Paz 3</x:v>
      </x:c>
      <x:c r="L1615" t="str">
        <x:v>Barrio</x:v>
      </x:c>
      <x:c r="M1615" t="str">
        <x:v>La Paz</x:v>
      </x:c>
      <x:c r="N1615" t="str">
        <x:f>IFERROR(VLOOKUP(M1615,'Mapeos'!$A$4:$B$30,2,FALSE),M1615)</x:f>
        <x:v>La Paz</x:v>
      </x:c>
      <x:c r="O1615" t="str">
        <x:v>C01615</x:v>
      </x:c>
      <x:c r="P1615" t="str">
        <x:v>Premium</x:v>
      </x:c>
      <x:c r="Q1615" t="str">
        <x:v>P0116</x:v>
      </x:c>
      <x:c r="R1615" t="str">
        <x:v>Hogar</x:v>
      </x:c>
      <x:c r="S1615" t="str">
        <x:v>Marca B</x:v>
      </x:c>
      <x:c r="T1615" t="str">
        <x:v>E-commerce</x:v>
      </x:c>
      <x:c r="U1615" t="str">
        <x:f>IFERROR(VLOOKUP(T1615,'Mapeos'!$D$4:$E$25,2,FALSE),T1615)</x:f>
        <x:v>E-commerce</x:v>
      </x:c>
      <x:c r="V1615" t="str">
        <x:v>V035</x:v>
      </x:c>
      <x:c r="W1615" t="n">
        <x:v>7</x:v>
      </x:c>
      <x:c r="X1615" s="28" t="n">
        <x:v>275.46</x:v>
      </x:c>
      <x:c r="Y1615" s="20" t="n">
        <x:v>0</x:v>
      </x:c>
      <x:c r="Z1615" s="20" t="n">
        <x:f>IF(Y1615&gt;1,Y1615/100,Y1615)</x:f>
        <x:v>0</x:v>
      </x:c>
      <x:c r="AA1615" s="28" t="n">
        <x:v>161.09</x:v>
      </x:c>
      <x:c r="AB1615" s="28" t="n">
        <x:v>1928.22</x:v>
      </x:c>
      <x:c r="AC1615" s="28" t="str">
        <x:v>BOB</x:v>
      </x:c>
      <x:c r="AD1615" s="28" t="n">
        <x:f>IF(AC1615="USD",AB1615*'Parametros'!$B$4,AB1615)</x:f>
        <x:v>1928.22</x:v>
      </x:c>
      <x:c r="AE1615" s="28" t="n">
        <x:f>W1615*X1615*(1-Z1615)</x:f>
        <x:v>1928.2199999999998</x:v>
      </x:c>
      <x:c r="AF1615" s="28" t="n">
        <x:f>W1615*AA1615</x:f>
        <x:v>1127.63</x:v>
      </x:c>
      <x:c r="AG1615" s="28" t="n">
        <x:f>AE1615-AF1615</x:f>
        <x:v>800.5899999999997</x:v>
      </x:c>
      <x:c r="AH1615" s="20" t="n">
        <x:f>IF(AE1615&gt;0,AG1615/AE1615,"")</x:f>
        <x:v>0.41519639875117975</x:v>
      </x:c>
      <x:c r="AI1615" s="28" t="n">
        <x:v>75982.61</x:v>
      </x:c>
      <x:c r="AJ1615" s="28"/>
      <x:c r="AK1615"/>
      <x:c r="AL1615" t="str">
        <x:v>Completado</x:v>
      </x:c>
      <x:c r="AM1615" t="str">
        <x:f>IF(W1615&lt;0,"Devuelto",AL1615)</x:f>
        <x:v>Completado</x:v>
      </x:c>
      <x:c r="AN1615" t="str">
        <x:v>QR</x:v>
      </x:c>
      <x:c r="AO1615" s="29" t="str">
        <x:v>Sin observación</x:v>
      </x:c>
      <x:c r="AP1615" t="str">
        <x:f>IF(D1615="","No","Sí")</x:f>
        <x:v>Sí</x:v>
      </x:c>
    </x:row>
    <x:row r="1616">
      <x:c r="A1616" t="n">
        <x:v>1616</x:v>
      </x:c>
      <x:c r="B1616" t="str">
        <x:v>VT0007668</x:v>
      </x:c>
      <x:c r="C1616" t="str">
        <x:v>46042</x:v>
      </x:c>
      <x:c r="D1616" s="27" t="n">
        <x:v>46042</x:v>
      </x:c>
      <x:c r="E1616" t="n">
        <x:f>IF(D1616="","",YEAR(D1616))</x:f>
        <x:v>2026</x:v>
      </x:c>
      <x:c r="F1616" t="n">
        <x:f>IF(D1616="","",MONTH(D1616))</x:f>
        <x:v>1</x:v>
      </x:c>
      <x:c r="G1616" t="str">
        <x:f>IF(D1616="","Fecha no disponible",TEXT(D1616,"mmmm"))</x:f>
        <x:v>January</x:v>
      </x:c>
      <x:c r="H1616" t="str">
        <x:f>IF(D1616="","Fecha no disponible",TEXT(D1616,"yyyy-mm"))</x:f>
        <x:v>2026-01</x:v>
      </x:c>
      <x:c r="I1616" t="str">
        <x:f>IF(D1616="","Fecha no disponible","T"&amp;ROUNDUP(MONTH(D1616)/3,0))</x:f>
        <x:v>T1</x:v>
      </x:c>
      <x:c r="J1616" t="str">
        <x:v>T002</x:v>
      </x:c>
      <x:c r="K1616" t="str">
        <x:v>Tienda La Paz 2</x:v>
      </x:c>
      <x:c r="L1616" t="str">
        <x:v>Mall</x:v>
      </x:c>
      <x:c r="M1616" t="str">
        <x:v>La Paz</x:v>
      </x:c>
      <x:c r="N1616" t="str">
        <x:f>IFERROR(VLOOKUP(M1616,'Mapeos'!$A$4:$B$30,2,FALSE),M1616)</x:f>
        <x:v>La Paz</x:v>
      </x:c>
      <x:c r="O1616" t="str">
        <x:v>C01530</x:v>
      </x:c>
      <x:c r="P1616" t="str">
        <x:v>Masivo</x:v>
      </x:c>
      <x:c r="Q1616" t="str">
        <x:v>P0054</x:v>
      </x:c>
      <x:c r="R1616" t="str">
        <x:v>Alimentos</x:v>
      </x:c>
      <x:c r="S1616" t="str">
        <x:v>Marca B</x:v>
      </x:c>
      <x:c r="T1616" t="str">
        <x:v>WhatsApp</x:v>
      </x:c>
      <x:c r="U1616" t="str">
        <x:f>IFERROR(VLOOKUP(T1616,'Mapeos'!$D$4:$E$25,2,FALSE),T1616)</x:f>
        <x:v>WhatsApp</x:v>
      </x:c>
      <x:c r="V1616" t="str">
        <x:v>V021</x:v>
      </x:c>
      <x:c r="W1616" t="n">
        <x:v>2</x:v>
      </x:c>
      <x:c r="X1616" s="28" t="n">
        <x:v>34.86</x:v>
      </x:c>
      <x:c r="Y1616" s="20" t="n">
        <x:v>0</x:v>
      </x:c>
      <x:c r="Z1616" s="20" t="n">
        <x:f>IF(Y1616&gt;1,Y1616/100,Y1616)</x:f>
        <x:v>0</x:v>
      </x:c>
      <x:c r="AA1616" s="28" t="n">
        <x:v>18.5</x:v>
      </x:c>
      <x:c r="AB1616" s="28" t="n">
        <x:v>69.72</x:v>
      </x:c>
      <x:c r="AC1616" s="28" t="str">
        <x:v>BOB</x:v>
      </x:c>
      <x:c r="AD1616" s="28" t="n">
        <x:f>IF(AC1616="USD",AB1616*'Parametros'!$B$4,AB1616)</x:f>
        <x:v>69.72</x:v>
      </x:c>
      <x:c r="AE1616" s="28" t="n">
        <x:f>W1616*X1616*(1-Z1616)</x:f>
        <x:v>69.72</x:v>
      </x:c>
      <x:c r="AF1616" s="28" t="n">
        <x:f>W1616*AA1616</x:f>
        <x:v>37</x:v>
      </x:c>
      <x:c r="AG1616" s="28" t="n">
        <x:f>AE1616-AF1616</x:f>
        <x:v>32.72</x:v>
      </x:c>
      <x:c r="AH1616" s="20" t="n">
        <x:f>IF(AE1616&gt;0,AG1616/AE1616,"")</x:f>
        <x:v>0.4693057946069994</x:v>
      </x:c>
      <x:c r="AI1616" s="28" t="n">
        <x:v>99574.54</x:v>
      </x:c>
      <x:c r="AJ1616" s="28"/>
      <x:c r="AK1616"/>
      <x:c r="AL1616" t="str">
        <x:v>Completado</x:v>
      </x:c>
      <x:c r="AM1616" t="str">
        <x:f>IF(W1616&lt;0,"Devuelto",AL1616)</x:f>
        <x:v>Completado</x:v>
      </x:c>
      <x:c r="AN1616" t="str">
        <x:v>Transferencia</x:v>
      </x:c>
      <x:c r="AO1616" s="29" t="str">
        <x:v>Sin observación</x:v>
      </x:c>
      <x:c r="AP1616" t="str">
        <x:f>IF(D1616="","No","Sí")</x:f>
        <x:v>Sí</x:v>
      </x:c>
    </x:row>
    <x:row r="1617">
      <x:c r="A1617" t="n">
        <x:v>1617</x:v>
      </x:c>
      <x:c r="B1617" t="str">
        <x:v>VT0007673</x:v>
      </x:c>
      <x:c r="C1617" t="str">
        <x:v>45322</x:v>
      </x:c>
      <x:c r="D1617" s="27" t="n">
        <x:v>45322</x:v>
      </x:c>
      <x:c r="E1617" t="n">
        <x:f>IF(D1617="","",YEAR(D1617))</x:f>
        <x:v>2024</x:v>
      </x:c>
      <x:c r="F1617" t="n">
        <x:f>IF(D1617="","",MONTH(D1617))</x:f>
        <x:v>1</x:v>
      </x:c>
      <x:c r="G1617" t="str">
        <x:f>IF(D1617="","Fecha no disponible",TEXT(D1617,"mmmm"))</x:f>
        <x:v>January</x:v>
      </x:c>
      <x:c r="H1617" t="str">
        <x:f>IF(D1617="","Fecha no disponible",TEXT(D1617,"yyyy-mm"))</x:f>
        <x:v>2024-01</x:v>
      </x:c>
      <x:c r="I1617" t="str">
        <x:f>IF(D1617="","Fecha no disponible","T"&amp;ROUNDUP(MONTH(D1617)/3,0))</x:f>
        <x:v>T1</x:v>
      </x:c>
      <x:c r="J1617" t="str">
        <x:v>T009</x:v>
      </x:c>
      <x:c r="K1617" t="str">
        <x:v>Tienda Cochabamba 1</x:v>
      </x:c>
      <x:c r="L1617" t="str">
        <x:v>Mall</x:v>
      </x:c>
      <x:c r="M1617" t="str">
        <x:v>Cochabamba</x:v>
      </x:c>
      <x:c r="N1617" t="str">
        <x:f>IFERROR(VLOOKUP(M1617,'Mapeos'!$A$4:$B$30,2,FALSE),M1617)</x:f>
        <x:v>Cochabamba</x:v>
      </x:c>
      <x:c r="O1617" t="str">
        <x:v>C00489</x:v>
      </x:c>
      <x:c r="P1617" t="str">
        <x:v>Frecuente</x:v>
      </x:c>
      <x:c r="Q1617" t="str">
        <x:v>P0047</x:v>
      </x:c>
      <x:c r="R1617" t="str">
        <x:v>Cuidado Personal</x:v>
      </x:c>
      <x:c r="S1617" t="str">
        <x:v>Marca A</x:v>
      </x:c>
      <x:c r="T1617" t="str">
        <x:v>E-commerce</x:v>
      </x:c>
      <x:c r="U1617" t="str">
        <x:f>IFERROR(VLOOKUP(T1617,'Mapeos'!$D$4:$E$25,2,FALSE),T1617)</x:f>
        <x:v>E-commerce</x:v>
      </x:c>
      <x:c r="V1617" t="str">
        <x:v>V005</x:v>
      </x:c>
      <x:c r="W1617" t="n">
        <x:v>5</x:v>
      </x:c>
      <x:c r="X1617" s="28" t="n">
        <x:v>71.86</x:v>
      </x:c>
      <x:c r="Y1617" s="20" t="n">
        <x:v>0.1</x:v>
      </x:c>
      <x:c r="Z1617" s="20" t="n">
        <x:f>IF(Y1617&gt;1,Y1617/100,Y1617)</x:f>
        <x:v>0.1</x:v>
      </x:c>
      <x:c r="AA1617" s="28" t="n">
        <x:v>46.55</x:v>
      </x:c>
      <x:c r="AB1617" s="28" t="n">
        <x:v>323.37</x:v>
      </x:c>
      <x:c r="AC1617" s="28" t="str">
        <x:v>BOB</x:v>
      </x:c>
      <x:c r="AD1617" s="28" t="n">
        <x:f>IF(AC1617="USD",AB1617*'Parametros'!$B$4,AB1617)</x:f>
        <x:v>323.37</x:v>
      </x:c>
      <x:c r="AE1617" s="28" t="n">
        <x:f>W1617*X1617*(1-Z1617)</x:f>
        <x:v>323.37</x:v>
      </x:c>
      <x:c r="AF1617" s="28" t="n">
        <x:f>W1617*AA1617</x:f>
        <x:v>232.75</x:v>
      </x:c>
      <x:c r="AG1617" s="28" t="n">
        <x:f>AE1617-AF1617</x:f>
        <x:v>90.62</x:v>
      </x:c>
      <x:c r="AH1617" s="20" t="n">
        <x:f>IF(AE1617&gt;0,AG1617/AE1617,"")</x:f>
        <x:v>0.28023626186721096</x:v>
      </x:c>
      <x:c r="AI1617" s="28" t="n">
        <x:v>92144.23</x:v>
      </x:c>
      <x:c r="AJ1617" s="28"/>
      <x:c r="AK1617"/>
      <x:c r="AL1617" t="str">
        <x:v>Completado</x:v>
      </x:c>
      <x:c r="AM1617" t="str">
        <x:f>IF(W1617&lt;0,"Devuelto",AL1617)</x:f>
        <x:v>Completado</x:v>
      </x:c>
      <x:c r="AN1617" t="str">
        <x:v>QR</x:v>
      </x:c>
      <x:c r="AO1617" s="29" t="str">
        <x:v>Sin observación</x:v>
      </x:c>
      <x:c r="AP1617" t="str">
        <x:f>IF(D1617="","No","Sí")</x:f>
        <x:v>Sí</x:v>
      </x:c>
    </x:row>
    <x:row r="1618">
      <x:c r="A1618" t="n">
        <x:v>1618</x:v>
      </x:c>
      <x:c r="B1618" t="str">
        <x:v>VT0007678</x:v>
      </x:c>
      <x:c r="C1618" t="str">
        <x:v>45424</x:v>
      </x:c>
      <x:c r="D1618" s="27" t="n">
        <x:v>45424</x:v>
      </x:c>
      <x:c r="E1618" t="n">
        <x:f>IF(D1618="","",YEAR(D1618))</x:f>
        <x:v>2024</x:v>
      </x:c>
      <x:c r="F1618" t="n">
        <x:f>IF(D1618="","",MONTH(D1618))</x:f>
        <x:v>5</x:v>
      </x:c>
      <x:c r="G1618" t="str">
        <x:f>IF(D1618="","Fecha no disponible",TEXT(D1618,"mmmm"))</x:f>
        <x:v>May</x:v>
      </x:c>
      <x:c r="H1618" t="str">
        <x:f>IF(D1618="","Fecha no disponible",TEXT(D1618,"yyyy-mm"))</x:f>
        <x:v>2024-05</x:v>
      </x:c>
      <x:c r="I1618" t="str">
        <x:f>IF(D1618="","Fecha no disponible","T"&amp;ROUNDUP(MONTH(D1618)/3,0))</x:f>
        <x:v>T2</x:v>
      </x:c>
      <x:c r="J1618" t="str">
        <x:v>T007</x:v>
      </x:c>
      <x:c r="K1618" t="str">
        <x:v>Tienda Santa Cruz 3</x:v>
      </x:c>
      <x:c r="L1618" t="str">
        <x:v>Barrio</x:v>
      </x:c>
      <x:c r="M1618" t="str">
        <x:v>Santa Cruz</x:v>
      </x:c>
      <x:c r="N1618" t="str">
        <x:f>IFERROR(VLOOKUP(M1618,'Mapeos'!$A$4:$B$30,2,FALSE),M1618)</x:f>
        <x:v>Santa Cruz</x:v>
      </x:c>
      <x:c r="O1618" t="str">
        <x:v>C00078</x:v>
      </x:c>
      <x:c r="P1618" t="str">
        <x:v>Premium</x:v>
      </x:c>
      <x:c r="Q1618" t="str">
        <x:v>P0038</x:v>
      </x:c>
      <x:c r="R1618" t="str">
        <x:v>Deportes</x:v>
      </x:c>
      <x:c r="S1618" t="str">
        <x:v>Marca A</x:v>
      </x:c>
      <x:c r="T1618" t="str">
        <x:v>Tienda</x:v>
      </x:c>
      <x:c r="U1618" t="str">
        <x:f>IFERROR(VLOOKUP(T1618,'Mapeos'!$D$4:$E$25,2,FALSE),T1618)</x:f>
        <x:v>Tienda</x:v>
      </x:c>
      <x:c r="V1618" t="str">
        <x:v>V037</x:v>
      </x:c>
      <x:c r="W1618" t="n">
        <x:v>4</x:v>
      </x:c>
      <x:c r="X1618" s="28" t="n">
        <x:v>340.59</x:v>
      </x:c>
      <x:c r="Y1618" s="20" t="n">
        <x:v>0.2</x:v>
      </x:c>
      <x:c r="Z1618" s="20" t="n">
        <x:f>IF(Y1618&gt;1,Y1618/100,Y1618)</x:f>
        <x:v>0.2</x:v>
      </x:c>
      <x:c r="AA1618" s="28" t="n">
        <x:v>203.7</x:v>
      </x:c>
      <x:c r="AB1618" s="28" t="n">
        <x:v>1089.89</x:v>
      </x:c>
      <x:c r="AC1618" s="28" t="str">
        <x:v>BOB</x:v>
      </x:c>
      <x:c r="AD1618" s="28" t="n">
        <x:f>IF(AC1618="USD",AB1618*'Parametros'!$B$4,AB1618)</x:f>
        <x:v>1089.89</x:v>
      </x:c>
      <x:c r="AE1618" s="28" t="n">
        <x:f>W1618*X1618*(1-Z1618)</x:f>
        <x:v>1089.888</x:v>
      </x:c>
      <x:c r="AF1618" s="28" t="n">
        <x:f>W1618*AA1618</x:f>
        <x:v>814.8</x:v>
      </x:c>
      <x:c r="AG1618" s="28" t="n">
        <x:f>AE1618-AF1618</x:f>
        <x:v>275.08799999999997</x:v>
      </x:c>
      <x:c r="AH1618" s="20" t="n">
        <x:f>IF(AE1618&gt;0,AG1618/AE1618,"")</x:f>
        <x:v>0.2524002466308465</x:v>
      </x:c>
      <x:c r="AI1618" s="28" t="n">
        <x:v>158173.98</x:v>
      </x:c>
      <x:c r="AJ1618" s="28"/>
      <x:c r="AK1618"/>
      <x:c r="AL1618" t="str">
        <x:v>Completado</x:v>
      </x:c>
      <x:c r="AM1618" t="str">
        <x:f>IF(W1618&lt;0,"Devuelto",AL1618)</x:f>
        <x:v>Completado</x:v>
      </x:c>
      <x:c r="AN1618" t="str">
        <x:v>Efectivo</x:v>
      </x:c>
      <x:c r="AO1618" s="29" t="str">
        <x:v>Sin observación</x:v>
      </x:c>
      <x:c r="AP1618" t="str">
        <x:f>IF(D1618="","No","Sí")</x:f>
        <x:v>Sí</x:v>
      </x:c>
    </x:row>
    <x:row r="1619">
      <x:c r="A1619" t="n">
        <x:v>1619</x:v>
      </x:c>
      <x:c r="B1619" t="str">
        <x:v>VT0007683</x:v>
      </x:c>
      <x:c r="C1619" t="str">
        <x:v>45706</x:v>
      </x:c>
      <x:c r="D1619" s="27" t="n">
        <x:v>45706</x:v>
      </x:c>
      <x:c r="E1619" t="n">
        <x:f>IF(D1619="","",YEAR(D1619))</x:f>
        <x:v>2025</x:v>
      </x:c>
      <x:c r="F1619" t="n">
        <x:f>IF(D1619="","",MONTH(D1619))</x:f>
        <x:v>2</x:v>
      </x:c>
      <x:c r="G1619" t="str">
        <x:f>IF(D1619="","Fecha no disponible",TEXT(D1619,"mmmm"))</x:f>
        <x:v>February</x:v>
      </x:c>
      <x:c r="H1619" t="str">
        <x:f>IF(D1619="","Fecha no disponible",TEXT(D1619,"yyyy-mm"))</x:f>
        <x:v>2025-02</x:v>
      </x:c>
      <x:c r="I1619" t="str">
        <x:f>IF(D1619="","Fecha no disponible","T"&amp;ROUNDUP(MONTH(D1619)/3,0))</x:f>
        <x:v>T1</x:v>
      </x:c>
      <x:c r="J1619" t="str">
        <x:v>T005</x:v>
      </x:c>
      <x:c r="K1619" t="str">
        <x:v>Tienda Santa Cruz 1</x:v>
      </x:c>
      <x:c r="L1619" t="str">
        <x:v>Centro</x:v>
      </x:c>
      <x:c r="M1619" t="str">
        <x:v>Santa Cruz</x:v>
      </x:c>
      <x:c r="N1619" t="str">
        <x:f>IFERROR(VLOOKUP(M1619,'Mapeos'!$A$4:$B$30,2,FALSE),M1619)</x:f>
        <x:v>Santa Cruz</x:v>
      </x:c>
      <x:c r="O1619" t="str">
        <x:v>C01723</x:v>
      </x:c>
      <x:c r="P1619" t="str">
        <x:v>Frecuente</x:v>
      </x:c>
      <x:c r="Q1619" t="str">
        <x:v>P0019</x:v>
      </x:c>
      <x:c r="R1619" t="str">
        <x:v>Electrónica</x:v>
      </x:c>
      <x:c r="S1619" t="str">
        <x:v>Marca A</x:v>
      </x:c>
      <x:c r="T1619" t="str">
        <x:v>Tienda</x:v>
      </x:c>
      <x:c r="U1619" t="str">
        <x:f>IFERROR(VLOOKUP(T1619,'Mapeos'!$D$4:$E$25,2,FALSE),T1619)</x:f>
        <x:v>Tienda</x:v>
      </x:c>
      <x:c r="V1619" t="str">
        <x:v>V003</x:v>
      </x:c>
      <x:c r="W1619" t="n">
        <x:v>1</x:v>
      </x:c>
      <x:c r="X1619" s="28" t="n">
        <x:v>233.22</x:v>
      </x:c>
      <x:c r="Y1619" s="20" t="n">
        <x:v>0.05</x:v>
      </x:c>
      <x:c r="Z1619" s="20" t="n">
        <x:f>IF(Y1619&gt;1,Y1619/100,Y1619)</x:f>
        <x:v>0.05</x:v>
      </x:c>
      <x:c r="AA1619" s="28" t="n">
        <x:v>149.37</x:v>
      </x:c>
      <x:c r="AB1619" s="28" t="n">
        <x:v>221.56</x:v>
      </x:c>
      <x:c r="AC1619" s="28" t="str">
        <x:v>BOB</x:v>
      </x:c>
      <x:c r="AD1619" s="28" t="n">
        <x:f>IF(AC1619="USD",AB1619*'Parametros'!$B$4,AB1619)</x:f>
        <x:v>221.56</x:v>
      </x:c>
      <x:c r="AE1619" s="28" t="n">
        <x:f>W1619*X1619*(1-Z1619)</x:f>
        <x:v>221.559</x:v>
      </x:c>
      <x:c r="AF1619" s="28" t="n">
        <x:f>W1619*AA1619</x:f>
        <x:v>149.37</x:v>
      </x:c>
      <x:c r="AG1619" s="28" t="n">
        <x:f>AE1619-AF1619</x:f>
        <x:v>72.189</x:v>
      </x:c>
      <x:c r="AH1619" s="20" t="n">
        <x:f>IF(AE1619&gt;0,AG1619/AE1619,"")</x:f>
        <x:v>0.325822918500264</x:v>
      </x:c>
      <x:c r="AI1619" s="28" t="n">
        <x:v>174033.03</x:v>
      </x:c>
      <x:c r="AJ1619" s="28"/>
      <x:c r="AK1619"/>
      <x:c r="AL1619" t="str">
        <x:v>Completado</x:v>
      </x:c>
      <x:c r="AM1619" t="str">
        <x:f>IF(W1619&lt;0,"Devuelto",AL1619)</x:f>
        <x:v>Completado</x:v>
      </x:c>
      <x:c r="AN1619" t="str">
        <x:v>Tarjeta</x:v>
      </x:c>
      <x:c r="AO1619" s="29" t="str">
        <x:v>Sin observación</x:v>
      </x:c>
      <x:c r="AP1619" t="str">
        <x:f>IF(D1619="","No","Sí")</x:f>
        <x:v>Sí</x:v>
      </x:c>
    </x:row>
    <x:row r="1620">
      <x:c r="A1620" t="n">
        <x:v>1620</x:v>
      </x:c>
      <x:c r="B1620" t="str">
        <x:v>VT0007687</x:v>
      </x:c>
      <x:c r="C1620" t="str">
        <x:v>45973</x:v>
      </x:c>
      <x:c r="D1620" s="27" t="n">
        <x:v>45973</x:v>
      </x:c>
      <x:c r="E1620" t="n">
        <x:f>IF(D1620="","",YEAR(D1620))</x:f>
        <x:v>2025</x:v>
      </x:c>
      <x:c r="F1620" t="n">
        <x:f>IF(D1620="","",MONTH(D1620))</x:f>
        <x:v>11</x:v>
      </x:c>
      <x:c r="G1620" t="str">
        <x:f>IF(D1620="","Fecha no disponible",TEXT(D1620,"mmmm"))</x:f>
        <x:v>November</x:v>
      </x:c>
      <x:c r="H1620" t="str">
        <x:f>IF(D1620="","Fecha no disponible",TEXT(D1620,"yyyy-mm"))</x:f>
        <x:v>2025-11</x:v>
      </x:c>
      <x:c r="I1620" t="str">
        <x:f>IF(D1620="","Fecha no disponible","T"&amp;ROUNDUP(MONTH(D1620)/3,0))</x:f>
        <x:v>T4</x:v>
      </x:c>
      <x:c r="J1620" t="str">
        <x:v>T018</x:v>
      </x:c>
      <x:c r="K1620" t="str">
        <x:v>Tienda Sucre 2</x:v>
      </x:c>
      <x:c r="L1620" t="str">
        <x:v>Mall</x:v>
      </x:c>
      <x:c r="M1620" t="str">
        <x:v>Sucre</x:v>
      </x:c>
      <x:c r="N1620" t="str">
        <x:f>IFERROR(VLOOKUP(M1620,'Mapeos'!$A$4:$B$30,2,FALSE),M1620)</x:f>
        <x:v>Sucre</x:v>
      </x:c>
      <x:c r="O1620" t="str">
        <x:v>C00336</x:v>
      </x:c>
      <x:c r="P1620" t="str">
        <x:v>Frecuente</x:v>
      </x:c>
      <x:c r="Q1620" t="str">
        <x:v>P0142</x:v>
      </x:c>
      <x:c r="R1620" t="str">
        <x:v>Electrónica</x:v>
      </x:c>
      <x:c r="S1620" t="str">
        <x:v>Marca D</x:v>
      </x:c>
      <x:c r="T1620" t="str">
        <x:v>Tienda</x:v>
      </x:c>
      <x:c r="U1620" t="str">
        <x:f>IFERROR(VLOOKUP(T1620,'Mapeos'!$D$4:$E$25,2,FALSE),T1620)</x:f>
        <x:v>Tienda</x:v>
      </x:c>
      <x:c r="V1620" t="str">
        <x:v>V004</x:v>
      </x:c>
      <x:c r="W1620" t="n">
        <x:v>1</x:v>
      </x:c>
      <x:c r="X1620" s="28" t="n">
        <x:v>354.13</x:v>
      </x:c>
      <x:c r="Y1620" s="20" t="n">
        <x:v>0.2</x:v>
      </x:c>
      <x:c r="Z1620" s="20" t="n">
        <x:f>IF(Y1620&gt;1,Y1620/100,Y1620)</x:f>
        <x:v>0.2</x:v>
      </x:c>
      <x:c r="AA1620" s="28" t="n">
        <x:v>197.65</x:v>
      </x:c>
      <x:c r="AB1620" s="28" t="n">
        <x:v>283.3</x:v>
      </x:c>
      <x:c r="AC1620" s="28" t="str">
        <x:v>BOB</x:v>
      </x:c>
      <x:c r="AD1620" s="28" t="n">
        <x:f>IF(AC1620="USD",AB1620*'Parametros'!$B$4,AB1620)</x:f>
        <x:v>283.3</x:v>
      </x:c>
      <x:c r="AE1620" s="28" t="n">
        <x:f>W1620*X1620*(1-Z1620)</x:f>
        <x:v>283.30400000000003</x:v>
      </x:c>
      <x:c r="AF1620" s="28" t="n">
        <x:f>W1620*AA1620</x:f>
        <x:v>197.65</x:v>
      </x:c>
      <x:c r="AG1620" s="28" t="n">
        <x:f>AE1620-AF1620</x:f>
        <x:v>85.65400000000002</x:v>
      </x:c>
      <x:c r="AH1620" s="20" t="n">
        <x:f>IF(AE1620&gt;0,AG1620/AE1620,"")</x:f>
        <x:v>0.302339536328467</x:v>
      </x:c>
      <x:c r="AI1620" s="28" t="n">
        <x:v>153823.32</x:v>
      </x:c>
      <x:c r="AJ1620" s="28"/>
      <x:c r="AK1620"/>
      <x:c r="AL1620" t="str">
        <x:v>Completado</x:v>
      </x:c>
      <x:c r="AM1620" t="str">
        <x:f>IF(W1620&lt;0,"Devuelto",AL1620)</x:f>
        <x:v>Completado</x:v>
      </x:c>
      <x:c r="AN1620" t="str">
        <x:v>Transferencia</x:v>
      </x:c>
      <x:c r="AO1620" s="29" t="str">
        <x:v>Sin observación</x:v>
      </x:c>
      <x:c r="AP1620" t="str">
        <x:f>IF(D1620="","No","Sí")</x:f>
        <x:v>Sí</x:v>
      </x:c>
    </x:row>
    <x:row r="1621">
      <x:c r="A1621" t="n">
        <x:v>1621</x:v>
      </x:c>
      <x:c r="B1621" t="str">
        <x:v>VT0007692</x:v>
      </x:c>
      <x:c r="C1621" t="str">
        <x:v>45655</x:v>
      </x:c>
      <x:c r="D1621" s="27" t="n">
        <x:v>45655</x:v>
      </x:c>
      <x:c r="E1621" t="n">
        <x:f>IF(D1621="","",YEAR(D1621))</x:f>
        <x:v>2024</x:v>
      </x:c>
      <x:c r="F1621" t="n">
        <x:f>IF(D1621="","",MONTH(D1621))</x:f>
        <x:v>12</x:v>
      </x:c>
      <x:c r="G1621" t="str">
        <x:f>IF(D1621="","Fecha no disponible",TEXT(D1621,"mmmm"))</x:f>
        <x:v>December</x:v>
      </x:c>
      <x:c r="H1621" t="str">
        <x:f>IF(D1621="","Fecha no disponible",TEXT(D1621,"yyyy-mm"))</x:f>
        <x:v>2024-12</x:v>
      </x:c>
      <x:c r="I1621" t="str">
        <x:f>IF(D1621="","Fecha no disponible","T"&amp;ROUNDUP(MONTH(D1621)/3,0))</x:f>
        <x:v>T4</x:v>
      </x:c>
      <x:c r="J1621" t="str">
        <x:v>T005</x:v>
      </x:c>
      <x:c r="K1621" t="str">
        <x:v>Tienda Santa Cruz 1</x:v>
      </x:c>
      <x:c r="L1621" t="str">
        <x:v>Centro</x:v>
      </x:c>
      <x:c r="M1621" t="str">
        <x:v>Santa Cruz</x:v>
      </x:c>
      <x:c r="N1621" t="str">
        <x:f>IFERROR(VLOOKUP(M1621,'Mapeos'!$A$4:$B$30,2,FALSE),M1621)</x:f>
        <x:v>Santa Cruz</x:v>
      </x:c>
      <x:c r="O1621" t="str">
        <x:v>C00197</x:v>
      </x:c>
      <x:c r="P1621" t="str">
        <x:v>Masivo</x:v>
      </x:c>
      <x:c r="Q1621" t="str">
        <x:v>P0143</x:v>
      </x:c>
      <x:c r="R1621" t="str">
        <x:v>Cuidado Personal</x:v>
      </x:c>
      <x:c r="S1621" t="str">
        <x:v>Marca B</x:v>
      </x:c>
      <x:c r="T1621" t="str">
        <x:v>Tienda</x:v>
      </x:c>
      <x:c r="U1621" t="str">
        <x:f>IFERROR(VLOOKUP(T1621,'Mapeos'!$D$4:$E$25,2,FALSE),T1621)</x:f>
        <x:v>Tienda</x:v>
      </x:c>
      <x:c r="V1621" t="str">
        <x:v>V008</x:v>
      </x:c>
      <x:c r="W1621" t="n">
        <x:v>1</x:v>
      </x:c>
      <x:c r="X1621" s="28" t="n">
        <x:v>63.41</x:v>
      </x:c>
      <x:c r="Y1621" s="20" t="n">
        <x:v>0.05</x:v>
      </x:c>
      <x:c r="Z1621" s="20" t="n">
        <x:f>IF(Y1621&gt;1,Y1621/100,Y1621)</x:f>
        <x:v>0.05</x:v>
      </x:c>
      <x:c r="AA1621" s="28" t="n">
        <x:v>37.18</x:v>
      </x:c>
      <x:c r="AB1621" s="28" t="n">
        <x:v>60.24</x:v>
      </x:c>
      <x:c r="AC1621" s="28" t="str">
        <x:v>BOB</x:v>
      </x:c>
      <x:c r="AD1621" s="28" t="n">
        <x:f>IF(AC1621="USD",AB1621*'Parametros'!$B$4,AB1621)</x:f>
        <x:v>60.24</x:v>
      </x:c>
      <x:c r="AE1621" s="28" t="n">
        <x:f>W1621*X1621*(1-Z1621)</x:f>
        <x:v>60.23949999999999</x:v>
      </x:c>
      <x:c r="AF1621" s="28" t="n">
        <x:f>W1621*AA1621</x:f>
        <x:v>37.18</x:v>
      </x:c>
      <x:c r="AG1621" s="28" t="n">
        <x:f>AE1621-AF1621</x:f>
        <x:v>23.059499999999993</x:v>
      </x:c>
      <x:c r="AH1621" s="20" t="n">
        <x:f>IF(AE1621&gt;0,AG1621/AE1621,"")</x:f>
        <x:v>0.3827970019671477</x:v>
      </x:c>
      <x:c r="AI1621" s="28" t="n">
        <x:v>183425.95</x:v>
      </x:c>
      <x:c r="AJ1621" s="28"/>
      <x:c r="AK1621"/>
      <x:c r="AL1621" t="str">
        <x:v>Completado</x:v>
      </x:c>
      <x:c r="AM1621" t="str">
        <x:f>IF(W1621&lt;0,"Devuelto",AL1621)</x:f>
        <x:v>Completado</x:v>
      </x:c>
      <x:c r="AN1621" t="str">
        <x:v>Tarjeta</x:v>
      </x:c>
      <x:c r="AO1621" s="29" t="str">
        <x:v>Sin observación</x:v>
      </x:c>
      <x:c r="AP1621" t="str">
        <x:f>IF(D1621="","No","Sí")</x:f>
        <x:v>Sí</x:v>
      </x:c>
    </x:row>
    <x:row r="1622">
      <x:c r="A1622" t="n">
        <x:v>1622</x:v>
      </x:c>
      <x:c r="B1622" t="str">
        <x:v>VT0007697</x:v>
      </x:c>
      <x:c r="C1622" t="str">
        <x:v>46198</x:v>
      </x:c>
      <x:c r="D1622" s="27" t="n">
        <x:v>46198</x:v>
      </x:c>
      <x:c r="E1622" t="n">
        <x:f>IF(D1622="","",YEAR(D1622))</x:f>
        <x:v>2026</x:v>
      </x:c>
      <x:c r="F1622" t="n">
        <x:f>IF(D1622="","",MONTH(D1622))</x:f>
        <x:v>6</x:v>
      </x:c>
      <x:c r="G1622" t="str">
        <x:f>IF(D1622="","Fecha no disponible",TEXT(D1622,"mmmm"))</x:f>
        <x:v>June</x:v>
      </x:c>
      <x:c r="H1622" t="str">
        <x:f>IF(D1622="","Fecha no disponible",TEXT(D1622,"yyyy-mm"))</x:f>
        <x:v>2026-06</x:v>
      </x:c>
      <x:c r="I1622" t="str">
        <x:f>IF(D1622="","Fecha no disponible","T"&amp;ROUNDUP(MONTH(D1622)/3,0))</x:f>
        <x:v>T2</x:v>
      </x:c>
      <x:c r="J1622" t="str">
        <x:v>T013</x:v>
      </x:c>
      <x:c r="K1622" t="str">
        <x:v>Tienda Potosí 1</x:v>
      </x:c>
      <x:c r="L1622" t="str">
        <x:v>Centro</x:v>
      </x:c>
      <x:c r="M1622" t="str">
        <x:v>Potosí</x:v>
      </x:c>
      <x:c r="N1622" t="str">
        <x:f>IFERROR(VLOOKUP(M1622,'Mapeos'!$A$4:$B$30,2,FALSE),M1622)</x:f>
        <x:v>Potosí</x:v>
      </x:c>
      <x:c r="O1622" t="str">
        <x:v>C00946</x:v>
      </x:c>
      <x:c r="P1622" t="str">
        <x:v>Premium</x:v>
      </x:c>
      <x:c r="Q1622" t="str">
        <x:v>P0102</x:v>
      </x:c>
      <x:c r="R1622" t="str">
        <x:v>Alimentos</x:v>
      </x:c>
      <x:c r="S1622" t="str">
        <x:v>Marca D</x:v>
      </x:c>
      <x:c r="T1622" t="str">
        <x:v>Tienda</x:v>
      </x:c>
      <x:c r="U1622" t="str">
        <x:f>IFERROR(VLOOKUP(T1622,'Mapeos'!$D$4:$E$25,2,FALSE),T1622)</x:f>
        <x:v>Tienda</x:v>
      </x:c>
      <x:c r="V1622" t="str">
        <x:v>V019</x:v>
      </x:c>
      <x:c r="W1622" t="n">
        <x:v>3</x:v>
      </x:c>
      <x:c r="X1622" s="28" t="n">
        <x:v>45.73</x:v>
      </x:c>
      <x:c r="Y1622" s="20" t="n">
        <x:v>0.05</x:v>
      </x:c>
      <x:c r="Z1622" s="20" t="n">
        <x:f>IF(Y1622&gt;1,Y1622/100,Y1622)</x:f>
        <x:v>0.05</x:v>
      </x:c>
      <x:c r="AA1622" s="28" t="n">
        <x:v>33.38</x:v>
      </x:c>
      <x:c r="AB1622" s="28" t="n">
        <x:v>130.33</x:v>
      </x:c>
      <x:c r="AC1622" s="28" t="str">
        <x:v>BOB</x:v>
      </x:c>
      <x:c r="AD1622" s="28" t="n">
        <x:f>IF(AC1622="USD",AB1622*'Parametros'!$B$4,AB1622)</x:f>
        <x:v>130.33</x:v>
      </x:c>
      <x:c r="AE1622" s="28" t="n">
        <x:f>W1622*X1622*(1-Z1622)</x:f>
        <x:v>130.3305</x:v>
      </x:c>
      <x:c r="AF1622" s="28" t="n">
        <x:f>W1622*AA1622</x:f>
        <x:v>100.14000000000001</x:v>
      </x:c>
      <x:c r="AG1622" s="28" t="n">
        <x:f>AE1622-AF1622</x:f>
        <x:v>30.190499999999986</x:v>
      </x:c>
      <x:c r="AH1622" s="20" t="n">
        <x:f>IF(AE1622&gt;0,AG1622/AE1622,"")</x:f>
        <x:v>0.2316457007377397</x:v>
      </x:c>
      <x:c r="AI1622" s="28" t="n">
        <x:v>125192.93</x:v>
      </x:c>
      <x:c r="AJ1622" s="28"/>
      <x:c r="AK1622"/>
      <x:c r="AL1622" t="str">
        <x:v>Completado</x:v>
      </x:c>
      <x:c r="AM1622" t="str">
        <x:f>IF(W1622&lt;0,"Devuelto",AL1622)</x:f>
        <x:v>Completado</x:v>
      </x:c>
      <x:c r="AN1622" t="str">
        <x:v>Transferencia</x:v>
      </x:c>
      <x:c r="AO1622" s="29" t="str">
        <x:v>Sin observación</x:v>
      </x:c>
      <x:c r="AP1622" t="str">
        <x:f>IF(D1622="","No","Sí")</x:f>
        <x:v>Sí</x:v>
      </x:c>
    </x:row>
    <x:row r="1623">
      <x:c r="A1623" t="n">
        <x:v>1623</x:v>
      </x:c>
      <x:c r="B1623" t="str">
        <x:v>VT0007702</x:v>
      </x:c>
      <x:c r="C1623" t="str">
        <x:v>45423</x:v>
      </x:c>
      <x:c r="D1623" s="27" t="n">
        <x:v>45423</x:v>
      </x:c>
      <x:c r="E1623" t="n">
        <x:f>IF(D1623="","",YEAR(D1623))</x:f>
        <x:v>2024</x:v>
      </x:c>
      <x:c r="F1623" t="n">
        <x:f>IF(D1623="","",MONTH(D1623))</x:f>
        <x:v>5</x:v>
      </x:c>
      <x:c r="G1623" t="str">
        <x:f>IF(D1623="","Fecha no disponible",TEXT(D1623,"mmmm"))</x:f>
        <x:v>May</x:v>
      </x:c>
      <x:c r="H1623" t="str">
        <x:f>IF(D1623="","Fecha no disponible",TEXT(D1623,"yyyy-mm"))</x:f>
        <x:v>2024-05</x:v>
      </x:c>
      <x:c r="I1623" t="str">
        <x:f>IF(D1623="","Fecha no disponible","T"&amp;ROUNDUP(MONTH(D1623)/3,0))</x:f>
        <x:v>T2</x:v>
      </x:c>
      <x:c r="J1623" t="str">
        <x:v>T011</x:v>
      </x:c>
      <x:c r="K1623" t="str">
        <x:v>Tienda Cochabamba 3</x:v>
      </x:c>
      <x:c r="L1623" t="str">
        <x:v>Mall</x:v>
      </x:c>
      <x:c r="M1623" t="str">
        <x:v>Cochabamba</x:v>
      </x:c>
      <x:c r="N1623" t="str">
        <x:f>IFERROR(VLOOKUP(M1623,'Mapeos'!$A$4:$B$30,2,FALSE),M1623)</x:f>
        <x:v>Cochabamba</x:v>
      </x:c>
      <x:c r="O1623" t="str">
        <x:v>C01652</x:v>
      </x:c>
      <x:c r="P1623" t="str">
        <x:v>Premium</x:v>
      </x:c>
      <x:c r="Q1623" t="str">
        <x:v>P0080</x:v>
      </x:c>
      <x:c r="R1623" t="str">
        <x:v>Deportes</x:v>
      </x:c>
      <x:c r="S1623" t="str">
        <x:v>Marca C</x:v>
      </x:c>
      <x:c r="T1623" t="str">
        <x:v>E-commerce</x:v>
      </x:c>
      <x:c r="U1623" t="str">
        <x:f>IFERROR(VLOOKUP(T1623,'Mapeos'!$D$4:$E$25,2,FALSE),T1623)</x:f>
        <x:v>E-commerce</x:v>
      </x:c>
      <x:c r="V1623" t="str">
        <x:v>V022</x:v>
      </x:c>
      <x:c r="W1623" t="n">
        <x:v>1</x:v>
      </x:c>
      <x:c r="X1623" s="28" t="n">
        <x:v>149.19</x:v>
      </x:c>
      <x:c r="Y1623" s="20" t="n">
        <x:v>0.25</x:v>
      </x:c>
      <x:c r="Z1623" s="20" t="n">
        <x:f>IF(Y1623&gt;1,Y1623/100,Y1623)</x:f>
        <x:v>0.25</x:v>
      </x:c>
      <x:c r="AA1623" s="28" t="n">
        <x:v>102.78</x:v>
      </x:c>
      <x:c r="AB1623" s="28" t="n">
        <x:v>111.89</x:v>
      </x:c>
      <x:c r="AC1623" s="28" t="str">
        <x:v>BOB</x:v>
      </x:c>
      <x:c r="AD1623" s="28" t="n">
        <x:f>IF(AC1623="USD",AB1623*'Parametros'!$B$4,AB1623)</x:f>
        <x:v>111.89</x:v>
      </x:c>
      <x:c r="AE1623" s="28" t="n">
        <x:f>W1623*X1623*(1-Z1623)</x:f>
        <x:v>111.8925</x:v>
      </x:c>
      <x:c r="AF1623" s="28" t="n">
        <x:f>W1623*AA1623</x:f>
        <x:v>102.78</x:v>
      </x:c>
      <x:c r="AG1623" s="28" t="n">
        <x:f>AE1623-AF1623</x:f>
        <x:v>9.112499999999997</x:v>
      </x:c>
      <x:c r="AH1623" s="20" t="n">
        <x:f>IF(AE1623&gt;0,AG1623/AE1623,"")</x:f>
        <x:v>0.08143977478383267</x:v>
      </x:c>
      <x:c r="AI1623" s="28" t="n">
        <x:v>72179.6</x:v>
      </x:c>
      <x:c r="AJ1623" s="28"/>
      <x:c r="AK1623"/>
      <x:c r="AL1623" t="str">
        <x:v>Completado</x:v>
      </x:c>
      <x:c r="AM1623" t="str">
        <x:f>IF(W1623&lt;0,"Devuelto",AL1623)</x:f>
        <x:v>Completado</x:v>
      </x:c>
      <x:c r="AN1623" t="str">
        <x:v>QR</x:v>
      </x:c>
      <x:c r="AO1623" s="29" t="str">
        <x:v>Sin observación</x:v>
      </x:c>
      <x:c r="AP1623" t="str">
        <x:f>IF(D1623="","No","Sí")</x:f>
        <x:v>Sí</x:v>
      </x:c>
    </x:row>
    <x:row r="1624">
      <x:c r="A1624" t="n">
        <x:v>1624</x:v>
      </x:c>
      <x:c r="B1624" t="str">
        <x:v>VT0007706</x:v>
      </x:c>
      <x:c r="C1624" t="str">
        <x:v>45584</x:v>
      </x:c>
      <x:c r="D1624" s="27" t="n">
        <x:v>45584</x:v>
      </x:c>
      <x:c r="E1624" t="n">
        <x:f>IF(D1624="","",YEAR(D1624))</x:f>
        <x:v>2024</x:v>
      </x:c>
      <x:c r="F1624" t="n">
        <x:f>IF(D1624="","",MONTH(D1624))</x:f>
        <x:v>10</x:v>
      </x:c>
      <x:c r="G1624" t="str">
        <x:f>IF(D1624="","Fecha no disponible",TEXT(D1624,"mmmm"))</x:f>
        <x:v>October</x:v>
      </x:c>
      <x:c r="H1624" t="str">
        <x:f>IF(D1624="","Fecha no disponible",TEXT(D1624,"yyyy-mm"))</x:f>
        <x:v>2024-10</x:v>
      </x:c>
      <x:c r="I1624" t="str">
        <x:f>IF(D1624="","Fecha no disponible","T"&amp;ROUNDUP(MONTH(D1624)/3,0))</x:f>
        <x:v>T4</x:v>
      </x:c>
      <x:c r="J1624" t="str">
        <x:v>T009</x:v>
      </x:c>
      <x:c r="K1624" t="str">
        <x:v>Tienda Cochabamba 1</x:v>
      </x:c>
      <x:c r="L1624" t="str">
        <x:v>Mall</x:v>
      </x:c>
      <x:c r="M1624" t="str">
        <x:v>Cochabamba</x:v>
      </x:c>
      <x:c r="N1624" t="str">
        <x:f>IFERROR(VLOOKUP(M1624,'Mapeos'!$A$4:$B$30,2,FALSE),M1624)</x:f>
        <x:v>Cochabamba</x:v>
      </x:c>
      <x:c r="O1624" t="str">
        <x:v>C01277</x:v>
      </x:c>
      <x:c r="P1624" t="str">
        <x:v>Masivo</x:v>
      </x:c>
      <x:c r="Q1624" t="str">
        <x:v>P0014</x:v>
      </x:c>
      <x:c r="R1624" t="str">
        <x:v>Electrónica</x:v>
      </x:c>
      <x:c r="S1624" t="str">
        <x:v>Marca C</x:v>
      </x:c>
      <x:c r="T1624" t="str">
        <x:v>E-commerce</x:v>
      </x:c>
      <x:c r="U1624" t="str">
        <x:f>IFERROR(VLOOKUP(T1624,'Mapeos'!$D$4:$E$25,2,FALSE),T1624)</x:f>
        <x:v>E-commerce</x:v>
      </x:c>
      <x:c r="V1624" t="str">
        <x:v>V023</x:v>
      </x:c>
      <x:c r="W1624" t="n">
        <x:v>2</x:v>
      </x:c>
      <x:c r="X1624" s="28" t="n">
        <x:v>376.8</x:v>
      </x:c>
      <x:c r="Y1624" s="20" t="n">
        <x:v>0.1</x:v>
      </x:c>
      <x:c r="Z1624" s="20" t="n">
        <x:f>IF(Y1624&gt;1,Y1624/100,Y1624)</x:f>
        <x:v>0.1</x:v>
      </x:c>
      <x:c r="AA1624" s="28" t="n">
        <x:v>308.21</x:v>
      </x:c>
      <x:c r="AB1624" s="28" t="n">
        <x:v>678.24</x:v>
      </x:c>
      <x:c r="AC1624" s="28" t="str">
        <x:v>BOB</x:v>
      </x:c>
      <x:c r="AD1624" s="28" t="n">
        <x:f>IF(AC1624="USD",AB1624*'Parametros'!$B$4,AB1624)</x:f>
        <x:v>678.24</x:v>
      </x:c>
      <x:c r="AE1624" s="28" t="n">
        <x:f>W1624*X1624*(1-Z1624)</x:f>
        <x:v>678.24</x:v>
      </x:c>
      <x:c r="AF1624" s="28" t="n">
        <x:f>W1624*AA1624</x:f>
        <x:v>616.42</x:v>
      </x:c>
      <x:c r="AG1624" s="28" t="n">
        <x:f>AE1624-AF1624</x:f>
        <x:v>61.82000000000005</x:v>
      </x:c>
      <x:c r="AH1624" s="20" t="n">
        <x:f>IF(AE1624&gt;0,AG1624/AE1624,"")</x:f>
        <x:v>0.09114767633875921</x:v>
      </x:c>
      <x:c r="AI1624" s="28" t="n">
        <x:v>84745.73</x:v>
      </x:c>
      <x:c r="AJ1624" s="28"/>
      <x:c r="AK1624"/>
      <x:c r="AL1624" t="str">
        <x:v>Completado</x:v>
      </x:c>
      <x:c r="AM1624" t="str">
        <x:f>IF(W1624&lt;0,"Devuelto",AL1624)</x:f>
        <x:v>Completado</x:v>
      </x:c>
      <x:c r="AN1624" t="str">
        <x:v>QR</x:v>
      </x:c>
      <x:c r="AO1624" s="29" t="str">
        <x:v>Sin observación</x:v>
      </x:c>
      <x:c r="AP1624" t="str">
        <x:f>IF(D1624="","No","Sí")</x:f>
        <x:v>Sí</x:v>
      </x:c>
    </x:row>
    <x:row r="1625">
      <x:c r="A1625" t="n">
        <x:v>1625</x:v>
      </x:c>
      <x:c r="B1625" t="str">
        <x:v>VT0007711</x:v>
      </x:c>
      <x:c r="C1625" t="str">
        <x:v>46057</x:v>
      </x:c>
      <x:c r="D1625" s="27" t="n">
        <x:v>46057</x:v>
      </x:c>
      <x:c r="E1625" t="n">
        <x:f>IF(D1625="","",YEAR(D1625))</x:f>
        <x:v>2026</x:v>
      </x:c>
      <x:c r="F1625" t="n">
        <x:f>IF(D1625="","",MONTH(D1625))</x:f>
        <x:v>2</x:v>
      </x:c>
      <x:c r="G1625" t="str">
        <x:f>IF(D1625="","Fecha no disponible",TEXT(D1625,"mmmm"))</x:f>
        <x:v>February</x:v>
      </x:c>
      <x:c r="H1625" t="str">
        <x:f>IF(D1625="","Fecha no disponible",TEXT(D1625,"yyyy-mm"))</x:f>
        <x:v>2026-02</x:v>
      </x:c>
      <x:c r="I1625" t="str">
        <x:f>IF(D1625="","Fecha no disponible","T"&amp;ROUNDUP(MONTH(D1625)/3,0))</x:f>
        <x:v>T1</x:v>
      </x:c>
      <x:c r="J1625" t="str">
        <x:v>T001</x:v>
      </x:c>
      <x:c r="K1625" t="str">
        <x:v>Tienda La Paz 1</x:v>
      </x:c>
      <x:c r="L1625" t="str">
        <x:v>Barrio</x:v>
      </x:c>
      <x:c r="M1625" t="str">
        <x:v>La Paz</x:v>
      </x:c>
      <x:c r="N1625" t="str">
        <x:f>IFERROR(VLOOKUP(M1625,'Mapeos'!$A$4:$B$30,2,FALSE),M1625)</x:f>
        <x:v>La Paz</x:v>
      </x:c>
      <x:c r="O1625" t="str">
        <x:v>C00450</x:v>
      </x:c>
      <x:c r="P1625" t="str">
        <x:v>Premium</x:v>
      </x:c>
      <x:c r="Q1625" t="str">
        <x:v>P0034</x:v>
      </x:c>
      <x:c r="R1625" t="str">
        <x:v>Alimentos</x:v>
      </x:c>
      <x:c r="S1625" t="str">
        <x:v>Marca D</x:v>
      </x:c>
      <x:c r="T1625" t="str">
        <x:v>Tienda</x:v>
      </x:c>
      <x:c r="U1625" t="str">
        <x:f>IFERROR(VLOOKUP(T1625,'Mapeos'!$D$4:$E$25,2,FALSE),T1625)</x:f>
        <x:v>Tienda</x:v>
      </x:c>
      <x:c r="V1625" t="str">
        <x:v>V008</x:v>
      </x:c>
      <x:c r="W1625" t="n">
        <x:v>2</x:v>
      </x:c>
      <x:c r="X1625" s="28" t="n">
        <x:v>33.1</x:v>
      </x:c>
      <x:c r="Y1625" s="20" t="n">
        <x:v>0.05</x:v>
      </x:c>
      <x:c r="Z1625" s="20" t="n">
        <x:f>IF(Y1625&gt;1,Y1625/100,Y1625)</x:f>
        <x:v>0.05</x:v>
      </x:c>
      <x:c r="AA1625" s="28" t="n">
        <x:v>22.07</x:v>
      </x:c>
      <x:c r="AB1625" s="28" t="n">
        <x:v>62.89</x:v>
      </x:c>
      <x:c r="AC1625" s="28" t="str">
        <x:v>BOB</x:v>
      </x:c>
      <x:c r="AD1625" s="28" t="n">
        <x:f>IF(AC1625="USD",AB1625*'Parametros'!$B$4,AB1625)</x:f>
        <x:v>62.89</x:v>
      </x:c>
      <x:c r="AE1625" s="28" t="n">
        <x:f>W1625*X1625*(1-Z1625)</x:f>
        <x:v>62.89</x:v>
      </x:c>
      <x:c r="AF1625" s="28" t="n">
        <x:f>W1625*AA1625</x:f>
        <x:v>44.14</x:v>
      </x:c>
      <x:c r="AG1625" s="28" t="n">
        <x:f>AE1625-AF1625</x:f>
        <x:v>18.75</x:v>
      </x:c>
      <x:c r="AH1625" s="20" t="n">
        <x:f>IF(AE1625&gt;0,AG1625/AE1625,"")</x:f>
        <x:v>0.2981396088408332</x:v>
      </x:c>
      <x:c r="AI1625" s="28" t="n">
        <x:v>142807.98</x:v>
      </x:c>
      <x:c r="AJ1625" s="28" t="n">
        <x:v>83</x:v>
      </x:c>
      <x:c r="AK1625" t="n">
        <x:v>12</x:v>
      </x:c>
      <x:c r="AL1625" t="str">
        <x:v>Completado</x:v>
      </x:c>
      <x:c r="AM1625" t="str">
        <x:f>IF(W1625&lt;0,"Devuelto",AL1625)</x:f>
        <x:v>Completado</x:v>
      </x:c>
      <x:c r="AN1625" t="str">
        <x:v>Efectivo</x:v>
      </x:c>
      <x:c r="AO1625" s="29" t="str">
        <x:v>Sin observación</x:v>
      </x:c>
      <x:c r="AP1625" t="str">
        <x:f>IF(D1625="","No","Sí")</x:f>
        <x:v>Sí</x:v>
      </x:c>
    </x:row>
    <x:row r="1626">
      <x:c r="A1626" t="n">
        <x:v>1626</x:v>
      </x:c>
      <x:c r="B1626" t="str">
        <x:v>VT0007716</x:v>
      </x:c>
      <x:c r="C1626" t="str">
        <x:v>45703</x:v>
      </x:c>
      <x:c r="D1626" s="27" t="n">
        <x:v>45703</x:v>
      </x:c>
      <x:c r="E1626" t="n">
        <x:f>IF(D1626="","",YEAR(D1626))</x:f>
        <x:v>2025</x:v>
      </x:c>
      <x:c r="F1626" t="n">
        <x:f>IF(D1626="","",MONTH(D1626))</x:f>
        <x:v>2</x:v>
      </x:c>
      <x:c r="G1626" t="str">
        <x:f>IF(D1626="","Fecha no disponible",TEXT(D1626,"mmmm"))</x:f>
        <x:v>February</x:v>
      </x:c>
      <x:c r="H1626" t="str">
        <x:f>IF(D1626="","Fecha no disponible",TEXT(D1626,"yyyy-mm"))</x:f>
        <x:v>2025-02</x:v>
      </x:c>
      <x:c r="I1626" t="str">
        <x:f>IF(D1626="","Fecha no disponible","T"&amp;ROUNDUP(MONTH(D1626)/3,0))</x:f>
        <x:v>T1</x:v>
      </x:c>
      <x:c r="J1626" t="str">
        <x:v>T012</x:v>
      </x:c>
      <x:c r="K1626" t="str">
        <x:v>Tienda Cochabamba 4</x:v>
      </x:c>
      <x:c r="L1626" t="str">
        <x:v>Centro</x:v>
      </x:c>
      <x:c r="M1626" t="str">
        <x:v>Cochabamba</x:v>
      </x:c>
      <x:c r="N1626" t="str">
        <x:f>IFERROR(VLOOKUP(M1626,'Mapeos'!$A$4:$B$30,2,FALSE),M1626)</x:f>
        <x:v>Cochabamba</x:v>
      </x:c>
      <x:c r="O1626" t="str">
        <x:v>C01259</x:v>
      </x:c>
      <x:c r="P1626" t="str">
        <x:v>Frecuente</x:v>
      </x:c>
      <x:c r="Q1626" t="str">
        <x:v>P0028</x:v>
      </x:c>
      <x:c r="R1626" t="str">
        <x:v>Electrónica</x:v>
      </x:c>
      <x:c r="S1626" t="str">
        <x:v>Marca C</x:v>
      </x:c>
      <x:c r="T1626" t="str">
        <x:v>Tienda</x:v>
      </x:c>
      <x:c r="U1626" t="str">
        <x:f>IFERROR(VLOOKUP(T1626,'Mapeos'!$D$4:$E$25,2,FALSE),T1626)</x:f>
        <x:v>Tienda</x:v>
      </x:c>
      <x:c r="V1626" t="str">
        <x:v>V040</x:v>
      </x:c>
      <x:c r="W1626" t="n">
        <x:v>1</x:v>
      </x:c>
      <x:c r="X1626" s="28" t="n">
        <x:v>346.38</x:v>
      </x:c>
      <x:c r="Y1626" s="20" t="n">
        <x:v>0.15</x:v>
      </x:c>
      <x:c r="Z1626" s="20" t="n">
        <x:f>IF(Y1626&gt;1,Y1626/100,Y1626)</x:f>
        <x:v>0.15</x:v>
      </x:c>
      <x:c r="AA1626" s="28" t="n">
        <x:v>184.78</x:v>
      </x:c>
      <x:c r="AB1626" s="28" t="n">
        <x:v>294.42</x:v>
      </x:c>
      <x:c r="AC1626" s="28" t="str">
        <x:v>BOB</x:v>
      </x:c>
      <x:c r="AD1626" s="28" t="n">
        <x:f>IF(AC1626="USD",AB1626*'Parametros'!$B$4,AB1626)</x:f>
        <x:v>294.42</x:v>
      </x:c>
      <x:c r="AE1626" s="28" t="n">
        <x:f>W1626*X1626*(1-Z1626)</x:f>
        <x:v>294.423</x:v>
      </x:c>
      <x:c r="AF1626" s="28" t="n">
        <x:f>W1626*AA1626</x:f>
        <x:v>184.78</x:v>
      </x:c>
      <x:c r="AG1626" s="28" t="n">
        <x:f>AE1626-AF1626</x:f>
        <x:v>109.643</x:v>
      </x:c>
      <x:c r="AH1626" s="20" t="n">
        <x:f>IF(AE1626&gt;0,AG1626/AE1626,"")</x:f>
        <x:v>0.3723995747614826</x:v>
      </x:c>
      <x:c r="AI1626" s="28" t="n">
        <x:v>169210.56</x:v>
      </x:c>
      <x:c r="AJ1626" s="28"/>
      <x:c r="AK1626"/>
      <x:c r="AL1626" t="str">
        <x:v>Completado</x:v>
      </x:c>
      <x:c r="AM1626" t="str">
        <x:f>IF(W1626&lt;0,"Devuelto",AL1626)</x:f>
        <x:v>Completado</x:v>
      </x:c>
      <x:c r="AN1626" t="str">
        <x:v>QR</x:v>
      </x:c>
      <x:c r="AO1626" s="29" t="str">
        <x:v>Sin observación</x:v>
      </x:c>
      <x:c r="AP1626" t="str">
        <x:f>IF(D1626="","No","Sí")</x:f>
        <x:v>Sí</x:v>
      </x:c>
    </x:row>
    <x:row r="1627">
      <x:c r="A1627" t="n">
        <x:v>1627</x:v>
      </x:c>
      <x:c r="B1627" t="str">
        <x:v>VT0007721</x:v>
      </x:c>
      <x:c r="C1627" t="str">
        <x:v>45383</x:v>
      </x:c>
      <x:c r="D1627" s="27" t="n">
        <x:v>45383</x:v>
      </x:c>
      <x:c r="E1627" t="n">
        <x:f>IF(D1627="","",YEAR(D1627))</x:f>
        <x:v>2024</x:v>
      </x:c>
      <x:c r="F1627" t="n">
        <x:f>IF(D1627="","",MONTH(D1627))</x:f>
        <x:v>4</x:v>
      </x:c>
      <x:c r="G1627" t="str">
        <x:f>IF(D1627="","Fecha no disponible",TEXT(D1627,"mmmm"))</x:f>
        <x:v>April</x:v>
      </x:c>
      <x:c r="H1627" t="str">
        <x:f>IF(D1627="","Fecha no disponible",TEXT(D1627,"yyyy-mm"))</x:f>
        <x:v>2024-04</x:v>
      </x:c>
      <x:c r="I1627" t="str">
        <x:f>IF(D1627="","Fecha no disponible","T"&amp;ROUNDUP(MONTH(D1627)/3,0))</x:f>
        <x:v>T2</x:v>
      </x:c>
      <x:c r="J1627" t="str">
        <x:v>T012</x:v>
      </x:c>
      <x:c r="K1627" t="str">
        <x:v>Tienda Cochabamba 4</x:v>
      </x:c>
      <x:c r="L1627" t="str">
        <x:v>Centro</x:v>
      </x:c>
      <x:c r="M1627" t="str">
        <x:v>Cochabamba</x:v>
      </x:c>
      <x:c r="N1627" t="str">
        <x:f>IFERROR(VLOOKUP(M1627,'Mapeos'!$A$4:$B$30,2,FALSE),M1627)</x:f>
        <x:v>Cochabamba</x:v>
      </x:c>
      <x:c r="O1627" t="str">
        <x:v>C01538</x:v>
      </x:c>
      <x:c r="P1627" t="str">
        <x:v>Empresa</x:v>
      </x:c>
      <x:c r="Q1627" t="str">
        <x:v>P0140</x:v>
      </x:c>
      <x:c r="R1627" t="str">
        <x:v>Hogar</x:v>
      </x:c>
      <x:c r="S1627" t="str">
        <x:v>Marca D</x:v>
      </x:c>
      <x:c r="T1627" t="str">
        <x:v>Tienda</x:v>
      </x:c>
      <x:c r="U1627" t="str">
        <x:f>IFERROR(VLOOKUP(T1627,'Mapeos'!$D$4:$E$25,2,FALSE),T1627)</x:f>
        <x:v>Tienda</x:v>
      </x:c>
      <x:c r="V1627" t="str">
        <x:v>V025</x:v>
      </x:c>
      <x:c r="W1627" t="n">
        <x:v>3</x:v>
      </x:c>
      <x:c r="X1627" s="28" t="n">
        <x:v>193.8</x:v>
      </x:c>
      <x:c r="Y1627" s="20" t="n">
        <x:v>0.2</x:v>
      </x:c>
      <x:c r="Z1627" s="20" t="n">
        <x:f>IF(Y1627&gt;1,Y1627/100,Y1627)</x:f>
        <x:v>0.2</x:v>
      </x:c>
      <x:c r="AA1627" s="28" t="n">
        <x:v>122.58</x:v>
      </x:c>
      <x:c r="AB1627" s="28" t="n">
        <x:v>465.12</x:v>
      </x:c>
      <x:c r="AC1627" s="28" t="str">
        <x:v>BOB</x:v>
      </x:c>
      <x:c r="AD1627" s="28" t="n">
        <x:f>IF(AC1627="USD",AB1627*'Parametros'!$B$4,AB1627)</x:f>
        <x:v>465.12</x:v>
      </x:c>
      <x:c r="AE1627" s="28" t="n">
        <x:f>W1627*X1627*(1-Z1627)</x:f>
        <x:v>465.1200000000001</x:v>
      </x:c>
      <x:c r="AF1627" s="28" t="n">
        <x:f>W1627*AA1627</x:f>
        <x:v>367.74</x:v>
      </x:c>
      <x:c r="AG1627" s="28" t="n">
        <x:f>AE1627-AF1627</x:f>
        <x:v>97.38000000000011</x:v>
      </x:c>
      <x:c r="AH1627" s="20" t="n">
        <x:f>IF(AE1627&gt;0,AG1627/AE1627,"")</x:f>
        <x:v>0.20936532507739955</x:v>
      </x:c>
      <x:c r="AI1627" s="28" t="n">
        <x:v>137908.32</x:v>
      </x:c>
      <x:c r="AJ1627" s="28"/>
      <x:c r="AK1627"/>
      <x:c r="AL1627" t="str">
        <x:v>Completado</x:v>
      </x:c>
      <x:c r="AM1627" t="str">
        <x:f>IF(W1627&lt;0,"Devuelto",AL1627)</x:f>
        <x:v>Completado</x:v>
      </x:c>
      <x:c r="AN1627" t="str">
        <x:v>QR</x:v>
      </x:c>
      <x:c r="AO1627" s="29" t="str">
        <x:v>Sin observación</x:v>
      </x:c>
      <x:c r="AP1627" t="str">
        <x:f>IF(D1627="","No","Sí")</x:f>
        <x:v>Sí</x:v>
      </x:c>
    </x:row>
    <x:row r="1628">
      <x:c r="A1628" t="n">
        <x:v>1628</x:v>
      </x:c>
      <x:c r="B1628" t="str">
        <x:v>VT0007725</x:v>
      </x:c>
      <x:c r="C1628" t="str">
        <x:v>45602</x:v>
      </x:c>
      <x:c r="D1628" s="27" t="n">
        <x:v>45602</x:v>
      </x:c>
      <x:c r="E1628" t="n">
        <x:f>IF(D1628="","",YEAR(D1628))</x:f>
        <x:v>2024</x:v>
      </x:c>
      <x:c r="F1628" t="n">
        <x:f>IF(D1628="","",MONTH(D1628))</x:f>
        <x:v>11</x:v>
      </x:c>
      <x:c r="G1628" t="str">
        <x:f>IF(D1628="","Fecha no disponible",TEXT(D1628,"mmmm"))</x:f>
        <x:v>November</x:v>
      </x:c>
      <x:c r="H1628" t="str">
        <x:f>IF(D1628="","Fecha no disponible",TEXT(D1628,"yyyy-mm"))</x:f>
        <x:v>2024-11</x:v>
      </x:c>
      <x:c r="I1628" t="str">
        <x:f>IF(D1628="","Fecha no disponible","T"&amp;ROUNDUP(MONTH(D1628)/3,0))</x:f>
        <x:v>T4</x:v>
      </x:c>
      <x:c r="J1628" t="str">
        <x:v>T003</x:v>
      </x:c>
      <x:c r="K1628" t="str">
        <x:v>Tienda La Paz 3</x:v>
      </x:c>
      <x:c r="L1628" t="str">
        <x:v>Barrio</x:v>
      </x:c>
      <x:c r="M1628" t="str">
        <x:v>La Paz</x:v>
      </x:c>
      <x:c r="N1628" t="str">
        <x:f>IFERROR(VLOOKUP(M1628,'Mapeos'!$A$4:$B$30,2,FALSE),M1628)</x:f>
        <x:v>La Paz</x:v>
      </x:c>
      <x:c r="O1628" t="str">
        <x:v>C01712</x:v>
      </x:c>
      <x:c r="P1628" t="str">
        <x:v>Premium</x:v>
      </x:c>
      <x:c r="Q1628" t="str">
        <x:v>P0054</x:v>
      </x:c>
      <x:c r="R1628" t="str">
        <x:v>Alimentos</x:v>
      </x:c>
      <x:c r="S1628" t="str">
        <x:v>Marca B</x:v>
      </x:c>
      <x:c r="T1628" t="str">
        <x:v>Tienda</x:v>
      </x:c>
      <x:c r="U1628" t="str">
        <x:f>IFERROR(VLOOKUP(T1628,'Mapeos'!$D$4:$E$25,2,FALSE),T1628)</x:f>
        <x:v>Tienda</x:v>
      </x:c>
      <x:c r="V1628" t="str">
        <x:v>V004</x:v>
      </x:c>
      <x:c r="W1628" t="n">
        <x:v>1</x:v>
      </x:c>
      <x:c r="X1628" s="28" t="n">
        <x:v>30.51</x:v>
      </x:c>
      <x:c r="Y1628" s="20" t="n">
        <x:v>0</x:v>
      </x:c>
      <x:c r="Z1628" s="20" t="n">
        <x:f>IF(Y1628&gt;1,Y1628/100,Y1628)</x:f>
        <x:v>0</x:v>
      </x:c>
      <x:c r="AA1628" s="28" t="n">
        <x:v>18.5</x:v>
      </x:c>
      <x:c r="AB1628" s="28" t="n">
        <x:v>30.51</x:v>
      </x:c>
      <x:c r="AC1628" s="28" t="str">
        <x:v>BOB</x:v>
      </x:c>
      <x:c r="AD1628" s="28" t="n">
        <x:f>IF(AC1628="USD",AB1628*'Parametros'!$B$4,AB1628)</x:f>
        <x:v>30.51</x:v>
      </x:c>
      <x:c r="AE1628" s="28" t="n">
        <x:f>W1628*X1628*(1-Z1628)</x:f>
        <x:v>30.51</x:v>
      </x:c>
      <x:c r="AF1628" s="28" t="n">
        <x:f>W1628*AA1628</x:f>
        <x:v>18.5</x:v>
      </x:c>
      <x:c r="AG1628" s="28" t="n">
        <x:f>AE1628-AF1628</x:f>
        <x:v>12.010000000000002</x:v>
      </x:c>
      <x:c r="AH1628" s="20" t="n">
        <x:f>IF(AE1628&gt;0,AG1628/AE1628,"")</x:f>
        <x:v>0.39364142903965915</x:v>
      </x:c>
      <x:c r="AI1628" s="28" t="n">
        <x:v>129181.07</x:v>
      </x:c>
      <x:c r="AJ1628" s="28"/>
      <x:c r="AK1628"/>
      <x:c r="AL1628" t="str">
        <x:v>Completado</x:v>
      </x:c>
      <x:c r="AM1628" t="str">
        <x:f>IF(W1628&lt;0,"Devuelto",AL1628)</x:f>
        <x:v>Completado</x:v>
      </x:c>
      <x:c r="AN1628" t="str">
        <x:v>Tarjeta</x:v>
      </x:c>
      <x:c r="AO1628" s="29" t="str">
        <x:v>Sin observación</x:v>
      </x:c>
      <x:c r="AP1628" t="str">
        <x:f>IF(D1628="","No","Sí")</x:f>
        <x:v>Sí</x:v>
      </x:c>
    </x:row>
    <x:row r="1629">
      <x:c r="A1629" t="n">
        <x:v>1629</x:v>
      </x:c>
      <x:c r="B1629" t="str">
        <x:v>VT0007730</x:v>
      </x:c>
      <x:c r="C1629" t="str">
        <x:v>45885</x:v>
      </x:c>
      <x:c r="D1629" s="27" t="n">
        <x:v>45885</x:v>
      </x:c>
      <x:c r="E1629" t="n">
        <x:f>IF(D1629="","",YEAR(D1629))</x:f>
        <x:v>2025</x:v>
      </x:c>
      <x:c r="F1629" t="n">
        <x:f>IF(D1629="","",MONTH(D1629))</x:f>
        <x:v>8</x:v>
      </x:c>
      <x:c r="G1629" t="str">
        <x:f>IF(D1629="","Fecha no disponible",TEXT(D1629,"mmmm"))</x:f>
        <x:v>August</x:v>
      </x:c>
      <x:c r="H1629" t="str">
        <x:f>IF(D1629="","Fecha no disponible",TEXT(D1629,"yyyy-mm"))</x:f>
        <x:v>2025-08</x:v>
      </x:c>
      <x:c r="I1629" t="str">
        <x:f>IF(D1629="","Fecha no disponible","T"&amp;ROUNDUP(MONTH(D1629)/3,0))</x:f>
        <x:v>T3</x:v>
      </x:c>
      <x:c r="J1629" t="str">
        <x:v>T007</x:v>
      </x:c>
      <x:c r="K1629" t="str">
        <x:v>Tienda Santa Cruz 3</x:v>
      </x:c>
      <x:c r="L1629" t="str">
        <x:v>Barrio</x:v>
      </x:c>
      <x:c r="M1629" t="str">
        <x:v>Santa Cruz</x:v>
      </x:c>
      <x:c r="N1629" t="str">
        <x:f>IFERROR(VLOOKUP(M1629,'Mapeos'!$A$4:$B$30,2,FALSE),M1629)</x:f>
        <x:v>Santa Cruz</x:v>
      </x:c>
      <x:c r="O1629" t="str">
        <x:v>C00688</x:v>
      </x:c>
      <x:c r="P1629" t="str">
        <x:v>Frecuente</x:v>
      </x:c>
      <x:c r="Q1629" t="str">
        <x:v>P0041</x:v>
      </x:c>
      <x:c r="R1629" t="str">
        <x:v>Cuidado Personal</x:v>
      </x:c>
      <x:c r="S1629" t="str">
        <x:v>Marca C</x:v>
      </x:c>
      <x:c r="T1629" t="str">
        <x:v>WhatsApp</x:v>
      </x:c>
      <x:c r="U1629" t="str">
        <x:f>IFERROR(VLOOKUP(T1629,'Mapeos'!$D$4:$E$25,2,FALSE),T1629)</x:f>
        <x:v>WhatsApp</x:v>
      </x:c>
      <x:c r="V1629" t="str">
        <x:v>V039</x:v>
      </x:c>
      <x:c r="W1629" t="n">
        <x:v>1</x:v>
      </x:c>
      <x:c r="X1629" s="28" t="n">
        <x:v>63.39</x:v>
      </x:c>
      <x:c r="Y1629" s="20" t="n">
        <x:v>0</x:v>
      </x:c>
      <x:c r="Z1629" s="20" t="n">
        <x:f>IF(Y1629&gt;1,Y1629/100,Y1629)</x:f>
        <x:v>0</x:v>
      </x:c>
      <x:c r="AA1629" s="28" t="n">
        <x:v>29.49</x:v>
      </x:c>
      <x:c r="AB1629" s="28" t="n">
        <x:v>63.39</x:v>
      </x:c>
      <x:c r="AC1629" s="28" t="str">
        <x:v>BOB</x:v>
      </x:c>
      <x:c r="AD1629" s="28" t="n">
        <x:f>IF(AC1629="USD",AB1629*'Parametros'!$B$4,AB1629)</x:f>
        <x:v>63.39</x:v>
      </x:c>
      <x:c r="AE1629" s="28" t="n">
        <x:f>W1629*X1629*(1-Z1629)</x:f>
        <x:v>63.39</x:v>
      </x:c>
      <x:c r="AF1629" s="28" t="n">
        <x:f>W1629*AA1629</x:f>
        <x:v>29.49</x:v>
      </x:c>
      <x:c r="AG1629" s="28" t="n">
        <x:f>AE1629-AF1629</x:f>
        <x:v>33.900000000000006</x:v>
      </x:c>
      <x:c r="AH1629" s="20" t="n">
        <x:f>IF(AE1629&gt;0,AG1629/AE1629,"")</x:f>
        <x:v>0.5347846663511596</x:v>
      </x:c>
      <x:c r="AI1629" s="28" t="n">
        <x:v>101195.86</x:v>
      </x:c>
      <x:c r="AJ1629" s="28"/>
      <x:c r="AK1629"/>
      <x:c r="AL1629" t="str">
        <x:v>Completado</x:v>
      </x:c>
      <x:c r="AM1629" t="str">
        <x:f>IF(W1629&lt;0,"Devuelto",AL1629)</x:f>
        <x:v>Completado</x:v>
      </x:c>
      <x:c r="AN1629" t="str">
        <x:v>Efectivo</x:v>
      </x:c>
      <x:c r="AO1629" s="29" t="str">
        <x:v>Sin observación</x:v>
      </x:c>
      <x:c r="AP1629" t="str">
        <x:f>IF(D1629="","No","Sí")</x:f>
        <x:v>Sí</x:v>
      </x:c>
    </x:row>
    <x:row r="1630">
      <x:c r="A1630" t="n">
        <x:v>1630</x:v>
      </x:c>
      <x:c r="B1630" t="str">
        <x:v>VT0007735</x:v>
      </x:c>
      <x:c r="C1630" t="str">
        <x:v>46129</x:v>
      </x:c>
      <x:c r="D1630" s="27" t="n">
        <x:v>46129</x:v>
      </x:c>
      <x:c r="E1630" t="n">
        <x:f>IF(D1630="","",YEAR(D1630))</x:f>
        <x:v>2026</x:v>
      </x:c>
      <x:c r="F1630" t="n">
        <x:f>IF(D1630="","",MONTH(D1630))</x:f>
        <x:v>4</x:v>
      </x:c>
      <x:c r="G1630" t="str">
        <x:f>IF(D1630="","Fecha no disponible",TEXT(D1630,"mmmm"))</x:f>
        <x:v>April</x:v>
      </x:c>
      <x:c r="H1630" t="str">
        <x:f>IF(D1630="","Fecha no disponible",TEXT(D1630,"yyyy-mm"))</x:f>
        <x:v>2026-04</x:v>
      </x:c>
      <x:c r="I1630" t="str">
        <x:f>IF(D1630="","Fecha no disponible","T"&amp;ROUNDUP(MONTH(D1630)/3,0))</x:f>
        <x:v>T2</x:v>
      </x:c>
      <x:c r="J1630" t="str">
        <x:v>T008</x:v>
      </x:c>
      <x:c r="K1630" t="str">
        <x:v>Tienda Santa Cruz 4</x:v>
      </x:c>
      <x:c r="L1630" t="str">
        <x:v>Barrio</x:v>
      </x:c>
      <x:c r="M1630" t="str">
        <x:v>Santa Cruz</x:v>
      </x:c>
      <x:c r="N1630" t="str">
        <x:f>IFERROR(VLOOKUP(M1630,'Mapeos'!$A$4:$B$30,2,FALSE),M1630)</x:f>
        <x:v>Santa Cruz</x:v>
      </x:c>
      <x:c r="O1630" t="str">
        <x:v>C00104</x:v>
      </x:c>
      <x:c r="P1630" t="str">
        <x:v>Masivo</x:v>
      </x:c>
      <x:c r="Q1630" t="str">
        <x:v>P0018</x:v>
      </x:c>
      <x:c r="R1630" t="str">
        <x:v>Hogar</x:v>
      </x:c>
      <x:c r="S1630" t="str">
        <x:v>Marca B</x:v>
      </x:c>
      <x:c r="T1630" t="str">
        <x:v>Tienda</x:v>
      </x:c>
      <x:c r="U1630" t="str">
        <x:f>IFERROR(VLOOKUP(T1630,'Mapeos'!$D$4:$E$25,2,FALSE),T1630)</x:f>
        <x:v>Tienda</x:v>
      </x:c>
      <x:c r="V1630" t="str">
        <x:v>V025</x:v>
      </x:c>
      <x:c r="W1630" t="n">
        <x:v>3</x:v>
      </x:c>
      <x:c r="X1630" s="28" t="n">
        <x:v>209.08</x:v>
      </x:c>
      <x:c r="Y1630" s="20" t="n">
        <x:v>0.1</x:v>
      </x:c>
      <x:c r="Z1630" s="20" t="n">
        <x:f>IF(Y1630&gt;1,Y1630/100,Y1630)</x:f>
        <x:v>0.1</x:v>
      </x:c>
      <x:c r="AA1630" s="28" t="n">
        <x:v>100.5</x:v>
      </x:c>
      <x:c r="AB1630" s="28" t="n">
        <x:v>564.52</x:v>
      </x:c>
      <x:c r="AC1630" s="28" t="str">
        <x:v>BOB</x:v>
      </x:c>
      <x:c r="AD1630" s="28" t="n">
        <x:f>IF(AC1630="USD",AB1630*'Parametros'!$B$4,AB1630)</x:f>
        <x:v>564.52</x:v>
      </x:c>
      <x:c r="AE1630" s="28" t="n">
        <x:f>W1630*X1630*(1-Z1630)</x:f>
        <x:v>564.5160000000001</x:v>
      </x:c>
      <x:c r="AF1630" s="28" t="n">
        <x:f>W1630*AA1630</x:f>
        <x:v>301.5</x:v>
      </x:c>
      <x:c r="AG1630" s="28" t="n">
        <x:f>AE1630-AF1630</x:f>
        <x:v>263.0160000000001</x:v>
      </x:c>
      <x:c r="AH1630" s="20" t="n">
        <x:f>IF(AE1630&gt;0,AG1630/AE1630,"")</x:f>
        <x:v>0.4659141636375232</x:v>
      </x:c>
      <x:c r="AI1630" s="28" t="n">
        <x:v>149277.95</x:v>
      </x:c>
      <x:c r="AJ1630" s="28"/>
      <x:c r="AK1630"/>
      <x:c r="AL1630" t="str">
        <x:v>Completado</x:v>
      </x:c>
      <x:c r="AM1630" t="str">
        <x:f>IF(W1630&lt;0,"Devuelto",AL1630)</x:f>
        <x:v>Completado</x:v>
      </x:c>
      <x:c r="AN1630" t="str">
        <x:v>Efectivo</x:v>
      </x:c>
      <x:c r="AO1630" s="29" t="str">
        <x:v>Sin observación</x:v>
      </x:c>
      <x:c r="AP1630" t="str">
        <x:f>IF(D1630="","No","Sí")</x:f>
        <x:v>Sí</x:v>
      </x:c>
    </x:row>
    <x:row r="1631">
      <x:c r="A1631" t="n">
        <x:v>1631</x:v>
      </x:c>
      <x:c r="B1631" t="str">
        <x:v>VT0007740</x:v>
      </x:c>
      <x:c r="C1631" t="str">
        <x:v>45527</x:v>
      </x:c>
      <x:c r="D1631" s="27" t="n">
        <x:v>45527</x:v>
      </x:c>
      <x:c r="E1631" t="n">
        <x:f>IF(D1631="","",YEAR(D1631))</x:f>
        <x:v>2024</x:v>
      </x:c>
      <x:c r="F1631" t="n">
        <x:f>IF(D1631="","",MONTH(D1631))</x:f>
        <x:v>8</x:v>
      </x:c>
      <x:c r="G1631" t="str">
        <x:f>IF(D1631="","Fecha no disponible",TEXT(D1631,"mmmm"))</x:f>
        <x:v>August</x:v>
      </x:c>
      <x:c r="H1631" t="str">
        <x:f>IF(D1631="","Fecha no disponible",TEXT(D1631,"yyyy-mm"))</x:f>
        <x:v>2024-08</x:v>
      </x:c>
      <x:c r="I1631" t="str">
        <x:f>IF(D1631="","Fecha no disponible","T"&amp;ROUNDUP(MONTH(D1631)/3,0))</x:f>
        <x:v>T3</x:v>
      </x:c>
      <x:c r="J1631" t="str">
        <x:v>T016</x:v>
      </x:c>
      <x:c r="K1631" t="str">
        <x:v>Tienda Potosí 4</x:v>
      </x:c>
      <x:c r="L1631" t="str">
        <x:v>Centro</x:v>
      </x:c>
      <x:c r="M1631" t="str">
        <x:v>Potosí</x:v>
      </x:c>
      <x:c r="N1631" t="str">
        <x:f>IFERROR(VLOOKUP(M1631,'Mapeos'!$A$4:$B$30,2,FALSE),M1631)</x:f>
        <x:v>Potosí</x:v>
      </x:c>
      <x:c r="O1631" t="str">
        <x:v>C00745</x:v>
      </x:c>
      <x:c r="P1631" t="str">
        <x:v>Premium</x:v>
      </x:c>
      <x:c r="Q1631" t="str">
        <x:v>P0025</x:v>
      </x:c>
      <x:c r="R1631" t="str">
        <x:v>Hogar</x:v>
      </x:c>
      <x:c r="S1631" t="str">
        <x:v>Marca B</x:v>
      </x:c>
      <x:c r="T1631" t="str">
        <x:v>Tienda</x:v>
      </x:c>
      <x:c r="U1631" t="str">
        <x:f>IFERROR(VLOOKUP(T1631,'Mapeos'!$D$4:$E$25,2,FALSE),T1631)</x:f>
        <x:v>Tienda</x:v>
      </x:c>
      <x:c r="V1631" t="str">
        <x:v>V016</x:v>
      </x:c>
      <x:c r="W1631" t="n">
        <x:v>1</x:v>
      </x:c>
      <x:c r="X1631" s="28" t="n">
        <x:v>179.21</x:v>
      </x:c>
      <x:c r="Y1631" s="20" t="n">
        <x:v>0</x:v>
      </x:c>
      <x:c r="Z1631" s="20" t="n">
        <x:f>IF(Y1631&gt;1,Y1631/100,Y1631)</x:f>
        <x:v>0</x:v>
      </x:c>
      <x:c r="AA1631" s="28" t="n">
        <x:v>98.9</x:v>
      </x:c>
      <x:c r="AB1631" s="28" t="n">
        <x:v>179.21</x:v>
      </x:c>
      <x:c r="AC1631" s="28" t="str">
        <x:v>BOB</x:v>
      </x:c>
      <x:c r="AD1631" s="28" t="n">
        <x:f>IF(AC1631="USD",AB1631*'Parametros'!$B$4,AB1631)</x:f>
        <x:v>179.21</x:v>
      </x:c>
      <x:c r="AE1631" s="28" t="n">
        <x:f>W1631*X1631*(1-Z1631)</x:f>
        <x:v>179.21</x:v>
      </x:c>
      <x:c r="AF1631" s="28" t="n">
        <x:f>W1631*AA1631</x:f>
        <x:v>98.9</x:v>
      </x:c>
      <x:c r="AG1631" s="28" t="n">
        <x:f>AE1631-AF1631</x:f>
        <x:v>80.31</x:v>
      </x:c>
      <x:c r="AH1631" s="20" t="n">
        <x:f>IF(AE1631&gt;0,AG1631/AE1631,"")</x:f>
        <x:v>0.4481334746944925</x:v>
      </x:c>
      <x:c r="AI1631" s="28" t="n">
        <x:v>154900.65</x:v>
      </x:c>
      <x:c r="AJ1631" s="28"/>
      <x:c r="AK1631"/>
      <x:c r="AL1631" t="str">
        <x:v>Completado</x:v>
      </x:c>
      <x:c r="AM1631" t="str">
        <x:f>IF(W1631&lt;0,"Devuelto",AL1631)</x:f>
        <x:v>Completado</x:v>
      </x:c>
      <x:c r="AN1631" t="str">
        <x:v>Tarjeta</x:v>
      </x:c>
      <x:c r="AO1631" s="29" t="str">
        <x:v>Sin observación</x:v>
      </x:c>
      <x:c r="AP1631" t="str">
        <x:f>IF(D1631="","No","Sí")</x:f>
        <x:v>Sí</x:v>
      </x:c>
    </x:row>
    <x:row r="1632">
      <x:c r="A1632" t="n">
        <x:v>1632</x:v>
      </x:c>
      <x:c r="B1632" t="str">
        <x:v>VT0007744</x:v>
      </x:c>
      <x:c r="C1632" t="str">
        <x:v>45405</x:v>
      </x:c>
      <x:c r="D1632" s="27" t="n">
        <x:v>45405</x:v>
      </x:c>
      <x:c r="E1632" t="n">
        <x:f>IF(D1632="","",YEAR(D1632))</x:f>
        <x:v>2024</x:v>
      </x:c>
      <x:c r="F1632" t="n">
        <x:f>IF(D1632="","",MONTH(D1632))</x:f>
        <x:v>4</x:v>
      </x:c>
      <x:c r="G1632" t="str">
        <x:f>IF(D1632="","Fecha no disponible",TEXT(D1632,"mmmm"))</x:f>
        <x:v>April</x:v>
      </x:c>
      <x:c r="H1632" t="str">
        <x:f>IF(D1632="","Fecha no disponible",TEXT(D1632,"yyyy-mm"))</x:f>
        <x:v>2024-04</x:v>
      </x:c>
      <x:c r="I1632" t="str">
        <x:f>IF(D1632="","Fecha no disponible","T"&amp;ROUNDUP(MONTH(D1632)/3,0))</x:f>
        <x:v>T2</x:v>
      </x:c>
      <x:c r="J1632" t="str">
        <x:v>T006</x:v>
      </x:c>
      <x:c r="K1632" t="str">
        <x:v>Tienda Santa Cruz 2</x:v>
      </x:c>
      <x:c r="L1632" t="str">
        <x:v>Mall</x:v>
      </x:c>
      <x:c r="M1632" t="str">
        <x:v>Santa Cruz</x:v>
      </x:c>
      <x:c r="N1632" t="str">
        <x:f>IFERROR(VLOOKUP(M1632,'Mapeos'!$A$4:$B$30,2,FALSE),M1632)</x:f>
        <x:v>Santa Cruz</x:v>
      </x:c>
      <x:c r="O1632" t="str">
        <x:v>C00539</x:v>
      </x:c>
      <x:c r="P1632" t="str">
        <x:v>Empresa</x:v>
      </x:c>
      <x:c r="Q1632" t="str">
        <x:v>P0144</x:v>
      </x:c>
      <x:c r="R1632" t="str">
        <x:v>Hogar</x:v>
      </x:c>
      <x:c r="S1632" t="str">
        <x:v>Marca A</x:v>
      </x:c>
      <x:c r="T1632" t="str">
        <x:v>E-commerce</x:v>
      </x:c>
      <x:c r="U1632" t="str">
        <x:f>IFERROR(VLOOKUP(T1632,'Mapeos'!$D$4:$E$25,2,FALSE),T1632)</x:f>
        <x:v>E-commerce</x:v>
      </x:c>
      <x:c r="V1632" t="str">
        <x:v>V032</x:v>
      </x:c>
      <x:c r="W1632" t="n">
        <x:v>1</x:v>
      </x:c>
      <x:c r="X1632" s="28" t="n">
        <x:v>111.84</x:v>
      </x:c>
      <x:c r="Y1632" s="20" t="n">
        <x:v>0.25</x:v>
      </x:c>
      <x:c r="Z1632" s="20" t="n">
        <x:f>IF(Y1632&gt;1,Y1632/100,Y1632)</x:f>
        <x:v>0.25</x:v>
      </x:c>
      <x:c r="AA1632" s="28" t="n">
        <x:v>83.56</x:v>
      </x:c>
      <x:c r="AB1632" s="28" t="n">
        <x:v>83.88</x:v>
      </x:c>
      <x:c r="AC1632" s="28" t="str">
        <x:v>BOB</x:v>
      </x:c>
      <x:c r="AD1632" s="28" t="n">
        <x:f>IF(AC1632="USD",AB1632*'Parametros'!$B$4,AB1632)</x:f>
        <x:v>83.88</x:v>
      </x:c>
      <x:c r="AE1632" s="28" t="n">
        <x:f>W1632*X1632*(1-Z1632)</x:f>
        <x:v>83.88</x:v>
      </x:c>
      <x:c r="AF1632" s="28" t="n">
        <x:f>W1632*AA1632</x:f>
        <x:v>83.56</x:v>
      </x:c>
      <x:c r="AG1632" s="28" t="n">
        <x:f>AE1632-AF1632</x:f>
        <x:v>0.3199999999999932</x:v>
      </x:c>
      <x:c r="AH1632" s="20" t="n">
        <x:f>IF(AE1632&gt;0,AG1632/AE1632,"")</x:f>
        <x:v>0.003814973772055236</x:v>
      </x:c>
      <x:c r="AI1632" s="28" t="n">
        <x:v>93723.98</x:v>
      </x:c>
      <x:c r="AJ1632" s="28"/>
      <x:c r="AK1632"/>
      <x:c r="AL1632" t="str">
        <x:v>Completado</x:v>
      </x:c>
      <x:c r="AM1632" t="str">
        <x:f>IF(W1632&lt;0,"Devuelto",AL1632)</x:f>
        <x:v>Completado</x:v>
      </x:c>
      <x:c r="AN1632" t="str">
        <x:v>QR</x:v>
      </x:c>
      <x:c r="AO1632" s="29" t="str">
        <x:v>Sin observación</x:v>
      </x:c>
      <x:c r="AP1632" t="str">
        <x:f>IF(D1632="","No","Sí")</x:f>
        <x:v>Sí</x:v>
      </x:c>
    </x:row>
    <x:row r="1633">
      <x:c r="A1633" t="n">
        <x:v>1633</x:v>
      </x:c>
      <x:c r="B1633" t="str">
        <x:v>VT0007749</x:v>
      </x:c>
      <x:c r="C1633" t="str">
        <x:v>45908</x:v>
      </x:c>
      <x:c r="D1633" s="27" t="n">
        <x:v>45908</x:v>
      </x:c>
      <x:c r="E1633" t="n">
        <x:f>IF(D1633="","",YEAR(D1633))</x:f>
        <x:v>2025</x:v>
      </x:c>
      <x:c r="F1633" t="n">
        <x:f>IF(D1633="","",MONTH(D1633))</x:f>
        <x:v>9</x:v>
      </x:c>
      <x:c r="G1633" t="str">
        <x:f>IF(D1633="","Fecha no disponible",TEXT(D1633,"mmmm"))</x:f>
        <x:v>September</x:v>
      </x:c>
      <x:c r="H1633" t="str">
        <x:f>IF(D1633="","Fecha no disponible",TEXT(D1633,"yyyy-mm"))</x:f>
        <x:v>2025-09</x:v>
      </x:c>
      <x:c r="I1633" t="str">
        <x:f>IF(D1633="","Fecha no disponible","T"&amp;ROUNDUP(MONTH(D1633)/3,0))</x:f>
        <x:v>T3</x:v>
      </x:c>
      <x:c r="J1633" t="str">
        <x:v>T019</x:v>
      </x:c>
      <x:c r="K1633" t="str">
        <x:v>Tienda Sucre 3</x:v>
      </x:c>
      <x:c r="L1633" t="str">
        <x:v>Centro</x:v>
      </x:c>
      <x:c r="M1633" t="str">
        <x:v>Sucre</x:v>
      </x:c>
      <x:c r="N1633" t="str">
        <x:f>IFERROR(VLOOKUP(M1633,'Mapeos'!$A$4:$B$30,2,FALSE),M1633)</x:f>
        <x:v>Sucre</x:v>
      </x:c>
      <x:c r="O1633" t="str">
        <x:v>C01678</x:v>
      </x:c>
      <x:c r="P1633" t="str">
        <x:v>Masivo</x:v>
      </x:c>
      <x:c r="Q1633" t="str">
        <x:v>P0079</x:v>
      </x:c>
      <x:c r="R1633" t="str">
        <x:v>Electrónica</x:v>
      </x:c>
      <x:c r="S1633" t="str">
        <x:v>Marca B</x:v>
      </x:c>
      <x:c r="T1633" t="str">
        <x:v>Marketplace</x:v>
      </x:c>
      <x:c r="U1633" t="str">
        <x:f>IFERROR(VLOOKUP(T1633,'Mapeos'!$D$4:$E$25,2,FALSE),T1633)</x:f>
        <x:v>Marketplace</x:v>
      </x:c>
      <x:c r="V1633" t="str">
        <x:v>V028</x:v>
      </x:c>
      <x:c r="W1633" t="n">
        <x:v>5</x:v>
      </x:c>
      <x:c r="X1633" s="28" t="n">
        <x:v>604.24</x:v>
      </x:c>
      <x:c r="Y1633" s="20" t="n">
        <x:v>0</x:v>
      </x:c>
      <x:c r="Z1633" s="20" t="n">
        <x:f>IF(Y1633&gt;1,Y1633/100,Y1633)</x:f>
        <x:v>0</x:v>
      </x:c>
      <x:c r="AA1633" s="28" t="n">
        <x:v>426.8</x:v>
      </x:c>
      <x:c r="AB1633" s="28" t="n">
        <x:v>3021.2</x:v>
      </x:c>
      <x:c r="AC1633" s="28" t="str">
        <x:v>BOB</x:v>
      </x:c>
      <x:c r="AD1633" s="28" t="n">
        <x:f>IF(AC1633="USD",AB1633*'Parametros'!$B$4,AB1633)</x:f>
        <x:v>3021.2</x:v>
      </x:c>
      <x:c r="AE1633" s="28" t="n">
        <x:f>W1633*X1633*(1-Z1633)</x:f>
        <x:v>3021.2</x:v>
      </x:c>
      <x:c r="AF1633" s="28" t="n">
        <x:f>W1633*AA1633</x:f>
        <x:v>2134</x:v>
      </x:c>
      <x:c r="AG1633" s="28" t="n">
        <x:f>AE1633-AF1633</x:f>
        <x:v>887.1999999999998</x:v>
      </x:c>
      <x:c r="AH1633" s="20" t="n">
        <x:f>IF(AE1633&gt;0,AG1633/AE1633,"")</x:f>
        <x:v>0.2936581490798358</x:v>
      </x:c>
      <x:c r="AI1633" s="28" t="n">
        <x:v>60568.23</x:v>
      </x:c>
      <x:c r="AJ1633" s="28"/>
      <x:c r="AK1633"/>
      <x:c r="AL1633" t="str">
        <x:v>Completado</x:v>
      </x:c>
      <x:c r="AM1633" t="str">
        <x:f>IF(W1633&lt;0,"Devuelto",AL1633)</x:f>
        <x:v>Completado</x:v>
      </x:c>
      <x:c r="AN1633" t="str">
        <x:v>Transferencia</x:v>
      </x:c>
      <x:c r="AO1633" s="29" t="str">
        <x:v>Sin observación</x:v>
      </x:c>
      <x:c r="AP1633" t="str">
        <x:f>IF(D1633="","No","Sí")</x:f>
        <x:v>Sí</x:v>
      </x:c>
    </x:row>
    <x:row r="1634">
      <x:c r="A1634" t="n">
        <x:v>1634</x:v>
      </x:c>
      <x:c r="B1634" t="str">
        <x:v>VT0007754</x:v>
      </x:c>
      <x:c r="C1634" t="str">
        <x:v>45502</x:v>
      </x:c>
      <x:c r="D1634" s="27" t="n">
        <x:v>45502</x:v>
      </x:c>
      <x:c r="E1634" t="n">
        <x:f>IF(D1634="","",YEAR(D1634))</x:f>
        <x:v>2024</x:v>
      </x:c>
      <x:c r="F1634" t="n">
        <x:f>IF(D1634="","",MONTH(D1634))</x:f>
        <x:v>7</x:v>
      </x:c>
      <x:c r="G1634" t="str">
        <x:f>IF(D1634="","Fecha no disponible",TEXT(D1634,"mmmm"))</x:f>
        <x:v>July</x:v>
      </x:c>
      <x:c r="H1634" t="str">
        <x:f>IF(D1634="","Fecha no disponible",TEXT(D1634,"yyyy-mm"))</x:f>
        <x:v>2024-07</x:v>
      </x:c>
      <x:c r="I1634" t="str">
        <x:f>IF(D1634="","Fecha no disponible","T"&amp;ROUNDUP(MONTH(D1634)/3,0))</x:f>
        <x:v>T3</x:v>
      </x:c>
      <x:c r="J1634" t="str">
        <x:v>T011</x:v>
      </x:c>
      <x:c r="K1634" t="str">
        <x:v>Tienda Cochabamba 3</x:v>
      </x:c>
      <x:c r="L1634" t="str">
        <x:v>Mall</x:v>
      </x:c>
      <x:c r="M1634" t="str">
        <x:v>Cochabamba</x:v>
      </x:c>
      <x:c r="N1634" t="str">
        <x:f>IFERROR(VLOOKUP(M1634,'Mapeos'!$A$4:$B$30,2,FALSE),M1634)</x:f>
        <x:v>Cochabamba</x:v>
      </x:c>
      <x:c r="O1634" t="str">
        <x:v>C00298</x:v>
      </x:c>
      <x:c r="P1634" t="str">
        <x:v>Masivo</x:v>
      </x:c>
      <x:c r="Q1634" t="str">
        <x:v>P0028</x:v>
      </x:c>
      <x:c r="R1634" t="str">
        <x:v>Electrónica</x:v>
      </x:c>
      <x:c r="S1634" t="str">
        <x:v>Marca C</x:v>
      </x:c>
      <x:c r="T1634" t="str">
        <x:v>Marketplace</x:v>
      </x:c>
      <x:c r="U1634" t="str">
        <x:f>IFERROR(VLOOKUP(T1634,'Mapeos'!$D$4:$E$25,2,FALSE),T1634)</x:f>
        <x:v>Marketplace</x:v>
      </x:c>
      <x:c r="V1634" t="str">
        <x:v>V039</x:v>
      </x:c>
      <x:c r="W1634" t="n">
        <x:v>3</x:v>
      </x:c>
      <x:c r="X1634" s="28" t="n">
        <x:v>315.67</x:v>
      </x:c>
      <x:c r="Y1634" s="20" t="n">
        <x:v>0.2</x:v>
      </x:c>
      <x:c r="Z1634" s="20" t="n">
        <x:f>IF(Y1634&gt;1,Y1634/100,Y1634)</x:f>
        <x:v>0.2</x:v>
      </x:c>
      <x:c r="AA1634" s="28" t="n">
        <x:v>184.78</x:v>
      </x:c>
      <x:c r="AB1634" s="28" t="n">
        <x:v>757.61</x:v>
      </x:c>
      <x:c r="AC1634" s="28" t="str">
        <x:v>BOB</x:v>
      </x:c>
      <x:c r="AD1634" s="28" t="n">
        <x:f>IF(AC1634="USD",AB1634*'Parametros'!$B$4,AB1634)</x:f>
        <x:v>757.61</x:v>
      </x:c>
      <x:c r="AE1634" s="28" t="n">
        <x:f>W1634*X1634*(1-Z1634)</x:f>
        <x:v>757.6080000000001</x:v>
      </x:c>
      <x:c r="AF1634" s="28" t="n">
        <x:f>W1634*AA1634</x:f>
        <x:v>554.34</x:v>
      </x:c>
      <x:c r="AG1634" s="28" t="n">
        <x:f>AE1634-AF1634</x:f>
        <x:v>203.26800000000003</x:v>
      </x:c>
      <x:c r="AH1634" s="20" t="n">
        <x:f>IF(AE1634&gt;0,AG1634/AE1634,"")</x:f>
        <x:v>0.26830234105236483</x:v>
      </x:c>
      <x:c r="AI1634" s="28" t="n">
        <x:v>101244.43</x:v>
      </x:c>
      <x:c r="AJ1634" s="28"/>
      <x:c r="AK1634"/>
      <x:c r="AL1634" t="str">
        <x:v>Completado</x:v>
      </x:c>
      <x:c r="AM1634" t="str">
        <x:f>IF(W1634&lt;0,"Devuelto",AL1634)</x:f>
        <x:v>Completado</x:v>
      </x:c>
      <x:c r="AN1634" t="str">
        <x:v>Tarjeta</x:v>
      </x:c>
      <x:c r="AO1634" s="29" t="str">
        <x:v>Sin observación</x:v>
      </x:c>
      <x:c r="AP1634" t="str">
        <x:f>IF(D1634="","No","Sí")</x:f>
        <x:v>Sí</x:v>
      </x:c>
    </x:row>
    <x:row r="1635">
      <x:c r="A1635" t="n">
        <x:v>1635</x:v>
      </x:c>
      <x:c r="B1635" t="str">
        <x:v>VT0007759</x:v>
      </x:c>
      <x:c r="C1635" t="str">
        <x:v>45345</x:v>
      </x:c>
      <x:c r="D1635" s="27" t="n">
        <x:v>45345</x:v>
      </x:c>
      <x:c r="E1635" t="n">
        <x:f>IF(D1635="","",YEAR(D1635))</x:f>
        <x:v>2024</x:v>
      </x:c>
      <x:c r="F1635" t="n">
        <x:f>IF(D1635="","",MONTH(D1635))</x:f>
        <x:v>2</x:v>
      </x:c>
      <x:c r="G1635" t="str">
        <x:f>IF(D1635="","Fecha no disponible",TEXT(D1635,"mmmm"))</x:f>
        <x:v>February</x:v>
      </x:c>
      <x:c r="H1635" t="str">
        <x:f>IF(D1635="","Fecha no disponible",TEXT(D1635,"yyyy-mm"))</x:f>
        <x:v>2024-02</x:v>
      </x:c>
      <x:c r="I1635" t="str">
        <x:f>IF(D1635="","Fecha no disponible","T"&amp;ROUNDUP(MONTH(D1635)/3,0))</x:f>
        <x:v>T1</x:v>
      </x:c>
      <x:c r="J1635" t="str">
        <x:v>T003</x:v>
      </x:c>
      <x:c r="K1635" t="str">
        <x:v>Tienda La Paz 3</x:v>
      </x:c>
      <x:c r="L1635" t="str">
        <x:v>Barrio</x:v>
      </x:c>
      <x:c r="M1635" t="str">
        <x:v>La Paz</x:v>
      </x:c>
      <x:c r="N1635" t="str">
        <x:f>IFERROR(VLOOKUP(M1635,'Mapeos'!$A$4:$B$30,2,FALSE),M1635)</x:f>
        <x:v>La Paz</x:v>
      </x:c>
      <x:c r="O1635" t="str">
        <x:v>C01495</x:v>
      </x:c>
      <x:c r="P1635" t="str">
        <x:v>Premium</x:v>
      </x:c>
      <x:c r="Q1635" t="str">
        <x:v>P0134</x:v>
      </x:c>
      <x:c r="R1635" t="str">
        <x:v>Deportes</x:v>
      </x:c>
      <x:c r="S1635" t="str">
        <x:v>Marca C</x:v>
      </x:c>
      <x:c r="T1635" t="str">
        <x:v>Tienda</x:v>
      </x:c>
      <x:c r="U1635" t="str">
        <x:f>IFERROR(VLOOKUP(T1635,'Mapeos'!$D$4:$E$25,2,FALSE),T1635)</x:f>
        <x:v>Tienda</x:v>
      </x:c>
      <x:c r="V1635" t="str">
        <x:v>V038</x:v>
      </x:c>
      <x:c r="W1635" t="n">
        <x:v>1</x:v>
      </x:c>
      <x:c r="X1635" s="28" t="n">
        <x:v>223.52</x:v>
      </x:c>
      <x:c r="Y1635" s="20" t="n">
        <x:v>0.1</x:v>
      </x:c>
      <x:c r="Z1635" s="20" t="n">
        <x:f>IF(Y1635&gt;1,Y1635/100,Y1635)</x:f>
        <x:v>0.1</x:v>
      </x:c>
      <x:c r="AA1635" s="28" t="n">
        <x:v>117.61</x:v>
      </x:c>
      <x:c r="AB1635" s="28" t="n">
        <x:v>201.17</x:v>
      </x:c>
      <x:c r="AC1635" s="28" t="str">
        <x:v>BOB</x:v>
      </x:c>
      <x:c r="AD1635" s="28" t="n">
        <x:f>IF(AC1635="USD",AB1635*'Parametros'!$B$4,AB1635)</x:f>
        <x:v>201.17</x:v>
      </x:c>
      <x:c r="AE1635" s="28" t="n">
        <x:f>W1635*X1635*(1-Z1635)</x:f>
        <x:v>201.168</x:v>
      </x:c>
      <x:c r="AF1635" s="28" t="n">
        <x:f>W1635*AA1635</x:f>
        <x:v>117.61</x:v>
      </x:c>
      <x:c r="AG1635" s="28" t="n">
        <x:f>AE1635-AF1635</x:f>
        <x:v>83.558</x:v>
      </x:c>
      <x:c r="AH1635" s="20" t="n">
        <x:f>IF(AE1635&gt;0,AG1635/AE1635,"")</x:f>
        <x:v>0.41536427264773723</x:v>
      </x:c>
      <x:c r="AI1635" s="28" t="n">
        <x:v>143948.82</x:v>
      </x:c>
      <x:c r="AJ1635" s="28"/>
      <x:c r="AK1635"/>
      <x:c r="AL1635" t="str">
        <x:v>Completado</x:v>
      </x:c>
      <x:c r="AM1635" t="str">
        <x:f>IF(W1635&lt;0,"Devuelto",AL1635)</x:f>
        <x:v>Completado</x:v>
      </x:c>
      <x:c r="AN1635" t="str">
        <x:v>Transferencia</x:v>
      </x:c>
      <x:c r="AO1635" s="29" t="str">
        <x:v>Sin observación</x:v>
      </x:c>
      <x:c r="AP1635" t="str">
        <x:f>IF(D1635="","No","Sí")</x:f>
        <x:v>Sí</x:v>
      </x:c>
    </x:row>
    <x:row r="1636">
      <x:c r="A1636" t="n">
        <x:v>1636</x:v>
      </x:c>
      <x:c r="B1636" t="str">
        <x:v>VT0007763</x:v>
      </x:c>
      <x:c r="C1636" t="str">
        <x:v>46112</x:v>
      </x:c>
      <x:c r="D1636" s="27" t="n">
        <x:v>46112</x:v>
      </x:c>
      <x:c r="E1636" t="n">
        <x:f>IF(D1636="","",YEAR(D1636))</x:f>
        <x:v>2026</x:v>
      </x:c>
      <x:c r="F1636" t="n">
        <x:f>IF(D1636="","",MONTH(D1636))</x:f>
        <x:v>3</x:v>
      </x:c>
      <x:c r="G1636" t="str">
        <x:f>IF(D1636="","Fecha no disponible",TEXT(D1636,"mmmm"))</x:f>
        <x:v>March</x:v>
      </x:c>
      <x:c r="H1636" t="str">
        <x:f>IF(D1636="","Fecha no disponible",TEXT(D1636,"yyyy-mm"))</x:f>
        <x:v>2026-03</x:v>
      </x:c>
      <x:c r="I1636" t="str">
        <x:f>IF(D1636="","Fecha no disponible","T"&amp;ROUNDUP(MONTH(D1636)/3,0))</x:f>
        <x:v>T1</x:v>
      </x:c>
      <x:c r="J1636" t="str">
        <x:v>T019</x:v>
      </x:c>
      <x:c r="K1636" t="str">
        <x:v>Tienda Sucre 3</x:v>
      </x:c>
      <x:c r="L1636" t="str">
        <x:v>Centro</x:v>
      </x:c>
      <x:c r="M1636" t="str">
        <x:v>Sucre</x:v>
      </x:c>
      <x:c r="N1636" t="str">
        <x:f>IFERROR(VLOOKUP(M1636,'Mapeos'!$A$4:$B$30,2,FALSE),M1636)</x:f>
        <x:v>Sucre</x:v>
      </x:c>
      <x:c r="O1636" t="str">
        <x:v>C01317</x:v>
      </x:c>
      <x:c r="P1636" t="str">
        <x:v>Premium</x:v>
      </x:c>
      <x:c r="Q1636" t="str">
        <x:v>P0005</x:v>
      </x:c>
      <x:c r="R1636" t="str">
        <x:v>Electrónica</x:v>
      </x:c>
      <x:c r="S1636" t="str">
        <x:v>Marca D</x:v>
      </x:c>
      <x:c r="T1636" t="str">
        <x:v>Tienda</x:v>
      </x:c>
      <x:c r="U1636" t="str">
        <x:f>IFERROR(VLOOKUP(T1636,'Mapeos'!$D$4:$E$25,2,FALSE),T1636)</x:f>
        <x:v>Tienda</x:v>
      </x:c>
      <x:c r="V1636" t="str">
        <x:v>V005</x:v>
      </x:c>
      <x:c r="W1636" t="n">
        <x:v>1</x:v>
      </x:c>
      <x:c r="X1636" s="28" t="n">
        <x:v>241.82</x:v>
      </x:c>
      <x:c r="Y1636" s="20" t="n">
        <x:v>0.05</x:v>
      </x:c>
      <x:c r="Z1636" s="20" t="n">
        <x:f>IF(Y1636&gt;1,Y1636/100,Y1636)</x:f>
        <x:v>0.05</x:v>
      </x:c>
      <x:c r="AA1636" s="28" t="n">
        <x:v>123.71</x:v>
      </x:c>
      <x:c r="AB1636" s="28" t="n">
        <x:v>229.73</x:v>
      </x:c>
      <x:c r="AC1636" s="28" t="str">
        <x:v>BOB</x:v>
      </x:c>
      <x:c r="AD1636" s="28" t="n">
        <x:f>IF(AC1636="USD",AB1636*'Parametros'!$B$4,AB1636)</x:f>
        <x:v>229.73</x:v>
      </x:c>
      <x:c r="AE1636" s="28" t="n">
        <x:f>W1636*X1636*(1-Z1636)</x:f>
        <x:v>229.72899999999998</x:v>
      </x:c>
      <x:c r="AF1636" s="28" t="n">
        <x:f>W1636*AA1636</x:f>
        <x:v>123.71</x:v>
      </x:c>
      <x:c r="AG1636" s="28" t="n">
        <x:f>AE1636-AF1636</x:f>
        <x:v>106.01899999999999</x:v>
      </x:c>
      <x:c r="AH1636" s="20" t="n">
        <x:f>IF(AE1636&gt;0,AG1636/AE1636,"")</x:f>
        <x:v>0.4614959365165042</x:v>
      </x:c>
      <x:c r="AI1636" s="28" t="n">
        <x:v>141560.28</x:v>
      </x:c>
      <x:c r="AJ1636" s="28"/>
      <x:c r="AK1636"/>
      <x:c r="AL1636" t="str">
        <x:v>Completado</x:v>
      </x:c>
      <x:c r="AM1636" t="str">
        <x:f>IF(W1636&lt;0,"Devuelto",AL1636)</x:f>
        <x:v>Completado</x:v>
      </x:c>
      <x:c r="AN1636" t="str">
        <x:v>Transferencia</x:v>
      </x:c>
      <x:c r="AO1636" s="29" t="str">
        <x:v>Sin observación</x:v>
      </x:c>
      <x:c r="AP1636" t="str">
        <x:f>IF(D1636="","No","Sí")</x:f>
        <x:v>Sí</x:v>
      </x:c>
    </x:row>
    <x:row r="1637">
      <x:c r="A1637" t="n">
        <x:v>1637</x:v>
      </x:c>
      <x:c r="B1637" t="str">
        <x:v>VT0007768</x:v>
      </x:c>
      <x:c r="C1637" t="str">
        <x:v>45622</x:v>
      </x:c>
      <x:c r="D1637" s="27" t="n">
        <x:v>45622</x:v>
      </x:c>
      <x:c r="E1637" t="n">
        <x:f>IF(D1637="","",YEAR(D1637))</x:f>
        <x:v>2024</x:v>
      </x:c>
      <x:c r="F1637" t="n">
        <x:f>IF(D1637="","",MONTH(D1637))</x:f>
        <x:v>11</x:v>
      </x:c>
      <x:c r="G1637" t="str">
        <x:f>IF(D1637="","Fecha no disponible",TEXT(D1637,"mmmm"))</x:f>
        <x:v>November</x:v>
      </x:c>
      <x:c r="H1637" t="str">
        <x:f>IF(D1637="","Fecha no disponible",TEXT(D1637,"yyyy-mm"))</x:f>
        <x:v>2024-11</x:v>
      </x:c>
      <x:c r="I1637" t="str">
        <x:f>IF(D1637="","Fecha no disponible","T"&amp;ROUNDUP(MONTH(D1637)/3,0))</x:f>
        <x:v>T4</x:v>
      </x:c>
      <x:c r="J1637" t="str">
        <x:v>T001</x:v>
      </x:c>
      <x:c r="K1637" t="str">
        <x:v>Tienda La Paz 1</x:v>
      </x:c>
      <x:c r="L1637" t="str">
        <x:v>Barrio</x:v>
      </x:c>
      <x:c r="M1637" t="str">
        <x:v>La Paz</x:v>
      </x:c>
      <x:c r="N1637" t="str">
        <x:f>IFERROR(VLOOKUP(M1637,'Mapeos'!$A$4:$B$30,2,FALSE),M1637)</x:f>
        <x:v>La Paz</x:v>
      </x:c>
      <x:c r="O1637" t="str">
        <x:v>C00842</x:v>
      </x:c>
      <x:c r="P1637" t="str">
        <x:v>Masivo</x:v>
      </x:c>
      <x:c r="Q1637" t="str">
        <x:v>P0037</x:v>
      </x:c>
      <x:c r="R1637" t="str">
        <x:v>Alimentos</x:v>
      </x:c>
      <x:c r="S1637" t="str">
        <x:v>Marca B</x:v>
      </x:c>
      <x:c r="T1637" t="str">
        <x:v>Tienda</x:v>
      </x:c>
      <x:c r="U1637" t="str">
        <x:f>IFERROR(VLOOKUP(T1637,'Mapeos'!$D$4:$E$25,2,FALSE),T1637)</x:f>
        <x:v>Tienda</x:v>
      </x:c>
      <x:c r="V1637" t="str">
        <x:v>V034</x:v>
      </x:c>
      <x:c r="W1637" t="n">
        <x:v>4</x:v>
      </x:c>
      <x:c r="X1637" s="28" t="n">
        <x:v>57.45</x:v>
      </x:c>
      <x:c r="Y1637" s="20" t="n">
        <x:v>0.05</x:v>
      </x:c>
      <x:c r="Z1637" s="20" t="n">
        <x:f>IF(Y1637&gt;1,Y1637/100,Y1637)</x:f>
        <x:v>0.05</x:v>
      </x:c>
      <x:c r="AA1637" s="28" t="n">
        <x:v>43.63</x:v>
      </x:c>
      <x:c r="AB1637" s="28" t="n">
        <x:v>218.31</x:v>
      </x:c>
      <x:c r="AC1637" s="28" t="str">
        <x:v>BOB</x:v>
      </x:c>
      <x:c r="AD1637" s="28" t="n">
        <x:f>IF(AC1637="USD",AB1637*'Parametros'!$B$4,AB1637)</x:f>
        <x:v>218.31</x:v>
      </x:c>
      <x:c r="AE1637" s="28" t="n">
        <x:f>W1637*X1637*(1-Z1637)</x:f>
        <x:v>218.31</x:v>
      </x:c>
      <x:c r="AF1637" s="28" t="n">
        <x:f>W1637*AA1637</x:f>
        <x:v>174.52</x:v>
      </x:c>
      <x:c r="AG1637" s="28" t="n">
        <x:f>AE1637-AF1637</x:f>
        <x:v>43.78999999999999</x:v>
      </x:c>
      <x:c r="AH1637" s="20" t="n">
        <x:f>IF(AE1637&gt;0,AG1637/AE1637,"")</x:f>
        <x:v>0.20058632220237274</x:v>
      </x:c>
      <x:c r="AI1637" s="28" t="n">
        <x:v>129181.07</x:v>
      </x:c>
      <x:c r="AJ1637" s="28"/>
      <x:c r="AK1637"/>
      <x:c r="AL1637" t="str">
        <x:v>Completado</x:v>
      </x:c>
      <x:c r="AM1637" t="str">
        <x:f>IF(W1637&lt;0,"Devuelto",AL1637)</x:f>
        <x:v>Completado</x:v>
      </x:c>
      <x:c r="AN1637" t="str">
        <x:v>Efectivo</x:v>
      </x:c>
      <x:c r="AO1637" s="29" t="str">
        <x:v>Sin observación</x:v>
      </x:c>
      <x:c r="AP1637" t="str">
        <x:f>IF(D1637="","No","Sí")</x:f>
        <x:v>Sí</x:v>
      </x:c>
    </x:row>
    <x:row r="1638">
      <x:c r="A1638" t="n">
        <x:v>1638</x:v>
      </x:c>
      <x:c r="B1638" t="str">
        <x:v>VT0007773</x:v>
      </x:c>
      <x:c r="C1638" t="str">
        <x:v>45933</x:v>
      </x:c>
      <x:c r="D1638" s="27" t="n">
        <x:v>45933</x:v>
      </x:c>
      <x:c r="E1638" t="n">
        <x:f>IF(D1638="","",YEAR(D1638))</x:f>
        <x:v>2025</x:v>
      </x:c>
      <x:c r="F1638" t="n">
        <x:f>IF(D1638="","",MONTH(D1638))</x:f>
        <x:v>10</x:v>
      </x:c>
      <x:c r="G1638" t="str">
        <x:f>IF(D1638="","Fecha no disponible",TEXT(D1638,"mmmm"))</x:f>
        <x:v>October</x:v>
      </x:c>
      <x:c r="H1638" t="str">
        <x:f>IF(D1638="","Fecha no disponible",TEXT(D1638,"yyyy-mm"))</x:f>
        <x:v>2025-10</x:v>
      </x:c>
      <x:c r="I1638" t="str">
        <x:f>IF(D1638="","Fecha no disponible","T"&amp;ROUNDUP(MONTH(D1638)/3,0))</x:f>
        <x:v>T4</x:v>
      </x:c>
      <x:c r="J1638" t="str">
        <x:v>T010</x:v>
      </x:c>
      <x:c r="K1638" t="str">
        <x:v>Tienda Cochabamba 2</x:v>
      </x:c>
      <x:c r="L1638" t="str">
        <x:v>Barrio</x:v>
      </x:c>
      <x:c r="M1638" t="str">
        <x:v>Cochabamba</x:v>
      </x:c>
      <x:c r="N1638" t="str">
        <x:f>IFERROR(VLOOKUP(M1638,'Mapeos'!$A$4:$B$30,2,FALSE),M1638)</x:f>
        <x:v>Cochabamba</x:v>
      </x:c>
      <x:c r="O1638" t="str">
        <x:v>C01596</x:v>
      </x:c>
      <x:c r="P1638" t="str">
        <x:v>Premium</x:v>
      </x:c>
      <x:c r="Q1638" t="str">
        <x:v>P0004</x:v>
      </x:c>
      <x:c r="R1638" t="str">
        <x:v>Alimentos</x:v>
      </x:c>
      <x:c r="S1638" t="str">
        <x:v>Marca B</x:v>
      </x:c>
      <x:c r="T1638" t="str">
        <x:v>Tienda</x:v>
      </x:c>
      <x:c r="U1638" t="str">
        <x:f>IFERROR(VLOOKUP(T1638,'Mapeos'!$D$4:$E$25,2,FALSE),T1638)</x:f>
        <x:v>Tienda</x:v>
      </x:c>
      <x:c r="V1638" t="str">
        <x:v>V010</x:v>
      </x:c>
      <x:c r="W1638" t="n">
        <x:v>1</x:v>
      </x:c>
      <x:c r="X1638" s="28" t="n">
        <x:v>43.36</x:v>
      </x:c>
      <x:c r="Y1638" s="20" t="n">
        <x:v>0.2</x:v>
      </x:c>
      <x:c r="Z1638" s="20" t="n">
        <x:f>IF(Y1638&gt;1,Y1638/100,Y1638)</x:f>
        <x:v>0.2</x:v>
      </x:c>
      <x:c r="AA1638" s="28" t="n">
        <x:v>28.8</x:v>
      </x:c>
      <x:c r="AB1638" s="28" t="n">
        <x:v>34.69</x:v>
      </x:c>
      <x:c r="AC1638" s="28" t="str">
        <x:v>BOB</x:v>
      </x:c>
      <x:c r="AD1638" s="28" t="n">
        <x:f>IF(AC1638="USD",AB1638*'Parametros'!$B$4,AB1638)</x:f>
        <x:v>34.69</x:v>
      </x:c>
      <x:c r="AE1638" s="28" t="n">
        <x:f>W1638*X1638*(1-Z1638)</x:f>
        <x:v>34.688</x:v>
      </x:c>
      <x:c r="AF1638" s="28" t="n">
        <x:f>W1638*AA1638</x:f>
        <x:v>28.8</x:v>
      </x:c>
      <x:c r="AG1638" s="28" t="n">
        <x:f>AE1638-AF1638</x:f>
        <x:v>5.888000000000002</x:v>
      </x:c>
      <x:c r="AH1638" s="20" t="n">
        <x:f>IF(AE1638&gt;0,AG1638/AE1638,"")</x:f>
        <x:v>0.1697416974169742</x:v>
      </x:c>
      <x:c r="AI1638" s="28" t="n">
        <x:v>126153.61</x:v>
      </x:c>
      <x:c r="AJ1638" s="28" t="n">
        <x:v>155</x:v>
      </x:c>
      <x:c r="AK1638" t="n">
        <x:v>22</x:v>
      </x:c>
      <x:c r="AL1638" t="str">
        <x:v>Completado</x:v>
      </x:c>
      <x:c r="AM1638" t="str">
        <x:f>IF(W1638&lt;0,"Devuelto",AL1638)</x:f>
        <x:v>Completado</x:v>
      </x:c>
      <x:c r="AN1638" t="str">
        <x:v>Transferencia</x:v>
      </x:c>
      <x:c r="AO1638" s="29" t="str">
        <x:v>Sin observación</x:v>
      </x:c>
      <x:c r="AP1638" t="str">
        <x:f>IF(D1638="","No","Sí")</x:f>
        <x:v>Sí</x:v>
      </x:c>
    </x:row>
    <x:row r="1639">
      <x:c r="A1639" t="n">
        <x:v>1639</x:v>
      </x:c>
      <x:c r="B1639" t="str">
        <x:v>VT0007778</x:v>
      </x:c>
      <x:c r="C1639" t="str">
        <x:v>45295</x:v>
      </x:c>
      <x:c r="D1639" s="27" t="n">
        <x:v>45295</x:v>
      </x:c>
      <x:c r="E1639" t="n">
        <x:f>IF(D1639="","",YEAR(D1639))</x:f>
        <x:v>2024</x:v>
      </x:c>
      <x:c r="F1639" t="n">
        <x:f>IF(D1639="","",MONTH(D1639))</x:f>
        <x:v>1</x:v>
      </x:c>
      <x:c r="G1639" t="str">
        <x:f>IF(D1639="","Fecha no disponible",TEXT(D1639,"mmmm"))</x:f>
        <x:v>January</x:v>
      </x:c>
      <x:c r="H1639" t="str">
        <x:f>IF(D1639="","Fecha no disponible",TEXT(D1639,"yyyy-mm"))</x:f>
        <x:v>2024-01</x:v>
      </x:c>
      <x:c r="I1639" t="str">
        <x:f>IF(D1639="","Fecha no disponible","T"&amp;ROUNDUP(MONTH(D1639)/3,0))</x:f>
        <x:v>T1</x:v>
      </x:c>
      <x:c r="J1639" t="str">
        <x:v>T020</x:v>
      </x:c>
      <x:c r="K1639" t="str">
        <x:v>Tienda Sucre 4</x:v>
      </x:c>
      <x:c r="L1639" t="str">
        <x:v>Mall</x:v>
      </x:c>
      <x:c r="M1639" t="str">
        <x:v>Sucre</x:v>
      </x:c>
      <x:c r="N1639" t="str">
        <x:f>IFERROR(VLOOKUP(M1639,'Mapeos'!$A$4:$B$30,2,FALSE),M1639)</x:f>
        <x:v>Sucre</x:v>
      </x:c>
      <x:c r="O1639" t="str">
        <x:v>C00585</x:v>
      </x:c>
      <x:c r="P1639" t="str">
        <x:v>Masivo</x:v>
      </x:c>
      <x:c r="Q1639" t="str">
        <x:v>P0001</x:v>
      </x:c>
      <x:c r="R1639" t="str">
        <x:v>Hogar</x:v>
      </x:c>
      <x:c r="S1639" t="str">
        <x:v>Marca D</x:v>
      </x:c>
      <x:c r="T1639" t="str">
        <x:v>Marketplace</x:v>
      </x:c>
      <x:c r="U1639" t="str">
        <x:f>IFERROR(VLOOKUP(T1639,'Mapeos'!$D$4:$E$25,2,FALSE),T1639)</x:f>
        <x:v>Marketplace</x:v>
      </x:c>
      <x:c r="V1639" t="str">
        <x:v>V018</x:v>
      </x:c>
      <x:c r="W1639" t="n">
        <x:v>3</x:v>
      </x:c>
      <x:c r="X1639" s="28" t="n">
        <x:v>321.77</x:v>
      </x:c>
      <x:c r="Y1639" s="20" t="n">
        <x:v>0.05</x:v>
      </x:c>
      <x:c r="Z1639" s="20" t="n">
        <x:f>IF(Y1639&gt;1,Y1639/100,Y1639)</x:f>
        <x:v>0.05</x:v>
      </x:c>
      <x:c r="AA1639" s="28" t="n">
        <x:v>195.84</x:v>
      </x:c>
      <x:c r="AB1639" s="28" t="n">
        <x:v>917.04</x:v>
      </x:c>
      <x:c r="AC1639" s="28" t="str">
        <x:v>BOB</x:v>
      </x:c>
      <x:c r="AD1639" s="28" t="n">
        <x:f>IF(AC1639="USD",AB1639*'Parametros'!$B$4,AB1639)</x:f>
        <x:v>917.04</x:v>
      </x:c>
      <x:c r="AE1639" s="28" t="n">
        <x:f>W1639*X1639*(1-Z1639)</x:f>
        <x:v>917.0444999999999</x:v>
      </x:c>
      <x:c r="AF1639" s="28" t="n">
        <x:f>W1639*AA1639</x:f>
        <x:v>587.52</x:v>
      </x:c>
      <x:c r="AG1639" s="28" t="n">
        <x:f>AE1639-AF1639</x:f>
        <x:v>329.5244999999999</x:v>
      </x:c>
      <x:c r="AH1639" s="20" t="n">
        <x:f>IF(AE1639&gt;0,AG1639/AE1639,"")</x:f>
        <x:v>0.3593331621311724</x:v>
      </x:c>
      <x:c r="AI1639" s="28" t="n">
        <x:v>96392.05</x:v>
      </x:c>
      <x:c r="AJ1639" s="28"/>
      <x:c r="AK1639"/>
      <x:c r="AL1639" t="str">
        <x:v>Completado</x:v>
      </x:c>
      <x:c r="AM1639" t="str">
        <x:f>IF(W1639&lt;0,"Devuelto",AL1639)</x:f>
        <x:v>Completado</x:v>
      </x:c>
      <x:c r="AN1639" t="str">
        <x:v>Tarjeta</x:v>
      </x:c>
      <x:c r="AO1639" s="29" t="str">
        <x:v>Sin observación</x:v>
      </x:c>
      <x:c r="AP1639" t="str">
        <x:f>IF(D1639="","No","Sí")</x:f>
        <x:v>Sí</x:v>
      </x:c>
    </x:row>
    <x:row r="1640">
      <x:c r="A1640" t="n">
        <x:v>1640</x:v>
      </x:c>
      <x:c r="B1640" t="str">
        <x:v>VT0007782</x:v>
      </x:c>
      <x:c r="C1640" t="str">
        <x:v>45797</x:v>
      </x:c>
      <x:c r="D1640" s="27" t="n">
        <x:v>45797</x:v>
      </x:c>
      <x:c r="E1640" t="n">
        <x:f>IF(D1640="","",YEAR(D1640))</x:f>
        <x:v>2025</x:v>
      </x:c>
      <x:c r="F1640" t="n">
        <x:f>IF(D1640="","",MONTH(D1640))</x:f>
        <x:v>5</x:v>
      </x:c>
      <x:c r="G1640" t="str">
        <x:f>IF(D1640="","Fecha no disponible",TEXT(D1640,"mmmm"))</x:f>
        <x:v>May</x:v>
      </x:c>
      <x:c r="H1640" t="str">
        <x:f>IF(D1640="","Fecha no disponible",TEXT(D1640,"yyyy-mm"))</x:f>
        <x:v>2025-05</x:v>
      </x:c>
      <x:c r="I1640" t="str">
        <x:f>IF(D1640="","Fecha no disponible","T"&amp;ROUNDUP(MONTH(D1640)/3,0))</x:f>
        <x:v>T2</x:v>
      </x:c>
      <x:c r="J1640" t="str">
        <x:v>T001</x:v>
      </x:c>
      <x:c r="K1640" t="str">
        <x:v>Tienda La Paz 1</x:v>
      </x:c>
      <x:c r="L1640" t="str">
        <x:v>Barrio</x:v>
      </x:c>
      <x:c r="M1640" t="str">
        <x:v>La Paz</x:v>
      </x:c>
      <x:c r="N1640" t="str">
        <x:f>IFERROR(VLOOKUP(M1640,'Mapeos'!$A$4:$B$30,2,FALSE),M1640)</x:f>
        <x:v>La Paz</x:v>
      </x:c>
      <x:c r="O1640" t="str">
        <x:v>C00259</x:v>
      </x:c>
      <x:c r="P1640" t="str">
        <x:v>Masivo</x:v>
      </x:c>
      <x:c r="Q1640" t="str">
        <x:v>P0086</x:v>
      </x:c>
      <x:c r="R1640" t="str">
        <x:v>Electrónica</x:v>
      </x:c>
      <x:c r="S1640" t="str">
        <x:v>Marca C</x:v>
      </x:c>
      <x:c r="T1640" t="str">
        <x:v>Tienda</x:v>
      </x:c>
      <x:c r="U1640" t="str">
        <x:f>IFERROR(VLOOKUP(T1640,'Mapeos'!$D$4:$E$25,2,FALSE),T1640)</x:f>
        <x:v>Tienda</x:v>
      </x:c>
      <x:c r="V1640" t="str">
        <x:v>V038</x:v>
      </x:c>
      <x:c r="W1640" t="n">
        <x:v>2</x:v>
      </x:c>
      <x:c r="X1640" s="28" t="n">
        <x:v>439.53</x:v>
      </x:c>
      <x:c r="Y1640" s="20" t="n">
        <x:v>0.05</x:v>
      </x:c>
      <x:c r="Z1640" s="20" t="n">
        <x:f>IF(Y1640&gt;1,Y1640/100,Y1640)</x:f>
        <x:v>0.05</x:v>
      </x:c>
      <x:c r="AA1640" s="28" t="n">
        <x:v>240.45</x:v>
      </x:c>
      <x:c r="AB1640" s="28" t="n">
        <x:v>835.11</x:v>
      </x:c>
      <x:c r="AC1640" s="28" t="str">
        <x:v>BOB</x:v>
      </x:c>
      <x:c r="AD1640" s="28" t="n">
        <x:f>IF(AC1640="USD",AB1640*'Parametros'!$B$4,AB1640)</x:f>
        <x:v>835.11</x:v>
      </x:c>
      <x:c r="AE1640" s="28" t="n">
        <x:f>W1640*X1640*(1-Z1640)</x:f>
        <x:v>835.1069999999999</x:v>
      </x:c>
      <x:c r="AF1640" s="28" t="n">
        <x:f>W1640*AA1640</x:f>
        <x:v>480.9</x:v>
      </x:c>
      <x:c r="AG1640" s="28" t="n">
        <x:f>AE1640-AF1640</x:f>
        <x:v>354.2069999999999</x:v>
      </x:c>
      <x:c r="AH1640" s="20" t="n">
        <x:f>IF(AE1640&gt;0,AG1640/AE1640,"")</x:f>
        <x:v>0.42414564840194124</x:v>
      </x:c>
      <x:c r="AI1640" s="28" t="n">
        <x:v>197389.58</x:v>
      </x:c>
      <x:c r="AJ1640" s="28"/>
      <x:c r="AK1640"/>
      <x:c r="AL1640" t="str">
        <x:v>Completado</x:v>
      </x:c>
      <x:c r="AM1640" t="str">
        <x:f>IF(W1640&lt;0,"Devuelto",AL1640)</x:f>
        <x:v>Completado</x:v>
      </x:c>
      <x:c r="AN1640" t="str">
        <x:v>Tarjeta</x:v>
      </x:c>
      <x:c r="AO1640" s="29" t="str">
        <x:v>Sin observación</x:v>
      </x:c>
      <x:c r="AP1640" t="str">
        <x:f>IF(D1640="","No","Sí")</x:f>
        <x:v>Sí</x:v>
      </x:c>
    </x:row>
    <x:row r="1641">
      <x:c r="A1641" t="n">
        <x:v>1641</x:v>
      </x:c>
      <x:c r="B1641" t="str">
        <x:v>VT0007787</x:v>
      </x:c>
      <x:c r="C1641" t="str">
        <x:v>45767</x:v>
      </x:c>
      <x:c r="D1641" s="27" t="n">
        <x:v>45767</x:v>
      </x:c>
      <x:c r="E1641" t="n">
        <x:f>IF(D1641="","",YEAR(D1641))</x:f>
        <x:v>2025</x:v>
      </x:c>
      <x:c r="F1641" t="n">
        <x:f>IF(D1641="","",MONTH(D1641))</x:f>
        <x:v>4</x:v>
      </x:c>
      <x:c r="G1641" t="str">
        <x:f>IF(D1641="","Fecha no disponible",TEXT(D1641,"mmmm"))</x:f>
        <x:v>April</x:v>
      </x:c>
      <x:c r="H1641" t="str">
        <x:f>IF(D1641="","Fecha no disponible",TEXT(D1641,"yyyy-mm"))</x:f>
        <x:v>2025-04</x:v>
      </x:c>
      <x:c r="I1641" t="str">
        <x:f>IF(D1641="","Fecha no disponible","T"&amp;ROUNDUP(MONTH(D1641)/3,0))</x:f>
        <x:v>T2</x:v>
      </x:c>
      <x:c r="J1641" t="str">
        <x:v>T005</x:v>
      </x:c>
      <x:c r="K1641" t="str">
        <x:v>Tienda Santa Cruz 1</x:v>
      </x:c>
      <x:c r="L1641" t="str">
        <x:v>Centro</x:v>
      </x:c>
      <x:c r="M1641" t="str">
        <x:v>Santa Cruz</x:v>
      </x:c>
      <x:c r="N1641" t="str">
        <x:f>IFERROR(VLOOKUP(M1641,'Mapeos'!$A$4:$B$30,2,FALSE),M1641)</x:f>
        <x:v>Santa Cruz</x:v>
      </x:c>
      <x:c r="O1641" t="str">
        <x:v>C01104</x:v>
      </x:c>
      <x:c r="P1641" t="str">
        <x:v>Masivo</x:v>
      </x:c>
      <x:c r="Q1641" t="str">
        <x:v>P0066</x:v>
      </x:c>
      <x:c r="R1641" t="str">
        <x:v>Hogar</x:v>
      </x:c>
      <x:c r="S1641" t="str">
        <x:v>Marca B</x:v>
      </x:c>
      <x:c r="T1641" t="str">
        <x:v>Tienda</x:v>
      </x:c>
      <x:c r="U1641" t="str">
        <x:f>IFERROR(VLOOKUP(T1641,'Mapeos'!$D$4:$E$25,2,FALSE),T1641)</x:f>
        <x:v>Tienda</x:v>
      </x:c>
      <x:c r="V1641" t="str">
        <x:v>V033</x:v>
      </x:c>
      <x:c r="W1641" t="n">
        <x:v>1</x:v>
      </x:c>
      <x:c r="X1641" s="28" t="n">
        <x:v>130.32</x:v>
      </x:c>
      <x:c r="Y1641" s="20" t="n">
        <x:v>0</x:v>
      </x:c>
      <x:c r="Z1641" s="20" t="n">
        <x:f>IF(Y1641&gt;1,Y1641/100,Y1641)</x:f>
        <x:v>0</x:v>
      </x:c>
      <x:c r="AA1641" s="28" t="n">
        <x:v>66.28</x:v>
      </x:c>
      <x:c r="AB1641" s="28" t="n">
        <x:v>130.32</x:v>
      </x:c>
      <x:c r="AC1641" s="28" t="str">
        <x:v>BOB</x:v>
      </x:c>
      <x:c r="AD1641" s="28" t="n">
        <x:f>IF(AC1641="USD",AB1641*'Parametros'!$B$4,AB1641)</x:f>
        <x:v>130.32</x:v>
      </x:c>
      <x:c r="AE1641" s="28" t="n">
        <x:f>W1641*X1641*(1-Z1641)</x:f>
        <x:v>130.32</x:v>
      </x:c>
      <x:c r="AF1641" s="28" t="n">
        <x:f>W1641*AA1641</x:f>
        <x:v>66.28</x:v>
      </x:c>
      <x:c r="AG1641" s="28" t="n">
        <x:f>AE1641-AF1641</x:f>
        <x:v>64.03999999999999</x:v>
      </x:c>
      <x:c r="AH1641" s="20" t="n">
        <x:f>IF(AE1641&gt;0,AG1641/AE1641,"")</x:f>
        <x:v>0.49140577041129524</x:v>
      </x:c>
      <x:c r="AI1641" s="28" t="n">
        <x:v>141815.49</x:v>
      </x:c>
      <x:c r="AJ1641" s="28"/>
      <x:c r="AK1641"/>
      <x:c r="AL1641" t="str">
        <x:v>Completado</x:v>
      </x:c>
      <x:c r="AM1641" t="str">
        <x:f>IF(W1641&lt;0,"Devuelto",AL1641)</x:f>
        <x:v>Completado</x:v>
      </x:c>
      <x:c r="AN1641" t="str">
        <x:v>Tarjeta</x:v>
      </x:c>
      <x:c r="AO1641" s="29" t="str">
        <x:v>Sin observación</x:v>
      </x:c>
      <x:c r="AP1641" t="str">
        <x:f>IF(D1641="","No","Sí")</x:f>
        <x:v>Sí</x:v>
      </x:c>
    </x:row>
    <x:row r="1642">
      <x:c r="A1642" t="n">
        <x:v>1642</x:v>
      </x:c>
      <x:c r="B1642" t="str">
        <x:v>VT0007792</x:v>
      </x:c>
      <x:c r="C1642" t="str">
        <x:v>45781</x:v>
      </x:c>
      <x:c r="D1642" s="27" t="n">
        <x:v>45781</x:v>
      </x:c>
      <x:c r="E1642" t="n">
        <x:f>IF(D1642="","",YEAR(D1642))</x:f>
        <x:v>2025</x:v>
      </x:c>
      <x:c r="F1642" t="n">
        <x:f>IF(D1642="","",MONTH(D1642))</x:f>
        <x:v>5</x:v>
      </x:c>
      <x:c r="G1642" t="str">
        <x:f>IF(D1642="","Fecha no disponible",TEXT(D1642,"mmmm"))</x:f>
        <x:v>May</x:v>
      </x:c>
      <x:c r="H1642" t="str">
        <x:f>IF(D1642="","Fecha no disponible",TEXT(D1642,"yyyy-mm"))</x:f>
        <x:v>2025-05</x:v>
      </x:c>
      <x:c r="I1642" t="str">
        <x:f>IF(D1642="","Fecha no disponible","T"&amp;ROUNDUP(MONTH(D1642)/3,0))</x:f>
        <x:v>T2</x:v>
      </x:c>
      <x:c r="J1642" t="str">
        <x:v>T001</x:v>
      </x:c>
      <x:c r="K1642" t="str">
        <x:v>Tienda La Paz 1</x:v>
      </x:c>
      <x:c r="L1642" t="str">
        <x:v>Barrio</x:v>
      </x:c>
      <x:c r="M1642" t="str">
        <x:v>La Paz</x:v>
      </x:c>
      <x:c r="N1642" t="str">
        <x:f>IFERROR(VLOOKUP(M1642,'Mapeos'!$A$4:$B$30,2,FALSE),M1642)</x:f>
        <x:v>La Paz</x:v>
      </x:c>
      <x:c r="O1642" t="str">
        <x:v>C01067</x:v>
      </x:c>
      <x:c r="P1642" t="str">
        <x:v>Masivo</x:v>
      </x:c>
      <x:c r="Q1642" t="str">
        <x:v>P0123</x:v>
      </x:c>
      <x:c r="R1642" t="str">
        <x:v>Deportes</x:v>
      </x:c>
      <x:c r="S1642" t="str">
        <x:v>Marca B</x:v>
      </x:c>
      <x:c r="T1642" t="str">
        <x:v>WhatsApp</x:v>
      </x:c>
      <x:c r="U1642" t="str">
        <x:f>IFERROR(VLOOKUP(T1642,'Mapeos'!$D$4:$E$25,2,FALSE),T1642)</x:f>
        <x:v>WhatsApp</x:v>
      </x:c>
      <x:c r="V1642" t="str">
        <x:v>V014</x:v>
      </x:c>
      <x:c r="W1642" t="n">
        <x:v>1</x:v>
      </x:c>
      <x:c r="X1642" s="28" t="n">
        <x:v>63.36</x:v>
      </x:c>
      <x:c r="Y1642" s="20" t="n">
        <x:v>0.1</x:v>
      </x:c>
      <x:c r="Z1642" s="20" t="n">
        <x:f>IF(Y1642&gt;1,Y1642/100,Y1642)</x:f>
        <x:v>0.1</x:v>
      </x:c>
      <x:c r="AA1642" s="28" t="n">
        <x:v>34.24</x:v>
      </x:c>
      <x:c r="AB1642" s="28" t="n">
        <x:v>57.02</x:v>
      </x:c>
      <x:c r="AC1642" s="28" t="str">
        <x:v>BOB</x:v>
      </x:c>
      <x:c r="AD1642" s="28" t="n">
        <x:f>IF(AC1642="USD",AB1642*'Parametros'!$B$4,AB1642)</x:f>
        <x:v>57.02</x:v>
      </x:c>
      <x:c r="AE1642" s="28" t="n">
        <x:f>W1642*X1642*(1-Z1642)</x:f>
        <x:v>57.024</x:v>
      </x:c>
      <x:c r="AF1642" s="28" t="n">
        <x:f>W1642*AA1642</x:f>
        <x:v>34.24</x:v>
      </x:c>
      <x:c r="AG1642" s="28" t="n">
        <x:f>AE1642-AF1642</x:f>
        <x:v>22.784</x:v>
      </x:c>
      <x:c r="AH1642" s="20" t="n">
        <x:f>IF(AE1642&gt;0,AG1642/AE1642,"")</x:f>
        <x:v>0.39955106621773284</x:v>
      </x:c>
      <x:c r="AI1642" s="28" t="n">
        <x:v>91713.82</x:v>
      </x:c>
      <x:c r="AJ1642" s="28"/>
      <x:c r="AK1642"/>
      <x:c r="AL1642" t="str">
        <x:v>Completado</x:v>
      </x:c>
      <x:c r="AM1642" t="str">
        <x:f>IF(W1642&lt;0,"Devuelto",AL1642)</x:f>
        <x:v>Completado</x:v>
      </x:c>
      <x:c r="AN1642" t="str">
        <x:v>Efectivo</x:v>
      </x:c>
      <x:c r="AO1642" s="29" t="str">
        <x:v>Sin observación</x:v>
      </x:c>
      <x:c r="AP1642" t="str">
        <x:f>IF(D1642="","No","Sí")</x:f>
        <x:v>Sí</x:v>
      </x:c>
    </x:row>
    <x:row r="1643">
      <x:c r="A1643" t="n">
        <x:v>1643</x:v>
      </x:c>
      <x:c r="B1643" t="str">
        <x:v>VT0007797</x:v>
      </x:c>
      <x:c r="C1643" t="str">
        <x:v>45543</x:v>
      </x:c>
      <x:c r="D1643" s="27" t="n">
        <x:v>45543</x:v>
      </x:c>
      <x:c r="E1643" t="n">
        <x:f>IF(D1643="","",YEAR(D1643))</x:f>
        <x:v>2024</x:v>
      </x:c>
      <x:c r="F1643" t="n">
        <x:f>IF(D1643="","",MONTH(D1643))</x:f>
        <x:v>9</x:v>
      </x:c>
      <x:c r="G1643" t="str">
        <x:f>IF(D1643="","Fecha no disponible",TEXT(D1643,"mmmm"))</x:f>
        <x:v>September</x:v>
      </x:c>
      <x:c r="H1643" t="str">
        <x:f>IF(D1643="","Fecha no disponible",TEXT(D1643,"yyyy-mm"))</x:f>
        <x:v>2024-09</x:v>
      </x:c>
      <x:c r="I1643" t="str">
        <x:f>IF(D1643="","Fecha no disponible","T"&amp;ROUNDUP(MONTH(D1643)/3,0))</x:f>
        <x:v>T3</x:v>
      </x:c>
      <x:c r="J1643" t="str">
        <x:v>T020</x:v>
      </x:c>
      <x:c r="K1643" t="str">
        <x:v>Tienda Sucre 4</x:v>
      </x:c>
      <x:c r="L1643" t="str">
        <x:v>Mall</x:v>
      </x:c>
      <x:c r="M1643" t="str">
        <x:v>Sucre</x:v>
      </x:c>
      <x:c r="N1643" t="str">
        <x:f>IFERROR(VLOOKUP(M1643,'Mapeos'!$A$4:$B$30,2,FALSE),M1643)</x:f>
        <x:v>Sucre</x:v>
      </x:c>
      <x:c r="O1643" t="str">
        <x:v>C00522</x:v>
      </x:c>
      <x:c r="P1643" t="str">
        <x:v>Empresa</x:v>
      </x:c>
      <x:c r="Q1643" t="str">
        <x:v>P0005</x:v>
      </x:c>
      <x:c r="R1643" t="str">
        <x:v>Electrónica</x:v>
      </x:c>
      <x:c r="S1643" t="str">
        <x:v>Marca D</x:v>
      </x:c>
      <x:c r="T1643" t="str">
        <x:v>Tienda</x:v>
      </x:c>
      <x:c r="U1643" t="str">
        <x:f>IFERROR(VLOOKUP(T1643,'Mapeos'!$D$4:$E$25,2,FALSE),T1643)</x:f>
        <x:v>Tienda</x:v>
      </x:c>
      <x:c r="V1643" t="str">
        <x:v>V014</x:v>
      </x:c>
      <x:c r="W1643" t="n">
        <x:v>4</x:v>
      </x:c>
      <x:c r="X1643" s="28" t="n">
        <x:v>258.26</x:v>
      </x:c>
      <x:c r="Y1643" s="20" t="n">
        <x:v>0</x:v>
      </x:c>
      <x:c r="Z1643" s="20" t="n">
        <x:f>IF(Y1643&gt;1,Y1643/100,Y1643)</x:f>
        <x:v>0</x:v>
      </x:c>
      <x:c r="AA1643" s="28" t="n">
        <x:v>123.71</x:v>
      </x:c>
      <x:c r="AB1643" s="28" t="n">
        <x:v>1033.04</x:v>
      </x:c>
      <x:c r="AC1643" s="28" t="str">
        <x:v>BOB</x:v>
      </x:c>
      <x:c r="AD1643" s="28" t="n">
        <x:f>IF(AC1643="USD",AB1643*'Parametros'!$B$4,AB1643)</x:f>
        <x:v>1033.04</x:v>
      </x:c>
      <x:c r="AE1643" s="28" t="n">
        <x:f>W1643*X1643*(1-Z1643)</x:f>
        <x:v>1033.04</x:v>
      </x:c>
      <x:c r="AF1643" s="28" t="n">
        <x:f>W1643*AA1643</x:f>
        <x:v>494.84</x:v>
      </x:c>
      <x:c r="AG1643" s="28" t="n">
        <x:f>AE1643-AF1643</x:f>
        <x:v>538.2</x:v>
      </x:c>
      <x:c r="AH1643" s="20" t="n">
        <x:f>IF(AE1643&gt;0,AG1643/AE1643,"")</x:f>
        <x:v>0.5209866026484938</x:v>
      </x:c>
      <x:c r="AI1643" s="28" t="n">
        <x:v>179527.31</x:v>
      </x:c>
      <x:c r="AJ1643" s="28"/>
      <x:c r="AK1643"/>
      <x:c r="AL1643" t="str">
        <x:v>Completado</x:v>
      </x:c>
      <x:c r="AM1643" t="str">
        <x:f>IF(W1643&lt;0,"Devuelto",AL1643)</x:f>
        <x:v>Completado</x:v>
      </x:c>
      <x:c r="AN1643" t="str">
        <x:v>Efectivo</x:v>
      </x:c>
      <x:c r="AO1643" s="29" t="str">
        <x:v>Sin observación</x:v>
      </x:c>
      <x:c r="AP1643" t="str">
        <x:f>IF(D1643="","No","Sí")</x:f>
        <x:v>Sí</x:v>
      </x:c>
    </x:row>
    <x:row r="1644">
      <x:c r="A1644" t="n">
        <x:v>1644</x:v>
      </x:c>
      <x:c r="B1644" t="str">
        <x:v>VT0007801</x:v>
      </x:c>
      <x:c r="C1644" t="str">
        <x:v>45582</x:v>
      </x:c>
      <x:c r="D1644" s="27" t="n">
        <x:v>45582</x:v>
      </x:c>
      <x:c r="E1644" t="n">
        <x:f>IF(D1644="","",YEAR(D1644))</x:f>
        <x:v>2024</x:v>
      </x:c>
      <x:c r="F1644" t="n">
        <x:f>IF(D1644="","",MONTH(D1644))</x:f>
        <x:v>10</x:v>
      </x:c>
      <x:c r="G1644" t="str">
        <x:f>IF(D1644="","Fecha no disponible",TEXT(D1644,"mmmm"))</x:f>
        <x:v>October</x:v>
      </x:c>
      <x:c r="H1644" t="str">
        <x:f>IF(D1644="","Fecha no disponible",TEXT(D1644,"yyyy-mm"))</x:f>
        <x:v>2024-10</x:v>
      </x:c>
      <x:c r="I1644" t="str">
        <x:f>IF(D1644="","Fecha no disponible","T"&amp;ROUNDUP(MONTH(D1644)/3,0))</x:f>
        <x:v>T4</x:v>
      </x:c>
      <x:c r="J1644" t="str">
        <x:v>T012</x:v>
      </x:c>
      <x:c r="K1644" t="str">
        <x:v>Tienda Cochabamba 4</x:v>
      </x:c>
      <x:c r="L1644" t="str">
        <x:v>Centro</x:v>
      </x:c>
      <x:c r="M1644" t="str">
        <x:v>Cochabamba</x:v>
      </x:c>
      <x:c r="N1644" t="str">
        <x:f>IFERROR(VLOOKUP(M1644,'Mapeos'!$A$4:$B$30,2,FALSE),M1644)</x:f>
        <x:v>Cochabamba</x:v>
      </x:c>
      <x:c r="O1644" t="str">
        <x:v>C00097</x:v>
      </x:c>
      <x:c r="P1644" t="str">
        <x:v>Empresa</x:v>
      </x:c>
      <x:c r="Q1644" t="str">
        <x:v>P0025</x:v>
      </x:c>
      <x:c r="R1644" t="str">
        <x:v>Hogar</x:v>
      </x:c>
      <x:c r="S1644" t="str">
        <x:v>Marca B</x:v>
      </x:c>
      <x:c r="T1644" t="str">
        <x:v>Tienda</x:v>
      </x:c>
      <x:c r="U1644" t="str">
        <x:f>IFERROR(VLOOKUP(T1644,'Mapeos'!$D$4:$E$25,2,FALSE),T1644)</x:f>
        <x:v>Tienda</x:v>
      </x:c>
      <x:c r="V1644" t="str">
        <x:v>V010</x:v>
      </x:c>
      <x:c r="W1644" t="n">
        <x:v>1</x:v>
      </x:c>
      <x:c r="X1644" s="28" t="n">
        <x:v>155.39</x:v>
      </x:c>
      <x:c r="Y1644" s="20" t="n">
        <x:v>0.1</x:v>
      </x:c>
      <x:c r="Z1644" s="20" t="n">
        <x:f>IF(Y1644&gt;1,Y1644/100,Y1644)</x:f>
        <x:v>0.1</x:v>
      </x:c>
      <x:c r="AA1644" s="28" t="n">
        <x:v>98.9</x:v>
      </x:c>
      <x:c r="AB1644" s="28" t="n">
        <x:v>139.85</x:v>
      </x:c>
      <x:c r="AC1644" s="28" t="str">
        <x:v>BOB</x:v>
      </x:c>
      <x:c r="AD1644" s="28" t="n">
        <x:f>IF(AC1644="USD",AB1644*'Parametros'!$B$4,AB1644)</x:f>
        <x:v>139.85</x:v>
      </x:c>
      <x:c r="AE1644" s="28" t="n">
        <x:f>W1644*X1644*(1-Z1644)</x:f>
        <x:v>139.851</x:v>
      </x:c>
      <x:c r="AF1644" s="28" t="n">
        <x:f>W1644*AA1644</x:f>
        <x:v>98.9</x:v>
      </x:c>
      <x:c r="AG1644" s="28" t="n">
        <x:f>AE1644-AF1644</x:f>
        <x:v>40.95099999999999</x:v>
      </x:c>
      <x:c r="AH1644" s="20" t="n">
        <x:f>IF(AE1644&gt;0,AG1644/AE1644,"")</x:f>
        <x:v>0.29281878570764597</x:v>
      </x:c>
      <x:c r="AI1644" s="28" t="n">
        <x:v>157112.52</x:v>
      </x:c>
      <x:c r="AJ1644" s="28"/>
      <x:c r="AK1644"/>
      <x:c r="AL1644" t="str">
        <x:v>Completado</x:v>
      </x:c>
      <x:c r="AM1644" t="str">
        <x:f>IF(W1644&lt;0,"Devuelto",AL1644)</x:f>
        <x:v>Completado</x:v>
      </x:c>
      <x:c r="AN1644" t="str">
        <x:v>QR</x:v>
      </x:c>
      <x:c r="AO1644" s="29" t="str">
        <x:v>Sin observación</x:v>
      </x:c>
      <x:c r="AP1644" t="str">
        <x:f>IF(D1644="","No","Sí")</x:f>
        <x:v>Sí</x:v>
      </x:c>
    </x:row>
    <x:row r="1645">
      <x:c r="A1645" t="n">
        <x:v>1645</x:v>
      </x:c>
      <x:c r="B1645" t="str">
        <x:v>VT0007806</x:v>
      </x:c>
      <x:c r="C1645" t="str">
        <x:v>45911</x:v>
      </x:c>
      <x:c r="D1645" s="27" t="n">
        <x:v>45911</x:v>
      </x:c>
      <x:c r="E1645" t="n">
        <x:f>IF(D1645="","",YEAR(D1645))</x:f>
        <x:v>2025</x:v>
      </x:c>
      <x:c r="F1645" t="n">
        <x:f>IF(D1645="","",MONTH(D1645))</x:f>
        <x:v>9</x:v>
      </x:c>
      <x:c r="G1645" t="str">
        <x:f>IF(D1645="","Fecha no disponible",TEXT(D1645,"mmmm"))</x:f>
        <x:v>September</x:v>
      </x:c>
      <x:c r="H1645" t="str">
        <x:f>IF(D1645="","Fecha no disponible",TEXT(D1645,"yyyy-mm"))</x:f>
        <x:v>2025-09</x:v>
      </x:c>
      <x:c r="I1645" t="str">
        <x:f>IF(D1645="","Fecha no disponible","T"&amp;ROUNDUP(MONTH(D1645)/3,0))</x:f>
        <x:v>T3</x:v>
      </x:c>
      <x:c r="J1645" t="str">
        <x:v>T011</x:v>
      </x:c>
      <x:c r="K1645" t="str">
        <x:v>Tienda Cochabamba 3</x:v>
      </x:c>
      <x:c r="L1645" t="str">
        <x:v>Mall</x:v>
      </x:c>
      <x:c r="M1645" t="str">
        <x:v>Cochabamba</x:v>
      </x:c>
      <x:c r="N1645" t="str">
        <x:f>IFERROR(VLOOKUP(M1645,'Mapeos'!$A$4:$B$30,2,FALSE),M1645)</x:f>
        <x:v>Cochabamba</x:v>
      </x:c>
      <x:c r="O1645" t="str">
        <x:v>C00154</x:v>
      </x:c>
      <x:c r="P1645" t="str">
        <x:v>Empresa</x:v>
      </x:c>
      <x:c r="Q1645" t="str">
        <x:v>P0094</x:v>
      </x:c>
      <x:c r="R1645" t="str">
        <x:v>Hogar</x:v>
      </x:c>
      <x:c r="S1645" t="str">
        <x:v>Marca C</x:v>
      </x:c>
      <x:c r="T1645" t="str">
        <x:v>MARKETPLACE</x:v>
      </x:c>
      <x:c r="U1645" t="str">
        <x:f>IFERROR(VLOOKUP(T1645,'Mapeos'!$D$4:$E$25,2,FALSE),T1645)</x:f>
        <x:v>Marketplace</x:v>
      </x:c>
      <x:c r="V1645" t="str">
        <x:v>V021</x:v>
      </x:c>
      <x:c r="W1645" t="n">
        <x:v>1</x:v>
      </x:c>
      <x:c r="X1645" s="28" t="n">
        <x:v>235.89</x:v>
      </x:c>
      <x:c r="Y1645" s="20" t="n">
        <x:v>0.05</x:v>
      </x:c>
      <x:c r="Z1645" s="20" t="n">
        <x:f>IF(Y1645&gt;1,Y1645/100,Y1645)</x:f>
        <x:v>0.05</x:v>
      </x:c>
      <x:c r="AA1645" s="28" t="n">
        <x:v>116.03</x:v>
      </x:c>
      <x:c r="AB1645" s="28" t="n">
        <x:v>224.1</x:v>
      </x:c>
      <x:c r="AC1645" s="28" t="str">
        <x:v>BOB</x:v>
      </x:c>
      <x:c r="AD1645" s="28" t="n">
        <x:f>IF(AC1645="USD",AB1645*'Parametros'!$B$4,AB1645)</x:f>
        <x:v>224.1</x:v>
      </x:c>
      <x:c r="AE1645" s="28" t="n">
        <x:f>W1645*X1645*(1-Z1645)</x:f>
        <x:v>224.0955</x:v>
      </x:c>
      <x:c r="AF1645" s="28" t="n">
        <x:f>W1645*AA1645</x:f>
        <x:v>116.03</x:v>
      </x:c>
      <x:c r="AG1645" s="28" t="n">
        <x:f>AE1645-AF1645</x:f>
        <x:v>108.06549999999999</x:v>
      </x:c>
      <x:c r="AH1645" s="20" t="n">
        <x:f>IF(AE1645&gt;0,AG1645/AE1645,"")</x:f>
        <x:v>0.48222967440220793</x:v>
      </x:c>
      <x:c r="AI1645" s="28" t="n">
        <x:v>78463.71</x:v>
      </x:c>
      <x:c r="AJ1645" s="28"/>
      <x:c r="AK1645"/>
      <x:c r="AL1645" t="str">
        <x:v>Completado</x:v>
      </x:c>
      <x:c r="AM1645" t="str">
        <x:f>IF(W1645&lt;0,"Devuelto",AL1645)</x:f>
        <x:v>Completado</x:v>
      </x:c>
      <x:c r="AN1645" t="str">
        <x:v>Efectivo</x:v>
      </x:c>
      <x:c r="AO1645" s="29" t="str">
        <x:v>Canal estandarizado</x:v>
      </x:c>
      <x:c r="AP1645" t="str">
        <x:f>IF(D1645="","No","Sí")</x:f>
        <x:v>Sí</x:v>
      </x:c>
    </x:row>
    <x:row r="1646">
      <x:c r="A1646" t="n">
        <x:v>1646</x:v>
      </x:c>
      <x:c r="B1646" t="str">
        <x:v>VT0007811</x:v>
      </x:c>
      <x:c r="C1646" t="str">
        <x:v>45754</x:v>
      </x:c>
      <x:c r="D1646" s="27" t="n">
        <x:v>45754</x:v>
      </x:c>
      <x:c r="E1646" t="n">
        <x:f>IF(D1646="","",YEAR(D1646))</x:f>
        <x:v>2025</x:v>
      </x:c>
      <x:c r="F1646" t="n">
        <x:f>IF(D1646="","",MONTH(D1646))</x:f>
        <x:v>4</x:v>
      </x:c>
      <x:c r="G1646" t="str">
        <x:f>IF(D1646="","Fecha no disponible",TEXT(D1646,"mmmm"))</x:f>
        <x:v>April</x:v>
      </x:c>
      <x:c r="H1646" t="str">
        <x:f>IF(D1646="","Fecha no disponible",TEXT(D1646,"yyyy-mm"))</x:f>
        <x:v>2025-04</x:v>
      </x:c>
      <x:c r="I1646" t="str">
        <x:f>IF(D1646="","Fecha no disponible","T"&amp;ROUNDUP(MONTH(D1646)/3,0))</x:f>
        <x:v>T2</x:v>
      </x:c>
      <x:c r="J1646" t="str">
        <x:v>T008</x:v>
      </x:c>
      <x:c r="K1646" t="str">
        <x:v>Tienda Santa Cruz 4</x:v>
      </x:c>
      <x:c r="L1646" t="str">
        <x:v>Barrio</x:v>
      </x:c>
      <x:c r="M1646" t="str">
        <x:v>Santa Cruz</x:v>
      </x:c>
      <x:c r="N1646" t="str">
        <x:f>IFERROR(VLOOKUP(M1646,'Mapeos'!$A$4:$B$30,2,FALSE),M1646)</x:f>
        <x:v>Santa Cruz</x:v>
      </x:c>
      <x:c r="O1646" t="str">
        <x:v>C01173</x:v>
      </x:c>
      <x:c r="P1646" t="str">
        <x:v>Empresa</x:v>
      </x:c>
      <x:c r="Q1646" t="str">
        <x:v>P0053</x:v>
      </x:c>
      <x:c r="R1646" t="str">
        <x:v>Alimentos</x:v>
      </x:c>
      <x:c r="S1646" t="str">
        <x:v>Marca B</x:v>
      </x:c>
      <x:c r="T1646" t="str">
        <x:v>WhatsApp</x:v>
      </x:c>
      <x:c r="U1646" t="str">
        <x:f>IFERROR(VLOOKUP(T1646,'Mapeos'!$D$4:$E$25,2,FALSE),T1646)</x:f>
        <x:v>WhatsApp</x:v>
      </x:c>
      <x:c r="V1646" t="str">
        <x:v>V005</x:v>
      </x:c>
      <x:c r="W1646" t="n">
        <x:v>1</x:v>
      </x:c>
      <x:c r="X1646" s="28" t="n">
        <x:v>57.3</x:v>
      </x:c>
      <x:c r="Y1646" s="20" t="n">
        <x:v>0.15</x:v>
      </x:c>
      <x:c r="Z1646" s="20" t="n">
        <x:f>IF(Y1646&gt;1,Y1646/100,Y1646)</x:f>
        <x:v>0.15</x:v>
      </x:c>
      <x:c r="AA1646" s="28" t="n">
        <x:v>43.92</x:v>
      </x:c>
      <x:c r="AB1646" s="28" t="n">
        <x:v>48.7</x:v>
      </x:c>
      <x:c r="AC1646" s="28" t="str">
        <x:v>BOB</x:v>
      </x:c>
      <x:c r="AD1646" s="28" t="n">
        <x:f>IF(AC1646="USD",AB1646*'Parametros'!$B$4,AB1646)</x:f>
        <x:v>48.7</x:v>
      </x:c>
      <x:c r="AE1646" s="28" t="n">
        <x:f>W1646*X1646*(1-Z1646)</x:f>
        <x:v>48.705</x:v>
      </x:c>
      <x:c r="AF1646" s="28" t="n">
        <x:f>W1646*AA1646</x:f>
        <x:v>43.92</x:v>
      </x:c>
      <x:c r="AG1646" s="28" t="n">
        <x:f>AE1646-AF1646</x:f>
        <x:v>4.784999999999997</x:v>
      </x:c>
      <x:c r="AH1646" s="20" t="n">
        <x:f>IF(AE1646&gt;0,AG1646/AE1646,"")</x:f>
        <x:v>0.09824453341546036</x:v>
      </x:c>
      <x:c r="AI1646" s="28" t="n">
        <x:v>78340.76</x:v>
      </x:c>
      <x:c r="AJ1646" s="28"/>
      <x:c r="AK1646"/>
      <x:c r="AL1646" t="str">
        <x:v>Completado</x:v>
      </x:c>
      <x:c r="AM1646" t="str">
        <x:f>IF(W1646&lt;0,"Devuelto",AL1646)</x:f>
        <x:v>Completado</x:v>
      </x:c>
      <x:c r="AN1646" t="str">
        <x:v>Transferencia</x:v>
      </x:c>
      <x:c r="AO1646" s="29" t="str">
        <x:v>Sin observación</x:v>
      </x:c>
      <x:c r="AP1646" t="str">
        <x:f>IF(D1646="","No","Sí")</x:f>
        <x:v>Sí</x:v>
      </x:c>
    </x:row>
    <x:row r="1647">
      <x:c r="A1647" t="n">
        <x:v>1647</x:v>
      </x:c>
      <x:c r="B1647" t="str">
        <x:v>VT0007816</x:v>
      </x:c>
      <x:c r="C1647" t="str">
        <x:v>46023</x:v>
      </x:c>
      <x:c r="D1647" s="27" t="n">
        <x:v>46023</x:v>
      </x:c>
      <x:c r="E1647" t="n">
        <x:f>IF(D1647="","",YEAR(D1647))</x:f>
        <x:v>2026</x:v>
      </x:c>
      <x:c r="F1647" t="n">
        <x:f>IF(D1647="","",MONTH(D1647))</x:f>
        <x:v>1</x:v>
      </x:c>
      <x:c r="G1647" t="str">
        <x:f>IF(D1647="","Fecha no disponible",TEXT(D1647,"mmmm"))</x:f>
        <x:v>January</x:v>
      </x:c>
      <x:c r="H1647" t="str">
        <x:f>IF(D1647="","Fecha no disponible",TEXT(D1647,"yyyy-mm"))</x:f>
        <x:v>2026-01</x:v>
      </x:c>
      <x:c r="I1647" t="str">
        <x:f>IF(D1647="","Fecha no disponible","T"&amp;ROUNDUP(MONTH(D1647)/3,0))</x:f>
        <x:v>T1</x:v>
      </x:c>
      <x:c r="J1647" t="str">
        <x:v>T009</x:v>
      </x:c>
      <x:c r="K1647" t="str">
        <x:v>Tienda Cochabamba 1</x:v>
      </x:c>
      <x:c r="L1647" t="str">
        <x:v>Mall</x:v>
      </x:c>
      <x:c r="M1647" t="str">
        <x:v>Cochabamba</x:v>
      </x:c>
      <x:c r="N1647" t="str">
        <x:f>IFERROR(VLOOKUP(M1647,'Mapeos'!$A$4:$B$30,2,FALSE),M1647)</x:f>
        <x:v>Cochabamba</x:v>
      </x:c>
      <x:c r="O1647" t="str">
        <x:v>C01672</x:v>
      </x:c>
      <x:c r="P1647" t="str">
        <x:v>Premium</x:v>
      </x:c>
      <x:c r="Q1647" t="str">
        <x:v>P0140</x:v>
      </x:c>
      <x:c r="R1647" t="str">
        <x:v>Hogar</x:v>
      </x:c>
      <x:c r="S1647" t="str">
        <x:v>Marca D</x:v>
      </x:c>
      <x:c r="T1647" t="str">
        <x:v>Tienda física</x:v>
      </x:c>
      <x:c r="U1647" t="str">
        <x:f>IFERROR(VLOOKUP(T1647,'Mapeos'!$D$4:$E$25,2,FALSE),T1647)</x:f>
        <x:v>Tienda</x:v>
      </x:c>
      <x:c r="V1647" t="str">
        <x:v>V028</x:v>
      </x:c>
      <x:c r="W1647" t="n">
        <x:v>11</x:v>
      </x:c>
      <x:c r="X1647" s="28" t="n">
        <x:v>195.42</x:v>
      </x:c>
      <x:c r="Y1647" s="20" t="n">
        <x:v>0.25</x:v>
      </x:c>
      <x:c r="Z1647" s="20" t="n">
        <x:f>IF(Y1647&gt;1,Y1647/100,Y1647)</x:f>
        <x:v>0.25</x:v>
      </x:c>
      <x:c r="AA1647" s="28" t="n">
        <x:v>122.58</x:v>
      </x:c>
      <x:c r="AB1647" s="28" t="n">
        <x:v>1612.21</x:v>
      </x:c>
      <x:c r="AC1647" s="28" t="str">
        <x:v>BOB</x:v>
      </x:c>
      <x:c r="AD1647" s="28" t="n">
        <x:f>IF(AC1647="USD",AB1647*'Parametros'!$B$4,AB1647)</x:f>
        <x:v>1612.21</x:v>
      </x:c>
      <x:c r="AE1647" s="28" t="n">
        <x:f>W1647*X1647*(1-Z1647)</x:f>
        <x:v>1612.215</x:v>
      </x:c>
      <x:c r="AF1647" s="28" t="n">
        <x:f>W1647*AA1647</x:f>
        <x:v>1348.3799999999999</x:v>
      </x:c>
      <x:c r="AG1647" s="28" t="n">
        <x:f>AE1647-AF1647</x:f>
        <x:v>263.83500000000004</x:v>
      </x:c>
      <x:c r="AH1647" s="20" t="n">
        <x:f>IF(AE1647&gt;0,AG1647/AE1647,"")</x:f>
        <x:v>0.16364752840036847</x:v>
      </x:c>
      <x:c r="AI1647" s="28"/>
      <x:c r="AJ1647" s="28"/>
      <x:c r="AK1647"/>
      <x:c r="AL1647" t="str">
        <x:v>Completado</x:v>
      </x:c>
      <x:c r="AM1647" t="str">
        <x:f>IF(W1647&lt;0,"Devuelto",AL1647)</x:f>
        <x:v>Completado</x:v>
      </x:c>
      <x:c r="AN1647" t="str">
        <x:v>QR</x:v>
      </x:c>
      <x:c r="AO1647" s="29" t="str">
        <x:v>Canal estandarizado; Meta original vacía</x:v>
      </x:c>
      <x:c r="AP1647" t="str">
        <x:f>IF(D1647="","No","Sí")</x:f>
        <x:v>Sí</x:v>
      </x:c>
    </x:row>
    <x:row r="1648">
      <x:c r="A1648" t="n">
        <x:v>1648</x:v>
      </x:c>
      <x:c r="B1648" t="str">
        <x:v>VT0007820</x:v>
      </x:c>
      <x:c r="C1648" t="str">
        <x:v>45643</x:v>
      </x:c>
      <x:c r="D1648" s="27" t="n">
        <x:v>45643</x:v>
      </x:c>
      <x:c r="E1648" t="n">
        <x:f>IF(D1648="","",YEAR(D1648))</x:f>
        <x:v>2024</x:v>
      </x:c>
      <x:c r="F1648" t="n">
        <x:f>IF(D1648="","",MONTH(D1648))</x:f>
        <x:v>12</x:v>
      </x:c>
      <x:c r="G1648" t="str">
        <x:f>IF(D1648="","Fecha no disponible",TEXT(D1648,"mmmm"))</x:f>
        <x:v>December</x:v>
      </x:c>
      <x:c r="H1648" t="str">
        <x:f>IF(D1648="","Fecha no disponible",TEXT(D1648,"yyyy-mm"))</x:f>
        <x:v>2024-12</x:v>
      </x:c>
      <x:c r="I1648" t="str">
        <x:f>IF(D1648="","Fecha no disponible","T"&amp;ROUNDUP(MONTH(D1648)/3,0))</x:f>
        <x:v>T4</x:v>
      </x:c>
      <x:c r="J1648" t="str">
        <x:v>T018</x:v>
      </x:c>
      <x:c r="K1648" t="str">
        <x:v>Tienda Sucre 2</x:v>
      </x:c>
      <x:c r="L1648" t="str">
        <x:v>Mall</x:v>
      </x:c>
      <x:c r="M1648" t="str">
        <x:v>Sucre</x:v>
      </x:c>
      <x:c r="N1648" t="str">
        <x:f>IFERROR(VLOOKUP(M1648,'Mapeos'!$A$4:$B$30,2,FALSE),M1648)</x:f>
        <x:v>Sucre</x:v>
      </x:c>
      <x:c r="O1648" t="str">
        <x:v>C01723</x:v>
      </x:c>
      <x:c r="P1648" t="str">
        <x:v>Frecuente</x:v>
      </x:c>
      <x:c r="Q1648" t="str">
        <x:v>P0047</x:v>
      </x:c>
      <x:c r="R1648" t="str">
        <x:v>Cuidado Personal</x:v>
      </x:c>
      <x:c r="S1648" t="str">
        <x:v>Marca A</x:v>
      </x:c>
      <x:c r="T1648" t="str">
        <x:v>E-commerce</x:v>
      </x:c>
      <x:c r="U1648" t="str">
        <x:f>IFERROR(VLOOKUP(T1648,'Mapeos'!$D$4:$E$25,2,FALSE),T1648)</x:f>
        <x:v>E-commerce</x:v>
      </x:c>
      <x:c r="V1648" t="str">
        <x:v>V039</x:v>
      </x:c>
      <x:c r="W1648" t="n">
        <x:v>2</x:v>
      </x:c>
      <x:c r="X1648" s="28" t="n">
        <x:v>71.62</x:v>
      </x:c>
      <x:c r="Y1648" s="20" t="n">
        <x:v>0.05</x:v>
      </x:c>
      <x:c r="Z1648" s="20" t="n">
        <x:f>IF(Y1648&gt;1,Y1648/100,Y1648)</x:f>
        <x:v>0.05</x:v>
      </x:c>
      <x:c r="AA1648" s="28" t="n">
        <x:v>46.55</x:v>
      </x:c>
      <x:c r="AB1648" s="28" t="n">
        <x:v>136.08</x:v>
      </x:c>
      <x:c r="AC1648" s="28" t="str">
        <x:v>BOB</x:v>
      </x:c>
      <x:c r="AD1648" s="28" t="n">
        <x:f>IF(AC1648="USD",AB1648*'Parametros'!$B$4,AB1648)</x:f>
        <x:v>136.08</x:v>
      </x:c>
      <x:c r="AE1648" s="28" t="n">
        <x:f>W1648*X1648*(1-Z1648)</x:f>
        <x:v>136.078</x:v>
      </x:c>
      <x:c r="AF1648" s="28" t="n">
        <x:f>W1648*AA1648</x:f>
        <x:v>93.1</x:v>
      </x:c>
      <x:c r="AG1648" s="28" t="n">
        <x:f>AE1648-AF1648</x:f>
        <x:v>42.97800000000001</x:v>
      </x:c>
      <x:c r="AH1648" s="20" t="n">
        <x:f>IF(AE1648&gt;0,AG1648/AE1648,"")</x:f>
        <x:v>0.3158335660430048</x:v>
      </x:c>
      <x:c r="AI1648" s="28" t="n">
        <x:v>97167.28</x:v>
      </x:c>
      <x:c r="AJ1648" s="28"/>
      <x:c r="AK1648"/>
      <x:c r="AL1648" t="str">
        <x:v>Completado</x:v>
      </x:c>
      <x:c r="AM1648" t="str">
        <x:f>IF(W1648&lt;0,"Devuelto",AL1648)</x:f>
        <x:v>Completado</x:v>
      </x:c>
      <x:c r="AN1648" t="str">
        <x:v>QR</x:v>
      </x:c>
      <x:c r="AO1648" s="29" t="str">
        <x:v>Sin observación</x:v>
      </x:c>
      <x:c r="AP1648" t="str">
        <x:f>IF(D1648="","No","Sí")</x:f>
        <x:v>Sí</x:v>
      </x:c>
    </x:row>
    <x:row r="1649">
      <x:c r="A1649" t="n">
        <x:v>1649</x:v>
      </x:c>
      <x:c r="B1649" t="str">
        <x:v>VT0007825</x:v>
      </x:c>
      <x:c r="C1649" t="str">
        <x:v>46092</x:v>
      </x:c>
      <x:c r="D1649" s="27" t="n">
        <x:v>46092</x:v>
      </x:c>
      <x:c r="E1649" t="n">
        <x:f>IF(D1649="","",YEAR(D1649))</x:f>
        <x:v>2026</x:v>
      </x:c>
      <x:c r="F1649" t="n">
        <x:f>IF(D1649="","",MONTH(D1649))</x:f>
        <x:v>3</x:v>
      </x:c>
      <x:c r="G1649" t="str">
        <x:f>IF(D1649="","Fecha no disponible",TEXT(D1649,"mmmm"))</x:f>
        <x:v>March</x:v>
      </x:c>
      <x:c r="H1649" t="str">
        <x:f>IF(D1649="","Fecha no disponible",TEXT(D1649,"yyyy-mm"))</x:f>
        <x:v>2026-03</x:v>
      </x:c>
      <x:c r="I1649" t="str">
        <x:f>IF(D1649="","Fecha no disponible","T"&amp;ROUNDUP(MONTH(D1649)/3,0))</x:f>
        <x:v>T1</x:v>
      </x:c>
      <x:c r="J1649" t="str">
        <x:v>T011</x:v>
      </x:c>
      <x:c r="K1649" t="str">
        <x:v>Tienda Cochabamba 3</x:v>
      </x:c>
      <x:c r="L1649" t="str">
        <x:v>Mall</x:v>
      </x:c>
      <x:c r="M1649" t="str">
        <x:v>Cochabamba</x:v>
      </x:c>
      <x:c r="N1649" t="str">
        <x:f>IFERROR(VLOOKUP(M1649,'Mapeos'!$A$4:$B$30,2,FALSE),M1649)</x:f>
        <x:v>Cochabamba</x:v>
      </x:c>
      <x:c r="O1649" t="str">
        <x:v>C00370</x:v>
      </x:c>
      <x:c r="P1649" t="str">
        <x:v>Frecuente</x:v>
      </x:c>
      <x:c r="Q1649" t="str">
        <x:v>P0089</x:v>
      </x:c>
      <x:c r="R1649" t="str">
        <x:v>Deportes</x:v>
      </x:c>
      <x:c r="S1649" t="str">
        <x:v>Marca A</x:v>
      </x:c>
      <x:c r="T1649" t="str">
        <x:v>Tienda</x:v>
      </x:c>
      <x:c r="U1649" t="str">
        <x:f>IFERROR(VLOOKUP(T1649,'Mapeos'!$D$4:$E$25,2,FALSE),T1649)</x:f>
        <x:v>Tienda</x:v>
      </x:c>
      <x:c r="V1649" t="str">
        <x:v>V030</x:v>
      </x:c>
      <x:c r="W1649" t="n">
        <x:v>3</x:v>
      </x:c>
      <x:c r="X1649" s="28" t="n">
        <x:v>122.12</x:v>
      </x:c>
      <x:c r="Y1649" s="20" t="n">
        <x:v>0.05</x:v>
      </x:c>
      <x:c r="Z1649" s="20" t="n">
        <x:f>IF(Y1649&gt;1,Y1649/100,Y1649)</x:f>
        <x:v>0.05</x:v>
      </x:c>
      <x:c r="AA1649" s="28" t="n">
        <x:v>96.49</x:v>
      </x:c>
      <x:c r="AB1649" s="28" t="n">
        <x:v>348.04</x:v>
      </x:c>
      <x:c r="AC1649" s="28" t="str">
        <x:v>BOB</x:v>
      </x:c>
      <x:c r="AD1649" s="28" t="n">
        <x:f>IF(AC1649="USD",AB1649*'Parametros'!$B$4,AB1649)</x:f>
        <x:v>348.04</x:v>
      </x:c>
      <x:c r="AE1649" s="28" t="n">
        <x:f>W1649*X1649*(1-Z1649)</x:f>
        <x:v>348.042</x:v>
      </x:c>
      <x:c r="AF1649" s="28" t="n">
        <x:f>W1649*AA1649</x:f>
        <x:v>289.46999999999997</x:v>
      </x:c>
      <x:c r="AG1649" s="28" t="n">
        <x:f>AE1649-AF1649</x:f>
        <x:v>58.572</x:v>
      </x:c>
      <x:c r="AH1649" s="20" t="n">
        <x:f>IF(AE1649&gt;0,AG1649/AE1649,"")</x:f>
        <x:v>0.16829003396141848</x:v>
      </x:c>
      <x:c r="AI1649" s="28" t="n">
        <x:v>133271.44</x:v>
      </x:c>
      <x:c r="AJ1649" s="28"/>
      <x:c r="AK1649"/>
      <x:c r="AL1649" t="str">
        <x:v>Completado</x:v>
      </x:c>
      <x:c r="AM1649" t="str">
        <x:f>IF(W1649&lt;0,"Devuelto",AL1649)</x:f>
        <x:v>Completado</x:v>
      </x:c>
      <x:c r="AN1649" t="str">
        <x:v>Transferencia</x:v>
      </x:c>
      <x:c r="AO1649" s="29" t="str">
        <x:v>Sin observación</x:v>
      </x:c>
      <x:c r="AP1649" t="str">
        <x:f>IF(D1649="","No","Sí")</x:f>
        <x:v>Sí</x:v>
      </x:c>
    </x:row>
    <x:row r="1650">
      <x:c r="A1650" t="n">
        <x:v>1650</x:v>
      </x:c>
      <x:c r="B1650" t="str">
        <x:v>VT0007830</x:v>
      </x:c>
      <x:c r="C1650" t="str">
        <x:v>45897</x:v>
      </x:c>
      <x:c r="D1650" s="27" t="n">
        <x:v>45897</x:v>
      </x:c>
      <x:c r="E1650" t="n">
        <x:f>IF(D1650="","",YEAR(D1650))</x:f>
        <x:v>2025</x:v>
      </x:c>
      <x:c r="F1650" t="n">
        <x:f>IF(D1650="","",MONTH(D1650))</x:f>
        <x:v>8</x:v>
      </x:c>
      <x:c r="G1650" t="str">
        <x:f>IF(D1650="","Fecha no disponible",TEXT(D1650,"mmmm"))</x:f>
        <x:v>August</x:v>
      </x:c>
      <x:c r="H1650" t="str">
        <x:f>IF(D1650="","Fecha no disponible",TEXT(D1650,"yyyy-mm"))</x:f>
        <x:v>2025-08</x:v>
      </x:c>
      <x:c r="I1650" t="str">
        <x:f>IF(D1650="","Fecha no disponible","T"&amp;ROUNDUP(MONTH(D1650)/3,0))</x:f>
        <x:v>T3</x:v>
      </x:c>
      <x:c r="J1650" t="str">
        <x:v>T017</x:v>
      </x:c>
      <x:c r="K1650" t="str">
        <x:v>Tienda Sucre 1</x:v>
      </x:c>
      <x:c r="L1650" t="str">
        <x:v>Centro</x:v>
      </x:c>
      <x:c r="M1650" t="str">
        <x:v>Sucre</x:v>
      </x:c>
      <x:c r="N1650" t="str">
        <x:f>IFERROR(VLOOKUP(M1650,'Mapeos'!$A$4:$B$30,2,FALSE),M1650)</x:f>
        <x:v>Sucre</x:v>
      </x:c>
      <x:c r="O1650" t="str">
        <x:v>C01352</x:v>
      </x:c>
      <x:c r="P1650" t="str">
        <x:v>Frecuente</x:v>
      </x:c>
      <x:c r="Q1650" t="str">
        <x:v>P0074</x:v>
      </x:c>
      <x:c r="R1650" t="str">
        <x:v>Hogar</x:v>
      </x:c>
      <x:c r="S1650" t="str">
        <x:v>Marca B</x:v>
      </x:c>
      <x:c r="T1650" t="str">
        <x:v>Marketplace</x:v>
      </x:c>
      <x:c r="U1650" t="str">
        <x:f>IFERROR(VLOOKUP(T1650,'Mapeos'!$D$4:$E$25,2,FALSE),T1650)</x:f>
        <x:v>Marketplace</x:v>
      </x:c>
      <x:c r="V1650" t="str">
        <x:v>V040</x:v>
      </x:c>
      <x:c r="W1650" t="n">
        <x:v>5</x:v>
      </x:c>
      <x:c r="X1650" s="28" t="n">
        <x:v>326.13</x:v>
      </x:c>
      <x:c r="Y1650" s="20" t="n">
        <x:v>0</x:v>
      </x:c>
      <x:c r="Z1650" s="20" t="n">
        <x:f>IF(Y1650&gt;1,Y1650/100,Y1650)</x:f>
        <x:v>0</x:v>
      </x:c>
      <x:c r="AA1650" s="28" t="n">
        <x:v>211</x:v>
      </x:c>
      <x:c r="AB1650" s="28" t="n">
        <x:v>1630.65</x:v>
      </x:c>
      <x:c r="AC1650" s="28" t="str">
        <x:v>BOB</x:v>
      </x:c>
      <x:c r="AD1650" s="28" t="n">
        <x:f>IF(AC1650="USD",AB1650*'Parametros'!$B$4,AB1650)</x:f>
        <x:v>1630.65</x:v>
      </x:c>
      <x:c r="AE1650" s="28" t="n">
        <x:f>W1650*X1650*(1-Z1650)</x:f>
        <x:v>1630.65</x:v>
      </x:c>
      <x:c r="AF1650" s="28" t="n">
        <x:f>W1650*AA1650</x:f>
        <x:v>1055</x:v>
      </x:c>
      <x:c r="AG1650" s="28" t="n">
        <x:f>AE1650-AF1650</x:f>
        <x:v>575.6500000000001</x:v>
      </x:c>
      <x:c r="AH1650" s="20" t="n">
        <x:f>IF(AE1650&gt;0,AG1650/AE1650,"")</x:f>
        <x:v>0.3530187348603318</x:v>
      </x:c>
      <x:c r="AI1650" s="28" t="n">
        <x:v>68146.81</x:v>
      </x:c>
      <x:c r="AJ1650" s="28"/>
      <x:c r="AK1650"/>
      <x:c r="AL1650" t="str">
        <x:v>Completado</x:v>
      </x:c>
      <x:c r="AM1650" t="str">
        <x:f>IF(W1650&lt;0,"Devuelto",AL1650)</x:f>
        <x:v>Completado</x:v>
      </x:c>
      <x:c r="AN1650" t="str">
        <x:v>Transferencia</x:v>
      </x:c>
      <x:c r="AO1650" s="29" t="str">
        <x:v>Sin observación</x:v>
      </x:c>
      <x:c r="AP1650" t="str">
        <x:f>IF(D1650="","No","Sí")</x:f>
        <x:v>Sí</x:v>
      </x:c>
    </x:row>
    <x:row r="1651">
      <x:c r="A1651" t="n">
        <x:v>1651</x:v>
      </x:c>
      <x:c r="B1651" t="str">
        <x:v>VT0007835</x:v>
      </x:c>
      <x:c r="C1651" t="str">
        <x:v>45742</x:v>
      </x:c>
      <x:c r="D1651" s="27" t="n">
        <x:v>45742</x:v>
      </x:c>
      <x:c r="E1651" t="n">
        <x:f>IF(D1651="","",YEAR(D1651))</x:f>
        <x:v>2025</x:v>
      </x:c>
      <x:c r="F1651" t="n">
        <x:f>IF(D1651="","",MONTH(D1651))</x:f>
        <x:v>3</x:v>
      </x:c>
      <x:c r="G1651" t="str">
        <x:f>IF(D1651="","Fecha no disponible",TEXT(D1651,"mmmm"))</x:f>
        <x:v>March</x:v>
      </x:c>
      <x:c r="H1651" t="str">
        <x:f>IF(D1651="","Fecha no disponible",TEXT(D1651,"yyyy-mm"))</x:f>
        <x:v>2025-03</x:v>
      </x:c>
      <x:c r="I1651" t="str">
        <x:f>IF(D1651="","Fecha no disponible","T"&amp;ROUNDUP(MONTH(D1651)/3,0))</x:f>
        <x:v>T1</x:v>
      </x:c>
      <x:c r="J1651" t="str">
        <x:v>T020</x:v>
      </x:c>
      <x:c r="K1651" t="str">
        <x:v>Tienda Sucre 4</x:v>
      </x:c>
      <x:c r="L1651" t="str">
        <x:v>Mall</x:v>
      </x:c>
      <x:c r="M1651" t="str">
        <x:v>Sucre</x:v>
      </x:c>
      <x:c r="N1651" t="str">
        <x:f>IFERROR(VLOOKUP(M1651,'Mapeos'!$A$4:$B$30,2,FALSE),M1651)</x:f>
        <x:v>Sucre</x:v>
      </x:c>
      <x:c r="O1651" t="str">
        <x:v>C01020</x:v>
      </x:c>
      <x:c r="P1651" t="str">
        <x:v>Empresa</x:v>
      </x:c>
      <x:c r="Q1651" t="str">
        <x:v>P0054</x:v>
      </x:c>
      <x:c r="R1651" t="str">
        <x:v>Alimentos</x:v>
      </x:c>
      <x:c r="S1651" t="str">
        <x:v>Marca B</x:v>
      </x:c>
      <x:c r="T1651" t="str">
        <x:v>E-commerce</x:v>
      </x:c>
      <x:c r="U1651" t="str">
        <x:f>IFERROR(VLOOKUP(T1651,'Mapeos'!$D$4:$E$25,2,FALSE),T1651)</x:f>
        <x:v>E-commerce</x:v>
      </x:c>
      <x:c r="V1651" t="str">
        <x:v>V019</x:v>
      </x:c>
      <x:c r="W1651" t="n">
        <x:v>1</x:v>
      </x:c>
      <x:c r="X1651" s="28" t="n">
        <x:v>31.01</x:v>
      </x:c>
      <x:c r="Y1651" s="20" t="n">
        <x:v>0.15</x:v>
      </x:c>
      <x:c r="Z1651" s="20" t="n">
        <x:f>IF(Y1651&gt;1,Y1651/100,Y1651)</x:f>
        <x:v>0.15</x:v>
      </x:c>
      <x:c r="AA1651" s="28" t="n">
        <x:v>18.5</x:v>
      </x:c>
      <x:c r="AB1651" s="28" t="n">
        <x:v>26.36</x:v>
      </x:c>
      <x:c r="AC1651" s="28" t="str">
        <x:v>BOB</x:v>
      </x:c>
      <x:c r="AD1651" s="28" t="n">
        <x:f>IF(AC1651="USD",AB1651*'Parametros'!$B$4,AB1651)</x:f>
        <x:v>26.36</x:v>
      </x:c>
      <x:c r="AE1651" s="28" t="n">
        <x:f>W1651*X1651*(1-Z1651)</x:f>
        <x:v>26.3585</x:v>
      </x:c>
      <x:c r="AF1651" s="28" t="n">
        <x:f>W1651*AA1651</x:f>
        <x:v>18.5</x:v>
      </x:c>
      <x:c r="AG1651" s="28" t="n">
        <x:f>AE1651-AF1651</x:f>
        <x:v>7.858499999999999</x:v>
      </x:c>
      <x:c r="AH1651" s="20" t="n">
        <x:f>IF(AE1651&gt;0,AG1651/AE1651,"")</x:f>
        <x:v>0.29813912020790256</x:v>
      </x:c>
      <x:c r="AI1651" s="28" t="n">
        <x:v>82283.95</x:v>
      </x:c>
      <x:c r="AJ1651" s="28" t="n">
        <x:v>135</x:v>
      </x:c>
      <x:c r="AK1651" t="n">
        <x:v>10</x:v>
      </x:c>
      <x:c r="AL1651" t="str">
        <x:v>Completado</x:v>
      </x:c>
      <x:c r="AM1651" t="str">
        <x:f>IF(W1651&lt;0,"Devuelto",AL1651)</x:f>
        <x:v>Completado</x:v>
      </x:c>
      <x:c r="AN1651" t="str">
        <x:v>Transferencia</x:v>
      </x:c>
      <x:c r="AO1651" s="29" t="str">
        <x:v>Sin observación</x:v>
      </x:c>
      <x:c r="AP1651" t="str">
        <x:f>IF(D1651="","No","Sí")</x:f>
        <x:v>Sí</x:v>
      </x:c>
    </x:row>
    <x:row r="1652">
      <x:c r="A1652" t="n">
        <x:v>1652</x:v>
      </x:c>
      <x:c r="B1652" t="str">
        <x:v>VT0007839</x:v>
      </x:c>
      <x:c r="C1652" t="str">
        <x:v>45888</x:v>
      </x:c>
      <x:c r="D1652" s="27" t="n">
        <x:v>45888</x:v>
      </x:c>
      <x:c r="E1652" t="n">
        <x:f>IF(D1652="","",YEAR(D1652))</x:f>
        <x:v>2025</x:v>
      </x:c>
      <x:c r="F1652" t="n">
        <x:f>IF(D1652="","",MONTH(D1652))</x:f>
        <x:v>8</x:v>
      </x:c>
      <x:c r="G1652" t="str">
        <x:f>IF(D1652="","Fecha no disponible",TEXT(D1652,"mmmm"))</x:f>
        <x:v>August</x:v>
      </x:c>
      <x:c r="H1652" t="str">
        <x:f>IF(D1652="","Fecha no disponible",TEXT(D1652,"yyyy-mm"))</x:f>
        <x:v>2025-08</x:v>
      </x:c>
      <x:c r="I1652" t="str">
        <x:f>IF(D1652="","Fecha no disponible","T"&amp;ROUNDUP(MONTH(D1652)/3,0))</x:f>
        <x:v>T3</x:v>
      </x:c>
      <x:c r="J1652" t="str">
        <x:v>T010</x:v>
      </x:c>
      <x:c r="K1652" t="str">
        <x:v>Tienda Cochabamba 2</x:v>
      </x:c>
      <x:c r="L1652" t="str">
        <x:v>Barrio</x:v>
      </x:c>
      <x:c r="M1652" t="str">
        <x:v>Cochabamba</x:v>
      </x:c>
      <x:c r="N1652" t="str">
        <x:f>IFERROR(VLOOKUP(M1652,'Mapeos'!$A$4:$B$30,2,FALSE),M1652)</x:f>
        <x:v>Cochabamba</x:v>
      </x:c>
      <x:c r="O1652" t="str">
        <x:v>C01531</x:v>
      </x:c>
      <x:c r="P1652" t="str">
        <x:v>Frecuente</x:v>
      </x:c>
      <x:c r="Q1652" t="str">
        <x:v>P0138</x:v>
      </x:c>
      <x:c r="R1652" t="str">
        <x:v>Alimentos</x:v>
      </x:c>
      <x:c r="S1652" t="str">
        <x:v>Marca D</x:v>
      </x:c>
      <x:c r="T1652" t="str">
        <x:v>Tienda física</x:v>
      </x:c>
      <x:c r="U1652" t="str">
        <x:f>IFERROR(VLOOKUP(T1652,'Mapeos'!$D$4:$E$25,2,FALSE),T1652)</x:f>
        <x:v>Tienda</x:v>
      </x:c>
      <x:c r="V1652" t="str">
        <x:v>V011</x:v>
      </x:c>
      <x:c r="W1652" t="n">
        <x:v>2</x:v>
      </x:c>
      <x:c r="X1652" s="28" t="n">
        <x:v>8.64</x:v>
      </x:c>
      <x:c r="Y1652" s="20" t="n">
        <x:v>0.05</x:v>
      </x:c>
      <x:c r="Z1652" s="20" t="n">
        <x:f>IF(Y1652&gt;1,Y1652/100,Y1652)</x:f>
        <x:v>0.05</x:v>
      </x:c>
      <x:c r="AA1652" s="28" t="n">
        <x:v>6.07</x:v>
      </x:c>
      <x:c r="AB1652" s="28" t="n">
        <x:v>16.42</x:v>
      </x:c>
      <x:c r="AC1652" s="28" t="str">
        <x:v>BOB</x:v>
      </x:c>
      <x:c r="AD1652" s="28" t="n">
        <x:f>IF(AC1652="USD",AB1652*'Parametros'!$B$4,AB1652)</x:f>
        <x:v>16.42</x:v>
      </x:c>
      <x:c r="AE1652" s="28" t="n">
        <x:f>W1652*X1652*(1-Z1652)</x:f>
        <x:v>16.416</x:v>
      </x:c>
      <x:c r="AF1652" s="28" t="n">
        <x:f>W1652*AA1652</x:f>
        <x:v>12.14</x:v>
      </x:c>
      <x:c r="AG1652" s="28" t="n">
        <x:f>AE1652-AF1652</x:f>
        <x:v>4.276</x:v>
      </x:c>
      <x:c r="AH1652" s="20" t="n">
        <x:f>IF(AE1652&gt;0,AG1652/AE1652,"")</x:f>
        <x:v>0.26047758284600386</x:v>
      </x:c>
      <x:c r="AI1652" s="28"/>
      <x:c r="AJ1652" s="28"/>
      <x:c r="AK1652"/>
      <x:c r="AL1652" t="str">
        <x:v>Completado</x:v>
      </x:c>
      <x:c r="AM1652" t="str">
        <x:f>IF(W1652&lt;0,"Devuelto",AL1652)</x:f>
        <x:v>Completado</x:v>
      </x:c>
      <x:c r="AN1652" t="str">
        <x:v>Efectivo</x:v>
      </x:c>
      <x:c r="AO1652" s="29" t="str">
        <x:v>Canal estandarizado; Meta original vacía</x:v>
      </x:c>
      <x:c r="AP1652" t="str">
        <x:f>IF(D1652="","No","Sí")</x:f>
        <x:v>Sí</x:v>
      </x:c>
    </x:row>
    <x:row r="1653">
      <x:c r="A1653" t="n">
        <x:v>1653</x:v>
      </x:c>
      <x:c r="B1653" t="str">
        <x:v>VT0007844</x:v>
      </x:c>
      <x:c r="C1653" t="str">
        <x:v>45389</x:v>
      </x:c>
      <x:c r="D1653" s="27" t="n">
        <x:v>45389</x:v>
      </x:c>
      <x:c r="E1653" t="n">
        <x:f>IF(D1653="","",YEAR(D1653))</x:f>
        <x:v>2024</x:v>
      </x:c>
      <x:c r="F1653" t="n">
        <x:f>IF(D1653="","",MONTH(D1653))</x:f>
        <x:v>4</x:v>
      </x:c>
      <x:c r="G1653" t="str">
        <x:f>IF(D1653="","Fecha no disponible",TEXT(D1653,"mmmm"))</x:f>
        <x:v>April</x:v>
      </x:c>
      <x:c r="H1653" t="str">
        <x:f>IF(D1653="","Fecha no disponible",TEXT(D1653,"yyyy-mm"))</x:f>
        <x:v>2024-04</x:v>
      </x:c>
      <x:c r="I1653" t="str">
        <x:f>IF(D1653="","Fecha no disponible","T"&amp;ROUNDUP(MONTH(D1653)/3,0))</x:f>
        <x:v>T2</x:v>
      </x:c>
      <x:c r="J1653" t="str">
        <x:v>T009</x:v>
      </x:c>
      <x:c r="K1653" t="str">
        <x:v>Tienda Cochabamba 1</x:v>
      </x:c>
      <x:c r="L1653" t="str">
        <x:v>Mall</x:v>
      </x:c>
      <x:c r="M1653" t="str">
        <x:v>Cochabamba</x:v>
      </x:c>
      <x:c r="N1653" t="str">
        <x:f>IFERROR(VLOOKUP(M1653,'Mapeos'!$A$4:$B$30,2,FALSE),M1653)</x:f>
        <x:v>Cochabamba</x:v>
      </x:c>
      <x:c r="O1653" t="str">
        <x:v>C00849</x:v>
      </x:c>
      <x:c r="P1653" t="str">
        <x:v>Frecuente</x:v>
      </x:c>
      <x:c r="Q1653" t="str">
        <x:v>P0147</x:v>
      </x:c>
      <x:c r="R1653" t="str">
        <x:v>Alimentos</x:v>
      </x:c>
      <x:c r="S1653" t="str">
        <x:v>Marca B</x:v>
      </x:c>
      <x:c r="T1653" t="str">
        <x:v>E-commerce</x:v>
      </x:c>
      <x:c r="U1653" t="str">
        <x:f>IFERROR(VLOOKUP(T1653,'Mapeos'!$D$4:$E$25,2,FALSE),T1653)</x:f>
        <x:v>E-commerce</x:v>
      </x:c>
      <x:c r="V1653" t="str">
        <x:v>V001</x:v>
      </x:c>
      <x:c r="W1653" t="n">
        <x:v>1</x:v>
      </x:c>
      <x:c r="X1653" s="28" t="n">
        <x:v>44.1</x:v>
      </x:c>
      <x:c r="Y1653" s="20" t="n">
        <x:v>0</x:v>
      </x:c>
      <x:c r="Z1653" s="20" t="n">
        <x:f>IF(Y1653&gt;1,Y1653/100,Y1653)</x:f>
        <x:v>0</x:v>
      </x:c>
      <x:c r="AA1653" s="28" t="n">
        <x:v>30.6</x:v>
      </x:c>
      <x:c r="AB1653" s="28" t="n">
        <x:v>44.1</x:v>
      </x:c>
      <x:c r="AC1653" s="28" t="str">
        <x:v>BOB</x:v>
      </x:c>
      <x:c r="AD1653" s="28" t="n">
        <x:f>IF(AC1653="USD",AB1653*'Parametros'!$B$4,AB1653)</x:f>
        <x:v>44.1</x:v>
      </x:c>
      <x:c r="AE1653" s="28" t="n">
        <x:f>W1653*X1653*(1-Z1653)</x:f>
        <x:v>44.1</x:v>
      </x:c>
      <x:c r="AF1653" s="28" t="n">
        <x:f>W1653*AA1653</x:f>
        <x:v>30.6</x:v>
      </x:c>
      <x:c r="AG1653" s="28" t="n">
        <x:f>AE1653-AF1653</x:f>
        <x:v>13.5</x:v>
      </x:c>
      <x:c r="AH1653" s="20" t="n">
        <x:f>IF(AE1653&gt;0,AG1653/AE1653,"")</x:f>
        <x:v>0.30612244897959184</x:v>
      </x:c>
      <x:c r="AI1653" s="28" t="n">
        <x:v>94764.81</x:v>
      </x:c>
      <x:c r="AJ1653" s="28"/>
      <x:c r="AK1653"/>
      <x:c r="AL1653" t="str">
        <x:v>Completado</x:v>
      </x:c>
      <x:c r="AM1653" t="str">
        <x:f>IF(W1653&lt;0,"Devuelto",AL1653)</x:f>
        <x:v>Completado</x:v>
      </x:c>
      <x:c r="AN1653" t="str">
        <x:v>QR</x:v>
      </x:c>
      <x:c r="AO1653" s="29" t="str">
        <x:v>Sin observación</x:v>
      </x:c>
      <x:c r="AP1653" t="str">
        <x:f>IF(D1653="","No","Sí")</x:f>
        <x:v>Sí</x:v>
      </x:c>
    </x:row>
    <x:row r="1654">
      <x:c r="A1654" t="n">
        <x:v>1654</x:v>
      </x:c>
      <x:c r="B1654" t="str">
        <x:v>VT0007849</x:v>
      </x:c>
      <x:c r="C1654" t="str">
        <x:v>46164</x:v>
      </x:c>
      <x:c r="D1654" s="27" t="n">
        <x:v>46164</x:v>
      </x:c>
      <x:c r="E1654" t="n">
        <x:f>IF(D1654="","",YEAR(D1654))</x:f>
        <x:v>2026</x:v>
      </x:c>
      <x:c r="F1654" t="n">
        <x:f>IF(D1654="","",MONTH(D1654))</x:f>
        <x:v>5</x:v>
      </x:c>
      <x:c r="G1654" t="str">
        <x:f>IF(D1654="","Fecha no disponible",TEXT(D1654,"mmmm"))</x:f>
        <x:v>May</x:v>
      </x:c>
      <x:c r="H1654" t="str">
        <x:f>IF(D1654="","Fecha no disponible",TEXT(D1654,"yyyy-mm"))</x:f>
        <x:v>2026-05</x:v>
      </x:c>
      <x:c r="I1654" t="str">
        <x:f>IF(D1654="","Fecha no disponible","T"&amp;ROUNDUP(MONTH(D1654)/3,0))</x:f>
        <x:v>T2</x:v>
      </x:c>
      <x:c r="J1654" t="str">
        <x:v>T015</x:v>
      </x:c>
      <x:c r="K1654" t="str">
        <x:v>Tienda Potosí 3</x:v>
      </x:c>
      <x:c r="L1654" t="str">
        <x:v>Mall</x:v>
      </x:c>
      <x:c r="M1654" t="str">
        <x:v>Potosí</x:v>
      </x:c>
      <x:c r="N1654" t="str">
        <x:f>IFERROR(VLOOKUP(M1654,'Mapeos'!$A$4:$B$30,2,FALSE),M1654)</x:f>
        <x:v>Potosí</x:v>
      </x:c>
      <x:c r="O1654" t="str">
        <x:v>C00977</x:v>
      </x:c>
      <x:c r="P1654" t="str">
        <x:v>Premium</x:v>
      </x:c>
      <x:c r="Q1654" t="str">
        <x:v>P0142</x:v>
      </x:c>
      <x:c r="R1654" t="str">
        <x:v>Electrónica</x:v>
      </x:c>
      <x:c r="S1654" t="str">
        <x:v>Marca D</x:v>
      </x:c>
      <x:c r="T1654" t="str">
        <x:v>Tienda</x:v>
      </x:c>
      <x:c r="U1654" t="str">
        <x:f>IFERROR(VLOOKUP(T1654,'Mapeos'!$D$4:$E$25,2,FALSE),T1654)</x:f>
        <x:v>Tienda</x:v>
      </x:c>
      <x:c r="V1654" t="str">
        <x:v>V039</x:v>
      </x:c>
      <x:c r="W1654" t="n">
        <x:v>3</x:v>
      </x:c>
      <x:c r="X1654" s="28" t="n">
        <x:v>344.85</x:v>
      </x:c>
      <x:c r="Y1654" s="20" t="n">
        <x:v>0.25</x:v>
      </x:c>
      <x:c r="Z1654" s="20" t="n">
        <x:f>IF(Y1654&gt;1,Y1654/100,Y1654)</x:f>
        <x:v>0.25</x:v>
      </x:c>
      <x:c r="AA1654" s="28" t="n">
        <x:v>197.65</x:v>
      </x:c>
      <x:c r="AB1654" s="28" t="n">
        <x:v>775.91</x:v>
      </x:c>
      <x:c r="AC1654" s="28" t="str">
        <x:v>BOB</x:v>
      </x:c>
      <x:c r="AD1654" s="28" t="n">
        <x:f>IF(AC1654="USD",AB1654*'Parametros'!$B$4,AB1654)</x:f>
        <x:v>775.91</x:v>
      </x:c>
      <x:c r="AE1654" s="28" t="n">
        <x:f>W1654*X1654*(1-Z1654)</x:f>
        <x:v>775.9125000000001</x:v>
      </x:c>
      <x:c r="AF1654" s="28" t="n">
        <x:f>W1654*AA1654</x:f>
        <x:v>592.95</x:v>
      </x:c>
      <x:c r="AG1654" s="28" t="n">
        <x:f>AE1654-AF1654</x:f>
        <x:v>182.9625000000001</x:v>
      </x:c>
      <x:c r="AH1654" s="20" t="n">
        <x:f>IF(AE1654&gt;0,AG1654/AE1654,"")</x:f>
        <x:v>0.23580300613793445</x:v>
      </x:c>
      <x:c r="AI1654" s="28" t="n">
        <x:v>194671.92</x:v>
      </x:c>
      <x:c r="AJ1654" s="28"/>
      <x:c r="AK1654"/>
      <x:c r="AL1654" t="str">
        <x:v>Completado</x:v>
      </x:c>
      <x:c r="AM1654" t="str">
        <x:f>IF(W1654&lt;0,"Devuelto",AL1654)</x:f>
        <x:v>Completado</x:v>
      </x:c>
      <x:c r="AN1654" t="str">
        <x:v>Transferencia</x:v>
      </x:c>
      <x:c r="AO1654" s="29" t="str">
        <x:v>Sin observación</x:v>
      </x:c>
      <x:c r="AP1654" t="str">
        <x:f>IF(D1654="","No","Sí")</x:f>
        <x:v>Sí</x:v>
      </x:c>
    </x:row>
    <x:row r="1655">
      <x:c r="A1655" t="n">
        <x:v>1655</x:v>
      </x:c>
      <x:c r="B1655" t="str">
        <x:v>VT0007854</x:v>
      </x:c>
      <x:c r="C1655" t="str">
        <x:v>45688</x:v>
      </x:c>
      <x:c r="D1655" s="27" t="n">
        <x:v>45688</x:v>
      </x:c>
      <x:c r="E1655" t="n">
        <x:f>IF(D1655="","",YEAR(D1655))</x:f>
        <x:v>2025</x:v>
      </x:c>
      <x:c r="F1655" t="n">
        <x:f>IF(D1655="","",MONTH(D1655))</x:f>
        <x:v>1</x:v>
      </x:c>
      <x:c r="G1655" t="str">
        <x:f>IF(D1655="","Fecha no disponible",TEXT(D1655,"mmmm"))</x:f>
        <x:v>January</x:v>
      </x:c>
      <x:c r="H1655" t="str">
        <x:f>IF(D1655="","Fecha no disponible",TEXT(D1655,"yyyy-mm"))</x:f>
        <x:v>2025-01</x:v>
      </x:c>
      <x:c r="I1655" t="str">
        <x:f>IF(D1655="","Fecha no disponible","T"&amp;ROUNDUP(MONTH(D1655)/3,0))</x:f>
        <x:v>T1</x:v>
      </x:c>
      <x:c r="J1655" t="str">
        <x:v>T007</x:v>
      </x:c>
      <x:c r="K1655" t="str">
        <x:v>Tienda Santa Cruz 3</x:v>
      </x:c>
      <x:c r="L1655" t="str">
        <x:v>Barrio</x:v>
      </x:c>
      <x:c r="M1655" t="str">
        <x:v>Santa Cruz</x:v>
      </x:c>
      <x:c r="N1655" t="str">
        <x:f>IFERROR(VLOOKUP(M1655,'Mapeos'!$A$4:$B$30,2,FALSE),M1655)</x:f>
        <x:v>Santa Cruz</x:v>
      </x:c>
      <x:c r="O1655" t="str">
        <x:v>C00389</x:v>
      </x:c>
      <x:c r="P1655" t="str">
        <x:v>Premium</x:v>
      </x:c>
      <x:c r="Q1655" t="str">
        <x:v>P0048</x:v>
      </x:c>
      <x:c r="R1655" t="str">
        <x:v>Hogar</x:v>
      </x:c>
      <x:c r="S1655" t="str">
        <x:v>Marca C</x:v>
      </x:c>
      <x:c r="T1655" t="str">
        <x:v>Tienda</x:v>
      </x:c>
      <x:c r="U1655" t="str">
        <x:f>IFERROR(VLOOKUP(T1655,'Mapeos'!$D$4:$E$25,2,FALSE),T1655)</x:f>
        <x:v>Tienda</x:v>
      </x:c>
      <x:c r="V1655" t="str">
        <x:v>V038</x:v>
      </x:c>
      <x:c r="W1655" t="n">
        <x:v>1</x:v>
      </x:c>
      <x:c r="X1655" s="28" t="n">
        <x:v>153.66</x:v>
      </x:c>
      <x:c r="Y1655" s="20" t="n">
        <x:v>0.1</x:v>
      </x:c>
      <x:c r="Z1655" s="20" t="n">
        <x:f>IF(Y1655&gt;1,Y1655/100,Y1655)</x:f>
        <x:v>0.1</x:v>
      </x:c>
      <x:c r="AA1655" s="28" t="n">
        <x:v>92.34</x:v>
      </x:c>
      <x:c r="AB1655" s="28" t="n">
        <x:v>138.29</x:v>
      </x:c>
      <x:c r="AC1655" s="28" t="str">
        <x:v>BOB</x:v>
      </x:c>
      <x:c r="AD1655" s="28" t="n">
        <x:f>IF(AC1655="USD",AB1655*'Parametros'!$B$4,AB1655)</x:f>
        <x:v>138.29</x:v>
      </x:c>
      <x:c r="AE1655" s="28" t="n">
        <x:f>W1655*X1655*(1-Z1655)</x:f>
        <x:v>138.294</x:v>
      </x:c>
      <x:c r="AF1655" s="28" t="n">
        <x:f>W1655*AA1655</x:f>
        <x:v>92.34</x:v>
      </x:c>
      <x:c r="AG1655" s="28" t="n">
        <x:f>AE1655-AF1655</x:f>
        <x:v>45.95400000000001</x:v>
      </x:c>
      <x:c r="AH1655" s="20" t="n">
        <x:f>IF(AE1655&gt;0,AG1655/AE1655,"")</x:f>
        <x:v>0.3322920734088247</x:v>
      </x:c>
      <x:c r="AI1655" s="28" t="n">
        <x:v>137158.27</x:v>
      </x:c>
      <x:c r="AJ1655" s="28"/>
      <x:c r="AK1655"/>
      <x:c r="AL1655" t="str">
        <x:v>Completado</x:v>
      </x:c>
      <x:c r="AM1655" t="str">
        <x:f>IF(W1655&lt;0,"Devuelto",AL1655)</x:f>
        <x:v>Completado</x:v>
      </x:c>
      <x:c r="AN1655" t="str">
        <x:v>Tarjeta</x:v>
      </x:c>
      <x:c r="AO1655" s="29" t="str">
        <x:v>Sin observación</x:v>
      </x:c>
      <x:c r="AP1655" t="str">
        <x:f>IF(D1655="","No","Sí")</x:f>
        <x:v>Sí</x:v>
      </x:c>
    </x:row>
    <x:row r="1656">
      <x:c r="A1656" t="n">
        <x:v>1656</x:v>
      </x:c>
      <x:c r="B1656" t="str">
        <x:v>VT0007858</x:v>
      </x:c>
      <x:c r="C1656" t="str">
        <x:v>45539</x:v>
      </x:c>
      <x:c r="D1656" s="27" t="n">
        <x:v>45539</x:v>
      </x:c>
      <x:c r="E1656" t="n">
        <x:f>IF(D1656="","",YEAR(D1656))</x:f>
        <x:v>2024</x:v>
      </x:c>
      <x:c r="F1656" t="n">
        <x:f>IF(D1656="","",MONTH(D1656))</x:f>
        <x:v>9</x:v>
      </x:c>
      <x:c r="G1656" t="str">
        <x:f>IF(D1656="","Fecha no disponible",TEXT(D1656,"mmmm"))</x:f>
        <x:v>September</x:v>
      </x:c>
      <x:c r="H1656" t="str">
        <x:f>IF(D1656="","Fecha no disponible",TEXT(D1656,"yyyy-mm"))</x:f>
        <x:v>2024-09</x:v>
      </x:c>
      <x:c r="I1656" t="str">
        <x:f>IF(D1656="","Fecha no disponible","T"&amp;ROUNDUP(MONTH(D1656)/3,0))</x:f>
        <x:v>T3</x:v>
      </x:c>
      <x:c r="J1656" t="str">
        <x:v>T008</x:v>
      </x:c>
      <x:c r="K1656" t="str">
        <x:v>Tienda Santa Cruz 4</x:v>
      </x:c>
      <x:c r="L1656" t="str">
        <x:v>Barrio</x:v>
      </x:c>
      <x:c r="M1656" t="str">
        <x:v>Santa Cruz</x:v>
      </x:c>
      <x:c r="N1656" t="str">
        <x:f>IFERROR(VLOOKUP(M1656,'Mapeos'!$A$4:$B$30,2,FALSE),M1656)</x:f>
        <x:v>Santa Cruz</x:v>
      </x:c>
      <x:c r="O1656" t="str">
        <x:v>C01585</x:v>
      </x:c>
      <x:c r="P1656" t="str">
        <x:v>Frecuente</x:v>
      </x:c>
      <x:c r="Q1656" t="str">
        <x:v>P0121</x:v>
      </x:c>
      <x:c r="R1656" t="str">
        <x:v>Deportes</x:v>
      </x:c>
      <x:c r="S1656" t="str">
        <x:v>Marca A</x:v>
      </x:c>
      <x:c r="T1656" t="str">
        <x:v>Tienda</x:v>
      </x:c>
      <x:c r="U1656" t="str">
        <x:f>IFERROR(VLOOKUP(T1656,'Mapeos'!$D$4:$E$25,2,FALSE),T1656)</x:f>
        <x:v>Tienda</x:v>
      </x:c>
      <x:c r="V1656" t="str">
        <x:v>V015</x:v>
      </x:c>
      <x:c r="W1656" t="n">
        <x:v>0</x:v>
      </x:c>
      <x:c r="X1656" s="28" t="n">
        <x:v>233.52</x:v>
      </x:c>
      <x:c r="Y1656" s="20" t="n">
        <x:v>0.2</x:v>
      </x:c>
      <x:c r="Z1656" s="20" t="n">
        <x:f>IF(Y1656&gt;1,Y1656/100,Y1656)</x:f>
        <x:v>0.2</x:v>
      </x:c>
      <x:c r="AA1656" s="28" t="n">
        <x:v>130.28</x:v>
      </x:c>
      <x:c r="AB1656" s="28" t="n">
        <x:v>0</x:v>
      </x:c>
      <x:c r="AC1656" s="28" t="str">
        <x:v>BOB</x:v>
      </x:c>
      <x:c r="AD1656" s="28" t="n">
        <x:f>IF(AC1656="USD",AB1656*'Parametros'!$B$4,AB1656)</x:f>
        <x:v>0</x:v>
      </x:c>
      <x:c r="AE1656" s="28" t="n">
        <x:f>W1656*X1656*(1-Z1656)</x:f>
        <x:v>0</x:v>
      </x:c>
      <x:c r="AF1656" s="28" t="n">
        <x:f>W1656*AA1656</x:f>
        <x:v>0</x:v>
      </x:c>
      <x:c r="AG1656" s="28" t="n">
        <x:f>AE1656-AF1656</x:f>
        <x:v>0</x:v>
      </x:c>
      <x:c r="AH1656" s="20" t="str">
        <x:f>IF(AE1656&gt;0,AG1656/AE1656,"")</x:f>
      </x:c>
      <x:c r="AI1656" s="28" t="n">
        <x:v>192079.58</x:v>
      </x:c>
      <x:c r="AJ1656" s="28"/>
      <x:c r="AK1656"/>
      <x:c r="AL1656" t="str">
        <x:v>Cancelado</x:v>
      </x:c>
      <x:c r="AM1656" t="str">
        <x:f>IF(W1656&lt;0,"Devuelto",AL1656)</x:f>
        <x:v>Cancelado</x:v>
      </x:c>
      <x:c r="AN1656" t="str">
        <x:v>Transferencia</x:v>
      </x:c>
      <x:c r="AO1656" s="29" t="str">
        <x:v>Sin observación</x:v>
      </x:c>
      <x:c r="AP1656" t="str">
        <x:f>IF(D1656="","No","Sí")</x:f>
        <x:v>Sí</x:v>
      </x:c>
    </x:row>
    <x:row r="1657">
      <x:c r="A1657" t="n">
        <x:v>1657</x:v>
      </x:c>
      <x:c r="B1657" t="str">
        <x:v>VT0007863</x:v>
      </x:c>
      <x:c r="C1657" t="str">
        <x:v>45296</x:v>
      </x:c>
      <x:c r="D1657" s="27" t="n">
        <x:v>45296</x:v>
      </x:c>
      <x:c r="E1657" t="n">
        <x:f>IF(D1657="","",YEAR(D1657))</x:f>
        <x:v>2024</x:v>
      </x:c>
      <x:c r="F1657" t="n">
        <x:f>IF(D1657="","",MONTH(D1657))</x:f>
        <x:v>1</x:v>
      </x:c>
      <x:c r="G1657" t="str">
        <x:f>IF(D1657="","Fecha no disponible",TEXT(D1657,"mmmm"))</x:f>
        <x:v>January</x:v>
      </x:c>
      <x:c r="H1657" t="str">
        <x:f>IF(D1657="","Fecha no disponible",TEXT(D1657,"yyyy-mm"))</x:f>
        <x:v>2024-01</x:v>
      </x:c>
      <x:c r="I1657" t="str">
        <x:f>IF(D1657="","Fecha no disponible","T"&amp;ROUNDUP(MONTH(D1657)/3,0))</x:f>
        <x:v>T1</x:v>
      </x:c>
      <x:c r="J1657" t="str">
        <x:v>T014</x:v>
      </x:c>
      <x:c r="K1657" t="str">
        <x:v>Tienda Potosí 2</x:v>
      </x:c>
      <x:c r="L1657" t="str">
        <x:v>Barrio</x:v>
      </x:c>
      <x:c r="M1657" t="str">
        <x:v>Potosí</x:v>
      </x:c>
      <x:c r="N1657" t="str">
        <x:f>IFERROR(VLOOKUP(M1657,'Mapeos'!$A$4:$B$30,2,FALSE),M1657)</x:f>
        <x:v>Potosí</x:v>
      </x:c>
      <x:c r="O1657" t="str">
        <x:v>C00762</x:v>
      </x:c>
      <x:c r="P1657" t="str">
        <x:v>Frecuente</x:v>
      </x:c>
      <x:c r="Q1657" t="str">
        <x:v>P0089</x:v>
      </x:c>
      <x:c r="R1657" t="str">
        <x:v>Deportes</x:v>
      </x:c>
      <x:c r="S1657" t="str">
        <x:v>Marca A</x:v>
      </x:c>
      <x:c r="T1657" t="str">
        <x:v>WhatsApp</x:v>
      </x:c>
      <x:c r="U1657" t="str">
        <x:f>IFERROR(VLOOKUP(T1657,'Mapeos'!$D$4:$E$25,2,FALSE),T1657)</x:f>
        <x:v>WhatsApp</x:v>
      </x:c>
      <x:c r="V1657" t="str">
        <x:v>V015</x:v>
      </x:c>
      <x:c r="W1657" t="n">
        <x:v>2</x:v>
      </x:c>
      <x:c r="X1657" s="28" t="n">
        <x:v>127.59</x:v>
      </x:c>
      <x:c r="Y1657" s="20" t="n">
        <x:v>0.1</x:v>
      </x:c>
      <x:c r="Z1657" s="20" t="n">
        <x:f>IF(Y1657&gt;1,Y1657/100,Y1657)</x:f>
        <x:v>0.1</x:v>
      </x:c>
      <x:c r="AA1657" s="28" t="n">
        <x:v>96.49</x:v>
      </x:c>
      <x:c r="AB1657" s="28" t="n">
        <x:v>229.66</x:v>
      </x:c>
      <x:c r="AC1657" s="28" t="str">
        <x:v>BOB</x:v>
      </x:c>
      <x:c r="AD1657" s="28" t="n">
        <x:f>IF(AC1657="USD",AB1657*'Parametros'!$B$4,AB1657)</x:f>
        <x:v>229.66</x:v>
      </x:c>
      <x:c r="AE1657" s="28" t="n">
        <x:f>W1657*X1657*(1-Z1657)</x:f>
        <x:v>229.662</x:v>
      </x:c>
      <x:c r="AF1657" s="28" t="n">
        <x:f>W1657*AA1657</x:f>
        <x:v>192.98</x:v>
      </x:c>
      <x:c r="AG1657" s="28" t="n">
        <x:f>AE1657-AF1657</x:f>
        <x:v>36.682000000000016</x:v>
      </x:c>
      <x:c r="AH1657" s="20" t="n">
        <x:f>IF(AE1657&gt;0,AG1657/AE1657,"")</x:f>
        <x:v>0.15972167794410924</x:v>
      </x:c>
      <x:c r="AI1657" s="28" t="n">
        <x:v>80700.94</x:v>
      </x:c>
      <x:c r="AJ1657" s="28"/>
      <x:c r="AK1657"/>
      <x:c r="AL1657" t="str">
        <x:v>Completado</x:v>
      </x:c>
      <x:c r="AM1657" t="str">
        <x:f>IF(W1657&lt;0,"Devuelto",AL1657)</x:f>
        <x:v>Completado</x:v>
      </x:c>
      <x:c r="AN1657" t="str">
        <x:v>Tarjeta</x:v>
      </x:c>
      <x:c r="AO1657" s="29" t="str">
        <x:v>Sin observación</x:v>
      </x:c>
      <x:c r="AP1657" t="str">
        <x:f>IF(D1657="","No","Sí")</x:f>
        <x:v>Sí</x:v>
      </x:c>
    </x:row>
    <x:row r="1658">
      <x:c r="A1658" t="n">
        <x:v>1658</x:v>
      </x:c>
      <x:c r="B1658" t="str">
        <x:v>VT0007868</x:v>
      </x:c>
      <x:c r="C1658" t="str">
        <x:v>45338</x:v>
      </x:c>
      <x:c r="D1658" s="27" t="n">
        <x:v>45338</x:v>
      </x:c>
      <x:c r="E1658" t="n">
        <x:f>IF(D1658="","",YEAR(D1658))</x:f>
        <x:v>2024</x:v>
      </x:c>
      <x:c r="F1658" t="n">
        <x:f>IF(D1658="","",MONTH(D1658))</x:f>
        <x:v>2</x:v>
      </x:c>
      <x:c r="G1658" t="str">
        <x:f>IF(D1658="","Fecha no disponible",TEXT(D1658,"mmmm"))</x:f>
        <x:v>February</x:v>
      </x:c>
      <x:c r="H1658" t="str">
        <x:f>IF(D1658="","Fecha no disponible",TEXT(D1658,"yyyy-mm"))</x:f>
        <x:v>2024-02</x:v>
      </x:c>
      <x:c r="I1658" t="str">
        <x:f>IF(D1658="","Fecha no disponible","T"&amp;ROUNDUP(MONTH(D1658)/3,0))</x:f>
        <x:v>T1</x:v>
      </x:c>
      <x:c r="J1658" t="str">
        <x:v>T018</x:v>
      </x:c>
      <x:c r="K1658" t="str">
        <x:v>Tienda Sucre 2</x:v>
      </x:c>
      <x:c r="L1658" t="str">
        <x:v>Mall</x:v>
      </x:c>
      <x:c r="M1658" t="str">
        <x:v>Sucre</x:v>
      </x:c>
      <x:c r="N1658" t="str">
        <x:f>IFERROR(VLOOKUP(M1658,'Mapeos'!$A$4:$B$30,2,FALSE),M1658)</x:f>
        <x:v>Sucre</x:v>
      </x:c>
      <x:c r="O1658" t="str">
        <x:v>C01189</x:v>
      </x:c>
      <x:c r="P1658" t="str">
        <x:v>Masivo</x:v>
      </x:c>
      <x:c r="Q1658" t="str">
        <x:v>P0088</x:v>
      </x:c>
      <x:c r="R1658" t="str">
        <x:v>Hogar</x:v>
      </x:c>
      <x:c r="S1658" t="str">
        <x:v>Marca B</x:v>
      </x:c>
      <x:c r="T1658" t="str">
        <x:v>Tienda</x:v>
      </x:c>
      <x:c r="U1658" t="str">
        <x:f>IFERROR(VLOOKUP(T1658,'Mapeos'!$D$4:$E$25,2,FALSE),T1658)</x:f>
        <x:v>Tienda</x:v>
      </x:c>
      <x:c r="V1658" t="str">
        <x:v>V025</x:v>
      </x:c>
      <x:c r="W1658" t="n">
        <x:v>1</x:v>
      </x:c>
      <x:c r="X1658" s="28" t="n">
        <x:v>274.84</x:v>
      </x:c>
      <x:c r="Y1658" s="20" t="n">
        <x:v>0.1</x:v>
      </x:c>
      <x:c r="Z1658" s="20" t="n">
        <x:f>IF(Y1658&gt;1,Y1658/100,Y1658)</x:f>
        <x:v>0.1</x:v>
      </x:c>
      <x:c r="AA1658" s="28" t="n">
        <x:v>154.37</x:v>
      </x:c>
      <x:c r="AB1658" s="28" t="n">
        <x:v>247.36</x:v>
      </x:c>
      <x:c r="AC1658" s="28" t="str">
        <x:v>BOB</x:v>
      </x:c>
      <x:c r="AD1658" s="28" t="n">
        <x:f>IF(AC1658="USD",AB1658*'Parametros'!$B$4,AB1658)</x:f>
        <x:v>247.36</x:v>
      </x:c>
      <x:c r="AE1658" s="28" t="n">
        <x:f>W1658*X1658*(1-Z1658)</x:f>
        <x:v>247.356</x:v>
      </x:c>
      <x:c r="AF1658" s="28" t="n">
        <x:f>W1658*AA1658</x:f>
        <x:v>154.37</x:v>
      </x:c>
      <x:c r="AG1658" s="28" t="n">
        <x:f>AE1658-AF1658</x:f>
        <x:v>92.98599999999999</x:v>
      </x:c>
      <x:c r="AH1658" s="20" t="n">
        <x:f>IF(AE1658&gt;0,AG1658/AE1658,"")</x:f>
        <x:v>0.37591972703310206</x:v>
      </x:c>
      <x:c r="AI1658" s="28" t="n">
        <x:v>195044.23</x:v>
      </x:c>
      <x:c r="AJ1658" s="28"/>
      <x:c r="AK1658"/>
      <x:c r="AL1658" t="str">
        <x:v>Completado</x:v>
      </x:c>
      <x:c r="AM1658" t="str">
        <x:f>IF(W1658&lt;0,"Devuelto",AL1658)</x:f>
        <x:v>Completado</x:v>
      </x:c>
      <x:c r="AN1658" t="str">
        <x:v>Efectivo</x:v>
      </x:c>
      <x:c r="AO1658" s="29" t="str">
        <x:v>Sin observación</x:v>
      </x:c>
      <x:c r="AP1658" t="str">
        <x:f>IF(D1658="","No","Sí")</x:f>
        <x:v>Sí</x:v>
      </x:c>
    </x:row>
    <x:row r="1659">
      <x:c r="A1659" t="n">
        <x:v>1659</x:v>
      </x:c>
      <x:c r="B1659" t="str">
        <x:v>VT0007873</x:v>
      </x:c>
      <x:c r="C1659" t="str">
        <x:v>45622</x:v>
      </x:c>
      <x:c r="D1659" s="27" t="n">
        <x:v>45622</x:v>
      </x:c>
      <x:c r="E1659" t="n">
        <x:f>IF(D1659="","",YEAR(D1659))</x:f>
        <x:v>2024</x:v>
      </x:c>
      <x:c r="F1659" t="n">
        <x:f>IF(D1659="","",MONTH(D1659))</x:f>
        <x:v>11</x:v>
      </x:c>
      <x:c r="G1659" t="str">
        <x:f>IF(D1659="","Fecha no disponible",TEXT(D1659,"mmmm"))</x:f>
        <x:v>November</x:v>
      </x:c>
      <x:c r="H1659" t="str">
        <x:f>IF(D1659="","Fecha no disponible",TEXT(D1659,"yyyy-mm"))</x:f>
        <x:v>2024-11</x:v>
      </x:c>
      <x:c r="I1659" t="str">
        <x:f>IF(D1659="","Fecha no disponible","T"&amp;ROUNDUP(MONTH(D1659)/3,0))</x:f>
        <x:v>T4</x:v>
      </x:c>
      <x:c r="J1659" t="str">
        <x:v>T014</x:v>
      </x:c>
      <x:c r="K1659" t="str">
        <x:v>Tienda Potosí 2</x:v>
      </x:c>
      <x:c r="L1659" t="str">
        <x:v>Barrio</x:v>
      </x:c>
      <x:c r="M1659" t="str">
        <x:v>Potosí</x:v>
      </x:c>
      <x:c r="N1659" t="str">
        <x:f>IFERROR(VLOOKUP(M1659,'Mapeos'!$A$4:$B$30,2,FALSE),M1659)</x:f>
        <x:v>Potosí</x:v>
      </x:c>
      <x:c r="O1659" t="str">
        <x:v>C00547</x:v>
      </x:c>
      <x:c r="P1659" t="str">
        <x:v>Empresa</x:v>
      </x:c>
      <x:c r="Q1659" t="str">
        <x:v>P0021</x:v>
      </x:c>
      <x:c r="R1659" t="str">
        <x:v>Deportes</x:v>
      </x:c>
      <x:c r="S1659" t="str">
        <x:v>Marca B</x:v>
      </x:c>
      <x:c r="T1659" t="str">
        <x:v>E-commerce</x:v>
      </x:c>
      <x:c r="U1659" t="str">
        <x:f>IFERROR(VLOOKUP(T1659,'Mapeos'!$D$4:$E$25,2,FALSE),T1659)</x:f>
        <x:v>E-commerce</x:v>
      </x:c>
      <x:c r="V1659" t="str">
        <x:v>V029</x:v>
      </x:c>
      <x:c r="W1659" t="n">
        <x:v>2</x:v>
      </x:c>
      <x:c r="X1659" s="28" t="n">
        <x:v>135.64</x:v>
      </x:c>
      <x:c r="Y1659" s="20" t="n">
        <x:v>0</x:v>
      </x:c>
      <x:c r="Z1659" s="20" t="n">
        <x:f>IF(Y1659&gt;1,Y1659/100,Y1659)</x:f>
        <x:v>0</x:v>
      </x:c>
      <x:c r="AA1659" s="28" t="n">
        <x:v>65.2</x:v>
      </x:c>
      <x:c r="AB1659" s="28" t="n">
        <x:v>271.28</x:v>
      </x:c>
      <x:c r="AC1659" s="28" t="str">
        <x:v>BOB</x:v>
      </x:c>
      <x:c r="AD1659" s="28" t="n">
        <x:f>IF(AC1659="USD",AB1659*'Parametros'!$B$4,AB1659)</x:f>
        <x:v>271.28</x:v>
      </x:c>
      <x:c r="AE1659" s="28" t="n">
        <x:f>W1659*X1659*(1-Z1659)</x:f>
        <x:v>271.28</x:v>
      </x:c>
      <x:c r="AF1659" s="28" t="n">
        <x:f>W1659*AA1659</x:f>
        <x:v>130.4</x:v>
      </x:c>
      <x:c r="AG1659" s="28" t="n">
        <x:f>AE1659-AF1659</x:f>
        <x:v>140.87999999999997</x:v>
      </x:c>
      <x:c r="AH1659" s="20" t="n">
        <x:f>IF(AE1659&gt;0,AG1659/AE1659,"")</x:f>
        <x:v>0.5193158360365673</x:v>
      </x:c>
      <x:c r="AI1659" s="28" t="n">
        <x:v>77981.44</x:v>
      </x:c>
      <x:c r="AJ1659" s="28"/>
      <x:c r="AK1659"/>
      <x:c r="AL1659" t="str">
        <x:v>Completado</x:v>
      </x:c>
      <x:c r="AM1659" t="str">
        <x:f>IF(W1659&lt;0,"Devuelto",AL1659)</x:f>
        <x:v>Completado</x:v>
      </x:c>
      <x:c r="AN1659" t="str">
        <x:v>Efectivo</x:v>
      </x:c>
      <x:c r="AO1659" s="29" t="str">
        <x:v>Sin observación</x:v>
      </x:c>
      <x:c r="AP1659" t="str">
        <x:f>IF(D1659="","No","Sí")</x:f>
        <x:v>Sí</x:v>
      </x:c>
    </x:row>
    <x:row r="1660">
      <x:c r="A1660" t="n">
        <x:v>1660</x:v>
      </x:c>
      <x:c r="B1660" t="str">
        <x:v>VT0007877</x:v>
      </x:c>
      <x:c r="C1660" t="str">
        <x:v>45575</x:v>
      </x:c>
      <x:c r="D1660" s="27" t="n">
        <x:v>45575</x:v>
      </x:c>
      <x:c r="E1660" t="n">
        <x:f>IF(D1660="","",YEAR(D1660))</x:f>
        <x:v>2024</x:v>
      </x:c>
      <x:c r="F1660" t="n">
        <x:f>IF(D1660="","",MONTH(D1660))</x:f>
        <x:v>10</x:v>
      </x:c>
      <x:c r="G1660" t="str">
        <x:f>IF(D1660="","Fecha no disponible",TEXT(D1660,"mmmm"))</x:f>
        <x:v>October</x:v>
      </x:c>
      <x:c r="H1660" t="str">
        <x:f>IF(D1660="","Fecha no disponible",TEXT(D1660,"yyyy-mm"))</x:f>
        <x:v>2024-10</x:v>
      </x:c>
      <x:c r="I1660" t="str">
        <x:f>IF(D1660="","Fecha no disponible","T"&amp;ROUNDUP(MONTH(D1660)/3,0))</x:f>
        <x:v>T4</x:v>
      </x:c>
      <x:c r="J1660" t="str">
        <x:v>T005</x:v>
      </x:c>
      <x:c r="K1660" t="str">
        <x:v>Tienda Santa Cruz 1</x:v>
      </x:c>
      <x:c r="L1660" t="str">
        <x:v>Centro</x:v>
      </x:c>
      <x:c r="M1660" t="str">
        <x:v>Santa Cruz</x:v>
      </x:c>
      <x:c r="N1660" t="str">
        <x:f>IFERROR(VLOOKUP(M1660,'Mapeos'!$A$4:$B$30,2,FALSE),M1660)</x:f>
        <x:v>Santa Cruz</x:v>
      </x:c>
      <x:c r="O1660" t="str">
        <x:v>C01392</x:v>
      </x:c>
      <x:c r="P1660" t="str">
        <x:v>Frecuente</x:v>
      </x:c>
      <x:c r="Q1660" t="str">
        <x:v>P0086</x:v>
      </x:c>
      <x:c r="R1660" t="str">
        <x:v>Electrónica</x:v>
      </x:c>
      <x:c r="S1660" t="str">
        <x:v>Marca C</x:v>
      </x:c>
      <x:c r="T1660" t="str">
        <x:v>Tienda</x:v>
      </x:c>
      <x:c r="U1660" t="str">
        <x:f>IFERROR(VLOOKUP(T1660,'Mapeos'!$D$4:$E$25,2,FALSE),T1660)</x:f>
        <x:v>Tienda</x:v>
      </x:c>
      <x:c r="V1660" t="str">
        <x:v>V002</x:v>
      </x:c>
      <x:c r="W1660" t="n">
        <x:v>2</x:v>
      </x:c>
      <x:c r="X1660" s="28" t="n">
        <x:v>408.55</x:v>
      </x:c>
      <x:c r="Y1660" s="20" t="n">
        <x:v>0.1</x:v>
      </x:c>
      <x:c r="Z1660" s="20" t="n">
        <x:f>IF(Y1660&gt;1,Y1660/100,Y1660)</x:f>
        <x:v>0.1</x:v>
      </x:c>
      <x:c r="AA1660" s="28" t="n">
        <x:v>240.45</x:v>
      </x:c>
      <x:c r="AB1660" s="28" t="n">
        <x:v>735.39</x:v>
      </x:c>
      <x:c r="AC1660" s="28" t="str">
        <x:v>BOB</x:v>
      </x:c>
      <x:c r="AD1660" s="28" t="n">
        <x:f>IF(AC1660="USD",AB1660*'Parametros'!$B$4,AB1660)</x:f>
        <x:v>735.39</x:v>
      </x:c>
      <x:c r="AE1660" s="28" t="n">
        <x:f>W1660*X1660*(1-Z1660)</x:f>
        <x:v>735.39</x:v>
      </x:c>
      <x:c r="AF1660" s="28" t="n">
        <x:f>W1660*AA1660</x:f>
        <x:v>480.9</x:v>
      </x:c>
      <x:c r="AG1660" s="28" t="n">
        <x:f>AE1660-AF1660</x:f>
        <x:v>254.49</x:v>
      </x:c>
      <x:c r="AH1660" s="20" t="n">
        <x:f>IF(AE1660&gt;0,AG1660/AE1660,"")</x:f>
        <x:v>0.3460612736099213</x:v>
      </x:c>
      <x:c r="AI1660" s="28" t="n">
        <x:v>157359.18</x:v>
      </x:c>
      <x:c r="AJ1660" s="28"/>
      <x:c r="AK1660"/>
      <x:c r="AL1660" t="str">
        <x:v>Completado</x:v>
      </x:c>
      <x:c r="AM1660" t="str">
        <x:f>IF(W1660&lt;0,"Devuelto",AL1660)</x:f>
        <x:v>Completado</x:v>
      </x:c>
      <x:c r="AN1660" t="str">
        <x:v>QR</x:v>
      </x:c>
      <x:c r="AO1660" s="29" t="str">
        <x:v>Sin observación</x:v>
      </x:c>
      <x:c r="AP1660" t="str">
        <x:f>IF(D1660="","No","Sí")</x:f>
        <x:v>Sí</x:v>
      </x:c>
    </x:row>
    <x:row r="1661">
      <x:c r="A1661" t="n">
        <x:v>1661</x:v>
      </x:c>
      <x:c r="B1661" t="str">
        <x:v>VT0007882</x:v>
      </x:c>
      <x:c r="C1661" t="str">
        <x:v>45369</x:v>
      </x:c>
      <x:c r="D1661" s="27" t="n">
        <x:v>45369</x:v>
      </x:c>
      <x:c r="E1661" t="n">
        <x:f>IF(D1661="","",YEAR(D1661))</x:f>
        <x:v>2024</x:v>
      </x:c>
      <x:c r="F1661" t="n">
        <x:f>IF(D1661="","",MONTH(D1661))</x:f>
        <x:v>3</x:v>
      </x:c>
      <x:c r="G1661" t="str">
        <x:f>IF(D1661="","Fecha no disponible",TEXT(D1661,"mmmm"))</x:f>
        <x:v>March</x:v>
      </x:c>
      <x:c r="H1661" t="str">
        <x:f>IF(D1661="","Fecha no disponible",TEXT(D1661,"yyyy-mm"))</x:f>
        <x:v>2024-03</x:v>
      </x:c>
      <x:c r="I1661" t="str">
        <x:f>IF(D1661="","Fecha no disponible","T"&amp;ROUNDUP(MONTH(D1661)/3,0))</x:f>
        <x:v>T1</x:v>
      </x:c>
      <x:c r="J1661" t="str">
        <x:v>T018</x:v>
      </x:c>
      <x:c r="K1661" t="str">
        <x:v>Tienda Sucre 2</x:v>
      </x:c>
      <x:c r="L1661" t="str">
        <x:v>Mall</x:v>
      </x:c>
      <x:c r="M1661" t="str">
        <x:v>Sucre</x:v>
      </x:c>
      <x:c r="N1661" t="str">
        <x:f>IFERROR(VLOOKUP(M1661,'Mapeos'!$A$4:$B$30,2,FALSE),M1661)</x:f>
        <x:v>Sucre</x:v>
      </x:c>
      <x:c r="O1661" t="str">
        <x:v>C01598</x:v>
      </x:c>
      <x:c r="P1661" t="str">
        <x:v>Empresa</x:v>
      </x:c>
      <x:c r="Q1661" t="str">
        <x:v>P0066</x:v>
      </x:c>
      <x:c r="R1661" t="str">
        <x:v>Hogar</x:v>
      </x:c>
      <x:c r="S1661" t="str">
        <x:v>Marca B</x:v>
      </x:c>
      <x:c r="T1661" t="str">
        <x:v>Tienda</x:v>
      </x:c>
      <x:c r="U1661" t="str">
        <x:f>IFERROR(VLOOKUP(T1661,'Mapeos'!$D$4:$E$25,2,FALSE),T1661)</x:f>
        <x:v>Tienda</x:v>
      </x:c>
      <x:c r="V1661" t="str">
        <x:v>V012</x:v>
      </x:c>
      <x:c r="W1661" t="n">
        <x:v>2</x:v>
      </x:c>
      <x:c r="X1661" s="28" t="n">
        <x:v>122.2</x:v>
      </x:c>
      <x:c r="Y1661" s="20" t="n">
        <x:v>0.15</x:v>
      </x:c>
      <x:c r="Z1661" s="20" t="n">
        <x:f>IF(Y1661&gt;1,Y1661/100,Y1661)</x:f>
        <x:v>0.15</x:v>
      </x:c>
      <x:c r="AA1661" s="28" t="n">
        <x:v>66.28</x:v>
      </x:c>
      <x:c r="AB1661" s="28" t="n">
        <x:v>207.74</x:v>
      </x:c>
      <x:c r="AC1661" s="28" t="str">
        <x:v>BOB</x:v>
      </x:c>
      <x:c r="AD1661" s="28" t="n">
        <x:f>IF(AC1661="USD",AB1661*'Parametros'!$B$4,AB1661)</x:f>
        <x:v>207.74</x:v>
      </x:c>
      <x:c r="AE1661" s="28" t="n">
        <x:f>W1661*X1661*(1-Z1661)</x:f>
        <x:v>207.74</x:v>
      </x:c>
      <x:c r="AF1661" s="28" t="n">
        <x:f>W1661*AA1661</x:f>
        <x:v>132.56</x:v>
      </x:c>
      <x:c r="AG1661" s="28" t="n">
        <x:f>AE1661-AF1661</x:f>
        <x:v>75.18</x:v>
      </x:c>
      <x:c r="AH1661" s="20" t="n">
        <x:f>IF(AE1661&gt;0,AG1661/AE1661,"")</x:f>
        <x:v>0.3618946760373544</x:v>
      </x:c>
      <x:c r="AI1661" s="28" t="n">
        <x:v>151220.15</x:v>
      </x:c>
      <x:c r="AJ1661" s="28"/>
      <x:c r="AK1661"/>
      <x:c r="AL1661" t="str">
        <x:v>Completado</x:v>
      </x:c>
      <x:c r="AM1661" t="str">
        <x:f>IF(W1661&lt;0,"Devuelto",AL1661)</x:f>
        <x:v>Completado</x:v>
      </x:c>
      <x:c r="AN1661" t="str">
        <x:v>QR</x:v>
      </x:c>
      <x:c r="AO1661" s="29" t="str">
        <x:v>Sin observación</x:v>
      </x:c>
      <x:c r="AP1661" t="str">
        <x:f>IF(D1661="","No","Sí")</x:f>
        <x:v>Sí</x:v>
      </x:c>
    </x:row>
    <x:row r="1662">
      <x:c r="A1662" t="n">
        <x:v>1662</x:v>
      </x:c>
      <x:c r="B1662" t="str">
        <x:v>VT0007887</x:v>
      </x:c>
      <x:c r="C1662" t="str">
        <x:v>45823</x:v>
      </x:c>
      <x:c r="D1662" s="27" t="n">
        <x:v>45823</x:v>
      </x:c>
      <x:c r="E1662" t="n">
        <x:f>IF(D1662="","",YEAR(D1662))</x:f>
        <x:v>2025</x:v>
      </x:c>
      <x:c r="F1662" t="n">
        <x:f>IF(D1662="","",MONTH(D1662))</x:f>
        <x:v>6</x:v>
      </x:c>
      <x:c r="G1662" t="str">
        <x:f>IF(D1662="","Fecha no disponible",TEXT(D1662,"mmmm"))</x:f>
        <x:v>June</x:v>
      </x:c>
      <x:c r="H1662" t="str">
        <x:f>IF(D1662="","Fecha no disponible",TEXT(D1662,"yyyy-mm"))</x:f>
        <x:v>2025-06</x:v>
      </x:c>
      <x:c r="I1662" t="str">
        <x:f>IF(D1662="","Fecha no disponible","T"&amp;ROUNDUP(MONTH(D1662)/3,0))</x:f>
        <x:v>T2</x:v>
      </x:c>
      <x:c r="J1662" t="str">
        <x:v>T008</x:v>
      </x:c>
      <x:c r="K1662" t="str">
        <x:v>Tienda Santa Cruz 4</x:v>
      </x:c>
      <x:c r="L1662" t="str">
        <x:v>Barrio</x:v>
      </x:c>
      <x:c r="M1662" t="str">
        <x:v>Santa Cruz</x:v>
      </x:c>
      <x:c r="N1662" t="str">
        <x:f>IFERROR(VLOOKUP(M1662,'Mapeos'!$A$4:$B$30,2,FALSE),M1662)</x:f>
        <x:v>Santa Cruz</x:v>
      </x:c>
      <x:c r="O1662" t="str">
        <x:v>C00881</x:v>
      </x:c>
      <x:c r="P1662" t="str">
        <x:v>Masivo</x:v>
      </x:c>
      <x:c r="Q1662" t="str">
        <x:v>P0006</x:v>
      </x:c>
      <x:c r="R1662" t="str">
        <x:v>Deportes</x:v>
      </x:c>
      <x:c r="S1662" t="str">
        <x:v>Marca A</x:v>
      </x:c>
      <x:c r="T1662" t="str">
        <x:v>E-commerce</x:v>
      </x:c>
      <x:c r="U1662" t="str">
        <x:f>IFERROR(VLOOKUP(T1662,'Mapeos'!$D$4:$E$25,2,FALSE),T1662)</x:f>
        <x:v>E-commerce</x:v>
      </x:c>
      <x:c r="V1662" t="str">
        <x:v>V011</x:v>
      </x:c>
      <x:c r="W1662" t="n">
        <x:v>1</x:v>
      </x:c>
      <x:c r="X1662" s="28" t="n">
        <x:v>240.35</x:v>
      </x:c>
      <x:c r="Y1662" s="20" t="n">
        <x:v>0</x:v>
      </x:c>
      <x:c r="Z1662" s="20" t="n">
        <x:f>IF(Y1662&gt;1,Y1662/100,Y1662)</x:f>
        <x:v>0</x:v>
      </x:c>
      <x:c r="AA1662" s="28" t="n">
        <x:v>118.39</x:v>
      </x:c>
      <x:c r="AB1662" s="28" t="n">
        <x:v>240.35</x:v>
      </x:c>
      <x:c r="AC1662" s="28" t="str">
        <x:v>BOB</x:v>
      </x:c>
      <x:c r="AD1662" s="28" t="n">
        <x:f>IF(AC1662="USD",AB1662*'Parametros'!$B$4,AB1662)</x:f>
        <x:v>240.35</x:v>
      </x:c>
      <x:c r="AE1662" s="28" t="n">
        <x:f>W1662*X1662*(1-Z1662)</x:f>
        <x:v>240.35</x:v>
      </x:c>
      <x:c r="AF1662" s="28" t="n">
        <x:f>W1662*AA1662</x:f>
        <x:v>118.39</x:v>
      </x:c>
      <x:c r="AG1662" s="28" t="n">
        <x:f>AE1662-AF1662</x:f>
        <x:v>121.96</x:v>
      </x:c>
      <x:c r="AH1662" s="20" t="n">
        <x:f>IF(AE1662&gt;0,AG1662/AE1662,"")</x:f>
        <x:v>0.5074266694403994</x:v>
      </x:c>
      <x:c r="AI1662" s="28" t="n">
        <x:v>89334.01</x:v>
      </x:c>
      <x:c r="AJ1662" s="28"/>
      <x:c r="AK1662"/>
      <x:c r="AL1662" t="str">
        <x:v>Completado</x:v>
      </x:c>
      <x:c r="AM1662" t="str">
        <x:f>IF(W1662&lt;0,"Devuelto",AL1662)</x:f>
        <x:v>Completado</x:v>
      </x:c>
      <x:c r="AN1662" t="str">
        <x:v>Transferencia</x:v>
      </x:c>
      <x:c r="AO1662" s="29" t="str">
        <x:v>Sin observación</x:v>
      </x:c>
      <x:c r="AP1662" t="str">
        <x:f>IF(D1662="","No","Sí")</x:f>
        <x:v>Sí</x:v>
      </x:c>
    </x:row>
    <x:row r="1663">
      <x:c r="A1663" t="n">
        <x:v>1663</x:v>
      </x:c>
      <x:c r="B1663" t="str">
        <x:v>VT0007892</x:v>
      </x:c>
      <x:c r="C1663" t="str">
        <x:v>45515</x:v>
      </x:c>
      <x:c r="D1663" s="27" t="n">
        <x:v>45515</x:v>
      </x:c>
      <x:c r="E1663" t="n">
        <x:f>IF(D1663="","",YEAR(D1663))</x:f>
        <x:v>2024</x:v>
      </x:c>
      <x:c r="F1663" t="n">
        <x:f>IF(D1663="","",MONTH(D1663))</x:f>
        <x:v>8</x:v>
      </x:c>
      <x:c r="G1663" t="str">
        <x:f>IF(D1663="","Fecha no disponible",TEXT(D1663,"mmmm"))</x:f>
        <x:v>August</x:v>
      </x:c>
      <x:c r="H1663" t="str">
        <x:f>IF(D1663="","Fecha no disponible",TEXT(D1663,"yyyy-mm"))</x:f>
        <x:v>2024-08</x:v>
      </x:c>
      <x:c r="I1663" t="str">
        <x:f>IF(D1663="","Fecha no disponible","T"&amp;ROUNDUP(MONTH(D1663)/3,0))</x:f>
        <x:v>T3</x:v>
      </x:c>
      <x:c r="J1663" t="str">
        <x:v>T017</x:v>
      </x:c>
      <x:c r="K1663" t="str">
        <x:v>Tienda Sucre 1</x:v>
      </x:c>
      <x:c r="L1663" t="str">
        <x:v>Centro</x:v>
      </x:c>
      <x:c r="M1663" t="str">
        <x:v>Sucre</x:v>
      </x:c>
      <x:c r="N1663" t="str">
        <x:f>IFERROR(VLOOKUP(M1663,'Mapeos'!$A$4:$B$30,2,FALSE),M1663)</x:f>
        <x:v>Sucre</x:v>
      </x:c>
      <x:c r="O1663" t="str">
        <x:v>C01180</x:v>
      </x:c>
      <x:c r="P1663" t="str">
        <x:v>Empresa</x:v>
      </x:c>
      <x:c r="Q1663" t="str">
        <x:v>P0075</x:v>
      </x:c>
      <x:c r="R1663" t="str">
        <x:v>Alimentos</x:v>
      </x:c>
      <x:c r="S1663" t="str">
        <x:v>Marca B</x:v>
      </x:c>
      <x:c r="T1663" t="str">
        <x:v>Marketplace</x:v>
      </x:c>
      <x:c r="U1663" t="str">
        <x:f>IFERROR(VLOOKUP(T1663,'Mapeos'!$D$4:$E$25,2,FALSE),T1663)</x:f>
        <x:v>Marketplace</x:v>
      </x:c>
      <x:c r="V1663" t="str">
        <x:v>V002</x:v>
      </x:c>
      <x:c r="W1663" t="n">
        <x:v>1</x:v>
      </x:c>
      <x:c r="X1663" s="28" t="n">
        <x:v>47.1</x:v>
      </x:c>
      <x:c r="Y1663" s="20" t="n">
        <x:v>0.15</x:v>
      </x:c>
      <x:c r="Z1663" s="20" t="n">
        <x:f>IF(Y1663&gt;1,Y1663/100,Y1663)</x:f>
        <x:v>0.15</x:v>
      </x:c>
      <x:c r="AA1663" s="28" t="n">
        <x:v>33.72</x:v>
      </x:c>
      <x:c r="AB1663" s="28" t="n">
        <x:v>40.04</x:v>
      </x:c>
      <x:c r="AC1663" s="28" t="str">
        <x:v>BOB</x:v>
      </x:c>
      <x:c r="AD1663" s="28" t="n">
        <x:f>IF(AC1663="USD",AB1663*'Parametros'!$B$4,AB1663)</x:f>
        <x:v>40.04</x:v>
      </x:c>
      <x:c r="AE1663" s="28" t="n">
        <x:f>W1663*X1663*(1-Z1663)</x:f>
        <x:v>40.035000000000004</x:v>
      </x:c>
      <x:c r="AF1663" s="28" t="n">
        <x:f>W1663*AA1663</x:f>
        <x:v>33.72</x:v>
      </x:c>
      <x:c r="AG1663" s="28" t="n">
        <x:f>AE1663-AF1663</x:f>
        <x:v>6.315000000000005</x:v>
      </x:c>
      <x:c r="AH1663" s="20" t="n">
        <x:f>IF(AE1663&gt;0,AG1663/AE1663,"")</x:f>
        <x:v>0.15773698014237553</x:v>
      </x:c>
      <x:c r="AI1663" s="28" t="n">
        <x:v>85798.75</x:v>
      </x:c>
      <x:c r="AJ1663" s="28"/>
      <x:c r="AK1663"/>
      <x:c r="AL1663" t="str">
        <x:v>Completado</x:v>
      </x:c>
      <x:c r="AM1663" t="str">
        <x:f>IF(W1663&lt;0,"Devuelto",AL1663)</x:f>
        <x:v>Completado</x:v>
      </x:c>
      <x:c r="AN1663" t="str">
        <x:v>Efectivo</x:v>
      </x:c>
      <x:c r="AO1663" s="29" t="str">
        <x:v>Sin observación</x:v>
      </x:c>
      <x:c r="AP1663" t="str">
        <x:f>IF(D1663="","No","Sí")</x:f>
        <x:v>Sí</x:v>
      </x:c>
    </x:row>
    <x:row r="1664">
      <x:c r="A1664" t="n">
        <x:v>1664</x:v>
      </x:c>
      <x:c r="B1664" t="str">
        <x:v>VT0007896</x:v>
      </x:c>
      <x:c r="C1664" t="str">
        <x:v>46199</x:v>
      </x:c>
      <x:c r="D1664" s="27" t="n">
        <x:v>46199</x:v>
      </x:c>
      <x:c r="E1664" t="n">
        <x:f>IF(D1664="","",YEAR(D1664))</x:f>
        <x:v>2026</x:v>
      </x:c>
      <x:c r="F1664" t="n">
        <x:f>IF(D1664="","",MONTH(D1664))</x:f>
        <x:v>6</x:v>
      </x:c>
      <x:c r="G1664" t="str">
        <x:f>IF(D1664="","Fecha no disponible",TEXT(D1664,"mmmm"))</x:f>
        <x:v>June</x:v>
      </x:c>
      <x:c r="H1664" t="str">
        <x:f>IF(D1664="","Fecha no disponible",TEXT(D1664,"yyyy-mm"))</x:f>
        <x:v>2026-06</x:v>
      </x:c>
      <x:c r="I1664" t="str">
        <x:f>IF(D1664="","Fecha no disponible","T"&amp;ROUNDUP(MONTH(D1664)/3,0))</x:f>
        <x:v>T2</x:v>
      </x:c>
      <x:c r="J1664" t="str">
        <x:v>T003</x:v>
      </x:c>
      <x:c r="K1664" t="str">
        <x:v>Tienda La Paz 3</x:v>
      </x:c>
      <x:c r="L1664" t="str">
        <x:v>Barrio</x:v>
      </x:c>
      <x:c r="M1664" t="str">
        <x:v>La Paz</x:v>
      </x:c>
      <x:c r="N1664" t="str">
        <x:f>IFERROR(VLOOKUP(M1664,'Mapeos'!$A$4:$B$30,2,FALSE),M1664)</x:f>
        <x:v>La Paz</x:v>
      </x:c>
      <x:c r="O1664" t="str">
        <x:v>C00415</x:v>
      </x:c>
      <x:c r="P1664" t="str">
        <x:v>Empresa</x:v>
      </x:c>
      <x:c r="Q1664" t="str">
        <x:v>P0012</x:v>
      </x:c>
      <x:c r="R1664" t="str">
        <x:v>Deportes</x:v>
      </x:c>
      <x:c r="S1664" t="str">
        <x:v>Marca D</x:v>
      </x:c>
      <x:c r="T1664" t="str">
        <x:v>Tienda</x:v>
      </x:c>
      <x:c r="U1664" t="str">
        <x:f>IFERROR(VLOOKUP(T1664,'Mapeos'!$D$4:$E$25,2,FALSE),T1664)</x:f>
        <x:v>Tienda</x:v>
      </x:c>
      <x:c r="V1664" t="str">
        <x:v>V014</x:v>
      </x:c>
      <x:c r="W1664" t="n">
        <x:v>1</x:v>
      </x:c>
      <x:c r="X1664" s="28" t="n">
        <x:v>179.47</x:v>
      </x:c>
      <x:c r="Y1664" s="20" t="n">
        <x:v>0</x:v>
      </x:c>
      <x:c r="Z1664" s="20" t="n">
        <x:f>IF(Y1664&gt;1,Y1664/100,Y1664)</x:f>
        <x:v>0</x:v>
      </x:c>
      <x:c r="AA1664" s="28" t="n">
        <x:v>136.48</x:v>
      </x:c>
      <x:c r="AB1664" s="28" t="n">
        <x:v>179.47</x:v>
      </x:c>
      <x:c r="AC1664" s="28" t="str">
        <x:v>BOB</x:v>
      </x:c>
      <x:c r="AD1664" s="28" t="n">
        <x:f>IF(AC1664="USD",AB1664*'Parametros'!$B$4,AB1664)</x:f>
        <x:v>179.47</x:v>
      </x:c>
      <x:c r="AE1664" s="28" t="n">
        <x:f>W1664*X1664*(1-Z1664)</x:f>
        <x:v>179.47</x:v>
      </x:c>
      <x:c r="AF1664" s="28" t="n">
        <x:f>W1664*AA1664</x:f>
        <x:v>136.48</x:v>
      </x:c>
      <x:c r="AG1664" s="28" t="n">
        <x:f>AE1664-AF1664</x:f>
        <x:v>42.99000000000001</x:v>
      </x:c>
      <x:c r="AH1664" s="20" t="n">
        <x:f>IF(AE1664&gt;0,AG1664/AE1664,"")</x:f>
        <x:v>0.23953864155569182</x:v>
      </x:c>
      <x:c r="AI1664" s="28" t="n">
        <x:v>157901.55</x:v>
      </x:c>
      <x:c r="AJ1664" s="28" t="n">
        <x:v>171</x:v>
      </x:c>
      <x:c r="AK1664" t="n">
        <x:v>39</x:v>
      </x:c>
      <x:c r="AL1664" t="str">
        <x:v>Completado</x:v>
      </x:c>
      <x:c r="AM1664" t="str">
        <x:f>IF(W1664&lt;0,"Devuelto",AL1664)</x:f>
        <x:v>Completado</x:v>
      </x:c>
      <x:c r="AN1664" t="str">
        <x:v>Tarjeta</x:v>
      </x:c>
      <x:c r="AO1664" s="29" t="str">
        <x:v>Sin observación</x:v>
      </x:c>
      <x:c r="AP1664" t="str">
        <x:f>IF(D1664="","No","Sí")</x:f>
        <x:v>Sí</x:v>
      </x:c>
    </x:row>
    <x:row r="1665">
      <x:c r="A1665" t="n">
        <x:v>1665</x:v>
      </x:c>
      <x:c r="B1665" t="str">
        <x:v>VT0007901</x:v>
      </x:c>
      <x:c r="C1665" t="str">
        <x:v>45645</x:v>
      </x:c>
      <x:c r="D1665" s="27" t="n">
        <x:v>45645</x:v>
      </x:c>
      <x:c r="E1665" t="n">
        <x:f>IF(D1665="","",YEAR(D1665))</x:f>
        <x:v>2024</x:v>
      </x:c>
      <x:c r="F1665" t="n">
        <x:f>IF(D1665="","",MONTH(D1665))</x:f>
        <x:v>12</x:v>
      </x:c>
      <x:c r="G1665" t="str">
        <x:f>IF(D1665="","Fecha no disponible",TEXT(D1665,"mmmm"))</x:f>
        <x:v>December</x:v>
      </x:c>
      <x:c r="H1665" t="str">
        <x:f>IF(D1665="","Fecha no disponible",TEXT(D1665,"yyyy-mm"))</x:f>
        <x:v>2024-12</x:v>
      </x:c>
      <x:c r="I1665" t="str">
        <x:f>IF(D1665="","Fecha no disponible","T"&amp;ROUNDUP(MONTH(D1665)/3,0))</x:f>
        <x:v>T4</x:v>
      </x:c>
      <x:c r="J1665" t="str">
        <x:v>T008</x:v>
      </x:c>
      <x:c r="K1665" t="str">
        <x:v>Tienda Santa Cruz 4</x:v>
      </x:c>
      <x:c r="L1665" t="str">
        <x:v>Barrio</x:v>
      </x:c>
      <x:c r="M1665" t="str">
        <x:v>Santa Cruz</x:v>
      </x:c>
      <x:c r="N1665" t="str">
        <x:f>IFERROR(VLOOKUP(M1665,'Mapeos'!$A$4:$B$30,2,FALSE),M1665)</x:f>
        <x:v>Santa Cruz</x:v>
      </x:c>
      <x:c r="O1665" t="str">
        <x:v>C00748</x:v>
      </x:c>
      <x:c r="P1665" t="str">
        <x:v>Empresa</x:v>
      </x:c>
      <x:c r="Q1665" t="str">
        <x:v>P0024</x:v>
      </x:c>
      <x:c r="R1665" t="str">
        <x:v>Cuidado Personal</x:v>
      </x:c>
      <x:c r="S1665" t="str">
        <x:v>Marca A</x:v>
      </x:c>
      <x:c r="T1665" t="str">
        <x:v>E-commerce</x:v>
      </x:c>
      <x:c r="U1665" t="str">
        <x:f>IFERROR(VLOOKUP(T1665,'Mapeos'!$D$4:$E$25,2,FALSE),T1665)</x:f>
        <x:v>E-commerce</x:v>
      </x:c>
      <x:c r="V1665" t="str">
        <x:v>V026</x:v>
      </x:c>
      <x:c r="W1665" t="n">
        <x:v>3</x:v>
      </x:c>
      <x:c r="X1665" s="28" t="n">
        <x:v>38.02</x:v>
      </x:c>
      <x:c r="Y1665" s="20" t="n">
        <x:v>0.15</x:v>
      </x:c>
      <x:c r="Z1665" s="20" t="n">
        <x:f>IF(Y1665&gt;1,Y1665/100,Y1665)</x:f>
        <x:v>0.15</x:v>
      </x:c>
      <x:c r="AA1665" s="28" t="n">
        <x:v>20.9</x:v>
      </x:c>
      <x:c r="AB1665" s="28" t="n">
        <x:v>96.95</x:v>
      </x:c>
      <x:c r="AC1665" s="28" t="str">
        <x:v>BOB</x:v>
      </x:c>
      <x:c r="AD1665" s="28" t="n">
        <x:f>IF(AC1665="USD",AB1665*'Parametros'!$B$4,AB1665)</x:f>
        <x:v>96.95</x:v>
      </x:c>
      <x:c r="AE1665" s="28" t="n">
        <x:f>W1665*X1665*(1-Z1665)</x:f>
        <x:v>96.951</x:v>
      </x:c>
      <x:c r="AF1665" s="28" t="n">
        <x:f>W1665*AA1665</x:f>
        <x:v>62.699999999999996</x:v>
      </x:c>
      <x:c r="AG1665" s="28" t="n">
        <x:f>AE1665-AF1665</x:f>
        <x:v>34.251</x:v>
      </x:c>
      <x:c r="AH1665" s="20" t="n">
        <x:f>IF(AE1665&gt;0,AG1665/AE1665,"")</x:f>
        <x:v>0.35328155459974625</x:v>
      </x:c>
      <x:c r="AI1665" s="28" t="n">
        <x:v>96752.05</x:v>
      </x:c>
      <x:c r="AJ1665" s="28"/>
      <x:c r="AK1665"/>
      <x:c r="AL1665" t="str">
        <x:v>Completado</x:v>
      </x:c>
      <x:c r="AM1665" t="str">
        <x:f>IF(W1665&lt;0,"Devuelto",AL1665)</x:f>
        <x:v>Completado</x:v>
      </x:c>
      <x:c r="AN1665" t="str">
        <x:v>Transferencia</x:v>
      </x:c>
      <x:c r="AO1665" s="29" t="str">
        <x:v>Sin observación</x:v>
      </x:c>
      <x:c r="AP1665" t="str">
        <x:f>IF(D1665="","No","Sí")</x:f>
        <x:v>Sí</x:v>
      </x:c>
    </x:row>
    <x:row r="1666">
      <x:c r="A1666" t="n">
        <x:v>1666</x:v>
      </x:c>
      <x:c r="B1666" t="str">
        <x:v>VT0007906</x:v>
      </x:c>
      <x:c r="C1666" t="str">
        <x:v>45388</x:v>
      </x:c>
      <x:c r="D1666" s="27" t="n">
        <x:v>45388</x:v>
      </x:c>
      <x:c r="E1666" t="n">
        <x:f>IF(D1666="","",YEAR(D1666))</x:f>
        <x:v>2024</x:v>
      </x:c>
      <x:c r="F1666" t="n">
        <x:f>IF(D1666="","",MONTH(D1666))</x:f>
        <x:v>4</x:v>
      </x:c>
      <x:c r="G1666" t="str">
        <x:f>IF(D1666="","Fecha no disponible",TEXT(D1666,"mmmm"))</x:f>
        <x:v>April</x:v>
      </x:c>
      <x:c r="H1666" t="str">
        <x:f>IF(D1666="","Fecha no disponible",TEXT(D1666,"yyyy-mm"))</x:f>
        <x:v>2024-04</x:v>
      </x:c>
      <x:c r="I1666" t="str">
        <x:f>IF(D1666="","Fecha no disponible","T"&amp;ROUNDUP(MONTH(D1666)/3,0))</x:f>
        <x:v>T2</x:v>
      </x:c>
      <x:c r="J1666" t="str">
        <x:v>T002</x:v>
      </x:c>
      <x:c r="K1666" t="str">
        <x:v>Tienda La Paz 2</x:v>
      </x:c>
      <x:c r="L1666" t="str">
        <x:v>Mall</x:v>
      </x:c>
      <x:c r="M1666" t="str">
        <x:v>La Paz</x:v>
      </x:c>
      <x:c r="N1666" t="str">
        <x:f>IFERROR(VLOOKUP(M1666,'Mapeos'!$A$4:$B$30,2,FALSE),M1666)</x:f>
        <x:v>La Paz</x:v>
      </x:c>
      <x:c r="O1666" t="str">
        <x:v>C00516</x:v>
      </x:c>
      <x:c r="P1666" t="str">
        <x:v>Masivo</x:v>
      </x:c>
      <x:c r="Q1666" t="str">
        <x:v>P0062</x:v>
      </x:c>
      <x:c r="R1666" t="str">
        <x:v>Hogar</x:v>
      </x:c>
      <x:c r="S1666" t="str">
        <x:v>Marca B</x:v>
      </x:c>
      <x:c r="T1666" t="str">
        <x:v>Tienda</x:v>
      </x:c>
      <x:c r="U1666" t="str">
        <x:f>IFERROR(VLOOKUP(T1666,'Mapeos'!$D$4:$E$25,2,FALSE),T1666)</x:f>
        <x:v>Tienda</x:v>
      </x:c>
      <x:c r="V1666" t="str">
        <x:v>V031</x:v>
      </x:c>
      <x:c r="W1666" t="n">
        <x:v>3</x:v>
      </x:c>
      <x:c r="X1666" s="28" t="n">
        <x:v>267.82</x:v>
      </x:c>
      <x:c r="Y1666" s="20" t="n">
        <x:v>0.05</x:v>
      </x:c>
      <x:c r="Z1666" s="20" t="n">
        <x:f>IF(Y1666&gt;1,Y1666/100,Y1666)</x:f>
        <x:v>0.05</x:v>
      </x:c>
      <x:c r="AA1666" s="28" t="n">
        <x:v>186.69</x:v>
      </x:c>
      <x:c r="AB1666" s="28" t="n">
        <x:v>763.29</x:v>
      </x:c>
      <x:c r="AC1666" s="28" t="str">
        <x:v>BOB</x:v>
      </x:c>
      <x:c r="AD1666" s="28" t="n">
        <x:f>IF(AC1666="USD",AB1666*'Parametros'!$B$4,AB1666)</x:f>
        <x:v>763.29</x:v>
      </x:c>
      <x:c r="AE1666" s="28" t="n">
        <x:f>W1666*X1666*(1-Z1666)</x:f>
        <x:v>763.287</x:v>
      </x:c>
      <x:c r="AF1666" s="28" t="n">
        <x:f>W1666*AA1666</x:f>
        <x:v>560.0699999999999</x:v>
      </x:c>
      <x:c r="AG1666" s="28" t="n">
        <x:f>AE1666-AF1666</x:f>
        <x:v>203.2170000000001</x:v>
      </x:c>
      <x:c r="AH1666" s="20" t="n">
        <x:f>IF(AE1666&gt;0,AG1666/AE1666,"")</x:f>
        <x:v>0.26623930448180055</x:v>
      </x:c>
      <x:c r="AI1666" s="28" t="n">
        <x:v>193849.26</x:v>
      </x:c>
      <x:c r="AJ1666" s="28"/>
      <x:c r="AK1666"/>
      <x:c r="AL1666" t="str">
        <x:v>Completado</x:v>
      </x:c>
      <x:c r="AM1666" t="str">
        <x:f>IF(W1666&lt;0,"Devuelto",AL1666)</x:f>
        <x:v>Completado</x:v>
      </x:c>
      <x:c r="AN1666" t="str">
        <x:v>Efectivo</x:v>
      </x:c>
      <x:c r="AO1666" s="29" t="str">
        <x:v>Sin observación</x:v>
      </x:c>
      <x:c r="AP1666" t="str">
        <x:f>IF(D1666="","No","Sí")</x:f>
        <x:v>Sí</x:v>
      </x:c>
    </x:row>
    <x:row r="1667">
      <x:c r="A1667" t="n">
        <x:v>1667</x:v>
      </x:c>
      <x:c r="B1667" t="str">
        <x:v>VT0007911</x:v>
      </x:c>
      <x:c r="C1667" t="str">
        <x:v>46019</x:v>
      </x:c>
      <x:c r="D1667" s="27" t="n">
        <x:v>46019</x:v>
      </x:c>
      <x:c r="E1667" t="n">
        <x:f>IF(D1667="","",YEAR(D1667))</x:f>
        <x:v>2025</x:v>
      </x:c>
      <x:c r="F1667" t="n">
        <x:f>IF(D1667="","",MONTH(D1667))</x:f>
        <x:v>12</x:v>
      </x:c>
      <x:c r="G1667" t="str">
        <x:f>IF(D1667="","Fecha no disponible",TEXT(D1667,"mmmm"))</x:f>
        <x:v>December</x:v>
      </x:c>
      <x:c r="H1667" t="str">
        <x:f>IF(D1667="","Fecha no disponible",TEXT(D1667,"yyyy-mm"))</x:f>
        <x:v>2025-12</x:v>
      </x:c>
      <x:c r="I1667" t="str">
        <x:f>IF(D1667="","Fecha no disponible","T"&amp;ROUNDUP(MONTH(D1667)/3,0))</x:f>
        <x:v>T4</x:v>
      </x:c>
      <x:c r="J1667" t="str">
        <x:v>T010</x:v>
      </x:c>
      <x:c r="K1667" t="str">
        <x:v>Tienda Cochabamba 2</x:v>
      </x:c>
      <x:c r="L1667" t="str">
        <x:v>Barrio</x:v>
      </x:c>
      <x:c r="M1667" t="str">
        <x:v>Cochabamba</x:v>
      </x:c>
      <x:c r="N1667" t="str">
        <x:f>IFERROR(VLOOKUP(M1667,'Mapeos'!$A$4:$B$30,2,FALSE),M1667)</x:f>
        <x:v>Cochabamba</x:v>
      </x:c>
      <x:c r="O1667" t="str">
        <x:v>C00651</x:v>
      </x:c>
      <x:c r="P1667" t="str">
        <x:v>Empresa</x:v>
      </x:c>
      <x:c r="Q1667" t="str">
        <x:v>P0088</x:v>
      </x:c>
      <x:c r="R1667" t="str">
        <x:v>Hogar</x:v>
      </x:c>
      <x:c r="S1667" t="str">
        <x:v>Marca B</x:v>
      </x:c>
      <x:c r="T1667" t="str">
        <x:v>Tienda</x:v>
      </x:c>
      <x:c r="U1667" t="str">
        <x:f>IFERROR(VLOOKUP(T1667,'Mapeos'!$D$4:$E$25,2,FALSE),T1667)</x:f>
        <x:v>Tienda</x:v>
      </x:c>
      <x:c r="V1667" t="str">
        <x:v>V031</x:v>
      </x:c>
      <x:c r="W1667" t="n">
        <x:v>1</x:v>
      </x:c>
      <x:c r="X1667" s="28" t="n">
        <x:v>281.94</x:v>
      </x:c>
      <x:c r="Y1667" s="20" t="n">
        <x:v>0.15</x:v>
      </x:c>
      <x:c r="Z1667" s="20" t="n">
        <x:f>IF(Y1667&gt;1,Y1667/100,Y1667)</x:f>
        <x:v>0.15</x:v>
      </x:c>
      <x:c r="AA1667" s="28" t="n">
        <x:v>154.37</x:v>
      </x:c>
      <x:c r="AB1667" s="28" t="n">
        <x:v>239.65</x:v>
      </x:c>
      <x:c r="AC1667" s="28" t="str">
        <x:v>BOB</x:v>
      </x:c>
      <x:c r="AD1667" s="28" t="n">
        <x:f>IF(AC1667="USD",AB1667*'Parametros'!$B$4,AB1667)</x:f>
        <x:v>239.65</x:v>
      </x:c>
      <x:c r="AE1667" s="28" t="n">
        <x:f>W1667*X1667*(1-Z1667)</x:f>
        <x:v>239.649</x:v>
      </x:c>
      <x:c r="AF1667" s="28" t="n">
        <x:f>W1667*AA1667</x:f>
        <x:v>154.37</x:v>
      </x:c>
      <x:c r="AG1667" s="28" t="n">
        <x:f>AE1667-AF1667</x:f>
        <x:v>85.279</x:v>
      </x:c>
      <x:c r="AH1667" s="20" t="n">
        <x:f>IF(AE1667&gt;0,AG1667/AE1667,"")</x:f>
        <x:v>0.3558495967018431</x:v>
      </x:c>
      <x:c r="AI1667" s="28" t="n">
        <x:v>186467.25</x:v>
      </x:c>
      <x:c r="AJ1667" s="28"/>
      <x:c r="AK1667"/>
      <x:c r="AL1667" t="str">
        <x:v>Completado</x:v>
      </x:c>
      <x:c r="AM1667" t="str">
        <x:f>IF(W1667&lt;0,"Devuelto",AL1667)</x:f>
        <x:v>Completado</x:v>
      </x:c>
      <x:c r="AN1667" t="str">
        <x:v>Tarjeta</x:v>
      </x:c>
      <x:c r="AO1667" s="29" t="str">
        <x:v>Sin observación</x:v>
      </x:c>
      <x:c r="AP1667" t="str">
        <x:f>IF(D1667="","No","Sí")</x:f>
        <x:v>Sí</x:v>
      </x:c>
    </x:row>
    <x:row r="1668">
      <x:c r="A1668" t="n">
        <x:v>1668</x:v>
      </x:c>
      <x:c r="B1668" t="str">
        <x:v>VT0007915</x:v>
      </x:c>
      <x:c r="C1668" t="str">
        <x:v>45814</x:v>
      </x:c>
      <x:c r="D1668" s="27" t="n">
        <x:v>45814</x:v>
      </x:c>
      <x:c r="E1668" t="n">
        <x:f>IF(D1668="","",YEAR(D1668))</x:f>
        <x:v>2025</x:v>
      </x:c>
      <x:c r="F1668" t="n">
        <x:f>IF(D1668="","",MONTH(D1668))</x:f>
        <x:v>6</x:v>
      </x:c>
      <x:c r="G1668" t="str">
        <x:f>IF(D1668="","Fecha no disponible",TEXT(D1668,"mmmm"))</x:f>
        <x:v>June</x:v>
      </x:c>
      <x:c r="H1668" t="str">
        <x:f>IF(D1668="","Fecha no disponible",TEXT(D1668,"yyyy-mm"))</x:f>
        <x:v>2025-06</x:v>
      </x:c>
      <x:c r="I1668" t="str">
        <x:f>IF(D1668="","Fecha no disponible","T"&amp;ROUNDUP(MONTH(D1668)/3,0))</x:f>
        <x:v>T2</x:v>
      </x:c>
      <x:c r="J1668" t="str">
        <x:v>T005</x:v>
      </x:c>
      <x:c r="K1668" t="str">
        <x:v>Tienda Santa Cruz 1</x:v>
      </x:c>
      <x:c r="L1668" t="str">
        <x:v>Centro</x:v>
      </x:c>
      <x:c r="M1668" t="str">
        <x:v>SANTA CRUZ</x:v>
      </x:c>
      <x:c r="N1668" t="str">
        <x:f>IFERROR(VLOOKUP(M1668,'Mapeos'!$A$4:$B$30,2,FALSE),M1668)</x:f>
        <x:v>Santa Cruz</x:v>
      </x:c>
      <x:c r="O1668" t="str">
        <x:v>C00916</x:v>
      </x:c>
      <x:c r="P1668" t="str">
        <x:v>Empresa</x:v>
      </x:c>
      <x:c r="Q1668" t="str">
        <x:v>P0123</x:v>
      </x:c>
      <x:c r="R1668" t="str">
        <x:v>Deportes</x:v>
      </x:c>
      <x:c r="S1668" t="str">
        <x:v>Marca B</x:v>
      </x:c>
      <x:c r="T1668" t="str">
        <x:v>Tienda</x:v>
      </x:c>
      <x:c r="U1668" t="str">
        <x:f>IFERROR(VLOOKUP(T1668,'Mapeos'!$D$4:$E$25,2,FALSE),T1668)</x:f>
        <x:v>Tienda</x:v>
      </x:c>
      <x:c r="V1668" t="str">
        <x:v>V024</x:v>
      </x:c>
      <x:c r="W1668" t="n">
        <x:v>4</x:v>
      </x:c>
      <x:c r="X1668" s="28" t="n">
        <x:v>55.83</x:v>
      </x:c>
      <x:c r="Y1668" s="20" t="n">
        <x:v>0.25</x:v>
      </x:c>
      <x:c r="Z1668" s="20" t="n">
        <x:f>IF(Y1668&gt;1,Y1668/100,Y1668)</x:f>
        <x:v>0.25</x:v>
      </x:c>
      <x:c r="AA1668" s="28" t="n">
        <x:v>34.24</x:v>
      </x:c>
      <x:c r="AB1668" s="28" t="n">
        <x:v>167.49</x:v>
      </x:c>
      <x:c r="AC1668" s="28" t="str">
        <x:v>BOB</x:v>
      </x:c>
      <x:c r="AD1668" s="28" t="n">
        <x:f>IF(AC1668="USD",AB1668*'Parametros'!$B$4,AB1668)</x:f>
        <x:v>167.49</x:v>
      </x:c>
      <x:c r="AE1668" s="28" t="n">
        <x:f>W1668*X1668*(1-Z1668)</x:f>
        <x:v>167.49</x:v>
      </x:c>
      <x:c r="AF1668" s="28" t="n">
        <x:f>W1668*AA1668</x:f>
        <x:v>136.96</x:v>
      </x:c>
      <x:c r="AG1668" s="28" t="n">
        <x:f>AE1668-AF1668</x:f>
        <x:v>30.53</x:v>
      </x:c>
      <x:c r="AH1668" s="20" t="n">
        <x:f>IF(AE1668&gt;0,AG1668/AE1668,"")</x:f>
        <x:v>0.18227953907695982</x:v>
      </x:c>
      <x:c r="AI1668" s="28" t="n">
        <x:v>140660.13</x:v>
      </x:c>
      <x:c r="AJ1668" s="28"/>
      <x:c r="AK1668"/>
      <x:c r="AL1668" t="str">
        <x:v>Completado</x:v>
      </x:c>
      <x:c r="AM1668" t="str">
        <x:f>IF(W1668&lt;0,"Devuelto",AL1668)</x:f>
        <x:v>Completado</x:v>
      </x:c>
      <x:c r="AN1668" t="str">
        <x:v>Efectivo</x:v>
      </x:c>
      <x:c r="AO1668" s="29" t="str">
        <x:v>Región estandarizada</x:v>
      </x:c>
      <x:c r="AP1668" t="str">
        <x:f>IF(D1668="","No","Sí")</x:f>
        <x:v>Sí</x:v>
      </x:c>
    </x:row>
    <x:row r="1669">
      <x:c r="A1669" t="n">
        <x:v>1669</x:v>
      </x:c>
      <x:c r="B1669" t="str">
        <x:v>VT0007920</x:v>
      </x:c>
      <x:c r="C1669" t="str">
        <x:v>46026</x:v>
      </x:c>
      <x:c r="D1669" s="27" t="n">
        <x:v>46026</x:v>
      </x:c>
      <x:c r="E1669" t="n">
        <x:f>IF(D1669="","",YEAR(D1669))</x:f>
        <x:v>2026</x:v>
      </x:c>
      <x:c r="F1669" t="n">
        <x:f>IF(D1669="","",MONTH(D1669))</x:f>
        <x:v>1</x:v>
      </x:c>
      <x:c r="G1669" t="str">
        <x:f>IF(D1669="","Fecha no disponible",TEXT(D1669,"mmmm"))</x:f>
        <x:v>January</x:v>
      </x:c>
      <x:c r="H1669" t="str">
        <x:f>IF(D1669="","Fecha no disponible",TEXT(D1669,"yyyy-mm"))</x:f>
        <x:v>2026-01</x:v>
      </x:c>
      <x:c r="I1669" t="str">
        <x:f>IF(D1669="","Fecha no disponible","T"&amp;ROUNDUP(MONTH(D1669)/3,0))</x:f>
        <x:v>T1</x:v>
      </x:c>
      <x:c r="J1669" t="str">
        <x:v>T017</x:v>
      </x:c>
      <x:c r="K1669" t="str">
        <x:v>Tienda Sucre 1</x:v>
      </x:c>
      <x:c r="L1669" t="str">
        <x:v>Centro</x:v>
      </x:c>
      <x:c r="M1669" t="str">
        <x:v>Sucre</x:v>
      </x:c>
      <x:c r="N1669" t="str">
        <x:f>IFERROR(VLOOKUP(M1669,'Mapeos'!$A$4:$B$30,2,FALSE),M1669)</x:f>
        <x:v>Sucre</x:v>
      </x:c>
      <x:c r="O1669" t="str">
        <x:v>C01630</x:v>
      </x:c>
      <x:c r="P1669" t="str">
        <x:v>Masivo</x:v>
      </x:c>
      <x:c r="Q1669" t="str">
        <x:v>P0096</x:v>
      </x:c>
      <x:c r="R1669" t="str">
        <x:v>Electrónica</x:v>
      </x:c>
      <x:c r="S1669" t="str">
        <x:v>Marca C</x:v>
      </x:c>
      <x:c r="T1669" t="str">
        <x:v>E-commerce</x:v>
      </x:c>
      <x:c r="U1669" t="str">
        <x:f>IFERROR(VLOOKUP(T1669,'Mapeos'!$D$4:$E$25,2,FALSE),T1669)</x:f>
        <x:v>E-commerce</x:v>
      </x:c>
      <x:c r="V1669" t="str">
        <x:v>V004</x:v>
      </x:c>
      <x:c r="W1669" t="n">
        <x:v>1</x:v>
      </x:c>
      <x:c r="X1669" s="28" t="n">
        <x:v>424.27</x:v>
      </x:c>
      <x:c r="Y1669" s="20" t="n">
        <x:v>0.25</x:v>
      </x:c>
      <x:c r="Z1669" s="20" t="n">
        <x:f>IF(Y1669&gt;1,Y1669/100,Y1669)</x:f>
        <x:v>0.25</x:v>
      </x:c>
      <x:c r="AA1669" s="28" t="n">
        <x:v>273.47</x:v>
      </x:c>
      <x:c r="AB1669" s="28" t="n">
        <x:v>318.2</x:v>
      </x:c>
      <x:c r="AC1669" s="28" t="str">
        <x:v>BOB</x:v>
      </x:c>
      <x:c r="AD1669" s="28" t="n">
        <x:f>IF(AC1669="USD",AB1669*'Parametros'!$B$4,AB1669)</x:f>
        <x:v>318.2</x:v>
      </x:c>
      <x:c r="AE1669" s="28" t="n">
        <x:f>W1669*X1669*(1-Z1669)</x:f>
        <x:v>318.2025</x:v>
      </x:c>
      <x:c r="AF1669" s="28" t="n">
        <x:f>W1669*AA1669</x:f>
        <x:v>273.47</x:v>
      </x:c>
      <x:c r="AG1669" s="28" t="n">
        <x:f>AE1669-AF1669</x:f>
        <x:v>44.73249999999996</x:v>
      </x:c>
      <x:c r="AH1669" s="20" t="n">
        <x:f>IF(AE1669&gt;0,AG1669/AE1669,"")</x:f>
        <x:v>0.14057871952608783</x:v>
      </x:c>
      <x:c r="AI1669" s="28" t="n">
        <x:v>68311.49</x:v>
      </x:c>
      <x:c r="AJ1669" s="28"/>
      <x:c r="AK1669"/>
      <x:c r="AL1669" t="str">
        <x:v>Completado</x:v>
      </x:c>
      <x:c r="AM1669" t="str">
        <x:f>IF(W1669&lt;0,"Devuelto",AL1669)</x:f>
        <x:v>Completado</x:v>
      </x:c>
      <x:c r="AN1669" t="str">
        <x:v>Tarjeta</x:v>
      </x:c>
      <x:c r="AO1669" s="29" t="str">
        <x:v>Sin observación</x:v>
      </x:c>
      <x:c r="AP1669" t="str">
        <x:f>IF(D1669="","No","Sí")</x:f>
        <x:v>Sí</x:v>
      </x:c>
    </x:row>
    <x:row r="1670">
      <x:c r="A1670" t="n">
        <x:v>1670</x:v>
      </x:c>
      <x:c r="B1670" t="str">
        <x:v>VT0007925</x:v>
      </x:c>
      <x:c r="C1670" t="str">
        <x:v>45922</x:v>
      </x:c>
      <x:c r="D1670" s="27" t="n">
        <x:v>45922</x:v>
      </x:c>
      <x:c r="E1670" t="n">
        <x:f>IF(D1670="","",YEAR(D1670))</x:f>
        <x:v>2025</x:v>
      </x:c>
      <x:c r="F1670" t="n">
        <x:f>IF(D1670="","",MONTH(D1670))</x:f>
        <x:v>9</x:v>
      </x:c>
      <x:c r="G1670" t="str">
        <x:f>IF(D1670="","Fecha no disponible",TEXT(D1670,"mmmm"))</x:f>
        <x:v>September</x:v>
      </x:c>
      <x:c r="H1670" t="str">
        <x:f>IF(D1670="","Fecha no disponible",TEXT(D1670,"yyyy-mm"))</x:f>
        <x:v>2025-09</x:v>
      </x:c>
      <x:c r="I1670" t="str">
        <x:f>IF(D1670="","Fecha no disponible","T"&amp;ROUNDUP(MONTH(D1670)/3,0))</x:f>
        <x:v>T3</x:v>
      </x:c>
      <x:c r="J1670" t="str">
        <x:v>T015</x:v>
      </x:c>
      <x:c r="K1670" t="str">
        <x:v>Tienda Potosí 3</x:v>
      </x:c>
      <x:c r="L1670" t="str">
        <x:v>Mall</x:v>
      </x:c>
      <x:c r="M1670" t="str">
        <x:v>Potosí</x:v>
      </x:c>
      <x:c r="N1670" t="str">
        <x:f>IFERROR(VLOOKUP(M1670,'Mapeos'!$A$4:$B$30,2,FALSE),M1670)</x:f>
        <x:v>Potosí</x:v>
      </x:c>
      <x:c r="O1670" t="str">
        <x:v>C00965</x:v>
      </x:c>
      <x:c r="P1670" t="str">
        <x:v>Empresa</x:v>
      </x:c>
      <x:c r="Q1670" t="str">
        <x:v>P0029</x:v>
      </x:c>
      <x:c r="R1670" t="str">
        <x:v>Alimentos</x:v>
      </x:c>
      <x:c r="S1670" t="str">
        <x:v>Marca A</x:v>
      </x:c>
      <x:c r="T1670" t="str">
        <x:v>Tienda</x:v>
      </x:c>
      <x:c r="U1670" t="str">
        <x:f>IFERROR(VLOOKUP(T1670,'Mapeos'!$D$4:$E$25,2,FALSE),T1670)</x:f>
        <x:v>Tienda</x:v>
      </x:c>
      <x:c r="V1670" t="str">
        <x:v>V010</x:v>
      </x:c>
      <x:c r="W1670" t="n">
        <x:v>1</x:v>
      </x:c>
      <x:c r="X1670" s="28" t="n">
        <x:v>32.49</x:v>
      </x:c>
      <x:c r="Y1670" s="20" t="n">
        <x:v>0</x:v>
      </x:c>
      <x:c r="Z1670" s="20" t="n">
        <x:f>IF(Y1670&gt;1,Y1670/100,Y1670)</x:f>
        <x:v>0</x:v>
      </x:c>
      <x:c r="AA1670" s="28" t="n">
        <x:v>20.9</x:v>
      </x:c>
      <x:c r="AB1670" s="28" t="n">
        <x:v>32.49</x:v>
      </x:c>
      <x:c r="AC1670" s="28" t="str">
        <x:v>BOB</x:v>
      </x:c>
      <x:c r="AD1670" s="28" t="n">
        <x:f>IF(AC1670="USD",AB1670*'Parametros'!$B$4,AB1670)</x:f>
        <x:v>32.49</x:v>
      </x:c>
      <x:c r="AE1670" s="28" t="n">
        <x:f>W1670*X1670*(1-Z1670)</x:f>
        <x:v>32.49</x:v>
      </x:c>
      <x:c r="AF1670" s="28" t="n">
        <x:f>W1670*AA1670</x:f>
        <x:v>20.9</x:v>
      </x:c>
      <x:c r="AG1670" s="28" t="n">
        <x:f>AE1670-AF1670</x:f>
        <x:v>11.590000000000003</x:v>
      </x:c>
      <x:c r="AH1670" s="20" t="n">
        <x:f>IF(AE1670&gt;0,AG1670/AE1670,"")</x:f>
        <x:v>0.3567251461988305</x:v>
      </x:c>
      <x:c r="AI1670" s="28" t="n">
        <x:v>194781.08</x:v>
      </x:c>
      <x:c r="AJ1670" s="28"/>
      <x:c r="AK1670"/>
      <x:c r="AL1670" t="str">
        <x:v>Completado</x:v>
      </x:c>
      <x:c r="AM1670" t="str">
        <x:f>IF(W1670&lt;0,"Devuelto",AL1670)</x:f>
        <x:v>Completado</x:v>
      </x:c>
      <x:c r="AN1670" t="str">
        <x:v>Efectivo</x:v>
      </x:c>
      <x:c r="AO1670" s="29" t="str">
        <x:v>Sin observación</x:v>
      </x:c>
      <x:c r="AP1670" t="str">
        <x:f>IF(D1670="","No","Sí")</x:f>
        <x:v>Sí</x:v>
      </x:c>
    </x:row>
    <x:row r="1671">
      <x:c r="A1671" t="n">
        <x:v>1671</x:v>
      </x:c>
      <x:c r="B1671" t="str">
        <x:v>VT0007930</x:v>
      </x:c>
      <x:c r="C1671" t="str">
        <x:v>46037</x:v>
      </x:c>
      <x:c r="D1671" s="27" t="n">
        <x:v>46037</x:v>
      </x:c>
      <x:c r="E1671" t="n">
        <x:f>IF(D1671="","",YEAR(D1671))</x:f>
        <x:v>2026</x:v>
      </x:c>
      <x:c r="F1671" t="n">
        <x:f>IF(D1671="","",MONTH(D1671))</x:f>
        <x:v>1</x:v>
      </x:c>
      <x:c r="G1671" t="str">
        <x:f>IF(D1671="","Fecha no disponible",TEXT(D1671,"mmmm"))</x:f>
        <x:v>January</x:v>
      </x:c>
      <x:c r="H1671" t="str">
        <x:f>IF(D1671="","Fecha no disponible",TEXT(D1671,"yyyy-mm"))</x:f>
        <x:v>2026-01</x:v>
      </x:c>
      <x:c r="I1671" t="str">
        <x:f>IF(D1671="","Fecha no disponible","T"&amp;ROUNDUP(MONTH(D1671)/3,0))</x:f>
        <x:v>T1</x:v>
      </x:c>
      <x:c r="J1671" t="str">
        <x:v>T019</x:v>
      </x:c>
      <x:c r="K1671" t="str">
        <x:v>Tienda Sucre 3</x:v>
      </x:c>
      <x:c r="L1671" t="str">
        <x:v>Centro</x:v>
      </x:c>
      <x:c r="M1671" t="str">
        <x:v>Sucre</x:v>
      </x:c>
      <x:c r="N1671" t="str">
        <x:f>IFERROR(VLOOKUP(M1671,'Mapeos'!$A$4:$B$30,2,FALSE),M1671)</x:f>
        <x:v>Sucre</x:v>
      </x:c>
      <x:c r="O1671" t="str">
        <x:v>C01644</x:v>
      </x:c>
      <x:c r="P1671" t="str">
        <x:v>Premium</x:v>
      </x:c>
      <x:c r="Q1671" t="str">
        <x:v>P0093</x:v>
      </x:c>
      <x:c r="R1671" t="str">
        <x:v>Electrónica</x:v>
      </x:c>
      <x:c r="S1671" t="str">
        <x:v>Marca B</x:v>
      </x:c>
      <x:c r="T1671" t="str">
        <x:v>E-commerce</x:v>
      </x:c>
      <x:c r="U1671" t="str">
        <x:f>IFERROR(VLOOKUP(T1671,'Mapeos'!$D$4:$E$25,2,FALSE),T1671)</x:f>
        <x:v>E-commerce</x:v>
      </x:c>
      <x:c r="V1671" t="str">
        <x:v>V006</x:v>
      </x:c>
      <x:c r="W1671" t="n">
        <x:v>2</x:v>
      </x:c>
      <x:c r="X1671" s="28" t="n">
        <x:v>586.01</x:v>
      </x:c>
      <x:c r="Y1671" s="20" t="n">
        <x:v>0.2</x:v>
      </x:c>
      <x:c r="Z1671" s="20" t="n">
        <x:f>IF(Y1671&gt;1,Y1671/100,Y1671)</x:f>
        <x:v>0.2</x:v>
      </x:c>
      <x:c r="AA1671" s="28" t="n">
        <x:v>436.53</x:v>
      </x:c>
      <x:c r="AB1671" s="28" t="n">
        <x:v>937.62</x:v>
      </x:c>
      <x:c r="AC1671" s="28" t="str">
        <x:v>BOB</x:v>
      </x:c>
      <x:c r="AD1671" s="28" t="n">
        <x:f>IF(AC1671="USD",AB1671*'Parametros'!$B$4,AB1671)</x:f>
        <x:v>937.62</x:v>
      </x:c>
      <x:c r="AE1671" s="28" t="n">
        <x:f>W1671*X1671*(1-Z1671)</x:f>
        <x:v>937.616</x:v>
      </x:c>
      <x:c r="AF1671" s="28" t="n">
        <x:f>W1671*AA1671</x:f>
        <x:v>873.06</x:v>
      </x:c>
      <x:c r="AG1671" s="28" t="n">
        <x:f>AE1671-AF1671</x:f>
        <x:v>64.55600000000004</x:v>
      </x:c>
      <x:c r="AH1671" s="20" t="n">
        <x:f>IF(AE1671&gt;0,AG1671/AE1671,"")</x:f>
        <x:v>0.0688512141431034</x:v>
      </x:c>
      <x:c r="AI1671" s="28" t="n">
        <x:v>68311.49</x:v>
      </x:c>
      <x:c r="AJ1671" s="28"/>
      <x:c r="AK1671"/>
      <x:c r="AL1671" t="str">
        <x:v>Completado</x:v>
      </x:c>
      <x:c r="AM1671" t="str">
        <x:f>IF(W1671&lt;0,"Devuelto",AL1671)</x:f>
        <x:v>Completado</x:v>
      </x:c>
      <x:c r="AN1671" t="str">
        <x:v>Efectivo</x:v>
      </x:c>
      <x:c r="AO1671" s="29" t="str">
        <x:v>Sin observación</x:v>
      </x:c>
      <x:c r="AP1671" t="str">
        <x:f>IF(D1671="","No","Sí")</x:f>
        <x:v>Sí</x:v>
      </x:c>
    </x:row>
    <x:row r="1672">
      <x:c r="A1672" t="n">
        <x:v>1672</x:v>
      </x:c>
      <x:c r="B1672" t="str">
        <x:v>VT0007934</x:v>
      </x:c>
      <x:c r="C1672" t="str">
        <x:v>45963</x:v>
      </x:c>
      <x:c r="D1672" s="27" t="n">
        <x:v>45963</x:v>
      </x:c>
      <x:c r="E1672" t="n">
        <x:f>IF(D1672="","",YEAR(D1672))</x:f>
        <x:v>2025</x:v>
      </x:c>
      <x:c r="F1672" t="n">
        <x:f>IF(D1672="","",MONTH(D1672))</x:f>
        <x:v>11</x:v>
      </x:c>
      <x:c r="G1672" t="str">
        <x:f>IF(D1672="","Fecha no disponible",TEXT(D1672,"mmmm"))</x:f>
        <x:v>November</x:v>
      </x:c>
      <x:c r="H1672" t="str">
        <x:f>IF(D1672="","Fecha no disponible",TEXT(D1672,"yyyy-mm"))</x:f>
        <x:v>2025-11</x:v>
      </x:c>
      <x:c r="I1672" t="str">
        <x:f>IF(D1672="","Fecha no disponible","T"&amp;ROUNDUP(MONTH(D1672)/3,0))</x:f>
        <x:v>T4</x:v>
      </x:c>
      <x:c r="J1672" t="str">
        <x:v>T008</x:v>
      </x:c>
      <x:c r="K1672" t="str">
        <x:v>Tienda Santa Cruz 4</x:v>
      </x:c>
      <x:c r="L1672" t="str">
        <x:v>Barrio</x:v>
      </x:c>
      <x:c r="M1672" t="str">
        <x:v>Santa Cruz</x:v>
      </x:c>
      <x:c r="N1672" t="str">
        <x:f>IFERROR(VLOOKUP(M1672,'Mapeos'!$A$4:$B$30,2,FALSE),M1672)</x:f>
        <x:v>Santa Cruz</x:v>
      </x:c>
      <x:c r="O1672" t="str">
        <x:v>C00670</x:v>
      </x:c>
      <x:c r="P1672" t="str">
        <x:v>Masivo</x:v>
      </x:c>
      <x:c r="Q1672" t="str">
        <x:v>P0081</x:v>
      </x:c>
      <x:c r="R1672" t="str">
        <x:v>Hogar</x:v>
      </x:c>
      <x:c r="S1672" t="str">
        <x:v>Marca B</x:v>
      </x:c>
      <x:c r="T1672" t="str">
        <x:v>Tienda</x:v>
      </x:c>
      <x:c r="U1672" t="str">
        <x:f>IFERROR(VLOOKUP(T1672,'Mapeos'!$D$4:$E$25,2,FALSE),T1672)</x:f>
        <x:v>Tienda</x:v>
      </x:c>
      <x:c r="V1672" t="str">
        <x:v>V016</x:v>
      </x:c>
      <x:c r="W1672" t="n">
        <x:v>3</x:v>
      </x:c>
      <x:c r="X1672" s="28" t="n">
        <x:v>276.82</x:v>
      </x:c>
      <x:c r="Y1672" s="20" t="n">
        <x:v>0</x:v>
      </x:c>
      <x:c r="Z1672" s="20" t="n">
        <x:f>IF(Y1672&gt;1,Y1672/100,Y1672)</x:f>
        <x:v>0</x:v>
      </x:c>
      <x:c r="AA1672" s="28" t="n">
        <x:v>221.74</x:v>
      </x:c>
      <x:c r="AB1672" s="28" t="n">
        <x:v>830.46</x:v>
      </x:c>
      <x:c r="AC1672" s="28" t="str">
        <x:v>BOB</x:v>
      </x:c>
      <x:c r="AD1672" s="28" t="n">
        <x:f>IF(AC1672="USD",AB1672*'Parametros'!$B$4,AB1672)</x:f>
        <x:v>830.46</x:v>
      </x:c>
      <x:c r="AE1672" s="28" t="n">
        <x:f>W1672*X1672*(1-Z1672)</x:f>
        <x:v>830.46</x:v>
      </x:c>
      <x:c r="AF1672" s="28" t="n">
        <x:f>W1672*AA1672</x:f>
        <x:v>665.22</x:v>
      </x:c>
      <x:c r="AG1672" s="28" t="n">
        <x:f>AE1672-AF1672</x:f>
        <x:v>165.24</x:v>
      </x:c>
      <x:c r="AH1672" s="20" t="n">
        <x:f>IF(AE1672&gt;0,AG1672/AE1672,"")</x:f>
        <x:v>0.19897406256773353</x:v>
      </x:c>
      <x:c r="AI1672" s="28" t="n">
        <x:v>167552.33</x:v>
      </x:c>
      <x:c r="AJ1672" s="28"/>
      <x:c r="AK1672"/>
      <x:c r="AL1672" t="str">
        <x:v>Completado</x:v>
      </x:c>
      <x:c r="AM1672" t="str">
        <x:f>IF(W1672&lt;0,"Devuelto",AL1672)</x:f>
        <x:v>Completado</x:v>
      </x:c>
      <x:c r="AN1672" t="str">
        <x:v>Transferencia</x:v>
      </x:c>
      <x:c r="AO1672" s="29" t="str">
        <x:v>Sin observación</x:v>
      </x:c>
      <x:c r="AP1672" t="str">
        <x:f>IF(D1672="","No","Sí")</x:f>
        <x:v>Sí</x:v>
      </x:c>
    </x:row>
    <x:row r="1673">
      <x:c r="A1673" t="n">
        <x:v>1673</x:v>
      </x:c>
      <x:c r="B1673" t="str">
        <x:v>VT0007939</x:v>
      </x:c>
      <x:c r="C1673" t="str">
        <x:v>45761</x:v>
      </x:c>
      <x:c r="D1673" s="27" t="n">
        <x:v>45761</x:v>
      </x:c>
      <x:c r="E1673" t="n">
        <x:f>IF(D1673="","",YEAR(D1673))</x:f>
        <x:v>2025</x:v>
      </x:c>
      <x:c r="F1673" t="n">
        <x:f>IF(D1673="","",MONTH(D1673))</x:f>
        <x:v>4</x:v>
      </x:c>
      <x:c r="G1673" t="str">
        <x:f>IF(D1673="","Fecha no disponible",TEXT(D1673,"mmmm"))</x:f>
        <x:v>April</x:v>
      </x:c>
      <x:c r="H1673" t="str">
        <x:f>IF(D1673="","Fecha no disponible",TEXT(D1673,"yyyy-mm"))</x:f>
        <x:v>2025-04</x:v>
      </x:c>
      <x:c r="I1673" t="str">
        <x:f>IF(D1673="","Fecha no disponible","T"&amp;ROUNDUP(MONTH(D1673)/3,0))</x:f>
        <x:v>T2</x:v>
      </x:c>
      <x:c r="J1673" t="str">
        <x:v>T009</x:v>
      </x:c>
      <x:c r="K1673" t="str">
        <x:v>Tienda Cochabamba 1</x:v>
      </x:c>
      <x:c r="L1673" t="str">
        <x:v>Mall</x:v>
      </x:c>
      <x:c r="M1673" t="str">
        <x:v>Cochabamba</x:v>
      </x:c>
      <x:c r="N1673" t="str">
        <x:f>IFERROR(VLOOKUP(M1673,'Mapeos'!$A$4:$B$30,2,FALSE),M1673)</x:f>
        <x:v>Cochabamba</x:v>
      </x:c>
      <x:c r="O1673" t="str">
        <x:v>C00147</x:v>
      </x:c>
      <x:c r="P1673" t="str">
        <x:v>Empresa</x:v>
      </x:c>
      <x:c r="Q1673" t="str">
        <x:v>P0002</x:v>
      </x:c>
      <x:c r="R1673" t="str">
        <x:v>Hogar</x:v>
      </x:c>
      <x:c r="S1673" t="str">
        <x:v>Marca D</x:v>
      </x:c>
      <x:c r="T1673" t="str">
        <x:v>Marketplace</x:v>
      </x:c>
      <x:c r="U1673" t="str">
        <x:f>IFERROR(VLOOKUP(T1673,'Mapeos'!$D$4:$E$25,2,FALSE),T1673)</x:f>
        <x:v>Marketplace</x:v>
      </x:c>
      <x:c r="V1673" t="str">
        <x:v>V027</x:v>
      </x:c>
      <x:c r="W1673" t="n">
        <x:v>1</x:v>
      </x:c>
      <x:c r="X1673" s="28" t="n">
        <x:v>270.85</x:v>
      </x:c>
      <x:c r="Y1673" s="20" t="n">
        <x:v>0.1</x:v>
      </x:c>
      <x:c r="Z1673" s="20" t="n">
        <x:f>IF(Y1673&gt;1,Y1673/100,Y1673)</x:f>
        <x:v>0.1</x:v>
      </x:c>
      <x:c r="AA1673" s="28" t="n">
        <x:v>194.61</x:v>
      </x:c>
      <x:c r="AB1673" s="28" t="n">
        <x:v>243.77</x:v>
      </x:c>
      <x:c r="AC1673" s="28" t="str">
        <x:v>BOB</x:v>
      </x:c>
      <x:c r="AD1673" s="28" t="n">
        <x:f>IF(AC1673="USD",AB1673*'Parametros'!$B$4,AB1673)</x:f>
        <x:v>243.77</x:v>
      </x:c>
      <x:c r="AE1673" s="28" t="n">
        <x:f>W1673*X1673*(1-Z1673)</x:f>
        <x:v>243.76500000000001</x:v>
      </x:c>
      <x:c r="AF1673" s="28" t="n">
        <x:f>W1673*AA1673</x:f>
        <x:v>194.61</x:v>
      </x:c>
      <x:c r="AG1673" s="28" t="n">
        <x:f>AE1673-AF1673</x:f>
        <x:v>49.155</x:v>
      </x:c>
      <x:c r="AH1673" s="20" t="n">
        <x:f>IF(AE1673&gt;0,AG1673/AE1673,"")</x:f>
        <x:v>0.20164912928435172</x:v>
      </x:c>
      <x:c r="AI1673" s="28" t="n">
        <x:v>72462.3</x:v>
      </x:c>
      <x:c r="AJ1673" s="28"/>
      <x:c r="AK1673"/>
      <x:c r="AL1673" t="str">
        <x:v>Completado</x:v>
      </x:c>
      <x:c r="AM1673" t="str">
        <x:f>IF(W1673&lt;0,"Devuelto",AL1673)</x:f>
        <x:v>Completado</x:v>
      </x:c>
      <x:c r="AN1673" t="str">
        <x:v>QR</x:v>
      </x:c>
      <x:c r="AO1673" s="29" t="str">
        <x:v>Sin observación</x:v>
      </x:c>
      <x:c r="AP1673" t="str">
        <x:f>IF(D1673="","No","Sí")</x:f>
        <x:v>Sí</x:v>
      </x:c>
    </x:row>
    <x:row r="1674">
      <x:c r="A1674" t="n">
        <x:v>1674</x:v>
      </x:c>
      <x:c r="B1674" t="str">
        <x:v>VT0007944</x:v>
      </x:c>
      <x:c r="C1674" t="str">
        <x:v>45592</x:v>
      </x:c>
      <x:c r="D1674" s="27" t="n">
        <x:v>45592</x:v>
      </x:c>
      <x:c r="E1674" t="n">
        <x:f>IF(D1674="","",YEAR(D1674))</x:f>
        <x:v>2024</x:v>
      </x:c>
      <x:c r="F1674" t="n">
        <x:f>IF(D1674="","",MONTH(D1674))</x:f>
        <x:v>10</x:v>
      </x:c>
      <x:c r="G1674" t="str">
        <x:f>IF(D1674="","Fecha no disponible",TEXT(D1674,"mmmm"))</x:f>
        <x:v>October</x:v>
      </x:c>
      <x:c r="H1674" t="str">
        <x:f>IF(D1674="","Fecha no disponible",TEXT(D1674,"yyyy-mm"))</x:f>
        <x:v>2024-10</x:v>
      </x:c>
      <x:c r="I1674" t="str">
        <x:f>IF(D1674="","Fecha no disponible","T"&amp;ROUNDUP(MONTH(D1674)/3,0))</x:f>
        <x:v>T4</x:v>
      </x:c>
      <x:c r="J1674" t="str">
        <x:v>T018</x:v>
      </x:c>
      <x:c r="K1674" t="str">
        <x:v>Tienda Sucre 2</x:v>
      </x:c>
      <x:c r="L1674" t="str">
        <x:v>Mall</x:v>
      </x:c>
      <x:c r="M1674" t="str">
        <x:v>Sucre</x:v>
      </x:c>
      <x:c r="N1674" t="str">
        <x:f>IFERROR(VLOOKUP(M1674,'Mapeos'!$A$4:$B$30,2,FALSE),M1674)</x:f>
        <x:v>Sucre</x:v>
      </x:c>
      <x:c r="O1674" t="str">
        <x:v>C00202</x:v>
      </x:c>
      <x:c r="P1674" t="str">
        <x:v>Frecuente</x:v>
      </x:c>
      <x:c r="Q1674" t="str">
        <x:v>P0146</x:v>
      </x:c>
      <x:c r="R1674" t="str">
        <x:v>Cuidado Personal</x:v>
      </x:c>
      <x:c r="S1674" t="str">
        <x:v>Marca A</x:v>
      </x:c>
      <x:c r="T1674" t="str">
        <x:v>Tienda</x:v>
      </x:c>
      <x:c r="U1674" t="str">
        <x:f>IFERROR(VLOOKUP(T1674,'Mapeos'!$D$4:$E$25,2,FALSE),T1674)</x:f>
        <x:v>Tienda</x:v>
      </x:c>
      <x:c r="V1674" t="str">
        <x:v>V018</x:v>
      </x:c>
      <x:c r="W1674" t="n">
        <x:v>3</x:v>
      </x:c>
      <x:c r="X1674" s="28" t="n">
        <x:v>28.35</x:v>
      </x:c>
      <x:c r="Y1674" s="20" t="n">
        <x:v>0.05</x:v>
      </x:c>
      <x:c r="Z1674" s="20" t="n">
        <x:f>IF(Y1674&gt;1,Y1674/100,Y1674)</x:f>
        <x:v>0.05</x:v>
      </x:c>
      <x:c r="AA1674" s="28" t="n">
        <x:v>17.6</x:v>
      </x:c>
      <x:c r="AB1674" s="28" t="n">
        <x:v>80.8</x:v>
      </x:c>
      <x:c r="AC1674" s="28" t="str">
        <x:v>BOB</x:v>
      </x:c>
      <x:c r="AD1674" s="28" t="n">
        <x:f>IF(AC1674="USD",AB1674*'Parametros'!$B$4,AB1674)</x:f>
        <x:v>80.8</x:v>
      </x:c>
      <x:c r="AE1674" s="28" t="n">
        <x:f>W1674*X1674*(1-Z1674)</x:f>
        <x:v>80.79750000000001</x:v>
      </x:c>
      <x:c r="AF1674" s="28" t="n">
        <x:f>W1674*AA1674</x:f>
        <x:v>52.800000000000004</x:v>
      </x:c>
      <x:c r="AG1674" s="28" t="n">
        <x:f>AE1674-AF1674</x:f>
        <x:v>27.99750000000001</x:v>
      </x:c>
      <x:c r="AH1674" s="20" t="n">
        <x:f>IF(AE1674&gt;0,AG1674/AE1674,"")</x:f>
        <x:v>0.3465144342337325</x:v>
      </x:c>
      <x:c r="AI1674" s="28" t="n">
        <x:v>130620.69</x:v>
      </x:c>
      <x:c r="AJ1674" s="28"/>
      <x:c r="AK1674"/>
      <x:c r="AL1674" t="str">
        <x:v>Completado</x:v>
      </x:c>
      <x:c r="AM1674" t="str">
        <x:f>IF(W1674&lt;0,"Devuelto",AL1674)</x:f>
        <x:v>Completado</x:v>
      </x:c>
      <x:c r="AN1674" t="str">
        <x:v>Efectivo</x:v>
      </x:c>
      <x:c r="AO1674" s="29" t="str">
        <x:v>Sin observación</x:v>
      </x:c>
      <x:c r="AP1674" t="str">
        <x:f>IF(D1674="","No","Sí")</x:f>
        <x:v>Sí</x:v>
      </x:c>
    </x:row>
    <x:row r="1675">
      <x:c r="A1675" t="n">
        <x:v>1675</x:v>
      </x:c>
      <x:c r="B1675" t="str">
        <x:v>VT0007949</x:v>
      </x:c>
      <x:c r="C1675" t="str">
        <x:v>46123</x:v>
      </x:c>
      <x:c r="D1675" s="27" t="n">
        <x:v>46123</x:v>
      </x:c>
      <x:c r="E1675" t="n">
        <x:f>IF(D1675="","",YEAR(D1675))</x:f>
        <x:v>2026</x:v>
      </x:c>
      <x:c r="F1675" t="n">
        <x:f>IF(D1675="","",MONTH(D1675))</x:f>
        <x:v>4</x:v>
      </x:c>
      <x:c r="G1675" t="str">
        <x:f>IF(D1675="","Fecha no disponible",TEXT(D1675,"mmmm"))</x:f>
        <x:v>April</x:v>
      </x:c>
      <x:c r="H1675" t="str">
        <x:f>IF(D1675="","Fecha no disponible",TEXT(D1675,"yyyy-mm"))</x:f>
        <x:v>2026-04</x:v>
      </x:c>
      <x:c r="I1675" t="str">
        <x:f>IF(D1675="","Fecha no disponible","T"&amp;ROUNDUP(MONTH(D1675)/3,0))</x:f>
        <x:v>T2</x:v>
      </x:c>
      <x:c r="J1675" t="str">
        <x:v>T019</x:v>
      </x:c>
      <x:c r="K1675" t="str">
        <x:v>Tienda Sucre 3</x:v>
      </x:c>
      <x:c r="L1675" t="str">
        <x:v>Centro</x:v>
      </x:c>
      <x:c r="M1675" t="str">
        <x:v>Sucre</x:v>
      </x:c>
      <x:c r="N1675" t="str">
        <x:f>IFERROR(VLOOKUP(M1675,'Mapeos'!$A$4:$B$30,2,FALSE),M1675)</x:f>
        <x:v>Sucre</x:v>
      </x:c>
      <x:c r="O1675" t="str">
        <x:v>C00518</x:v>
      </x:c>
      <x:c r="P1675" t="str">
        <x:v>Frecuente</x:v>
      </x:c>
      <x:c r="Q1675" t="str">
        <x:v>P0125</x:v>
      </x:c>
      <x:c r="R1675" t="str">
        <x:v>Deportes</x:v>
      </x:c>
      <x:c r="S1675" t="str">
        <x:v>Marca A</x:v>
      </x:c>
      <x:c r="T1675" t="str">
        <x:v>E-commerce</x:v>
      </x:c>
      <x:c r="U1675" t="str">
        <x:f>IFERROR(VLOOKUP(T1675,'Mapeos'!$D$4:$E$25,2,FALSE),T1675)</x:f>
        <x:v>E-commerce</x:v>
      </x:c>
      <x:c r="V1675" t="str">
        <x:v>V008</x:v>
      </x:c>
      <x:c r="W1675" t="n">
        <x:v>1</x:v>
      </x:c>
      <x:c r="X1675" s="28" t="n">
        <x:v>142.66</x:v>
      </x:c>
      <x:c r="Y1675" s="20" t="n">
        <x:v>0.2</x:v>
      </x:c>
      <x:c r="Z1675" s="20" t="n">
        <x:f>IF(Y1675&gt;1,Y1675/100,Y1675)</x:f>
        <x:v>0.2</x:v>
      </x:c>
      <x:c r="AA1675" s="28" t="n">
        <x:v>107.52</x:v>
      </x:c>
      <x:c r="AB1675" s="28" t="n">
        <x:v>114.13</x:v>
      </x:c>
      <x:c r="AC1675" s="28" t="str">
        <x:v>BOB</x:v>
      </x:c>
      <x:c r="AD1675" s="28" t="n">
        <x:f>IF(AC1675="USD",AB1675*'Parametros'!$B$4,AB1675)</x:f>
        <x:v>114.13</x:v>
      </x:c>
      <x:c r="AE1675" s="28" t="n">
        <x:f>W1675*X1675*(1-Z1675)</x:f>
        <x:v>114.128</x:v>
      </x:c>
      <x:c r="AF1675" s="28" t="n">
        <x:f>W1675*AA1675</x:f>
        <x:v>107.52</x:v>
      </x:c>
      <x:c r="AG1675" s="28" t="n">
        <x:f>AE1675-AF1675</x:f>
        <x:v>6.608000000000004</x:v>
      </x:c>
      <x:c r="AH1675" s="20" t="n">
        <x:f>IF(AE1675&gt;0,AG1675/AE1675,"")</x:f>
        <x:v>0.057899901864573146</x:v>
      </x:c>
      <x:c r="AI1675" s="28" t="n">
        <x:v>62593.37</x:v>
      </x:c>
      <x:c r="AJ1675" s="28"/>
      <x:c r="AK1675"/>
      <x:c r="AL1675" t="str">
        <x:v>Completado</x:v>
      </x:c>
      <x:c r="AM1675" t="str">
        <x:f>IF(W1675&lt;0,"Devuelto",AL1675)</x:f>
        <x:v>Completado</x:v>
      </x:c>
      <x:c r="AN1675" t="str">
        <x:v>Efectivo</x:v>
      </x:c>
      <x:c r="AO1675" s="29" t="str">
        <x:v>Sin observación</x:v>
      </x:c>
      <x:c r="AP1675" t="str">
        <x:f>IF(D1675="","No","Sí")</x:f>
        <x:v>Sí</x:v>
      </x:c>
    </x:row>
    <x:row r="1676">
      <x:c r="A1676" t="n">
        <x:v>1676</x:v>
      </x:c>
      <x:c r="B1676" t="str">
        <x:v>VT0007953</x:v>
      </x:c>
      <x:c r="C1676" t="str">
        <x:v>45395</x:v>
      </x:c>
      <x:c r="D1676" s="27" t="n">
        <x:v>45395</x:v>
      </x:c>
      <x:c r="E1676" t="n">
        <x:f>IF(D1676="","",YEAR(D1676))</x:f>
        <x:v>2024</x:v>
      </x:c>
      <x:c r="F1676" t="n">
        <x:f>IF(D1676="","",MONTH(D1676))</x:f>
        <x:v>4</x:v>
      </x:c>
      <x:c r="G1676" t="str">
        <x:f>IF(D1676="","Fecha no disponible",TEXT(D1676,"mmmm"))</x:f>
        <x:v>April</x:v>
      </x:c>
      <x:c r="H1676" t="str">
        <x:f>IF(D1676="","Fecha no disponible",TEXT(D1676,"yyyy-mm"))</x:f>
        <x:v>2024-04</x:v>
      </x:c>
      <x:c r="I1676" t="str">
        <x:f>IF(D1676="","Fecha no disponible","T"&amp;ROUNDUP(MONTH(D1676)/3,0))</x:f>
        <x:v>T2</x:v>
      </x:c>
      <x:c r="J1676" t="str">
        <x:v>T006</x:v>
      </x:c>
      <x:c r="K1676" t="str">
        <x:v>Tienda Santa Cruz 2</x:v>
      </x:c>
      <x:c r="L1676" t="str">
        <x:v>Mall</x:v>
      </x:c>
      <x:c r="M1676" t="str">
        <x:v>Santa Cruz</x:v>
      </x:c>
      <x:c r="N1676" t="str">
        <x:f>IFERROR(VLOOKUP(M1676,'Mapeos'!$A$4:$B$30,2,FALSE),M1676)</x:f>
        <x:v>Santa Cruz</x:v>
      </x:c>
      <x:c r="O1676" t="str">
        <x:v>C00297</x:v>
      </x:c>
      <x:c r="P1676" t="str">
        <x:v>Premium</x:v>
      </x:c>
      <x:c r="Q1676" t="str">
        <x:v>P0126</x:v>
      </x:c>
      <x:c r="R1676" t="str">
        <x:v>Alimentos</x:v>
      </x:c>
      <x:c r="S1676" t="str">
        <x:v>Marca C</x:v>
      </x:c>
      <x:c r="T1676" t="str">
        <x:v>E-commerce</x:v>
      </x:c>
      <x:c r="U1676" t="str">
        <x:f>IFERROR(VLOOKUP(T1676,'Mapeos'!$D$4:$E$25,2,FALSE),T1676)</x:f>
        <x:v>E-commerce</x:v>
      </x:c>
      <x:c r="V1676" t="str">
        <x:v>V008</x:v>
      </x:c>
      <x:c r="W1676" t="n">
        <x:v>0</x:v>
      </x:c>
      <x:c r="X1676" s="28" t="n">
        <x:v>28.43</x:v>
      </x:c>
      <x:c r="Y1676" s="20" t="n">
        <x:v>0</x:v>
      </x:c>
      <x:c r="Z1676" s="20" t="n">
        <x:f>IF(Y1676&gt;1,Y1676/100,Y1676)</x:f>
        <x:v>0</x:v>
      </x:c>
      <x:c r="AA1676" s="28" t="n">
        <x:v>17.79</x:v>
      </x:c>
      <x:c r="AB1676" s="28" t="n">
        <x:v>0</x:v>
      </x:c>
      <x:c r="AC1676" s="28" t="str">
        <x:v>BOB</x:v>
      </x:c>
      <x:c r="AD1676" s="28" t="n">
        <x:f>IF(AC1676="USD",AB1676*'Parametros'!$B$4,AB1676)</x:f>
        <x:v>0</x:v>
      </x:c>
      <x:c r="AE1676" s="28" t="n">
        <x:f>W1676*X1676*(1-Z1676)</x:f>
        <x:v>0</x:v>
      </x:c>
      <x:c r="AF1676" s="28" t="n">
        <x:f>W1676*AA1676</x:f>
        <x:v>0</x:v>
      </x:c>
      <x:c r="AG1676" s="28" t="n">
        <x:f>AE1676-AF1676</x:f>
        <x:v>0</x:v>
      </x:c>
      <x:c r="AH1676" s="20" t="str">
        <x:f>IF(AE1676&gt;0,AG1676/AE1676,"")</x:f>
      </x:c>
      <x:c r="AI1676" s="28" t="n">
        <x:v>93723.98</x:v>
      </x:c>
      <x:c r="AJ1676" s="28"/>
      <x:c r="AK1676"/>
      <x:c r="AL1676" t="str">
        <x:v>Cancelado</x:v>
      </x:c>
      <x:c r="AM1676" t="str">
        <x:f>IF(W1676&lt;0,"Devuelto",AL1676)</x:f>
        <x:v>Cancelado</x:v>
      </x:c>
      <x:c r="AN1676" t="str">
        <x:v>Transferencia</x:v>
      </x:c>
      <x:c r="AO1676" s="29" t="str">
        <x:v>Sin observación</x:v>
      </x:c>
      <x:c r="AP1676" t="str">
        <x:f>IF(D1676="","No","Sí")</x:f>
        <x:v>Sí</x:v>
      </x:c>
    </x:row>
    <x:row r="1677">
      <x:c r="A1677" t="n">
        <x:v>1677</x:v>
      </x:c>
      <x:c r="B1677" t="str">
        <x:v>VT0007958</x:v>
      </x:c>
      <x:c r="C1677" t="str">
        <x:v>45646</x:v>
      </x:c>
      <x:c r="D1677" s="27" t="n">
        <x:v>45646</x:v>
      </x:c>
      <x:c r="E1677" t="n">
        <x:f>IF(D1677="","",YEAR(D1677))</x:f>
        <x:v>2024</x:v>
      </x:c>
      <x:c r="F1677" t="n">
        <x:f>IF(D1677="","",MONTH(D1677))</x:f>
        <x:v>12</x:v>
      </x:c>
      <x:c r="G1677" t="str">
        <x:f>IF(D1677="","Fecha no disponible",TEXT(D1677,"mmmm"))</x:f>
        <x:v>December</x:v>
      </x:c>
      <x:c r="H1677" t="str">
        <x:f>IF(D1677="","Fecha no disponible",TEXT(D1677,"yyyy-mm"))</x:f>
        <x:v>2024-12</x:v>
      </x:c>
      <x:c r="I1677" t="str">
        <x:f>IF(D1677="","Fecha no disponible","T"&amp;ROUNDUP(MONTH(D1677)/3,0))</x:f>
        <x:v>T4</x:v>
      </x:c>
      <x:c r="J1677" t="str">
        <x:v>T010</x:v>
      </x:c>
      <x:c r="K1677" t="str">
        <x:v>Tienda Cochabamba 2</x:v>
      </x:c>
      <x:c r="L1677" t="str">
        <x:v>Barrio</x:v>
      </x:c>
      <x:c r="M1677" t="str">
        <x:v>Cochabamba</x:v>
      </x:c>
      <x:c r="N1677" t="str">
        <x:f>IFERROR(VLOOKUP(M1677,'Mapeos'!$A$4:$B$30,2,FALSE),M1677)</x:f>
        <x:v>Cochabamba</x:v>
      </x:c>
      <x:c r="O1677" t="str">
        <x:v>C01203</x:v>
      </x:c>
      <x:c r="P1677" t="str">
        <x:v>Masivo</x:v>
      </x:c>
      <x:c r="Q1677" t="str">
        <x:v>P0149</x:v>
      </x:c>
      <x:c r="R1677" t="str">
        <x:v>Alimentos</x:v>
      </x:c>
      <x:c r="S1677" t="str">
        <x:v>Marca D</x:v>
      </x:c>
      <x:c r="T1677" t="str">
        <x:v>Tienda</x:v>
      </x:c>
      <x:c r="U1677" t="str">
        <x:f>IFERROR(VLOOKUP(T1677,'Mapeos'!$D$4:$E$25,2,FALSE),T1677)</x:f>
        <x:v>Tienda</x:v>
      </x:c>
      <x:c r="V1677" t="str">
        <x:v>V021</x:v>
      </x:c>
      <x:c r="W1677" t="n">
        <x:v>4</x:v>
      </x:c>
      <x:c r="X1677" s="28" t="n">
        <x:v>23.51</x:v>
      </x:c>
      <x:c r="Y1677" s="20" t="n">
        <x:v>0.05</x:v>
      </x:c>
      <x:c r="Z1677" s="20" t="n">
        <x:f>IF(Y1677&gt;1,Y1677/100,Y1677)</x:f>
        <x:v>0.05</x:v>
      </x:c>
      <x:c r="AA1677" s="28" t="n">
        <x:v>18.82</x:v>
      </x:c>
      <x:c r="AB1677" s="28" t="n">
        <x:v>89.34</x:v>
      </x:c>
      <x:c r="AC1677" s="28" t="str">
        <x:v>BOB</x:v>
      </x:c>
      <x:c r="AD1677" s="28" t="n">
        <x:f>IF(AC1677="USD",AB1677*'Parametros'!$B$4,AB1677)</x:f>
        <x:v>89.34</x:v>
      </x:c>
      <x:c r="AE1677" s="28" t="n">
        <x:f>W1677*X1677*(1-Z1677)</x:f>
        <x:v>89.33800000000001</x:v>
      </x:c>
      <x:c r="AF1677" s="28" t="n">
        <x:f>W1677*AA1677</x:f>
        <x:v>75.28</x:v>
      </x:c>
      <x:c r="AG1677" s="28" t="n">
        <x:f>AE1677-AF1677</x:f>
        <x:v>14.058000000000007</x:v>
      </x:c>
      <x:c r="AH1677" s="20" t="n">
        <x:f>IF(AE1677&gt;0,AG1677/AE1677,"")</x:f>
        <x:v>0.15735745147641547</x:v>
      </x:c>
      <x:c r="AI1677" s="28" t="n">
        <x:v>177737.64</x:v>
      </x:c>
      <x:c r="AJ1677" s="28"/>
      <x:c r="AK1677"/>
      <x:c r="AL1677" t="str">
        <x:v>Completado</x:v>
      </x:c>
      <x:c r="AM1677" t="str">
        <x:f>IF(W1677&lt;0,"Devuelto",AL1677)</x:f>
        <x:v>Completado</x:v>
      </x:c>
      <x:c r="AN1677" t="str">
        <x:v>QR</x:v>
      </x:c>
      <x:c r="AO1677" s="29" t="str">
        <x:v>Sin observación</x:v>
      </x:c>
      <x:c r="AP1677" t="str">
        <x:f>IF(D1677="","No","Sí")</x:f>
        <x:v>Sí</x:v>
      </x:c>
    </x:row>
    <x:row r="1678">
      <x:c r="A1678" t="n">
        <x:v>1678</x:v>
      </x:c>
      <x:c r="B1678" t="str">
        <x:v>VT0007963</x:v>
      </x:c>
      <x:c r="C1678" t="str">
        <x:v>45950</x:v>
      </x:c>
      <x:c r="D1678" s="27" t="n">
        <x:v>45950</x:v>
      </x:c>
      <x:c r="E1678" t="n">
        <x:f>IF(D1678="","",YEAR(D1678))</x:f>
        <x:v>2025</x:v>
      </x:c>
      <x:c r="F1678" t="n">
        <x:f>IF(D1678="","",MONTH(D1678))</x:f>
        <x:v>10</x:v>
      </x:c>
      <x:c r="G1678" t="str">
        <x:f>IF(D1678="","Fecha no disponible",TEXT(D1678,"mmmm"))</x:f>
        <x:v>October</x:v>
      </x:c>
      <x:c r="H1678" t="str">
        <x:f>IF(D1678="","Fecha no disponible",TEXT(D1678,"yyyy-mm"))</x:f>
        <x:v>2025-10</x:v>
      </x:c>
      <x:c r="I1678" t="str">
        <x:f>IF(D1678="","Fecha no disponible","T"&amp;ROUNDUP(MONTH(D1678)/3,0))</x:f>
        <x:v>T4</x:v>
      </x:c>
      <x:c r="J1678" t="str">
        <x:v>T012</x:v>
      </x:c>
      <x:c r="K1678" t="str">
        <x:v>Tienda Cochabamba 4</x:v>
      </x:c>
      <x:c r="L1678" t="str">
        <x:v>Centro</x:v>
      </x:c>
      <x:c r="M1678" t="str">
        <x:v>Cochabamba</x:v>
      </x:c>
      <x:c r="N1678" t="str">
        <x:f>IFERROR(VLOOKUP(M1678,'Mapeos'!$A$4:$B$30,2,FALSE),M1678)</x:f>
        <x:v>Cochabamba</x:v>
      </x:c>
      <x:c r="O1678" t="str">
        <x:v>C00761</x:v>
      </x:c>
      <x:c r="P1678" t="str">
        <x:v>Premium</x:v>
      </x:c>
      <x:c r="Q1678" t="str">
        <x:v>P0124</x:v>
      </x:c>
      <x:c r="R1678" t="str">
        <x:v>Alimentos</x:v>
      </x:c>
      <x:c r="S1678" t="str">
        <x:v>Marca C</x:v>
      </x:c>
      <x:c r="T1678" t="str">
        <x:v>Tienda</x:v>
      </x:c>
      <x:c r="U1678" t="str">
        <x:f>IFERROR(VLOOKUP(T1678,'Mapeos'!$D$4:$E$25,2,FALSE),T1678)</x:f>
        <x:v>Tienda</x:v>
      </x:c>
      <x:c r="V1678" t="str">
        <x:v>V037</x:v>
      </x:c>
      <x:c r="W1678" t="n">
        <x:v>5</x:v>
      </x:c>
      <x:c r="X1678" s="28" t="n">
        <x:v>17.48</x:v>
      </x:c>
      <x:c r="Y1678" s="20" t="n">
        <x:v>0</x:v>
      </x:c>
      <x:c r="Z1678" s="20" t="n">
        <x:f>IF(Y1678&gt;1,Y1678/100,Y1678)</x:f>
        <x:v>0</x:v>
      </x:c>
      <x:c r="AA1678" s="28" t="n">
        <x:v>10.12</x:v>
      </x:c>
      <x:c r="AB1678" s="28" t="n">
        <x:v>87.4</x:v>
      </x:c>
      <x:c r="AC1678" s="28" t="str">
        <x:v>BOB</x:v>
      </x:c>
      <x:c r="AD1678" s="28" t="n">
        <x:f>IF(AC1678="USD",AB1678*'Parametros'!$B$4,AB1678)</x:f>
        <x:v>87.4</x:v>
      </x:c>
      <x:c r="AE1678" s="28" t="n">
        <x:f>W1678*X1678*(1-Z1678)</x:f>
        <x:v>87.4</x:v>
      </x:c>
      <x:c r="AF1678" s="28" t="n">
        <x:f>W1678*AA1678</x:f>
        <x:v>50.599999999999994</x:v>
      </x:c>
      <x:c r="AG1678" s="28" t="n">
        <x:f>AE1678-AF1678</x:f>
        <x:v>36.80000000000001</x:v>
      </x:c>
      <x:c r="AH1678" s="20" t="n">
        <x:f>IF(AE1678&gt;0,AG1678/AE1678,"")</x:f>
        <x:v>0.42105263157894746</x:v>
      </x:c>
      <x:c r="AI1678" s="28" t="n">
        <x:v>126153.61</x:v>
      </x:c>
      <x:c r="AJ1678" s="28"/>
      <x:c r="AK1678"/>
      <x:c r="AL1678" t="str">
        <x:v>Completado</x:v>
      </x:c>
      <x:c r="AM1678" t="str">
        <x:f>IF(W1678&lt;0,"Devuelto",AL1678)</x:f>
        <x:v>Completado</x:v>
      </x:c>
      <x:c r="AN1678" t="str">
        <x:v>QR</x:v>
      </x:c>
      <x:c r="AO1678" s="29" t="str">
        <x:v>Sin observación</x:v>
      </x:c>
      <x:c r="AP1678" t="str">
        <x:f>IF(D1678="","No","Sí")</x:f>
        <x:v>Sí</x:v>
      </x:c>
    </x:row>
    <x:row r="1679">
      <x:c r="A1679" t="n">
        <x:v>1679</x:v>
      </x:c>
      <x:c r="B1679" t="str">
        <x:v>VT0007968</x:v>
      </x:c>
      <x:c r="C1679" t="str">
        <x:v>46175</x:v>
      </x:c>
      <x:c r="D1679" s="27" t="n">
        <x:v>46175</x:v>
      </x:c>
      <x:c r="E1679" t="n">
        <x:f>IF(D1679="","",YEAR(D1679))</x:f>
        <x:v>2026</x:v>
      </x:c>
      <x:c r="F1679" t="n">
        <x:f>IF(D1679="","",MONTH(D1679))</x:f>
        <x:v>6</x:v>
      </x:c>
      <x:c r="G1679" t="str">
        <x:f>IF(D1679="","Fecha no disponible",TEXT(D1679,"mmmm"))</x:f>
        <x:v>June</x:v>
      </x:c>
      <x:c r="H1679" t="str">
        <x:f>IF(D1679="","Fecha no disponible",TEXT(D1679,"yyyy-mm"))</x:f>
        <x:v>2026-06</x:v>
      </x:c>
      <x:c r="I1679" t="str">
        <x:f>IF(D1679="","Fecha no disponible","T"&amp;ROUNDUP(MONTH(D1679)/3,0))</x:f>
        <x:v>T2</x:v>
      </x:c>
      <x:c r="J1679" t="str">
        <x:v>T004</x:v>
      </x:c>
      <x:c r="K1679" t="str">
        <x:v>Tienda La Paz 4</x:v>
      </x:c>
      <x:c r="L1679" t="str">
        <x:v>Centro</x:v>
      </x:c>
      <x:c r="M1679" t="str">
        <x:v>La Paz</x:v>
      </x:c>
      <x:c r="N1679" t="str">
        <x:f>IFERROR(VLOOKUP(M1679,'Mapeos'!$A$4:$B$30,2,FALSE),M1679)</x:f>
        <x:v>La Paz</x:v>
      </x:c>
      <x:c r="O1679" t="str">
        <x:v>C00691</x:v>
      </x:c>
      <x:c r="P1679" t="str">
        <x:v>Premium</x:v>
      </x:c>
      <x:c r="Q1679" t="str">
        <x:v>P0094</x:v>
      </x:c>
      <x:c r="R1679" t="str">
        <x:v>Hogar</x:v>
      </x:c>
      <x:c r="S1679" t="str">
        <x:v>Marca C</x:v>
      </x:c>
      <x:c r="T1679" t="str">
        <x:v>E-commerce</x:v>
      </x:c>
      <x:c r="U1679" t="str">
        <x:f>IFERROR(VLOOKUP(T1679,'Mapeos'!$D$4:$E$25,2,FALSE),T1679)</x:f>
        <x:v>E-commerce</x:v>
      </x:c>
      <x:c r="V1679" t="str">
        <x:v>V027</x:v>
      </x:c>
      <x:c r="W1679" t="n">
        <x:v>2</x:v>
      </x:c>
      <x:c r="X1679" s="28" t="n">
        <x:v>225.37</x:v>
      </x:c>
      <x:c r="Y1679" s="20" t="n">
        <x:v>0</x:v>
      </x:c>
      <x:c r="Z1679" s="20" t="n">
        <x:f>IF(Y1679&gt;1,Y1679/100,Y1679)</x:f>
        <x:v>0</x:v>
      </x:c>
      <x:c r="AA1679" s="28" t="n">
        <x:v>116.03</x:v>
      </x:c>
      <x:c r="AB1679" s="28" t="n">
        <x:v>450.74</x:v>
      </x:c>
      <x:c r="AC1679" s="28" t="str">
        <x:v>BOB</x:v>
      </x:c>
      <x:c r="AD1679" s="28" t="n">
        <x:f>IF(AC1679="USD",AB1679*'Parametros'!$B$4,AB1679)</x:f>
        <x:v>450.74</x:v>
      </x:c>
      <x:c r="AE1679" s="28" t="n">
        <x:f>W1679*X1679*(1-Z1679)</x:f>
        <x:v>450.74</x:v>
      </x:c>
      <x:c r="AF1679" s="28" t="n">
        <x:f>W1679*AA1679</x:f>
        <x:v>232.06</x:v>
      </x:c>
      <x:c r="AG1679" s="28" t="n">
        <x:f>AE1679-AF1679</x:f>
        <x:v>218.68</x:v>
      </x:c>
      <x:c r="AH1679" s="20" t="n">
        <x:f>IF(AE1679&gt;0,AG1679/AE1679,"")</x:f>
        <x:v>0.4851577406043395</x:v>
      </x:c>
      <x:c r="AI1679" s="28" t="n">
        <x:v>64241.19</x:v>
      </x:c>
      <x:c r="AJ1679" s="28"/>
      <x:c r="AK1679"/>
      <x:c r="AL1679" t="str">
        <x:v>Completado</x:v>
      </x:c>
      <x:c r="AM1679" t="str">
        <x:f>IF(W1679&lt;0,"Devuelto",AL1679)</x:f>
        <x:v>Completado</x:v>
      </x:c>
      <x:c r="AN1679" t="str">
        <x:v>QR</x:v>
      </x:c>
      <x:c r="AO1679" s="29" t="str">
        <x:v>Sin observación</x:v>
      </x:c>
      <x:c r="AP1679" t="str">
        <x:f>IF(D1679="","No","Sí")</x:f>
        <x:v>Sí</x:v>
      </x:c>
    </x:row>
    <x:row r="1680">
      <x:c r="A1680" t="n">
        <x:v>1680</x:v>
      </x:c>
      <x:c r="B1680" t="str">
        <x:v>VT0007972</x:v>
      </x:c>
      <x:c r="C1680" t="str">
        <x:v>46161</x:v>
      </x:c>
      <x:c r="D1680" s="27" t="n">
        <x:v>46161</x:v>
      </x:c>
      <x:c r="E1680" t="n">
        <x:f>IF(D1680="","",YEAR(D1680))</x:f>
        <x:v>2026</x:v>
      </x:c>
      <x:c r="F1680" t="n">
        <x:f>IF(D1680="","",MONTH(D1680))</x:f>
        <x:v>5</x:v>
      </x:c>
      <x:c r="G1680" t="str">
        <x:f>IF(D1680="","Fecha no disponible",TEXT(D1680,"mmmm"))</x:f>
        <x:v>May</x:v>
      </x:c>
      <x:c r="H1680" t="str">
        <x:f>IF(D1680="","Fecha no disponible",TEXT(D1680,"yyyy-mm"))</x:f>
        <x:v>2026-05</x:v>
      </x:c>
      <x:c r="I1680" t="str">
        <x:f>IF(D1680="","Fecha no disponible","T"&amp;ROUNDUP(MONTH(D1680)/3,0))</x:f>
        <x:v>T2</x:v>
      </x:c>
      <x:c r="J1680" t="str">
        <x:v>T013</x:v>
      </x:c>
      <x:c r="K1680" t="str">
        <x:v>Tienda Potosí 1</x:v>
      </x:c>
      <x:c r="L1680" t="str">
        <x:v>Centro</x:v>
      </x:c>
      <x:c r="M1680" t="str">
        <x:v>Potosí</x:v>
      </x:c>
      <x:c r="N1680" t="str">
        <x:f>IFERROR(VLOOKUP(M1680,'Mapeos'!$A$4:$B$30,2,FALSE),M1680)</x:f>
        <x:v>Potosí</x:v>
      </x:c>
      <x:c r="O1680" t="str">
        <x:v>C00524</x:v>
      </x:c>
      <x:c r="P1680" t="str">
        <x:v>Masivo</x:v>
      </x:c>
      <x:c r="Q1680" t="str">
        <x:v>P0098</x:v>
      </x:c>
      <x:c r="R1680" t="str">
        <x:v>Cuidado Personal</x:v>
      </x:c>
      <x:c r="S1680" t="str">
        <x:v>Marca A</x:v>
      </x:c>
      <x:c r="T1680" t="str">
        <x:v>Tienda</x:v>
      </x:c>
      <x:c r="U1680" t="str">
        <x:f>IFERROR(VLOOKUP(T1680,'Mapeos'!$D$4:$E$25,2,FALSE),T1680)</x:f>
        <x:v>Tienda</x:v>
      </x:c>
      <x:c r="V1680" t="str">
        <x:v>V033</x:v>
      </x:c>
      <x:c r="W1680" t="n">
        <x:v>1</x:v>
      </x:c>
      <x:c r="X1680" s="28" t="n">
        <x:v>76.67</x:v>
      </x:c>
      <x:c r="Y1680" s="20" t="n">
        <x:v>0</x:v>
      </x:c>
      <x:c r="Z1680" s="20" t="n">
        <x:f>IF(Y1680&gt;1,Y1680/100,Y1680)</x:f>
        <x:v>0</x:v>
      </x:c>
      <x:c r="AA1680" s="28" t="n">
        <x:v>56.02</x:v>
      </x:c>
      <x:c r="AB1680" s="28" t="n">
        <x:v>76.67</x:v>
      </x:c>
      <x:c r="AC1680" s="28" t="str">
        <x:v>BOB</x:v>
      </x:c>
      <x:c r="AD1680" s="28" t="n">
        <x:f>IF(AC1680="USD",AB1680*'Parametros'!$B$4,AB1680)</x:f>
        <x:v>76.67</x:v>
      </x:c>
      <x:c r="AE1680" s="28" t="n">
        <x:f>W1680*X1680*(1-Z1680)</x:f>
        <x:v>76.67</x:v>
      </x:c>
      <x:c r="AF1680" s="28" t="n">
        <x:f>W1680*AA1680</x:f>
        <x:v>56.02</x:v>
      </x:c>
      <x:c r="AG1680" s="28" t="n">
        <x:f>AE1680-AF1680</x:f>
        <x:v>20.65</x:v>
      </x:c>
      <x:c r="AH1680" s="20" t="n">
        <x:f>IF(AE1680&gt;0,AG1680/AE1680,"")</x:f>
        <x:v>0.2693361158210512</x:v>
      </x:c>
      <x:c r="AI1680" s="28" t="n">
        <x:v>194671.92</x:v>
      </x:c>
      <x:c r="AJ1680" s="28"/>
      <x:c r="AK1680"/>
      <x:c r="AL1680" t="str">
        <x:v>Completado</x:v>
      </x:c>
      <x:c r="AM1680" t="str">
        <x:f>IF(W1680&lt;0,"Devuelto",AL1680)</x:f>
        <x:v>Completado</x:v>
      </x:c>
      <x:c r="AN1680" t="str">
        <x:v>QR</x:v>
      </x:c>
      <x:c r="AO1680" s="29" t="str">
        <x:v>Sin observación</x:v>
      </x:c>
      <x:c r="AP1680" t="str">
        <x:f>IF(D1680="","No","Sí")</x:f>
        <x:v>Sí</x:v>
      </x:c>
    </x:row>
    <x:row r="1681">
      <x:c r="A1681" t="n">
        <x:v>1681</x:v>
      </x:c>
      <x:c r="B1681" t="str">
        <x:v>VT0007977</x:v>
      </x:c>
      <x:c r="C1681" t="str">
        <x:v>45742</x:v>
      </x:c>
      <x:c r="D1681" s="27" t="n">
        <x:v>45742</x:v>
      </x:c>
      <x:c r="E1681" t="n">
        <x:f>IF(D1681="","",YEAR(D1681))</x:f>
        <x:v>2025</x:v>
      </x:c>
      <x:c r="F1681" t="n">
        <x:f>IF(D1681="","",MONTH(D1681))</x:f>
        <x:v>3</x:v>
      </x:c>
      <x:c r="G1681" t="str">
        <x:f>IF(D1681="","Fecha no disponible",TEXT(D1681,"mmmm"))</x:f>
        <x:v>March</x:v>
      </x:c>
      <x:c r="H1681" t="str">
        <x:f>IF(D1681="","Fecha no disponible",TEXT(D1681,"yyyy-mm"))</x:f>
        <x:v>2025-03</x:v>
      </x:c>
      <x:c r="I1681" t="str">
        <x:f>IF(D1681="","Fecha no disponible","T"&amp;ROUNDUP(MONTH(D1681)/3,0))</x:f>
        <x:v>T1</x:v>
      </x:c>
      <x:c r="J1681" t="str">
        <x:v>T002</x:v>
      </x:c>
      <x:c r="K1681" t="str">
        <x:v>Tienda La Paz 2</x:v>
      </x:c>
      <x:c r="L1681" t="str">
        <x:v>Mall</x:v>
      </x:c>
      <x:c r="M1681" t="str">
        <x:v>La Paz</x:v>
      </x:c>
      <x:c r="N1681" t="str">
        <x:f>IFERROR(VLOOKUP(M1681,'Mapeos'!$A$4:$B$30,2,FALSE),M1681)</x:f>
        <x:v>La Paz</x:v>
      </x:c>
      <x:c r="O1681" t="str">
        <x:v>C01497</x:v>
      </x:c>
      <x:c r="P1681" t="str">
        <x:v>Empresa</x:v>
      </x:c>
      <x:c r="Q1681" t="str">
        <x:v>P0044</x:v>
      </x:c>
      <x:c r="R1681" t="str">
        <x:v>Hogar</x:v>
      </x:c>
      <x:c r="S1681" t="str">
        <x:v>Marca B</x:v>
      </x:c>
      <x:c r="T1681" t="str">
        <x:v>Tienda</x:v>
      </x:c>
      <x:c r="U1681" t="str">
        <x:f>IFERROR(VLOOKUP(T1681,'Mapeos'!$D$4:$E$25,2,FALSE),T1681)</x:f>
        <x:v>Tienda</x:v>
      </x:c>
      <x:c r="V1681" t="str">
        <x:v>V009</x:v>
      </x:c>
      <x:c r="W1681" t="n">
        <x:v>1</x:v>
      </x:c>
      <x:c r="X1681" s="28" t="n">
        <x:v>161.65</x:v>
      </x:c>
      <x:c r="Y1681" s="20" t="n">
        <x:v>0.15</x:v>
      </x:c>
      <x:c r="Z1681" s="20" t="n">
        <x:f>IF(Y1681&gt;1,Y1681/100,Y1681)</x:f>
        <x:v>0.15</x:v>
      </x:c>
      <x:c r="AA1681" s="28" t="n">
        <x:v>90.08</x:v>
      </x:c>
      <x:c r="AB1681" s="28" t="n">
        <x:v>137.4</x:v>
      </x:c>
      <x:c r="AC1681" s="28" t="str">
        <x:v>BOB</x:v>
      </x:c>
      <x:c r="AD1681" s="28" t="n">
        <x:f>IF(AC1681="USD",AB1681*'Parametros'!$B$4,AB1681)</x:f>
        <x:v>137.4</x:v>
      </x:c>
      <x:c r="AE1681" s="28" t="n">
        <x:f>W1681*X1681*(1-Z1681)</x:f>
        <x:v>137.4025</x:v>
      </x:c>
      <x:c r="AF1681" s="28" t="n">
        <x:f>W1681*AA1681</x:f>
        <x:v>90.08</x:v>
      </x:c>
      <x:c r="AG1681" s="28" t="n">
        <x:f>AE1681-AF1681</x:f>
        <x:v>47.322500000000005</x:v>
      </x:c>
      <x:c r="AH1681" s="20" t="n">
        <x:f>IF(AE1681&gt;0,AG1681/AE1681,"")</x:f>
        <x:v>0.34440785284110553</x:v>
      </x:c>
      <x:c r="AI1681" s="28" t="n">
        <x:v>196115.37</x:v>
      </x:c>
      <x:c r="AJ1681" s="28"/>
      <x:c r="AK1681"/>
      <x:c r="AL1681" t="str">
        <x:v>Completado</x:v>
      </x:c>
      <x:c r="AM1681" t="str">
        <x:f>IF(W1681&lt;0,"Devuelto",AL1681)</x:f>
        <x:v>Completado</x:v>
      </x:c>
      <x:c r="AN1681" t="str">
        <x:v>QR</x:v>
      </x:c>
      <x:c r="AO1681" s="29" t="str">
        <x:v>Sin observación</x:v>
      </x:c>
      <x:c r="AP1681" t="str">
        <x:f>IF(D1681="","No","Sí")</x:f>
        <x:v>Sí</x:v>
      </x:c>
    </x:row>
    <x:row r="1682">
      <x:c r="A1682" t="n">
        <x:v>1682</x:v>
      </x:c>
      <x:c r="B1682" t="str">
        <x:v>VT0007982</x:v>
      </x:c>
      <x:c r="C1682" t="str">
        <x:v>45963</x:v>
      </x:c>
      <x:c r="D1682" s="27" t="n">
        <x:v>45963</x:v>
      </x:c>
      <x:c r="E1682" t="n">
        <x:f>IF(D1682="","",YEAR(D1682))</x:f>
        <x:v>2025</x:v>
      </x:c>
      <x:c r="F1682" t="n">
        <x:f>IF(D1682="","",MONTH(D1682))</x:f>
        <x:v>11</x:v>
      </x:c>
      <x:c r="G1682" t="str">
        <x:f>IF(D1682="","Fecha no disponible",TEXT(D1682,"mmmm"))</x:f>
        <x:v>November</x:v>
      </x:c>
      <x:c r="H1682" t="str">
        <x:f>IF(D1682="","Fecha no disponible",TEXT(D1682,"yyyy-mm"))</x:f>
        <x:v>2025-11</x:v>
      </x:c>
      <x:c r="I1682" t="str">
        <x:f>IF(D1682="","Fecha no disponible","T"&amp;ROUNDUP(MONTH(D1682)/3,0))</x:f>
        <x:v>T4</x:v>
      </x:c>
      <x:c r="J1682" t="str">
        <x:v>T003</x:v>
      </x:c>
      <x:c r="K1682" t="str">
        <x:v>Tienda La Paz 3</x:v>
      </x:c>
      <x:c r="L1682" t="str">
        <x:v>Barrio</x:v>
      </x:c>
      <x:c r="M1682" t="str">
        <x:v>La Paz</x:v>
      </x:c>
      <x:c r="N1682" t="str">
        <x:f>IFERROR(VLOOKUP(M1682,'Mapeos'!$A$4:$B$30,2,FALSE),M1682)</x:f>
        <x:v>La Paz</x:v>
      </x:c>
      <x:c r="O1682" t="str">
        <x:v>C01592</x:v>
      </x:c>
      <x:c r="P1682" t="str">
        <x:v>Masivo</x:v>
      </x:c>
      <x:c r="Q1682" t="str">
        <x:v>P0038</x:v>
      </x:c>
      <x:c r="R1682" t="str">
        <x:v>Deportes</x:v>
      </x:c>
      <x:c r="S1682" t="str">
        <x:v>Marca A</x:v>
      </x:c>
      <x:c r="T1682" t="str">
        <x:v>Tienda</x:v>
      </x:c>
      <x:c r="U1682" t="str">
        <x:f>IFERROR(VLOOKUP(T1682,'Mapeos'!$D$4:$E$25,2,FALSE),T1682)</x:f>
        <x:v>Tienda</x:v>
      </x:c>
      <x:c r="V1682" t="str">
        <x:v>V018</x:v>
      </x:c>
      <x:c r="W1682" t="n">
        <x:v>1</x:v>
      </x:c>
      <x:c r="X1682" s="28" t="n">
        <x:v>310.01</x:v>
      </x:c>
      <x:c r="Y1682" s="20" t="n">
        <x:v>0</x:v>
      </x:c>
      <x:c r="Z1682" s="20" t="n">
        <x:f>IF(Y1682&gt;1,Y1682/100,Y1682)</x:f>
        <x:v>0</x:v>
      </x:c>
      <x:c r="AA1682" s="28" t="n">
        <x:v>203.7</x:v>
      </x:c>
      <x:c r="AB1682" s="28" t="n">
        <x:v>310.01</x:v>
      </x:c>
      <x:c r="AC1682" s="28" t="str">
        <x:v>BOB</x:v>
      </x:c>
      <x:c r="AD1682" s="28" t="n">
        <x:f>IF(AC1682="USD",AB1682*'Parametros'!$B$4,AB1682)</x:f>
        <x:v>310.01</x:v>
      </x:c>
      <x:c r="AE1682" s="28" t="n">
        <x:f>W1682*X1682*(1-Z1682)</x:f>
        <x:v>310.01</x:v>
      </x:c>
      <x:c r="AF1682" s="28" t="n">
        <x:f>W1682*AA1682</x:f>
        <x:v>203.7</x:v>
      </x:c>
      <x:c r="AG1682" s="28" t="n">
        <x:f>AE1682-AF1682</x:f>
        <x:v>106.31</x:v>
      </x:c>
      <x:c r="AH1682" s="20" t="n">
        <x:f>IF(AE1682&gt;0,AG1682/AE1682,"")</x:f>
        <x:v>0.34292442179284544</x:v>
      </x:c>
      <x:c r="AI1682" s="28" t="n">
        <x:v>191492.27</x:v>
      </x:c>
      <x:c r="AJ1682" s="28"/>
      <x:c r="AK1682"/>
      <x:c r="AL1682" t="str">
        <x:v>Completado</x:v>
      </x:c>
      <x:c r="AM1682" t="str">
        <x:f>IF(W1682&lt;0,"Devuelto",AL1682)</x:f>
        <x:v>Completado</x:v>
      </x:c>
      <x:c r="AN1682" t="str">
        <x:v>Tarjeta</x:v>
      </x:c>
      <x:c r="AO1682" s="29" t="str">
        <x:v>Sin observación</x:v>
      </x:c>
      <x:c r="AP1682" t="str">
        <x:f>IF(D1682="","No","Sí")</x:f>
        <x:v>Sí</x:v>
      </x:c>
    </x:row>
    <x:row r="1683">
      <x:c r="A1683" t="n">
        <x:v>1683</x:v>
      </x:c>
      <x:c r="B1683" t="str">
        <x:v>VT0007987</x:v>
      </x:c>
      <x:c r="C1683" t="str">
        <x:v>45922</x:v>
      </x:c>
      <x:c r="D1683" s="27" t="n">
        <x:v>45922</x:v>
      </x:c>
      <x:c r="E1683" t="n">
        <x:f>IF(D1683="","",YEAR(D1683))</x:f>
        <x:v>2025</x:v>
      </x:c>
      <x:c r="F1683" t="n">
        <x:f>IF(D1683="","",MONTH(D1683))</x:f>
        <x:v>9</x:v>
      </x:c>
      <x:c r="G1683" t="str">
        <x:f>IF(D1683="","Fecha no disponible",TEXT(D1683,"mmmm"))</x:f>
        <x:v>September</x:v>
      </x:c>
      <x:c r="H1683" t="str">
        <x:f>IF(D1683="","Fecha no disponible",TEXT(D1683,"yyyy-mm"))</x:f>
        <x:v>2025-09</x:v>
      </x:c>
      <x:c r="I1683" t="str">
        <x:f>IF(D1683="","Fecha no disponible","T"&amp;ROUNDUP(MONTH(D1683)/3,0))</x:f>
        <x:v>T3</x:v>
      </x:c>
      <x:c r="J1683" t="str">
        <x:v>T012</x:v>
      </x:c>
      <x:c r="K1683" t="str">
        <x:v>Tienda Cochabamba 4</x:v>
      </x:c>
      <x:c r="L1683" t="str">
        <x:v>Centro</x:v>
      </x:c>
      <x:c r="M1683" t="str">
        <x:v>Cochabamba</x:v>
      </x:c>
      <x:c r="N1683" t="str">
        <x:f>IFERROR(VLOOKUP(M1683,'Mapeos'!$A$4:$B$30,2,FALSE),M1683)</x:f>
        <x:v>Cochabamba</x:v>
      </x:c>
      <x:c r="O1683" t="str">
        <x:v>C00806</x:v>
      </x:c>
      <x:c r="P1683" t="str">
        <x:v>Masivo</x:v>
      </x:c>
      <x:c r="Q1683" t="str">
        <x:v>P0061</x:v>
      </x:c>
      <x:c r="R1683" t="str">
        <x:v>Deportes</x:v>
      </x:c>
      <x:c r="S1683" t="str">
        <x:v>Marca C</x:v>
      </x:c>
      <x:c r="T1683" t="str">
        <x:v>E-commerce</x:v>
      </x:c>
      <x:c r="U1683" t="str">
        <x:f>IFERROR(VLOOKUP(T1683,'Mapeos'!$D$4:$E$25,2,FALSE),T1683)</x:f>
        <x:v>E-commerce</x:v>
      </x:c>
      <x:c r="V1683" t="str">
        <x:v>V001</x:v>
      </x:c>
      <x:c r="W1683" t="n">
        <x:v>1</x:v>
      </x:c>
      <x:c r="X1683" s="28" t="n">
        <x:v>284.51</x:v>
      </x:c>
      <x:c r="Y1683" s="20" t="n">
        <x:v>0.15</x:v>
      </x:c>
      <x:c r="Z1683" s="20" t="n">
        <x:f>IF(Y1683&gt;1,Y1683/100,Y1683)</x:f>
        <x:v>0.15</x:v>
      </x:c>
      <x:c r="AA1683" s="28" t="n">
        <x:v>150.39</x:v>
      </x:c>
      <x:c r="AB1683" s="28" t="n">
        <x:v>241.83</x:v>
      </x:c>
      <x:c r="AC1683" s="28" t="str">
        <x:v>BOB</x:v>
      </x:c>
      <x:c r="AD1683" s="28" t="n">
        <x:f>IF(AC1683="USD",AB1683*'Parametros'!$B$4,AB1683)</x:f>
        <x:v>241.83</x:v>
      </x:c>
      <x:c r="AE1683" s="28" t="n">
        <x:f>W1683*X1683*(1-Z1683)</x:f>
        <x:v>241.8335</x:v>
      </x:c>
      <x:c r="AF1683" s="28" t="n">
        <x:f>W1683*AA1683</x:f>
        <x:v>150.39</x:v>
      </x:c>
      <x:c r="AG1683" s="28" t="n">
        <x:f>AE1683-AF1683</x:f>
        <x:v>91.4435</x:v>
      </x:c>
      <x:c r="AH1683" s="20" t="n">
        <x:f>IF(AE1683&gt;0,AG1683/AE1683,"")</x:f>
        <x:v>0.37812585932056564</x:v>
      </x:c>
      <x:c r="AI1683" s="28" t="n">
        <x:v>96483.71</x:v>
      </x:c>
      <x:c r="AJ1683" s="28"/>
      <x:c r="AK1683"/>
      <x:c r="AL1683" t="str">
        <x:v>Completado</x:v>
      </x:c>
      <x:c r="AM1683" t="str">
        <x:f>IF(W1683&lt;0,"Devuelto",AL1683)</x:f>
        <x:v>Completado</x:v>
      </x:c>
      <x:c r="AN1683" t="str">
        <x:v>QR</x:v>
      </x:c>
      <x:c r="AO1683" s="29" t="str">
        <x:v>Sin observación</x:v>
      </x:c>
      <x:c r="AP1683" t="str">
        <x:f>IF(D1683="","No","Sí")</x:f>
        <x:v>Sí</x:v>
      </x:c>
    </x:row>
    <x:row r="1684">
      <x:c r="A1684" t="n">
        <x:v>1684</x:v>
      </x:c>
      <x:c r="B1684" t="str">
        <x:v>VT0007991</x:v>
      </x:c>
      <x:c r="C1684" t="str">
        <x:v>46177</x:v>
      </x:c>
      <x:c r="D1684" s="27" t="n">
        <x:v>46177</x:v>
      </x:c>
      <x:c r="E1684" t="n">
        <x:f>IF(D1684="","",YEAR(D1684))</x:f>
        <x:v>2026</x:v>
      </x:c>
      <x:c r="F1684" t="n">
        <x:f>IF(D1684="","",MONTH(D1684))</x:f>
        <x:v>6</x:v>
      </x:c>
      <x:c r="G1684" t="str">
        <x:f>IF(D1684="","Fecha no disponible",TEXT(D1684,"mmmm"))</x:f>
        <x:v>June</x:v>
      </x:c>
      <x:c r="H1684" t="str">
        <x:f>IF(D1684="","Fecha no disponible",TEXT(D1684,"yyyy-mm"))</x:f>
        <x:v>2026-06</x:v>
      </x:c>
      <x:c r="I1684" t="str">
        <x:f>IF(D1684="","Fecha no disponible","T"&amp;ROUNDUP(MONTH(D1684)/3,0))</x:f>
        <x:v>T2</x:v>
      </x:c>
      <x:c r="J1684" t="str">
        <x:v>T007</x:v>
      </x:c>
      <x:c r="K1684" t="str">
        <x:v>Tienda Santa Cruz 3</x:v>
      </x:c>
      <x:c r="L1684" t="str">
        <x:v>Barrio</x:v>
      </x:c>
      <x:c r="M1684" t="str">
        <x:v>Santa Cruz</x:v>
      </x:c>
      <x:c r="N1684" t="str">
        <x:f>IFERROR(VLOOKUP(M1684,'Mapeos'!$A$4:$B$30,2,FALSE),M1684)</x:f>
        <x:v>Santa Cruz</x:v>
      </x:c>
      <x:c r="O1684" t="str">
        <x:v>C00436</x:v>
      </x:c>
      <x:c r="P1684" t="str">
        <x:v>Frecuente</x:v>
      </x:c>
      <x:c r="Q1684" t="str">
        <x:v>P0063</x:v>
      </x:c>
      <x:c r="R1684" t="str">
        <x:v>Alimentos</x:v>
      </x:c>
      <x:c r="S1684" t="str">
        <x:v>Marca A</x:v>
      </x:c>
      <x:c r="T1684" t="str">
        <x:v>E-commerce</x:v>
      </x:c>
      <x:c r="U1684" t="str">
        <x:f>IFERROR(VLOOKUP(T1684,'Mapeos'!$D$4:$E$25,2,FALSE),T1684)</x:f>
        <x:v>E-commerce</x:v>
      </x:c>
      <x:c r="V1684" t="str">
        <x:v>V036</x:v>
      </x:c>
      <x:c r="W1684" t="n">
        <x:v>-3</x:v>
      </x:c>
      <x:c r="X1684" s="28" t="n">
        <x:v>36.63</x:v>
      </x:c>
      <x:c r="Y1684" s="20" t="n">
        <x:v>0.25</x:v>
      </x:c>
      <x:c r="Z1684" s="20" t="n">
        <x:f>IF(Y1684&gt;1,Y1684/100,Y1684)</x:f>
        <x:v>0.25</x:v>
      </x:c>
      <x:c r="AA1684" s="28" t="n">
        <x:v>18.46</x:v>
      </x:c>
      <x:c r="AB1684" s="28" t="n">
        <x:v>-82.42</x:v>
      </x:c>
      <x:c r="AC1684" s="28" t="str">
        <x:v>BOB</x:v>
      </x:c>
      <x:c r="AD1684" s="28" t="n">
        <x:f>IF(AC1684="USD",AB1684*'Parametros'!$B$4,AB1684)</x:f>
        <x:v>-82.42</x:v>
      </x:c>
      <x:c r="AE1684" s="28" t="n">
        <x:f>W1684*X1684*(1-Z1684)</x:f>
        <x:v>-82.41750000000002</x:v>
      </x:c>
      <x:c r="AF1684" s="28" t="n">
        <x:f>W1684*AA1684</x:f>
        <x:v>-55.38</x:v>
      </x:c>
      <x:c r="AG1684" s="28" t="n">
        <x:f>AE1684-AF1684</x:f>
        <x:v>-27.037500000000016</x:v>
      </x:c>
      <x:c r="AH1684" s="20" t="str">
        <x:f>IF(AE1684&gt;0,AG1684/AE1684,"")</x:f>
      </x:c>
      <x:c r="AI1684" s="28" t="n">
        <x:v>77193.61</x:v>
      </x:c>
      <x:c r="AJ1684" s="28"/>
      <x:c r="AK1684"/>
      <x:c r="AL1684" t="str">
        <x:v>Devuelto</x:v>
      </x:c>
      <x:c r="AM1684" t="str">
        <x:f>IF(W1684&lt;0,"Devuelto",AL1684)</x:f>
        <x:v>Devuelto</x:v>
      </x:c>
      <x:c r="AN1684" t="str">
        <x:v>QR</x:v>
      </x:c>
      <x:c r="AO1684" s="29" t="str">
        <x:v>Sin observación</x:v>
      </x:c>
      <x:c r="AP1684" t="str">
        <x:f>IF(D1684="","No","Sí")</x:f>
        <x:v>Sí</x:v>
      </x:c>
    </x:row>
    <x:row r="1685">
      <x:c r="A1685" t="n">
        <x:v>1685</x:v>
      </x:c>
      <x:c r="B1685" t="str">
        <x:v>VT0007996</x:v>
      </x:c>
      <x:c r="C1685" t="str">
        <x:v>46181</x:v>
      </x:c>
      <x:c r="D1685" s="27" t="n">
        <x:v>46181</x:v>
      </x:c>
      <x:c r="E1685" t="n">
        <x:f>IF(D1685="","",YEAR(D1685))</x:f>
        <x:v>2026</x:v>
      </x:c>
      <x:c r="F1685" t="n">
        <x:f>IF(D1685="","",MONTH(D1685))</x:f>
        <x:v>6</x:v>
      </x:c>
      <x:c r="G1685" t="str">
        <x:f>IF(D1685="","Fecha no disponible",TEXT(D1685,"mmmm"))</x:f>
        <x:v>June</x:v>
      </x:c>
      <x:c r="H1685" t="str">
        <x:f>IF(D1685="","Fecha no disponible",TEXT(D1685,"yyyy-mm"))</x:f>
        <x:v>2026-06</x:v>
      </x:c>
      <x:c r="I1685" t="str">
        <x:f>IF(D1685="","Fecha no disponible","T"&amp;ROUNDUP(MONTH(D1685)/3,0))</x:f>
        <x:v>T2</x:v>
      </x:c>
      <x:c r="J1685" t="str">
        <x:v>T015</x:v>
      </x:c>
      <x:c r="K1685" t="str">
        <x:v>Tienda Potosí 3</x:v>
      </x:c>
      <x:c r="L1685" t="str">
        <x:v>Mall</x:v>
      </x:c>
      <x:c r="M1685" t="str">
        <x:v>Potosí</x:v>
      </x:c>
      <x:c r="N1685" t="str">
        <x:f>IFERROR(VLOOKUP(M1685,'Mapeos'!$A$4:$B$30,2,FALSE),M1685)</x:f>
        <x:v>Potosí</x:v>
      </x:c>
      <x:c r="O1685" t="str">
        <x:v>C00057</x:v>
      </x:c>
      <x:c r="P1685" t="str">
        <x:v>Masivo</x:v>
      </x:c>
      <x:c r="Q1685" t="str">
        <x:v>P0082</x:v>
      </x:c>
      <x:c r="R1685" t="str">
        <x:v>Hogar</x:v>
      </x:c>
      <x:c r="S1685" t="str">
        <x:v>Marca C</x:v>
      </x:c>
      <x:c r="T1685" t="str">
        <x:v>Tienda</x:v>
      </x:c>
      <x:c r="U1685" t="str">
        <x:f>IFERROR(VLOOKUP(T1685,'Mapeos'!$D$4:$E$25,2,FALSE),T1685)</x:f>
        <x:v>Tienda</x:v>
      </x:c>
      <x:c r="V1685" t="str">
        <x:v>V034</x:v>
      </x:c>
      <x:c r="W1685" t="n">
        <x:v>2</x:v>
      </x:c>
      <x:c r="X1685" s="28" t="n">
        <x:v>183.27</x:v>
      </x:c>
      <x:c r="Y1685" s="20" t="n">
        <x:v>0.25</x:v>
      </x:c>
      <x:c r="Z1685" s="20" t="n">
        <x:f>IF(Y1685&gt;1,Y1685/100,Y1685)</x:f>
        <x:v>0.25</x:v>
      </x:c>
      <x:c r="AA1685" s="28" t="n">
        <x:v>98.63</x:v>
      </x:c>
      <x:c r="AB1685" s="28" t="n">
        <x:v>274.91</x:v>
      </x:c>
      <x:c r="AC1685" s="28" t="str">
        <x:v>BOB</x:v>
      </x:c>
      <x:c r="AD1685" s="28" t="n">
        <x:f>IF(AC1685="USD",AB1685*'Parametros'!$B$4,AB1685)</x:f>
        <x:v>274.91</x:v>
      </x:c>
      <x:c r="AE1685" s="28" t="n">
        <x:f>W1685*X1685*(1-Z1685)</x:f>
        <x:v>274.90500000000003</x:v>
      </x:c>
      <x:c r="AF1685" s="28" t="n">
        <x:f>W1685*AA1685</x:f>
        <x:v>197.26</x:v>
      </x:c>
      <x:c r="AG1685" s="28" t="n">
        <x:f>AE1685-AF1685</x:f>
        <x:v>77.64500000000004</x:v>
      </x:c>
      <x:c r="AH1685" s="20" t="n">
        <x:f>IF(AE1685&gt;0,AG1685/AE1685,"")</x:f>
        <x:v>0.2824430257725397</x:v>
      </x:c>
      <x:c r="AI1685" s="28" t="n">
        <x:v>125192.93</x:v>
      </x:c>
      <x:c r="AJ1685" s="28"/>
      <x:c r="AK1685"/>
      <x:c r="AL1685" t="str">
        <x:v>Completado</x:v>
      </x:c>
      <x:c r="AM1685" t="str">
        <x:f>IF(W1685&lt;0,"Devuelto",AL1685)</x:f>
        <x:v>Completado</x:v>
      </x:c>
      <x:c r="AN1685" t="str">
        <x:v>Efectivo</x:v>
      </x:c>
      <x:c r="AO1685" s="29" t="str">
        <x:v>Sin observación</x:v>
      </x:c>
      <x:c r="AP1685" t="str">
        <x:f>IF(D1685="","No","Sí")</x:f>
        <x:v>Sí</x:v>
      </x:c>
    </x:row>
    <x:row r="1686">
      <x:c r="A1686" t="n">
        <x:v>1686</x:v>
      </x:c>
      <x:c r="B1686" t="str">
        <x:v>VT0008001</x:v>
      </x:c>
      <x:c r="C1686" t="str">
        <x:v>45843</x:v>
      </x:c>
      <x:c r="D1686" s="27" t="n">
        <x:v>45843</x:v>
      </x:c>
      <x:c r="E1686" t="n">
        <x:f>IF(D1686="","",YEAR(D1686))</x:f>
        <x:v>2025</x:v>
      </x:c>
      <x:c r="F1686" t="n">
        <x:f>IF(D1686="","",MONTH(D1686))</x:f>
        <x:v>7</x:v>
      </x:c>
      <x:c r="G1686" t="str">
        <x:f>IF(D1686="","Fecha no disponible",TEXT(D1686,"mmmm"))</x:f>
        <x:v>July</x:v>
      </x:c>
      <x:c r="H1686" t="str">
        <x:f>IF(D1686="","Fecha no disponible",TEXT(D1686,"yyyy-mm"))</x:f>
        <x:v>2025-07</x:v>
      </x:c>
      <x:c r="I1686" t="str">
        <x:f>IF(D1686="","Fecha no disponible","T"&amp;ROUNDUP(MONTH(D1686)/3,0))</x:f>
        <x:v>T3</x:v>
      </x:c>
      <x:c r="J1686" t="str">
        <x:v>T020</x:v>
      </x:c>
      <x:c r="K1686" t="str">
        <x:v>Tienda Sucre 4</x:v>
      </x:c>
      <x:c r="L1686" t="str">
        <x:v>Mall</x:v>
      </x:c>
      <x:c r="M1686" t="str">
        <x:v>Sucre</x:v>
      </x:c>
      <x:c r="N1686" t="str">
        <x:f>IFERROR(VLOOKUP(M1686,'Mapeos'!$A$4:$B$30,2,FALSE),M1686)</x:f>
        <x:v>Sucre</x:v>
      </x:c>
      <x:c r="O1686" t="str">
        <x:v>C01541</x:v>
      </x:c>
      <x:c r="P1686" t="str">
        <x:v>Empresa</x:v>
      </x:c>
      <x:c r="Q1686" t="str">
        <x:v>P0074</x:v>
      </x:c>
      <x:c r="R1686" t="str">
        <x:v>Hogar</x:v>
      </x:c>
      <x:c r="S1686" t="str">
        <x:v>Marca B</x:v>
      </x:c>
      <x:c r="T1686" t="str">
        <x:v>Tienda</x:v>
      </x:c>
      <x:c r="U1686" t="str">
        <x:f>IFERROR(VLOOKUP(T1686,'Mapeos'!$D$4:$E$25,2,FALSE),T1686)</x:f>
        <x:v>Tienda</x:v>
      </x:c>
      <x:c r="V1686" t="str">
        <x:v>V025</x:v>
      </x:c>
      <x:c r="W1686" t="n">
        <x:v>2</x:v>
      </x:c>
      <x:c r="X1686" s="28" t="n">
        <x:v>294.03</x:v>
      </x:c>
      <x:c r="Y1686" s="20" t="n">
        <x:v>0</x:v>
      </x:c>
      <x:c r="Z1686" s="20" t="n">
        <x:f>IF(Y1686&gt;1,Y1686/100,Y1686)</x:f>
        <x:v>0</x:v>
      </x:c>
      <x:c r="AA1686" s="28" t="n">
        <x:v>211</x:v>
      </x:c>
      <x:c r="AB1686" s="28" t="n">
        <x:v>588.06</x:v>
      </x:c>
      <x:c r="AC1686" s="28" t="str">
        <x:v>BOB</x:v>
      </x:c>
      <x:c r="AD1686" s="28" t="n">
        <x:f>IF(AC1686="USD",AB1686*'Parametros'!$B$4,AB1686)</x:f>
        <x:v>588.06</x:v>
      </x:c>
      <x:c r="AE1686" s="28" t="n">
        <x:f>W1686*X1686*(1-Z1686)</x:f>
        <x:v>588.06</x:v>
      </x:c>
      <x:c r="AF1686" s="28" t="n">
        <x:f>W1686*AA1686</x:f>
        <x:v>422</x:v>
      </x:c>
      <x:c r="AG1686" s="28" t="n">
        <x:f>AE1686-AF1686</x:f>
        <x:v>166.05999999999995</x:v>
      </x:c>
      <x:c r="AH1686" s="20" t="n">
        <x:f>IF(AE1686&gt;0,AG1686/AE1686,"")</x:f>
        <x:v>0.2823861510730197</x:v>
      </x:c>
      <x:c r="AI1686" s="28" t="n">
        <x:v>145961.87</x:v>
      </x:c>
      <x:c r="AJ1686" s="28"/>
      <x:c r="AK1686"/>
      <x:c r="AL1686" t="str">
        <x:v>Completado</x:v>
      </x:c>
      <x:c r="AM1686" t="str">
        <x:f>IF(W1686&lt;0,"Devuelto",AL1686)</x:f>
        <x:v>Completado</x:v>
      </x:c>
      <x:c r="AN1686" t="str">
        <x:v>Tarjeta</x:v>
      </x:c>
      <x:c r="AO1686" s="29" t="str">
        <x:v>Sin observación</x:v>
      </x:c>
      <x:c r="AP1686" t="str">
        <x:f>IF(D1686="","No","Sí")</x:f>
        <x:v>Sí</x:v>
      </x:c>
    </x:row>
    <x:row r="1687">
      <x:c r="A1687" t="n">
        <x:v>1687</x:v>
      </x:c>
      <x:c r="B1687" t="str">
        <x:v>VT0008006</x:v>
      </x:c>
      <x:c r="C1687" t="str">
        <x:v>45459</x:v>
      </x:c>
      <x:c r="D1687" s="27" t="n">
        <x:v>45459</x:v>
      </x:c>
      <x:c r="E1687" t="n">
        <x:f>IF(D1687="","",YEAR(D1687))</x:f>
        <x:v>2024</x:v>
      </x:c>
      <x:c r="F1687" t="n">
        <x:f>IF(D1687="","",MONTH(D1687))</x:f>
        <x:v>6</x:v>
      </x:c>
      <x:c r="G1687" t="str">
        <x:f>IF(D1687="","Fecha no disponible",TEXT(D1687,"mmmm"))</x:f>
        <x:v>June</x:v>
      </x:c>
      <x:c r="H1687" t="str">
        <x:f>IF(D1687="","Fecha no disponible",TEXT(D1687,"yyyy-mm"))</x:f>
        <x:v>2024-06</x:v>
      </x:c>
      <x:c r="I1687" t="str">
        <x:f>IF(D1687="","Fecha no disponible","T"&amp;ROUNDUP(MONTH(D1687)/3,0))</x:f>
        <x:v>T2</x:v>
      </x:c>
      <x:c r="J1687" t="str">
        <x:v>T017</x:v>
      </x:c>
      <x:c r="K1687" t="str">
        <x:v>Tienda Sucre 1</x:v>
      </x:c>
      <x:c r="L1687" t="str">
        <x:v>Centro</x:v>
      </x:c>
      <x:c r="M1687" t="str">
        <x:v>Sucre</x:v>
      </x:c>
      <x:c r="N1687" t="str">
        <x:f>IFERROR(VLOOKUP(M1687,'Mapeos'!$A$4:$B$30,2,FALSE),M1687)</x:f>
        <x:v>Sucre</x:v>
      </x:c>
      <x:c r="O1687" t="str">
        <x:v>C01275</x:v>
      </x:c>
      <x:c r="P1687" t="str">
        <x:v>Masivo</x:v>
      </x:c>
      <x:c r="Q1687" t="str">
        <x:v>P0009</x:v>
      </x:c>
      <x:c r="R1687" t="str">
        <x:v>Cuidado Personal</x:v>
      </x:c>
      <x:c r="S1687" t="str">
        <x:v>Marca C</x:v>
      </x:c>
      <x:c r="T1687" t="str">
        <x:v>Tienda</x:v>
      </x:c>
      <x:c r="U1687" t="str">
        <x:f>IFERROR(VLOOKUP(T1687,'Mapeos'!$D$4:$E$25,2,FALSE),T1687)</x:f>
        <x:v>Tienda</x:v>
      </x:c>
      <x:c r="V1687" t="str">
        <x:v>V025</x:v>
      </x:c>
      <x:c r="W1687" t="n">
        <x:v>2</x:v>
      </x:c>
      <x:c r="X1687" s="28" t="n">
        <x:v>89.74</x:v>
      </x:c>
      <x:c r="Y1687" s="20" t="n">
        <x:v>0</x:v>
      </x:c>
      <x:c r="Z1687" s="20" t="n">
        <x:f>IF(Y1687&gt;1,Y1687/100,Y1687)</x:f>
        <x:v>0</x:v>
      </x:c>
      <x:c r="AA1687" s="28" t="n">
        <x:v>50.49</x:v>
      </x:c>
      <x:c r="AB1687" s="28" t="n">
        <x:v>179.48</x:v>
      </x:c>
      <x:c r="AC1687" s="28" t="str">
        <x:v>BOB</x:v>
      </x:c>
      <x:c r="AD1687" s="28" t="n">
        <x:f>IF(AC1687="USD",AB1687*'Parametros'!$B$4,AB1687)</x:f>
        <x:v>179.48</x:v>
      </x:c>
      <x:c r="AE1687" s="28" t="n">
        <x:f>W1687*X1687*(1-Z1687)</x:f>
        <x:v>179.48</x:v>
      </x:c>
      <x:c r="AF1687" s="28" t="n">
        <x:f>W1687*AA1687</x:f>
        <x:v>100.98</x:v>
      </x:c>
      <x:c r="AG1687" s="28" t="n">
        <x:f>AE1687-AF1687</x:f>
        <x:v>78.49999999999999</x:v>
      </x:c>
      <x:c r="AH1687" s="20" t="n">
        <x:f>IF(AE1687&gt;0,AG1687/AE1687,"")</x:f>
        <x:v>0.4373746378426565</x:v>
      </x:c>
      <x:c r="AI1687" s="28" t="n">
        <x:v>165843.91</x:v>
      </x:c>
      <x:c r="AJ1687" s="28"/>
      <x:c r="AK1687"/>
      <x:c r="AL1687" t="str">
        <x:v>Completado</x:v>
      </x:c>
      <x:c r="AM1687" t="str">
        <x:f>IF(W1687&lt;0,"Devuelto",AL1687)</x:f>
        <x:v>Completado</x:v>
      </x:c>
      <x:c r="AN1687" t="str">
        <x:v>Tarjeta</x:v>
      </x:c>
      <x:c r="AO1687" s="29" t="str">
        <x:v>Sin observación</x:v>
      </x:c>
      <x:c r="AP1687" t="str">
        <x:f>IF(D1687="","No","Sí")</x:f>
        <x:v>Sí</x:v>
      </x:c>
    </x:row>
    <x:row r="1688">
      <x:c r="A1688" t="n">
        <x:v>1688</x:v>
      </x:c>
      <x:c r="B1688" t="str">
        <x:v>VT0008010</x:v>
      </x:c>
      <x:c r="C1688" t="str">
        <x:v>45385</x:v>
      </x:c>
      <x:c r="D1688" s="27" t="n">
        <x:v>45385</x:v>
      </x:c>
      <x:c r="E1688" t="n">
        <x:f>IF(D1688="","",YEAR(D1688))</x:f>
        <x:v>2024</x:v>
      </x:c>
      <x:c r="F1688" t="n">
        <x:f>IF(D1688="","",MONTH(D1688))</x:f>
        <x:v>4</x:v>
      </x:c>
      <x:c r="G1688" t="str">
        <x:f>IF(D1688="","Fecha no disponible",TEXT(D1688,"mmmm"))</x:f>
        <x:v>April</x:v>
      </x:c>
      <x:c r="H1688" t="str">
        <x:f>IF(D1688="","Fecha no disponible",TEXT(D1688,"yyyy-mm"))</x:f>
        <x:v>2024-04</x:v>
      </x:c>
      <x:c r="I1688" t="str">
        <x:f>IF(D1688="","Fecha no disponible","T"&amp;ROUNDUP(MONTH(D1688)/3,0))</x:f>
        <x:v>T2</x:v>
      </x:c>
      <x:c r="J1688" t="str">
        <x:v>T013</x:v>
      </x:c>
      <x:c r="K1688" t="str">
        <x:v>Tienda Potosí 1</x:v>
      </x:c>
      <x:c r="L1688" t="str">
        <x:v>Centro</x:v>
      </x:c>
      <x:c r="M1688" t="str">
        <x:v>Potosí</x:v>
      </x:c>
      <x:c r="N1688" t="str">
        <x:f>IFERROR(VLOOKUP(M1688,'Mapeos'!$A$4:$B$30,2,FALSE),M1688)</x:f>
        <x:v>Potosí</x:v>
      </x:c>
      <x:c r="O1688" t="str">
        <x:v>C00437</x:v>
      </x:c>
      <x:c r="P1688" t="str">
        <x:v>Masivo</x:v>
      </x:c>
      <x:c r="Q1688" t="str">
        <x:v>P0083</x:v>
      </x:c>
      <x:c r="R1688" t="str">
        <x:v>Electrónica</x:v>
      </x:c>
      <x:c r="S1688" t="str">
        <x:v>Marca B</x:v>
      </x:c>
      <x:c r="T1688" t="str">
        <x:v>Marketplace</x:v>
      </x:c>
      <x:c r="U1688" t="str">
        <x:f>IFERROR(VLOOKUP(T1688,'Mapeos'!$D$4:$E$25,2,FALSE),T1688)</x:f>
        <x:v>Marketplace</x:v>
      </x:c>
      <x:c r="V1688" t="str">
        <x:v>V019</x:v>
      </x:c>
      <x:c r="W1688" t="n">
        <x:v>-1</x:v>
      </x:c>
      <x:c r="X1688" s="28" t="n">
        <x:v>195.37</x:v>
      </x:c>
      <x:c r="Y1688" s="20" t="n">
        <x:v>0.2</x:v>
      </x:c>
      <x:c r="Z1688" s="20" t="n">
        <x:f>IF(Y1688&gt;1,Y1688/100,Y1688)</x:f>
        <x:v>0.2</x:v>
      </x:c>
      <x:c r="AA1688" s="28" t="n">
        <x:v>123.81</x:v>
      </x:c>
      <x:c r="AB1688" s="28" t="n">
        <x:v>-156.3</x:v>
      </x:c>
      <x:c r="AC1688" s="28" t="str">
        <x:v>BOB</x:v>
      </x:c>
      <x:c r="AD1688" s="28" t="n">
        <x:f>IF(AC1688="USD",AB1688*'Parametros'!$B$4,AB1688)</x:f>
        <x:v>-156.3</x:v>
      </x:c>
      <x:c r="AE1688" s="28" t="n">
        <x:f>W1688*X1688*(1-Z1688)</x:f>
        <x:v>-156.29600000000002</x:v>
      </x:c>
      <x:c r="AF1688" s="28" t="n">
        <x:f>W1688*AA1688</x:f>
        <x:v>-123.81</x:v>
      </x:c>
      <x:c r="AG1688" s="28" t="n">
        <x:f>AE1688-AF1688</x:f>
        <x:v>-32.48600000000002</x:v>
      </x:c>
      <x:c r="AH1688" s="20" t="str">
        <x:f>IF(AE1688&gt;0,AG1688/AE1688,"")</x:f>
      </x:c>
      <x:c r="AI1688" s="28" t="n">
        <x:v>91229.29</x:v>
      </x:c>
      <x:c r="AJ1688" s="28" t="n">
        <x:v>0</x:v>
      </x:c>
      <x:c r="AK1688" t="n">
        <x:v>35</x:v>
      </x:c>
      <x:c r="AL1688" t="str">
        <x:v>Devuelto</x:v>
      </x:c>
      <x:c r="AM1688" t="str">
        <x:f>IF(W1688&lt;0,"Devuelto",AL1688)</x:f>
        <x:v>Devuelto</x:v>
      </x:c>
      <x:c r="AN1688" t="str">
        <x:v>Tarjeta</x:v>
      </x:c>
      <x:c r="AO1688" s="29" t="str">
        <x:v>Sin observación</x:v>
      </x:c>
      <x:c r="AP1688" t="str">
        <x:f>IF(D1688="","No","Sí")</x:f>
        <x:v>Sí</x:v>
      </x:c>
    </x:row>
    <x:row r="1689">
      <x:c r="A1689" t="n">
        <x:v>1689</x:v>
      </x:c>
      <x:c r="B1689" t="str">
        <x:v>VT0008015</x:v>
      </x:c>
      <x:c r="C1689" t="str">
        <x:v>45325</x:v>
      </x:c>
      <x:c r="D1689" s="27" t="n">
        <x:v>45325</x:v>
      </x:c>
      <x:c r="E1689" t="n">
        <x:f>IF(D1689="","",YEAR(D1689))</x:f>
        <x:v>2024</x:v>
      </x:c>
      <x:c r="F1689" t="n">
        <x:f>IF(D1689="","",MONTH(D1689))</x:f>
        <x:v>2</x:v>
      </x:c>
      <x:c r="G1689" t="str">
        <x:f>IF(D1689="","Fecha no disponible",TEXT(D1689,"mmmm"))</x:f>
        <x:v>February</x:v>
      </x:c>
      <x:c r="H1689" t="str">
        <x:f>IF(D1689="","Fecha no disponible",TEXT(D1689,"yyyy-mm"))</x:f>
        <x:v>2024-02</x:v>
      </x:c>
      <x:c r="I1689" t="str">
        <x:f>IF(D1689="","Fecha no disponible","T"&amp;ROUNDUP(MONTH(D1689)/3,0))</x:f>
        <x:v>T1</x:v>
      </x:c>
      <x:c r="J1689" t="str">
        <x:v>T020</x:v>
      </x:c>
      <x:c r="K1689" t="str">
        <x:v>Tienda Sucre 4</x:v>
      </x:c>
      <x:c r="L1689" t="str">
        <x:v>Mall</x:v>
      </x:c>
      <x:c r="M1689" t="str">
        <x:v>Sucre</x:v>
      </x:c>
      <x:c r="N1689" t="str">
        <x:f>IFERROR(VLOOKUP(M1689,'Mapeos'!$A$4:$B$30,2,FALSE),M1689)</x:f>
        <x:v>Sucre</x:v>
      </x:c>
      <x:c r="O1689" t="str">
        <x:v>C00703</x:v>
      </x:c>
      <x:c r="P1689" t="str">
        <x:v>Frecuente</x:v>
      </x:c>
      <x:c r="Q1689" t="str">
        <x:v>P0091</x:v>
      </x:c>
      <x:c r="R1689" t="str">
        <x:v>Deportes</x:v>
      </x:c>
      <x:c r="S1689" t="str">
        <x:v>Marca C</x:v>
      </x:c>
      <x:c r="T1689" t="str">
        <x:v>E-commerce</x:v>
      </x:c>
      <x:c r="U1689" t="str">
        <x:f>IFERROR(VLOOKUP(T1689,'Mapeos'!$D$4:$E$25,2,FALSE),T1689)</x:f>
        <x:v>E-commerce</x:v>
      </x:c>
      <x:c r="V1689" t="str">
        <x:v>V008</x:v>
      </x:c>
      <x:c r="W1689" t="n">
        <x:v>-1</x:v>
      </x:c>
      <x:c r="X1689" s="28" t="n">
        <x:v>124.24</x:v>
      </x:c>
      <x:c r="Y1689" s="20" t="n">
        <x:v>0.15</x:v>
      </x:c>
      <x:c r="Z1689" s="20" t="n">
        <x:f>IF(Y1689&gt;1,Y1689/100,Y1689)</x:f>
        <x:v>0.15</x:v>
      </x:c>
      <x:c r="AA1689" s="28" t="n">
        <x:v>75.15</x:v>
      </x:c>
      <x:c r="AB1689" s="28" t="n">
        <x:v>-105.6</x:v>
      </x:c>
      <x:c r="AC1689" s="28" t="str">
        <x:v>BOB</x:v>
      </x:c>
      <x:c r="AD1689" s="28" t="n">
        <x:f>IF(AC1689="USD",AB1689*'Parametros'!$B$4,AB1689)</x:f>
        <x:v>-105.6</x:v>
      </x:c>
      <x:c r="AE1689" s="28" t="n">
        <x:f>W1689*X1689*(1-Z1689)</x:f>
        <x:v>-105.604</x:v>
      </x:c>
      <x:c r="AF1689" s="28" t="n">
        <x:f>W1689*AA1689</x:f>
        <x:v>-75.15</x:v>
      </x:c>
      <x:c r="AG1689" s="28" t="n">
        <x:f>AE1689-AF1689</x:f>
        <x:v>-30.453999999999994</x:v>
      </x:c>
      <x:c r="AH1689" s="20" t="str">
        <x:f>IF(AE1689&gt;0,AG1689/AE1689,"")</x:f>
      </x:c>
      <x:c r="AI1689" s="28" t="n">
        <x:v>76614.14</x:v>
      </x:c>
      <x:c r="AJ1689" s="28"/>
      <x:c r="AK1689"/>
      <x:c r="AL1689" t="str">
        <x:v>Devuelto</x:v>
      </x:c>
      <x:c r="AM1689" t="str">
        <x:f>IF(W1689&lt;0,"Devuelto",AL1689)</x:f>
        <x:v>Devuelto</x:v>
      </x:c>
      <x:c r="AN1689" t="str">
        <x:v>QR</x:v>
      </x:c>
      <x:c r="AO1689" s="29" t="str">
        <x:v>Sin observación</x:v>
      </x:c>
      <x:c r="AP1689" t="str">
        <x:f>IF(D1689="","No","Sí")</x:f>
        <x:v>Sí</x:v>
      </x:c>
    </x:row>
    <x:row r="1690">
      <x:c r="A1690" t="n">
        <x:v>1690</x:v>
      </x:c>
      <x:c r="B1690" t="str">
        <x:v>VT0008020</x:v>
      </x:c>
      <x:c r="C1690" t="str">
        <x:v>45635</x:v>
      </x:c>
      <x:c r="D1690" s="27" t="n">
        <x:v>45635</x:v>
      </x:c>
      <x:c r="E1690" t="n">
        <x:f>IF(D1690="","",YEAR(D1690))</x:f>
        <x:v>2024</x:v>
      </x:c>
      <x:c r="F1690" t="n">
        <x:f>IF(D1690="","",MONTH(D1690))</x:f>
        <x:v>12</x:v>
      </x:c>
      <x:c r="G1690" t="str">
        <x:f>IF(D1690="","Fecha no disponible",TEXT(D1690,"mmmm"))</x:f>
        <x:v>December</x:v>
      </x:c>
      <x:c r="H1690" t="str">
        <x:f>IF(D1690="","Fecha no disponible",TEXT(D1690,"yyyy-mm"))</x:f>
        <x:v>2024-12</x:v>
      </x:c>
      <x:c r="I1690" t="str">
        <x:f>IF(D1690="","Fecha no disponible","T"&amp;ROUNDUP(MONTH(D1690)/3,0))</x:f>
        <x:v>T4</x:v>
      </x:c>
      <x:c r="J1690" t="str">
        <x:v>T019</x:v>
      </x:c>
      <x:c r="K1690" t="str">
        <x:v>Tienda Sucre 3</x:v>
      </x:c>
      <x:c r="L1690" t="str">
        <x:v>Centro</x:v>
      </x:c>
      <x:c r="M1690" t="str">
        <x:v>Sucre</x:v>
      </x:c>
      <x:c r="N1690" t="str">
        <x:f>IFERROR(VLOOKUP(M1690,'Mapeos'!$A$4:$B$30,2,FALSE),M1690)</x:f>
        <x:v>Sucre</x:v>
      </x:c>
      <x:c r="O1690" t="str">
        <x:v>C00034</x:v>
      </x:c>
      <x:c r="P1690" t="str">
        <x:v>Premium</x:v>
      </x:c>
      <x:c r="Q1690" t="str">
        <x:v>P0092</x:v>
      </x:c>
      <x:c r="R1690" t="str">
        <x:v>Alimentos</x:v>
      </x:c>
      <x:c r="S1690" t="str">
        <x:v>Marca B</x:v>
      </x:c>
      <x:c r="T1690" t="str">
        <x:v>Tienda</x:v>
      </x:c>
      <x:c r="U1690" t="str">
        <x:f>IFERROR(VLOOKUP(T1690,'Mapeos'!$D$4:$E$25,2,FALSE),T1690)</x:f>
        <x:v>Tienda</x:v>
      </x:c>
      <x:c r="V1690" t="str">
        <x:v>V020</x:v>
      </x:c>
      <x:c r="W1690" t="n">
        <x:v>3</x:v>
      </x:c>
      <x:c r="X1690" s="28" t="n">
        <x:v>43.28</x:v>
      </x:c>
      <x:c r="Y1690" s="20" t="n">
        <x:v>0.25</x:v>
      </x:c>
      <x:c r="Z1690" s="20" t="n">
        <x:f>IF(Y1690&gt;1,Y1690/100,Y1690)</x:f>
        <x:v>0.25</x:v>
      </x:c>
      <x:c r="AA1690" s="28" t="n">
        <x:v>27.55</x:v>
      </x:c>
      <x:c r="AB1690" s="28" t="n">
        <x:v>97.38</x:v>
      </x:c>
      <x:c r="AC1690" s="28" t="str">
        <x:v>BOB</x:v>
      </x:c>
      <x:c r="AD1690" s="28" t="n">
        <x:f>IF(AC1690="USD",AB1690*'Parametros'!$B$4,AB1690)</x:f>
        <x:v>97.38</x:v>
      </x:c>
      <x:c r="AE1690" s="28" t="n">
        <x:f>W1690*X1690*(1-Z1690)</x:f>
        <x:v>97.38</x:v>
      </x:c>
      <x:c r="AF1690" s="28" t="n">
        <x:f>W1690*AA1690</x:f>
        <x:v>82.65</x:v>
      </x:c>
      <x:c r="AG1690" s="28" t="n">
        <x:f>AE1690-AF1690</x:f>
        <x:v>14.72999999999999</x:v>
      </x:c>
      <x:c r="AH1690" s="20" t="n">
        <x:f>IF(AE1690&gt;0,AG1690/AE1690,"")</x:f>
        <x:v>0.15126309303758462</x:v>
      </x:c>
      <x:c r="AI1690" s="28" t="n">
        <x:v>187087.32</x:v>
      </x:c>
      <x:c r="AJ1690" s="28"/>
      <x:c r="AK1690"/>
      <x:c r="AL1690" t="str">
        <x:v>Completado</x:v>
      </x:c>
      <x:c r="AM1690" t="str">
        <x:f>IF(W1690&lt;0,"Devuelto",AL1690)</x:f>
        <x:v>Completado</x:v>
      </x:c>
      <x:c r="AN1690" t="str">
        <x:v>Efectivo</x:v>
      </x:c>
      <x:c r="AO1690" s="29" t="str">
        <x:v>Sin observación</x:v>
      </x:c>
      <x:c r="AP1690" t="str">
        <x:f>IF(D1690="","No","Sí")</x:f>
        <x:v>Sí</x:v>
      </x:c>
    </x:row>
    <x:row r="1691">
      <x:c r="A1691" t="n">
        <x:v>1691</x:v>
      </x:c>
      <x:c r="B1691" t="str">
        <x:v>VT0008025</x:v>
      </x:c>
      <x:c r="C1691" t="str">
        <x:v>45816</x:v>
      </x:c>
      <x:c r="D1691" s="27" t="n">
        <x:v>45816</x:v>
      </x:c>
      <x:c r="E1691" t="n">
        <x:f>IF(D1691="","",YEAR(D1691))</x:f>
        <x:v>2025</x:v>
      </x:c>
      <x:c r="F1691" t="n">
        <x:f>IF(D1691="","",MONTH(D1691))</x:f>
        <x:v>6</x:v>
      </x:c>
      <x:c r="G1691" t="str">
        <x:f>IF(D1691="","Fecha no disponible",TEXT(D1691,"mmmm"))</x:f>
        <x:v>June</x:v>
      </x:c>
      <x:c r="H1691" t="str">
        <x:f>IF(D1691="","Fecha no disponible",TEXT(D1691,"yyyy-mm"))</x:f>
        <x:v>2025-06</x:v>
      </x:c>
      <x:c r="I1691" t="str">
        <x:f>IF(D1691="","Fecha no disponible","T"&amp;ROUNDUP(MONTH(D1691)/3,0))</x:f>
        <x:v>T2</x:v>
      </x:c>
      <x:c r="J1691" t="str">
        <x:v>T002</x:v>
      </x:c>
      <x:c r="K1691" t="str">
        <x:v>Tienda La Paz 2</x:v>
      </x:c>
      <x:c r="L1691" t="str">
        <x:v>Mall</x:v>
      </x:c>
      <x:c r="M1691" t="str">
        <x:v>La Paz</x:v>
      </x:c>
      <x:c r="N1691" t="str">
        <x:f>IFERROR(VLOOKUP(M1691,'Mapeos'!$A$4:$B$30,2,FALSE),M1691)</x:f>
        <x:v>La Paz</x:v>
      </x:c>
      <x:c r="O1691" t="str">
        <x:v>C01456</x:v>
      </x:c>
      <x:c r="P1691" t="str">
        <x:v>Empresa</x:v>
      </x:c>
      <x:c r="Q1691" t="str">
        <x:v>P0090</x:v>
      </x:c>
      <x:c r="R1691" t="str">
        <x:v>Cuidado Personal</x:v>
      </x:c>
      <x:c r="S1691" t="str">
        <x:v>Marca A</x:v>
      </x:c>
      <x:c r="T1691" t="str">
        <x:v>Tienda</x:v>
      </x:c>
      <x:c r="U1691" t="str">
        <x:f>IFERROR(VLOOKUP(T1691,'Mapeos'!$D$4:$E$25,2,FALSE),T1691)</x:f>
        <x:v>Tienda</x:v>
      </x:c>
      <x:c r="V1691" t="str">
        <x:v>V031</x:v>
      </x:c>
      <x:c r="W1691" t="n">
        <x:v>-1</x:v>
      </x:c>
      <x:c r="X1691" s="28" t="n">
        <x:v>68.65</x:v>
      </x:c>
      <x:c r="Y1691" s="20" t="n">
        <x:v>0.1</x:v>
      </x:c>
      <x:c r="Z1691" s="20" t="n">
        <x:f>IF(Y1691&gt;1,Y1691/100,Y1691)</x:f>
        <x:v>0.1</x:v>
      </x:c>
      <x:c r="AA1691" s="28" t="n">
        <x:v>46.9</x:v>
      </x:c>
      <x:c r="AB1691" s="28" t="n">
        <x:v>-61.79</x:v>
      </x:c>
      <x:c r="AC1691" s="28" t="str">
        <x:v>BOB</x:v>
      </x:c>
      <x:c r="AD1691" s="28" t="n">
        <x:f>IF(AC1691="USD",AB1691*'Parametros'!$B$4,AB1691)</x:f>
        <x:v>-61.79</x:v>
      </x:c>
      <x:c r="AE1691" s="28" t="n">
        <x:f>W1691*X1691*(1-Z1691)</x:f>
        <x:v>-61.785000000000004</x:v>
      </x:c>
      <x:c r="AF1691" s="28" t="n">
        <x:f>W1691*AA1691</x:f>
        <x:v>-46.9</x:v>
      </x:c>
      <x:c r="AG1691" s="28" t="n">
        <x:f>AE1691-AF1691</x:f>
        <x:v>-14.885000000000005</x:v>
      </x:c>
      <x:c r="AH1691" s="20" t="str">
        <x:f>IF(AE1691&gt;0,AG1691/AE1691,"")</x:f>
      </x:c>
      <x:c r="AI1691" s="28" t="n">
        <x:v>139371.69</x:v>
      </x:c>
      <x:c r="AJ1691" s="28"/>
      <x:c r="AK1691"/>
      <x:c r="AL1691" t="str">
        <x:v>Devuelto</x:v>
      </x:c>
      <x:c r="AM1691" t="str">
        <x:f>IF(W1691&lt;0,"Devuelto",AL1691)</x:f>
        <x:v>Devuelto</x:v>
      </x:c>
      <x:c r="AN1691" t="str">
        <x:v>Tarjeta</x:v>
      </x:c>
      <x:c r="AO1691" s="29" t="str">
        <x:v>Sin observación</x:v>
      </x:c>
      <x:c r="AP1691" t="str">
        <x:f>IF(D1691="","No","Sí")</x:f>
        <x:v>Sí</x:v>
      </x:c>
    </x:row>
    <x:row r="1692">
      <x:c r="A1692" t="n">
        <x:v>1692</x:v>
      </x:c>
      <x:c r="B1692" t="str">
        <x:v>VT0008029</x:v>
      </x:c>
      <x:c r="C1692" t="str">
        <x:v>45499</x:v>
      </x:c>
      <x:c r="D1692" s="27" t="n">
        <x:v>45499</x:v>
      </x:c>
      <x:c r="E1692" t="n">
        <x:f>IF(D1692="","",YEAR(D1692))</x:f>
        <x:v>2024</x:v>
      </x:c>
      <x:c r="F1692" t="n">
        <x:f>IF(D1692="","",MONTH(D1692))</x:f>
        <x:v>7</x:v>
      </x:c>
      <x:c r="G1692" t="str">
        <x:f>IF(D1692="","Fecha no disponible",TEXT(D1692,"mmmm"))</x:f>
        <x:v>July</x:v>
      </x:c>
      <x:c r="H1692" t="str">
        <x:f>IF(D1692="","Fecha no disponible",TEXT(D1692,"yyyy-mm"))</x:f>
        <x:v>2024-07</x:v>
      </x:c>
      <x:c r="I1692" t="str">
        <x:f>IF(D1692="","Fecha no disponible","T"&amp;ROUNDUP(MONTH(D1692)/3,0))</x:f>
        <x:v>T3</x:v>
      </x:c>
      <x:c r="J1692" t="str">
        <x:v>T006</x:v>
      </x:c>
      <x:c r="K1692" t="str">
        <x:v>Tienda Santa Cruz 2</x:v>
      </x:c>
      <x:c r="L1692" t="str">
        <x:v>Mall</x:v>
      </x:c>
      <x:c r="M1692" t="str">
        <x:v>Santa Cruz</x:v>
      </x:c>
      <x:c r="N1692" t="str">
        <x:f>IFERROR(VLOOKUP(M1692,'Mapeos'!$A$4:$B$30,2,FALSE),M1692)</x:f>
        <x:v>Santa Cruz</x:v>
      </x:c>
      <x:c r="O1692" t="str">
        <x:v>C00763</x:v>
      </x:c>
      <x:c r="P1692" t="str">
        <x:v>Frecuente</x:v>
      </x:c>
      <x:c r="Q1692" t="str">
        <x:v>P0119</x:v>
      </x:c>
      <x:c r="R1692" t="str">
        <x:v>Hogar</x:v>
      </x:c>
      <x:c r="S1692" t="str">
        <x:v>Marca D</x:v>
      </x:c>
      <x:c r="T1692" t="str">
        <x:v>Tienda</x:v>
      </x:c>
      <x:c r="U1692" t="str">
        <x:f>IFERROR(VLOOKUP(T1692,'Mapeos'!$D$4:$E$25,2,FALSE),T1692)</x:f>
        <x:v>Tienda</x:v>
      </x:c>
      <x:c r="V1692" t="str">
        <x:v>V028</x:v>
      </x:c>
      <x:c r="W1692" t="n">
        <x:v>2</x:v>
      </x:c>
      <x:c r="X1692" s="28" t="n">
        <x:v>349.52</x:v>
      </x:c>
      <x:c r="Y1692" s="20" t="n">
        <x:v>0.2</x:v>
      </x:c>
      <x:c r="Z1692" s="20" t="n">
        <x:f>IF(Y1692&gt;1,Y1692/100,Y1692)</x:f>
        <x:v>0.2</x:v>
      </x:c>
      <x:c r="AA1692" s="28" t="n">
        <x:v>226.47</x:v>
      </x:c>
      <x:c r="AB1692" s="28" t="n">
        <x:v>559.23</x:v>
      </x:c>
      <x:c r="AC1692" s="28" t="str">
        <x:v>BOB</x:v>
      </x:c>
      <x:c r="AD1692" s="28" t="n">
        <x:f>IF(AC1692="USD",AB1692*'Parametros'!$B$4,AB1692)</x:f>
        <x:v>559.23</x:v>
      </x:c>
      <x:c r="AE1692" s="28" t="n">
        <x:f>W1692*X1692*(1-Z1692)</x:f>
        <x:v>559.232</x:v>
      </x:c>
      <x:c r="AF1692" s="28" t="n">
        <x:f>W1692*AA1692</x:f>
        <x:v>452.94</x:v>
      </x:c>
      <x:c r="AG1692" s="28" t="n">
        <x:f>AE1692-AF1692</x:f>
        <x:v>106.29199999999997</x:v>
      </x:c>
      <x:c r="AH1692" s="20" t="n">
        <x:f>IF(AE1692&gt;0,AG1692/AE1692,"")</x:f>
        <x:v>0.1900678072785534</x:v>
      </x:c>
      <x:c r="AI1692" s="28" t="n">
        <x:v>136150.72</x:v>
      </x:c>
      <x:c r="AJ1692" s="28"/>
      <x:c r="AK1692"/>
      <x:c r="AL1692" t="str">
        <x:v>Completado</x:v>
      </x:c>
      <x:c r="AM1692" t="str">
        <x:f>IF(W1692&lt;0,"Devuelto",AL1692)</x:f>
        <x:v>Completado</x:v>
      </x:c>
      <x:c r="AN1692" t="str">
        <x:v>Efectivo</x:v>
      </x:c>
      <x:c r="AO1692" s="29" t="str">
        <x:v>Sin observación</x:v>
      </x:c>
      <x:c r="AP1692" t="str">
        <x:f>IF(D1692="","No","Sí")</x:f>
        <x:v>Sí</x:v>
      </x:c>
    </x:row>
    <x:row r="1693">
      <x:c r="A1693" t="n">
        <x:v>1693</x:v>
      </x:c>
      <x:c r="B1693" t="str">
        <x:v>VT0008034</x:v>
      </x:c>
      <x:c r="C1693" t="str">
        <x:v>46064</x:v>
      </x:c>
      <x:c r="D1693" s="27" t="n">
        <x:v>46064</x:v>
      </x:c>
      <x:c r="E1693" t="n">
        <x:f>IF(D1693="","",YEAR(D1693))</x:f>
        <x:v>2026</x:v>
      </x:c>
      <x:c r="F1693" t="n">
        <x:f>IF(D1693="","",MONTH(D1693))</x:f>
        <x:v>2</x:v>
      </x:c>
      <x:c r="G1693" t="str">
        <x:f>IF(D1693="","Fecha no disponible",TEXT(D1693,"mmmm"))</x:f>
        <x:v>February</x:v>
      </x:c>
      <x:c r="H1693" t="str">
        <x:f>IF(D1693="","Fecha no disponible",TEXT(D1693,"yyyy-mm"))</x:f>
        <x:v>2026-02</x:v>
      </x:c>
      <x:c r="I1693" t="str">
        <x:f>IF(D1693="","Fecha no disponible","T"&amp;ROUNDUP(MONTH(D1693)/3,0))</x:f>
        <x:v>T1</x:v>
      </x:c>
      <x:c r="J1693" t="str">
        <x:v>T019</x:v>
      </x:c>
      <x:c r="K1693" t="str">
        <x:v>Tienda Sucre 3</x:v>
      </x:c>
      <x:c r="L1693" t="str">
        <x:v>Centro</x:v>
      </x:c>
      <x:c r="M1693" t="str">
        <x:v>Sucre</x:v>
      </x:c>
      <x:c r="N1693" t="str">
        <x:f>IFERROR(VLOOKUP(M1693,'Mapeos'!$A$4:$B$30,2,FALSE),M1693)</x:f>
        <x:v>Sucre</x:v>
      </x:c>
      <x:c r="O1693" t="str">
        <x:v>C00340</x:v>
      </x:c>
      <x:c r="P1693" t="str">
        <x:v>Empresa</x:v>
      </x:c>
      <x:c r="Q1693" t="str">
        <x:v>P0109</x:v>
      </x:c>
      <x:c r="R1693" t="str">
        <x:v>Electrónica</x:v>
      </x:c>
      <x:c r="S1693" t="str">
        <x:v>Marca D</x:v>
      </x:c>
      <x:c r="T1693" t="str">
        <x:v>Tienda</x:v>
      </x:c>
      <x:c r="U1693" t="str">
        <x:f>IFERROR(VLOOKUP(T1693,'Mapeos'!$D$4:$E$25,2,FALSE),T1693)</x:f>
        <x:v>Tienda</x:v>
      </x:c>
      <x:c r="V1693" t="str">
        <x:v>V010</x:v>
      </x:c>
      <x:c r="W1693" t="n">
        <x:v>1</x:v>
      </x:c>
      <x:c r="X1693" s="28" t="n">
        <x:v>276.67</x:v>
      </x:c>
      <x:c r="Y1693" s="20" t="n">
        <x:v>0.2</x:v>
      </x:c>
      <x:c r="Z1693" s="20" t="n">
        <x:f>IF(Y1693&gt;1,Y1693/100,Y1693)</x:f>
        <x:v>0.2</x:v>
      </x:c>
      <x:c r="AA1693" s="28" t="n">
        <x:v>185.21</x:v>
      </x:c>
      <x:c r="AB1693" s="28" t="n">
        <x:v>221.34</x:v>
      </x:c>
      <x:c r="AC1693" s="28" t="str">
        <x:v>BOB</x:v>
      </x:c>
      <x:c r="AD1693" s="28" t="n">
        <x:f>IF(AC1693="USD",AB1693*'Parametros'!$B$4,AB1693)</x:f>
        <x:v>221.34</x:v>
      </x:c>
      <x:c r="AE1693" s="28" t="n">
        <x:f>W1693*X1693*(1-Z1693)</x:f>
        <x:v>221.336</x:v>
      </x:c>
      <x:c r="AF1693" s="28" t="n">
        <x:f>W1693*AA1693</x:f>
        <x:v>185.21</x:v>
      </x:c>
      <x:c r="AG1693" s="28" t="n">
        <x:f>AE1693-AF1693</x:f>
        <x:v>36.126000000000005</x:v>
      </x:c>
      <x:c r="AH1693" s="20" t="n">
        <x:f>IF(AE1693&gt;0,AG1693/AE1693,"")</x:f>
        <x:v>0.16321791303719232</x:v>
      </x:c>
      <x:c r="AI1693" s="28" t="n">
        <x:v>120492</x:v>
      </x:c>
      <x:c r="AJ1693" s="28"/>
      <x:c r="AK1693"/>
      <x:c r="AL1693" t="str">
        <x:v>Completado</x:v>
      </x:c>
      <x:c r="AM1693" t="str">
        <x:f>IF(W1693&lt;0,"Devuelto",AL1693)</x:f>
        <x:v>Completado</x:v>
      </x:c>
      <x:c r="AN1693" t="str">
        <x:v>Efectivo</x:v>
      </x:c>
      <x:c r="AO1693" s="29" t="str">
        <x:v>Sin observación</x:v>
      </x:c>
      <x:c r="AP1693" t="str">
        <x:f>IF(D1693="","No","Sí")</x:f>
        <x:v>Sí</x:v>
      </x:c>
    </x:row>
    <x:row r="1694">
      <x:c r="A1694" t="n">
        <x:v>1694</x:v>
      </x:c>
      <x:c r="B1694" t="str">
        <x:v>VT0008039</x:v>
      </x:c>
      <x:c r="C1694" t="str">
        <x:v>46187</x:v>
      </x:c>
      <x:c r="D1694" s="27" t="n">
        <x:v>46187</x:v>
      </x:c>
      <x:c r="E1694" t="n">
        <x:f>IF(D1694="","",YEAR(D1694))</x:f>
        <x:v>2026</x:v>
      </x:c>
      <x:c r="F1694" t="n">
        <x:f>IF(D1694="","",MONTH(D1694))</x:f>
        <x:v>6</x:v>
      </x:c>
      <x:c r="G1694" t="str">
        <x:f>IF(D1694="","Fecha no disponible",TEXT(D1694,"mmmm"))</x:f>
        <x:v>June</x:v>
      </x:c>
      <x:c r="H1694" t="str">
        <x:f>IF(D1694="","Fecha no disponible",TEXT(D1694,"yyyy-mm"))</x:f>
        <x:v>2026-06</x:v>
      </x:c>
      <x:c r="I1694" t="str">
        <x:f>IF(D1694="","Fecha no disponible","T"&amp;ROUNDUP(MONTH(D1694)/3,0))</x:f>
        <x:v>T2</x:v>
      </x:c>
      <x:c r="J1694" t="str">
        <x:v>T014</x:v>
      </x:c>
      <x:c r="K1694" t="str">
        <x:v>Tienda Potosí 2</x:v>
      </x:c>
      <x:c r="L1694" t="str">
        <x:v>Barrio</x:v>
      </x:c>
      <x:c r="M1694" t="str">
        <x:v>Potosí</x:v>
      </x:c>
      <x:c r="N1694" t="str">
        <x:f>IFERROR(VLOOKUP(M1694,'Mapeos'!$A$4:$B$30,2,FALSE),M1694)</x:f>
        <x:v>Potosí</x:v>
      </x:c>
      <x:c r="O1694" t="str">
        <x:v>C01537</x:v>
      </x:c>
      <x:c r="P1694" t="str">
        <x:v>Premium</x:v>
      </x:c>
      <x:c r="Q1694" t="str">
        <x:v>P0135</x:v>
      </x:c>
      <x:c r="R1694" t="str">
        <x:v>Deportes</x:v>
      </x:c>
      <x:c r="S1694" t="str">
        <x:v>Marca D</x:v>
      </x:c>
      <x:c r="T1694" t="str">
        <x:v>WhatsApp</x:v>
      </x:c>
      <x:c r="U1694" t="str">
        <x:f>IFERROR(VLOOKUP(T1694,'Mapeos'!$D$4:$E$25,2,FALSE),T1694)</x:f>
        <x:v>WhatsApp</x:v>
      </x:c>
      <x:c r="V1694" t="str">
        <x:v>V031</x:v>
      </x:c>
      <x:c r="W1694" t="n">
        <x:v>-4</x:v>
      </x:c>
      <x:c r="X1694" s="28" t="n">
        <x:v>87.37</x:v>
      </x:c>
      <x:c r="Y1694" s="20" t="n">
        <x:v>0.1</x:v>
      </x:c>
      <x:c r="Z1694" s="20" t="n">
        <x:f>IF(Y1694&gt;1,Y1694/100,Y1694)</x:f>
        <x:v>0.1</x:v>
      </x:c>
      <x:c r="AA1694" s="28" t="n">
        <x:v>45.32</x:v>
      </x:c>
      <x:c r="AB1694" s="28" t="n">
        <x:v>-314.53</x:v>
      </x:c>
      <x:c r="AC1694" s="28" t="str">
        <x:v>BOB</x:v>
      </x:c>
      <x:c r="AD1694" s="28" t="n">
        <x:f>IF(AC1694="USD",AB1694*'Parametros'!$B$4,AB1694)</x:f>
        <x:v>-314.53</x:v>
      </x:c>
      <x:c r="AE1694" s="28" t="n">
        <x:f>W1694*X1694*(1-Z1694)</x:f>
        <x:v>-314.53200000000004</x:v>
      </x:c>
      <x:c r="AF1694" s="28" t="n">
        <x:f>W1694*AA1694</x:f>
        <x:v>-181.28</x:v>
      </x:c>
      <x:c r="AG1694" s="28" t="n">
        <x:f>AE1694-AF1694</x:f>
        <x:v>-133.25200000000004</x:v>
      </x:c>
      <x:c r="AH1694" s="20" t="str">
        <x:f>IF(AE1694&gt;0,AG1694/AE1694,"")</x:f>
      </x:c>
      <x:c r="AI1694" s="28" t="n">
        <x:v>74147.64</x:v>
      </x:c>
      <x:c r="AJ1694" s="28"/>
      <x:c r="AK1694"/>
      <x:c r="AL1694" t="str">
        <x:v>Devuelto</x:v>
      </x:c>
      <x:c r="AM1694" t="str">
        <x:f>IF(W1694&lt;0,"Devuelto",AL1694)</x:f>
        <x:v>Devuelto</x:v>
      </x:c>
      <x:c r="AN1694" t="str">
        <x:v>Tarjeta</x:v>
      </x:c>
      <x:c r="AO1694" s="29" t="str">
        <x:v>Sin observación</x:v>
      </x:c>
      <x:c r="AP1694" t="str">
        <x:f>IF(D1694="","No","Sí")</x:f>
        <x:v>Sí</x:v>
      </x:c>
    </x:row>
    <x:row r="1695">
      <x:c r="A1695" t="n">
        <x:v>1695</x:v>
      </x:c>
      <x:c r="B1695" t="str">
        <x:v>VT0008044</x:v>
      </x:c>
      <x:c r="C1695" t="str">
        <x:v>45428</x:v>
      </x:c>
      <x:c r="D1695" s="27" t="n">
        <x:v>45428</x:v>
      </x:c>
      <x:c r="E1695" t="n">
        <x:f>IF(D1695="","",YEAR(D1695))</x:f>
        <x:v>2024</x:v>
      </x:c>
      <x:c r="F1695" t="n">
        <x:f>IF(D1695="","",MONTH(D1695))</x:f>
        <x:v>5</x:v>
      </x:c>
      <x:c r="G1695" t="str">
        <x:f>IF(D1695="","Fecha no disponible",TEXT(D1695,"mmmm"))</x:f>
        <x:v>May</x:v>
      </x:c>
      <x:c r="H1695" t="str">
        <x:f>IF(D1695="","Fecha no disponible",TEXT(D1695,"yyyy-mm"))</x:f>
        <x:v>2024-05</x:v>
      </x:c>
      <x:c r="I1695" t="str">
        <x:f>IF(D1695="","Fecha no disponible","T"&amp;ROUNDUP(MONTH(D1695)/3,0))</x:f>
        <x:v>T2</x:v>
      </x:c>
      <x:c r="J1695" t="str">
        <x:v>T011</x:v>
      </x:c>
      <x:c r="K1695" t="str">
        <x:v>Tienda Cochabamba 3</x:v>
      </x:c>
      <x:c r="L1695" t="str">
        <x:v>Mall</x:v>
      </x:c>
      <x:c r="M1695" t="str">
        <x:v>Cochabamba</x:v>
      </x:c>
      <x:c r="N1695" t="str">
        <x:f>IFERROR(VLOOKUP(M1695,'Mapeos'!$A$4:$B$30,2,FALSE),M1695)</x:f>
        <x:v>Cochabamba</x:v>
      </x:c>
      <x:c r="O1695" t="str">
        <x:v>C00524</x:v>
      </x:c>
      <x:c r="P1695" t="str">
        <x:v>Masivo</x:v>
      </x:c>
      <x:c r="Q1695" t="str">
        <x:v>P0088</x:v>
      </x:c>
      <x:c r="R1695" t="str">
        <x:v>Hogar</x:v>
      </x:c>
      <x:c r="S1695" t="str">
        <x:v>Marca B</x:v>
      </x:c>
      <x:c r="T1695" t="str">
        <x:v>Tienda</x:v>
      </x:c>
      <x:c r="U1695" t="str">
        <x:f>IFERROR(VLOOKUP(T1695,'Mapeos'!$D$4:$E$25,2,FALSE),T1695)</x:f>
        <x:v>Tienda</x:v>
      </x:c>
      <x:c r="V1695" t="str">
        <x:v>V013</x:v>
      </x:c>
      <x:c r="W1695" t="n">
        <x:v>-2</x:v>
      </x:c>
      <x:c r="X1695" s="28" t="n">
        <x:v>295.64</x:v>
      </x:c>
      <x:c r="Y1695" s="20" t="n">
        <x:v>0</x:v>
      </x:c>
      <x:c r="Z1695" s="20" t="n">
        <x:f>IF(Y1695&gt;1,Y1695/100,Y1695)</x:f>
        <x:v>0</x:v>
      </x:c>
      <x:c r="AA1695" s="28" t="n">
        <x:v>154.37</x:v>
      </x:c>
      <x:c r="AB1695" s="28" t="n">
        <x:v>-591.28</x:v>
      </x:c>
      <x:c r="AC1695" s="28" t="str">
        <x:v>BOB</x:v>
      </x:c>
      <x:c r="AD1695" s="28" t="n">
        <x:f>IF(AC1695="USD",AB1695*'Parametros'!$B$4,AB1695)</x:f>
        <x:v>-591.28</x:v>
      </x:c>
      <x:c r="AE1695" s="28" t="n">
        <x:f>W1695*X1695*(1-Z1695)</x:f>
        <x:v>-591.28</x:v>
      </x:c>
      <x:c r="AF1695" s="28" t="n">
        <x:f>W1695*AA1695</x:f>
        <x:v>-308.74</x:v>
      </x:c>
      <x:c r="AG1695" s="28" t="n">
        <x:f>AE1695-AF1695</x:f>
        <x:v>-282.53999999999996</x:v>
      </x:c>
      <x:c r="AH1695" s="20" t="str">
        <x:f>IF(AE1695&gt;0,AG1695/AE1695,"")</x:f>
      </x:c>
      <x:c r="AI1695" s="28" t="n">
        <x:v>136007.7</x:v>
      </x:c>
      <x:c r="AJ1695" s="28"/>
      <x:c r="AK1695"/>
      <x:c r="AL1695" t="str">
        <x:v>Devuelto</x:v>
      </x:c>
      <x:c r="AM1695" t="str">
        <x:f>IF(W1695&lt;0,"Devuelto",AL1695)</x:f>
        <x:v>Devuelto</x:v>
      </x:c>
      <x:c r="AN1695" t="str">
        <x:v>QR</x:v>
      </x:c>
      <x:c r="AO1695" s="29" t="str">
        <x:v>Sin observación</x:v>
      </x:c>
      <x:c r="AP1695" t="str">
        <x:f>IF(D1695="","No","Sí")</x:f>
        <x:v>Sí</x:v>
      </x:c>
    </x:row>
    <x:row r="1696">
      <x:c r="A1696" t="n">
        <x:v>1696</x:v>
      </x:c>
      <x:c r="B1696" t="str">
        <x:v>VT0008048</x:v>
      </x:c>
      <x:c r="C1696" t="str">
        <x:v>45301</x:v>
      </x:c>
      <x:c r="D1696" s="27" t="n">
        <x:v>45301</x:v>
      </x:c>
      <x:c r="E1696" t="n">
        <x:f>IF(D1696="","",YEAR(D1696))</x:f>
        <x:v>2024</x:v>
      </x:c>
      <x:c r="F1696" t="n">
        <x:f>IF(D1696="","",MONTH(D1696))</x:f>
        <x:v>1</x:v>
      </x:c>
      <x:c r="G1696" t="str">
        <x:f>IF(D1696="","Fecha no disponible",TEXT(D1696,"mmmm"))</x:f>
        <x:v>January</x:v>
      </x:c>
      <x:c r="H1696" t="str">
        <x:f>IF(D1696="","Fecha no disponible",TEXT(D1696,"yyyy-mm"))</x:f>
        <x:v>2024-01</x:v>
      </x:c>
      <x:c r="I1696" t="str">
        <x:f>IF(D1696="","Fecha no disponible","T"&amp;ROUNDUP(MONTH(D1696)/3,0))</x:f>
        <x:v>T1</x:v>
      </x:c>
      <x:c r="J1696" t="str">
        <x:v>T002</x:v>
      </x:c>
      <x:c r="K1696" t="str">
        <x:v>Tienda La Paz 2</x:v>
      </x:c>
      <x:c r="L1696" t="str">
        <x:v>Mall</x:v>
      </x:c>
      <x:c r="M1696" t="str">
        <x:v>La Paz</x:v>
      </x:c>
      <x:c r="N1696" t="str">
        <x:f>IFERROR(VLOOKUP(M1696,'Mapeos'!$A$4:$B$30,2,FALSE),M1696)</x:f>
        <x:v>La Paz</x:v>
      </x:c>
      <x:c r="O1696" t="str">
        <x:v>C01212</x:v>
      </x:c>
      <x:c r="P1696" t="str">
        <x:v>Masivo</x:v>
      </x:c>
      <x:c r="Q1696" t="str">
        <x:v>P0034</x:v>
      </x:c>
      <x:c r="R1696" t="str">
        <x:v>Alimentos</x:v>
      </x:c>
      <x:c r="S1696" t="str">
        <x:v>Marca D</x:v>
      </x:c>
      <x:c r="T1696" t="str">
        <x:v>Tienda</x:v>
      </x:c>
      <x:c r="U1696" t="str">
        <x:f>IFERROR(VLOOKUP(T1696,'Mapeos'!$D$4:$E$25,2,FALSE),T1696)</x:f>
        <x:v>Tienda</x:v>
      </x:c>
      <x:c r="V1696" t="str">
        <x:v>V010</x:v>
      </x:c>
      <x:c r="W1696" t="n">
        <x:v>5</x:v>
      </x:c>
      <x:c r="X1696" s="28" t="n">
        <x:v>31.97</x:v>
      </x:c>
      <x:c r="Y1696" s="20" t="n">
        <x:v>0.2</x:v>
      </x:c>
      <x:c r="Z1696" s="20" t="n">
        <x:f>IF(Y1696&gt;1,Y1696/100,Y1696)</x:f>
        <x:v>0.2</x:v>
      </x:c>
      <x:c r="AA1696" s="28" t="n">
        <x:v>22.07</x:v>
      </x:c>
      <x:c r="AB1696" s="28" t="n">
        <x:v>127.88</x:v>
      </x:c>
      <x:c r="AC1696" s="28" t="str">
        <x:v>BOB</x:v>
      </x:c>
      <x:c r="AD1696" s="28" t="n">
        <x:f>IF(AC1696="USD",AB1696*'Parametros'!$B$4,AB1696)</x:f>
        <x:v>127.88</x:v>
      </x:c>
      <x:c r="AE1696" s="28" t="n">
        <x:f>W1696*X1696*(1-Z1696)</x:f>
        <x:v>127.88</x:v>
      </x:c>
      <x:c r="AF1696" s="28" t="n">
        <x:f>W1696*AA1696</x:f>
        <x:v>110.35</x:v>
      </x:c>
      <x:c r="AG1696" s="28" t="n">
        <x:f>AE1696-AF1696</x:f>
        <x:v>17.53</x:v>
      </x:c>
      <x:c r="AH1696" s="20" t="n">
        <x:f>IF(AE1696&gt;0,AG1696/AE1696,"")</x:f>
        <x:v>0.13708163903659681</x:v>
      </x:c>
      <x:c r="AI1696" s="28" t="n">
        <x:v>181706.75</x:v>
      </x:c>
      <x:c r="AJ1696" s="28"/>
      <x:c r="AK1696"/>
      <x:c r="AL1696" t="str">
        <x:v>Completado</x:v>
      </x:c>
      <x:c r="AM1696" t="str">
        <x:f>IF(W1696&lt;0,"Devuelto",AL1696)</x:f>
        <x:v>Completado</x:v>
      </x:c>
      <x:c r="AN1696" t="str">
        <x:v>QR</x:v>
      </x:c>
      <x:c r="AO1696" s="29" t="str">
        <x:v>Sin observación</x:v>
      </x:c>
      <x:c r="AP1696" t="str">
        <x:f>IF(D1696="","No","Sí")</x:f>
        <x:v>Sí</x:v>
      </x:c>
    </x:row>
    <x:row r="1697">
      <x:c r="A1697" t="n">
        <x:v>1697</x:v>
      </x:c>
      <x:c r="B1697" t="str">
        <x:v>VT0008053</x:v>
      </x:c>
      <x:c r="C1697" t="str">
        <x:v>45814</x:v>
      </x:c>
      <x:c r="D1697" s="27" t="n">
        <x:v>45814</x:v>
      </x:c>
      <x:c r="E1697" t="n">
        <x:f>IF(D1697="","",YEAR(D1697))</x:f>
        <x:v>2025</x:v>
      </x:c>
      <x:c r="F1697" t="n">
        <x:f>IF(D1697="","",MONTH(D1697))</x:f>
        <x:v>6</x:v>
      </x:c>
      <x:c r="G1697" t="str">
        <x:f>IF(D1697="","Fecha no disponible",TEXT(D1697,"mmmm"))</x:f>
        <x:v>June</x:v>
      </x:c>
      <x:c r="H1697" t="str">
        <x:f>IF(D1697="","Fecha no disponible",TEXT(D1697,"yyyy-mm"))</x:f>
        <x:v>2025-06</x:v>
      </x:c>
      <x:c r="I1697" t="str">
        <x:f>IF(D1697="","Fecha no disponible","T"&amp;ROUNDUP(MONTH(D1697)/3,0))</x:f>
        <x:v>T2</x:v>
      </x:c>
      <x:c r="J1697" t="str">
        <x:v>T006</x:v>
      </x:c>
      <x:c r="K1697" t="str">
        <x:v>Tienda Santa Cruz 2</x:v>
      </x:c>
      <x:c r="L1697" t="str">
        <x:v>Mall</x:v>
      </x:c>
      <x:c r="M1697" t="str">
        <x:v>Santa Cruz</x:v>
      </x:c>
      <x:c r="N1697" t="str">
        <x:f>IFERROR(VLOOKUP(M1697,'Mapeos'!$A$4:$B$30,2,FALSE),M1697)</x:f>
        <x:v>Santa Cruz</x:v>
      </x:c>
      <x:c r="O1697" t="str">
        <x:v>C00448</x:v>
      </x:c>
      <x:c r="P1697" t="str">
        <x:v>Premium</x:v>
      </x:c>
      <x:c r="Q1697" t="str">
        <x:v>P0074</x:v>
      </x:c>
      <x:c r="R1697" t="str">
        <x:v>Hogar</x:v>
      </x:c>
      <x:c r="S1697" t="str">
        <x:v>Marca B</x:v>
      </x:c>
      <x:c r="T1697" t="str">
        <x:v>Marketplace</x:v>
      </x:c>
      <x:c r="U1697" t="str">
        <x:f>IFERROR(VLOOKUP(T1697,'Mapeos'!$D$4:$E$25,2,FALSE),T1697)</x:f>
        <x:v>Marketplace</x:v>
      </x:c>
      <x:c r="V1697" t="str">
        <x:v>V028</x:v>
      </x:c>
      <x:c r="W1697" t="n">
        <x:v>1</x:v>
      </x:c>
      <x:c r="X1697" s="28" t="n">
        <x:v>315.54</x:v>
      </x:c>
      <x:c r="Y1697" s="20" t="n">
        <x:v>0</x:v>
      </x:c>
      <x:c r="Z1697" s="20" t="n">
        <x:f>IF(Y1697&gt;1,Y1697/100,Y1697)</x:f>
        <x:v>0</x:v>
      </x:c>
      <x:c r="AA1697" s="28" t="n">
        <x:v>211</x:v>
      </x:c>
      <x:c r="AB1697" s="28" t="n">
        <x:v>315.54</x:v>
      </x:c>
      <x:c r="AC1697" s="28" t="str">
        <x:v>BOB</x:v>
      </x:c>
      <x:c r="AD1697" s="28" t="n">
        <x:f>IF(AC1697="USD",AB1697*'Parametros'!$B$4,AB1697)</x:f>
        <x:v>315.54</x:v>
      </x:c>
      <x:c r="AE1697" s="28" t="n">
        <x:f>W1697*X1697*(1-Z1697)</x:f>
        <x:v>315.54</x:v>
      </x:c>
      <x:c r="AF1697" s="28" t="n">
        <x:f>W1697*AA1697</x:f>
        <x:v>211</x:v>
      </x:c>
      <x:c r="AG1697" s="28" t="n">
        <x:f>AE1697-AF1697</x:f>
        <x:v>104.54000000000002</x:v>
      </x:c>
      <x:c r="AH1697" s="20" t="n">
        <x:f>IF(AE1697&gt;0,AG1697/AE1697,"")</x:f>
        <x:v>0.33130506433415735</x:v>
      </x:c>
      <x:c r="AI1697" s="28" t="n">
        <x:v>100257.29</x:v>
      </x:c>
      <x:c r="AJ1697" s="28"/>
      <x:c r="AK1697"/>
      <x:c r="AL1697" t="str">
        <x:v>Completado</x:v>
      </x:c>
      <x:c r="AM1697" t="str">
        <x:f>IF(W1697&lt;0,"Devuelto",AL1697)</x:f>
        <x:v>Completado</x:v>
      </x:c>
      <x:c r="AN1697" t="str">
        <x:v>Tarjeta</x:v>
      </x:c>
      <x:c r="AO1697" s="29" t="str">
        <x:v>Sin observación</x:v>
      </x:c>
      <x:c r="AP1697" t="str">
        <x:f>IF(D1697="","No","Sí")</x:f>
        <x:v>Sí</x:v>
      </x:c>
    </x:row>
    <x:row r="1698">
      <x:c r="A1698" t="n">
        <x:v>1698</x:v>
      </x:c>
      <x:c r="B1698" t="str">
        <x:v>VT0008058</x:v>
      </x:c>
      <x:c r="C1698" t="str">
        <x:v>45300</x:v>
      </x:c>
      <x:c r="D1698" s="27" t="n">
        <x:v>45300</x:v>
      </x:c>
      <x:c r="E1698" t="n">
        <x:f>IF(D1698="","",YEAR(D1698))</x:f>
        <x:v>2024</x:v>
      </x:c>
      <x:c r="F1698" t="n">
        <x:f>IF(D1698="","",MONTH(D1698))</x:f>
        <x:v>1</x:v>
      </x:c>
      <x:c r="G1698" t="str">
        <x:f>IF(D1698="","Fecha no disponible",TEXT(D1698,"mmmm"))</x:f>
        <x:v>January</x:v>
      </x:c>
      <x:c r="H1698" t="str">
        <x:f>IF(D1698="","Fecha no disponible",TEXT(D1698,"yyyy-mm"))</x:f>
        <x:v>2024-01</x:v>
      </x:c>
      <x:c r="I1698" t="str">
        <x:f>IF(D1698="","Fecha no disponible","T"&amp;ROUNDUP(MONTH(D1698)/3,0))</x:f>
        <x:v>T1</x:v>
      </x:c>
      <x:c r="J1698" t="str">
        <x:v>T010</x:v>
      </x:c>
      <x:c r="K1698" t="str">
        <x:v>Tienda Cochabamba 2</x:v>
      </x:c>
      <x:c r="L1698" t="str">
        <x:v>Barrio</x:v>
      </x:c>
      <x:c r="M1698" t="str">
        <x:v>Cochabamba</x:v>
      </x:c>
      <x:c r="N1698" t="str">
        <x:f>IFERROR(VLOOKUP(M1698,'Mapeos'!$A$4:$B$30,2,FALSE),M1698)</x:f>
        <x:v>Cochabamba</x:v>
      </x:c>
      <x:c r="O1698" t="str">
        <x:v>C00323</x:v>
      </x:c>
      <x:c r="P1698" t="str">
        <x:v>Premium</x:v>
      </x:c>
      <x:c r="Q1698" t="str">
        <x:v>P0004</x:v>
      </x:c>
      <x:c r="R1698" t="str">
        <x:v>Alimentos</x:v>
      </x:c>
      <x:c r="S1698" t="str">
        <x:v>Marca B</x:v>
      </x:c>
      <x:c r="T1698" t="str">
        <x:v>E-commerce</x:v>
      </x:c>
      <x:c r="U1698" t="str">
        <x:f>IFERROR(VLOOKUP(T1698,'Mapeos'!$D$4:$E$25,2,FALSE),T1698)</x:f>
        <x:v>E-commerce</x:v>
      </x:c>
      <x:c r="V1698" t="str">
        <x:v>V038</x:v>
      </x:c>
      <x:c r="W1698" t="n">
        <x:v>1</x:v>
      </x:c>
      <x:c r="X1698" s="28" t="n">
        <x:v>42.33</x:v>
      </x:c>
      <x:c r="Y1698" s="20" t="n">
        <x:v>0</x:v>
      </x:c>
      <x:c r="Z1698" s="20" t="n">
        <x:f>IF(Y1698&gt;1,Y1698/100,Y1698)</x:f>
        <x:v>0</x:v>
      </x:c>
      <x:c r="AA1698" s="28" t="n">
        <x:v>28.8</x:v>
      </x:c>
      <x:c r="AB1698" s="28" t="n">
        <x:v>42.33</x:v>
      </x:c>
      <x:c r="AC1698" s="28" t="str">
        <x:v>BOB</x:v>
      </x:c>
      <x:c r="AD1698" s="28" t="n">
        <x:f>IF(AC1698="USD",AB1698*'Parametros'!$B$4,AB1698)</x:f>
        <x:v>42.33</x:v>
      </x:c>
      <x:c r="AE1698" s="28" t="n">
        <x:f>W1698*X1698*(1-Z1698)</x:f>
        <x:v>42.33</x:v>
      </x:c>
      <x:c r="AF1698" s="28" t="n">
        <x:f>W1698*AA1698</x:f>
        <x:v>28.8</x:v>
      </x:c>
      <x:c r="AG1698" s="28" t="n">
        <x:f>AE1698-AF1698</x:f>
        <x:v>13.529999999999998</x:v>
      </x:c>
      <x:c r="AH1698" s="20" t="n">
        <x:f>IF(AE1698&gt;0,AG1698/AE1698,"")</x:f>
        <x:v>0.3196314670446491</x:v>
      </x:c>
      <x:c r="AI1698" s="28" t="n">
        <x:v>92144.23</x:v>
      </x:c>
      <x:c r="AJ1698" s="28"/>
      <x:c r="AK1698"/>
      <x:c r="AL1698" t="str">
        <x:v>Completado</x:v>
      </x:c>
      <x:c r="AM1698" t="str">
        <x:f>IF(W1698&lt;0,"Devuelto",AL1698)</x:f>
        <x:v>Completado</x:v>
      </x:c>
      <x:c r="AN1698" t="str">
        <x:v>Efectivo</x:v>
      </x:c>
      <x:c r="AO1698" s="29" t="str">
        <x:v>Sin observación</x:v>
      </x:c>
      <x:c r="AP1698" t="str">
        <x:f>IF(D1698="","No","Sí")</x:f>
        <x:v>Sí</x:v>
      </x:c>
    </x:row>
    <x:row r="1699">
      <x:c r="A1699" t="n">
        <x:v>1699</x:v>
      </x:c>
      <x:c r="B1699" t="str">
        <x:v>VT0008063</x:v>
      </x:c>
      <x:c r="C1699" t="str">
        <x:v>45777</x:v>
      </x:c>
      <x:c r="D1699" s="27" t="n">
        <x:v>45777</x:v>
      </x:c>
      <x:c r="E1699" t="n">
        <x:f>IF(D1699="","",YEAR(D1699))</x:f>
        <x:v>2025</x:v>
      </x:c>
      <x:c r="F1699" t="n">
        <x:f>IF(D1699="","",MONTH(D1699))</x:f>
        <x:v>4</x:v>
      </x:c>
      <x:c r="G1699" t="str">
        <x:f>IF(D1699="","Fecha no disponible",TEXT(D1699,"mmmm"))</x:f>
        <x:v>April</x:v>
      </x:c>
      <x:c r="H1699" t="str">
        <x:f>IF(D1699="","Fecha no disponible",TEXT(D1699,"yyyy-mm"))</x:f>
        <x:v>2025-04</x:v>
      </x:c>
      <x:c r="I1699" t="str">
        <x:f>IF(D1699="","Fecha no disponible","T"&amp;ROUNDUP(MONTH(D1699)/3,0))</x:f>
        <x:v>T2</x:v>
      </x:c>
      <x:c r="J1699" t="str">
        <x:v>T001</x:v>
      </x:c>
      <x:c r="K1699" t="str">
        <x:v>Tienda La Paz 1</x:v>
      </x:c>
      <x:c r="L1699" t="str">
        <x:v>Barrio</x:v>
      </x:c>
      <x:c r="M1699" t="str">
        <x:v>La Paz</x:v>
      </x:c>
      <x:c r="N1699" t="str">
        <x:f>IFERROR(VLOOKUP(M1699,'Mapeos'!$A$4:$B$30,2,FALSE),M1699)</x:f>
        <x:v>La Paz</x:v>
      </x:c>
      <x:c r="O1699" t="str">
        <x:v>C01451</x:v>
      </x:c>
      <x:c r="P1699" t="str">
        <x:v>Frecuente</x:v>
      </x:c>
      <x:c r="Q1699" t="str">
        <x:v>P0098</x:v>
      </x:c>
      <x:c r="R1699" t="str">
        <x:v>Cuidado Personal</x:v>
      </x:c>
      <x:c r="S1699" t="str">
        <x:v>Marca A</x:v>
      </x:c>
      <x:c r="T1699" t="str">
        <x:v>E-commerce</x:v>
      </x:c>
      <x:c r="U1699" t="str">
        <x:f>IFERROR(VLOOKUP(T1699,'Mapeos'!$D$4:$E$25,2,FALSE),T1699)</x:f>
        <x:v>E-commerce</x:v>
      </x:c>
      <x:c r="V1699" t="str">
        <x:v>V036</x:v>
      </x:c>
      <x:c r="W1699" t="n">
        <x:v>2</x:v>
      </x:c>
      <x:c r="X1699" s="28" t="n">
        <x:v>84.1</x:v>
      </x:c>
      <x:c r="Y1699" s="20" t="n">
        <x:v>0</x:v>
      </x:c>
      <x:c r="Z1699" s="20" t="n">
        <x:f>IF(Y1699&gt;1,Y1699/100,Y1699)</x:f>
        <x:v>0</x:v>
      </x:c>
      <x:c r="AA1699" s="28" t="n">
        <x:v>56.02</x:v>
      </x:c>
      <x:c r="AB1699" s="28" t="n">
        <x:v>168.2</x:v>
      </x:c>
      <x:c r="AC1699" s="28" t="str">
        <x:v>BOB</x:v>
      </x:c>
      <x:c r="AD1699" s="28" t="n">
        <x:f>IF(AC1699="USD",AB1699*'Parametros'!$B$4,AB1699)</x:f>
        <x:v>168.2</x:v>
      </x:c>
      <x:c r="AE1699" s="28" t="n">
        <x:f>W1699*X1699*(1-Z1699)</x:f>
        <x:v>168.2</x:v>
      </x:c>
      <x:c r="AF1699" s="28" t="n">
        <x:f>W1699*AA1699</x:f>
        <x:v>112.04</x:v>
      </x:c>
      <x:c r="AG1699" s="28" t="n">
        <x:f>AE1699-AF1699</x:f>
        <x:v>56.15999999999998</x:v>
      </x:c>
      <x:c r="AH1699" s="20" t="n">
        <x:f>IF(AE1699&gt;0,AG1699/AE1699,"")</x:f>
        <x:v>0.3338882282996432</x:v>
      </x:c>
      <x:c r="AI1699" s="28" t="n">
        <x:v>77055.66</x:v>
      </x:c>
      <x:c r="AJ1699" s="28"/>
      <x:c r="AK1699"/>
      <x:c r="AL1699" t="str">
        <x:v>Completado</x:v>
      </x:c>
      <x:c r="AM1699" t="str">
        <x:f>IF(W1699&lt;0,"Devuelto",AL1699)</x:f>
        <x:v>Completado</x:v>
      </x:c>
      <x:c r="AN1699" t="str">
        <x:v>QR</x:v>
      </x:c>
      <x:c r="AO1699" s="29" t="str">
        <x:v>Sin observación</x:v>
      </x:c>
      <x:c r="AP1699" t="str">
        <x:f>IF(D1699="","No","Sí")</x:f>
        <x:v>Sí</x:v>
      </x:c>
    </x:row>
    <x:row r="1700">
      <x:c r="A1700" t="n">
        <x:v>1700</x:v>
      </x:c>
      <x:c r="B1700" t="str">
        <x:v>VT0008067</x:v>
      </x:c>
      <x:c r="C1700" t="str">
        <x:v>45685</x:v>
      </x:c>
      <x:c r="D1700" s="27" t="n">
        <x:v>45685</x:v>
      </x:c>
      <x:c r="E1700" t="n">
        <x:f>IF(D1700="","",YEAR(D1700))</x:f>
        <x:v>2025</x:v>
      </x:c>
      <x:c r="F1700" t="n">
        <x:f>IF(D1700="","",MONTH(D1700))</x:f>
        <x:v>1</x:v>
      </x:c>
      <x:c r="G1700" t="str">
        <x:f>IF(D1700="","Fecha no disponible",TEXT(D1700,"mmmm"))</x:f>
        <x:v>January</x:v>
      </x:c>
      <x:c r="H1700" t="str">
        <x:f>IF(D1700="","Fecha no disponible",TEXT(D1700,"yyyy-mm"))</x:f>
        <x:v>2025-01</x:v>
      </x:c>
      <x:c r="I1700" t="str">
        <x:f>IF(D1700="","Fecha no disponible","T"&amp;ROUNDUP(MONTH(D1700)/3,0))</x:f>
        <x:v>T1</x:v>
      </x:c>
      <x:c r="J1700" t="str">
        <x:v>T011</x:v>
      </x:c>
      <x:c r="K1700" t="str">
        <x:v>Tienda Cochabamba 3</x:v>
      </x:c>
      <x:c r="L1700" t="str">
        <x:v>Mall</x:v>
      </x:c>
      <x:c r="M1700" t="str">
        <x:v>Cochabamba</x:v>
      </x:c>
      <x:c r="N1700" t="str">
        <x:f>IFERROR(VLOOKUP(M1700,'Mapeos'!$A$4:$B$30,2,FALSE),M1700)</x:f>
        <x:v>Cochabamba</x:v>
      </x:c>
      <x:c r="O1700" t="str">
        <x:v>C01426</x:v>
      </x:c>
      <x:c r="P1700" t="str">
        <x:v>Empresa</x:v>
      </x:c>
      <x:c r="Q1700" t="str">
        <x:v>P0086</x:v>
      </x:c>
      <x:c r="R1700" t="str">
        <x:v>Electrónica</x:v>
      </x:c>
      <x:c r="S1700" t="str">
        <x:v>Marca C</x:v>
      </x:c>
      <x:c r="T1700" t="str">
        <x:v>Marketplace</x:v>
      </x:c>
      <x:c r="U1700" t="str">
        <x:f>IFERROR(VLOOKUP(T1700,'Mapeos'!$D$4:$E$25,2,FALSE),T1700)</x:f>
        <x:v>Marketplace</x:v>
      </x:c>
      <x:c r="V1700" t="str">
        <x:v>V026</x:v>
      </x:c>
      <x:c r="W1700" t="n">
        <x:v>4</x:v>
      </x:c>
      <x:c r="X1700" s="28" t="n">
        <x:v>397.07</x:v>
      </x:c>
      <x:c r="Y1700" s="20" t="n">
        <x:v>0</x:v>
      </x:c>
      <x:c r="Z1700" s="20" t="n">
        <x:f>IF(Y1700&gt;1,Y1700/100,Y1700)</x:f>
        <x:v>0</x:v>
      </x:c>
      <x:c r="AA1700" s="28" t="n">
        <x:v>240.45</x:v>
      </x:c>
      <x:c r="AB1700" s="28" t="n">
        <x:v>1588.28</x:v>
      </x:c>
      <x:c r="AC1700" s="28" t="str">
        <x:v>BOB</x:v>
      </x:c>
      <x:c r="AD1700" s="28" t="n">
        <x:f>IF(AC1700="USD",AB1700*'Parametros'!$B$4,AB1700)</x:f>
        <x:v>1588.28</x:v>
      </x:c>
      <x:c r="AE1700" s="28" t="n">
        <x:f>W1700*X1700*(1-Z1700)</x:f>
        <x:v>1588.28</x:v>
      </x:c>
      <x:c r="AF1700" s="28" t="n">
        <x:f>W1700*AA1700</x:f>
        <x:v>961.8</x:v>
      </x:c>
      <x:c r="AG1700" s="28" t="n">
        <x:f>AE1700-AF1700</x:f>
        <x:v>626.48</x:v>
      </x:c>
      <x:c r="AH1700" s="20" t="n">
        <x:f>IF(AE1700&gt;0,AG1700/AE1700,"")</x:f>
        <x:v>0.3944392676354295</x:v>
      </x:c>
      <x:c r="AI1700" s="28" t="n">
        <x:v>101108.39</x:v>
      </x:c>
      <x:c r="AJ1700" s="28"/>
      <x:c r="AK1700"/>
      <x:c r="AL1700" t="str">
        <x:v>Completado</x:v>
      </x:c>
      <x:c r="AM1700" t="str">
        <x:f>IF(W1700&lt;0,"Devuelto",AL1700)</x:f>
        <x:v>Completado</x:v>
      </x:c>
      <x:c r="AN1700" t="str">
        <x:v>Efectivo</x:v>
      </x:c>
      <x:c r="AO1700" s="29" t="str">
        <x:v>Sin observación</x:v>
      </x:c>
      <x:c r="AP1700" t="str">
        <x:f>IF(D1700="","No","Sí")</x:f>
        <x:v>Sí</x:v>
      </x:c>
    </x:row>
    <x:row r="1701">
      <x:c r="A1701" t="n">
        <x:v>1701</x:v>
      </x:c>
      <x:c r="B1701" t="str">
        <x:v>VT0008072</x:v>
      </x:c>
      <x:c r="C1701" t="str">
        <x:v>45597</x:v>
      </x:c>
      <x:c r="D1701" s="27" t="n">
        <x:v>45597</x:v>
      </x:c>
      <x:c r="E1701" t="n">
        <x:f>IF(D1701="","",YEAR(D1701))</x:f>
        <x:v>2024</x:v>
      </x:c>
      <x:c r="F1701" t="n">
        <x:f>IF(D1701="","",MONTH(D1701))</x:f>
        <x:v>11</x:v>
      </x:c>
      <x:c r="G1701" t="str">
        <x:f>IF(D1701="","Fecha no disponible",TEXT(D1701,"mmmm"))</x:f>
        <x:v>November</x:v>
      </x:c>
      <x:c r="H1701" t="str">
        <x:f>IF(D1701="","Fecha no disponible",TEXT(D1701,"yyyy-mm"))</x:f>
        <x:v>2024-11</x:v>
      </x:c>
      <x:c r="I1701" t="str">
        <x:f>IF(D1701="","Fecha no disponible","T"&amp;ROUNDUP(MONTH(D1701)/3,0))</x:f>
        <x:v>T4</x:v>
      </x:c>
      <x:c r="J1701" t="str">
        <x:v>T020</x:v>
      </x:c>
      <x:c r="K1701" t="str">
        <x:v>Tienda Sucre 4</x:v>
      </x:c>
      <x:c r="L1701" t="str">
        <x:v>Mall</x:v>
      </x:c>
      <x:c r="M1701" t="str">
        <x:v>Sucre</x:v>
      </x:c>
      <x:c r="N1701" t="str">
        <x:f>IFERROR(VLOOKUP(M1701,'Mapeos'!$A$4:$B$30,2,FALSE),M1701)</x:f>
        <x:v>Sucre</x:v>
      </x:c>
      <x:c r="O1701" t="str">
        <x:v>C01761</x:v>
      </x:c>
      <x:c r="P1701" t="str">
        <x:v>Frecuente</x:v>
      </x:c>
      <x:c r="Q1701" t="str">
        <x:v>P0027</x:v>
      </x:c>
      <x:c r="R1701" t="str">
        <x:v>Cuidado Personal</x:v>
      </x:c>
      <x:c r="S1701" t="str">
        <x:v>Marca D</x:v>
      </x:c>
      <x:c r="T1701" t="str">
        <x:v>Tienda</x:v>
      </x:c>
      <x:c r="U1701" t="str">
        <x:f>IFERROR(VLOOKUP(T1701,'Mapeos'!$D$4:$E$25,2,FALSE),T1701)</x:f>
        <x:v>Tienda</x:v>
      </x:c>
      <x:c r="V1701" t="str">
        <x:v>V028</x:v>
      </x:c>
      <x:c r="W1701" t="n">
        <x:v>1</x:v>
      </x:c>
      <x:c r="X1701" s="28" t="n">
        <x:v>64.21</x:v>
      </x:c>
      <x:c r="Y1701" s="20" t="n">
        <x:v>0.05</x:v>
      </x:c>
      <x:c r="Z1701" s="20" t="n">
        <x:f>IF(Y1701&gt;1,Y1701/100,Y1701)</x:f>
        <x:v>0.05</x:v>
      </x:c>
      <x:c r="AA1701" s="28" t="n">
        <x:v>41.68</x:v>
      </x:c>
      <x:c r="AB1701" s="28" t="n">
        <x:v>61</x:v>
      </x:c>
      <x:c r="AC1701" s="28" t="str">
        <x:v>BOB</x:v>
      </x:c>
      <x:c r="AD1701" s="28" t="n">
        <x:f>IF(AC1701="USD",AB1701*'Parametros'!$B$4,AB1701)</x:f>
        <x:v>61</x:v>
      </x:c>
      <x:c r="AE1701" s="28" t="n">
        <x:f>W1701*X1701*(1-Z1701)</x:f>
        <x:v>60.99949999999999</x:v>
      </x:c>
      <x:c r="AF1701" s="28" t="n">
        <x:f>W1701*AA1701</x:f>
        <x:v>41.68</x:v>
      </x:c>
      <x:c r="AG1701" s="28" t="n">
        <x:f>AE1701-AF1701</x:f>
        <x:v>19.31949999999999</x:v>
      </x:c>
      <x:c r="AH1701" s="20" t="n">
        <x:f>IF(AE1701&gt;0,AG1701/AE1701,"")</x:f>
        <x:v>0.31671571078451455</x:v>
      </x:c>
      <x:c r="AI1701" s="28" t="n">
        <x:v>163312.54</x:v>
      </x:c>
      <x:c r="AJ1701" s="28"/>
      <x:c r="AK1701"/>
      <x:c r="AL1701" t="str">
        <x:v>Completado</x:v>
      </x:c>
      <x:c r="AM1701" t="str">
        <x:f>IF(W1701&lt;0,"Devuelto",AL1701)</x:f>
        <x:v>Completado</x:v>
      </x:c>
      <x:c r="AN1701" t="str">
        <x:v>Efectivo</x:v>
      </x:c>
      <x:c r="AO1701" s="29" t="str">
        <x:v>Sin observación</x:v>
      </x:c>
      <x:c r="AP1701" t="str">
        <x:f>IF(D1701="","No","Sí")</x:f>
        <x:v>Sí</x:v>
      </x:c>
    </x:row>
    <x:row r="1702">
      <x:c r="A1702" t="n">
        <x:v>1702</x:v>
      </x:c>
      <x:c r="B1702" t="str">
        <x:v>VT0008077</x:v>
      </x:c>
      <x:c r="C1702" t="str">
        <x:v>45506</x:v>
      </x:c>
      <x:c r="D1702" s="27" t="n">
        <x:v>45506</x:v>
      </x:c>
      <x:c r="E1702" t="n">
        <x:f>IF(D1702="","",YEAR(D1702))</x:f>
        <x:v>2024</x:v>
      </x:c>
      <x:c r="F1702" t="n">
        <x:f>IF(D1702="","",MONTH(D1702))</x:f>
        <x:v>8</x:v>
      </x:c>
      <x:c r="G1702" t="str">
        <x:f>IF(D1702="","Fecha no disponible",TEXT(D1702,"mmmm"))</x:f>
        <x:v>August</x:v>
      </x:c>
      <x:c r="H1702" t="str">
        <x:f>IF(D1702="","Fecha no disponible",TEXT(D1702,"yyyy-mm"))</x:f>
        <x:v>2024-08</x:v>
      </x:c>
      <x:c r="I1702" t="str">
        <x:f>IF(D1702="","Fecha no disponible","T"&amp;ROUNDUP(MONTH(D1702)/3,0))</x:f>
        <x:v>T3</x:v>
      </x:c>
      <x:c r="J1702" t="str">
        <x:v>T012</x:v>
      </x:c>
      <x:c r="K1702" t="str">
        <x:v>Tienda Cochabamba 4</x:v>
      </x:c>
      <x:c r="L1702" t="str">
        <x:v>Centro</x:v>
      </x:c>
      <x:c r="M1702" t="str">
        <x:v>Cochabamba</x:v>
      </x:c>
      <x:c r="N1702" t="str">
        <x:f>IFERROR(VLOOKUP(M1702,'Mapeos'!$A$4:$B$30,2,FALSE),M1702)</x:f>
        <x:v>Cochabamba</x:v>
      </x:c>
      <x:c r="O1702" t="str">
        <x:v>C01549</x:v>
      </x:c>
      <x:c r="P1702" t="str">
        <x:v>Frecuente</x:v>
      </x:c>
      <x:c r="Q1702" t="str">
        <x:v>P0078</x:v>
      </x:c>
      <x:c r="R1702" t="str">
        <x:v>Cuidado Personal</x:v>
      </x:c>
      <x:c r="S1702" t="str">
        <x:v>Marca B</x:v>
      </x:c>
      <x:c r="T1702" t="str">
        <x:v>Tienda</x:v>
      </x:c>
      <x:c r="U1702" t="str">
        <x:f>IFERROR(VLOOKUP(T1702,'Mapeos'!$D$4:$E$25,2,FALSE),T1702)</x:f>
        <x:v>Tienda</x:v>
      </x:c>
      <x:c r="V1702" t="str">
        <x:v>V037</x:v>
      </x:c>
      <x:c r="W1702" t="n">
        <x:v>-1</x:v>
      </x:c>
      <x:c r="X1702" s="28" t="n">
        <x:v>92.77</x:v>
      </x:c>
      <x:c r="Y1702" s="20" t="n">
        <x:v>0.1</x:v>
      </x:c>
      <x:c r="Z1702" s="20" t="n">
        <x:f>IF(Y1702&gt;1,Y1702/100,Y1702)</x:f>
        <x:v>0.1</x:v>
      </x:c>
      <x:c r="AA1702" s="28" t="n">
        <x:v>50.86</x:v>
      </x:c>
      <x:c r="AB1702" s="28" t="n">
        <x:v>-83.49</x:v>
      </x:c>
      <x:c r="AC1702" s="28" t="str">
        <x:v>BOB</x:v>
      </x:c>
      <x:c r="AD1702" s="28" t="n">
        <x:f>IF(AC1702="USD",AB1702*'Parametros'!$B$4,AB1702)</x:f>
        <x:v>-83.49</x:v>
      </x:c>
      <x:c r="AE1702" s="28" t="n">
        <x:f>W1702*X1702*(1-Z1702)</x:f>
        <x:v>-83.493</x:v>
      </x:c>
      <x:c r="AF1702" s="28" t="n">
        <x:f>W1702*AA1702</x:f>
        <x:v>-50.86</x:v>
      </x:c>
      <x:c r="AG1702" s="28" t="n">
        <x:f>AE1702-AF1702</x:f>
        <x:v>-32.632999999999996</x:v>
      </x:c>
      <x:c r="AH1702" s="20" t="str">
        <x:f>IF(AE1702&gt;0,AG1702/AE1702,"")</x:f>
      </x:c>
      <x:c r="AI1702" s="28" t="n">
        <x:v>145056.25</x:v>
      </x:c>
      <x:c r="AJ1702" s="28"/>
      <x:c r="AK1702"/>
      <x:c r="AL1702" t="str">
        <x:v>Devuelto</x:v>
      </x:c>
      <x:c r="AM1702" t="str">
        <x:f>IF(W1702&lt;0,"Devuelto",AL1702)</x:f>
        <x:v>Devuelto</x:v>
      </x:c>
      <x:c r="AN1702" t="str">
        <x:v>Efectivo</x:v>
      </x:c>
      <x:c r="AO1702" s="29" t="str">
        <x:v>Sin observación</x:v>
      </x:c>
      <x:c r="AP1702" t="str">
        <x:f>IF(D1702="","No","Sí")</x:f>
        <x:v>Sí</x:v>
      </x:c>
    </x:row>
    <x:row r="1703">
      <x:c r="A1703" t="n">
        <x:v>1703</x:v>
      </x:c>
      <x:c r="B1703" t="str">
        <x:v>VT0008082</x:v>
      </x:c>
      <x:c r="C1703" t="str">
        <x:v>45732</x:v>
      </x:c>
      <x:c r="D1703" s="27" t="n">
        <x:v>45732</x:v>
      </x:c>
      <x:c r="E1703" t="n">
        <x:f>IF(D1703="","",YEAR(D1703))</x:f>
        <x:v>2025</x:v>
      </x:c>
      <x:c r="F1703" t="n">
        <x:f>IF(D1703="","",MONTH(D1703))</x:f>
        <x:v>3</x:v>
      </x:c>
      <x:c r="G1703" t="str">
        <x:f>IF(D1703="","Fecha no disponible",TEXT(D1703,"mmmm"))</x:f>
        <x:v>March</x:v>
      </x:c>
      <x:c r="H1703" t="str">
        <x:f>IF(D1703="","Fecha no disponible",TEXT(D1703,"yyyy-mm"))</x:f>
        <x:v>2025-03</x:v>
      </x:c>
      <x:c r="I1703" t="str">
        <x:f>IF(D1703="","Fecha no disponible","T"&amp;ROUNDUP(MONTH(D1703)/3,0))</x:f>
        <x:v>T1</x:v>
      </x:c>
      <x:c r="J1703" t="str">
        <x:v>T014</x:v>
      </x:c>
      <x:c r="K1703" t="str">
        <x:v>Tienda Potosí 2</x:v>
      </x:c>
      <x:c r="L1703" t="str">
        <x:v>Barrio</x:v>
      </x:c>
      <x:c r="M1703" t="str">
        <x:v>Potosí</x:v>
      </x:c>
      <x:c r="N1703" t="str">
        <x:f>IFERROR(VLOOKUP(M1703,'Mapeos'!$A$4:$B$30,2,FALSE),M1703)</x:f>
        <x:v>Potosí</x:v>
      </x:c>
      <x:c r="O1703" t="str">
        <x:v>C00866</x:v>
      </x:c>
      <x:c r="P1703" t="str">
        <x:v>Frecuente</x:v>
      </x:c>
      <x:c r="Q1703" t="str">
        <x:v>P0131</x:v>
      </x:c>
      <x:c r="R1703" t="str">
        <x:v>Cuidado Personal</x:v>
      </x:c>
      <x:c r="S1703" t="str">
        <x:v>Marca C</x:v>
      </x:c>
      <x:c r="T1703" t="str">
        <x:v>Tienda</x:v>
      </x:c>
      <x:c r="U1703" t="str">
        <x:f>IFERROR(VLOOKUP(T1703,'Mapeos'!$D$4:$E$25,2,FALSE),T1703)</x:f>
        <x:v>Tienda</x:v>
      </x:c>
      <x:c r="V1703" t="str">
        <x:v>V007</x:v>
      </x:c>
      <x:c r="W1703" t="n">
        <x:v>1</x:v>
      </x:c>
      <x:c r="X1703" s="28" t="n">
        <x:v>96.36</x:v>
      </x:c>
      <x:c r="Y1703" s="20" t="n">
        <x:v>0.25</x:v>
      </x:c>
      <x:c r="Z1703" s="20" t="n">
        <x:f>IF(Y1703&gt;1,Y1703/100,Y1703)</x:f>
        <x:v>0.25</x:v>
      </x:c>
      <x:c r="AA1703" s="28" t="n">
        <x:v>64.44</x:v>
      </x:c>
      <x:c r="AB1703" s="28" t="n">
        <x:v>72.27</x:v>
      </x:c>
      <x:c r="AC1703" s="28" t="str">
        <x:v>BOB</x:v>
      </x:c>
      <x:c r="AD1703" s="28" t="n">
        <x:f>IF(AC1703="USD",AB1703*'Parametros'!$B$4,AB1703)</x:f>
        <x:v>72.27</x:v>
      </x:c>
      <x:c r="AE1703" s="28" t="n">
        <x:f>W1703*X1703*(1-Z1703)</x:f>
        <x:v>72.27</x:v>
      </x:c>
      <x:c r="AF1703" s="28" t="n">
        <x:f>W1703*AA1703</x:f>
        <x:v>64.44</x:v>
      </x:c>
      <x:c r="AG1703" s="28" t="n">
        <x:f>AE1703-AF1703</x:f>
        <x:v>7.829999999999998</x:v>
      </x:c>
      <x:c r="AH1703" s="20" t="n">
        <x:f>IF(AE1703&gt;0,AG1703/AE1703,"")</x:f>
        <x:v>0.1083437110834371</x:v>
      </x:c>
      <x:c r="AI1703" s="28" t="n">
        <x:v>140659.29</x:v>
      </x:c>
      <x:c r="AJ1703" s="28"/>
      <x:c r="AK1703"/>
      <x:c r="AL1703" t="str">
        <x:v>Completado</x:v>
      </x:c>
      <x:c r="AM1703" t="str">
        <x:f>IF(W1703&lt;0,"Devuelto",AL1703)</x:f>
        <x:v>Completado</x:v>
      </x:c>
      <x:c r="AN1703" t="str">
        <x:v>Efectivo</x:v>
      </x:c>
      <x:c r="AO1703" s="29" t="str">
        <x:v>Sin observación</x:v>
      </x:c>
      <x:c r="AP1703" t="str">
        <x:f>IF(D1703="","No","Sí")</x:f>
        <x:v>Sí</x:v>
      </x:c>
    </x:row>
    <x:row r="1704">
      <x:c r="A1704" t="n">
        <x:v>1704</x:v>
      </x:c>
      <x:c r="B1704" t="str">
        <x:v>VT0008086</x:v>
      </x:c>
      <x:c r="C1704" t="str">
        <x:v>45695</x:v>
      </x:c>
      <x:c r="D1704" s="27" t="n">
        <x:v>45695</x:v>
      </x:c>
      <x:c r="E1704" t="n">
        <x:f>IF(D1704="","",YEAR(D1704))</x:f>
        <x:v>2025</x:v>
      </x:c>
      <x:c r="F1704" t="n">
        <x:f>IF(D1704="","",MONTH(D1704))</x:f>
        <x:v>2</x:v>
      </x:c>
      <x:c r="G1704" t="str">
        <x:f>IF(D1704="","Fecha no disponible",TEXT(D1704,"mmmm"))</x:f>
        <x:v>February</x:v>
      </x:c>
      <x:c r="H1704" t="str">
        <x:f>IF(D1704="","Fecha no disponible",TEXT(D1704,"yyyy-mm"))</x:f>
        <x:v>2025-02</x:v>
      </x:c>
      <x:c r="I1704" t="str">
        <x:f>IF(D1704="","Fecha no disponible","T"&amp;ROUNDUP(MONTH(D1704)/3,0))</x:f>
        <x:v>T1</x:v>
      </x:c>
      <x:c r="J1704" t="str">
        <x:v>T014</x:v>
      </x:c>
      <x:c r="K1704" t="str">
        <x:v>Tienda Potosí 2</x:v>
      </x:c>
      <x:c r="L1704" t="str">
        <x:v>Barrio</x:v>
      </x:c>
      <x:c r="M1704" t="str">
        <x:v>Potosí</x:v>
      </x:c>
      <x:c r="N1704" t="str">
        <x:f>IFERROR(VLOOKUP(M1704,'Mapeos'!$A$4:$B$30,2,FALSE),M1704)</x:f>
        <x:v>Potosí</x:v>
      </x:c>
      <x:c r="O1704" t="str">
        <x:v>C00572</x:v>
      </x:c>
      <x:c r="P1704" t="str">
        <x:v>Empresa</x:v>
      </x:c>
      <x:c r="Q1704" t="str">
        <x:v>P0129</x:v>
      </x:c>
      <x:c r="R1704" t="str">
        <x:v>Deportes</x:v>
      </x:c>
      <x:c r="S1704" t="str">
        <x:v>Marca D</x:v>
      </x:c>
      <x:c r="T1704" t="str">
        <x:v>E-commerce</x:v>
      </x:c>
      <x:c r="U1704" t="str">
        <x:f>IFERROR(VLOOKUP(T1704,'Mapeos'!$D$4:$E$25,2,FALSE),T1704)</x:f>
        <x:v>E-commerce</x:v>
      </x:c>
      <x:c r="V1704" t="str">
        <x:v>V018</x:v>
      </x:c>
      <x:c r="W1704" t="n">
        <x:v>1</x:v>
      </x:c>
      <x:c r="X1704" s="28" t="n">
        <x:v>184.3</x:v>
      </x:c>
      <x:c r="Y1704" s="20" t="n">
        <x:v>0.05</x:v>
      </x:c>
      <x:c r="Z1704" s="20" t="n">
        <x:f>IF(Y1704&gt;1,Y1704/100,Y1704)</x:f>
        <x:v>0.05</x:v>
      </x:c>
      <x:c r="AA1704" s="28" t="n">
        <x:v>120.05</x:v>
      </x:c>
      <x:c r="AB1704" s="28" t="n">
        <x:v>175.09</x:v>
      </x:c>
      <x:c r="AC1704" s="28" t="str">
        <x:v>BOB</x:v>
      </x:c>
      <x:c r="AD1704" s="28" t="n">
        <x:f>IF(AC1704="USD",AB1704*'Parametros'!$B$4,AB1704)</x:f>
        <x:v>175.09</x:v>
      </x:c>
      <x:c r="AE1704" s="28" t="n">
        <x:f>W1704*X1704*(1-Z1704)</x:f>
        <x:v>175.085</x:v>
      </x:c>
      <x:c r="AF1704" s="28" t="n">
        <x:f>W1704*AA1704</x:f>
        <x:v>120.05</x:v>
      </x:c>
      <x:c r="AG1704" s="28" t="n">
        <x:f>AE1704-AF1704</x:f>
        <x:v>55.03500000000001</x:v>
      </x:c>
      <x:c r="AH1704" s="20" t="n">
        <x:f>IF(AE1704&gt;0,AG1704/AE1704,"")</x:f>
        <x:v>0.3143330382385699</x:v>
      </x:c>
      <x:c r="AI1704" s="28" t="n">
        <x:v>67879.92</x:v>
      </x:c>
      <x:c r="AJ1704" s="28"/>
      <x:c r="AK1704"/>
      <x:c r="AL1704" t="str">
        <x:v>Completado</x:v>
      </x:c>
      <x:c r="AM1704" t="str">
        <x:f>IF(W1704&lt;0,"Devuelto",AL1704)</x:f>
        <x:v>Completado</x:v>
      </x:c>
      <x:c r="AN1704" t="str">
        <x:v>Transferencia</x:v>
      </x:c>
      <x:c r="AO1704" s="29" t="str">
        <x:v>Sin observación</x:v>
      </x:c>
      <x:c r="AP1704" t="str">
        <x:f>IF(D1704="","No","Sí")</x:f>
        <x:v>Sí</x:v>
      </x:c>
    </x:row>
    <x:row r="1705">
      <x:c r="A1705" t="n">
        <x:v>1705</x:v>
      </x:c>
      <x:c r="B1705" t="str">
        <x:v>VT0008091</x:v>
      </x:c>
      <x:c r="C1705" t="str">
        <x:v>45309</x:v>
      </x:c>
      <x:c r="D1705" s="27" t="n">
        <x:v>45309</x:v>
      </x:c>
      <x:c r="E1705" t="n">
        <x:f>IF(D1705="","",YEAR(D1705))</x:f>
        <x:v>2024</x:v>
      </x:c>
      <x:c r="F1705" t="n">
        <x:f>IF(D1705="","",MONTH(D1705))</x:f>
        <x:v>1</x:v>
      </x:c>
      <x:c r="G1705" t="str">
        <x:f>IF(D1705="","Fecha no disponible",TEXT(D1705,"mmmm"))</x:f>
        <x:v>January</x:v>
      </x:c>
      <x:c r="H1705" t="str">
        <x:f>IF(D1705="","Fecha no disponible",TEXT(D1705,"yyyy-mm"))</x:f>
        <x:v>2024-01</x:v>
      </x:c>
      <x:c r="I1705" t="str">
        <x:f>IF(D1705="","Fecha no disponible","T"&amp;ROUNDUP(MONTH(D1705)/3,0))</x:f>
        <x:v>T1</x:v>
      </x:c>
      <x:c r="J1705" t="str">
        <x:v>T017</x:v>
      </x:c>
      <x:c r="K1705" t="str">
        <x:v>Tienda Sucre 1</x:v>
      </x:c>
      <x:c r="L1705" t="str">
        <x:v>Centro</x:v>
      </x:c>
      <x:c r="M1705" t="str">
        <x:v>Sucre</x:v>
      </x:c>
      <x:c r="N1705" t="str">
        <x:f>IFERROR(VLOOKUP(M1705,'Mapeos'!$A$4:$B$30,2,FALSE),M1705)</x:f>
        <x:v>Sucre</x:v>
      </x:c>
      <x:c r="O1705" t="str">
        <x:v>C00141</x:v>
      </x:c>
      <x:c r="P1705" t="str">
        <x:v>Premium</x:v>
      </x:c>
      <x:c r="Q1705" t="str">
        <x:v>P0092</x:v>
      </x:c>
      <x:c r="R1705" t="str">
        <x:v>Alimentos</x:v>
      </x:c>
      <x:c r="S1705" t="str">
        <x:v>Marca B</x:v>
      </x:c>
      <x:c r="T1705" t="str">
        <x:v>Tienda</x:v>
      </x:c>
      <x:c r="U1705" t="str">
        <x:f>IFERROR(VLOOKUP(T1705,'Mapeos'!$D$4:$E$25,2,FALSE),T1705)</x:f>
        <x:v>Tienda</x:v>
      </x:c>
      <x:c r="V1705" t="str">
        <x:v>V015</x:v>
      </x:c>
      <x:c r="W1705" t="n">
        <x:v>4</x:v>
      </x:c>
      <x:c r="X1705" s="28" t="n">
        <x:v>38.57</x:v>
      </x:c>
      <x:c r="Y1705" s="20" t="n">
        <x:v>0</x:v>
      </x:c>
      <x:c r="Z1705" s="20" t="n">
        <x:f>IF(Y1705&gt;1,Y1705/100,Y1705)</x:f>
        <x:v>0</x:v>
      </x:c>
      <x:c r="AA1705" s="28" t="n">
        <x:v>27.55</x:v>
      </x:c>
      <x:c r="AB1705" s="28" t="n">
        <x:v>154.28</x:v>
      </x:c>
      <x:c r="AC1705" s="28" t="str">
        <x:v>BOB</x:v>
      </x:c>
      <x:c r="AD1705" s="28" t="n">
        <x:f>IF(AC1705="USD",AB1705*'Parametros'!$B$4,AB1705)</x:f>
        <x:v>154.28</x:v>
      </x:c>
      <x:c r="AE1705" s="28" t="n">
        <x:f>W1705*X1705*(1-Z1705)</x:f>
        <x:v>154.28</x:v>
      </x:c>
      <x:c r="AF1705" s="28" t="n">
        <x:f>W1705*AA1705</x:f>
        <x:v>110.2</x:v>
      </x:c>
      <x:c r="AG1705" s="28" t="n">
        <x:f>AE1705-AF1705</x:f>
        <x:v>44.08</x:v>
      </x:c>
      <x:c r="AH1705" s="20" t="n">
        <x:f>IF(AE1705&gt;0,AG1705/AE1705,"")</x:f>
        <x:v>0.2857142857142857</x:v>
      </x:c>
      <x:c r="AI1705" s="28" t="n">
        <x:v>156712.53</x:v>
      </x:c>
      <x:c r="AJ1705" s="28"/>
      <x:c r="AK1705"/>
      <x:c r="AL1705" t="str">
        <x:v>Completado</x:v>
      </x:c>
      <x:c r="AM1705" t="str">
        <x:f>IF(W1705&lt;0,"Devuelto",AL1705)</x:f>
        <x:v>Completado</x:v>
      </x:c>
      <x:c r="AN1705" t="str">
        <x:v>Transferencia</x:v>
      </x:c>
      <x:c r="AO1705" s="29" t="str">
        <x:v>Sin observación</x:v>
      </x:c>
      <x:c r="AP1705" t="str">
        <x:f>IF(D1705="","No","Sí")</x:f>
        <x:v>Sí</x:v>
      </x:c>
    </x:row>
    <x:row r="1706">
      <x:c r="A1706" t="n">
        <x:v>1706</x:v>
      </x:c>
      <x:c r="B1706" t="str">
        <x:v>VT0008096</x:v>
      </x:c>
      <x:c r="C1706" t="str">
        <x:v>45398</x:v>
      </x:c>
      <x:c r="D1706" s="27" t="n">
        <x:v>45398</x:v>
      </x:c>
      <x:c r="E1706" t="n">
        <x:f>IF(D1706="","",YEAR(D1706))</x:f>
        <x:v>2024</x:v>
      </x:c>
      <x:c r="F1706" t="n">
        <x:f>IF(D1706="","",MONTH(D1706))</x:f>
        <x:v>4</x:v>
      </x:c>
      <x:c r="G1706" t="str">
        <x:f>IF(D1706="","Fecha no disponible",TEXT(D1706,"mmmm"))</x:f>
        <x:v>April</x:v>
      </x:c>
      <x:c r="H1706" t="str">
        <x:f>IF(D1706="","Fecha no disponible",TEXT(D1706,"yyyy-mm"))</x:f>
        <x:v>2024-04</x:v>
      </x:c>
      <x:c r="I1706" t="str">
        <x:f>IF(D1706="","Fecha no disponible","T"&amp;ROUNDUP(MONTH(D1706)/3,0))</x:f>
        <x:v>T2</x:v>
      </x:c>
      <x:c r="J1706" t="str">
        <x:v>T018</x:v>
      </x:c>
      <x:c r="K1706" t="str">
        <x:v>Tienda Sucre 2</x:v>
      </x:c>
      <x:c r="L1706" t="str">
        <x:v>Mall</x:v>
      </x:c>
      <x:c r="M1706" t="str">
        <x:v>Sucre</x:v>
      </x:c>
      <x:c r="N1706" t="str">
        <x:f>IFERROR(VLOOKUP(M1706,'Mapeos'!$A$4:$B$30,2,FALSE),M1706)</x:f>
        <x:v>Sucre</x:v>
      </x:c>
      <x:c r="O1706" t="str">
        <x:v>C00658</x:v>
      </x:c>
      <x:c r="P1706" t="str">
        <x:v>Empresa</x:v>
      </x:c>
      <x:c r="Q1706" t="str">
        <x:v>P0014</x:v>
      </x:c>
      <x:c r="R1706" t="str">
        <x:v>Electrónica</x:v>
      </x:c>
      <x:c r="S1706" t="str">
        <x:v>Marca C</x:v>
      </x:c>
      <x:c r="T1706" t="str">
        <x:v>Marketplace</x:v>
      </x:c>
      <x:c r="U1706" t="str">
        <x:f>IFERROR(VLOOKUP(T1706,'Mapeos'!$D$4:$E$25,2,FALSE),T1706)</x:f>
        <x:v>Marketplace</x:v>
      </x:c>
      <x:c r="V1706" t="str">
        <x:v>V039</x:v>
      </x:c>
      <x:c r="W1706" t="n">
        <x:v>1</x:v>
      </x:c>
      <x:c r="X1706" s="28" t="n">
        <x:v>427.25</x:v>
      </x:c>
      <x:c r="Y1706" s="20" t="n">
        <x:v>0.1</x:v>
      </x:c>
      <x:c r="Z1706" s="20" t="n">
        <x:f>IF(Y1706&gt;1,Y1706/100,Y1706)</x:f>
        <x:v>0.1</x:v>
      </x:c>
      <x:c r="AA1706" s="28" t="n">
        <x:v>308.21</x:v>
      </x:c>
      <x:c r="AB1706" s="28" t="n">
        <x:v>384.53</x:v>
      </x:c>
      <x:c r="AC1706" s="28" t="str">
        <x:v>BOB</x:v>
      </x:c>
      <x:c r="AD1706" s="28" t="n">
        <x:f>IF(AC1706="USD",AB1706*'Parametros'!$B$4,AB1706)</x:f>
        <x:v>384.53</x:v>
      </x:c>
      <x:c r="AE1706" s="28" t="n">
        <x:f>W1706*X1706*(1-Z1706)</x:f>
        <x:v>384.52500000000003</x:v>
      </x:c>
      <x:c r="AF1706" s="28" t="n">
        <x:f>W1706*AA1706</x:f>
        <x:v>308.21</x:v>
      </x:c>
      <x:c r="AG1706" s="28" t="n">
        <x:f>AE1706-AF1706</x:f>
        <x:v>76.31500000000005</x:v>
      </x:c>
      <x:c r="AH1706" s="20" t="n">
        <x:f>IF(AE1706&gt;0,AG1706/AE1706,"")</x:f>
        <x:v>0.19846563942526507</x:v>
      </x:c>
      <x:c r="AI1706" s="28" t="n">
        <x:v>75271.08</x:v>
      </x:c>
      <x:c r="AJ1706" s="28"/>
      <x:c r="AK1706"/>
      <x:c r="AL1706" t="str">
        <x:v>Completado</x:v>
      </x:c>
      <x:c r="AM1706" t="str">
        <x:f>IF(W1706&lt;0,"Devuelto",AL1706)</x:f>
        <x:v>Completado</x:v>
      </x:c>
      <x:c r="AN1706" t="str">
        <x:v>QR</x:v>
      </x:c>
      <x:c r="AO1706" s="29" t="str">
        <x:v>Sin observación</x:v>
      </x:c>
      <x:c r="AP1706" t="str">
        <x:f>IF(D1706="","No","Sí")</x:f>
        <x:v>Sí</x:v>
      </x:c>
    </x:row>
    <x:row r="1707">
      <x:c r="A1707" t="n">
        <x:v>1707</x:v>
      </x:c>
      <x:c r="B1707" t="str">
        <x:v>VT0008101</x:v>
      </x:c>
      <x:c r="C1707" t="str">
        <x:v>45532</x:v>
      </x:c>
      <x:c r="D1707" s="27" t="n">
        <x:v>45532</x:v>
      </x:c>
      <x:c r="E1707" t="n">
        <x:f>IF(D1707="","",YEAR(D1707))</x:f>
        <x:v>2024</x:v>
      </x:c>
      <x:c r="F1707" t="n">
        <x:f>IF(D1707="","",MONTH(D1707))</x:f>
        <x:v>8</x:v>
      </x:c>
      <x:c r="G1707" t="str">
        <x:f>IF(D1707="","Fecha no disponible",TEXT(D1707,"mmmm"))</x:f>
        <x:v>August</x:v>
      </x:c>
      <x:c r="H1707" t="str">
        <x:f>IF(D1707="","Fecha no disponible",TEXT(D1707,"yyyy-mm"))</x:f>
        <x:v>2024-08</x:v>
      </x:c>
      <x:c r="I1707" t="str">
        <x:f>IF(D1707="","Fecha no disponible","T"&amp;ROUNDUP(MONTH(D1707)/3,0))</x:f>
        <x:v>T3</x:v>
      </x:c>
      <x:c r="J1707" t="str">
        <x:v>T006</x:v>
      </x:c>
      <x:c r="K1707" t="str">
        <x:v>Tienda Santa Cruz 2</x:v>
      </x:c>
      <x:c r="L1707" t="str">
        <x:v>Mall</x:v>
      </x:c>
      <x:c r="M1707" t="str">
        <x:v>Santa Cruz</x:v>
      </x:c>
      <x:c r="N1707" t="str">
        <x:f>IFERROR(VLOOKUP(M1707,'Mapeos'!$A$4:$B$30,2,FALSE),M1707)</x:f>
        <x:v>Santa Cruz</x:v>
      </x:c>
      <x:c r="O1707" t="str">
        <x:v>C01341</x:v>
      </x:c>
      <x:c r="P1707" t="str">
        <x:v>Empresa</x:v>
      </x:c>
      <x:c r="Q1707" t="str">
        <x:v>P0125</x:v>
      </x:c>
      <x:c r="R1707" t="str">
        <x:v>Deportes</x:v>
      </x:c>
      <x:c r="S1707" t="str">
        <x:v>Marca A</x:v>
      </x:c>
      <x:c r="T1707" t="str">
        <x:v>Marketplace</x:v>
      </x:c>
      <x:c r="U1707" t="str">
        <x:f>IFERROR(VLOOKUP(T1707,'Mapeos'!$D$4:$E$25,2,FALSE),T1707)</x:f>
        <x:v>Marketplace</x:v>
      </x:c>
      <x:c r="V1707" t="str">
        <x:v>V035</x:v>
      </x:c>
      <x:c r="W1707" t="n">
        <x:v>0</x:v>
      </x:c>
      <x:c r="X1707" s="28" t="n">
        <x:v>139.04</x:v>
      </x:c>
      <x:c r="Y1707" s="20" t="n">
        <x:v>20</x:v>
      </x:c>
      <x:c r="Z1707" s="20" t="n">
        <x:f>IF(Y1707&gt;1,Y1707/100,Y1707)</x:f>
        <x:v>0.2</x:v>
      </x:c>
      <x:c r="AA1707" s="28" t="n">
        <x:v>107.52</x:v>
      </x:c>
      <x:c r="AB1707" s="28" t="n">
        <x:v>0</x:v>
      </x:c>
      <x:c r="AC1707" s="28" t="str">
        <x:v>BOB</x:v>
      </x:c>
      <x:c r="AD1707" s="28" t="n">
        <x:f>IF(AC1707="USD",AB1707*'Parametros'!$B$4,AB1707)</x:f>
        <x:v>0</x:v>
      </x:c>
      <x:c r="AE1707" s="28" t="n">
        <x:f>W1707*X1707*(1-Z1707)</x:f>
        <x:v>0</x:v>
      </x:c>
      <x:c r="AF1707" s="28" t="n">
        <x:f>W1707*AA1707</x:f>
        <x:v>0</x:v>
      </x:c>
      <x:c r="AG1707" s="28" t="n">
        <x:f>AE1707-AF1707</x:f>
        <x:v>0</x:v>
      </x:c>
      <x:c r="AH1707" s="20" t="str">
        <x:f>IF(AE1707&gt;0,AG1707/AE1707,"")</x:f>
      </x:c>
      <x:c r="AI1707" s="28" t="n">
        <x:v>80584.52</x:v>
      </x:c>
      <x:c r="AJ1707" s="28"/>
      <x:c r="AK1707"/>
      <x:c r="AL1707" t="str">
        <x:v>Cancelado</x:v>
      </x:c>
      <x:c r="AM1707" t="str">
        <x:f>IF(W1707&lt;0,"Devuelto",AL1707)</x:f>
        <x:v>Cancelado</x:v>
      </x:c>
      <x:c r="AN1707" t="str">
        <x:v>QR</x:v>
      </x:c>
      <x:c r="AO1707" s="29" t="str">
        <x:v>Descuento reescalado</x:v>
      </x:c>
      <x:c r="AP1707" t="str">
        <x:f>IF(D1707="","No","Sí")</x:f>
        <x:v>Sí</x:v>
      </x:c>
    </x:row>
    <x:row r="1708">
      <x:c r="A1708" t="n">
        <x:v>1708</x:v>
      </x:c>
      <x:c r="B1708" t="str">
        <x:v>VT0008105</x:v>
      </x:c>
      <x:c r="C1708" t="str">
        <x:v>46064</x:v>
      </x:c>
      <x:c r="D1708" s="27" t="n">
        <x:v>46064</x:v>
      </x:c>
      <x:c r="E1708" t="n">
        <x:f>IF(D1708="","",YEAR(D1708))</x:f>
        <x:v>2026</x:v>
      </x:c>
      <x:c r="F1708" t="n">
        <x:f>IF(D1708="","",MONTH(D1708))</x:f>
        <x:v>2</x:v>
      </x:c>
      <x:c r="G1708" t="str">
        <x:f>IF(D1708="","Fecha no disponible",TEXT(D1708,"mmmm"))</x:f>
        <x:v>February</x:v>
      </x:c>
      <x:c r="H1708" t="str">
        <x:f>IF(D1708="","Fecha no disponible",TEXT(D1708,"yyyy-mm"))</x:f>
        <x:v>2026-02</x:v>
      </x:c>
      <x:c r="I1708" t="str">
        <x:f>IF(D1708="","Fecha no disponible","T"&amp;ROUNDUP(MONTH(D1708)/3,0))</x:f>
        <x:v>T1</x:v>
      </x:c>
      <x:c r="J1708" t="str">
        <x:v>T015</x:v>
      </x:c>
      <x:c r="K1708" t="str">
        <x:v>Tienda Potosí 3</x:v>
      </x:c>
      <x:c r="L1708" t="str">
        <x:v>Mall</x:v>
      </x:c>
      <x:c r="M1708" t="str">
        <x:v>Potosí</x:v>
      </x:c>
      <x:c r="N1708" t="str">
        <x:f>IFERROR(VLOOKUP(M1708,'Mapeos'!$A$4:$B$30,2,FALSE),M1708)</x:f>
        <x:v>Potosí</x:v>
      </x:c>
      <x:c r="O1708" t="str">
        <x:v>C01200</x:v>
      </x:c>
      <x:c r="P1708" t="str">
        <x:v>Masivo</x:v>
      </x:c>
      <x:c r="Q1708" t="str">
        <x:v>P0059</x:v>
      </x:c>
      <x:c r="R1708" t="str">
        <x:v>Cuidado Personal</x:v>
      </x:c>
      <x:c r="S1708" t="str">
        <x:v>Marca D</x:v>
      </x:c>
      <x:c r="T1708" t="str">
        <x:v>E-commerce</x:v>
      </x:c>
      <x:c r="U1708" t="str">
        <x:f>IFERROR(VLOOKUP(T1708,'Mapeos'!$D$4:$E$25,2,FALSE),T1708)</x:f>
        <x:v>E-commerce</x:v>
      </x:c>
      <x:c r="V1708" t="str">
        <x:v>V023</x:v>
      </x:c>
      <x:c r="W1708" t="n">
        <x:v>3</x:v>
      </x:c>
      <x:c r="X1708" s="28" t="n">
        <x:v>85.18</x:v>
      </x:c>
      <x:c r="Y1708" s="20" t="n">
        <x:v>0</x:v>
      </x:c>
      <x:c r="Z1708" s="20" t="n">
        <x:f>IF(Y1708&gt;1,Y1708/100,Y1708)</x:f>
        <x:v>0</x:v>
      </x:c>
      <x:c r="AA1708" s="28" t="n">
        <x:v>45.39</x:v>
      </x:c>
      <x:c r="AB1708" s="28" t="n">
        <x:v>255.54</x:v>
      </x:c>
      <x:c r="AC1708" s="28" t="str">
        <x:v>BOB</x:v>
      </x:c>
      <x:c r="AD1708" s="28" t="n">
        <x:f>IF(AC1708="USD",AB1708*'Parametros'!$B$4,AB1708)</x:f>
        <x:v>255.54</x:v>
      </x:c>
      <x:c r="AE1708" s="28" t="n">
        <x:f>W1708*X1708*(1-Z1708)</x:f>
        <x:v>255.54000000000002</x:v>
      </x:c>
      <x:c r="AF1708" s="28" t="n">
        <x:f>W1708*AA1708</x:f>
        <x:v>136.17000000000002</x:v>
      </x:c>
      <x:c r="AG1708" s="28" t="n">
        <x:f>AE1708-AF1708</x:f>
        <x:v>119.37</x:v>
      </x:c>
      <x:c r="AH1708" s="20" t="n">
        <x:f>IF(AE1708&gt;0,AG1708/AE1708,"")</x:f>
        <x:v>0.46712843390467246</x:v>
      </x:c>
      <x:c r="AI1708" s="28" t="n">
        <x:v>63929.11</x:v>
      </x:c>
      <x:c r="AJ1708" s="28"/>
      <x:c r="AK1708"/>
      <x:c r="AL1708" t="str">
        <x:v>Completado</x:v>
      </x:c>
      <x:c r="AM1708" t="str">
        <x:f>IF(W1708&lt;0,"Devuelto",AL1708)</x:f>
        <x:v>Completado</x:v>
      </x:c>
      <x:c r="AN1708" t="str">
        <x:v>QR</x:v>
      </x:c>
      <x:c r="AO1708" s="29" t="str">
        <x:v>Sin observación</x:v>
      </x:c>
      <x:c r="AP1708" t="str">
        <x:f>IF(D1708="","No","Sí")</x:f>
        <x:v>Sí</x:v>
      </x:c>
    </x:row>
    <x:row r="1709">
      <x:c r="A1709" t="n">
        <x:v>1709</x:v>
      </x:c>
      <x:c r="B1709" t="str">
        <x:v>VT0008110</x:v>
      </x:c>
      <x:c r="C1709" t="str">
        <x:v>45743</x:v>
      </x:c>
      <x:c r="D1709" s="27" t="n">
        <x:v>45743</x:v>
      </x:c>
      <x:c r="E1709" t="n">
        <x:f>IF(D1709="","",YEAR(D1709))</x:f>
        <x:v>2025</x:v>
      </x:c>
      <x:c r="F1709" t="n">
        <x:f>IF(D1709="","",MONTH(D1709))</x:f>
        <x:v>3</x:v>
      </x:c>
      <x:c r="G1709" t="str">
        <x:f>IF(D1709="","Fecha no disponible",TEXT(D1709,"mmmm"))</x:f>
        <x:v>March</x:v>
      </x:c>
      <x:c r="H1709" t="str">
        <x:f>IF(D1709="","Fecha no disponible",TEXT(D1709,"yyyy-mm"))</x:f>
        <x:v>2025-03</x:v>
      </x:c>
      <x:c r="I1709" t="str">
        <x:f>IF(D1709="","Fecha no disponible","T"&amp;ROUNDUP(MONTH(D1709)/3,0))</x:f>
        <x:v>T1</x:v>
      </x:c>
      <x:c r="J1709" t="str">
        <x:v>T019</x:v>
      </x:c>
      <x:c r="K1709" t="str">
        <x:v>Tienda Sucre 3</x:v>
      </x:c>
      <x:c r="L1709" t="str">
        <x:v>Centro</x:v>
      </x:c>
      <x:c r="M1709" t="str">
        <x:v>Sucre</x:v>
      </x:c>
      <x:c r="N1709" t="str">
        <x:f>IFERROR(VLOOKUP(M1709,'Mapeos'!$A$4:$B$30,2,FALSE),M1709)</x:f>
        <x:v>Sucre</x:v>
      </x:c>
      <x:c r="O1709" t="str">
        <x:v>C01158</x:v>
      </x:c>
      <x:c r="P1709" t="str">
        <x:v>Premium</x:v>
      </x:c>
      <x:c r="Q1709" t="str">
        <x:v>P0117</x:v>
      </x:c>
      <x:c r="R1709" t="str">
        <x:v>Deportes</x:v>
      </x:c>
      <x:c r="S1709" t="str">
        <x:v>Marca A</x:v>
      </x:c>
      <x:c r="T1709" t="str">
        <x:v>Tienda</x:v>
      </x:c>
      <x:c r="U1709" t="str">
        <x:f>IFERROR(VLOOKUP(T1709,'Mapeos'!$D$4:$E$25,2,FALSE),T1709)</x:f>
        <x:v>Tienda</x:v>
      </x:c>
      <x:c r="V1709" t="str">
        <x:v>V021</x:v>
      </x:c>
      <x:c r="W1709" t="n">
        <x:v>-1</x:v>
      </x:c>
      <x:c r="X1709" s="28" t="n">
        <x:v>193.58</x:v>
      </x:c>
      <x:c r="Y1709" s="20" t="n">
        <x:v>0</x:v>
      </x:c>
      <x:c r="Z1709" s="20" t="n">
        <x:f>IF(Y1709&gt;1,Y1709/100,Y1709)</x:f>
        <x:v>0</x:v>
      </x:c>
      <x:c r="AA1709" s="28" t="n">
        <x:v>157.96</x:v>
      </x:c>
      <x:c r="AB1709" s="28" t="n">
        <x:v>-193.58</x:v>
      </x:c>
      <x:c r="AC1709" s="28" t="str">
        <x:v>BOB</x:v>
      </x:c>
      <x:c r="AD1709" s="28" t="n">
        <x:f>IF(AC1709="USD",AB1709*'Parametros'!$B$4,AB1709)</x:f>
        <x:v>-193.58</x:v>
      </x:c>
      <x:c r="AE1709" s="28" t="n">
        <x:f>W1709*X1709*(1-Z1709)</x:f>
        <x:v>-193.58</x:v>
      </x:c>
      <x:c r="AF1709" s="28" t="n">
        <x:f>W1709*AA1709</x:f>
        <x:v>-157.96</x:v>
      </x:c>
      <x:c r="AG1709" s="28" t="n">
        <x:f>AE1709-AF1709</x:f>
        <x:v>-35.620000000000005</x:v>
      </x:c>
      <x:c r="AH1709" s="20" t="str">
        <x:f>IF(AE1709&gt;0,AG1709/AE1709,"")</x:f>
      </x:c>
      <x:c r="AI1709" s="28" t="n">
        <x:v>137192.05</x:v>
      </x:c>
      <x:c r="AJ1709" s="28"/>
      <x:c r="AK1709"/>
      <x:c r="AL1709" t="str">
        <x:v>Devuelto</x:v>
      </x:c>
      <x:c r="AM1709" t="str">
        <x:f>IF(W1709&lt;0,"Devuelto",AL1709)</x:f>
        <x:v>Devuelto</x:v>
      </x:c>
      <x:c r="AN1709" t="str">
        <x:v>Tarjeta</x:v>
      </x:c>
      <x:c r="AO1709" s="29" t="str">
        <x:v>Sin observación</x:v>
      </x:c>
      <x:c r="AP1709" t="str">
        <x:f>IF(D1709="","No","Sí")</x:f>
        <x:v>Sí</x:v>
      </x:c>
    </x:row>
    <x:row r="1710">
      <x:c r="A1710" t="n">
        <x:v>1710</x:v>
      </x:c>
      <x:c r="B1710" t="str">
        <x:v>VT0008115</x:v>
      </x:c>
      <x:c r="C1710" t="str">
        <x:v>45714</x:v>
      </x:c>
      <x:c r="D1710" s="27" t="n">
        <x:v>45714</x:v>
      </x:c>
      <x:c r="E1710" t="n">
        <x:f>IF(D1710="","",YEAR(D1710))</x:f>
        <x:v>2025</x:v>
      </x:c>
      <x:c r="F1710" t="n">
        <x:f>IF(D1710="","",MONTH(D1710))</x:f>
        <x:v>2</x:v>
      </x:c>
      <x:c r="G1710" t="str">
        <x:f>IF(D1710="","Fecha no disponible",TEXT(D1710,"mmmm"))</x:f>
        <x:v>February</x:v>
      </x:c>
      <x:c r="H1710" t="str">
        <x:f>IF(D1710="","Fecha no disponible",TEXT(D1710,"yyyy-mm"))</x:f>
        <x:v>2025-02</x:v>
      </x:c>
      <x:c r="I1710" t="str">
        <x:f>IF(D1710="","Fecha no disponible","T"&amp;ROUNDUP(MONTH(D1710)/3,0))</x:f>
        <x:v>T1</x:v>
      </x:c>
      <x:c r="J1710" t="str">
        <x:v>T020</x:v>
      </x:c>
      <x:c r="K1710" t="str">
        <x:v>Tienda Sucre 4</x:v>
      </x:c>
      <x:c r="L1710" t="str">
        <x:v>Mall</x:v>
      </x:c>
      <x:c r="M1710" t="str">
        <x:v>Sucre</x:v>
      </x:c>
      <x:c r="N1710" t="str">
        <x:f>IFERROR(VLOOKUP(M1710,'Mapeos'!$A$4:$B$30,2,FALSE),M1710)</x:f>
        <x:v>Sucre</x:v>
      </x:c>
      <x:c r="O1710" t="str">
        <x:v>C01355</x:v>
      </x:c>
      <x:c r="P1710" t="str">
        <x:v>Empresa</x:v>
      </x:c>
      <x:c r="Q1710" t="str">
        <x:v>P0050</x:v>
      </x:c>
      <x:c r="R1710" t="str">
        <x:v>Electrónica</x:v>
      </x:c>
      <x:c r="S1710" t="str">
        <x:v>Marca A</x:v>
      </x:c>
      <x:c r="T1710" t="str">
        <x:v>Marketplace</x:v>
      </x:c>
      <x:c r="U1710" t="str">
        <x:f>IFERROR(VLOOKUP(T1710,'Mapeos'!$D$4:$E$25,2,FALSE),T1710)</x:f>
        <x:v>Marketplace</x:v>
      </x:c>
      <x:c r="V1710" t="str">
        <x:v>V012</x:v>
      </x:c>
      <x:c r="W1710" t="n">
        <x:v>1</x:v>
      </x:c>
      <x:c r="X1710" s="28" t="n">
        <x:v>368.2</x:v>
      </x:c>
      <x:c r="Y1710" s="20" t="n">
        <x:v>0.05</x:v>
      </x:c>
      <x:c r="Z1710" s="20" t="n">
        <x:f>IF(Y1710&gt;1,Y1710/100,Y1710)</x:f>
        <x:v>0.05</x:v>
      </x:c>
      <x:c r="AA1710" s="28" t="n">
        <x:v>213.25</x:v>
      </x:c>
      <x:c r="AB1710" s="28" t="n">
        <x:v>349.79</x:v>
      </x:c>
      <x:c r="AC1710" s="28" t="str">
        <x:v>BOB</x:v>
      </x:c>
      <x:c r="AD1710" s="28" t="n">
        <x:f>IF(AC1710="USD",AB1710*'Parametros'!$B$4,AB1710)</x:f>
        <x:v>349.79</x:v>
      </x:c>
      <x:c r="AE1710" s="28" t="n">
        <x:f>W1710*X1710*(1-Z1710)</x:f>
        <x:v>349.78999999999996</x:v>
      </x:c>
      <x:c r="AF1710" s="28" t="n">
        <x:f>W1710*AA1710</x:f>
        <x:v>213.25</x:v>
      </x:c>
      <x:c r="AG1710" s="28" t="n">
        <x:f>AE1710-AF1710</x:f>
        <x:v>136.53999999999996</x:v>
      </x:c>
      <x:c r="AH1710" s="20" t="n">
        <x:f>IF(AE1710&gt;0,AG1710/AE1710,"")</x:f>
        <x:v>0.39034849481117234</x:v>
      </x:c>
      <x:c r="AI1710" s="28" t="n">
        <x:v>69787.48</x:v>
      </x:c>
      <x:c r="AJ1710" s="28"/>
      <x:c r="AK1710"/>
      <x:c r="AL1710" t="str">
        <x:v>Completado</x:v>
      </x:c>
      <x:c r="AM1710" t="str">
        <x:f>IF(W1710&lt;0,"Devuelto",AL1710)</x:f>
        <x:v>Completado</x:v>
      </x:c>
      <x:c r="AN1710" t="str">
        <x:v>QR</x:v>
      </x:c>
      <x:c r="AO1710" s="29" t="str">
        <x:v>Sin observación</x:v>
      </x:c>
      <x:c r="AP1710" t="str">
        <x:f>IF(D1710="","No","Sí")</x:f>
        <x:v>Sí</x:v>
      </x:c>
    </x:row>
    <x:row r="1711">
      <x:c r="A1711" t="n">
        <x:v>1711</x:v>
      </x:c>
      <x:c r="B1711" t="str">
        <x:v>VT0008120</x:v>
      </x:c>
      <x:c r="C1711" t="str">
        <x:v>46069</x:v>
      </x:c>
      <x:c r="D1711" s="27" t="n">
        <x:v>46069</x:v>
      </x:c>
      <x:c r="E1711" t="n">
        <x:f>IF(D1711="","",YEAR(D1711))</x:f>
        <x:v>2026</x:v>
      </x:c>
      <x:c r="F1711" t="n">
        <x:f>IF(D1711="","",MONTH(D1711))</x:f>
        <x:v>2</x:v>
      </x:c>
      <x:c r="G1711" t="str">
        <x:f>IF(D1711="","Fecha no disponible",TEXT(D1711,"mmmm"))</x:f>
        <x:v>February</x:v>
      </x:c>
      <x:c r="H1711" t="str">
        <x:f>IF(D1711="","Fecha no disponible",TEXT(D1711,"yyyy-mm"))</x:f>
        <x:v>2026-02</x:v>
      </x:c>
      <x:c r="I1711" t="str">
        <x:f>IF(D1711="","Fecha no disponible","T"&amp;ROUNDUP(MONTH(D1711)/3,0))</x:f>
        <x:v>T1</x:v>
      </x:c>
      <x:c r="J1711" t="str">
        <x:v>T005</x:v>
      </x:c>
      <x:c r="K1711" t="str">
        <x:v>Tienda Santa Cruz 1</x:v>
      </x:c>
      <x:c r="L1711" t="str">
        <x:v>Centro</x:v>
      </x:c>
      <x:c r="M1711" t="str">
        <x:v>Santa Cruz</x:v>
      </x:c>
      <x:c r="N1711" t="str">
        <x:f>IFERROR(VLOOKUP(M1711,'Mapeos'!$A$4:$B$30,2,FALSE),M1711)</x:f>
        <x:v>Santa Cruz</x:v>
      </x:c>
      <x:c r="O1711" t="str">
        <x:v>C01531</x:v>
      </x:c>
      <x:c r="P1711" t="str">
        <x:v>Frecuente</x:v>
      </x:c>
      <x:c r="Q1711" t="str">
        <x:v>P0123</x:v>
      </x:c>
      <x:c r="R1711" t="str">
        <x:v>Deportes</x:v>
      </x:c>
      <x:c r="S1711" t="str">
        <x:v>Marca B</x:v>
      </x:c>
      <x:c r="T1711" t="str">
        <x:v>Tienda</x:v>
      </x:c>
      <x:c r="U1711" t="str">
        <x:f>IFERROR(VLOOKUP(T1711,'Mapeos'!$D$4:$E$25,2,FALSE),T1711)</x:f>
        <x:v>Tienda</x:v>
      </x:c>
      <x:c r="V1711" t="str">
        <x:v>V003</x:v>
      </x:c>
      <x:c r="W1711" t="n">
        <x:v>1</x:v>
      </x:c>
      <x:c r="X1711" s="28" t="n">
        <x:v>59.99</x:v>
      </x:c>
      <x:c r="Y1711" s="20" t="n">
        <x:v>0</x:v>
      </x:c>
      <x:c r="Z1711" s="20" t="n">
        <x:f>IF(Y1711&gt;1,Y1711/100,Y1711)</x:f>
        <x:v>0</x:v>
      </x:c>
      <x:c r="AA1711" s="28" t="n">
        <x:v>34.24</x:v>
      </x:c>
      <x:c r="AB1711" s="28" t="n">
        <x:v>59.99</x:v>
      </x:c>
      <x:c r="AC1711" s="28" t="str">
        <x:v>BOB</x:v>
      </x:c>
      <x:c r="AD1711" s="28" t="n">
        <x:f>IF(AC1711="USD",AB1711*'Parametros'!$B$4,AB1711)</x:f>
        <x:v>59.99</x:v>
      </x:c>
      <x:c r="AE1711" s="28" t="n">
        <x:f>W1711*X1711*(1-Z1711)</x:f>
        <x:v>59.99</x:v>
      </x:c>
      <x:c r="AF1711" s="28" t="n">
        <x:f>W1711*AA1711</x:f>
        <x:v>34.24</x:v>
      </x:c>
      <x:c r="AG1711" s="28" t="n">
        <x:f>AE1711-AF1711</x:f>
        <x:v>25.75</x:v>
      </x:c>
      <x:c r="AH1711" s="20" t="n">
        <x:f>IF(AE1711&gt;0,AG1711/AE1711,"")</x:f>
        <x:v>0.4292382063677279</x:v>
      </x:c>
      <x:c r="AI1711" s="28" t="n">
        <x:v>135051.45</x:v>
      </x:c>
      <x:c r="AJ1711" s="28"/>
      <x:c r="AK1711"/>
      <x:c r="AL1711" t="str">
        <x:v>Completado</x:v>
      </x:c>
      <x:c r="AM1711" t="str">
        <x:f>IF(W1711&lt;0,"Devuelto",AL1711)</x:f>
        <x:v>Completado</x:v>
      </x:c>
      <x:c r="AN1711" t="str">
        <x:v>Efectivo</x:v>
      </x:c>
      <x:c r="AO1711" s="29" t="str">
        <x:v>Sin observación</x:v>
      </x:c>
      <x:c r="AP1711" t="str">
        <x:f>IF(D1711="","No","Sí")</x:f>
        <x:v>Sí</x:v>
      </x:c>
    </x:row>
    <x:row r="1712">
      <x:c r="A1712" t="n">
        <x:v>1712</x:v>
      </x:c>
      <x:c r="B1712" t="str">
        <x:v>VT0008124</x:v>
      </x:c>
      <x:c r="C1712" t="str">
        <x:v>45635</x:v>
      </x:c>
      <x:c r="D1712" s="27" t="n">
        <x:v>45635</x:v>
      </x:c>
      <x:c r="E1712" t="n">
        <x:f>IF(D1712="","",YEAR(D1712))</x:f>
        <x:v>2024</x:v>
      </x:c>
      <x:c r="F1712" t="n">
        <x:f>IF(D1712="","",MONTH(D1712))</x:f>
        <x:v>12</x:v>
      </x:c>
      <x:c r="G1712" t="str">
        <x:f>IF(D1712="","Fecha no disponible",TEXT(D1712,"mmmm"))</x:f>
        <x:v>December</x:v>
      </x:c>
      <x:c r="H1712" t="str">
        <x:f>IF(D1712="","Fecha no disponible",TEXT(D1712,"yyyy-mm"))</x:f>
        <x:v>2024-12</x:v>
      </x:c>
      <x:c r="I1712" t="str">
        <x:f>IF(D1712="","Fecha no disponible","T"&amp;ROUNDUP(MONTH(D1712)/3,0))</x:f>
        <x:v>T4</x:v>
      </x:c>
      <x:c r="J1712" t="str">
        <x:v>T005</x:v>
      </x:c>
      <x:c r="K1712" t="str">
        <x:v>Tienda Santa Cruz 1</x:v>
      </x:c>
      <x:c r="L1712" t="str">
        <x:v>Centro</x:v>
      </x:c>
      <x:c r="M1712" t="str">
        <x:v>Santa Cruz</x:v>
      </x:c>
      <x:c r="N1712" t="str">
        <x:f>IFERROR(VLOOKUP(M1712,'Mapeos'!$A$4:$B$30,2,FALSE),M1712)</x:f>
        <x:v>Santa Cruz</x:v>
      </x:c>
      <x:c r="O1712" t="str">
        <x:v>C00164</x:v>
      </x:c>
      <x:c r="P1712" t="str">
        <x:v>Frecuente</x:v>
      </x:c>
      <x:c r="Q1712" t="str">
        <x:v>P0038</x:v>
      </x:c>
      <x:c r="R1712" t="str">
        <x:v>Deportes</x:v>
      </x:c>
      <x:c r="S1712" t="str">
        <x:v>Marca A</x:v>
      </x:c>
      <x:c r="T1712" t="str">
        <x:v>E-commerce</x:v>
      </x:c>
      <x:c r="U1712" t="str">
        <x:f>IFERROR(VLOOKUP(T1712,'Mapeos'!$D$4:$E$25,2,FALSE),T1712)</x:f>
        <x:v>E-commerce</x:v>
      </x:c>
      <x:c r="V1712" t="str">
        <x:v>V034</x:v>
      </x:c>
      <x:c r="W1712" t="n">
        <x:v>1</x:v>
      </x:c>
      <x:c r="X1712" s="28" t="n">
        <x:v>343.45</x:v>
      </x:c>
      <x:c r="Y1712" s="20" t="n">
        <x:v>0.15</x:v>
      </x:c>
      <x:c r="Z1712" s="20" t="n">
        <x:f>IF(Y1712&gt;1,Y1712/100,Y1712)</x:f>
        <x:v>0.15</x:v>
      </x:c>
      <x:c r="AA1712" s="28" t="n">
        <x:v>203.7</x:v>
      </x:c>
      <x:c r="AB1712" s="28" t="n">
        <x:v>291.93</x:v>
      </x:c>
      <x:c r="AC1712" s="28" t="str">
        <x:v>BOB</x:v>
      </x:c>
      <x:c r="AD1712" s="28" t="n">
        <x:f>IF(AC1712="USD",AB1712*'Parametros'!$B$4,AB1712)</x:f>
        <x:v>291.93</x:v>
      </x:c>
      <x:c r="AE1712" s="28" t="n">
        <x:f>W1712*X1712*(1-Z1712)</x:f>
        <x:v>291.9325</x:v>
      </x:c>
      <x:c r="AF1712" s="28" t="n">
        <x:f>W1712*AA1712</x:f>
        <x:v>203.7</x:v>
      </x:c>
      <x:c r="AG1712" s="28" t="n">
        <x:f>AE1712-AF1712</x:f>
        <x:v>88.23250000000002</x:v>
      </x:c>
      <x:c r="AH1712" s="20" t="n">
        <x:f>IF(AE1712&gt;0,AG1712/AE1712,"")</x:f>
        <x:v>0.3022359620802755</x:v>
      </x:c>
      <x:c r="AI1712" s="28" t="n">
        <x:v>96752.05</x:v>
      </x:c>
      <x:c r="AJ1712" s="28"/>
      <x:c r="AK1712"/>
      <x:c r="AL1712" t="str">
        <x:v>Completado</x:v>
      </x:c>
      <x:c r="AM1712" t="str">
        <x:f>IF(W1712&lt;0,"Devuelto",AL1712)</x:f>
        <x:v>Completado</x:v>
      </x:c>
      <x:c r="AN1712" t="str">
        <x:v>Efectivo</x:v>
      </x:c>
      <x:c r="AO1712" s="29" t="str">
        <x:v>Sin observación</x:v>
      </x:c>
      <x:c r="AP1712" t="str">
        <x:f>IF(D1712="","No","Sí")</x:f>
        <x:v>Sí</x:v>
      </x:c>
    </x:row>
    <x:row r="1713">
      <x:c r="A1713" t="n">
        <x:v>1713</x:v>
      </x:c>
      <x:c r="B1713" t="str">
        <x:v>VT0008129</x:v>
      </x:c>
      <x:c r="C1713" t="str">
        <x:v>45784</x:v>
      </x:c>
      <x:c r="D1713" s="27" t="n">
        <x:v>45784</x:v>
      </x:c>
      <x:c r="E1713" t="n">
        <x:f>IF(D1713="","",YEAR(D1713))</x:f>
        <x:v>2025</x:v>
      </x:c>
      <x:c r="F1713" t="n">
        <x:f>IF(D1713="","",MONTH(D1713))</x:f>
        <x:v>5</x:v>
      </x:c>
      <x:c r="G1713" t="str">
        <x:f>IF(D1713="","Fecha no disponible",TEXT(D1713,"mmmm"))</x:f>
        <x:v>May</x:v>
      </x:c>
      <x:c r="H1713" t="str">
        <x:f>IF(D1713="","Fecha no disponible",TEXT(D1713,"yyyy-mm"))</x:f>
        <x:v>2025-05</x:v>
      </x:c>
      <x:c r="I1713" t="str">
        <x:f>IF(D1713="","Fecha no disponible","T"&amp;ROUNDUP(MONTH(D1713)/3,0))</x:f>
        <x:v>T2</x:v>
      </x:c>
      <x:c r="J1713" t="str">
        <x:v>T012</x:v>
      </x:c>
      <x:c r="K1713" t="str">
        <x:v>Tienda Cochabamba 4</x:v>
      </x:c>
      <x:c r="L1713" t="str">
        <x:v>Centro</x:v>
      </x:c>
      <x:c r="M1713" t="str">
        <x:v>Cochabamba</x:v>
      </x:c>
      <x:c r="N1713" t="str">
        <x:f>IFERROR(VLOOKUP(M1713,'Mapeos'!$A$4:$B$30,2,FALSE),M1713)</x:f>
        <x:v>Cochabamba</x:v>
      </x:c>
      <x:c r="O1713" t="str">
        <x:v>C00047</x:v>
      </x:c>
      <x:c r="P1713" t="str">
        <x:v>Masivo</x:v>
      </x:c>
      <x:c r="Q1713" t="str">
        <x:v>P0081</x:v>
      </x:c>
      <x:c r="R1713" t="str">
        <x:v>Hogar</x:v>
      </x:c>
      <x:c r="S1713" t="str">
        <x:v>Marca B</x:v>
      </x:c>
      <x:c r="T1713" t="str">
        <x:v>Tienda</x:v>
      </x:c>
      <x:c r="U1713" t="str">
        <x:f>IFERROR(VLOOKUP(T1713,'Mapeos'!$D$4:$E$25,2,FALSE),T1713)</x:f>
        <x:v>Tienda</x:v>
      </x:c>
      <x:c r="V1713" t="str">
        <x:v>V033</x:v>
      </x:c>
      <x:c r="W1713" t="n">
        <x:v>1</x:v>
      </x:c>
      <x:c r="X1713" s="28" t="n">
        <x:v>283.87</x:v>
      </x:c>
      <x:c r="Y1713" s="20" t="n">
        <x:v>0</x:v>
      </x:c>
      <x:c r="Z1713" s="20" t="n">
        <x:f>IF(Y1713&gt;1,Y1713/100,Y1713)</x:f>
        <x:v>0</x:v>
      </x:c>
      <x:c r="AA1713" s="28" t="n">
        <x:v>221.74</x:v>
      </x:c>
      <x:c r="AB1713" s="28" t="n">
        <x:v>283.87</x:v>
      </x:c>
      <x:c r="AC1713" s="28" t="str">
        <x:v>BOB</x:v>
      </x:c>
      <x:c r="AD1713" s="28" t="n">
        <x:f>IF(AC1713="USD",AB1713*'Parametros'!$B$4,AB1713)</x:f>
        <x:v>283.87</x:v>
      </x:c>
      <x:c r="AE1713" s="28" t="n">
        <x:f>W1713*X1713*(1-Z1713)</x:f>
        <x:v>283.87</x:v>
      </x:c>
      <x:c r="AF1713" s="28" t="n">
        <x:f>W1713*AA1713</x:f>
        <x:v>221.74</x:v>
      </x:c>
      <x:c r="AG1713" s="28" t="n">
        <x:f>AE1713-AF1713</x:f>
        <x:v>62.129999999999995</x:v>
      </x:c>
      <x:c r="AH1713" s="20" t="n">
        <x:f>IF(AE1713&gt;0,AG1713/AE1713,"")</x:f>
        <x:v>0.21886779159474407</x:v>
      </x:c>
      <x:c r="AI1713" s="28" t="n">
        <x:v>150140.76</x:v>
      </x:c>
      <x:c r="AJ1713" s="28"/>
      <x:c r="AK1713"/>
      <x:c r="AL1713" t="str">
        <x:v>Completado</x:v>
      </x:c>
      <x:c r="AM1713" t="str">
        <x:f>IF(W1713&lt;0,"Devuelto",AL1713)</x:f>
        <x:v>Completado</x:v>
      </x:c>
      <x:c r="AN1713" t="str">
        <x:v>Efectivo</x:v>
      </x:c>
      <x:c r="AO1713" s="29" t="str">
        <x:v>Sin observación</x:v>
      </x:c>
      <x:c r="AP1713" t="str">
        <x:f>IF(D1713="","No","Sí")</x:f>
        <x:v>Sí</x:v>
      </x:c>
    </x:row>
    <x:row r="1714">
      <x:c r="A1714" t="n">
        <x:v>1714</x:v>
      </x:c>
      <x:c r="B1714" t="str">
        <x:v>VT0008134</x:v>
      </x:c>
      <x:c r="C1714" t="str">
        <x:v>45479</x:v>
      </x:c>
      <x:c r="D1714" s="27" t="n">
        <x:v>45479</x:v>
      </x:c>
      <x:c r="E1714" t="n">
        <x:f>IF(D1714="","",YEAR(D1714))</x:f>
        <x:v>2024</x:v>
      </x:c>
      <x:c r="F1714" t="n">
        <x:f>IF(D1714="","",MONTH(D1714))</x:f>
        <x:v>7</x:v>
      </x:c>
      <x:c r="G1714" t="str">
        <x:f>IF(D1714="","Fecha no disponible",TEXT(D1714,"mmmm"))</x:f>
        <x:v>July</x:v>
      </x:c>
      <x:c r="H1714" t="str">
        <x:f>IF(D1714="","Fecha no disponible",TEXT(D1714,"yyyy-mm"))</x:f>
        <x:v>2024-07</x:v>
      </x:c>
      <x:c r="I1714" t="str">
        <x:f>IF(D1714="","Fecha no disponible","T"&amp;ROUNDUP(MONTH(D1714)/3,0))</x:f>
        <x:v>T3</x:v>
      </x:c>
      <x:c r="J1714" t="str">
        <x:v>T007</x:v>
      </x:c>
      <x:c r="K1714" t="str">
        <x:v>Tienda Santa Cruz 3</x:v>
      </x:c>
      <x:c r="L1714" t="str">
        <x:v>Barrio</x:v>
      </x:c>
      <x:c r="M1714" t="str">
        <x:v>Santa Cruz</x:v>
      </x:c>
      <x:c r="N1714" t="str">
        <x:f>IFERROR(VLOOKUP(M1714,'Mapeos'!$A$4:$B$30,2,FALSE),M1714)</x:f>
        <x:v>Santa Cruz</x:v>
      </x:c>
      <x:c r="O1714" t="str">
        <x:v>C01645</x:v>
      </x:c>
      <x:c r="P1714" t="str">
        <x:v>Empresa</x:v>
      </x:c>
      <x:c r="Q1714" t="str">
        <x:v>P0074</x:v>
      </x:c>
      <x:c r="R1714" t="str">
        <x:v>Hogar</x:v>
      </x:c>
      <x:c r="S1714" t="str">
        <x:v>Marca B</x:v>
      </x:c>
      <x:c r="T1714" t="str">
        <x:v>tienda</x:v>
      </x:c>
      <x:c r="U1714" t="str">
        <x:f>IFERROR(VLOOKUP(T1714,'Mapeos'!$D$4:$E$25,2,FALSE),T1714)</x:f>
        <x:v>Tienda</x:v>
      </x:c>
      <x:c r="V1714" t="str">
        <x:v>V028</x:v>
      </x:c>
      <x:c r="W1714" t="n">
        <x:v>2</x:v>
      </x:c>
      <x:c r="X1714" s="28" t="n">
        <x:v>325.13</x:v>
      </x:c>
      <x:c r="Y1714" s="20" t="n">
        <x:v>0.2</x:v>
      </x:c>
      <x:c r="Z1714" s="20" t="n">
        <x:f>IF(Y1714&gt;1,Y1714/100,Y1714)</x:f>
        <x:v>0.2</x:v>
      </x:c>
      <x:c r="AA1714" s="28" t="n">
        <x:v>211</x:v>
      </x:c>
      <x:c r="AB1714" s="28" t="n">
        <x:v>520.21</x:v>
      </x:c>
      <x:c r="AC1714" s="28" t="str">
        <x:v>BOB</x:v>
      </x:c>
      <x:c r="AD1714" s="28" t="n">
        <x:f>IF(AC1714="USD",AB1714*'Parametros'!$B$4,AB1714)</x:f>
        <x:v>520.21</x:v>
      </x:c>
      <x:c r="AE1714" s="28" t="n">
        <x:f>W1714*X1714*(1-Z1714)</x:f>
        <x:v>520.208</x:v>
      </x:c>
      <x:c r="AF1714" s="28" t="n">
        <x:f>W1714*AA1714</x:f>
        <x:v>422</x:v>
      </x:c>
      <x:c r="AG1714" s="28" t="n">
        <x:f>AE1714-AF1714</x:f>
        <x:v>98.20799999999997</x:v>
      </x:c>
      <x:c r="AH1714" s="20" t="n">
        <x:f>IF(AE1714&gt;0,AG1714/AE1714,"")</x:f>
        <x:v>0.18878602405191766</x:v>
      </x:c>
      <x:c r="AI1714" s="28" t="n">
        <x:v>136150.72</x:v>
      </x:c>
      <x:c r="AJ1714" s="28"/>
      <x:c r="AK1714"/>
      <x:c r="AL1714" t="str">
        <x:v>Completado</x:v>
      </x:c>
      <x:c r="AM1714" t="str">
        <x:f>IF(W1714&lt;0,"Devuelto",AL1714)</x:f>
        <x:v>Completado</x:v>
      </x:c>
      <x:c r="AN1714" t="str">
        <x:v>Efectivo</x:v>
      </x:c>
      <x:c r="AO1714" s="29" t="str">
        <x:v>Canal estandarizado</x:v>
      </x:c>
      <x:c r="AP1714" t="str">
        <x:f>IF(D1714="","No","Sí")</x:f>
        <x:v>Sí</x:v>
      </x:c>
    </x:row>
    <x:row r="1715">
      <x:c r="A1715" t="n">
        <x:v>1715</x:v>
      </x:c>
      <x:c r="B1715" t="str">
        <x:v>VT0008139</x:v>
      </x:c>
      <x:c r="C1715" t="str">
        <x:v>45750</x:v>
      </x:c>
      <x:c r="D1715" s="27" t="n">
        <x:v>45750</x:v>
      </x:c>
      <x:c r="E1715" t="n">
        <x:f>IF(D1715="","",YEAR(D1715))</x:f>
        <x:v>2025</x:v>
      </x:c>
      <x:c r="F1715" t="n">
        <x:f>IF(D1715="","",MONTH(D1715))</x:f>
        <x:v>4</x:v>
      </x:c>
      <x:c r="G1715" t="str">
        <x:f>IF(D1715="","Fecha no disponible",TEXT(D1715,"mmmm"))</x:f>
        <x:v>April</x:v>
      </x:c>
      <x:c r="H1715" t="str">
        <x:f>IF(D1715="","Fecha no disponible",TEXT(D1715,"yyyy-mm"))</x:f>
        <x:v>2025-04</x:v>
      </x:c>
      <x:c r="I1715" t="str">
        <x:f>IF(D1715="","Fecha no disponible","T"&amp;ROUNDUP(MONTH(D1715)/3,0))</x:f>
        <x:v>T2</x:v>
      </x:c>
      <x:c r="J1715" t="str">
        <x:v>T020</x:v>
      </x:c>
      <x:c r="K1715" t="str">
        <x:v>Tienda Sucre 4</x:v>
      </x:c>
      <x:c r="L1715" t="str">
        <x:v>Mall</x:v>
      </x:c>
      <x:c r="M1715" t="str">
        <x:v>Sucre</x:v>
      </x:c>
      <x:c r="N1715" t="str">
        <x:f>IFERROR(VLOOKUP(M1715,'Mapeos'!$A$4:$B$30,2,FALSE),M1715)</x:f>
        <x:v>Sucre</x:v>
      </x:c>
      <x:c r="O1715" t="str">
        <x:v>C00477</x:v>
      </x:c>
      <x:c r="P1715" t="str">
        <x:v>Empresa</x:v>
      </x:c>
      <x:c r="Q1715" t="str">
        <x:v>P0070</x:v>
      </x:c>
      <x:c r="R1715" t="str">
        <x:v>Electrónica</x:v>
      </x:c>
      <x:c r="S1715" t="str">
        <x:v>Marca C</x:v>
      </x:c>
      <x:c r="T1715" t="str">
        <x:v>WhatsApp</x:v>
      </x:c>
      <x:c r="U1715" t="str">
        <x:f>IFERROR(VLOOKUP(T1715,'Mapeos'!$D$4:$E$25,2,FALSE),T1715)</x:f>
        <x:v>WhatsApp</x:v>
      </x:c>
      <x:c r="V1715" t="str">
        <x:v>V013</x:v>
      </x:c>
      <x:c r="W1715" t="n">
        <x:v>4</x:v>
      </x:c>
      <x:c r="X1715" s="28" t="n">
        <x:v>694.78</x:v>
      </x:c>
      <x:c r="Y1715" s="20" t="n">
        <x:v>0.1</x:v>
      </x:c>
      <x:c r="Z1715" s="20" t="n">
        <x:f>IF(Y1715&gt;1,Y1715/100,Y1715)</x:f>
        <x:v>0.1</x:v>
      </x:c>
      <x:c r="AA1715" s="28" t="n">
        <x:v>337.99</x:v>
      </x:c>
      <x:c r="AB1715" s="28" t="n">
        <x:v>2501.21</x:v>
      </x:c>
      <x:c r="AC1715" s="28" t="str">
        <x:v>BOB</x:v>
      </x:c>
      <x:c r="AD1715" s="28" t="n">
        <x:f>IF(AC1715="USD",AB1715*'Parametros'!$B$4,AB1715)</x:f>
        <x:v>2501.21</x:v>
      </x:c>
      <x:c r="AE1715" s="28" t="n">
        <x:f>W1715*X1715*(1-Z1715)</x:f>
        <x:v>2501.208</x:v>
      </x:c>
      <x:c r="AF1715" s="28" t="n">
        <x:f>W1715*AA1715</x:f>
        <x:v>1351.96</x:v>
      </x:c>
      <x:c r="AG1715" s="28" t="n">
        <x:f>AE1715-AF1715</x:f>
        <x:v>1149.248</x:v>
      </x:c>
      <x:c r="AH1715" s="20" t="n">
        <x:f>IF(AE1715&gt;0,AG1715/AE1715,"")</x:f>
        <x:v>0.45947718062632137</x:v>
      </x:c>
      <x:c r="AI1715" s="28" t="n">
        <x:v>82621.82</x:v>
      </x:c>
      <x:c r="AJ1715" s="28"/>
      <x:c r="AK1715"/>
      <x:c r="AL1715" t="str">
        <x:v>Completado</x:v>
      </x:c>
      <x:c r="AM1715" t="str">
        <x:f>IF(W1715&lt;0,"Devuelto",AL1715)</x:f>
        <x:v>Completado</x:v>
      </x:c>
      <x:c r="AN1715" t="str">
        <x:v>QR</x:v>
      </x:c>
      <x:c r="AO1715" s="29" t="str">
        <x:v>Sin observación</x:v>
      </x:c>
      <x:c r="AP1715" t="str">
        <x:f>IF(D1715="","No","Sí")</x:f>
        <x:v>Sí</x:v>
      </x:c>
    </x:row>
    <x:row r="1716">
      <x:c r="A1716" t="n">
        <x:v>1716</x:v>
      </x:c>
      <x:c r="B1716" t="str">
        <x:v>VT0008143</x:v>
      </x:c>
      <x:c r="C1716" t="str">
        <x:v>45979</x:v>
      </x:c>
      <x:c r="D1716" s="27" t="n">
        <x:v>45979</x:v>
      </x:c>
      <x:c r="E1716" t="n">
        <x:f>IF(D1716="","",YEAR(D1716))</x:f>
        <x:v>2025</x:v>
      </x:c>
      <x:c r="F1716" t="n">
        <x:f>IF(D1716="","",MONTH(D1716))</x:f>
        <x:v>11</x:v>
      </x:c>
      <x:c r="G1716" t="str">
        <x:f>IF(D1716="","Fecha no disponible",TEXT(D1716,"mmmm"))</x:f>
        <x:v>November</x:v>
      </x:c>
      <x:c r="H1716" t="str">
        <x:f>IF(D1716="","Fecha no disponible",TEXT(D1716,"yyyy-mm"))</x:f>
        <x:v>2025-11</x:v>
      </x:c>
      <x:c r="I1716" t="str">
        <x:f>IF(D1716="","Fecha no disponible","T"&amp;ROUNDUP(MONTH(D1716)/3,0))</x:f>
        <x:v>T4</x:v>
      </x:c>
      <x:c r="J1716" t="str">
        <x:v>T003</x:v>
      </x:c>
      <x:c r="K1716" t="str">
        <x:v>Tienda La Paz 3</x:v>
      </x:c>
      <x:c r="L1716" t="str">
        <x:v>Barrio</x:v>
      </x:c>
      <x:c r="M1716" t="str">
        <x:v>La Paz</x:v>
      </x:c>
      <x:c r="N1716" t="str">
        <x:f>IFERROR(VLOOKUP(M1716,'Mapeos'!$A$4:$B$30,2,FALSE),M1716)</x:f>
        <x:v>La Paz</x:v>
      </x:c>
      <x:c r="O1716" t="str">
        <x:v>C00524</x:v>
      </x:c>
      <x:c r="P1716" t="str">
        <x:v>Masivo</x:v>
      </x:c>
      <x:c r="Q1716" t="str">
        <x:v>P0044</x:v>
      </x:c>
      <x:c r="R1716" t="str">
        <x:v>Hogar</x:v>
      </x:c>
      <x:c r="S1716" t="str">
        <x:v>Marca B</x:v>
      </x:c>
      <x:c r="T1716" t="str">
        <x:v>Tienda</x:v>
      </x:c>
      <x:c r="U1716" t="str">
        <x:f>IFERROR(VLOOKUP(T1716,'Mapeos'!$D$4:$E$25,2,FALSE),T1716)</x:f>
        <x:v>Tienda</x:v>
      </x:c>
      <x:c r="V1716" t="str">
        <x:v>V038</x:v>
      </x:c>
      <x:c r="W1716" t="n">
        <x:v>3</x:v>
      </x:c>
      <x:c r="X1716" s="28" t="n">
        <x:v>159.68</x:v>
      </x:c>
      <x:c r="Y1716" s="20" t="n">
        <x:v>10</x:v>
      </x:c>
      <x:c r="Z1716" s="20" t="n">
        <x:f>IF(Y1716&gt;1,Y1716/100,Y1716)</x:f>
        <x:v>0.1</x:v>
      </x:c>
      <x:c r="AA1716" s="28" t="n">
        <x:v>90.08</x:v>
      </x:c>
      <x:c r="AB1716" s="28" t="n">
        <x:v>431.14</x:v>
      </x:c>
      <x:c r="AC1716" s="28" t="str">
        <x:v>BOB</x:v>
      </x:c>
      <x:c r="AD1716" s="28" t="n">
        <x:f>IF(AC1716="USD",AB1716*'Parametros'!$B$4,AB1716)</x:f>
        <x:v>431.14</x:v>
      </x:c>
      <x:c r="AE1716" s="28" t="n">
        <x:f>W1716*X1716*(1-Z1716)</x:f>
        <x:v>431.136</x:v>
      </x:c>
      <x:c r="AF1716" s="28" t="n">
        <x:f>W1716*AA1716</x:f>
        <x:v>270.24</x:v>
      </x:c>
      <x:c r="AG1716" s="28" t="n">
        <x:f>AE1716-AF1716</x:f>
        <x:v>160.89600000000002</x:v>
      </x:c>
      <x:c r="AH1716" s="20" t="n">
        <x:f>IF(AE1716&gt;0,AG1716/AE1716,"")</x:f>
        <x:v>0.37319082609663773</x:v>
      </x:c>
      <x:c r="AI1716" s="28" t="n">
        <x:v>191492.27</x:v>
      </x:c>
      <x:c r="AJ1716" s="28"/>
      <x:c r="AK1716"/>
      <x:c r="AL1716" t="str">
        <x:v>Completado</x:v>
      </x:c>
      <x:c r="AM1716" t="str">
        <x:f>IF(W1716&lt;0,"Devuelto",AL1716)</x:f>
        <x:v>Completado</x:v>
      </x:c>
      <x:c r="AN1716" t="str">
        <x:v>Tarjeta</x:v>
      </x:c>
      <x:c r="AO1716" s="29" t="str">
        <x:v>Descuento reescalado</x:v>
      </x:c>
      <x:c r="AP1716" t="str">
        <x:f>IF(D1716="","No","Sí")</x:f>
        <x:v>Sí</x:v>
      </x:c>
    </x:row>
    <x:row r="1717">
      <x:c r="A1717" t="n">
        <x:v>1717</x:v>
      </x:c>
      <x:c r="B1717" t="str">
        <x:v>VT0008148</x:v>
      </x:c>
      <x:c r="C1717" t="str">
        <x:v>45485</x:v>
      </x:c>
      <x:c r="D1717" s="27" t="n">
        <x:v>45485</x:v>
      </x:c>
      <x:c r="E1717" t="n">
        <x:f>IF(D1717="","",YEAR(D1717))</x:f>
        <x:v>2024</x:v>
      </x:c>
      <x:c r="F1717" t="n">
        <x:f>IF(D1717="","",MONTH(D1717))</x:f>
        <x:v>7</x:v>
      </x:c>
      <x:c r="G1717" t="str">
        <x:f>IF(D1717="","Fecha no disponible",TEXT(D1717,"mmmm"))</x:f>
        <x:v>July</x:v>
      </x:c>
      <x:c r="H1717" t="str">
        <x:f>IF(D1717="","Fecha no disponible",TEXT(D1717,"yyyy-mm"))</x:f>
        <x:v>2024-07</x:v>
      </x:c>
      <x:c r="I1717" t="str">
        <x:f>IF(D1717="","Fecha no disponible","T"&amp;ROUNDUP(MONTH(D1717)/3,0))</x:f>
        <x:v>T3</x:v>
      </x:c>
      <x:c r="J1717" t="str">
        <x:v>T008</x:v>
      </x:c>
      <x:c r="K1717" t="str">
        <x:v>Tienda Santa Cruz 4</x:v>
      </x:c>
      <x:c r="L1717" t="str">
        <x:v>Barrio</x:v>
      </x:c>
      <x:c r="M1717" t="str">
        <x:v>Santa Cruz</x:v>
      </x:c>
      <x:c r="N1717" t="str">
        <x:f>IFERROR(VLOOKUP(M1717,'Mapeos'!$A$4:$B$30,2,FALSE),M1717)</x:f>
        <x:v>Santa Cruz</x:v>
      </x:c>
      <x:c r="O1717" t="str">
        <x:v>C01120</x:v>
      </x:c>
      <x:c r="P1717" t="str">
        <x:v>Frecuente</x:v>
      </x:c>
      <x:c r="Q1717" t="str">
        <x:v>P0095</x:v>
      </x:c>
      <x:c r="R1717" t="str">
        <x:v>Cuidado Personal</x:v>
      </x:c>
      <x:c r="S1717" t="str">
        <x:v>Marca B</x:v>
      </x:c>
      <x:c r="T1717" t="str">
        <x:v>E-commerce</x:v>
      </x:c>
      <x:c r="U1717" t="str">
        <x:f>IFERROR(VLOOKUP(T1717,'Mapeos'!$D$4:$E$25,2,FALSE),T1717)</x:f>
        <x:v>E-commerce</x:v>
      </x:c>
      <x:c r="V1717" t="str">
        <x:v>V018</x:v>
      </x:c>
      <x:c r="W1717" t="n">
        <x:v>1</x:v>
      </x:c>
      <x:c r="X1717" s="28" t="n">
        <x:v>53.32</x:v>
      </x:c>
      <x:c r="Y1717" s="20" t="n">
        <x:v>0.1</x:v>
      </x:c>
      <x:c r="Z1717" s="20" t="n">
        <x:f>IF(Y1717&gt;1,Y1717/100,Y1717)</x:f>
        <x:v>0.1</x:v>
      </x:c>
      <x:c r="AA1717" s="28" t="n">
        <x:v>27.35</x:v>
      </x:c>
      <x:c r="AB1717" s="28" t="n">
        <x:v>47.99</x:v>
      </x:c>
      <x:c r="AC1717" s="28" t="str">
        <x:v>BOB</x:v>
      </x:c>
      <x:c r="AD1717" s="28" t="n">
        <x:f>IF(AC1717="USD",AB1717*'Parametros'!$B$4,AB1717)</x:f>
        <x:v>47.99</x:v>
      </x:c>
      <x:c r="AE1717" s="28" t="n">
        <x:f>W1717*X1717*(1-Z1717)</x:f>
        <x:v>47.988</x:v>
      </x:c>
      <x:c r="AF1717" s="28" t="n">
        <x:f>W1717*AA1717</x:f>
        <x:v>27.35</x:v>
      </x:c>
      <x:c r="AG1717" s="28" t="n">
        <x:f>AE1717-AF1717</x:f>
        <x:v>20.637999999999998</x:v>
      </x:c>
      <x:c r="AH1717" s="20" t="n">
        <x:f>IF(AE1717&gt;0,AG1717/AE1717,"")</x:f>
        <x:v>0.4300658497957822</x:v>
      </x:c>
      <x:c r="AI1717" s="28" t="n">
        <x:v>84983.37</x:v>
      </x:c>
      <x:c r="AJ1717" s="28"/>
      <x:c r="AK1717"/>
      <x:c r="AL1717" t="str">
        <x:v>Completado</x:v>
      </x:c>
      <x:c r="AM1717" t="str">
        <x:f>IF(W1717&lt;0,"Devuelto",AL1717)</x:f>
        <x:v>Completado</x:v>
      </x:c>
      <x:c r="AN1717" t="str">
        <x:v>Transferencia</x:v>
      </x:c>
      <x:c r="AO1717" s="29" t="str">
        <x:v>Sin observación</x:v>
      </x:c>
      <x:c r="AP1717" t="str">
        <x:f>IF(D1717="","No","Sí")</x:f>
        <x:v>Sí</x:v>
      </x:c>
    </x:row>
    <x:row r="1718">
      <x:c r="A1718" t="n">
        <x:v>1718</x:v>
      </x:c>
      <x:c r="B1718" t="str">
        <x:v>VT0008153</x:v>
      </x:c>
      <x:c r="C1718" t="str">
        <x:v>45297</x:v>
      </x:c>
      <x:c r="D1718" s="27" t="n">
        <x:v>45297</x:v>
      </x:c>
      <x:c r="E1718" t="n">
        <x:f>IF(D1718="","",YEAR(D1718))</x:f>
        <x:v>2024</x:v>
      </x:c>
      <x:c r="F1718" t="n">
        <x:f>IF(D1718="","",MONTH(D1718))</x:f>
        <x:v>1</x:v>
      </x:c>
      <x:c r="G1718" t="str">
        <x:f>IF(D1718="","Fecha no disponible",TEXT(D1718,"mmmm"))</x:f>
        <x:v>January</x:v>
      </x:c>
      <x:c r="H1718" t="str">
        <x:f>IF(D1718="","Fecha no disponible",TEXT(D1718,"yyyy-mm"))</x:f>
        <x:v>2024-01</x:v>
      </x:c>
      <x:c r="I1718" t="str">
        <x:f>IF(D1718="","Fecha no disponible","T"&amp;ROUNDUP(MONTH(D1718)/3,0))</x:f>
        <x:v>T1</x:v>
      </x:c>
      <x:c r="J1718" t="str">
        <x:v>T007</x:v>
      </x:c>
      <x:c r="K1718" t="str">
        <x:v>Tienda Santa Cruz 3</x:v>
      </x:c>
      <x:c r="L1718" t="str">
        <x:v>Barrio</x:v>
      </x:c>
      <x:c r="M1718" t="str">
        <x:v>Santa Cruz</x:v>
      </x:c>
      <x:c r="N1718" t="str">
        <x:f>IFERROR(VLOOKUP(M1718,'Mapeos'!$A$4:$B$30,2,FALSE),M1718)</x:f>
        <x:v>Santa Cruz</x:v>
      </x:c>
      <x:c r="O1718" t="str">
        <x:v>C00699</x:v>
      </x:c>
      <x:c r="P1718" t="str">
        <x:v>Frecuente</x:v>
      </x:c>
      <x:c r="Q1718" t="str">
        <x:v>P0087</x:v>
      </x:c>
      <x:c r="R1718" t="str">
        <x:v>Electrónica</x:v>
      </x:c>
      <x:c r="S1718" t="str">
        <x:v>Marca B</x:v>
      </x:c>
      <x:c r="T1718" t="str">
        <x:v>Tienda</x:v>
      </x:c>
      <x:c r="U1718" t="str">
        <x:f>IFERROR(VLOOKUP(T1718,'Mapeos'!$D$4:$E$25,2,FALSE),T1718)</x:f>
        <x:v>Tienda</x:v>
      </x:c>
      <x:c r="V1718" t="str">
        <x:v>V023</x:v>
      </x:c>
      <x:c r="W1718" t="n">
        <x:v>-3</x:v>
      </x:c>
      <x:c r="X1718" s="28" t="n">
        <x:v>752.03</x:v>
      </x:c>
      <x:c r="Y1718" s="20" t="n">
        <x:v>0.1</x:v>
      </x:c>
      <x:c r="Z1718" s="20" t="n">
        <x:f>IF(Y1718&gt;1,Y1718/100,Y1718)</x:f>
        <x:v>0.1</x:v>
      </x:c>
      <x:c r="AA1718" s="28" t="n">
        <x:v>417.2</x:v>
      </x:c>
      <x:c r="AB1718" s="28" t="n">
        <x:v>-2030.48</x:v>
      </x:c>
      <x:c r="AC1718" s="28" t="str">
        <x:v>BOB</x:v>
      </x:c>
      <x:c r="AD1718" s="28" t="n">
        <x:f>IF(AC1718="USD",AB1718*'Parametros'!$B$4,AB1718)</x:f>
        <x:v>-2030.48</x:v>
      </x:c>
      <x:c r="AE1718" s="28" t="n">
        <x:f>W1718*X1718*(1-Z1718)</x:f>
        <x:v>-2030.4810000000002</x:v>
      </x:c>
      <x:c r="AF1718" s="28" t="n">
        <x:f>W1718*AA1718</x:f>
        <x:v>-1251.6</x:v>
      </x:c>
      <x:c r="AG1718" s="28" t="n">
        <x:f>AE1718-AF1718</x:f>
        <x:v>-778.8810000000003</x:v>
      </x:c>
      <x:c r="AH1718" s="20" t="str">
        <x:f>IF(AE1718&gt;0,AG1718/AE1718,"")</x:f>
      </x:c>
      <x:c r="AI1718" s="28" t="n">
        <x:v>201548.91</x:v>
      </x:c>
      <x:c r="AJ1718" s="28"/>
      <x:c r="AK1718"/>
      <x:c r="AL1718" t="str">
        <x:v>Devuelto</x:v>
      </x:c>
      <x:c r="AM1718" t="str">
        <x:f>IF(W1718&lt;0,"Devuelto",AL1718)</x:f>
        <x:v>Devuelto</x:v>
      </x:c>
      <x:c r="AN1718" t="str">
        <x:v>Efectivo</x:v>
      </x:c>
      <x:c r="AO1718" s="29" t="str">
        <x:v>Sin observación</x:v>
      </x:c>
      <x:c r="AP1718" t="str">
        <x:f>IF(D1718="","No","Sí")</x:f>
        <x:v>Sí</x:v>
      </x:c>
    </x:row>
    <x:row r="1719">
      <x:c r="A1719" t="n">
        <x:v>1719</x:v>
      </x:c>
      <x:c r="B1719" t="str">
        <x:v>VT0008158</x:v>
      </x:c>
      <x:c r="C1719" t="str">
        <x:v>45744</x:v>
      </x:c>
      <x:c r="D1719" s="27" t="n">
        <x:v>45744</x:v>
      </x:c>
      <x:c r="E1719" t="n">
        <x:f>IF(D1719="","",YEAR(D1719))</x:f>
        <x:v>2025</x:v>
      </x:c>
      <x:c r="F1719" t="n">
        <x:f>IF(D1719="","",MONTH(D1719))</x:f>
        <x:v>3</x:v>
      </x:c>
      <x:c r="G1719" t="str">
        <x:f>IF(D1719="","Fecha no disponible",TEXT(D1719,"mmmm"))</x:f>
        <x:v>March</x:v>
      </x:c>
      <x:c r="H1719" t="str">
        <x:f>IF(D1719="","Fecha no disponible",TEXT(D1719,"yyyy-mm"))</x:f>
        <x:v>2025-03</x:v>
      </x:c>
      <x:c r="I1719" t="str">
        <x:f>IF(D1719="","Fecha no disponible","T"&amp;ROUNDUP(MONTH(D1719)/3,0))</x:f>
        <x:v>T1</x:v>
      </x:c>
      <x:c r="J1719" t="str">
        <x:v>T006</x:v>
      </x:c>
      <x:c r="K1719" t="str">
        <x:v>Tienda Santa Cruz 2</x:v>
      </x:c>
      <x:c r="L1719" t="str">
        <x:v>Mall</x:v>
      </x:c>
      <x:c r="M1719" t="str">
        <x:v>Santa Cruz</x:v>
      </x:c>
      <x:c r="N1719" t="str">
        <x:f>IFERROR(VLOOKUP(M1719,'Mapeos'!$A$4:$B$30,2,FALSE),M1719)</x:f>
        <x:v>Santa Cruz</x:v>
      </x:c>
      <x:c r="O1719" t="str">
        <x:v>C01111</x:v>
      </x:c>
      <x:c r="P1719" t="str">
        <x:v>Premium</x:v>
      </x:c>
      <x:c r="Q1719" t="str">
        <x:v>P0090</x:v>
      </x:c>
      <x:c r="R1719" t="str">
        <x:v>Cuidado Personal</x:v>
      </x:c>
      <x:c r="S1719" t="str">
        <x:v>Marca A</x:v>
      </x:c>
      <x:c r="T1719" t="str">
        <x:v>Tienda</x:v>
      </x:c>
      <x:c r="U1719" t="str">
        <x:f>IFERROR(VLOOKUP(T1719,'Mapeos'!$D$4:$E$25,2,FALSE),T1719)</x:f>
        <x:v>Tienda</x:v>
      </x:c>
      <x:c r="V1719" t="str">
        <x:v>V020</x:v>
      </x:c>
      <x:c r="W1719" t="n">
        <x:v>1</x:v>
      </x:c>
      <x:c r="X1719" s="28" t="n">
        <x:v>64.84</x:v>
      </x:c>
      <x:c r="Y1719" s="20" t="n">
        <x:v>0.2</x:v>
      </x:c>
      <x:c r="Z1719" s="20" t="n">
        <x:f>IF(Y1719&gt;1,Y1719/100,Y1719)</x:f>
        <x:v>0.2</x:v>
      </x:c>
      <x:c r="AA1719" s="28" t="n">
        <x:v>46.9</x:v>
      </x:c>
      <x:c r="AB1719" s="28" t="n">
        <x:v>51.87</x:v>
      </x:c>
      <x:c r="AC1719" s="28" t="str">
        <x:v>BOB</x:v>
      </x:c>
      <x:c r="AD1719" s="28" t="n">
        <x:f>IF(AC1719="USD",AB1719*'Parametros'!$B$4,AB1719)</x:f>
        <x:v>51.87</x:v>
      </x:c>
      <x:c r="AE1719" s="28" t="n">
        <x:f>W1719*X1719*(1-Z1719)</x:f>
        <x:v>51.87200000000001</x:v>
      </x:c>
      <x:c r="AF1719" s="28" t="n">
        <x:f>W1719*AA1719</x:f>
        <x:v>46.9</x:v>
      </x:c>
      <x:c r="AG1719" s="28" t="n">
        <x:f>AE1719-AF1719</x:f>
        <x:v>4.972000000000008</x:v>
      </x:c>
      <x:c r="AH1719" s="20" t="n">
        <x:f>IF(AE1719&gt;0,AG1719/AE1719,"")</x:f>
        <x:v>0.09585132634176449</x:v>
      </x:c>
      <x:c r="AI1719" s="28" t="n">
        <x:v>162113.93</x:v>
      </x:c>
      <x:c r="AJ1719" s="28"/>
      <x:c r="AK1719"/>
      <x:c r="AL1719" t="str">
        <x:v>Completado</x:v>
      </x:c>
      <x:c r="AM1719" t="str">
        <x:f>IF(W1719&lt;0,"Devuelto",AL1719)</x:f>
        <x:v>Completado</x:v>
      </x:c>
      <x:c r="AN1719" t="str">
        <x:v>QR</x:v>
      </x:c>
      <x:c r="AO1719" s="29" t="str">
        <x:v>Sin observación</x:v>
      </x:c>
      <x:c r="AP1719" t="str">
        <x:f>IF(D1719="","No","Sí")</x:f>
        <x:v>Sí</x:v>
      </x:c>
    </x:row>
    <x:row r="1720">
      <x:c r="A1720" t="n">
        <x:v>1720</x:v>
      </x:c>
      <x:c r="B1720" t="str">
        <x:v>VT0008162</x:v>
      </x:c>
      <x:c r="C1720" t="str">
        <x:v>45635</x:v>
      </x:c>
      <x:c r="D1720" s="27" t="n">
        <x:v>45635</x:v>
      </x:c>
      <x:c r="E1720" t="n">
        <x:f>IF(D1720="","",YEAR(D1720))</x:f>
        <x:v>2024</x:v>
      </x:c>
      <x:c r="F1720" t="n">
        <x:f>IF(D1720="","",MONTH(D1720))</x:f>
        <x:v>12</x:v>
      </x:c>
      <x:c r="G1720" t="str">
        <x:f>IF(D1720="","Fecha no disponible",TEXT(D1720,"mmmm"))</x:f>
        <x:v>December</x:v>
      </x:c>
      <x:c r="H1720" t="str">
        <x:f>IF(D1720="","Fecha no disponible",TEXT(D1720,"yyyy-mm"))</x:f>
        <x:v>2024-12</x:v>
      </x:c>
      <x:c r="I1720" t="str">
        <x:f>IF(D1720="","Fecha no disponible","T"&amp;ROUNDUP(MONTH(D1720)/3,0))</x:f>
        <x:v>T4</x:v>
      </x:c>
      <x:c r="J1720" t="str">
        <x:v>T010</x:v>
      </x:c>
      <x:c r="K1720" t="str">
        <x:v>Tienda Cochabamba 2</x:v>
      </x:c>
      <x:c r="L1720" t="str">
        <x:v>Barrio</x:v>
      </x:c>
      <x:c r="M1720" t="str">
        <x:v>Cochabamba</x:v>
      </x:c>
      <x:c r="N1720" t="str">
        <x:f>IFERROR(VLOOKUP(M1720,'Mapeos'!$A$4:$B$30,2,FALSE),M1720)</x:f>
        <x:v>Cochabamba</x:v>
      </x:c>
      <x:c r="O1720" t="str">
        <x:v>C00985</x:v>
      </x:c>
      <x:c r="P1720" t="str">
        <x:v>Masivo</x:v>
      </x:c>
      <x:c r="Q1720" t="str">
        <x:v>P0147</x:v>
      </x:c>
      <x:c r="R1720" t="str">
        <x:v>Alimentos</x:v>
      </x:c>
      <x:c r="S1720" t="str">
        <x:v>Marca B</x:v>
      </x:c>
      <x:c r="T1720" t="str">
        <x:v>WhatsApp</x:v>
      </x:c>
      <x:c r="U1720" t="str">
        <x:f>IFERROR(VLOOKUP(T1720,'Mapeos'!$D$4:$E$25,2,FALSE),T1720)</x:f>
        <x:v>WhatsApp</x:v>
      </x:c>
      <x:c r="V1720" t="str">
        <x:v>V009</x:v>
      </x:c>
      <x:c r="W1720" t="n">
        <x:v>1</x:v>
      </x:c>
      <x:c r="X1720" s="28" t="n">
        <x:v>44.12</x:v>
      </x:c>
      <x:c r="Y1720" s="20" t="n">
        <x:v>0.25</x:v>
      </x:c>
      <x:c r="Z1720" s="20" t="n">
        <x:f>IF(Y1720&gt;1,Y1720/100,Y1720)</x:f>
        <x:v>0.25</x:v>
      </x:c>
      <x:c r="AA1720" s="28" t="n">
        <x:v>30.6</x:v>
      </x:c>
      <x:c r="AB1720" s="28" t="n">
        <x:v>33.09</x:v>
      </x:c>
      <x:c r="AC1720" s="28" t="str">
        <x:v>BOB</x:v>
      </x:c>
      <x:c r="AD1720" s="28" t="n">
        <x:f>IF(AC1720="USD",AB1720*'Parametros'!$B$4,AB1720)</x:f>
        <x:v>33.09</x:v>
      </x:c>
      <x:c r="AE1720" s="28" t="n">
        <x:f>W1720*X1720*(1-Z1720)</x:f>
        <x:v>33.089999999999996</x:v>
      </x:c>
      <x:c r="AF1720" s="28" t="n">
        <x:f>W1720*AA1720</x:f>
        <x:v>30.6</x:v>
      </x:c>
      <x:c r="AG1720" s="28" t="n">
        <x:f>AE1720-AF1720</x:f>
        <x:v>2.489999999999995</x:v>
      </x:c>
      <x:c r="AH1720" s="20" t="n">
        <x:f>IF(AE1720&gt;0,AG1720/AE1720,"")</x:f>
        <x:v>0.07524932003626458</x:v>
      </x:c>
      <x:c r="AI1720" s="28" t="n">
        <x:v>79575.05</x:v>
      </x:c>
      <x:c r="AJ1720" s="28"/>
      <x:c r="AK1720"/>
      <x:c r="AL1720" t="str">
        <x:v>Completado</x:v>
      </x:c>
      <x:c r="AM1720" t="str">
        <x:f>IF(W1720&lt;0,"Devuelto",AL1720)</x:f>
        <x:v>Completado</x:v>
      </x:c>
      <x:c r="AN1720" t="str">
        <x:v>Transferencia</x:v>
      </x:c>
      <x:c r="AO1720" s="29" t="str">
        <x:v>Sin observación</x:v>
      </x:c>
      <x:c r="AP1720" t="str">
        <x:f>IF(D1720="","No","Sí")</x:f>
        <x:v>Sí</x:v>
      </x:c>
    </x:row>
    <x:row r="1721">
      <x:c r="A1721" t="n">
        <x:v>1721</x:v>
      </x:c>
      <x:c r="B1721" t="str">
        <x:v>VT0008167</x:v>
      </x:c>
      <x:c r="C1721" t="str">
        <x:v>45549</x:v>
      </x:c>
      <x:c r="D1721" s="27" t="n">
        <x:v>45549</x:v>
      </x:c>
      <x:c r="E1721" t="n">
        <x:f>IF(D1721="","",YEAR(D1721))</x:f>
        <x:v>2024</x:v>
      </x:c>
      <x:c r="F1721" t="n">
        <x:f>IF(D1721="","",MONTH(D1721))</x:f>
        <x:v>9</x:v>
      </x:c>
      <x:c r="G1721" t="str">
        <x:f>IF(D1721="","Fecha no disponible",TEXT(D1721,"mmmm"))</x:f>
        <x:v>September</x:v>
      </x:c>
      <x:c r="H1721" t="str">
        <x:f>IF(D1721="","Fecha no disponible",TEXT(D1721,"yyyy-mm"))</x:f>
        <x:v>2024-09</x:v>
      </x:c>
      <x:c r="I1721" t="str">
        <x:f>IF(D1721="","Fecha no disponible","T"&amp;ROUNDUP(MONTH(D1721)/3,0))</x:f>
        <x:v>T3</x:v>
      </x:c>
      <x:c r="J1721" t="str">
        <x:v>T007</x:v>
      </x:c>
      <x:c r="K1721" t="str">
        <x:v>Tienda Santa Cruz 3</x:v>
      </x:c>
      <x:c r="L1721" t="str">
        <x:v>Barrio</x:v>
      </x:c>
      <x:c r="M1721" t="str">
        <x:v>Santa Cruz</x:v>
      </x:c>
      <x:c r="N1721" t="str">
        <x:f>IFERROR(VLOOKUP(M1721,'Mapeos'!$A$4:$B$30,2,FALSE),M1721)</x:f>
        <x:v>Santa Cruz</x:v>
      </x:c>
      <x:c r="O1721" t="str">
        <x:v>C01667</x:v>
      </x:c>
      <x:c r="P1721" t="str">
        <x:v>Masivo</x:v>
      </x:c>
      <x:c r="Q1721" t="str">
        <x:v>P0142</x:v>
      </x:c>
      <x:c r="R1721" t="str">
        <x:v>Electrónica</x:v>
      </x:c>
      <x:c r="S1721" t="str">
        <x:v>Marca D</x:v>
      </x:c>
      <x:c r="T1721" t="str">
        <x:v>Tienda</x:v>
      </x:c>
      <x:c r="U1721" t="str">
        <x:f>IFERROR(VLOOKUP(T1721,'Mapeos'!$D$4:$E$25,2,FALSE),T1721)</x:f>
        <x:v>Tienda</x:v>
      </x:c>
      <x:c r="V1721" t="str">
        <x:v>V006</x:v>
      </x:c>
      <x:c r="W1721" t="n">
        <x:v>1</x:v>
      </x:c>
      <x:c r="X1721" s="28" t="n">
        <x:v>361.97</x:v>
      </x:c>
      <x:c r="Y1721" s="20" t="n">
        <x:v>0.2</x:v>
      </x:c>
      <x:c r="Z1721" s="20" t="n">
        <x:f>IF(Y1721&gt;1,Y1721/100,Y1721)</x:f>
        <x:v>0.2</x:v>
      </x:c>
      <x:c r="AA1721" s="28" t="n">
        <x:v>197.65</x:v>
      </x:c>
      <x:c r="AB1721" s="28" t="n">
        <x:v>289.58</x:v>
      </x:c>
      <x:c r="AC1721" s="28" t="str">
        <x:v>BOB</x:v>
      </x:c>
      <x:c r="AD1721" s="28" t="n">
        <x:f>IF(AC1721="USD",AB1721*'Parametros'!$B$4,AB1721)</x:f>
        <x:v>289.58</x:v>
      </x:c>
      <x:c r="AE1721" s="28" t="n">
        <x:f>W1721*X1721*(1-Z1721)</x:f>
        <x:v>289.576</x:v>
      </x:c>
      <x:c r="AF1721" s="28" t="n">
        <x:f>W1721*AA1721</x:f>
        <x:v>197.65</x:v>
      </x:c>
      <x:c r="AG1721" s="28" t="n">
        <x:f>AE1721-AF1721</x:f>
        <x:v>91.92600000000002</x:v>
      </x:c>
      <x:c r="AH1721" s="20" t="n">
        <x:f>IF(AE1721&gt;0,AG1721/AE1721,"")</x:f>
        <x:v>0.3174503411884963</x:v>
      </x:c>
      <x:c r="AI1721" s="28" t="n">
        <x:v>192079.58</x:v>
      </x:c>
      <x:c r="AJ1721" s="28"/>
      <x:c r="AK1721"/>
      <x:c r="AL1721" t="str">
        <x:v>Completado</x:v>
      </x:c>
      <x:c r="AM1721" t="str">
        <x:f>IF(W1721&lt;0,"Devuelto",AL1721)</x:f>
        <x:v>Completado</x:v>
      </x:c>
      <x:c r="AN1721" t="str">
        <x:v>Transferencia</x:v>
      </x:c>
      <x:c r="AO1721" s="29" t="str">
        <x:v>Sin observación</x:v>
      </x:c>
      <x:c r="AP1721" t="str">
        <x:f>IF(D1721="","No","Sí")</x:f>
        <x:v>Sí</x:v>
      </x:c>
    </x:row>
    <x:row r="1722">
      <x:c r="A1722" t="n">
        <x:v>1722</x:v>
      </x:c>
      <x:c r="B1722" t="str">
        <x:v>VT0008172</x:v>
      </x:c>
      <x:c r="C1722" t="str">
        <x:v>45747</x:v>
      </x:c>
      <x:c r="D1722" s="27" t="n">
        <x:v>45747</x:v>
      </x:c>
      <x:c r="E1722" t="n">
        <x:f>IF(D1722="","",YEAR(D1722))</x:f>
        <x:v>2025</x:v>
      </x:c>
      <x:c r="F1722" t="n">
        <x:f>IF(D1722="","",MONTH(D1722))</x:f>
        <x:v>3</x:v>
      </x:c>
      <x:c r="G1722" t="str">
        <x:f>IF(D1722="","Fecha no disponible",TEXT(D1722,"mmmm"))</x:f>
        <x:v>March</x:v>
      </x:c>
      <x:c r="H1722" t="str">
        <x:f>IF(D1722="","Fecha no disponible",TEXT(D1722,"yyyy-mm"))</x:f>
        <x:v>2025-03</x:v>
      </x:c>
      <x:c r="I1722" t="str">
        <x:f>IF(D1722="","Fecha no disponible","T"&amp;ROUNDUP(MONTH(D1722)/3,0))</x:f>
        <x:v>T1</x:v>
      </x:c>
      <x:c r="J1722" t="str">
        <x:v>T012</x:v>
      </x:c>
      <x:c r="K1722" t="str">
        <x:v>Tienda Cochabamba 4</x:v>
      </x:c>
      <x:c r="L1722" t="str">
        <x:v>Centro</x:v>
      </x:c>
      <x:c r="M1722" t="str">
        <x:v>Cochabamba</x:v>
      </x:c>
      <x:c r="N1722" t="str">
        <x:f>IFERROR(VLOOKUP(M1722,'Mapeos'!$A$4:$B$30,2,FALSE),M1722)</x:f>
        <x:v>Cochabamba</x:v>
      </x:c>
      <x:c r="O1722" t="str">
        <x:v>C00983</x:v>
      </x:c>
      <x:c r="P1722" t="str">
        <x:v>Frecuente</x:v>
      </x:c>
      <x:c r="Q1722" t="str">
        <x:v>P0126</x:v>
      </x:c>
      <x:c r="R1722" t="str">
        <x:v>Alimentos</x:v>
      </x:c>
      <x:c r="S1722" t="str">
        <x:v>Marca C</x:v>
      </x:c>
      <x:c r="T1722" t="str">
        <x:v>Tienda</x:v>
      </x:c>
      <x:c r="U1722" t="str">
        <x:f>IFERROR(VLOOKUP(T1722,'Mapeos'!$D$4:$E$25,2,FALSE),T1722)</x:f>
        <x:v>Tienda</x:v>
      </x:c>
      <x:c r="V1722" t="str">
        <x:v>V010</x:v>
      </x:c>
      <x:c r="W1722" t="n">
        <x:v>4</x:v>
      </x:c>
      <x:c r="X1722" s="28" t="n">
        <x:v>26.29</x:v>
      </x:c>
      <x:c r="Y1722" s="20" t="n">
        <x:v>0.05</x:v>
      </x:c>
      <x:c r="Z1722" s="20" t="n">
        <x:f>IF(Y1722&gt;1,Y1722/100,Y1722)</x:f>
        <x:v>0.05</x:v>
      </x:c>
      <x:c r="AA1722" s="28" t="n">
        <x:v>17.79</x:v>
      </x:c>
      <x:c r="AB1722" s="28" t="n">
        <x:v>99.9</x:v>
      </x:c>
      <x:c r="AC1722" s="28" t="str">
        <x:v>BOB</x:v>
      </x:c>
      <x:c r="AD1722" s="28" t="n">
        <x:f>IF(AC1722="USD",AB1722*'Parametros'!$B$4,AB1722)</x:f>
        <x:v>99.9</x:v>
      </x:c>
      <x:c r="AE1722" s="28" t="n">
        <x:f>W1722*X1722*(1-Z1722)</x:f>
        <x:v>99.90199999999999</x:v>
      </x:c>
      <x:c r="AF1722" s="28" t="n">
        <x:f>W1722*AA1722</x:f>
        <x:v>71.16</x:v>
      </x:c>
      <x:c r="AG1722" s="28" t="n">
        <x:f>AE1722-AF1722</x:f>
        <x:v>28.74199999999999</x:v>
      </x:c>
      <x:c r="AH1722" s="20" t="n">
        <x:f>IF(AE1722&gt;0,AG1722/AE1722,"")</x:f>
        <x:v>0.2877019479089507</x:v>
      </x:c>
      <x:c r="AI1722" s="28" t="n">
        <x:v>186917.48</x:v>
      </x:c>
      <x:c r="AJ1722" s="28"/>
      <x:c r="AK1722"/>
      <x:c r="AL1722" t="str">
        <x:v>Completado</x:v>
      </x:c>
      <x:c r="AM1722" t="str">
        <x:f>IF(W1722&lt;0,"Devuelto",AL1722)</x:f>
        <x:v>Completado</x:v>
      </x:c>
      <x:c r="AN1722" t="str">
        <x:v>Tarjeta</x:v>
      </x:c>
      <x:c r="AO1722" s="29" t="str">
        <x:v>Sin observación</x:v>
      </x:c>
      <x:c r="AP1722" t="str">
        <x:f>IF(D1722="","No","Sí")</x:f>
        <x:v>Sí</x:v>
      </x:c>
    </x:row>
    <x:row r="1723">
      <x:c r="A1723" t="n">
        <x:v>1723</x:v>
      </x:c>
      <x:c r="B1723" t="str">
        <x:v>VT0008177</x:v>
      </x:c>
      <x:c r="C1723" t="str">
        <x:v>45999</x:v>
      </x:c>
      <x:c r="D1723" s="27" t="n">
        <x:v>45999</x:v>
      </x:c>
      <x:c r="E1723" t="n">
        <x:f>IF(D1723="","",YEAR(D1723))</x:f>
        <x:v>2025</x:v>
      </x:c>
      <x:c r="F1723" t="n">
        <x:f>IF(D1723="","",MONTH(D1723))</x:f>
        <x:v>12</x:v>
      </x:c>
      <x:c r="G1723" t="str">
        <x:f>IF(D1723="","Fecha no disponible",TEXT(D1723,"mmmm"))</x:f>
        <x:v>December</x:v>
      </x:c>
      <x:c r="H1723" t="str">
        <x:f>IF(D1723="","Fecha no disponible",TEXT(D1723,"yyyy-mm"))</x:f>
        <x:v>2025-12</x:v>
      </x:c>
      <x:c r="I1723" t="str">
        <x:f>IF(D1723="","Fecha no disponible","T"&amp;ROUNDUP(MONTH(D1723)/3,0))</x:f>
        <x:v>T4</x:v>
      </x:c>
      <x:c r="J1723" t="str">
        <x:v>T001</x:v>
      </x:c>
      <x:c r="K1723" t="str">
        <x:v>Tienda La Paz 1</x:v>
      </x:c>
      <x:c r="L1723" t="str">
        <x:v>Barrio</x:v>
      </x:c>
      <x:c r="M1723" t="str">
        <x:v>La Paz</x:v>
      </x:c>
      <x:c r="N1723" t="str">
        <x:f>IFERROR(VLOOKUP(M1723,'Mapeos'!$A$4:$B$30,2,FALSE),M1723)</x:f>
        <x:v>La Paz</x:v>
      </x:c>
      <x:c r="O1723" t="str">
        <x:v>C00780</x:v>
      </x:c>
      <x:c r="P1723" t="str">
        <x:v>Frecuente</x:v>
      </x:c>
      <x:c r="Q1723" t="str">
        <x:v>P0067</x:v>
      </x:c>
      <x:c r="R1723" t="str">
        <x:v>Electrónica</x:v>
      </x:c>
      <x:c r="S1723" t="str">
        <x:v>Marca B</x:v>
      </x:c>
      <x:c r="T1723" t="str">
        <x:v>Tienda física</x:v>
      </x:c>
      <x:c r="U1723" t="str">
        <x:f>IFERROR(VLOOKUP(T1723,'Mapeos'!$D$4:$E$25,2,FALSE),T1723)</x:f>
        <x:v>Tienda</x:v>
      </x:c>
      <x:c r="V1723" t="str">
        <x:v>V035</x:v>
      </x:c>
      <x:c r="W1723" t="n">
        <x:v>4</x:v>
      </x:c>
      <x:c r="X1723" s="28" t="n">
        <x:v>330.25</x:v>
      </x:c>
      <x:c r="Y1723" s="20" t="n">
        <x:v>0.05</x:v>
      </x:c>
      <x:c r="Z1723" s="20" t="n">
        <x:f>IF(Y1723&gt;1,Y1723/100,Y1723)</x:f>
        <x:v>0.05</x:v>
      </x:c>
      <x:c r="AA1723" s="28" t="n">
        <x:v>237.46</x:v>
      </x:c>
      <x:c r="AB1723" s="28" t="n">
        <x:v>1254.95</x:v>
      </x:c>
      <x:c r="AC1723" s="28" t="str">
        <x:v>BOB</x:v>
      </x:c>
      <x:c r="AD1723" s="28" t="n">
        <x:f>IF(AC1723="USD",AB1723*'Parametros'!$B$4,AB1723)</x:f>
        <x:v>1254.95</x:v>
      </x:c>
      <x:c r="AE1723" s="28" t="n">
        <x:f>W1723*X1723*(1-Z1723)</x:f>
        <x:v>1254.95</x:v>
      </x:c>
      <x:c r="AF1723" s="28" t="n">
        <x:f>W1723*AA1723</x:f>
        <x:v>949.84</x:v>
      </x:c>
      <x:c r="AG1723" s="28" t="n">
        <x:f>AE1723-AF1723</x:f>
        <x:v>305.11</x:v>
      </x:c>
      <x:c r="AH1723" s="20" t="n">
        <x:f>IF(AE1723&gt;0,AG1723/AE1723,"")</x:f>
        <x:v>0.24312522411251444</x:v>
      </x:c>
      <x:c r="AI1723" s="28"/>
      <x:c r="AJ1723" s="28"/>
      <x:c r="AK1723"/>
      <x:c r="AL1723" t="str">
        <x:v>Completado</x:v>
      </x:c>
      <x:c r="AM1723" t="str">
        <x:f>IF(W1723&lt;0,"Devuelto",AL1723)</x:f>
        <x:v>Completado</x:v>
      </x:c>
      <x:c r="AN1723" t="str">
        <x:v>Efectivo</x:v>
      </x:c>
      <x:c r="AO1723" s="29" t="str">
        <x:v>Canal estandarizado; Meta original vacía</x:v>
      </x:c>
      <x:c r="AP1723" t="str">
        <x:f>IF(D1723="","No","Sí")</x:f>
        <x:v>Sí</x:v>
      </x:c>
    </x:row>
    <x:row r="1724">
      <x:c r="A1724" t="n">
        <x:v>1724</x:v>
      </x:c>
      <x:c r="B1724" t="str">
        <x:v>VT0008181</x:v>
      </x:c>
      <x:c r="C1724" t="str">
        <x:v>45978</x:v>
      </x:c>
      <x:c r="D1724" s="27" t="n">
        <x:v>45978</x:v>
      </x:c>
      <x:c r="E1724" t="n">
        <x:f>IF(D1724="","",YEAR(D1724))</x:f>
        <x:v>2025</x:v>
      </x:c>
      <x:c r="F1724" t="n">
        <x:f>IF(D1724="","",MONTH(D1724))</x:f>
        <x:v>11</x:v>
      </x:c>
      <x:c r="G1724" t="str">
        <x:f>IF(D1724="","Fecha no disponible",TEXT(D1724,"mmmm"))</x:f>
        <x:v>November</x:v>
      </x:c>
      <x:c r="H1724" t="str">
        <x:f>IF(D1724="","Fecha no disponible",TEXT(D1724,"yyyy-mm"))</x:f>
        <x:v>2025-11</x:v>
      </x:c>
      <x:c r="I1724" t="str">
        <x:f>IF(D1724="","Fecha no disponible","T"&amp;ROUNDUP(MONTH(D1724)/3,0))</x:f>
        <x:v>T4</x:v>
      </x:c>
      <x:c r="J1724" t="str">
        <x:v>T002</x:v>
      </x:c>
      <x:c r="K1724" t="str">
        <x:v>Tienda La Paz 2</x:v>
      </x:c>
      <x:c r="L1724" t="str">
        <x:v>Mall</x:v>
      </x:c>
      <x:c r="M1724" t="str">
        <x:v>La Paz</x:v>
      </x:c>
      <x:c r="N1724" t="str">
        <x:f>IFERROR(VLOOKUP(M1724,'Mapeos'!$A$4:$B$30,2,FALSE),M1724)</x:f>
        <x:v>La Paz</x:v>
      </x:c>
      <x:c r="O1724" t="str">
        <x:v>C01213</x:v>
      </x:c>
      <x:c r="P1724" t="str">
        <x:v>Premium</x:v>
      </x:c>
      <x:c r="Q1724" t="str">
        <x:v>P0053</x:v>
      </x:c>
      <x:c r="R1724" t="str">
        <x:v>Alimentos</x:v>
      </x:c>
      <x:c r="S1724" t="str">
        <x:v>Marca B</x:v>
      </x:c>
      <x:c r="T1724" t="str">
        <x:v>E-commerce</x:v>
      </x:c>
      <x:c r="U1724" t="str">
        <x:f>IFERROR(VLOOKUP(T1724,'Mapeos'!$D$4:$E$25,2,FALSE),T1724)</x:f>
        <x:v>E-commerce</x:v>
      </x:c>
      <x:c r="V1724" t="str">
        <x:v>V021</x:v>
      </x:c>
      <x:c r="W1724" t="n">
        <x:v>1</x:v>
      </x:c>
      <x:c r="X1724" s="28" t="n">
        <x:v>54.81</x:v>
      </x:c>
      <x:c r="Y1724" s="20" t="n">
        <x:v>0.25</x:v>
      </x:c>
      <x:c r="Z1724" s="20" t="n">
        <x:f>IF(Y1724&gt;1,Y1724/100,Y1724)</x:f>
        <x:v>0.25</x:v>
      </x:c>
      <x:c r="AA1724" s="28" t="n">
        <x:v>43.92</x:v>
      </x:c>
      <x:c r="AB1724" s="28" t="n">
        <x:v>41.11</x:v>
      </x:c>
      <x:c r="AC1724" s="28" t="str">
        <x:v>BOB</x:v>
      </x:c>
      <x:c r="AD1724" s="28" t="n">
        <x:f>IF(AC1724="USD",AB1724*'Parametros'!$B$4,AB1724)</x:f>
        <x:v>41.11</x:v>
      </x:c>
      <x:c r="AE1724" s="28" t="n">
        <x:f>W1724*X1724*(1-Z1724)</x:f>
        <x:v>41.1075</x:v>
      </x:c>
      <x:c r="AF1724" s="28" t="n">
        <x:f>W1724*AA1724</x:f>
        <x:v>43.92</x:v>
      </x:c>
      <x:c r="AG1724" s="28" t="n">
        <x:f>AE1724-AF1724</x:f>
        <x:v>-2.8125</x:v>
      </x:c>
      <x:c r="AH1724" s="20" t="n">
        <x:f>IF(AE1724&gt;0,AG1724/AE1724,"")</x:f>
        <x:v>-0.06841817186644772</x:v>
      </x:c>
      <x:c r="AI1724" s="28" t="n">
        <x:v>91871.73</x:v>
      </x:c>
      <x:c r="AJ1724" s="28"/>
      <x:c r="AK1724"/>
      <x:c r="AL1724" t="str">
        <x:v>Completado</x:v>
      </x:c>
      <x:c r="AM1724" t="str">
        <x:f>IF(W1724&lt;0,"Devuelto",AL1724)</x:f>
        <x:v>Completado</x:v>
      </x:c>
      <x:c r="AN1724" t="str">
        <x:v>Transferencia</x:v>
      </x:c>
      <x:c r="AO1724" s="29" t="str">
        <x:v>Sin observación</x:v>
      </x:c>
      <x:c r="AP1724" t="str">
        <x:f>IF(D1724="","No","Sí")</x:f>
        <x:v>Sí</x:v>
      </x:c>
    </x:row>
    <x:row r="1725">
      <x:c r="A1725" t="n">
        <x:v>1725</x:v>
      </x:c>
      <x:c r="B1725" t="str">
        <x:v>VT0008186</x:v>
      </x:c>
      <x:c r="C1725" t="str">
        <x:v>46174</x:v>
      </x:c>
      <x:c r="D1725" s="27" t="n">
        <x:v>46174</x:v>
      </x:c>
      <x:c r="E1725" t="n">
        <x:f>IF(D1725="","",YEAR(D1725))</x:f>
        <x:v>2026</x:v>
      </x:c>
      <x:c r="F1725" t="n">
        <x:f>IF(D1725="","",MONTH(D1725))</x:f>
        <x:v>6</x:v>
      </x:c>
      <x:c r="G1725" t="str">
        <x:f>IF(D1725="","Fecha no disponible",TEXT(D1725,"mmmm"))</x:f>
        <x:v>June</x:v>
      </x:c>
      <x:c r="H1725" t="str">
        <x:f>IF(D1725="","Fecha no disponible",TEXT(D1725,"yyyy-mm"))</x:f>
        <x:v>2026-06</x:v>
      </x:c>
      <x:c r="I1725" t="str">
        <x:f>IF(D1725="","Fecha no disponible","T"&amp;ROUNDUP(MONTH(D1725)/3,0))</x:f>
        <x:v>T2</x:v>
      </x:c>
      <x:c r="J1725" t="str">
        <x:v>T004</x:v>
      </x:c>
      <x:c r="K1725" t="str">
        <x:v>Tienda La Paz 4</x:v>
      </x:c>
      <x:c r="L1725" t="str">
        <x:v>Centro</x:v>
      </x:c>
      <x:c r="M1725" t="str">
        <x:v>La Paz</x:v>
      </x:c>
      <x:c r="N1725" t="str">
        <x:f>IFERROR(VLOOKUP(M1725,'Mapeos'!$A$4:$B$30,2,FALSE),M1725)</x:f>
        <x:v>La Paz</x:v>
      </x:c>
      <x:c r="O1725" t="str">
        <x:v>C00021</x:v>
      </x:c>
      <x:c r="P1725" t="str">
        <x:v>Frecuente</x:v>
      </x:c>
      <x:c r="Q1725" t="str">
        <x:v>P0034</x:v>
      </x:c>
      <x:c r="R1725" t="str">
        <x:v>Alimentos</x:v>
      </x:c>
      <x:c r="S1725" t="str">
        <x:v>Marca D</x:v>
      </x:c>
      <x:c r="T1725" t="str">
        <x:v>E-commerce</x:v>
      </x:c>
      <x:c r="U1725" t="str">
        <x:f>IFERROR(VLOOKUP(T1725,'Mapeos'!$D$4:$E$25,2,FALSE),T1725)</x:f>
        <x:v>E-commerce</x:v>
      </x:c>
      <x:c r="V1725" t="str">
        <x:v>V033</x:v>
      </x:c>
      <x:c r="W1725" t="n">
        <x:v>1</x:v>
      </x:c>
      <x:c r="X1725" s="28" t="n">
        <x:v>29.97</x:v>
      </x:c>
      <x:c r="Y1725" s="20" t="n">
        <x:v>0</x:v>
      </x:c>
      <x:c r="Z1725" s="20" t="n">
        <x:f>IF(Y1725&gt;1,Y1725/100,Y1725)</x:f>
        <x:v>0</x:v>
      </x:c>
      <x:c r="AA1725" s="28" t="n">
        <x:v>22.07</x:v>
      </x:c>
      <x:c r="AB1725" s="28" t="n">
        <x:v>29.97</x:v>
      </x:c>
      <x:c r="AC1725" s="28" t="str">
        <x:v>BOB</x:v>
      </x:c>
      <x:c r="AD1725" s="28" t="n">
        <x:f>IF(AC1725="USD",AB1725*'Parametros'!$B$4,AB1725)</x:f>
        <x:v>29.97</x:v>
      </x:c>
      <x:c r="AE1725" s="28" t="n">
        <x:f>W1725*X1725*(1-Z1725)</x:f>
        <x:v>29.97</x:v>
      </x:c>
      <x:c r="AF1725" s="28" t="n">
        <x:f>W1725*AA1725</x:f>
        <x:v>22.07</x:v>
      </x:c>
      <x:c r="AG1725" s="28" t="n">
        <x:f>AE1725-AF1725</x:f>
        <x:v>7.899999999999999</x:v>
      </x:c>
      <x:c r="AH1725" s="20" t="n">
        <x:f>IF(AE1725&gt;0,AG1725/AE1725,"")</x:f>
        <x:v>0.2635969302635969</x:v>
      </x:c>
      <x:c r="AI1725" s="28" t="n">
        <x:v>64241.19</x:v>
      </x:c>
      <x:c r="AJ1725" s="28"/>
      <x:c r="AK1725"/>
      <x:c r="AL1725" t="str">
        <x:v>Completado</x:v>
      </x:c>
      <x:c r="AM1725" t="str">
        <x:f>IF(W1725&lt;0,"Devuelto",AL1725)</x:f>
        <x:v>Completado</x:v>
      </x:c>
      <x:c r="AN1725" t="str">
        <x:v>Efectivo</x:v>
      </x:c>
      <x:c r="AO1725" s="29" t="str">
        <x:v>Sin observación</x:v>
      </x:c>
      <x:c r="AP1725" t="str">
        <x:f>IF(D1725="","No","Sí")</x:f>
        <x:v>Sí</x:v>
      </x:c>
    </x:row>
    <x:row r="1726">
      <x:c r="A1726" t="n">
        <x:v>1726</x:v>
      </x:c>
      <x:c r="B1726" t="str">
        <x:v>VT0008191</x:v>
      </x:c>
      <x:c r="C1726" t="str">
        <x:v>45369</x:v>
      </x:c>
      <x:c r="D1726" s="27" t="n">
        <x:v>45369</x:v>
      </x:c>
      <x:c r="E1726" t="n">
        <x:f>IF(D1726="","",YEAR(D1726))</x:f>
        <x:v>2024</x:v>
      </x:c>
      <x:c r="F1726" t="n">
        <x:f>IF(D1726="","",MONTH(D1726))</x:f>
        <x:v>3</x:v>
      </x:c>
      <x:c r="G1726" t="str">
        <x:f>IF(D1726="","Fecha no disponible",TEXT(D1726,"mmmm"))</x:f>
        <x:v>March</x:v>
      </x:c>
      <x:c r="H1726" t="str">
        <x:f>IF(D1726="","Fecha no disponible",TEXT(D1726,"yyyy-mm"))</x:f>
        <x:v>2024-03</x:v>
      </x:c>
      <x:c r="I1726" t="str">
        <x:f>IF(D1726="","Fecha no disponible","T"&amp;ROUNDUP(MONTH(D1726)/3,0))</x:f>
        <x:v>T1</x:v>
      </x:c>
      <x:c r="J1726" t="str">
        <x:v>T003</x:v>
      </x:c>
      <x:c r="K1726" t="str">
        <x:v>Tienda La Paz 3</x:v>
      </x:c>
      <x:c r="L1726" t="str">
        <x:v>Barrio</x:v>
      </x:c>
      <x:c r="M1726" t="str">
        <x:v>La Paz</x:v>
      </x:c>
      <x:c r="N1726" t="str">
        <x:f>IFERROR(VLOOKUP(M1726,'Mapeos'!$A$4:$B$30,2,FALSE),M1726)</x:f>
        <x:v>La Paz</x:v>
      </x:c>
      <x:c r="O1726" t="str">
        <x:v>C00219</x:v>
      </x:c>
      <x:c r="P1726" t="str">
        <x:v>Premium</x:v>
      </x:c>
      <x:c r="Q1726" t="str">
        <x:v>P0148</x:v>
      </x:c>
      <x:c r="R1726" t="str">
        <x:v>Cuidado Personal</x:v>
      </x:c>
      <x:c r="S1726" t="str">
        <x:v>Marca C</x:v>
      </x:c>
      <x:c r="T1726" t="str">
        <x:v>Tienda</x:v>
      </x:c>
      <x:c r="U1726" t="str">
        <x:f>IFERROR(VLOOKUP(T1726,'Mapeos'!$D$4:$E$25,2,FALSE),T1726)</x:f>
        <x:v>Tienda</x:v>
      </x:c>
      <x:c r="V1726" t="str">
        <x:v>V024</x:v>
      </x:c>
      <x:c r="W1726" t="n">
        <x:v>2</x:v>
      </x:c>
      <x:c r="X1726" s="28" t="n">
        <x:v>78.61</x:v>
      </x:c>
      <x:c r="Y1726" s="20" t="n">
        <x:v>0.05</x:v>
      </x:c>
      <x:c r="Z1726" s="20" t="n">
        <x:f>IF(Y1726&gt;1,Y1726/100,Y1726)</x:f>
        <x:v>0.05</x:v>
      </x:c>
      <x:c r="AA1726" s="28" t="n">
        <x:v>59.11</x:v>
      </x:c>
      <x:c r="AB1726" s="28" t="n">
        <x:v>149.36</x:v>
      </x:c>
      <x:c r="AC1726" s="28" t="str">
        <x:v>BOB</x:v>
      </x:c>
      <x:c r="AD1726" s="28" t="n">
        <x:f>IF(AC1726="USD",AB1726*'Parametros'!$B$4,AB1726)</x:f>
        <x:v>149.36</x:v>
      </x:c>
      <x:c r="AE1726" s="28" t="n">
        <x:f>W1726*X1726*(1-Z1726)</x:f>
        <x:v>149.35899999999998</x:v>
      </x:c>
      <x:c r="AF1726" s="28" t="n">
        <x:f>W1726*AA1726</x:f>
        <x:v>118.22</x:v>
      </x:c>
      <x:c r="AG1726" s="28" t="n">
        <x:f>AE1726-AF1726</x:f>
        <x:v>31.13899999999998</x:v>
      </x:c>
      <x:c r="AH1726" s="20" t="n">
        <x:f>IF(AE1726&gt;0,AG1726/AE1726,"")</x:f>
        <x:v>0.20848425605420487</x:v>
      </x:c>
      <x:c r="AI1726" s="28" t="n">
        <x:v>124959.46</x:v>
      </x:c>
      <x:c r="AJ1726" s="28"/>
      <x:c r="AK1726"/>
      <x:c r="AL1726" t="str">
        <x:v>Completado</x:v>
      </x:c>
      <x:c r="AM1726" t="str">
        <x:f>IF(W1726&lt;0,"Devuelto",AL1726)</x:f>
        <x:v>Completado</x:v>
      </x:c>
      <x:c r="AN1726" t="str">
        <x:v>Tarjeta</x:v>
      </x:c>
      <x:c r="AO1726" s="29" t="str">
        <x:v>Sin observación</x:v>
      </x:c>
      <x:c r="AP1726" t="str">
        <x:f>IF(D1726="","No","Sí")</x:f>
        <x:v>Sí</x:v>
      </x:c>
    </x:row>
    <x:row r="1727">
      <x:c r="A1727" t="n">
        <x:v>1727</x:v>
      </x:c>
      <x:c r="B1727" t="str">
        <x:v>VT0008196</x:v>
      </x:c>
      <x:c r="C1727" t="str">
        <x:v>46075</x:v>
      </x:c>
      <x:c r="D1727" s="27" t="n">
        <x:v>46075</x:v>
      </x:c>
      <x:c r="E1727" t="n">
        <x:f>IF(D1727="","",YEAR(D1727))</x:f>
        <x:v>2026</x:v>
      </x:c>
      <x:c r="F1727" t="n">
        <x:f>IF(D1727="","",MONTH(D1727))</x:f>
        <x:v>2</x:v>
      </x:c>
      <x:c r="G1727" t="str">
        <x:f>IF(D1727="","Fecha no disponible",TEXT(D1727,"mmmm"))</x:f>
        <x:v>February</x:v>
      </x:c>
      <x:c r="H1727" t="str">
        <x:f>IF(D1727="","Fecha no disponible",TEXT(D1727,"yyyy-mm"))</x:f>
        <x:v>2026-02</x:v>
      </x:c>
      <x:c r="I1727" t="str">
        <x:f>IF(D1727="","Fecha no disponible","T"&amp;ROUNDUP(MONTH(D1727)/3,0))</x:f>
        <x:v>T1</x:v>
      </x:c>
      <x:c r="J1727" t="str">
        <x:v>T014</x:v>
      </x:c>
      <x:c r="K1727" t="str">
        <x:v>Tienda Potosí 2</x:v>
      </x:c>
      <x:c r="L1727" t="str">
        <x:v>Barrio</x:v>
      </x:c>
      <x:c r="M1727" t="str">
        <x:v>Potosí</x:v>
      </x:c>
      <x:c r="N1727" t="str">
        <x:f>IFERROR(VLOOKUP(M1727,'Mapeos'!$A$4:$B$30,2,FALSE),M1727)</x:f>
        <x:v>Potosí</x:v>
      </x:c>
      <x:c r="O1727" t="str">
        <x:v>C00768</x:v>
      </x:c>
      <x:c r="P1727" t="str">
        <x:v>Premium</x:v>
      </x:c>
      <x:c r="Q1727" t="str">
        <x:v>P0060</x:v>
      </x:c>
      <x:c r="R1727" t="str">
        <x:v>Alimentos</x:v>
      </x:c>
      <x:c r="S1727" t="str">
        <x:v>Marca D</x:v>
      </x:c>
      <x:c r="T1727" t="str">
        <x:v>Tienda</x:v>
      </x:c>
      <x:c r="U1727" t="str">
        <x:f>IFERROR(VLOOKUP(T1727,'Mapeos'!$D$4:$E$25,2,FALSE),T1727)</x:f>
        <x:v>Tienda</x:v>
      </x:c>
      <x:c r="V1727" t="str">
        <x:v>V016</x:v>
      </x:c>
      <x:c r="W1727" t="n">
        <x:v>0</x:v>
      </x:c>
      <x:c r="X1727" s="28" t="n">
        <x:v>29.64</x:v>
      </x:c>
      <x:c r="Y1727" s="20" t="n">
        <x:v>0.15</x:v>
      </x:c>
      <x:c r="Z1727" s="20" t="n">
        <x:f>IF(Y1727&gt;1,Y1727/100,Y1727)</x:f>
        <x:v>0.15</x:v>
      </x:c>
      <x:c r="AA1727" s="28" t="n">
        <x:v>16.25</x:v>
      </x:c>
      <x:c r="AB1727" s="28" t="n">
        <x:v>0</x:v>
      </x:c>
      <x:c r="AC1727" s="28" t="str">
        <x:v>BOB</x:v>
      </x:c>
      <x:c r="AD1727" s="28" t="n">
        <x:f>IF(AC1727="USD",AB1727*'Parametros'!$B$4,AB1727)</x:f>
        <x:v>0</x:v>
      </x:c>
      <x:c r="AE1727" s="28" t="n">
        <x:f>W1727*X1727*(1-Z1727)</x:f>
        <x:v>0</x:v>
      </x:c>
      <x:c r="AF1727" s="28" t="n">
        <x:f>W1727*AA1727</x:f>
        <x:v>0</x:v>
      </x:c>
      <x:c r="AG1727" s="28" t="n">
        <x:f>AE1727-AF1727</x:f>
        <x:v>0</x:v>
      </x:c>
      <x:c r="AH1727" s="20" t="str">
        <x:f>IF(AE1727&gt;0,AG1727/AE1727,"")</x:f>
      </x:c>
      <x:c r="AI1727" s="28" t="n">
        <x:v>171964.13</x:v>
      </x:c>
      <x:c r="AJ1727" s="28"/>
      <x:c r="AK1727"/>
      <x:c r="AL1727" t="str">
        <x:v>Cancelado</x:v>
      </x:c>
      <x:c r="AM1727" t="str">
        <x:f>IF(W1727&lt;0,"Devuelto",AL1727)</x:f>
        <x:v>Cancelado</x:v>
      </x:c>
      <x:c r="AN1727" t="str">
        <x:v>Efectivo</x:v>
      </x:c>
      <x:c r="AO1727" s="29" t="str">
        <x:v>Sin observación</x:v>
      </x:c>
      <x:c r="AP1727" t="str">
        <x:f>IF(D1727="","No","Sí")</x:f>
        <x:v>Sí</x:v>
      </x:c>
    </x:row>
    <x:row r="1728">
      <x:c r="A1728" t="n">
        <x:v>1728</x:v>
      </x:c>
      <x:c r="B1728" t="str">
        <x:v>VT0008200</x:v>
      </x:c>
      <x:c r="C1728" t="str">
        <x:v>45798</x:v>
      </x:c>
      <x:c r="D1728" s="27" t="n">
        <x:v>45798</x:v>
      </x:c>
      <x:c r="E1728" t="n">
        <x:f>IF(D1728="","",YEAR(D1728))</x:f>
        <x:v>2025</x:v>
      </x:c>
      <x:c r="F1728" t="n">
        <x:f>IF(D1728="","",MONTH(D1728))</x:f>
        <x:v>5</x:v>
      </x:c>
      <x:c r="G1728" t="str">
        <x:f>IF(D1728="","Fecha no disponible",TEXT(D1728,"mmmm"))</x:f>
        <x:v>May</x:v>
      </x:c>
      <x:c r="H1728" t="str">
        <x:f>IF(D1728="","Fecha no disponible",TEXT(D1728,"yyyy-mm"))</x:f>
        <x:v>2025-05</x:v>
      </x:c>
      <x:c r="I1728" t="str">
        <x:f>IF(D1728="","Fecha no disponible","T"&amp;ROUNDUP(MONTH(D1728)/3,0))</x:f>
        <x:v>T2</x:v>
      </x:c>
      <x:c r="J1728" t="str">
        <x:v>T016</x:v>
      </x:c>
      <x:c r="K1728" t="str">
        <x:v>Tienda Potosí 4</x:v>
      </x:c>
      <x:c r="L1728" t="str">
        <x:v>Centro</x:v>
      </x:c>
      <x:c r="M1728" t="str">
        <x:v>Potosí</x:v>
      </x:c>
      <x:c r="N1728" t="str">
        <x:f>IFERROR(VLOOKUP(M1728,'Mapeos'!$A$4:$B$30,2,FALSE),M1728)</x:f>
        <x:v>Potosí</x:v>
      </x:c>
      <x:c r="O1728" t="str">
        <x:v>C00052</x:v>
      </x:c>
      <x:c r="P1728" t="str">
        <x:v>Frecuente</x:v>
      </x:c>
      <x:c r="Q1728" t="str">
        <x:v>P0086</x:v>
      </x:c>
      <x:c r="R1728" t="str">
        <x:v>Electrónica</x:v>
      </x:c>
      <x:c r="S1728" t="str">
        <x:v>Marca C</x:v>
      </x:c>
      <x:c r="T1728" t="str">
        <x:v>E-commerce</x:v>
      </x:c>
      <x:c r="U1728" t="str">
        <x:f>IFERROR(VLOOKUP(T1728,'Mapeos'!$D$4:$E$25,2,FALSE),T1728)</x:f>
        <x:v>E-commerce</x:v>
      </x:c>
      <x:c r="V1728" t="str">
        <x:v>V021</x:v>
      </x:c>
      <x:c r="W1728" t="n">
        <x:v>1</x:v>
      </x:c>
      <x:c r="X1728" s="28" t="n">
        <x:v>406.58</x:v>
      </x:c>
      <x:c r="Y1728" s="20" t="n">
        <x:v>0.05</x:v>
      </x:c>
      <x:c r="Z1728" s="20" t="n">
        <x:f>IF(Y1728&gt;1,Y1728/100,Y1728)</x:f>
        <x:v>0.05</x:v>
      </x:c>
      <x:c r="AA1728" s="28" t="n">
        <x:v>240.45</x:v>
      </x:c>
      <x:c r="AB1728" s="28" t="n">
        <x:v>386.25</x:v>
      </x:c>
      <x:c r="AC1728" s="28" t="str">
        <x:v>BOB</x:v>
      </x:c>
      <x:c r="AD1728" s="28" t="n">
        <x:f>IF(AC1728="USD",AB1728*'Parametros'!$B$4,AB1728)</x:f>
        <x:v>386.25</x:v>
      </x:c>
      <x:c r="AE1728" s="28" t="n">
        <x:f>W1728*X1728*(1-Z1728)</x:f>
        <x:v>386.251</x:v>
      </x:c>
      <x:c r="AF1728" s="28" t="n">
        <x:f>W1728*AA1728</x:f>
        <x:v>240.45</x:v>
      </x:c>
      <x:c r="AG1728" s="28" t="n">
        <x:f>AE1728-AF1728</x:f>
        <x:v>145.801</x:v>
      </x:c>
      <x:c r="AH1728" s="20" t="n">
        <x:f>IF(AE1728&gt;0,AG1728/AE1728,"")</x:f>
        <x:v>0.3774773398644923</x:v>
      </x:c>
      <x:c r="AI1728" s="28" t="n">
        <x:v>87488.11</x:v>
      </x:c>
      <x:c r="AJ1728" s="28"/>
      <x:c r="AK1728"/>
      <x:c r="AL1728" t="str">
        <x:v>Completado</x:v>
      </x:c>
      <x:c r="AM1728" t="str">
        <x:f>IF(W1728&lt;0,"Devuelto",AL1728)</x:f>
        <x:v>Completado</x:v>
      </x:c>
      <x:c r="AN1728" t="str">
        <x:v>Tarjeta</x:v>
      </x:c>
      <x:c r="AO1728" s="29" t="str">
        <x:v>Sin observación</x:v>
      </x:c>
      <x:c r="AP1728" t="str">
        <x:f>IF(D1728="","No","Sí")</x:f>
        <x:v>Sí</x:v>
      </x:c>
    </x:row>
    <x:row r="1729">
      <x:c r="A1729" t="n">
        <x:v>1729</x:v>
      </x:c>
      <x:c r="B1729" t="str">
        <x:v>VT0008205</x:v>
      </x:c>
      <x:c r="C1729" t="str">
        <x:v>45427</x:v>
      </x:c>
      <x:c r="D1729" s="27" t="n">
        <x:v>45427</x:v>
      </x:c>
      <x:c r="E1729" t="n">
        <x:f>IF(D1729="","",YEAR(D1729))</x:f>
        <x:v>2024</x:v>
      </x:c>
      <x:c r="F1729" t="n">
        <x:f>IF(D1729="","",MONTH(D1729))</x:f>
        <x:v>5</x:v>
      </x:c>
      <x:c r="G1729" t="str">
        <x:f>IF(D1729="","Fecha no disponible",TEXT(D1729,"mmmm"))</x:f>
        <x:v>May</x:v>
      </x:c>
      <x:c r="H1729" t="str">
        <x:f>IF(D1729="","Fecha no disponible",TEXT(D1729,"yyyy-mm"))</x:f>
        <x:v>2024-05</x:v>
      </x:c>
      <x:c r="I1729" t="str">
        <x:f>IF(D1729="","Fecha no disponible","T"&amp;ROUNDUP(MONTH(D1729)/3,0))</x:f>
        <x:v>T2</x:v>
      </x:c>
      <x:c r="J1729" t="str">
        <x:v>T014</x:v>
      </x:c>
      <x:c r="K1729" t="str">
        <x:v>Tienda Potosí 2</x:v>
      </x:c>
      <x:c r="L1729" t="str">
        <x:v>Barrio</x:v>
      </x:c>
      <x:c r="M1729" t="str">
        <x:v>Potosí</x:v>
      </x:c>
      <x:c r="N1729" t="str">
        <x:f>IFERROR(VLOOKUP(M1729,'Mapeos'!$A$4:$B$30,2,FALSE),M1729)</x:f>
        <x:v>Potosí</x:v>
      </x:c>
      <x:c r="O1729" t="str">
        <x:v>C00726</x:v>
      </x:c>
      <x:c r="P1729" t="str">
        <x:v>Premium</x:v>
      </x:c>
      <x:c r="Q1729" t="str">
        <x:v>P0059</x:v>
      </x:c>
      <x:c r="R1729" t="str">
        <x:v>Cuidado Personal</x:v>
      </x:c>
      <x:c r="S1729" t="str">
        <x:v>Marca D</x:v>
      </x:c>
      <x:c r="T1729" t="str">
        <x:v>Marketplace</x:v>
      </x:c>
      <x:c r="U1729" t="str">
        <x:f>IFERROR(VLOOKUP(T1729,'Mapeos'!$D$4:$E$25,2,FALSE),T1729)</x:f>
        <x:v>Marketplace</x:v>
      </x:c>
      <x:c r="V1729" t="str">
        <x:v>V023</x:v>
      </x:c>
      <x:c r="W1729" t="n">
        <x:v>3</x:v>
      </x:c>
      <x:c r="X1729" s="28" t="n">
        <x:v>83.69</x:v>
      </x:c>
      <x:c r="Y1729" s="20" t="n">
        <x:v>0.05</x:v>
      </x:c>
      <x:c r="Z1729" s="20" t="n">
        <x:f>IF(Y1729&gt;1,Y1729/100,Y1729)</x:f>
        <x:v>0.05</x:v>
      </x:c>
      <x:c r="AA1729" s="28" t="n">
        <x:v>45.39</x:v>
      </x:c>
      <x:c r="AB1729" s="28" t="n">
        <x:v>238.52</x:v>
      </x:c>
      <x:c r="AC1729" s="28" t="str">
        <x:v>BOB</x:v>
      </x:c>
      <x:c r="AD1729" s="28" t="n">
        <x:f>IF(AC1729="USD",AB1729*'Parametros'!$B$4,AB1729)</x:f>
        <x:v>238.52</x:v>
      </x:c>
      <x:c r="AE1729" s="28" t="n">
        <x:f>W1729*X1729*(1-Z1729)</x:f>
        <x:v>238.51649999999998</x:v>
      </x:c>
      <x:c r="AF1729" s="28" t="n">
        <x:f>W1729*AA1729</x:f>
        <x:v>136.17000000000002</x:v>
      </x:c>
      <x:c r="AG1729" s="28" t="n">
        <x:f>AE1729-AF1729</x:f>
        <x:v>102.34649999999996</x:v>
      </x:c>
      <x:c r="AH1729" s="20" t="n">
        <x:f>IF(AE1729&gt;0,AG1729/AE1729,"")</x:f>
        <x:v>0.42909610026979256</x:v>
      </x:c>
      <x:c r="AI1729" s="28" t="n">
        <x:v>94352.47</x:v>
      </x:c>
      <x:c r="AJ1729" s="28"/>
      <x:c r="AK1729"/>
      <x:c r="AL1729" t="str">
        <x:v>Completado</x:v>
      </x:c>
      <x:c r="AM1729" t="str">
        <x:f>IF(W1729&lt;0,"Devuelto",AL1729)</x:f>
        <x:v>Completado</x:v>
      </x:c>
      <x:c r="AN1729" t="str">
        <x:v>Transferencia</x:v>
      </x:c>
      <x:c r="AO1729" s="29" t="str">
        <x:v>Sin observación</x:v>
      </x:c>
      <x:c r="AP1729" t="str">
        <x:f>IF(D1729="","No","Sí")</x:f>
        <x:v>Sí</x:v>
      </x:c>
    </x:row>
    <x:row r="1730">
      <x:c r="A1730" t="n">
        <x:v>1730</x:v>
      </x:c>
      <x:c r="B1730" t="str">
        <x:v>VT0008210</x:v>
      </x:c>
      <x:c r="C1730" t="str">
        <x:v>45956</x:v>
      </x:c>
      <x:c r="D1730" s="27" t="n">
        <x:v>45956</x:v>
      </x:c>
      <x:c r="E1730" t="n">
        <x:f>IF(D1730="","",YEAR(D1730))</x:f>
        <x:v>2025</x:v>
      </x:c>
      <x:c r="F1730" t="n">
        <x:f>IF(D1730="","",MONTH(D1730))</x:f>
        <x:v>10</x:v>
      </x:c>
      <x:c r="G1730" t="str">
        <x:f>IF(D1730="","Fecha no disponible",TEXT(D1730,"mmmm"))</x:f>
        <x:v>October</x:v>
      </x:c>
      <x:c r="H1730" t="str">
        <x:f>IF(D1730="","Fecha no disponible",TEXT(D1730,"yyyy-mm"))</x:f>
        <x:v>2025-10</x:v>
      </x:c>
      <x:c r="I1730" t="str">
        <x:f>IF(D1730="","Fecha no disponible","T"&amp;ROUNDUP(MONTH(D1730)/3,0))</x:f>
        <x:v>T4</x:v>
      </x:c>
      <x:c r="J1730" t="str">
        <x:v>T020</x:v>
      </x:c>
      <x:c r="K1730" t="str">
        <x:v>Tienda Sucre 4</x:v>
      </x:c>
      <x:c r="L1730" t="str">
        <x:v>Mall</x:v>
      </x:c>
      <x:c r="M1730" t="str">
        <x:v>Sucre</x:v>
      </x:c>
      <x:c r="N1730" t="str">
        <x:f>IFERROR(VLOOKUP(M1730,'Mapeos'!$A$4:$B$30,2,FALSE),M1730)</x:f>
        <x:v>Sucre</x:v>
      </x:c>
      <x:c r="O1730" t="str">
        <x:v>C00384</x:v>
      </x:c>
      <x:c r="P1730" t="str">
        <x:v>Frecuente</x:v>
      </x:c>
      <x:c r="Q1730" t="str">
        <x:v>P0082</x:v>
      </x:c>
      <x:c r="R1730" t="str">
        <x:v>Hogar</x:v>
      </x:c>
      <x:c r="S1730" t="str">
        <x:v>Marca C</x:v>
      </x:c>
      <x:c r="T1730" t="str">
        <x:v>E-commerce</x:v>
      </x:c>
      <x:c r="U1730" t="str">
        <x:f>IFERROR(VLOOKUP(T1730,'Mapeos'!$D$4:$E$25,2,FALSE),T1730)</x:f>
        <x:v>E-commerce</x:v>
      </x:c>
      <x:c r="V1730" t="str">
        <x:v>V005</x:v>
      </x:c>
      <x:c r="W1730" t="n">
        <x:v>1</x:v>
      </x:c>
      <x:c r="X1730" s="28" t="n">
        <x:v>169.8</x:v>
      </x:c>
      <x:c r="Y1730" s="20" t="n">
        <x:v>0.25</x:v>
      </x:c>
      <x:c r="Z1730" s="20" t="n">
        <x:f>IF(Y1730&gt;1,Y1730/100,Y1730)</x:f>
        <x:v>0.25</x:v>
      </x:c>
      <x:c r="AA1730" s="28" t="n">
        <x:v>98.63</x:v>
      </x:c>
      <x:c r="AB1730" s="28" t="n">
        <x:v>127.35</x:v>
      </x:c>
      <x:c r="AC1730" s="28" t="str">
        <x:v>BOB</x:v>
      </x:c>
      <x:c r="AD1730" s="28" t="n">
        <x:f>IF(AC1730="USD",AB1730*'Parametros'!$B$4,AB1730)</x:f>
        <x:v>127.35</x:v>
      </x:c>
      <x:c r="AE1730" s="28" t="n">
        <x:f>W1730*X1730*(1-Z1730)</x:f>
        <x:v>127.35000000000001</x:v>
      </x:c>
      <x:c r="AF1730" s="28" t="n">
        <x:f>W1730*AA1730</x:f>
        <x:v>98.63</x:v>
      </x:c>
      <x:c r="AG1730" s="28" t="n">
        <x:f>AE1730-AF1730</x:f>
        <x:v>28.720000000000013</x:v>
      </x:c>
      <x:c r="AH1730" s="20" t="n">
        <x:f>IF(AE1730&gt;0,AG1730/AE1730,"")</x:f>
        <x:v>0.22552021986650972</x:v>
      </x:c>
      <x:c r="AI1730" s="28" t="n">
        <x:v>81376.97</x:v>
      </x:c>
      <x:c r="AJ1730" s="28"/>
      <x:c r="AK1730"/>
      <x:c r="AL1730" t="str">
        <x:v>Completado</x:v>
      </x:c>
      <x:c r="AM1730" t="str">
        <x:f>IF(W1730&lt;0,"Devuelto",AL1730)</x:f>
        <x:v>Completado</x:v>
      </x:c>
      <x:c r="AN1730" t="str">
        <x:v>Tarjeta</x:v>
      </x:c>
      <x:c r="AO1730" s="29" t="str">
        <x:v>Sin observación</x:v>
      </x:c>
      <x:c r="AP1730" t="str">
        <x:f>IF(D1730="","No","Sí")</x:f>
        <x:v>Sí</x:v>
      </x:c>
    </x:row>
    <x:row r="1731">
      <x:c r="A1731" t="n">
        <x:v>1731</x:v>
      </x:c>
      <x:c r="B1731" t="str">
        <x:v>VT0008215</x:v>
      </x:c>
      <x:c r="C1731" t="str">
        <x:v>45307</x:v>
      </x:c>
      <x:c r="D1731" s="27" t="n">
        <x:v>45307</x:v>
      </x:c>
      <x:c r="E1731" t="n">
        <x:f>IF(D1731="","",YEAR(D1731))</x:f>
        <x:v>2024</x:v>
      </x:c>
      <x:c r="F1731" t="n">
        <x:f>IF(D1731="","",MONTH(D1731))</x:f>
        <x:v>1</x:v>
      </x:c>
      <x:c r="G1731" t="str">
        <x:f>IF(D1731="","Fecha no disponible",TEXT(D1731,"mmmm"))</x:f>
        <x:v>January</x:v>
      </x:c>
      <x:c r="H1731" t="str">
        <x:f>IF(D1731="","Fecha no disponible",TEXT(D1731,"yyyy-mm"))</x:f>
        <x:v>2024-01</x:v>
      </x:c>
      <x:c r="I1731" t="str">
        <x:f>IF(D1731="","Fecha no disponible","T"&amp;ROUNDUP(MONTH(D1731)/3,0))</x:f>
        <x:v>T1</x:v>
      </x:c>
      <x:c r="J1731" t="str">
        <x:v>T001</x:v>
      </x:c>
      <x:c r="K1731" t="str">
        <x:v>Tienda La Paz 1</x:v>
      </x:c>
      <x:c r="L1731" t="str">
        <x:v>Barrio</x:v>
      </x:c>
      <x:c r="M1731" t="str">
        <x:v>La Paz</x:v>
      </x:c>
      <x:c r="N1731" t="str">
        <x:f>IFERROR(VLOOKUP(M1731,'Mapeos'!$A$4:$B$30,2,FALSE),M1731)</x:f>
        <x:v>La Paz</x:v>
      </x:c>
      <x:c r="O1731" t="str">
        <x:v>C00463</x:v>
      </x:c>
      <x:c r="P1731" t="str">
        <x:v>Premium</x:v>
      </x:c>
      <x:c r="Q1731" t="str">
        <x:v>P0100</x:v>
      </x:c>
      <x:c r="R1731" t="str">
        <x:v>Hogar</x:v>
      </x:c>
      <x:c r="S1731" t="str">
        <x:v>Marca D</x:v>
      </x:c>
      <x:c r="T1731" t="str">
        <x:v>Marketplace</x:v>
      </x:c>
      <x:c r="U1731" t="str">
        <x:f>IFERROR(VLOOKUP(T1731,'Mapeos'!$D$4:$E$25,2,FALSE),T1731)</x:f>
        <x:v>Marketplace</x:v>
      </x:c>
      <x:c r="V1731" t="str">
        <x:v>V035</x:v>
      </x:c>
      <x:c r="W1731" t="n">
        <x:v>5</x:v>
      </x:c>
      <x:c r="X1731" s="28" t="n">
        <x:v>302.19</x:v>
      </x:c>
      <x:c r="Y1731" s="20" t="n">
        <x:v>0</x:v>
      </x:c>
      <x:c r="Z1731" s="20" t="n">
        <x:f>IF(Y1731&gt;1,Y1731/100,Y1731)</x:f>
        <x:v>0</x:v>
      </x:c>
      <x:c r="AA1731" s="28" t="n">
        <x:v>146.42</x:v>
      </x:c>
      <x:c r="AB1731" s="28" t="n">
        <x:v>1510.95</x:v>
      </x:c>
      <x:c r="AC1731" s="28" t="str">
        <x:v>BOB</x:v>
      </x:c>
      <x:c r="AD1731" s="28" t="n">
        <x:f>IF(AC1731="USD",AB1731*'Parametros'!$B$4,AB1731)</x:f>
        <x:v>1510.95</x:v>
      </x:c>
      <x:c r="AE1731" s="28" t="n">
        <x:f>W1731*X1731*(1-Z1731)</x:f>
        <x:v>1510.95</x:v>
      </x:c>
      <x:c r="AF1731" s="28" t="n">
        <x:f>W1731*AA1731</x:f>
        <x:v>732.0999999999999</x:v>
      </x:c>
      <x:c r="AG1731" s="28" t="n">
        <x:f>AE1731-AF1731</x:f>
        <x:v>778.8500000000001</x:v>
      </x:c>
      <x:c r="AH1731" s="20" t="n">
        <x:f>IF(AE1731&gt;0,AG1731/AE1731,"")</x:f>
        <x:v>0.515470399417585</x:v>
      </x:c>
      <x:c r="AI1731" s="28" t="n">
        <x:v>91518.19</x:v>
      </x:c>
      <x:c r="AJ1731" s="28"/>
      <x:c r="AK1731"/>
      <x:c r="AL1731" t="str">
        <x:v>Completado</x:v>
      </x:c>
      <x:c r="AM1731" t="str">
        <x:f>IF(W1731&lt;0,"Devuelto",AL1731)</x:f>
        <x:v>Completado</x:v>
      </x:c>
      <x:c r="AN1731" t="str">
        <x:v>Transferencia</x:v>
      </x:c>
      <x:c r="AO1731" s="29" t="str">
        <x:v>Sin observación</x:v>
      </x:c>
      <x:c r="AP1731" t="str">
        <x:f>IF(D1731="","No","Sí")</x:f>
        <x:v>Sí</x:v>
      </x:c>
    </x:row>
    <x:row r="1732">
      <x:c r="A1732" t="n">
        <x:v>1732</x:v>
      </x:c>
      <x:c r="B1732" t="str">
        <x:v>VT0008219</x:v>
      </x:c>
      <x:c r="C1732" t="str">
        <x:v>45871</x:v>
      </x:c>
      <x:c r="D1732" s="27" t="n">
        <x:v>45871</x:v>
      </x:c>
      <x:c r="E1732" t="n">
        <x:f>IF(D1732="","",YEAR(D1732))</x:f>
        <x:v>2025</x:v>
      </x:c>
      <x:c r="F1732" t="n">
        <x:f>IF(D1732="","",MONTH(D1732))</x:f>
        <x:v>8</x:v>
      </x:c>
      <x:c r="G1732" t="str">
        <x:f>IF(D1732="","Fecha no disponible",TEXT(D1732,"mmmm"))</x:f>
        <x:v>August</x:v>
      </x:c>
      <x:c r="H1732" t="str">
        <x:f>IF(D1732="","Fecha no disponible",TEXT(D1732,"yyyy-mm"))</x:f>
        <x:v>2025-08</x:v>
      </x:c>
      <x:c r="I1732" t="str">
        <x:f>IF(D1732="","Fecha no disponible","T"&amp;ROUNDUP(MONTH(D1732)/3,0))</x:f>
        <x:v>T3</x:v>
      </x:c>
      <x:c r="J1732" t="str">
        <x:v>T014</x:v>
      </x:c>
      <x:c r="K1732" t="str">
        <x:v>Tienda Potosí 2</x:v>
      </x:c>
      <x:c r="L1732" t="str">
        <x:v>Barrio</x:v>
      </x:c>
      <x:c r="M1732" t="str">
        <x:v>Potosí</x:v>
      </x:c>
      <x:c r="N1732" t="str">
        <x:f>IFERROR(VLOOKUP(M1732,'Mapeos'!$A$4:$B$30,2,FALSE),M1732)</x:f>
        <x:v>Potosí</x:v>
      </x:c>
      <x:c r="O1732" t="str">
        <x:v>C00622</x:v>
      </x:c>
      <x:c r="P1732" t="str">
        <x:v>Frecuente</x:v>
      </x:c>
      <x:c r="Q1732" t="str">
        <x:v>P0139</x:v>
      </x:c>
      <x:c r="R1732" t="str">
        <x:v>Hogar</x:v>
      </x:c>
      <x:c r="S1732" t="str">
        <x:v>Marca D</x:v>
      </x:c>
      <x:c r="T1732" t="str">
        <x:v>Tienda</x:v>
      </x:c>
      <x:c r="U1732" t="str">
        <x:f>IFERROR(VLOOKUP(T1732,'Mapeos'!$D$4:$E$25,2,FALSE),T1732)</x:f>
        <x:v>Tienda</x:v>
      </x:c>
      <x:c r="V1732" t="str">
        <x:v>V029</x:v>
      </x:c>
      <x:c r="W1732" t="n">
        <x:v>3</x:v>
      </x:c>
      <x:c r="X1732" s="28" t="n">
        <x:v>260.81</x:v>
      </x:c>
      <x:c r="Y1732" s="20" t="n">
        <x:v>0.2</x:v>
      </x:c>
      <x:c r="Z1732" s="20" t="n">
        <x:f>IF(Y1732&gt;1,Y1732/100,Y1732)</x:f>
        <x:v>0.2</x:v>
      </x:c>
      <x:c r="AA1732" s="28" t="n">
        <x:v>182.66</x:v>
      </x:c>
      <x:c r="AB1732" s="28" t="n">
        <x:v>625.94</x:v>
      </x:c>
      <x:c r="AC1732" s="28" t="str">
        <x:v>BOB</x:v>
      </x:c>
      <x:c r="AD1732" s="28" t="n">
        <x:f>IF(AC1732="USD",AB1732*'Parametros'!$B$4,AB1732)</x:f>
        <x:v>625.94</x:v>
      </x:c>
      <x:c r="AE1732" s="28" t="n">
        <x:f>W1732*X1732*(1-Z1732)</x:f>
        <x:v>625.9440000000001</x:v>
      </x:c>
      <x:c r="AF1732" s="28" t="n">
        <x:f>W1732*AA1732</x:f>
        <x:v>547.98</x:v>
      </x:c>
      <x:c r="AG1732" s="28" t="n">
        <x:f>AE1732-AF1732</x:f>
        <x:v>77.96400000000006</x:v>
      </x:c>
      <x:c r="AH1732" s="20" t="n">
        <x:f>IF(AE1732&gt;0,AG1732/AE1732,"")</x:f>
        <x:v>0.12455427322571995</x:v>
      </x:c>
      <x:c r="AI1732" s="28" t="n">
        <x:v>136743.72</x:v>
      </x:c>
      <x:c r="AJ1732" s="28"/>
      <x:c r="AK1732"/>
      <x:c r="AL1732" t="str">
        <x:v>Completado</x:v>
      </x:c>
      <x:c r="AM1732" t="str">
        <x:f>IF(W1732&lt;0,"Devuelto",AL1732)</x:f>
        <x:v>Completado</x:v>
      </x:c>
      <x:c r="AN1732" t="str">
        <x:v>Transferencia</x:v>
      </x:c>
      <x:c r="AO1732" s="29" t="str">
        <x:v>Sin observación</x:v>
      </x:c>
      <x:c r="AP1732" t="str">
        <x:f>IF(D1732="","No","Sí")</x:f>
        <x:v>Sí</x:v>
      </x:c>
    </x:row>
    <x:row r="1733">
      <x:c r="A1733" t="n">
        <x:v>1733</x:v>
      </x:c>
      <x:c r="B1733" t="str">
        <x:v>VT0008224</x:v>
      </x:c>
      <x:c r="C1733" t="str">
        <x:v>45427</x:v>
      </x:c>
      <x:c r="D1733" s="27" t="n">
        <x:v>45427</x:v>
      </x:c>
      <x:c r="E1733" t="n">
        <x:f>IF(D1733="","",YEAR(D1733))</x:f>
        <x:v>2024</x:v>
      </x:c>
      <x:c r="F1733" t="n">
        <x:f>IF(D1733="","",MONTH(D1733))</x:f>
        <x:v>5</x:v>
      </x:c>
      <x:c r="G1733" t="str">
        <x:f>IF(D1733="","Fecha no disponible",TEXT(D1733,"mmmm"))</x:f>
        <x:v>May</x:v>
      </x:c>
      <x:c r="H1733" t="str">
        <x:f>IF(D1733="","Fecha no disponible",TEXT(D1733,"yyyy-mm"))</x:f>
        <x:v>2024-05</x:v>
      </x:c>
      <x:c r="I1733" t="str">
        <x:f>IF(D1733="","Fecha no disponible","T"&amp;ROUNDUP(MONTH(D1733)/3,0))</x:f>
        <x:v>T2</x:v>
      </x:c>
      <x:c r="J1733" t="str">
        <x:v>T016</x:v>
      </x:c>
      <x:c r="K1733" t="str">
        <x:v>Tienda Potosí 4</x:v>
      </x:c>
      <x:c r="L1733" t="str">
        <x:v>Centro</x:v>
      </x:c>
      <x:c r="M1733" t="str">
        <x:v>Potosí</x:v>
      </x:c>
      <x:c r="N1733" t="str">
        <x:f>IFERROR(VLOOKUP(M1733,'Mapeos'!$A$4:$B$30,2,FALSE),M1733)</x:f>
        <x:v>Potosí</x:v>
      </x:c>
      <x:c r="O1733" t="str">
        <x:v>C01223</x:v>
      </x:c>
      <x:c r="P1733" t="str">
        <x:v>Empresa</x:v>
      </x:c>
      <x:c r="Q1733" t="str">
        <x:v>P0009</x:v>
      </x:c>
      <x:c r="R1733" t="str">
        <x:v>Cuidado Personal</x:v>
      </x:c>
      <x:c r="S1733" t="str">
        <x:v>Marca C</x:v>
      </x:c>
      <x:c r="T1733" t="str">
        <x:v>Tienda</x:v>
      </x:c>
      <x:c r="U1733" t="str">
        <x:f>IFERROR(VLOOKUP(T1733,'Mapeos'!$D$4:$E$25,2,FALSE),T1733)</x:f>
        <x:v>Tienda</x:v>
      </x:c>
      <x:c r="V1733" t="str">
        <x:v>V037</x:v>
      </x:c>
      <x:c r="W1733" t="n">
        <x:v>1</x:v>
      </x:c>
      <x:c r="X1733" s="28" t="n">
        <x:v>96.18</x:v>
      </x:c>
      <x:c r="Y1733" s="20" t="n">
        <x:v>0.2</x:v>
      </x:c>
      <x:c r="Z1733" s="20" t="n">
        <x:f>IF(Y1733&gt;1,Y1733/100,Y1733)</x:f>
        <x:v>0.2</x:v>
      </x:c>
      <x:c r="AA1733" s="28" t="n">
        <x:v>50.49</x:v>
      </x:c>
      <x:c r="AB1733" s="28" t="n">
        <x:v>76.94</x:v>
      </x:c>
      <x:c r="AC1733" s="28" t="str">
        <x:v>BOB</x:v>
      </x:c>
      <x:c r="AD1733" s="28" t="n">
        <x:f>IF(AC1733="USD",AB1733*'Parametros'!$B$4,AB1733)</x:f>
        <x:v>76.94</x:v>
      </x:c>
      <x:c r="AE1733" s="28" t="n">
        <x:f>W1733*X1733*(1-Z1733)</x:f>
        <x:v>76.94400000000002</x:v>
      </x:c>
      <x:c r="AF1733" s="28" t="n">
        <x:f>W1733*AA1733</x:f>
        <x:v>50.49</x:v>
      </x:c>
      <x:c r="AG1733" s="28" t="n">
        <x:f>AE1733-AF1733</x:f>
        <x:v>26.454000000000015</x:v>
      </x:c>
      <x:c r="AH1733" s="20" t="n">
        <x:f>IF(AE1733&gt;0,AG1733/AE1733,"")</x:f>
        <x:v>0.343808484092327</x:v>
      </x:c>
      <x:c r="AI1733" s="28" t="n">
        <x:v>160418.36</x:v>
      </x:c>
      <x:c r="AJ1733" s="28"/>
      <x:c r="AK1733"/>
      <x:c r="AL1733" t="str">
        <x:v>Completado</x:v>
      </x:c>
      <x:c r="AM1733" t="str">
        <x:f>IF(W1733&lt;0,"Devuelto",AL1733)</x:f>
        <x:v>Completado</x:v>
      </x:c>
      <x:c r="AN1733" t="str">
        <x:v>Tarjeta</x:v>
      </x:c>
      <x:c r="AO1733" s="29" t="str">
        <x:v>Sin observación</x:v>
      </x:c>
      <x:c r="AP1733" t="str">
        <x:f>IF(D1733="","No","Sí")</x:f>
        <x:v>Sí</x:v>
      </x:c>
    </x:row>
    <x:row r="1734">
      <x:c r="A1734" t="n">
        <x:v>1734</x:v>
      </x:c>
      <x:c r="B1734" t="str">
        <x:v>VT0008229</x:v>
      </x:c>
      <x:c r="C1734" t="str">
        <x:v>45801</x:v>
      </x:c>
      <x:c r="D1734" s="27" t="n">
        <x:v>45801</x:v>
      </x:c>
      <x:c r="E1734" t="n">
        <x:f>IF(D1734="","",YEAR(D1734))</x:f>
        <x:v>2025</x:v>
      </x:c>
      <x:c r="F1734" t="n">
        <x:f>IF(D1734="","",MONTH(D1734))</x:f>
        <x:v>5</x:v>
      </x:c>
      <x:c r="G1734" t="str">
        <x:f>IF(D1734="","Fecha no disponible",TEXT(D1734,"mmmm"))</x:f>
        <x:v>May</x:v>
      </x:c>
      <x:c r="H1734" t="str">
        <x:f>IF(D1734="","Fecha no disponible",TEXT(D1734,"yyyy-mm"))</x:f>
        <x:v>2025-05</x:v>
      </x:c>
      <x:c r="I1734" t="str">
        <x:f>IF(D1734="","Fecha no disponible","T"&amp;ROUNDUP(MONTH(D1734)/3,0))</x:f>
        <x:v>T2</x:v>
      </x:c>
      <x:c r="J1734" t="str">
        <x:v>T006</x:v>
      </x:c>
      <x:c r="K1734" t="str">
        <x:v>Tienda Santa Cruz 2</x:v>
      </x:c>
      <x:c r="L1734" t="str">
        <x:v>Mall</x:v>
      </x:c>
      <x:c r="M1734" t="str">
        <x:v>Santa Cruz</x:v>
      </x:c>
      <x:c r="N1734" t="str">
        <x:f>IFERROR(VLOOKUP(M1734,'Mapeos'!$A$4:$B$30,2,FALSE),M1734)</x:f>
        <x:v>Santa Cruz</x:v>
      </x:c>
      <x:c r="O1734" t="str">
        <x:v>C01444</x:v>
      </x:c>
      <x:c r="P1734" t="str">
        <x:v>Empresa</x:v>
      </x:c>
      <x:c r="Q1734" t="str">
        <x:v>P0130</x:v>
      </x:c>
      <x:c r="R1734" t="str">
        <x:v>Cuidado Personal</x:v>
      </x:c>
      <x:c r="S1734" t="str">
        <x:v>Marca A</x:v>
      </x:c>
      <x:c r="T1734" t="str">
        <x:v>E-commerce</x:v>
      </x:c>
      <x:c r="U1734" t="str">
        <x:f>IFERROR(VLOOKUP(T1734,'Mapeos'!$D$4:$E$25,2,FALSE),T1734)</x:f>
        <x:v>E-commerce</x:v>
      </x:c>
      <x:c r="V1734" t="str">
        <x:v>V024</x:v>
      </x:c>
      <x:c r="W1734" t="n">
        <x:v>-1</x:v>
      </x:c>
      <x:c r="X1734" s="28" t="n">
        <x:v>91.02</x:v>
      </x:c>
      <x:c r="Y1734" s="20" t="n">
        <x:v>0</x:v>
      </x:c>
      <x:c r="Z1734" s="20" t="n">
        <x:f>IF(Y1734&gt;1,Y1734/100,Y1734)</x:f>
        <x:v>0</x:v>
      </x:c>
      <x:c r="AA1734" s="28" t="n">
        <x:v>47.85</x:v>
      </x:c>
      <x:c r="AB1734" s="28" t="n">
        <x:v>-91.02</x:v>
      </x:c>
      <x:c r="AC1734" s="28" t="str">
        <x:v>BOB</x:v>
      </x:c>
      <x:c r="AD1734" s="28" t="n">
        <x:f>IF(AC1734="USD",AB1734*'Parametros'!$B$4,AB1734)</x:f>
        <x:v>-91.02</x:v>
      </x:c>
      <x:c r="AE1734" s="28" t="n">
        <x:f>W1734*X1734*(1-Z1734)</x:f>
        <x:v>-91.02</x:v>
      </x:c>
      <x:c r="AF1734" s="28" t="n">
        <x:f>W1734*AA1734</x:f>
        <x:v>-47.85</x:v>
      </x:c>
      <x:c r="AG1734" s="28" t="n">
        <x:f>AE1734-AF1734</x:f>
        <x:v>-43.169999999999995</x:v>
      </x:c>
      <x:c r="AH1734" s="20" t="str">
        <x:f>IF(AE1734&gt;0,AG1734/AE1734,"")</x:f>
      </x:c>
      <x:c r="AI1734" s="28" t="n">
        <x:v>96836.51</x:v>
      </x:c>
      <x:c r="AJ1734" s="28"/>
      <x:c r="AK1734"/>
      <x:c r="AL1734" t="str">
        <x:v>Devuelto</x:v>
      </x:c>
      <x:c r="AM1734" t="str">
        <x:f>IF(W1734&lt;0,"Devuelto",AL1734)</x:f>
        <x:v>Devuelto</x:v>
      </x:c>
      <x:c r="AN1734" t="str">
        <x:v>Transferencia</x:v>
      </x:c>
      <x:c r="AO1734" s="29" t="str">
        <x:v>Sin observación</x:v>
      </x:c>
      <x:c r="AP1734" t="str">
        <x:f>IF(D1734="","No","Sí")</x:f>
        <x:v>Sí</x:v>
      </x:c>
    </x:row>
    <x:row r="1735">
      <x:c r="A1735" t="n">
        <x:v>1735</x:v>
      </x:c>
      <x:c r="B1735" t="str">
        <x:v>VT0008234</x:v>
      </x:c>
      <x:c r="C1735" t="str">
        <x:v>45465</x:v>
      </x:c>
      <x:c r="D1735" s="27" t="n">
        <x:v>45465</x:v>
      </x:c>
      <x:c r="E1735" t="n">
        <x:f>IF(D1735="","",YEAR(D1735))</x:f>
        <x:v>2024</x:v>
      </x:c>
      <x:c r="F1735" t="n">
        <x:f>IF(D1735="","",MONTH(D1735))</x:f>
        <x:v>6</x:v>
      </x:c>
      <x:c r="G1735" t="str">
        <x:f>IF(D1735="","Fecha no disponible",TEXT(D1735,"mmmm"))</x:f>
        <x:v>June</x:v>
      </x:c>
      <x:c r="H1735" t="str">
        <x:f>IF(D1735="","Fecha no disponible",TEXT(D1735,"yyyy-mm"))</x:f>
        <x:v>2024-06</x:v>
      </x:c>
      <x:c r="I1735" t="str">
        <x:f>IF(D1735="","Fecha no disponible","T"&amp;ROUNDUP(MONTH(D1735)/3,0))</x:f>
        <x:v>T2</x:v>
      </x:c>
      <x:c r="J1735" t="str">
        <x:v>T012</x:v>
      </x:c>
      <x:c r="K1735" t="str">
        <x:v>Tienda Cochabamba 4</x:v>
      </x:c>
      <x:c r="L1735" t="str">
        <x:v>Centro</x:v>
      </x:c>
      <x:c r="M1735" t="str">
        <x:v>Cochabamba</x:v>
      </x:c>
      <x:c r="N1735" t="str">
        <x:f>IFERROR(VLOOKUP(M1735,'Mapeos'!$A$4:$B$30,2,FALSE),M1735)</x:f>
        <x:v>Cochabamba</x:v>
      </x:c>
      <x:c r="O1735" t="str">
        <x:v>C00675</x:v>
      </x:c>
      <x:c r="P1735" t="str">
        <x:v>Frecuente</x:v>
      </x:c>
      <x:c r="Q1735" t="str">
        <x:v>P0122</x:v>
      </x:c>
      <x:c r="R1735" t="str">
        <x:v>Cuidado Personal</x:v>
      </x:c>
      <x:c r="S1735" t="str">
        <x:v>Marca C</x:v>
      </x:c>
      <x:c r="T1735" t="str">
        <x:v>WhatsApp</x:v>
      </x:c>
      <x:c r="U1735" t="str">
        <x:f>IFERROR(VLOOKUP(T1735,'Mapeos'!$D$4:$E$25,2,FALSE),T1735)</x:f>
        <x:v>WhatsApp</x:v>
      </x:c>
      <x:c r="V1735" t="str">
        <x:v>V011</x:v>
      </x:c>
      <x:c r="W1735" t="n">
        <x:v>4</x:v>
      </x:c>
      <x:c r="X1735" s="28" t="n">
        <x:v>93.71</x:v>
      </x:c>
      <x:c r="Y1735" s="20" t="n">
        <x:v>0</x:v>
      </x:c>
      <x:c r="Z1735" s="20" t="n">
        <x:f>IF(Y1735&gt;1,Y1735/100,Y1735)</x:f>
        <x:v>0</x:v>
      </x:c>
      <x:c r="AA1735" s="28" t="n">
        <x:v>61.45</x:v>
      </x:c>
      <x:c r="AB1735" s="28" t="n">
        <x:v>374.84</x:v>
      </x:c>
      <x:c r="AC1735" s="28" t="str">
        <x:v>BOB</x:v>
      </x:c>
      <x:c r="AD1735" s="28" t="n">
        <x:f>IF(AC1735="USD",AB1735*'Parametros'!$B$4,AB1735)</x:f>
        <x:v>374.84</x:v>
      </x:c>
      <x:c r="AE1735" s="28" t="n">
        <x:f>W1735*X1735*(1-Z1735)</x:f>
        <x:v>374.84</x:v>
      </x:c>
      <x:c r="AF1735" s="28" t="n">
        <x:f>W1735*AA1735</x:f>
        <x:v>245.8</x:v>
      </x:c>
      <x:c r="AG1735" s="28" t="n">
        <x:f>AE1735-AF1735</x:f>
        <x:v>129.03999999999996</x:v>
      </x:c>
      <x:c r="AH1735" s="20" t="n">
        <x:f>IF(AE1735&gt;0,AG1735/AE1735,"")</x:f>
        <x:v>0.344253548180557</x:v>
      </x:c>
      <x:c r="AI1735" s="28" t="n">
        <x:v>99814.86</x:v>
      </x:c>
      <x:c r="AJ1735" s="28"/>
      <x:c r="AK1735"/>
      <x:c r="AL1735" t="str">
        <x:v>Completado</x:v>
      </x:c>
      <x:c r="AM1735" t="str">
        <x:f>IF(W1735&lt;0,"Devuelto",AL1735)</x:f>
        <x:v>Completado</x:v>
      </x:c>
      <x:c r="AN1735" t="str">
        <x:v>Transferencia</x:v>
      </x:c>
      <x:c r="AO1735" s="29" t="str">
        <x:v>Sin observación</x:v>
      </x:c>
      <x:c r="AP1735" t="str">
        <x:f>IF(D1735="","No","Sí")</x:f>
        <x:v>Sí</x:v>
      </x:c>
    </x:row>
    <x:row r="1736">
      <x:c r="A1736" t="n">
        <x:v>1736</x:v>
      </x:c>
      <x:c r="B1736" t="str">
        <x:v>VT0008238</x:v>
      </x:c>
      <x:c r="C1736" t="str">
        <x:v>45298</x:v>
      </x:c>
      <x:c r="D1736" s="27" t="n">
        <x:v>45298</x:v>
      </x:c>
      <x:c r="E1736" t="n">
        <x:f>IF(D1736="","",YEAR(D1736))</x:f>
        <x:v>2024</x:v>
      </x:c>
      <x:c r="F1736" t="n">
        <x:f>IF(D1736="","",MONTH(D1736))</x:f>
        <x:v>1</x:v>
      </x:c>
      <x:c r="G1736" t="str">
        <x:f>IF(D1736="","Fecha no disponible",TEXT(D1736,"mmmm"))</x:f>
        <x:v>January</x:v>
      </x:c>
      <x:c r="H1736" t="str">
        <x:f>IF(D1736="","Fecha no disponible",TEXT(D1736,"yyyy-mm"))</x:f>
        <x:v>2024-01</x:v>
      </x:c>
      <x:c r="I1736" t="str">
        <x:f>IF(D1736="","Fecha no disponible","T"&amp;ROUNDUP(MONTH(D1736)/3,0))</x:f>
        <x:v>T1</x:v>
      </x:c>
      <x:c r="J1736" t="str">
        <x:v>T007</x:v>
      </x:c>
      <x:c r="K1736" t="str">
        <x:v>Tienda Santa Cruz 3</x:v>
      </x:c>
      <x:c r="L1736" t="str">
        <x:v>Barrio</x:v>
      </x:c>
      <x:c r="M1736" t="str">
        <x:v>Santa Cruz</x:v>
      </x:c>
      <x:c r="N1736" t="str">
        <x:f>IFERROR(VLOOKUP(M1736,'Mapeos'!$A$4:$B$30,2,FALSE),M1736)</x:f>
        <x:v>Santa Cruz</x:v>
      </x:c>
      <x:c r="O1736" t="str">
        <x:v>C00577</x:v>
      </x:c>
      <x:c r="P1736" t="str">
        <x:v>Frecuente</x:v>
      </x:c>
      <x:c r="Q1736" t="str">
        <x:v>P0129</x:v>
      </x:c>
      <x:c r="R1736" t="str">
        <x:v>Deportes</x:v>
      </x:c>
      <x:c r="S1736" t="str">
        <x:v>Marca D</x:v>
      </x:c>
      <x:c r="T1736" t="str">
        <x:v>E-commerce</x:v>
      </x:c>
      <x:c r="U1736" t="str">
        <x:f>IFERROR(VLOOKUP(T1736,'Mapeos'!$D$4:$E$25,2,FALSE),T1736)</x:f>
        <x:v>E-commerce</x:v>
      </x:c>
      <x:c r="V1736" t="str">
        <x:v>V033</x:v>
      </x:c>
      <x:c r="W1736" t="n">
        <x:v>1</x:v>
      </x:c>
      <x:c r="X1736" s="28" t="n">
        <x:v>204.14</x:v>
      </x:c>
      <x:c r="Y1736" s="20" t="n">
        <x:v>0.2</x:v>
      </x:c>
      <x:c r="Z1736" s="20" t="n">
        <x:f>IF(Y1736&gt;1,Y1736/100,Y1736)</x:f>
        <x:v>0.2</x:v>
      </x:c>
      <x:c r="AA1736" s="28" t="n">
        <x:v>120.05</x:v>
      </x:c>
      <x:c r="AB1736" s="28" t="n">
        <x:v>163.31</x:v>
      </x:c>
      <x:c r="AC1736" s="28" t="str">
        <x:v>BOB</x:v>
      </x:c>
      <x:c r="AD1736" s="28" t="n">
        <x:f>IF(AC1736="USD",AB1736*'Parametros'!$B$4,AB1736)</x:f>
        <x:v>163.31</x:v>
      </x:c>
      <x:c r="AE1736" s="28" t="n">
        <x:f>W1736*X1736*(1-Z1736)</x:f>
        <x:v>163.312</x:v>
      </x:c>
      <x:c r="AF1736" s="28" t="n">
        <x:f>W1736*AA1736</x:f>
        <x:v>120.05</x:v>
      </x:c>
      <x:c r="AG1736" s="28" t="n">
        <x:f>AE1736-AF1736</x:f>
        <x:v>43.262000000000015</x:v>
      </x:c>
      <x:c r="AH1736" s="20" t="n">
        <x:f>IF(AE1736&gt;0,AG1736/AE1736,"")</x:f>
        <x:v>0.26490398745958665</x:v>
      </x:c>
      <x:c r="AI1736" s="28" t="n">
        <x:v>71386.62</x:v>
      </x:c>
      <x:c r="AJ1736" s="28"/>
      <x:c r="AK1736"/>
      <x:c r="AL1736" t="str">
        <x:v>Completado</x:v>
      </x:c>
      <x:c r="AM1736" t="str">
        <x:f>IF(W1736&lt;0,"Devuelto",AL1736)</x:f>
        <x:v>Completado</x:v>
      </x:c>
      <x:c r="AN1736" t="str">
        <x:v>Efectivo</x:v>
      </x:c>
      <x:c r="AO1736" s="29" t="str">
        <x:v>Sin observación</x:v>
      </x:c>
      <x:c r="AP1736" t="str">
        <x:f>IF(D1736="","No","Sí")</x:f>
        <x:v>Sí</x:v>
      </x:c>
    </x:row>
    <x:row r="1737">
      <x:c r="A1737" t="n">
        <x:v>1737</x:v>
      </x:c>
      <x:c r="B1737" t="str">
        <x:v>VT0008243</x:v>
      </x:c>
      <x:c r="C1737" t="str">
        <x:v>45994</x:v>
      </x:c>
      <x:c r="D1737" s="27" t="n">
        <x:v>45994</x:v>
      </x:c>
      <x:c r="E1737" t="n">
        <x:f>IF(D1737="","",YEAR(D1737))</x:f>
        <x:v>2025</x:v>
      </x:c>
      <x:c r="F1737" t="n">
        <x:f>IF(D1737="","",MONTH(D1737))</x:f>
        <x:v>12</x:v>
      </x:c>
      <x:c r="G1737" t="str">
        <x:f>IF(D1737="","Fecha no disponible",TEXT(D1737,"mmmm"))</x:f>
        <x:v>December</x:v>
      </x:c>
      <x:c r="H1737" t="str">
        <x:f>IF(D1737="","Fecha no disponible",TEXT(D1737,"yyyy-mm"))</x:f>
        <x:v>2025-12</x:v>
      </x:c>
      <x:c r="I1737" t="str">
        <x:f>IF(D1737="","Fecha no disponible","T"&amp;ROUNDUP(MONTH(D1737)/3,0))</x:f>
        <x:v>T4</x:v>
      </x:c>
      <x:c r="J1737" t="str">
        <x:v>T008</x:v>
      </x:c>
      <x:c r="K1737" t="str">
        <x:v>Tienda Santa Cruz 4</x:v>
      </x:c>
      <x:c r="L1737" t="str">
        <x:v>Barrio</x:v>
      </x:c>
      <x:c r="M1737" t="str">
        <x:v>SCZ</x:v>
      </x:c>
      <x:c r="N1737" t="str">
        <x:f>IFERROR(VLOOKUP(M1737,'Mapeos'!$A$4:$B$30,2,FALSE),M1737)</x:f>
        <x:v>Santa Cruz</x:v>
      </x:c>
      <x:c r="O1737" t="str">
        <x:v>C00687</x:v>
      </x:c>
      <x:c r="P1737" t="str">
        <x:v>Premium</x:v>
      </x:c>
      <x:c r="Q1737" t="str">
        <x:v>P0084</x:v>
      </x:c>
      <x:c r="R1737" t="str">
        <x:v>Alimentos</x:v>
      </x:c>
      <x:c r="S1737" t="str">
        <x:v>Marca D</x:v>
      </x:c>
      <x:c r="T1737" t="str">
        <x:v>Tienda</x:v>
      </x:c>
      <x:c r="U1737" t="str">
        <x:f>IFERROR(VLOOKUP(T1737,'Mapeos'!$D$4:$E$25,2,FALSE),T1737)</x:f>
        <x:v>Tienda</x:v>
      </x:c>
      <x:c r="V1737" t="str">
        <x:v>V040</x:v>
      </x:c>
      <x:c r="W1737" t="n">
        <x:v>-1</x:v>
      </x:c>
      <x:c r="X1737" s="28" t="n">
        <x:v>37.26</x:v>
      </x:c>
      <x:c r="Y1737" s="20" t="n">
        <x:v>0</x:v>
      </x:c>
      <x:c r="Z1737" s="20" t="n">
        <x:f>IF(Y1737&gt;1,Y1737/100,Y1737)</x:f>
        <x:v>0</x:v>
      </x:c>
      <x:c r="AA1737" s="28" t="n">
        <x:v>20.47</x:v>
      </x:c>
      <x:c r="AB1737" s="28" t="n">
        <x:v>-37.26</x:v>
      </x:c>
      <x:c r="AC1737" s="28" t="str">
        <x:v>BOB</x:v>
      </x:c>
      <x:c r="AD1737" s="28" t="n">
        <x:f>IF(AC1737="USD",AB1737*'Parametros'!$B$4,AB1737)</x:f>
        <x:v>-37.26</x:v>
      </x:c>
      <x:c r="AE1737" s="28" t="n">
        <x:f>W1737*X1737*(1-Z1737)</x:f>
        <x:v>-37.26</x:v>
      </x:c>
      <x:c r="AF1737" s="28" t="n">
        <x:f>W1737*AA1737</x:f>
        <x:v>-20.47</x:v>
      </x:c>
      <x:c r="AG1737" s="28" t="n">
        <x:f>AE1737-AF1737</x:f>
        <x:v>-16.79</x:v>
      </x:c>
      <x:c r="AH1737" s="20" t="str">
        <x:f>IF(AE1737&gt;0,AG1737/AE1737,"")</x:f>
      </x:c>
      <x:c r="AI1737" s="28"/>
      <x:c r="AJ1737" s="28"/>
      <x:c r="AK1737"/>
      <x:c r="AL1737" t="str">
        <x:v>Devuelto</x:v>
      </x:c>
      <x:c r="AM1737" t="str">
        <x:f>IF(W1737&lt;0,"Devuelto",AL1737)</x:f>
        <x:v>Devuelto</x:v>
      </x:c>
      <x:c r="AN1737" t="str">
        <x:v>Efectivo</x:v>
      </x:c>
      <x:c r="AO1737" s="29" t="str">
        <x:v>Región estandarizada; Meta original vacía</x:v>
      </x:c>
      <x:c r="AP1737" t="str">
        <x:f>IF(D1737="","No","Sí")</x:f>
        <x:v>Sí</x:v>
      </x:c>
    </x:row>
    <x:row r="1738">
      <x:c r="A1738" t="n">
        <x:v>1738</x:v>
      </x:c>
      <x:c r="B1738" t="str">
        <x:v>VT0008248</x:v>
      </x:c>
      <x:c r="C1738" t="str">
        <x:v>45746</x:v>
      </x:c>
      <x:c r="D1738" s="27" t="n">
        <x:v>45746</x:v>
      </x:c>
      <x:c r="E1738" t="n">
        <x:f>IF(D1738="","",YEAR(D1738))</x:f>
        <x:v>2025</x:v>
      </x:c>
      <x:c r="F1738" t="n">
        <x:f>IF(D1738="","",MONTH(D1738))</x:f>
        <x:v>3</x:v>
      </x:c>
      <x:c r="G1738" t="str">
        <x:f>IF(D1738="","Fecha no disponible",TEXT(D1738,"mmmm"))</x:f>
        <x:v>March</x:v>
      </x:c>
      <x:c r="H1738" t="str">
        <x:f>IF(D1738="","Fecha no disponible",TEXT(D1738,"yyyy-mm"))</x:f>
        <x:v>2025-03</x:v>
      </x:c>
      <x:c r="I1738" t="str">
        <x:f>IF(D1738="","Fecha no disponible","T"&amp;ROUNDUP(MONTH(D1738)/3,0))</x:f>
        <x:v>T1</x:v>
      </x:c>
      <x:c r="J1738" t="str">
        <x:v>T018</x:v>
      </x:c>
      <x:c r="K1738" t="str">
        <x:v>Tienda Sucre 2</x:v>
      </x:c>
      <x:c r="L1738" t="str">
        <x:v>Mall</x:v>
      </x:c>
      <x:c r="M1738" t="str">
        <x:v>Sucre</x:v>
      </x:c>
      <x:c r="N1738" t="str">
        <x:f>IFERROR(VLOOKUP(M1738,'Mapeos'!$A$4:$B$30,2,FALSE),M1738)</x:f>
        <x:v>Sucre</x:v>
      </x:c>
      <x:c r="O1738" t="str">
        <x:v>C00755</x:v>
      </x:c>
      <x:c r="P1738" t="str">
        <x:v>Masivo</x:v>
      </x:c>
      <x:c r="Q1738" t="str">
        <x:v>P0018</x:v>
      </x:c>
      <x:c r="R1738" t="str">
        <x:v>Hogar</x:v>
      </x:c>
      <x:c r="S1738" t="str">
        <x:v>Marca B</x:v>
      </x:c>
      <x:c r="T1738" t="str">
        <x:v>Tienda</x:v>
      </x:c>
      <x:c r="U1738" t="str">
        <x:f>IFERROR(VLOOKUP(T1738,'Mapeos'!$D$4:$E$25,2,FALSE),T1738)</x:f>
        <x:v>Tienda</x:v>
      </x:c>
      <x:c r="V1738" t="str">
        <x:v>V028</x:v>
      </x:c>
      <x:c r="W1738" t="n">
        <x:v>2</x:v>
      </x:c>
      <x:c r="X1738" s="28" t="n">
        <x:v>193.02</x:v>
      </x:c>
      <x:c r="Y1738" s="20" t="n">
        <x:v>0.1</x:v>
      </x:c>
      <x:c r="Z1738" s="20" t="n">
        <x:f>IF(Y1738&gt;1,Y1738/100,Y1738)</x:f>
        <x:v>0.1</x:v>
      </x:c>
      <x:c r="AA1738" s="28" t="n">
        <x:v>100.5</x:v>
      </x:c>
      <x:c r="AB1738" s="28" t="n">
        <x:v>347.44</x:v>
      </x:c>
      <x:c r="AC1738" s="28" t="str">
        <x:v>BOB</x:v>
      </x:c>
      <x:c r="AD1738" s="28" t="n">
        <x:f>IF(AC1738="USD",AB1738*'Parametros'!$B$4,AB1738)</x:f>
        <x:v>347.44</x:v>
      </x:c>
      <x:c r="AE1738" s="28" t="n">
        <x:f>W1738*X1738*(1-Z1738)</x:f>
        <x:v>347.43600000000004</x:v>
      </x:c>
      <x:c r="AF1738" s="28" t="n">
        <x:f>W1738*AA1738</x:f>
        <x:v>201</x:v>
      </x:c>
      <x:c r="AG1738" s="28" t="n">
        <x:f>AE1738-AF1738</x:f>
        <x:v>146.43600000000004</x:v>
      </x:c>
      <x:c r="AH1738" s="20" t="n">
        <x:f>IF(AE1738&gt;0,AG1738/AE1738,"")</x:f>
        <x:v>0.4214761855420855</x:v>
      </x:c>
      <x:c r="AI1738" s="28" t="n">
        <x:v>137192.05</x:v>
      </x:c>
      <x:c r="AJ1738" s="28"/>
      <x:c r="AK1738"/>
      <x:c r="AL1738" t="str">
        <x:v>Completado</x:v>
      </x:c>
      <x:c r="AM1738" t="str">
        <x:f>IF(W1738&lt;0,"Devuelto",AL1738)</x:f>
        <x:v>Completado</x:v>
      </x:c>
      <x:c r="AN1738" t="str">
        <x:v>Transferencia</x:v>
      </x:c>
      <x:c r="AO1738" s="29" t="str">
        <x:v>Sin observación</x:v>
      </x:c>
      <x:c r="AP1738" t="str">
        <x:f>IF(D1738="","No","Sí")</x:f>
        <x:v>Sí</x:v>
      </x:c>
    </x:row>
    <x:row r="1739">
      <x:c r="A1739" t="n">
        <x:v>1739</x:v>
      </x:c>
      <x:c r="B1739" t="str">
        <x:v>VT0008253</x:v>
      </x:c>
      <x:c r="C1739" t="str">
        <x:v>45600</x:v>
      </x:c>
      <x:c r="D1739" s="27" t="n">
        <x:v>45600</x:v>
      </x:c>
      <x:c r="E1739" t="n">
        <x:f>IF(D1739="","",YEAR(D1739))</x:f>
        <x:v>2024</x:v>
      </x:c>
      <x:c r="F1739" t="n">
        <x:f>IF(D1739="","",MONTH(D1739))</x:f>
        <x:v>11</x:v>
      </x:c>
      <x:c r="G1739" t="str">
        <x:f>IF(D1739="","Fecha no disponible",TEXT(D1739,"mmmm"))</x:f>
        <x:v>November</x:v>
      </x:c>
      <x:c r="H1739" t="str">
        <x:f>IF(D1739="","Fecha no disponible",TEXT(D1739,"yyyy-mm"))</x:f>
        <x:v>2024-11</x:v>
      </x:c>
      <x:c r="I1739" t="str">
        <x:f>IF(D1739="","Fecha no disponible","T"&amp;ROUNDUP(MONTH(D1739)/3,0))</x:f>
        <x:v>T4</x:v>
      </x:c>
      <x:c r="J1739" t="str">
        <x:v>T005</x:v>
      </x:c>
      <x:c r="K1739" t="str">
        <x:v>Tienda Santa Cruz 1</x:v>
      </x:c>
      <x:c r="L1739" t="str">
        <x:v>Centro</x:v>
      </x:c>
      <x:c r="M1739" t="str">
        <x:v>Santa Cruz</x:v>
      </x:c>
      <x:c r="N1739" t="str">
        <x:f>IFERROR(VLOOKUP(M1739,'Mapeos'!$A$4:$B$30,2,FALSE),M1739)</x:f>
        <x:v>Santa Cruz</x:v>
      </x:c>
      <x:c r="O1739" t="str">
        <x:v>C01606</x:v>
      </x:c>
      <x:c r="P1739" t="str">
        <x:v>Premium</x:v>
      </x:c>
      <x:c r="Q1739" t="str">
        <x:v>P0003</x:v>
      </x:c>
      <x:c r="R1739" t="str">
        <x:v>Hogar</x:v>
      </x:c>
      <x:c r="S1739" t="str">
        <x:v>Marca C</x:v>
      </x:c>
      <x:c r="T1739" t="str">
        <x:v>Tienda</x:v>
      </x:c>
      <x:c r="U1739" t="str">
        <x:f>IFERROR(VLOOKUP(T1739,'Mapeos'!$D$4:$E$25,2,FALSE),T1739)</x:f>
        <x:v>Tienda</x:v>
      </x:c>
      <x:c r="V1739" t="str">
        <x:v>V026</x:v>
      </x:c>
      <x:c r="W1739" t="n">
        <x:v>1</x:v>
      </x:c>
      <x:c r="X1739" s="28" t="n">
        <x:v>279.98</x:v>
      </x:c>
      <x:c r="Y1739" s="20" t="n">
        <x:v>0.2</x:v>
      </x:c>
      <x:c r="Z1739" s="20" t="n">
        <x:f>IF(Y1739&gt;1,Y1739/100,Y1739)</x:f>
        <x:v>0.2</x:v>
      </x:c>
      <x:c r="AA1739" s="28" t="n">
        <x:v>162.95</x:v>
      </x:c>
      <x:c r="AB1739" s="28" t="n">
        <x:v>223.98</x:v>
      </x:c>
      <x:c r="AC1739" s="28" t="str">
        <x:v>BOB</x:v>
      </x:c>
      <x:c r="AD1739" s="28" t="n">
        <x:f>IF(AC1739="USD",AB1739*'Parametros'!$B$4,AB1739)</x:f>
        <x:v>223.98</x:v>
      </x:c>
      <x:c r="AE1739" s="28" t="n">
        <x:f>W1739*X1739*(1-Z1739)</x:f>
        <x:v>223.98400000000004</x:v>
      </x:c>
      <x:c r="AF1739" s="28" t="n">
        <x:f>W1739*AA1739</x:f>
        <x:v>162.95</x:v>
      </x:c>
      <x:c r="AG1739" s="28" t="n">
        <x:f>AE1739-AF1739</x:f>
        <x:v>61.03400000000005</x:v>
      </x:c>
      <x:c r="AH1739" s="20" t="n">
        <x:f>IF(AE1739&gt;0,AG1739/AE1739,"")</x:f>
        <x:v>0.2724926780484322</x:v>
      </x:c>
      <x:c r="AI1739" s="28" t="n">
        <x:v>177999.68</x:v>
      </x:c>
      <x:c r="AJ1739" s="28"/>
      <x:c r="AK1739"/>
      <x:c r="AL1739" t="str">
        <x:v>Completado</x:v>
      </x:c>
      <x:c r="AM1739" t="str">
        <x:f>IF(W1739&lt;0,"Devuelto",AL1739)</x:f>
        <x:v>Completado</x:v>
      </x:c>
      <x:c r="AN1739" t="str">
        <x:v>Tarjeta</x:v>
      </x:c>
      <x:c r="AO1739" s="29" t="str">
        <x:v>Sin observación</x:v>
      </x:c>
      <x:c r="AP1739" t="str">
        <x:f>IF(D1739="","No","Sí")</x:f>
        <x:v>Sí</x:v>
      </x:c>
    </x:row>
    <x:row r="1740">
      <x:c r="A1740" t="n">
        <x:v>1740</x:v>
      </x:c>
      <x:c r="B1740" t="str">
        <x:v>VT0008257</x:v>
      </x:c>
      <x:c r="C1740" t="str">
        <x:v>45471</x:v>
      </x:c>
      <x:c r="D1740" s="27" t="n">
        <x:v>45471</x:v>
      </x:c>
      <x:c r="E1740" t="n">
        <x:f>IF(D1740="","",YEAR(D1740))</x:f>
        <x:v>2024</x:v>
      </x:c>
      <x:c r="F1740" t="n">
        <x:f>IF(D1740="","",MONTH(D1740))</x:f>
        <x:v>6</x:v>
      </x:c>
      <x:c r="G1740" t="str">
        <x:f>IF(D1740="","Fecha no disponible",TEXT(D1740,"mmmm"))</x:f>
        <x:v>June</x:v>
      </x:c>
      <x:c r="H1740" t="str">
        <x:f>IF(D1740="","Fecha no disponible",TEXT(D1740,"yyyy-mm"))</x:f>
        <x:v>2024-06</x:v>
      </x:c>
      <x:c r="I1740" t="str">
        <x:f>IF(D1740="","Fecha no disponible","T"&amp;ROUNDUP(MONTH(D1740)/3,0))</x:f>
        <x:v>T2</x:v>
      </x:c>
      <x:c r="J1740" t="str">
        <x:v>T003</x:v>
      </x:c>
      <x:c r="K1740" t="str">
        <x:v>Tienda La Paz 3</x:v>
      </x:c>
      <x:c r="L1740" t="str">
        <x:v>Barrio</x:v>
      </x:c>
      <x:c r="M1740" t="str">
        <x:v>La Paz</x:v>
      </x:c>
      <x:c r="N1740" t="str">
        <x:f>IFERROR(VLOOKUP(M1740,'Mapeos'!$A$4:$B$30,2,FALSE),M1740)</x:f>
        <x:v>La Paz</x:v>
      </x:c>
      <x:c r="O1740" t="str">
        <x:v>C00092</x:v>
      </x:c>
      <x:c r="P1740" t="str">
        <x:v>Premium</x:v>
      </x:c>
      <x:c r="Q1740" t="str">
        <x:v>P0147</x:v>
      </x:c>
      <x:c r="R1740" t="str">
        <x:v>Alimentos</x:v>
      </x:c>
      <x:c r="S1740" t="str">
        <x:v>Marca B</x:v>
      </x:c>
      <x:c r="T1740" t="str">
        <x:v>Tienda</x:v>
      </x:c>
      <x:c r="U1740" t="str">
        <x:f>IFERROR(VLOOKUP(T1740,'Mapeos'!$D$4:$E$25,2,FALSE),T1740)</x:f>
        <x:v>Tienda</x:v>
      </x:c>
      <x:c r="V1740" t="str">
        <x:v>V019</x:v>
      </x:c>
      <x:c r="W1740" t="n">
        <x:v>1</x:v>
      </x:c>
      <x:c r="X1740" s="28" t="n">
        <x:v>42.55</x:v>
      </x:c>
      <x:c r="Y1740" s="20" t="n">
        <x:v>0.2</x:v>
      </x:c>
      <x:c r="Z1740" s="20" t="n">
        <x:f>IF(Y1740&gt;1,Y1740/100,Y1740)</x:f>
        <x:v>0.2</x:v>
      </x:c>
      <x:c r="AA1740" s="28" t="n">
        <x:v>30.6</x:v>
      </x:c>
      <x:c r="AB1740" s="28" t="n">
        <x:v>34.04</x:v>
      </x:c>
      <x:c r="AC1740" s="28" t="str">
        <x:v>BOB</x:v>
      </x:c>
      <x:c r="AD1740" s="28" t="n">
        <x:f>IF(AC1740="USD",AB1740*'Parametros'!$B$4,AB1740)</x:f>
        <x:v>34.04</x:v>
      </x:c>
      <x:c r="AE1740" s="28" t="n">
        <x:f>W1740*X1740*(1-Z1740)</x:f>
        <x:v>34.04</x:v>
      </x:c>
      <x:c r="AF1740" s="28" t="n">
        <x:f>W1740*AA1740</x:f>
        <x:v>30.6</x:v>
      </x:c>
      <x:c r="AG1740" s="28" t="n">
        <x:f>AE1740-AF1740</x:f>
        <x:v>3.4399999999999977</x:v>
      </x:c>
      <x:c r="AH1740" s="20" t="n">
        <x:f>IF(AE1740&gt;0,AG1740/AE1740,"")</x:f>
        <x:v>0.10105757931844882</x:v>
      </x:c>
      <x:c r="AI1740" s="28" t="n">
        <x:v>177388.08</x:v>
      </x:c>
      <x:c r="AJ1740" s="28"/>
      <x:c r="AK1740"/>
      <x:c r="AL1740" t="str">
        <x:v>Completado</x:v>
      </x:c>
      <x:c r="AM1740" t="str">
        <x:f>IF(W1740&lt;0,"Devuelto",AL1740)</x:f>
        <x:v>Completado</x:v>
      </x:c>
      <x:c r="AN1740" t="str">
        <x:v>Efectivo</x:v>
      </x:c>
      <x:c r="AO1740" s="29" t="str">
        <x:v>Sin observación</x:v>
      </x:c>
      <x:c r="AP1740" t="str">
        <x:f>IF(D1740="","No","Sí")</x:f>
        <x:v>Sí</x:v>
      </x:c>
    </x:row>
    <x:row r="1741">
      <x:c r="A1741" t="n">
        <x:v>1741</x:v>
      </x:c>
      <x:c r="B1741" t="str">
        <x:v>VT0008262</x:v>
      </x:c>
      <x:c r="C1741" t="str">
        <x:v>45994</x:v>
      </x:c>
      <x:c r="D1741" s="27" t="n">
        <x:v>45994</x:v>
      </x:c>
      <x:c r="E1741" t="n">
        <x:f>IF(D1741="","",YEAR(D1741))</x:f>
        <x:v>2025</x:v>
      </x:c>
      <x:c r="F1741" t="n">
        <x:f>IF(D1741="","",MONTH(D1741))</x:f>
        <x:v>12</x:v>
      </x:c>
      <x:c r="G1741" t="str">
        <x:f>IF(D1741="","Fecha no disponible",TEXT(D1741,"mmmm"))</x:f>
        <x:v>December</x:v>
      </x:c>
      <x:c r="H1741" t="str">
        <x:f>IF(D1741="","Fecha no disponible",TEXT(D1741,"yyyy-mm"))</x:f>
        <x:v>2025-12</x:v>
      </x:c>
      <x:c r="I1741" t="str">
        <x:f>IF(D1741="","Fecha no disponible","T"&amp;ROUNDUP(MONTH(D1741)/3,0))</x:f>
        <x:v>T4</x:v>
      </x:c>
      <x:c r="J1741" t="str">
        <x:v>T007</x:v>
      </x:c>
      <x:c r="K1741" t="str">
        <x:v>Tienda Santa Cruz 3</x:v>
      </x:c>
      <x:c r="L1741" t="str">
        <x:v>Barrio</x:v>
      </x:c>
      <x:c r="M1741" t="str">
        <x:v>Santa Cruz</x:v>
      </x:c>
      <x:c r="N1741" t="str">
        <x:f>IFERROR(VLOOKUP(M1741,'Mapeos'!$A$4:$B$30,2,FALSE),M1741)</x:f>
        <x:v>Santa Cruz</x:v>
      </x:c>
      <x:c r="O1741" t="str">
        <x:v>C01779</x:v>
      </x:c>
      <x:c r="P1741" t="str">
        <x:v>Empresa</x:v>
      </x:c>
      <x:c r="Q1741" t="str">
        <x:v>P0063</x:v>
      </x:c>
      <x:c r="R1741" t="str">
        <x:v>Alimentos</x:v>
      </x:c>
      <x:c r="S1741" t="str">
        <x:v>Marca A</x:v>
      </x:c>
      <x:c r="T1741" t="str">
        <x:v>Tienda</x:v>
      </x:c>
      <x:c r="U1741" t="str">
        <x:f>IFERROR(VLOOKUP(T1741,'Mapeos'!$D$4:$E$25,2,FALSE),T1741)</x:f>
        <x:v>Tienda</x:v>
      </x:c>
      <x:c r="V1741" t="str">
        <x:v>V019</x:v>
      </x:c>
      <x:c r="W1741" t="n">
        <x:v>4</x:v>
      </x:c>
      <x:c r="X1741" s="28" t="n">
        <x:v>38.87</x:v>
      </x:c>
      <x:c r="Y1741" s="20" t="n">
        <x:v>0.2</x:v>
      </x:c>
      <x:c r="Z1741" s="20" t="n">
        <x:f>IF(Y1741&gt;1,Y1741/100,Y1741)</x:f>
        <x:v>0.2</x:v>
      </x:c>
      <x:c r="AA1741" s="28" t="n">
        <x:v>18.46</x:v>
      </x:c>
      <x:c r="AB1741" s="28" t="n">
        <x:v>124.38</x:v>
      </x:c>
      <x:c r="AC1741" s="28" t="str">
        <x:v>BOB</x:v>
      </x:c>
      <x:c r="AD1741" s="28" t="n">
        <x:f>IF(AC1741="USD",AB1741*'Parametros'!$B$4,AB1741)</x:f>
        <x:v>124.38</x:v>
      </x:c>
      <x:c r="AE1741" s="28" t="n">
        <x:f>W1741*X1741*(1-Z1741)</x:f>
        <x:v>124.384</x:v>
      </x:c>
      <x:c r="AF1741" s="28" t="n">
        <x:f>W1741*AA1741</x:f>
        <x:v>73.84</x:v>
      </x:c>
      <x:c r="AG1741" s="28" t="n">
        <x:f>AE1741-AF1741</x:f>
        <x:v>50.544</x:v>
      </x:c>
      <x:c r="AH1741" s="20" t="n">
        <x:f>IF(AE1741&gt;0,AG1741/AE1741,"")</x:f>
        <x:v>0.4063545150501672</x:v>
      </x:c>
      <x:c r="AI1741" s="28" t="n">
        <x:v>186128.69</x:v>
      </x:c>
      <x:c r="AJ1741" s="28"/>
      <x:c r="AK1741"/>
      <x:c r="AL1741" t="str">
        <x:v>Completado</x:v>
      </x:c>
      <x:c r="AM1741" t="str">
        <x:f>IF(W1741&lt;0,"Devuelto",AL1741)</x:f>
        <x:v>Completado</x:v>
      </x:c>
      <x:c r="AN1741" t="str">
        <x:v>Efectivo</x:v>
      </x:c>
      <x:c r="AO1741" s="29" t="str">
        <x:v>Sin observación</x:v>
      </x:c>
      <x:c r="AP1741" t="str">
        <x:f>IF(D1741="","No","Sí")</x:f>
        <x:v>Sí</x:v>
      </x:c>
    </x:row>
    <x:row r="1742">
      <x:c r="A1742" t="n">
        <x:v>1742</x:v>
      </x:c>
      <x:c r="B1742" t="str">
        <x:v>VT0008267</x:v>
      </x:c>
      <x:c r="C1742" t="str">
        <x:v>45756</x:v>
      </x:c>
      <x:c r="D1742" s="27" t="n">
        <x:v>45756</x:v>
      </x:c>
      <x:c r="E1742" t="n">
        <x:f>IF(D1742="","",YEAR(D1742))</x:f>
        <x:v>2025</x:v>
      </x:c>
      <x:c r="F1742" t="n">
        <x:f>IF(D1742="","",MONTH(D1742))</x:f>
        <x:v>4</x:v>
      </x:c>
      <x:c r="G1742" t="str">
        <x:f>IF(D1742="","Fecha no disponible",TEXT(D1742,"mmmm"))</x:f>
        <x:v>April</x:v>
      </x:c>
      <x:c r="H1742" t="str">
        <x:f>IF(D1742="","Fecha no disponible",TEXT(D1742,"yyyy-mm"))</x:f>
        <x:v>2025-04</x:v>
      </x:c>
      <x:c r="I1742" t="str">
        <x:f>IF(D1742="","Fecha no disponible","T"&amp;ROUNDUP(MONTH(D1742)/3,0))</x:f>
        <x:v>T2</x:v>
      </x:c>
      <x:c r="J1742" t="str">
        <x:v>T010</x:v>
      </x:c>
      <x:c r="K1742" t="str">
        <x:v>Tienda Cochabamba 2</x:v>
      </x:c>
      <x:c r="L1742" t="str">
        <x:v>Barrio</x:v>
      </x:c>
      <x:c r="M1742" t="str">
        <x:v>Cochabamba</x:v>
      </x:c>
      <x:c r="N1742" t="str">
        <x:f>IFERROR(VLOOKUP(M1742,'Mapeos'!$A$4:$B$30,2,FALSE),M1742)</x:f>
        <x:v>Cochabamba</x:v>
      </x:c>
      <x:c r="O1742" t="str">
        <x:v>C00644</x:v>
      </x:c>
      <x:c r="P1742" t="str">
        <x:v>Masivo</x:v>
      </x:c>
      <x:c r="Q1742" t="str">
        <x:v>P0134</x:v>
      </x:c>
      <x:c r="R1742" t="str">
        <x:v>Deportes</x:v>
      </x:c>
      <x:c r="S1742" t="str">
        <x:v>Marca C</x:v>
      </x:c>
      <x:c r="T1742" t="str">
        <x:v>Tienda</x:v>
      </x:c>
      <x:c r="U1742" t="str">
        <x:f>IFERROR(VLOOKUP(T1742,'Mapeos'!$D$4:$E$25,2,FALSE),T1742)</x:f>
        <x:v>Tienda</x:v>
      </x:c>
      <x:c r="V1742" t="str">
        <x:v>V025</x:v>
      </x:c>
      <x:c r="W1742" t="n">
        <x:v>1</x:v>
      </x:c>
      <x:c r="X1742" s="28" t="n">
        <x:v>220.42</x:v>
      </x:c>
      <x:c r="Y1742" s="20" t="n">
        <x:v>0</x:v>
      </x:c>
      <x:c r="Z1742" s="20" t="n">
        <x:f>IF(Y1742&gt;1,Y1742/100,Y1742)</x:f>
        <x:v>0</x:v>
      </x:c>
      <x:c r="AA1742" s="28" t="n">
        <x:v>117.61</x:v>
      </x:c>
      <x:c r="AB1742" s="28" t="n">
        <x:v>220.42</x:v>
      </x:c>
      <x:c r="AC1742" s="28" t="str">
        <x:v>BOB</x:v>
      </x:c>
      <x:c r="AD1742" s="28" t="n">
        <x:f>IF(AC1742="USD",AB1742*'Parametros'!$B$4,AB1742)</x:f>
        <x:v>220.42</x:v>
      </x:c>
      <x:c r="AE1742" s="28" t="n">
        <x:f>W1742*X1742*(1-Z1742)</x:f>
        <x:v>220.42</x:v>
      </x:c>
      <x:c r="AF1742" s="28" t="n">
        <x:f>W1742*AA1742</x:f>
        <x:v>117.61</x:v>
      </x:c>
      <x:c r="AG1742" s="28" t="n">
        <x:f>AE1742-AF1742</x:f>
        <x:v>102.80999999999999</x:v>
      </x:c>
      <x:c r="AH1742" s="20" t="n">
        <x:f>IF(AE1742&gt;0,AG1742/AE1742,"")</x:f>
        <x:v>0.46642772888122674</x:v>
      </x:c>
      <x:c r="AI1742" s="28" t="n">
        <x:v>136612.61</x:v>
      </x:c>
      <x:c r="AJ1742" s="28"/>
      <x:c r="AK1742"/>
      <x:c r="AL1742" t="str">
        <x:v>Completado</x:v>
      </x:c>
      <x:c r="AM1742" t="str">
        <x:f>IF(W1742&lt;0,"Devuelto",AL1742)</x:f>
        <x:v>Completado</x:v>
      </x:c>
      <x:c r="AN1742" t="str">
        <x:v>Tarjeta</x:v>
      </x:c>
      <x:c r="AO1742" s="29" t="str">
        <x:v>Sin observación</x:v>
      </x:c>
      <x:c r="AP1742" t="str">
        <x:f>IF(D1742="","No","Sí")</x:f>
        <x:v>Sí</x:v>
      </x:c>
    </x:row>
    <x:row r="1743">
      <x:c r="A1743" t="n">
        <x:v>1743</x:v>
      </x:c>
      <x:c r="B1743" t="str">
        <x:v>VT0008272</x:v>
      </x:c>
      <x:c r="C1743" t="str">
        <x:v>46137</x:v>
      </x:c>
      <x:c r="D1743" s="27" t="n">
        <x:v>46137</x:v>
      </x:c>
      <x:c r="E1743" t="n">
        <x:f>IF(D1743="","",YEAR(D1743))</x:f>
        <x:v>2026</x:v>
      </x:c>
      <x:c r="F1743" t="n">
        <x:f>IF(D1743="","",MONTH(D1743))</x:f>
        <x:v>4</x:v>
      </x:c>
      <x:c r="G1743" t="str">
        <x:f>IF(D1743="","Fecha no disponible",TEXT(D1743,"mmmm"))</x:f>
        <x:v>April</x:v>
      </x:c>
      <x:c r="H1743" t="str">
        <x:f>IF(D1743="","Fecha no disponible",TEXT(D1743,"yyyy-mm"))</x:f>
        <x:v>2026-04</x:v>
      </x:c>
      <x:c r="I1743" t="str">
        <x:f>IF(D1743="","Fecha no disponible","T"&amp;ROUNDUP(MONTH(D1743)/3,0))</x:f>
        <x:v>T2</x:v>
      </x:c>
      <x:c r="J1743" t="str">
        <x:v>T016</x:v>
      </x:c>
      <x:c r="K1743" t="str">
        <x:v>Tienda Potosí 4</x:v>
      </x:c>
      <x:c r="L1743" t="str">
        <x:v>Centro</x:v>
      </x:c>
      <x:c r="M1743" t="str">
        <x:v>Potosí</x:v>
      </x:c>
      <x:c r="N1743" t="str">
        <x:f>IFERROR(VLOOKUP(M1743,'Mapeos'!$A$4:$B$30,2,FALSE),M1743)</x:f>
        <x:v>Potosí</x:v>
      </x:c>
      <x:c r="O1743" t="str">
        <x:v>C00024</x:v>
      </x:c>
      <x:c r="P1743" t="str">
        <x:v>Frecuente</x:v>
      </x:c>
      <x:c r="Q1743" t="str">
        <x:v>P0005</x:v>
      </x:c>
      <x:c r="R1743" t="str">
        <x:v>Electrónica</x:v>
      </x:c>
      <x:c r="S1743" t="str">
        <x:v>Marca D</x:v>
      </x:c>
      <x:c r="T1743" t="str">
        <x:v>Tienda</x:v>
      </x:c>
      <x:c r="U1743" t="str">
        <x:f>IFERROR(VLOOKUP(T1743,'Mapeos'!$D$4:$E$25,2,FALSE),T1743)</x:f>
        <x:v>Tienda</x:v>
      </x:c>
      <x:c r="V1743" t="str">
        <x:v>V031</x:v>
      </x:c>
      <x:c r="W1743" t="n">
        <x:v>1</x:v>
      </x:c>
      <x:c r="X1743" s="28" t="n">
        <x:v>258.19</x:v>
      </x:c>
      <x:c r="Y1743" s="20" t="n">
        <x:v>0.25</x:v>
      </x:c>
      <x:c r="Z1743" s="20" t="n">
        <x:f>IF(Y1743&gt;1,Y1743/100,Y1743)</x:f>
        <x:v>0.25</x:v>
      </x:c>
      <x:c r="AA1743" s="28" t="n">
        <x:v>123.71</x:v>
      </x:c>
      <x:c r="AB1743" s="28" t="n">
        <x:v>193.64</x:v>
      </x:c>
      <x:c r="AC1743" s="28" t="str">
        <x:v>BOB</x:v>
      </x:c>
      <x:c r="AD1743" s="28" t="n">
        <x:f>IF(AC1743="USD",AB1743*'Parametros'!$B$4,AB1743)</x:f>
        <x:v>193.64</x:v>
      </x:c>
      <x:c r="AE1743" s="28" t="n">
        <x:f>W1743*X1743*(1-Z1743)</x:f>
        <x:v>193.64249999999998</x:v>
      </x:c>
      <x:c r="AF1743" s="28" t="n">
        <x:f>W1743*AA1743</x:f>
        <x:v>123.71</x:v>
      </x:c>
      <x:c r="AG1743" s="28" t="n">
        <x:f>AE1743-AF1743</x:f>
        <x:v>69.93249999999999</x:v>
      </x:c>
      <x:c r="AH1743" s="20" t="n">
        <x:f>IF(AE1743&gt;0,AG1743/AE1743,"")</x:f>
        <x:v>0.36114231121783696</x:v>
      </x:c>
      <x:c r="AI1743" s="28" t="n">
        <x:v>193572.77</x:v>
      </x:c>
      <x:c r="AJ1743" s="28"/>
      <x:c r="AK1743"/>
      <x:c r="AL1743" t="str">
        <x:v>Completado</x:v>
      </x:c>
      <x:c r="AM1743" t="str">
        <x:f>IF(W1743&lt;0,"Devuelto",AL1743)</x:f>
        <x:v>Completado</x:v>
      </x:c>
      <x:c r="AN1743" t="str">
        <x:v>Efectivo</x:v>
      </x:c>
      <x:c r="AO1743" s="29" t="str">
        <x:v>Sin observación</x:v>
      </x:c>
      <x:c r="AP1743" t="str">
        <x:f>IF(D1743="","No","Sí")</x:f>
        <x:v>Sí</x:v>
      </x:c>
    </x:row>
    <x:row r="1744">
      <x:c r="A1744" t="n">
        <x:v>1744</x:v>
      </x:c>
      <x:c r="B1744" t="str">
        <x:v>VT0008276</x:v>
      </x:c>
      <x:c r="C1744" t="str">
        <x:v>45780</x:v>
      </x:c>
      <x:c r="D1744" s="27" t="n">
        <x:v>45780</x:v>
      </x:c>
      <x:c r="E1744" t="n">
        <x:f>IF(D1744="","",YEAR(D1744))</x:f>
        <x:v>2025</x:v>
      </x:c>
      <x:c r="F1744" t="n">
        <x:f>IF(D1744="","",MONTH(D1744))</x:f>
        <x:v>5</x:v>
      </x:c>
      <x:c r="G1744" t="str">
        <x:f>IF(D1744="","Fecha no disponible",TEXT(D1744,"mmmm"))</x:f>
        <x:v>May</x:v>
      </x:c>
      <x:c r="H1744" t="str">
        <x:f>IF(D1744="","Fecha no disponible",TEXT(D1744,"yyyy-mm"))</x:f>
        <x:v>2025-05</x:v>
      </x:c>
      <x:c r="I1744" t="str">
        <x:f>IF(D1744="","Fecha no disponible","T"&amp;ROUNDUP(MONTH(D1744)/3,0))</x:f>
        <x:v>T2</x:v>
      </x:c>
      <x:c r="J1744" t="str">
        <x:v>T016</x:v>
      </x:c>
      <x:c r="K1744" t="str">
        <x:v>Tienda Potosí 4</x:v>
      </x:c>
      <x:c r="L1744" t="str">
        <x:v>Centro</x:v>
      </x:c>
      <x:c r="M1744" t="str">
        <x:v>Potosí</x:v>
      </x:c>
      <x:c r="N1744" t="str">
        <x:f>IFERROR(VLOOKUP(M1744,'Mapeos'!$A$4:$B$30,2,FALSE),M1744)</x:f>
        <x:v>Potosí</x:v>
      </x:c>
      <x:c r="O1744" t="str">
        <x:v>C01746</x:v>
      </x:c>
      <x:c r="P1744" t="str">
        <x:v>Empresa</x:v>
      </x:c>
      <x:c r="Q1744" t="str">
        <x:v>P0084</x:v>
      </x:c>
      <x:c r="R1744" t="str">
        <x:v>Alimentos</x:v>
      </x:c>
      <x:c r="S1744" t="str">
        <x:v>Marca D</x:v>
      </x:c>
      <x:c r="T1744" t="str">
        <x:v>Tienda</x:v>
      </x:c>
      <x:c r="U1744" t="str">
        <x:f>IFERROR(VLOOKUP(T1744,'Mapeos'!$D$4:$E$25,2,FALSE),T1744)</x:f>
        <x:v>Tienda</x:v>
      </x:c>
      <x:c r="V1744" t="str">
        <x:v>V026</x:v>
      </x:c>
      <x:c r="W1744" t="n">
        <x:v>1</x:v>
      </x:c>
      <x:c r="X1744" s="28" t="n">
        <x:v>35.07</x:v>
      </x:c>
      <x:c r="Y1744" s="20" t="n">
        <x:v>0</x:v>
      </x:c>
      <x:c r="Z1744" s="20" t="n">
        <x:f>IF(Y1744&gt;1,Y1744/100,Y1744)</x:f>
        <x:v>0</x:v>
      </x:c>
      <x:c r="AA1744" s="28" t="n">
        <x:v>20.47</x:v>
      </x:c>
      <x:c r="AB1744" s="28" t="n">
        <x:v>35.07</x:v>
      </x:c>
      <x:c r="AC1744" s="28" t="str">
        <x:v>BOB</x:v>
      </x:c>
      <x:c r="AD1744" s="28" t="n">
        <x:f>IF(AC1744="USD",AB1744*'Parametros'!$B$4,AB1744)</x:f>
        <x:v>35.07</x:v>
      </x:c>
      <x:c r="AE1744" s="28" t="n">
        <x:f>W1744*X1744*(1-Z1744)</x:f>
        <x:v>35.07</x:v>
      </x:c>
      <x:c r="AF1744" s="28" t="n">
        <x:f>W1744*AA1744</x:f>
        <x:v>20.47</x:v>
      </x:c>
      <x:c r="AG1744" s="28" t="n">
        <x:f>AE1744-AF1744</x:f>
        <x:v>14.600000000000001</x:v>
      </x:c>
      <x:c r="AH1744" s="20" t="n">
        <x:f>IF(AE1744&gt;0,AG1744/AE1744,"")</x:f>
        <x:v>0.41631023666951816</x:v>
      </x:c>
      <x:c r="AI1744" s="28" t="n">
        <x:v>121245.57</x:v>
      </x:c>
      <x:c r="AJ1744" s="28"/>
      <x:c r="AK1744"/>
      <x:c r="AL1744" t="str">
        <x:v>Completado</x:v>
      </x:c>
      <x:c r="AM1744" t="str">
        <x:f>IF(W1744&lt;0,"Devuelto",AL1744)</x:f>
        <x:v>Completado</x:v>
      </x:c>
      <x:c r="AN1744" t="str">
        <x:v>Efectivo</x:v>
      </x:c>
      <x:c r="AO1744" s="29" t="str">
        <x:v>Sin observación</x:v>
      </x:c>
      <x:c r="AP1744" t="str">
        <x:f>IF(D1744="","No","Sí")</x:f>
        <x:v>Sí</x:v>
      </x:c>
    </x:row>
    <x:row r="1745">
      <x:c r="A1745" t="n">
        <x:v>1745</x:v>
      </x:c>
      <x:c r="B1745" t="str">
        <x:v>VT0008281</x:v>
      </x:c>
      <x:c r="C1745" t="str">
        <x:v>45341</x:v>
      </x:c>
      <x:c r="D1745" s="27" t="n">
        <x:v>45341</x:v>
      </x:c>
      <x:c r="E1745" t="n">
        <x:f>IF(D1745="","",YEAR(D1745))</x:f>
        <x:v>2024</x:v>
      </x:c>
      <x:c r="F1745" t="n">
        <x:f>IF(D1745="","",MONTH(D1745))</x:f>
        <x:v>2</x:v>
      </x:c>
      <x:c r="G1745" t="str">
        <x:f>IF(D1745="","Fecha no disponible",TEXT(D1745,"mmmm"))</x:f>
        <x:v>February</x:v>
      </x:c>
      <x:c r="H1745" t="str">
        <x:f>IF(D1745="","Fecha no disponible",TEXT(D1745,"yyyy-mm"))</x:f>
        <x:v>2024-02</x:v>
      </x:c>
      <x:c r="I1745" t="str">
        <x:f>IF(D1745="","Fecha no disponible","T"&amp;ROUNDUP(MONTH(D1745)/3,0))</x:f>
        <x:v>T1</x:v>
      </x:c>
      <x:c r="J1745" t="str">
        <x:v>T014</x:v>
      </x:c>
      <x:c r="K1745" t="str">
        <x:v>Tienda Potosí 2</x:v>
      </x:c>
      <x:c r="L1745" t="str">
        <x:v>Barrio</x:v>
      </x:c>
      <x:c r="M1745" t="str">
        <x:v>Potosí</x:v>
      </x:c>
      <x:c r="N1745" t="str">
        <x:f>IFERROR(VLOOKUP(M1745,'Mapeos'!$A$4:$B$30,2,FALSE),M1745)</x:f>
        <x:v>Potosí</x:v>
      </x:c>
      <x:c r="O1745" t="str">
        <x:v>C00386</x:v>
      </x:c>
      <x:c r="P1745" t="str">
        <x:v>Masivo</x:v>
      </x:c>
      <x:c r="Q1745" t="str">
        <x:v>P0103</x:v>
      </x:c>
      <x:c r="R1745" t="str">
        <x:v>Hogar</x:v>
      </x:c>
      <x:c r="S1745" t="str">
        <x:v>Marca B</x:v>
      </x:c>
      <x:c r="T1745" t="str">
        <x:v>E-commerce</x:v>
      </x:c>
      <x:c r="U1745" t="str">
        <x:f>IFERROR(VLOOKUP(T1745,'Mapeos'!$D$4:$E$25,2,FALSE),T1745)</x:f>
        <x:v>E-commerce</x:v>
      </x:c>
      <x:c r="V1745" t="str">
        <x:v>V030</x:v>
      </x:c>
      <x:c r="W1745" t="n">
        <x:v>1</x:v>
      </x:c>
      <x:c r="X1745" s="28" t="n">
        <x:v>270.19</x:v>
      </x:c>
      <x:c r="Y1745" s="20" t="n">
        <x:v>0</x:v>
      </x:c>
      <x:c r="Z1745" s="20" t="n">
        <x:f>IF(Y1745&gt;1,Y1745/100,Y1745)</x:f>
        <x:v>0</x:v>
      </x:c>
      <x:c r="AA1745" s="28" t="n">
        <x:v>205.14</x:v>
      </x:c>
      <x:c r="AB1745" s="28" t="n">
        <x:v>270.19</x:v>
      </x:c>
      <x:c r="AC1745" s="28" t="str">
        <x:v>BOB</x:v>
      </x:c>
      <x:c r="AD1745" s="28" t="n">
        <x:f>IF(AC1745="USD",AB1745*'Parametros'!$B$4,AB1745)</x:f>
        <x:v>270.19</x:v>
      </x:c>
      <x:c r="AE1745" s="28" t="n">
        <x:f>W1745*X1745*(1-Z1745)</x:f>
        <x:v>270.19</x:v>
      </x:c>
      <x:c r="AF1745" s="28" t="n">
        <x:f>W1745*AA1745</x:f>
        <x:v>205.14</x:v>
      </x:c>
      <x:c r="AG1745" s="28" t="n">
        <x:f>AE1745-AF1745</x:f>
        <x:v>65.05000000000001</x:v>
      </x:c>
      <x:c r="AH1745" s="20" t="n">
        <x:f>IF(AE1745&gt;0,AG1745/AE1745,"")</x:f>
        <x:v>0.24075650468189055</x:v>
      </x:c>
      <x:c r="AI1745" s="28" t="n">
        <x:v>68866.04</x:v>
      </x:c>
      <x:c r="AJ1745" s="28"/>
      <x:c r="AK1745"/>
      <x:c r="AL1745" t="str">
        <x:v>Completado</x:v>
      </x:c>
      <x:c r="AM1745" t="str">
        <x:f>IF(W1745&lt;0,"Devuelto",AL1745)</x:f>
        <x:v>Completado</x:v>
      </x:c>
      <x:c r="AN1745" t="str">
        <x:v>QR</x:v>
      </x:c>
      <x:c r="AO1745" s="29" t="str">
        <x:v>Sin observación</x:v>
      </x:c>
      <x:c r="AP1745" t="str">
        <x:f>IF(D1745="","No","Sí")</x:f>
        <x:v>Sí</x:v>
      </x:c>
    </x:row>
    <x:row r="1746">
      <x:c r="A1746" t="n">
        <x:v>1746</x:v>
      </x:c>
      <x:c r="B1746" t="str">
        <x:v>VT0008286</x:v>
      </x:c>
      <x:c r="C1746" t="str">
        <x:v>45648</x:v>
      </x:c>
      <x:c r="D1746" s="27" t="n">
        <x:v>45648</x:v>
      </x:c>
      <x:c r="E1746" t="n">
        <x:f>IF(D1746="","",YEAR(D1746))</x:f>
        <x:v>2024</x:v>
      </x:c>
      <x:c r="F1746" t="n">
        <x:f>IF(D1746="","",MONTH(D1746))</x:f>
        <x:v>12</x:v>
      </x:c>
      <x:c r="G1746" t="str">
        <x:f>IF(D1746="","Fecha no disponible",TEXT(D1746,"mmmm"))</x:f>
        <x:v>December</x:v>
      </x:c>
      <x:c r="H1746" t="str">
        <x:f>IF(D1746="","Fecha no disponible",TEXT(D1746,"yyyy-mm"))</x:f>
        <x:v>2024-12</x:v>
      </x:c>
      <x:c r="I1746" t="str">
        <x:f>IF(D1746="","Fecha no disponible","T"&amp;ROUNDUP(MONTH(D1746)/3,0))</x:f>
        <x:v>T4</x:v>
      </x:c>
      <x:c r="J1746" t="str">
        <x:v>T006</x:v>
      </x:c>
      <x:c r="K1746" t="str">
        <x:v>Tienda Santa Cruz 2</x:v>
      </x:c>
      <x:c r="L1746" t="str">
        <x:v>Mall</x:v>
      </x:c>
      <x:c r="M1746" t="str">
        <x:v>Santa Cruz</x:v>
      </x:c>
      <x:c r="N1746" t="str">
        <x:f>IFERROR(VLOOKUP(M1746,'Mapeos'!$A$4:$B$30,2,FALSE),M1746)</x:f>
        <x:v>Santa Cruz</x:v>
      </x:c>
      <x:c r="O1746" t="str">
        <x:v>C01797</x:v>
      </x:c>
      <x:c r="P1746" t="str">
        <x:v>Masivo</x:v>
      </x:c>
      <x:c r="Q1746" t="str">
        <x:v>P0033</x:v>
      </x:c>
      <x:c r="R1746" t="str">
        <x:v>Electrónica</x:v>
      </x:c>
      <x:c r="S1746" t="str">
        <x:v>Marca A</x:v>
      </x:c>
      <x:c r="T1746" t="str">
        <x:v>WhatsApp</x:v>
      </x:c>
      <x:c r="U1746" t="str">
        <x:f>IFERROR(VLOOKUP(T1746,'Mapeos'!$D$4:$E$25,2,FALSE),T1746)</x:f>
        <x:v>WhatsApp</x:v>
      </x:c>
      <x:c r="V1746" t="str">
        <x:v>V002</x:v>
      </x:c>
      <x:c r="W1746" t="n">
        <x:v>8</x:v>
      </x:c>
      <x:c r="X1746" s="28" t="n">
        <x:v>751.07</x:v>
      </x:c>
      <x:c r="Y1746" s="20" t="n">
        <x:v>0</x:v>
      </x:c>
      <x:c r="Z1746" s="20" t="n">
        <x:f>IF(Y1746&gt;1,Y1746/100,Y1746)</x:f>
        <x:v>0</x:v>
      </x:c>
      <x:c r="AA1746" s="28" t="n">
        <x:v>423.88</x:v>
      </x:c>
      <x:c r="AB1746" s="28" t="n">
        <x:v>6008.56</x:v>
      </x:c>
      <x:c r="AC1746" s="28" t="str">
        <x:v>BOB</x:v>
      </x:c>
      <x:c r="AD1746" s="28" t="n">
        <x:f>IF(AC1746="USD",AB1746*'Parametros'!$B$4,AB1746)</x:f>
        <x:v>6008.56</x:v>
      </x:c>
      <x:c r="AE1746" s="28" t="n">
        <x:f>W1746*X1746*(1-Z1746)</x:f>
        <x:v>6008.56</x:v>
      </x:c>
      <x:c r="AF1746" s="28" t="n">
        <x:f>W1746*AA1746</x:f>
        <x:v>3391.04</x:v>
      </x:c>
      <x:c r="AG1746" s="28" t="n">
        <x:f>AE1746-AF1746</x:f>
        <x:v>2617.5200000000004</x:v>
      </x:c>
      <x:c r="AH1746" s="20" t="n">
        <x:f>IF(AE1746&gt;0,AG1746/AE1746,"")</x:f>
        <x:v>0.4356318319197945</x:v>
      </x:c>
      <x:c r="AI1746" s="28" t="n">
        <x:v>78026.39</x:v>
      </x:c>
      <x:c r="AJ1746" s="28"/>
      <x:c r="AK1746"/>
      <x:c r="AL1746" t="str">
        <x:v>Completado</x:v>
      </x:c>
      <x:c r="AM1746" t="str">
        <x:f>IF(W1746&lt;0,"Devuelto",AL1746)</x:f>
        <x:v>Completado</x:v>
      </x:c>
      <x:c r="AN1746" t="str">
        <x:v>Efectivo</x:v>
      </x:c>
      <x:c r="AO1746" s="29" t="str">
        <x:v>Sin observación</x:v>
      </x:c>
      <x:c r="AP1746" t="str">
        <x:f>IF(D1746="","No","Sí")</x:f>
        <x:v>Sí</x:v>
      </x:c>
    </x:row>
    <x:row r="1747">
      <x:c r="A1747" t="n">
        <x:v>1747</x:v>
      </x:c>
      <x:c r="B1747" t="str">
        <x:v>VT0008291</x:v>
      </x:c>
      <x:c r="C1747" t="str">
        <x:v>45366</x:v>
      </x:c>
      <x:c r="D1747" s="27" t="n">
        <x:v>45366</x:v>
      </x:c>
      <x:c r="E1747" t="n">
        <x:f>IF(D1747="","",YEAR(D1747))</x:f>
        <x:v>2024</x:v>
      </x:c>
      <x:c r="F1747" t="n">
        <x:f>IF(D1747="","",MONTH(D1747))</x:f>
        <x:v>3</x:v>
      </x:c>
      <x:c r="G1747" t="str">
        <x:f>IF(D1747="","Fecha no disponible",TEXT(D1747,"mmmm"))</x:f>
        <x:v>March</x:v>
      </x:c>
      <x:c r="H1747" t="str">
        <x:f>IF(D1747="","Fecha no disponible",TEXT(D1747,"yyyy-mm"))</x:f>
        <x:v>2024-03</x:v>
      </x:c>
      <x:c r="I1747" t="str">
        <x:f>IF(D1747="","Fecha no disponible","T"&amp;ROUNDUP(MONTH(D1747)/3,0))</x:f>
        <x:v>T1</x:v>
      </x:c>
      <x:c r="J1747" t="str">
        <x:v>T020</x:v>
      </x:c>
      <x:c r="K1747" t="str">
        <x:v>Tienda Sucre 4</x:v>
      </x:c>
      <x:c r="L1747" t="str">
        <x:v>Mall</x:v>
      </x:c>
      <x:c r="M1747" t="str">
        <x:v>Sucre</x:v>
      </x:c>
      <x:c r="N1747" t="str">
        <x:f>IFERROR(VLOOKUP(M1747,'Mapeos'!$A$4:$B$30,2,FALSE),M1747)</x:f>
        <x:v>Sucre</x:v>
      </x:c>
      <x:c r="O1747" t="str">
        <x:v>C00356</x:v>
      </x:c>
      <x:c r="P1747" t="str">
        <x:v>Masivo</x:v>
      </x:c>
      <x:c r="Q1747" t="str">
        <x:v>P0002</x:v>
      </x:c>
      <x:c r="R1747" t="str">
        <x:v>Hogar</x:v>
      </x:c>
      <x:c r="S1747" t="str">
        <x:v>Marca D</x:v>
      </x:c>
      <x:c r="T1747" t="str">
        <x:v>Marketplace</x:v>
      </x:c>
      <x:c r="U1747" t="str">
        <x:f>IFERROR(VLOOKUP(T1747,'Mapeos'!$D$4:$E$25,2,FALSE),T1747)</x:f>
        <x:v>Marketplace</x:v>
      </x:c>
      <x:c r="V1747" t="str">
        <x:v>V004</x:v>
      </x:c>
      <x:c r="W1747" t="n">
        <x:v>2</x:v>
      </x:c>
      <x:c r="X1747" s="28" t="n">
        <x:v>280.01</x:v>
      </x:c>
      <x:c r="Y1747" s="20" t="n">
        <x:v>0.05</x:v>
      </x:c>
      <x:c r="Z1747" s="20" t="n">
        <x:f>IF(Y1747&gt;1,Y1747/100,Y1747)</x:f>
        <x:v>0.05</x:v>
      </x:c>
      <x:c r="AA1747" s="28" t="n">
        <x:v>194.61</x:v>
      </x:c>
      <x:c r="AB1747" s="28" t="n">
        <x:v>532.02</x:v>
      </x:c>
      <x:c r="AC1747" s="28" t="str">
        <x:v>BOB</x:v>
      </x:c>
      <x:c r="AD1747" s="28" t="n">
        <x:f>IF(AC1747="USD",AB1747*'Parametros'!$B$4,AB1747)</x:f>
        <x:v>532.02</x:v>
      </x:c>
      <x:c r="AE1747" s="28" t="n">
        <x:f>W1747*X1747*(1-Z1747)</x:f>
        <x:v>532.019</x:v>
      </x:c>
      <x:c r="AF1747" s="28" t="n">
        <x:f>W1747*AA1747</x:f>
        <x:v>389.22</x:v>
      </x:c>
      <x:c r="AG1747" s="28" t="n">
        <x:f>AE1747-AF1747</x:f>
        <x:v>142.79899999999998</x:v>
      </x:c>
      <x:c r="AH1747" s="20" t="n">
        <x:f>IF(AE1747&gt;0,AG1747/AE1747,"")</x:f>
        <x:v>0.26840958687565664</x:v>
      </x:c>
      <x:c r="AI1747" s="28" t="n">
        <x:v>65277.98</x:v>
      </x:c>
      <x:c r="AJ1747" s="28"/>
      <x:c r="AK1747"/>
      <x:c r="AL1747" t="str">
        <x:v>Completado</x:v>
      </x:c>
      <x:c r="AM1747" t="str">
        <x:f>IF(W1747&lt;0,"Devuelto",AL1747)</x:f>
        <x:v>Completado</x:v>
      </x:c>
      <x:c r="AN1747" t="str">
        <x:v>Tarjeta</x:v>
      </x:c>
      <x:c r="AO1747" s="29" t="str">
        <x:v>Sin observación</x:v>
      </x:c>
      <x:c r="AP1747" t="str">
        <x:f>IF(D1747="","No","Sí")</x:f>
        <x:v>Sí</x:v>
      </x:c>
    </x:row>
    <x:row r="1748">
      <x:c r="A1748" t="n">
        <x:v>1748</x:v>
      </x:c>
      <x:c r="B1748" t="str">
        <x:v>VT0008295</x:v>
      </x:c>
      <x:c r="C1748" t="str">
        <x:v>45961</x:v>
      </x:c>
      <x:c r="D1748" s="27" t="n">
        <x:v>45961</x:v>
      </x:c>
      <x:c r="E1748" t="n">
        <x:f>IF(D1748="","",YEAR(D1748))</x:f>
        <x:v>2025</x:v>
      </x:c>
      <x:c r="F1748" t="n">
        <x:f>IF(D1748="","",MONTH(D1748))</x:f>
        <x:v>10</x:v>
      </x:c>
      <x:c r="G1748" t="str">
        <x:f>IF(D1748="","Fecha no disponible",TEXT(D1748,"mmmm"))</x:f>
        <x:v>October</x:v>
      </x:c>
      <x:c r="H1748" t="str">
        <x:f>IF(D1748="","Fecha no disponible",TEXT(D1748,"yyyy-mm"))</x:f>
        <x:v>2025-10</x:v>
      </x:c>
      <x:c r="I1748" t="str">
        <x:f>IF(D1748="","Fecha no disponible","T"&amp;ROUNDUP(MONTH(D1748)/3,0))</x:f>
        <x:v>T4</x:v>
      </x:c>
      <x:c r="J1748" t="str">
        <x:v>T018</x:v>
      </x:c>
      <x:c r="K1748" t="str">
        <x:v>Tienda Sucre 2</x:v>
      </x:c>
      <x:c r="L1748" t="str">
        <x:v>Mall</x:v>
      </x:c>
      <x:c r="M1748" t="str">
        <x:v>Sucre</x:v>
      </x:c>
      <x:c r="N1748" t="str">
        <x:f>IFERROR(VLOOKUP(M1748,'Mapeos'!$A$4:$B$30,2,FALSE),M1748)</x:f>
        <x:v>Sucre</x:v>
      </x:c>
      <x:c r="O1748" t="str">
        <x:v>C01273</x:v>
      </x:c>
      <x:c r="P1748" t="str">
        <x:v>Frecuente</x:v>
      </x:c>
      <x:c r="Q1748" t="str">
        <x:v>P0051</x:v>
      </x:c>
      <x:c r="R1748" t="str">
        <x:v>Alimentos</x:v>
      </x:c>
      <x:c r="S1748" t="str">
        <x:v>Marca A</x:v>
      </x:c>
      <x:c r="T1748" t="str">
        <x:v>Tienda</x:v>
      </x:c>
      <x:c r="U1748" t="str">
        <x:f>IFERROR(VLOOKUP(T1748,'Mapeos'!$D$4:$E$25,2,FALSE),T1748)</x:f>
        <x:v>Tienda</x:v>
      </x:c>
      <x:c r="V1748" t="str">
        <x:v>V012</x:v>
      </x:c>
      <x:c r="W1748" t="n">
        <x:v>1</x:v>
      </x:c>
      <x:c r="X1748" s="28" t="n">
        <x:v>37.72</x:v>
      </x:c>
      <x:c r="Y1748" s="20" t="n">
        <x:v>0.2</x:v>
      </x:c>
      <x:c r="Z1748" s="20" t="n">
        <x:f>IF(Y1748&gt;1,Y1748/100,Y1748)</x:f>
        <x:v>0.2</x:v>
      </x:c>
      <x:c r="AA1748" s="28" t="n">
        <x:v>28.46</x:v>
      </x:c>
      <x:c r="AB1748" s="28" t="n">
        <x:v>30.18</x:v>
      </x:c>
      <x:c r="AC1748" s="28" t="str">
        <x:v>BOB</x:v>
      </x:c>
      <x:c r="AD1748" s="28" t="n">
        <x:f>IF(AC1748="USD",AB1748*'Parametros'!$B$4,AB1748)</x:f>
        <x:v>30.18</x:v>
      </x:c>
      <x:c r="AE1748" s="28" t="n">
        <x:f>W1748*X1748*(1-Z1748)</x:f>
        <x:v>30.176000000000002</x:v>
      </x:c>
      <x:c r="AF1748" s="28" t="n">
        <x:f>W1748*AA1748</x:f>
        <x:v>28.46</x:v>
      </x:c>
      <x:c r="AG1748" s="28" t="n">
        <x:f>AE1748-AF1748</x:f>
        <x:v>1.716000000000001</x:v>
      </x:c>
      <x:c r="AH1748" s="20" t="n">
        <x:f>IF(AE1748&gt;0,AG1748/AE1748,"")</x:f>
        <x:v>0.05686638388123015</x:v>
      </x:c>
      <x:c r="AI1748" s="28" t="n">
        <x:v>161606.01</x:v>
      </x:c>
      <x:c r="AJ1748" s="28"/>
      <x:c r="AK1748"/>
      <x:c r="AL1748" t="str">
        <x:v>Completado</x:v>
      </x:c>
      <x:c r="AM1748" t="str">
        <x:f>IF(W1748&lt;0,"Devuelto",AL1748)</x:f>
        <x:v>Completado</x:v>
      </x:c>
      <x:c r="AN1748" t="str">
        <x:v>Tarjeta</x:v>
      </x:c>
      <x:c r="AO1748" s="29" t="str">
        <x:v>Sin observación</x:v>
      </x:c>
      <x:c r="AP1748" t="str">
        <x:f>IF(D1748="","No","Sí")</x:f>
        <x:v>Sí</x:v>
      </x:c>
    </x:row>
    <x:row r="1749">
      <x:c r="A1749" t="n">
        <x:v>1749</x:v>
      </x:c>
      <x:c r="B1749" t="str">
        <x:v>VT0008300</x:v>
      </x:c>
      <x:c r="C1749" t="str">
        <x:v>45665</x:v>
      </x:c>
      <x:c r="D1749" s="27" t="n">
        <x:v>45665</x:v>
      </x:c>
      <x:c r="E1749" t="n">
        <x:f>IF(D1749="","",YEAR(D1749))</x:f>
        <x:v>2025</x:v>
      </x:c>
      <x:c r="F1749" t="n">
        <x:f>IF(D1749="","",MONTH(D1749))</x:f>
        <x:v>1</x:v>
      </x:c>
      <x:c r="G1749" t="str">
        <x:f>IF(D1749="","Fecha no disponible",TEXT(D1749,"mmmm"))</x:f>
        <x:v>January</x:v>
      </x:c>
      <x:c r="H1749" t="str">
        <x:f>IF(D1749="","Fecha no disponible",TEXT(D1749,"yyyy-mm"))</x:f>
        <x:v>2025-01</x:v>
      </x:c>
      <x:c r="I1749" t="str">
        <x:f>IF(D1749="","Fecha no disponible","T"&amp;ROUNDUP(MONTH(D1749)/3,0))</x:f>
        <x:v>T1</x:v>
      </x:c>
      <x:c r="J1749" t="str">
        <x:v>T010</x:v>
      </x:c>
      <x:c r="K1749" t="str">
        <x:v>Tienda Cochabamba 2</x:v>
      </x:c>
      <x:c r="L1749" t="str">
        <x:v>Barrio</x:v>
      </x:c>
      <x:c r="M1749" t="str">
        <x:v>Cochabamba</x:v>
      </x:c>
      <x:c r="N1749" t="str">
        <x:f>IFERROR(VLOOKUP(M1749,'Mapeos'!$A$4:$B$30,2,FALSE),M1749)</x:f>
        <x:v>Cochabamba</x:v>
      </x:c>
      <x:c r="O1749" t="str">
        <x:v>C01390</x:v>
      </x:c>
      <x:c r="P1749" t="str">
        <x:v>Frecuente</x:v>
      </x:c>
      <x:c r="Q1749" t="str">
        <x:v>P0068</x:v>
      </x:c>
      <x:c r="R1749" t="str">
        <x:v>Hogar</x:v>
      </x:c>
      <x:c r="S1749" t="str">
        <x:v>Marca D</x:v>
      </x:c>
      <x:c r="T1749" t="str">
        <x:v>WhatsApp</x:v>
      </x:c>
      <x:c r="U1749" t="str">
        <x:f>IFERROR(VLOOKUP(T1749,'Mapeos'!$D$4:$E$25,2,FALSE),T1749)</x:f>
        <x:v>WhatsApp</x:v>
      </x:c>
      <x:c r="V1749" t="str">
        <x:v>V021</x:v>
      </x:c>
      <x:c r="W1749" t="n">
        <x:v>8</x:v>
      </x:c>
      <x:c r="X1749" s="28" t="n">
        <x:v>172.25</x:v>
      </x:c>
      <x:c r="Y1749" s="20" t="n">
        <x:v>0</x:v>
      </x:c>
      <x:c r="Z1749" s="20" t="n">
        <x:f>IF(Y1749&gt;1,Y1749/100,Y1749)</x:f>
        <x:v>0</x:v>
      </x:c>
      <x:c r="AA1749" s="28" t="n">
        <x:v>87.26</x:v>
      </x:c>
      <x:c r="AB1749" s="28" t="n">
        <x:v>1378</x:v>
      </x:c>
      <x:c r="AC1749" s="28" t="str">
        <x:v>BOB</x:v>
      </x:c>
      <x:c r="AD1749" s="28" t="n">
        <x:f>IF(AC1749="USD",AB1749*'Parametros'!$B$4,AB1749)</x:f>
        <x:v>1378</x:v>
      </x:c>
      <x:c r="AE1749" s="28" t="n">
        <x:f>W1749*X1749*(1-Z1749)</x:f>
        <x:v>1378</x:v>
      </x:c>
      <x:c r="AF1749" s="28" t="n">
        <x:f>W1749*AA1749</x:f>
        <x:v>698.08</x:v>
      </x:c>
      <x:c r="AG1749" s="28" t="n">
        <x:f>AE1749-AF1749</x:f>
        <x:v>679.92</x:v>
      </x:c>
      <x:c r="AH1749" s="20" t="n">
        <x:f>IF(AE1749&gt;0,AG1749/AE1749,"")</x:f>
        <x:v>0.493410740203193</x:v>
      </x:c>
      <x:c r="AI1749" s="28" t="n">
        <x:v>91772.94</x:v>
      </x:c>
      <x:c r="AJ1749" s="28"/>
      <x:c r="AK1749"/>
      <x:c r="AL1749" t="str">
        <x:v>Completado</x:v>
      </x:c>
      <x:c r="AM1749" t="str">
        <x:f>IF(W1749&lt;0,"Devuelto",AL1749)</x:f>
        <x:v>Completado</x:v>
      </x:c>
      <x:c r="AN1749" t="str">
        <x:v>Tarjeta</x:v>
      </x:c>
      <x:c r="AO1749" s="29" t="str">
        <x:v>Sin observación</x:v>
      </x:c>
      <x:c r="AP1749" t="str">
        <x:f>IF(D1749="","No","Sí")</x:f>
        <x:v>Sí</x:v>
      </x:c>
    </x:row>
    <x:row r="1750">
      <x:c r="A1750" t="n">
        <x:v>1750</x:v>
      </x:c>
      <x:c r="B1750" t="str">
        <x:v>VT0008305</x:v>
      </x:c>
      <x:c r="C1750" t="str">
        <x:v>46139</x:v>
      </x:c>
      <x:c r="D1750" s="27" t="n">
        <x:v>46139</x:v>
      </x:c>
      <x:c r="E1750" t="n">
        <x:f>IF(D1750="","",YEAR(D1750))</x:f>
        <x:v>2026</x:v>
      </x:c>
      <x:c r="F1750" t="n">
        <x:f>IF(D1750="","",MONTH(D1750))</x:f>
        <x:v>4</x:v>
      </x:c>
      <x:c r="G1750" t="str">
        <x:f>IF(D1750="","Fecha no disponible",TEXT(D1750,"mmmm"))</x:f>
        <x:v>April</x:v>
      </x:c>
      <x:c r="H1750" t="str">
        <x:f>IF(D1750="","Fecha no disponible",TEXT(D1750,"yyyy-mm"))</x:f>
        <x:v>2026-04</x:v>
      </x:c>
      <x:c r="I1750" t="str">
        <x:f>IF(D1750="","Fecha no disponible","T"&amp;ROUNDUP(MONTH(D1750)/3,0))</x:f>
        <x:v>T2</x:v>
      </x:c>
      <x:c r="J1750" t="str">
        <x:v>T002</x:v>
      </x:c>
      <x:c r="K1750" t="str">
        <x:v>Tienda La Paz 2</x:v>
      </x:c>
      <x:c r="L1750" t="str">
        <x:v>Mall</x:v>
      </x:c>
      <x:c r="M1750" t="str">
        <x:v>La Paz</x:v>
      </x:c>
      <x:c r="N1750" t="str">
        <x:f>IFERROR(VLOOKUP(M1750,'Mapeos'!$A$4:$B$30,2,FALSE),M1750)</x:f>
        <x:v>La Paz</x:v>
      </x:c>
      <x:c r="O1750" t="str">
        <x:v>C00574</x:v>
      </x:c>
      <x:c r="P1750" t="str">
        <x:v>Masivo</x:v>
      </x:c>
      <x:c r="Q1750" t="str">
        <x:v>P0004</x:v>
      </x:c>
      <x:c r="R1750" t="str">
        <x:v>Alimentos</x:v>
      </x:c>
      <x:c r="S1750" t="str">
        <x:v>Marca B</x:v>
      </x:c>
      <x:c r="T1750" t="str">
        <x:v>Marketplace</x:v>
      </x:c>
      <x:c r="U1750" t="str">
        <x:f>IFERROR(VLOOKUP(T1750,'Mapeos'!$D$4:$E$25,2,FALSE),T1750)</x:f>
        <x:v>Marketplace</x:v>
      </x:c>
      <x:c r="V1750" t="str">
        <x:v>V001</x:v>
      </x:c>
      <x:c r="W1750" t="n">
        <x:v>1</x:v>
      </x:c>
      <x:c r="X1750" s="28" t="n">
        <x:v>37.48</x:v>
      </x:c>
      <x:c r="Y1750" s="20" t="n">
        <x:v>0.05</x:v>
      </x:c>
      <x:c r="Z1750" s="20" t="n">
        <x:f>IF(Y1750&gt;1,Y1750/100,Y1750)</x:f>
        <x:v>0.05</x:v>
      </x:c>
      <x:c r="AA1750" s="28" t="n">
        <x:v>28.8</x:v>
      </x:c>
      <x:c r="AB1750" s="28" t="n">
        <x:v>35.61</x:v>
      </x:c>
      <x:c r="AC1750" s="28" t="str">
        <x:v>BOB</x:v>
      </x:c>
      <x:c r="AD1750" s="28" t="n">
        <x:f>IF(AC1750="USD",AB1750*'Parametros'!$B$4,AB1750)</x:f>
        <x:v>35.61</x:v>
      </x:c>
      <x:c r="AE1750" s="28" t="n">
        <x:f>W1750*X1750*(1-Z1750)</x:f>
        <x:v>35.605999999999995</x:v>
      </x:c>
      <x:c r="AF1750" s="28" t="n">
        <x:f>W1750*AA1750</x:f>
        <x:v>28.8</x:v>
      </x:c>
      <x:c r="AG1750" s="28" t="n">
        <x:f>AE1750-AF1750</x:f>
        <x:v>6.805999999999994</x:v>
      </x:c>
      <x:c r="AH1750" s="20" t="n">
        <x:f>IF(AE1750&gt;0,AG1750/AE1750,"")</x:f>
        <x:v>0.19114755940010097</x:v>
      </x:c>
      <x:c r="AI1750" s="28" t="n">
        <x:v>99266.26</x:v>
      </x:c>
      <x:c r="AJ1750" s="28"/>
      <x:c r="AK1750"/>
      <x:c r="AL1750" t="str">
        <x:v>Completado</x:v>
      </x:c>
      <x:c r="AM1750" t="str">
        <x:f>IF(W1750&lt;0,"Devuelto",AL1750)</x:f>
        <x:v>Completado</x:v>
      </x:c>
      <x:c r="AN1750" t="str">
        <x:v>Efectivo</x:v>
      </x:c>
      <x:c r="AO1750" s="29" t="str">
        <x:v>Sin observación</x:v>
      </x:c>
      <x:c r="AP1750" t="str">
        <x:f>IF(D1750="","No","Sí")</x:f>
        <x:v>Sí</x:v>
      </x:c>
    </x:row>
    <x:row r="1751">
      <x:c r="A1751" t="n">
        <x:v>1751</x:v>
      </x:c>
      <x:c r="B1751" t="str">
        <x:v>VT0008310</x:v>
      </x:c>
      <x:c r="C1751" t="str">
        <x:v>45715</x:v>
      </x:c>
      <x:c r="D1751" s="27" t="n">
        <x:v>45715</x:v>
      </x:c>
      <x:c r="E1751" t="n">
        <x:f>IF(D1751="","",YEAR(D1751))</x:f>
        <x:v>2025</x:v>
      </x:c>
      <x:c r="F1751" t="n">
        <x:f>IF(D1751="","",MONTH(D1751))</x:f>
        <x:v>2</x:v>
      </x:c>
      <x:c r="G1751" t="str">
        <x:f>IF(D1751="","Fecha no disponible",TEXT(D1751,"mmmm"))</x:f>
        <x:v>February</x:v>
      </x:c>
      <x:c r="H1751" t="str">
        <x:f>IF(D1751="","Fecha no disponible",TEXT(D1751,"yyyy-mm"))</x:f>
        <x:v>2025-02</x:v>
      </x:c>
      <x:c r="I1751" t="str">
        <x:f>IF(D1751="","Fecha no disponible","T"&amp;ROUNDUP(MONTH(D1751)/3,0))</x:f>
        <x:v>T1</x:v>
      </x:c>
      <x:c r="J1751" t="str">
        <x:v>T011</x:v>
      </x:c>
      <x:c r="K1751" t="str">
        <x:v>Tienda Cochabamba 3</x:v>
      </x:c>
      <x:c r="L1751" t="str">
        <x:v>Mall</x:v>
      </x:c>
      <x:c r="M1751" t="str">
        <x:v>Cochabamba</x:v>
      </x:c>
      <x:c r="N1751" t="str">
        <x:f>IFERROR(VLOOKUP(M1751,'Mapeos'!$A$4:$B$30,2,FALSE),M1751)</x:f>
        <x:v>Cochabamba</x:v>
      </x:c>
      <x:c r="O1751" t="str">
        <x:v>C00962</x:v>
      </x:c>
      <x:c r="P1751" t="str">
        <x:v>Frecuente</x:v>
      </x:c>
      <x:c r="Q1751" t="str">
        <x:v>P0055</x:v>
      </x:c>
      <x:c r="R1751" t="str">
        <x:v>Alimentos</x:v>
      </x:c>
      <x:c r="S1751" t="str">
        <x:v>Marca C</x:v>
      </x:c>
      <x:c r="T1751" t="str">
        <x:v>Tienda</x:v>
      </x:c>
      <x:c r="U1751" t="str">
        <x:f>IFERROR(VLOOKUP(T1751,'Mapeos'!$D$4:$E$25,2,FALSE),T1751)</x:f>
        <x:v>Tienda</x:v>
      </x:c>
      <x:c r="V1751" t="str">
        <x:v>V030</x:v>
      </x:c>
      <x:c r="W1751" t="n">
        <x:v>5</x:v>
      </x:c>
      <x:c r="X1751" s="28" t="n">
        <x:v>37.26</x:v>
      </x:c>
      <x:c r="Y1751" s="20" t="n">
        <x:v>0.25</x:v>
      </x:c>
      <x:c r="Z1751" s="20" t="n">
        <x:f>IF(Y1751&gt;1,Y1751/100,Y1751)</x:f>
        <x:v>0.25</x:v>
      </x:c>
      <x:c r="AA1751" s="28" t="n">
        <x:v>26.99</x:v>
      </x:c>
      <x:c r="AB1751" s="28" t="n">
        <x:v>139.73</x:v>
      </x:c>
      <x:c r="AC1751" s="28" t="str">
        <x:v>BOB</x:v>
      </x:c>
      <x:c r="AD1751" s="28" t="n">
        <x:f>IF(AC1751="USD",AB1751*'Parametros'!$B$4,AB1751)</x:f>
        <x:v>139.73</x:v>
      </x:c>
      <x:c r="AE1751" s="28" t="n">
        <x:f>W1751*X1751*(1-Z1751)</x:f>
        <x:v>139.725</x:v>
      </x:c>
      <x:c r="AF1751" s="28" t="n">
        <x:f>W1751*AA1751</x:f>
        <x:v>134.95</x:v>
      </x:c>
      <x:c r="AG1751" s="28" t="n">
        <x:f>AE1751-AF1751</x:f>
        <x:v>4.775000000000006</x:v>
      </x:c>
      <x:c r="AH1751" s="20" t="n">
        <x:f>IF(AE1751&gt;0,AG1751/AE1751,"")</x:f>
        <x:v>0.03417427088924678</x:v>
      </x:c>
      <x:c r="AI1751" s="28" t="n">
        <x:v>169210.56</x:v>
      </x:c>
      <x:c r="AJ1751" s="28"/>
      <x:c r="AK1751"/>
      <x:c r="AL1751" t="str">
        <x:v>Completado</x:v>
      </x:c>
      <x:c r="AM1751" t="str">
        <x:f>IF(W1751&lt;0,"Devuelto",AL1751)</x:f>
        <x:v>Completado</x:v>
      </x:c>
      <x:c r="AN1751" t="str">
        <x:v>Transferencia</x:v>
      </x:c>
      <x:c r="AO1751" s="29" t="str">
        <x:v>Sin observación</x:v>
      </x:c>
      <x:c r="AP1751" t="str">
        <x:f>IF(D1751="","No","Sí")</x:f>
        <x:v>Sí</x:v>
      </x:c>
    </x:row>
    <x:row r="1752">
      <x:c r="A1752" t="n">
        <x:v>1752</x:v>
      </x:c>
      <x:c r="B1752" t="str">
        <x:v>VT0008314</x:v>
      </x:c>
      <x:c r="C1752" t="str">
        <x:v>45849</x:v>
      </x:c>
      <x:c r="D1752" s="27" t="n">
        <x:v>45849</x:v>
      </x:c>
      <x:c r="E1752" t="n">
        <x:f>IF(D1752="","",YEAR(D1752))</x:f>
        <x:v>2025</x:v>
      </x:c>
      <x:c r="F1752" t="n">
        <x:f>IF(D1752="","",MONTH(D1752))</x:f>
        <x:v>7</x:v>
      </x:c>
      <x:c r="G1752" t="str">
        <x:f>IF(D1752="","Fecha no disponible",TEXT(D1752,"mmmm"))</x:f>
        <x:v>July</x:v>
      </x:c>
      <x:c r="H1752" t="str">
        <x:f>IF(D1752="","Fecha no disponible",TEXT(D1752,"yyyy-mm"))</x:f>
        <x:v>2025-07</x:v>
      </x:c>
      <x:c r="I1752" t="str">
        <x:f>IF(D1752="","Fecha no disponible","T"&amp;ROUNDUP(MONTH(D1752)/3,0))</x:f>
        <x:v>T3</x:v>
      </x:c>
      <x:c r="J1752" t="str">
        <x:v>T005</x:v>
      </x:c>
      <x:c r="K1752" t="str">
        <x:v>Tienda Santa Cruz 1</x:v>
      </x:c>
      <x:c r="L1752" t="str">
        <x:v>Centro</x:v>
      </x:c>
      <x:c r="M1752" t="str">
        <x:v>Santa Cruz</x:v>
      </x:c>
      <x:c r="N1752" t="str">
        <x:f>IFERROR(VLOOKUP(M1752,'Mapeos'!$A$4:$B$30,2,FALSE),M1752)</x:f>
        <x:v>Santa Cruz</x:v>
      </x:c>
      <x:c r="O1752" t="str">
        <x:v>C00391</x:v>
      </x:c>
      <x:c r="P1752" t="str">
        <x:v>Masivo</x:v>
      </x:c>
      <x:c r="Q1752" t="str">
        <x:v>P0117</x:v>
      </x:c>
      <x:c r="R1752" t="str">
        <x:v>Deportes</x:v>
      </x:c>
      <x:c r="S1752" t="str">
        <x:v>Marca A</x:v>
      </x:c>
      <x:c r="T1752" t="str">
        <x:v>Marketplace</x:v>
      </x:c>
      <x:c r="U1752" t="str">
        <x:f>IFERROR(VLOOKUP(T1752,'Mapeos'!$D$4:$E$25,2,FALSE),T1752)</x:f>
        <x:v>Marketplace</x:v>
      </x:c>
      <x:c r="V1752" t="str">
        <x:v>V033</x:v>
      </x:c>
      <x:c r="W1752" t="n">
        <x:v>3</x:v>
      </x:c>
      <x:c r="X1752" s="28" t="n">
        <x:v>191.84</x:v>
      </x:c>
      <x:c r="Y1752" s="20" t="n">
        <x:v>0.2</x:v>
      </x:c>
      <x:c r="Z1752" s="20" t="n">
        <x:f>IF(Y1752&gt;1,Y1752/100,Y1752)</x:f>
        <x:v>0.2</x:v>
      </x:c>
      <x:c r="AA1752" s="28" t="n">
        <x:v>157.96</x:v>
      </x:c>
      <x:c r="AB1752" s="28" t="n">
        <x:v>460.42</x:v>
      </x:c>
      <x:c r="AC1752" s="28" t="str">
        <x:v>BOB</x:v>
      </x:c>
      <x:c r="AD1752" s="28" t="n">
        <x:f>IF(AC1752="USD",AB1752*'Parametros'!$B$4,AB1752)</x:f>
        <x:v>460.42</x:v>
      </x:c>
      <x:c r="AE1752" s="28" t="n">
        <x:f>W1752*X1752*(1-Z1752)</x:f>
        <x:v>460.416</x:v>
      </x:c>
      <x:c r="AF1752" s="28" t="n">
        <x:f>W1752*AA1752</x:f>
        <x:v>473.88</x:v>
      </x:c>
      <x:c r="AG1752" s="28" t="n">
        <x:f>AE1752-AF1752</x:f>
        <x:v>-13.463999999999999</x:v>
      </x:c>
      <x:c r="AH1752" s="20" t="n">
        <x:f>IF(AE1752&gt;0,AG1752/AE1752,"")</x:f>
        <x:v>-0.029243119266055044</x:v>
      </x:c>
      <x:c r="AI1752" s="28" t="n">
        <x:v>98286.59</x:v>
      </x:c>
      <x:c r="AJ1752" s="28"/>
      <x:c r="AK1752"/>
      <x:c r="AL1752" t="str">
        <x:v>Completado</x:v>
      </x:c>
      <x:c r="AM1752" t="str">
        <x:f>IF(W1752&lt;0,"Devuelto",AL1752)</x:f>
        <x:v>Completado</x:v>
      </x:c>
      <x:c r="AN1752" t="str">
        <x:v>Transferencia</x:v>
      </x:c>
      <x:c r="AO1752" s="29" t="str">
        <x:v>Sin observación</x:v>
      </x:c>
      <x:c r="AP1752" t="str">
        <x:f>IF(D1752="","No","Sí")</x:f>
        <x:v>Sí</x:v>
      </x:c>
    </x:row>
    <x:row r="1753">
      <x:c r="A1753" t="n">
        <x:v>1753</x:v>
      </x:c>
      <x:c r="B1753" t="str">
        <x:v>VT0008319</x:v>
      </x:c>
      <x:c r="C1753" t="str">
        <x:v>46191</x:v>
      </x:c>
      <x:c r="D1753" s="27" t="n">
        <x:v>46191</x:v>
      </x:c>
      <x:c r="E1753" t="n">
        <x:f>IF(D1753="","",YEAR(D1753))</x:f>
        <x:v>2026</x:v>
      </x:c>
      <x:c r="F1753" t="n">
        <x:f>IF(D1753="","",MONTH(D1753))</x:f>
        <x:v>6</x:v>
      </x:c>
      <x:c r="G1753" t="str">
        <x:f>IF(D1753="","Fecha no disponible",TEXT(D1753,"mmmm"))</x:f>
        <x:v>June</x:v>
      </x:c>
      <x:c r="H1753" t="str">
        <x:f>IF(D1753="","Fecha no disponible",TEXT(D1753,"yyyy-mm"))</x:f>
        <x:v>2026-06</x:v>
      </x:c>
      <x:c r="I1753" t="str">
        <x:f>IF(D1753="","Fecha no disponible","T"&amp;ROUNDUP(MONTH(D1753)/3,0))</x:f>
        <x:v>T2</x:v>
      </x:c>
      <x:c r="J1753" t="str">
        <x:v>T007</x:v>
      </x:c>
      <x:c r="K1753" t="str">
        <x:v>Tienda Santa Cruz 3</x:v>
      </x:c>
      <x:c r="L1753" t="str">
        <x:v>Barrio</x:v>
      </x:c>
      <x:c r="M1753" t="str">
        <x:v>Santa Cruz</x:v>
      </x:c>
      <x:c r="N1753" t="str">
        <x:f>IFERROR(VLOOKUP(M1753,'Mapeos'!$A$4:$B$30,2,FALSE),M1753)</x:f>
        <x:v>Santa Cruz</x:v>
      </x:c>
      <x:c r="O1753" t="str">
        <x:v>C01535</x:v>
      </x:c>
      <x:c r="P1753" t="str">
        <x:v>Frecuente</x:v>
      </x:c>
      <x:c r="Q1753" t="str">
        <x:v>P0107</x:v>
      </x:c>
      <x:c r="R1753" t="str">
        <x:v>Hogar</x:v>
      </x:c>
      <x:c r="S1753" t="str">
        <x:v>Marca D</x:v>
      </x:c>
      <x:c r="T1753" t="str">
        <x:v>Tienda</x:v>
      </x:c>
      <x:c r="U1753" t="str">
        <x:f>IFERROR(VLOOKUP(T1753,'Mapeos'!$D$4:$E$25,2,FALSE),T1753)</x:f>
        <x:v>Tienda</x:v>
      </x:c>
      <x:c r="V1753" t="str">
        <x:v>V022</x:v>
      </x:c>
      <x:c r="W1753" t="n">
        <x:v>1</x:v>
      </x:c>
      <x:c r="X1753" s="28" t="n">
        <x:v>233.61</x:v>
      </x:c>
      <x:c r="Y1753" s="20" t="n">
        <x:v>0.1</x:v>
      </x:c>
      <x:c r="Z1753" s="20" t="n">
        <x:f>IF(Y1753&gt;1,Y1753/100,Y1753)</x:f>
        <x:v>0.1</x:v>
      </x:c>
      <x:c r="AA1753" s="28" t="n">
        <x:v>137.99</x:v>
      </x:c>
      <x:c r="AB1753" s="28" t="n">
        <x:v>210.25</x:v>
      </x:c>
      <x:c r="AC1753" s="28" t="str">
        <x:v>BOB</x:v>
      </x:c>
      <x:c r="AD1753" s="28" t="n">
        <x:f>IF(AC1753="USD",AB1753*'Parametros'!$B$4,AB1753)</x:f>
        <x:v>210.25</x:v>
      </x:c>
      <x:c r="AE1753" s="28" t="n">
        <x:f>W1753*X1753*(1-Z1753)</x:f>
        <x:v>210.24900000000002</x:v>
      </x:c>
      <x:c r="AF1753" s="28" t="n">
        <x:f>W1753*AA1753</x:f>
        <x:v>137.99</x:v>
      </x:c>
      <x:c r="AG1753" s="28" t="n">
        <x:f>AE1753-AF1753</x:f>
        <x:v>72.25900000000001</x:v>
      </x:c>
      <x:c r="AH1753" s="20" t="n">
        <x:f>IF(AE1753&gt;0,AG1753/AE1753,"")</x:f>
        <x:v>0.3436829663874739</x:v>
      </x:c>
      <x:c r="AI1753" s="28" t="n">
        <x:v>149211.6</x:v>
      </x:c>
      <x:c r="AJ1753" s="28"/>
      <x:c r="AK1753"/>
      <x:c r="AL1753" t="str">
        <x:v>Completado</x:v>
      </x:c>
      <x:c r="AM1753" t="str">
        <x:f>IF(W1753&lt;0,"Devuelto",AL1753)</x:f>
        <x:v>Completado</x:v>
      </x:c>
      <x:c r="AN1753" t="str">
        <x:v>Tarjeta</x:v>
      </x:c>
      <x:c r="AO1753" s="29" t="str">
        <x:v>Sin observación</x:v>
      </x:c>
      <x:c r="AP1753" t="str">
        <x:f>IF(D1753="","No","Sí")</x:f>
        <x:v>Sí</x:v>
      </x:c>
    </x:row>
    <x:row r="1754">
      <x:c r="A1754" t="n">
        <x:v>1754</x:v>
      </x:c>
      <x:c r="B1754" t="str">
        <x:v>VT0008324</x:v>
      </x:c>
      <x:c r="C1754" t="str">
        <x:v>45546</x:v>
      </x:c>
      <x:c r="D1754" s="27" t="n">
        <x:v>45546</x:v>
      </x:c>
      <x:c r="E1754" t="n">
        <x:f>IF(D1754="","",YEAR(D1754))</x:f>
        <x:v>2024</x:v>
      </x:c>
      <x:c r="F1754" t="n">
        <x:f>IF(D1754="","",MONTH(D1754))</x:f>
        <x:v>9</x:v>
      </x:c>
      <x:c r="G1754" t="str">
        <x:f>IF(D1754="","Fecha no disponible",TEXT(D1754,"mmmm"))</x:f>
        <x:v>September</x:v>
      </x:c>
      <x:c r="H1754" t="str">
        <x:f>IF(D1754="","Fecha no disponible",TEXT(D1754,"yyyy-mm"))</x:f>
        <x:v>2024-09</x:v>
      </x:c>
      <x:c r="I1754" t="str">
        <x:f>IF(D1754="","Fecha no disponible","T"&amp;ROUNDUP(MONTH(D1754)/3,0))</x:f>
        <x:v>T3</x:v>
      </x:c>
      <x:c r="J1754" t="str">
        <x:v>T016</x:v>
      </x:c>
      <x:c r="K1754" t="str">
        <x:v>Tienda Potosí 4</x:v>
      </x:c>
      <x:c r="L1754" t="str">
        <x:v>Centro</x:v>
      </x:c>
      <x:c r="M1754" t="str">
        <x:v>Potosí</x:v>
      </x:c>
      <x:c r="N1754" t="str">
        <x:f>IFERROR(VLOOKUP(M1754,'Mapeos'!$A$4:$B$30,2,FALSE),M1754)</x:f>
        <x:v>Potosí</x:v>
      </x:c>
      <x:c r="O1754" t="str">
        <x:v>C00603</x:v>
      </x:c>
      <x:c r="P1754" t="str">
        <x:v>Masivo</x:v>
      </x:c>
      <x:c r="Q1754" t="str">
        <x:v>P0040</x:v>
      </x:c>
      <x:c r="R1754" t="str">
        <x:v>Electrónica</x:v>
      </x:c>
      <x:c r="S1754" t="str">
        <x:v>Marca D</x:v>
      </x:c>
      <x:c r="T1754" t="str">
        <x:v>Marketplace</x:v>
      </x:c>
      <x:c r="U1754" t="str">
        <x:f>IFERROR(VLOOKUP(T1754,'Mapeos'!$D$4:$E$25,2,FALSE),T1754)</x:f>
        <x:v>Marketplace</x:v>
      </x:c>
      <x:c r="V1754" t="str">
        <x:v>V014</x:v>
      </x:c>
      <x:c r="W1754" t="n">
        <x:v>1</x:v>
      </x:c>
      <x:c r="X1754" s="28" t="n">
        <x:v>326.94</x:v>
      </x:c>
      <x:c r="Y1754" s="20" t="n">
        <x:v>0</x:v>
      </x:c>
      <x:c r="Z1754" s="20" t="n">
        <x:f>IF(Y1754&gt;1,Y1754/100,Y1754)</x:f>
        <x:v>0</x:v>
      </x:c>
      <x:c r="AA1754" s="28" t="n">
        <x:v>258.27</x:v>
      </x:c>
      <x:c r="AB1754" s="28" t="n">
        <x:v>326.94</x:v>
      </x:c>
      <x:c r="AC1754" s="28" t="str">
        <x:v>BOB</x:v>
      </x:c>
      <x:c r="AD1754" s="28" t="n">
        <x:f>IF(AC1754="USD",AB1754*'Parametros'!$B$4,AB1754)</x:f>
        <x:v>326.94</x:v>
      </x:c>
      <x:c r="AE1754" s="28" t="n">
        <x:f>W1754*X1754*(1-Z1754)</x:f>
        <x:v>326.94</x:v>
      </x:c>
      <x:c r="AF1754" s="28" t="n">
        <x:f>W1754*AA1754</x:f>
        <x:v>258.27</x:v>
      </x:c>
      <x:c r="AG1754" s="28" t="n">
        <x:f>AE1754-AF1754</x:f>
        <x:v>68.67000000000002</x:v>
      </x:c>
      <x:c r="AH1754" s="20" t="n">
        <x:f>IF(AE1754&gt;0,AG1754/AE1754,"")</x:f>
        <x:v>0.21003853918150125</x:v>
      </x:c>
      <x:c r="AI1754" s="28" t="n">
        <x:v>71276.42</x:v>
      </x:c>
      <x:c r="AJ1754" s="28"/>
      <x:c r="AK1754"/>
      <x:c r="AL1754" t="str">
        <x:v>Completado</x:v>
      </x:c>
      <x:c r="AM1754" t="str">
        <x:f>IF(W1754&lt;0,"Devuelto",AL1754)</x:f>
        <x:v>Completado</x:v>
      </x:c>
      <x:c r="AN1754" t="str">
        <x:v>Transferencia</x:v>
      </x:c>
      <x:c r="AO1754" s="29" t="str">
        <x:v>Sin observación</x:v>
      </x:c>
      <x:c r="AP1754" t="str">
        <x:f>IF(D1754="","No","Sí")</x:f>
        <x:v>Sí</x:v>
      </x:c>
    </x:row>
    <x:row r="1755">
      <x:c r="A1755" t="n">
        <x:v>1755</x:v>
      </x:c>
      <x:c r="B1755" t="str">
        <x:v>VT0008329</x:v>
      </x:c>
      <x:c r="C1755" t="str">
        <x:v>46054</x:v>
      </x:c>
      <x:c r="D1755" s="27" t="n">
        <x:v>46054</x:v>
      </x:c>
      <x:c r="E1755" t="n">
        <x:f>IF(D1755="","",YEAR(D1755))</x:f>
        <x:v>2026</x:v>
      </x:c>
      <x:c r="F1755" t="n">
        <x:f>IF(D1755="","",MONTH(D1755))</x:f>
        <x:v>2</x:v>
      </x:c>
      <x:c r="G1755" t="str">
        <x:f>IF(D1755="","Fecha no disponible",TEXT(D1755,"mmmm"))</x:f>
        <x:v>February</x:v>
      </x:c>
      <x:c r="H1755" t="str">
        <x:f>IF(D1755="","Fecha no disponible",TEXT(D1755,"yyyy-mm"))</x:f>
        <x:v>2026-02</x:v>
      </x:c>
      <x:c r="I1755" t="str">
        <x:f>IF(D1755="","Fecha no disponible","T"&amp;ROUNDUP(MONTH(D1755)/3,0))</x:f>
        <x:v>T1</x:v>
      </x:c>
      <x:c r="J1755" t="str">
        <x:v>T009</x:v>
      </x:c>
      <x:c r="K1755" t="str">
        <x:v>Tienda Cochabamba 1</x:v>
      </x:c>
      <x:c r="L1755" t="str">
        <x:v>Mall</x:v>
      </x:c>
      <x:c r="M1755" t="str">
        <x:v>Cochabamba</x:v>
      </x:c>
      <x:c r="N1755" t="str">
        <x:f>IFERROR(VLOOKUP(M1755,'Mapeos'!$A$4:$B$30,2,FALSE),M1755)</x:f>
        <x:v>Cochabamba</x:v>
      </x:c>
      <x:c r="O1755" t="str">
        <x:v>C01342</x:v>
      </x:c>
      <x:c r="P1755" t="str">
        <x:v>Premium</x:v>
      </x:c>
      <x:c r="Q1755" t="str">
        <x:v>P0068</x:v>
      </x:c>
      <x:c r="R1755" t="str">
        <x:v>Hogar</x:v>
      </x:c>
      <x:c r="S1755" t="str">
        <x:v>Marca D</x:v>
      </x:c>
      <x:c r="T1755" t="str">
        <x:v>Tienda</x:v>
      </x:c>
      <x:c r="U1755" t="str">
        <x:f>IFERROR(VLOOKUP(T1755,'Mapeos'!$D$4:$E$25,2,FALSE),T1755)</x:f>
        <x:v>Tienda</x:v>
      </x:c>
      <x:c r="V1755" t="str">
        <x:v>V037</x:v>
      </x:c>
      <x:c r="W1755" t="n">
        <x:v>4</x:v>
      </x:c>
      <x:c r="X1755" s="28" t="n">
        <x:v>170.2</x:v>
      </x:c>
      <x:c r="Y1755" s="20" t="n">
        <x:v>0.2</x:v>
      </x:c>
      <x:c r="Z1755" s="20" t="n">
        <x:f>IF(Y1755&gt;1,Y1755/100,Y1755)</x:f>
        <x:v>0.2</x:v>
      </x:c>
      <x:c r="AA1755" s="28" t="n">
        <x:v>87.26</x:v>
      </x:c>
      <x:c r="AB1755" s="28" t="n">
        <x:v>544.64</x:v>
      </x:c>
      <x:c r="AC1755" s="28" t="str">
        <x:v>BOB</x:v>
      </x:c>
      <x:c r="AD1755" s="28" t="n">
        <x:f>IF(AC1755="USD",AB1755*'Parametros'!$B$4,AB1755)</x:f>
        <x:v>544.64</x:v>
      </x:c>
      <x:c r="AE1755" s="28" t="n">
        <x:f>W1755*X1755*(1-Z1755)</x:f>
        <x:v>544.64</x:v>
      </x:c>
      <x:c r="AF1755" s="28" t="n">
        <x:f>W1755*AA1755</x:f>
        <x:v>349.04</x:v>
      </x:c>
      <x:c r="AG1755" s="28" t="n">
        <x:f>AE1755-AF1755</x:f>
        <x:v>195.59999999999997</x:v>
      </x:c>
      <x:c r="AH1755" s="20" t="n">
        <x:f>IF(AE1755&gt;0,AG1755/AE1755,"")</x:f>
        <x:v>0.3591363102232667</x:v>
      </x:c>
      <x:c r="AI1755" s="28" t="n">
        <x:v>121225.56</x:v>
      </x:c>
      <x:c r="AJ1755" s="28"/>
      <x:c r="AK1755"/>
      <x:c r="AL1755" t="str">
        <x:v>Completado</x:v>
      </x:c>
      <x:c r="AM1755" t="str">
        <x:f>IF(W1755&lt;0,"Devuelto",AL1755)</x:f>
        <x:v>Completado</x:v>
      </x:c>
      <x:c r="AN1755" t="str">
        <x:v>Tarjeta</x:v>
      </x:c>
      <x:c r="AO1755" s="29" t="str">
        <x:v>Sin observación</x:v>
      </x:c>
      <x:c r="AP1755" t="str">
        <x:f>IF(D1755="","No","Sí")</x:f>
        <x:v>Sí</x:v>
      </x:c>
    </x:row>
    <x:row r="1756">
      <x:c r="A1756" t="n">
        <x:v>1756</x:v>
      </x:c>
      <x:c r="B1756" t="str">
        <x:v>VT0008333</x:v>
      </x:c>
      <x:c r="C1756" t="str">
        <x:v>45775</x:v>
      </x:c>
      <x:c r="D1756" s="27" t="n">
        <x:v>45775</x:v>
      </x:c>
      <x:c r="E1756" t="n">
        <x:f>IF(D1756="","",YEAR(D1756))</x:f>
        <x:v>2025</x:v>
      </x:c>
      <x:c r="F1756" t="n">
        <x:f>IF(D1756="","",MONTH(D1756))</x:f>
        <x:v>4</x:v>
      </x:c>
      <x:c r="G1756" t="str">
        <x:f>IF(D1756="","Fecha no disponible",TEXT(D1756,"mmmm"))</x:f>
        <x:v>April</x:v>
      </x:c>
      <x:c r="H1756" t="str">
        <x:f>IF(D1756="","Fecha no disponible",TEXT(D1756,"yyyy-mm"))</x:f>
        <x:v>2025-04</x:v>
      </x:c>
      <x:c r="I1756" t="str">
        <x:f>IF(D1756="","Fecha no disponible","T"&amp;ROUNDUP(MONTH(D1756)/3,0))</x:f>
        <x:v>T2</x:v>
      </x:c>
      <x:c r="J1756" t="str">
        <x:v>T015</x:v>
      </x:c>
      <x:c r="K1756" t="str">
        <x:v>Tienda Potosí 3</x:v>
      </x:c>
      <x:c r="L1756" t="str">
        <x:v>Mall</x:v>
      </x:c>
      <x:c r="M1756" t="str">
        <x:v>Potosí</x:v>
      </x:c>
      <x:c r="N1756" t="str">
        <x:f>IFERROR(VLOOKUP(M1756,'Mapeos'!$A$4:$B$30,2,FALSE),M1756)</x:f>
        <x:v>Potosí</x:v>
      </x:c>
      <x:c r="O1756" t="str">
        <x:v>C01499</x:v>
      </x:c>
      <x:c r="P1756" t="str">
        <x:v>Masivo</x:v>
      </x:c>
      <x:c r="Q1756" t="str">
        <x:v>P0075</x:v>
      </x:c>
      <x:c r="R1756" t="str">
        <x:v>Alimentos</x:v>
      </x:c>
      <x:c r="S1756" t="str">
        <x:v>Marca B</x:v>
      </x:c>
      <x:c r="T1756" t="str">
        <x:v>WhatsApp</x:v>
      </x:c>
      <x:c r="U1756" t="str">
        <x:f>IFERROR(VLOOKUP(T1756,'Mapeos'!$D$4:$E$25,2,FALSE),T1756)</x:f>
        <x:v>WhatsApp</x:v>
      </x:c>
      <x:c r="V1756" t="str">
        <x:v>V037</x:v>
      </x:c>
      <x:c r="W1756" t="n">
        <x:v>1</x:v>
      </x:c>
      <x:c r="X1756" s="28" t="n">
        <x:v>45.46</x:v>
      </x:c>
      <x:c r="Y1756" s="20" t="n">
        <x:v>0.15</x:v>
      </x:c>
      <x:c r="Z1756" s="20" t="n">
        <x:f>IF(Y1756&gt;1,Y1756/100,Y1756)</x:f>
        <x:v>0.15</x:v>
      </x:c>
      <x:c r="AA1756" s="28" t="n">
        <x:v>33.72</x:v>
      </x:c>
      <x:c r="AB1756" s="28" t="n">
        <x:v>38.64</x:v>
      </x:c>
      <x:c r="AC1756" s="28" t="str">
        <x:v>BOB</x:v>
      </x:c>
      <x:c r="AD1756" s="28" t="n">
        <x:f>IF(AC1756="USD",AB1756*'Parametros'!$B$4,AB1756)</x:f>
        <x:v>38.64</x:v>
      </x:c>
      <x:c r="AE1756" s="28" t="n">
        <x:f>W1756*X1756*(1-Z1756)</x:f>
        <x:v>38.641</x:v>
      </x:c>
      <x:c r="AF1756" s="28" t="n">
        <x:f>W1756*AA1756</x:f>
        <x:v>33.72</x:v>
      </x:c>
      <x:c r="AG1756" s="28" t="n">
        <x:f>AE1756-AF1756</x:f>
        <x:v>4.920999999999999</x:v>
      </x:c>
      <x:c r="AH1756" s="20" t="n">
        <x:f>IF(AE1756&gt;0,AG1756/AE1756,"")</x:f>
        <x:v>0.12735177661033617</x:v>
      </x:c>
      <x:c r="AI1756" s="28" t="n">
        <x:v>81980.31</x:v>
      </x:c>
      <x:c r="AJ1756" s="28"/>
      <x:c r="AK1756"/>
      <x:c r="AL1756" t="str">
        <x:v>Completado</x:v>
      </x:c>
      <x:c r="AM1756" t="str">
        <x:f>IF(W1756&lt;0,"Devuelto",AL1756)</x:f>
        <x:v>Completado</x:v>
      </x:c>
      <x:c r="AN1756" t="str">
        <x:v>QR</x:v>
      </x:c>
      <x:c r="AO1756" s="29" t="str">
        <x:v>Sin observación</x:v>
      </x:c>
      <x:c r="AP1756" t="str">
        <x:f>IF(D1756="","No","Sí")</x:f>
        <x:v>Sí</x:v>
      </x:c>
    </x:row>
    <x:row r="1757">
      <x:c r="A1757" t="n">
        <x:v>1757</x:v>
      </x:c>
      <x:c r="B1757" t="str">
        <x:v>VT0008338</x:v>
      </x:c>
      <x:c r="C1757" t="str">
        <x:v>45800</x:v>
      </x:c>
      <x:c r="D1757" s="27" t="n">
        <x:v>45800</x:v>
      </x:c>
      <x:c r="E1757" t="n">
        <x:f>IF(D1757="","",YEAR(D1757))</x:f>
        <x:v>2025</x:v>
      </x:c>
      <x:c r="F1757" t="n">
        <x:f>IF(D1757="","",MONTH(D1757))</x:f>
        <x:v>5</x:v>
      </x:c>
      <x:c r="G1757" t="str">
        <x:f>IF(D1757="","Fecha no disponible",TEXT(D1757,"mmmm"))</x:f>
        <x:v>May</x:v>
      </x:c>
      <x:c r="H1757" t="str">
        <x:f>IF(D1757="","Fecha no disponible",TEXT(D1757,"yyyy-mm"))</x:f>
        <x:v>2025-05</x:v>
      </x:c>
      <x:c r="I1757" t="str">
        <x:f>IF(D1757="","Fecha no disponible","T"&amp;ROUNDUP(MONTH(D1757)/3,0))</x:f>
        <x:v>T2</x:v>
      </x:c>
      <x:c r="J1757" t="str">
        <x:v>T002</x:v>
      </x:c>
      <x:c r="K1757" t="str">
        <x:v>Tienda La Paz 2</x:v>
      </x:c>
      <x:c r="L1757" t="str">
        <x:v>Mall</x:v>
      </x:c>
      <x:c r="M1757" t="str">
        <x:v>La Paz</x:v>
      </x:c>
      <x:c r="N1757" t="str">
        <x:f>IFERROR(VLOOKUP(M1757,'Mapeos'!$A$4:$B$30,2,FALSE),M1757)</x:f>
        <x:v>La Paz</x:v>
      </x:c>
      <x:c r="O1757" t="str">
        <x:v>C01368</x:v>
      </x:c>
      <x:c r="P1757" t="str">
        <x:v>Premium</x:v>
      </x:c>
      <x:c r="Q1757" t="str">
        <x:v>P0042</x:v>
      </x:c>
      <x:c r="R1757" t="str">
        <x:v>Electrónica</x:v>
      </x:c>
      <x:c r="S1757" t="str">
        <x:v>Marca B</x:v>
      </x:c>
      <x:c r="T1757" t="str">
        <x:v>Tienda</x:v>
      </x:c>
      <x:c r="U1757" t="str">
        <x:f>IFERROR(VLOOKUP(T1757,'Mapeos'!$D$4:$E$25,2,FALSE),T1757)</x:f>
        <x:v>Tienda</x:v>
      </x:c>
      <x:c r="V1757" t="str">
        <x:v>V009</x:v>
      </x:c>
      <x:c r="W1757" t="n">
        <x:v>2</x:v>
      </x:c>
      <x:c r="X1757" s="28" t="n">
        <x:v>482.25</x:v>
      </x:c>
      <x:c r="Y1757" s="20" t="n">
        <x:v>0</x:v>
      </x:c>
      <x:c r="Z1757" s="20" t="n">
        <x:f>IF(Y1757&gt;1,Y1757/100,Y1757)</x:f>
        <x:v>0</x:v>
      </x:c>
      <x:c r="AA1757" s="28" t="n">
        <x:v>283.66</x:v>
      </x:c>
      <x:c r="AB1757" s="28" t="n">
        <x:v>964.5</x:v>
      </x:c>
      <x:c r="AC1757" s="28" t="str">
        <x:v>BOB</x:v>
      </x:c>
      <x:c r="AD1757" s="28" t="n">
        <x:f>IF(AC1757="USD",AB1757*'Parametros'!$B$4,AB1757)</x:f>
        <x:v>964.5</x:v>
      </x:c>
      <x:c r="AE1757" s="28" t="n">
        <x:f>W1757*X1757*(1-Z1757)</x:f>
        <x:v>964.5</x:v>
      </x:c>
      <x:c r="AF1757" s="28" t="n">
        <x:f>W1757*AA1757</x:f>
        <x:v>567.32</x:v>
      </x:c>
      <x:c r="AG1757" s="28" t="n">
        <x:f>AE1757-AF1757</x:f>
        <x:v>397.17999999999995</x:v>
      </x:c>
      <x:c r="AH1757" s="20" t="n">
        <x:f>IF(AE1757&gt;0,AG1757/AE1757,"")</x:f>
        <x:v>0.41179885951270084</x:v>
      </x:c>
      <x:c r="AI1757" s="28" t="n">
        <x:v>197389.58</x:v>
      </x:c>
      <x:c r="AJ1757" s="28"/>
      <x:c r="AK1757"/>
      <x:c r="AL1757" t="str">
        <x:v>Completado</x:v>
      </x:c>
      <x:c r="AM1757" t="str">
        <x:f>IF(W1757&lt;0,"Devuelto",AL1757)</x:f>
        <x:v>Completado</x:v>
      </x:c>
      <x:c r="AN1757" t="str">
        <x:v>Transferencia</x:v>
      </x:c>
      <x:c r="AO1757" s="29" t="str">
        <x:v>Sin observación</x:v>
      </x:c>
      <x:c r="AP1757" t="str">
        <x:f>IF(D1757="","No","Sí")</x:f>
        <x:v>Sí</x:v>
      </x:c>
    </x:row>
    <x:row r="1758">
      <x:c r="A1758" t="n">
        <x:v>1758</x:v>
      </x:c>
      <x:c r="B1758" t="str">
        <x:v>VT0008343</x:v>
      </x:c>
      <x:c r="C1758" t="str">
        <x:v>45425</x:v>
      </x:c>
      <x:c r="D1758" s="27" t="n">
        <x:v>45425</x:v>
      </x:c>
      <x:c r="E1758" t="n">
        <x:f>IF(D1758="","",YEAR(D1758))</x:f>
        <x:v>2024</x:v>
      </x:c>
      <x:c r="F1758" t="n">
        <x:f>IF(D1758="","",MONTH(D1758))</x:f>
        <x:v>5</x:v>
      </x:c>
      <x:c r="G1758" t="str">
        <x:f>IF(D1758="","Fecha no disponible",TEXT(D1758,"mmmm"))</x:f>
        <x:v>May</x:v>
      </x:c>
      <x:c r="H1758" t="str">
        <x:f>IF(D1758="","Fecha no disponible",TEXT(D1758,"yyyy-mm"))</x:f>
        <x:v>2024-05</x:v>
      </x:c>
      <x:c r="I1758" t="str">
        <x:f>IF(D1758="","Fecha no disponible","T"&amp;ROUNDUP(MONTH(D1758)/3,0))</x:f>
        <x:v>T2</x:v>
      </x:c>
      <x:c r="J1758" t="str">
        <x:v>T019</x:v>
      </x:c>
      <x:c r="K1758" t="str">
        <x:v>Tienda Sucre 3</x:v>
      </x:c>
      <x:c r="L1758" t="str">
        <x:v>Centro</x:v>
      </x:c>
      <x:c r="M1758" t="str">
        <x:v>Sucre</x:v>
      </x:c>
      <x:c r="N1758" t="str">
        <x:f>IFERROR(VLOOKUP(M1758,'Mapeos'!$A$4:$B$30,2,FALSE),M1758)</x:f>
        <x:v>Sucre</x:v>
      </x:c>
      <x:c r="O1758" t="str">
        <x:v>C01344</x:v>
      </x:c>
      <x:c r="P1758" t="str">
        <x:v>Premium</x:v>
      </x:c>
      <x:c r="Q1758" t="str">
        <x:v>P0042</x:v>
      </x:c>
      <x:c r="R1758" t="str">
        <x:v>Electrónica</x:v>
      </x:c>
      <x:c r="S1758" t="str">
        <x:v>Marca B</x:v>
      </x:c>
      <x:c r="T1758" t="str">
        <x:v>Tienda</x:v>
      </x:c>
      <x:c r="U1758" t="str">
        <x:f>IFERROR(VLOOKUP(T1758,'Mapeos'!$D$4:$E$25,2,FALSE),T1758)</x:f>
        <x:v>Tienda</x:v>
      </x:c>
      <x:c r="V1758" t="str">
        <x:v>V016</x:v>
      </x:c>
      <x:c r="W1758" t="n">
        <x:v>0</x:v>
      </x:c>
      <x:c r="X1758" s="28" t="n">
        <x:v>489.54</x:v>
      </x:c>
      <x:c r="Y1758" s="20" t="n">
        <x:v>0.25</x:v>
      </x:c>
      <x:c r="Z1758" s="20" t="n">
        <x:f>IF(Y1758&gt;1,Y1758/100,Y1758)</x:f>
        <x:v>0.25</x:v>
      </x:c>
      <x:c r="AA1758" s="28" t="n">
        <x:v>283.66</x:v>
      </x:c>
      <x:c r="AB1758" s="28" t="n">
        <x:v>0</x:v>
      </x:c>
      <x:c r="AC1758" s="28" t="str">
        <x:v>BOB</x:v>
      </x:c>
      <x:c r="AD1758" s="28" t="n">
        <x:f>IF(AC1758="USD",AB1758*'Parametros'!$B$4,AB1758)</x:f>
        <x:v>0</x:v>
      </x:c>
      <x:c r="AE1758" s="28" t="n">
        <x:f>W1758*X1758*(1-Z1758)</x:f>
        <x:v>0</x:v>
      </x:c>
      <x:c r="AF1758" s="28" t="n">
        <x:f>W1758*AA1758</x:f>
        <x:v>0</x:v>
      </x:c>
      <x:c r="AG1758" s="28" t="n">
        <x:f>AE1758-AF1758</x:f>
        <x:v>0</x:v>
      </x:c>
      <x:c r="AH1758" s="20" t="str">
        <x:f>IF(AE1758&gt;0,AG1758/AE1758,"")</x:f>
      </x:c>
      <x:c r="AI1758" s="28" t="n">
        <x:v>170500.35</x:v>
      </x:c>
      <x:c r="AJ1758" s="28"/>
      <x:c r="AK1758"/>
      <x:c r="AL1758" t="str">
        <x:v>Cancelado</x:v>
      </x:c>
      <x:c r="AM1758" t="str">
        <x:f>IF(W1758&lt;0,"Devuelto",AL1758)</x:f>
        <x:v>Cancelado</x:v>
      </x:c>
      <x:c r="AN1758" t="str">
        <x:v>Tarjeta</x:v>
      </x:c>
      <x:c r="AO1758" s="29" t="str">
        <x:v>Sin observación</x:v>
      </x:c>
      <x:c r="AP1758" t="str">
        <x:f>IF(D1758="","No","Sí")</x:f>
        <x:v>Sí</x:v>
      </x:c>
    </x:row>
    <x:row r="1759">
      <x:c r="A1759" t="n">
        <x:v>1759</x:v>
      </x:c>
      <x:c r="B1759" t="str">
        <x:v>VT0008348</x:v>
      </x:c>
      <x:c r="C1759" t="str">
        <x:v>45844</x:v>
      </x:c>
      <x:c r="D1759" s="27" t="n">
        <x:v>45844</x:v>
      </x:c>
      <x:c r="E1759" t="n">
        <x:f>IF(D1759="","",YEAR(D1759))</x:f>
        <x:v>2025</x:v>
      </x:c>
      <x:c r="F1759" t="n">
        <x:f>IF(D1759="","",MONTH(D1759))</x:f>
        <x:v>7</x:v>
      </x:c>
      <x:c r="G1759" t="str">
        <x:f>IF(D1759="","Fecha no disponible",TEXT(D1759,"mmmm"))</x:f>
        <x:v>July</x:v>
      </x:c>
      <x:c r="H1759" t="str">
        <x:f>IF(D1759="","Fecha no disponible",TEXT(D1759,"yyyy-mm"))</x:f>
        <x:v>2025-07</x:v>
      </x:c>
      <x:c r="I1759" t="str">
        <x:f>IF(D1759="","Fecha no disponible","T"&amp;ROUNDUP(MONTH(D1759)/3,0))</x:f>
        <x:v>T3</x:v>
      </x:c>
      <x:c r="J1759" t="str">
        <x:v>T006</x:v>
      </x:c>
      <x:c r="K1759" t="str">
        <x:v>Tienda Santa Cruz 2</x:v>
      </x:c>
      <x:c r="L1759" t="str">
        <x:v>Mall</x:v>
      </x:c>
      <x:c r="M1759" t="str">
        <x:v>Santa Cruz</x:v>
      </x:c>
      <x:c r="N1759" t="str">
        <x:f>IFERROR(VLOOKUP(M1759,'Mapeos'!$A$4:$B$30,2,FALSE),M1759)</x:f>
        <x:v>Santa Cruz</x:v>
      </x:c>
      <x:c r="O1759" t="str">
        <x:v>C01279</x:v>
      </x:c>
      <x:c r="P1759" t="str">
        <x:v>Empresa</x:v>
      </x:c>
      <x:c r="Q1759" t="str">
        <x:v>P0061</x:v>
      </x:c>
      <x:c r="R1759" t="str">
        <x:v>Deportes</x:v>
      </x:c>
      <x:c r="S1759" t="str">
        <x:v>Marca C</x:v>
      </x:c>
      <x:c r="T1759" t="str">
        <x:v>WhatsApp</x:v>
      </x:c>
      <x:c r="U1759" t="str">
        <x:f>IFERROR(VLOOKUP(T1759,'Mapeos'!$D$4:$E$25,2,FALSE),T1759)</x:f>
        <x:v>WhatsApp</x:v>
      </x:c>
      <x:c r="V1759" t="str">
        <x:v>V004</x:v>
      </x:c>
      <x:c r="W1759" t="n">
        <x:v>1</x:v>
      </x:c>
      <x:c r="X1759" s="28" t="n">
        <x:v>257.75</x:v>
      </x:c>
      <x:c r="Y1759" s="20" t="n">
        <x:v>0</x:v>
      </x:c>
      <x:c r="Z1759" s="20" t="n">
        <x:f>IF(Y1759&gt;1,Y1759/100,Y1759)</x:f>
        <x:v>0</x:v>
      </x:c>
      <x:c r="AA1759" s="28" t="n">
        <x:v>150.39</x:v>
      </x:c>
      <x:c r="AB1759" s="28" t="n">
        <x:v>257.75</x:v>
      </x:c>
      <x:c r="AC1759" s="28" t="str">
        <x:v>BOB</x:v>
      </x:c>
      <x:c r="AD1759" s="28" t="n">
        <x:f>IF(AC1759="USD",AB1759*'Parametros'!$B$4,AB1759)</x:f>
        <x:v>257.75</x:v>
      </x:c>
      <x:c r="AE1759" s="28" t="n">
        <x:f>W1759*X1759*(1-Z1759)</x:f>
        <x:v>257.75</x:v>
      </x:c>
      <x:c r="AF1759" s="28" t="n">
        <x:f>W1759*AA1759</x:f>
        <x:v>150.39</x:v>
      </x:c>
      <x:c r="AG1759" s="28" t="n">
        <x:f>AE1759-AF1759</x:f>
        <x:v>107.36000000000001</x:v>
      </x:c>
      <x:c r="AH1759" s="20" t="n">
        <x:f>IF(AE1759&gt;0,AG1759/AE1759,"")</x:f>
        <x:v>0.4165276430649855</x:v>
      </x:c>
      <x:c r="AI1759" s="28" t="n">
        <x:v>63917.04</x:v>
      </x:c>
      <x:c r="AJ1759" s="28"/>
      <x:c r="AK1759"/>
      <x:c r="AL1759" t="str">
        <x:v>Completado</x:v>
      </x:c>
      <x:c r="AM1759" t="str">
        <x:f>IF(W1759&lt;0,"Devuelto",AL1759)</x:f>
        <x:v>Completado</x:v>
      </x:c>
      <x:c r="AN1759" t="str">
        <x:v>Tarjeta</x:v>
      </x:c>
      <x:c r="AO1759" s="29" t="str">
        <x:v>Sin observación</x:v>
      </x:c>
      <x:c r="AP1759" t="str">
        <x:f>IF(D1759="","No","Sí")</x:f>
        <x:v>Sí</x:v>
      </x:c>
    </x:row>
    <x:row r="1760">
      <x:c r="A1760" t="n">
        <x:v>1760</x:v>
      </x:c>
      <x:c r="B1760" t="str">
        <x:v>VT0008352</x:v>
      </x:c>
      <x:c r="C1760" t="str">
        <x:v>45815</x:v>
      </x:c>
      <x:c r="D1760" s="27" t="n">
        <x:v>45815</x:v>
      </x:c>
      <x:c r="E1760" t="n">
        <x:f>IF(D1760="","",YEAR(D1760))</x:f>
        <x:v>2025</x:v>
      </x:c>
      <x:c r="F1760" t="n">
        <x:f>IF(D1760="","",MONTH(D1760))</x:f>
        <x:v>6</x:v>
      </x:c>
      <x:c r="G1760" t="str">
        <x:f>IF(D1760="","Fecha no disponible",TEXT(D1760,"mmmm"))</x:f>
        <x:v>June</x:v>
      </x:c>
      <x:c r="H1760" t="str">
        <x:f>IF(D1760="","Fecha no disponible",TEXT(D1760,"yyyy-mm"))</x:f>
        <x:v>2025-06</x:v>
      </x:c>
      <x:c r="I1760" t="str">
        <x:f>IF(D1760="","Fecha no disponible","T"&amp;ROUNDUP(MONTH(D1760)/3,0))</x:f>
        <x:v>T2</x:v>
      </x:c>
      <x:c r="J1760" t="str">
        <x:v>T017</x:v>
      </x:c>
      <x:c r="K1760" t="str">
        <x:v>Tienda Sucre 1</x:v>
      </x:c>
      <x:c r="L1760" t="str">
        <x:v>Centro</x:v>
      </x:c>
      <x:c r="M1760" t="str">
        <x:v>Sucre</x:v>
      </x:c>
      <x:c r="N1760" t="str">
        <x:f>IFERROR(VLOOKUP(M1760,'Mapeos'!$A$4:$B$30,2,FALSE),M1760)</x:f>
        <x:v>Sucre</x:v>
      </x:c>
      <x:c r="O1760" t="str">
        <x:v>C00796</x:v>
      </x:c>
      <x:c r="P1760" t="str">
        <x:v>Empresa</x:v>
      </x:c>
      <x:c r="Q1760" t="str">
        <x:v>P0018</x:v>
      </x:c>
      <x:c r="R1760" t="str">
        <x:v>Hogar</x:v>
      </x:c>
      <x:c r="S1760" t="str">
        <x:v>Marca B</x:v>
      </x:c>
      <x:c r="T1760" t="str">
        <x:v>marketplace</x:v>
      </x:c>
      <x:c r="U1760" t="str">
        <x:f>IFERROR(VLOOKUP(T1760,'Mapeos'!$D$4:$E$25,2,FALSE),T1760)</x:f>
        <x:v>Marketplace</x:v>
      </x:c>
      <x:c r="V1760" t="str">
        <x:v>V024</x:v>
      </x:c>
      <x:c r="W1760" t="n">
        <x:v>1</x:v>
      </x:c>
      <x:c r="X1760" s="28" t="n">
        <x:v>191.47</x:v>
      </x:c>
      <x:c r="Y1760" s="20" t="n">
        <x:v>0</x:v>
      </x:c>
      <x:c r="Z1760" s="20" t="n">
        <x:f>IF(Y1760&gt;1,Y1760/100,Y1760)</x:f>
        <x:v>0</x:v>
      </x:c>
      <x:c r="AA1760" s="28" t="n">
        <x:v>100.5</x:v>
      </x:c>
      <x:c r="AB1760" s="28" t="n">
        <x:v>191.47</x:v>
      </x:c>
      <x:c r="AC1760" s="28" t="str">
        <x:v>BOB</x:v>
      </x:c>
      <x:c r="AD1760" s="28" t="n">
        <x:f>IF(AC1760="USD",AB1760*'Parametros'!$B$4,AB1760)</x:f>
        <x:v>191.47</x:v>
      </x:c>
      <x:c r="AE1760" s="28" t="n">
        <x:f>W1760*X1760*(1-Z1760)</x:f>
        <x:v>191.47</x:v>
      </x:c>
      <x:c r="AF1760" s="28" t="n">
        <x:f>W1760*AA1760</x:f>
        <x:v>100.5</x:v>
      </x:c>
      <x:c r="AG1760" s="28" t="n">
        <x:f>AE1760-AF1760</x:f>
        <x:v>90.97</x:v>
      </x:c>
      <x:c r="AH1760" s="20" t="n">
        <x:f>IF(AE1760&gt;0,AG1760/AE1760,"")</x:f>
        <x:v>0.4751135948190317</x:v>
      </x:c>
      <x:c r="AI1760" s="28" t="n">
        <x:v>81072.36</x:v>
      </x:c>
      <x:c r="AJ1760" s="28"/>
      <x:c r="AK1760"/>
      <x:c r="AL1760" t="str">
        <x:v>Completado</x:v>
      </x:c>
      <x:c r="AM1760" t="str">
        <x:f>IF(W1760&lt;0,"Devuelto",AL1760)</x:f>
        <x:v>Completado</x:v>
      </x:c>
      <x:c r="AN1760" t="str">
        <x:v>Efectivo</x:v>
      </x:c>
      <x:c r="AO1760" s="29" t="str">
        <x:v>Canal estandarizado</x:v>
      </x:c>
      <x:c r="AP1760" t="str">
        <x:f>IF(D1760="","No","Sí")</x:f>
        <x:v>Sí</x:v>
      </x:c>
    </x:row>
    <x:row r="1761">
      <x:c r="A1761" t="n">
        <x:v>1761</x:v>
      </x:c>
      <x:c r="B1761" t="str">
        <x:v>VT0008357</x:v>
      </x:c>
      <x:c r="C1761" t="str">
        <x:v>46091</x:v>
      </x:c>
      <x:c r="D1761" s="27" t="n">
        <x:v>46091</x:v>
      </x:c>
      <x:c r="E1761" t="n">
        <x:f>IF(D1761="","",YEAR(D1761))</x:f>
        <x:v>2026</x:v>
      </x:c>
      <x:c r="F1761" t="n">
        <x:f>IF(D1761="","",MONTH(D1761))</x:f>
        <x:v>3</x:v>
      </x:c>
      <x:c r="G1761" t="str">
        <x:f>IF(D1761="","Fecha no disponible",TEXT(D1761,"mmmm"))</x:f>
        <x:v>March</x:v>
      </x:c>
      <x:c r="H1761" t="str">
        <x:f>IF(D1761="","Fecha no disponible",TEXT(D1761,"yyyy-mm"))</x:f>
        <x:v>2026-03</x:v>
      </x:c>
      <x:c r="I1761" t="str">
        <x:f>IF(D1761="","Fecha no disponible","T"&amp;ROUNDUP(MONTH(D1761)/3,0))</x:f>
        <x:v>T1</x:v>
      </x:c>
      <x:c r="J1761" t="str">
        <x:v>T003</x:v>
      </x:c>
      <x:c r="K1761" t="str">
        <x:v>Tienda La Paz 3</x:v>
      </x:c>
      <x:c r="L1761" t="str">
        <x:v>Barrio</x:v>
      </x:c>
      <x:c r="M1761" t="str">
        <x:v>La Paz</x:v>
      </x:c>
      <x:c r="N1761" t="str">
        <x:f>IFERROR(VLOOKUP(M1761,'Mapeos'!$A$4:$B$30,2,FALSE),M1761)</x:f>
        <x:v>La Paz</x:v>
      </x:c>
      <x:c r="O1761" t="str">
        <x:v>C01488</x:v>
      </x:c>
      <x:c r="P1761" t="str">
        <x:v>Frecuente</x:v>
      </x:c>
      <x:c r="Q1761" t="str">
        <x:v>P0008</x:v>
      </x:c>
      <x:c r="R1761" t="str">
        <x:v>Hogar</x:v>
      </x:c>
      <x:c r="S1761" t="str">
        <x:v>Marca B</x:v>
      </x:c>
      <x:c r="T1761" t="str">
        <x:v>E-COMMERCE</x:v>
      </x:c>
      <x:c r="U1761" t="str">
        <x:f>IFERROR(VLOOKUP(T1761,'Mapeos'!$D$4:$E$25,2,FALSE),T1761)</x:f>
        <x:v>E-commerce</x:v>
      </x:c>
      <x:c r="V1761" t="str">
        <x:v>V021</x:v>
      </x:c>
      <x:c r="W1761" t="n">
        <x:v>3</x:v>
      </x:c>
      <x:c r="X1761" s="28" t="n">
        <x:v>230.74</x:v>
      </x:c>
      <x:c r="Y1761" s="20" t="n">
        <x:v>0.15</x:v>
      </x:c>
      <x:c r="Z1761" s="20" t="n">
        <x:f>IF(Y1761&gt;1,Y1761/100,Y1761)</x:f>
        <x:v>0.15</x:v>
      </x:c>
      <x:c r="AA1761" s="28" t="n">
        <x:v>127.25</x:v>
      </x:c>
      <x:c r="AB1761" s="28" t="n">
        <x:v>588.39</x:v>
      </x:c>
      <x:c r="AC1761" s="28" t="str">
        <x:v>BOB</x:v>
      </x:c>
      <x:c r="AD1761" s="28" t="n">
        <x:f>IF(AC1761="USD",AB1761*'Parametros'!$B$4,AB1761)</x:f>
        <x:v>588.39</x:v>
      </x:c>
      <x:c r="AE1761" s="28" t="n">
        <x:f>W1761*X1761*(1-Z1761)</x:f>
        <x:v>588.3870000000001</x:v>
      </x:c>
      <x:c r="AF1761" s="28" t="n">
        <x:f>W1761*AA1761</x:f>
        <x:v>381.75</x:v>
      </x:c>
      <x:c r="AG1761" s="28" t="n">
        <x:f>AE1761-AF1761</x:f>
        <x:v>206.63700000000006</x:v>
      </x:c>
      <x:c r="AH1761" s="20" t="n">
        <x:f>IF(AE1761&gt;0,AG1761/AE1761,"")</x:f>
        <x:v>0.35119232749873813</x:v>
      </x:c>
      <x:c r="AI1761" s="28" t="n">
        <x:v>66832.55</x:v>
      </x:c>
      <x:c r="AJ1761" s="28"/>
      <x:c r="AK1761"/>
      <x:c r="AL1761" t="str">
        <x:v>Completado</x:v>
      </x:c>
      <x:c r="AM1761" t="str">
        <x:f>IF(W1761&lt;0,"Devuelto",AL1761)</x:f>
        <x:v>Completado</x:v>
      </x:c>
      <x:c r="AN1761" t="str">
        <x:v>Transferencia</x:v>
      </x:c>
      <x:c r="AO1761" s="29" t="str">
        <x:v>Canal estandarizado</x:v>
      </x:c>
      <x:c r="AP1761" t="str">
        <x:f>IF(D1761="","No","Sí")</x:f>
        <x:v>Sí</x:v>
      </x:c>
    </x:row>
    <x:row r="1762">
      <x:c r="A1762" t="n">
        <x:v>1762</x:v>
      </x:c>
      <x:c r="B1762" t="str">
        <x:v>VT0008362</x:v>
      </x:c>
      <x:c r="C1762" t="str">
        <x:v>45971</x:v>
      </x:c>
      <x:c r="D1762" s="27" t="n">
        <x:v>45971</x:v>
      </x:c>
      <x:c r="E1762" t="n">
        <x:f>IF(D1762="","",YEAR(D1762))</x:f>
        <x:v>2025</x:v>
      </x:c>
      <x:c r="F1762" t="n">
        <x:f>IF(D1762="","",MONTH(D1762))</x:f>
        <x:v>11</x:v>
      </x:c>
      <x:c r="G1762" t="str">
        <x:f>IF(D1762="","Fecha no disponible",TEXT(D1762,"mmmm"))</x:f>
        <x:v>November</x:v>
      </x:c>
      <x:c r="H1762" t="str">
        <x:f>IF(D1762="","Fecha no disponible",TEXT(D1762,"yyyy-mm"))</x:f>
        <x:v>2025-11</x:v>
      </x:c>
      <x:c r="I1762" t="str">
        <x:f>IF(D1762="","Fecha no disponible","T"&amp;ROUNDUP(MONTH(D1762)/3,0))</x:f>
        <x:v>T4</x:v>
      </x:c>
      <x:c r="J1762" t="str">
        <x:v>T017</x:v>
      </x:c>
      <x:c r="K1762" t="str">
        <x:v>Tienda Sucre 1</x:v>
      </x:c>
      <x:c r="L1762" t="str">
        <x:v>Centro</x:v>
      </x:c>
      <x:c r="M1762" t="str">
        <x:v>Sucre</x:v>
      </x:c>
      <x:c r="N1762" t="str">
        <x:f>IFERROR(VLOOKUP(M1762,'Mapeos'!$A$4:$B$30,2,FALSE),M1762)</x:f>
        <x:v>Sucre</x:v>
      </x:c>
      <x:c r="O1762" t="str">
        <x:v>C00066</x:v>
      </x:c>
      <x:c r="P1762" t="str">
        <x:v>Empresa</x:v>
      </x:c>
      <x:c r="Q1762" t="str">
        <x:v>P0148</x:v>
      </x:c>
      <x:c r="R1762" t="str">
        <x:v>Cuidado Personal</x:v>
      </x:c>
      <x:c r="S1762" t="str">
        <x:v>Marca C</x:v>
      </x:c>
      <x:c r="T1762" t="str">
        <x:v>Tienda</x:v>
      </x:c>
      <x:c r="U1762" t="str">
        <x:f>IFERROR(VLOOKUP(T1762,'Mapeos'!$D$4:$E$25,2,FALSE),T1762)</x:f>
        <x:v>Tienda</x:v>
      </x:c>
      <x:c r="V1762" t="str">
        <x:v>V035</x:v>
      </x:c>
      <x:c r="W1762" t="n">
        <x:v>0</x:v>
      </x:c>
      <x:c r="X1762" s="28" t="n">
        <x:v>81.1</x:v>
      </x:c>
      <x:c r="Y1762" s="20" t="n">
        <x:v>0</x:v>
      </x:c>
      <x:c r="Z1762" s="20" t="n">
        <x:f>IF(Y1762&gt;1,Y1762/100,Y1762)</x:f>
        <x:v>0</x:v>
      </x:c>
      <x:c r="AA1762" s="28" t="n">
        <x:v>59.11</x:v>
      </x:c>
      <x:c r="AB1762" s="28" t="n">
        <x:v>0</x:v>
      </x:c>
      <x:c r="AC1762" s="28" t="str">
        <x:v>BOB</x:v>
      </x:c>
      <x:c r="AD1762" s="28" t="n">
        <x:f>IF(AC1762="USD",AB1762*'Parametros'!$B$4,AB1762)</x:f>
        <x:v>0</x:v>
      </x:c>
      <x:c r="AE1762" s="28" t="n">
        <x:f>W1762*X1762*(1-Z1762)</x:f>
        <x:v>0</x:v>
      </x:c>
      <x:c r="AF1762" s="28" t="n">
        <x:f>W1762*AA1762</x:f>
        <x:v>0</x:v>
      </x:c>
      <x:c r="AG1762" s="28" t="n">
        <x:f>AE1762-AF1762</x:f>
        <x:v>0</x:v>
      </x:c>
      <x:c r="AH1762" s="20" t="str">
        <x:f>IF(AE1762&gt;0,AG1762/AE1762,"")</x:f>
      </x:c>
      <x:c r="AI1762" s="28" t="n">
        <x:v>153823.32</x:v>
      </x:c>
      <x:c r="AJ1762" s="28"/>
      <x:c r="AK1762"/>
      <x:c r="AL1762" t="str">
        <x:v>Cancelado</x:v>
      </x:c>
      <x:c r="AM1762" t="str">
        <x:f>IF(W1762&lt;0,"Devuelto",AL1762)</x:f>
        <x:v>Cancelado</x:v>
      </x:c>
      <x:c r="AN1762" t="str">
        <x:v>Tarjeta</x:v>
      </x:c>
      <x:c r="AO1762" s="29" t="str">
        <x:v>Sin observación</x:v>
      </x:c>
      <x:c r="AP1762" t="str">
        <x:f>IF(D1762="","No","Sí")</x:f>
        <x:v>Sí</x:v>
      </x:c>
    </x:row>
    <x:row r="1763">
      <x:c r="A1763" t="n">
        <x:v>1763</x:v>
      </x:c>
      <x:c r="B1763" t="str">
        <x:v>VT0008367</x:v>
      </x:c>
      <x:c r="C1763" t="str">
        <x:v>45614</x:v>
      </x:c>
      <x:c r="D1763" s="27" t="n">
        <x:v>45614</x:v>
      </x:c>
      <x:c r="E1763" t="n">
        <x:f>IF(D1763="","",YEAR(D1763))</x:f>
        <x:v>2024</x:v>
      </x:c>
      <x:c r="F1763" t="n">
        <x:f>IF(D1763="","",MONTH(D1763))</x:f>
        <x:v>11</x:v>
      </x:c>
      <x:c r="G1763" t="str">
        <x:f>IF(D1763="","Fecha no disponible",TEXT(D1763,"mmmm"))</x:f>
        <x:v>November</x:v>
      </x:c>
      <x:c r="H1763" t="str">
        <x:f>IF(D1763="","Fecha no disponible",TEXT(D1763,"yyyy-mm"))</x:f>
        <x:v>2024-11</x:v>
      </x:c>
      <x:c r="I1763" t="str">
        <x:f>IF(D1763="","Fecha no disponible","T"&amp;ROUNDUP(MONTH(D1763)/3,0))</x:f>
        <x:v>T4</x:v>
      </x:c>
      <x:c r="J1763" t="str">
        <x:v>T020</x:v>
      </x:c>
      <x:c r="K1763" t="str">
        <x:v>Tienda Sucre 4</x:v>
      </x:c>
      <x:c r="L1763" t="str">
        <x:v>Mall</x:v>
      </x:c>
      <x:c r="M1763" t="str">
        <x:v>Sucre</x:v>
      </x:c>
      <x:c r="N1763" t="str">
        <x:f>IFERROR(VLOOKUP(M1763,'Mapeos'!$A$4:$B$30,2,FALSE),M1763)</x:f>
        <x:v>Sucre</x:v>
      </x:c>
      <x:c r="O1763" t="str">
        <x:v>C01536</x:v>
      </x:c>
      <x:c r="P1763" t="str">
        <x:v>Premium</x:v>
      </x:c>
      <x:c r="Q1763" t="str">
        <x:v>P0038</x:v>
      </x:c>
      <x:c r="R1763" t="str">
        <x:v>Deportes</x:v>
      </x:c>
      <x:c r="S1763" t="str">
        <x:v>Marca A</x:v>
      </x:c>
      <x:c r="T1763" t="str">
        <x:v>Tienda</x:v>
      </x:c>
      <x:c r="U1763" t="str">
        <x:f>IFERROR(VLOOKUP(T1763,'Mapeos'!$D$4:$E$25,2,FALSE),T1763)</x:f>
        <x:v>Tienda</x:v>
      </x:c>
      <x:c r="V1763" t="str">
        <x:v>V001</x:v>
      </x:c>
      <x:c r="W1763" t="n">
        <x:v>2</x:v>
      </x:c>
      <x:c r="X1763" s="28" t="n">
        <x:v>304.91</x:v>
      </x:c>
      <x:c r="Y1763" s="20" t="n">
        <x:v>0.1</x:v>
      </x:c>
      <x:c r="Z1763" s="20" t="n">
        <x:f>IF(Y1763&gt;1,Y1763/100,Y1763)</x:f>
        <x:v>0.1</x:v>
      </x:c>
      <x:c r="AA1763" s="28" t="n">
        <x:v>203.7</x:v>
      </x:c>
      <x:c r="AB1763" s="28" t="n">
        <x:v>548.84</x:v>
      </x:c>
      <x:c r="AC1763" s="28" t="str">
        <x:v>BOB</x:v>
      </x:c>
      <x:c r="AD1763" s="28" t="n">
        <x:f>IF(AC1763="USD",AB1763*'Parametros'!$B$4,AB1763)</x:f>
        <x:v>548.84</x:v>
      </x:c>
      <x:c r="AE1763" s="28" t="n">
        <x:f>W1763*X1763*(1-Z1763)</x:f>
        <x:v>548.8380000000001</x:v>
      </x:c>
      <x:c r="AF1763" s="28" t="n">
        <x:f>W1763*AA1763</x:f>
        <x:v>407.4</x:v>
      </x:c>
      <x:c r="AG1763" s="28" t="n">
        <x:f>AE1763-AF1763</x:f>
        <x:v>141.4380000000001</x:v>
      </x:c>
      <x:c r="AH1763" s="20" t="n">
        <x:f>IF(AE1763&gt;0,AG1763/AE1763,"")</x:f>
        <x:v>0.25770445923933855</x:v>
      </x:c>
      <x:c r="AI1763" s="28" t="n">
        <x:v>163312.54</x:v>
      </x:c>
      <x:c r="AJ1763" s="28"/>
      <x:c r="AK1763"/>
      <x:c r="AL1763" t="str">
        <x:v>Completado</x:v>
      </x:c>
      <x:c r="AM1763" t="str">
        <x:f>IF(W1763&lt;0,"Devuelto",AL1763)</x:f>
        <x:v>Completado</x:v>
      </x:c>
      <x:c r="AN1763" t="str">
        <x:v>Efectivo</x:v>
      </x:c>
      <x:c r="AO1763" s="29" t="str">
        <x:v>Sin observación</x:v>
      </x:c>
      <x:c r="AP1763" t="str">
        <x:f>IF(D1763="","No","Sí")</x:f>
        <x:v>Sí</x:v>
      </x:c>
    </x:row>
    <x:row r="1764">
      <x:c r="A1764" t="n">
        <x:v>1764</x:v>
      </x:c>
      <x:c r="B1764" t="str">
        <x:v>VT0008371</x:v>
      </x:c>
      <x:c r="C1764" t="str">
        <x:v>46151</x:v>
      </x:c>
      <x:c r="D1764" s="27" t="n">
        <x:v>46151</x:v>
      </x:c>
      <x:c r="E1764" t="n">
        <x:f>IF(D1764="","",YEAR(D1764))</x:f>
        <x:v>2026</x:v>
      </x:c>
      <x:c r="F1764" t="n">
        <x:f>IF(D1764="","",MONTH(D1764))</x:f>
        <x:v>5</x:v>
      </x:c>
      <x:c r="G1764" t="str">
        <x:f>IF(D1764="","Fecha no disponible",TEXT(D1764,"mmmm"))</x:f>
        <x:v>May</x:v>
      </x:c>
      <x:c r="H1764" t="str">
        <x:f>IF(D1764="","Fecha no disponible",TEXT(D1764,"yyyy-mm"))</x:f>
        <x:v>2026-05</x:v>
      </x:c>
      <x:c r="I1764" t="str">
        <x:f>IF(D1764="","Fecha no disponible","T"&amp;ROUNDUP(MONTH(D1764)/3,0))</x:f>
        <x:v>T2</x:v>
      </x:c>
      <x:c r="J1764" t="str">
        <x:v>T009</x:v>
      </x:c>
      <x:c r="K1764" t="str">
        <x:v>Tienda Cochabamba 1</x:v>
      </x:c>
      <x:c r="L1764" t="str">
        <x:v>Mall</x:v>
      </x:c>
      <x:c r="M1764" t="str">
        <x:v>Cochabamba</x:v>
      </x:c>
      <x:c r="N1764" t="str">
        <x:f>IFERROR(VLOOKUP(M1764,'Mapeos'!$A$4:$B$30,2,FALSE),M1764)</x:f>
        <x:v>Cochabamba</x:v>
      </x:c>
      <x:c r="O1764" t="str">
        <x:v>C00075</x:v>
      </x:c>
      <x:c r="P1764" t="str">
        <x:v>Empresa</x:v>
      </x:c>
      <x:c r="Q1764" t="str">
        <x:v>P0053</x:v>
      </x:c>
      <x:c r="R1764" t="str">
        <x:v>Alimentos</x:v>
      </x:c>
      <x:c r="S1764" t="str">
        <x:v>Marca B</x:v>
      </x:c>
      <x:c r="T1764" t="str">
        <x:v>E-commerce</x:v>
      </x:c>
      <x:c r="U1764" t="str">
        <x:f>IFERROR(VLOOKUP(T1764,'Mapeos'!$D$4:$E$25,2,FALSE),T1764)</x:f>
        <x:v>E-commerce</x:v>
      </x:c>
      <x:c r="V1764" t="str">
        <x:v>V008</x:v>
      </x:c>
      <x:c r="W1764" t="n">
        <x:v>2</x:v>
      </x:c>
      <x:c r="X1764" s="28" t="n">
        <x:v>57.74</x:v>
      </x:c>
      <x:c r="Y1764" s="20" t="n">
        <x:v>0.1</x:v>
      </x:c>
      <x:c r="Z1764" s="20" t="n">
        <x:f>IF(Y1764&gt;1,Y1764/100,Y1764)</x:f>
        <x:v>0.1</x:v>
      </x:c>
      <x:c r="AA1764" s="28" t="n">
        <x:v>43.92</x:v>
      </x:c>
      <x:c r="AB1764" s="28" t="n">
        <x:v>103.93</x:v>
      </x:c>
      <x:c r="AC1764" s="28" t="str">
        <x:v>BOB</x:v>
      </x:c>
      <x:c r="AD1764" s="28" t="n">
        <x:f>IF(AC1764="USD",AB1764*'Parametros'!$B$4,AB1764)</x:f>
        <x:v>103.93</x:v>
      </x:c>
      <x:c r="AE1764" s="28" t="n">
        <x:f>W1764*X1764*(1-Z1764)</x:f>
        <x:v>103.932</x:v>
      </x:c>
      <x:c r="AF1764" s="28" t="n">
        <x:f>W1764*AA1764</x:f>
        <x:v>87.84</x:v>
      </x:c>
      <x:c r="AG1764" s="28" t="n">
        <x:f>AE1764-AF1764</x:f>
        <x:v>16.092</x:v>
      </x:c>
      <x:c r="AH1764" s="20" t="n">
        <x:f>IF(AE1764&gt;0,AG1764/AE1764,"")</x:f>
        <x:v>0.1548320055420852</x:v>
      </x:c>
      <x:c r="AI1764" s="28" t="n">
        <x:v>74853.86</x:v>
      </x:c>
      <x:c r="AJ1764" s="28"/>
      <x:c r="AK1764"/>
      <x:c r="AL1764" t="str">
        <x:v>Completado</x:v>
      </x:c>
      <x:c r="AM1764" t="str">
        <x:f>IF(W1764&lt;0,"Devuelto",AL1764)</x:f>
        <x:v>Completado</x:v>
      </x:c>
      <x:c r="AN1764" t="str">
        <x:v>QR</x:v>
      </x:c>
      <x:c r="AO1764" s="29" t="str">
        <x:v>Sin observación</x:v>
      </x:c>
      <x:c r="AP1764" t="str">
        <x:f>IF(D1764="","No","Sí")</x:f>
        <x:v>Sí</x:v>
      </x:c>
    </x:row>
    <x:row r="1765">
      <x:c r="A1765" t="n">
        <x:v>1765</x:v>
      </x:c>
      <x:c r="B1765" t="str">
        <x:v>VT0008376</x:v>
      </x:c>
      <x:c r="C1765" t="str">
        <x:v>45476</x:v>
      </x:c>
      <x:c r="D1765" s="27" t="n">
        <x:v>45476</x:v>
      </x:c>
      <x:c r="E1765" t="n">
        <x:f>IF(D1765="","",YEAR(D1765))</x:f>
        <x:v>2024</x:v>
      </x:c>
      <x:c r="F1765" t="n">
        <x:f>IF(D1765="","",MONTH(D1765))</x:f>
        <x:v>7</x:v>
      </x:c>
      <x:c r="G1765" t="str">
        <x:f>IF(D1765="","Fecha no disponible",TEXT(D1765,"mmmm"))</x:f>
        <x:v>July</x:v>
      </x:c>
      <x:c r="H1765" t="str">
        <x:f>IF(D1765="","Fecha no disponible",TEXT(D1765,"yyyy-mm"))</x:f>
        <x:v>2024-07</x:v>
      </x:c>
      <x:c r="I1765" t="str">
        <x:f>IF(D1765="","Fecha no disponible","T"&amp;ROUNDUP(MONTH(D1765)/3,0))</x:f>
        <x:v>T3</x:v>
      </x:c>
      <x:c r="J1765" t="str">
        <x:v>T005</x:v>
      </x:c>
      <x:c r="K1765" t="str">
        <x:v>Tienda Santa Cruz 1</x:v>
      </x:c>
      <x:c r="L1765" t="str">
        <x:v>Centro</x:v>
      </x:c>
      <x:c r="M1765" t="str">
        <x:v>Santa Cruz</x:v>
      </x:c>
      <x:c r="N1765" t="str">
        <x:f>IFERROR(VLOOKUP(M1765,'Mapeos'!$A$4:$B$30,2,FALSE),M1765)</x:f>
        <x:v>Santa Cruz</x:v>
      </x:c>
      <x:c r="O1765" t="str">
        <x:v>C01373</x:v>
      </x:c>
      <x:c r="P1765" t="str">
        <x:v>Masivo</x:v>
      </x:c>
      <x:c r="Q1765" t="str">
        <x:v>P0084</x:v>
      </x:c>
      <x:c r="R1765" t="str">
        <x:v>Alimentos</x:v>
      </x:c>
      <x:c r="S1765" t="str">
        <x:v>Marca D</x:v>
      </x:c>
      <x:c r="T1765" t="str">
        <x:v>Tienda</x:v>
      </x:c>
      <x:c r="U1765" t="str">
        <x:f>IFERROR(VLOOKUP(T1765,'Mapeos'!$D$4:$E$25,2,FALSE),T1765)</x:f>
        <x:v>Tienda</x:v>
      </x:c>
      <x:c r="V1765" t="str">
        <x:v>V019</x:v>
      </x:c>
      <x:c r="W1765" t="n">
        <x:v>2</x:v>
      </x:c>
      <x:c r="X1765" s="28" t="n">
        <x:v>37.59</x:v>
      </x:c>
      <x:c r="Y1765" s="20" t="n">
        <x:v>0.25</x:v>
      </x:c>
      <x:c r="Z1765" s="20" t="n">
        <x:f>IF(Y1765&gt;1,Y1765/100,Y1765)</x:f>
        <x:v>0.25</x:v>
      </x:c>
      <x:c r="AA1765" s="28" t="n">
        <x:v>20.47</x:v>
      </x:c>
      <x:c r="AB1765" s="28" t="n">
        <x:v>56.39</x:v>
      </x:c>
      <x:c r="AC1765" s="28" t="str">
        <x:v>BOB</x:v>
      </x:c>
      <x:c r="AD1765" s="28" t="n">
        <x:f>IF(AC1765="USD",AB1765*'Parametros'!$B$4,AB1765)</x:f>
        <x:v>56.39</x:v>
      </x:c>
      <x:c r="AE1765" s="28" t="n">
        <x:f>W1765*X1765*(1-Z1765)</x:f>
        <x:v>56.385000000000005</x:v>
      </x:c>
      <x:c r="AF1765" s="28" t="n">
        <x:f>W1765*AA1765</x:f>
        <x:v>40.94</x:v>
      </x:c>
      <x:c r="AG1765" s="28" t="n">
        <x:f>AE1765-AF1765</x:f>
        <x:v>15.445000000000007</x:v>
      </x:c>
      <x:c r="AH1765" s="20" t="n">
        <x:f>IF(AE1765&gt;0,AG1765/AE1765,"")</x:f>
        <x:v>0.27392036889243604</x:v>
      </x:c>
      <x:c r="AI1765" s="28" t="n">
        <x:v>136150.72</x:v>
      </x:c>
      <x:c r="AJ1765" s="28"/>
      <x:c r="AK1765"/>
      <x:c r="AL1765" t="str">
        <x:v>Completado</x:v>
      </x:c>
      <x:c r="AM1765" t="str">
        <x:f>IF(W1765&lt;0,"Devuelto",AL1765)</x:f>
        <x:v>Completado</x:v>
      </x:c>
      <x:c r="AN1765" t="str">
        <x:v>QR</x:v>
      </x:c>
      <x:c r="AO1765" s="29" t="str">
        <x:v>Sin observación</x:v>
      </x:c>
      <x:c r="AP1765" t="str">
        <x:f>IF(D1765="","No","Sí")</x:f>
        <x:v>Sí</x:v>
      </x:c>
    </x:row>
    <x:row r="1766">
      <x:c r="A1766" t="n">
        <x:v>1766</x:v>
      </x:c>
      <x:c r="B1766" t="str">
        <x:v>VT0008381</x:v>
      </x:c>
      <x:c r="C1766" t="str">
        <x:v>46063</x:v>
      </x:c>
      <x:c r="D1766" s="27" t="n">
        <x:v>46063</x:v>
      </x:c>
      <x:c r="E1766" t="n">
        <x:f>IF(D1766="","",YEAR(D1766))</x:f>
        <x:v>2026</x:v>
      </x:c>
      <x:c r="F1766" t="n">
        <x:f>IF(D1766="","",MONTH(D1766))</x:f>
        <x:v>2</x:v>
      </x:c>
      <x:c r="G1766" t="str">
        <x:f>IF(D1766="","Fecha no disponible",TEXT(D1766,"mmmm"))</x:f>
        <x:v>February</x:v>
      </x:c>
      <x:c r="H1766" t="str">
        <x:f>IF(D1766="","Fecha no disponible",TEXT(D1766,"yyyy-mm"))</x:f>
        <x:v>2026-02</x:v>
      </x:c>
      <x:c r="I1766" t="str">
        <x:f>IF(D1766="","Fecha no disponible","T"&amp;ROUNDUP(MONTH(D1766)/3,0))</x:f>
        <x:v>T1</x:v>
      </x:c>
      <x:c r="J1766" t="str">
        <x:v>T012</x:v>
      </x:c>
      <x:c r="K1766" t="str">
        <x:v>Tienda Cochabamba 4</x:v>
      </x:c>
      <x:c r="L1766" t="str">
        <x:v>Centro</x:v>
      </x:c>
      <x:c r="M1766" t="str">
        <x:v>Cochabamba</x:v>
      </x:c>
      <x:c r="N1766" t="str">
        <x:f>IFERROR(VLOOKUP(M1766,'Mapeos'!$A$4:$B$30,2,FALSE),M1766)</x:f>
        <x:v>Cochabamba</x:v>
      </x:c>
      <x:c r="O1766" t="str">
        <x:v>C00002</x:v>
      </x:c>
      <x:c r="P1766" t="str">
        <x:v>Premium</x:v>
      </x:c>
      <x:c r="Q1766" t="str">
        <x:v>P0035</x:v>
      </x:c>
      <x:c r="R1766" t="str">
        <x:v>Cuidado Personal</x:v>
      </x:c>
      <x:c r="S1766" t="str">
        <x:v>Marca A</x:v>
      </x:c>
      <x:c r="T1766" t="str">
        <x:v>Tienda</x:v>
      </x:c>
      <x:c r="U1766" t="str">
        <x:f>IFERROR(VLOOKUP(T1766,'Mapeos'!$D$4:$E$25,2,FALSE),T1766)</x:f>
        <x:v>Tienda</x:v>
      </x:c>
      <x:c r="V1766" t="str">
        <x:v>V016</x:v>
      </x:c>
      <x:c r="W1766" t="n">
        <x:v>1</x:v>
      </x:c>
      <x:c r="X1766" s="28" t="n">
        <x:v>93.39</x:v>
      </x:c>
      <x:c r="Y1766" s="20" t="n">
        <x:v>0</x:v>
      </x:c>
      <x:c r="Z1766" s="20" t="n">
        <x:f>IF(Y1766&gt;1,Y1766/100,Y1766)</x:f>
        <x:v>0</x:v>
      </x:c>
      <x:c r="AA1766" s="28" t="n">
        <x:v>62.62</x:v>
      </x:c>
      <x:c r="AB1766" s="28" t="n">
        <x:v>93.39</x:v>
      </x:c>
      <x:c r="AC1766" s="28" t="str">
        <x:v>BOB</x:v>
      </x:c>
      <x:c r="AD1766" s="28" t="n">
        <x:f>IF(AC1766="USD",AB1766*'Parametros'!$B$4,AB1766)</x:f>
        <x:v>93.39</x:v>
      </x:c>
      <x:c r="AE1766" s="28" t="n">
        <x:f>W1766*X1766*(1-Z1766)</x:f>
        <x:v>93.39</x:v>
      </x:c>
      <x:c r="AF1766" s="28" t="n">
        <x:f>W1766*AA1766</x:f>
        <x:v>62.62</x:v>
      </x:c>
      <x:c r="AG1766" s="28" t="n">
        <x:f>AE1766-AF1766</x:f>
        <x:v>30.770000000000003</x:v>
      </x:c>
      <x:c r="AH1766" s="20" t="n">
        <x:f>IF(AE1766&gt;0,AG1766/AE1766,"")</x:f>
        <x:v>0.3294785308919585</x:v>
      </x:c>
      <x:c r="AI1766" s="28" t="n">
        <x:v>121225.56</x:v>
      </x:c>
      <x:c r="AJ1766" s="28"/>
      <x:c r="AK1766"/>
      <x:c r="AL1766" t="str">
        <x:v>Completado</x:v>
      </x:c>
      <x:c r="AM1766" t="str">
        <x:f>IF(W1766&lt;0,"Devuelto",AL1766)</x:f>
        <x:v>Completado</x:v>
      </x:c>
      <x:c r="AN1766" t="str">
        <x:v>Tarjeta</x:v>
      </x:c>
      <x:c r="AO1766" s="29" t="str">
        <x:v>Sin observación</x:v>
      </x:c>
      <x:c r="AP1766" t="str">
        <x:f>IF(D1766="","No","Sí")</x:f>
        <x:v>Sí</x:v>
      </x:c>
    </x:row>
    <x:row r="1767">
      <x:c r="A1767" t="n">
        <x:v>1767</x:v>
      </x:c>
      <x:c r="B1767" t="str">
        <x:v>VT0008386</x:v>
      </x:c>
      <x:c r="C1767" t="str">
        <x:v>45898</x:v>
      </x:c>
      <x:c r="D1767" s="27" t="n">
        <x:v>45898</x:v>
      </x:c>
      <x:c r="E1767" t="n">
        <x:f>IF(D1767="","",YEAR(D1767))</x:f>
        <x:v>2025</x:v>
      </x:c>
      <x:c r="F1767" t="n">
        <x:f>IF(D1767="","",MONTH(D1767))</x:f>
        <x:v>8</x:v>
      </x:c>
      <x:c r="G1767" t="str">
        <x:f>IF(D1767="","Fecha no disponible",TEXT(D1767,"mmmm"))</x:f>
        <x:v>August</x:v>
      </x:c>
      <x:c r="H1767" t="str">
        <x:f>IF(D1767="","Fecha no disponible",TEXT(D1767,"yyyy-mm"))</x:f>
        <x:v>2025-08</x:v>
      </x:c>
      <x:c r="I1767" t="str">
        <x:f>IF(D1767="","Fecha no disponible","T"&amp;ROUNDUP(MONTH(D1767)/3,0))</x:f>
        <x:v>T3</x:v>
      </x:c>
      <x:c r="J1767" t="str">
        <x:v>T004</x:v>
      </x:c>
      <x:c r="K1767" t="str">
        <x:v>Tienda La Paz 4</x:v>
      </x:c>
      <x:c r="L1767" t="str">
        <x:v>Centro</x:v>
      </x:c>
      <x:c r="M1767" t="str">
        <x:v>La Paz</x:v>
      </x:c>
      <x:c r="N1767" t="str">
        <x:f>IFERROR(VLOOKUP(M1767,'Mapeos'!$A$4:$B$30,2,FALSE),M1767)</x:f>
        <x:v>La Paz</x:v>
      </x:c>
      <x:c r="O1767" t="str">
        <x:v>C01004</x:v>
      </x:c>
      <x:c r="P1767" t="str">
        <x:v>Premium</x:v>
      </x:c>
      <x:c r="Q1767" t="str">
        <x:v>P0033</x:v>
      </x:c>
      <x:c r="R1767" t="str">
        <x:v>Electrónica</x:v>
      </x:c>
      <x:c r="S1767" t="str">
        <x:v>Marca A</x:v>
      </x:c>
      <x:c r="T1767" t="str">
        <x:v>Tienda</x:v>
      </x:c>
      <x:c r="U1767" t="str">
        <x:f>IFERROR(VLOOKUP(T1767,'Mapeos'!$D$4:$E$25,2,FALSE),T1767)</x:f>
        <x:v>Tienda</x:v>
      </x:c>
      <x:c r="V1767" t="str">
        <x:v>V037</x:v>
      </x:c>
      <x:c r="W1767" t="n">
        <x:v>1</x:v>
      </x:c>
      <x:c r="X1767" s="28" t="n">
        <x:v>781.59</x:v>
      </x:c>
      <x:c r="Y1767" s="20" t="n">
        <x:v>0.25</x:v>
      </x:c>
      <x:c r="Z1767" s="20" t="n">
        <x:f>IF(Y1767&gt;1,Y1767/100,Y1767)</x:f>
        <x:v>0.25</x:v>
      </x:c>
      <x:c r="AA1767" s="28" t="n">
        <x:v>423.88</x:v>
      </x:c>
      <x:c r="AB1767" s="28" t="n">
        <x:v>586.19</x:v>
      </x:c>
      <x:c r="AC1767" s="28" t="str">
        <x:v>BOB</x:v>
      </x:c>
      <x:c r="AD1767" s="28" t="n">
        <x:f>IF(AC1767="USD",AB1767*'Parametros'!$B$4,AB1767)</x:f>
        <x:v>586.19</x:v>
      </x:c>
      <x:c r="AE1767" s="28" t="n">
        <x:f>W1767*X1767*(1-Z1767)</x:f>
        <x:v>586.1925</x:v>
      </x:c>
      <x:c r="AF1767" s="28" t="n">
        <x:f>W1767*AA1767</x:f>
        <x:v>423.88</x:v>
      </x:c>
      <x:c r="AG1767" s="28" t="n">
        <x:f>AE1767-AF1767</x:f>
        <x:v>162.3125</x:v>
      </x:c>
      <x:c r="AH1767" s="20" t="n">
        <x:f>IF(AE1767&gt;0,AG1767/AE1767,"")</x:f>
        <x:v>0.27689282957390277</x:v>
      </x:c>
      <x:c r="AI1767" s="28" t="n">
        <x:v>154372.2</x:v>
      </x:c>
      <x:c r="AJ1767" s="28" t="n">
        <x:v>97</x:v>
      </x:c>
      <x:c r="AK1767" t="n">
        <x:v>17</x:v>
      </x:c>
      <x:c r="AL1767" t="str">
        <x:v>Completado</x:v>
      </x:c>
      <x:c r="AM1767" t="str">
        <x:f>IF(W1767&lt;0,"Devuelto",AL1767)</x:f>
        <x:v>Completado</x:v>
      </x:c>
      <x:c r="AN1767" t="str">
        <x:v>Transferencia</x:v>
      </x:c>
      <x:c r="AO1767" s="29" t="str">
        <x:v>Sin observación</x:v>
      </x:c>
      <x:c r="AP1767" t="str">
        <x:f>IF(D1767="","No","Sí")</x:f>
        <x:v>Sí</x:v>
      </x:c>
    </x:row>
    <x:row r="1768">
      <x:c r="A1768" t="n">
        <x:v>1768</x:v>
      </x:c>
      <x:c r="B1768" t="str">
        <x:v>VT0008390</x:v>
      </x:c>
      <x:c r="C1768" t="str">
        <x:v>45963</x:v>
      </x:c>
      <x:c r="D1768" s="27" t="n">
        <x:v>45963</x:v>
      </x:c>
      <x:c r="E1768" t="n">
        <x:f>IF(D1768="","",YEAR(D1768))</x:f>
        <x:v>2025</x:v>
      </x:c>
      <x:c r="F1768" t="n">
        <x:f>IF(D1768="","",MONTH(D1768))</x:f>
        <x:v>11</x:v>
      </x:c>
      <x:c r="G1768" t="str">
        <x:f>IF(D1768="","Fecha no disponible",TEXT(D1768,"mmmm"))</x:f>
        <x:v>November</x:v>
      </x:c>
      <x:c r="H1768" t="str">
        <x:f>IF(D1768="","Fecha no disponible",TEXT(D1768,"yyyy-mm"))</x:f>
        <x:v>2025-11</x:v>
      </x:c>
      <x:c r="I1768" t="str">
        <x:f>IF(D1768="","Fecha no disponible","T"&amp;ROUNDUP(MONTH(D1768)/3,0))</x:f>
        <x:v>T4</x:v>
      </x:c>
      <x:c r="J1768" t="str">
        <x:v>T019</x:v>
      </x:c>
      <x:c r="K1768" t="str">
        <x:v>Tienda Sucre 3</x:v>
      </x:c>
      <x:c r="L1768" t="str">
        <x:v>Centro</x:v>
      </x:c>
      <x:c r="M1768" t="str">
        <x:v>Sucre</x:v>
      </x:c>
      <x:c r="N1768" t="str">
        <x:f>IFERROR(VLOOKUP(M1768,'Mapeos'!$A$4:$B$30,2,FALSE),M1768)</x:f>
        <x:v>Sucre</x:v>
      </x:c>
      <x:c r="O1768" t="str">
        <x:v>C01106</x:v>
      </x:c>
      <x:c r="P1768" t="str">
        <x:v>Masivo</x:v>
      </x:c>
      <x:c r="Q1768" t="str">
        <x:v>P0076</x:v>
      </x:c>
      <x:c r="R1768" t="str">
        <x:v>Hogar</x:v>
      </x:c>
      <x:c r="S1768" t="str">
        <x:v>Marca B</x:v>
      </x:c>
      <x:c r="T1768" t="str">
        <x:v>Tienda</x:v>
      </x:c>
      <x:c r="U1768" t="str">
        <x:f>IFERROR(VLOOKUP(T1768,'Mapeos'!$D$4:$E$25,2,FALSE),T1768)</x:f>
        <x:v>Tienda</x:v>
      </x:c>
      <x:c r="V1768" t="str">
        <x:v>V010</x:v>
      </x:c>
      <x:c r="W1768" t="n">
        <x:v>-5</x:v>
      </x:c>
      <x:c r="X1768" s="28" t="n">
        <x:v>265.39</x:v>
      </x:c>
      <x:c r="Y1768" s="20" t="n">
        <x:v>0.15</x:v>
      </x:c>
      <x:c r="Z1768" s="20" t="n">
        <x:f>IF(Y1768&gt;1,Y1768/100,Y1768)</x:f>
        <x:v>0.15</x:v>
      </x:c>
      <x:c r="AA1768" s="28" t="n">
        <x:v>166.79</x:v>
      </x:c>
      <x:c r="AB1768" s="28" t="n">
        <x:v>-1127.91</x:v>
      </x:c>
      <x:c r="AC1768" s="28" t="str">
        <x:v>BOB</x:v>
      </x:c>
      <x:c r="AD1768" s="28" t="n">
        <x:f>IF(AC1768="USD",AB1768*'Parametros'!$B$4,AB1768)</x:f>
        <x:v>-1127.91</x:v>
      </x:c>
      <x:c r="AE1768" s="28" t="n">
        <x:f>W1768*X1768*(1-Z1768)</x:f>
        <x:v>-1127.9074999999998</x:v>
      </x:c>
      <x:c r="AF1768" s="28" t="n">
        <x:f>W1768*AA1768</x:f>
        <x:v>-833.9499999999999</x:v>
      </x:c>
      <x:c r="AG1768" s="28" t="n">
        <x:f>AE1768-AF1768</x:f>
        <x:v>-293.95749999999987</x:v>
      </x:c>
      <x:c r="AH1768" s="20" t="str">
        <x:f>IF(AE1768&gt;0,AG1768/AE1768,"")</x:f>
      </x:c>
      <x:c r="AI1768" s="28" t="n">
        <x:v>153823.32</x:v>
      </x:c>
      <x:c r="AJ1768" s="28"/>
      <x:c r="AK1768"/>
      <x:c r="AL1768" t="str">
        <x:v>Devuelto</x:v>
      </x:c>
      <x:c r="AM1768" t="str">
        <x:f>IF(W1768&lt;0,"Devuelto",AL1768)</x:f>
        <x:v>Devuelto</x:v>
      </x:c>
      <x:c r="AN1768" t="str">
        <x:v>Efectivo</x:v>
      </x:c>
      <x:c r="AO1768" s="29" t="str">
        <x:v>Sin observación</x:v>
      </x:c>
      <x:c r="AP1768" t="str">
        <x:f>IF(D1768="","No","Sí")</x:f>
        <x:v>Sí</x:v>
      </x:c>
    </x:row>
    <x:row r="1769">
      <x:c r="A1769" t="n">
        <x:v>1769</x:v>
      </x:c>
      <x:c r="B1769" t="str">
        <x:v>VT0008395</x:v>
      </x:c>
      <x:c r="C1769" t="str">
        <x:v>45616</x:v>
      </x:c>
      <x:c r="D1769" s="27" t="n">
        <x:v>45616</x:v>
      </x:c>
      <x:c r="E1769" t="n">
        <x:f>IF(D1769="","",YEAR(D1769))</x:f>
        <x:v>2024</x:v>
      </x:c>
      <x:c r="F1769" t="n">
        <x:f>IF(D1769="","",MONTH(D1769))</x:f>
        <x:v>11</x:v>
      </x:c>
      <x:c r="G1769" t="str">
        <x:f>IF(D1769="","Fecha no disponible",TEXT(D1769,"mmmm"))</x:f>
        <x:v>November</x:v>
      </x:c>
      <x:c r="H1769" t="str">
        <x:f>IF(D1769="","Fecha no disponible",TEXT(D1769,"yyyy-mm"))</x:f>
        <x:v>2024-11</x:v>
      </x:c>
      <x:c r="I1769" t="str">
        <x:f>IF(D1769="","Fecha no disponible","T"&amp;ROUNDUP(MONTH(D1769)/3,0))</x:f>
        <x:v>T4</x:v>
      </x:c>
      <x:c r="J1769" t="str">
        <x:v>T015</x:v>
      </x:c>
      <x:c r="K1769" t="str">
        <x:v>Tienda Potosí 3</x:v>
      </x:c>
      <x:c r="L1769" t="str">
        <x:v>Mall</x:v>
      </x:c>
      <x:c r="M1769" t="str">
        <x:v>Potosí</x:v>
      </x:c>
      <x:c r="N1769" t="str">
        <x:f>IFERROR(VLOOKUP(M1769,'Mapeos'!$A$4:$B$30,2,FALSE),M1769)</x:f>
        <x:v>Potosí</x:v>
      </x:c>
      <x:c r="O1769" t="str">
        <x:v>C00567</x:v>
      </x:c>
      <x:c r="P1769" t="str">
        <x:v>Masivo</x:v>
      </x:c>
      <x:c r="Q1769" t="str">
        <x:v>P0121</x:v>
      </x:c>
      <x:c r="R1769" t="str">
        <x:v>Deportes</x:v>
      </x:c>
      <x:c r="S1769" t="str">
        <x:v>Marca A</x:v>
      </x:c>
      <x:c r="T1769" t="str">
        <x:v>Marketplace</x:v>
      </x:c>
      <x:c r="U1769" t="str">
        <x:f>IFERROR(VLOOKUP(T1769,'Mapeos'!$D$4:$E$25,2,FALSE),T1769)</x:f>
        <x:v>Marketplace</x:v>
      </x:c>
      <x:c r="V1769" t="str">
        <x:v>V013</x:v>
      </x:c>
      <x:c r="W1769" t="n">
        <x:v>2</x:v>
      </x:c>
      <x:c r="X1769" s="28" t="n">
        <x:v>229.1</x:v>
      </x:c>
      <x:c r="Y1769" s="20" t="n">
        <x:v>0.15</x:v>
      </x:c>
      <x:c r="Z1769" s="20" t="n">
        <x:f>IF(Y1769&gt;1,Y1769/100,Y1769)</x:f>
        <x:v>0.15</x:v>
      </x:c>
      <x:c r="AA1769" s="28" t="n">
        <x:v>130.28</x:v>
      </x:c>
      <x:c r="AB1769" s="28" t="n">
        <x:v>389.47</x:v>
      </x:c>
      <x:c r="AC1769" s="28" t="str">
        <x:v>BOB</x:v>
      </x:c>
      <x:c r="AD1769" s="28" t="n">
        <x:f>IF(AC1769="USD",AB1769*'Parametros'!$B$4,AB1769)</x:f>
        <x:v>389.47</x:v>
      </x:c>
      <x:c r="AE1769" s="28" t="n">
        <x:f>W1769*X1769*(1-Z1769)</x:f>
        <x:v>389.46999999999997</x:v>
      </x:c>
      <x:c r="AF1769" s="28" t="n">
        <x:f>W1769*AA1769</x:f>
        <x:v>260.56</x:v>
      </x:c>
      <x:c r="AG1769" s="28" t="n">
        <x:f>AE1769-AF1769</x:f>
        <x:v>128.90999999999997</x:v>
      </x:c>
      <x:c r="AH1769" s="20" t="n">
        <x:f>IF(AE1769&gt;0,AG1769/AE1769,"")</x:f>
        <x:v>0.33098826610521986</x:v>
      </x:c>
      <x:c r="AI1769" s="28" t="n">
        <x:v>99275.58</x:v>
      </x:c>
      <x:c r="AJ1769" s="28"/>
      <x:c r="AK1769"/>
      <x:c r="AL1769" t="str">
        <x:v>Completado</x:v>
      </x:c>
      <x:c r="AM1769" t="str">
        <x:f>IF(W1769&lt;0,"Devuelto",AL1769)</x:f>
        <x:v>Completado</x:v>
      </x:c>
      <x:c r="AN1769" t="str">
        <x:v>QR</x:v>
      </x:c>
      <x:c r="AO1769" s="29" t="str">
        <x:v>Sin observación</x:v>
      </x:c>
      <x:c r="AP1769" t="str">
        <x:f>IF(D1769="","No","Sí")</x:f>
        <x:v>Sí</x:v>
      </x:c>
    </x:row>
    <x:row r="1770">
      <x:c r="A1770" t="n">
        <x:v>1770</x:v>
      </x:c>
      <x:c r="B1770" t="str">
        <x:v>VT0008400</x:v>
      </x:c>
      <x:c r="C1770" t="str">
        <x:v>45565</x:v>
      </x:c>
      <x:c r="D1770" s="27" t="n">
        <x:v>45565</x:v>
      </x:c>
      <x:c r="E1770" t="n">
        <x:f>IF(D1770="","",YEAR(D1770))</x:f>
        <x:v>2024</x:v>
      </x:c>
      <x:c r="F1770" t="n">
        <x:f>IF(D1770="","",MONTH(D1770))</x:f>
        <x:v>9</x:v>
      </x:c>
      <x:c r="G1770" t="str">
        <x:f>IF(D1770="","Fecha no disponible",TEXT(D1770,"mmmm"))</x:f>
        <x:v>September</x:v>
      </x:c>
      <x:c r="H1770" t="str">
        <x:f>IF(D1770="","Fecha no disponible",TEXT(D1770,"yyyy-mm"))</x:f>
        <x:v>2024-09</x:v>
      </x:c>
      <x:c r="I1770" t="str">
        <x:f>IF(D1770="","Fecha no disponible","T"&amp;ROUNDUP(MONTH(D1770)/3,0))</x:f>
        <x:v>T3</x:v>
      </x:c>
      <x:c r="J1770" t="str">
        <x:v>T013</x:v>
      </x:c>
      <x:c r="K1770" t="str">
        <x:v>Tienda Potosí 1</x:v>
      </x:c>
      <x:c r="L1770" t="str">
        <x:v>Centro</x:v>
      </x:c>
      <x:c r="M1770" t="str">
        <x:v>Potosí</x:v>
      </x:c>
      <x:c r="N1770" t="str">
        <x:f>IFERROR(VLOOKUP(M1770,'Mapeos'!$A$4:$B$30,2,FALSE),M1770)</x:f>
        <x:v>Potosí</x:v>
      </x:c>
      <x:c r="O1770" t="str">
        <x:v>C00431</x:v>
      </x:c>
      <x:c r="P1770" t="str">
        <x:v>Masivo</x:v>
      </x:c>
      <x:c r="Q1770" t="str">
        <x:v>P0060</x:v>
      </x:c>
      <x:c r="R1770" t="str">
        <x:v>Alimentos</x:v>
      </x:c>
      <x:c r="S1770" t="str">
        <x:v>Marca D</x:v>
      </x:c>
      <x:c r="T1770" t="str">
        <x:v>E-commerce</x:v>
      </x:c>
      <x:c r="U1770" t="str">
        <x:f>IFERROR(VLOOKUP(T1770,'Mapeos'!$D$4:$E$25,2,FALSE),T1770)</x:f>
        <x:v>E-commerce</x:v>
      </x:c>
      <x:c r="V1770" t="str">
        <x:v>V030</x:v>
      </x:c>
      <x:c r="W1770" t="n">
        <x:v>1</x:v>
      </x:c>
      <x:c r="X1770" s="28" t="n">
        <x:v>31.47</x:v>
      </x:c>
      <x:c r="Y1770" s="20" t="n">
        <x:v>0</x:v>
      </x:c>
      <x:c r="Z1770" s="20" t="n">
        <x:f>IF(Y1770&gt;1,Y1770/100,Y1770)</x:f>
        <x:v>0</x:v>
      </x:c>
      <x:c r="AA1770" s="28" t="n">
        <x:v>16.25</x:v>
      </x:c>
      <x:c r="AB1770" s="28" t="n">
        <x:v>31.47</x:v>
      </x:c>
      <x:c r="AC1770" s="28" t="str">
        <x:v>BOB</x:v>
      </x:c>
      <x:c r="AD1770" s="28" t="n">
        <x:f>IF(AC1770="USD",AB1770*'Parametros'!$B$4,AB1770)</x:f>
        <x:v>31.47</x:v>
      </x:c>
      <x:c r="AE1770" s="28" t="n">
        <x:f>W1770*X1770*(1-Z1770)</x:f>
        <x:v>31.47</x:v>
      </x:c>
      <x:c r="AF1770" s="28" t="n">
        <x:f>W1770*AA1770</x:f>
        <x:v>16.25</x:v>
      </x:c>
      <x:c r="AG1770" s="28" t="n">
        <x:f>AE1770-AF1770</x:f>
        <x:v>15.219999999999999</x:v>
      </x:c>
      <x:c r="AH1770" s="20" t="n">
        <x:f>IF(AE1770&gt;0,AG1770/AE1770,"")</x:f>
        <x:v>0.4836352081347315</x:v>
      </x:c>
      <x:c r="AI1770" s="28" t="n">
        <x:v>76937.8</x:v>
      </x:c>
      <x:c r="AJ1770" s="28" t="n">
        <x:v>0</x:v>
      </x:c>
      <x:c r="AK1770" t="n">
        <x:v>39</x:v>
      </x:c>
      <x:c r="AL1770" t="str">
        <x:v>Completado</x:v>
      </x:c>
      <x:c r="AM1770" t="str">
        <x:f>IF(W1770&lt;0,"Devuelto",AL1770)</x:f>
        <x:v>Completado</x:v>
      </x:c>
      <x:c r="AN1770" t="str">
        <x:v>Transferencia</x:v>
      </x:c>
      <x:c r="AO1770" s="29" t="str">
        <x:v>Sin observación</x:v>
      </x:c>
      <x:c r="AP1770" t="str">
        <x:f>IF(D1770="","No","Sí")</x:f>
        <x:v>Sí</x:v>
      </x:c>
    </x:row>
    <x:row r="1771">
      <x:c r="A1771" t="n">
        <x:v>1771</x:v>
      </x:c>
      <x:c r="B1771" t="str">
        <x:v>VT0008405</x:v>
      </x:c>
      <x:c r="C1771" t="str">
        <x:v>45924</x:v>
      </x:c>
      <x:c r="D1771" s="27" t="n">
        <x:v>45924</x:v>
      </x:c>
      <x:c r="E1771" t="n">
        <x:f>IF(D1771="","",YEAR(D1771))</x:f>
        <x:v>2025</x:v>
      </x:c>
      <x:c r="F1771" t="n">
        <x:f>IF(D1771="","",MONTH(D1771))</x:f>
        <x:v>9</x:v>
      </x:c>
      <x:c r="G1771" t="str">
        <x:f>IF(D1771="","Fecha no disponible",TEXT(D1771,"mmmm"))</x:f>
        <x:v>September</x:v>
      </x:c>
      <x:c r="H1771" t="str">
        <x:f>IF(D1771="","Fecha no disponible",TEXT(D1771,"yyyy-mm"))</x:f>
        <x:v>2025-09</x:v>
      </x:c>
      <x:c r="I1771" t="str">
        <x:f>IF(D1771="","Fecha no disponible","T"&amp;ROUNDUP(MONTH(D1771)/3,0))</x:f>
        <x:v>T3</x:v>
      </x:c>
      <x:c r="J1771" t="str">
        <x:v>T013</x:v>
      </x:c>
      <x:c r="K1771" t="str">
        <x:v>Tienda Potosí 1</x:v>
      </x:c>
      <x:c r="L1771" t="str">
        <x:v>Centro</x:v>
      </x:c>
      <x:c r="M1771" t="str">
        <x:v>Potosí</x:v>
      </x:c>
      <x:c r="N1771" t="str">
        <x:f>IFERROR(VLOOKUP(M1771,'Mapeos'!$A$4:$B$30,2,FALSE),M1771)</x:f>
        <x:v>Potosí</x:v>
      </x:c>
      <x:c r="O1771" t="str">
        <x:v>C01016</x:v>
      </x:c>
      <x:c r="P1771" t="str">
        <x:v>Premium</x:v>
      </x:c>
      <x:c r="Q1771" t="str">
        <x:v>P0024</x:v>
      </x:c>
      <x:c r="R1771" t="str">
        <x:v>Cuidado Personal</x:v>
      </x:c>
      <x:c r="S1771" t="str">
        <x:v>Marca A</x:v>
      </x:c>
      <x:c r="T1771" t="str">
        <x:v>Tienda</x:v>
      </x:c>
      <x:c r="U1771" t="str">
        <x:f>IFERROR(VLOOKUP(T1771,'Mapeos'!$D$4:$E$25,2,FALSE),T1771)</x:f>
        <x:v>Tienda</x:v>
      </x:c>
      <x:c r="V1771" t="str">
        <x:v>V007</x:v>
      </x:c>
      <x:c r="W1771" t="n">
        <x:v>1</x:v>
      </x:c>
      <x:c r="X1771" s="28" t="n">
        <x:v>37.84</x:v>
      </x:c>
      <x:c r="Y1771" s="20" t="n">
        <x:v>0.1</x:v>
      </x:c>
      <x:c r="Z1771" s="20" t="n">
        <x:f>IF(Y1771&gt;1,Y1771/100,Y1771)</x:f>
        <x:v>0.1</x:v>
      </x:c>
      <x:c r="AA1771" s="28" t="n">
        <x:v>20.9</x:v>
      </x:c>
      <x:c r="AB1771" s="28" t="n">
        <x:v>34.06</x:v>
      </x:c>
      <x:c r="AC1771" s="28" t="str">
        <x:v>BOB</x:v>
      </x:c>
      <x:c r="AD1771" s="28" t="n">
        <x:f>IF(AC1771="USD",AB1771*'Parametros'!$B$4,AB1771)</x:f>
        <x:v>34.06</x:v>
      </x:c>
      <x:c r="AE1771" s="28" t="n">
        <x:f>W1771*X1771*(1-Z1771)</x:f>
        <x:v>34.056000000000004</x:v>
      </x:c>
      <x:c r="AF1771" s="28" t="n">
        <x:f>W1771*AA1771</x:f>
        <x:v>20.9</x:v>
      </x:c>
      <x:c r="AG1771" s="28" t="n">
        <x:f>AE1771-AF1771</x:f>
        <x:v>13.156000000000006</x:v>
      </x:c>
      <x:c r="AH1771" s="20" t="n">
        <x:f>IF(AE1771&gt;0,AG1771/AE1771,"")</x:f>
        <x:v>0.38630490956072366</x:v>
      </x:c>
      <x:c r="AI1771" s="28" t="n">
        <x:v>194781.08</x:v>
      </x:c>
      <x:c r="AJ1771" s="28"/>
      <x:c r="AK1771"/>
      <x:c r="AL1771" t="str">
        <x:v>Completado</x:v>
      </x:c>
      <x:c r="AM1771" t="str">
        <x:f>IF(W1771&lt;0,"Devuelto",AL1771)</x:f>
        <x:v>Completado</x:v>
      </x:c>
      <x:c r="AN1771" t="str">
        <x:v>Tarjeta</x:v>
      </x:c>
      <x:c r="AO1771" s="29" t="str">
        <x:v>Sin observación</x:v>
      </x:c>
      <x:c r="AP1771" t="str">
        <x:f>IF(D1771="","No","Sí")</x:f>
        <x:v>Sí</x:v>
      </x:c>
    </x:row>
    <x:row r="1772">
      <x:c r="A1772" t="n">
        <x:v>1772</x:v>
      </x:c>
      <x:c r="B1772" t="str">
        <x:v>VT0008409</x:v>
      </x:c>
      <x:c r="C1772" t="str">
        <x:v>45414</x:v>
      </x:c>
      <x:c r="D1772" s="27" t="n">
        <x:v>45414</x:v>
      </x:c>
      <x:c r="E1772" t="n">
        <x:f>IF(D1772="","",YEAR(D1772))</x:f>
        <x:v>2024</x:v>
      </x:c>
      <x:c r="F1772" t="n">
        <x:f>IF(D1772="","",MONTH(D1772))</x:f>
        <x:v>5</x:v>
      </x:c>
      <x:c r="G1772" t="str">
        <x:f>IF(D1772="","Fecha no disponible",TEXT(D1772,"mmmm"))</x:f>
        <x:v>May</x:v>
      </x:c>
      <x:c r="H1772" t="str">
        <x:f>IF(D1772="","Fecha no disponible",TEXT(D1772,"yyyy-mm"))</x:f>
        <x:v>2024-05</x:v>
      </x:c>
      <x:c r="I1772" t="str">
        <x:f>IF(D1772="","Fecha no disponible","T"&amp;ROUNDUP(MONTH(D1772)/3,0))</x:f>
        <x:v>T2</x:v>
      </x:c>
      <x:c r="J1772" t="str">
        <x:v>T018</x:v>
      </x:c>
      <x:c r="K1772" t="str">
        <x:v>Tienda Sucre 2</x:v>
      </x:c>
      <x:c r="L1772" t="str">
        <x:v>Mall</x:v>
      </x:c>
      <x:c r="M1772" t="str">
        <x:v>Sucre</x:v>
      </x:c>
      <x:c r="N1772" t="str">
        <x:f>IFERROR(VLOOKUP(M1772,'Mapeos'!$A$4:$B$30,2,FALSE),M1772)</x:f>
        <x:v>Sucre</x:v>
      </x:c>
      <x:c r="O1772" t="str">
        <x:v>C00414</x:v>
      </x:c>
      <x:c r="P1772" t="str">
        <x:v>Premium</x:v>
      </x:c>
      <x:c r="Q1772" t="str">
        <x:v>P0084</x:v>
      </x:c>
      <x:c r="R1772" t="str">
        <x:v>Alimentos</x:v>
      </x:c>
      <x:c r="S1772" t="str">
        <x:v>Marca D</x:v>
      </x:c>
      <x:c r="T1772" t="str">
        <x:v>Marketplace</x:v>
      </x:c>
      <x:c r="U1772" t="str">
        <x:f>IFERROR(VLOOKUP(T1772,'Mapeos'!$D$4:$E$25,2,FALSE),T1772)</x:f>
        <x:v>Marketplace</x:v>
      </x:c>
      <x:c r="V1772" t="str">
        <x:v>V031</x:v>
      </x:c>
      <x:c r="W1772" t="n">
        <x:v>2</x:v>
      </x:c>
      <x:c r="X1772" s="28" t="n">
        <x:v>34.27</x:v>
      </x:c>
      <x:c r="Y1772" s="20" t="n">
        <x:v>0.1</x:v>
      </x:c>
      <x:c r="Z1772" s="20" t="n">
        <x:f>IF(Y1772&gt;1,Y1772/100,Y1772)</x:f>
        <x:v>0.1</x:v>
      </x:c>
      <x:c r="AA1772" s="28" t="n">
        <x:v>20.47</x:v>
      </x:c>
      <x:c r="AB1772" s="28" t="n">
        <x:v>61.69</x:v>
      </x:c>
      <x:c r="AC1772" s="28" t="str">
        <x:v>BOB</x:v>
      </x:c>
      <x:c r="AD1772" s="28" t="n">
        <x:f>IF(AC1772="USD",AB1772*'Parametros'!$B$4,AB1772)</x:f>
        <x:v>61.69</x:v>
      </x:c>
      <x:c r="AE1772" s="28" t="n">
        <x:f>W1772*X1772*(1-Z1772)</x:f>
        <x:v>61.68600000000001</x:v>
      </x:c>
      <x:c r="AF1772" s="28" t="n">
        <x:f>W1772*AA1772</x:f>
        <x:v>40.94</x:v>
      </x:c>
      <x:c r="AG1772" s="28" t="n">
        <x:f>AE1772-AF1772</x:f>
        <x:v>20.74600000000001</x:v>
      </x:c>
      <x:c r="AH1772" s="20" t="n">
        <x:f>IF(AE1772&gt;0,AG1772/AE1772,"")</x:f>
        <x:v>0.33631618195376595</x:v>
      </x:c>
      <x:c r="AI1772" s="28" t="n">
        <x:v>99855.54</x:v>
      </x:c>
      <x:c r="AJ1772" s="28"/>
      <x:c r="AK1772"/>
      <x:c r="AL1772" t="str">
        <x:v>Completado</x:v>
      </x:c>
      <x:c r="AM1772" t="str">
        <x:f>IF(W1772&lt;0,"Devuelto",AL1772)</x:f>
        <x:v>Completado</x:v>
      </x:c>
      <x:c r="AN1772" t="str">
        <x:v>Transferencia</x:v>
      </x:c>
      <x:c r="AO1772" s="29" t="str">
        <x:v>Sin observación</x:v>
      </x:c>
      <x:c r="AP1772" t="str">
        <x:f>IF(D1772="","No","Sí")</x:f>
        <x:v>Sí</x:v>
      </x:c>
    </x:row>
    <x:row r="1773">
      <x:c r="A1773" t="n">
        <x:v>1773</x:v>
      </x:c>
      <x:c r="B1773" t="str">
        <x:v>VT0008414</x:v>
      </x:c>
      <x:c r="C1773" t="str">
        <x:v>45363</x:v>
      </x:c>
      <x:c r="D1773" s="27" t="n">
        <x:v>45363</x:v>
      </x:c>
      <x:c r="E1773" t="n">
        <x:f>IF(D1773="","",YEAR(D1773))</x:f>
        <x:v>2024</x:v>
      </x:c>
      <x:c r="F1773" t="n">
        <x:f>IF(D1773="","",MONTH(D1773))</x:f>
        <x:v>3</x:v>
      </x:c>
      <x:c r="G1773" t="str">
        <x:f>IF(D1773="","Fecha no disponible",TEXT(D1773,"mmmm"))</x:f>
        <x:v>March</x:v>
      </x:c>
      <x:c r="H1773" t="str">
        <x:f>IF(D1773="","Fecha no disponible",TEXT(D1773,"yyyy-mm"))</x:f>
        <x:v>2024-03</x:v>
      </x:c>
      <x:c r="I1773" t="str">
        <x:f>IF(D1773="","Fecha no disponible","T"&amp;ROUNDUP(MONTH(D1773)/3,0))</x:f>
        <x:v>T1</x:v>
      </x:c>
      <x:c r="J1773" t="str">
        <x:v>T020</x:v>
      </x:c>
      <x:c r="K1773" t="str">
        <x:v>Tienda Sucre 4</x:v>
      </x:c>
      <x:c r="L1773" t="str">
        <x:v>Mall</x:v>
      </x:c>
      <x:c r="M1773" t="str">
        <x:v>Sucre</x:v>
      </x:c>
      <x:c r="N1773" t="str">
        <x:f>IFERROR(VLOOKUP(M1773,'Mapeos'!$A$4:$B$30,2,FALSE),M1773)</x:f>
        <x:v>Sucre</x:v>
      </x:c>
      <x:c r="O1773" t="str">
        <x:v>C01184</x:v>
      </x:c>
      <x:c r="P1773" t="str">
        <x:v>Frecuente</x:v>
      </x:c>
      <x:c r="Q1773" t="str">
        <x:v>P0034</x:v>
      </x:c>
      <x:c r="R1773" t="str">
        <x:v>Alimentos</x:v>
      </x:c>
      <x:c r="S1773" t="str">
        <x:v>Marca D</x:v>
      </x:c>
      <x:c r="T1773" t="str">
        <x:v>Tienda</x:v>
      </x:c>
      <x:c r="U1773" t="str">
        <x:f>IFERROR(VLOOKUP(T1773,'Mapeos'!$D$4:$E$25,2,FALSE),T1773)</x:f>
        <x:v>Tienda</x:v>
      </x:c>
      <x:c r="V1773" t="str">
        <x:v>V004</x:v>
      </x:c>
      <x:c r="W1773" t="n">
        <x:v>1</x:v>
      </x:c>
      <x:c r="X1773" s="28" t="n">
        <x:v>34.23</x:v>
      </x:c>
      <x:c r="Y1773" s="20" t="n">
        <x:v>0.2</x:v>
      </x:c>
      <x:c r="Z1773" s="20" t="n">
        <x:f>IF(Y1773&gt;1,Y1773/100,Y1773)</x:f>
        <x:v>0.2</x:v>
      </x:c>
      <x:c r="AA1773" s="28" t="n">
        <x:v>22.07</x:v>
      </x:c>
      <x:c r="AB1773" s="28" t="n">
        <x:v>27.38</x:v>
      </x:c>
      <x:c r="AC1773" s="28" t="str">
        <x:v>BOB</x:v>
      </x:c>
      <x:c r="AD1773" s="28" t="n">
        <x:f>IF(AC1773="USD",AB1773*'Parametros'!$B$4,AB1773)</x:f>
        <x:v>27.38</x:v>
      </x:c>
      <x:c r="AE1773" s="28" t="n">
        <x:f>W1773*X1773*(1-Z1773)</x:f>
        <x:v>27.384</x:v>
      </x:c>
      <x:c r="AF1773" s="28" t="n">
        <x:f>W1773*AA1773</x:f>
        <x:v>22.07</x:v>
      </x:c>
      <x:c r="AG1773" s="28" t="n">
        <x:f>AE1773-AF1773</x:f>
        <x:v>5.314</x:v>
      </x:c>
      <x:c r="AH1773" s="20" t="n">
        <x:f>IF(AE1773&gt;0,AG1773/AE1773,"")</x:f>
        <x:v>0.19405492258252993</x:v>
      </x:c>
      <x:c r="AI1773" s="28" t="n">
        <x:v>151220.15</x:v>
      </x:c>
      <x:c r="AJ1773" s="28"/>
      <x:c r="AK1773"/>
      <x:c r="AL1773" t="str">
        <x:v>Completado</x:v>
      </x:c>
      <x:c r="AM1773" t="str">
        <x:f>IF(W1773&lt;0,"Devuelto",AL1773)</x:f>
        <x:v>Completado</x:v>
      </x:c>
      <x:c r="AN1773" t="str">
        <x:v>QR</x:v>
      </x:c>
      <x:c r="AO1773" s="29" t="str">
        <x:v>Sin observación</x:v>
      </x:c>
      <x:c r="AP1773" t="str">
        <x:f>IF(D1773="","No","Sí")</x:f>
        <x:v>Sí</x:v>
      </x:c>
    </x:row>
    <x:row r="1774">
      <x:c r="A1774" t="n">
        <x:v>1774</x:v>
      </x:c>
      <x:c r="B1774" t="str">
        <x:v>VT0008419</x:v>
      </x:c>
      <x:c r="C1774" t="str">
        <x:v>46074</x:v>
      </x:c>
      <x:c r="D1774" s="27" t="n">
        <x:v>46074</x:v>
      </x:c>
      <x:c r="E1774" t="n">
        <x:f>IF(D1774="","",YEAR(D1774))</x:f>
        <x:v>2026</x:v>
      </x:c>
      <x:c r="F1774" t="n">
        <x:f>IF(D1774="","",MONTH(D1774))</x:f>
        <x:v>2</x:v>
      </x:c>
      <x:c r="G1774" t="str">
        <x:f>IF(D1774="","Fecha no disponible",TEXT(D1774,"mmmm"))</x:f>
        <x:v>February</x:v>
      </x:c>
      <x:c r="H1774" t="str">
        <x:f>IF(D1774="","Fecha no disponible",TEXT(D1774,"yyyy-mm"))</x:f>
        <x:v>2026-02</x:v>
      </x:c>
      <x:c r="I1774" t="str">
        <x:f>IF(D1774="","Fecha no disponible","T"&amp;ROUNDUP(MONTH(D1774)/3,0))</x:f>
        <x:v>T1</x:v>
      </x:c>
      <x:c r="J1774" t="str">
        <x:v>T017</x:v>
      </x:c>
      <x:c r="K1774" t="str">
        <x:v>Tienda Sucre 1</x:v>
      </x:c>
      <x:c r="L1774" t="str">
        <x:v>Centro</x:v>
      </x:c>
      <x:c r="M1774" t="str">
        <x:v>Sucre</x:v>
      </x:c>
      <x:c r="N1774" t="str">
        <x:f>IFERROR(VLOOKUP(M1774,'Mapeos'!$A$4:$B$30,2,FALSE),M1774)</x:f>
        <x:v>Sucre</x:v>
      </x:c>
      <x:c r="O1774" t="str">
        <x:v>C00295</x:v>
      </x:c>
      <x:c r="P1774" t="str">
        <x:v>Premium</x:v>
      </x:c>
      <x:c r="Q1774" t="str">
        <x:v>P0129</x:v>
      </x:c>
      <x:c r="R1774" t="str">
        <x:v>Deportes</x:v>
      </x:c>
      <x:c r="S1774" t="str">
        <x:v>Marca D</x:v>
      </x:c>
      <x:c r="T1774" t="str">
        <x:v>Tienda</x:v>
      </x:c>
      <x:c r="U1774" t="str">
        <x:f>IFERROR(VLOOKUP(T1774,'Mapeos'!$D$4:$E$25,2,FALSE),T1774)</x:f>
        <x:v>Tienda</x:v>
      </x:c>
      <x:c r="V1774" t="str">
        <x:v>V038</x:v>
      </x:c>
      <x:c r="W1774" t="n">
        <x:v>2</x:v>
      </x:c>
      <x:c r="X1774" s="28" t="n">
        <x:v>188.91</x:v>
      </x:c>
      <x:c r="Y1774" s="20" t="n">
        <x:v>0.2</x:v>
      </x:c>
      <x:c r="Z1774" s="20" t="n">
        <x:f>IF(Y1774&gt;1,Y1774/100,Y1774)</x:f>
        <x:v>0.2</x:v>
      </x:c>
      <x:c r="AA1774" s="28" t="n">
        <x:v>120.05</x:v>
      </x:c>
      <x:c r="AB1774" s="28" t="n">
        <x:v>302.26</x:v>
      </x:c>
      <x:c r="AC1774" s="28" t="str">
        <x:v>BOB</x:v>
      </x:c>
      <x:c r="AD1774" s="28" t="n">
        <x:f>IF(AC1774="USD",AB1774*'Parametros'!$B$4,AB1774)</x:f>
        <x:v>302.26</x:v>
      </x:c>
      <x:c r="AE1774" s="28" t="n">
        <x:f>W1774*X1774*(1-Z1774)</x:f>
        <x:v>302.25600000000003</x:v>
      </x:c>
      <x:c r="AF1774" s="28" t="n">
        <x:f>W1774*AA1774</x:f>
        <x:v>240.1</x:v>
      </x:c>
      <x:c r="AG1774" s="28" t="n">
        <x:f>AE1774-AF1774</x:f>
        <x:v>62.156000000000034</x:v>
      </x:c>
      <x:c r="AH1774" s="20" t="n">
        <x:f>IF(AE1774&gt;0,AG1774/AE1774,"")</x:f>
        <x:v>0.20564025197183852</x:v>
      </x:c>
      <x:c r="AI1774" s="28" t="n">
        <x:v>120492</x:v>
      </x:c>
      <x:c r="AJ1774" s="28" t="n">
        <x:v>60</x:v>
      </x:c>
      <x:c r="AK1774" t="n">
        <x:v>41</x:v>
      </x:c>
      <x:c r="AL1774" t="str">
        <x:v>Completado</x:v>
      </x:c>
      <x:c r="AM1774" t="str">
        <x:f>IF(W1774&lt;0,"Devuelto",AL1774)</x:f>
        <x:v>Completado</x:v>
      </x:c>
      <x:c r="AN1774" t="str">
        <x:v>Tarjeta</x:v>
      </x:c>
      <x:c r="AO1774" s="29" t="str">
        <x:v>Sin observación</x:v>
      </x:c>
      <x:c r="AP1774" t="str">
        <x:f>IF(D1774="","No","Sí")</x:f>
        <x:v>Sí</x:v>
      </x:c>
    </x:row>
    <x:row r="1775">
      <x:c r="A1775" t="n">
        <x:v>1775</x:v>
      </x:c>
      <x:c r="B1775" t="str">
        <x:v>VT0008424</x:v>
      </x:c>
      <x:c r="C1775" t="str">
        <x:v>45854</x:v>
      </x:c>
      <x:c r="D1775" s="27" t="n">
        <x:v>45854</x:v>
      </x:c>
      <x:c r="E1775" t="n">
        <x:f>IF(D1775="","",YEAR(D1775))</x:f>
        <x:v>2025</x:v>
      </x:c>
      <x:c r="F1775" t="n">
        <x:f>IF(D1775="","",MONTH(D1775))</x:f>
        <x:v>7</x:v>
      </x:c>
      <x:c r="G1775" t="str">
        <x:f>IF(D1775="","Fecha no disponible",TEXT(D1775,"mmmm"))</x:f>
        <x:v>July</x:v>
      </x:c>
      <x:c r="H1775" t="str">
        <x:f>IF(D1775="","Fecha no disponible",TEXT(D1775,"yyyy-mm"))</x:f>
        <x:v>2025-07</x:v>
      </x:c>
      <x:c r="I1775" t="str">
        <x:f>IF(D1775="","Fecha no disponible","T"&amp;ROUNDUP(MONTH(D1775)/3,0))</x:f>
        <x:v>T3</x:v>
      </x:c>
      <x:c r="J1775" t="str">
        <x:v>T002</x:v>
      </x:c>
      <x:c r="K1775" t="str">
        <x:v>Tienda La Paz 2</x:v>
      </x:c>
      <x:c r="L1775" t="str">
        <x:v>Mall</x:v>
      </x:c>
      <x:c r="M1775" t="str">
        <x:v>La Paz</x:v>
      </x:c>
      <x:c r="N1775" t="str">
        <x:f>IFERROR(VLOOKUP(M1775,'Mapeos'!$A$4:$B$30,2,FALSE),M1775)</x:f>
        <x:v>La Paz</x:v>
      </x:c>
      <x:c r="O1775" t="str">
        <x:v>C00088</x:v>
      </x:c>
      <x:c r="P1775" t="str">
        <x:v>Empresa</x:v>
      </x:c>
      <x:c r="Q1775" t="str">
        <x:v>P0078</x:v>
      </x:c>
      <x:c r="R1775" t="str">
        <x:v>Cuidado Personal</x:v>
      </x:c>
      <x:c r="S1775" t="str">
        <x:v>Marca B</x:v>
      </x:c>
      <x:c r="T1775" t="str">
        <x:v>Marketplace</x:v>
      </x:c>
      <x:c r="U1775" t="str">
        <x:f>IFERROR(VLOOKUP(T1775,'Mapeos'!$D$4:$E$25,2,FALSE),T1775)</x:f>
        <x:v>Marketplace</x:v>
      </x:c>
      <x:c r="V1775" t="str">
        <x:v>V019</x:v>
      </x:c>
      <x:c r="W1775" t="n">
        <x:v>3</x:v>
      </x:c>
      <x:c r="X1775" s="28" t="n">
        <x:v>99.36</x:v>
      </x:c>
      <x:c r="Y1775" s="20" t="n">
        <x:v>0</x:v>
      </x:c>
      <x:c r="Z1775" s="20" t="n">
        <x:f>IF(Y1775&gt;1,Y1775/100,Y1775)</x:f>
        <x:v>0</x:v>
      </x:c>
      <x:c r="AA1775" s="28" t="n">
        <x:v>50.86</x:v>
      </x:c>
      <x:c r="AB1775" s="28" t="n">
        <x:v>298.08</x:v>
      </x:c>
      <x:c r="AC1775" s="28" t="str">
        <x:v>BOB</x:v>
      </x:c>
      <x:c r="AD1775" s="28" t="n">
        <x:f>IF(AC1775="USD",AB1775*'Parametros'!$B$4,AB1775)</x:f>
        <x:v>298.08</x:v>
      </x:c>
      <x:c r="AE1775" s="28" t="n">
        <x:f>W1775*X1775*(1-Z1775)</x:f>
        <x:v>298.08</x:v>
      </x:c>
      <x:c r="AF1775" s="28" t="n">
        <x:f>W1775*AA1775</x:f>
        <x:v>152.57999999999998</x:v>
      </x:c>
      <x:c r="AG1775" s="28" t="n">
        <x:f>AE1775-AF1775</x:f>
        <x:v>145.5</x:v>
      </x:c>
      <x:c r="AH1775" s="20" t="n">
        <x:f>IF(AE1775&gt;0,AG1775/AE1775,"")</x:f>
        <x:v>0.48812399355877617</x:v>
      </x:c>
      <x:c r="AI1775" s="28" t="n">
        <x:v>101145.83</x:v>
      </x:c>
      <x:c r="AJ1775" s="28"/>
      <x:c r="AK1775"/>
      <x:c r="AL1775" t="str">
        <x:v>Completado</x:v>
      </x:c>
      <x:c r="AM1775" t="str">
        <x:f>IF(W1775&lt;0,"Devuelto",AL1775)</x:f>
        <x:v>Completado</x:v>
      </x:c>
      <x:c r="AN1775" t="str">
        <x:v>Tarjeta</x:v>
      </x:c>
      <x:c r="AO1775" s="29" t="str">
        <x:v>Sin observación</x:v>
      </x:c>
      <x:c r="AP1775" t="str">
        <x:f>IF(D1775="","No","Sí")</x:f>
        <x:v>Sí</x:v>
      </x:c>
    </x:row>
    <x:row r="1776">
      <x:c r="A1776" t="n">
        <x:v>1776</x:v>
      </x:c>
      <x:c r="B1776" t="str">
        <x:v>VT0008428</x:v>
      </x:c>
      <x:c r="C1776" t="str">
        <x:v>45982</x:v>
      </x:c>
      <x:c r="D1776" s="27" t="n">
        <x:v>45982</x:v>
      </x:c>
      <x:c r="E1776" t="n">
        <x:f>IF(D1776="","",YEAR(D1776))</x:f>
        <x:v>2025</x:v>
      </x:c>
      <x:c r="F1776" t="n">
        <x:f>IF(D1776="","",MONTH(D1776))</x:f>
        <x:v>11</x:v>
      </x:c>
      <x:c r="G1776" t="str">
        <x:f>IF(D1776="","Fecha no disponible",TEXT(D1776,"mmmm"))</x:f>
        <x:v>November</x:v>
      </x:c>
      <x:c r="H1776" t="str">
        <x:f>IF(D1776="","Fecha no disponible",TEXT(D1776,"yyyy-mm"))</x:f>
        <x:v>2025-11</x:v>
      </x:c>
      <x:c r="I1776" t="str">
        <x:f>IF(D1776="","Fecha no disponible","T"&amp;ROUNDUP(MONTH(D1776)/3,0))</x:f>
        <x:v>T4</x:v>
      </x:c>
      <x:c r="J1776" t="str">
        <x:v>T002</x:v>
      </x:c>
      <x:c r="K1776" t="str">
        <x:v>Tienda La Paz 2</x:v>
      </x:c>
      <x:c r="L1776" t="str">
        <x:v>Mall</x:v>
      </x:c>
      <x:c r="M1776" t="str">
        <x:v>La Paz</x:v>
      </x:c>
      <x:c r="N1776" t="str">
        <x:f>IFERROR(VLOOKUP(M1776,'Mapeos'!$A$4:$B$30,2,FALSE),M1776)</x:f>
        <x:v>La Paz</x:v>
      </x:c>
      <x:c r="O1776" t="str">
        <x:v>C01441</x:v>
      </x:c>
      <x:c r="P1776" t="str">
        <x:v>Masivo</x:v>
      </x:c>
      <x:c r="Q1776" t="str">
        <x:v>P0108</x:v>
      </x:c>
      <x:c r="R1776" t="str">
        <x:v>Alimentos</x:v>
      </x:c>
      <x:c r="S1776" t="str">
        <x:v>Marca C</x:v>
      </x:c>
      <x:c r="T1776" t="str">
        <x:v>Tienda</x:v>
      </x:c>
      <x:c r="U1776" t="str">
        <x:f>IFERROR(VLOOKUP(T1776,'Mapeos'!$D$4:$E$25,2,FALSE),T1776)</x:f>
        <x:v>Tienda</x:v>
      </x:c>
      <x:c r="V1776" t="str">
        <x:v>V007</x:v>
      </x:c>
      <x:c r="W1776" t="n">
        <x:v>1</x:v>
      </x:c>
      <x:c r="X1776" s="28" t="n">
        <x:v>41.99</x:v>
      </x:c>
      <x:c r="Y1776" s="20" t="n">
        <x:v>0</x:v>
      </x:c>
      <x:c r="Z1776" s="20" t="n">
        <x:f>IF(Y1776&gt;1,Y1776/100,Y1776)</x:f>
        <x:v>0</x:v>
      </x:c>
      <x:c r="AA1776" s="28" t="n">
        <x:v>29.22</x:v>
      </x:c>
      <x:c r="AB1776" s="28" t="n">
        <x:v>41.99</x:v>
      </x:c>
      <x:c r="AC1776" s="28" t="str">
        <x:v>BOB</x:v>
      </x:c>
      <x:c r="AD1776" s="28" t="n">
        <x:f>IF(AC1776="USD",AB1776*'Parametros'!$B$4,AB1776)</x:f>
        <x:v>41.99</x:v>
      </x:c>
      <x:c r="AE1776" s="28" t="n">
        <x:f>W1776*X1776*(1-Z1776)</x:f>
        <x:v>41.99</x:v>
      </x:c>
      <x:c r="AF1776" s="28" t="n">
        <x:f>W1776*AA1776</x:f>
        <x:v>29.22</x:v>
      </x:c>
      <x:c r="AG1776" s="28" t="n">
        <x:f>AE1776-AF1776</x:f>
        <x:v>12.770000000000003</x:v>
      </x:c>
      <x:c r="AH1776" s="20" t="n">
        <x:f>IF(AE1776&gt;0,AG1776/AE1776,"")</x:f>
        <x:v>0.30412002857823295</x:v>
      </x:c>
      <x:c r="AI1776" s="28" t="n">
        <x:v>191492.27</x:v>
      </x:c>
      <x:c r="AJ1776" s="28"/>
      <x:c r="AK1776"/>
      <x:c r="AL1776" t="str">
        <x:v>Completado</x:v>
      </x:c>
      <x:c r="AM1776" t="str">
        <x:f>IF(W1776&lt;0,"Devuelto",AL1776)</x:f>
        <x:v>Completado</x:v>
      </x:c>
      <x:c r="AN1776" t="str">
        <x:v>Transferencia</x:v>
      </x:c>
      <x:c r="AO1776" s="29" t="str">
        <x:v>Sin observación</x:v>
      </x:c>
      <x:c r="AP1776" t="str">
        <x:f>IF(D1776="","No","Sí")</x:f>
        <x:v>Sí</x:v>
      </x:c>
    </x:row>
    <x:row r="1777">
      <x:c r="A1777" t="n">
        <x:v>1777</x:v>
      </x:c>
      <x:c r="B1777" t="str">
        <x:v>VT0008433</x:v>
      </x:c>
      <x:c r="C1777" t="str">
        <x:v>46101</x:v>
      </x:c>
      <x:c r="D1777" s="27" t="n">
        <x:v>46101</x:v>
      </x:c>
      <x:c r="E1777" t="n">
        <x:f>IF(D1777="","",YEAR(D1777))</x:f>
        <x:v>2026</x:v>
      </x:c>
      <x:c r="F1777" t="n">
        <x:f>IF(D1777="","",MONTH(D1777))</x:f>
        <x:v>3</x:v>
      </x:c>
      <x:c r="G1777" t="str">
        <x:f>IF(D1777="","Fecha no disponible",TEXT(D1777,"mmmm"))</x:f>
        <x:v>March</x:v>
      </x:c>
      <x:c r="H1777" t="str">
        <x:f>IF(D1777="","Fecha no disponible",TEXT(D1777,"yyyy-mm"))</x:f>
        <x:v>2026-03</x:v>
      </x:c>
      <x:c r="I1777" t="str">
        <x:f>IF(D1777="","Fecha no disponible","T"&amp;ROUNDUP(MONTH(D1777)/3,0))</x:f>
        <x:v>T1</x:v>
      </x:c>
      <x:c r="J1777" t="str">
        <x:v>T017</x:v>
      </x:c>
      <x:c r="K1777" t="str">
        <x:v>Tienda Sucre 1</x:v>
      </x:c>
      <x:c r="L1777" t="str">
        <x:v>Centro</x:v>
      </x:c>
      <x:c r="M1777" t="str">
        <x:v>Sucre</x:v>
      </x:c>
      <x:c r="N1777" t="str">
        <x:f>IFERROR(VLOOKUP(M1777,'Mapeos'!$A$4:$B$30,2,FALSE),M1777)</x:f>
        <x:v>Sucre</x:v>
      </x:c>
      <x:c r="O1777" t="str">
        <x:v>C01486</x:v>
      </x:c>
      <x:c r="P1777" t="str">
        <x:v>Masivo</x:v>
      </x:c>
      <x:c r="Q1777" t="str">
        <x:v>P0112</x:v>
      </x:c>
      <x:c r="R1777" t="str">
        <x:v>Deportes</x:v>
      </x:c>
      <x:c r="S1777" t="str">
        <x:v>Marca A</x:v>
      </x:c>
      <x:c r="T1777" t="str">
        <x:v>Tienda</x:v>
      </x:c>
      <x:c r="U1777" t="str">
        <x:f>IFERROR(VLOOKUP(T1777,'Mapeos'!$D$4:$E$25,2,FALSE),T1777)</x:f>
        <x:v>Tienda</x:v>
      </x:c>
      <x:c r="V1777" t="str">
        <x:v>V030</x:v>
      </x:c>
      <x:c r="W1777" t="n">
        <x:v>2</x:v>
      </x:c>
      <x:c r="X1777" s="28" t="n">
        <x:v>205.22</x:v>
      </x:c>
      <x:c r="Y1777" s="20" t="n">
        <x:v>0</x:v>
      </x:c>
      <x:c r="Z1777" s="20" t="n">
        <x:f>IF(Y1777&gt;1,Y1777/100,Y1777)</x:f>
        <x:v>0</x:v>
      </x:c>
      <x:c r="AA1777" s="28" t="n">
        <x:v>167.96</x:v>
      </x:c>
      <x:c r="AB1777" s="28" t="n">
        <x:v>410.44</x:v>
      </x:c>
      <x:c r="AC1777" s="28" t="str">
        <x:v>BOB</x:v>
      </x:c>
      <x:c r="AD1777" s="28" t="n">
        <x:f>IF(AC1777="USD",AB1777*'Parametros'!$B$4,AB1777)</x:f>
        <x:v>410.44</x:v>
      </x:c>
      <x:c r="AE1777" s="28" t="n">
        <x:f>W1777*X1777*(1-Z1777)</x:f>
        <x:v>410.44</x:v>
      </x:c>
      <x:c r="AF1777" s="28" t="n">
        <x:f>W1777*AA1777</x:f>
        <x:v>335.92</x:v>
      </x:c>
      <x:c r="AG1777" s="28" t="n">
        <x:f>AE1777-AF1777</x:f>
        <x:v>74.51999999999998</x:v>
      </x:c>
      <x:c r="AH1777" s="20" t="n">
        <x:f>IF(AE1777&gt;0,AG1777/AE1777,"")</x:f>
        <x:v>0.1815612513400253</x:v>
      </x:c>
      <x:c r="AI1777" s="28" t="n">
        <x:v>141560.28</x:v>
      </x:c>
      <x:c r="AJ1777" s="28"/>
      <x:c r="AK1777"/>
      <x:c r="AL1777" t="str">
        <x:v>Completado</x:v>
      </x:c>
      <x:c r="AM1777" t="str">
        <x:f>IF(W1777&lt;0,"Devuelto",AL1777)</x:f>
        <x:v>Completado</x:v>
      </x:c>
      <x:c r="AN1777" t="str">
        <x:v>QR</x:v>
      </x:c>
      <x:c r="AO1777" s="29" t="str">
        <x:v>Sin observación</x:v>
      </x:c>
      <x:c r="AP1777" t="str">
        <x:f>IF(D1777="","No","Sí")</x:f>
        <x:v>Sí</x:v>
      </x:c>
    </x:row>
    <x:row r="1778">
      <x:c r="A1778" t="n">
        <x:v>1778</x:v>
      </x:c>
      <x:c r="B1778" t="str">
        <x:v>VT0008438</x:v>
      </x:c>
      <x:c r="C1778" t="str">
        <x:v>45745</x:v>
      </x:c>
      <x:c r="D1778" s="27" t="n">
        <x:v>45745</x:v>
      </x:c>
      <x:c r="E1778" t="n">
        <x:f>IF(D1778="","",YEAR(D1778))</x:f>
        <x:v>2025</x:v>
      </x:c>
      <x:c r="F1778" t="n">
        <x:f>IF(D1778="","",MONTH(D1778))</x:f>
        <x:v>3</x:v>
      </x:c>
      <x:c r="G1778" t="str">
        <x:f>IF(D1778="","Fecha no disponible",TEXT(D1778,"mmmm"))</x:f>
        <x:v>March</x:v>
      </x:c>
      <x:c r="H1778" t="str">
        <x:f>IF(D1778="","Fecha no disponible",TEXT(D1778,"yyyy-mm"))</x:f>
        <x:v>2025-03</x:v>
      </x:c>
      <x:c r="I1778" t="str">
        <x:f>IF(D1778="","Fecha no disponible","T"&amp;ROUNDUP(MONTH(D1778)/3,0))</x:f>
        <x:v>T1</x:v>
      </x:c>
      <x:c r="J1778" t="str">
        <x:v>T003</x:v>
      </x:c>
      <x:c r="K1778" t="str">
        <x:v>Tienda La Paz 3</x:v>
      </x:c>
      <x:c r="L1778" t="str">
        <x:v>Barrio</x:v>
      </x:c>
      <x:c r="M1778" t="str">
        <x:v>La Paz</x:v>
      </x:c>
      <x:c r="N1778" t="str">
        <x:f>IFERROR(VLOOKUP(M1778,'Mapeos'!$A$4:$B$30,2,FALSE),M1778)</x:f>
        <x:v>La Paz</x:v>
      </x:c>
      <x:c r="O1778" t="str">
        <x:v>C00506</x:v>
      </x:c>
      <x:c r="P1778" t="str">
        <x:v>Frecuente</x:v>
      </x:c>
      <x:c r="Q1778" t="str">
        <x:v>P0090</x:v>
      </x:c>
      <x:c r="R1778" t="str">
        <x:v>Cuidado Personal</x:v>
      </x:c>
      <x:c r="S1778" t="str">
        <x:v>Marca A</x:v>
      </x:c>
      <x:c r="T1778" t="str">
        <x:v>Tienda</x:v>
      </x:c>
      <x:c r="U1778" t="str">
        <x:f>IFERROR(VLOOKUP(T1778,'Mapeos'!$D$4:$E$25,2,FALSE),T1778)</x:f>
        <x:v>Tienda</x:v>
      </x:c>
      <x:c r="V1778" t="str">
        <x:v>V013</x:v>
      </x:c>
      <x:c r="W1778" t="n">
        <x:v>-10</x:v>
      </x:c>
      <x:c r="X1778" s="28" t="n">
        <x:v>67.02</x:v>
      </x:c>
      <x:c r="Y1778" s="20" t="n">
        <x:v>0.05</x:v>
      </x:c>
      <x:c r="Z1778" s="20" t="n">
        <x:f>IF(Y1778&gt;1,Y1778/100,Y1778)</x:f>
        <x:v>0.05</x:v>
      </x:c>
      <x:c r="AA1778" s="28" t="n">
        <x:v>46.9</x:v>
      </x:c>
      <x:c r="AB1778" s="28" t="n">
        <x:v>-636.69</x:v>
      </x:c>
      <x:c r="AC1778" s="28" t="str">
        <x:v>BOB</x:v>
      </x:c>
      <x:c r="AD1778" s="28" t="n">
        <x:f>IF(AC1778="USD",AB1778*'Parametros'!$B$4,AB1778)</x:f>
        <x:v>-636.69</x:v>
      </x:c>
      <x:c r="AE1778" s="28" t="n">
        <x:f>W1778*X1778*(1-Z1778)</x:f>
        <x:v>-636.6899999999999</x:v>
      </x:c>
      <x:c r="AF1778" s="28" t="n">
        <x:f>W1778*AA1778</x:f>
        <x:v>-469</x:v>
      </x:c>
      <x:c r="AG1778" s="28" t="n">
        <x:f>AE1778-AF1778</x:f>
        <x:v>-167.68999999999994</x:v>
      </x:c>
      <x:c r="AH1778" s="20" t="str">
        <x:f>IF(AE1778&gt;0,AG1778/AE1778,"")</x:f>
      </x:c>
      <x:c r="AI1778" s="28" t="n">
        <x:v>196115.37</x:v>
      </x:c>
      <x:c r="AJ1778" s="28"/>
      <x:c r="AK1778"/>
      <x:c r="AL1778" t="str">
        <x:v>Devuelto</x:v>
      </x:c>
      <x:c r="AM1778" t="str">
        <x:f>IF(W1778&lt;0,"Devuelto",AL1778)</x:f>
        <x:v>Devuelto</x:v>
      </x:c>
      <x:c r="AN1778" t="str">
        <x:v>Tarjeta</x:v>
      </x:c>
      <x:c r="AO1778" s="29" t="str">
        <x:v>Sin observación</x:v>
      </x:c>
      <x:c r="AP1778" t="str">
        <x:f>IF(D1778="","No","Sí")</x:f>
        <x:v>Sí</x:v>
      </x:c>
    </x:row>
    <x:row r="1779">
      <x:c r="A1779" t="n">
        <x:v>1779</x:v>
      </x:c>
      <x:c r="B1779" t="str">
        <x:v>VT0008443</x:v>
      </x:c>
      <x:c r="C1779" t="str">
        <x:v>s/f</x:v>
      </x:c>
      <x:c r="D1779" s="27"/>
      <x:c r="E1779" t="str">
        <x:f>IF(D1779="","",YEAR(D1779))</x:f>
      </x:c>
      <x:c r="F1779" t="str">
        <x:f>IF(D1779="","",MONTH(D1779))</x:f>
      </x:c>
      <x:c r="G1779" t="str">
        <x:f>IF(D1779="","Fecha no disponible",TEXT(D1779,"mmmm"))</x:f>
        <x:v>Fecha no disponible</x:v>
      </x:c>
      <x:c r="H1779" t="str">
        <x:f>IF(D1779="","Fecha no disponible",TEXT(D1779,"yyyy-mm"))</x:f>
        <x:v>Fecha no disponible</x:v>
      </x:c>
      <x:c r="I1779" t="str">
        <x:f>IF(D1779="","Fecha no disponible","T"&amp;ROUNDUP(MONTH(D1779)/3,0))</x:f>
        <x:v>Fecha no disponible</x:v>
      </x:c>
      <x:c r="J1779" t="str">
        <x:v>T013</x:v>
      </x:c>
      <x:c r="K1779" t="str">
        <x:v>Tienda Potosí 1</x:v>
      </x:c>
      <x:c r="L1779" t="str">
        <x:v>Centro</x:v>
      </x:c>
      <x:c r="M1779" t="str">
        <x:v>Potosí</x:v>
      </x:c>
      <x:c r="N1779" t="str">
        <x:f>IFERROR(VLOOKUP(M1779,'Mapeos'!$A$4:$B$30,2,FALSE),M1779)</x:f>
        <x:v>Potosí</x:v>
      </x:c>
      <x:c r="O1779" t="str">
        <x:v>C01389</x:v>
      </x:c>
      <x:c r="P1779" t="str">
        <x:v>Empresa</x:v>
      </x:c>
      <x:c r="Q1779" t="str">
        <x:v>P0019</x:v>
      </x:c>
      <x:c r="R1779" t="str">
        <x:v>Electrónica</x:v>
      </x:c>
      <x:c r="S1779" t="str">
        <x:v>Marca A</x:v>
      </x:c>
      <x:c r="T1779" t="str">
        <x:v>Tienda</x:v>
      </x:c>
      <x:c r="U1779" t="str">
        <x:f>IFERROR(VLOOKUP(T1779,'Mapeos'!$D$4:$E$25,2,FALSE),T1779)</x:f>
        <x:v>Tienda</x:v>
      </x:c>
      <x:c r="V1779" t="str">
        <x:v>V015</x:v>
      </x:c>
      <x:c r="W1779" t="n">
        <x:v>1</x:v>
      </x:c>
      <x:c r="X1779" s="28" t="n">
        <x:v>240.71</x:v>
      </x:c>
      <x:c r="Y1779" s="20" t="n">
        <x:v>0.1</x:v>
      </x:c>
      <x:c r="Z1779" s="20" t="n">
        <x:f>IF(Y1779&gt;1,Y1779/100,Y1779)</x:f>
        <x:v>0.1</x:v>
      </x:c>
      <x:c r="AA1779" s="28" t="n">
        <x:v>149.37</x:v>
      </x:c>
      <x:c r="AB1779" s="28" t="n">
        <x:v>216.64</x:v>
      </x:c>
      <x:c r="AC1779" s="28" t="str">
        <x:v>BOB</x:v>
      </x:c>
      <x:c r="AD1779" s="28" t="n">
        <x:f>IF(AC1779="USD",AB1779*'Parametros'!$B$4,AB1779)</x:f>
        <x:v>216.64</x:v>
      </x:c>
      <x:c r="AE1779" s="28" t="n">
        <x:f>W1779*X1779*(1-Z1779)</x:f>
        <x:v>216.639</x:v>
      </x:c>
      <x:c r="AF1779" s="28" t="n">
        <x:f>W1779*AA1779</x:f>
        <x:v>149.37</x:v>
      </x:c>
      <x:c r="AG1779" s="28" t="n">
        <x:f>AE1779-AF1779</x:f>
        <x:v>67.269</x:v>
      </x:c>
      <x:c r="AH1779" s="20" t="n">
        <x:f>IF(AE1779&gt;0,AG1779/AE1779,"")</x:f>
        <x:v>0.31051195768075</x:v>
      </x:c>
      <x:c r="AI1779" s="28" t="n">
        <x:v>194781.08</x:v>
      </x:c>
      <x:c r="AJ1779" s="28"/>
      <x:c r="AK1779"/>
      <x:c r="AL1779" t="str">
        <x:v>Completado</x:v>
      </x:c>
      <x:c r="AM1779" t="str">
        <x:f>IF(W1779&lt;0,"Devuelto",AL1779)</x:f>
        <x:v>Completado</x:v>
      </x:c>
      <x:c r="AN1779" t="str">
        <x:v>Efectivo</x:v>
      </x:c>
      <x:c r="AO1779" s="29" t="str">
        <x:v>Fecha inválida</x:v>
      </x:c>
      <x:c r="AP1779" t="str">
        <x:f>IF(D1779="","No","Sí")</x:f>
        <x:v>No</x:v>
      </x:c>
    </x:row>
    <x:row r="1780">
      <x:c r="A1780" t="n">
        <x:v>1780</x:v>
      </x:c>
      <x:c r="B1780" t="str">
        <x:v>VT0008447</x:v>
      </x:c>
      <x:c r="C1780" t="str">
        <x:v>45692</x:v>
      </x:c>
      <x:c r="D1780" s="27" t="n">
        <x:v>45692</x:v>
      </x:c>
      <x:c r="E1780" t="n">
        <x:f>IF(D1780="","",YEAR(D1780))</x:f>
        <x:v>2025</x:v>
      </x:c>
      <x:c r="F1780" t="n">
        <x:f>IF(D1780="","",MONTH(D1780))</x:f>
        <x:v>2</x:v>
      </x:c>
      <x:c r="G1780" t="str">
        <x:f>IF(D1780="","Fecha no disponible",TEXT(D1780,"mmmm"))</x:f>
        <x:v>February</x:v>
      </x:c>
      <x:c r="H1780" t="str">
        <x:f>IF(D1780="","Fecha no disponible",TEXT(D1780,"yyyy-mm"))</x:f>
        <x:v>2025-02</x:v>
      </x:c>
      <x:c r="I1780" t="str">
        <x:f>IF(D1780="","Fecha no disponible","T"&amp;ROUNDUP(MONTH(D1780)/3,0))</x:f>
        <x:v>T1</x:v>
      </x:c>
      <x:c r="J1780" t="str">
        <x:v>T014</x:v>
      </x:c>
      <x:c r="K1780" t="str">
        <x:v>Tienda Potosí 2</x:v>
      </x:c>
      <x:c r="L1780" t="str">
        <x:v>Barrio</x:v>
      </x:c>
      <x:c r="M1780" t="str">
        <x:v>Potosí</x:v>
      </x:c>
      <x:c r="N1780" t="str">
        <x:f>IFERROR(VLOOKUP(M1780,'Mapeos'!$A$4:$B$30,2,FALSE),M1780)</x:f>
        <x:v>Potosí</x:v>
      </x:c>
      <x:c r="O1780" t="str">
        <x:v>C01541</x:v>
      </x:c>
      <x:c r="P1780" t="str">
        <x:v>Empresa</x:v>
      </x:c>
      <x:c r="Q1780" t="str">
        <x:v>P0101</x:v>
      </x:c>
      <x:c r="R1780" t="str">
        <x:v>Electrónica</x:v>
      </x:c>
      <x:c r="S1780" t="str">
        <x:v>Marca C</x:v>
      </x:c>
      <x:c r="T1780" t="str">
        <x:v>Tienda</x:v>
      </x:c>
      <x:c r="U1780" t="str">
        <x:f>IFERROR(VLOOKUP(T1780,'Mapeos'!$D$4:$E$25,2,FALSE),T1780)</x:f>
        <x:v>Tienda</x:v>
      </x:c>
      <x:c r="V1780" t="str">
        <x:v>V011</x:v>
      </x:c>
      <x:c r="W1780" t="n">
        <x:v>7</x:v>
      </x:c>
      <x:c r="X1780" s="28" t="n">
        <x:v>714.79</x:v>
      </x:c>
      <x:c r="Y1780" s="20" t="n">
        <x:v>0.1</x:v>
      </x:c>
      <x:c r="Z1780" s="20" t="n">
        <x:f>IF(Y1780&gt;1,Y1780/100,Y1780)</x:f>
        <x:v>0.1</x:v>
      </x:c>
      <x:c r="AA1780" s="28" t="n">
        <x:v>519.94</x:v>
      </x:c>
      <x:c r="AB1780" s="28" t="n">
        <x:v>4503.18</x:v>
      </x:c>
      <x:c r="AC1780" s="28" t="str">
        <x:v>BOB</x:v>
      </x:c>
      <x:c r="AD1780" s="28" t="n">
        <x:f>IF(AC1780="USD",AB1780*'Parametros'!$B$4,AB1780)</x:f>
        <x:v>4503.18</x:v>
      </x:c>
      <x:c r="AE1780" s="28" t="n">
        <x:f>W1780*X1780*(1-Z1780)</x:f>
        <x:v>4503.177</x:v>
      </x:c>
      <x:c r="AF1780" s="28" t="n">
        <x:f>W1780*AA1780</x:f>
        <x:v>3639.5800000000004</x:v>
      </x:c>
      <x:c r="AG1780" s="28" t="n">
        <x:f>AE1780-AF1780</x:f>
        <x:v>863.5969999999993</x:v>
      </x:c>
      <x:c r="AH1780" s="20" t="n">
        <x:f>IF(AE1780&gt;0,AG1780/AE1780,"")</x:f>
        <x:v>0.19177505125825597</x:v>
      </x:c>
      <x:c r="AI1780" s="28" t="n">
        <x:v>196960.34</x:v>
      </x:c>
      <x:c r="AJ1780" s="28"/>
      <x:c r="AK1780"/>
      <x:c r="AL1780" t="str">
        <x:v>Completado</x:v>
      </x:c>
      <x:c r="AM1780" t="str">
        <x:f>IF(W1780&lt;0,"Devuelto",AL1780)</x:f>
        <x:v>Completado</x:v>
      </x:c>
      <x:c r="AN1780" t="str">
        <x:v>Efectivo</x:v>
      </x:c>
      <x:c r="AO1780" s="29" t="str">
        <x:v>Sin observación</x:v>
      </x:c>
      <x:c r="AP1780" t="str">
        <x:f>IF(D1780="","No","Sí")</x:f>
        <x:v>Sí</x:v>
      </x:c>
    </x:row>
    <x:row r="1781">
      <x:c r="A1781" t="n">
        <x:v>1781</x:v>
      </x:c>
      <x:c r="B1781" t="str">
        <x:v>VT0008452</x:v>
      </x:c>
      <x:c r="C1781" t="str">
        <x:v>45546</x:v>
      </x:c>
      <x:c r="D1781" s="27" t="n">
        <x:v>45546</x:v>
      </x:c>
      <x:c r="E1781" t="n">
        <x:f>IF(D1781="","",YEAR(D1781))</x:f>
        <x:v>2024</x:v>
      </x:c>
      <x:c r="F1781" t="n">
        <x:f>IF(D1781="","",MONTH(D1781))</x:f>
        <x:v>9</x:v>
      </x:c>
      <x:c r="G1781" t="str">
        <x:f>IF(D1781="","Fecha no disponible",TEXT(D1781,"mmmm"))</x:f>
        <x:v>September</x:v>
      </x:c>
      <x:c r="H1781" t="str">
        <x:f>IF(D1781="","Fecha no disponible",TEXT(D1781,"yyyy-mm"))</x:f>
        <x:v>2024-09</x:v>
      </x:c>
      <x:c r="I1781" t="str">
        <x:f>IF(D1781="","Fecha no disponible","T"&amp;ROUNDUP(MONTH(D1781)/3,0))</x:f>
        <x:v>T3</x:v>
      </x:c>
      <x:c r="J1781" t="str">
        <x:v>T016</x:v>
      </x:c>
      <x:c r="K1781" t="str">
        <x:v>Tienda Potosí 4</x:v>
      </x:c>
      <x:c r="L1781" t="str">
        <x:v>Centro</x:v>
      </x:c>
      <x:c r="M1781" t="str">
        <x:v>Potosí</x:v>
      </x:c>
      <x:c r="N1781" t="str">
        <x:f>IFERROR(VLOOKUP(M1781,'Mapeos'!$A$4:$B$30,2,FALSE),M1781)</x:f>
        <x:v>Potosí</x:v>
      </x:c>
      <x:c r="O1781" t="str">
        <x:v>C01208</x:v>
      </x:c>
      <x:c r="P1781" t="str">
        <x:v>Empresa</x:v>
      </x:c>
      <x:c r="Q1781" t="str">
        <x:v>P0109</x:v>
      </x:c>
      <x:c r="R1781" t="str">
        <x:v>Electrónica</x:v>
      </x:c>
      <x:c r="S1781" t="str">
        <x:v>Marca D</x:v>
      </x:c>
      <x:c r="T1781" t="str">
        <x:v>Tienda</x:v>
      </x:c>
      <x:c r="U1781" t="str">
        <x:f>IFERROR(VLOOKUP(T1781,'Mapeos'!$D$4:$E$25,2,FALSE),T1781)</x:f>
        <x:v>Tienda</x:v>
      </x:c>
      <x:c r="V1781" t="str">
        <x:v>V025</x:v>
      </x:c>
      <x:c r="W1781" t="n">
        <x:v>1</x:v>
      </x:c>
      <x:c r="X1781" s="28" t="n">
        <x:v>268.13</x:v>
      </x:c>
      <x:c r="Y1781" s="20" t="n">
        <x:v>0.1</x:v>
      </x:c>
      <x:c r="Z1781" s="20" t="n">
        <x:f>IF(Y1781&gt;1,Y1781/100,Y1781)</x:f>
        <x:v>0.1</x:v>
      </x:c>
      <x:c r="AA1781" s="28" t="n">
        <x:v>185.21</x:v>
      </x:c>
      <x:c r="AB1781" s="28" t="n">
        <x:v>241.32</x:v>
      </x:c>
      <x:c r="AC1781" s="28" t="str">
        <x:v>BOB</x:v>
      </x:c>
      <x:c r="AD1781" s="28" t="n">
        <x:f>IF(AC1781="USD",AB1781*'Parametros'!$B$4,AB1781)</x:f>
        <x:v>241.32</x:v>
      </x:c>
      <x:c r="AE1781" s="28" t="n">
        <x:f>W1781*X1781*(1-Z1781)</x:f>
        <x:v>241.317</x:v>
      </x:c>
      <x:c r="AF1781" s="28" t="n">
        <x:f>W1781*AA1781</x:f>
        <x:v>185.21</x:v>
      </x:c>
      <x:c r="AG1781" s="28" t="n">
        <x:f>AE1781-AF1781</x:f>
        <x:v>56.107</x:v>
      </x:c>
      <x:c r="AH1781" s="20" t="n">
        <x:f>IF(AE1781&gt;0,AG1781/AE1781,"")</x:f>
        <x:v>0.23250330478167722</x:v>
      </x:c>
      <x:c r="AI1781" s="28" t="n">
        <x:v>176169.51</x:v>
      </x:c>
      <x:c r="AJ1781" s="28"/>
      <x:c r="AK1781"/>
      <x:c r="AL1781" t="str">
        <x:v>Completado</x:v>
      </x:c>
      <x:c r="AM1781" t="str">
        <x:f>IF(W1781&lt;0,"Devuelto",AL1781)</x:f>
        <x:v>Completado</x:v>
      </x:c>
      <x:c r="AN1781" t="str">
        <x:v>QR</x:v>
      </x:c>
      <x:c r="AO1781" s="29" t="str">
        <x:v>Sin observación</x:v>
      </x:c>
      <x:c r="AP1781" t="str">
        <x:f>IF(D1781="","No","Sí")</x:f>
        <x:v>Sí</x:v>
      </x:c>
    </x:row>
    <x:row r="1782">
      <x:c r="A1782" t="n">
        <x:v>1782</x:v>
      </x:c>
      <x:c r="B1782" t="str">
        <x:v>VT0008457</x:v>
      </x:c>
      <x:c r="C1782" t="str">
        <x:v>45941</x:v>
      </x:c>
      <x:c r="D1782" s="27" t="n">
        <x:v>45941</x:v>
      </x:c>
      <x:c r="E1782" t="n">
        <x:f>IF(D1782="","",YEAR(D1782))</x:f>
        <x:v>2025</x:v>
      </x:c>
      <x:c r="F1782" t="n">
        <x:f>IF(D1782="","",MONTH(D1782))</x:f>
        <x:v>10</x:v>
      </x:c>
      <x:c r="G1782" t="str">
        <x:f>IF(D1782="","Fecha no disponible",TEXT(D1782,"mmmm"))</x:f>
        <x:v>October</x:v>
      </x:c>
      <x:c r="H1782" t="str">
        <x:f>IF(D1782="","Fecha no disponible",TEXT(D1782,"yyyy-mm"))</x:f>
        <x:v>2025-10</x:v>
      </x:c>
      <x:c r="I1782" t="str">
        <x:f>IF(D1782="","Fecha no disponible","T"&amp;ROUNDUP(MONTH(D1782)/3,0))</x:f>
        <x:v>T4</x:v>
      </x:c>
      <x:c r="J1782" t="str">
        <x:v>T019</x:v>
      </x:c>
      <x:c r="K1782" t="str">
        <x:v>Tienda Sucre 3</x:v>
      </x:c>
      <x:c r="L1782" t="str">
        <x:v>Centro</x:v>
      </x:c>
      <x:c r="M1782" t="str">
        <x:v>Sucre</x:v>
      </x:c>
      <x:c r="N1782" t="str">
        <x:f>IFERROR(VLOOKUP(M1782,'Mapeos'!$A$4:$B$30,2,FALSE),M1782)</x:f>
        <x:v>Sucre</x:v>
      </x:c>
      <x:c r="O1782" t="str">
        <x:v>C00617</x:v>
      </x:c>
      <x:c r="P1782" t="str">
        <x:v>Premium</x:v>
      </x:c>
      <x:c r="Q1782" t="str">
        <x:v>P0128</x:v>
      </x:c>
      <x:c r="R1782" t="str">
        <x:v>Cuidado Personal</x:v>
      </x:c>
      <x:c r="S1782" t="str">
        <x:v>Marca C</x:v>
      </x:c>
      <x:c r="T1782" t="str">
        <x:v>Tienda</x:v>
      </x:c>
      <x:c r="U1782" t="str">
        <x:f>IFERROR(VLOOKUP(T1782,'Mapeos'!$D$4:$E$25,2,FALSE),T1782)</x:f>
        <x:v>Tienda</x:v>
      </x:c>
      <x:c r="V1782" t="str">
        <x:v>V029</x:v>
      </x:c>
      <x:c r="W1782" t="n">
        <x:v>-5</x:v>
      </x:c>
      <x:c r="X1782" s="28" t="n">
        <x:v>70.65</x:v>
      </x:c>
      <x:c r="Y1782" s="20" t="n">
        <x:v>0.05</x:v>
      </x:c>
      <x:c r="Z1782" s="20" t="n">
        <x:f>IF(Y1782&gt;1,Y1782/100,Y1782)</x:f>
        <x:v>0.05</x:v>
      </x:c>
      <x:c r="AA1782" s="28" t="n">
        <x:v>35.64</x:v>
      </x:c>
      <x:c r="AB1782" s="28" t="n">
        <x:v>-335.59</x:v>
      </x:c>
      <x:c r="AC1782" s="28" t="str">
        <x:v>BOB</x:v>
      </x:c>
      <x:c r="AD1782" s="28" t="n">
        <x:f>IF(AC1782="USD",AB1782*'Parametros'!$B$4,AB1782)</x:f>
        <x:v>-335.59</x:v>
      </x:c>
      <x:c r="AE1782" s="28" t="n">
        <x:f>W1782*X1782*(1-Z1782)</x:f>
        <x:v>-335.5875</x:v>
      </x:c>
      <x:c r="AF1782" s="28" t="n">
        <x:f>W1782*AA1782</x:f>
        <x:v>-178.2</x:v>
      </x:c>
      <x:c r="AG1782" s="28" t="n">
        <x:f>AE1782-AF1782</x:f>
        <x:v>-157.3875</x:v>
      </x:c>
      <x:c r="AH1782" s="20" t="str">
        <x:f>IF(AE1782&gt;0,AG1782/AE1782,"")</x:f>
      </x:c>
      <x:c r="AI1782" s="28" t="n">
        <x:v>161606.01</x:v>
      </x:c>
      <x:c r="AJ1782" s="28"/>
      <x:c r="AK1782"/>
      <x:c r="AL1782" t="str">
        <x:v>Devuelto</x:v>
      </x:c>
      <x:c r="AM1782" t="str">
        <x:f>IF(W1782&lt;0,"Devuelto",AL1782)</x:f>
        <x:v>Devuelto</x:v>
      </x:c>
      <x:c r="AN1782" t="str">
        <x:v>Tarjeta</x:v>
      </x:c>
      <x:c r="AO1782" s="29" t="str">
        <x:v>Sin observación</x:v>
      </x:c>
      <x:c r="AP1782" t="str">
        <x:f>IF(D1782="","No","Sí")</x:f>
        <x:v>Sí</x:v>
      </x:c>
    </x:row>
    <x:row r="1783">
      <x:c r="A1783" t="n">
        <x:v>1783</x:v>
      </x:c>
      <x:c r="B1783" t="str">
        <x:v>VT0008462</x:v>
      </x:c>
      <x:c r="C1783" t="str">
        <x:v>45533</x:v>
      </x:c>
      <x:c r="D1783" s="27" t="n">
        <x:v>45533</x:v>
      </x:c>
      <x:c r="E1783" t="n">
        <x:f>IF(D1783="","",YEAR(D1783))</x:f>
        <x:v>2024</x:v>
      </x:c>
      <x:c r="F1783" t="n">
        <x:f>IF(D1783="","",MONTH(D1783))</x:f>
        <x:v>8</x:v>
      </x:c>
      <x:c r="G1783" t="str">
        <x:f>IF(D1783="","Fecha no disponible",TEXT(D1783,"mmmm"))</x:f>
        <x:v>August</x:v>
      </x:c>
      <x:c r="H1783" t="str">
        <x:f>IF(D1783="","Fecha no disponible",TEXT(D1783,"yyyy-mm"))</x:f>
        <x:v>2024-08</x:v>
      </x:c>
      <x:c r="I1783" t="str">
        <x:f>IF(D1783="","Fecha no disponible","T"&amp;ROUNDUP(MONTH(D1783)/3,0))</x:f>
        <x:v>T3</x:v>
      </x:c>
      <x:c r="J1783" t="str">
        <x:v>T003</x:v>
      </x:c>
      <x:c r="K1783" t="str">
        <x:v>Tienda La Paz 3</x:v>
      </x:c>
      <x:c r="L1783" t="str">
        <x:v>Barrio</x:v>
      </x:c>
      <x:c r="M1783" t="str">
        <x:v>La Paz</x:v>
      </x:c>
      <x:c r="N1783" t="str">
        <x:f>IFERROR(VLOOKUP(M1783,'Mapeos'!$A$4:$B$30,2,FALSE),M1783)</x:f>
        <x:v>La Paz</x:v>
      </x:c>
      <x:c r="O1783" t="str">
        <x:v>C01194</x:v>
      </x:c>
      <x:c r="P1783" t="str">
        <x:v>Empresa</x:v>
      </x:c>
      <x:c r="Q1783" t="str">
        <x:v>P0011</x:v>
      </x:c>
      <x:c r="R1783" t="str">
        <x:v>Electrónica</x:v>
      </x:c>
      <x:c r="S1783" t="str">
        <x:v>Marca D</x:v>
      </x:c>
      <x:c r="T1783" t="str">
        <x:v>Tienda</x:v>
      </x:c>
      <x:c r="U1783" t="str">
        <x:f>IFERROR(VLOOKUP(T1783,'Mapeos'!$D$4:$E$25,2,FALSE),T1783)</x:f>
        <x:v>Tienda</x:v>
      </x:c>
      <x:c r="V1783" t="str">
        <x:v>V005</x:v>
      </x:c>
      <x:c r="W1783" t="n">
        <x:v>2</x:v>
      </x:c>
      <x:c r="X1783" s="28" t="n">
        <x:v>564.45</x:v>
      </x:c>
      <x:c r="Y1783" s="20" t="n">
        <x:v>0</x:v>
      </x:c>
      <x:c r="Z1783" s="20" t="n">
        <x:f>IF(Y1783&gt;1,Y1783/100,Y1783)</x:f>
        <x:v>0</x:v>
      </x:c>
      <x:c r="AA1783" s="28" t="n">
        <x:v>452.31</x:v>
      </x:c>
      <x:c r="AB1783" s="28" t="n">
        <x:v>1128.9</x:v>
      </x:c>
      <x:c r="AC1783" s="28" t="str">
        <x:v>BOB</x:v>
      </x:c>
      <x:c r="AD1783" s="28" t="n">
        <x:f>IF(AC1783="USD",AB1783*'Parametros'!$B$4,AB1783)</x:f>
        <x:v>1128.9</x:v>
      </x:c>
      <x:c r="AE1783" s="28" t="n">
        <x:f>W1783*X1783*(1-Z1783)</x:f>
        <x:v>1128.9</x:v>
      </x:c>
      <x:c r="AF1783" s="28" t="n">
        <x:f>W1783*AA1783</x:f>
        <x:v>904.62</x:v>
      </x:c>
      <x:c r="AG1783" s="28" t="n">
        <x:f>AE1783-AF1783</x:f>
        <x:v>224.2800000000001</x:v>
      </x:c>
      <x:c r="AH1783" s="20" t="n">
        <x:f>IF(AE1783&gt;0,AG1783/AE1783,"")</x:f>
        <x:v>0.19867127292054218</x:v>
      </x:c>
      <x:c r="AI1783" s="28" t="n">
        <x:v>150623.88</x:v>
      </x:c>
      <x:c r="AJ1783" s="28"/>
      <x:c r="AK1783"/>
      <x:c r="AL1783" t="str">
        <x:v>Completado</x:v>
      </x:c>
      <x:c r="AM1783" t="str">
        <x:f>IF(W1783&lt;0,"Devuelto",AL1783)</x:f>
        <x:v>Completado</x:v>
      </x:c>
      <x:c r="AN1783" t="str">
        <x:v>QR</x:v>
      </x:c>
      <x:c r="AO1783" s="29" t="str">
        <x:v>Sin observación</x:v>
      </x:c>
      <x:c r="AP1783" t="str">
        <x:f>IF(D1783="","No","Sí")</x:f>
        <x:v>Sí</x:v>
      </x:c>
    </x:row>
    <x:row r="1784">
      <x:c r="A1784" t="n">
        <x:v>1784</x:v>
      </x:c>
      <x:c r="B1784" t="str">
        <x:v>VT0008466</x:v>
      </x:c>
      <x:c r="C1784" t="str">
        <x:v>45452</x:v>
      </x:c>
      <x:c r="D1784" s="27" t="n">
        <x:v>45452</x:v>
      </x:c>
      <x:c r="E1784" t="n">
        <x:f>IF(D1784="","",YEAR(D1784))</x:f>
        <x:v>2024</x:v>
      </x:c>
      <x:c r="F1784" t="n">
        <x:f>IF(D1784="","",MONTH(D1784))</x:f>
        <x:v>6</x:v>
      </x:c>
      <x:c r="G1784" t="str">
        <x:f>IF(D1784="","Fecha no disponible",TEXT(D1784,"mmmm"))</x:f>
        <x:v>June</x:v>
      </x:c>
      <x:c r="H1784" t="str">
        <x:f>IF(D1784="","Fecha no disponible",TEXT(D1784,"yyyy-mm"))</x:f>
        <x:v>2024-06</x:v>
      </x:c>
      <x:c r="I1784" t="str">
        <x:f>IF(D1784="","Fecha no disponible","T"&amp;ROUNDUP(MONTH(D1784)/3,0))</x:f>
        <x:v>T2</x:v>
      </x:c>
      <x:c r="J1784" t="str">
        <x:v>T016</x:v>
      </x:c>
      <x:c r="K1784" t="str">
        <x:v>Tienda Potosí 4</x:v>
      </x:c>
      <x:c r="L1784" t="str">
        <x:v>Centro</x:v>
      </x:c>
      <x:c r="M1784" t="str">
        <x:v>Potosí</x:v>
      </x:c>
      <x:c r="N1784" t="str">
        <x:f>IFERROR(VLOOKUP(M1784,'Mapeos'!$A$4:$B$30,2,FALSE),M1784)</x:f>
        <x:v>Potosí</x:v>
      </x:c>
      <x:c r="O1784" t="str">
        <x:v>C01156</x:v>
      </x:c>
      <x:c r="P1784" t="str">
        <x:v>Empresa</x:v>
      </x:c>
      <x:c r="Q1784" t="str">
        <x:v>P0073</x:v>
      </x:c>
      <x:c r="R1784" t="str">
        <x:v>Alimentos</x:v>
      </x:c>
      <x:c r="S1784" t="str">
        <x:v>Marca C</x:v>
      </x:c>
      <x:c r="T1784" t="str">
        <x:v>E-commerce</x:v>
      </x:c>
      <x:c r="U1784" t="str">
        <x:f>IFERROR(VLOOKUP(T1784,'Mapeos'!$D$4:$E$25,2,FALSE),T1784)</x:f>
        <x:v>E-commerce</x:v>
      </x:c>
      <x:c r="V1784" t="str">
        <x:v>V039</x:v>
      </x:c>
      <x:c r="W1784" t="n">
        <x:v>1</x:v>
      </x:c>
      <x:c r="X1784" s="28" t="n">
        <x:v>28.21</x:v>
      </x:c>
      <x:c r="Y1784" s="20" t="n">
        <x:v>0.15</x:v>
      </x:c>
      <x:c r="Z1784" s="20" t="n">
        <x:f>IF(Y1784&gt;1,Y1784/100,Y1784)</x:f>
        <x:v>0.15</x:v>
      </x:c>
      <x:c r="AA1784" s="28" t="n">
        <x:v>16.07</x:v>
      </x:c>
      <x:c r="AB1784" s="28" t="n">
        <x:v>23.98</x:v>
      </x:c>
      <x:c r="AC1784" s="28" t="str">
        <x:v>BOB</x:v>
      </x:c>
      <x:c r="AD1784" s="28" t="n">
        <x:f>IF(AC1784="USD",AB1784*'Parametros'!$B$4,AB1784)</x:f>
        <x:v>23.98</x:v>
      </x:c>
      <x:c r="AE1784" s="28" t="n">
        <x:f>W1784*X1784*(1-Z1784)</x:f>
        <x:v>23.9785</x:v>
      </x:c>
      <x:c r="AF1784" s="28" t="n">
        <x:f>W1784*AA1784</x:f>
        <x:v>16.07</x:v>
      </x:c>
      <x:c r="AG1784" s="28" t="n">
        <x:f>AE1784-AF1784</x:f>
        <x:v>7.9085</x:v>
      </x:c>
      <x:c r="AH1784" s="20" t="n">
        <x:f>IF(AE1784&gt;0,AG1784/AE1784,"")</x:f>
        <x:v>0.32981629376316285</x:v>
      </x:c>
      <x:c r="AI1784" s="28" t="n">
        <x:v>65639.48</x:v>
      </x:c>
      <x:c r="AJ1784" s="28"/>
      <x:c r="AK1784"/>
      <x:c r="AL1784" t="str">
        <x:v>Completado</x:v>
      </x:c>
      <x:c r="AM1784" t="str">
        <x:f>IF(W1784&lt;0,"Devuelto",AL1784)</x:f>
        <x:v>Completado</x:v>
      </x:c>
      <x:c r="AN1784" t="str">
        <x:v>QR</x:v>
      </x:c>
      <x:c r="AO1784" s="29" t="str">
        <x:v>Sin observación</x:v>
      </x:c>
      <x:c r="AP1784" t="str">
        <x:f>IF(D1784="","No","Sí")</x:f>
        <x:v>Sí</x:v>
      </x:c>
    </x:row>
    <x:row r="1785">
      <x:c r="A1785" t="n">
        <x:v>1785</x:v>
      </x:c>
      <x:c r="B1785" t="str">
        <x:v>VT0008471</x:v>
      </x:c>
      <x:c r="C1785" t="str">
        <x:v>45823</x:v>
      </x:c>
      <x:c r="D1785" s="27" t="n">
        <x:v>45823</x:v>
      </x:c>
      <x:c r="E1785" t="n">
        <x:f>IF(D1785="","",YEAR(D1785))</x:f>
        <x:v>2025</x:v>
      </x:c>
      <x:c r="F1785" t="n">
        <x:f>IF(D1785="","",MONTH(D1785))</x:f>
        <x:v>6</x:v>
      </x:c>
      <x:c r="G1785" t="str">
        <x:f>IF(D1785="","Fecha no disponible",TEXT(D1785,"mmmm"))</x:f>
        <x:v>June</x:v>
      </x:c>
      <x:c r="H1785" t="str">
        <x:f>IF(D1785="","Fecha no disponible",TEXT(D1785,"yyyy-mm"))</x:f>
        <x:v>2025-06</x:v>
      </x:c>
      <x:c r="I1785" t="str">
        <x:f>IF(D1785="","Fecha no disponible","T"&amp;ROUNDUP(MONTH(D1785)/3,0))</x:f>
        <x:v>T2</x:v>
      </x:c>
      <x:c r="J1785" t="str">
        <x:v>T010</x:v>
      </x:c>
      <x:c r="K1785" t="str">
        <x:v>Tienda Cochabamba 2</x:v>
      </x:c>
      <x:c r="L1785" t="str">
        <x:v>Barrio</x:v>
      </x:c>
      <x:c r="M1785" t="str">
        <x:v>Cochabamba</x:v>
      </x:c>
      <x:c r="N1785" t="str">
        <x:f>IFERROR(VLOOKUP(M1785,'Mapeos'!$A$4:$B$30,2,FALSE),M1785)</x:f>
        <x:v>Cochabamba</x:v>
      </x:c>
      <x:c r="O1785" t="str">
        <x:v>C00985</x:v>
      </x:c>
      <x:c r="P1785" t="str">
        <x:v>Masivo</x:v>
      </x:c>
      <x:c r="Q1785" t="str">
        <x:v>P0028</x:v>
      </x:c>
      <x:c r="R1785" t="str">
        <x:v>Electrónica</x:v>
      </x:c>
      <x:c r="S1785" t="str">
        <x:v>Marca C</x:v>
      </x:c>
      <x:c r="T1785" t="str">
        <x:v>Tienda</x:v>
      </x:c>
      <x:c r="U1785" t="str">
        <x:f>IFERROR(VLOOKUP(T1785,'Mapeos'!$D$4:$E$25,2,FALSE),T1785)</x:f>
        <x:v>Tienda</x:v>
      </x:c>
      <x:c r="V1785" t="str">
        <x:v>V034</x:v>
      </x:c>
      <x:c r="W1785" t="n">
        <x:v>1</x:v>
      </x:c>
      <x:c r="X1785" s="28" t="n">
        <x:v>342.23</x:v>
      </x:c>
      <x:c r="Y1785" s="20" t="n">
        <x:v>0</x:v>
      </x:c>
      <x:c r="Z1785" s="20" t="n">
        <x:f>IF(Y1785&gt;1,Y1785/100,Y1785)</x:f>
        <x:v>0</x:v>
      </x:c>
      <x:c r="AA1785" s="28" t="n">
        <x:v>184.78</x:v>
      </x:c>
      <x:c r="AB1785" s="28" t="n">
        <x:v>342.23</x:v>
      </x:c>
      <x:c r="AC1785" s="28" t="str">
        <x:v>BOB</x:v>
      </x:c>
      <x:c r="AD1785" s="28" t="n">
        <x:f>IF(AC1785="USD",AB1785*'Parametros'!$B$4,AB1785)</x:f>
        <x:v>342.23</x:v>
      </x:c>
      <x:c r="AE1785" s="28" t="n">
        <x:f>W1785*X1785*(1-Z1785)</x:f>
        <x:v>342.23</x:v>
      </x:c>
      <x:c r="AF1785" s="28" t="n">
        <x:f>W1785*AA1785</x:f>
        <x:v>184.78</x:v>
      </x:c>
      <x:c r="AG1785" s="28" t="n">
        <x:f>AE1785-AF1785</x:f>
        <x:v>157.45000000000002</x:v>
      </x:c>
      <x:c r="AH1785" s="20" t="n">
        <x:f>IF(AE1785&gt;0,AG1785/AE1785,"")</x:f>
        <x:v>0.460070712678608</x:v>
      </x:c>
      <x:c r="AI1785" s="28" t="n">
        <x:v>170776.27</x:v>
      </x:c>
      <x:c r="AJ1785" s="28" t="n">
        <x:v>22</x:v>
      </x:c>
      <x:c r="AK1785" t="n">
        <x:v>17</x:v>
      </x:c>
      <x:c r="AL1785" t="str">
        <x:v>Completado</x:v>
      </x:c>
      <x:c r="AM1785" t="str">
        <x:f>IF(W1785&lt;0,"Devuelto",AL1785)</x:f>
        <x:v>Completado</x:v>
      </x:c>
      <x:c r="AN1785" t="str">
        <x:v>Transferencia</x:v>
      </x:c>
      <x:c r="AO1785" s="29" t="str">
        <x:v>Sin observación</x:v>
      </x:c>
      <x:c r="AP1785" t="str">
        <x:f>IF(D1785="","No","Sí")</x:f>
        <x:v>Sí</x:v>
      </x:c>
    </x:row>
    <x:row r="1786">
      <x:c r="A1786" t="n">
        <x:v>1786</x:v>
      </x:c>
      <x:c r="B1786" t="str">
        <x:v>VT0008476</x:v>
      </x:c>
      <x:c r="C1786" t="str">
        <x:v>45374</x:v>
      </x:c>
      <x:c r="D1786" s="27" t="n">
        <x:v>45374</x:v>
      </x:c>
      <x:c r="E1786" t="n">
        <x:f>IF(D1786="","",YEAR(D1786))</x:f>
        <x:v>2024</x:v>
      </x:c>
      <x:c r="F1786" t="n">
        <x:f>IF(D1786="","",MONTH(D1786))</x:f>
        <x:v>3</x:v>
      </x:c>
      <x:c r="G1786" t="str">
        <x:f>IF(D1786="","Fecha no disponible",TEXT(D1786,"mmmm"))</x:f>
        <x:v>March</x:v>
      </x:c>
      <x:c r="H1786" t="str">
        <x:f>IF(D1786="","Fecha no disponible",TEXT(D1786,"yyyy-mm"))</x:f>
        <x:v>2024-03</x:v>
      </x:c>
      <x:c r="I1786" t="str">
        <x:f>IF(D1786="","Fecha no disponible","T"&amp;ROUNDUP(MONTH(D1786)/3,0))</x:f>
        <x:v>T1</x:v>
      </x:c>
      <x:c r="J1786" t="str">
        <x:v>T003</x:v>
      </x:c>
      <x:c r="K1786" t="str">
        <x:v>Tienda La Paz 3</x:v>
      </x:c>
      <x:c r="L1786" t="str">
        <x:v>Barrio</x:v>
      </x:c>
      <x:c r="M1786" t="str">
        <x:v>La Paz</x:v>
      </x:c>
      <x:c r="N1786" t="str">
        <x:f>IFERROR(VLOOKUP(M1786,'Mapeos'!$A$4:$B$30,2,FALSE),M1786)</x:f>
        <x:v>La Paz</x:v>
      </x:c>
      <x:c r="O1786" t="str">
        <x:v>C01677</x:v>
      </x:c>
      <x:c r="P1786" t="str">
        <x:v>Frecuente</x:v>
      </x:c>
      <x:c r="Q1786" t="str">
        <x:v>P0066</x:v>
      </x:c>
      <x:c r="R1786" t="str">
        <x:v>Hogar</x:v>
      </x:c>
      <x:c r="S1786" t="str">
        <x:v>Marca B</x:v>
      </x:c>
      <x:c r="T1786" t="str">
        <x:v>Tienda</x:v>
      </x:c>
      <x:c r="U1786" t="str">
        <x:f>IFERROR(VLOOKUP(T1786,'Mapeos'!$D$4:$E$25,2,FALSE),T1786)</x:f>
        <x:v>Tienda</x:v>
      </x:c>
      <x:c r="V1786" t="str">
        <x:v>V005</x:v>
      </x:c>
      <x:c r="W1786" t="n">
        <x:v>3</x:v>
      </x:c>
      <x:c r="X1786" s="28" t="n">
        <x:v>131.15</x:v>
      </x:c>
      <x:c r="Y1786" s="20" t="n">
        <x:v>0.05</x:v>
      </x:c>
      <x:c r="Z1786" s="20" t="n">
        <x:f>IF(Y1786&gt;1,Y1786/100,Y1786)</x:f>
        <x:v>0.05</x:v>
      </x:c>
      <x:c r="AA1786" s="28" t="n">
        <x:v>66.28</x:v>
      </x:c>
      <x:c r="AB1786" s="28" t="n">
        <x:v>373.78</x:v>
      </x:c>
      <x:c r="AC1786" s="28" t="str">
        <x:v>BOB</x:v>
      </x:c>
      <x:c r="AD1786" s="28" t="n">
        <x:f>IF(AC1786="USD",AB1786*'Parametros'!$B$4,AB1786)</x:f>
        <x:v>373.78</x:v>
      </x:c>
      <x:c r="AE1786" s="28" t="n">
        <x:f>W1786*X1786*(1-Z1786)</x:f>
        <x:v>373.77750000000003</x:v>
      </x:c>
      <x:c r="AF1786" s="28" t="n">
        <x:f>W1786*AA1786</x:f>
        <x:v>198.84</x:v>
      </x:c>
      <x:c r="AG1786" s="28" t="n">
        <x:f>AE1786-AF1786</x:f>
        <x:v>174.93750000000003</x:v>
      </x:c>
      <x:c r="AH1786" s="20" t="n">
        <x:f>IF(AE1786&gt;0,AG1786/AE1786,"")</x:f>
        <x:v>0.4680257639906094</x:v>
      </x:c>
      <x:c r="AI1786" s="28" t="n">
        <x:v>124959.46</x:v>
      </x:c>
      <x:c r="AJ1786" s="28"/>
      <x:c r="AK1786"/>
      <x:c r="AL1786" t="str">
        <x:v>Completado</x:v>
      </x:c>
      <x:c r="AM1786" t="str">
        <x:f>IF(W1786&lt;0,"Devuelto",AL1786)</x:f>
        <x:v>Completado</x:v>
      </x:c>
      <x:c r="AN1786" t="str">
        <x:v>Transferencia</x:v>
      </x:c>
      <x:c r="AO1786" s="29" t="str">
        <x:v>Sin observación</x:v>
      </x:c>
      <x:c r="AP1786" t="str">
        <x:f>IF(D1786="","No","Sí")</x:f>
        <x:v>Sí</x:v>
      </x:c>
    </x:row>
    <x:row r="1787">
      <x:c r="A1787" t="n">
        <x:v>1787</x:v>
      </x:c>
      <x:c r="B1787" t="str">
        <x:v>VT0008481</x:v>
      </x:c>
      <x:c r="C1787" t="str">
        <x:v>45400</x:v>
      </x:c>
      <x:c r="D1787" s="27" t="n">
        <x:v>45400</x:v>
      </x:c>
      <x:c r="E1787" t="n">
        <x:f>IF(D1787="","",YEAR(D1787))</x:f>
        <x:v>2024</x:v>
      </x:c>
      <x:c r="F1787" t="n">
        <x:f>IF(D1787="","",MONTH(D1787))</x:f>
        <x:v>4</x:v>
      </x:c>
      <x:c r="G1787" t="str">
        <x:f>IF(D1787="","Fecha no disponible",TEXT(D1787,"mmmm"))</x:f>
        <x:v>April</x:v>
      </x:c>
      <x:c r="H1787" t="str">
        <x:f>IF(D1787="","Fecha no disponible",TEXT(D1787,"yyyy-mm"))</x:f>
        <x:v>2024-04</x:v>
      </x:c>
      <x:c r="I1787" t="str">
        <x:f>IF(D1787="","Fecha no disponible","T"&amp;ROUNDUP(MONTH(D1787)/3,0))</x:f>
        <x:v>T2</x:v>
      </x:c>
      <x:c r="J1787" t="str">
        <x:v>T010</x:v>
      </x:c>
      <x:c r="K1787" t="str">
        <x:v>Tienda Cochabamba 2</x:v>
      </x:c>
      <x:c r="L1787" t="str">
        <x:v>Barrio</x:v>
      </x:c>
      <x:c r="M1787" t="str">
        <x:v>Cochabamba</x:v>
      </x:c>
      <x:c r="N1787" t="str">
        <x:f>IFERROR(VLOOKUP(M1787,'Mapeos'!$A$4:$B$30,2,FALSE),M1787)</x:f>
        <x:v>Cochabamba</x:v>
      </x:c>
      <x:c r="O1787" t="str">
        <x:v>C00950</x:v>
      </x:c>
      <x:c r="P1787" t="str">
        <x:v>Masivo</x:v>
      </x:c>
      <x:c r="Q1787" t="str">
        <x:v>P0089</x:v>
      </x:c>
      <x:c r="R1787" t="str">
        <x:v>Deportes</x:v>
      </x:c>
      <x:c r="S1787" t="str">
        <x:v>Marca A</x:v>
      </x:c>
      <x:c r="T1787" t="str">
        <x:v>WhatsApp</x:v>
      </x:c>
      <x:c r="U1787" t="str">
        <x:f>IFERROR(VLOOKUP(T1787,'Mapeos'!$D$4:$E$25,2,FALSE),T1787)</x:f>
        <x:v>WhatsApp</x:v>
      </x:c>
      <x:c r="V1787" t="str">
        <x:v>V030</x:v>
      </x:c>
      <x:c r="W1787" t="n">
        <x:v>2</x:v>
      </x:c>
      <x:c r="X1787" s="28" t="n">
        <x:v>131.17</x:v>
      </x:c>
      <x:c r="Y1787" s="20" t="n">
        <x:v>0.2</x:v>
      </x:c>
      <x:c r="Z1787" s="20" t="n">
        <x:f>IF(Y1787&gt;1,Y1787/100,Y1787)</x:f>
        <x:v>0.2</x:v>
      </x:c>
      <x:c r="AA1787" s="28" t="n">
        <x:v>96.49</x:v>
      </x:c>
      <x:c r="AB1787" s="28" t="n">
        <x:v>209.87</x:v>
      </x:c>
      <x:c r="AC1787" s="28" t="str">
        <x:v>BOB</x:v>
      </x:c>
      <x:c r="AD1787" s="28" t="n">
        <x:f>IF(AC1787="USD",AB1787*'Parametros'!$B$4,AB1787)</x:f>
        <x:v>209.87</x:v>
      </x:c>
      <x:c r="AE1787" s="28" t="n">
        <x:f>W1787*X1787*(1-Z1787)</x:f>
        <x:v>209.87199999999999</x:v>
      </x:c>
      <x:c r="AF1787" s="28" t="n">
        <x:f>W1787*AA1787</x:f>
        <x:v>192.98</x:v>
      </x:c>
      <x:c r="AG1787" s="28" t="n">
        <x:f>AE1787-AF1787</x:f>
        <x:v>16.891999999999996</x:v>
      </x:c>
      <x:c r="AH1787" s="20" t="n">
        <x:f>IF(AE1787&gt;0,AG1787/AE1787,"")</x:f>
        <x:v>0.08048715407486466</x:v>
      </x:c>
      <x:c r="AI1787" s="28" t="n">
        <x:v>71814.25</x:v>
      </x:c>
      <x:c r="AJ1787" s="28"/>
      <x:c r="AK1787"/>
      <x:c r="AL1787" t="str">
        <x:v>Completado</x:v>
      </x:c>
      <x:c r="AM1787" t="str">
        <x:f>IF(W1787&lt;0,"Devuelto",AL1787)</x:f>
        <x:v>Completado</x:v>
      </x:c>
      <x:c r="AN1787" t="str">
        <x:v>Tarjeta</x:v>
      </x:c>
      <x:c r="AO1787" s="29" t="str">
        <x:v>Sin observación</x:v>
      </x:c>
      <x:c r="AP1787" t="str">
        <x:f>IF(D1787="","No","Sí")</x:f>
        <x:v>Sí</x:v>
      </x:c>
    </x:row>
    <x:row r="1788">
      <x:c r="A1788" t="n">
        <x:v>1788</x:v>
      </x:c>
      <x:c r="B1788" t="str">
        <x:v>VT0008485</x:v>
      </x:c>
      <x:c r="C1788" t="str">
        <x:v>45958</x:v>
      </x:c>
      <x:c r="D1788" s="27" t="n">
        <x:v>45958</x:v>
      </x:c>
      <x:c r="E1788" t="n">
        <x:f>IF(D1788="","",YEAR(D1788))</x:f>
        <x:v>2025</x:v>
      </x:c>
      <x:c r="F1788" t="n">
        <x:f>IF(D1788="","",MONTH(D1788))</x:f>
        <x:v>10</x:v>
      </x:c>
      <x:c r="G1788" t="str">
        <x:f>IF(D1788="","Fecha no disponible",TEXT(D1788,"mmmm"))</x:f>
        <x:v>October</x:v>
      </x:c>
      <x:c r="H1788" t="str">
        <x:f>IF(D1788="","Fecha no disponible",TEXT(D1788,"yyyy-mm"))</x:f>
        <x:v>2025-10</x:v>
      </x:c>
      <x:c r="I1788" t="str">
        <x:f>IF(D1788="","Fecha no disponible","T"&amp;ROUNDUP(MONTH(D1788)/3,0))</x:f>
        <x:v>T4</x:v>
      </x:c>
      <x:c r="J1788" t="str">
        <x:v>T009</x:v>
      </x:c>
      <x:c r="K1788" t="str">
        <x:v>Tienda Cochabamba 1</x:v>
      </x:c>
      <x:c r="L1788" t="str">
        <x:v>Mall</x:v>
      </x:c>
      <x:c r="M1788" t="str">
        <x:v>Cochabamba</x:v>
      </x:c>
      <x:c r="N1788" t="str">
        <x:f>IFERROR(VLOOKUP(M1788,'Mapeos'!$A$4:$B$30,2,FALSE),M1788)</x:f>
        <x:v>Cochabamba</x:v>
      </x:c>
      <x:c r="O1788" t="str">
        <x:v>C01161</x:v>
      </x:c>
      <x:c r="P1788" t="str">
        <x:v>Premium</x:v>
      </x:c>
      <x:c r="Q1788" t="str">
        <x:v>P0033</x:v>
      </x:c>
      <x:c r="R1788" t="str">
        <x:v>Electrónica</x:v>
      </x:c>
      <x:c r="S1788" t="str">
        <x:v>Marca A</x:v>
      </x:c>
      <x:c r="T1788" t="str">
        <x:v>Marketplace</x:v>
      </x:c>
      <x:c r="U1788" t="str">
        <x:f>IFERROR(VLOOKUP(T1788,'Mapeos'!$D$4:$E$25,2,FALSE),T1788)</x:f>
        <x:v>Marketplace</x:v>
      </x:c>
      <x:c r="V1788" t="str">
        <x:v>V018</x:v>
      </x:c>
      <x:c r="W1788" t="n">
        <x:v>1</x:v>
      </x:c>
      <x:c r="X1788" s="28" t="n">
        <x:v>690.94</x:v>
      </x:c>
      <x:c r="Y1788" s="20" t="n">
        <x:v>0.15</x:v>
      </x:c>
      <x:c r="Z1788" s="20" t="n">
        <x:f>IF(Y1788&gt;1,Y1788/100,Y1788)</x:f>
        <x:v>0.15</x:v>
      </x:c>
      <x:c r="AA1788" s="28" t="n">
        <x:v>423.88</x:v>
      </x:c>
      <x:c r="AB1788" s="28" t="n">
        <x:v>587.3</x:v>
      </x:c>
      <x:c r="AC1788" s="28" t="str">
        <x:v>BOB</x:v>
      </x:c>
      <x:c r="AD1788" s="28" t="n">
        <x:f>IF(AC1788="USD",AB1788*'Parametros'!$B$4,AB1788)</x:f>
        <x:v>587.3</x:v>
      </x:c>
      <x:c r="AE1788" s="28" t="n">
        <x:f>W1788*X1788*(1-Z1788)</x:f>
        <x:v>587.299</x:v>
      </x:c>
      <x:c r="AF1788" s="28" t="n">
        <x:f>W1788*AA1788</x:f>
        <x:v>423.88</x:v>
      </x:c>
      <x:c r="AG1788" s="28" t="n">
        <x:f>AE1788-AF1788</x:f>
        <x:v>163.41899999999998</x:v>
      </x:c>
      <x:c r="AH1788" s="20" t="n">
        <x:f>IF(AE1788&gt;0,AG1788/AE1788,"")</x:f>
        <x:v>0.2782551987999298</x:v>
      </x:c>
      <x:c r="AI1788" s="28" t="n">
        <x:v>95938.48</x:v>
      </x:c>
      <x:c r="AJ1788" s="28"/>
      <x:c r="AK1788"/>
      <x:c r="AL1788" t="str">
        <x:v>Completado</x:v>
      </x:c>
      <x:c r="AM1788" t="str">
        <x:f>IF(W1788&lt;0,"Devuelto",AL1788)</x:f>
        <x:v>Completado</x:v>
      </x:c>
      <x:c r="AN1788" t="str">
        <x:v>QR</x:v>
      </x:c>
      <x:c r="AO1788" s="29" t="str">
        <x:v>Sin observación</x:v>
      </x:c>
      <x:c r="AP1788" t="str">
        <x:f>IF(D1788="","No","Sí")</x:f>
        <x:v>Sí</x:v>
      </x:c>
    </x:row>
    <x:row r="1789">
      <x:c r="A1789" t="n">
        <x:v>1789</x:v>
      </x:c>
      <x:c r="B1789" t="str">
        <x:v>VT0008490</x:v>
      </x:c>
      <x:c r="C1789" t="str">
        <x:v>45486</x:v>
      </x:c>
      <x:c r="D1789" s="27" t="n">
        <x:v>45486</x:v>
      </x:c>
      <x:c r="E1789" t="n">
        <x:f>IF(D1789="","",YEAR(D1789))</x:f>
        <x:v>2024</x:v>
      </x:c>
      <x:c r="F1789" t="n">
        <x:f>IF(D1789="","",MONTH(D1789))</x:f>
        <x:v>7</x:v>
      </x:c>
      <x:c r="G1789" t="str">
        <x:f>IF(D1789="","Fecha no disponible",TEXT(D1789,"mmmm"))</x:f>
        <x:v>July</x:v>
      </x:c>
      <x:c r="H1789" t="str">
        <x:f>IF(D1789="","Fecha no disponible",TEXT(D1789,"yyyy-mm"))</x:f>
        <x:v>2024-07</x:v>
      </x:c>
      <x:c r="I1789" t="str">
        <x:f>IF(D1789="","Fecha no disponible","T"&amp;ROUNDUP(MONTH(D1789)/3,0))</x:f>
        <x:v>T3</x:v>
      </x:c>
      <x:c r="J1789" t="str">
        <x:v>T016</x:v>
      </x:c>
      <x:c r="K1789" t="str">
        <x:v>Tienda Potosí 4</x:v>
      </x:c>
      <x:c r="L1789" t="str">
        <x:v>Centro</x:v>
      </x:c>
      <x:c r="M1789" t="str">
        <x:v>Potosí</x:v>
      </x:c>
      <x:c r="N1789" t="str">
        <x:f>IFERROR(VLOOKUP(M1789,'Mapeos'!$A$4:$B$30,2,FALSE),M1789)</x:f>
        <x:v>Potosí</x:v>
      </x:c>
      <x:c r="O1789" t="str">
        <x:v>C00995</x:v>
      </x:c>
      <x:c r="P1789" t="str">
        <x:v>Masivo</x:v>
      </x:c>
      <x:c r="Q1789" t="str">
        <x:v>P0092</x:v>
      </x:c>
      <x:c r="R1789" t="str">
        <x:v>Alimentos</x:v>
      </x:c>
      <x:c r="S1789" t="str">
        <x:v>Marca B</x:v>
      </x:c>
      <x:c r="T1789" t="str">
        <x:v>Tienda</x:v>
      </x:c>
      <x:c r="U1789" t="str">
        <x:f>IFERROR(VLOOKUP(T1789,'Mapeos'!$D$4:$E$25,2,FALSE),T1789)</x:f>
        <x:v>Tienda</x:v>
      </x:c>
      <x:c r="V1789" t="str">
        <x:v>V017</x:v>
      </x:c>
      <x:c r="W1789" t="n">
        <x:v>4</x:v>
      </x:c>
      <x:c r="X1789" s="28" t="n">
        <x:v>39.81</x:v>
      </x:c>
      <x:c r="Y1789" s="20" t="n">
        <x:v>0.2</x:v>
      </x:c>
      <x:c r="Z1789" s="20" t="n">
        <x:f>IF(Y1789&gt;1,Y1789/100,Y1789)</x:f>
        <x:v>0.2</x:v>
      </x:c>
      <x:c r="AA1789" s="28" t="n">
        <x:v>27.55</x:v>
      </x:c>
      <x:c r="AB1789" s="28" t="n">
        <x:v>127.39</x:v>
      </x:c>
      <x:c r="AC1789" s="28" t="str">
        <x:v>BOB</x:v>
      </x:c>
      <x:c r="AD1789" s="28" t="n">
        <x:f>IF(AC1789="USD",AB1789*'Parametros'!$B$4,AB1789)</x:f>
        <x:v>127.39</x:v>
      </x:c>
      <x:c r="AE1789" s="28" t="n">
        <x:f>W1789*X1789*(1-Z1789)</x:f>
        <x:v>127.39200000000001</x:v>
      </x:c>
      <x:c r="AF1789" s="28" t="n">
        <x:f>W1789*AA1789</x:f>
        <x:v>110.2</x:v>
      </x:c>
      <x:c r="AG1789" s="28" t="n">
        <x:f>AE1789-AF1789</x:f>
        <x:v>17.192000000000007</x:v>
      </x:c>
      <x:c r="AH1789" s="20" t="n">
        <x:f>IF(AE1789&gt;0,AG1789/AE1789,"")</x:f>
        <x:v>0.13495352926400406</x:v>
      </x:c>
      <x:c r="AI1789" s="28" t="n">
        <x:v>178635.19</x:v>
      </x:c>
      <x:c r="AJ1789" s="28"/>
      <x:c r="AK1789"/>
      <x:c r="AL1789" t="str">
        <x:v>Completado</x:v>
      </x:c>
      <x:c r="AM1789" t="str">
        <x:f>IF(W1789&lt;0,"Devuelto",AL1789)</x:f>
        <x:v>Completado</x:v>
      </x:c>
      <x:c r="AN1789" t="str">
        <x:v>QR</x:v>
      </x:c>
      <x:c r="AO1789" s="29" t="str">
        <x:v>Sin observación</x:v>
      </x:c>
      <x:c r="AP1789" t="str">
        <x:f>IF(D1789="","No","Sí")</x:f>
        <x:v>Sí</x:v>
      </x:c>
    </x:row>
    <x:row r="1790">
      <x:c r="A1790" t="n">
        <x:v>1790</x:v>
      </x:c>
      <x:c r="B1790" t="str">
        <x:v>VT0008495</x:v>
      </x:c>
      <x:c r="C1790" t="str">
        <x:v>45330</x:v>
      </x:c>
      <x:c r="D1790" s="27" t="n">
        <x:v>45330</x:v>
      </x:c>
      <x:c r="E1790" t="n">
        <x:f>IF(D1790="","",YEAR(D1790))</x:f>
        <x:v>2024</x:v>
      </x:c>
      <x:c r="F1790" t="n">
        <x:f>IF(D1790="","",MONTH(D1790))</x:f>
        <x:v>2</x:v>
      </x:c>
      <x:c r="G1790" t="str">
        <x:f>IF(D1790="","Fecha no disponible",TEXT(D1790,"mmmm"))</x:f>
        <x:v>February</x:v>
      </x:c>
      <x:c r="H1790" t="str">
        <x:f>IF(D1790="","Fecha no disponible",TEXT(D1790,"yyyy-mm"))</x:f>
        <x:v>2024-02</x:v>
      </x:c>
      <x:c r="I1790" t="str">
        <x:f>IF(D1790="","Fecha no disponible","T"&amp;ROUNDUP(MONTH(D1790)/3,0))</x:f>
        <x:v>T1</x:v>
      </x:c>
      <x:c r="J1790" t="str">
        <x:v>T010</x:v>
      </x:c>
      <x:c r="K1790" t="str">
        <x:v>Tienda Cochabamba 2</x:v>
      </x:c>
      <x:c r="L1790" t="str">
        <x:v>Barrio</x:v>
      </x:c>
      <x:c r="M1790" t="str">
        <x:v>Cochabamba</x:v>
      </x:c>
      <x:c r="N1790" t="str">
        <x:f>IFERROR(VLOOKUP(M1790,'Mapeos'!$A$4:$B$30,2,FALSE),M1790)</x:f>
        <x:v>Cochabamba</x:v>
      </x:c>
      <x:c r="O1790" t="str">
        <x:v>C01143</x:v>
      </x:c>
      <x:c r="P1790" t="str">
        <x:v>Masivo</x:v>
      </x:c>
      <x:c r="Q1790" t="str">
        <x:v>P0029</x:v>
      </x:c>
      <x:c r="R1790" t="str">
        <x:v>Alimentos</x:v>
      </x:c>
      <x:c r="S1790" t="str">
        <x:v>Marca A</x:v>
      </x:c>
      <x:c r="T1790" t="str">
        <x:v>E-commerce</x:v>
      </x:c>
      <x:c r="U1790" t="str">
        <x:f>IFERROR(VLOOKUP(T1790,'Mapeos'!$D$4:$E$25,2,FALSE),T1790)</x:f>
        <x:v>E-commerce</x:v>
      </x:c>
      <x:c r="V1790" t="str">
        <x:v>V036</x:v>
      </x:c>
      <x:c r="W1790" t="n">
        <x:v>2</x:v>
      </x:c>
      <x:c r="X1790" s="28" t="n">
        <x:v>29.82</x:v>
      </x:c>
      <x:c r="Y1790" s="20" t="n">
        <x:v>20</x:v>
      </x:c>
      <x:c r="Z1790" s="20" t="n">
        <x:f>IF(Y1790&gt;1,Y1790/100,Y1790)</x:f>
        <x:v>0.2</x:v>
      </x:c>
      <x:c r="AA1790" s="28" t="n">
        <x:v>20.9</x:v>
      </x:c>
      <x:c r="AB1790" s="28" t="n">
        <x:v>47.71</x:v>
      </x:c>
      <x:c r="AC1790" s="28" t="str">
        <x:v>BOB</x:v>
      </x:c>
      <x:c r="AD1790" s="28" t="n">
        <x:f>IF(AC1790="USD",AB1790*'Parametros'!$B$4,AB1790)</x:f>
        <x:v>47.71</x:v>
      </x:c>
      <x:c r="AE1790" s="28" t="n">
        <x:f>W1790*X1790*(1-Z1790)</x:f>
        <x:v>47.712</x:v>
      </x:c>
      <x:c r="AF1790" s="28" t="n">
        <x:f>W1790*AA1790</x:f>
        <x:v>41.8</x:v>
      </x:c>
      <x:c r="AG1790" s="28" t="n">
        <x:f>AE1790-AF1790</x:f>
        <x:v>5.912000000000006</x:v>
      </x:c>
      <x:c r="AH1790" s="20" t="n">
        <x:f>IF(AE1790&gt;0,AG1790/AE1790,"")</x:f>
        <x:v>0.12391012743125432</x:v>
      </x:c>
      <x:c r="AI1790" s="28" t="n">
        <x:v>69138.92</x:v>
      </x:c>
      <x:c r="AJ1790" s="28"/>
      <x:c r="AK1790"/>
      <x:c r="AL1790" t="str">
        <x:v>Completado</x:v>
      </x:c>
      <x:c r="AM1790" t="str">
        <x:f>IF(W1790&lt;0,"Devuelto",AL1790)</x:f>
        <x:v>Completado</x:v>
      </x:c>
      <x:c r="AN1790" t="str">
        <x:v>Transferencia</x:v>
      </x:c>
      <x:c r="AO1790" s="29" t="str">
        <x:v>Descuento reescalado</x:v>
      </x:c>
      <x:c r="AP1790" t="str">
        <x:f>IF(D1790="","No","Sí")</x:f>
        <x:v>Sí</x:v>
      </x:c>
    </x:row>
    <x:row r="1791">
      <x:c r="A1791" t="n">
        <x:v>1791</x:v>
      </x:c>
      <x:c r="B1791" t="str">
        <x:v>VT0008500</x:v>
      </x:c>
      <x:c r="C1791" t="str">
        <x:v>46191</x:v>
      </x:c>
      <x:c r="D1791" s="27" t="n">
        <x:v>46191</x:v>
      </x:c>
      <x:c r="E1791" t="n">
        <x:f>IF(D1791="","",YEAR(D1791))</x:f>
        <x:v>2026</x:v>
      </x:c>
      <x:c r="F1791" t="n">
        <x:f>IF(D1791="","",MONTH(D1791))</x:f>
        <x:v>6</x:v>
      </x:c>
      <x:c r="G1791" t="str">
        <x:f>IF(D1791="","Fecha no disponible",TEXT(D1791,"mmmm"))</x:f>
        <x:v>June</x:v>
      </x:c>
      <x:c r="H1791" t="str">
        <x:f>IF(D1791="","Fecha no disponible",TEXT(D1791,"yyyy-mm"))</x:f>
        <x:v>2026-06</x:v>
      </x:c>
      <x:c r="I1791" t="str">
        <x:f>IF(D1791="","Fecha no disponible","T"&amp;ROUNDUP(MONTH(D1791)/3,0))</x:f>
        <x:v>T2</x:v>
      </x:c>
      <x:c r="J1791" t="str">
        <x:v>T002</x:v>
      </x:c>
      <x:c r="K1791" t="str">
        <x:v>Tienda La Paz 2</x:v>
      </x:c>
      <x:c r="L1791" t="str">
        <x:v>Mall</x:v>
      </x:c>
      <x:c r="M1791" t="str">
        <x:v>La Paz</x:v>
      </x:c>
      <x:c r="N1791" t="str">
        <x:f>IFERROR(VLOOKUP(M1791,'Mapeos'!$A$4:$B$30,2,FALSE),M1791)</x:f>
        <x:v>La Paz</x:v>
      </x:c>
      <x:c r="O1791" t="str">
        <x:v>C00949</x:v>
      </x:c>
      <x:c r="P1791" t="str">
        <x:v>Masivo</x:v>
      </x:c>
      <x:c r="Q1791" t="str">
        <x:v>P0138</x:v>
      </x:c>
      <x:c r="R1791" t="str">
        <x:v>Alimentos</x:v>
      </x:c>
      <x:c r="S1791" t="str">
        <x:v>Marca D</x:v>
      </x:c>
      <x:c r="T1791" t="str">
        <x:v>tienda</x:v>
      </x:c>
      <x:c r="U1791" t="str">
        <x:f>IFERROR(VLOOKUP(T1791,'Mapeos'!$D$4:$E$25,2,FALSE),T1791)</x:f>
        <x:v>Tienda</x:v>
      </x:c>
      <x:c r="V1791" t="str">
        <x:v>V016</x:v>
      </x:c>
      <x:c r="W1791" t="n">
        <x:v>2</x:v>
      </x:c>
      <x:c r="X1791" s="28" t="n">
        <x:v>8.35</x:v>
      </x:c>
      <x:c r="Y1791" s="20" t="n">
        <x:v>0</x:v>
      </x:c>
      <x:c r="Z1791" s="20" t="n">
        <x:f>IF(Y1791&gt;1,Y1791/100,Y1791)</x:f>
        <x:v>0</x:v>
      </x:c>
      <x:c r="AA1791" s="28" t="n">
        <x:v>6.07</x:v>
      </x:c>
      <x:c r="AB1791" s="28" t="n">
        <x:v>2.4</x:v>
      </x:c>
      <x:c r="AC1791" s="28" t="str">
        <x:v>USD</x:v>
      </x:c>
      <x:c r="AD1791" s="28" t="n">
        <x:f>IF(AC1791="USD",AB1791*'Parametros'!$B$4,AB1791)</x:f>
        <x:v>16.704</x:v>
      </x:c>
      <x:c r="AE1791" s="28" t="n">
        <x:f>W1791*X1791*(1-Z1791)</x:f>
        <x:v>16.7</x:v>
      </x:c>
      <x:c r="AF1791" s="28" t="n">
        <x:f>W1791*AA1791</x:f>
        <x:v>12.14</x:v>
      </x:c>
      <x:c r="AG1791" s="28" t="n">
        <x:f>AE1791-AF1791</x:f>
        <x:v>4.559999999999999</x:v>
      </x:c>
      <x:c r="AH1791" s="20" t="n">
        <x:f>IF(AE1791&gt;0,AG1791/AE1791,"")</x:f>
        <x:v>0.2730538922155688</x:v>
      </x:c>
      <x:c r="AI1791" s="28" t="n">
        <x:v>157901.55</x:v>
      </x:c>
      <x:c r="AJ1791" s="28"/>
      <x:c r="AK1791"/>
      <x:c r="AL1791" t="str">
        <x:v>Completado</x:v>
      </x:c>
      <x:c r="AM1791" t="str">
        <x:f>IF(W1791&lt;0,"Devuelto",AL1791)</x:f>
        <x:v>Completado</x:v>
      </x:c>
      <x:c r="AN1791" t="str">
        <x:v>Transferencia</x:v>
      </x:c>
      <x:c r="AO1791" s="29" t="str">
        <x:v>Canal estandarizado; Venta convertida USD→BOB</x:v>
      </x:c>
      <x:c r="AP1791" t="str">
        <x:f>IF(D1791="","No","Sí")</x:f>
        <x:v>Sí</x:v>
      </x:c>
    </x:row>
    <x:row r="1792">
      <x:c r="A1792" t="n">
        <x:v>1792</x:v>
      </x:c>
      <x:c r="B1792" t="str">
        <x:v>VT0008504</x:v>
      </x:c>
      <x:c r="C1792" t="str">
        <x:v>45527</x:v>
      </x:c>
      <x:c r="D1792" s="27" t="n">
        <x:v>45527</x:v>
      </x:c>
      <x:c r="E1792" t="n">
        <x:f>IF(D1792="","",YEAR(D1792))</x:f>
        <x:v>2024</x:v>
      </x:c>
      <x:c r="F1792" t="n">
        <x:f>IF(D1792="","",MONTH(D1792))</x:f>
        <x:v>8</x:v>
      </x:c>
      <x:c r="G1792" t="str">
        <x:f>IF(D1792="","Fecha no disponible",TEXT(D1792,"mmmm"))</x:f>
        <x:v>August</x:v>
      </x:c>
      <x:c r="H1792" t="str">
        <x:f>IF(D1792="","Fecha no disponible",TEXT(D1792,"yyyy-mm"))</x:f>
        <x:v>2024-08</x:v>
      </x:c>
      <x:c r="I1792" t="str">
        <x:f>IF(D1792="","Fecha no disponible","T"&amp;ROUNDUP(MONTH(D1792)/3,0))</x:f>
        <x:v>T3</x:v>
      </x:c>
      <x:c r="J1792" t="str">
        <x:v>T004</x:v>
      </x:c>
      <x:c r="K1792" t="str">
        <x:v>Tienda La Paz 4</x:v>
      </x:c>
      <x:c r="L1792" t="str">
        <x:v>Centro</x:v>
      </x:c>
      <x:c r="M1792" t="str">
        <x:v>La Paz</x:v>
      </x:c>
      <x:c r="N1792" t="str">
        <x:f>IFERROR(VLOOKUP(M1792,'Mapeos'!$A$4:$B$30,2,FALSE),M1792)</x:f>
        <x:v>La Paz</x:v>
      </x:c>
      <x:c r="O1792" t="str">
        <x:v>C01676</x:v>
      </x:c>
      <x:c r="P1792" t="str">
        <x:v>Empresa</x:v>
      </x:c>
      <x:c r="Q1792" t="str">
        <x:v>P0064</x:v>
      </x:c>
      <x:c r="R1792" t="str">
        <x:v>Hogar</x:v>
      </x:c>
      <x:c r="S1792" t="str">
        <x:v>Marca B</x:v>
      </x:c>
      <x:c r="T1792" t="str">
        <x:v>E-commerce</x:v>
      </x:c>
      <x:c r="U1792" t="str">
        <x:f>IFERROR(VLOOKUP(T1792,'Mapeos'!$D$4:$E$25,2,FALSE),T1792)</x:f>
        <x:v>E-commerce</x:v>
      </x:c>
      <x:c r="V1792" t="str">
        <x:v>V033</x:v>
      </x:c>
      <x:c r="W1792" t="n">
        <x:v>6</x:v>
      </x:c>
      <x:c r="X1792" s="28" t="n">
        <x:v>53.02</x:v>
      </x:c>
      <x:c r="Y1792" s="20" t="n">
        <x:v>0</x:v>
      </x:c>
      <x:c r="Z1792" s="20" t="n">
        <x:f>IF(Y1792&gt;1,Y1792/100,Y1792)</x:f>
        <x:v>0</x:v>
      </x:c>
      <x:c r="AA1792" s="28" t="n">
        <x:v>28.36</x:v>
      </x:c>
      <x:c r="AB1792" s="28" t="n">
        <x:v>318.12</x:v>
      </x:c>
      <x:c r="AC1792" s="28" t="str">
        <x:v>BOB</x:v>
      </x:c>
      <x:c r="AD1792" s="28" t="n">
        <x:f>IF(AC1792="USD",AB1792*'Parametros'!$B$4,AB1792)</x:f>
        <x:v>318.12</x:v>
      </x:c>
      <x:c r="AE1792" s="28" t="n">
        <x:f>W1792*X1792*(1-Z1792)</x:f>
        <x:v>318.12</x:v>
      </x:c>
      <x:c r="AF1792" s="28" t="n">
        <x:f>W1792*AA1792</x:f>
        <x:v>170.16</x:v>
      </x:c>
      <x:c r="AG1792" s="28" t="n">
        <x:f>AE1792-AF1792</x:f>
        <x:v>147.96</x:v>
      </x:c>
      <x:c r="AH1792" s="20" t="n">
        <x:f>IF(AE1792&gt;0,AG1792/AE1792,"")</x:f>
        <x:v>0.4651075066012825</x:v>
      </x:c>
      <x:c r="AI1792" s="28" t="n">
        <x:v>93083.46</x:v>
      </x:c>
      <x:c r="AJ1792" s="28"/>
      <x:c r="AK1792"/>
      <x:c r="AL1792" t="str">
        <x:v>Completado</x:v>
      </x:c>
      <x:c r="AM1792" t="str">
        <x:f>IF(W1792&lt;0,"Devuelto",AL1792)</x:f>
        <x:v>Completado</x:v>
      </x:c>
      <x:c r="AN1792" t="str">
        <x:v>QR</x:v>
      </x:c>
      <x:c r="AO1792" s="29" t="str">
        <x:v>Sin observación</x:v>
      </x:c>
      <x:c r="AP1792" t="str">
        <x:f>IF(D1792="","No","Sí")</x:f>
        <x:v>Sí</x:v>
      </x:c>
    </x:row>
    <x:row r="1793">
      <x:c r="A1793" t="n">
        <x:v>1793</x:v>
      </x:c>
      <x:c r="B1793" t="str">
        <x:v>VT0008509</x:v>
      </x:c>
      <x:c r="C1793" t="str">
        <x:v>45773</x:v>
      </x:c>
      <x:c r="D1793" s="27" t="n">
        <x:v>45773</x:v>
      </x:c>
      <x:c r="E1793" t="n">
        <x:f>IF(D1793="","",YEAR(D1793))</x:f>
        <x:v>2025</x:v>
      </x:c>
      <x:c r="F1793" t="n">
        <x:f>IF(D1793="","",MONTH(D1793))</x:f>
        <x:v>4</x:v>
      </x:c>
      <x:c r="G1793" t="str">
        <x:f>IF(D1793="","Fecha no disponible",TEXT(D1793,"mmmm"))</x:f>
        <x:v>April</x:v>
      </x:c>
      <x:c r="H1793" t="str">
        <x:f>IF(D1793="","Fecha no disponible",TEXT(D1793,"yyyy-mm"))</x:f>
        <x:v>2025-04</x:v>
      </x:c>
      <x:c r="I1793" t="str">
        <x:f>IF(D1793="","Fecha no disponible","T"&amp;ROUNDUP(MONTH(D1793)/3,0))</x:f>
        <x:v>T2</x:v>
      </x:c>
      <x:c r="J1793" t="str">
        <x:v>T014</x:v>
      </x:c>
      <x:c r="K1793" t="str">
        <x:v>Tienda Potosí 2</x:v>
      </x:c>
      <x:c r="L1793" t="str">
        <x:v>Barrio</x:v>
      </x:c>
      <x:c r="M1793" t="str">
        <x:v>Potosí</x:v>
      </x:c>
      <x:c r="N1793" t="str">
        <x:f>IFERROR(VLOOKUP(M1793,'Mapeos'!$A$4:$B$30,2,FALSE),M1793)</x:f>
        <x:v>Potosí</x:v>
      </x:c>
      <x:c r="O1793" t="str">
        <x:v>C00978</x:v>
      </x:c>
      <x:c r="P1793" t="str">
        <x:v>Premium</x:v>
      </x:c>
      <x:c r="Q1793" t="str">
        <x:v>P0126</x:v>
      </x:c>
      <x:c r="R1793" t="str">
        <x:v>Alimentos</x:v>
      </x:c>
      <x:c r="S1793" t="str">
        <x:v>Marca C</x:v>
      </x:c>
      <x:c r="T1793" t="str">
        <x:v>Tienda física</x:v>
      </x:c>
      <x:c r="U1793" t="str">
        <x:f>IFERROR(VLOOKUP(T1793,'Mapeos'!$D$4:$E$25,2,FALSE),T1793)</x:f>
        <x:v>Tienda</x:v>
      </x:c>
      <x:c r="V1793" t="str">
        <x:v>V021</x:v>
      </x:c>
      <x:c r="W1793" t="n">
        <x:v>2</x:v>
      </x:c>
      <x:c r="X1793" s="28" t="n">
        <x:v>30.4</x:v>
      </x:c>
      <x:c r="Y1793" s="20" t="n">
        <x:v>0.1</x:v>
      </x:c>
      <x:c r="Z1793" s="20" t="n">
        <x:f>IF(Y1793&gt;1,Y1793/100,Y1793)</x:f>
        <x:v>0.1</x:v>
      </x:c>
      <x:c r="AA1793" s="28" t="n">
        <x:v>17.79</x:v>
      </x:c>
      <x:c r="AB1793" s="28" t="n">
        <x:v>54.72</x:v>
      </x:c>
      <x:c r="AC1793" s="28" t="str">
        <x:v>BOB</x:v>
      </x:c>
      <x:c r="AD1793" s="28" t="n">
        <x:f>IF(AC1793="USD",AB1793*'Parametros'!$B$4,AB1793)</x:f>
        <x:v>54.72</x:v>
      </x:c>
      <x:c r="AE1793" s="28" t="n">
        <x:f>W1793*X1793*(1-Z1793)</x:f>
        <x:v>54.72</x:v>
      </x:c>
      <x:c r="AF1793" s="28" t="n">
        <x:f>W1793*AA1793</x:f>
        <x:v>35.58</x:v>
      </x:c>
      <x:c r="AG1793" s="28" t="n">
        <x:f>AE1793-AF1793</x:f>
        <x:v>19.14</x:v>
      </x:c>
      <x:c r="AH1793" s="20" t="n">
        <x:f>IF(AE1793&gt;0,AG1793/AE1793,"")</x:f>
        <x:v>0.34978070175438597</x:v>
      </x:c>
      <x:c r="AI1793" s="28"/>
      <x:c r="AJ1793" s="28"/>
      <x:c r="AK1793"/>
      <x:c r="AL1793" t="str">
        <x:v>Completado</x:v>
      </x:c>
      <x:c r="AM1793" t="str">
        <x:f>IF(W1793&lt;0,"Devuelto",AL1793)</x:f>
        <x:v>Completado</x:v>
      </x:c>
      <x:c r="AN1793" t="str">
        <x:v>Tarjeta</x:v>
      </x:c>
      <x:c r="AO1793" s="29" t="str">
        <x:v>Canal estandarizado; Meta original vacía</x:v>
      </x:c>
      <x:c r="AP1793" t="str">
        <x:f>IF(D1793="","No","Sí")</x:f>
        <x:v>Sí</x:v>
      </x:c>
    </x:row>
    <x:row r="1794">
      <x:c r="A1794" t="n">
        <x:v>1794</x:v>
      </x:c>
      <x:c r="B1794" t="str">
        <x:v>VT0008514</x:v>
      </x:c>
      <x:c r="C1794" t="str">
        <x:v>45387</x:v>
      </x:c>
      <x:c r="D1794" s="27" t="n">
        <x:v>45387</x:v>
      </x:c>
      <x:c r="E1794" t="n">
        <x:f>IF(D1794="","",YEAR(D1794))</x:f>
        <x:v>2024</x:v>
      </x:c>
      <x:c r="F1794" t="n">
        <x:f>IF(D1794="","",MONTH(D1794))</x:f>
        <x:v>4</x:v>
      </x:c>
      <x:c r="G1794" t="str">
        <x:f>IF(D1794="","Fecha no disponible",TEXT(D1794,"mmmm"))</x:f>
        <x:v>April</x:v>
      </x:c>
      <x:c r="H1794" t="str">
        <x:f>IF(D1794="","Fecha no disponible",TEXT(D1794,"yyyy-mm"))</x:f>
        <x:v>2024-04</x:v>
      </x:c>
      <x:c r="I1794" t="str">
        <x:f>IF(D1794="","Fecha no disponible","T"&amp;ROUNDUP(MONTH(D1794)/3,0))</x:f>
        <x:v>T2</x:v>
      </x:c>
      <x:c r="J1794" t="str">
        <x:v>T004</x:v>
      </x:c>
      <x:c r="K1794" t="str">
        <x:v>Tienda La Paz 4</x:v>
      </x:c>
      <x:c r="L1794" t="str">
        <x:v>Centro</x:v>
      </x:c>
      <x:c r="M1794" t="str">
        <x:v>La Paz</x:v>
      </x:c>
      <x:c r="N1794" t="str">
        <x:f>IFERROR(VLOOKUP(M1794,'Mapeos'!$A$4:$B$30,2,FALSE),M1794)</x:f>
        <x:v>La Paz</x:v>
      </x:c>
      <x:c r="O1794" t="str">
        <x:v>C01002</x:v>
      </x:c>
      <x:c r="P1794" t="str">
        <x:v>Empresa</x:v>
      </x:c>
      <x:c r="Q1794" t="str">
        <x:v>P0006</x:v>
      </x:c>
      <x:c r="R1794" t="str">
        <x:v>Deportes</x:v>
      </x:c>
      <x:c r="S1794" t="str">
        <x:v>Marca A</x:v>
      </x:c>
      <x:c r="T1794" t="str">
        <x:v>Marketplace</x:v>
      </x:c>
      <x:c r="U1794" t="str">
        <x:f>IFERROR(VLOOKUP(T1794,'Mapeos'!$D$4:$E$25,2,FALSE),T1794)</x:f>
        <x:v>Marketplace</x:v>
      </x:c>
      <x:c r="V1794" t="str">
        <x:v>V005</x:v>
      </x:c>
      <x:c r="W1794" t="n">
        <x:v>1</x:v>
      </x:c>
      <x:c r="X1794" s="28" t="n">
        <x:v>238.38</x:v>
      </x:c>
      <x:c r="Y1794" s="20" t="n">
        <x:v>0</x:v>
      </x:c>
      <x:c r="Z1794" s="20" t="n">
        <x:f>IF(Y1794&gt;1,Y1794/100,Y1794)</x:f>
        <x:v>0</x:v>
      </x:c>
      <x:c r="AA1794" s="28" t="n">
        <x:v>118.39</x:v>
      </x:c>
      <x:c r="AB1794" s="28" t="n">
        <x:v>238.38</x:v>
      </x:c>
      <x:c r="AC1794" s="28" t="str">
        <x:v>BOB</x:v>
      </x:c>
      <x:c r="AD1794" s="28" t="n">
        <x:f>IF(AC1794="USD",AB1794*'Parametros'!$B$4,AB1794)</x:f>
        <x:v>238.38</x:v>
      </x:c>
      <x:c r="AE1794" s="28" t="n">
        <x:f>W1794*X1794*(1-Z1794)</x:f>
        <x:v>238.38</x:v>
      </x:c>
      <x:c r="AF1794" s="28" t="n">
        <x:f>W1794*AA1794</x:f>
        <x:v>118.39</x:v>
      </x:c>
      <x:c r="AG1794" s="28" t="n">
        <x:f>AE1794-AF1794</x:f>
        <x:v>119.99</x:v>
      </x:c>
      <x:c r="AH1794" s="20" t="n">
        <x:f>IF(AE1794&gt;0,AG1794/AE1794,"")</x:f>
        <x:v>0.5033559862404564</x:v>
      </x:c>
      <x:c r="AI1794" s="28" t="n">
        <x:v>68532.44</x:v>
      </x:c>
      <x:c r="AJ1794" s="28"/>
      <x:c r="AK1794"/>
      <x:c r="AL1794" t="str">
        <x:v>Completado</x:v>
      </x:c>
      <x:c r="AM1794" t="str">
        <x:f>IF(W1794&lt;0,"Devuelto",AL1794)</x:f>
        <x:v>Completado</x:v>
      </x:c>
      <x:c r="AN1794" t="str">
        <x:v>Transferencia</x:v>
      </x:c>
      <x:c r="AO1794" s="29" t="str">
        <x:v>Sin observación</x:v>
      </x:c>
      <x:c r="AP1794" t="str">
        <x:f>IF(D1794="","No","Sí")</x:f>
        <x:v>Sí</x:v>
      </x:c>
    </x:row>
    <x:row r="1795">
      <x:c r="A1795" t="n">
        <x:v>1795</x:v>
      </x:c>
      <x:c r="B1795" t="str">
        <x:v>VT0008519</x:v>
      </x:c>
      <x:c r="C1795" t="str">
        <x:v>46173</x:v>
      </x:c>
      <x:c r="D1795" s="27" t="n">
        <x:v>46173</x:v>
      </x:c>
      <x:c r="E1795" t="n">
        <x:f>IF(D1795="","",YEAR(D1795))</x:f>
        <x:v>2026</x:v>
      </x:c>
      <x:c r="F1795" t="n">
        <x:f>IF(D1795="","",MONTH(D1795))</x:f>
        <x:v>5</x:v>
      </x:c>
      <x:c r="G1795" t="str">
        <x:f>IF(D1795="","Fecha no disponible",TEXT(D1795,"mmmm"))</x:f>
        <x:v>May</x:v>
      </x:c>
      <x:c r="H1795" t="str">
        <x:f>IF(D1795="","Fecha no disponible",TEXT(D1795,"yyyy-mm"))</x:f>
        <x:v>2026-05</x:v>
      </x:c>
      <x:c r="I1795" t="str">
        <x:f>IF(D1795="","Fecha no disponible","T"&amp;ROUNDUP(MONTH(D1795)/3,0))</x:f>
        <x:v>T2</x:v>
      </x:c>
      <x:c r="J1795" t="str">
        <x:v>T004</x:v>
      </x:c>
      <x:c r="K1795" t="str">
        <x:v>Tienda La Paz 4</x:v>
      </x:c>
      <x:c r="L1795" t="str">
        <x:v>Centro</x:v>
      </x:c>
      <x:c r="M1795" t="str">
        <x:v>La Paz</x:v>
      </x:c>
      <x:c r="N1795" t="str">
        <x:f>IFERROR(VLOOKUP(M1795,'Mapeos'!$A$4:$B$30,2,FALSE),M1795)</x:f>
        <x:v>La Paz</x:v>
      </x:c>
      <x:c r="O1795" t="str">
        <x:v>C01091</x:v>
      </x:c>
      <x:c r="P1795" t="str">
        <x:v>Empresa</x:v>
      </x:c>
      <x:c r="Q1795" t="str">
        <x:v>P0040</x:v>
      </x:c>
      <x:c r="R1795" t="str">
        <x:v>Electrónica</x:v>
      </x:c>
      <x:c r="S1795" t="str">
        <x:v>Marca D</x:v>
      </x:c>
      <x:c r="T1795" t="str">
        <x:v>WhatsApp</x:v>
      </x:c>
      <x:c r="U1795" t="str">
        <x:f>IFERROR(VLOOKUP(T1795,'Mapeos'!$D$4:$E$25,2,FALSE),T1795)</x:f>
        <x:v>WhatsApp</x:v>
      </x:c>
      <x:c r="V1795" t="str">
        <x:v>V005</x:v>
      </x:c>
      <x:c r="W1795" t="n">
        <x:v>2</x:v>
      </x:c>
      <x:c r="X1795" s="28" t="n">
        <x:v>311.68</x:v>
      </x:c>
      <x:c r="Y1795" s="20" t="n">
        <x:v>0.2</x:v>
      </x:c>
      <x:c r="Z1795" s="20" t="n">
        <x:f>IF(Y1795&gt;1,Y1795/100,Y1795)</x:f>
        <x:v>0.2</x:v>
      </x:c>
      <x:c r="AA1795" s="28" t="n">
        <x:v>258.27</x:v>
      </x:c>
      <x:c r="AB1795" s="28" t="n">
        <x:v>498.69</x:v>
      </x:c>
      <x:c r="AC1795" s="28" t="str">
        <x:v>BOB</x:v>
      </x:c>
      <x:c r="AD1795" s="28" t="n">
        <x:f>IF(AC1795="USD",AB1795*'Parametros'!$B$4,AB1795)</x:f>
        <x:v>498.69</x:v>
      </x:c>
      <x:c r="AE1795" s="28" t="n">
        <x:f>W1795*X1795*(1-Z1795)</x:f>
        <x:v>498.68800000000005</x:v>
      </x:c>
      <x:c r="AF1795" s="28" t="n">
        <x:f>W1795*AA1795</x:f>
        <x:v>516.54</x:v>
      </x:c>
      <x:c r="AG1795" s="28" t="n">
        <x:f>AE1795-AF1795</x:f>
        <x:v>-17.85199999999992</x:v>
      </x:c>
      <x:c r="AH1795" s="20" t="n">
        <x:f>IF(AE1795&gt;0,AG1795/AE1795,"")</x:f>
        <x:v>-0.03579793377823392</x:v>
      </x:c>
      <x:c r="AI1795" s="28" t="n">
        <x:v>80179.84</x:v>
      </x:c>
      <x:c r="AJ1795" s="28"/>
      <x:c r="AK1795"/>
      <x:c r="AL1795" t="str">
        <x:v>Completado</x:v>
      </x:c>
      <x:c r="AM1795" t="str">
        <x:f>IF(W1795&lt;0,"Devuelto",AL1795)</x:f>
        <x:v>Completado</x:v>
      </x:c>
      <x:c r="AN1795" t="str">
        <x:v>Efectivo</x:v>
      </x:c>
      <x:c r="AO1795" s="29" t="str">
        <x:v>Sin observación</x:v>
      </x:c>
      <x:c r="AP1795" t="str">
        <x:f>IF(D1795="","No","Sí")</x:f>
        <x:v>Sí</x:v>
      </x:c>
    </x:row>
    <x:row r="1796">
      <x:c r="A1796" t="n">
        <x:v>1796</x:v>
      </x:c>
      <x:c r="B1796" t="str">
        <x:v>VT0008523</x:v>
      </x:c>
      <x:c r="C1796" t="str">
        <x:v>45640</x:v>
      </x:c>
      <x:c r="D1796" s="27" t="n">
        <x:v>45640</x:v>
      </x:c>
      <x:c r="E1796" t="n">
        <x:f>IF(D1796="","",YEAR(D1796))</x:f>
        <x:v>2024</x:v>
      </x:c>
      <x:c r="F1796" t="n">
        <x:f>IF(D1796="","",MONTH(D1796))</x:f>
        <x:v>12</x:v>
      </x:c>
      <x:c r="G1796" t="str">
        <x:f>IF(D1796="","Fecha no disponible",TEXT(D1796,"mmmm"))</x:f>
        <x:v>December</x:v>
      </x:c>
      <x:c r="H1796" t="str">
        <x:f>IF(D1796="","Fecha no disponible",TEXT(D1796,"yyyy-mm"))</x:f>
        <x:v>2024-12</x:v>
      </x:c>
      <x:c r="I1796" t="str">
        <x:f>IF(D1796="","Fecha no disponible","T"&amp;ROUNDUP(MONTH(D1796)/3,0))</x:f>
        <x:v>T4</x:v>
      </x:c>
      <x:c r="J1796" t="str">
        <x:v>T011</x:v>
      </x:c>
      <x:c r="K1796" t="str">
        <x:v>Tienda Cochabamba 3</x:v>
      </x:c>
      <x:c r="L1796" t="str">
        <x:v>Mall</x:v>
      </x:c>
      <x:c r="M1796" t="str">
        <x:v>Cochabamba</x:v>
      </x:c>
      <x:c r="N1796" t="str">
        <x:f>IFERROR(VLOOKUP(M1796,'Mapeos'!$A$4:$B$30,2,FALSE),M1796)</x:f>
        <x:v>Cochabamba</x:v>
      </x:c>
      <x:c r="O1796" t="str">
        <x:v>C00378</x:v>
      </x:c>
      <x:c r="P1796" t="str">
        <x:v>Premium</x:v>
      </x:c>
      <x:c r="Q1796" t="str">
        <x:v>P0080</x:v>
      </x:c>
      <x:c r="R1796" t="str">
        <x:v>Deportes</x:v>
      </x:c>
      <x:c r="S1796" t="str">
        <x:v>Marca C</x:v>
      </x:c>
      <x:c r="T1796" t="str">
        <x:v>E-commerce</x:v>
      </x:c>
      <x:c r="U1796" t="str">
        <x:f>IFERROR(VLOOKUP(T1796,'Mapeos'!$D$4:$E$25,2,FALSE),T1796)</x:f>
        <x:v>E-commerce</x:v>
      </x:c>
      <x:c r="V1796" t="str">
        <x:v>V014</x:v>
      </x:c>
      <x:c r="W1796" t="n">
        <x:v>1</x:v>
      </x:c>
      <x:c r="X1796" s="28" t="n">
        <x:v>149.25</x:v>
      </x:c>
      <x:c r="Y1796" s="20" t="n">
        <x:v>0.25</x:v>
      </x:c>
      <x:c r="Z1796" s="20" t="n">
        <x:f>IF(Y1796&gt;1,Y1796/100,Y1796)</x:f>
        <x:v>0.25</x:v>
      </x:c>
      <x:c r="AA1796" s="28" t="n">
        <x:v>102.78</x:v>
      </x:c>
      <x:c r="AB1796" s="28" t="n">
        <x:v>111.94</x:v>
      </x:c>
      <x:c r="AC1796" s="28" t="str">
        <x:v>BOB</x:v>
      </x:c>
      <x:c r="AD1796" s="28" t="n">
        <x:f>IF(AC1796="USD",AB1796*'Parametros'!$B$4,AB1796)</x:f>
        <x:v>111.94</x:v>
      </x:c>
      <x:c r="AE1796" s="28" t="n">
        <x:f>W1796*X1796*(1-Z1796)</x:f>
        <x:v>111.9375</x:v>
      </x:c>
      <x:c r="AF1796" s="28" t="n">
        <x:f>W1796*AA1796</x:f>
        <x:v>102.78</x:v>
      </x:c>
      <x:c r="AG1796" s="28" t="n">
        <x:f>AE1796-AF1796</x:f>
        <x:v>9.157499999999999</x:v>
      </x:c>
      <x:c r="AH1796" s="20" t="n">
        <x:f>IF(AE1796&gt;0,AG1796/AE1796,"")</x:f>
        <x:v>0.08180904522613064</x:v>
      </x:c>
      <x:c r="AI1796" s="28" t="n">
        <x:v>80822.99</x:v>
      </x:c>
      <x:c r="AJ1796" s="28"/>
      <x:c r="AK1796"/>
      <x:c r="AL1796" t="str">
        <x:v>Completado</x:v>
      </x:c>
      <x:c r="AM1796" t="str">
        <x:f>IF(W1796&lt;0,"Devuelto",AL1796)</x:f>
        <x:v>Completado</x:v>
      </x:c>
      <x:c r="AN1796" t="str">
        <x:v>Transferencia</x:v>
      </x:c>
      <x:c r="AO1796" s="29" t="str">
        <x:v>Sin observación</x:v>
      </x:c>
      <x:c r="AP1796" t="str">
        <x:f>IF(D1796="","No","Sí")</x:f>
        <x:v>Sí</x:v>
      </x:c>
    </x:row>
    <x:row r="1797">
      <x:c r="A1797" t="n">
        <x:v>1797</x:v>
      </x:c>
      <x:c r="B1797" t="str">
        <x:v>VT0008528</x:v>
      </x:c>
      <x:c r="C1797" t="str">
        <x:v>45988</x:v>
      </x:c>
      <x:c r="D1797" s="27" t="n">
        <x:v>45988</x:v>
      </x:c>
      <x:c r="E1797" t="n">
        <x:f>IF(D1797="","",YEAR(D1797))</x:f>
        <x:v>2025</x:v>
      </x:c>
      <x:c r="F1797" t="n">
        <x:f>IF(D1797="","",MONTH(D1797))</x:f>
        <x:v>11</x:v>
      </x:c>
      <x:c r="G1797" t="str">
        <x:f>IF(D1797="","Fecha no disponible",TEXT(D1797,"mmmm"))</x:f>
        <x:v>November</x:v>
      </x:c>
      <x:c r="H1797" t="str">
        <x:f>IF(D1797="","Fecha no disponible",TEXT(D1797,"yyyy-mm"))</x:f>
        <x:v>2025-11</x:v>
      </x:c>
      <x:c r="I1797" t="str">
        <x:f>IF(D1797="","Fecha no disponible","T"&amp;ROUNDUP(MONTH(D1797)/3,0))</x:f>
        <x:v>T4</x:v>
      </x:c>
      <x:c r="J1797" t="str">
        <x:v>T012</x:v>
      </x:c>
      <x:c r="K1797" t="str">
        <x:v>Tienda Cochabamba 4</x:v>
      </x:c>
      <x:c r="L1797" t="str">
        <x:v>Centro</x:v>
      </x:c>
      <x:c r="M1797" t="str">
        <x:v>Cochabamba</x:v>
      </x:c>
      <x:c r="N1797" t="str">
        <x:f>IFERROR(VLOOKUP(M1797,'Mapeos'!$A$4:$B$30,2,FALSE),M1797)</x:f>
        <x:v>Cochabamba</x:v>
      </x:c>
      <x:c r="O1797" t="str">
        <x:v>C01600</x:v>
      </x:c>
      <x:c r="P1797" t="str">
        <x:v>Premium</x:v>
      </x:c>
      <x:c r="Q1797" t="str">
        <x:v>P0083</x:v>
      </x:c>
      <x:c r="R1797" t="str">
        <x:v>Electrónica</x:v>
      </x:c>
      <x:c r="S1797" t="str">
        <x:v>Marca B</x:v>
      </x:c>
      <x:c r="T1797" t="str">
        <x:v>Tienda</x:v>
      </x:c>
      <x:c r="U1797" t="str">
        <x:f>IFERROR(VLOOKUP(T1797,'Mapeos'!$D$4:$E$25,2,FALSE),T1797)</x:f>
        <x:v>Tienda</x:v>
      </x:c>
      <x:c r="V1797" t="str">
        <x:v>V039</x:v>
      </x:c>
      <x:c r="W1797" t="n">
        <x:v>1</x:v>
      </x:c>
      <x:c r="X1797" s="28" t="n">
        <x:v>188.63</x:v>
      </x:c>
      <x:c r="Y1797" s="20" t="n">
        <x:v>10</x:v>
      </x:c>
      <x:c r="Z1797" s="20" t="n">
        <x:f>IF(Y1797&gt;1,Y1797/100,Y1797)</x:f>
        <x:v>0.1</x:v>
      </x:c>
      <x:c r="AA1797" s="28" t="n">
        <x:v>123.81</x:v>
      </x:c>
      <x:c r="AB1797" s="28" t="n">
        <x:v>169.77</x:v>
      </x:c>
      <x:c r="AC1797" s="28" t="str">
        <x:v>BOB</x:v>
      </x:c>
      <x:c r="AD1797" s="28" t="n">
        <x:f>IF(AC1797="USD",AB1797*'Parametros'!$B$4,AB1797)</x:f>
        <x:v>169.77</x:v>
      </x:c>
      <x:c r="AE1797" s="28" t="n">
        <x:f>W1797*X1797*(1-Z1797)</x:f>
        <x:v>169.767</x:v>
      </x:c>
      <x:c r="AF1797" s="28" t="n">
        <x:f>W1797*AA1797</x:f>
        <x:v>123.81</x:v>
      </x:c>
      <x:c r="AG1797" s="28" t="n">
        <x:f>AE1797-AF1797</x:f>
        <x:v>45.956999999999994</x:v>
      </x:c>
      <x:c r="AH1797" s="20" t="n">
        <x:f>IF(AE1797&gt;0,AG1797/AE1797,"")</x:f>
        <x:v>0.2707063210164519</x:v>
      </x:c>
      <x:c r="AI1797" s="28" t="n">
        <x:v>184531.36</x:v>
      </x:c>
      <x:c r="AJ1797" s="28"/>
      <x:c r="AK1797"/>
      <x:c r="AL1797" t="str">
        <x:v>Completado</x:v>
      </x:c>
      <x:c r="AM1797" t="str">
        <x:f>IF(W1797&lt;0,"Devuelto",AL1797)</x:f>
        <x:v>Completado</x:v>
      </x:c>
      <x:c r="AN1797" t="str">
        <x:v>Efectivo</x:v>
      </x:c>
      <x:c r="AO1797" s="29" t="str">
        <x:v>Descuento reescalado</x:v>
      </x:c>
      <x:c r="AP1797" t="str">
        <x:f>IF(D1797="","No","Sí")</x:f>
        <x:v>Sí</x:v>
      </x:c>
    </x:row>
    <x:row r="1798">
      <x:c r="A1798" t="n">
        <x:v>1798</x:v>
      </x:c>
      <x:c r="B1798" t="str">
        <x:v>VT0008533</x:v>
      </x:c>
      <x:c r="C1798" t="str">
        <x:v>46011</x:v>
      </x:c>
      <x:c r="D1798" s="27" t="n">
        <x:v>46011</x:v>
      </x:c>
      <x:c r="E1798" t="n">
        <x:f>IF(D1798="","",YEAR(D1798))</x:f>
        <x:v>2025</x:v>
      </x:c>
      <x:c r="F1798" t="n">
        <x:f>IF(D1798="","",MONTH(D1798))</x:f>
        <x:v>12</x:v>
      </x:c>
      <x:c r="G1798" t="str">
        <x:f>IF(D1798="","Fecha no disponible",TEXT(D1798,"mmmm"))</x:f>
        <x:v>December</x:v>
      </x:c>
      <x:c r="H1798" t="str">
        <x:f>IF(D1798="","Fecha no disponible",TEXT(D1798,"yyyy-mm"))</x:f>
        <x:v>2025-12</x:v>
      </x:c>
      <x:c r="I1798" t="str">
        <x:f>IF(D1798="","Fecha no disponible","T"&amp;ROUNDUP(MONTH(D1798)/3,0))</x:f>
        <x:v>T4</x:v>
      </x:c>
      <x:c r="J1798" t="str">
        <x:v>T011</x:v>
      </x:c>
      <x:c r="K1798" t="str">
        <x:v>Tienda Cochabamba 3</x:v>
      </x:c>
      <x:c r="L1798" t="str">
        <x:v>Mall</x:v>
      </x:c>
      <x:c r="M1798" t="str">
        <x:v>Cochabamba</x:v>
      </x:c>
      <x:c r="N1798" t="str">
        <x:f>IFERROR(VLOOKUP(M1798,'Mapeos'!$A$4:$B$30,2,FALSE),M1798)</x:f>
        <x:v>Cochabamba</x:v>
      </x:c>
      <x:c r="O1798" t="str">
        <x:v>C01244</x:v>
      </x:c>
      <x:c r="P1798" t="str">
        <x:v>Empresa</x:v>
      </x:c>
      <x:c r="Q1798" t="str">
        <x:v>P0003</x:v>
      </x:c>
      <x:c r="R1798" t="str">
        <x:v>Hogar</x:v>
      </x:c>
      <x:c r="S1798" t="str">
        <x:v>Marca C</x:v>
      </x:c>
      <x:c r="T1798" t="str">
        <x:v>Marketplace</x:v>
      </x:c>
      <x:c r="U1798" t="str">
        <x:f>IFERROR(VLOOKUP(T1798,'Mapeos'!$D$4:$E$25,2,FALSE),T1798)</x:f>
        <x:v>Marketplace</x:v>
      </x:c>
      <x:c r="V1798" t="str">
        <x:v>V029</x:v>
      </x:c>
      <x:c r="W1798" t="n">
        <x:v>6</x:v>
      </x:c>
      <x:c r="X1798" s="28" t="n">
        <x:v>289.32</x:v>
      </x:c>
      <x:c r="Y1798" s="20" t="n">
        <x:v>0.1</x:v>
      </x:c>
      <x:c r="Z1798" s="20" t="n">
        <x:f>IF(Y1798&gt;1,Y1798/100,Y1798)</x:f>
        <x:v>0.1</x:v>
      </x:c>
      <x:c r="AA1798" s="28" t="n">
        <x:v>162.95</x:v>
      </x:c>
      <x:c r="AB1798" s="28" t="n">
        <x:v>1562.33</x:v>
      </x:c>
      <x:c r="AC1798" s="28" t="str">
        <x:v>BOB</x:v>
      </x:c>
      <x:c r="AD1798" s="28" t="n">
        <x:f>IF(AC1798="USD",AB1798*'Parametros'!$B$4,AB1798)</x:f>
        <x:v>1562.33</x:v>
      </x:c>
      <x:c r="AE1798" s="28" t="n">
        <x:f>W1798*X1798*(1-Z1798)</x:f>
        <x:v>1562.3280000000002</x:v>
      </x:c>
      <x:c r="AF1798" s="28" t="n">
        <x:f>W1798*AA1798</x:f>
        <x:v>977.6999999999999</x:v>
      </x:c>
      <x:c r="AG1798" s="28" t="n">
        <x:f>AE1798-AF1798</x:f>
        <x:v>584.6280000000003</x:v>
      </x:c>
      <x:c r="AH1798" s="20" t="n">
        <x:f>IF(AE1798&gt;0,AG1798/AE1798,"")</x:f>
        <x:v>0.37420311227859976</x:v>
      </x:c>
      <x:c r="AI1798" s="28" t="n">
        <x:v>76078.98</x:v>
      </x:c>
      <x:c r="AJ1798" s="28"/>
      <x:c r="AK1798"/>
      <x:c r="AL1798" t="str">
        <x:v>Completado</x:v>
      </x:c>
      <x:c r="AM1798" t="str">
        <x:f>IF(W1798&lt;0,"Devuelto",AL1798)</x:f>
        <x:v>Completado</x:v>
      </x:c>
      <x:c r="AN1798" t="str">
        <x:v>Tarjeta</x:v>
      </x:c>
      <x:c r="AO1798" s="29" t="str">
        <x:v>Sin observación</x:v>
      </x:c>
      <x:c r="AP1798" t="str">
        <x:f>IF(D1798="","No","Sí")</x:f>
        <x:v>Sí</x:v>
      </x:c>
    </x:row>
    <x:row r="1799">
      <x:c r="A1799" t="n">
        <x:v>1799</x:v>
      </x:c>
      <x:c r="B1799" t="str">
        <x:v>VT0008538</x:v>
      </x:c>
      <x:c r="C1799" t="str">
        <x:v>45848</x:v>
      </x:c>
      <x:c r="D1799" s="27" t="n">
        <x:v>45848</x:v>
      </x:c>
      <x:c r="E1799" t="n">
        <x:f>IF(D1799="","",YEAR(D1799))</x:f>
        <x:v>2025</x:v>
      </x:c>
      <x:c r="F1799" t="n">
        <x:f>IF(D1799="","",MONTH(D1799))</x:f>
        <x:v>7</x:v>
      </x:c>
      <x:c r="G1799" t="str">
        <x:f>IF(D1799="","Fecha no disponible",TEXT(D1799,"mmmm"))</x:f>
        <x:v>July</x:v>
      </x:c>
      <x:c r="H1799" t="str">
        <x:f>IF(D1799="","Fecha no disponible",TEXT(D1799,"yyyy-mm"))</x:f>
        <x:v>2025-07</x:v>
      </x:c>
      <x:c r="I1799" t="str">
        <x:f>IF(D1799="","Fecha no disponible","T"&amp;ROUNDUP(MONTH(D1799)/3,0))</x:f>
        <x:v>T3</x:v>
      </x:c>
      <x:c r="J1799" t="str">
        <x:v>T012</x:v>
      </x:c>
      <x:c r="K1799" t="str">
        <x:v>Tienda Cochabamba 4</x:v>
      </x:c>
      <x:c r="L1799" t="str">
        <x:v>Centro</x:v>
      </x:c>
      <x:c r="M1799" t="str">
        <x:v>Cochabamba</x:v>
      </x:c>
      <x:c r="N1799" t="str">
        <x:f>IFERROR(VLOOKUP(M1799,'Mapeos'!$A$4:$B$30,2,FALSE),M1799)</x:f>
        <x:v>Cochabamba</x:v>
      </x:c>
      <x:c r="O1799" t="str">
        <x:v>C01524</x:v>
      </x:c>
      <x:c r="P1799" t="str">
        <x:v>Premium</x:v>
      </x:c>
      <x:c r="Q1799" t="str">
        <x:v>P0092</x:v>
      </x:c>
      <x:c r="R1799" t="str">
        <x:v>Alimentos</x:v>
      </x:c>
      <x:c r="S1799" t="str">
        <x:v>Marca B</x:v>
      </x:c>
      <x:c r="T1799" t="str">
        <x:v>Tienda</x:v>
      </x:c>
      <x:c r="U1799" t="str">
        <x:f>IFERROR(VLOOKUP(T1799,'Mapeos'!$D$4:$E$25,2,FALSE),T1799)</x:f>
        <x:v>Tienda</x:v>
      </x:c>
      <x:c r="V1799" t="str">
        <x:v>V009</x:v>
      </x:c>
      <x:c r="W1799" t="n">
        <x:v>1</x:v>
      </x:c>
      <x:c r="X1799" s="28" t="n">
        <x:v>42.14</x:v>
      </x:c>
      <x:c r="Y1799" s="20" t="n">
        <x:v>0.15</x:v>
      </x:c>
      <x:c r="Z1799" s="20" t="n">
        <x:f>IF(Y1799&gt;1,Y1799/100,Y1799)</x:f>
        <x:v>0.15</x:v>
      </x:c>
      <x:c r="AA1799" s="28" t="n">
        <x:v>27.55</x:v>
      </x:c>
      <x:c r="AB1799" s="28" t="n">
        <x:v>35.82</x:v>
      </x:c>
      <x:c r="AC1799" s="28" t="str">
        <x:v>BOB</x:v>
      </x:c>
      <x:c r="AD1799" s="28" t="n">
        <x:f>IF(AC1799="USD",AB1799*'Parametros'!$B$4,AB1799)</x:f>
        <x:v>35.82</x:v>
      </x:c>
      <x:c r="AE1799" s="28" t="n">
        <x:f>W1799*X1799*(1-Z1799)</x:f>
        <x:v>35.819</x:v>
      </x:c>
      <x:c r="AF1799" s="28" t="n">
        <x:f>W1799*AA1799</x:f>
        <x:v>27.55</x:v>
      </x:c>
      <x:c r="AG1799" s="28" t="n">
        <x:f>AE1799-AF1799</x:f>
        <x:v>8.269000000000002</x:v>
      </x:c>
      <x:c r="AH1799" s="20" t="n">
        <x:f>IF(AE1799&gt;0,AG1799/AE1799,"")</x:f>
        <x:v>0.23085513275077477</x:v>
      </x:c>
      <x:c r="AI1799" s="28" t="n">
        <x:v>152036.55</x:v>
      </x:c>
      <x:c r="AJ1799" s="28"/>
      <x:c r="AK1799"/>
      <x:c r="AL1799" t="str">
        <x:v>Completado</x:v>
      </x:c>
      <x:c r="AM1799" t="str">
        <x:f>IF(W1799&lt;0,"Devuelto",AL1799)</x:f>
        <x:v>Completado</x:v>
      </x:c>
      <x:c r="AN1799" t="str">
        <x:v>QR</x:v>
      </x:c>
      <x:c r="AO1799" s="29" t="str">
        <x:v>Sin observación</x:v>
      </x:c>
      <x:c r="AP1799" t="str">
        <x:f>IF(D1799="","No","Sí")</x:f>
        <x:v>Sí</x:v>
      </x:c>
    </x:row>
    <x:row r="1800">
      <x:c r="A1800" t="n">
        <x:v>1800</x:v>
      </x:c>
      <x:c r="B1800" t="str">
        <x:v>VT0008542</x:v>
      </x:c>
      <x:c r="C1800" t="str">
        <x:v>45893</x:v>
      </x:c>
      <x:c r="D1800" s="27" t="n">
        <x:v>45893</x:v>
      </x:c>
      <x:c r="E1800" t="n">
        <x:f>IF(D1800="","",YEAR(D1800))</x:f>
        <x:v>2025</x:v>
      </x:c>
      <x:c r="F1800" t="n">
        <x:f>IF(D1800="","",MONTH(D1800))</x:f>
        <x:v>8</x:v>
      </x:c>
      <x:c r="G1800" t="str">
        <x:f>IF(D1800="","Fecha no disponible",TEXT(D1800,"mmmm"))</x:f>
        <x:v>August</x:v>
      </x:c>
      <x:c r="H1800" t="str">
        <x:f>IF(D1800="","Fecha no disponible",TEXT(D1800,"yyyy-mm"))</x:f>
        <x:v>2025-08</x:v>
      </x:c>
      <x:c r="I1800" t="str">
        <x:f>IF(D1800="","Fecha no disponible","T"&amp;ROUNDUP(MONTH(D1800)/3,0))</x:f>
        <x:v>T3</x:v>
      </x:c>
      <x:c r="J1800" t="str">
        <x:v>T006</x:v>
      </x:c>
      <x:c r="K1800" t="str">
        <x:v>Tienda Santa Cruz 2</x:v>
      </x:c>
      <x:c r="L1800" t="str">
        <x:v>Mall</x:v>
      </x:c>
      <x:c r="M1800" t="str">
        <x:v>Santa Cruz</x:v>
      </x:c>
      <x:c r="N1800" t="str">
        <x:f>IFERROR(VLOOKUP(M1800,'Mapeos'!$A$4:$B$30,2,FALSE),M1800)</x:f>
        <x:v>Santa Cruz</x:v>
      </x:c>
      <x:c r="O1800" t="str">
        <x:v>C01005</x:v>
      </x:c>
      <x:c r="P1800" t="str">
        <x:v>Masivo</x:v>
      </x:c>
      <x:c r="Q1800" t="str">
        <x:v>P0056</x:v>
      </x:c>
      <x:c r="R1800" t="str">
        <x:v>Alimentos</x:v>
      </x:c>
      <x:c r="S1800" t="str">
        <x:v>Marca A</x:v>
      </x:c>
      <x:c r="T1800" t="str">
        <x:v>Tienda</x:v>
      </x:c>
      <x:c r="U1800" t="str">
        <x:f>IFERROR(VLOOKUP(T1800,'Mapeos'!$D$4:$E$25,2,FALSE),T1800)</x:f>
        <x:v>Tienda</x:v>
      </x:c>
      <x:c r="V1800" t="str">
        <x:v>V024</x:v>
      </x:c>
      <x:c r="W1800" t="n">
        <x:v>1</x:v>
      </x:c>
      <x:c r="X1800" s="28" t="n">
        <x:v>41.28</x:v>
      </x:c>
      <x:c r="Y1800" s="20" t="n">
        <x:v>0.25</x:v>
      </x:c>
      <x:c r="Z1800" s="20" t="n">
        <x:f>IF(Y1800&gt;1,Y1800/100,Y1800)</x:f>
        <x:v>0.25</x:v>
      </x:c>
      <x:c r="AA1800" s="28" t="n">
        <x:v>30.18</x:v>
      </x:c>
      <x:c r="AB1800" s="28" t="n">
        <x:v>30.96</x:v>
      </x:c>
      <x:c r="AC1800" s="28" t="str">
        <x:v>BOB</x:v>
      </x:c>
      <x:c r="AD1800" s="28" t="n">
        <x:f>IF(AC1800="USD",AB1800*'Parametros'!$B$4,AB1800)</x:f>
        <x:v>30.96</x:v>
      </x:c>
      <x:c r="AE1800" s="28" t="n">
        <x:f>W1800*X1800*(1-Z1800)</x:f>
        <x:v>30.96</x:v>
      </x:c>
      <x:c r="AF1800" s="28" t="n">
        <x:f>W1800*AA1800</x:f>
        <x:v>30.18</x:v>
      </x:c>
      <x:c r="AG1800" s="28" t="n">
        <x:f>AE1800-AF1800</x:f>
        <x:v>0.7800000000000011</x:v>
      </x:c>
      <x:c r="AH1800" s="20" t="n">
        <x:f>IF(AE1800&gt;0,AG1800/AE1800,"")</x:f>
        <x:v>0.025193798449612437</x:v>
      </x:c>
      <x:c r="AI1800" s="28" t="n">
        <x:v>183497.99</x:v>
      </x:c>
      <x:c r="AJ1800" s="28" t="n">
        <x:v>126</x:v>
      </x:c>
      <x:c r="AK1800" t="n">
        <x:v>29</x:v>
      </x:c>
      <x:c r="AL1800" t="str">
        <x:v>Completado</x:v>
      </x:c>
      <x:c r="AM1800" t="str">
        <x:f>IF(W1800&lt;0,"Devuelto",AL1800)</x:f>
        <x:v>Completado</x:v>
      </x:c>
      <x:c r="AN1800" t="str">
        <x:v>QR</x:v>
      </x:c>
      <x:c r="AO1800" s="29" t="str">
        <x:v>Sin observación</x:v>
      </x:c>
      <x:c r="AP1800" t="str">
        <x:f>IF(D1800="","No","Sí")</x:f>
        <x:v>Sí</x:v>
      </x:c>
    </x:row>
    <x:row r="1801">
      <x:c r="A1801" t="n">
        <x:v>1801</x:v>
      </x:c>
      <x:c r="B1801" t="str">
        <x:v>VT0008547</x:v>
      </x:c>
      <x:c r="C1801" t="str">
        <x:v>45510</x:v>
      </x:c>
      <x:c r="D1801" s="27" t="n">
        <x:v>45510</x:v>
      </x:c>
      <x:c r="E1801" t="n">
        <x:f>IF(D1801="","",YEAR(D1801))</x:f>
        <x:v>2024</x:v>
      </x:c>
      <x:c r="F1801" t="n">
        <x:f>IF(D1801="","",MONTH(D1801))</x:f>
        <x:v>8</x:v>
      </x:c>
      <x:c r="G1801" t="str">
        <x:f>IF(D1801="","Fecha no disponible",TEXT(D1801,"mmmm"))</x:f>
        <x:v>August</x:v>
      </x:c>
      <x:c r="H1801" t="str">
        <x:f>IF(D1801="","Fecha no disponible",TEXT(D1801,"yyyy-mm"))</x:f>
        <x:v>2024-08</x:v>
      </x:c>
      <x:c r="I1801" t="str">
        <x:f>IF(D1801="","Fecha no disponible","T"&amp;ROUNDUP(MONTH(D1801)/3,0))</x:f>
        <x:v>T3</x:v>
      </x:c>
      <x:c r="J1801" t="str">
        <x:v>T010</x:v>
      </x:c>
      <x:c r="K1801" t="str">
        <x:v>Tienda Cochabamba 2</x:v>
      </x:c>
      <x:c r="L1801" t="str">
        <x:v>Barrio</x:v>
      </x:c>
      <x:c r="M1801" t="str">
        <x:v>Cochabamba</x:v>
      </x:c>
      <x:c r="N1801" t="str">
        <x:f>IFERROR(VLOOKUP(M1801,'Mapeos'!$A$4:$B$30,2,FALSE),M1801)</x:f>
        <x:v>Cochabamba</x:v>
      </x:c>
      <x:c r="O1801" t="str">
        <x:v>C01007</x:v>
      </x:c>
      <x:c r="P1801" t="str">
        <x:v>Masivo</x:v>
      </x:c>
      <x:c r="Q1801" t="str">
        <x:v>P0127</x:v>
      </x:c>
      <x:c r="R1801" t="str">
        <x:v>Alimentos</x:v>
      </x:c>
      <x:c r="S1801" t="str">
        <x:v>Marca B</x:v>
      </x:c>
      <x:c r="T1801" t="str">
        <x:v>Tienda</x:v>
      </x:c>
      <x:c r="U1801" t="str">
        <x:f>IFERROR(VLOOKUP(T1801,'Mapeos'!$D$4:$E$25,2,FALSE),T1801)</x:f>
        <x:v>Tienda</x:v>
      </x:c>
      <x:c r="V1801" t="str">
        <x:v>V031</x:v>
      </x:c>
      <x:c r="W1801" t="n">
        <x:v>6</x:v>
      </x:c>
      <x:c r="X1801" s="28" t="n">
        <x:v>48.61</x:v>
      </x:c>
      <x:c r="Y1801" s="20" t="n">
        <x:v>0.05</x:v>
      </x:c>
      <x:c r="Z1801" s="20" t="n">
        <x:f>IF(Y1801&gt;1,Y1801/100,Y1801)</x:f>
        <x:v>0.05</x:v>
      </x:c>
      <x:c r="AA1801" s="28" t="n">
        <x:v>25.72</x:v>
      </x:c>
      <x:c r="AB1801" s="28" t="n">
        <x:v>277.08</x:v>
      </x:c>
      <x:c r="AC1801" s="28" t="str">
        <x:v>BOB</x:v>
      </x:c>
      <x:c r="AD1801" s="28" t="n">
        <x:f>IF(AC1801="USD",AB1801*'Parametros'!$B$4,AB1801)</x:f>
        <x:v>277.08</x:v>
      </x:c>
      <x:c r="AE1801" s="28" t="n">
        <x:f>W1801*X1801*(1-Z1801)</x:f>
        <x:v>277.07699999999994</x:v>
      </x:c>
      <x:c r="AF1801" s="28" t="n">
        <x:f>W1801*AA1801</x:f>
        <x:v>154.32</x:v>
      </x:c>
      <x:c r="AG1801" s="28" t="n">
        <x:f>AE1801-AF1801</x:f>
        <x:v>122.75699999999995</x:v>
      </x:c>
      <x:c r="AH1801" s="20" t="n">
        <x:f>IF(AE1801&gt;0,AG1801/AE1801,"")</x:f>
        <x:v>0.443042908649942</x:v>
      </x:c>
      <x:c r="AI1801" s="28" t="n">
        <x:v>145056.25</x:v>
      </x:c>
      <x:c r="AJ1801" s="28"/>
      <x:c r="AK1801"/>
      <x:c r="AL1801" t="str">
        <x:v>Completado</x:v>
      </x:c>
      <x:c r="AM1801" t="str">
        <x:f>IF(W1801&lt;0,"Devuelto",AL1801)</x:f>
        <x:v>Completado</x:v>
      </x:c>
      <x:c r="AN1801" t="str">
        <x:v>QR</x:v>
      </x:c>
      <x:c r="AO1801" s="29" t="str">
        <x:v>Sin observación</x:v>
      </x:c>
      <x:c r="AP1801" t="str">
        <x:f>IF(D1801="","No","Sí")</x:f>
        <x:v>Sí</x:v>
      </x:c>
    </x:row>
    <x:row r="1802">
      <x:c r="A1802" t="n">
        <x:v>1802</x:v>
      </x:c>
      <x:c r="B1802" t="str">
        <x:v>VT0008552</x:v>
      </x:c>
      <x:c r="C1802" t="str">
        <x:v>45785</x:v>
      </x:c>
      <x:c r="D1802" s="27" t="n">
        <x:v>45785</x:v>
      </x:c>
      <x:c r="E1802" t="n">
        <x:f>IF(D1802="","",YEAR(D1802))</x:f>
        <x:v>2025</x:v>
      </x:c>
      <x:c r="F1802" t="n">
        <x:f>IF(D1802="","",MONTH(D1802))</x:f>
        <x:v>5</x:v>
      </x:c>
      <x:c r="G1802" t="str">
        <x:f>IF(D1802="","Fecha no disponible",TEXT(D1802,"mmmm"))</x:f>
        <x:v>May</x:v>
      </x:c>
      <x:c r="H1802" t="str">
        <x:f>IF(D1802="","Fecha no disponible",TEXT(D1802,"yyyy-mm"))</x:f>
        <x:v>2025-05</x:v>
      </x:c>
      <x:c r="I1802" t="str">
        <x:f>IF(D1802="","Fecha no disponible","T"&amp;ROUNDUP(MONTH(D1802)/3,0))</x:f>
        <x:v>T2</x:v>
      </x:c>
      <x:c r="J1802" t="str">
        <x:v>T006</x:v>
      </x:c>
      <x:c r="K1802" t="str">
        <x:v>Tienda Santa Cruz 2</x:v>
      </x:c>
      <x:c r="L1802" t="str">
        <x:v>Mall</x:v>
      </x:c>
      <x:c r="M1802" t="str">
        <x:v>Santa Cruz</x:v>
      </x:c>
      <x:c r="N1802" t="str">
        <x:f>IFERROR(VLOOKUP(M1802,'Mapeos'!$A$4:$B$30,2,FALSE),M1802)</x:f>
        <x:v>Santa Cruz</x:v>
      </x:c>
      <x:c r="O1802" t="str">
        <x:v>C00386</x:v>
      </x:c>
      <x:c r="P1802" t="str">
        <x:v>Masivo</x:v>
      </x:c>
      <x:c r="Q1802" t="str">
        <x:v>P0085</x:v>
      </x:c>
      <x:c r="R1802" t="str">
        <x:v>Cuidado Personal</x:v>
      </x:c>
      <x:c r="S1802" t="str">
        <x:v>Marca D</x:v>
      </x:c>
      <x:c r="T1802" t="str">
        <x:v>Tienda</x:v>
      </x:c>
      <x:c r="U1802" t="str">
        <x:f>IFERROR(VLOOKUP(T1802,'Mapeos'!$D$4:$E$25,2,FALSE),T1802)</x:f>
        <x:v>Tienda</x:v>
      </x:c>
      <x:c r="V1802" t="str">
        <x:v>V015</x:v>
      </x:c>
      <x:c r="W1802" t="n">
        <x:v>2</x:v>
      </x:c>
      <x:c r="X1802" s="28" t="n">
        <x:v>68.45</x:v>
      </x:c>
      <x:c r="Y1802" s="20" t="n">
        <x:v>0.2</x:v>
      </x:c>
      <x:c r="Z1802" s="20" t="n">
        <x:f>IF(Y1802&gt;1,Y1802/100,Y1802)</x:f>
        <x:v>0.2</x:v>
      </x:c>
      <x:c r="AA1802" s="28" t="n">
        <x:v>45.61</x:v>
      </x:c>
      <x:c r="AB1802" s="28" t="n">
        <x:v>109.52</x:v>
      </x:c>
      <x:c r="AC1802" s="28" t="str">
        <x:v>BOB</x:v>
      </x:c>
      <x:c r="AD1802" s="28" t="n">
        <x:f>IF(AC1802="USD",AB1802*'Parametros'!$B$4,AB1802)</x:f>
        <x:v>109.52</x:v>
      </x:c>
      <x:c r="AE1802" s="28" t="n">
        <x:f>W1802*X1802*(1-Z1802)</x:f>
        <x:v>109.52000000000001</x:v>
      </x:c>
      <x:c r="AF1802" s="28" t="n">
        <x:f>W1802*AA1802</x:f>
        <x:v>91.22</x:v>
      </x:c>
      <x:c r="AG1802" s="28" t="n">
        <x:f>AE1802-AF1802</x:f>
        <x:v>18.30000000000001</x:v>
      </x:c>
      <x:c r="AH1802" s="20" t="n">
        <x:f>IF(AE1802&gt;0,AG1802/AE1802,"")</x:f>
        <x:v>0.16709276844411988</x:v>
      </x:c>
      <x:c r="AI1802" s="28" t="n">
        <x:v>158789.85</x:v>
      </x:c>
      <x:c r="AJ1802" s="28"/>
      <x:c r="AK1802"/>
      <x:c r="AL1802" t="str">
        <x:v>Completado</x:v>
      </x:c>
      <x:c r="AM1802" t="str">
        <x:f>IF(W1802&lt;0,"Devuelto",AL1802)</x:f>
        <x:v>Completado</x:v>
      </x:c>
      <x:c r="AN1802" t="str">
        <x:v>Efectivo</x:v>
      </x:c>
      <x:c r="AO1802" s="29" t="str">
        <x:v>Sin observación</x:v>
      </x:c>
      <x:c r="AP1802" t="str">
        <x:f>IF(D1802="","No","Sí")</x:f>
        <x:v>Sí</x:v>
      </x:c>
    </x:row>
    <x:row r="1803">
      <x:c r="A1803" t="n">
        <x:v>1803</x:v>
      </x:c>
      <x:c r="B1803" t="str">
        <x:v>VT0008557</x:v>
      </x:c>
      <x:c r="C1803" t="str">
        <x:v>46079</x:v>
      </x:c>
      <x:c r="D1803" s="27" t="n">
        <x:v>46079</x:v>
      </x:c>
      <x:c r="E1803" t="n">
        <x:f>IF(D1803="","",YEAR(D1803))</x:f>
        <x:v>2026</x:v>
      </x:c>
      <x:c r="F1803" t="n">
        <x:f>IF(D1803="","",MONTH(D1803))</x:f>
        <x:v>2</x:v>
      </x:c>
      <x:c r="G1803" t="str">
        <x:f>IF(D1803="","Fecha no disponible",TEXT(D1803,"mmmm"))</x:f>
        <x:v>February</x:v>
      </x:c>
      <x:c r="H1803" t="str">
        <x:f>IF(D1803="","Fecha no disponible",TEXT(D1803,"yyyy-mm"))</x:f>
        <x:v>2026-02</x:v>
      </x:c>
      <x:c r="I1803" t="str">
        <x:f>IF(D1803="","Fecha no disponible","T"&amp;ROUNDUP(MONTH(D1803)/3,0))</x:f>
        <x:v>T1</x:v>
      </x:c>
      <x:c r="J1803" t="str">
        <x:v>T004</x:v>
      </x:c>
      <x:c r="K1803" t="str">
        <x:v>Tienda La Paz 4</x:v>
      </x:c>
      <x:c r="L1803" t="str">
        <x:v>Centro</x:v>
      </x:c>
      <x:c r="M1803" t="str">
        <x:v>La Paz</x:v>
      </x:c>
      <x:c r="N1803" t="str">
        <x:f>IFERROR(VLOOKUP(M1803,'Mapeos'!$A$4:$B$30,2,FALSE),M1803)</x:f>
        <x:v>La Paz</x:v>
      </x:c>
      <x:c r="O1803" t="str">
        <x:v>C01731</x:v>
      </x:c>
      <x:c r="P1803" t="str">
        <x:v>Masivo</x:v>
      </x:c>
      <x:c r="Q1803" t="str">
        <x:v>P0053</x:v>
      </x:c>
      <x:c r="R1803" t="str">
        <x:v>Alimentos</x:v>
      </x:c>
      <x:c r="S1803" t="str">
        <x:v>Marca B</x:v>
      </x:c>
      <x:c r="T1803" t="str">
        <x:v>Tienda</x:v>
      </x:c>
      <x:c r="U1803" t="str">
        <x:f>IFERROR(VLOOKUP(T1803,'Mapeos'!$D$4:$E$25,2,FALSE),T1803)</x:f>
        <x:v>Tienda</x:v>
      </x:c>
      <x:c r="V1803" t="str">
        <x:v>V019</x:v>
      </x:c>
      <x:c r="W1803" t="n">
        <x:v>1</x:v>
      </x:c>
      <x:c r="X1803" s="28" t="n">
        <x:v>56.08</x:v>
      </x:c>
      <x:c r="Y1803" s="20" t="n">
        <x:v>0.2</x:v>
      </x:c>
      <x:c r="Z1803" s="20" t="n">
        <x:f>IF(Y1803&gt;1,Y1803/100,Y1803)</x:f>
        <x:v>0.2</x:v>
      </x:c>
      <x:c r="AA1803" s="28" t="n">
        <x:v>43.92</x:v>
      </x:c>
      <x:c r="AB1803" s="28" t="n">
        <x:v>44.86</x:v>
      </x:c>
      <x:c r="AC1803" s="28" t="str">
        <x:v>BOB</x:v>
      </x:c>
      <x:c r="AD1803" s="28" t="n">
        <x:f>IF(AC1803="USD",AB1803*'Parametros'!$B$4,AB1803)</x:f>
        <x:v>44.86</x:v>
      </x:c>
      <x:c r="AE1803" s="28" t="n">
        <x:f>W1803*X1803*(1-Z1803)</x:f>
        <x:v>44.864000000000004</x:v>
      </x:c>
      <x:c r="AF1803" s="28" t="n">
        <x:f>W1803*AA1803</x:f>
        <x:v>43.92</x:v>
      </x:c>
      <x:c r="AG1803" s="28" t="n">
        <x:f>AE1803-AF1803</x:f>
        <x:v>0.9440000000000026</x:v>
      </x:c>
      <x:c r="AH1803" s="20" t="n">
        <x:f>IF(AE1803&gt;0,AG1803/AE1803,"")</x:f>
        <x:v>0.02104136947218265</x:v>
      </x:c>
      <x:c r="AI1803" s="28" t="n">
        <x:v>142807.98</x:v>
      </x:c>
      <x:c r="AJ1803" s="28"/>
      <x:c r="AK1803"/>
      <x:c r="AL1803" t="str">
        <x:v>Completado</x:v>
      </x:c>
      <x:c r="AM1803" t="str">
        <x:f>IF(W1803&lt;0,"Devuelto",AL1803)</x:f>
        <x:v>Completado</x:v>
      </x:c>
      <x:c r="AN1803" t="str">
        <x:v>Tarjeta</x:v>
      </x:c>
      <x:c r="AO1803" s="29" t="str">
        <x:v>Sin observación</x:v>
      </x:c>
      <x:c r="AP1803" t="str">
        <x:f>IF(D1803="","No","Sí")</x:f>
        <x:v>Sí</x:v>
      </x:c>
    </x:row>
    <x:row r="1804">
      <x:c r="A1804" t="n">
        <x:v>1804</x:v>
      </x:c>
      <x:c r="B1804" t="str">
        <x:v>VT0008561</x:v>
      </x:c>
      <x:c r="C1804" t="str">
        <x:v>46036</x:v>
      </x:c>
      <x:c r="D1804" s="27" t="n">
        <x:v>46036</x:v>
      </x:c>
      <x:c r="E1804" t="n">
        <x:f>IF(D1804="","",YEAR(D1804))</x:f>
        <x:v>2026</x:v>
      </x:c>
      <x:c r="F1804" t="n">
        <x:f>IF(D1804="","",MONTH(D1804))</x:f>
        <x:v>1</x:v>
      </x:c>
      <x:c r="G1804" t="str">
        <x:f>IF(D1804="","Fecha no disponible",TEXT(D1804,"mmmm"))</x:f>
        <x:v>January</x:v>
      </x:c>
      <x:c r="H1804" t="str">
        <x:f>IF(D1804="","Fecha no disponible",TEXT(D1804,"yyyy-mm"))</x:f>
        <x:v>2026-01</x:v>
      </x:c>
      <x:c r="I1804" t="str">
        <x:f>IF(D1804="","Fecha no disponible","T"&amp;ROUNDUP(MONTH(D1804)/3,0))</x:f>
        <x:v>T1</x:v>
      </x:c>
      <x:c r="J1804" t="str">
        <x:v>T011</x:v>
      </x:c>
      <x:c r="K1804" t="str">
        <x:v>Tienda Cochabamba 3</x:v>
      </x:c>
      <x:c r="L1804" t="str">
        <x:v>Mall</x:v>
      </x:c>
      <x:c r="M1804" t="str">
        <x:v>Cochabamba</x:v>
      </x:c>
      <x:c r="N1804" t="str">
        <x:f>IFERROR(VLOOKUP(M1804,'Mapeos'!$A$4:$B$30,2,FALSE),M1804)</x:f>
        <x:v>Cochabamba</x:v>
      </x:c>
      <x:c r="O1804" t="str">
        <x:v>C01585</x:v>
      </x:c>
      <x:c r="P1804" t="str">
        <x:v>Frecuente</x:v>
      </x:c>
      <x:c r="Q1804" t="str">
        <x:v>P0030</x:v>
      </x:c>
      <x:c r="R1804" t="str">
        <x:v>Deportes</x:v>
      </x:c>
      <x:c r="S1804" t="str">
        <x:v>Marca A</x:v>
      </x:c>
      <x:c r="T1804" t="str">
        <x:v>Marketplace</x:v>
      </x:c>
      <x:c r="U1804" t="str">
        <x:f>IFERROR(VLOOKUP(T1804,'Mapeos'!$D$4:$E$25,2,FALSE),T1804)</x:f>
        <x:v>Marketplace</x:v>
      </x:c>
      <x:c r="V1804" t="str">
        <x:v>V006</x:v>
      </x:c>
      <x:c r="W1804" t="n">
        <x:v>1</x:v>
      </x:c>
      <x:c r="X1804" s="28" t="n">
        <x:v>140.44</x:v>
      </x:c>
      <x:c r="Y1804" s="20" t="n">
        <x:v>0.1</x:v>
      </x:c>
      <x:c r="Z1804" s="20" t="n">
        <x:f>IF(Y1804&gt;1,Y1804/100,Y1804)</x:f>
        <x:v>0.1</x:v>
      </x:c>
      <x:c r="AA1804" s="28" t="n">
        <x:v>103.51</x:v>
      </x:c>
      <x:c r="AB1804" s="28" t="n">
        <x:v>126.4</x:v>
      </x:c>
      <x:c r="AC1804" s="28" t="str">
        <x:v>BOB</x:v>
      </x:c>
      <x:c r="AD1804" s="28" t="n">
        <x:f>IF(AC1804="USD",AB1804*'Parametros'!$B$4,AB1804)</x:f>
        <x:v>126.4</x:v>
      </x:c>
      <x:c r="AE1804" s="28" t="n">
        <x:f>W1804*X1804*(1-Z1804)</x:f>
        <x:v>126.396</x:v>
      </x:c>
      <x:c r="AF1804" s="28" t="n">
        <x:f>W1804*AA1804</x:f>
        <x:v>103.51</x:v>
      </x:c>
      <x:c r="AG1804" s="28" t="n">
        <x:f>AE1804-AF1804</x:f>
        <x:v>22.885999999999996</x:v>
      </x:c>
      <x:c r="AH1804" s="20" t="n">
        <x:f>IF(AE1804&gt;0,AG1804/AE1804,"")</x:f>
        <x:v>0.18106585651444662</x:v>
      </x:c>
      <x:c r="AI1804" s="28" t="n">
        <x:v>62106.14</x:v>
      </x:c>
      <x:c r="AJ1804" s="28"/>
      <x:c r="AK1804"/>
      <x:c r="AL1804" t="str">
        <x:v>Completado</x:v>
      </x:c>
      <x:c r="AM1804" t="str">
        <x:f>IF(W1804&lt;0,"Devuelto",AL1804)</x:f>
        <x:v>Completado</x:v>
      </x:c>
      <x:c r="AN1804" t="str">
        <x:v>Efectivo</x:v>
      </x:c>
      <x:c r="AO1804" s="29" t="str">
        <x:v>Sin observación</x:v>
      </x:c>
      <x:c r="AP1804" t="str">
        <x:f>IF(D1804="","No","Sí")</x:f>
        <x:v>Sí</x:v>
      </x:c>
    </x:row>
    <x:row r="1805">
      <x:c r="A1805" t="n">
        <x:v>1805</x:v>
      </x:c>
      <x:c r="B1805" t="str">
        <x:v>VT0008566</x:v>
      </x:c>
      <x:c r="C1805" t="str">
        <x:v>45993</x:v>
      </x:c>
      <x:c r="D1805" s="27" t="n">
        <x:v>45993</x:v>
      </x:c>
      <x:c r="E1805" t="n">
        <x:f>IF(D1805="","",YEAR(D1805))</x:f>
        <x:v>2025</x:v>
      </x:c>
      <x:c r="F1805" t="n">
        <x:f>IF(D1805="","",MONTH(D1805))</x:f>
        <x:v>12</x:v>
      </x:c>
      <x:c r="G1805" t="str">
        <x:f>IF(D1805="","Fecha no disponible",TEXT(D1805,"mmmm"))</x:f>
        <x:v>December</x:v>
      </x:c>
      <x:c r="H1805" t="str">
        <x:f>IF(D1805="","Fecha no disponible",TEXT(D1805,"yyyy-mm"))</x:f>
        <x:v>2025-12</x:v>
      </x:c>
      <x:c r="I1805" t="str">
        <x:f>IF(D1805="","Fecha no disponible","T"&amp;ROUNDUP(MONTH(D1805)/3,0))</x:f>
        <x:v>T4</x:v>
      </x:c>
      <x:c r="J1805" t="str">
        <x:v>T012</x:v>
      </x:c>
      <x:c r="K1805" t="str">
        <x:v>Tienda Cochabamba 4</x:v>
      </x:c>
      <x:c r="L1805" t="str">
        <x:v>Centro</x:v>
      </x:c>
      <x:c r="M1805" t="str">
        <x:v>Cochabamba</x:v>
      </x:c>
      <x:c r="N1805" t="str">
        <x:f>IFERROR(VLOOKUP(M1805,'Mapeos'!$A$4:$B$30,2,FALSE),M1805)</x:f>
        <x:v>Cochabamba</x:v>
      </x:c>
      <x:c r="O1805" t="str">
        <x:v>C00929</x:v>
      </x:c>
      <x:c r="P1805" t="str">
        <x:v>Frecuente</x:v>
      </x:c>
      <x:c r="Q1805" t="str">
        <x:v>No identificado</x:v>
      </x:c>
      <x:c r="R1805" t="str">
        <x:v>No identificada</x:v>
      </x:c>
      <x:c r="S1805" t="str">
        <x:v>No identificada</x:v>
      </x:c>
      <x:c r="T1805" t="str">
        <x:v>E-commerce</x:v>
      </x:c>
      <x:c r="U1805" t="str">
        <x:f>IFERROR(VLOOKUP(T1805,'Mapeos'!$D$4:$E$25,2,FALSE),T1805)</x:f>
        <x:v>E-commerce</x:v>
      </x:c>
      <x:c r="V1805" t="str">
        <x:v>V010</x:v>
      </x:c>
      <x:c r="W1805" t="n">
        <x:v>-1</x:v>
      </x:c>
      <x:c r="X1805" s="28" t="n">
        <x:v>46.88</x:v>
      </x:c>
      <x:c r="Y1805" s="20" t="n">
        <x:v>0.2</x:v>
      </x:c>
      <x:c r="Z1805" s="20" t="n">
        <x:f>IF(Y1805&gt;1,Y1805/100,Y1805)</x:f>
        <x:v>0.2</x:v>
      </x:c>
      <x:c r="AA1805" s="28" t="n">
        <x:v>33.71</x:v>
      </x:c>
      <x:c r="AB1805" s="28" t="n">
        <x:v>-37.5</x:v>
      </x:c>
      <x:c r="AC1805" s="28" t="str">
        <x:v>BOB</x:v>
      </x:c>
      <x:c r="AD1805" s="28" t="n">
        <x:f>IF(AC1805="USD",AB1805*'Parametros'!$B$4,AB1805)</x:f>
        <x:v>-37.5</x:v>
      </x:c>
      <x:c r="AE1805" s="28" t="n">
        <x:f>W1805*X1805*(1-Z1805)</x:f>
        <x:v>-37.504000000000005</x:v>
      </x:c>
      <x:c r="AF1805" s="28" t="n">
        <x:f>W1805*AA1805</x:f>
        <x:v>-33.71</x:v>
      </x:c>
      <x:c r="AG1805" s="28" t="n">
        <x:f>AE1805-AF1805</x:f>
        <x:v>-3.794000000000004</x:v>
      </x:c>
      <x:c r="AH1805" s="20" t="str">
        <x:f>IF(AE1805&gt;0,AG1805/AE1805,"")</x:f>
      </x:c>
      <x:c r="AI1805" s="28" t="n">
        <x:v>99744.49</x:v>
      </x:c>
      <x:c r="AJ1805" s="28"/>
      <x:c r="AK1805"/>
      <x:c r="AL1805" t="str">
        <x:v>Devuelto</x:v>
      </x:c>
      <x:c r="AM1805" t="str">
        <x:f>IF(W1805&lt;0,"Devuelto",AL1805)</x:f>
        <x:v>Devuelto</x:v>
      </x:c>
      <x:c r="AN1805" t="str">
        <x:v>Efectivo</x:v>
      </x:c>
      <x:c r="AO1805" s="29" t="str">
        <x:v>Producto/categoría/marca no identificados</x:v>
      </x:c>
      <x:c r="AP1805" t="str">
        <x:f>IF(D1805="","No","Sí")</x:f>
        <x:v>Sí</x:v>
      </x:c>
    </x:row>
    <x:row r="1806">
      <x:c r="A1806" t="n">
        <x:v>1806</x:v>
      </x:c>
      <x:c r="B1806" t="str">
        <x:v>VT0008571</x:v>
      </x:c>
      <x:c r="C1806" t="str">
        <x:v>45602</x:v>
      </x:c>
      <x:c r="D1806" s="27" t="n">
        <x:v>45602</x:v>
      </x:c>
      <x:c r="E1806" t="n">
        <x:f>IF(D1806="","",YEAR(D1806))</x:f>
        <x:v>2024</x:v>
      </x:c>
      <x:c r="F1806" t="n">
        <x:f>IF(D1806="","",MONTH(D1806))</x:f>
        <x:v>11</x:v>
      </x:c>
      <x:c r="G1806" t="str">
        <x:f>IF(D1806="","Fecha no disponible",TEXT(D1806,"mmmm"))</x:f>
        <x:v>November</x:v>
      </x:c>
      <x:c r="H1806" t="str">
        <x:f>IF(D1806="","Fecha no disponible",TEXT(D1806,"yyyy-mm"))</x:f>
        <x:v>2024-11</x:v>
      </x:c>
      <x:c r="I1806" t="str">
        <x:f>IF(D1806="","Fecha no disponible","T"&amp;ROUNDUP(MONTH(D1806)/3,0))</x:f>
        <x:v>T4</x:v>
      </x:c>
      <x:c r="J1806" t="str">
        <x:v>T001</x:v>
      </x:c>
      <x:c r="K1806" t="str">
        <x:v>Tienda La Paz 1</x:v>
      </x:c>
      <x:c r="L1806" t="str">
        <x:v>Barrio</x:v>
      </x:c>
      <x:c r="M1806" t="str">
        <x:v>La Paz</x:v>
      </x:c>
      <x:c r="N1806" t="str">
        <x:f>IFERROR(VLOOKUP(M1806,'Mapeos'!$A$4:$B$30,2,FALSE),M1806)</x:f>
        <x:v>La Paz</x:v>
      </x:c>
      <x:c r="O1806" t="str">
        <x:v>C01409</x:v>
      </x:c>
      <x:c r="P1806" t="str">
        <x:v>Empresa</x:v>
      </x:c>
      <x:c r="Q1806" t="str">
        <x:v>P0056</x:v>
      </x:c>
      <x:c r="R1806" t="str">
        <x:v>Alimentos</x:v>
      </x:c>
      <x:c r="S1806" t="str">
        <x:v>Marca A</x:v>
      </x:c>
      <x:c r="T1806" t="str">
        <x:v>Tienda</x:v>
      </x:c>
      <x:c r="U1806" t="str">
        <x:f>IFERROR(VLOOKUP(T1806,'Mapeos'!$D$4:$E$25,2,FALSE),T1806)</x:f>
        <x:v>Tienda</x:v>
      </x:c>
      <x:c r="V1806" t="str">
        <x:v>V003</x:v>
      </x:c>
      <x:c r="W1806" t="n">
        <x:v>1</x:v>
      </x:c>
      <x:c r="X1806" s="28" t="n">
        <x:v>37.58</x:v>
      </x:c>
      <x:c r="Y1806" s="20" t="n">
        <x:v>0.15</x:v>
      </x:c>
      <x:c r="Z1806" s="20" t="n">
        <x:f>IF(Y1806&gt;1,Y1806/100,Y1806)</x:f>
        <x:v>0.15</x:v>
      </x:c>
      <x:c r="AA1806" s="28" t="n">
        <x:v>30.18</x:v>
      </x:c>
      <x:c r="AB1806" s="28" t="n">
        <x:v>31.94</x:v>
      </x:c>
      <x:c r="AC1806" s="28" t="str">
        <x:v>BOB</x:v>
      </x:c>
      <x:c r="AD1806" s="28" t="n">
        <x:f>IF(AC1806="USD",AB1806*'Parametros'!$B$4,AB1806)</x:f>
        <x:v>31.94</x:v>
      </x:c>
      <x:c r="AE1806" s="28" t="n">
        <x:f>W1806*X1806*(1-Z1806)</x:f>
        <x:v>31.942999999999998</x:v>
      </x:c>
      <x:c r="AF1806" s="28" t="n">
        <x:f>W1806*AA1806</x:f>
        <x:v>30.18</x:v>
      </x:c>
      <x:c r="AG1806" s="28" t="n">
        <x:f>AE1806-AF1806</x:f>
        <x:v>1.7629999999999981</x:v>
      </x:c>
      <x:c r="AH1806" s="20" t="n">
        <x:f>IF(AE1806&gt;0,AG1806/AE1806,"")</x:f>
        <x:v>0.055192060858403974</x:v>
      </x:c>
      <x:c r="AI1806" s="28" t="n">
        <x:v>129181.07</x:v>
      </x:c>
      <x:c r="AJ1806" s="28"/>
      <x:c r="AK1806"/>
      <x:c r="AL1806" t="str">
        <x:v>Completado</x:v>
      </x:c>
      <x:c r="AM1806" t="str">
        <x:f>IF(W1806&lt;0,"Devuelto",AL1806)</x:f>
        <x:v>Completado</x:v>
      </x:c>
      <x:c r="AN1806" t="str">
        <x:v>Transferencia</x:v>
      </x:c>
      <x:c r="AO1806" s="29" t="str">
        <x:v>Sin observación</x:v>
      </x:c>
      <x:c r="AP1806" t="str">
        <x:f>IF(D1806="","No","Sí")</x:f>
        <x:v>Sí</x:v>
      </x:c>
    </x:row>
    <x:row r="1807">
      <x:c r="A1807" t="n">
        <x:v>1807</x:v>
      </x:c>
      <x:c r="B1807" t="str">
        <x:v>VT0008576</x:v>
      </x:c>
      <x:c r="C1807" t="str">
        <x:v>45444</x:v>
      </x:c>
      <x:c r="D1807" s="27" t="n">
        <x:v>45444</x:v>
      </x:c>
      <x:c r="E1807" t="n">
        <x:f>IF(D1807="","",YEAR(D1807))</x:f>
        <x:v>2024</x:v>
      </x:c>
      <x:c r="F1807" t="n">
        <x:f>IF(D1807="","",MONTH(D1807))</x:f>
        <x:v>6</x:v>
      </x:c>
      <x:c r="G1807" t="str">
        <x:f>IF(D1807="","Fecha no disponible",TEXT(D1807,"mmmm"))</x:f>
        <x:v>June</x:v>
      </x:c>
      <x:c r="H1807" t="str">
        <x:f>IF(D1807="","Fecha no disponible",TEXT(D1807,"yyyy-mm"))</x:f>
        <x:v>2024-06</x:v>
      </x:c>
      <x:c r="I1807" t="str">
        <x:f>IF(D1807="","Fecha no disponible","T"&amp;ROUNDUP(MONTH(D1807)/3,0))</x:f>
        <x:v>T2</x:v>
      </x:c>
      <x:c r="J1807" t="str">
        <x:v>T008</x:v>
      </x:c>
      <x:c r="K1807" t="str">
        <x:v>Tienda Santa Cruz 4</x:v>
      </x:c>
      <x:c r="L1807" t="str">
        <x:v>Barrio</x:v>
      </x:c>
      <x:c r="M1807" t="str">
        <x:v>Santa Cruz</x:v>
      </x:c>
      <x:c r="N1807" t="str">
        <x:f>IFERROR(VLOOKUP(M1807,'Mapeos'!$A$4:$B$30,2,FALSE),M1807)</x:f>
        <x:v>Santa Cruz</x:v>
      </x:c>
      <x:c r="O1807" t="str">
        <x:v>C00988</x:v>
      </x:c>
      <x:c r="P1807" t="str">
        <x:v>Empresa</x:v>
      </x:c>
      <x:c r="Q1807" t="str">
        <x:v>P0045</x:v>
      </x:c>
      <x:c r="R1807" t="str">
        <x:v>Hogar</x:v>
      </x:c>
      <x:c r="S1807" t="str">
        <x:v>Marca D</x:v>
      </x:c>
      <x:c r="T1807" t="str">
        <x:v>Marketplace</x:v>
      </x:c>
      <x:c r="U1807" t="str">
        <x:f>IFERROR(VLOOKUP(T1807,'Mapeos'!$D$4:$E$25,2,FALSE),T1807)</x:f>
        <x:v>Marketplace</x:v>
      </x:c>
      <x:c r="V1807" t="str">
        <x:v>V036</x:v>
      </x:c>
      <x:c r="W1807" t="n">
        <x:v>2</x:v>
      </x:c>
      <x:c r="X1807" s="28" t="n">
        <x:v>243.76</x:v>
      </x:c>
      <x:c r="Y1807" s="20" t="n">
        <x:v>0</x:v>
      </x:c>
      <x:c r="Z1807" s="20" t="n">
        <x:f>IF(Y1807&gt;1,Y1807/100,Y1807)</x:f>
        <x:v>0</x:v>
      </x:c>
      <x:c r="AA1807" s="28" t="n">
        <x:v>123.6</x:v>
      </x:c>
      <x:c r="AB1807" s="28" t="n">
        <x:v>487.52</x:v>
      </x:c>
      <x:c r="AC1807" s="28" t="str">
        <x:v>BOB</x:v>
      </x:c>
      <x:c r="AD1807" s="28" t="n">
        <x:f>IF(AC1807="USD",AB1807*'Parametros'!$B$4,AB1807)</x:f>
        <x:v>487.52</x:v>
      </x:c>
      <x:c r="AE1807" s="28" t="n">
        <x:f>W1807*X1807*(1-Z1807)</x:f>
        <x:v>487.52</x:v>
      </x:c>
      <x:c r="AF1807" s="28" t="n">
        <x:f>W1807*AA1807</x:f>
        <x:v>247.2</x:v>
      </x:c>
      <x:c r="AG1807" s="28" t="n">
        <x:f>AE1807-AF1807</x:f>
        <x:v>240.32</x:v>
      </x:c>
      <x:c r="AH1807" s="20" t="n">
        <x:f>IF(AE1807&gt;0,AG1807/AE1807,"")</x:f>
        <x:v>0.4929438792254677</x:v>
      </x:c>
      <x:c r="AI1807" s="28" t="n">
        <x:v>79354.74</x:v>
      </x:c>
      <x:c r="AJ1807" s="28"/>
      <x:c r="AK1807"/>
      <x:c r="AL1807" t="str">
        <x:v>Completado</x:v>
      </x:c>
      <x:c r="AM1807" t="str">
        <x:f>IF(W1807&lt;0,"Devuelto",AL1807)</x:f>
        <x:v>Completado</x:v>
      </x:c>
      <x:c r="AN1807" t="str">
        <x:v>Efectivo</x:v>
      </x:c>
      <x:c r="AO1807" s="29" t="str">
        <x:v>Sin observación</x:v>
      </x:c>
      <x:c r="AP1807" t="str">
        <x:f>IF(D1807="","No","Sí")</x:f>
        <x:v>Sí</x:v>
      </x:c>
    </x:row>
    <x:row r="1808">
      <x:c r="A1808" t="n">
        <x:v>1808</x:v>
      </x:c>
      <x:c r="B1808" t="str">
        <x:v>VT0008580</x:v>
      </x:c>
      <x:c r="C1808" t="str">
        <x:v>46000</x:v>
      </x:c>
      <x:c r="D1808" s="27" t="n">
        <x:v>46000</x:v>
      </x:c>
      <x:c r="E1808" t="n">
        <x:f>IF(D1808="","",YEAR(D1808))</x:f>
        <x:v>2025</x:v>
      </x:c>
      <x:c r="F1808" t="n">
        <x:f>IF(D1808="","",MONTH(D1808))</x:f>
        <x:v>12</x:v>
      </x:c>
      <x:c r="G1808" t="str">
        <x:f>IF(D1808="","Fecha no disponible",TEXT(D1808,"mmmm"))</x:f>
        <x:v>December</x:v>
      </x:c>
      <x:c r="H1808" t="str">
        <x:f>IF(D1808="","Fecha no disponible",TEXT(D1808,"yyyy-mm"))</x:f>
        <x:v>2025-12</x:v>
      </x:c>
      <x:c r="I1808" t="str">
        <x:f>IF(D1808="","Fecha no disponible","T"&amp;ROUNDUP(MONTH(D1808)/3,0))</x:f>
        <x:v>T4</x:v>
      </x:c>
      <x:c r="J1808" t="str">
        <x:v>T014</x:v>
      </x:c>
      <x:c r="K1808" t="str">
        <x:v>Tienda Potosí 2</x:v>
      </x:c>
      <x:c r="L1808" t="str">
        <x:v>Barrio</x:v>
      </x:c>
      <x:c r="M1808" t="str">
        <x:v>Potosí</x:v>
      </x:c>
      <x:c r="N1808" t="str">
        <x:f>IFERROR(VLOOKUP(M1808,'Mapeos'!$A$4:$B$30,2,FALSE),M1808)</x:f>
        <x:v>Potosí</x:v>
      </x:c>
      <x:c r="O1808" t="str">
        <x:v>C00878</x:v>
      </x:c>
      <x:c r="P1808" t="str">
        <x:v>Empresa</x:v>
      </x:c>
      <x:c r="Q1808" t="str">
        <x:v>P0093</x:v>
      </x:c>
      <x:c r="R1808" t="str">
        <x:v>Electrónica</x:v>
      </x:c>
      <x:c r="S1808" t="str">
        <x:v>Marca B</x:v>
      </x:c>
      <x:c r="T1808" t="str">
        <x:v>E-commerce</x:v>
      </x:c>
      <x:c r="U1808" t="str">
        <x:f>IFERROR(VLOOKUP(T1808,'Mapeos'!$D$4:$E$25,2,FALSE),T1808)</x:f>
        <x:v>E-commerce</x:v>
      </x:c>
      <x:c r="V1808" t="str">
        <x:v>V035</x:v>
      </x:c>
      <x:c r="W1808" t="n">
        <x:v>6</x:v>
      </x:c>
      <x:c r="X1808" s="28" t="n">
        <x:v>624.97</x:v>
      </x:c>
      <x:c r="Y1808" s="20" t="n">
        <x:v>0.1</x:v>
      </x:c>
      <x:c r="Z1808" s="20" t="n">
        <x:f>IF(Y1808&gt;1,Y1808/100,Y1808)</x:f>
        <x:v>0.1</x:v>
      </x:c>
      <x:c r="AA1808" s="28" t="n">
        <x:v>436.53</x:v>
      </x:c>
      <x:c r="AB1808" s="28" t="n">
        <x:v>3374.84</x:v>
      </x:c>
      <x:c r="AC1808" s="28" t="str">
        <x:v>BOB</x:v>
      </x:c>
      <x:c r="AD1808" s="28" t="n">
        <x:f>IF(AC1808="USD",AB1808*'Parametros'!$B$4,AB1808)</x:f>
        <x:v>3374.84</x:v>
      </x:c>
      <x:c r="AE1808" s="28" t="n">
        <x:f>W1808*X1808*(1-Z1808)</x:f>
        <x:v>3374.838</x:v>
      </x:c>
      <x:c r="AF1808" s="28" t="n">
        <x:f>W1808*AA1808</x:f>
        <x:v>2619.18</x:v>
      </x:c>
      <x:c r="AG1808" s="28" t="n">
        <x:f>AE1808-AF1808</x:f>
        <x:v>755.6580000000004</x:v>
      </x:c>
      <x:c r="AH1808" s="20" t="n">
        <x:f>IF(AE1808&gt;0,AG1808/AE1808,"")</x:f>
        <x:v>0.22390941431855405</x:v>
      </x:c>
      <x:c r="AI1808" s="28" t="n">
        <x:v>80209.41</x:v>
      </x:c>
      <x:c r="AJ1808" s="28"/>
      <x:c r="AK1808"/>
      <x:c r="AL1808" t="str">
        <x:v>Completado</x:v>
      </x:c>
      <x:c r="AM1808" t="str">
        <x:f>IF(W1808&lt;0,"Devuelto",AL1808)</x:f>
        <x:v>Completado</x:v>
      </x:c>
      <x:c r="AN1808" t="str">
        <x:v>QR</x:v>
      </x:c>
      <x:c r="AO1808" s="29" t="str">
        <x:v>Sin observación</x:v>
      </x:c>
      <x:c r="AP1808" t="str">
        <x:f>IF(D1808="","No","Sí")</x:f>
        <x:v>Sí</x:v>
      </x:c>
    </x:row>
    <x:row r="1809">
      <x:c r="A1809" t="n">
        <x:v>1809</x:v>
      </x:c>
      <x:c r="B1809" t="str">
        <x:v>VT0008585</x:v>
      </x:c>
      <x:c r="C1809" t="str">
        <x:v>46102</x:v>
      </x:c>
      <x:c r="D1809" s="27" t="n">
        <x:v>46102</x:v>
      </x:c>
      <x:c r="E1809" t="n">
        <x:f>IF(D1809="","",YEAR(D1809))</x:f>
        <x:v>2026</x:v>
      </x:c>
      <x:c r="F1809" t="n">
        <x:f>IF(D1809="","",MONTH(D1809))</x:f>
        <x:v>3</x:v>
      </x:c>
      <x:c r="G1809" t="str">
        <x:f>IF(D1809="","Fecha no disponible",TEXT(D1809,"mmmm"))</x:f>
        <x:v>March</x:v>
      </x:c>
      <x:c r="H1809" t="str">
        <x:f>IF(D1809="","Fecha no disponible",TEXT(D1809,"yyyy-mm"))</x:f>
        <x:v>2026-03</x:v>
      </x:c>
      <x:c r="I1809" t="str">
        <x:f>IF(D1809="","Fecha no disponible","T"&amp;ROUNDUP(MONTH(D1809)/3,0))</x:f>
        <x:v>T1</x:v>
      </x:c>
      <x:c r="J1809" t="str">
        <x:v>T001</x:v>
      </x:c>
      <x:c r="K1809" t="str">
        <x:v>Tienda La Paz 1</x:v>
      </x:c>
      <x:c r="L1809" t="str">
        <x:v>Barrio</x:v>
      </x:c>
      <x:c r="M1809" t="str">
        <x:v>La Paz</x:v>
      </x:c>
      <x:c r="N1809" t="str">
        <x:f>IFERROR(VLOOKUP(M1809,'Mapeos'!$A$4:$B$30,2,FALSE),M1809)</x:f>
        <x:v>La Paz</x:v>
      </x:c>
      <x:c r="O1809" t="str">
        <x:v>C00667</x:v>
      </x:c>
      <x:c r="P1809" t="str">
        <x:v>Frecuente</x:v>
      </x:c>
      <x:c r="Q1809" t="str">
        <x:v>P0104</x:v>
      </x:c>
      <x:c r="R1809" t="str">
        <x:v>Hogar</x:v>
      </x:c>
      <x:c r="S1809" t="str">
        <x:v>Marca C</x:v>
      </x:c>
      <x:c r="T1809" t="str">
        <x:v>E-commerce</x:v>
      </x:c>
      <x:c r="U1809" t="str">
        <x:f>IFERROR(VLOOKUP(T1809,'Mapeos'!$D$4:$E$25,2,FALSE),T1809)</x:f>
        <x:v>E-commerce</x:v>
      </x:c>
      <x:c r="V1809" t="str">
        <x:v>V002</x:v>
      </x:c>
      <x:c r="W1809" t="n">
        <x:v>2</x:v>
      </x:c>
      <x:c r="X1809" s="28" t="n">
        <x:v>172.45</x:v>
      </x:c>
      <x:c r="Y1809" s="20" t="n">
        <x:v>0.15</x:v>
      </x:c>
      <x:c r="Z1809" s="20" t="n">
        <x:f>IF(Y1809&gt;1,Y1809/100,Y1809)</x:f>
        <x:v>0.15</x:v>
      </x:c>
      <x:c r="AA1809" s="28" t="n">
        <x:v>114.48</x:v>
      </x:c>
      <x:c r="AB1809" s="28" t="n">
        <x:v>293.16</x:v>
      </x:c>
      <x:c r="AC1809" s="28" t="str">
        <x:v>BOB</x:v>
      </x:c>
      <x:c r="AD1809" s="28" t="n">
        <x:f>IF(AC1809="USD",AB1809*'Parametros'!$B$4,AB1809)</x:f>
        <x:v>293.16</x:v>
      </x:c>
      <x:c r="AE1809" s="28" t="n">
        <x:f>W1809*X1809*(1-Z1809)</x:f>
        <x:v>293.16499999999996</x:v>
      </x:c>
      <x:c r="AF1809" s="28" t="n">
        <x:f>W1809*AA1809</x:f>
        <x:v>228.96</x:v>
      </x:c>
      <x:c r="AG1809" s="28" t="n">
        <x:f>AE1809-AF1809</x:f>
        <x:v>64.20499999999996</x:v>
      </x:c>
      <x:c r="AH1809" s="20" t="n">
        <x:f>IF(AE1809&gt;0,AG1809/AE1809,"")</x:f>
        <x:v>0.21900636160523926</x:v>
      </x:c>
      <x:c r="AI1809" s="28" t="n">
        <x:v>66832.55</x:v>
      </x:c>
      <x:c r="AJ1809" s="28"/>
      <x:c r="AK1809"/>
      <x:c r="AL1809" t="str">
        <x:v>Completado</x:v>
      </x:c>
      <x:c r="AM1809" t="str">
        <x:f>IF(W1809&lt;0,"Devuelto",AL1809)</x:f>
        <x:v>Completado</x:v>
      </x:c>
      <x:c r="AN1809" t="str">
        <x:v>Tarjeta</x:v>
      </x:c>
      <x:c r="AO1809" s="29" t="str">
        <x:v>Sin observación</x:v>
      </x:c>
      <x:c r="AP1809" t="str">
        <x:f>IF(D1809="","No","Sí")</x:f>
        <x:v>Sí</x:v>
      </x:c>
    </x:row>
    <x:row r="1810">
      <x:c r="A1810" t="n">
        <x:v>1810</x:v>
      </x:c>
      <x:c r="B1810" t="str">
        <x:v>VT0008590</x:v>
      </x:c>
      <x:c r="C1810" t="str">
        <x:v>45746</x:v>
      </x:c>
      <x:c r="D1810" s="27" t="n">
        <x:v>45746</x:v>
      </x:c>
      <x:c r="E1810" t="n">
        <x:f>IF(D1810="","",YEAR(D1810))</x:f>
        <x:v>2025</x:v>
      </x:c>
      <x:c r="F1810" t="n">
        <x:f>IF(D1810="","",MONTH(D1810))</x:f>
        <x:v>3</x:v>
      </x:c>
      <x:c r="G1810" t="str">
        <x:f>IF(D1810="","Fecha no disponible",TEXT(D1810,"mmmm"))</x:f>
        <x:v>March</x:v>
      </x:c>
      <x:c r="H1810" t="str">
        <x:f>IF(D1810="","Fecha no disponible",TEXT(D1810,"yyyy-mm"))</x:f>
        <x:v>2025-03</x:v>
      </x:c>
      <x:c r="I1810" t="str">
        <x:f>IF(D1810="","Fecha no disponible","T"&amp;ROUNDUP(MONTH(D1810)/3,0))</x:f>
        <x:v>T1</x:v>
      </x:c>
      <x:c r="J1810" t="str">
        <x:v>T010</x:v>
      </x:c>
      <x:c r="K1810" t="str">
        <x:v>Tienda Cochabamba 2</x:v>
      </x:c>
      <x:c r="L1810" t="str">
        <x:v>Barrio</x:v>
      </x:c>
      <x:c r="M1810" t="str">
        <x:v>Cochabamba</x:v>
      </x:c>
      <x:c r="N1810" t="str">
        <x:f>IFERROR(VLOOKUP(M1810,'Mapeos'!$A$4:$B$30,2,FALSE),M1810)</x:f>
        <x:v>Cochabamba</x:v>
      </x:c>
      <x:c r="O1810" t="str">
        <x:v>C01034</x:v>
      </x:c>
      <x:c r="P1810" t="str">
        <x:v>Frecuente</x:v>
      </x:c>
      <x:c r="Q1810" t="str">
        <x:v>P0103</x:v>
      </x:c>
      <x:c r="R1810" t="str">
        <x:v>Hogar</x:v>
      </x:c>
      <x:c r="S1810" t="str">
        <x:v>Marca B</x:v>
      </x:c>
      <x:c r="T1810" t="str">
        <x:v>Tienda</x:v>
      </x:c>
      <x:c r="U1810" t="str">
        <x:f>IFERROR(VLOOKUP(T1810,'Mapeos'!$D$4:$E$25,2,FALSE),T1810)</x:f>
        <x:v>Tienda</x:v>
      </x:c>
      <x:c r="V1810" t="str">
        <x:v>V038</x:v>
      </x:c>
      <x:c r="W1810" t="n">
        <x:v>0</x:v>
      </x:c>
      <x:c r="X1810" s="28" t="n">
        <x:v>267.6</x:v>
      </x:c>
      <x:c r="Y1810" s="20" t="n">
        <x:v>0</x:v>
      </x:c>
      <x:c r="Z1810" s="20" t="n">
        <x:f>IF(Y1810&gt;1,Y1810/100,Y1810)</x:f>
        <x:v>0</x:v>
      </x:c>
      <x:c r="AA1810" s="28" t="n">
        <x:v>205.14</x:v>
      </x:c>
      <x:c r="AB1810" s="28" t="n">
        <x:v>0</x:v>
      </x:c>
      <x:c r="AC1810" s="28" t="str">
        <x:v>BOB</x:v>
      </x:c>
      <x:c r="AD1810" s="28" t="n">
        <x:f>IF(AC1810="USD",AB1810*'Parametros'!$B$4,AB1810)</x:f>
        <x:v>0</x:v>
      </x:c>
      <x:c r="AE1810" s="28" t="n">
        <x:f>W1810*X1810*(1-Z1810)</x:f>
        <x:v>0</x:v>
      </x:c>
      <x:c r="AF1810" s="28" t="n">
        <x:f>W1810*AA1810</x:f>
        <x:v>0</x:v>
      </x:c>
      <x:c r="AG1810" s="28" t="n">
        <x:f>AE1810-AF1810</x:f>
        <x:v>0</x:v>
      </x:c>
      <x:c r="AH1810" s="20" t="str">
        <x:f>IF(AE1810&gt;0,AG1810/AE1810,"")</x:f>
      </x:c>
      <x:c r="AI1810" s="28" t="n">
        <x:v>186917.48</x:v>
      </x:c>
      <x:c r="AJ1810" s="28"/>
      <x:c r="AK1810"/>
      <x:c r="AL1810" t="str">
        <x:v>Cancelado</x:v>
      </x:c>
      <x:c r="AM1810" t="str">
        <x:f>IF(W1810&lt;0,"Devuelto",AL1810)</x:f>
        <x:v>Cancelado</x:v>
      </x:c>
      <x:c r="AN1810" t="str">
        <x:v>Transferencia</x:v>
      </x:c>
      <x:c r="AO1810" s="29" t="str">
        <x:v>Sin observación</x:v>
      </x:c>
      <x:c r="AP1810" t="str">
        <x:f>IF(D1810="","No","Sí")</x:f>
        <x:v>Sí</x:v>
      </x:c>
    </x:row>
    <x:row r="1811">
      <x:c r="A1811" t="n">
        <x:v>1811</x:v>
      </x:c>
      <x:c r="B1811" t="str">
        <x:v>VT0008595</x:v>
      </x:c>
      <x:c r="C1811" t="str">
        <x:v>45899</x:v>
      </x:c>
      <x:c r="D1811" s="27" t="n">
        <x:v>45899</x:v>
      </x:c>
      <x:c r="E1811" t="n">
        <x:f>IF(D1811="","",YEAR(D1811))</x:f>
        <x:v>2025</x:v>
      </x:c>
      <x:c r="F1811" t="n">
        <x:f>IF(D1811="","",MONTH(D1811))</x:f>
        <x:v>8</x:v>
      </x:c>
      <x:c r="G1811" t="str">
        <x:f>IF(D1811="","Fecha no disponible",TEXT(D1811,"mmmm"))</x:f>
        <x:v>August</x:v>
      </x:c>
      <x:c r="H1811" t="str">
        <x:f>IF(D1811="","Fecha no disponible",TEXT(D1811,"yyyy-mm"))</x:f>
        <x:v>2025-08</x:v>
      </x:c>
      <x:c r="I1811" t="str">
        <x:f>IF(D1811="","Fecha no disponible","T"&amp;ROUNDUP(MONTH(D1811)/3,0))</x:f>
        <x:v>T3</x:v>
      </x:c>
      <x:c r="J1811" t="str">
        <x:v>T017</x:v>
      </x:c>
      <x:c r="K1811" t="str">
        <x:v>Tienda Sucre 1</x:v>
      </x:c>
      <x:c r="L1811" t="str">
        <x:v>Centro</x:v>
      </x:c>
      <x:c r="M1811" t="str">
        <x:v>Sucre</x:v>
      </x:c>
      <x:c r="N1811" t="str">
        <x:f>IFERROR(VLOOKUP(M1811,'Mapeos'!$A$4:$B$30,2,FALSE),M1811)</x:f>
        <x:v>Sucre</x:v>
      </x:c>
      <x:c r="O1811" t="str">
        <x:v>C00750</x:v>
      </x:c>
      <x:c r="P1811" t="str">
        <x:v>Empresa</x:v>
      </x:c>
      <x:c r="Q1811" t="str">
        <x:v>P0149</x:v>
      </x:c>
      <x:c r="R1811" t="str">
        <x:v>Alimentos</x:v>
      </x:c>
      <x:c r="S1811" t="str">
        <x:v>Marca D</x:v>
      </x:c>
      <x:c r="T1811" t="str">
        <x:v>Tienda</x:v>
      </x:c>
      <x:c r="U1811" t="str">
        <x:f>IFERROR(VLOOKUP(T1811,'Mapeos'!$D$4:$E$25,2,FALSE),T1811)</x:f>
        <x:v>Tienda</x:v>
      </x:c>
      <x:c r="V1811" t="str">
        <x:v>V012</x:v>
      </x:c>
      <x:c r="W1811" t="n">
        <x:v>4</x:v>
      </x:c>
      <x:c r="X1811" s="28" t="n">
        <x:v>24.96</x:v>
      </x:c>
      <x:c r="Y1811" s="20" t="n">
        <x:v>0.1</x:v>
      </x:c>
      <x:c r="Z1811" s="20" t="n">
        <x:f>IF(Y1811&gt;1,Y1811/100,Y1811)</x:f>
        <x:v>0.1</x:v>
      </x:c>
      <x:c r="AA1811" s="28" t="n">
        <x:v>18.82</x:v>
      </x:c>
      <x:c r="AB1811" s="28" t="n">
        <x:v>89.86</x:v>
      </x:c>
      <x:c r="AC1811" s="28" t="str">
        <x:v>BOB</x:v>
      </x:c>
      <x:c r="AD1811" s="28" t="n">
        <x:f>IF(AC1811="USD",AB1811*'Parametros'!$B$4,AB1811)</x:f>
        <x:v>89.86</x:v>
      </x:c>
      <x:c r="AE1811" s="28" t="n">
        <x:f>W1811*X1811*(1-Z1811)</x:f>
        <x:v>89.85600000000001</x:v>
      </x:c>
      <x:c r="AF1811" s="28" t="n">
        <x:f>W1811*AA1811</x:f>
        <x:v>75.28</x:v>
      </x:c>
      <x:c r="AG1811" s="28" t="n">
        <x:f>AE1811-AF1811</x:f>
        <x:v>14.576000000000008</x:v>
      </x:c>
      <x:c r="AH1811" s="20" t="n">
        <x:f>IF(AE1811&gt;0,AG1811/AE1811,"")</x:f>
        <x:v>0.1622150997150998</x:v>
      </x:c>
      <x:c r="AI1811" s="28" t="n">
        <x:v>182379.05</x:v>
      </x:c>
      <x:c r="AJ1811" s="28"/>
      <x:c r="AK1811"/>
      <x:c r="AL1811" t="str">
        <x:v>Completado</x:v>
      </x:c>
      <x:c r="AM1811" t="str">
        <x:f>IF(W1811&lt;0,"Devuelto",AL1811)</x:f>
        <x:v>Completado</x:v>
      </x:c>
      <x:c r="AN1811" t="str">
        <x:v>Transferencia</x:v>
      </x:c>
      <x:c r="AO1811" s="29" t="str">
        <x:v>Sin observación</x:v>
      </x:c>
      <x:c r="AP1811" t="str">
        <x:f>IF(D1811="","No","Sí")</x:f>
        <x:v>Sí</x:v>
      </x:c>
    </x:row>
    <x:row r="1812">
      <x:c r="A1812" t="n">
        <x:v>1812</x:v>
      </x:c>
      <x:c r="B1812" t="str">
        <x:v>VT0008599</x:v>
      </x:c>
      <x:c r="C1812" t="str">
        <x:v>45964</x:v>
      </x:c>
      <x:c r="D1812" s="27" t="n">
        <x:v>45964</x:v>
      </x:c>
      <x:c r="E1812" t="n">
        <x:f>IF(D1812="","",YEAR(D1812))</x:f>
        <x:v>2025</x:v>
      </x:c>
      <x:c r="F1812" t="n">
        <x:f>IF(D1812="","",MONTH(D1812))</x:f>
        <x:v>11</x:v>
      </x:c>
      <x:c r="G1812" t="str">
        <x:f>IF(D1812="","Fecha no disponible",TEXT(D1812,"mmmm"))</x:f>
        <x:v>November</x:v>
      </x:c>
      <x:c r="H1812" t="str">
        <x:f>IF(D1812="","Fecha no disponible",TEXT(D1812,"yyyy-mm"))</x:f>
        <x:v>2025-11</x:v>
      </x:c>
      <x:c r="I1812" t="str">
        <x:f>IF(D1812="","Fecha no disponible","T"&amp;ROUNDUP(MONTH(D1812)/3,0))</x:f>
        <x:v>T4</x:v>
      </x:c>
      <x:c r="J1812" t="str">
        <x:v>T001</x:v>
      </x:c>
      <x:c r="K1812" t="str">
        <x:v>Tienda La Paz 1</x:v>
      </x:c>
      <x:c r="L1812" t="str">
        <x:v>Barrio</x:v>
      </x:c>
      <x:c r="M1812" t="str">
        <x:v>La Paz</x:v>
      </x:c>
      <x:c r="N1812" t="str">
        <x:f>IFERROR(VLOOKUP(M1812,'Mapeos'!$A$4:$B$30,2,FALSE),M1812)</x:f>
        <x:v>La Paz</x:v>
      </x:c>
      <x:c r="O1812" t="str">
        <x:v>C00147</x:v>
      </x:c>
      <x:c r="P1812" t="str">
        <x:v>Empresa</x:v>
      </x:c>
      <x:c r="Q1812" t="str">
        <x:v>No identificado</x:v>
      </x:c>
      <x:c r="R1812" t="str">
        <x:v>No identificada</x:v>
      </x:c>
      <x:c r="S1812" t="str">
        <x:v>No identificada</x:v>
      </x:c>
      <x:c r="T1812" t="str">
        <x:v>Tienda</x:v>
      </x:c>
      <x:c r="U1812" t="str">
        <x:f>IFERROR(VLOOKUP(T1812,'Mapeos'!$D$4:$E$25,2,FALSE),T1812)</x:f>
        <x:v>Tienda</x:v>
      </x:c>
      <x:c r="V1812" t="str">
        <x:v>V018</x:v>
      </x:c>
      <x:c r="W1812" t="n">
        <x:v>8</x:v>
      </x:c>
      <x:c r="X1812" s="28" t="n">
        <x:v>804.01</x:v>
      </x:c>
      <x:c r="Y1812" s="20" t="n">
        <x:v>0.15</x:v>
      </x:c>
      <x:c r="Z1812" s="20" t="n">
        <x:f>IF(Y1812&gt;1,Y1812/100,Y1812)</x:f>
        <x:v>0.15</x:v>
      </x:c>
      <x:c r="AA1812" s="28" t="n">
        <x:v>537.84</x:v>
      </x:c>
      <x:c r="AB1812" s="28" t="n">
        <x:v>5467.27</x:v>
      </x:c>
      <x:c r="AC1812" s="28" t="str">
        <x:v>BOB</x:v>
      </x:c>
      <x:c r="AD1812" s="28" t="n">
        <x:f>IF(AC1812="USD",AB1812*'Parametros'!$B$4,AB1812)</x:f>
        <x:v>5467.27</x:v>
      </x:c>
      <x:c r="AE1812" s="28" t="n">
        <x:f>W1812*X1812*(1-Z1812)</x:f>
        <x:v>5467.268</x:v>
      </x:c>
      <x:c r="AF1812" s="28" t="n">
        <x:f>W1812*AA1812</x:f>
        <x:v>4302.72</x:v>
      </x:c>
      <x:c r="AG1812" s="28" t="n">
        <x:f>AE1812-AF1812</x:f>
        <x:v>1164.5479999999998</x:v>
      </x:c>
      <x:c r="AH1812" s="20" t="n">
        <x:f>IF(AE1812&gt;0,AG1812/AE1812,"")</x:f>
        <x:v>0.21300364277002695</x:v>
      </x:c>
      <x:c r="AI1812" s="28" t="n">
        <x:v>191492.27</x:v>
      </x:c>
      <x:c r="AJ1812" s="28"/>
      <x:c r="AK1812"/>
      <x:c r="AL1812" t="str">
        <x:v>Completado</x:v>
      </x:c>
      <x:c r="AM1812" t="str">
        <x:f>IF(W1812&lt;0,"Devuelto",AL1812)</x:f>
        <x:v>Completado</x:v>
      </x:c>
      <x:c r="AN1812" t="str">
        <x:v>Efectivo</x:v>
      </x:c>
      <x:c r="AO1812" s="29" t="str">
        <x:v>Producto/categoría/marca no identificados</x:v>
      </x:c>
      <x:c r="AP1812" t="str">
        <x:f>IF(D1812="","No","Sí")</x:f>
        <x:v>Sí</x:v>
      </x:c>
    </x:row>
    <x:row r="1813">
      <x:c r="A1813" t="n">
        <x:v>1813</x:v>
      </x:c>
      <x:c r="B1813" t="str">
        <x:v>VT0008604</x:v>
      </x:c>
      <x:c r="C1813" t="str">
        <x:v>45575</x:v>
      </x:c>
      <x:c r="D1813" s="27" t="n">
        <x:v>45575</x:v>
      </x:c>
      <x:c r="E1813" t="n">
        <x:f>IF(D1813="","",YEAR(D1813))</x:f>
        <x:v>2024</x:v>
      </x:c>
      <x:c r="F1813" t="n">
        <x:f>IF(D1813="","",MONTH(D1813))</x:f>
        <x:v>10</x:v>
      </x:c>
      <x:c r="G1813" t="str">
        <x:f>IF(D1813="","Fecha no disponible",TEXT(D1813,"mmmm"))</x:f>
        <x:v>October</x:v>
      </x:c>
      <x:c r="H1813" t="str">
        <x:f>IF(D1813="","Fecha no disponible",TEXT(D1813,"yyyy-mm"))</x:f>
        <x:v>2024-10</x:v>
      </x:c>
      <x:c r="I1813" t="str">
        <x:f>IF(D1813="","Fecha no disponible","T"&amp;ROUNDUP(MONTH(D1813)/3,0))</x:f>
        <x:v>T4</x:v>
      </x:c>
      <x:c r="J1813" t="str">
        <x:v>T005</x:v>
      </x:c>
      <x:c r="K1813" t="str">
        <x:v>Tienda Santa Cruz 1</x:v>
      </x:c>
      <x:c r="L1813" t="str">
        <x:v>Centro</x:v>
      </x:c>
      <x:c r="M1813" t="str">
        <x:v>Santa Cruz</x:v>
      </x:c>
      <x:c r="N1813" t="str">
        <x:f>IFERROR(VLOOKUP(M1813,'Mapeos'!$A$4:$B$30,2,FALSE),M1813)</x:f>
        <x:v>Santa Cruz</x:v>
      </x:c>
      <x:c r="O1813" t="str">
        <x:v>C00037</x:v>
      </x:c>
      <x:c r="P1813" t="str">
        <x:v>Premium</x:v>
      </x:c>
      <x:c r="Q1813" t="str">
        <x:v>P0056</x:v>
      </x:c>
      <x:c r="R1813" t="str">
        <x:v>Alimentos</x:v>
      </x:c>
      <x:c r="S1813" t="str">
        <x:v>Marca A</x:v>
      </x:c>
      <x:c r="T1813" t="str">
        <x:v>Tienda</x:v>
      </x:c>
      <x:c r="U1813" t="str">
        <x:f>IFERROR(VLOOKUP(T1813,'Mapeos'!$D$4:$E$25,2,FALSE),T1813)</x:f>
        <x:v>Tienda</x:v>
      </x:c>
      <x:c r="V1813" t="str">
        <x:v>V022</x:v>
      </x:c>
      <x:c r="W1813" t="n">
        <x:v>2</x:v>
      </x:c>
      <x:c r="X1813" s="28" t="n">
        <x:v>43.5</x:v>
      </x:c>
      <x:c r="Y1813" s="20" t="n">
        <x:v>0.15</x:v>
      </x:c>
      <x:c r="Z1813" s="20" t="n">
        <x:f>IF(Y1813&gt;1,Y1813/100,Y1813)</x:f>
        <x:v>0.15</x:v>
      </x:c>
      <x:c r="AA1813" s="28" t="n">
        <x:v>30.18</x:v>
      </x:c>
      <x:c r="AB1813" s="28" t="n">
        <x:v>73.95</x:v>
      </x:c>
      <x:c r="AC1813" s="28" t="str">
        <x:v>BOB</x:v>
      </x:c>
      <x:c r="AD1813" s="28" t="n">
        <x:f>IF(AC1813="USD",AB1813*'Parametros'!$B$4,AB1813)</x:f>
        <x:v>73.95</x:v>
      </x:c>
      <x:c r="AE1813" s="28" t="n">
        <x:f>W1813*X1813*(1-Z1813)</x:f>
        <x:v>73.95</x:v>
      </x:c>
      <x:c r="AF1813" s="28" t="n">
        <x:f>W1813*AA1813</x:f>
        <x:v>60.36</x:v>
      </x:c>
      <x:c r="AG1813" s="28" t="n">
        <x:f>AE1813-AF1813</x:f>
        <x:v>13.590000000000003</x:v>
      </x:c>
      <x:c r="AH1813" s="20" t="n">
        <x:f>IF(AE1813&gt;0,AG1813/AE1813,"")</x:f>
        <x:v>0.18377281947261667</x:v>
      </x:c>
      <x:c r="AI1813" s="28" t="n">
        <x:v>157359.18</x:v>
      </x:c>
      <x:c r="AJ1813" s="28"/>
      <x:c r="AK1813"/>
      <x:c r="AL1813" t="str">
        <x:v>Completado</x:v>
      </x:c>
      <x:c r="AM1813" t="str">
        <x:f>IF(W1813&lt;0,"Devuelto",AL1813)</x:f>
        <x:v>Completado</x:v>
      </x:c>
      <x:c r="AN1813" t="str">
        <x:v>Transferencia</x:v>
      </x:c>
      <x:c r="AO1813" s="29" t="str">
        <x:v>Sin observación</x:v>
      </x:c>
      <x:c r="AP1813" t="str">
        <x:f>IF(D1813="","No","Sí")</x:f>
        <x:v>Sí</x:v>
      </x:c>
    </x:row>
    <x:row r="1814">
      <x:c r="A1814" t="n">
        <x:v>1814</x:v>
      </x:c>
      <x:c r="B1814" t="str">
        <x:v>VT0008609</x:v>
      </x:c>
      <x:c r="C1814" t="str">
        <x:v>45621</x:v>
      </x:c>
      <x:c r="D1814" s="27" t="n">
        <x:v>45621</x:v>
      </x:c>
      <x:c r="E1814" t="n">
        <x:f>IF(D1814="","",YEAR(D1814))</x:f>
        <x:v>2024</x:v>
      </x:c>
      <x:c r="F1814" t="n">
        <x:f>IF(D1814="","",MONTH(D1814))</x:f>
        <x:v>11</x:v>
      </x:c>
      <x:c r="G1814" t="str">
        <x:f>IF(D1814="","Fecha no disponible",TEXT(D1814,"mmmm"))</x:f>
        <x:v>November</x:v>
      </x:c>
      <x:c r="H1814" t="str">
        <x:f>IF(D1814="","Fecha no disponible",TEXT(D1814,"yyyy-mm"))</x:f>
        <x:v>2024-11</x:v>
      </x:c>
      <x:c r="I1814" t="str">
        <x:f>IF(D1814="","Fecha no disponible","T"&amp;ROUNDUP(MONTH(D1814)/3,0))</x:f>
        <x:v>T4</x:v>
      </x:c>
      <x:c r="J1814" t="str">
        <x:v>T009</x:v>
      </x:c>
      <x:c r="K1814" t="str">
        <x:v>Tienda Cochabamba 1</x:v>
      </x:c>
      <x:c r="L1814" t="str">
        <x:v>Mall</x:v>
      </x:c>
      <x:c r="M1814" t="str">
        <x:v>Cochabamba</x:v>
      </x:c>
      <x:c r="N1814" t="str">
        <x:f>IFERROR(VLOOKUP(M1814,'Mapeos'!$A$4:$B$30,2,FALSE),M1814)</x:f>
        <x:v>Cochabamba</x:v>
      </x:c>
      <x:c r="O1814" t="str">
        <x:v>C00637</x:v>
      </x:c>
      <x:c r="P1814" t="str">
        <x:v>Premium</x:v>
      </x:c>
      <x:c r="Q1814" t="str">
        <x:v>P0010</x:v>
      </x:c>
      <x:c r="R1814" t="str">
        <x:v>Deportes</x:v>
      </x:c>
      <x:c r="S1814" t="str">
        <x:v>Marca A</x:v>
      </x:c>
      <x:c r="T1814" t="str">
        <x:v>Tienda</x:v>
      </x:c>
      <x:c r="U1814" t="str">
        <x:f>IFERROR(VLOOKUP(T1814,'Mapeos'!$D$4:$E$25,2,FALSE),T1814)</x:f>
        <x:v>Tienda</x:v>
      </x:c>
      <x:c r="V1814" t="str">
        <x:v>V005</x:v>
      </x:c>
      <x:c r="W1814" t="n">
        <x:v>2</x:v>
      </x:c>
      <x:c r="X1814" s="28" t="n">
        <x:v>124.03</x:v>
      </x:c>
      <x:c r="Y1814" s="20" t="n">
        <x:v>0.05</x:v>
      </x:c>
      <x:c r="Z1814" s="20" t="n">
        <x:f>IF(Y1814&gt;1,Y1814/100,Y1814)</x:f>
        <x:v>0.05</x:v>
      </x:c>
      <x:c r="AA1814" s="28" t="n">
        <x:v>89.38</x:v>
      </x:c>
      <x:c r="AB1814" s="28" t="n">
        <x:v>235.66</x:v>
      </x:c>
      <x:c r="AC1814" s="28" t="str">
        <x:v>BOB</x:v>
      </x:c>
      <x:c r="AD1814" s="28" t="n">
        <x:f>IF(AC1814="USD",AB1814*'Parametros'!$B$4,AB1814)</x:f>
        <x:v>235.66</x:v>
      </x:c>
      <x:c r="AE1814" s="28" t="n">
        <x:f>W1814*X1814*(1-Z1814)</x:f>
        <x:v>235.65699999999998</x:v>
      </x:c>
      <x:c r="AF1814" s="28" t="n">
        <x:f>W1814*AA1814</x:f>
        <x:v>178.76</x:v>
      </x:c>
      <x:c r="AG1814" s="28" t="n">
        <x:f>AE1814-AF1814</x:f>
        <x:v>56.89699999999999</x:v>
      </x:c>
      <x:c r="AH1814" s="20" t="n">
        <x:f>IF(AE1814&gt;0,AG1814/AE1814,"")</x:f>
        <x:v>0.24143988933067975</x:v>
      </x:c>
      <x:c r="AI1814" s="28" t="n">
        <x:v>134833.81</x:v>
      </x:c>
      <x:c r="AJ1814" s="28"/>
      <x:c r="AK1814"/>
      <x:c r="AL1814" t="str">
        <x:v>Completado</x:v>
      </x:c>
      <x:c r="AM1814" t="str">
        <x:f>IF(W1814&lt;0,"Devuelto",AL1814)</x:f>
        <x:v>Completado</x:v>
      </x:c>
      <x:c r="AN1814" t="str">
        <x:v>Transferencia</x:v>
      </x:c>
      <x:c r="AO1814" s="29" t="str">
        <x:v>Sin observación</x:v>
      </x:c>
      <x:c r="AP1814" t="str">
        <x:f>IF(D1814="","No","Sí")</x:f>
        <x:v>Sí</x:v>
      </x:c>
    </x:row>
    <x:row r="1815">
      <x:c r="A1815" t="n">
        <x:v>1815</x:v>
      </x:c>
      <x:c r="B1815" t="str">
        <x:v>VT0008614</x:v>
      </x:c>
      <x:c r="C1815" t="str">
        <x:v>45350</x:v>
      </x:c>
      <x:c r="D1815" s="27" t="n">
        <x:v>45350</x:v>
      </x:c>
      <x:c r="E1815" t="n">
        <x:f>IF(D1815="","",YEAR(D1815))</x:f>
        <x:v>2024</x:v>
      </x:c>
      <x:c r="F1815" t="n">
        <x:f>IF(D1815="","",MONTH(D1815))</x:f>
        <x:v>2</x:v>
      </x:c>
      <x:c r="G1815" t="str">
        <x:f>IF(D1815="","Fecha no disponible",TEXT(D1815,"mmmm"))</x:f>
        <x:v>February</x:v>
      </x:c>
      <x:c r="H1815" t="str">
        <x:f>IF(D1815="","Fecha no disponible",TEXT(D1815,"yyyy-mm"))</x:f>
        <x:v>2024-02</x:v>
      </x:c>
      <x:c r="I1815" t="str">
        <x:f>IF(D1815="","Fecha no disponible","T"&amp;ROUNDUP(MONTH(D1815)/3,0))</x:f>
        <x:v>T1</x:v>
      </x:c>
      <x:c r="J1815" t="str">
        <x:v>T012</x:v>
      </x:c>
      <x:c r="K1815" t="str">
        <x:v>Tienda Cochabamba 4</x:v>
      </x:c>
      <x:c r="L1815" t="str">
        <x:v>Centro</x:v>
      </x:c>
      <x:c r="M1815" t="str">
        <x:v>Cochabamba</x:v>
      </x:c>
      <x:c r="N1815" t="str">
        <x:f>IFERROR(VLOOKUP(M1815,'Mapeos'!$A$4:$B$30,2,FALSE),M1815)</x:f>
        <x:v>Cochabamba</x:v>
      </x:c>
      <x:c r="O1815" t="str">
        <x:v>C01743</x:v>
      </x:c>
      <x:c r="P1815" t="str">
        <x:v>Masivo</x:v>
      </x:c>
      <x:c r="Q1815" t="str">
        <x:v>P0067</x:v>
      </x:c>
      <x:c r="R1815" t="str">
        <x:v>Electrónica</x:v>
      </x:c>
      <x:c r="S1815" t="str">
        <x:v>Marca B</x:v>
      </x:c>
      <x:c r="T1815" t="str">
        <x:v>Tienda</x:v>
      </x:c>
      <x:c r="U1815" t="str">
        <x:f>IFERROR(VLOOKUP(T1815,'Mapeos'!$D$4:$E$25,2,FALSE),T1815)</x:f>
        <x:v>Tienda</x:v>
      </x:c>
      <x:c r="V1815" t="str">
        <x:v>V032</x:v>
      </x:c>
      <x:c r="W1815" t="n">
        <x:v>1</x:v>
      </x:c>
      <x:c r="X1815" s="28" t="n">
        <x:v>318.57</x:v>
      </x:c>
      <x:c r="Y1815" s="20" t="n">
        <x:v>0.25</x:v>
      </x:c>
      <x:c r="Z1815" s="20" t="n">
        <x:f>IF(Y1815&gt;1,Y1815/100,Y1815)</x:f>
        <x:v>0.25</x:v>
      </x:c>
      <x:c r="AA1815" s="28" t="n">
        <x:v>237.46</x:v>
      </x:c>
      <x:c r="AB1815" s="28" t="n">
        <x:v>238.93</x:v>
      </x:c>
      <x:c r="AC1815" s="28" t="str">
        <x:v>BOB</x:v>
      </x:c>
      <x:c r="AD1815" s="28" t="n">
        <x:f>IF(AC1815="USD",AB1815*'Parametros'!$B$4,AB1815)</x:f>
        <x:v>238.93</x:v>
      </x:c>
      <x:c r="AE1815" s="28" t="n">
        <x:f>W1815*X1815*(1-Z1815)</x:f>
        <x:v>238.9275</x:v>
      </x:c>
      <x:c r="AF1815" s="28" t="n">
        <x:f>W1815*AA1815</x:f>
        <x:v>237.46</x:v>
      </x:c>
      <x:c r="AG1815" s="28" t="n">
        <x:f>AE1815-AF1815</x:f>
        <x:v>1.4675000000000011</x:v>
      </x:c>
      <x:c r="AH1815" s="20" t="n">
        <x:f>IF(AE1815&gt;0,AG1815/AE1815,"")</x:f>
        <x:v>0.0061420305322744395</x:v>
      </x:c>
      <x:c r="AI1815" s="28" t="n">
        <x:v>150225.5</x:v>
      </x:c>
      <x:c r="AJ1815" s="28"/>
      <x:c r="AK1815"/>
      <x:c r="AL1815" t="str">
        <x:v>Completado</x:v>
      </x:c>
      <x:c r="AM1815" t="str">
        <x:f>IF(W1815&lt;0,"Devuelto",AL1815)</x:f>
        <x:v>Completado</x:v>
      </x:c>
      <x:c r="AN1815" t="str">
        <x:v>Tarjeta</x:v>
      </x:c>
      <x:c r="AO1815" s="29" t="str">
        <x:v>Sin observación</x:v>
      </x:c>
      <x:c r="AP1815" t="str">
        <x:f>IF(D1815="","No","Sí")</x:f>
        <x:v>Sí</x:v>
      </x:c>
    </x:row>
    <x:row r="1816">
      <x:c r="A1816" t="n">
        <x:v>1816</x:v>
      </x:c>
      <x:c r="B1816" t="str">
        <x:v>VT0008618</x:v>
      </x:c>
      <x:c r="C1816" t="str">
        <x:v>45648</x:v>
      </x:c>
      <x:c r="D1816" s="27" t="n">
        <x:v>45648</x:v>
      </x:c>
      <x:c r="E1816" t="n">
        <x:f>IF(D1816="","",YEAR(D1816))</x:f>
        <x:v>2024</x:v>
      </x:c>
      <x:c r="F1816" t="n">
        <x:f>IF(D1816="","",MONTH(D1816))</x:f>
        <x:v>12</x:v>
      </x:c>
      <x:c r="G1816" t="str">
        <x:f>IF(D1816="","Fecha no disponible",TEXT(D1816,"mmmm"))</x:f>
        <x:v>December</x:v>
      </x:c>
      <x:c r="H1816" t="str">
        <x:f>IF(D1816="","Fecha no disponible",TEXT(D1816,"yyyy-mm"))</x:f>
        <x:v>2024-12</x:v>
      </x:c>
      <x:c r="I1816" t="str">
        <x:f>IF(D1816="","Fecha no disponible","T"&amp;ROUNDUP(MONTH(D1816)/3,0))</x:f>
        <x:v>T4</x:v>
      </x:c>
      <x:c r="J1816" t="str">
        <x:v>T003</x:v>
      </x:c>
      <x:c r="K1816" t="str">
        <x:v>Tienda La Paz 3</x:v>
      </x:c>
      <x:c r="L1816" t="str">
        <x:v>Barrio</x:v>
      </x:c>
      <x:c r="M1816" t="str">
        <x:v>La Paz</x:v>
      </x:c>
      <x:c r="N1816" t="str">
        <x:f>IFERROR(VLOOKUP(M1816,'Mapeos'!$A$4:$B$30,2,FALSE),M1816)</x:f>
        <x:v>La Paz</x:v>
      </x:c>
      <x:c r="O1816" t="str">
        <x:v>C01221</x:v>
      </x:c>
      <x:c r="P1816" t="str">
        <x:v>Masivo</x:v>
      </x:c>
      <x:c r="Q1816" t="str">
        <x:v>P0036</x:v>
      </x:c>
      <x:c r="R1816" t="str">
        <x:v>Hogar</x:v>
      </x:c>
      <x:c r="S1816" t="str">
        <x:v>Marca B</x:v>
      </x:c>
      <x:c r="T1816" t="str">
        <x:v>Tienda</x:v>
      </x:c>
      <x:c r="U1816" t="str">
        <x:f>IFERROR(VLOOKUP(T1816,'Mapeos'!$D$4:$E$25,2,FALSE),T1816)</x:f>
        <x:v>Tienda</x:v>
      </x:c>
      <x:c r="V1816" t="str">
        <x:v>V026</x:v>
      </x:c>
      <x:c r="W1816" t="n">
        <x:v>0</x:v>
      </x:c>
      <x:c r="X1816" s="28" t="n">
        <x:v>209.42</x:v>
      </x:c>
      <x:c r="Y1816" s="20" t="n">
        <x:v>0.15</x:v>
      </x:c>
      <x:c r="Z1816" s="20" t="n">
        <x:f>IF(Y1816&gt;1,Y1816/100,Y1816)</x:f>
        <x:v>0.15</x:v>
      </x:c>
      <x:c r="AA1816" s="28" t="n">
        <x:v>150.55</x:v>
      </x:c>
      <x:c r="AB1816" s="28" t="n">
        <x:v>0</x:v>
      </x:c>
      <x:c r="AC1816" s="28" t="str">
        <x:v>BOB</x:v>
      </x:c>
      <x:c r="AD1816" s="28" t="n">
        <x:f>IF(AC1816="USD",AB1816*'Parametros'!$B$4,AB1816)</x:f>
        <x:v>0</x:v>
      </x:c>
      <x:c r="AE1816" s="28" t="n">
        <x:f>W1816*X1816*(1-Z1816)</x:f>
        <x:v>0</x:v>
      </x:c>
      <x:c r="AF1816" s="28" t="n">
        <x:f>W1816*AA1816</x:f>
        <x:v>0</x:v>
      </x:c>
      <x:c r="AG1816" s="28" t="n">
        <x:f>AE1816-AF1816</x:f>
        <x:v>0</x:v>
      </x:c>
      <x:c r="AH1816" s="20" t="str">
        <x:f>IF(AE1816&gt;0,AG1816/AE1816,"")</x:f>
      </x:c>
      <x:c r="AI1816" s="28" t="n">
        <x:v>138159.07</x:v>
      </x:c>
      <x:c r="AJ1816" s="28"/>
      <x:c r="AK1816"/>
      <x:c r="AL1816" t="str">
        <x:v>Cancelado</x:v>
      </x:c>
      <x:c r="AM1816" t="str">
        <x:f>IF(W1816&lt;0,"Devuelto",AL1816)</x:f>
        <x:v>Cancelado</x:v>
      </x:c>
      <x:c r="AN1816" t="str">
        <x:v>QR</x:v>
      </x:c>
      <x:c r="AO1816" s="29" t="str">
        <x:v>Sin observación</x:v>
      </x:c>
      <x:c r="AP1816" t="str">
        <x:f>IF(D1816="","No","Sí")</x:f>
        <x:v>Sí</x:v>
      </x:c>
    </x:row>
    <x:row r="1817">
      <x:c r="A1817" t="n">
        <x:v>1817</x:v>
      </x:c>
      <x:c r="B1817" t="str">
        <x:v>VT0008623</x:v>
      </x:c>
      <x:c r="C1817" t="str">
        <x:v>46019</x:v>
      </x:c>
      <x:c r="D1817" s="27" t="n">
        <x:v>46019</x:v>
      </x:c>
      <x:c r="E1817" t="n">
        <x:f>IF(D1817="","",YEAR(D1817))</x:f>
        <x:v>2025</x:v>
      </x:c>
      <x:c r="F1817" t="n">
        <x:f>IF(D1817="","",MONTH(D1817))</x:f>
        <x:v>12</x:v>
      </x:c>
      <x:c r="G1817" t="str">
        <x:f>IF(D1817="","Fecha no disponible",TEXT(D1817,"mmmm"))</x:f>
        <x:v>December</x:v>
      </x:c>
      <x:c r="H1817" t="str">
        <x:f>IF(D1817="","Fecha no disponible",TEXT(D1817,"yyyy-mm"))</x:f>
        <x:v>2025-12</x:v>
      </x:c>
      <x:c r="I1817" t="str">
        <x:f>IF(D1817="","Fecha no disponible","T"&amp;ROUNDUP(MONTH(D1817)/3,0))</x:f>
        <x:v>T4</x:v>
      </x:c>
      <x:c r="J1817" t="str">
        <x:v>T011</x:v>
      </x:c>
      <x:c r="K1817" t="str">
        <x:v>Tienda Cochabamba 3</x:v>
      </x:c>
      <x:c r="L1817" t="str">
        <x:v>Mall</x:v>
      </x:c>
      <x:c r="M1817" t="str">
        <x:v>Cochabamba</x:v>
      </x:c>
      <x:c r="N1817" t="str">
        <x:f>IFERROR(VLOOKUP(M1817,'Mapeos'!$A$4:$B$30,2,FALSE),M1817)</x:f>
        <x:v>Cochabamba</x:v>
      </x:c>
      <x:c r="O1817" t="str">
        <x:v>C01041</x:v>
      </x:c>
      <x:c r="P1817" t="str">
        <x:v>Masivo</x:v>
      </x:c>
      <x:c r="Q1817" t="str">
        <x:v>P0106</x:v>
      </x:c>
      <x:c r="R1817" t="str">
        <x:v>Hogar</x:v>
      </x:c>
      <x:c r="S1817" t="str">
        <x:v>Marca A</x:v>
      </x:c>
      <x:c r="T1817" t="str">
        <x:v>Tienda</x:v>
      </x:c>
      <x:c r="U1817" t="str">
        <x:f>IFERROR(VLOOKUP(T1817,'Mapeos'!$D$4:$E$25,2,FALSE),T1817)</x:f>
        <x:v>Tienda</x:v>
      </x:c>
      <x:c r="V1817" t="str">
        <x:v>V040</x:v>
      </x:c>
      <x:c r="W1817" t="n">
        <x:v>1</x:v>
      </x:c>
      <x:c r="X1817" s="28" t="n">
        <x:v>298.73</x:v>
      </x:c>
      <x:c r="Y1817" s="20" t="n">
        <x:v>0.15</x:v>
      </x:c>
      <x:c r="Z1817" s="20" t="n">
        <x:f>IF(Y1817&gt;1,Y1817/100,Y1817)</x:f>
        <x:v>0.15</x:v>
      </x:c>
      <x:c r="AA1817" s="28" t="n">
        <x:v>185.2</x:v>
      </x:c>
      <x:c r="AB1817" s="28" t="n">
        <x:v>253.92</x:v>
      </x:c>
      <x:c r="AC1817" s="28" t="str">
        <x:v>BOB</x:v>
      </x:c>
      <x:c r="AD1817" s="28" t="n">
        <x:f>IF(AC1817="USD",AB1817*'Parametros'!$B$4,AB1817)</x:f>
        <x:v>253.92</x:v>
      </x:c>
      <x:c r="AE1817" s="28" t="n">
        <x:f>W1817*X1817*(1-Z1817)</x:f>
        <x:v>253.9205</x:v>
      </x:c>
      <x:c r="AF1817" s="28" t="n">
        <x:f>W1817*AA1817</x:f>
        <x:v>185.2</x:v>
      </x:c>
      <x:c r="AG1817" s="28" t="n">
        <x:f>AE1817-AF1817</x:f>
        <x:v>68.72050000000002</x:v>
      </x:c>
      <x:c r="AH1817" s="20" t="n">
        <x:f>IF(AE1817&gt;0,AG1817/AE1817,"")</x:f>
        <x:v>0.2706378571245725</x:v>
      </x:c>
      <x:c r="AI1817" s="28" t="n">
        <x:v>186467.25</x:v>
      </x:c>
      <x:c r="AJ1817" s="28"/>
      <x:c r="AK1817"/>
      <x:c r="AL1817" t="str">
        <x:v>Completado</x:v>
      </x:c>
      <x:c r="AM1817" t="str">
        <x:f>IF(W1817&lt;0,"Devuelto",AL1817)</x:f>
        <x:v>Completado</x:v>
      </x:c>
      <x:c r="AN1817" t="str">
        <x:v>Tarjeta</x:v>
      </x:c>
      <x:c r="AO1817" s="29" t="str">
        <x:v>Sin observación</x:v>
      </x:c>
      <x:c r="AP1817" t="str">
        <x:f>IF(D1817="","No","Sí")</x:f>
        <x:v>Sí</x:v>
      </x:c>
    </x:row>
    <x:row r="1818">
      <x:c r="A1818" t="n">
        <x:v>1818</x:v>
      </x:c>
      <x:c r="B1818" t="str">
        <x:v>VT0008628</x:v>
      </x:c>
      <x:c r="C1818" t="str">
        <x:v>45663</x:v>
      </x:c>
      <x:c r="D1818" s="27" t="n">
        <x:v>45663</x:v>
      </x:c>
      <x:c r="E1818" t="n">
        <x:f>IF(D1818="","",YEAR(D1818))</x:f>
        <x:v>2025</x:v>
      </x:c>
      <x:c r="F1818" t="n">
        <x:f>IF(D1818="","",MONTH(D1818))</x:f>
        <x:v>1</x:v>
      </x:c>
      <x:c r="G1818" t="str">
        <x:f>IF(D1818="","Fecha no disponible",TEXT(D1818,"mmmm"))</x:f>
        <x:v>January</x:v>
      </x:c>
      <x:c r="H1818" t="str">
        <x:f>IF(D1818="","Fecha no disponible",TEXT(D1818,"yyyy-mm"))</x:f>
        <x:v>2025-01</x:v>
      </x:c>
      <x:c r="I1818" t="str">
        <x:f>IF(D1818="","Fecha no disponible","T"&amp;ROUNDUP(MONTH(D1818)/3,0))</x:f>
        <x:v>T1</x:v>
      </x:c>
      <x:c r="J1818" t="str">
        <x:v>T018</x:v>
      </x:c>
      <x:c r="K1818" t="str">
        <x:v>Tienda Sucre 2</x:v>
      </x:c>
      <x:c r="L1818" t="str">
        <x:v>Mall</x:v>
      </x:c>
      <x:c r="M1818" t="str">
        <x:v>Sucre</x:v>
      </x:c>
      <x:c r="N1818" t="str">
        <x:f>IFERROR(VLOOKUP(M1818,'Mapeos'!$A$4:$B$30,2,FALSE),M1818)</x:f>
        <x:v>Sucre</x:v>
      </x:c>
      <x:c r="O1818" t="str">
        <x:v>C00307</x:v>
      </x:c>
      <x:c r="P1818" t="str">
        <x:v>Empresa</x:v>
      </x:c>
      <x:c r="Q1818" t="str">
        <x:v>P0134</x:v>
      </x:c>
      <x:c r="R1818" t="str">
        <x:v>Deportes</x:v>
      </x:c>
      <x:c r="S1818" t="str">
        <x:v>Marca C</x:v>
      </x:c>
      <x:c r="T1818" t="str">
        <x:v>WhatsApp</x:v>
      </x:c>
      <x:c r="U1818" t="str">
        <x:f>IFERROR(VLOOKUP(T1818,'Mapeos'!$D$4:$E$25,2,FALSE),T1818)</x:f>
        <x:v>WhatsApp</x:v>
      </x:c>
      <x:c r="V1818" t="str">
        <x:v>V007</x:v>
      </x:c>
      <x:c r="W1818" t="n">
        <x:v>1</x:v>
      </x:c>
      <x:c r="X1818" s="28" t="n">
        <x:v>233.81</x:v>
      </x:c>
      <x:c r="Y1818" s="20" t="n">
        <x:v>0.2</x:v>
      </x:c>
      <x:c r="Z1818" s="20" t="n">
        <x:f>IF(Y1818&gt;1,Y1818/100,Y1818)</x:f>
        <x:v>0.2</x:v>
      </x:c>
      <x:c r="AA1818" s="28" t="n">
        <x:v>117.61</x:v>
      </x:c>
      <x:c r="AB1818" s="28" t="n">
        <x:v>187.05</x:v>
      </x:c>
      <x:c r="AC1818" s="28" t="str">
        <x:v>BOB</x:v>
      </x:c>
      <x:c r="AD1818" s="28" t="n">
        <x:f>IF(AC1818="USD",AB1818*'Parametros'!$B$4,AB1818)</x:f>
        <x:v>187.05</x:v>
      </x:c>
      <x:c r="AE1818" s="28" t="n">
        <x:f>W1818*X1818*(1-Z1818)</x:f>
        <x:v>187.048</x:v>
      </x:c>
      <x:c r="AF1818" s="28" t="n">
        <x:f>W1818*AA1818</x:f>
        <x:v>117.61</x:v>
      </x:c>
      <x:c r="AG1818" s="28" t="n">
        <x:f>AE1818-AF1818</x:f>
        <x:v>69.438</x:v>
      </x:c>
      <x:c r="AH1818" s="20" t="n">
        <x:f>IF(AE1818&gt;0,AG1818/AE1818,"")</x:f>
        <x:v>0.37123091398999186</x:v>
      </x:c>
      <x:c r="AI1818" s="28" t="n">
        <x:v>60063.73</x:v>
      </x:c>
      <x:c r="AJ1818" s="28"/>
      <x:c r="AK1818"/>
      <x:c r="AL1818" t="str">
        <x:v>Completado</x:v>
      </x:c>
      <x:c r="AM1818" t="str">
        <x:f>IF(W1818&lt;0,"Devuelto",AL1818)</x:f>
        <x:v>Completado</x:v>
      </x:c>
      <x:c r="AN1818" t="str">
        <x:v>Tarjeta</x:v>
      </x:c>
      <x:c r="AO1818" s="29" t="str">
        <x:v>Sin observación</x:v>
      </x:c>
      <x:c r="AP1818" t="str">
        <x:f>IF(D1818="","No","Sí")</x:f>
        <x:v>Sí</x:v>
      </x:c>
    </x:row>
    <x:row r="1819">
      <x:c r="A1819" t="n">
        <x:v>1819</x:v>
      </x:c>
      <x:c r="B1819" t="str">
        <x:v>VT0008633</x:v>
      </x:c>
      <x:c r="C1819" t="str">
        <x:v>45449</x:v>
      </x:c>
      <x:c r="D1819" s="27" t="n">
        <x:v>45449</x:v>
      </x:c>
      <x:c r="E1819" t="n">
        <x:f>IF(D1819="","",YEAR(D1819))</x:f>
        <x:v>2024</x:v>
      </x:c>
      <x:c r="F1819" t="n">
        <x:f>IF(D1819="","",MONTH(D1819))</x:f>
        <x:v>6</x:v>
      </x:c>
      <x:c r="G1819" t="str">
        <x:f>IF(D1819="","Fecha no disponible",TEXT(D1819,"mmmm"))</x:f>
        <x:v>June</x:v>
      </x:c>
      <x:c r="H1819" t="str">
        <x:f>IF(D1819="","Fecha no disponible",TEXT(D1819,"yyyy-mm"))</x:f>
        <x:v>2024-06</x:v>
      </x:c>
      <x:c r="I1819" t="str">
        <x:f>IF(D1819="","Fecha no disponible","T"&amp;ROUNDUP(MONTH(D1819)/3,0))</x:f>
        <x:v>T2</x:v>
      </x:c>
      <x:c r="J1819" t="str">
        <x:v>T007</x:v>
      </x:c>
      <x:c r="K1819" t="str">
        <x:v>Tienda Santa Cruz 3</x:v>
      </x:c>
      <x:c r="L1819" t="str">
        <x:v>Barrio</x:v>
      </x:c>
      <x:c r="M1819" t="str">
        <x:v>Santa Cruz</x:v>
      </x:c>
      <x:c r="N1819" t="str">
        <x:f>IFERROR(VLOOKUP(M1819,'Mapeos'!$A$4:$B$30,2,FALSE),M1819)</x:f>
        <x:v>Santa Cruz</x:v>
      </x:c>
      <x:c r="O1819" t="str">
        <x:v>C01486</x:v>
      </x:c>
      <x:c r="P1819" t="str">
        <x:v>Masivo</x:v>
      </x:c>
      <x:c r="Q1819" t="str">
        <x:v>P0089</x:v>
      </x:c>
      <x:c r="R1819" t="str">
        <x:v>Deportes</x:v>
      </x:c>
      <x:c r="S1819" t="str">
        <x:v>Marca A</x:v>
      </x:c>
      <x:c r="T1819" t="str">
        <x:v>E-commerce</x:v>
      </x:c>
      <x:c r="U1819" t="str">
        <x:f>IFERROR(VLOOKUP(T1819,'Mapeos'!$D$4:$E$25,2,FALSE),T1819)</x:f>
        <x:v>E-commerce</x:v>
      </x:c>
      <x:c r="V1819" t="str">
        <x:v>V003</x:v>
      </x:c>
      <x:c r="W1819" t="n">
        <x:v>3</x:v>
      </x:c>
      <x:c r="X1819" s="28" t="n">
        <x:v>128.04</x:v>
      </x:c>
      <x:c r="Y1819" s="20" t="n">
        <x:v>0.15</x:v>
      </x:c>
      <x:c r="Z1819" s="20" t="n">
        <x:f>IF(Y1819&gt;1,Y1819/100,Y1819)</x:f>
        <x:v>0.15</x:v>
      </x:c>
      <x:c r="AA1819" s="28" t="n">
        <x:v>96.49</x:v>
      </x:c>
      <x:c r="AB1819" s="28" t="n">
        <x:v>326.5</x:v>
      </x:c>
      <x:c r="AC1819" s="28" t="str">
        <x:v>BOB</x:v>
      </x:c>
      <x:c r="AD1819" s="28" t="n">
        <x:f>IF(AC1819="USD",AB1819*'Parametros'!$B$4,AB1819)</x:f>
        <x:v>326.5</x:v>
      </x:c>
      <x:c r="AE1819" s="28" t="n">
        <x:f>W1819*X1819*(1-Z1819)</x:f>
        <x:v>326.502</x:v>
      </x:c>
      <x:c r="AF1819" s="28" t="n">
        <x:f>W1819*AA1819</x:f>
        <x:v>289.46999999999997</x:v>
      </x:c>
      <x:c r="AG1819" s="28" t="n">
        <x:f>AE1819-AF1819</x:f>
        <x:v>37.03200000000004</x:v>
      </x:c>
      <x:c r="AH1819" s="20" t="n">
        <x:f>IF(AE1819&gt;0,AG1819/AE1819,"")</x:f>
        <x:v>0.11342043846592069</x:v>
      </x:c>
      <x:c r="AI1819" s="28" t="n">
        <x:v>83524.58</x:v>
      </x:c>
      <x:c r="AJ1819" s="28"/>
      <x:c r="AK1819"/>
      <x:c r="AL1819" t="str">
        <x:v>Completado</x:v>
      </x:c>
      <x:c r="AM1819" t="str">
        <x:f>IF(W1819&lt;0,"Devuelto",AL1819)</x:f>
        <x:v>Completado</x:v>
      </x:c>
      <x:c r="AN1819" t="str">
        <x:v>Efectivo</x:v>
      </x:c>
      <x:c r="AO1819" s="29" t="str">
        <x:v>Sin observación</x:v>
      </x:c>
      <x:c r="AP1819" t="str">
        <x:f>IF(D1819="","No","Sí")</x:f>
        <x:v>Sí</x:v>
      </x:c>
    </x:row>
    <x:row r="1820">
      <x:c r="A1820" t="n">
        <x:v>1820</x:v>
      </x:c>
      <x:c r="B1820" t="str">
        <x:v>VT0008637</x:v>
      </x:c>
      <x:c r="C1820" t="str">
        <x:v>45826</x:v>
      </x:c>
      <x:c r="D1820" s="27" t="n">
        <x:v>45826</x:v>
      </x:c>
      <x:c r="E1820" t="n">
        <x:f>IF(D1820="","",YEAR(D1820))</x:f>
        <x:v>2025</x:v>
      </x:c>
      <x:c r="F1820" t="n">
        <x:f>IF(D1820="","",MONTH(D1820))</x:f>
        <x:v>6</x:v>
      </x:c>
      <x:c r="G1820" t="str">
        <x:f>IF(D1820="","Fecha no disponible",TEXT(D1820,"mmmm"))</x:f>
        <x:v>June</x:v>
      </x:c>
      <x:c r="H1820" t="str">
        <x:f>IF(D1820="","Fecha no disponible",TEXT(D1820,"yyyy-mm"))</x:f>
        <x:v>2025-06</x:v>
      </x:c>
      <x:c r="I1820" t="str">
        <x:f>IF(D1820="","Fecha no disponible","T"&amp;ROUNDUP(MONTH(D1820)/3,0))</x:f>
        <x:v>T2</x:v>
      </x:c>
      <x:c r="J1820" t="str">
        <x:v>T014</x:v>
      </x:c>
      <x:c r="K1820" t="str">
        <x:v>Tienda Potosí 2</x:v>
      </x:c>
      <x:c r="L1820" t="str">
        <x:v>Barrio</x:v>
      </x:c>
      <x:c r="M1820" t="str">
        <x:v>Potosí</x:v>
      </x:c>
      <x:c r="N1820" t="str">
        <x:f>IFERROR(VLOOKUP(M1820,'Mapeos'!$A$4:$B$30,2,FALSE),M1820)</x:f>
        <x:v>Potosí</x:v>
      </x:c>
      <x:c r="O1820" t="str">
        <x:v>C00424</x:v>
      </x:c>
      <x:c r="P1820" t="str">
        <x:v>Masivo</x:v>
      </x:c>
      <x:c r="Q1820" t="str">
        <x:v>P0043</x:v>
      </x:c>
      <x:c r="R1820" t="str">
        <x:v>Alimentos</x:v>
      </x:c>
      <x:c r="S1820" t="str">
        <x:v>Marca C</x:v>
      </x:c>
      <x:c r="T1820" t="str">
        <x:v>Tienda</x:v>
      </x:c>
      <x:c r="U1820" t="str">
        <x:f>IFERROR(VLOOKUP(T1820,'Mapeos'!$D$4:$E$25,2,FALSE),T1820)</x:f>
        <x:v>Tienda</x:v>
      </x:c>
      <x:c r="V1820" t="str">
        <x:v>V006</x:v>
      </x:c>
      <x:c r="W1820" t="n">
        <x:v>1</x:v>
      </x:c>
      <x:c r="X1820" s="28" t="n">
        <x:v>27.1</x:v>
      </x:c>
      <x:c r="Y1820" s="20" t="n">
        <x:v>0.1</x:v>
      </x:c>
      <x:c r="Z1820" s="20" t="n">
        <x:f>IF(Y1820&gt;1,Y1820/100,Y1820)</x:f>
        <x:v>0.1</x:v>
      </x:c>
      <x:c r="AA1820" s="28" t="n">
        <x:v>20.37</x:v>
      </x:c>
      <x:c r="AB1820" s="28" t="n">
        <x:v>24.39</x:v>
      </x:c>
      <x:c r="AC1820" s="28" t="str">
        <x:v>BOB</x:v>
      </x:c>
      <x:c r="AD1820" s="28" t="n">
        <x:f>IF(AC1820="USD",AB1820*'Parametros'!$B$4,AB1820)</x:f>
        <x:v>24.39</x:v>
      </x:c>
      <x:c r="AE1820" s="28" t="n">
        <x:f>W1820*X1820*(1-Z1820)</x:f>
        <x:v>24.39</x:v>
      </x:c>
      <x:c r="AF1820" s="28" t="n">
        <x:f>W1820*AA1820</x:f>
        <x:v>20.37</x:v>
      </x:c>
      <x:c r="AG1820" s="28" t="n">
        <x:f>AE1820-AF1820</x:f>
        <x:v>4.02</x:v>
      </x:c>
      <x:c r="AH1820" s="20" t="n">
        <x:f>IF(AE1820&gt;0,AG1820/AE1820,"")</x:f>
        <x:v>0.16482164821648215</x:v>
      </x:c>
      <x:c r="AI1820" s="28" t="n">
        <x:v>182108.66</x:v>
      </x:c>
      <x:c r="AJ1820" s="28"/>
      <x:c r="AK1820"/>
      <x:c r="AL1820" t="str">
        <x:v>Completado</x:v>
      </x:c>
      <x:c r="AM1820" t="str">
        <x:f>IF(W1820&lt;0,"Devuelto",AL1820)</x:f>
        <x:v>Completado</x:v>
      </x:c>
      <x:c r="AN1820" t="str">
        <x:v>Efectivo</x:v>
      </x:c>
      <x:c r="AO1820" s="29" t="str">
        <x:v>Sin observación</x:v>
      </x:c>
      <x:c r="AP1820" t="str">
        <x:f>IF(D1820="","No","Sí")</x:f>
        <x:v>Sí</x:v>
      </x:c>
    </x:row>
    <x:row r="1821">
      <x:c r="A1821" t="n">
        <x:v>1821</x:v>
      </x:c>
      <x:c r="B1821" t="str">
        <x:v>VT0008642</x:v>
      </x:c>
      <x:c r="C1821" t="str">
        <x:v>45726</x:v>
      </x:c>
      <x:c r="D1821" s="27" t="n">
        <x:v>45726</x:v>
      </x:c>
      <x:c r="E1821" t="n">
        <x:f>IF(D1821="","",YEAR(D1821))</x:f>
        <x:v>2025</x:v>
      </x:c>
      <x:c r="F1821" t="n">
        <x:f>IF(D1821="","",MONTH(D1821))</x:f>
        <x:v>3</x:v>
      </x:c>
      <x:c r="G1821" t="str">
        <x:f>IF(D1821="","Fecha no disponible",TEXT(D1821,"mmmm"))</x:f>
        <x:v>March</x:v>
      </x:c>
      <x:c r="H1821" t="str">
        <x:f>IF(D1821="","Fecha no disponible",TEXT(D1821,"yyyy-mm"))</x:f>
        <x:v>2025-03</x:v>
      </x:c>
      <x:c r="I1821" t="str">
        <x:f>IF(D1821="","Fecha no disponible","T"&amp;ROUNDUP(MONTH(D1821)/3,0))</x:f>
        <x:v>T1</x:v>
      </x:c>
      <x:c r="J1821" t="str">
        <x:v>T006</x:v>
      </x:c>
      <x:c r="K1821" t="str">
        <x:v>Tienda Santa Cruz 2</x:v>
      </x:c>
      <x:c r="L1821" t="str">
        <x:v>Mall</x:v>
      </x:c>
      <x:c r="M1821" t="str">
        <x:v>Santa Cruz</x:v>
      </x:c>
      <x:c r="N1821" t="str">
        <x:f>IFERROR(VLOOKUP(M1821,'Mapeos'!$A$4:$B$30,2,FALSE),M1821)</x:f>
        <x:v>Santa Cruz</x:v>
      </x:c>
      <x:c r="O1821" t="str">
        <x:v>C00889</x:v>
      </x:c>
      <x:c r="P1821" t="str">
        <x:v>Premium</x:v>
      </x:c>
      <x:c r="Q1821" t="str">
        <x:v>P0119</x:v>
      </x:c>
      <x:c r="R1821" t="str">
        <x:v>Hogar</x:v>
      </x:c>
      <x:c r="S1821" t="str">
        <x:v>Marca D</x:v>
      </x:c>
      <x:c r="T1821" t="str">
        <x:v>Tienda</x:v>
      </x:c>
      <x:c r="U1821" t="str">
        <x:f>IFERROR(VLOOKUP(T1821,'Mapeos'!$D$4:$E$25,2,FALSE),T1821)</x:f>
        <x:v>Tienda</x:v>
      </x:c>
      <x:c r="V1821" t="str">
        <x:v>V022</x:v>
      </x:c>
      <x:c r="W1821" t="n">
        <x:v>2</x:v>
      </x:c>
      <x:c r="X1821" s="28" t="n">
        <x:v>361.02</x:v>
      </x:c>
      <x:c r="Y1821" s="20" t="n">
        <x:v>0.1</x:v>
      </x:c>
      <x:c r="Z1821" s="20" t="n">
        <x:f>IF(Y1821&gt;1,Y1821/100,Y1821)</x:f>
        <x:v>0.1</x:v>
      </x:c>
      <x:c r="AA1821" s="28" t="n">
        <x:v>226.47</x:v>
      </x:c>
      <x:c r="AB1821" s="28" t="n">
        <x:v>649.84</x:v>
      </x:c>
      <x:c r="AC1821" s="28" t="str">
        <x:v>BOB</x:v>
      </x:c>
      <x:c r="AD1821" s="28" t="n">
        <x:f>IF(AC1821="USD",AB1821*'Parametros'!$B$4,AB1821)</x:f>
        <x:v>649.84</x:v>
      </x:c>
      <x:c r="AE1821" s="28" t="n">
        <x:f>W1821*X1821*(1-Z1821)</x:f>
        <x:v>649.836</x:v>
      </x:c>
      <x:c r="AF1821" s="28" t="n">
        <x:f>W1821*AA1821</x:f>
        <x:v>452.94</x:v>
      </x:c>
      <x:c r="AG1821" s="28" t="n">
        <x:f>AE1821-AF1821</x:f>
        <x:v>196.89600000000002</x:v>
      </x:c>
      <x:c r="AH1821" s="20" t="n">
        <x:f>IF(AE1821&gt;0,AG1821/AE1821,"")</x:f>
        <x:v>0.30299337063505255</x:v>
      </x:c>
      <x:c r="AI1821" s="28" t="n">
        <x:v>162113.93</x:v>
      </x:c>
      <x:c r="AJ1821" s="28"/>
      <x:c r="AK1821"/>
      <x:c r="AL1821" t="str">
        <x:v>Completado</x:v>
      </x:c>
      <x:c r="AM1821" t="str">
        <x:f>IF(W1821&lt;0,"Devuelto",AL1821)</x:f>
        <x:v>Completado</x:v>
      </x:c>
      <x:c r="AN1821" t="str">
        <x:v>Transferencia</x:v>
      </x:c>
      <x:c r="AO1821" s="29" t="str">
        <x:v>Sin observación</x:v>
      </x:c>
      <x:c r="AP1821" t="str">
        <x:f>IF(D1821="","No","Sí")</x:f>
        <x:v>Sí</x:v>
      </x:c>
    </x:row>
    <x:row r="1822">
      <x:c r="A1822" t="n">
        <x:v>1822</x:v>
      </x:c>
      <x:c r="B1822" t="str">
        <x:v>VT0008647</x:v>
      </x:c>
      <x:c r="C1822" t="str">
        <x:v>45964</x:v>
      </x:c>
      <x:c r="D1822" s="27" t="n">
        <x:v>45964</x:v>
      </x:c>
      <x:c r="E1822" t="n">
        <x:f>IF(D1822="","",YEAR(D1822))</x:f>
        <x:v>2025</x:v>
      </x:c>
      <x:c r="F1822" t="n">
        <x:f>IF(D1822="","",MONTH(D1822))</x:f>
        <x:v>11</x:v>
      </x:c>
      <x:c r="G1822" t="str">
        <x:f>IF(D1822="","Fecha no disponible",TEXT(D1822,"mmmm"))</x:f>
        <x:v>November</x:v>
      </x:c>
      <x:c r="H1822" t="str">
        <x:f>IF(D1822="","Fecha no disponible",TEXT(D1822,"yyyy-mm"))</x:f>
        <x:v>2025-11</x:v>
      </x:c>
      <x:c r="I1822" t="str">
        <x:f>IF(D1822="","Fecha no disponible","T"&amp;ROUNDUP(MONTH(D1822)/3,0))</x:f>
        <x:v>T4</x:v>
      </x:c>
      <x:c r="J1822" t="str">
        <x:v>T015</x:v>
      </x:c>
      <x:c r="K1822" t="str">
        <x:v>Tienda Potosí 3</x:v>
      </x:c>
      <x:c r="L1822" t="str">
        <x:v>Mall</x:v>
      </x:c>
      <x:c r="M1822" t="str">
        <x:v>Potosí</x:v>
      </x:c>
      <x:c r="N1822" t="str">
        <x:f>IFERROR(VLOOKUP(M1822,'Mapeos'!$A$4:$B$30,2,FALSE),M1822)</x:f>
        <x:v>Potosí</x:v>
      </x:c>
      <x:c r="O1822" t="str">
        <x:v>C00540</x:v>
      </x:c>
      <x:c r="P1822" t="str">
        <x:v>Empresa</x:v>
      </x:c>
      <x:c r="Q1822" t="str">
        <x:v>P0108</x:v>
      </x:c>
      <x:c r="R1822" t="str">
        <x:v>Alimentos</x:v>
      </x:c>
      <x:c r="S1822" t="str">
        <x:v>Marca C</x:v>
      </x:c>
      <x:c r="T1822" t="str">
        <x:v>Tienda</x:v>
      </x:c>
      <x:c r="U1822" t="str">
        <x:f>IFERROR(VLOOKUP(T1822,'Mapeos'!$D$4:$E$25,2,FALSE),T1822)</x:f>
        <x:v>Tienda</x:v>
      </x:c>
      <x:c r="V1822" t="str">
        <x:v>V002</x:v>
      </x:c>
      <x:c r="W1822" t="n">
        <x:v>7</x:v>
      </x:c>
      <x:c r="X1822" s="28" t="n">
        <x:v>39.19</x:v>
      </x:c>
      <x:c r="Y1822" s="20" t="n">
        <x:v>0.2</x:v>
      </x:c>
      <x:c r="Z1822" s="20" t="n">
        <x:f>IF(Y1822&gt;1,Y1822/100,Y1822)</x:f>
        <x:v>0.2</x:v>
      </x:c>
      <x:c r="AA1822" s="28" t="n">
        <x:v>29.22</x:v>
      </x:c>
      <x:c r="AB1822" s="28" t="n">
        <x:v>219.46</x:v>
      </x:c>
      <x:c r="AC1822" s="28" t="str">
        <x:v>BOB</x:v>
      </x:c>
      <x:c r="AD1822" s="28" t="n">
        <x:f>IF(AC1822="USD",AB1822*'Parametros'!$B$4,AB1822)</x:f>
        <x:v>219.46</x:v>
      </x:c>
      <x:c r="AE1822" s="28" t="n">
        <x:f>W1822*X1822*(1-Z1822)</x:f>
        <x:v>219.464</x:v>
      </x:c>
      <x:c r="AF1822" s="28" t="n">
        <x:f>W1822*AA1822</x:f>
        <x:v>204.54</x:v>
      </x:c>
      <x:c r="AG1822" s="28" t="n">
        <x:f>AE1822-AF1822</x:f>
        <x:v>14.924000000000007</x:v>
      </x:c>
      <x:c r="AH1822" s="20" t="n">
        <x:f>IF(AE1822&gt;0,AG1822/AE1822,"")</x:f>
        <x:v>0.06800204133707581</x:v>
      </x:c>
      <x:c r="AI1822" s="28" t="n">
        <x:v>128542.39</x:v>
      </x:c>
      <x:c r="AJ1822" s="28"/>
      <x:c r="AK1822"/>
      <x:c r="AL1822" t="str">
        <x:v>Completado</x:v>
      </x:c>
      <x:c r="AM1822" t="str">
        <x:f>IF(W1822&lt;0,"Devuelto",AL1822)</x:f>
        <x:v>Completado</x:v>
      </x:c>
      <x:c r="AN1822" t="str">
        <x:v>QR</x:v>
      </x:c>
      <x:c r="AO1822" s="29" t="str">
        <x:v>Sin observación</x:v>
      </x:c>
      <x:c r="AP1822" t="str">
        <x:f>IF(D1822="","No","Sí")</x:f>
        <x:v>Sí</x:v>
      </x:c>
    </x:row>
    <x:row r="1823">
      <x:c r="A1823" t="n">
        <x:v>1823</x:v>
      </x:c>
      <x:c r="B1823" t="str">
        <x:v>VT0008652</x:v>
      </x:c>
      <x:c r="C1823" t="str">
        <x:v>45988</x:v>
      </x:c>
      <x:c r="D1823" s="27" t="n">
        <x:v>45988</x:v>
      </x:c>
      <x:c r="E1823" t="n">
        <x:f>IF(D1823="","",YEAR(D1823))</x:f>
        <x:v>2025</x:v>
      </x:c>
      <x:c r="F1823" t="n">
        <x:f>IF(D1823="","",MONTH(D1823))</x:f>
        <x:v>11</x:v>
      </x:c>
      <x:c r="G1823" t="str">
        <x:f>IF(D1823="","Fecha no disponible",TEXT(D1823,"mmmm"))</x:f>
        <x:v>November</x:v>
      </x:c>
      <x:c r="H1823" t="str">
        <x:f>IF(D1823="","Fecha no disponible",TEXT(D1823,"yyyy-mm"))</x:f>
        <x:v>2025-11</x:v>
      </x:c>
      <x:c r="I1823" t="str">
        <x:f>IF(D1823="","Fecha no disponible","T"&amp;ROUNDUP(MONTH(D1823)/3,0))</x:f>
        <x:v>T4</x:v>
      </x:c>
      <x:c r="J1823" t="str">
        <x:v>T019</x:v>
      </x:c>
      <x:c r="K1823" t="str">
        <x:v>Tienda Sucre 3</x:v>
      </x:c>
      <x:c r="L1823" t="str">
        <x:v>Centro</x:v>
      </x:c>
      <x:c r="M1823" t="str">
        <x:v>Sucre</x:v>
      </x:c>
      <x:c r="N1823" t="str">
        <x:f>IFERROR(VLOOKUP(M1823,'Mapeos'!$A$4:$B$30,2,FALSE),M1823)</x:f>
        <x:v>Sucre</x:v>
      </x:c>
      <x:c r="O1823" t="str">
        <x:v>C01065</x:v>
      </x:c>
      <x:c r="P1823" t="str">
        <x:v>Masivo</x:v>
      </x:c>
      <x:c r="Q1823" t="str">
        <x:v>P0023</x:v>
      </x:c>
      <x:c r="R1823" t="str">
        <x:v>Electrónica</x:v>
      </x:c>
      <x:c r="S1823" t="str">
        <x:v>Marca A</x:v>
      </x:c>
      <x:c r="T1823" t="str">
        <x:v>WhatsApp</x:v>
      </x:c>
      <x:c r="U1823" t="str">
        <x:f>IFERROR(VLOOKUP(T1823,'Mapeos'!$D$4:$E$25,2,FALSE),T1823)</x:f>
        <x:v>WhatsApp</x:v>
      </x:c>
      <x:c r="V1823" t="str">
        <x:v>V037</x:v>
      </x:c>
      <x:c r="W1823" t="n">
        <x:v>4</x:v>
      </x:c>
      <x:c r="X1823" s="28" t="n">
        <x:v>468.91</x:v>
      </x:c>
      <x:c r="Y1823" s="20" t="n">
        <x:v>0</x:v>
      </x:c>
      <x:c r="Z1823" s="20" t="n">
        <x:f>IF(Y1823&gt;1,Y1823/100,Y1823)</x:f>
        <x:v>0</x:v>
      </x:c>
      <x:c r="AA1823" s="28" t="n">
        <x:v>241.95</x:v>
      </x:c>
      <x:c r="AB1823" s="28" t="n">
        <x:v>1875.64</x:v>
      </x:c>
      <x:c r="AC1823" s="28" t="str">
        <x:v>BOB</x:v>
      </x:c>
      <x:c r="AD1823" s="28" t="n">
        <x:f>IF(AC1823="USD",AB1823*'Parametros'!$B$4,AB1823)</x:f>
        <x:v>1875.64</x:v>
      </x:c>
      <x:c r="AE1823" s="28" t="n">
        <x:f>W1823*X1823*(1-Z1823)</x:f>
        <x:v>1875.64</x:v>
      </x:c>
      <x:c r="AF1823" s="28" t="n">
        <x:f>W1823*AA1823</x:f>
        <x:v>967.8</x:v>
      </x:c>
      <x:c r="AG1823" s="28" t="n">
        <x:f>AE1823-AF1823</x:f>
        <x:v>907.8400000000001</x:v>
      </x:c>
      <x:c r="AH1823" s="20" t="n">
        <x:f>IF(AE1823&gt;0,AG1823/AE1823,"")</x:f>
        <x:v>0.48401612249685444</x:v>
      </x:c>
      <x:c r="AI1823" s="28" t="n">
        <x:v>64985.53</x:v>
      </x:c>
      <x:c r="AJ1823" s="28"/>
      <x:c r="AK1823"/>
      <x:c r="AL1823" t="str">
        <x:v>Completado</x:v>
      </x:c>
      <x:c r="AM1823" t="str">
        <x:f>IF(W1823&lt;0,"Devuelto",AL1823)</x:f>
        <x:v>Completado</x:v>
      </x:c>
      <x:c r="AN1823" t="str">
        <x:v>QR</x:v>
      </x:c>
      <x:c r="AO1823" s="29" t="str">
        <x:v>Sin observación</x:v>
      </x:c>
      <x:c r="AP1823" t="str">
        <x:f>IF(D1823="","No","Sí")</x:f>
        <x:v>Sí</x:v>
      </x:c>
    </x:row>
    <x:row r="1824">
      <x:c r="A1824" t="n">
        <x:v>1824</x:v>
      </x:c>
      <x:c r="B1824" t="str">
        <x:v>VT0008656</x:v>
      </x:c>
      <x:c r="C1824" t="str">
        <x:v>45826</x:v>
      </x:c>
      <x:c r="D1824" s="27" t="n">
        <x:v>45826</x:v>
      </x:c>
      <x:c r="E1824" t="n">
        <x:f>IF(D1824="","",YEAR(D1824))</x:f>
        <x:v>2025</x:v>
      </x:c>
      <x:c r="F1824" t="n">
        <x:f>IF(D1824="","",MONTH(D1824))</x:f>
        <x:v>6</x:v>
      </x:c>
      <x:c r="G1824" t="str">
        <x:f>IF(D1824="","Fecha no disponible",TEXT(D1824,"mmmm"))</x:f>
        <x:v>June</x:v>
      </x:c>
      <x:c r="H1824" t="str">
        <x:f>IF(D1824="","Fecha no disponible",TEXT(D1824,"yyyy-mm"))</x:f>
        <x:v>2025-06</x:v>
      </x:c>
      <x:c r="I1824" t="str">
        <x:f>IF(D1824="","Fecha no disponible","T"&amp;ROUNDUP(MONTH(D1824)/3,0))</x:f>
        <x:v>T2</x:v>
      </x:c>
      <x:c r="J1824" t="str">
        <x:v>T009</x:v>
      </x:c>
      <x:c r="K1824" t="str">
        <x:v>Tienda Cochabamba 1</x:v>
      </x:c>
      <x:c r="L1824" t="str">
        <x:v>Mall</x:v>
      </x:c>
      <x:c r="M1824" t="str">
        <x:v>Cochabamba</x:v>
      </x:c>
      <x:c r="N1824" t="str">
        <x:f>IFERROR(VLOOKUP(M1824,'Mapeos'!$A$4:$B$30,2,FALSE),M1824)</x:f>
        <x:v>Cochabamba</x:v>
      </x:c>
      <x:c r="O1824" t="str">
        <x:v>C00625</x:v>
      </x:c>
      <x:c r="P1824" t="str">
        <x:v>Masivo</x:v>
      </x:c>
      <x:c r="Q1824" t="str">
        <x:v>P0135</x:v>
      </x:c>
      <x:c r="R1824" t="str">
        <x:v>Deportes</x:v>
      </x:c>
      <x:c r="S1824" t="str">
        <x:v>Marca D</x:v>
      </x:c>
      <x:c r="T1824" t="str">
        <x:v>WhatsApp</x:v>
      </x:c>
      <x:c r="U1824" t="str">
        <x:f>IFERROR(VLOOKUP(T1824,'Mapeos'!$D$4:$E$25,2,FALSE),T1824)</x:f>
        <x:v>WhatsApp</x:v>
      </x:c>
      <x:c r="V1824" t="str">
        <x:v>V032</x:v>
      </x:c>
      <x:c r="W1824" t="n">
        <x:v>1</x:v>
      </x:c>
      <x:c r="X1824" s="28" t="n">
        <x:v>87.17</x:v>
      </x:c>
      <x:c r="Y1824" s="20" t="n">
        <x:v>0.1</x:v>
      </x:c>
      <x:c r="Z1824" s="20" t="n">
        <x:f>IF(Y1824&gt;1,Y1824/100,Y1824)</x:f>
        <x:v>0.1</x:v>
      </x:c>
      <x:c r="AA1824" s="28" t="n">
        <x:v>45.32</x:v>
      </x:c>
      <x:c r="AB1824" s="28" t="n">
        <x:v>78.45</x:v>
      </x:c>
      <x:c r="AC1824" s="28" t="str">
        <x:v>BOB</x:v>
      </x:c>
      <x:c r="AD1824" s="28" t="n">
        <x:f>IF(AC1824="USD",AB1824*'Parametros'!$B$4,AB1824)</x:f>
        <x:v>78.45</x:v>
      </x:c>
      <x:c r="AE1824" s="28" t="n">
        <x:f>W1824*X1824*(1-Z1824)</x:f>
        <x:v>78.453</x:v>
      </x:c>
      <x:c r="AF1824" s="28" t="n">
        <x:f>W1824*AA1824</x:f>
        <x:v>45.32</x:v>
      </x:c>
      <x:c r="AG1824" s="28" t="n">
        <x:f>AE1824-AF1824</x:f>
        <x:v>33.133</x:v>
      </x:c>
      <x:c r="AH1824" s="20" t="n">
        <x:f>IF(AE1824&gt;0,AG1824/AE1824,"")</x:f>
        <x:v>0.42232929269753866</x:v>
      </x:c>
      <x:c r="AI1824" s="28" t="n">
        <x:v>61704.37</x:v>
      </x:c>
      <x:c r="AJ1824" s="28"/>
      <x:c r="AK1824"/>
      <x:c r="AL1824" t="str">
        <x:v>Completado</x:v>
      </x:c>
      <x:c r="AM1824" t="str">
        <x:f>IF(W1824&lt;0,"Devuelto",AL1824)</x:f>
        <x:v>Completado</x:v>
      </x:c>
      <x:c r="AN1824" t="str">
        <x:v>Tarjeta</x:v>
      </x:c>
      <x:c r="AO1824" s="29" t="str">
        <x:v>Sin observación</x:v>
      </x:c>
      <x:c r="AP1824" t="str">
        <x:f>IF(D1824="","No","Sí")</x:f>
        <x:v>Sí</x:v>
      </x:c>
    </x:row>
    <x:row r="1825">
      <x:c r="A1825" t="n">
        <x:v>1825</x:v>
      </x:c>
      <x:c r="B1825" t="str">
        <x:v>VT0008661</x:v>
      </x:c>
      <x:c r="C1825" t="str">
        <x:v>45411</x:v>
      </x:c>
      <x:c r="D1825" s="27" t="n">
        <x:v>45411</x:v>
      </x:c>
      <x:c r="E1825" t="n">
        <x:f>IF(D1825="","",YEAR(D1825))</x:f>
        <x:v>2024</x:v>
      </x:c>
      <x:c r="F1825" t="n">
        <x:f>IF(D1825="","",MONTH(D1825))</x:f>
        <x:v>4</x:v>
      </x:c>
      <x:c r="G1825" t="str">
        <x:f>IF(D1825="","Fecha no disponible",TEXT(D1825,"mmmm"))</x:f>
        <x:v>April</x:v>
      </x:c>
      <x:c r="H1825" t="str">
        <x:f>IF(D1825="","Fecha no disponible",TEXT(D1825,"yyyy-mm"))</x:f>
        <x:v>2024-04</x:v>
      </x:c>
      <x:c r="I1825" t="str">
        <x:f>IF(D1825="","Fecha no disponible","T"&amp;ROUNDUP(MONTH(D1825)/3,0))</x:f>
        <x:v>T2</x:v>
      </x:c>
      <x:c r="J1825" t="str">
        <x:v>T011</x:v>
      </x:c>
      <x:c r="K1825" t="str">
        <x:v>Tienda Cochabamba 3</x:v>
      </x:c>
      <x:c r="L1825" t="str">
        <x:v>Mall</x:v>
      </x:c>
      <x:c r="M1825" t="str">
        <x:v>Cochabamba</x:v>
      </x:c>
      <x:c r="N1825" t="str">
        <x:f>IFERROR(VLOOKUP(M1825,'Mapeos'!$A$4:$B$30,2,FALSE),M1825)</x:f>
        <x:v>Cochabamba</x:v>
      </x:c>
      <x:c r="O1825" t="str">
        <x:v>C00135</x:v>
      </x:c>
      <x:c r="P1825" t="str">
        <x:v>Frecuente</x:v>
      </x:c>
      <x:c r="Q1825" t="str">
        <x:v>P0027</x:v>
      </x:c>
      <x:c r="R1825" t="str">
        <x:v>Cuidado Personal</x:v>
      </x:c>
      <x:c r="S1825" t="str">
        <x:v>Marca D</x:v>
      </x:c>
      <x:c r="T1825" t="str">
        <x:v>Tienda</x:v>
      </x:c>
      <x:c r="U1825" t="str">
        <x:f>IFERROR(VLOOKUP(T1825,'Mapeos'!$D$4:$E$25,2,FALSE),T1825)</x:f>
        <x:v>Tienda</x:v>
      </x:c>
      <x:c r="V1825" t="str">
        <x:v>V011</x:v>
      </x:c>
      <x:c r="W1825" t="n">
        <x:v>1</x:v>
      </x:c>
      <x:c r="X1825" s="28" t="n">
        <x:v>71.01</x:v>
      </x:c>
      <x:c r="Y1825" s="20" t="n">
        <x:v>0.2</x:v>
      </x:c>
      <x:c r="Z1825" s="20" t="n">
        <x:f>IF(Y1825&gt;1,Y1825/100,Y1825)</x:f>
        <x:v>0.2</x:v>
      </x:c>
      <x:c r="AA1825" s="28" t="n">
        <x:v>41.68</x:v>
      </x:c>
      <x:c r="AB1825" s="28" t="n">
        <x:v>56.81</x:v>
      </x:c>
      <x:c r="AC1825" s="28" t="str">
        <x:v>BOB</x:v>
      </x:c>
      <x:c r="AD1825" s="28" t="n">
        <x:f>IF(AC1825="USD",AB1825*'Parametros'!$B$4,AB1825)</x:f>
        <x:v>56.81</x:v>
      </x:c>
      <x:c r="AE1825" s="28" t="n">
        <x:f>W1825*X1825*(1-Z1825)</x:f>
        <x:v>56.80800000000001</x:v>
      </x:c>
      <x:c r="AF1825" s="28" t="n">
        <x:f>W1825*AA1825</x:f>
        <x:v>41.68</x:v>
      </x:c>
      <x:c r="AG1825" s="28" t="n">
        <x:f>AE1825-AF1825</x:f>
        <x:v>15.128000000000007</x:v>
      </x:c>
      <x:c r="AH1825" s="20" t="n">
        <x:f>IF(AE1825&gt;0,AG1825/AE1825,"")</x:f>
        <x:v>0.2663005210533729</x:v>
      </x:c>
      <x:c r="AI1825" s="28" t="n">
        <x:v>137908.32</x:v>
      </x:c>
      <x:c r="AJ1825" s="28"/>
      <x:c r="AK1825"/>
      <x:c r="AL1825" t="str">
        <x:v>Completado</x:v>
      </x:c>
      <x:c r="AM1825" t="str">
        <x:f>IF(W1825&lt;0,"Devuelto",AL1825)</x:f>
        <x:v>Completado</x:v>
      </x:c>
      <x:c r="AN1825" t="str">
        <x:v>Transferencia</x:v>
      </x:c>
      <x:c r="AO1825" s="29" t="str">
        <x:v>Sin observación</x:v>
      </x:c>
      <x:c r="AP1825" t="str">
        <x:f>IF(D1825="","No","Sí")</x:f>
        <x:v>Sí</x:v>
      </x:c>
    </x:row>
    <x:row r="1826">
      <x:c r="A1826" t="n">
        <x:v>1826</x:v>
      </x:c>
      <x:c r="B1826" t="str">
        <x:v>VT0008666</x:v>
      </x:c>
      <x:c r="C1826" t="str">
        <x:v>46154</x:v>
      </x:c>
      <x:c r="D1826" s="27" t="n">
        <x:v>46154</x:v>
      </x:c>
      <x:c r="E1826" t="n">
        <x:f>IF(D1826="","",YEAR(D1826))</x:f>
        <x:v>2026</x:v>
      </x:c>
      <x:c r="F1826" t="n">
        <x:f>IF(D1826="","",MONTH(D1826))</x:f>
        <x:v>5</x:v>
      </x:c>
      <x:c r="G1826" t="str">
        <x:f>IF(D1826="","Fecha no disponible",TEXT(D1826,"mmmm"))</x:f>
        <x:v>May</x:v>
      </x:c>
      <x:c r="H1826" t="str">
        <x:f>IF(D1826="","Fecha no disponible",TEXT(D1826,"yyyy-mm"))</x:f>
        <x:v>2026-05</x:v>
      </x:c>
      <x:c r="I1826" t="str">
        <x:f>IF(D1826="","Fecha no disponible","T"&amp;ROUNDUP(MONTH(D1826)/3,0))</x:f>
        <x:v>T2</x:v>
      </x:c>
      <x:c r="J1826" t="str">
        <x:v>T003</x:v>
      </x:c>
      <x:c r="K1826" t="str">
        <x:v>Tienda La Paz 3</x:v>
      </x:c>
      <x:c r="L1826" t="str">
        <x:v>Barrio</x:v>
      </x:c>
      <x:c r="M1826" t="str">
        <x:v>La Paz</x:v>
      </x:c>
      <x:c r="N1826" t="str">
        <x:f>IFERROR(VLOOKUP(M1826,'Mapeos'!$A$4:$B$30,2,FALSE),M1826)</x:f>
        <x:v>La Paz</x:v>
      </x:c>
      <x:c r="O1826" t="str">
        <x:v>C01376</x:v>
      </x:c>
      <x:c r="P1826" t="str">
        <x:v>Premium</x:v>
      </x:c>
      <x:c r="Q1826" t="str">
        <x:v>P0024</x:v>
      </x:c>
      <x:c r="R1826" t="str">
        <x:v>Cuidado Personal</x:v>
      </x:c>
      <x:c r="S1826" t="str">
        <x:v>Marca A</x:v>
      </x:c>
      <x:c r="T1826" t="str">
        <x:v>WhatsApp</x:v>
      </x:c>
      <x:c r="U1826" t="str">
        <x:f>IFERROR(VLOOKUP(T1826,'Mapeos'!$D$4:$E$25,2,FALSE),T1826)</x:f>
        <x:v>WhatsApp</x:v>
      </x:c>
      <x:c r="V1826" t="str">
        <x:v>V026</x:v>
      </x:c>
      <x:c r="W1826" t="n">
        <x:v>3</x:v>
      </x:c>
      <x:c r="X1826" s="28" t="n">
        <x:v>40.06</x:v>
      </x:c>
      <x:c r="Y1826" s="20" t="n">
        <x:v>0</x:v>
      </x:c>
      <x:c r="Z1826" s="20" t="n">
        <x:f>IF(Y1826&gt;1,Y1826/100,Y1826)</x:f>
        <x:v>0</x:v>
      </x:c>
      <x:c r="AA1826" s="28" t="n">
        <x:v>20.9</x:v>
      </x:c>
      <x:c r="AB1826" s="28" t="n">
        <x:v>120.18</x:v>
      </x:c>
      <x:c r="AC1826" s="28" t="str">
        <x:v>BOB</x:v>
      </x:c>
      <x:c r="AD1826" s="28" t="n">
        <x:f>IF(AC1826="USD",AB1826*'Parametros'!$B$4,AB1826)</x:f>
        <x:v>120.18</x:v>
      </x:c>
      <x:c r="AE1826" s="28" t="n">
        <x:f>W1826*X1826*(1-Z1826)</x:f>
        <x:v>120.18</x:v>
      </x:c>
      <x:c r="AF1826" s="28" t="n">
        <x:f>W1826*AA1826</x:f>
        <x:v>62.699999999999996</x:v>
      </x:c>
      <x:c r="AG1826" s="28" t="n">
        <x:f>AE1826-AF1826</x:f>
        <x:v>57.48000000000001</x:v>
      </x:c>
      <x:c r="AH1826" s="20" t="n">
        <x:f>IF(AE1826&gt;0,AG1826/AE1826,"")</x:f>
        <x:v>0.4782825761357964</x:v>
      </x:c>
      <x:c r="AI1826" s="28" t="n">
        <x:v>80179.84</x:v>
      </x:c>
      <x:c r="AJ1826" s="28"/>
      <x:c r="AK1826"/>
      <x:c r="AL1826" t="str">
        <x:v>Completado</x:v>
      </x:c>
      <x:c r="AM1826" t="str">
        <x:f>IF(W1826&lt;0,"Devuelto",AL1826)</x:f>
        <x:v>Completado</x:v>
      </x:c>
      <x:c r="AN1826" t="str">
        <x:v>QR</x:v>
      </x:c>
      <x:c r="AO1826" s="29" t="str">
        <x:v>Sin observación</x:v>
      </x:c>
      <x:c r="AP1826" t="str">
        <x:f>IF(D1826="","No","Sí")</x:f>
        <x:v>Sí</x:v>
      </x:c>
    </x:row>
    <x:row r="1827">
      <x:c r="A1827" t="n">
        <x:v>1827</x:v>
      </x:c>
      <x:c r="B1827" t="str">
        <x:v>VT0008671</x:v>
      </x:c>
      <x:c r="C1827" t="str">
        <x:v>45974</x:v>
      </x:c>
      <x:c r="D1827" s="27" t="n">
        <x:v>45974</x:v>
      </x:c>
      <x:c r="E1827" t="n">
        <x:f>IF(D1827="","",YEAR(D1827))</x:f>
        <x:v>2025</x:v>
      </x:c>
      <x:c r="F1827" t="n">
        <x:f>IF(D1827="","",MONTH(D1827))</x:f>
        <x:v>11</x:v>
      </x:c>
      <x:c r="G1827" t="str">
        <x:f>IF(D1827="","Fecha no disponible",TEXT(D1827,"mmmm"))</x:f>
        <x:v>November</x:v>
      </x:c>
      <x:c r="H1827" t="str">
        <x:f>IF(D1827="","Fecha no disponible",TEXT(D1827,"yyyy-mm"))</x:f>
        <x:v>2025-11</x:v>
      </x:c>
      <x:c r="I1827" t="str">
        <x:f>IF(D1827="","Fecha no disponible","T"&amp;ROUNDUP(MONTH(D1827)/3,0))</x:f>
        <x:v>T4</x:v>
      </x:c>
      <x:c r="J1827" t="str">
        <x:v>T002</x:v>
      </x:c>
      <x:c r="K1827" t="str">
        <x:v>Tienda La Paz 2</x:v>
      </x:c>
      <x:c r="L1827" t="str">
        <x:v>Mall</x:v>
      </x:c>
      <x:c r="M1827" t="str">
        <x:v>La Paz</x:v>
      </x:c>
      <x:c r="N1827" t="str">
        <x:f>IFERROR(VLOOKUP(M1827,'Mapeos'!$A$4:$B$30,2,FALSE),M1827)</x:f>
        <x:v>La Paz</x:v>
      </x:c>
      <x:c r="O1827" t="str">
        <x:v>C01736</x:v>
      </x:c>
      <x:c r="P1827" t="str">
        <x:v>Frecuente</x:v>
      </x:c>
      <x:c r="Q1827" t="str">
        <x:v>P0140</x:v>
      </x:c>
      <x:c r="R1827" t="str">
        <x:v>Hogar</x:v>
      </x:c>
      <x:c r="S1827" t="str">
        <x:v>Marca D</x:v>
      </x:c>
      <x:c r="T1827" t="str">
        <x:v>E-commerce</x:v>
      </x:c>
      <x:c r="U1827" t="str">
        <x:f>IFERROR(VLOOKUP(T1827,'Mapeos'!$D$4:$E$25,2,FALSE),T1827)</x:f>
        <x:v>E-commerce</x:v>
      </x:c>
      <x:c r="V1827" t="str">
        <x:v>V026</x:v>
      </x:c>
      <x:c r="W1827" t="n">
        <x:v>1</x:v>
      </x:c>
      <x:c r="X1827" s="28" t="n">
        <x:v>197.99</x:v>
      </x:c>
      <x:c r="Y1827" s="20" t="n">
        <x:v>0</x:v>
      </x:c>
      <x:c r="Z1827" s="20" t="n">
        <x:f>IF(Y1827&gt;1,Y1827/100,Y1827)</x:f>
        <x:v>0</x:v>
      </x:c>
      <x:c r="AA1827" s="28" t="n">
        <x:v>122.58</x:v>
      </x:c>
      <x:c r="AB1827" s="28" t="n">
        <x:v>197.99</x:v>
      </x:c>
      <x:c r="AC1827" s="28" t="str">
        <x:v>BOB</x:v>
      </x:c>
      <x:c r="AD1827" s="28" t="n">
        <x:f>IF(AC1827="USD",AB1827*'Parametros'!$B$4,AB1827)</x:f>
        <x:v>197.99</x:v>
      </x:c>
      <x:c r="AE1827" s="28" t="n">
        <x:f>W1827*X1827*(1-Z1827)</x:f>
        <x:v>197.99</x:v>
      </x:c>
      <x:c r="AF1827" s="28" t="n">
        <x:f>W1827*AA1827</x:f>
        <x:v>122.58</x:v>
      </x:c>
      <x:c r="AG1827" s="28" t="n">
        <x:f>AE1827-AF1827</x:f>
        <x:v>75.41000000000001</x:v>
      </x:c>
      <x:c r="AH1827" s="20" t="n">
        <x:f>IF(AE1827&gt;0,AG1827/AE1827,"")</x:f>
        <x:v>0.3808778221122279</x:v>
      </x:c>
      <x:c r="AI1827" s="28" t="n">
        <x:v>91871.73</x:v>
      </x:c>
      <x:c r="AJ1827" s="28"/>
      <x:c r="AK1827"/>
      <x:c r="AL1827" t="str">
        <x:v>Completado</x:v>
      </x:c>
      <x:c r="AM1827" t="str">
        <x:f>IF(W1827&lt;0,"Devuelto",AL1827)</x:f>
        <x:v>Completado</x:v>
      </x:c>
      <x:c r="AN1827" t="str">
        <x:v>Tarjeta</x:v>
      </x:c>
      <x:c r="AO1827" s="29" t="str">
        <x:v>Sin observación</x:v>
      </x:c>
      <x:c r="AP1827" t="str">
        <x:f>IF(D1827="","No","Sí")</x:f>
        <x:v>Sí</x:v>
      </x:c>
    </x:row>
    <x:row r="1828">
      <x:c r="A1828" t="n">
        <x:v>1828</x:v>
      </x:c>
      <x:c r="B1828" t="str">
        <x:v>VT0008675</x:v>
      </x:c>
      <x:c r="C1828" t="str">
        <x:v>46164</x:v>
      </x:c>
      <x:c r="D1828" s="27" t="n">
        <x:v>46164</x:v>
      </x:c>
      <x:c r="E1828" t="n">
        <x:f>IF(D1828="","",YEAR(D1828))</x:f>
        <x:v>2026</x:v>
      </x:c>
      <x:c r="F1828" t="n">
        <x:f>IF(D1828="","",MONTH(D1828))</x:f>
        <x:v>5</x:v>
      </x:c>
      <x:c r="G1828" t="str">
        <x:f>IF(D1828="","Fecha no disponible",TEXT(D1828,"mmmm"))</x:f>
        <x:v>May</x:v>
      </x:c>
      <x:c r="H1828" t="str">
        <x:f>IF(D1828="","Fecha no disponible",TEXT(D1828,"yyyy-mm"))</x:f>
        <x:v>2026-05</x:v>
      </x:c>
      <x:c r="I1828" t="str">
        <x:f>IF(D1828="","Fecha no disponible","T"&amp;ROUNDUP(MONTH(D1828)/3,0))</x:f>
        <x:v>T2</x:v>
      </x:c>
      <x:c r="J1828" t="str">
        <x:v>T016</x:v>
      </x:c>
      <x:c r="K1828" t="str">
        <x:v>Tienda Potosí 4</x:v>
      </x:c>
      <x:c r="L1828" t="str">
        <x:v>Centro</x:v>
      </x:c>
      <x:c r="M1828" t="str">
        <x:v>Potosí</x:v>
      </x:c>
      <x:c r="N1828" t="str">
        <x:f>IFERROR(VLOOKUP(M1828,'Mapeos'!$A$4:$B$30,2,FALSE),M1828)</x:f>
        <x:v>Potosí</x:v>
      </x:c>
      <x:c r="O1828" t="str">
        <x:v>C01753</x:v>
      </x:c>
      <x:c r="P1828" t="str">
        <x:v>Masivo</x:v>
      </x:c>
      <x:c r="Q1828" t="str">
        <x:v>P0128</x:v>
      </x:c>
      <x:c r="R1828" t="str">
        <x:v>Cuidado Personal</x:v>
      </x:c>
      <x:c r="S1828" t="str">
        <x:v>Marca C</x:v>
      </x:c>
      <x:c r="T1828" t="str">
        <x:v>E-commerce</x:v>
      </x:c>
      <x:c r="U1828" t="str">
        <x:f>IFERROR(VLOOKUP(T1828,'Mapeos'!$D$4:$E$25,2,FALSE),T1828)</x:f>
        <x:v>E-commerce</x:v>
      </x:c>
      <x:c r="V1828" t="str">
        <x:v>V021</x:v>
      </x:c>
      <x:c r="W1828" t="n">
        <x:v>1</x:v>
      </x:c>
      <x:c r="X1828" s="28" t="n">
        <x:v>60.54</x:v>
      </x:c>
      <x:c r="Y1828" s="20" t="n">
        <x:v>0</x:v>
      </x:c>
      <x:c r="Z1828" s="20" t="n">
        <x:f>IF(Y1828&gt;1,Y1828/100,Y1828)</x:f>
        <x:v>0</x:v>
      </x:c>
      <x:c r="AA1828" s="28" t="n">
        <x:v>35.64</x:v>
      </x:c>
      <x:c r="AB1828" s="28" t="n">
        <x:v>60.54</x:v>
      </x:c>
      <x:c r="AC1828" s="28" t="str">
        <x:v>BOB</x:v>
      </x:c>
      <x:c r="AD1828" s="28" t="n">
        <x:f>IF(AC1828="USD",AB1828*'Parametros'!$B$4,AB1828)</x:f>
        <x:v>60.54</x:v>
      </x:c>
      <x:c r="AE1828" s="28" t="n">
        <x:f>W1828*X1828*(1-Z1828)</x:f>
        <x:v>60.54</x:v>
      </x:c>
      <x:c r="AF1828" s="28" t="n">
        <x:f>W1828*AA1828</x:f>
        <x:v>35.64</x:v>
      </x:c>
      <x:c r="AG1828" s="28" t="n">
        <x:f>AE1828-AF1828</x:f>
        <x:v>24.9</x:v>
      </x:c>
      <x:c r="AH1828" s="20" t="n">
        <x:f>IF(AE1828&gt;0,AG1828/AE1828,"")</x:f>
        <x:v>0.4112983151635282</x:v>
      </x:c>
      <x:c r="AI1828" s="28" t="n">
        <x:v>65148.89</x:v>
      </x:c>
      <x:c r="AJ1828" s="28"/>
      <x:c r="AK1828"/>
      <x:c r="AL1828" t="str">
        <x:v>Completado</x:v>
      </x:c>
      <x:c r="AM1828" t="str">
        <x:f>IF(W1828&lt;0,"Devuelto",AL1828)</x:f>
        <x:v>Completado</x:v>
      </x:c>
      <x:c r="AN1828" t="str">
        <x:v>Efectivo</x:v>
      </x:c>
      <x:c r="AO1828" s="29" t="str">
        <x:v>Sin observación</x:v>
      </x:c>
      <x:c r="AP1828" t="str">
        <x:f>IF(D1828="","No","Sí")</x:f>
        <x:v>Sí</x:v>
      </x:c>
    </x:row>
    <x:row r="1829">
      <x:c r="A1829" t="n">
        <x:v>1829</x:v>
      </x:c>
      <x:c r="B1829" t="str">
        <x:v>VT0008680</x:v>
      </x:c>
      <x:c r="C1829" t="str">
        <x:v>31/02/2025</x:v>
      </x:c>
      <x:c r="D1829" s="27"/>
      <x:c r="E1829" t="str">
        <x:f>IF(D1829="","",YEAR(D1829))</x:f>
      </x:c>
      <x:c r="F1829" t="str">
        <x:f>IF(D1829="","",MONTH(D1829))</x:f>
      </x:c>
      <x:c r="G1829" t="str">
        <x:f>IF(D1829="","Fecha no disponible",TEXT(D1829,"mmmm"))</x:f>
        <x:v>Fecha no disponible</x:v>
      </x:c>
      <x:c r="H1829" t="str">
        <x:f>IF(D1829="","Fecha no disponible",TEXT(D1829,"yyyy-mm"))</x:f>
        <x:v>Fecha no disponible</x:v>
      </x:c>
      <x:c r="I1829" t="str">
        <x:f>IF(D1829="","Fecha no disponible","T"&amp;ROUNDUP(MONTH(D1829)/3,0))</x:f>
        <x:v>Fecha no disponible</x:v>
      </x:c>
      <x:c r="J1829" t="str">
        <x:v>T004</x:v>
      </x:c>
      <x:c r="K1829" t="str">
        <x:v>Tienda La Paz 4</x:v>
      </x:c>
      <x:c r="L1829" t="str">
        <x:v>Centro</x:v>
      </x:c>
      <x:c r="M1829" t="str">
        <x:v>La Paz</x:v>
      </x:c>
      <x:c r="N1829" t="str">
        <x:f>IFERROR(VLOOKUP(M1829,'Mapeos'!$A$4:$B$30,2,FALSE),M1829)</x:f>
        <x:v>La Paz</x:v>
      </x:c>
      <x:c r="O1829" t="str">
        <x:v>C00468</x:v>
      </x:c>
      <x:c r="P1829" t="str">
        <x:v>Empresa</x:v>
      </x:c>
      <x:c r="Q1829" t="str">
        <x:v>P0124</x:v>
      </x:c>
      <x:c r="R1829" t="str">
        <x:v>Alimentos</x:v>
      </x:c>
      <x:c r="S1829" t="str">
        <x:v>Marca C</x:v>
      </x:c>
      <x:c r="T1829" t="str">
        <x:v>E-commerce</x:v>
      </x:c>
      <x:c r="U1829" t="str">
        <x:f>IFERROR(VLOOKUP(T1829,'Mapeos'!$D$4:$E$25,2,FALSE),T1829)</x:f>
        <x:v>E-commerce</x:v>
      </x:c>
      <x:c r="V1829" t="str">
        <x:v>V013</x:v>
      </x:c>
      <x:c r="W1829" t="n">
        <x:v>1</x:v>
      </x:c>
      <x:c r="X1829" s="28" t="n">
        <x:v>16.57</x:v>
      </x:c>
      <x:c r="Y1829" s="20" t="n">
        <x:v>0</x:v>
      </x:c>
      <x:c r="Z1829" s="20" t="n">
        <x:f>IF(Y1829&gt;1,Y1829/100,Y1829)</x:f>
        <x:v>0</x:v>
      </x:c>
      <x:c r="AA1829" s="28" t="n">
        <x:v>10.12</x:v>
      </x:c>
      <x:c r="AB1829" s="28" t="n">
        <x:v>16.57</x:v>
      </x:c>
      <x:c r="AC1829" s="28" t="str">
        <x:v>BOB</x:v>
      </x:c>
      <x:c r="AD1829" s="28" t="n">
        <x:f>IF(AC1829="USD",AB1829*'Parametros'!$B$4,AB1829)</x:f>
        <x:v>16.57</x:v>
      </x:c>
      <x:c r="AE1829" s="28" t="n">
        <x:f>W1829*X1829*(1-Z1829)</x:f>
        <x:v>16.57</x:v>
      </x:c>
      <x:c r="AF1829" s="28" t="n">
        <x:f>W1829*AA1829</x:f>
        <x:v>10.12</x:v>
      </x:c>
      <x:c r="AG1829" s="28" t="n">
        <x:f>AE1829-AF1829</x:f>
        <x:v>6.450000000000001</x:v>
      </x:c>
      <x:c r="AH1829" s="20" t="n">
        <x:f>IF(AE1829&gt;0,AG1829/AE1829,"")</x:f>
        <x:v>0.38925769462884735</x:v>
      </x:c>
      <x:c r="AI1829" s="28"/>
      <x:c r="AJ1829" s="28"/>
      <x:c r="AK1829"/>
      <x:c r="AL1829" t="str">
        <x:v>Completado</x:v>
      </x:c>
      <x:c r="AM1829" t="str">
        <x:f>IF(W1829&lt;0,"Devuelto",AL1829)</x:f>
        <x:v>Completado</x:v>
      </x:c>
      <x:c r="AN1829" t="str">
        <x:v>Tarjeta</x:v>
      </x:c>
      <x:c r="AO1829" s="29" t="str">
        <x:v>Fecha inválida; Meta original vacía</x:v>
      </x:c>
      <x:c r="AP1829" t="str">
        <x:f>IF(D1829="","No","Sí")</x:f>
        <x:v>No</x:v>
      </x:c>
    </x:row>
    <x:row r="1830">
      <x:c r="A1830" t="n">
        <x:v>1830</x:v>
      </x:c>
      <x:c r="B1830" t="str">
        <x:v>VT0008685</x:v>
      </x:c>
      <x:c r="C1830" t="str">
        <x:v>45317</x:v>
      </x:c>
      <x:c r="D1830" s="27" t="n">
        <x:v>45317</x:v>
      </x:c>
      <x:c r="E1830" t="n">
        <x:f>IF(D1830="","",YEAR(D1830))</x:f>
        <x:v>2024</x:v>
      </x:c>
      <x:c r="F1830" t="n">
        <x:f>IF(D1830="","",MONTH(D1830))</x:f>
        <x:v>1</x:v>
      </x:c>
      <x:c r="G1830" t="str">
        <x:f>IF(D1830="","Fecha no disponible",TEXT(D1830,"mmmm"))</x:f>
        <x:v>January</x:v>
      </x:c>
      <x:c r="H1830" t="str">
        <x:f>IF(D1830="","Fecha no disponible",TEXT(D1830,"yyyy-mm"))</x:f>
        <x:v>2024-01</x:v>
      </x:c>
      <x:c r="I1830" t="str">
        <x:f>IF(D1830="","Fecha no disponible","T"&amp;ROUNDUP(MONTH(D1830)/3,0))</x:f>
        <x:v>T1</x:v>
      </x:c>
      <x:c r="J1830" t="str">
        <x:v>T014</x:v>
      </x:c>
      <x:c r="K1830" t="str">
        <x:v>Tienda Potosí 2</x:v>
      </x:c>
      <x:c r="L1830" t="str">
        <x:v>Barrio</x:v>
      </x:c>
      <x:c r="M1830" t="str">
        <x:v>Potosí</x:v>
      </x:c>
      <x:c r="N1830" t="str">
        <x:f>IFERROR(VLOOKUP(M1830,'Mapeos'!$A$4:$B$30,2,FALSE),M1830)</x:f>
        <x:v>Potosí</x:v>
      </x:c>
      <x:c r="O1830" t="str">
        <x:v>C00712</x:v>
      </x:c>
      <x:c r="P1830" t="str">
        <x:v>Masivo</x:v>
      </x:c>
      <x:c r="Q1830" t="str">
        <x:v>P0104</x:v>
      </x:c>
      <x:c r="R1830" t="str">
        <x:v>Hogar</x:v>
      </x:c>
      <x:c r="S1830" t="str">
        <x:v>Marca C</x:v>
      </x:c>
      <x:c r="T1830" t="str">
        <x:v>Tienda</x:v>
      </x:c>
      <x:c r="U1830" t="str">
        <x:f>IFERROR(VLOOKUP(T1830,'Mapeos'!$D$4:$E$25,2,FALSE),T1830)</x:f>
        <x:v>Tienda</x:v>
      </x:c>
      <x:c r="V1830" t="str">
        <x:v>V023</x:v>
      </x:c>
      <x:c r="W1830" t="n">
        <x:v>2</x:v>
      </x:c>
      <x:c r="X1830" s="28" t="n">
        <x:v>161.98</x:v>
      </x:c>
      <x:c r="Y1830" s="20" t="n">
        <x:v>0.2</x:v>
      </x:c>
      <x:c r="Z1830" s="20" t="n">
        <x:f>IF(Y1830&gt;1,Y1830/100,Y1830)</x:f>
        <x:v>0.2</x:v>
      </x:c>
      <x:c r="AA1830" s="28" t="n">
        <x:v>114.48</x:v>
      </x:c>
      <x:c r="AB1830" s="28" t="n">
        <x:v>259.17</x:v>
      </x:c>
      <x:c r="AC1830" s="28" t="str">
        <x:v>BOB</x:v>
      </x:c>
      <x:c r="AD1830" s="28" t="n">
        <x:f>IF(AC1830="USD",AB1830*'Parametros'!$B$4,AB1830)</x:f>
        <x:v>259.17</x:v>
      </x:c>
      <x:c r="AE1830" s="28" t="n">
        <x:f>W1830*X1830*(1-Z1830)</x:f>
        <x:v>259.168</x:v>
      </x:c>
      <x:c r="AF1830" s="28" t="n">
        <x:f>W1830*AA1830</x:f>
        <x:v>228.96</x:v>
      </x:c>
      <x:c r="AG1830" s="28" t="n">
        <x:f>AE1830-AF1830</x:f>
        <x:v>30.208</x:v>
      </x:c>
      <x:c r="AH1830" s="20" t="n">
        <x:f>IF(AE1830&gt;0,AG1830/AE1830,"")</x:f>
        <x:v>0.11655759970366711</x:v>
      </x:c>
      <x:c r="AI1830" s="28" t="n">
        <x:v>199118.41</x:v>
      </x:c>
      <x:c r="AJ1830" s="28"/>
      <x:c r="AK1830"/>
      <x:c r="AL1830" t="str">
        <x:v>Completado</x:v>
      </x:c>
      <x:c r="AM1830" t="str">
        <x:f>IF(W1830&lt;0,"Devuelto",AL1830)</x:f>
        <x:v>Completado</x:v>
      </x:c>
      <x:c r="AN1830" t="str">
        <x:v>QR</x:v>
      </x:c>
      <x:c r="AO1830" s="29" t="str">
        <x:v>Sin observación</x:v>
      </x:c>
      <x:c r="AP1830" t="str">
        <x:f>IF(D1830="","No","Sí")</x:f>
        <x:v>Sí</x:v>
      </x:c>
    </x:row>
    <x:row r="1831">
      <x:c r="A1831" t="n">
        <x:v>1831</x:v>
      </x:c>
      <x:c r="B1831" t="str">
        <x:v>VT0008690</x:v>
      </x:c>
      <x:c r="C1831" t="str">
        <x:v>45642</x:v>
      </x:c>
      <x:c r="D1831" s="27" t="n">
        <x:v>45642</x:v>
      </x:c>
      <x:c r="E1831" t="n">
        <x:f>IF(D1831="","",YEAR(D1831))</x:f>
        <x:v>2024</x:v>
      </x:c>
      <x:c r="F1831" t="n">
        <x:f>IF(D1831="","",MONTH(D1831))</x:f>
        <x:v>12</x:v>
      </x:c>
      <x:c r="G1831" t="str">
        <x:f>IF(D1831="","Fecha no disponible",TEXT(D1831,"mmmm"))</x:f>
        <x:v>December</x:v>
      </x:c>
      <x:c r="H1831" t="str">
        <x:f>IF(D1831="","Fecha no disponible",TEXT(D1831,"yyyy-mm"))</x:f>
        <x:v>2024-12</x:v>
      </x:c>
      <x:c r="I1831" t="str">
        <x:f>IF(D1831="","Fecha no disponible","T"&amp;ROUNDUP(MONTH(D1831)/3,0))</x:f>
        <x:v>T4</x:v>
      </x:c>
      <x:c r="J1831" t="str">
        <x:v>T001</x:v>
      </x:c>
      <x:c r="K1831" t="str">
        <x:v>Tienda La Paz 1</x:v>
      </x:c>
      <x:c r="L1831" t="str">
        <x:v>Barrio</x:v>
      </x:c>
      <x:c r="M1831" t="str">
        <x:v>La Paz</x:v>
      </x:c>
      <x:c r="N1831" t="str">
        <x:f>IFERROR(VLOOKUP(M1831,'Mapeos'!$A$4:$B$30,2,FALSE),M1831)</x:f>
        <x:v>La Paz</x:v>
      </x:c>
      <x:c r="O1831" t="str">
        <x:v>C01182</x:v>
      </x:c>
      <x:c r="P1831" t="str">
        <x:v>Masivo</x:v>
      </x:c>
      <x:c r="Q1831" t="str">
        <x:v>P0068</x:v>
      </x:c>
      <x:c r="R1831" t="str">
        <x:v>Hogar</x:v>
      </x:c>
      <x:c r="S1831" t="str">
        <x:v>Marca D</x:v>
      </x:c>
      <x:c r="T1831" t="str">
        <x:v>Tienda</x:v>
      </x:c>
      <x:c r="U1831" t="str">
        <x:f>IFERROR(VLOOKUP(T1831,'Mapeos'!$D$4:$E$25,2,FALSE),T1831)</x:f>
        <x:v>Tienda</x:v>
      </x:c>
      <x:c r="V1831" t="str">
        <x:v>V034</x:v>
      </x:c>
      <x:c r="W1831" t="n">
        <x:v>1</x:v>
      </x:c>
      <x:c r="X1831" s="28" t="n">
        <x:v>177.9</x:v>
      </x:c>
      <x:c r="Y1831" s="20" t="n">
        <x:v>0.1</x:v>
      </x:c>
      <x:c r="Z1831" s="20" t="n">
        <x:f>IF(Y1831&gt;1,Y1831/100,Y1831)</x:f>
        <x:v>0.1</x:v>
      </x:c>
      <x:c r="AA1831" s="28" t="n">
        <x:v>87.26</x:v>
      </x:c>
      <x:c r="AB1831" s="28" t="n">
        <x:v>160.11</x:v>
      </x:c>
      <x:c r="AC1831" s="28" t="str">
        <x:v>BOB</x:v>
      </x:c>
      <x:c r="AD1831" s="28" t="n">
        <x:f>IF(AC1831="USD",AB1831*'Parametros'!$B$4,AB1831)</x:f>
        <x:v>160.11</x:v>
      </x:c>
      <x:c r="AE1831" s="28" t="n">
        <x:f>W1831*X1831*(1-Z1831)</x:f>
        <x:v>160.11</x:v>
      </x:c>
      <x:c r="AF1831" s="28" t="n">
        <x:f>W1831*AA1831</x:f>
        <x:v>87.26</x:v>
      </x:c>
      <x:c r="AG1831" s="28" t="n">
        <x:f>AE1831-AF1831</x:f>
        <x:v>72.85000000000001</x:v>
      </x:c>
      <x:c r="AH1831" s="20" t="n">
        <x:f>IF(AE1831&gt;0,AG1831/AE1831,"")</x:f>
        <x:v>0.4549996877146962</x:v>
      </x:c>
      <x:c r="AI1831" s="28" t="n">
        <x:v>138159.07</x:v>
      </x:c>
      <x:c r="AJ1831" s="28"/>
      <x:c r="AK1831"/>
      <x:c r="AL1831" t="str">
        <x:v>Completado</x:v>
      </x:c>
      <x:c r="AM1831" t="str">
        <x:f>IF(W1831&lt;0,"Devuelto",AL1831)</x:f>
        <x:v>Completado</x:v>
      </x:c>
      <x:c r="AN1831" t="str">
        <x:v>Tarjeta</x:v>
      </x:c>
      <x:c r="AO1831" s="29" t="str">
        <x:v>Sin observación</x:v>
      </x:c>
      <x:c r="AP1831" t="str">
        <x:f>IF(D1831="","No","Sí")</x:f>
        <x:v>Sí</x:v>
      </x:c>
    </x:row>
    <x:row r="1832">
      <x:c r="A1832" t="n">
        <x:v>1832</x:v>
      </x:c>
      <x:c r="B1832" t="str">
        <x:v>VT0008694</x:v>
      </x:c>
      <x:c r="C1832" t="str">
        <x:v>45456</x:v>
      </x:c>
      <x:c r="D1832" s="27" t="n">
        <x:v>45456</x:v>
      </x:c>
      <x:c r="E1832" t="n">
        <x:f>IF(D1832="","",YEAR(D1832))</x:f>
        <x:v>2024</x:v>
      </x:c>
      <x:c r="F1832" t="n">
        <x:f>IF(D1832="","",MONTH(D1832))</x:f>
        <x:v>6</x:v>
      </x:c>
      <x:c r="G1832" t="str">
        <x:f>IF(D1832="","Fecha no disponible",TEXT(D1832,"mmmm"))</x:f>
        <x:v>June</x:v>
      </x:c>
      <x:c r="H1832" t="str">
        <x:f>IF(D1832="","Fecha no disponible",TEXT(D1832,"yyyy-mm"))</x:f>
        <x:v>2024-06</x:v>
      </x:c>
      <x:c r="I1832" t="str">
        <x:f>IF(D1832="","Fecha no disponible","T"&amp;ROUNDUP(MONTH(D1832)/3,0))</x:f>
        <x:v>T2</x:v>
      </x:c>
      <x:c r="J1832" t="str">
        <x:v>T010</x:v>
      </x:c>
      <x:c r="K1832" t="str">
        <x:v>Tienda Cochabamba 2</x:v>
      </x:c>
      <x:c r="L1832" t="str">
        <x:v>Barrio</x:v>
      </x:c>
      <x:c r="M1832" t="str">
        <x:v>Cochabamba</x:v>
      </x:c>
      <x:c r="N1832" t="str">
        <x:f>IFERROR(VLOOKUP(M1832,'Mapeos'!$A$4:$B$30,2,FALSE),M1832)</x:f>
        <x:v>Cochabamba</x:v>
      </x:c>
      <x:c r="O1832" t="str">
        <x:v>C00823</x:v>
      </x:c>
      <x:c r="P1832" t="str">
        <x:v>Premium</x:v>
      </x:c>
      <x:c r="Q1832" t="str">
        <x:v>P0088</x:v>
      </x:c>
      <x:c r="R1832" t="str">
        <x:v>Hogar</x:v>
      </x:c>
      <x:c r="S1832" t="str">
        <x:v>Marca B</x:v>
      </x:c>
      <x:c r="T1832" t="str">
        <x:v>E-commerce</x:v>
      </x:c>
      <x:c r="U1832" t="str">
        <x:f>IFERROR(VLOOKUP(T1832,'Mapeos'!$D$4:$E$25,2,FALSE),T1832)</x:f>
        <x:v>E-commerce</x:v>
      </x:c>
      <x:c r="V1832" t="str">
        <x:v>V035</x:v>
      </x:c>
      <x:c r="W1832" t="n">
        <x:v>-1</x:v>
      </x:c>
      <x:c r="X1832" s="28" t="n">
        <x:v>302.86</x:v>
      </x:c>
      <x:c r="Y1832" s="20" t="n">
        <x:v>0.1</x:v>
      </x:c>
      <x:c r="Z1832" s="20" t="n">
        <x:f>IF(Y1832&gt;1,Y1832/100,Y1832)</x:f>
        <x:v>0.1</x:v>
      </x:c>
      <x:c r="AA1832" s="28" t="n">
        <x:v>154.37</x:v>
      </x:c>
      <x:c r="AB1832" s="28" t="n">
        <x:v>-272.57</x:v>
      </x:c>
      <x:c r="AC1832" s="28" t="str">
        <x:v>BOB</x:v>
      </x:c>
      <x:c r="AD1832" s="28" t="n">
        <x:f>IF(AC1832="USD",AB1832*'Parametros'!$B$4,AB1832)</x:f>
        <x:v>-272.57</x:v>
      </x:c>
      <x:c r="AE1832" s="28" t="n">
        <x:f>W1832*X1832*(1-Z1832)</x:f>
        <x:v>-272.574</x:v>
      </x:c>
      <x:c r="AF1832" s="28" t="n">
        <x:f>W1832*AA1832</x:f>
        <x:v>-154.37</x:v>
      </x:c>
      <x:c r="AG1832" s="28" t="n">
        <x:f>AE1832-AF1832</x:f>
        <x:v>-118.20400000000001</x:v>
      </x:c>
      <x:c r="AH1832" s="20" t="str">
        <x:f>IF(AE1832&gt;0,AG1832/AE1832,"")</x:f>
      </x:c>
      <x:c r="AI1832" s="28" t="n">
        <x:v>73494.23</x:v>
      </x:c>
      <x:c r="AJ1832" s="28"/>
      <x:c r="AK1832"/>
      <x:c r="AL1832" t="str">
        <x:v>Devuelto</x:v>
      </x:c>
      <x:c r="AM1832" t="str">
        <x:f>IF(W1832&lt;0,"Devuelto",AL1832)</x:f>
        <x:v>Devuelto</x:v>
      </x:c>
      <x:c r="AN1832" t="str">
        <x:v>Transferencia</x:v>
      </x:c>
      <x:c r="AO1832" s="29" t="str">
        <x:v>Sin observación</x:v>
      </x:c>
      <x:c r="AP1832" t="str">
        <x:f>IF(D1832="","No","Sí")</x:f>
        <x:v>Sí</x:v>
      </x:c>
    </x:row>
    <x:row r="1833">
      <x:c r="A1833" t="n">
        <x:v>1833</x:v>
      </x:c>
      <x:c r="B1833" t="str">
        <x:v>VT0008699</x:v>
      </x:c>
      <x:c r="C1833" t="str">
        <x:v>46028</x:v>
      </x:c>
      <x:c r="D1833" s="27" t="n">
        <x:v>46028</x:v>
      </x:c>
      <x:c r="E1833" t="n">
        <x:f>IF(D1833="","",YEAR(D1833))</x:f>
        <x:v>2026</x:v>
      </x:c>
      <x:c r="F1833" t="n">
        <x:f>IF(D1833="","",MONTH(D1833))</x:f>
        <x:v>1</x:v>
      </x:c>
      <x:c r="G1833" t="str">
        <x:f>IF(D1833="","Fecha no disponible",TEXT(D1833,"mmmm"))</x:f>
        <x:v>January</x:v>
      </x:c>
      <x:c r="H1833" t="str">
        <x:f>IF(D1833="","Fecha no disponible",TEXT(D1833,"yyyy-mm"))</x:f>
        <x:v>2026-01</x:v>
      </x:c>
      <x:c r="I1833" t="str">
        <x:f>IF(D1833="","Fecha no disponible","T"&amp;ROUNDUP(MONTH(D1833)/3,0))</x:f>
        <x:v>T1</x:v>
      </x:c>
      <x:c r="J1833" t="str">
        <x:v>T020</x:v>
      </x:c>
      <x:c r="K1833" t="str">
        <x:v>Tienda Sucre 4</x:v>
      </x:c>
      <x:c r="L1833" t="str">
        <x:v>Mall</x:v>
      </x:c>
      <x:c r="M1833" t="str">
        <x:v>Sucre</x:v>
      </x:c>
      <x:c r="N1833" t="str">
        <x:f>IFERROR(VLOOKUP(M1833,'Mapeos'!$A$4:$B$30,2,FALSE),M1833)</x:f>
        <x:v>Sucre</x:v>
      </x:c>
      <x:c r="O1833" t="str">
        <x:v>C00136</x:v>
      </x:c>
      <x:c r="P1833" t="str">
        <x:v>Empresa</x:v>
      </x:c>
      <x:c r="Q1833" t="str">
        <x:v>P0016</x:v>
      </x:c>
      <x:c r="R1833" t="str">
        <x:v>Electrónica</x:v>
      </x:c>
      <x:c r="S1833" t="str">
        <x:v>Marca C</x:v>
      </x:c>
      <x:c r="T1833" t="str">
        <x:v>E-commerce</x:v>
      </x:c>
      <x:c r="U1833" t="str">
        <x:f>IFERROR(VLOOKUP(T1833,'Mapeos'!$D$4:$E$25,2,FALSE),T1833)</x:f>
        <x:v>E-commerce</x:v>
      </x:c>
      <x:c r="V1833" t="str">
        <x:v>V022</x:v>
      </x:c>
      <x:c r="W1833" t="n">
        <x:v>-1</x:v>
      </x:c>
      <x:c r="X1833" s="28" t="n">
        <x:v>562.41</x:v>
      </x:c>
      <x:c r="Y1833" s="20" t="n">
        <x:v>0</x:v>
      </x:c>
      <x:c r="Z1833" s="20" t="n">
        <x:f>IF(Y1833&gt;1,Y1833/100,Y1833)</x:f>
        <x:v>0</x:v>
      </x:c>
      <x:c r="AA1833" s="28" t="n">
        <x:v>285.98</x:v>
      </x:c>
      <x:c r="AB1833" s="28" t="n">
        <x:v>-562.41</x:v>
      </x:c>
      <x:c r="AC1833" s="28" t="str">
        <x:v>BOB</x:v>
      </x:c>
      <x:c r="AD1833" s="28" t="n">
        <x:f>IF(AC1833="USD",AB1833*'Parametros'!$B$4,AB1833)</x:f>
        <x:v>-562.41</x:v>
      </x:c>
      <x:c r="AE1833" s="28" t="n">
        <x:f>W1833*X1833*(1-Z1833)</x:f>
        <x:v>-562.41</x:v>
      </x:c>
      <x:c r="AF1833" s="28" t="n">
        <x:f>W1833*AA1833</x:f>
        <x:v>-285.98</x:v>
      </x:c>
      <x:c r="AG1833" s="28" t="n">
        <x:f>AE1833-AF1833</x:f>
        <x:v>-276.42999999999995</x:v>
      </x:c>
      <x:c r="AH1833" s="20" t="str">
        <x:f>IF(AE1833&gt;0,AG1833/AE1833,"")</x:f>
      </x:c>
      <x:c r="AI1833" s="28" t="n">
        <x:v>68311.49</x:v>
      </x:c>
      <x:c r="AJ1833" s="28"/>
      <x:c r="AK1833"/>
      <x:c r="AL1833" t="str">
        <x:v>Devuelto</x:v>
      </x:c>
      <x:c r="AM1833" t="str">
        <x:f>IF(W1833&lt;0,"Devuelto",AL1833)</x:f>
        <x:v>Devuelto</x:v>
      </x:c>
      <x:c r="AN1833" t="str">
        <x:v>QR</x:v>
      </x:c>
      <x:c r="AO1833" s="29" t="str">
        <x:v>Sin observación</x:v>
      </x:c>
      <x:c r="AP1833" t="str">
        <x:f>IF(D1833="","No","Sí")</x:f>
        <x:v>Sí</x:v>
      </x:c>
    </x:row>
    <x:row r="1834">
      <x:c r="A1834" t="n">
        <x:v>1834</x:v>
      </x:c>
      <x:c r="B1834" t="str">
        <x:v>VT0008704</x:v>
      </x:c>
      <x:c r="C1834" t="str">
        <x:v>46033</x:v>
      </x:c>
      <x:c r="D1834" s="27" t="n">
        <x:v>46033</x:v>
      </x:c>
      <x:c r="E1834" t="n">
        <x:f>IF(D1834="","",YEAR(D1834))</x:f>
        <x:v>2026</x:v>
      </x:c>
      <x:c r="F1834" t="n">
        <x:f>IF(D1834="","",MONTH(D1834))</x:f>
        <x:v>1</x:v>
      </x:c>
      <x:c r="G1834" t="str">
        <x:f>IF(D1834="","Fecha no disponible",TEXT(D1834,"mmmm"))</x:f>
        <x:v>January</x:v>
      </x:c>
      <x:c r="H1834" t="str">
        <x:f>IF(D1834="","Fecha no disponible",TEXT(D1834,"yyyy-mm"))</x:f>
        <x:v>2026-01</x:v>
      </x:c>
      <x:c r="I1834" t="str">
        <x:f>IF(D1834="","Fecha no disponible","T"&amp;ROUNDUP(MONTH(D1834)/3,0))</x:f>
        <x:v>T1</x:v>
      </x:c>
      <x:c r="J1834" t="str">
        <x:v>T005</x:v>
      </x:c>
      <x:c r="K1834" t="str">
        <x:v>Tienda Santa Cruz 1</x:v>
      </x:c>
      <x:c r="L1834" t="str">
        <x:v>Centro</x:v>
      </x:c>
      <x:c r="M1834" t="str">
        <x:v>Santa Cruz</x:v>
      </x:c>
      <x:c r="N1834" t="str">
        <x:f>IFERROR(VLOOKUP(M1834,'Mapeos'!$A$4:$B$30,2,FALSE),M1834)</x:f>
        <x:v>Santa Cruz</x:v>
      </x:c>
      <x:c r="O1834" t="str">
        <x:v>C00723</x:v>
      </x:c>
      <x:c r="P1834" t="str">
        <x:v>Frecuente</x:v>
      </x:c>
      <x:c r="Q1834" t="str">
        <x:v>P0117</x:v>
      </x:c>
      <x:c r="R1834" t="str">
        <x:v>Deportes</x:v>
      </x:c>
      <x:c r="S1834" t="str">
        <x:v>Marca A</x:v>
      </x:c>
      <x:c r="T1834" t="str">
        <x:v>Tienda</x:v>
      </x:c>
      <x:c r="U1834" t="str">
        <x:f>IFERROR(VLOOKUP(T1834,'Mapeos'!$D$4:$E$25,2,FALSE),T1834)</x:f>
        <x:v>Tienda</x:v>
      </x:c>
      <x:c r="V1834" t="str">
        <x:v>V019</x:v>
      </x:c>
      <x:c r="W1834" t="n">
        <x:v>3</x:v>
      </x:c>
      <x:c r="X1834" s="28" t="n">
        <x:v>215.29</x:v>
      </x:c>
      <x:c r="Y1834" s="20" t="n">
        <x:v>0.1</x:v>
      </x:c>
      <x:c r="Z1834" s="20" t="n">
        <x:f>IF(Y1834&gt;1,Y1834/100,Y1834)</x:f>
        <x:v>0.1</x:v>
      </x:c>
      <x:c r="AA1834" s="28" t="n">
        <x:v>157.96</x:v>
      </x:c>
      <x:c r="AB1834" s="28" t="n">
        <x:v>581.28</x:v>
      </x:c>
      <x:c r="AC1834" s="28" t="str">
        <x:v>BOB</x:v>
      </x:c>
      <x:c r="AD1834" s="28" t="n">
        <x:f>IF(AC1834="USD",AB1834*'Parametros'!$B$4,AB1834)</x:f>
        <x:v>581.28</x:v>
      </x:c>
      <x:c r="AE1834" s="28" t="n">
        <x:f>W1834*X1834*(1-Z1834)</x:f>
        <x:v>581.283</x:v>
      </x:c>
      <x:c r="AF1834" s="28" t="n">
        <x:f>W1834*AA1834</x:f>
        <x:v>473.88</x:v>
      </x:c>
      <x:c r="AG1834" s="28" t="n">
        <x:f>AE1834-AF1834</x:f>
        <x:v>107.40300000000002</x:v>
      </x:c>
      <x:c r="AH1834" s="20" t="n">
        <x:f>IF(AE1834&gt;0,AG1834/AE1834,"")</x:f>
        <x:v>0.1847688647354215</x:v>
      </x:c>
      <x:c r="AI1834" s="28" t="n">
        <x:v>198070.01</x:v>
      </x:c>
      <x:c r="AJ1834" s="28"/>
      <x:c r="AK1834"/>
      <x:c r="AL1834" t="str">
        <x:v>Completado</x:v>
      </x:c>
      <x:c r="AM1834" t="str">
        <x:f>IF(W1834&lt;0,"Devuelto",AL1834)</x:f>
        <x:v>Completado</x:v>
      </x:c>
      <x:c r="AN1834" t="str">
        <x:v>QR</x:v>
      </x:c>
      <x:c r="AO1834" s="29" t="str">
        <x:v>Sin observación</x:v>
      </x:c>
      <x:c r="AP1834" t="str">
        <x:f>IF(D1834="","No","Sí")</x:f>
        <x:v>Sí</x:v>
      </x:c>
    </x:row>
    <x:row r="1835">
      <x:c r="A1835" t="n">
        <x:v>1835</x:v>
      </x:c>
      <x:c r="B1835" t="str">
        <x:v>VT0008709</x:v>
      </x:c>
      <x:c r="C1835" t="str">
        <x:v>45908</x:v>
      </x:c>
      <x:c r="D1835" s="27" t="n">
        <x:v>45908</x:v>
      </x:c>
      <x:c r="E1835" t="n">
        <x:f>IF(D1835="","",YEAR(D1835))</x:f>
        <x:v>2025</x:v>
      </x:c>
      <x:c r="F1835" t="n">
        <x:f>IF(D1835="","",MONTH(D1835))</x:f>
        <x:v>9</x:v>
      </x:c>
      <x:c r="G1835" t="str">
        <x:f>IF(D1835="","Fecha no disponible",TEXT(D1835,"mmmm"))</x:f>
        <x:v>September</x:v>
      </x:c>
      <x:c r="H1835" t="str">
        <x:f>IF(D1835="","Fecha no disponible",TEXT(D1835,"yyyy-mm"))</x:f>
        <x:v>2025-09</x:v>
      </x:c>
      <x:c r="I1835" t="str">
        <x:f>IF(D1835="","Fecha no disponible","T"&amp;ROUNDUP(MONTH(D1835)/3,0))</x:f>
        <x:v>T3</x:v>
      </x:c>
      <x:c r="J1835" t="str">
        <x:v>T015</x:v>
      </x:c>
      <x:c r="K1835" t="str">
        <x:v>Tienda Potosí 3</x:v>
      </x:c>
      <x:c r="L1835" t="str">
        <x:v>Mall</x:v>
      </x:c>
      <x:c r="M1835" t="str">
        <x:v>Potosí</x:v>
      </x:c>
      <x:c r="N1835" t="str">
        <x:f>IFERROR(VLOOKUP(M1835,'Mapeos'!$A$4:$B$30,2,FALSE),M1835)</x:f>
        <x:v>Potosí</x:v>
      </x:c>
      <x:c r="O1835" t="str">
        <x:v>C00399</x:v>
      </x:c>
      <x:c r="P1835" t="str">
        <x:v>Frecuente</x:v>
      </x:c>
      <x:c r="Q1835" t="str">
        <x:v>P0136</x:v>
      </x:c>
      <x:c r="R1835" t="str">
        <x:v>Hogar</x:v>
      </x:c>
      <x:c r="S1835" t="str">
        <x:v>Marca C</x:v>
      </x:c>
      <x:c r="T1835" t="str">
        <x:v>WhatsApp</x:v>
      </x:c>
      <x:c r="U1835" t="str">
        <x:f>IFERROR(VLOOKUP(T1835,'Mapeos'!$D$4:$E$25,2,FALSE),T1835)</x:f>
        <x:v>WhatsApp</x:v>
      </x:c>
      <x:c r="V1835" t="str">
        <x:v>V028</x:v>
      </x:c>
      <x:c r="W1835" t="n">
        <x:v>1</x:v>
      </x:c>
      <x:c r="X1835" s="28" t="n">
        <x:v>171.42</x:v>
      </x:c>
      <x:c r="Y1835" s="20" t="n">
        <x:v>0.2</x:v>
      </x:c>
      <x:c r="Z1835" s="20" t="n">
        <x:f>IF(Y1835&gt;1,Y1835/100,Y1835)</x:f>
        <x:v>0.2</x:v>
      </x:c>
      <x:c r="AA1835" s="28" t="n">
        <x:v>140.91</x:v>
      </x:c>
      <x:c r="AB1835" s="28" t="n">
        <x:v>137.14</x:v>
      </x:c>
      <x:c r="AC1835" s="28" t="str">
        <x:v>BOB</x:v>
      </x:c>
      <x:c r="AD1835" s="28" t="n">
        <x:f>IF(AC1835="USD",AB1835*'Parametros'!$B$4,AB1835)</x:f>
        <x:v>137.14</x:v>
      </x:c>
      <x:c r="AE1835" s="28" t="n">
        <x:f>W1835*X1835*(1-Z1835)</x:f>
        <x:v>137.136</x:v>
      </x:c>
      <x:c r="AF1835" s="28" t="n">
        <x:f>W1835*AA1835</x:f>
        <x:v>140.91</x:v>
      </x:c>
      <x:c r="AG1835" s="28" t="n">
        <x:f>AE1835-AF1835</x:f>
        <x:v>-3.774000000000001</x:v>
      </x:c>
      <x:c r="AH1835" s="20" t="n">
        <x:f>IF(AE1835&gt;0,AG1835/AE1835,"")</x:f>
        <x:v>-0.027520126006300324</x:v>
      </x:c>
      <x:c r="AI1835" s="28" t="n">
        <x:v>61629.96</x:v>
      </x:c>
      <x:c r="AJ1835" s="28"/>
      <x:c r="AK1835"/>
      <x:c r="AL1835" t="str">
        <x:v>Completado</x:v>
      </x:c>
      <x:c r="AM1835" t="str">
        <x:f>IF(W1835&lt;0,"Devuelto",AL1835)</x:f>
        <x:v>Completado</x:v>
      </x:c>
      <x:c r="AN1835" t="str">
        <x:v>Transferencia</x:v>
      </x:c>
      <x:c r="AO1835" s="29" t="str">
        <x:v>Sin observación</x:v>
      </x:c>
      <x:c r="AP1835" t="str">
        <x:f>IF(D1835="","No","Sí")</x:f>
        <x:v>Sí</x:v>
      </x:c>
    </x:row>
    <x:row r="1836">
      <x:c r="A1836" t="n">
        <x:v>1836</x:v>
      </x:c>
      <x:c r="B1836" t="str">
        <x:v>VT0008713</x:v>
      </x:c>
      <x:c r="C1836" t="str">
        <x:v>46104</x:v>
      </x:c>
      <x:c r="D1836" s="27" t="n">
        <x:v>46104</x:v>
      </x:c>
      <x:c r="E1836" t="n">
        <x:f>IF(D1836="","",YEAR(D1836))</x:f>
        <x:v>2026</x:v>
      </x:c>
      <x:c r="F1836" t="n">
        <x:f>IF(D1836="","",MONTH(D1836))</x:f>
        <x:v>3</x:v>
      </x:c>
      <x:c r="G1836" t="str">
        <x:f>IF(D1836="","Fecha no disponible",TEXT(D1836,"mmmm"))</x:f>
        <x:v>March</x:v>
      </x:c>
      <x:c r="H1836" t="str">
        <x:f>IF(D1836="","Fecha no disponible",TEXT(D1836,"yyyy-mm"))</x:f>
        <x:v>2026-03</x:v>
      </x:c>
      <x:c r="I1836" t="str">
        <x:f>IF(D1836="","Fecha no disponible","T"&amp;ROUNDUP(MONTH(D1836)/3,0))</x:f>
        <x:v>T1</x:v>
      </x:c>
      <x:c r="J1836" t="str">
        <x:v>T016</x:v>
      </x:c>
      <x:c r="K1836" t="str">
        <x:v>Tienda Potosí 4</x:v>
      </x:c>
      <x:c r="L1836" t="str">
        <x:v>Centro</x:v>
      </x:c>
      <x:c r="M1836" t="str">
        <x:v>Potosí</x:v>
      </x:c>
      <x:c r="N1836" t="str">
        <x:f>IFERROR(VLOOKUP(M1836,'Mapeos'!$A$4:$B$30,2,FALSE),M1836)</x:f>
        <x:v>Potosí</x:v>
      </x:c>
      <x:c r="O1836" t="str">
        <x:v>C00865</x:v>
      </x:c>
      <x:c r="P1836" t="str">
        <x:v>Masivo</x:v>
      </x:c>
      <x:c r="Q1836" t="str">
        <x:v>P0028</x:v>
      </x:c>
      <x:c r="R1836" t="str">
        <x:v>Electrónica</x:v>
      </x:c>
      <x:c r="S1836" t="str">
        <x:v>Marca C</x:v>
      </x:c>
      <x:c r="T1836" t="str">
        <x:v>Tienda</x:v>
      </x:c>
      <x:c r="U1836" t="str">
        <x:f>IFERROR(VLOOKUP(T1836,'Mapeos'!$D$4:$E$25,2,FALSE),T1836)</x:f>
        <x:v>Tienda</x:v>
      </x:c>
      <x:c r="V1836" t="str">
        <x:v>V016</x:v>
      </x:c>
      <x:c r="W1836" t="n">
        <x:v>2</x:v>
      </x:c>
      <x:c r="X1836" s="28" t="n">
        <x:v>332.12</x:v>
      </x:c>
      <x:c r="Y1836" s="20" t="n">
        <x:v>0.25</x:v>
      </x:c>
      <x:c r="Z1836" s="20" t="n">
        <x:f>IF(Y1836&gt;1,Y1836/100,Y1836)</x:f>
        <x:v>0.25</x:v>
      </x:c>
      <x:c r="AA1836" s="28" t="n">
        <x:v>184.78</x:v>
      </x:c>
      <x:c r="AB1836" s="28" t="n">
        <x:v>498.18</x:v>
      </x:c>
      <x:c r="AC1836" s="28" t="str">
        <x:v>BOB</x:v>
      </x:c>
      <x:c r="AD1836" s="28" t="n">
        <x:f>IF(AC1836="USD",AB1836*'Parametros'!$B$4,AB1836)</x:f>
        <x:v>498.18</x:v>
      </x:c>
      <x:c r="AE1836" s="28" t="n">
        <x:f>W1836*X1836*(1-Z1836)</x:f>
        <x:v>498.18</x:v>
      </x:c>
      <x:c r="AF1836" s="28" t="n">
        <x:f>W1836*AA1836</x:f>
        <x:v>369.56</x:v>
      </x:c>
      <x:c r="AG1836" s="28" t="n">
        <x:f>AE1836-AF1836</x:f>
        <x:v>128.62</x:v>
      </x:c>
      <x:c r="AH1836" s="20" t="n">
        <x:f>IF(AE1836&gt;0,AG1836/AE1836,"")</x:f>
        <x:v>0.2581797743787386</x:v>
      </x:c>
      <x:c r="AI1836" s="28" t="n">
        <x:v>135673.52</x:v>
      </x:c>
      <x:c r="AJ1836" s="28"/>
      <x:c r="AK1836"/>
      <x:c r="AL1836" t="str">
        <x:v>Completado</x:v>
      </x:c>
      <x:c r="AM1836" t="str">
        <x:f>IF(W1836&lt;0,"Devuelto",AL1836)</x:f>
        <x:v>Completado</x:v>
      </x:c>
      <x:c r="AN1836" t="str">
        <x:v>Tarjeta</x:v>
      </x:c>
      <x:c r="AO1836" s="29" t="str">
        <x:v>Sin observación</x:v>
      </x:c>
      <x:c r="AP1836" t="str">
        <x:f>IF(D1836="","No","Sí")</x:f>
        <x:v>Sí</x:v>
      </x:c>
    </x:row>
    <x:row r="1837">
      <x:c r="A1837" t="n">
        <x:v>1837</x:v>
      </x:c>
      <x:c r="B1837" t="str">
        <x:v>VT0008718</x:v>
      </x:c>
      <x:c r="C1837" t="str">
        <x:v>45577</x:v>
      </x:c>
      <x:c r="D1837" s="27" t="n">
        <x:v>45577</x:v>
      </x:c>
      <x:c r="E1837" t="n">
        <x:f>IF(D1837="","",YEAR(D1837))</x:f>
        <x:v>2024</x:v>
      </x:c>
      <x:c r="F1837" t="n">
        <x:f>IF(D1837="","",MONTH(D1837))</x:f>
        <x:v>10</x:v>
      </x:c>
      <x:c r="G1837" t="str">
        <x:f>IF(D1837="","Fecha no disponible",TEXT(D1837,"mmmm"))</x:f>
        <x:v>October</x:v>
      </x:c>
      <x:c r="H1837" t="str">
        <x:f>IF(D1837="","Fecha no disponible",TEXT(D1837,"yyyy-mm"))</x:f>
        <x:v>2024-10</x:v>
      </x:c>
      <x:c r="I1837" t="str">
        <x:f>IF(D1837="","Fecha no disponible","T"&amp;ROUNDUP(MONTH(D1837)/3,0))</x:f>
        <x:v>T4</x:v>
      </x:c>
      <x:c r="J1837" t="str">
        <x:v>T017</x:v>
      </x:c>
      <x:c r="K1837" t="str">
        <x:v>Tienda Sucre 1</x:v>
      </x:c>
      <x:c r="L1837" t="str">
        <x:v>Centro</x:v>
      </x:c>
      <x:c r="M1837" t="str">
        <x:v>Sucre</x:v>
      </x:c>
      <x:c r="N1837" t="str">
        <x:f>IFERROR(VLOOKUP(M1837,'Mapeos'!$A$4:$B$30,2,FALSE),M1837)</x:f>
        <x:v>Sucre</x:v>
      </x:c>
      <x:c r="O1837" t="str">
        <x:v>C01703</x:v>
      </x:c>
      <x:c r="P1837" t="str">
        <x:v>Premium</x:v>
      </x:c>
      <x:c r="Q1837" t="str">
        <x:v>P0112</x:v>
      </x:c>
      <x:c r="R1837" t="str">
        <x:v>Deportes</x:v>
      </x:c>
      <x:c r="S1837" t="str">
        <x:v>Marca A</x:v>
      </x:c>
      <x:c r="T1837" t="str">
        <x:v>E-commerce</x:v>
      </x:c>
      <x:c r="U1837" t="str">
        <x:f>IFERROR(VLOOKUP(T1837,'Mapeos'!$D$4:$E$25,2,FALSE),T1837)</x:f>
        <x:v>E-commerce</x:v>
      </x:c>
      <x:c r="V1837" t="str">
        <x:v>V024</x:v>
      </x:c>
      <x:c r="W1837" t="n">
        <x:v>1</x:v>
      </x:c>
      <x:c r="X1837" s="28" t="n">
        <x:v>210.48</x:v>
      </x:c>
      <x:c r="Y1837" s="20" t="n">
        <x:v>0.1</x:v>
      </x:c>
      <x:c r="Z1837" s="20" t="n">
        <x:f>IF(Y1837&gt;1,Y1837/100,Y1837)</x:f>
        <x:v>0.1</x:v>
      </x:c>
      <x:c r="AA1837" s="28" t="n">
        <x:v>167.96</x:v>
      </x:c>
      <x:c r="AB1837" s="28" t="n">
        <x:v>189.43</x:v>
      </x:c>
      <x:c r="AC1837" s="28" t="str">
        <x:v>BOB</x:v>
      </x:c>
      <x:c r="AD1837" s="28" t="n">
        <x:f>IF(AC1837="USD",AB1837*'Parametros'!$B$4,AB1837)</x:f>
        <x:v>189.43</x:v>
      </x:c>
      <x:c r="AE1837" s="28" t="n">
        <x:f>W1837*X1837*(1-Z1837)</x:f>
        <x:v>189.432</x:v>
      </x:c>
      <x:c r="AF1837" s="28" t="n">
        <x:f>W1837*AA1837</x:f>
        <x:v>167.96</x:v>
      </x:c>
      <x:c r="AG1837" s="28" t="n">
        <x:f>AE1837-AF1837</x:f>
        <x:v>21.47199999999998</x:v>
      </x:c>
      <x:c r="AH1837" s="20" t="n">
        <x:f>IF(AE1837&gt;0,AG1837/AE1837,"")</x:f>
        <x:v>0.11334938130833218</x:v>
      </x:c>
      <x:c r="AI1837" s="28" t="n">
        <x:v>68131.72</x:v>
      </x:c>
      <x:c r="AJ1837" s="28"/>
      <x:c r="AK1837"/>
      <x:c r="AL1837" t="str">
        <x:v>Completado</x:v>
      </x:c>
      <x:c r="AM1837" t="str">
        <x:f>IF(W1837&lt;0,"Devuelto",AL1837)</x:f>
        <x:v>Completado</x:v>
      </x:c>
      <x:c r="AN1837" t="str">
        <x:v>Tarjeta</x:v>
      </x:c>
      <x:c r="AO1837" s="29" t="str">
        <x:v>Sin observación</x:v>
      </x:c>
      <x:c r="AP1837" t="str">
        <x:f>IF(D1837="","No","Sí")</x:f>
        <x:v>Sí</x:v>
      </x:c>
    </x:row>
    <x:row r="1838">
      <x:c r="A1838" t="n">
        <x:v>1838</x:v>
      </x:c>
      <x:c r="B1838" t="str">
        <x:v>VT0008723</x:v>
      </x:c>
      <x:c r="C1838" t="str">
        <x:v>46161</x:v>
      </x:c>
      <x:c r="D1838" s="27" t="n">
        <x:v>46161</x:v>
      </x:c>
      <x:c r="E1838" t="n">
        <x:f>IF(D1838="","",YEAR(D1838))</x:f>
        <x:v>2026</x:v>
      </x:c>
      <x:c r="F1838" t="n">
        <x:f>IF(D1838="","",MONTH(D1838))</x:f>
        <x:v>5</x:v>
      </x:c>
      <x:c r="G1838" t="str">
        <x:f>IF(D1838="","Fecha no disponible",TEXT(D1838,"mmmm"))</x:f>
        <x:v>May</x:v>
      </x:c>
      <x:c r="H1838" t="str">
        <x:f>IF(D1838="","Fecha no disponible",TEXT(D1838,"yyyy-mm"))</x:f>
        <x:v>2026-05</x:v>
      </x:c>
      <x:c r="I1838" t="str">
        <x:f>IF(D1838="","Fecha no disponible","T"&amp;ROUNDUP(MONTH(D1838)/3,0))</x:f>
        <x:v>T2</x:v>
      </x:c>
      <x:c r="J1838" t="str">
        <x:v>T011</x:v>
      </x:c>
      <x:c r="K1838" t="str">
        <x:v>Tienda Cochabamba 3</x:v>
      </x:c>
      <x:c r="L1838" t="str">
        <x:v>Mall</x:v>
      </x:c>
      <x:c r="M1838" t="str">
        <x:v>Cochabamba</x:v>
      </x:c>
      <x:c r="N1838" t="str">
        <x:f>IFERROR(VLOOKUP(M1838,'Mapeos'!$A$4:$B$30,2,FALSE),M1838)</x:f>
        <x:v>Cochabamba</x:v>
      </x:c>
      <x:c r="O1838" t="str">
        <x:v>C01531</x:v>
      </x:c>
      <x:c r="P1838" t="str">
        <x:v>Frecuente</x:v>
      </x:c>
      <x:c r="Q1838" t="str">
        <x:v>P0112</x:v>
      </x:c>
      <x:c r="R1838" t="str">
        <x:v>Deportes</x:v>
      </x:c>
      <x:c r="S1838" t="str">
        <x:v>Marca A</x:v>
      </x:c>
      <x:c r="T1838" t="str">
        <x:v>E-commerce</x:v>
      </x:c>
      <x:c r="U1838" t="str">
        <x:f>IFERROR(VLOOKUP(T1838,'Mapeos'!$D$4:$E$25,2,FALSE),T1838)</x:f>
        <x:v>E-commerce</x:v>
      </x:c>
      <x:c r="V1838" t="str">
        <x:v>V024</x:v>
      </x:c>
      <x:c r="W1838" t="n">
        <x:v>1</x:v>
      </x:c>
      <x:c r="X1838" s="28" t="n">
        <x:v>214.5</x:v>
      </x:c>
      <x:c r="Y1838" s="20" t="n">
        <x:v>0.25</x:v>
      </x:c>
      <x:c r="Z1838" s="20" t="n">
        <x:f>IF(Y1838&gt;1,Y1838/100,Y1838)</x:f>
        <x:v>0.25</x:v>
      </x:c>
      <x:c r="AA1838" s="28" t="n">
        <x:v>167.96</x:v>
      </x:c>
      <x:c r="AB1838" s="28" t="n">
        <x:v>160.88</x:v>
      </x:c>
      <x:c r="AC1838" s="28" t="str">
        <x:v>BOB</x:v>
      </x:c>
      <x:c r="AD1838" s="28" t="n">
        <x:f>IF(AC1838="USD",AB1838*'Parametros'!$B$4,AB1838)</x:f>
        <x:v>160.88</x:v>
      </x:c>
      <x:c r="AE1838" s="28" t="n">
        <x:f>W1838*X1838*(1-Z1838)</x:f>
        <x:v>160.875</x:v>
      </x:c>
      <x:c r="AF1838" s="28" t="n">
        <x:f>W1838*AA1838</x:f>
        <x:v>167.96</x:v>
      </x:c>
      <x:c r="AG1838" s="28" t="n">
        <x:f>AE1838-AF1838</x:f>
        <x:v>-7.085000000000008</x:v>
      </x:c>
      <x:c r="AH1838" s="20" t="n">
        <x:f>IF(AE1838&gt;0,AG1838/AE1838,"")</x:f>
        <x:v>-0.04404040404040409</x:v>
      </x:c>
      <x:c r="AI1838" s="28" t="n">
        <x:v>74853.86</x:v>
      </x:c>
      <x:c r="AJ1838" s="28"/>
      <x:c r="AK1838"/>
      <x:c r="AL1838" t="str">
        <x:v>Completado</x:v>
      </x:c>
      <x:c r="AM1838" t="str">
        <x:f>IF(W1838&lt;0,"Devuelto",AL1838)</x:f>
        <x:v>Completado</x:v>
      </x:c>
      <x:c r="AN1838" t="str">
        <x:v>QR</x:v>
      </x:c>
      <x:c r="AO1838" s="29" t="str">
        <x:v>Sin observación</x:v>
      </x:c>
      <x:c r="AP1838" t="str">
        <x:f>IF(D1838="","No","Sí")</x:f>
        <x:v>Sí</x:v>
      </x:c>
    </x:row>
    <x:row r="1839">
      <x:c r="A1839" t="n">
        <x:v>1839</x:v>
      </x:c>
      <x:c r="B1839" t="str">
        <x:v>VT0008728</x:v>
      </x:c>
      <x:c r="C1839" t="str">
        <x:v>45409</x:v>
      </x:c>
      <x:c r="D1839" s="27" t="n">
        <x:v>45409</x:v>
      </x:c>
      <x:c r="E1839" t="n">
        <x:f>IF(D1839="","",YEAR(D1839))</x:f>
        <x:v>2024</x:v>
      </x:c>
      <x:c r="F1839" t="n">
        <x:f>IF(D1839="","",MONTH(D1839))</x:f>
        <x:v>4</x:v>
      </x:c>
      <x:c r="G1839" t="str">
        <x:f>IF(D1839="","Fecha no disponible",TEXT(D1839,"mmmm"))</x:f>
        <x:v>April</x:v>
      </x:c>
      <x:c r="H1839" t="str">
        <x:f>IF(D1839="","Fecha no disponible",TEXT(D1839,"yyyy-mm"))</x:f>
        <x:v>2024-04</x:v>
      </x:c>
      <x:c r="I1839" t="str">
        <x:f>IF(D1839="","Fecha no disponible","T"&amp;ROUNDUP(MONTH(D1839)/3,0))</x:f>
        <x:v>T2</x:v>
      </x:c>
      <x:c r="J1839" t="str">
        <x:v>T017</x:v>
      </x:c>
      <x:c r="K1839" t="str">
        <x:v>Tienda Sucre 1</x:v>
      </x:c>
      <x:c r="L1839" t="str">
        <x:v>Centro</x:v>
      </x:c>
      <x:c r="M1839" t="str">
        <x:v>Sucre</x:v>
      </x:c>
      <x:c r="N1839" t="str">
        <x:f>IFERROR(VLOOKUP(M1839,'Mapeos'!$A$4:$B$30,2,FALSE),M1839)</x:f>
        <x:v>Sucre</x:v>
      </x:c>
      <x:c r="O1839" t="str">
        <x:v>C00669</x:v>
      </x:c>
      <x:c r="P1839" t="str">
        <x:v>Frecuente</x:v>
      </x:c>
      <x:c r="Q1839" t="str">
        <x:v>P0019</x:v>
      </x:c>
      <x:c r="R1839" t="str">
        <x:v>Electrónica</x:v>
      </x:c>
      <x:c r="S1839" t="str">
        <x:v>Marca A</x:v>
      </x:c>
      <x:c r="T1839" t="str">
        <x:v>Tienda</x:v>
      </x:c>
      <x:c r="U1839" t="str">
        <x:f>IFERROR(VLOOKUP(T1839,'Mapeos'!$D$4:$E$25,2,FALSE),T1839)</x:f>
        <x:v>Tienda</x:v>
      </x:c>
      <x:c r="V1839" t="str">
        <x:v>V020</x:v>
      </x:c>
      <x:c r="W1839" t="n">
        <x:v>1</x:v>
      </x:c>
      <x:c r="X1839" s="28" t="n">
        <x:v>241.42</x:v>
      </x:c>
      <x:c r="Y1839" s="20" t="n">
        <x:v>0.25</x:v>
      </x:c>
      <x:c r="Z1839" s="20" t="n">
        <x:f>IF(Y1839&gt;1,Y1839/100,Y1839)</x:f>
        <x:v>0.25</x:v>
      </x:c>
      <x:c r="AA1839" s="28" t="n">
        <x:v>149.37</x:v>
      </x:c>
      <x:c r="AB1839" s="28" t="n">
        <x:v>181.06</x:v>
      </x:c>
      <x:c r="AC1839" s="28" t="str">
        <x:v>BOB</x:v>
      </x:c>
      <x:c r="AD1839" s="28" t="n">
        <x:f>IF(AC1839="USD",AB1839*'Parametros'!$B$4,AB1839)</x:f>
        <x:v>181.06</x:v>
      </x:c>
      <x:c r="AE1839" s="28" t="n">
        <x:f>W1839*X1839*(1-Z1839)</x:f>
        <x:v>181.065</x:v>
      </x:c>
      <x:c r="AF1839" s="28" t="n">
        <x:f>W1839*AA1839</x:f>
        <x:v>149.37</x:v>
      </x:c>
      <x:c r="AG1839" s="28" t="n">
        <x:f>AE1839-AF1839</x:f>
        <x:v>31.694999999999993</x:v>
      </x:c>
      <x:c r="AH1839" s="20" t="n">
        <x:f>IF(AE1839&gt;0,AG1839/AE1839,"")</x:f>
        <x:v>0.17504763482727193</x:v>
      </x:c>
      <x:c r="AI1839" s="28" t="n">
        <x:v>127625.59</x:v>
      </x:c>
      <x:c r="AJ1839" s="28"/>
      <x:c r="AK1839"/>
      <x:c r="AL1839" t="str">
        <x:v>Completado</x:v>
      </x:c>
      <x:c r="AM1839" t="str">
        <x:f>IF(W1839&lt;0,"Devuelto",AL1839)</x:f>
        <x:v>Completado</x:v>
      </x:c>
      <x:c r="AN1839" t="str">
        <x:v>Transferencia</x:v>
      </x:c>
      <x:c r="AO1839" s="29" t="str">
        <x:v>Sin observación</x:v>
      </x:c>
      <x:c r="AP1839" t="str">
        <x:f>IF(D1839="","No","Sí")</x:f>
        <x:v>Sí</x:v>
      </x:c>
    </x:row>
    <x:row r="1840">
      <x:c r="A1840" t="n">
        <x:v>1840</x:v>
      </x:c>
      <x:c r="B1840" t="str">
        <x:v>VT0008732</x:v>
      </x:c>
      <x:c r="C1840" t="str">
        <x:v>45679</x:v>
      </x:c>
      <x:c r="D1840" s="27" t="n">
        <x:v>45679</x:v>
      </x:c>
      <x:c r="E1840" t="n">
        <x:f>IF(D1840="","",YEAR(D1840))</x:f>
        <x:v>2025</x:v>
      </x:c>
      <x:c r="F1840" t="n">
        <x:f>IF(D1840="","",MONTH(D1840))</x:f>
        <x:v>1</x:v>
      </x:c>
      <x:c r="G1840" t="str">
        <x:f>IF(D1840="","Fecha no disponible",TEXT(D1840,"mmmm"))</x:f>
        <x:v>January</x:v>
      </x:c>
      <x:c r="H1840" t="str">
        <x:f>IF(D1840="","Fecha no disponible",TEXT(D1840,"yyyy-mm"))</x:f>
        <x:v>2025-01</x:v>
      </x:c>
      <x:c r="I1840" t="str">
        <x:f>IF(D1840="","Fecha no disponible","T"&amp;ROUNDUP(MONTH(D1840)/3,0))</x:f>
        <x:v>T1</x:v>
      </x:c>
      <x:c r="J1840" t="str">
        <x:v>T014</x:v>
      </x:c>
      <x:c r="K1840" t="str">
        <x:v>Tienda Potosí 2</x:v>
      </x:c>
      <x:c r="L1840" t="str">
        <x:v>Barrio</x:v>
      </x:c>
      <x:c r="M1840" t="str">
        <x:v>Potosí</x:v>
      </x:c>
      <x:c r="N1840" t="str">
        <x:f>IFERROR(VLOOKUP(M1840,'Mapeos'!$A$4:$B$30,2,FALSE),M1840)</x:f>
        <x:v>Potosí</x:v>
      </x:c>
      <x:c r="O1840" t="str">
        <x:v>C01105</x:v>
      </x:c>
      <x:c r="P1840" t="str">
        <x:v>Frecuente</x:v>
      </x:c>
      <x:c r="Q1840" t="str">
        <x:v>P0015</x:v>
      </x:c>
      <x:c r="R1840" t="str">
        <x:v>Alimentos</x:v>
      </x:c>
      <x:c r="S1840" t="str">
        <x:v>Marca C</x:v>
      </x:c>
      <x:c r="T1840" t="str">
        <x:v>Tienda</x:v>
      </x:c>
      <x:c r="U1840" t="str">
        <x:f>IFERROR(VLOOKUP(T1840,'Mapeos'!$D$4:$E$25,2,FALSE),T1840)</x:f>
        <x:v>Tienda</x:v>
      </x:c>
      <x:c r="V1840" t="str">
        <x:v>V007</x:v>
      </x:c>
      <x:c r="W1840" t="n">
        <x:v>1</x:v>
      </x:c>
      <x:c r="X1840" s="28" t="n">
        <x:v>46.53</x:v>
      </x:c>
      <x:c r="Y1840" s="20" t="n">
        <x:v>0.2</x:v>
      </x:c>
      <x:c r="Z1840" s="20" t="n">
        <x:f>IF(Y1840&gt;1,Y1840/100,Y1840)</x:f>
        <x:v>0.2</x:v>
      </x:c>
      <x:c r="AA1840" s="28" t="n">
        <x:v>33.71</x:v>
      </x:c>
      <x:c r="AB1840" s="28" t="n">
        <x:v>37.22</x:v>
      </x:c>
      <x:c r="AC1840" s="28" t="str">
        <x:v>BOB</x:v>
      </x:c>
      <x:c r="AD1840" s="28" t="n">
        <x:f>IF(AC1840="USD",AB1840*'Parametros'!$B$4,AB1840)</x:f>
        <x:v>37.22</x:v>
      </x:c>
      <x:c r="AE1840" s="28" t="n">
        <x:f>W1840*X1840*(1-Z1840)</x:f>
        <x:v>37.224000000000004</x:v>
      </x:c>
      <x:c r="AF1840" s="28" t="n">
        <x:f>W1840*AA1840</x:f>
        <x:v>33.71</x:v>
      </x:c>
      <x:c r="AG1840" s="28" t="n">
        <x:f>AE1840-AF1840</x:f>
        <x:v>3.514000000000003</x:v>
      </x:c>
      <x:c r="AH1840" s="20" t="n">
        <x:f>IF(AE1840&gt;0,AG1840/AE1840,"")</x:f>
        <x:v>0.09440146142273809</x:v>
      </x:c>
      <x:c r="AI1840" s="28" t="n">
        <x:v>178667.19</x:v>
      </x:c>
      <x:c r="AJ1840" s="28"/>
      <x:c r="AK1840"/>
      <x:c r="AL1840" t="str">
        <x:v>Completado</x:v>
      </x:c>
      <x:c r="AM1840" t="str">
        <x:f>IF(W1840&lt;0,"Devuelto",AL1840)</x:f>
        <x:v>Completado</x:v>
      </x:c>
      <x:c r="AN1840" t="str">
        <x:v>Tarjeta</x:v>
      </x:c>
      <x:c r="AO1840" s="29" t="str">
        <x:v>Sin observación</x:v>
      </x:c>
      <x:c r="AP1840" t="str">
        <x:f>IF(D1840="","No","Sí")</x:f>
        <x:v>Sí</x:v>
      </x:c>
    </x:row>
    <x:row r="1841">
      <x:c r="A1841" t="n">
        <x:v>1841</x:v>
      </x:c>
      <x:c r="B1841" t="str">
        <x:v>VT0008737</x:v>
      </x:c>
      <x:c r="C1841" t="str">
        <x:v>45948</x:v>
      </x:c>
      <x:c r="D1841" s="27" t="n">
        <x:v>45948</x:v>
      </x:c>
      <x:c r="E1841" t="n">
        <x:f>IF(D1841="","",YEAR(D1841))</x:f>
        <x:v>2025</x:v>
      </x:c>
      <x:c r="F1841" t="n">
        <x:f>IF(D1841="","",MONTH(D1841))</x:f>
        <x:v>10</x:v>
      </x:c>
      <x:c r="G1841" t="str">
        <x:f>IF(D1841="","Fecha no disponible",TEXT(D1841,"mmmm"))</x:f>
        <x:v>October</x:v>
      </x:c>
      <x:c r="H1841" t="str">
        <x:f>IF(D1841="","Fecha no disponible",TEXT(D1841,"yyyy-mm"))</x:f>
        <x:v>2025-10</x:v>
      </x:c>
      <x:c r="I1841" t="str">
        <x:f>IF(D1841="","Fecha no disponible","T"&amp;ROUNDUP(MONTH(D1841)/3,0))</x:f>
        <x:v>T4</x:v>
      </x:c>
      <x:c r="J1841" t="str">
        <x:v>T017</x:v>
      </x:c>
      <x:c r="K1841" t="str">
        <x:v>Tienda Sucre 1</x:v>
      </x:c>
      <x:c r="L1841" t="str">
        <x:v>Centro</x:v>
      </x:c>
      <x:c r="M1841" t="str">
        <x:v>Sucre</x:v>
      </x:c>
      <x:c r="N1841" t="str">
        <x:f>IFERROR(VLOOKUP(M1841,'Mapeos'!$A$4:$B$30,2,FALSE),M1841)</x:f>
        <x:v>Sucre</x:v>
      </x:c>
      <x:c r="O1841" t="str">
        <x:v>C00422</x:v>
      </x:c>
      <x:c r="P1841" t="str">
        <x:v>Empresa</x:v>
      </x:c>
      <x:c r="Q1841" t="str">
        <x:v>P0145</x:v>
      </x:c>
      <x:c r="R1841" t="str">
        <x:v>Hogar</x:v>
      </x:c>
      <x:c r="S1841" t="str">
        <x:v>Marca D</x:v>
      </x:c>
      <x:c r="T1841" t="str">
        <x:v>E-commerce</x:v>
      </x:c>
      <x:c r="U1841" t="str">
        <x:f>IFERROR(VLOOKUP(T1841,'Mapeos'!$D$4:$E$25,2,FALSE),T1841)</x:f>
        <x:v>E-commerce</x:v>
      </x:c>
      <x:c r="V1841" t="str">
        <x:v>V015</x:v>
      </x:c>
      <x:c r="W1841" t="n">
        <x:v>1</x:v>
      </x:c>
      <x:c r="X1841" s="28" t="n">
        <x:v>72.23</x:v>
      </x:c>
      <x:c r="Y1841" s="20" t="n">
        <x:v>0.1</x:v>
      </x:c>
      <x:c r="Z1841" s="20" t="n">
        <x:f>IF(Y1841&gt;1,Y1841/100,Y1841)</x:f>
        <x:v>0.1</x:v>
      </x:c>
      <x:c r="AA1841" s="28" t="n">
        <x:v>50.42</x:v>
      </x:c>
      <x:c r="AB1841" s="28" t="n">
        <x:v>65.01</x:v>
      </x:c>
      <x:c r="AC1841" s="28" t="str">
        <x:v>BOB</x:v>
      </x:c>
      <x:c r="AD1841" s="28" t="n">
        <x:f>IF(AC1841="USD",AB1841*'Parametros'!$B$4,AB1841)</x:f>
        <x:v>65.01</x:v>
      </x:c>
      <x:c r="AE1841" s="28" t="n">
        <x:f>W1841*X1841*(1-Z1841)</x:f>
        <x:v>65.007</x:v>
      </x:c>
      <x:c r="AF1841" s="28" t="n">
        <x:f>W1841*AA1841</x:f>
        <x:v>50.42</x:v>
      </x:c>
      <x:c r="AG1841" s="28" t="n">
        <x:f>AE1841-AF1841</x:f>
        <x:v>14.587000000000003</x:v>
      </x:c>
      <x:c r="AH1841" s="20" t="n">
        <x:f>IF(AE1841&gt;0,AG1841/AE1841,"")</x:f>
        <x:v>0.2243912194071408</x:v>
      </x:c>
      <x:c r="AI1841" s="28" t="n">
        <x:v>81376.97</x:v>
      </x:c>
      <x:c r="AJ1841" s="28"/>
      <x:c r="AK1841"/>
      <x:c r="AL1841" t="str">
        <x:v>Completado</x:v>
      </x:c>
      <x:c r="AM1841" t="str">
        <x:f>IF(W1841&lt;0,"Devuelto",AL1841)</x:f>
        <x:v>Completado</x:v>
      </x:c>
      <x:c r="AN1841" t="str">
        <x:v>Tarjeta</x:v>
      </x:c>
      <x:c r="AO1841" s="29" t="str">
        <x:v>Sin observación</x:v>
      </x:c>
      <x:c r="AP1841" t="str">
        <x:f>IF(D1841="","No","Sí")</x:f>
        <x:v>Sí</x:v>
      </x:c>
    </x:row>
    <x:row r="1842">
      <x:c r="A1842" t="n">
        <x:v>1842</x:v>
      </x:c>
      <x:c r="B1842" t="str">
        <x:v>VT0008742</x:v>
      </x:c>
      <x:c r="C1842" t="str">
        <x:v>45617</x:v>
      </x:c>
      <x:c r="D1842" s="27" t="n">
        <x:v>45617</x:v>
      </x:c>
      <x:c r="E1842" t="n">
        <x:f>IF(D1842="","",YEAR(D1842))</x:f>
        <x:v>2024</x:v>
      </x:c>
      <x:c r="F1842" t="n">
        <x:f>IF(D1842="","",MONTH(D1842))</x:f>
        <x:v>11</x:v>
      </x:c>
      <x:c r="G1842" t="str">
        <x:f>IF(D1842="","Fecha no disponible",TEXT(D1842,"mmmm"))</x:f>
        <x:v>November</x:v>
      </x:c>
      <x:c r="H1842" t="str">
        <x:f>IF(D1842="","Fecha no disponible",TEXT(D1842,"yyyy-mm"))</x:f>
        <x:v>2024-11</x:v>
      </x:c>
      <x:c r="I1842" t="str">
        <x:f>IF(D1842="","Fecha no disponible","T"&amp;ROUNDUP(MONTH(D1842)/3,0))</x:f>
        <x:v>T4</x:v>
      </x:c>
      <x:c r="J1842" t="str">
        <x:v>T007</x:v>
      </x:c>
      <x:c r="K1842" t="str">
        <x:v>Tienda Santa Cruz 3</x:v>
      </x:c>
      <x:c r="L1842" t="str">
        <x:v>Barrio</x:v>
      </x:c>
      <x:c r="M1842" t="str">
        <x:v>Santa Cruz</x:v>
      </x:c>
      <x:c r="N1842" t="str">
        <x:f>IFERROR(VLOOKUP(M1842,'Mapeos'!$A$4:$B$30,2,FALSE),M1842)</x:f>
        <x:v>Santa Cruz</x:v>
      </x:c>
      <x:c r="O1842" t="str">
        <x:v>C00550</x:v>
      </x:c>
      <x:c r="P1842" t="str">
        <x:v>Frecuente</x:v>
      </x:c>
      <x:c r="Q1842" t="str">
        <x:v>P0087</x:v>
      </x:c>
      <x:c r="R1842" t="str">
        <x:v>Electrónica</x:v>
      </x:c>
      <x:c r="S1842" t="str">
        <x:v>Marca B</x:v>
      </x:c>
      <x:c r="T1842" t="str">
        <x:v>Tienda</x:v>
      </x:c>
      <x:c r="U1842" t="str">
        <x:f>IFERROR(VLOOKUP(T1842,'Mapeos'!$D$4:$E$25,2,FALSE),T1842)</x:f>
        <x:v>Tienda</x:v>
      </x:c>
      <x:c r="V1842" t="str">
        <x:v>V018</x:v>
      </x:c>
      <x:c r="W1842" t="n">
        <x:v>5</x:v>
      </x:c>
      <x:c r="X1842" s="28" t="n">
        <x:v>752.3</x:v>
      </x:c>
      <x:c r="Y1842" s="20" t="n">
        <x:v>0.05</x:v>
      </x:c>
      <x:c r="Z1842" s="20" t="n">
        <x:f>IF(Y1842&gt;1,Y1842/100,Y1842)</x:f>
        <x:v>0.05</x:v>
      </x:c>
      <x:c r="AA1842" s="28" t="n">
        <x:v>417.2</x:v>
      </x:c>
      <x:c r="AB1842" s="28" t="n">
        <x:v>3573.42</x:v>
      </x:c>
      <x:c r="AC1842" s="28" t="str">
        <x:v>BOB</x:v>
      </x:c>
      <x:c r="AD1842" s="28" t="n">
        <x:f>IF(AC1842="USD",AB1842*'Parametros'!$B$4,AB1842)</x:f>
        <x:v>3573.42</x:v>
      </x:c>
      <x:c r="AE1842" s="28" t="n">
        <x:f>W1842*X1842*(1-Z1842)</x:f>
        <x:v>3573.4249999999997</x:v>
      </x:c>
      <x:c r="AF1842" s="28" t="n">
        <x:f>W1842*AA1842</x:f>
        <x:v>2086</x:v>
      </x:c>
      <x:c r="AG1842" s="28" t="n">
        <x:f>AE1842-AF1842</x:f>
        <x:v>1487.4249999999997</x:v>
      </x:c>
      <x:c r="AH1842" s="20" t="n">
        <x:f>IF(AE1842&gt;0,AG1842/AE1842,"")</x:f>
        <x:v>0.41624631830806574</x:v>
      </x:c>
      <x:c r="AI1842" s="28" t="n">
        <x:v>177999.68</x:v>
      </x:c>
      <x:c r="AJ1842" s="28"/>
      <x:c r="AK1842"/>
      <x:c r="AL1842" t="str">
        <x:v>Completado</x:v>
      </x:c>
      <x:c r="AM1842" t="str">
        <x:f>IF(W1842&lt;0,"Devuelto",AL1842)</x:f>
        <x:v>Completado</x:v>
      </x:c>
      <x:c r="AN1842" t="str">
        <x:v>Transferencia</x:v>
      </x:c>
      <x:c r="AO1842" s="29" t="str">
        <x:v>Sin observación</x:v>
      </x:c>
      <x:c r="AP1842" t="str">
        <x:f>IF(D1842="","No","Sí")</x:f>
        <x:v>Sí</x:v>
      </x:c>
    </x:row>
    <x:row r="1843">
      <x:c r="A1843" t="n">
        <x:v>1843</x:v>
      </x:c>
      <x:c r="B1843" t="str">
        <x:v>VT0008747</x:v>
      </x:c>
      <x:c r="C1843" t="str">
        <x:v>46007</x:v>
      </x:c>
      <x:c r="D1843" s="27" t="n">
        <x:v>46007</x:v>
      </x:c>
      <x:c r="E1843" t="n">
        <x:f>IF(D1843="","",YEAR(D1843))</x:f>
        <x:v>2025</x:v>
      </x:c>
      <x:c r="F1843" t="n">
        <x:f>IF(D1843="","",MONTH(D1843))</x:f>
        <x:v>12</x:v>
      </x:c>
      <x:c r="G1843" t="str">
        <x:f>IF(D1843="","Fecha no disponible",TEXT(D1843,"mmmm"))</x:f>
        <x:v>December</x:v>
      </x:c>
      <x:c r="H1843" t="str">
        <x:f>IF(D1843="","Fecha no disponible",TEXT(D1843,"yyyy-mm"))</x:f>
        <x:v>2025-12</x:v>
      </x:c>
      <x:c r="I1843" t="str">
        <x:f>IF(D1843="","Fecha no disponible","T"&amp;ROUNDUP(MONTH(D1843)/3,0))</x:f>
        <x:v>T4</x:v>
      </x:c>
      <x:c r="J1843" t="str">
        <x:v>T004</x:v>
      </x:c>
      <x:c r="K1843" t="str">
        <x:v>Tienda La Paz 4</x:v>
      </x:c>
      <x:c r="L1843" t="str">
        <x:v>Centro</x:v>
      </x:c>
      <x:c r="M1843" t="str">
        <x:v>La Paz</x:v>
      </x:c>
      <x:c r="N1843" t="str">
        <x:f>IFERROR(VLOOKUP(M1843,'Mapeos'!$A$4:$B$30,2,FALSE),M1843)</x:f>
        <x:v>La Paz</x:v>
      </x:c>
      <x:c r="O1843" t="str">
        <x:v>C00122</x:v>
      </x:c>
      <x:c r="P1843" t="str">
        <x:v>Masivo</x:v>
      </x:c>
      <x:c r="Q1843" t="str">
        <x:v>P0140</x:v>
      </x:c>
      <x:c r="R1843" t="str">
        <x:v>Hogar</x:v>
      </x:c>
      <x:c r="S1843" t="str">
        <x:v>Marca D</x:v>
      </x:c>
      <x:c r="T1843" t="str">
        <x:v>Tienda</x:v>
      </x:c>
      <x:c r="U1843" t="str">
        <x:f>IFERROR(VLOOKUP(T1843,'Mapeos'!$D$4:$E$25,2,FALSE),T1843)</x:f>
        <x:v>Tienda</x:v>
      </x:c>
      <x:c r="V1843" t="str">
        <x:v>V004</x:v>
      </x:c>
      <x:c r="W1843" t="n">
        <x:v>1</x:v>
      </x:c>
      <x:c r="X1843" s="28" t="n">
        <x:v>193.46</x:v>
      </x:c>
      <x:c r="Y1843" s="20" t="n">
        <x:v>0.15</x:v>
      </x:c>
      <x:c r="Z1843" s="20" t="n">
        <x:f>IF(Y1843&gt;1,Y1843/100,Y1843)</x:f>
        <x:v>0.15</x:v>
      </x:c>
      <x:c r="AA1843" s="28" t="n">
        <x:v>122.58</x:v>
      </x:c>
      <x:c r="AB1843" s="28" t="n">
        <x:v>164.44</x:v>
      </x:c>
      <x:c r="AC1843" s="28" t="str">
        <x:v>BOB</x:v>
      </x:c>
      <x:c r="AD1843" s="28" t="n">
        <x:f>IF(AC1843="USD",AB1843*'Parametros'!$B$4,AB1843)</x:f>
        <x:v>164.44</x:v>
      </x:c>
      <x:c r="AE1843" s="28" t="n">
        <x:f>W1843*X1843*(1-Z1843)</x:f>
        <x:v>164.441</x:v>
      </x:c>
      <x:c r="AF1843" s="28" t="n">
        <x:f>W1843*AA1843</x:f>
        <x:v>122.58</x:v>
      </x:c>
      <x:c r="AG1843" s="28" t="n">
        <x:f>AE1843-AF1843</x:f>
        <x:v>41.861000000000004</x:v>
      </x:c>
      <x:c r="AH1843" s="20" t="n">
        <x:f>IF(AE1843&gt;0,AG1843/AE1843,"")</x:f>
        <x:v>0.2545654672496519</x:v>
      </x:c>
      <x:c r="AI1843" s="28" t="n">
        <x:v>139219.44</x:v>
      </x:c>
      <x:c r="AJ1843" s="28"/>
      <x:c r="AK1843"/>
      <x:c r="AL1843" t="str">
        <x:v>Completado</x:v>
      </x:c>
      <x:c r="AM1843" t="str">
        <x:f>IF(W1843&lt;0,"Devuelto",AL1843)</x:f>
        <x:v>Completado</x:v>
      </x:c>
      <x:c r="AN1843" t="str">
        <x:v>QR</x:v>
      </x:c>
      <x:c r="AO1843" s="29" t="str">
        <x:v>Sin observación</x:v>
      </x:c>
      <x:c r="AP1843" t="str">
        <x:f>IF(D1843="","No","Sí")</x:f>
        <x:v>Sí</x:v>
      </x:c>
    </x:row>
    <x:row r="1844">
      <x:c r="A1844" t="n">
        <x:v>1844</x:v>
      </x:c>
      <x:c r="B1844" t="str">
        <x:v>VT0008751</x:v>
      </x:c>
      <x:c r="C1844" t="str">
        <x:v>45861</x:v>
      </x:c>
      <x:c r="D1844" s="27" t="n">
        <x:v>45861</x:v>
      </x:c>
      <x:c r="E1844" t="n">
        <x:f>IF(D1844="","",YEAR(D1844))</x:f>
        <x:v>2025</x:v>
      </x:c>
      <x:c r="F1844" t="n">
        <x:f>IF(D1844="","",MONTH(D1844))</x:f>
        <x:v>7</x:v>
      </x:c>
      <x:c r="G1844" t="str">
        <x:f>IF(D1844="","Fecha no disponible",TEXT(D1844,"mmmm"))</x:f>
        <x:v>July</x:v>
      </x:c>
      <x:c r="H1844" t="str">
        <x:f>IF(D1844="","Fecha no disponible",TEXT(D1844,"yyyy-mm"))</x:f>
        <x:v>2025-07</x:v>
      </x:c>
      <x:c r="I1844" t="str">
        <x:f>IF(D1844="","Fecha no disponible","T"&amp;ROUNDUP(MONTH(D1844)/3,0))</x:f>
        <x:v>T3</x:v>
      </x:c>
      <x:c r="J1844" t="str">
        <x:v>T017</x:v>
      </x:c>
      <x:c r="K1844" t="str">
        <x:v>Tienda Sucre 1</x:v>
      </x:c>
      <x:c r="L1844" t="str">
        <x:v>Centro</x:v>
      </x:c>
      <x:c r="M1844" t="str">
        <x:v>Sucre</x:v>
      </x:c>
      <x:c r="N1844" t="str">
        <x:f>IFERROR(VLOOKUP(M1844,'Mapeos'!$A$4:$B$30,2,FALSE),M1844)</x:f>
        <x:v>Sucre</x:v>
      </x:c>
      <x:c r="O1844" t="str">
        <x:v>C00656</x:v>
      </x:c>
      <x:c r="P1844" t="str">
        <x:v>Empresa</x:v>
      </x:c>
      <x:c r="Q1844" t="str">
        <x:v>P0074</x:v>
      </x:c>
      <x:c r="R1844" t="str">
        <x:v>Hogar</x:v>
      </x:c>
      <x:c r="S1844" t="str">
        <x:v>Marca B</x:v>
      </x:c>
      <x:c r="T1844" t="str">
        <x:v>Marketplace</x:v>
      </x:c>
      <x:c r="U1844" t="str">
        <x:f>IFERROR(VLOOKUP(T1844,'Mapeos'!$D$4:$E$25,2,FALSE),T1844)</x:f>
        <x:v>Marketplace</x:v>
      </x:c>
      <x:c r="V1844" t="str">
        <x:v>V028</x:v>
      </x:c>
      <x:c r="W1844" t="n">
        <x:v>-1</x:v>
      </x:c>
      <x:c r="X1844" s="28" t="n">
        <x:v>302.93</x:v>
      </x:c>
      <x:c r="Y1844" s="20" t="n">
        <x:v>0.25</x:v>
      </x:c>
      <x:c r="Z1844" s="20" t="n">
        <x:f>IF(Y1844&gt;1,Y1844/100,Y1844)</x:f>
        <x:v>0.25</x:v>
      </x:c>
      <x:c r="AA1844" s="28" t="n">
        <x:v>211</x:v>
      </x:c>
      <x:c r="AB1844" s="28" t="n">
        <x:v>-227.2</x:v>
      </x:c>
      <x:c r="AC1844" s="28" t="str">
        <x:v>BOB</x:v>
      </x:c>
      <x:c r="AD1844" s="28" t="n">
        <x:f>IF(AC1844="USD",AB1844*'Parametros'!$B$4,AB1844)</x:f>
        <x:v>-227.2</x:v>
      </x:c>
      <x:c r="AE1844" s="28" t="n">
        <x:f>W1844*X1844*(1-Z1844)</x:f>
        <x:v>-227.1975</x:v>
      </x:c>
      <x:c r="AF1844" s="28" t="n">
        <x:f>W1844*AA1844</x:f>
        <x:v>-211</x:v>
      </x:c>
      <x:c r="AG1844" s="28" t="n">
        <x:f>AE1844-AF1844</x:f>
        <x:v>-16.19749999999999</x:v>
      </x:c>
      <x:c r="AH1844" s="20" t="str">
        <x:f>IF(AE1844&gt;0,AG1844/AE1844,"")</x:f>
      </x:c>
      <x:c r="AI1844" s="28" t="n">
        <x:v>73730.51</x:v>
      </x:c>
      <x:c r="AJ1844" s="28"/>
      <x:c r="AK1844"/>
      <x:c r="AL1844" t="str">
        <x:v>Devuelto</x:v>
      </x:c>
      <x:c r="AM1844" t="str">
        <x:f>IF(W1844&lt;0,"Devuelto",AL1844)</x:f>
        <x:v>Devuelto</x:v>
      </x:c>
      <x:c r="AN1844" t="str">
        <x:v>Efectivo</x:v>
      </x:c>
      <x:c r="AO1844" s="29" t="str">
        <x:v>Sin observación</x:v>
      </x:c>
      <x:c r="AP1844" t="str">
        <x:f>IF(D1844="","No","Sí")</x:f>
        <x:v>Sí</x:v>
      </x:c>
    </x:row>
    <x:row r="1845">
      <x:c r="A1845" t="n">
        <x:v>1845</x:v>
      </x:c>
      <x:c r="B1845" t="str">
        <x:v>VT0008756</x:v>
      </x:c>
      <x:c r="C1845" t="str">
        <x:v>46036</x:v>
      </x:c>
      <x:c r="D1845" s="27" t="n">
        <x:v>46036</x:v>
      </x:c>
      <x:c r="E1845" t="n">
        <x:f>IF(D1845="","",YEAR(D1845))</x:f>
        <x:v>2026</x:v>
      </x:c>
      <x:c r="F1845" t="n">
        <x:f>IF(D1845="","",MONTH(D1845))</x:f>
        <x:v>1</x:v>
      </x:c>
      <x:c r="G1845" t="str">
        <x:f>IF(D1845="","Fecha no disponible",TEXT(D1845,"mmmm"))</x:f>
        <x:v>January</x:v>
      </x:c>
      <x:c r="H1845" t="str">
        <x:f>IF(D1845="","Fecha no disponible",TEXT(D1845,"yyyy-mm"))</x:f>
        <x:v>2026-01</x:v>
      </x:c>
      <x:c r="I1845" t="str">
        <x:f>IF(D1845="","Fecha no disponible","T"&amp;ROUNDUP(MONTH(D1845)/3,0))</x:f>
        <x:v>T1</x:v>
      </x:c>
      <x:c r="J1845" t="str">
        <x:v>T020</x:v>
      </x:c>
      <x:c r="K1845" t="str">
        <x:v>Tienda Sucre 4</x:v>
      </x:c>
      <x:c r="L1845" t="str">
        <x:v>Mall</x:v>
      </x:c>
      <x:c r="M1845" t="str">
        <x:v>Sucre</x:v>
      </x:c>
      <x:c r="N1845" t="str">
        <x:f>IFERROR(VLOOKUP(M1845,'Mapeos'!$A$4:$B$30,2,FALSE),M1845)</x:f>
        <x:v>Sucre</x:v>
      </x:c>
      <x:c r="O1845" t="str">
        <x:v>C01160</x:v>
      </x:c>
      <x:c r="P1845" t="str">
        <x:v>Empresa</x:v>
      </x:c>
      <x:c r="Q1845" t="str">
        <x:v>P0137</x:v>
      </x:c>
      <x:c r="R1845" t="str">
        <x:v>Cuidado Personal</x:v>
      </x:c>
      <x:c r="S1845" t="str">
        <x:v>Marca B</x:v>
      </x:c>
      <x:c r="T1845" t="str">
        <x:v>E-commerce</x:v>
      </x:c>
      <x:c r="U1845" t="str">
        <x:f>IFERROR(VLOOKUP(T1845,'Mapeos'!$D$4:$E$25,2,FALSE),T1845)</x:f>
        <x:v>E-commerce</x:v>
      </x:c>
      <x:c r="V1845" t="str">
        <x:v>V035</x:v>
      </x:c>
      <x:c r="W1845" t="n">
        <x:v>1</x:v>
      </x:c>
      <x:c r="X1845" s="28" t="n">
        <x:v>90.33</x:v>
      </x:c>
      <x:c r="Y1845" s="20" t="n">
        <x:v>0.05</x:v>
      </x:c>
      <x:c r="Z1845" s="20" t="n">
        <x:f>IF(Y1845&gt;1,Y1845/100,Y1845)</x:f>
        <x:v>0.05</x:v>
      </x:c>
      <x:c r="AA1845" s="28" t="n">
        <x:v>53.51</x:v>
      </x:c>
      <x:c r="AB1845" s="28" t="n">
        <x:v>85.81</x:v>
      </x:c>
      <x:c r="AC1845" s="28" t="str">
        <x:v>BOB</x:v>
      </x:c>
      <x:c r="AD1845" s="28" t="n">
        <x:f>IF(AC1845="USD",AB1845*'Parametros'!$B$4,AB1845)</x:f>
        <x:v>85.81</x:v>
      </x:c>
      <x:c r="AE1845" s="28" t="n">
        <x:f>W1845*X1845*(1-Z1845)</x:f>
        <x:v>85.81349999999999</x:v>
      </x:c>
      <x:c r="AF1845" s="28" t="n">
        <x:f>W1845*AA1845</x:f>
        <x:v>53.51</x:v>
      </x:c>
      <x:c r="AG1845" s="28" t="n">
        <x:f>AE1845-AF1845</x:f>
        <x:v>32.30349999999999</x:v>
      </x:c>
      <x:c r="AH1845" s="20" t="n">
        <x:f>IF(AE1845&gt;0,AG1845/AE1845,"")</x:f>
        <x:v>0.3764384391733235</x:v>
      </x:c>
      <x:c r="AI1845" s="28" t="n">
        <x:v>68311.49</x:v>
      </x:c>
      <x:c r="AJ1845" s="28"/>
      <x:c r="AK1845"/>
      <x:c r="AL1845" t="str">
        <x:v>Completado</x:v>
      </x:c>
      <x:c r="AM1845" t="str">
        <x:f>IF(W1845&lt;0,"Devuelto",AL1845)</x:f>
        <x:v>Completado</x:v>
      </x:c>
      <x:c r="AN1845" t="str">
        <x:v>Tarjeta</x:v>
      </x:c>
      <x:c r="AO1845" s="29" t="str">
        <x:v>Sin observación</x:v>
      </x:c>
      <x:c r="AP1845" t="str">
        <x:f>IF(D1845="","No","Sí")</x:f>
        <x:v>Sí</x:v>
      </x:c>
    </x:row>
    <x:row r="1846">
      <x:c r="A1846" t="n">
        <x:v>1846</x:v>
      </x:c>
      <x:c r="B1846" t="str">
        <x:v>VT0008761</x:v>
      </x:c>
      <x:c r="C1846" t="str">
        <x:v>45443</x:v>
      </x:c>
      <x:c r="D1846" s="27" t="n">
        <x:v>45443</x:v>
      </x:c>
      <x:c r="E1846" t="n">
        <x:f>IF(D1846="","",YEAR(D1846))</x:f>
        <x:v>2024</x:v>
      </x:c>
      <x:c r="F1846" t="n">
        <x:f>IF(D1846="","",MONTH(D1846))</x:f>
        <x:v>5</x:v>
      </x:c>
      <x:c r="G1846" t="str">
        <x:f>IF(D1846="","Fecha no disponible",TEXT(D1846,"mmmm"))</x:f>
        <x:v>May</x:v>
      </x:c>
      <x:c r="H1846" t="str">
        <x:f>IF(D1846="","Fecha no disponible",TEXT(D1846,"yyyy-mm"))</x:f>
        <x:v>2024-05</x:v>
      </x:c>
      <x:c r="I1846" t="str">
        <x:f>IF(D1846="","Fecha no disponible","T"&amp;ROUNDUP(MONTH(D1846)/3,0))</x:f>
        <x:v>T2</x:v>
      </x:c>
      <x:c r="J1846" t="str">
        <x:v>T005</x:v>
      </x:c>
      <x:c r="K1846" t="str">
        <x:v>Tienda Santa Cruz 1</x:v>
      </x:c>
      <x:c r="L1846" t="str">
        <x:v>Centro</x:v>
      </x:c>
      <x:c r="M1846" t="str">
        <x:v>Santa Cruz</x:v>
      </x:c>
      <x:c r="N1846" t="str">
        <x:f>IFERROR(VLOOKUP(M1846,'Mapeos'!$A$4:$B$30,2,FALSE),M1846)</x:f>
        <x:v>Santa Cruz</x:v>
      </x:c>
      <x:c r="O1846" t="str">
        <x:v>C00509</x:v>
      </x:c>
      <x:c r="P1846" t="str">
        <x:v>Frecuente</x:v>
      </x:c>
      <x:c r="Q1846" t="str">
        <x:v>P0096</x:v>
      </x:c>
      <x:c r="R1846" t="str">
        <x:v>Electrónica</x:v>
      </x:c>
      <x:c r="S1846" t="str">
        <x:v>Marca C</x:v>
      </x:c>
      <x:c r="T1846" t="str">
        <x:v>WhatsApp</x:v>
      </x:c>
      <x:c r="U1846" t="str">
        <x:f>IFERROR(VLOOKUP(T1846,'Mapeos'!$D$4:$E$25,2,FALSE),T1846)</x:f>
        <x:v>WhatsApp</x:v>
      </x:c>
      <x:c r="V1846" t="str">
        <x:v>V009</x:v>
      </x:c>
      <x:c r="W1846" t="n">
        <x:v>2</x:v>
      </x:c>
      <x:c r="X1846" s="28" t="n">
        <x:v>395.87</x:v>
      </x:c>
      <x:c r="Y1846" s="20" t="n">
        <x:v>0.2</x:v>
      </x:c>
      <x:c r="Z1846" s="20" t="n">
        <x:f>IF(Y1846&gt;1,Y1846/100,Y1846)</x:f>
        <x:v>0.2</x:v>
      </x:c>
      <x:c r="AA1846" s="28" t="n">
        <x:v>273.47</x:v>
      </x:c>
      <x:c r="AB1846" s="28" t="n">
        <x:v>633.39</x:v>
      </x:c>
      <x:c r="AC1846" s="28" t="str">
        <x:v>BOB</x:v>
      </x:c>
      <x:c r="AD1846" s="28" t="n">
        <x:f>IF(AC1846="USD",AB1846*'Parametros'!$B$4,AB1846)</x:f>
        <x:v>633.39</x:v>
      </x:c>
      <x:c r="AE1846" s="28" t="n">
        <x:f>W1846*X1846*(1-Z1846)</x:f>
        <x:v>633.392</x:v>
      </x:c>
      <x:c r="AF1846" s="28" t="n">
        <x:f>W1846*AA1846</x:f>
        <x:v>546.94</x:v>
      </x:c>
      <x:c r="AG1846" s="28" t="n">
        <x:f>AE1846-AF1846</x:f>
        <x:v>86.452</x:v>
      </x:c>
      <x:c r="AH1846" s="20" t="n">
        <x:f>IF(AE1846&gt;0,AG1846/AE1846,"")</x:f>
        <x:v>0.13649051456286154</x:v>
      </x:c>
      <x:c r="AI1846" s="28" t="n">
        <x:v>89037.04</x:v>
      </x:c>
      <x:c r="AJ1846" s="28"/>
      <x:c r="AK1846"/>
      <x:c r="AL1846" t="str">
        <x:v>Completado</x:v>
      </x:c>
      <x:c r="AM1846" t="str">
        <x:f>IF(W1846&lt;0,"Devuelto",AL1846)</x:f>
        <x:v>Completado</x:v>
      </x:c>
      <x:c r="AN1846" t="str">
        <x:v>Efectivo</x:v>
      </x:c>
      <x:c r="AO1846" s="29" t="str">
        <x:v>Sin observación</x:v>
      </x:c>
      <x:c r="AP1846" t="str">
        <x:f>IF(D1846="","No","Sí")</x:f>
        <x:v>Sí</x:v>
      </x:c>
    </x:row>
    <x:row r="1847">
      <x:c r="A1847" t="n">
        <x:v>1847</x:v>
      </x:c>
      <x:c r="B1847" t="str">
        <x:v>VT0008766</x:v>
      </x:c>
      <x:c r="C1847" t="str">
        <x:v>45514</x:v>
      </x:c>
      <x:c r="D1847" s="27" t="n">
        <x:v>45514</x:v>
      </x:c>
      <x:c r="E1847" t="n">
        <x:f>IF(D1847="","",YEAR(D1847))</x:f>
        <x:v>2024</x:v>
      </x:c>
      <x:c r="F1847" t="n">
        <x:f>IF(D1847="","",MONTH(D1847))</x:f>
        <x:v>8</x:v>
      </x:c>
      <x:c r="G1847" t="str">
        <x:f>IF(D1847="","Fecha no disponible",TEXT(D1847,"mmmm"))</x:f>
        <x:v>August</x:v>
      </x:c>
      <x:c r="H1847" t="str">
        <x:f>IF(D1847="","Fecha no disponible",TEXT(D1847,"yyyy-mm"))</x:f>
        <x:v>2024-08</x:v>
      </x:c>
      <x:c r="I1847" t="str">
        <x:f>IF(D1847="","Fecha no disponible","T"&amp;ROUNDUP(MONTH(D1847)/3,0))</x:f>
        <x:v>T3</x:v>
      </x:c>
      <x:c r="J1847" t="str">
        <x:v>T019</x:v>
      </x:c>
      <x:c r="K1847" t="str">
        <x:v>Tienda Sucre 3</x:v>
      </x:c>
      <x:c r="L1847" t="str">
        <x:v>Centro</x:v>
      </x:c>
      <x:c r="M1847" t="str">
        <x:v>Sucre</x:v>
      </x:c>
      <x:c r="N1847" t="str">
        <x:f>IFERROR(VLOOKUP(M1847,'Mapeos'!$A$4:$B$30,2,FALSE),M1847)</x:f>
        <x:v>Sucre</x:v>
      </x:c>
      <x:c r="O1847" t="str">
        <x:v>C00086</x:v>
      </x:c>
      <x:c r="P1847" t="str">
        <x:v>Empresa</x:v>
      </x:c>
      <x:c r="Q1847" t="str">
        <x:v>P0086</x:v>
      </x:c>
      <x:c r="R1847" t="str">
        <x:v>Electrónica</x:v>
      </x:c>
      <x:c r="S1847" t="str">
        <x:v>Marca C</x:v>
      </x:c>
      <x:c r="T1847" t="str">
        <x:v>Tienda</x:v>
      </x:c>
      <x:c r="U1847" t="str">
        <x:f>IFERROR(VLOOKUP(T1847,'Mapeos'!$D$4:$E$25,2,FALSE),T1847)</x:f>
        <x:v>Tienda</x:v>
      </x:c>
      <x:c r="V1847" t="str">
        <x:v>V016</x:v>
      </x:c>
      <x:c r="W1847" t="n">
        <x:v>1</x:v>
      </x:c>
      <x:c r="X1847" s="28" t="n">
        <x:v>378.77</x:v>
      </x:c>
      <x:c r="Y1847" s="20" t="n">
        <x:v>0.25</x:v>
      </x:c>
      <x:c r="Z1847" s="20" t="n">
        <x:f>IF(Y1847&gt;1,Y1847/100,Y1847)</x:f>
        <x:v>0.25</x:v>
      </x:c>
      <x:c r="AA1847" s="28" t="n">
        <x:v>240.45</x:v>
      </x:c>
      <x:c r="AB1847" s="28" t="n">
        <x:v>284.08</x:v>
      </x:c>
      <x:c r="AC1847" s="28" t="str">
        <x:v>BOB</x:v>
      </x:c>
      <x:c r="AD1847" s="28" t="n">
        <x:f>IF(AC1847="USD",AB1847*'Parametros'!$B$4,AB1847)</x:f>
        <x:v>284.08</x:v>
      </x:c>
      <x:c r="AE1847" s="28" t="n">
        <x:f>W1847*X1847*(1-Z1847)</x:f>
        <x:v>284.0775</x:v>
      </x:c>
      <x:c r="AF1847" s="28" t="n">
        <x:f>W1847*AA1847</x:f>
        <x:v>240.45</x:v>
      </x:c>
      <x:c r="AG1847" s="28" t="n">
        <x:f>AE1847-AF1847</x:f>
        <x:v>43.6275</x:v>
      </x:c>
      <x:c r="AH1847" s="20" t="n">
        <x:f>IF(AE1847&gt;0,AG1847/AE1847,"")</x:f>
        <x:v>0.15357604878950287</x:v>
      </x:c>
      <x:c r="AI1847" s="28" t="n">
        <x:v>171916.69</x:v>
      </x:c>
      <x:c r="AJ1847" s="28" t="n">
        <x:v>155</x:v>
      </x:c>
      <x:c r="AK1847" t="n">
        <x:v>22</x:v>
      </x:c>
      <x:c r="AL1847" t="str">
        <x:v>Completado</x:v>
      </x:c>
      <x:c r="AM1847" t="str">
        <x:f>IF(W1847&lt;0,"Devuelto",AL1847)</x:f>
        <x:v>Completado</x:v>
      </x:c>
      <x:c r="AN1847" t="str">
        <x:v>Transferencia</x:v>
      </x:c>
      <x:c r="AO1847" s="29" t="str">
        <x:v>Sin observación</x:v>
      </x:c>
      <x:c r="AP1847" t="str">
        <x:f>IF(D1847="","No","Sí")</x:f>
        <x:v>Sí</x:v>
      </x:c>
    </x:row>
    <x:row r="1848">
      <x:c r="A1848" t="n">
        <x:v>1848</x:v>
      </x:c>
      <x:c r="B1848" t="str">
        <x:v>VT0008770</x:v>
      </x:c>
      <x:c r="C1848" t="str">
        <x:v>46104</x:v>
      </x:c>
      <x:c r="D1848" s="27" t="n">
        <x:v>46104</x:v>
      </x:c>
      <x:c r="E1848" t="n">
        <x:f>IF(D1848="","",YEAR(D1848))</x:f>
        <x:v>2026</x:v>
      </x:c>
      <x:c r="F1848" t="n">
        <x:f>IF(D1848="","",MONTH(D1848))</x:f>
        <x:v>3</x:v>
      </x:c>
      <x:c r="G1848" t="str">
        <x:f>IF(D1848="","Fecha no disponible",TEXT(D1848,"mmmm"))</x:f>
        <x:v>March</x:v>
      </x:c>
      <x:c r="H1848" t="str">
        <x:f>IF(D1848="","Fecha no disponible",TEXT(D1848,"yyyy-mm"))</x:f>
        <x:v>2026-03</x:v>
      </x:c>
      <x:c r="I1848" t="str">
        <x:f>IF(D1848="","Fecha no disponible","T"&amp;ROUNDUP(MONTH(D1848)/3,0))</x:f>
        <x:v>T1</x:v>
      </x:c>
      <x:c r="J1848" t="str">
        <x:v>T002</x:v>
      </x:c>
      <x:c r="K1848" t="str">
        <x:v>Tienda La Paz 2</x:v>
      </x:c>
      <x:c r="L1848" t="str">
        <x:v>Mall</x:v>
      </x:c>
      <x:c r="M1848" t="str">
        <x:v>La Paz</x:v>
      </x:c>
      <x:c r="N1848" t="str">
        <x:f>IFERROR(VLOOKUP(M1848,'Mapeos'!$A$4:$B$30,2,FALSE),M1848)</x:f>
        <x:v>La Paz</x:v>
      </x:c>
      <x:c r="O1848" t="str">
        <x:v>C00868</x:v>
      </x:c>
      <x:c r="P1848" t="str">
        <x:v>Premium</x:v>
      </x:c>
      <x:c r="Q1848" t="str">
        <x:v>P0078</x:v>
      </x:c>
      <x:c r="R1848" t="str">
        <x:v>Cuidado Personal</x:v>
      </x:c>
      <x:c r="S1848" t="str">
        <x:v>Marca B</x:v>
      </x:c>
      <x:c r="T1848" t="str">
        <x:v>Tienda</x:v>
      </x:c>
      <x:c r="U1848" t="str">
        <x:f>IFERROR(VLOOKUP(T1848,'Mapeos'!$D$4:$E$25,2,FALSE),T1848)</x:f>
        <x:v>Tienda</x:v>
      </x:c>
      <x:c r="V1848" t="str">
        <x:v>V013</x:v>
      </x:c>
      <x:c r="W1848" t="n">
        <x:v>2</x:v>
      </x:c>
      <x:c r="X1848" s="28" t="n">
        <x:v>99.27</x:v>
      </x:c>
      <x:c r="Y1848" s="20" t="n">
        <x:v>0.25</x:v>
      </x:c>
      <x:c r="Z1848" s="20" t="n">
        <x:f>IF(Y1848&gt;1,Y1848/100,Y1848)</x:f>
        <x:v>0.25</x:v>
      </x:c>
      <x:c r="AA1848" s="28" t="n">
        <x:v>50.86</x:v>
      </x:c>
      <x:c r="AB1848" s="28" t="n">
        <x:v>148.91</x:v>
      </x:c>
      <x:c r="AC1848" s="28" t="str">
        <x:v>BOB</x:v>
      </x:c>
      <x:c r="AD1848" s="28" t="n">
        <x:f>IF(AC1848="USD",AB1848*'Parametros'!$B$4,AB1848)</x:f>
        <x:v>148.91</x:v>
      </x:c>
      <x:c r="AE1848" s="28" t="n">
        <x:f>W1848*X1848*(1-Z1848)</x:f>
        <x:v>148.905</x:v>
      </x:c>
      <x:c r="AF1848" s="28" t="n">
        <x:f>W1848*AA1848</x:f>
        <x:v>101.72</x:v>
      </x:c>
      <x:c r="AG1848" s="28" t="n">
        <x:f>AE1848-AF1848</x:f>
        <x:v>47.185</x:v>
      </x:c>
      <x:c r="AH1848" s="20" t="n">
        <x:f>IF(AE1848&gt;0,AG1848/AE1848,"")</x:f>
        <x:v>0.31687988986266413</x:v>
      </x:c>
      <x:c r="AI1848" s="28" t="n">
        <x:v>120898.23</x:v>
      </x:c>
      <x:c r="AJ1848" s="28"/>
      <x:c r="AK1848"/>
      <x:c r="AL1848" t="str">
        <x:v>Completado</x:v>
      </x:c>
      <x:c r="AM1848" t="str">
        <x:f>IF(W1848&lt;0,"Devuelto",AL1848)</x:f>
        <x:v>Completado</x:v>
      </x:c>
      <x:c r="AN1848" t="str">
        <x:v>Tarjeta</x:v>
      </x:c>
      <x:c r="AO1848" s="29" t="str">
        <x:v>Sin observación</x:v>
      </x:c>
      <x:c r="AP1848" t="str">
        <x:f>IF(D1848="","No","Sí")</x:f>
        <x:v>Sí</x:v>
      </x:c>
    </x:row>
    <x:row r="1849">
      <x:c r="A1849" t="n">
        <x:v>1849</x:v>
      </x:c>
      <x:c r="B1849" t="str">
        <x:v>VT0008775</x:v>
      </x:c>
      <x:c r="C1849" t="str">
        <x:v>46115</x:v>
      </x:c>
      <x:c r="D1849" s="27" t="n">
        <x:v>46115</x:v>
      </x:c>
      <x:c r="E1849" t="n">
        <x:f>IF(D1849="","",YEAR(D1849))</x:f>
        <x:v>2026</x:v>
      </x:c>
      <x:c r="F1849" t="n">
        <x:f>IF(D1849="","",MONTH(D1849))</x:f>
        <x:v>4</x:v>
      </x:c>
      <x:c r="G1849" t="str">
        <x:f>IF(D1849="","Fecha no disponible",TEXT(D1849,"mmmm"))</x:f>
        <x:v>April</x:v>
      </x:c>
      <x:c r="H1849" t="str">
        <x:f>IF(D1849="","Fecha no disponible",TEXT(D1849,"yyyy-mm"))</x:f>
        <x:v>2026-04</x:v>
      </x:c>
      <x:c r="I1849" t="str">
        <x:f>IF(D1849="","Fecha no disponible","T"&amp;ROUNDUP(MONTH(D1849)/3,0))</x:f>
        <x:v>T2</x:v>
      </x:c>
      <x:c r="J1849" t="str">
        <x:v>T017</x:v>
      </x:c>
      <x:c r="K1849" t="str">
        <x:v>Tienda Sucre 1</x:v>
      </x:c>
      <x:c r="L1849" t="str">
        <x:v>Centro</x:v>
      </x:c>
      <x:c r="M1849" t="str">
        <x:v>Sucre</x:v>
      </x:c>
      <x:c r="N1849" t="str">
        <x:f>IFERROR(VLOOKUP(M1849,'Mapeos'!$A$4:$B$30,2,FALSE),M1849)</x:f>
        <x:v>Sucre</x:v>
      </x:c>
      <x:c r="O1849" t="str">
        <x:v>C01610</x:v>
      </x:c>
      <x:c r="P1849" t="str">
        <x:v>Masivo</x:v>
      </x:c>
      <x:c r="Q1849" t="str">
        <x:v>P0089</x:v>
      </x:c>
      <x:c r="R1849" t="str">
        <x:v>Deportes</x:v>
      </x:c>
      <x:c r="S1849" t="str">
        <x:v>Marca A</x:v>
      </x:c>
      <x:c r="T1849" t="str">
        <x:v>Tienda</x:v>
      </x:c>
      <x:c r="U1849" t="str">
        <x:f>IFERROR(VLOOKUP(T1849,'Mapeos'!$D$4:$E$25,2,FALSE),T1849)</x:f>
        <x:v>Tienda</x:v>
      </x:c>
      <x:c r="V1849" t="str">
        <x:v>V016</x:v>
      </x:c>
      <x:c r="W1849" t="n">
        <x:v>0</x:v>
      </x:c>
      <x:c r="X1849" s="28" t="n">
        <x:v>126</x:v>
      </x:c>
      <x:c r="Y1849" s="20" t="n">
        <x:v>0.15</x:v>
      </x:c>
      <x:c r="Z1849" s="20" t="n">
        <x:f>IF(Y1849&gt;1,Y1849/100,Y1849)</x:f>
        <x:v>0.15</x:v>
      </x:c>
      <x:c r="AA1849" s="28" t="n">
        <x:v>96.49</x:v>
      </x:c>
      <x:c r="AB1849" s="28" t="n">
        <x:v>0</x:v>
      </x:c>
      <x:c r="AC1849" s="28" t="str">
        <x:v>BOB</x:v>
      </x:c>
      <x:c r="AD1849" s="28" t="n">
        <x:f>IF(AC1849="USD",AB1849*'Parametros'!$B$4,AB1849)</x:f>
        <x:v>0</x:v>
      </x:c>
      <x:c r="AE1849" s="28" t="n">
        <x:f>W1849*X1849*(1-Z1849)</x:f>
        <x:v>0</x:v>
      </x:c>
      <x:c r="AF1849" s="28" t="n">
        <x:f>W1849*AA1849</x:f>
        <x:v>0</x:v>
      </x:c>
      <x:c r="AG1849" s="28" t="n">
        <x:f>AE1849-AF1849</x:f>
        <x:v>0</x:v>
      </x:c>
      <x:c r="AH1849" s="20" t="str">
        <x:f>IF(AE1849&gt;0,AG1849/AE1849,"")</x:f>
      </x:c>
      <x:c r="AI1849" s="28" t="n">
        <x:v>155230.1</x:v>
      </x:c>
      <x:c r="AJ1849" s="28"/>
      <x:c r="AK1849"/>
      <x:c r="AL1849" t="str">
        <x:v>Cancelado</x:v>
      </x:c>
      <x:c r="AM1849" t="str">
        <x:f>IF(W1849&lt;0,"Devuelto",AL1849)</x:f>
        <x:v>Cancelado</x:v>
      </x:c>
      <x:c r="AN1849" t="str">
        <x:v>QR</x:v>
      </x:c>
      <x:c r="AO1849" s="29" t="str">
        <x:v>Sin observación</x:v>
      </x:c>
      <x:c r="AP1849" t="str">
        <x:f>IF(D1849="","No","Sí")</x:f>
        <x:v>Sí</x:v>
      </x:c>
    </x:row>
    <x:row r="1850">
      <x:c r="A1850" t="n">
        <x:v>1850</x:v>
      </x:c>
      <x:c r="B1850" t="str">
        <x:v>VT0008780</x:v>
      </x:c>
      <x:c r="C1850" t="str">
        <x:v>45861</x:v>
      </x:c>
      <x:c r="D1850" s="27" t="n">
        <x:v>45861</x:v>
      </x:c>
      <x:c r="E1850" t="n">
        <x:f>IF(D1850="","",YEAR(D1850))</x:f>
        <x:v>2025</x:v>
      </x:c>
      <x:c r="F1850" t="n">
        <x:f>IF(D1850="","",MONTH(D1850))</x:f>
        <x:v>7</x:v>
      </x:c>
      <x:c r="G1850" t="str">
        <x:f>IF(D1850="","Fecha no disponible",TEXT(D1850,"mmmm"))</x:f>
        <x:v>July</x:v>
      </x:c>
      <x:c r="H1850" t="str">
        <x:f>IF(D1850="","Fecha no disponible",TEXT(D1850,"yyyy-mm"))</x:f>
        <x:v>2025-07</x:v>
      </x:c>
      <x:c r="I1850" t="str">
        <x:f>IF(D1850="","Fecha no disponible","T"&amp;ROUNDUP(MONTH(D1850)/3,0))</x:f>
        <x:v>T3</x:v>
      </x:c>
      <x:c r="J1850" t="str">
        <x:v>T015</x:v>
      </x:c>
      <x:c r="K1850" t="str">
        <x:v>Tienda Potosí 3</x:v>
      </x:c>
      <x:c r="L1850" t="str">
        <x:v>Mall</x:v>
      </x:c>
      <x:c r="M1850" t="str">
        <x:v>Potosí</x:v>
      </x:c>
      <x:c r="N1850" t="str">
        <x:f>IFERROR(VLOOKUP(M1850,'Mapeos'!$A$4:$B$30,2,FALSE),M1850)</x:f>
        <x:v>Potosí</x:v>
      </x:c>
      <x:c r="O1850" t="str">
        <x:v>C01451</x:v>
      </x:c>
      <x:c r="P1850" t="str">
        <x:v>Frecuente</x:v>
      </x:c>
      <x:c r="Q1850" t="str">
        <x:v>P0044</x:v>
      </x:c>
      <x:c r="R1850" t="str">
        <x:v>Hogar</x:v>
      </x:c>
      <x:c r="S1850" t="str">
        <x:v>Marca B</x:v>
      </x:c>
      <x:c r="T1850" t="str">
        <x:v>E-commerce</x:v>
      </x:c>
      <x:c r="U1850" t="str">
        <x:f>IFERROR(VLOOKUP(T1850,'Mapeos'!$D$4:$E$25,2,FALSE),T1850)</x:f>
        <x:v>E-commerce</x:v>
      </x:c>
      <x:c r="V1850" t="str">
        <x:v>V039</x:v>
      </x:c>
      <x:c r="W1850" t="n">
        <x:v>0</x:v>
      </x:c>
      <x:c r="X1850" s="28" t="n">
        <x:v>148.38</x:v>
      </x:c>
      <x:c r="Y1850" s="20" t="n">
        <x:v>0.1</x:v>
      </x:c>
      <x:c r="Z1850" s="20" t="n">
        <x:f>IF(Y1850&gt;1,Y1850/100,Y1850)</x:f>
        <x:v>0.1</x:v>
      </x:c>
      <x:c r="AA1850" s="28" t="n">
        <x:v>90.08</x:v>
      </x:c>
      <x:c r="AB1850" s="28" t="n">
        <x:v>0</x:v>
      </x:c>
      <x:c r="AC1850" s="28" t="str">
        <x:v>BOB</x:v>
      </x:c>
      <x:c r="AD1850" s="28" t="n">
        <x:f>IF(AC1850="USD",AB1850*'Parametros'!$B$4,AB1850)</x:f>
        <x:v>0</x:v>
      </x:c>
      <x:c r="AE1850" s="28" t="n">
        <x:f>W1850*X1850*(1-Z1850)</x:f>
        <x:v>0</x:v>
      </x:c>
      <x:c r="AF1850" s="28" t="n">
        <x:f>W1850*AA1850</x:f>
        <x:v>0</x:v>
      </x:c>
      <x:c r="AG1850" s="28" t="n">
        <x:f>AE1850-AF1850</x:f>
        <x:v>0</x:v>
      </x:c>
      <x:c r="AH1850" s="20" t="str">
        <x:f>IF(AE1850&gt;0,AG1850/AE1850,"")</x:f>
      </x:c>
      <x:c r="AI1850" s="28" t="n">
        <x:v>60254.98</x:v>
      </x:c>
      <x:c r="AJ1850" s="28"/>
      <x:c r="AK1850"/>
      <x:c r="AL1850" t="str">
        <x:v>Cancelado</x:v>
      </x:c>
      <x:c r="AM1850" t="str">
        <x:f>IF(W1850&lt;0,"Devuelto",AL1850)</x:f>
        <x:v>Cancelado</x:v>
      </x:c>
      <x:c r="AN1850" t="str">
        <x:v>QR</x:v>
      </x:c>
      <x:c r="AO1850" s="29" t="str">
        <x:v>Sin observación</x:v>
      </x:c>
      <x:c r="AP1850" t="str">
        <x:f>IF(D1850="","No","Sí")</x:f>
        <x:v>Sí</x:v>
      </x:c>
    </x:row>
    <x:row r="1851">
      <x:c r="A1851" t="n">
        <x:v>1851</x:v>
      </x:c>
      <x:c r="B1851" t="str">
        <x:v>VT0008785</x:v>
      </x:c>
      <x:c r="C1851" t="str">
        <x:v>45436</x:v>
      </x:c>
      <x:c r="D1851" s="27" t="n">
        <x:v>45436</x:v>
      </x:c>
      <x:c r="E1851" t="n">
        <x:f>IF(D1851="","",YEAR(D1851))</x:f>
        <x:v>2024</x:v>
      </x:c>
      <x:c r="F1851" t="n">
        <x:f>IF(D1851="","",MONTH(D1851))</x:f>
        <x:v>5</x:v>
      </x:c>
      <x:c r="G1851" t="str">
        <x:f>IF(D1851="","Fecha no disponible",TEXT(D1851,"mmmm"))</x:f>
        <x:v>May</x:v>
      </x:c>
      <x:c r="H1851" t="str">
        <x:f>IF(D1851="","Fecha no disponible",TEXT(D1851,"yyyy-mm"))</x:f>
        <x:v>2024-05</x:v>
      </x:c>
      <x:c r="I1851" t="str">
        <x:f>IF(D1851="","Fecha no disponible","T"&amp;ROUNDUP(MONTH(D1851)/3,0))</x:f>
        <x:v>T2</x:v>
      </x:c>
      <x:c r="J1851" t="str">
        <x:v>T008</x:v>
      </x:c>
      <x:c r="K1851" t="str">
        <x:v>Tienda Santa Cruz 4</x:v>
      </x:c>
      <x:c r="L1851" t="str">
        <x:v>Barrio</x:v>
      </x:c>
      <x:c r="M1851" t="str">
        <x:v>Santa Cruz</x:v>
      </x:c>
      <x:c r="N1851" t="str">
        <x:f>IFERROR(VLOOKUP(M1851,'Mapeos'!$A$4:$B$30,2,FALSE),M1851)</x:f>
        <x:v>Santa Cruz</x:v>
      </x:c>
      <x:c r="O1851" t="str">
        <x:v>C01754</x:v>
      </x:c>
      <x:c r="P1851" t="str">
        <x:v>Empresa</x:v>
      </x:c>
      <x:c r="Q1851" t="str">
        <x:v>P0050</x:v>
      </x:c>
      <x:c r="R1851" t="str">
        <x:v>Electrónica</x:v>
      </x:c>
      <x:c r="S1851" t="str">
        <x:v>Marca A</x:v>
      </x:c>
      <x:c r="T1851" t="str">
        <x:v>E-commerce</x:v>
      </x:c>
      <x:c r="U1851" t="str">
        <x:f>IFERROR(VLOOKUP(T1851,'Mapeos'!$D$4:$E$25,2,FALSE),T1851)</x:f>
        <x:v>E-commerce</x:v>
      </x:c>
      <x:c r="V1851" t="str">
        <x:v>V021</x:v>
      </x:c>
      <x:c r="W1851" t="n">
        <x:v>1</x:v>
      </x:c>
      <x:c r="X1851" s="28" t="n">
        <x:v>374.82</x:v>
      </x:c>
      <x:c r="Y1851" s="20" t="n">
        <x:v>0.05</x:v>
      </x:c>
      <x:c r="Z1851" s="20" t="n">
        <x:f>IF(Y1851&gt;1,Y1851/100,Y1851)</x:f>
        <x:v>0.05</x:v>
      </x:c>
      <x:c r="AA1851" s="28" t="n">
        <x:v>213.25</x:v>
      </x:c>
      <x:c r="AB1851" s="28" t="n">
        <x:v>356.08</x:v>
      </x:c>
      <x:c r="AC1851" s="28" t="str">
        <x:v>BOB</x:v>
      </x:c>
      <x:c r="AD1851" s="28" t="n">
        <x:f>IF(AC1851="USD",AB1851*'Parametros'!$B$4,AB1851)</x:f>
        <x:v>356.08</x:v>
      </x:c>
      <x:c r="AE1851" s="28" t="n">
        <x:f>W1851*X1851*(1-Z1851)</x:f>
        <x:v>356.07899999999995</x:v>
      </x:c>
      <x:c r="AF1851" s="28" t="n">
        <x:f>W1851*AA1851</x:f>
        <x:v>213.25</x:v>
      </x:c>
      <x:c r="AG1851" s="28" t="n">
        <x:f>AE1851-AF1851</x:f>
        <x:v>142.82899999999995</x:v>
      </x:c>
      <x:c r="AH1851" s="20" t="n">
        <x:f>IF(AE1851&gt;0,AG1851/AE1851,"")</x:f>
        <x:v>0.4011160444732769</x:v>
      </x:c>
      <x:c r="AI1851" s="28" t="n">
        <x:v>62509.04</x:v>
      </x:c>
      <x:c r="AJ1851" s="28"/>
      <x:c r="AK1851"/>
      <x:c r="AL1851" t="str">
        <x:v>Completado</x:v>
      </x:c>
      <x:c r="AM1851" t="str">
        <x:f>IF(W1851&lt;0,"Devuelto",AL1851)</x:f>
        <x:v>Completado</x:v>
      </x:c>
      <x:c r="AN1851" t="str">
        <x:v>Tarjeta</x:v>
      </x:c>
      <x:c r="AO1851" s="29" t="str">
        <x:v>Sin observación</x:v>
      </x:c>
      <x:c r="AP1851" t="str">
        <x:f>IF(D1851="","No","Sí")</x:f>
        <x:v>Sí</x:v>
      </x:c>
    </x:row>
    <x:row r="1852">
      <x:c r="A1852" t="n">
        <x:v>1852</x:v>
      </x:c>
      <x:c r="B1852" t="str">
        <x:v>VT0008789</x:v>
      </x:c>
      <x:c r="C1852" t="str">
        <x:v>46057</x:v>
      </x:c>
      <x:c r="D1852" s="27" t="n">
        <x:v>46057</x:v>
      </x:c>
      <x:c r="E1852" t="n">
        <x:f>IF(D1852="","",YEAR(D1852))</x:f>
        <x:v>2026</x:v>
      </x:c>
      <x:c r="F1852" t="n">
        <x:f>IF(D1852="","",MONTH(D1852))</x:f>
        <x:v>2</x:v>
      </x:c>
      <x:c r="G1852" t="str">
        <x:f>IF(D1852="","Fecha no disponible",TEXT(D1852,"mmmm"))</x:f>
        <x:v>February</x:v>
      </x:c>
      <x:c r="H1852" t="str">
        <x:f>IF(D1852="","Fecha no disponible",TEXT(D1852,"yyyy-mm"))</x:f>
        <x:v>2026-02</x:v>
      </x:c>
      <x:c r="I1852" t="str">
        <x:f>IF(D1852="","Fecha no disponible","T"&amp;ROUNDUP(MONTH(D1852)/3,0))</x:f>
        <x:v>T1</x:v>
      </x:c>
      <x:c r="J1852" t="str">
        <x:v>T009</x:v>
      </x:c>
      <x:c r="K1852" t="str">
        <x:v>Tienda Cochabamba 1</x:v>
      </x:c>
      <x:c r="L1852" t="str">
        <x:v>Mall</x:v>
      </x:c>
      <x:c r="M1852" t="str">
        <x:v>Cochabamba</x:v>
      </x:c>
      <x:c r="N1852" t="str">
        <x:f>IFERROR(VLOOKUP(M1852,'Mapeos'!$A$4:$B$30,2,FALSE),M1852)</x:f>
        <x:v>Cochabamba</x:v>
      </x:c>
      <x:c r="O1852" t="str">
        <x:v>C00597</x:v>
      </x:c>
      <x:c r="P1852" t="str">
        <x:v>Premium</x:v>
      </x:c>
      <x:c r="Q1852" t="str">
        <x:v>P0141</x:v>
      </x:c>
      <x:c r="R1852" t="str">
        <x:v>Hogar</x:v>
      </x:c>
      <x:c r="S1852" t="str">
        <x:v>Marca D</x:v>
      </x:c>
      <x:c r="T1852" t="str">
        <x:v>Tienda</x:v>
      </x:c>
      <x:c r="U1852" t="str">
        <x:f>IFERROR(VLOOKUP(T1852,'Mapeos'!$D$4:$E$25,2,FALSE),T1852)</x:f>
        <x:v>Tienda</x:v>
      </x:c>
      <x:c r="V1852" t="str">
        <x:v>V017</x:v>
      </x:c>
      <x:c r="W1852" t="n">
        <x:v>1</x:v>
      </x:c>
      <x:c r="X1852" s="28" t="n">
        <x:v>259.49</x:v>
      </x:c>
      <x:c r="Y1852" s="20" t="n">
        <x:v>0</x:v>
      </x:c>
      <x:c r="Z1852" s="20" t="n">
        <x:f>IF(Y1852&gt;1,Y1852/100,Y1852)</x:f>
        <x:v>0</x:v>
      </x:c>
      <x:c r="AA1852" s="28" t="n">
        <x:v>163.49</x:v>
      </x:c>
      <x:c r="AB1852" s="28" t="n">
        <x:v>259.49</x:v>
      </x:c>
      <x:c r="AC1852" s="28" t="str">
        <x:v>BOB</x:v>
      </x:c>
      <x:c r="AD1852" s="28" t="n">
        <x:f>IF(AC1852="USD",AB1852*'Parametros'!$B$4,AB1852)</x:f>
        <x:v>259.49</x:v>
      </x:c>
      <x:c r="AE1852" s="28" t="n">
        <x:f>W1852*X1852*(1-Z1852)</x:f>
        <x:v>259.49</x:v>
      </x:c>
      <x:c r="AF1852" s="28" t="n">
        <x:f>W1852*AA1852</x:f>
        <x:v>163.49</x:v>
      </x:c>
      <x:c r="AG1852" s="28" t="n">
        <x:f>AE1852-AF1852</x:f>
        <x:v>96</x:v>
      </x:c>
      <x:c r="AH1852" s="20" t="n">
        <x:f>IF(AE1852&gt;0,AG1852/AE1852,"")</x:f>
        <x:v>0.36995645304250646</x:v>
      </x:c>
      <x:c r="AI1852" s="28" t="n">
        <x:v>121225.56</x:v>
      </x:c>
      <x:c r="AJ1852" s="28"/>
      <x:c r="AK1852"/>
      <x:c r="AL1852" t="str">
        <x:v>Completado</x:v>
      </x:c>
      <x:c r="AM1852" t="str">
        <x:f>IF(W1852&lt;0,"Devuelto",AL1852)</x:f>
        <x:v>Completado</x:v>
      </x:c>
      <x:c r="AN1852" t="str">
        <x:v>Tarjeta</x:v>
      </x:c>
      <x:c r="AO1852" s="29" t="str">
        <x:v>Sin observación</x:v>
      </x:c>
      <x:c r="AP1852" t="str">
        <x:f>IF(D1852="","No","Sí")</x:f>
        <x:v>Sí</x:v>
      </x:c>
    </x:row>
    <x:row r="1853">
      <x:c r="A1853" t="n">
        <x:v>1853</x:v>
      </x:c>
      <x:c r="B1853" t="str">
        <x:v>VT0008794</x:v>
      </x:c>
      <x:c r="C1853" t="str">
        <x:v>45620</x:v>
      </x:c>
      <x:c r="D1853" s="27" t="n">
        <x:v>45620</x:v>
      </x:c>
      <x:c r="E1853" t="n">
        <x:f>IF(D1853="","",YEAR(D1853))</x:f>
        <x:v>2024</x:v>
      </x:c>
      <x:c r="F1853" t="n">
        <x:f>IF(D1853="","",MONTH(D1853))</x:f>
        <x:v>11</x:v>
      </x:c>
      <x:c r="G1853" t="str">
        <x:f>IF(D1853="","Fecha no disponible",TEXT(D1853,"mmmm"))</x:f>
        <x:v>November</x:v>
      </x:c>
      <x:c r="H1853" t="str">
        <x:f>IF(D1853="","Fecha no disponible",TEXT(D1853,"yyyy-mm"))</x:f>
        <x:v>2024-11</x:v>
      </x:c>
      <x:c r="I1853" t="str">
        <x:f>IF(D1853="","Fecha no disponible","T"&amp;ROUNDUP(MONTH(D1853)/3,0))</x:f>
        <x:v>T4</x:v>
      </x:c>
      <x:c r="J1853" t="str">
        <x:v>T018</x:v>
      </x:c>
      <x:c r="K1853" t="str">
        <x:v>Tienda Sucre 2</x:v>
      </x:c>
      <x:c r="L1853" t="str">
        <x:v>Mall</x:v>
      </x:c>
      <x:c r="M1853" t="str">
        <x:v>Chuquisaca</x:v>
      </x:c>
      <x:c r="N1853" t="str">
        <x:f>IFERROR(VLOOKUP(M1853,'Mapeos'!$A$4:$B$30,2,FALSE),M1853)</x:f>
        <x:v>Sucre</x:v>
      </x:c>
      <x:c r="O1853" t="str">
        <x:v>C00856</x:v>
      </x:c>
      <x:c r="P1853" t="str">
        <x:v>Masivo</x:v>
      </x:c>
      <x:c r="Q1853" t="str">
        <x:v>P0147</x:v>
      </x:c>
      <x:c r="R1853" t="str">
        <x:v>Alimentos</x:v>
      </x:c>
      <x:c r="S1853" t="str">
        <x:v>Marca B</x:v>
      </x:c>
      <x:c r="T1853" t="str">
        <x:v>Tienda</x:v>
      </x:c>
      <x:c r="U1853" t="str">
        <x:f>IFERROR(VLOOKUP(T1853,'Mapeos'!$D$4:$E$25,2,FALSE),T1853)</x:f>
        <x:v>Tienda</x:v>
      </x:c>
      <x:c r="V1853" t="str">
        <x:v>V039</x:v>
      </x:c>
      <x:c r="W1853" t="n">
        <x:v>1</x:v>
      </x:c>
      <x:c r="X1853" s="28" t="n">
        <x:v>43.18</x:v>
      </x:c>
      <x:c r="Y1853" s="20" t="n">
        <x:v>0</x:v>
      </x:c>
      <x:c r="Z1853" s="20" t="n">
        <x:f>IF(Y1853&gt;1,Y1853/100,Y1853)</x:f>
        <x:v>0</x:v>
      </x:c>
      <x:c r="AA1853" s="28" t="n">
        <x:v>30.6</x:v>
      </x:c>
      <x:c r="AB1853" s="28" t="n">
        <x:v>43.18</x:v>
      </x:c>
      <x:c r="AC1853" s="28" t="str">
        <x:v>BOB</x:v>
      </x:c>
      <x:c r="AD1853" s="28" t="n">
        <x:f>IF(AC1853="USD",AB1853*'Parametros'!$B$4,AB1853)</x:f>
        <x:v>43.18</x:v>
      </x:c>
      <x:c r="AE1853" s="28" t="n">
        <x:f>W1853*X1853*(1-Z1853)</x:f>
        <x:v>43.18</x:v>
      </x:c>
      <x:c r="AF1853" s="28" t="n">
        <x:f>W1853*AA1853</x:f>
        <x:v>30.6</x:v>
      </x:c>
      <x:c r="AG1853" s="28" t="n">
        <x:f>AE1853-AF1853</x:f>
        <x:v>12.579999999999998</x:v>
      </x:c>
      <x:c r="AH1853" s="20" t="n">
        <x:f>IF(AE1853&gt;0,AG1853/AE1853,"")</x:f>
        <x:v>0.29133858267716534</x:v>
      </x:c>
      <x:c r="AI1853" s="28"/>
      <x:c r="AJ1853" s="28"/>
      <x:c r="AK1853"/>
      <x:c r="AL1853" t="str">
        <x:v>Completado</x:v>
      </x:c>
      <x:c r="AM1853" t="str">
        <x:f>IF(W1853&lt;0,"Devuelto",AL1853)</x:f>
        <x:v>Completado</x:v>
      </x:c>
      <x:c r="AN1853" t="str">
        <x:v>Efectivo</x:v>
      </x:c>
      <x:c r="AO1853" s="29" t="str">
        <x:v>Región estandarizada; Meta original vacía</x:v>
      </x:c>
      <x:c r="AP1853" t="str">
        <x:f>IF(D1853="","No","Sí")</x:f>
        <x:v>Sí</x:v>
      </x:c>
    </x:row>
    <x:row r="1854">
      <x:c r="A1854" t="n">
        <x:v>1854</x:v>
      </x:c>
      <x:c r="B1854" t="str">
        <x:v>VT0008799</x:v>
      </x:c>
      <x:c r="C1854" t="str">
        <x:v>45660</x:v>
      </x:c>
      <x:c r="D1854" s="27" t="n">
        <x:v>45660</x:v>
      </x:c>
      <x:c r="E1854" t="n">
        <x:f>IF(D1854="","",YEAR(D1854))</x:f>
        <x:v>2025</x:v>
      </x:c>
      <x:c r="F1854" t="n">
        <x:f>IF(D1854="","",MONTH(D1854))</x:f>
        <x:v>1</x:v>
      </x:c>
      <x:c r="G1854" t="str">
        <x:f>IF(D1854="","Fecha no disponible",TEXT(D1854,"mmmm"))</x:f>
        <x:v>January</x:v>
      </x:c>
      <x:c r="H1854" t="str">
        <x:f>IF(D1854="","Fecha no disponible",TEXT(D1854,"yyyy-mm"))</x:f>
        <x:v>2025-01</x:v>
      </x:c>
      <x:c r="I1854" t="str">
        <x:f>IF(D1854="","Fecha no disponible","T"&amp;ROUNDUP(MONTH(D1854)/3,0))</x:f>
        <x:v>T1</x:v>
      </x:c>
      <x:c r="J1854" t="str">
        <x:v>T016</x:v>
      </x:c>
      <x:c r="K1854" t="str">
        <x:v>Tienda Potosí 4</x:v>
      </x:c>
      <x:c r="L1854" t="str">
        <x:v>Centro</x:v>
      </x:c>
      <x:c r="M1854" t="str">
        <x:v>Potosí</x:v>
      </x:c>
      <x:c r="N1854" t="str">
        <x:f>IFERROR(VLOOKUP(M1854,'Mapeos'!$A$4:$B$30,2,FALSE),M1854)</x:f>
        <x:v>Potosí</x:v>
      </x:c>
      <x:c r="O1854" t="str">
        <x:v>C00238</x:v>
      </x:c>
      <x:c r="P1854" t="str">
        <x:v>Frecuente</x:v>
      </x:c>
      <x:c r="Q1854" t="str">
        <x:v>P0131</x:v>
      </x:c>
      <x:c r="R1854" t="str">
        <x:v>Cuidado Personal</x:v>
      </x:c>
      <x:c r="S1854" t="str">
        <x:v>Marca C</x:v>
      </x:c>
      <x:c r="T1854" t="str">
        <x:v>Marketplace</x:v>
      </x:c>
      <x:c r="U1854" t="str">
        <x:f>IFERROR(VLOOKUP(T1854,'Mapeos'!$D$4:$E$25,2,FALSE),T1854)</x:f>
        <x:v>Marketplace</x:v>
      </x:c>
      <x:c r="V1854" t="str">
        <x:v>V015</x:v>
      </x:c>
      <x:c r="W1854" t="n">
        <x:v>-8</x:v>
      </x:c>
      <x:c r="X1854" s="28" t="n">
        <x:v>92.78</x:v>
      </x:c>
      <x:c r="Y1854" s="20" t="n">
        <x:v>5</x:v>
      </x:c>
      <x:c r="Z1854" s="20" t="n">
        <x:f>IF(Y1854&gt;1,Y1854/100,Y1854)</x:f>
        <x:v>0.05</x:v>
      </x:c>
      <x:c r="AA1854" s="28" t="n">
        <x:v>64.44</x:v>
      </x:c>
      <x:c r="AB1854" s="28" t="n">
        <x:v>-705.13</x:v>
      </x:c>
      <x:c r="AC1854" s="28" t="str">
        <x:v>BOB</x:v>
      </x:c>
      <x:c r="AD1854" s="28" t="n">
        <x:f>IF(AC1854="USD",AB1854*'Parametros'!$B$4,AB1854)</x:f>
        <x:v>-705.13</x:v>
      </x:c>
      <x:c r="AE1854" s="28" t="n">
        <x:f>W1854*X1854*(1-Z1854)</x:f>
        <x:v>-705.1279999999999</x:v>
      </x:c>
      <x:c r="AF1854" s="28" t="n">
        <x:f>W1854*AA1854</x:f>
        <x:v>-515.52</x:v>
      </x:c>
      <x:c r="AG1854" s="28" t="n">
        <x:f>AE1854-AF1854</x:f>
        <x:v>-189.60799999999995</x:v>
      </x:c>
      <x:c r="AH1854" s="20" t="str">
        <x:f>IF(AE1854&gt;0,AG1854/AE1854,"")</x:f>
      </x:c>
      <x:c r="AI1854" s="28" t="n">
        <x:v>76324.9</x:v>
      </x:c>
      <x:c r="AJ1854" s="28"/>
      <x:c r="AK1854"/>
      <x:c r="AL1854" t="str">
        <x:v>Devuelto</x:v>
      </x:c>
      <x:c r="AM1854" t="str">
        <x:f>IF(W1854&lt;0,"Devuelto",AL1854)</x:f>
        <x:v>Devuelto</x:v>
      </x:c>
      <x:c r="AN1854" t="str">
        <x:v>Tarjeta</x:v>
      </x:c>
      <x:c r="AO1854" s="29" t="str">
        <x:v>Descuento reescalado</x:v>
      </x:c>
      <x:c r="AP1854" t="str">
        <x:f>IF(D1854="","No","Sí")</x:f>
        <x:v>Sí</x:v>
      </x:c>
    </x:row>
    <x:row r="1855">
      <x:c r="A1855" t="n">
        <x:v>1855</x:v>
      </x:c>
      <x:c r="B1855" t="str">
        <x:v>VT0008804</x:v>
      </x:c>
      <x:c r="C1855" t="str">
        <x:v>45325</x:v>
      </x:c>
      <x:c r="D1855" s="27" t="n">
        <x:v>45325</x:v>
      </x:c>
      <x:c r="E1855" t="n">
        <x:f>IF(D1855="","",YEAR(D1855))</x:f>
        <x:v>2024</x:v>
      </x:c>
      <x:c r="F1855" t="n">
        <x:f>IF(D1855="","",MONTH(D1855))</x:f>
        <x:v>2</x:v>
      </x:c>
      <x:c r="G1855" t="str">
        <x:f>IF(D1855="","Fecha no disponible",TEXT(D1855,"mmmm"))</x:f>
        <x:v>February</x:v>
      </x:c>
      <x:c r="H1855" t="str">
        <x:f>IF(D1855="","Fecha no disponible",TEXT(D1855,"yyyy-mm"))</x:f>
        <x:v>2024-02</x:v>
      </x:c>
      <x:c r="I1855" t="str">
        <x:f>IF(D1855="","Fecha no disponible","T"&amp;ROUNDUP(MONTH(D1855)/3,0))</x:f>
        <x:v>T1</x:v>
      </x:c>
      <x:c r="J1855" t="str">
        <x:v>T017</x:v>
      </x:c>
      <x:c r="K1855" t="str">
        <x:v>Tienda Sucre 1</x:v>
      </x:c>
      <x:c r="L1855" t="str">
        <x:v>Centro</x:v>
      </x:c>
      <x:c r="M1855" t="str">
        <x:v>Sucre</x:v>
      </x:c>
      <x:c r="N1855" t="str">
        <x:f>IFERROR(VLOOKUP(M1855,'Mapeos'!$A$4:$B$30,2,FALSE),M1855)</x:f>
        <x:v>Sucre</x:v>
      </x:c>
      <x:c r="O1855" t="str">
        <x:v>C01664</x:v>
      </x:c>
      <x:c r="P1855" t="str">
        <x:v>Empresa</x:v>
      </x:c>
      <x:c r="Q1855" t="str">
        <x:v>P0079</x:v>
      </x:c>
      <x:c r="R1855" t="str">
        <x:v>Electrónica</x:v>
      </x:c>
      <x:c r="S1855" t="str">
        <x:v>Marca B</x:v>
      </x:c>
      <x:c r="T1855" t="str">
        <x:v>Tienda</x:v>
      </x:c>
      <x:c r="U1855" t="str">
        <x:f>IFERROR(VLOOKUP(T1855,'Mapeos'!$D$4:$E$25,2,FALSE),T1855)</x:f>
        <x:v>Tienda</x:v>
      </x:c>
      <x:c r="V1855" t="str">
        <x:v>V029</x:v>
      </x:c>
      <x:c r="W1855" t="n">
        <x:v>-1</x:v>
      </x:c>
      <x:c r="X1855" s="28" t="n">
        <x:v>686.16</x:v>
      </x:c>
      <x:c r="Y1855" s="20" t="n">
        <x:v>0</x:v>
      </x:c>
      <x:c r="Z1855" s="20" t="n">
        <x:f>IF(Y1855&gt;1,Y1855/100,Y1855)</x:f>
        <x:v>0</x:v>
      </x:c>
      <x:c r="AA1855" s="28" t="n">
        <x:v>426.8</x:v>
      </x:c>
      <x:c r="AB1855" s="28" t="n">
        <x:v>-686.16</x:v>
      </x:c>
      <x:c r="AC1855" s="28" t="str">
        <x:v>BOB</x:v>
      </x:c>
      <x:c r="AD1855" s="28" t="n">
        <x:f>IF(AC1855="USD",AB1855*'Parametros'!$B$4,AB1855)</x:f>
        <x:v>-686.16</x:v>
      </x:c>
      <x:c r="AE1855" s="28" t="n">
        <x:f>W1855*X1855*(1-Z1855)</x:f>
        <x:v>-686.16</x:v>
      </x:c>
      <x:c r="AF1855" s="28" t="n">
        <x:f>W1855*AA1855</x:f>
        <x:v>-426.8</x:v>
      </x:c>
      <x:c r="AG1855" s="28" t="n">
        <x:f>AE1855-AF1855</x:f>
        <x:v>-259.35999999999996</x:v>
      </x:c>
      <x:c r="AH1855" s="20" t="str">
        <x:f>IF(AE1855&gt;0,AG1855/AE1855,"")</x:f>
      </x:c>
      <x:c r="AI1855" s="28" t="n">
        <x:v>195044.23</x:v>
      </x:c>
      <x:c r="AJ1855" s="28"/>
      <x:c r="AK1855"/>
      <x:c r="AL1855" t="str">
        <x:v>Devuelto</x:v>
      </x:c>
      <x:c r="AM1855" t="str">
        <x:f>IF(W1855&lt;0,"Devuelto",AL1855)</x:f>
        <x:v>Devuelto</x:v>
      </x:c>
      <x:c r="AN1855" t="str">
        <x:v>Tarjeta</x:v>
      </x:c>
      <x:c r="AO1855" s="29" t="str">
        <x:v>Sin observación</x:v>
      </x:c>
      <x:c r="AP1855" t="str">
        <x:f>IF(D1855="","No","Sí")</x:f>
        <x:v>Sí</x:v>
      </x:c>
    </x:row>
    <x:row r="1856">
      <x:c r="A1856" t="n">
        <x:v>1856</x:v>
      </x:c>
      <x:c r="B1856" t="str">
        <x:v>VT0008808</x:v>
      </x:c>
      <x:c r="C1856" t="str">
        <x:v>46070</x:v>
      </x:c>
      <x:c r="D1856" s="27" t="n">
        <x:v>46070</x:v>
      </x:c>
      <x:c r="E1856" t="n">
        <x:f>IF(D1856="","",YEAR(D1856))</x:f>
        <x:v>2026</x:v>
      </x:c>
      <x:c r="F1856" t="n">
        <x:f>IF(D1856="","",MONTH(D1856))</x:f>
        <x:v>2</x:v>
      </x:c>
      <x:c r="G1856" t="str">
        <x:f>IF(D1856="","Fecha no disponible",TEXT(D1856,"mmmm"))</x:f>
        <x:v>February</x:v>
      </x:c>
      <x:c r="H1856" t="str">
        <x:f>IF(D1856="","Fecha no disponible",TEXT(D1856,"yyyy-mm"))</x:f>
        <x:v>2026-02</x:v>
      </x:c>
      <x:c r="I1856" t="str">
        <x:f>IF(D1856="","Fecha no disponible","T"&amp;ROUNDUP(MONTH(D1856)/3,0))</x:f>
        <x:v>T1</x:v>
      </x:c>
      <x:c r="J1856" t="str">
        <x:v>T019</x:v>
      </x:c>
      <x:c r="K1856" t="str">
        <x:v>Tienda Sucre 3</x:v>
      </x:c>
      <x:c r="L1856" t="str">
        <x:v>Centro</x:v>
      </x:c>
      <x:c r="M1856" t="str">
        <x:v>Sucre</x:v>
      </x:c>
      <x:c r="N1856" t="str">
        <x:f>IFERROR(VLOOKUP(M1856,'Mapeos'!$A$4:$B$30,2,FALSE),M1856)</x:f>
        <x:v>Sucre</x:v>
      </x:c>
      <x:c r="O1856" t="str">
        <x:v>C01357</x:v>
      </x:c>
      <x:c r="P1856" t="str">
        <x:v>Frecuente</x:v>
      </x:c>
      <x:c r="Q1856" t="str">
        <x:v>P0143</x:v>
      </x:c>
      <x:c r="R1856" t="str">
        <x:v>Cuidado Personal</x:v>
      </x:c>
      <x:c r="S1856" t="str">
        <x:v>Marca B</x:v>
      </x:c>
      <x:c r="T1856" t="str">
        <x:v>tienda</x:v>
      </x:c>
      <x:c r="U1856" t="str">
        <x:f>IFERROR(VLOOKUP(T1856,'Mapeos'!$D$4:$E$25,2,FALSE),T1856)</x:f>
        <x:v>Tienda</x:v>
      </x:c>
      <x:c r="V1856" t="str">
        <x:v>V009</x:v>
      </x:c>
      <x:c r="W1856" t="n">
        <x:v>3</x:v>
      </x:c>
      <x:c r="X1856" s="28" t="n">
        <x:v>58.01</x:v>
      </x:c>
      <x:c r="Y1856" s="20" t="n">
        <x:v>0</x:v>
      </x:c>
      <x:c r="Z1856" s="20" t="n">
        <x:f>IF(Y1856&gt;1,Y1856/100,Y1856)</x:f>
        <x:v>0</x:v>
      </x:c>
      <x:c r="AA1856" s="28" t="n">
        <x:v>37.18</x:v>
      </x:c>
      <x:c r="AB1856" s="28" t="n">
        <x:v>174.03</x:v>
      </x:c>
      <x:c r="AC1856" s="28" t="str">
        <x:v>BOB</x:v>
      </x:c>
      <x:c r="AD1856" s="28" t="n">
        <x:f>IF(AC1856="USD",AB1856*'Parametros'!$B$4,AB1856)</x:f>
        <x:v>174.03</x:v>
      </x:c>
      <x:c r="AE1856" s="28" t="n">
        <x:f>W1856*X1856*(1-Z1856)</x:f>
        <x:v>174.03</x:v>
      </x:c>
      <x:c r="AF1856" s="28" t="n">
        <x:f>W1856*AA1856</x:f>
        <x:v>111.53999999999999</x:v>
      </x:c>
      <x:c r="AG1856" s="28" t="n">
        <x:f>AE1856-AF1856</x:f>
        <x:v>62.49000000000001</x:v>
      </x:c>
      <x:c r="AH1856" s="20" t="n">
        <x:f>IF(AE1856&gt;0,AG1856/AE1856,"")</x:f>
        <x:v>0.35907602137562494</x:v>
      </x:c>
      <x:c r="AI1856" s="28" t="n">
        <x:v>92109.62</x:v>
      </x:c>
      <x:c r="AJ1856" s="28"/>
      <x:c r="AK1856"/>
      <x:c r="AL1856" t="str">
        <x:v>Completado</x:v>
      </x:c>
      <x:c r="AM1856" t="str">
        <x:f>IF(W1856&lt;0,"Devuelto",AL1856)</x:f>
        <x:v>Completado</x:v>
      </x:c>
      <x:c r="AN1856" t="str">
        <x:v>Tarjeta</x:v>
      </x:c>
      <x:c r="AO1856" s="29" t="str">
        <x:v>Canal estandarizado</x:v>
      </x:c>
      <x:c r="AP1856" t="str">
        <x:f>IF(D1856="","No","Sí")</x:f>
        <x:v>Sí</x:v>
      </x:c>
    </x:row>
    <x:row r="1857">
      <x:c r="A1857" t="n">
        <x:v>1857</x:v>
      </x:c>
      <x:c r="B1857" t="str">
        <x:v>VT0008813</x:v>
      </x:c>
      <x:c r="C1857" t="str">
        <x:v>45708</x:v>
      </x:c>
      <x:c r="D1857" s="27" t="n">
        <x:v>45708</x:v>
      </x:c>
      <x:c r="E1857" t="n">
        <x:f>IF(D1857="","",YEAR(D1857))</x:f>
        <x:v>2025</x:v>
      </x:c>
      <x:c r="F1857" t="n">
        <x:f>IF(D1857="","",MONTH(D1857))</x:f>
        <x:v>2</x:v>
      </x:c>
      <x:c r="G1857" t="str">
        <x:f>IF(D1857="","Fecha no disponible",TEXT(D1857,"mmmm"))</x:f>
        <x:v>February</x:v>
      </x:c>
      <x:c r="H1857" t="str">
        <x:f>IF(D1857="","Fecha no disponible",TEXT(D1857,"yyyy-mm"))</x:f>
        <x:v>2025-02</x:v>
      </x:c>
      <x:c r="I1857" t="str">
        <x:f>IF(D1857="","Fecha no disponible","T"&amp;ROUNDUP(MONTH(D1857)/3,0))</x:f>
        <x:v>T1</x:v>
      </x:c>
      <x:c r="J1857" t="str">
        <x:v>T003</x:v>
      </x:c>
      <x:c r="K1857" t="str">
        <x:v>Tienda La Paz 3</x:v>
      </x:c>
      <x:c r="L1857" t="str">
        <x:v>Barrio</x:v>
      </x:c>
      <x:c r="M1857" t="str">
        <x:v>La Paz</x:v>
      </x:c>
      <x:c r="N1857" t="str">
        <x:f>IFERROR(VLOOKUP(M1857,'Mapeos'!$A$4:$B$30,2,FALSE),M1857)</x:f>
        <x:v>La Paz</x:v>
      </x:c>
      <x:c r="O1857" t="str">
        <x:v>C00335</x:v>
      </x:c>
      <x:c r="P1857" t="str">
        <x:v>Empresa</x:v>
      </x:c>
      <x:c r="Q1857" t="str">
        <x:v>P0082</x:v>
      </x:c>
      <x:c r="R1857" t="str">
        <x:v>Hogar</x:v>
      </x:c>
      <x:c r="S1857" t="str">
        <x:v>Marca C</x:v>
      </x:c>
      <x:c r="T1857" t="str">
        <x:v>Tienda</x:v>
      </x:c>
      <x:c r="U1857" t="str">
        <x:f>IFERROR(VLOOKUP(T1857,'Mapeos'!$D$4:$E$25,2,FALSE),T1857)</x:f>
        <x:v>Tienda</x:v>
      </x:c>
      <x:c r="V1857" t="str">
        <x:v>V015</x:v>
      </x:c>
      <x:c r="W1857" t="n">
        <x:v>1</x:v>
      </x:c>
      <x:c r="X1857" s="28" t="n">
        <x:v>180.25</x:v>
      </x:c>
      <x:c r="Y1857" s="20" t="n">
        <x:v>0</x:v>
      </x:c>
      <x:c r="Z1857" s="20" t="n">
        <x:f>IF(Y1857&gt;1,Y1857/100,Y1857)</x:f>
        <x:v>0</x:v>
      </x:c>
      <x:c r="AA1857" s="28" t="n">
        <x:v>98.63</x:v>
      </x:c>
      <x:c r="AB1857" s="28" t="n">
        <x:v>180.25</x:v>
      </x:c>
      <x:c r="AC1857" s="28" t="str">
        <x:v>BOB</x:v>
      </x:c>
      <x:c r="AD1857" s="28" t="n">
        <x:f>IF(AC1857="USD",AB1857*'Parametros'!$B$4,AB1857)</x:f>
        <x:v>180.25</x:v>
      </x:c>
      <x:c r="AE1857" s="28" t="n">
        <x:f>W1857*X1857*(1-Z1857)</x:f>
        <x:v>180.25</x:v>
      </x:c>
      <x:c r="AF1857" s="28" t="n">
        <x:f>W1857*AA1857</x:f>
        <x:v>98.63</x:v>
      </x:c>
      <x:c r="AG1857" s="28" t="n">
        <x:f>AE1857-AF1857</x:f>
        <x:v>81.62</x:v>
      </x:c>
      <x:c r="AH1857" s="20" t="n">
        <x:f>IF(AE1857&gt;0,AG1857/AE1857,"")</x:f>
        <x:v>0.45281553398058255</x:v>
      </x:c>
      <x:c r="AI1857" s="28" t="n">
        <x:v>182755.85</x:v>
      </x:c>
      <x:c r="AJ1857" s="28" t="n">
        <x:v>0</x:v>
      </x:c>
      <x:c r="AK1857" t="n">
        <x:v>15</x:v>
      </x:c>
      <x:c r="AL1857" t="str">
        <x:v>Completado</x:v>
      </x:c>
      <x:c r="AM1857" t="str">
        <x:f>IF(W1857&lt;0,"Devuelto",AL1857)</x:f>
        <x:v>Completado</x:v>
      </x:c>
      <x:c r="AN1857" t="str">
        <x:v>Transferencia</x:v>
      </x:c>
      <x:c r="AO1857" s="29" t="str">
        <x:v>Sin observación</x:v>
      </x:c>
      <x:c r="AP1857" t="str">
        <x:f>IF(D1857="","No","Sí")</x:f>
        <x:v>Sí</x:v>
      </x:c>
    </x:row>
    <x:row r="1858">
      <x:c r="A1858" t="n">
        <x:v>1858</x:v>
      </x:c>
      <x:c r="B1858" t="str">
        <x:v>VT0008818</x:v>
      </x:c>
      <x:c r="C1858" t="str">
        <x:v>45546</x:v>
      </x:c>
      <x:c r="D1858" s="27" t="n">
        <x:v>45546</x:v>
      </x:c>
      <x:c r="E1858" t="n">
        <x:f>IF(D1858="","",YEAR(D1858))</x:f>
        <x:v>2024</x:v>
      </x:c>
      <x:c r="F1858" t="n">
        <x:f>IF(D1858="","",MONTH(D1858))</x:f>
        <x:v>9</x:v>
      </x:c>
      <x:c r="G1858" t="str">
        <x:f>IF(D1858="","Fecha no disponible",TEXT(D1858,"mmmm"))</x:f>
        <x:v>September</x:v>
      </x:c>
      <x:c r="H1858" t="str">
        <x:f>IF(D1858="","Fecha no disponible",TEXT(D1858,"yyyy-mm"))</x:f>
        <x:v>2024-09</x:v>
      </x:c>
      <x:c r="I1858" t="str">
        <x:f>IF(D1858="","Fecha no disponible","T"&amp;ROUNDUP(MONTH(D1858)/3,0))</x:f>
        <x:v>T3</x:v>
      </x:c>
      <x:c r="J1858" t="str">
        <x:v>T014</x:v>
      </x:c>
      <x:c r="K1858" t="str">
        <x:v>Tienda Potosí 2</x:v>
      </x:c>
      <x:c r="L1858" t="str">
        <x:v>Barrio</x:v>
      </x:c>
      <x:c r="M1858" t="str">
        <x:v>Potosí</x:v>
      </x:c>
      <x:c r="N1858" t="str">
        <x:f>IFERROR(VLOOKUP(M1858,'Mapeos'!$A$4:$B$30,2,FALSE),M1858)</x:f>
        <x:v>Potosí</x:v>
      </x:c>
      <x:c r="O1858" t="str">
        <x:v>C01206</x:v>
      </x:c>
      <x:c r="P1858" t="str">
        <x:v>Premium</x:v>
      </x:c>
      <x:c r="Q1858" t="str">
        <x:v>P0135</x:v>
      </x:c>
      <x:c r="R1858" t="str">
        <x:v>Deportes</x:v>
      </x:c>
      <x:c r="S1858" t="str">
        <x:v>Marca D</x:v>
      </x:c>
      <x:c r="T1858" t="str">
        <x:v>Marketplace</x:v>
      </x:c>
      <x:c r="U1858" t="str">
        <x:f>IFERROR(VLOOKUP(T1858,'Mapeos'!$D$4:$E$25,2,FALSE),T1858)</x:f>
        <x:v>Marketplace</x:v>
      </x:c>
      <x:c r="V1858" t="str">
        <x:v>V018</x:v>
      </x:c>
      <x:c r="W1858" t="n">
        <x:v>2</x:v>
      </x:c>
      <x:c r="X1858" s="28" t="n">
        <x:v>79.83</x:v>
      </x:c>
      <x:c r="Y1858" s="20" t="n">
        <x:v>0.2</x:v>
      </x:c>
      <x:c r="Z1858" s="20" t="n">
        <x:f>IF(Y1858&gt;1,Y1858/100,Y1858)</x:f>
        <x:v>0.2</x:v>
      </x:c>
      <x:c r="AA1858" s="28" t="n">
        <x:v>45.32</x:v>
      </x:c>
      <x:c r="AB1858" s="28" t="n">
        <x:v>127.73</x:v>
      </x:c>
      <x:c r="AC1858" s="28" t="str">
        <x:v>BOB</x:v>
      </x:c>
      <x:c r="AD1858" s="28" t="n">
        <x:f>IF(AC1858="USD",AB1858*'Parametros'!$B$4,AB1858)</x:f>
        <x:v>127.73</x:v>
      </x:c>
      <x:c r="AE1858" s="28" t="n">
        <x:f>W1858*X1858*(1-Z1858)</x:f>
        <x:v>127.72800000000001</x:v>
      </x:c>
      <x:c r="AF1858" s="28" t="n">
        <x:f>W1858*AA1858</x:f>
        <x:v>90.64</x:v>
      </x:c>
      <x:c r="AG1858" s="28" t="n">
        <x:f>AE1858-AF1858</x:f>
        <x:v>37.08800000000001</x:v>
      </x:c>
      <x:c r="AH1858" s="20" t="n">
        <x:f>IF(AE1858&gt;0,AG1858/AE1858,"")</x:f>
        <x:v>0.2903670299386196</x:v>
      </x:c>
      <x:c r="AI1858" s="28" t="n">
        <x:v>71276.42</x:v>
      </x:c>
      <x:c r="AJ1858" s="28"/>
      <x:c r="AK1858"/>
      <x:c r="AL1858" t="str">
        <x:v>Completado</x:v>
      </x:c>
      <x:c r="AM1858" t="str">
        <x:f>IF(W1858&lt;0,"Devuelto",AL1858)</x:f>
        <x:v>Completado</x:v>
      </x:c>
      <x:c r="AN1858" t="str">
        <x:v>Efectivo</x:v>
      </x:c>
      <x:c r="AO1858" s="29" t="str">
        <x:v>Sin observación</x:v>
      </x:c>
      <x:c r="AP1858" t="str">
        <x:f>IF(D1858="","No","Sí")</x:f>
        <x:v>Sí</x:v>
      </x:c>
    </x:row>
    <x:row r="1859">
      <x:c r="A1859" t="n">
        <x:v>1859</x:v>
      </x:c>
      <x:c r="B1859" t="str">
        <x:v>VT0008823</x:v>
      </x:c>
      <x:c r="C1859" t="str">
        <x:v>45831</x:v>
      </x:c>
      <x:c r="D1859" s="27" t="n">
        <x:v>45831</x:v>
      </x:c>
      <x:c r="E1859" t="n">
        <x:f>IF(D1859="","",YEAR(D1859))</x:f>
        <x:v>2025</x:v>
      </x:c>
      <x:c r="F1859" t="n">
        <x:f>IF(D1859="","",MONTH(D1859))</x:f>
        <x:v>6</x:v>
      </x:c>
      <x:c r="G1859" t="str">
        <x:f>IF(D1859="","Fecha no disponible",TEXT(D1859,"mmmm"))</x:f>
        <x:v>June</x:v>
      </x:c>
      <x:c r="H1859" t="str">
        <x:f>IF(D1859="","Fecha no disponible",TEXT(D1859,"yyyy-mm"))</x:f>
        <x:v>2025-06</x:v>
      </x:c>
      <x:c r="I1859" t="str">
        <x:f>IF(D1859="","Fecha no disponible","T"&amp;ROUNDUP(MONTH(D1859)/3,0))</x:f>
        <x:v>T2</x:v>
      </x:c>
      <x:c r="J1859" t="str">
        <x:v>T010</x:v>
      </x:c>
      <x:c r="K1859" t="str">
        <x:v>Tienda Cochabamba 2</x:v>
      </x:c>
      <x:c r="L1859" t="str">
        <x:v>Barrio</x:v>
      </x:c>
      <x:c r="M1859" t="str">
        <x:v>Cochabamba</x:v>
      </x:c>
      <x:c r="N1859" t="str">
        <x:f>IFERROR(VLOOKUP(M1859,'Mapeos'!$A$4:$B$30,2,FALSE),M1859)</x:f>
        <x:v>Cochabamba</x:v>
      </x:c>
      <x:c r="O1859" t="str">
        <x:v>C00814</x:v>
      </x:c>
      <x:c r="P1859" t="str">
        <x:v>Premium</x:v>
      </x:c>
      <x:c r="Q1859" t="str">
        <x:v>P0007</x:v>
      </x:c>
      <x:c r="R1859" t="str">
        <x:v>Cuidado Personal</x:v>
      </x:c>
      <x:c r="S1859" t="str">
        <x:v>Marca A</x:v>
      </x:c>
      <x:c r="T1859" t="str">
        <x:v>Tienda</x:v>
      </x:c>
      <x:c r="U1859" t="str">
        <x:f>IFERROR(VLOOKUP(T1859,'Mapeos'!$D$4:$E$25,2,FALSE),T1859)</x:f>
        <x:v>Tienda</x:v>
      </x:c>
      <x:c r="V1859" t="str">
        <x:v>V013</x:v>
      </x:c>
      <x:c r="W1859" t="n">
        <x:v>1</x:v>
      </x:c>
      <x:c r="X1859" s="28" t="n">
        <x:v>95.69</x:v>
      </x:c>
      <x:c r="Y1859" s="20" t="n">
        <x:v>0.2</x:v>
      </x:c>
      <x:c r="Z1859" s="20" t="n">
        <x:f>IF(Y1859&gt;1,Y1859/100,Y1859)</x:f>
        <x:v>0.2</x:v>
      </x:c>
      <x:c r="AA1859" s="28" t="n">
        <x:v>53.41</x:v>
      </x:c>
      <x:c r="AB1859" s="28" t="n">
        <x:v>76.55</x:v>
      </x:c>
      <x:c r="AC1859" s="28" t="str">
        <x:v>BOB</x:v>
      </x:c>
      <x:c r="AD1859" s="28" t="n">
        <x:f>IF(AC1859="USD",AB1859*'Parametros'!$B$4,AB1859)</x:f>
        <x:v>76.55</x:v>
      </x:c>
      <x:c r="AE1859" s="28" t="n">
        <x:f>W1859*X1859*(1-Z1859)</x:f>
        <x:v>76.552</x:v>
      </x:c>
      <x:c r="AF1859" s="28" t="n">
        <x:f>W1859*AA1859</x:f>
        <x:v>53.41</x:v>
      </x:c>
      <x:c r="AG1859" s="28" t="n">
        <x:f>AE1859-AF1859</x:f>
        <x:v>23.14200000000001</x:v>
      </x:c>
      <x:c r="AH1859" s="20" t="n">
        <x:f>IF(AE1859&gt;0,AG1859/AE1859,"")</x:f>
        <x:v>0.3023043160204829</x:v>
      </x:c>
      <x:c r="AI1859" s="28" t="n">
        <x:v>170776.27</x:v>
      </x:c>
      <x:c r="AJ1859" s="28"/>
      <x:c r="AK1859"/>
      <x:c r="AL1859" t="str">
        <x:v>Completado</x:v>
      </x:c>
      <x:c r="AM1859" t="str">
        <x:f>IF(W1859&lt;0,"Devuelto",AL1859)</x:f>
        <x:v>Completado</x:v>
      </x:c>
      <x:c r="AN1859" t="str">
        <x:v>QR</x:v>
      </x:c>
      <x:c r="AO1859" s="29" t="str">
        <x:v>Sin observación</x:v>
      </x:c>
      <x:c r="AP1859" t="str">
        <x:f>IF(D1859="","No","Sí")</x:f>
        <x:v>Sí</x:v>
      </x:c>
    </x:row>
    <x:row r="1860">
      <x:c r="A1860" t="n">
        <x:v>1860</x:v>
      </x:c>
      <x:c r="B1860" t="str">
        <x:v>VT0008827</x:v>
      </x:c>
      <x:c r="C1860" t="str">
        <x:v>45532</x:v>
      </x:c>
      <x:c r="D1860" s="27" t="n">
        <x:v>45532</x:v>
      </x:c>
      <x:c r="E1860" t="n">
        <x:f>IF(D1860="","",YEAR(D1860))</x:f>
        <x:v>2024</x:v>
      </x:c>
      <x:c r="F1860" t="n">
        <x:f>IF(D1860="","",MONTH(D1860))</x:f>
        <x:v>8</x:v>
      </x:c>
      <x:c r="G1860" t="str">
        <x:f>IF(D1860="","Fecha no disponible",TEXT(D1860,"mmmm"))</x:f>
        <x:v>August</x:v>
      </x:c>
      <x:c r="H1860" t="str">
        <x:f>IF(D1860="","Fecha no disponible",TEXT(D1860,"yyyy-mm"))</x:f>
        <x:v>2024-08</x:v>
      </x:c>
      <x:c r="I1860" t="str">
        <x:f>IF(D1860="","Fecha no disponible","T"&amp;ROUNDUP(MONTH(D1860)/3,0))</x:f>
        <x:v>T3</x:v>
      </x:c>
      <x:c r="J1860" t="str">
        <x:v>T019</x:v>
      </x:c>
      <x:c r="K1860" t="str">
        <x:v>Tienda Sucre 3</x:v>
      </x:c>
      <x:c r="L1860" t="str">
        <x:v>Centro</x:v>
      </x:c>
      <x:c r="M1860" t="str">
        <x:v>Sucre</x:v>
      </x:c>
      <x:c r="N1860" t="str">
        <x:f>IFERROR(VLOOKUP(M1860,'Mapeos'!$A$4:$B$30,2,FALSE),M1860)</x:f>
        <x:v>Sucre</x:v>
      </x:c>
      <x:c r="O1860" t="str">
        <x:v>C01250</x:v>
      </x:c>
      <x:c r="P1860" t="str">
        <x:v>Frecuente</x:v>
      </x:c>
      <x:c r="Q1860" t="str">
        <x:v>P0030</x:v>
      </x:c>
      <x:c r="R1860" t="str">
        <x:v>Deportes</x:v>
      </x:c>
      <x:c r="S1860" t="str">
        <x:v>Marca A</x:v>
      </x:c>
      <x:c r="T1860" t="str">
        <x:v>Tienda</x:v>
      </x:c>
      <x:c r="U1860" t="str">
        <x:f>IFERROR(VLOOKUP(T1860,'Mapeos'!$D$4:$E$25,2,FALSE),T1860)</x:f>
        <x:v>Tienda</x:v>
      </x:c>
      <x:c r="V1860" t="str">
        <x:v>V009</x:v>
      </x:c>
      <x:c r="W1860" t="n">
        <x:v>2</x:v>
      </x:c>
      <x:c r="X1860" s="28" t="n">
        <x:v>135.63</x:v>
      </x:c>
      <x:c r="Y1860" s="20" t="n">
        <x:v>0.15</x:v>
      </x:c>
      <x:c r="Z1860" s="20" t="n">
        <x:f>IF(Y1860&gt;1,Y1860/100,Y1860)</x:f>
        <x:v>0.15</x:v>
      </x:c>
      <x:c r="AA1860" s="28" t="n">
        <x:v>103.51</x:v>
      </x:c>
      <x:c r="AB1860" s="28" t="n">
        <x:v>230.57</x:v>
      </x:c>
      <x:c r="AC1860" s="28" t="str">
        <x:v>BOB</x:v>
      </x:c>
      <x:c r="AD1860" s="28" t="n">
        <x:f>IF(AC1860="USD",AB1860*'Parametros'!$B$4,AB1860)</x:f>
        <x:v>230.57</x:v>
      </x:c>
      <x:c r="AE1860" s="28" t="n">
        <x:f>W1860*X1860*(1-Z1860)</x:f>
        <x:v>230.571</x:v>
      </x:c>
      <x:c r="AF1860" s="28" t="n">
        <x:f>W1860*AA1860</x:f>
        <x:v>207.02</x:v>
      </x:c>
      <x:c r="AG1860" s="28" t="n">
        <x:f>AE1860-AF1860</x:f>
        <x:v>23.550999999999988</x:v>
      </x:c>
      <x:c r="AH1860" s="20" t="n">
        <x:f>IF(AE1860&gt;0,AG1860/AE1860,"")</x:f>
        <x:v>0.10214207337436186</x:v>
      </x:c>
      <x:c r="AI1860" s="28" t="n">
        <x:v>171916.69</x:v>
      </x:c>
      <x:c r="AJ1860" s="28"/>
      <x:c r="AK1860"/>
      <x:c r="AL1860" t="str">
        <x:v>Completado</x:v>
      </x:c>
      <x:c r="AM1860" t="str">
        <x:f>IF(W1860&lt;0,"Devuelto",AL1860)</x:f>
        <x:v>Completado</x:v>
      </x:c>
      <x:c r="AN1860" t="str">
        <x:v>Efectivo</x:v>
      </x:c>
      <x:c r="AO1860" s="29" t="str">
        <x:v>Sin observación</x:v>
      </x:c>
      <x:c r="AP1860" t="str">
        <x:f>IF(D1860="","No","Sí")</x:f>
        <x:v>Sí</x:v>
      </x:c>
    </x:row>
    <x:row r="1861">
      <x:c r="A1861" t="n">
        <x:v>1861</x:v>
      </x:c>
      <x:c r="B1861" t="str">
        <x:v>VT0008832</x:v>
      </x:c>
      <x:c r="C1861" t="str">
        <x:v>46066</x:v>
      </x:c>
      <x:c r="D1861" s="27" t="n">
        <x:v>46066</x:v>
      </x:c>
      <x:c r="E1861" t="n">
        <x:f>IF(D1861="","",YEAR(D1861))</x:f>
        <x:v>2026</x:v>
      </x:c>
      <x:c r="F1861" t="n">
        <x:f>IF(D1861="","",MONTH(D1861))</x:f>
        <x:v>2</x:v>
      </x:c>
      <x:c r="G1861" t="str">
        <x:f>IF(D1861="","Fecha no disponible",TEXT(D1861,"mmmm"))</x:f>
        <x:v>February</x:v>
      </x:c>
      <x:c r="H1861" t="str">
        <x:f>IF(D1861="","Fecha no disponible",TEXT(D1861,"yyyy-mm"))</x:f>
        <x:v>2026-02</x:v>
      </x:c>
      <x:c r="I1861" t="str">
        <x:f>IF(D1861="","Fecha no disponible","T"&amp;ROUNDUP(MONTH(D1861)/3,0))</x:f>
        <x:v>T1</x:v>
      </x:c>
      <x:c r="J1861" t="str">
        <x:v>T006</x:v>
      </x:c>
      <x:c r="K1861" t="str">
        <x:v>Tienda Santa Cruz 2</x:v>
      </x:c>
      <x:c r="L1861" t="str">
        <x:v>Mall</x:v>
      </x:c>
      <x:c r="M1861" t="str">
        <x:v>Santa Cruz</x:v>
      </x:c>
      <x:c r="N1861" t="str">
        <x:f>IFERROR(VLOOKUP(M1861,'Mapeos'!$A$4:$B$30,2,FALSE),M1861)</x:f>
        <x:v>Santa Cruz</x:v>
      </x:c>
      <x:c r="O1861" t="str">
        <x:v>C01141</x:v>
      </x:c>
      <x:c r="P1861" t="str">
        <x:v>Premium</x:v>
      </x:c>
      <x:c r="Q1861" t="str">
        <x:v>P0001</x:v>
      </x:c>
      <x:c r="R1861" t="str">
        <x:v>Hogar</x:v>
      </x:c>
      <x:c r="S1861" t="str">
        <x:v>Marca D</x:v>
      </x:c>
      <x:c r="T1861" t="str">
        <x:v>Tienda</x:v>
      </x:c>
      <x:c r="U1861" t="str">
        <x:f>IFERROR(VLOOKUP(T1861,'Mapeos'!$D$4:$E$25,2,FALSE),T1861)</x:f>
        <x:v>Tienda</x:v>
      </x:c>
      <x:c r="V1861" t="str">
        <x:v>V021</x:v>
      </x:c>
      <x:c r="W1861" t="n">
        <x:v>1</x:v>
      </x:c>
      <x:c r="X1861" s="28" t="n">
        <x:v>338.29</x:v>
      </x:c>
      <x:c r="Y1861" s="20" t="n">
        <x:v>0</x:v>
      </x:c>
      <x:c r="Z1861" s="20" t="n">
        <x:f>IF(Y1861&gt;1,Y1861/100,Y1861)</x:f>
        <x:v>0</x:v>
      </x:c>
      <x:c r="AA1861" s="28" t="n">
        <x:v>195.84</x:v>
      </x:c>
      <x:c r="AB1861" s="28" t="n">
        <x:v>338.29</x:v>
      </x:c>
      <x:c r="AC1861" s="28" t="str">
        <x:v>BOB</x:v>
      </x:c>
      <x:c r="AD1861" s="28" t="n">
        <x:f>IF(AC1861="USD",AB1861*'Parametros'!$B$4,AB1861)</x:f>
        <x:v>338.29</x:v>
      </x:c>
      <x:c r="AE1861" s="28" t="n">
        <x:f>W1861*X1861*(1-Z1861)</x:f>
        <x:v>338.29</x:v>
      </x:c>
      <x:c r="AF1861" s="28" t="n">
        <x:f>W1861*AA1861</x:f>
        <x:v>195.84</x:v>
      </x:c>
      <x:c r="AG1861" s="28" t="n">
        <x:f>AE1861-AF1861</x:f>
        <x:v>142.45000000000002</x:v>
      </x:c>
      <x:c r="AH1861" s="20" t="n">
        <x:f>IF(AE1861&gt;0,AG1861/AE1861,"")</x:f>
        <x:v>0.42108841526500934</x:v>
      </x:c>
      <x:c r="AI1861" s="28" t="n">
        <x:v>135051.45</x:v>
      </x:c>
      <x:c r="AJ1861" s="28" t="n">
        <x:v>53</x:v>
      </x:c>
      <x:c r="AK1861" t="n">
        <x:v>12</x:v>
      </x:c>
      <x:c r="AL1861" t="str">
        <x:v>Completado</x:v>
      </x:c>
      <x:c r="AM1861" t="str">
        <x:f>IF(W1861&lt;0,"Devuelto",AL1861)</x:f>
        <x:v>Completado</x:v>
      </x:c>
      <x:c r="AN1861" t="str">
        <x:v>Tarjeta</x:v>
      </x:c>
      <x:c r="AO1861" s="29" t="str">
        <x:v>Sin observación</x:v>
      </x:c>
      <x:c r="AP1861" t="str">
        <x:f>IF(D1861="","No","Sí")</x:f>
        <x:v>Sí</x:v>
      </x:c>
    </x:row>
    <x:row r="1862">
      <x:c r="A1862" t="n">
        <x:v>1862</x:v>
      </x:c>
      <x:c r="B1862" t="str">
        <x:v>VT0008837</x:v>
      </x:c>
      <x:c r="C1862" t="str">
        <x:v>45664</x:v>
      </x:c>
      <x:c r="D1862" s="27" t="n">
        <x:v>45664</x:v>
      </x:c>
      <x:c r="E1862" t="n">
        <x:f>IF(D1862="","",YEAR(D1862))</x:f>
        <x:v>2025</x:v>
      </x:c>
      <x:c r="F1862" t="n">
        <x:f>IF(D1862="","",MONTH(D1862))</x:f>
        <x:v>1</x:v>
      </x:c>
      <x:c r="G1862" t="str">
        <x:f>IF(D1862="","Fecha no disponible",TEXT(D1862,"mmmm"))</x:f>
        <x:v>January</x:v>
      </x:c>
      <x:c r="H1862" t="str">
        <x:f>IF(D1862="","Fecha no disponible",TEXT(D1862,"yyyy-mm"))</x:f>
        <x:v>2025-01</x:v>
      </x:c>
      <x:c r="I1862" t="str">
        <x:f>IF(D1862="","Fecha no disponible","T"&amp;ROUNDUP(MONTH(D1862)/3,0))</x:f>
        <x:v>T1</x:v>
      </x:c>
      <x:c r="J1862" t="str">
        <x:v>T012</x:v>
      </x:c>
      <x:c r="K1862" t="str">
        <x:v>Tienda Cochabamba 4</x:v>
      </x:c>
      <x:c r="L1862" t="str">
        <x:v>Centro</x:v>
      </x:c>
      <x:c r="M1862" t="str">
        <x:v>Cochabamba</x:v>
      </x:c>
      <x:c r="N1862" t="str">
        <x:f>IFERROR(VLOOKUP(M1862,'Mapeos'!$A$4:$B$30,2,FALSE),M1862)</x:f>
        <x:v>Cochabamba</x:v>
      </x:c>
      <x:c r="O1862" t="str">
        <x:v>C01542</x:v>
      </x:c>
      <x:c r="P1862" t="str">
        <x:v>Frecuente</x:v>
      </x:c>
      <x:c r="Q1862" t="str">
        <x:v>P0130</x:v>
      </x:c>
      <x:c r="R1862" t="str">
        <x:v>Cuidado Personal</x:v>
      </x:c>
      <x:c r="S1862" t="str">
        <x:v>Marca A</x:v>
      </x:c>
      <x:c r="T1862" t="str">
        <x:v>Tienda</x:v>
      </x:c>
      <x:c r="U1862" t="str">
        <x:f>IFERROR(VLOOKUP(T1862,'Mapeos'!$D$4:$E$25,2,FALSE),T1862)</x:f>
        <x:v>Tienda</x:v>
      </x:c>
      <x:c r="V1862" t="str">
        <x:v>V005</x:v>
      </x:c>
      <x:c r="W1862" t="n">
        <x:v>4</x:v>
      </x:c>
      <x:c r="X1862" s="28" t="n">
        <x:v>85.71</x:v>
      </x:c>
      <x:c r="Y1862" s="20" t="n">
        <x:v>0.15</x:v>
      </x:c>
      <x:c r="Z1862" s="20" t="n">
        <x:f>IF(Y1862&gt;1,Y1862/100,Y1862)</x:f>
        <x:v>0.15</x:v>
      </x:c>
      <x:c r="AA1862" s="28" t="n">
        <x:v>47.85</x:v>
      </x:c>
      <x:c r="AB1862" s="28" t="n">
        <x:v>291.41</x:v>
      </x:c>
      <x:c r="AC1862" s="28" t="str">
        <x:v>BOB</x:v>
      </x:c>
      <x:c r="AD1862" s="28" t="n">
        <x:f>IF(AC1862="USD",AB1862*'Parametros'!$B$4,AB1862)</x:f>
        <x:v>291.41</x:v>
      </x:c>
      <x:c r="AE1862" s="28" t="n">
        <x:f>W1862*X1862*(1-Z1862)</x:f>
        <x:v>291.414</x:v>
      </x:c>
      <x:c r="AF1862" s="28" t="n">
        <x:f>W1862*AA1862</x:f>
        <x:v>191.4</x:v>
      </x:c>
      <x:c r="AG1862" s="28" t="n">
        <x:f>AE1862-AF1862</x:f>
        <x:v>100.01399999999998</x:v>
      </x:c>
      <x:c r="AH1862" s="20" t="n">
        <x:f>IF(AE1862&gt;0,AG1862/AE1862,"")</x:f>
        <x:v>0.34320245424035906</x:v>
      </x:c>
      <x:c r="AI1862" s="28" t="n">
        <x:v>183743.88</x:v>
      </x:c>
      <x:c r="AJ1862" s="28"/>
      <x:c r="AK1862"/>
      <x:c r="AL1862" t="str">
        <x:v>Completado</x:v>
      </x:c>
      <x:c r="AM1862" t="str">
        <x:f>IF(W1862&lt;0,"Devuelto",AL1862)</x:f>
        <x:v>Completado</x:v>
      </x:c>
      <x:c r="AN1862" t="str">
        <x:v>Efectivo</x:v>
      </x:c>
      <x:c r="AO1862" s="29" t="str">
        <x:v>Sin observación</x:v>
      </x:c>
      <x:c r="AP1862" t="str">
        <x:f>IF(D1862="","No","Sí")</x:f>
        <x:v>Sí</x:v>
      </x:c>
    </x:row>
    <x:row r="1863">
      <x:c r="A1863" t="n">
        <x:v>1863</x:v>
      </x:c>
      <x:c r="B1863" t="str">
        <x:v>VT0008842</x:v>
      </x:c>
      <x:c r="C1863" t="str">
        <x:v>46146</x:v>
      </x:c>
      <x:c r="D1863" s="27" t="n">
        <x:v>46146</x:v>
      </x:c>
      <x:c r="E1863" t="n">
        <x:f>IF(D1863="","",YEAR(D1863))</x:f>
        <x:v>2026</x:v>
      </x:c>
      <x:c r="F1863" t="n">
        <x:f>IF(D1863="","",MONTH(D1863))</x:f>
        <x:v>5</x:v>
      </x:c>
      <x:c r="G1863" t="str">
        <x:f>IF(D1863="","Fecha no disponible",TEXT(D1863,"mmmm"))</x:f>
        <x:v>May</x:v>
      </x:c>
      <x:c r="H1863" t="str">
        <x:f>IF(D1863="","Fecha no disponible",TEXT(D1863,"yyyy-mm"))</x:f>
        <x:v>2026-05</x:v>
      </x:c>
      <x:c r="I1863" t="str">
        <x:f>IF(D1863="","Fecha no disponible","T"&amp;ROUNDUP(MONTH(D1863)/3,0))</x:f>
        <x:v>T2</x:v>
      </x:c>
      <x:c r="J1863" t="str">
        <x:v>T015</x:v>
      </x:c>
      <x:c r="K1863" t="str">
        <x:v>Tienda Potosí 3</x:v>
      </x:c>
      <x:c r="L1863" t="str">
        <x:v>Mall</x:v>
      </x:c>
      <x:c r="M1863" t="str">
        <x:v>Potosí</x:v>
      </x:c>
      <x:c r="N1863" t="str">
        <x:f>IFERROR(VLOOKUP(M1863,'Mapeos'!$A$4:$B$30,2,FALSE),M1863)</x:f>
        <x:v>Potosí</x:v>
      </x:c>
      <x:c r="O1863" t="str">
        <x:v>C00317</x:v>
      </x:c>
      <x:c r="P1863" t="str">
        <x:v>Empresa</x:v>
      </x:c>
      <x:c r="Q1863" t="str">
        <x:v>P0049</x:v>
      </x:c>
      <x:c r="R1863" t="str">
        <x:v>Deportes</x:v>
      </x:c>
      <x:c r="S1863" t="str">
        <x:v>Marca D</x:v>
      </x:c>
      <x:c r="T1863" t="str">
        <x:v>Tienda</x:v>
      </x:c>
      <x:c r="U1863" t="str">
        <x:f>IFERROR(VLOOKUP(T1863,'Mapeos'!$D$4:$E$25,2,FALSE),T1863)</x:f>
        <x:v>Tienda</x:v>
      </x:c>
      <x:c r="V1863" t="str">
        <x:v>V003</x:v>
      </x:c>
      <x:c r="W1863" t="n">
        <x:v>0</x:v>
      </x:c>
      <x:c r="X1863" s="28" t="n">
        <x:v>236.3</x:v>
      </x:c>
      <x:c r="Y1863" s="20" t="n">
        <x:v>0.2</x:v>
      </x:c>
      <x:c r="Z1863" s="20" t="n">
        <x:f>IF(Y1863&gt;1,Y1863/100,Y1863)</x:f>
        <x:v>0.2</x:v>
      </x:c>
      <x:c r="AA1863" s="28" t="n">
        <x:v>174.23</x:v>
      </x:c>
      <x:c r="AB1863" s="28" t="n">
        <x:v>0</x:v>
      </x:c>
      <x:c r="AC1863" s="28" t="str">
        <x:v>BOB</x:v>
      </x:c>
      <x:c r="AD1863" s="28" t="n">
        <x:f>IF(AC1863="USD",AB1863*'Parametros'!$B$4,AB1863)</x:f>
        <x:v>0</x:v>
      </x:c>
      <x:c r="AE1863" s="28" t="n">
        <x:f>W1863*X1863*(1-Z1863)</x:f>
        <x:v>0</x:v>
      </x:c>
      <x:c r="AF1863" s="28" t="n">
        <x:f>W1863*AA1863</x:f>
        <x:v>0</x:v>
      </x:c>
      <x:c r="AG1863" s="28" t="n">
        <x:f>AE1863-AF1863</x:f>
        <x:v>0</x:v>
      </x:c>
      <x:c r="AH1863" s="20" t="str">
        <x:f>IF(AE1863&gt;0,AG1863/AE1863,"")</x:f>
      </x:c>
      <x:c r="AI1863" s="28" t="n">
        <x:v>194671.92</x:v>
      </x:c>
      <x:c r="AJ1863" s="28"/>
      <x:c r="AK1863"/>
      <x:c r="AL1863" t="str">
        <x:v>Cancelado</x:v>
      </x:c>
      <x:c r="AM1863" t="str">
        <x:f>IF(W1863&lt;0,"Devuelto",AL1863)</x:f>
        <x:v>Cancelado</x:v>
      </x:c>
      <x:c r="AN1863" t="str">
        <x:v>QR</x:v>
      </x:c>
      <x:c r="AO1863" s="29" t="str">
        <x:v>Sin observación</x:v>
      </x:c>
      <x:c r="AP1863" t="str">
        <x:f>IF(D1863="","No","Sí")</x:f>
        <x:v>Sí</x:v>
      </x:c>
    </x:row>
    <x:row r="1864">
      <x:c r="A1864" t="n">
        <x:v>1864</x:v>
      </x:c>
      <x:c r="B1864" t="str">
        <x:v>VT0008846</x:v>
      </x:c>
      <x:c r="C1864" t="str">
        <x:v>45963</x:v>
      </x:c>
      <x:c r="D1864" s="27" t="n">
        <x:v>45963</x:v>
      </x:c>
      <x:c r="E1864" t="n">
        <x:f>IF(D1864="","",YEAR(D1864))</x:f>
        <x:v>2025</x:v>
      </x:c>
      <x:c r="F1864" t="n">
        <x:f>IF(D1864="","",MONTH(D1864))</x:f>
        <x:v>11</x:v>
      </x:c>
      <x:c r="G1864" t="str">
        <x:f>IF(D1864="","Fecha no disponible",TEXT(D1864,"mmmm"))</x:f>
        <x:v>November</x:v>
      </x:c>
      <x:c r="H1864" t="str">
        <x:f>IF(D1864="","Fecha no disponible",TEXT(D1864,"yyyy-mm"))</x:f>
        <x:v>2025-11</x:v>
      </x:c>
      <x:c r="I1864" t="str">
        <x:f>IF(D1864="","Fecha no disponible","T"&amp;ROUNDUP(MONTH(D1864)/3,0))</x:f>
        <x:v>T4</x:v>
      </x:c>
      <x:c r="J1864" t="str">
        <x:v>T004</x:v>
      </x:c>
      <x:c r="K1864" t="str">
        <x:v>Tienda La Paz 4</x:v>
      </x:c>
      <x:c r="L1864" t="str">
        <x:v>Centro</x:v>
      </x:c>
      <x:c r="M1864" t="str">
        <x:v>La Paz</x:v>
      </x:c>
      <x:c r="N1864" t="str">
        <x:f>IFERROR(VLOOKUP(M1864,'Mapeos'!$A$4:$B$30,2,FALSE),M1864)</x:f>
        <x:v>La Paz</x:v>
      </x:c>
      <x:c r="O1864" t="str">
        <x:v>C00184</x:v>
      </x:c>
      <x:c r="P1864" t="str">
        <x:v>Masivo</x:v>
      </x:c>
      <x:c r="Q1864" t="str">
        <x:v>P0039</x:v>
      </x:c>
      <x:c r="R1864" t="str">
        <x:v>Deportes</x:v>
      </x:c>
      <x:c r="S1864" t="str">
        <x:v>Marca B</x:v>
      </x:c>
      <x:c r="T1864" t="str">
        <x:v>Tienda</x:v>
      </x:c>
      <x:c r="U1864" t="str">
        <x:f>IFERROR(VLOOKUP(T1864,'Mapeos'!$D$4:$E$25,2,FALSE),T1864)</x:f>
        <x:v>Tienda</x:v>
      </x:c>
      <x:c r="V1864" t="str">
        <x:v>V033</x:v>
      </x:c>
      <x:c r="W1864" t="n">
        <x:v>1</x:v>
      </x:c>
      <x:c r="X1864" s="28" t="n">
        <x:v>237.34</x:v>
      </x:c>
      <x:c r="Y1864" s="20" t="n">
        <x:v>0.15</x:v>
      </x:c>
      <x:c r="Z1864" s="20" t="n">
        <x:f>IF(Y1864&gt;1,Y1864/100,Y1864)</x:f>
        <x:v>0.15</x:v>
      </x:c>
      <x:c r="AA1864" s="28" t="n">
        <x:v>154.82</x:v>
      </x:c>
      <x:c r="AB1864" s="28" t="n">
        <x:v>201.74</x:v>
      </x:c>
      <x:c r="AC1864" s="28" t="str">
        <x:v>BOB</x:v>
      </x:c>
      <x:c r="AD1864" s="28" t="n">
        <x:f>IF(AC1864="USD",AB1864*'Parametros'!$B$4,AB1864)</x:f>
        <x:v>201.74</x:v>
      </x:c>
      <x:c r="AE1864" s="28" t="n">
        <x:f>W1864*X1864*(1-Z1864)</x:f>
        <x:v>201.739</x:v>
      </x:c>
      <x:c r="AF1864" s="28" t="n">
        <x:f>W1864*AA1864</x:f>
        <x:v>154.82</x:v>
      </x:c>
      <x:c r="AG1864" s="28" t="n">
        <x:f>AE1864-AF1864</x:f>
        <x:v>46.91900000000001</x:v>
      </x:c>
      <x:c r="AH1864" s="20" t="n">
        <x:f>IF(AE1864&gt;0,AG1864/AE1864,"")</x:f>
        <x:v>0.23257277968067658</x:v>
      </x:c>
      <x:c r="AI1864" s="28" t="n">
        <x:v>191492.27</x:v>
      </x:c>
      <x:c r="AJ1864" s="28"/>
      <x:c r="AK1864"/>
      <x:c r="AL1864" t="str">
        <x:v>Completado</x:v>
      </x:c>
      <x:c r="AM1864" t="str">
        <x:f>IF(W1864&lt;0,"Devuelto",AL1864)</x:f>
        <x:v>Completado</x:v>
      </x:c>
      <x:c r="AN1864" t="str">
        <x:v>QR</x:v>
      </x:c>
      <x:c r="AO1864" s="29" t="str">
        <x:v>Sin observación</x:v>
      </x:c>
      <x:c r="AP1864" t="str">
        <x:f>IF(D1864="","No","Sí")</x:f>
        <x:v>Sí</x:v>
      </x:c>
    </x:row>
    <x:row r="1865">
      <x:c r="A1865" t="n">
        <x:v>1865</x:v>
      </x:c>
      <x:c r="B1865" t="str">
        <x:v>VT0008851</x:v>
      </x:c>
      <x:c r="C1865" t="str">
        <x:v>46045</x:v>
      </x:c>
      <x:c r="D1865" s="27" t="n">
        <x:v>46045</x:v>
      </x:c>
      <x:c r="E1865" t="n">
        <x:f>IF(D1865="","",YEAR(D1865))</x:f>
        <x:v>2026</x:v>
      </x:c>
      <x:c r="F1865" t="n">
        <x:f>IF(D1865="","",MONTH(D1865))</x:f>
        <x:v>1</x:v>
      </x:c>
      <x:c r="G1865" t="str">
        <x:f>IF(D1865="","Fecha no disponible",TEXT(D1865,"mmmm"))</x:f>
        <x:v>January</x:v>
      </x:c>
      <x:c r="H1865" t="str">
        <x:f>IF(D1865="","Fecha no disponible",TEXT(D1865,"yyyy-mm"))</x:f>
        <x:v>2026-01</x:v>
      </x:c>
      <x:c r="I1865" t="str">
        <x:f>IF(D1865="","Fecha no disponible","T"&amp;ROUNDUP(MONTH(D1865)/3,0))</x:f>
        <x:v>T1</x:v>
      </x:c>
      <x:c r="J1865" t="str">
        <x:v>T007</x:v>
      </x:c>
      <x:c r="K1865" t="str">
        <x:v>Tienda Santa Cruz 3</x:v>
      </x:c>
      <x:c r="L1865" t="str">
        <x:v>Barrio</x:v>
      </x:c>
      <x:c r="M1865" t="str">
        <x:v>Santa Cruz</x:v>
      </x:c>
      <x:c r="N1865" t="str">
        <x:f>IFERROR(VLOOKUP(M1865,'Mapeos'!$A$4:$B$30,2,FALSE),M1865)</x:f>
        <x:v>Santa Cruz</x:v>
      </x:c>
      <x:c r="O1865" t="str">
        <x:v>C00528</x:v>
      </x:c>
      <x:c r="P1865" t="str">
        <x:v>Frecuente</x:v>
      </x:c>
      <x:c r="Q1865" t="str">
        <x:v>P0066</x:v>
      </x:c>
      <x:c r="R1865" t="str">
        <x:v>Hogar</x:v>
      </x:c>
      <x:c r="S1865" t="str">
        <x:v>Marca B</x:v>
      </x:c>
      <x:c r="T1865" t="str">
        <x:v>E-commerce</x:v>
      </x:c>
      <x:c r="U1865" t="str">
        <x:f>IFERROR(VLOOKUP(T1865,'Mapeos'!$D$4:$E$25,2,FALSE),T1865)</x:f>
        <x:v>E-commerce</x:v>
      </x:c>
      <x:c r="V1865" t="str">
        <x:v>V039</x:v>
      </x:c>
      <x:c r="W1865" t="n">
        <x:v>3</x:v>
      </x:c>
      <x:c r="X1865" s="28" t="n">
        <x:v>134.09</x:v>
      </x:c>
      <x:c r="Y1865" s="20" t="n">
        <x:v>0.25</x:v>
      </x:c>
      <x:c r="Z1865" s="20" t="n">
        <x:f>IF(Y1865&gt;1,Y1865/100,Y1865)</x:f>
        <x:v>0.25</x:v>
      </x:c>
      <x:c r="AA1865" s="28" t="n">
        <x:v>66.28</x:v>
      </x:c>
      <x:c r="AB1865" s="28" t="n">
        <x:v>301.7</x:v>
      </x:c>
      <x:c r="AC1865" s="28" t="str">
        <x:v>BOB</x:v>
      </x:c>
      <x:c r="AD1865" s="28" t="n">
        <x:f>IF(AC1865="USD",AB1865*'Parametros'!$B$4,AB1865)</x:f>
        <x:v>301.7</x:v>
      </x:c>
      <x:c r="AE1865" s="28" t="n">
        <x:f>W1865*X1865*(1-Z1865)</x:f>
        <x:v>301.7025</x:v>
      </x:c>
      <x:c r="AF1865" s="28" t="n">
        <x:f>W1865*AA1865</x:f>
        <x:v>198.84</x:v>
      </x:c>
      <x:c r="AG1865" s="28" t="n">
        <x:f>AE1865-AF1865</x:f>
        <x:v>102.86249999999998</x:v>
      </x:c>
      <x:c r="AH1865" s="20" t="n">
        <x:f>IF(AE1865&gt;0,AG1865/AE1865,"")</x:f>
        <x:v>0.3409401645660874</x:v>
      </x:c>
      <x:c r="AI1865" s="28" t="n">
        <x:v>75989.78</x:v>
      </x:c>
      <x:c r="AJ1865" s="28"/>
      <x:c r="AK1865"/>
      <x:c r="AL1865" t="str">
        <x:v>Completado</x:v>
      </x:c>
      <x:c r="AM1865" t="str">
        <x:f>IF(W1865&lt;0,"Devuelto",AL1865)</x:f>
        <x:v>Completado</x:v>
      </x:c>
      <x:c r="AN1865" t="str">
        <x:v>Efectivo</x:v>
      </x:c>
      <x:c r="AO1865" s="29" t="str">
        <x:v>Sin observación</x:v>
      </x:c>
      <x:c r="AP1865" t="str">
        <x:f>IF(D1865="","No","Sí")</x:f>
        <x:v>Sí</x:v>
      </x:c>
    </x:row>
    <x:row r="1866">
      <x:c r="A1866" t="n">
        <x:v>1866</x:v>
      </x:c>
      <x:c r="B1866" t="str">
        <x:v>VT0008856</x:v>
      </x:c>
      <x:c r="C1866" t="str">
        <x:v>45696</x:v>
      </x:c>
      <x:c r="D1866" s="27" t="n">
        <x:v>45696</x:v>
      </x:c>
      <x:c r="E1866" t="n">
        <x:f>IF(D1866="","",YEAR(D1866))</x:f>
        <x:v>2025</x:v>
      </x:c>
      <x:c r="F1866" t="n">
        <x:f>IF(D1866="","",MONTH(D1866))</x:f>
        <x:v>2</x:v>
      </x:c>
      <x:c r="G1866" t="str">
        <x:f>IF(D1866="","Fecha no disponible",TEXT(D1866,"mmmm"))</x:f>
        <x:v>February</x:v>
      </x:c>
      <x:c r="H1866" t="str">
        <x:f>IF(D1866="","Fecha no disponible",TEXT(D1866,"yyyy-mm"))</x:f>
        <x:v>2025-02</x:v>
      </x:c>
      <x:c r="I1866" t="str">
        <x:f>IF(D1866="","Fecha no disponible","T"&amp;ROUNDUP(MONTH(D1866)/3,0))</x:f>
        <x:v>T1</x:v>
      </x:c>
      <x:c r="J1866" t="str">
        <x:v>T003</x:v>
      </x:c>
      <x:c r="K1866" t="str">
        <x:v>Tienda La Paz 3</x:v>
      </x:c>
      <x:c r="L1866" t="str">
        <x:v>Barrio</x:v>
      </x:c>
      <x:c r="M1866" t="str">
        <x:v>La Paz</x:v>
      </x:c>
      <x:c r="N1866" t="str">
        <x:f>IFERROR(VLOOKUP(M1866,'Mapeos'!$A$4:$B$30,2,FALSE),M1866)</x:f>
        <x:v>La Paz</x:v>
      </x:c>
      <x:c r="O1866" t="str">
        <x:v>C00717</x:v>
      </x:c>
      <x:c r="P1866" t="str">
        <x:v>Frecuente</x:v>
      </x:c>
      <x:c r="Q1866" t="str">
        <x:v>P0065</x:v>
      </x:c>
      <x:c r="R1866" t="str">
        <x:v>Deportes</x:v>
      </x:c>
      <x:c r="S1866" t="str">
        <x:v>Marca B</x:v>
      </x:c>
      <x:c r="T1866" t="str">
        <x:v>Tienda</x:v>
      </x:c>
      <x:c r="U1866" t="str">
        <x:f>IFERROR(VLOOKUP(T1866,'Mapeos'!$D$4:$E$25,2,FALSE),T1866)</x:f>
        <x:v>Tienda</x:v>
      </x:c>
      <x:c r="V1866" t="str">
        <x:v>V027</x:v>
      </x:c>
      <x:c r="W1866" t="n">
        <x:v>1</x:v>
      </x:c>
      <x:c r="X1866" s="28" t="n">
        <x:v>175.45</x:v>
      </x:c>
      <x:c r="Y1866" s="20" t="n">
        <x:v>0.25</x:v>
      </x:c>
      <x:c r="Z1866" s="20" t="n">
        <x:f>IF(Y1866&gt;1,Y1866/100,Y1866)</x:f>
        <x:v>0.25</x:v>
      </x:c>
      <x:c r="AA1866" s="28" t="n">
        <x:v>108.97</x:v>
      </x:c>
      <x:c r="AB1866" s="28" t="n">
        <x:v>131.59</x:v>
      </x:c>
      <x:c r="AC1866" s="28" t="str">
        <x:v>BOB</x:v>
      </x:c>
      <x:c r="AD1866" s="28" t="n">
        <x:f>IF(AC1866="USD",AB1866*'Parametros'!$B$4,AB1866)</x:f>
        <x:v>131.59</x:v>
      </x:c>
      <x:c r="AE1866" s="28" t="n">
        <x:f>W1866*X1866*(1-Z1866)</x:f>
        <x:v>131.58749999999998</x:v>
      </x:c>
      <x:c r="AF1866" s="28" t="n">
        <x:f>W1866*AA1866</x:f>
        <x:v>108.97</x:v>
      </x:c>
      <x:c r="AG1866" s="28" t="n">
        <x:f>AE1866-AF1866</x:f>
        <x:v>22.61749999999998</x:v>
      </x:c>
      <x:c r="AH1866" s="20" t="n">
        <x:f>IF(AE1866&gt;0,AG1866/AE1866,"")</x:f>
        <x:v>0.17188182768120058</x:v>
      </x:c>
      <x:c r="AI1866" s="28" t="n">
        <x:v>182755.85</x:v>
      </x:c>
      <x:c r="AJ1866" s="28"/>
      <x:c r="AK1866"/>
      <x:c r="AL1866" t="str">
        <x:v>Completado</x:v>
      </x:c>
      <x:c r="AM1866" t="str">
        <x:f>IF(W1866&lt;0,"Devuelto",AL1866)</x:f>
        <x:v>Completado</x:v>
      </x:c>
      <x:c r="AN1866" t="str">
        <x:v>Tarjeta</x:v>
      </x:c>
      <x:c r="AO1866" s="29" t="str">
        <x:v>Sin observación</x:v>
      </x:c>
      <x:c r="AP1866" t="str">
        <x:f>IF(D1866="","No","Sí")</x:f>
        <x:v>Sí</x:v>
      </x:c>
    </x:row>
    <x:row r="1867">
      <x:c r="A1867" t="n">
        <x:v>1867</x:v>
      </x:c>
      <x:c r="B1867" t="str">
        <x:v>VT0008861</x:v>
      </x:c>
      <x:c r="C1867" t="str">
        <x:v>45553</x:v>
      </x:c>
      <x:c r="D1867" s="27" t="n">
        <x:v>45553</x:v>
      </x:c>
      <x:c r="E1867" t="n">
        <x:f>IF(D1867="","",YEAR(D1867))</x:f>
        <x:v>2024</x:v>
      </x:c>
      <x:c r="F1867" t="n">
        <x:f>IF(D1867="","",MONTH(D1867))</x:f>
        <x:v>9</x:v>
      </x:c>
      <x:c r="G1867" t="str">
        <x:f>IF(D1867="","Fecha no disponible",TEXT(D1867,"mmmm"))</x:f>
        <x:v>September</x:v>
      </x:c>
      <x:c r="H1867" t="str">
        <x:f>IF(D1867="","Fecha no disponible",TEXT(D1867,"yyyy-mm"))</x:f>
        <x:v>2024-09</x:v>
      </x:c>
      <x:c r="I1867" t="str">
        <x:f>IF(D1867="","Fecha no disponible","T"&amp;ROUNDUP(MONTH(D1867)/3,0))</x:f>
        <x:v>T3</x:v>
      </x:c>
      <x:c r="J1867" t="str">
        <x:v>T019</x:v>
      </x:c>
      <x:c r="K1867" t="str">
        <x:v>Tienda Sucre 3</x:v>
      </x:c>
      <x:c r="L1867" t="str">
        <x:v>Centro</x:v>
      </x:c>
      <x:c r="M1867" t="str">
        <x:v>Sucre</x:v>
      </x:c>
      <x:c r="N1867" t="str">
        <x:f>IFERROR(VLOOKUP(M1867,'Mapeos'!$A$4:$B$30,2,FALSE),M1867)</x:f>
        <x:v>Sucre</x:v>
      </x:c>
      <x:c r="O1867" t="str">
        <x:v>C00514</x:v>
      </x:c>
      <x:c r="P1867" t="str">
        <x:v>Premium</x:v>
      </x:c>
      <x:c r="Q1867" t="str">
        <x:v>P0093</x:v>
      </x:c>
      <x:c r="R1867" t="str">
        <x:v>Electrónica</x:v>
      </x:c>
      <x:c r="S1867" t="str">
        <x:v>Marca B</x:v>
      </x:c>
      <x:c r="T1867" t="str">
        <x:v>Tienda</x:v>
      </x:c>
      <x:c r="U1867" t="str">
        <x:f>IFERROR(VLOOKUP(T1867,'Mapeos'!$D$4:$E$25,2,FALSE),T1867)</x:f>
        <x:v>Tienda</x:v>
      </x:c>
      <x:c r="V1867" t="str">
        <x:v>V034</x:v>
      </x:c>
      <x:c r="W1867" t="n">
        <x:v>3</x:v>
      </x:c>
      <x:c r="X1867" s="28" t="n">
        <x:v>637.05</x:v>
      </x:c>
      <x:c r="Y1867" s="20" t="n">
        <x:v>0.25</x:v>
      </x:c>
      <x:c r="Z1867" s="20" t="n">
        <x:f>IF(Y1867&gt;1,Y1867/100,Y1867)</x:f>
        <x:v>0.25</x:v>
      </x:c>
      <x:c r="AA1867" s="28" t="n">
        <x:v>436.53</x:v>
      </x:c>
      <x:c r="AB1867" s="28" t="n">
        <x:v>1433.36</x:v>
      </x:c>
      <x:c r="AC1867" s="28" t="str">
        <x:v>BOB</x:v>
      </x:c>
      <x:c r="AD1867" s="28" t="n">
        <x:f>IF(AC1867="USD",AB1867*'Parametros'!$B$4,AB1867)</x:f>
        <x:v>1433.36</x:v>
      </x:c>
      <x:c r="AE1867" s="28" t="n">
        <x:f>W1867*X1867*(1-Z1867)</x:f>
        <x:v>1433.3625</x:v>
      </x:c>
      <x:c r="AF1867" s="28" t="n">
        <x:f>W1867*AA1867</x:f>
        <x:v>1309.59</x:v>
      </x:c>
      <x:c r="AG1867" s="28" t="n">
        <x:f>AE1867-AF1867</x:f>
        <x:v>123.77250000000004</x:v>
      </x:c>
      <x:c r="AH1867" s="20" t="n">
        <x:f>IF(AE1867&gt;0,AG1867/AE1867,"")</x:f>
        <x:v>0.08635114983125346</x:v>
      </x:c>
      <x:c r="AI1867" s="28" t="n">
        <x:v>179527.31</x:v>
      </x:c>
      <x:c r="AJ1867" s="28"/>
      <x:c r="AK1867"/>
      <x:c r="AL1867" t="str">
        <x:v>Completado</x:v>
      </x:c>
      <x:c r="AM1867" t="str">
        <x:f>IF(W1867&lt;0,"Devuelto",AL1867)</x:f>
        <x:v>Completado</x:v>
      </x:c>
      <x:c r="AN1867" t="str">
        <x:v>Transferencia</x:v>
      </x:c>
      <x:c r="AO1867" s="29" t="str">
        <x:v>Sin observación</x:v>
      </x:c>
      <x:c r="AP1867" t="str">
        <x:f>IF(D1867="","No","Sí")</x:f>
        <x:v>Sí</x:v>
      </x:c>
    </x:row>
    <x:row r="1868">
      <x:c r="A1868" t="n">
        <x:v>1868</x:v>
      </x:c>
      <x:c r="B1868" t="str">
        <x:v>VT0008865</x:v>
      </x:c>
      <x:c r="C1868" t="str">
        <x:v>45316</x:v>
      </x:c>
      <x:c r="D1868" s="27" t="n">
        <x:v>45316</x:v>
      </x:c>
      <x:c r="E1868" t="n">
        <x:f>IF(D1868="","",YEAR(D1868))</x:f>
        <x:v>2024</x:v>
      </x:c>
      <x:c r="F1868" t="n">
        <x:f>IF(D1868="","",MONTH(D1868))</x:f>
        <x:v>1</x:v>
      </x:c>
      <x:c r="G1868" t="str">
        <x:f>IF(D1868="","Fecha no disponible",TEXT(D1868,"mmmm"))</x:f>
        <x:v>January</x:v>
      </x:c>
      <x:c r="H1868" t="str">
        <x:f>IF(D1868="","Fecha no disponible",TEXT(D1868,"yyyy-mm"))</x:f>
        <x:v>2024-01</x:v>
      </x:c>
      <x:c r="I1868" t="str">
        <x:f>IF(D1868="","Fecha no disponible","T"&amp;ROUNDUP(MONTH(D1868)/3,0))</x:f>
        <x:v>T1</x:v>
      </x:c>
      <x:c r="J1868" t="str">
        <x:v>T016</x:v>
      </x:c>
      <x:c r="K1868" t="str">
        <x:v>Tienda Potosí 4</x:v>
      </x:c>
      <x:c r="L1868" t="str">
        <x:v>Centro</x:v>
      </x:c>
      <x:c r="M1868" t="str">
        <x:v>Potosí</x:v>
      </x:c>
      <x:c r="N1868" t="str">
        <x:f>IFERROR(VLOOKUP(M1868,'Mapeos'!$A$4:$B$30,2,FALSE),M1868)</x:f>
        <x:v>Potosí</x:v>
      </x:c>
      <x:c r="O1868" t="str">
        <x:v>C00024</x:v>
      </x:c>
      <x:c r="P1868" t="str">
        <x:v>Frecuente</x:v>
      </x:c>
      <x:c r="Q1868" t="str">
        <x:v>P0144</x:v>
      </x:c>
      <x:c r="R1868" t="str">
        <x:v>Hogar</x:v>
      </x:c>
      <x:c r="S1868" t="str">
        <x:v>Marca A</x:v>
      </x:c>
      <x:c r="T1868" t="str">
        <x:v>WhatsApp</x:v>
      </x:c>
      <x:c r="U1868" t="str">
        <x:f>IFERROR(VLOOKUP(T1868,'Mapeos'!$D$4:$E$25,2,FALSE),T1868)</x:f>
        <x:v>WhatsApp</x:v>
      </x:c>
      <x:c r="V1868" t="str">
        <x:v>V010</x:v>
      </x:c>
      <x:c r="W1868" t="n">
        <x:v>1</x:v>
      </x:c>
      <x:c r="X1868" s="28" t="n">
        <x:v>116.72</x:v>
      </x:c>
      <x:c r="Y1868" s="20" t="n">
        <x:v>0.25</x:v>
      </x:c>
      <x:c r="Z1868" s="20" t="n">
        <x:f>IF(Y1868&gt;1,Y1868/100,Y1868)</x:f>
        <x:v>0.25</x:v>
      </x:c>
      <x:c r="AA1868" s="28" t="n">
        <x:v>83.56</x:v>
      </x:c>
      <x:c r="AB1868" s="28" t="n">
        <x:v>87.54</x:v>
      </x:c>
      <x:c r="AC1868" s="28" t="str">
        <x:v>BOB</x:v>
      </x:c>
      <x:c r="AD1868" s="28" t="n">
        <x:f>IF(AC1868="USD",AB1868*'Parametros'!$B$4,AB1868)</x:f>
        <x:v>87.54</x:v>
      </x:c>
      <x:c r="AE1868" s="28" t="n">
        <x:f>W1868*X1868*(1-Z1868)</x:f>
        <x:v>87.53999999999999</x:v>
      </x:c>
      <x:c r="AF1868" s="28" t="n">
        <x:f>W1868*AA1868</x:f>
        <x:v>83.56</x:v>
      </x:c>
      <x:c r="AG1868" s="28" t="n">
        <x:f>AE1868-AF1868</x:f>
        <x:v>3.9799999999999898</x:v>
      </x:c>
      <x:c r="AH1868" s="20" t="n">
        <x:f>IF(AE1868&gt;0,AG1868/AE1868,"")</x:f>
        <x:v>0.045464930317569</x:v>
      </x:c>
      <x:c r="AI1868" s="28" t="n">
        <x:v>80700.94</x:v>
      </x:c>
      <x:c r="AJ1868" s="28"/>
      <x:c r="AK1868"/>
      <x:c r="AL1868" t="str">
        <x:v>Completado</x:v>
      </x:c>
      <x:c r="AM1868" t="str">
        <x:f>IF(W1868&lt;0,"Devuelto",AL1868)</x:f>
        <x:v>Completado</x:v>
      </x:c>
      <x:c r="AN1868" t="str">
        <x:v>Efectivo</x:v>
      </x:c>
      <x:c r="AO1868" s="29" t="str">
        <x:v>Sin observación</x:v>
      </x:c>
      <x:c r="AP1868" t="str">
        <x:f>IF(D1868="","No","Sí")</x:f>
        <x:v>Sí</x:v>
      </x:c>
    </x:row>
    <x:row r="1869">
      <x:c r="A1869" t="n">
        <x:v>1869</x:v>
      </x:c>
      <x:c r="B1869" t="str">
        <x:v>VT0008870</x:v>
      </x:c>
      <x:c r="C1869" t="str">
        <x:v>45866</x:v>
      </x:c>
      <x:c r="D1869" s="27" t="n">
        <x:v>45866</x:v>
      </x:c>
      <x:c r="E1869" t="n">
        <x:f>IF(D1869="","",YEAR(D1869))</x:f>
        <x:v>2025</x:v>
      </x:c>
      <x:c r="F1869" t="n">
        <x:f>IF(D1869="","",MONTH(D1869))</x:f>
        <x:v>7</x:v>
      </x:c>
      <x:c r="G1869" t="str">
        <x:f>IF(D1869="","Fecha no disponible",TEXT(D1869,"mmmm"))</x:f>
        <x:v>July</x:v>
      </x:c>
      <x:c r="H1869" t="str">
        <x:f>IF(D1869="","Fecha no disponible",TEXT(D1869,"yyyy-mm"))</x:f>
        <x:v>2025-07</x:v>
      </x:c>
      <x:c r="I1869" t="str">
        <x:f>IF(D1869="","Fecha no disponible","T"&amp;ROUNDUP(MONTH(D1869)/3,0))</x:f>
        <x:v>T3</x:v>
      </x:c>
      <x:c r="J1869" t="str">
        <x:v>T006</x:v>
      </x:c>
      <x:c r="K1869" t="str">
        <x:v>Tienda Santa Cruz 2</x:v>
      </x:c>
      <x:c r="L1869" t="str">
        <x:v>Mall</x:v>
      </x:c>
      <x:c r="M1869" t="str">
        <x:v>Santa Cruz</x:v>
      </x:c>
      <x:c r="N1869" t="str">
        <x:f>IFERROR(VLOOKUP(M1869,'Mapeos'!$A$4:$B$30,2,FALSE),M1869)</x:f>
        <x:v>Santa Cruz</x:v>
      </x:c>
      <x:c r="O1869" t="str">
        <x:v>C01452</x:v>
      </x:c>
      <x:c r="P1869" t="str">
        <x:v>Frecuente</x:v>
      </x:c>
      <x:c r="Q1869" t="str">
        <x:v>P0094</x:v>
      </x:c>
      <x:c r="R1869" t="str">
        <x:v>Hogar</x:v>
      </x:c>
      <x:c r="S1869" t="str">
        <x:v>Marca C</x:v>
      </x:c>
      <x:c r="T1869" t="str">
        <x:v>Tienda</x:v>
      </x:c>
      <x:c r="U1869" t="str">
        <x:f>IFERROR(VLOOKUP(T1869,'Mapeos'!$D$4:$E$25,2,FALSE),T1869)</x:f>
        <x:v>Tienda</x:v>
      </x:c>
      <x:c r="V1869" t="str">
        <x:v>V010</x:v>
      </x:c>
      <x:c r="W1869" t="n">
        <x:v>1</x:v>
      </x:c>
      <x:c r="X1869" s="28" t="n">
        <x:v>218.82</x:v>
      </x:c>
      <x:c r="Y1869" s="20" t="n">
        <x:v>0.25</x:v>
      </x:c>
      <x:c r="Z1869" s="20" t="n">
        <x:f>IF(Y1869&gt;1,Y1869/100,Y1869)</x:f>
        <x:v>0.25</x:v>
      </x:c>
      <x:c r="AA1869" s="28" t="n">
        <x:v>116.03</x:v>
      </x:c>
      <x:c r="AB1869" s="28" t="n">
        <x:v>164.12</x:v>
      </x:c>
      <x:c r="AC1869" s="28" t="str">
        <x:v>BOB</x:v>
      </x:c>
      <x:c r="AD1869" s="28" t="n">
        <x:f>IF(AC1869="USD",AB1869*'Parametros'!$B$4,AB1869)</x:f>
        <x:v>164.12</x:v>
      </x:c>
      <x:c r="AE1869" s="28" t="n">
        <x:f>W1869*X1869*(1-Z1869)</x:f>
        <x:v>164.115</x:v>
      </x:c>
      <x:c r="AF1869" s="28" t="n">
        <x:f>W1869*AA1869</x:f>
        <x:v>116.03</x:v>
      </x:c>
      <x:c r="AG1869" s="28" t="n">
        <x:f>AE1869-AF1869</x:f>
        <x:v>48.08500000000001</x:v>
      </x:c>
      <x:c r="AH1869" s="20" t="n">
        <x:f>IF(AE1869&gt;0,AG1869/AE1869,"")</x:f>
        <x:v>0.29299576516467113</x:v>
      </x:c>
      <x:c r="AI1869" s="28" t="n">
        <x:v>164465.29</x:v>
      </x:c>
      <x:c r="AJ1869" s="28"/>
      <x:c r="AK1869"/>
      <x:c r="AL1869" t="str">
        <x:v>Completado</x:v>
      </x:c>
      <x:c r="AM1869" t="str">
        <x:f>IF(W1869&lt;0,"Devuelto",AL1869)</x:f>
        <x:v>Completado</x:v>
      </x:c>
      <x:c r="AN1869" t="str">
        <x:v>QR</x:v>
      </x:c>
      <x:c r="AO1869" s="29" t="str">
        <x:v>Sin observación</x:v>
      </x:c>
      <x:c r="AP1869" t="str">
        <x:f>IF(D1869="","No","Sí")</x:f>
        <x:v>Sí</x:v>
      </x:c>
    </x:row>
    <x:row r="1870">
      <x:c r="A1870" t="n">
        <x:v>1870</x:v>
      </x:c>
      <x:c r="B1870" t="str">
        <x:v>VT0008875</x:v>
      </x:c>
      <x:c r="C1870" t="str">
        <x:v>45338</x:v>
      </x:c>
      <x:c r="D1870" s="27" t="n">
        <x:v>45338</x:v>
      </x:c>
      <x:c r="E1870" t="n">
        <x:f>IF(D1870="","",YEAR(D1870))</x:f>
        <x:v>2024</x:v>
      </x:c>
      <x:c r="F1870" t="n">
        <x:f>IF(D1870="","",MONTH(D1870))</x:f>
        <x:v>2</x:v>
      </x:c>
      <x:c r="G1870" t="str">
        <x:f>IF(D1870="","Fecha no disponible",TEXT(D1870,"mmmm"))</x:f>
        <x:v>February</x:v>
      </x:c>
      <x:c r="H1870" t="str">
        <x:f>IF(D1870="","Fecha no disponible",TEXT(D1870,"yyyy-mm"))</x:f>
        <x:v>2024-02</x:v>
      </x:c>
      <x:c r="I1870" t="str">
        <x:f>IF(D1870="","Fecha no disponible","T"&amp;ROUNDUP(MONTH(D1870)/3,0))</x:f>
        <x:v>T1</x:v>
      </x:c>
      <x:c r="J1870" t="str">
        <x:v>T011</x:v>
      </x:c>
      <x:c r="K1870" t="str">
        <x:v>Tienda Cochabamba 3</x:v>
      </x:c>
      <x:c r="L1870" t="str">
        <x:v>Mall</x:v>
      </x:c>
      <x:c r="M1870" t="str">
        <x:v>Cochabamba</x:v>
      </x:c>
      <x:c r="N1870" t="str">
        <x:f>IFERROR(VLOOKUP(M1870,'Mapeos'!$A$4:$B$30,2,FALSE),M1870)</x:f>
        <x:v>Cochabamba</x:v>
      </x:c>
      <x:c r="O1870" t="str">
        <x:v>C00331</x:v>
      </x:c>
      <x:c r="P1870" t="str">
        <x:v>Masivo</x:v>
      </x:c>
      <x:c r="Q1870" t="str">
        <x:v>P0022</x:v>
      </x:c>
      <x:c r="R1870" t="str">
        <x:v>Cuidado Personal</x:v>
      </x:c>
      <x:c r="S1870" t="str">
        <x:v>Marca D</x:v>
      </x:c>
      <x:c r="T1870" t="str">
        <x:v>Tienda</x:v>
      </x:c>
      <x:c r="U1870" t="str">
        <x:f>IFERROR(VLOOKUP(T1870,'Mapeos'!$D$4:$E$25,2,FALSE),T1870)</x:f>
        <x:v>Tienda</x:v>
      </x:c>
      <x:c r="V1870" t="str">
        <x:v>V025</x:v>
      </x:c>
      <x:c r="W1870" t="n">
        <x:v>5</x:v>
      </x:c>
      <x:c r="X1870" s="28" t="n">
        <x:v>53.83</x:v>
      </x:c>
      <x:c r="Y1870" s="20" t="n">
        <x:v>0</x:v>
      </x:c>
      <x:c r="Z1870" s="20" t="n">
        <x:f>IF(Y1870&gt;1,Y1870/100,Y1870)</x:f>
        <x:v>0</x:v>
      </x:c>
      <x:c r="AA1870" s="28" t="n">
        <x:v>39.8</x:v>
      </x:c>
      <x:c r="AB1870" s="28" t="n">
        <x:v>269.15</x:v>
      </x:c>
      <x:c r="AC1870" s="28" t="str">
        <x:v>BOB</x:v>
      </x:c>
      <x:c r="AD1870" s="28" t="n">
        <x:f>IF(AC1870="USD",AB1870*'Parametros'!$B$4,AB1870)</x:f>
        <x:v>269.15</x:v>
      </x:c>
      <x:c r="AE1870" s="28" t="n">
        <x:f>W1870*X1870*(1-Z1870)</x:f>
        <x:v>269.15</x:v>
      </x:c>
      <x:c r="AF1870" s="28" t="n">
        <x:f>W1870*AA1870</x:f>
        <x:v>199</x:v>
      </x:c>
      <x:c r="AG1870" s="28" t="n">
        <x:f>AE1870-AF1870</x:f>
        <x:v>70.14999999999998</x:v>
      </x:c>
      <x:c r="AH1870" s="20" t="n">
        <x:f>IF(AE1870&gt;0,AG1870/AE1870,"")</x:f>
        <x:v>0.26063533345717993</x:v>
      </x:c>
      <x:c r="AI1870" s="28" t="n">
        <x:v>150225.5</x:v>
      </x:c>
      <x:c r="AJ1870" s="28"/>
      <x:c r="AK1870"/>
      <x:c r="AL1870" t="str">
        <x:v>Completado</x:v>
      </x:c>
      <x:c r="AM1870" t="str">
        <x:f>IF(W1870&lt;0,"Devuelto",AL1870)</x:f>
        <x:v>Completado</x:v>
      </x:c>
      <x:c r="AN1870" t="str">
        <x:v>Efectivo</x:v>
      </x:c>
      <x:c r="AO1870" s="29" t="str">
        <x:v>Sin observación</x:v>
      </x:c>
      <x:c r="AP1870" t="str">
        <x:f>IF(D1870="","No","Sí")</x:f>
        <x:v>Sí</x:v>
      </x:c>
    </x:row>
    <x:row r="1871">
      <x:c r="A1871" t="n">
        <x:v>1871</x:v>
      </x:c>
      <x:c r="B1871" t="str">
        <x:v>VT0008880</x:v>
      </x:c>
      <x:c r="C1871" t="str">
        <x:v>45836</x:v>
      </x:c>
      <x:c r="D1871" s="27" t="n">
        <x:v>45836</x:v>
      </x:c>
      <x:c r="E1871" t="n">
        <x:f>IF(D1871="","",YEAR(D1871))</x:f>
        <x:v>2025</x:v>
      </x:c>
      <x:c r="F1871" t="n">
        <x:f>IF(D1871="","",MONTH(D1871))</x:f>
        <x:v>6</x:v>
      </x:c>
      <x:c r="G1871" t="str">
        <x:f>IF(D1871="","Fecha no disponible",TEXT(D1871,"mmmm"))</x:f>
        <x:v>June</x:v>
      </x:c>
      <x:c r="H1871" t="str">
        <x:f>IF(D1871="","Fecha no disponible",TEXT(D1871,"yyyy-mm"))</x:f>
        <x:v>2025-06</x:v>
      </x:c>
      <x:c r="I1871" t="str">
        <x:f>IF(D1871="","Fecha no disponible","T"&amp;ROUNDUP(MONTH(D1871)/3,0))</x:f>
        <x:v>T2</x:v>
      </x:c>
      <x:c r="J1871" t="str">
        <x:v>T016</x:v>
      </x:c>
      <x:c r="K1871" t="str">
        <x:v>Tienda Potosí 4</x:v>
      </x:c>
      <x:c r="L1871" t="str">
        <x:v>Centro</x:v>
      </x:c>
      <x:c r="M1871" t="str">
        <x:v>Potosí</x:v>
      </x:c>
      <x:c r="N1871" t="str">
        <x:f>IFERROR(VLOOKUP(M1871,'Mapeos'!$A$4:$B$30,2,FALSE),M1871)</x:f>
        <x:v>Potosí</x:v>
      </x:c>
      <x:c r="O1871" t="str">
        <x:v>C00492</x:v>
      </x:c>
      <x:c r="P1871" t="str">
        <x:v>Premium</x:v>
      </x:c>
      <x:c r="Q1871" t="str">
        <x:v>P0085</x:v>
      </x:c>
      <x:c r="R1871" t="str">
        <x:v>Cuidado Personal</x:v>
      </x:c>
      <x:c r="S1871" t="str">
        <x:v>Marca D</x:v>
      </x:c>
      <x:c r="T1871" t="str">
        <x:v>Tienda</x:v>
      </x:c>
      <x:c r="U1871" t="str">
        <x:f>IFERROR(VLOOKUP(T1871,'Mapeos'!$D$4:$E$25,2,FALSE),T1871)</x:f>
        <x:v>Tienda</x:v>
      </x:c>
      <x:c r="V1871" t="str">
        <x:v>V003</x:v>
      </x:c>
      <x:c r="W1871" t="n">
        <x:v>6</x:v>
      </x:c>
      <x:c r="X1871" s="28" t="n">
        <x:v>72.94</x:v>
      </x:c>
      <x:c r="Y1871" s="20" t="n">
        <x:v>0.2</x:v>
      </x:c>
      <x:c r="Z1871" s="20" t="n">
        <x:f>IF(Y1871&gt;1,Y1871/100,Y1871)</x:f>
        <x:v>0.2</x:v>
      </x:c>
      <x:c r="AA1871" s="28" t="n">
        <x:v>45.61</x:v>
      </x:c>
      <x:c r="AB1871" s="28" t="n">
        <x:v>350.11</x:v>
      </x:c>
      <x:c r="AC1871" s="28" t="str">
        <x:v>BOB</x:v>
      </x:c>
      <x:c r="AD1871" s="28" t="n">
        <x:f>IF(AC1871="USD",AB1871*'Parametros'!$B$4,AB1871)</x:f>
        <x:v>350.11</x:v>
      </x:c>
      <x:c r="AE1871" s="28" t="n">
        <x:f>W1871*X1871*(1-Z1871)</x:f>
        <x:v>350.112</x:v>
      </x:c>
      <x:c r="AF1871" s="28" t="n">
        <x:f>W1871*AA1871</x:f>
        <x:v>273.65999999999997</x:v>
      </x:c>
      <x:c r="AG1871" s="28" t="n">
        <x:f>AE1871-AF1871</x:f>
        <x:v>76.45200000000006</x:v>
      </x:c>
      <x:c r="AH1871" s="20" t="n">
        <x:f>IF(AE1871&gt;0,AG1871/AE1871,"")</x:f>
        <x:v>0.21836440910337276</x:v>
      </x:c>
      <x:c r="AI1871" s="28" t="n">
        <x:v>182108.66</x:v>
      </x:c>
      <x:c r="AJ1871" s="28"/>
      <x:c r="AK1871"/>
      <x:c r="AL1871" t="str">
        <x:v>Completado</x:v>
      </x:c>
      <x:c r="AM1871" t="str">
        <x:f>IF(W1871&lt;0,"Devuelto",AL1871)</x:f>
        <x:v>Completado</x:v>
      </x:c>
      <x:c r="AN1871" t="str">
        <x:v>Efectivo</x:v>
      </x:c>
      <x:c r="AO1871" s="29" t="str">
        <x:v>Sin observación</x:v>
      </x:c>
      <x:c r="AP1871" t="str">
        <x:f>IF(D1871="","No","Sí")</x:f>
        <x:v>Sí</x:v>
      </x:c>
    </x:row>
    <x:row r="1872">
      <x:c r="A1872" t="n">
        <x:v>1872</x:v>
      </x:c>
      <x:c r="B1872" t="str">
        <x:v>VT0008884</x:v>
      </x:c>
      <x:c r="C1872" t="str">
        <x:v>45565</x:v>
      </x:c>
      <x:c r="D1872" s="27" t="n">
        <x:v>45565</x:v>
      </x:c>
      <x:c r="E1872" t="n">
        <x:f>IF(D1872="","",YEAR(D1872))</x:f>
        <x:v>2024</x:v>
      </x:c>
      <x:c r="F1872" t="n">
        <x:f>IF(D1872="","",MONTH(D1872))</x:f>
        <x:v>9</x:v>
      </x:c>
      <x:c r="G1872" t="str">
        <x:f>IF(D1872="","Fecha no disponible",TEXT(D1872,"mmmm"))</x:f>
        <x:v>September</x:v>
      </x:c>
      <x:c r="H1872" t="str">
        <x:f>IF(D1872="","Fecha no disponible",TEXT(D1872,"yyyy-mm"))</x:f>
        <x:v>2024-09</x:v>
      </x:c>
      <x:c r="I1872" t="str">
        <x:f>IF(D1872="","Fecha no disponible","T"&amp;ROUNDUP(MONTH(D1872)/3,0))</x:f>
        <x:v>T3</x:v>
      </x:c>
      <x:c r="J1872" t="str">
        <x:v>T009</x:v>
      </x:c>
      <x:c r="K1872" t="str">
        <x:v>Tienda Cochabamba 1</x:v>
      </x:c>
      <x:c r="L1872" t="str">
        <x:v>Mall</x:v>
      </x:c>
      <x:c r="M1872" t="str">
        <x:v>Cochabamba</x:v>
      </x:c>
      <x:c r="N1872" t="str">
        <x:f>IFERROR(VLOOKUP(M1872,'Mapeos'!$A$4:$B$30,2,FALSE),M1872)</x:f>
        <x:v>Cochabamba</x:v>
      </x:c>
      <x:c r="O1872" t="str">
        <x:v>C01514</x:v>
      </x:c>
      <x:c r="P1872" t="str">
        <x:v>Masivo</x:v>
      </x:c>
      <x:c r="Q1872" t="str">
        <x:v>P0093</x:v>
      </x:c>
      <x:c r="R1872" t="str">
        <x:v>Electrónica</x:v>
      </x:c>
      <x:c r="S1872" t="str">
        <x:v>Marca B</x:v>
      </x:c>
      <x:c r="T1872" t="str">
        <x:v>Tienda</x:v>
      </x:c>
      <x:c r="U1872" t="str">
        <x:f>IFERROR(VLOOKUP(T1872,'Mapeos'!$D$4:$E$25,2,FALSE),T1872)</x:f>
        <x:v>Tienda</x:v>
      </x:c>
      <x:c r="V1872" t="str">
        <x:v>V010</x:v>
      </x:c>
      <x:c r="W1872" t="n">
        <x:v>2</x:v>
      </x:c>
      <x:c r="X1872" s="28" t="n">
        <x:v>612.17</x:v>
      </x:c>
      <x:c r="Y1872" s="20" t="n">
        <x:v>0</x:v>
      </x:c>
      <x:c r="Z1872" s="20" t="n">
        <x:f>IF(Y1872&gt;1,Y1872/100,Y1872)</x:f>
        <x:v>0</x:v>
      </x:c>
      <x:c r="AA1872" s="28" t="n">
        <x:v>436.53</x:v>
      </x:c>
      <x:c r="AB1872" s="28" t="n">
        <x:v>1224.34</x:v>
      </x:c>
      <x:c r="AC1872" s="28" t="str">
        <x:v>BOB</x:v>
      </x:c>
      <x:c r="AD1872" s="28" t="n">
        <x:f>IF(AC1872="USD",AB1872*'Parametros'!$B$4,AB1872)</x:f>
        <x:v>1224.34</x:v>
      </x:c>
      <x:c r="AE1872" s="28" t="n">
        <x:f>W1872*X1872*(1-Z1872)</x:f>
        <x:v>1224.34</x:v>
      </x:c>
      <x:c r="AF1872" s="28" t="n">
        <x:f>W1872*AA1872</x:f>
        <x:v>873.06</x:v>
      </x:c>
      <x:c r="AG1872" s="28" t="n">
        <x:f>AE1872-AF1872</x:f>
        <x:v>351.28</x:v>
      </x:c>
      <x:c r="AH1872" s="20" t="n">
        <x:f>IF(AE1872&gt;0,AG1872/AE1872,"")</x:f>
        <x:v>0.28691376578401423</x:v>
      </x:c>
      <x:c r="AI1872" s="28" t="n">
        <x:v>148910.81</x:v>
      </x:c>
      <x:c r="AJ1872" s="28"/>
      <x:c r="AK1872"/>
      <x:c r="AL1872" t="str">
        <x:v>Completado</x:v>
      </x:c>
      <x:c r="AM1872" t="str">
        <x:f>IF(W1872&lt;0,"Devuelto",AL1872)</x:f>
        <x:v>Completado</x:v>
      </x:c>
      <x:c r="AN1872" t="str">
        <x:v>QR</x:v>
      </x:c>
      <x:c r="AO1872" s="29" t="str">
        <x:v>Sin observación</x:v>
      </x:c>
      <x:c r="AP1872" t="str">
        <x:f>IF(D1872="","No","Sí")</x:f>
        <x:v>Sí</x:v>
      </x:c>
    </x:row>
    <x:row r="1873">
      <x:c r="A1873" t="n">
        <x:v>1873</x:v>
      </x:c>
      <x:c r="B1873" t="str">
        <x:v>VT0008889</x:v>
      </x:c>
      <x:c r="C1873" t="str">
        <x:v>45716</x:v>
      </x:c>
      <x:c r="D1873" s="27" t="n">
        <x:v>45716</x:v>
      </x:c>
      <x:c r="E1873" t="n">
        <x:f>IF(D1873="","",YEAR(D1873))</x:f>
        <x:v>2025</x:v>
      </x:c>
      <x:c r="F1873" t="n">
        <x:f>IF(D1873="","",MONTH(D1873))</x:f>
        <x:v>2</x:v>
      </x:c>
      <x:c r="G1873" t="str">
        <x:f>IF(D1873="","Fecha no disponible",TEXT(D1873,"mmmm"))</x:f>
        <x:v>February</x:v>
      </x:c>
      <x:c r="H1873" t="str">
        <x:f>IF(D1873="","Fecha no disponible",TEXT(D1873,"yyyy-mm"))</x:f>
        <x:v>2025-02</x:v>
      </x:c>
      <x:c r="I1873" t="str">
        <x:f>IF(D1873="","Fecha no disponible","T"&amp;ROUNDUP(MONTH(D1873)/3,0))</x:f>
        <x:v>T1</x:v>
      </x:c>
      <x:c r="J1873" t="str">
        <x:v>T010</x:v>
      </x:c>
      <x:c r="K1873" t="str">
        <x:v>Tienda Cochabamba 2</x:v>
      </x:c>
      <x:c r="L1873" t="str">
        <x:v>Barrio</x:v>
      </x:c>
      <x:c r="M1873" t="str">
        <x:v>Cochabamba</x:v>
      </x:c>
      <x:c r="N1873" t="str">
        <x:f>IFERROR(VLOOKUP(M1873,'Mapeos'!$A$4:$B$30,2,FALSE),M1873)</x:f>
        <x:v>Cochabamba</x:v>
      </x:c>
      <x:c r="O1873" t="str">
        <x:v>C00377</x:v>
      </x:c>
      <x:c r="P1873" t="str">
        <x:v>Empresa</x:v>
      </x:c>
      <x:c r="Q1873" t="str">
        <x:v>P0027</x:v>
      </x:c>
      <x:c r="R1873" t="str">
        <x:v>Cuidado Personal</x:v>
      </x:c>
      <x:c r="S1873" t="str">
        <x:v>Marca D</x:v>
      </x:c>
      <x:c r="T1873" t="str">
        <x:v>Tienda</x:v>
      </x:c>
      <x:c r="U1873" t="str">
        <x:f>IFERROR(VLOOKUP(T1873,'Mapeos'!$D$4:$E$25,2,FALSE),T1873)</x:f>
        <x:v>Tienda</x:v>
      </x:c>
      <x:c r="V1873" t="str">
        <x:v>V006</x:v>
      </x:c>
      <x:c r="W1873" t="n">
        <x:v>2</x:v>
      </x:c>
      <x:c r="X1873" s="28" t="n">
        <x:v>70.36</x:v>
      </x:c>
      <x:c r="Y1873" s="20" t="n">
        <x:v>0.25</x:v>
      </x:c>
      <x:c r="Z1873" s="20" t="n">
        <x:f>IF(Y1873&gt;1,Y1873/100,Y1873)</x:f>
        <x:v>0.25</x:v>
      </x:c>
      <x:c r="AA1873" s="28" t="n">
        <x:v>41.68</x:v>
      </x:c>
      <x:c r="AB1873" s="28" t="n">
        <x:v>105.54</x:v>
      </x:c>
      <x:c r="AC1873" s="28" t="str">
        <x:v>BOB</x:v>
      </x:c>
      <x:c r="AD1873" s="28" t="n">
        <x:f>IF(AC1873="USD",AB1873*'Parametros'!$B$4,AB1873)</x:f>
        <x:v>105.54</x:v>
      </x:c>
      <x:c r="AE1873" s="28" t="n">
        <x:f>W1873*X1873*(1-Z1873)</x:f>
        <x:v>105.53999999999999</x:v>
      </x:c>
      <x:c r="AF1873" s="28" t="n">
        <x:f>W1873*AA1873</x:f>
        <x:v>83.36</x:v>
      </x:c>
      <x:c r="AG1873" s="28" t="n">
        <x:f>AE1873-AF1873</x:f>
        <x:v>22.179999999999993</x:v>
      </x:c>
      <x:c r="AH1873" s="20" t="n">
        <x:f>IF(AE1873&gt;0,AG1873/AE1873,"")</x:f>
        <x:v>0.2101572863369338</x:v>
      </x:c>
      <x:c r="AI1873" s="28" t="n">
        <x:v>169210.56</x:v>
      </x:c>
      <x:c r="AJ1873" s="28"/>
      <x:c r="AK1873"/>
      <x:c r="AL1873" t="str">
        <x:v>Completado</x:v>
      </x:c>
      <x:c r="AM1873" t="str">
        <x:f>IF(W1873&lt;0,"Devuelto",AL1873)</x:f>
        <x:v>Completado</x:v>
      </x:c>
      <x:c r="AN1873" t="str">
        <x:v>Tarjeta</x:v>
      </x:c>
      <x:c r="AO1873" s="29" t="str">
        <x:v>Sin observación</x:v>
      </x:c>
      <x:c r="AP1873" t="str">
        <x:f>IF(D1873="","No","Sí")</x:f>
        <x:v>Sí</x:v>
      </x:c>
    </x:row>
    <x:row r="1874">
      <x:c r="A1874" t="n">
        <x:v>1874</x:v>
      </x:c>
      <x:c r="B1874" t="str">
        <x:v>VT0008894</x:v>
      </x:c>
      <x:c r="C1874" t="str">
        <x:v>45738</x:v>
      </x:c>
      <x:c r="D1874" s="27" t="n">
        <x:v>45738</x:v>
      </x:c>
      <x:c r="E1874" t="n">
        <x:f>IF(D1874="","",YEAR(D1874))</x:f>
        <x:v>2025</x:v>
      </x:c>
      <x:c r="F1874" t="n">
        <x:f>IF(D1874="","",MONTH(D1874))</x:f>
        <x:v>3</x:v>
      </x:c>
      <x:c r="G1874" t="str">
        <x:f>IF(D1874="","Fecha no disponible",TEXT(D1874,"mmmm"))</x:f>
        <x:v>March</x:v>
      </x:c>
      <x:c r="H1874" t="str">
        <x:f>IF(D1874="","Fecha no disponible",TEXT(D1874,"yyyy-mm"))</x:f>
        <x:v>2025-03</x:v>
      </x:c>
      <x:c r="I1874" t="str">
        <x:f>IF(D1874="","Fecha no disponible","T"&amp;ROUNDUP(MONTH(D1874)/3,0))</x:f>
        <x:v>T1</x:v>
      </x:c>
      <x:c r="J1874" t="str">
        <x:v>T004</x:v>
      </x:c>
      <x:c r="K1874" t="str">
        <x:v>Tienda La Paz 4</x:v>
      </x:c>
      <x:c r="L1874" t="str">
        <x:v>Centro</x:v>
      </x:c>
      <x:c r="M1874" t="str">
        <x:v>La Paz</x:v>
      </x:c>
      <x:c r="N1874" t="str">
        <x:f>IFERROR(VLOOKUP(M1874,'Mapeos'!$A$4:$B$30,2,FALSE),M1874)</x:f>
        <x:v>La Paz</x:v>
      </x:c>
      <x:c r="O1874" t="str">
        <x:v>C00546</x:v>
      </x:c>
      <x:c r="P1874" t="str">
        <x:v>Masivo</x:v>
      </x:c>
      <x:c r="Q1874" t="str">
        <x:v>P0145</x:v>
      </x:c>
      <x:c r="R1874" t="str">
        <x:v>Hogar</x:v>
      </x:c>
      <x:c r="S1874" t="str">
        <x:v>Marca D</x:v>
      </x:c>
      <x:c r="T1874" t="str">
        <x:v>E-commerce</x:v>
      </x:c>
      <x:c r="U1874" t="str">
        <x:f>IFERROR(VLOOKUP(T1874,'Mapeos'!$D$4:$E$25,2,FALSE),T1874)</x:f>
        <x:v>E-commerce</x:v>
      </x:c>
      <x:c r="V1874" t="str">
        <x:v>V036</x:v>
      </x:c>
      <x:c r="W1874" t="n">
        <x:v>1</x:v>
      </x:c>
      <x:c r="X1874" s="28" t="n">
        <x:v>75.53</x:v>
      </x:c>
      <x:c r="Y1874" s="20" t="n">
        <x:v>0</x:v>
      </x:c>
      <x:c r="Z1874" s="20" t="n">
        <x:f>IF(Y1874&gt;1,Y1874/100,Y1874)</x:f>
        <x:v>0</x:v>
      </x:c>
      <x:c r="AA1874" s="28" t="n">
        <x:v>50.42</x:v>
      </x:c>
      <x:c r="AB1874" s="28" t="n">
        <x:v>75.53</x:v>
      </x:c>
      <x:c r="AC1874" s="28" t="str">
        <x:v>BOB</x:v>
      </x:c>
      <x:c r="AD1874" s="28" t="n">
        <x:f>IF(AC1874="USD",AB1874*'Parametros'!$B$4,AB1874)</x:f>
        <x:v>75.53</x:v>
      </x:c>
      <x:c r="AE1874" s="28" t="n">
        <x:f>W1874*X1874*(1-Z1874)</x:f>
        <x:v>75.53</x:v>
      </x:c>
      <x:c r="AF1874" s="28" t="n">
        <x:f>W1874*AA1874</x:f>
        <x:v>50.42</x:v>
      </x:c>
      <x:c r="AG1874" s="28" t="n">
        <x:f>AE1874-AF1874</x:f>
        <x:v>25.11</x:v>
      </x:c>
      <x:c r="AH1874" s="20" t="n">
        <x:f>IF(AE1874&gt;0,AG1874/AE1874,"")</x:f>
        <x:v>0.3324506818482722</x:v>
      </x:c>
      <x:c r="AI1874" s="28" t="n">
        <x:v>76648.32</x:v>
      </x:c>
      <x:c r="AJ1874" s="28"/>
      <x:c r="AK1874"/>
      <x:c r="AL1874" t="str">
        <x:v>Completado</x:v>
      </x:c>
      <x:c r="AM1874" t="str">
        <x:f>IF(W1874&lt;0,"Devuelto",AL1874)</x:f>
        <x:v>Completado</x:v>
      </x:c>
      <x:c r="AN1874" t="str">
        <x:v>QR</x:v>
      </x:c>
      <x:c r="AO1874" s="29" t="str">
        <x:v>Sin observación</x:v>
      </x:c>
      <x:c r="AP1874" t="str">
        <x:f>IF(D1874="","No","Sí")</x:f>
        <x:v>Sí</x:v>
      </x:c>
    </x:row>
    <x:row r="1875">
      <x:c r="A1875" t="n">
        <x:v>1875</x:v>
      </x:c>
      <x:c r="B1875" t="str">
        <x:v>VT0008899</x:v>
      </x:c>
      <x:c r="C1875" t="str">
        <x:v>45365</x:v>
      </x:c>
      <x:c r="D1875" s="27" t="n">
        <x:v>45365</x:v>
      </x:c>
      <x:c r="E1875" t="n">
        <x:f>IF(D1875="","",YEAR(D1875))</x:f>
        <x:v>2024</x:v>
      </x:c>
      <x:c r="F1875" t="n">
        <x:f>IF(D1875="","",MONTH(D1875))</x:f>
        <x:v>3</x:v>
      </x:c>
      <x:c r="G1875" t="str">
        <x:f>IF(D1875="","Fecha no disponible",TEXT(D1875,"mmmm"))</x:f>
        <x:v>March</x:v>
      </x:c>
      <x:c r="H1875" t="str">
        <x:f>IF(D1875="","Fecha no disponible",TEXT(D1875,"yyyy-mm"))</x:f>
        <x:v>2024-03</x:v>
      </x:c>
      <x:c r="I1875" t="str">
        <x:f>IF(D1875="","Fecha no disponible","T"&amp;ROUNDUP(MONTH(D1875)/3,0))</x:f>
        <x:v>T1</x:v>
      </x:c>
      <x:c r="J1875" t="str">
        <x:v>T009</x:v>
      </x:c>
      <x:c r="K1875" t="str">
        <x:v>Tienda Cochabamba 1</x:v>
      </x:c>
      <x:c r="L1875" t="str">
        <x:v>Mall</x:v>
      </x:c>
      <x:c r="M1875" t="str">
        <x:v>Cochabamba</x:v>
      </x:c>
      <x:c r="N1875" t="str">
        <x:f>IFERROR(VLOOKUP(M1875,'Mapeos'!$A$4:$B$30,2,FALSE),M1875)</x:f>
        <x:v>Cochabamba</x:v>
      </x:c>
      <x:c r="O1875" t="str">
        <x:v>C00158</x:v>
      </x:c>
      <x:c r="P1875" t="str">
        <x:v>Premium</x:v>
      </x:c>
      <x:c r="Q1875" t="str">
        <x:v>P0057</x:v>
      </x:c>
      <x:c r="R1875" t="str">
        <x:v>Deportes</x:v>
      </x:c>
      <x:c r="S1875" t="str">
        <x:v>Marca D</x:v>
      </x:c>
      <x:c r="T1875" t="str">
        <x:v>Tienda</x:v>
      </x:c>
      <x:c r="U1875" t="str">
        <x:f>IFERROR(VLOOKUP(T1875,'Mapeos'!$D$4:$E$25,2,FALSE),T1875)</x:f>
        <x:v>Tienda</x:v>
      </x:c>
      <x:c r="V1875" t="str">
        <x:v>V039</x:v>
      </x:c>
      <x:c r="W1875" t="n">
        <x:v>0</x:v>
      </x:c>
      <x:c r="X1875" s="28" t="n">
        <x:v>259.09</x:v>
      </x:c>
      <x:c r="Y1875" s="20" t="n">
        <x:v>0.1</x:v>
      </x:c>
      <x:c r="Z1875" s="20" t="n">
        <x:f>IF(Y1875&gt;1,Y1875/100,Y1875)</x:f>
        <x:v>0.1</x:v>
      </x:c>
      <x:c r="AA1875" s="28" t="n">
        <x:v>181.5</x:v>
      </x:c>
      <x:c r="AB1875" s="28" t="n">
        <x:v>0</x:v>
      </x:c>
      <x:c r="AC1875" s="28" t="str">
        <x:v>BOB</x:v>
      </x:c>
      <x:c r="AD1875" s="28" t="n">
        <x:f>IF(AC1875="USD",AB1875*'Parametros'!$B$4,AB1875)</x:f>
        <x:v>0</x:v>
      </x:c>
      <x:c r="AE1875" s="28" t="n">
        <x:f>W1875*X1875*(1-Z1875)</x:f>
        <x:v>0</x:v>
      </x:c>
      <x:c r="AF1875" s="28" t="n">
        <x:f>W1875*AA1875</x:f>
        <x:v>0</x:v>
      </x:c>
      <x:c r="AG1875" s="28" t="n">
        <x:f>AE1875-AF1875</x:f>
        <x:v>0</x:v>
      </x:c>
      <x:c r="AH1875" s="20" t="str">
        <x:f>IF(AE1875&gt;0,AG1875/AE1875,"")</x:f>
      </x:c>
      <x:c r="AI1875" s="28" t="n">
        <x:v>141279.41</x:v>
      </x:c>
      <x:c r="AJ1875" s="28"/>
      <x:c r="AK1875"/>
      <x:c r="AL1875" t="str">
        <x:v>Cancelado</x:v>
      </x:c>
      <x:c r="AM1875" t="str">
        <x:f>IF(W1875&lt;0,"Devuelto",AL1875)</x:f>
        <x:v>Cancelado</x:v>
      </x:c>
      <x:c r="AN1875" t="str">
        <x:v>Transferencia</x:v>
      </x:c>
      <x:c r="AO1875" s="29" t="str">
        <x:v>Sin observación</x:v>
      </x:c>
      <x:c r="AP1875" t="str">
        <x:f>IF(D1875="","No","Sí")</x:f>
        <x:v>Sí</x:v>
      </x:c>
    </x:row>
    <x:row r="1876">
      <x:c r="A1876" t="n">
        <x:v>1876</x:v>
      </x:c>
      <x:c r="B1876" t="str">
        <x:v>VT0008903</x:v>
      </x:c>
      <x:c r="C1876" t="str">
        <x:v>45477</x:v>
      </x:c>
      <x:c r="D1876" s="27" t="n">
        <x:v>45477</x:v>
      </x:c>
      <x:c r="E1876" t="n">
        <x:f>IF(D1876="","",YEAR(D1876))</x:f>
        <x:v>2024</x:v>
      </x:c>
      <x:c r="F1876" t="n">
        <x:f>IF(D1876="","",MONTH(D1876))</x:f>
        <x:v>7</x:v>
      </x:c>
      <x:c r="G1876" t="str">
        <x:f>IF(D1876="","Fecha no disponible",TEXT(D1876,"mmmm"))</x:f>
        <x:v>July</x:v>
      </x:c>
      <x:c r="H1876" t="str">
        <x:f>IF(D1876="","Fecha no disponible",TEXT(D1876,"yyyy-mm"))</x:f>
        <x:v>2024-07</x:v>
      </x:c>
      <x:c r="I1876" t="str">
        <x:f>IF(D1876="","Fecha no disponible","T"&amp;ROUNDUP(MONTH(D1876)/3,0))</x:f>
        <x:v>T3</x:v>
      </x:c>
      <x:c r="J1876" t="str">
        <x:v>T010</x:v>
      </x:c>
      <x:c r="K1876" t="str">
        <x:v>Tienda Cochabamba 2</x:v>
      </x:c>
      <x:c r="L1876" t="str">
        <x:v>Barrio</x:v>
      </x:c>
      <x:c r="M1876" t="str">
        <x:v>Cochabamba</x:v>
      </x:c>
      <x:c r="N1876" t="str">
        <x:f>IFERROR(VLOOKUP(M1876,'Mapeos'!$A$4:$B$30,2,FALSE),M1876)</x:f>
        <x:v>Cochabamba</x:v>
      </x:c>
      <x:c r="O1876" t="str">
        <x:v>C00248</x:v>
      </x:c>
      <x:c r="P1876" t="str">
        <x:v>Empresa</x:v>
      </x:c>
      <x:c r="Q1876" t="str">
        <x:v>P0128</x:v>
      </x:c>
      <x:c r="R1876" t="str">
        <x:v>Cuidado Personal</x:v>
      </x:c>
      <x:c r="S1876" t="str">
        <x:v>Marca C</x:v>
      </x:c>
      <x:c r="T1876" t="str">
        <x:v>E-commerce</x:v>
      </x:c>
      <x:c r="U1876" t="str">
        <x:f>IFERROR(VLOOKUP(T1876,'Mapeos'!$D$4:$E$25,2,FALSE),T1876)</x:f>
        <x:v>E-commerce</x:v>
      </x:c>
      <x:c r="V1876" t="str">
        <x:v>V030</x:v>
      </x:c>
      <x:c r="W1876" t="n">
        <x:v>1</x:v>
      </x:c>
      <x:c r="X1876" s="28" t="n">
        <x:v>63.07</x:v>
      </x:c>
      <x:c r="Y1876" s="20" t="n">
        <x:v>0.2</x:v>
      </x:c>
      <x:c r="Z1876" s="20" t="n">
        <x:f>IF(Y1876&gt;1,Y1876/100,Y1876)</x:f>
        <x:v>0.2</x:v>
      </x:c>
      <x:c r="AA1876" s="28" t="n">
        <x:v>35.64</x:v>
      </x:c>
      <x:c r="AB1876" s="28" t="n">
        <x:v>50.46</x:v>
      </x:c>
      <x:c r="AC1876" s="28" t="str">
        <x:v>BOB</x:v>
      </x:c>
      <x:c r="AD1876" s="28" t="n">
        <x:f>IF(AC1876="USD",AB1876*'Parametros'!$B$4,AB1876)</x:f>
        <x:v>50.46</x:v>
      </x:c>
      <x:c r="AE1876" s="28" t="n">
        <x:f>W1876*X1876*(1-Z1876)</x:f>
        <x:v>50.456</x:v>
      </x:c>
      <x:c r="AF1876" s="28" t="n">
        <x:f>W1876*AA1876</x:f>
        <x:v>35.64</x:v>
      </x:c>
      <x:c r="AG1876" s="28" t="n">
        <x:f>AE1876-AF1876</x:f>
        <x:v>14.816000000000003</x:v>
      </x:c>
      <x:c r="AH1876" s="20" t="n">
        <x:f>IF(AE1876&gt;0,AG1876/AE1876,"")</x:f>
        <x:v>0.2936419850959252</x:v>
      </x:c>
      <x:c r="AI1876" s="28" t="n">
        <x:v>78007.93</x:v>
      </x:c>
      <x:c r="AJ1876" s="28"/>
      <x:c r="AK1876"/>
      <x:c r="AL1876" t="str">
        <x:v>Completado</x:v>
      </x:c>
      <x:c r="AM1876" t="str">
        <x:f>IF(W1876&lt;0,"Devuelto",AL1876)</x:f>
        <x:v>Completado</x:v>
      </x:c>
      <x:c r="AN1876" t="str">
        <x:v>Tarjeta</x:v>
      </x:c>
      <x:c r="AO1876" s="29" t="str">
        <x:v>Sin observación</x:v>
      </x:c>
      <x:c r="AP1876" t="str">
        <x:f>IF(D1876="","No","Sí")</x:f>
        <x:v>Sí</x:v>
      </x:c>
    </x:row>
    <x:row r="1877">
      <x:c r="A1877" t="n">
        <x:v>1877</x:v>
      </x:c>
      <x:c r="B1877" t="str">
        <x:v>VT0008908</x:v>
      </x:c>
      <x:c r="C1877" t="str">
        <x:v>46099</x:v>
      </x:c>
      <x:c r="D1877" s="27" t="n">
        <x:v>46099</x:v>
      </x:c>
      <x:c r="E1877" t="n">
        <x:f>IF(D1877="","",YEAR(D1877))</x:f>
        <x:v>2026</x:v>
      </x:c>
      <x:c r="F1877" t="n">
        <x:f>IF(D1877="","",MONTH(D1877))</x:f>
        <x:v>3</x:v>
      </x:c>
      <x:c r="G1877" t="str">
        <x:f>IF(D1877="","Fecha no disponible",TEXT(D1877,"mmmm"))</x:f>
        <x:v>March</x:v>
      </x:c>
      <x:c r="H1877" t="str">
        <x:f>IF(D1877="","Fecha no disponible",TEXT(D1877,"yyyy-mm"))</x:f>
        <x:v>2026-03</x:v>
      </x:c>
      <x:c r="I1877" t="str">
        <x:f>IF(D1877="","Fecha no disponible","T"&amp;ROUNDUP(MONTH(D1877)/3,0))</x:f>
        <x:v>T1</x:v>
      </x:c>
      <x:c r="J1877" t="str">
        <x:v>T002</x:v>
      </x:c>
      <x:c r="K1877" t="str">
        <x:v>Tienda La Paz 2</x:v>
      </x:c>
      <x:c r="L1877" t="str">
        <x:v>Mall</x:v>
      </x:c>
      <x:c r="M1877" t="str">
        <x:v>LA PAZ</x:v>
      </x:c>
      <x:c r="N1877" t="str">
        <x:f>IFERROR(VLOOKUP(M1877,'Mapeos'!$A$4:$B$30,2,FALSE),M1877)</x:f>
        <x:v>La Paz</x:v>
      </x:c>
      <x:c r="O1877" t="str">
        <x:v>C01643</x:v>
      </x:c>
      <x:c r="P1877" t="str">
        <x:v>Empresa</x:v>
      </x:c>
      <x:c r="Q1877" t="str">
        <x:v>P0077</x:v>
      </x:c>
      <x:c r="R1877" t="str">
        <x:v>Electrónica</x:v>
      </x:c>
      <x:c r="S1877" t="str">
        <x:v>Marca D</x:v>
      </x:c>
      <x:c r="T1877" t="str">
        <x:v>Tienda</x:v>
      </x:c>
      <x:c r="U1877" t="str">
        <x:f>IFERROR(VLOOKUP(T1877,'Mapeos'!$D$4:$E$25,2,FALSE),T1877)</x:f>
        <x:v>Tienda</x:v>
      </x:c>
      <x:c r="V1877" t="str">
        <x:v>V002</x:v>
      </x:c>
      <x:c r="W1877" t="n">
        <x:v>2</x:v>
      </x:c>
      <x:c r="X1877" s="28" t="n">
        <x:v>707.16</x:v>
      </x:c>
      <x:c r="Y1877" s="20" t="n">
        <x:v>0.2</x:v>
      </x:c>
      <x:c r="Z1877" s="20" t="n">
        <x:f>IF(Y1877&gt;1,Y1877/100,Y1877)</x:f>
        <x:v>0.2</x:v>
      </x:c>
      <x:c r="AA1877" s="28" t="n">
        <x:v>537.84</x:v>
      </x:c>
      <x:c r="AB1877" s="28" t="n">
        <x:v>1131.46</x:v>
      </x:c>
      <x:c r="AC1877" s="28" t="str">
        <x:v>BOB</x:v>
      </x:c>
      <x:c r="AD1877" s="28" t="n">
        <x:f>IF(AC1877="USD",AB1877*'Parametros'!$B$4,AB1877)</x:f>
        <x:v>1131.46</x:v>
      </x:c>
      <x:c r="AE1877" s="28" t="n">
        <x:f>W1877*X1877*(1-Z1877)</x:f>
        <x:v>1131.456</x:v>
      </x:c>
      <x:c r="AF1877" s="28" t="n">
        <x:f>W1877*AA1877</x:f>
        <x:v>1075.68</x:v>
      </x:c>
      <x:c r="AG1877" s="28" t="n">
        <x:f>AE1877-AF1877</x:f>
        <x:v>55.77599999999984</x:v>
      </x:c>
      <x:c r="AH1877" s="20" t="n">
        <x:f>IF(AE1877&gt;0,AG1877/AE1877,"")</x:f>
        <x:v>0.04929577464788719</x:v>
      </x:c>
      <x:c r="AI1877" s="28" t="n">
        <x:v>120898.23</x:v>
      </x:c>
      <x:c r="AJ1877" s="28"/>
      <x:c r="AK1877"/>
      <x:c r="AL1877" t="str">
        <x:v>Completado</x:v>
      </x:c>
      <x:c r="AM1877" t="str">
        <x:f>IF(W1877&lt;0,"Devuelto",AL1877)</x:f>
        <x:v>Completado</x:v>
      </x:c>
      <x:c r="AN1877" t="str">
        <x:v>Tarjeta</x:v>
      </x:c>
      <x:c r="AO1877" s="29" t="str">
        <x:v>Región estandarizada</x:v>
      </x:c>
      <x:c r="AP1877" t="str">
        <x:f>IF(D1877="","No","Sí")</x:f>
        <x:v>Sí</x:v>
      </x:c>
    </x:row>
    <x:row r="1878">
      <x:c r="A1878" t="n">
        <x:v>1878</x:v>
      </x:c>
      <x:c r="B1878" t="str">
        <x:v>VT0008913</x:v>
      </x:c>
      <x:c r="C1878" t="str">
        <x:v>45642</x:v>
      </x:c>
      <x:c r="D1878" s="27" t="n">
        <x:v>45642</x:v>
      </x:c>
      <x:c r="E1878" t="n">
        <x:f>IF(D1878="","",YEAR(D1878))</x:f>
        <x:v>2024</x:v>
      </x:c>
      <x:c r="F1878" t="n">
        <x:f>IF(D1878="","",MONTH(D1878))</x:f>
        <x:v>12</x:v>
      </x:c>
      <x:c r="G1878" t="str">
        <x:f>IF(D1878="","Fecha no disponible",TEXT(D1878,"mmmm"))</x:f>
        <x:v>December</x:v>
      </x:c>
      <x:c r="H1878" t="str">
        <x:f>IF(D1878="","Fecha no disponible",TEXT(D1878,"yyyy-mm"))</x:f>
        <x:v>2024-12</x:v>
      </x:c>
      <x:c r="I1878" t="str">
        <x:f>IF(D1878="","Fecha no disponible","T"&amp;ROUNDUP(MONTH(D1878)/3,0))</x:f>
        <x:v>T4</x:v>
      </x:c>
      <x:c r="J1878" t="str">
        <x:v>T010</x:v>
      </x:c>
      <x:c r="K1878" t="str">
        <x:v>Tienda Cochabamba 2</x:v>
      </x:c>
      <x:c r="L1878" t="str">
        <x:v>Barrio</x:v>
      </x:c>
      <x:c r="M1878" t="str">
        <x:v>Cochabamba</x:v>
      </x:c>
      <x:c r="N1878" t="str">
        <x:f>IFERROR(VLOOKUP(M1878,'Mapeos'!$A$4:$B$30,2,FALSE),M1878)</x:f>
        <x:v>Cochabamba</x:v>
      </x:c>
      <x:c r="O1878" t="str">
        <x:v>C00749</x:v>
      </x:c>
      <x:c r="P1878" t="str">
        <x:v>Premium</x:v>
      </x:c>
      <x:c r="Q1878" t="str">
        <x:v>P0082</x:v>
      </x:c>
      <x:c r="R1878" t="str">
        <x:v>Hogar</x:v>
      </x:c>
      <x:c r="S1878" t="str">
        <x:v>Marca C</x:v>
      </x:c>
      <x:c r="T1878" t="str">
        <x:v>E-commerce</x:v>
      </x:c>
      <x:c r="U1878" t="str">
        <x:f>IFERROR(VLOOKUP(T1878,'Mapeos'!$D$4:$E$25,2,FALSE),T1878)</x:f>
        <x:v>E-commerce</x:v>
      </x:c>
      <x:c r="V1878" t="str">
        <x:v>V023</x:v>
      </x:c>
      <x:c r="W1878" t="n">
        <x:v>1</x:v>
      </x:c>
      <x:c r="X1878" s="28" t="n">
        <x:v>177.74</x:v>
      </x:c>
      <x:c r="Y1878" s="20" t="n">
        <x:v>0.2</x:v>
      </x:c>
      <x:c r="Z1878" s="20" t="n">
        <x:f>IF(Y1878&gt;1,Y1878/100,Y1878)</x:f>
        <x:v>0.2</x:v>
      </x:c>
      <x:c r="AA1878" s="28" t="n">
        <x:v>98.63</x:v>
      </x:c>
      <x:c r="AB1878" s="28" t="n">
        <x:v>142.19</x:v>
      </x:c>
      <x:c r="AC1878" s="28" t="str">
        <x:v>BOB</x:v>
      </x:c>
      <x:c r="AD1878" s="28" t="n">
        <x:f>IF(AC1878="USD",AB1878*'Parametros'!$B$4,AB1878)</x:f>
        <x:v>142.19</x:v>
      </x:c>
      <x:c r="AE1878" s="28" t="n">
        <x:f>W1878*X1878*(1-Z1878)</x:f>
        <x:v>142.192</x:v>
      </x:c>
      <x:c r="AF1878" s="28" t="n">
        <x:f>W1878*AA1878</x:f>
        <x:v>98.63</x:v>
      </x:c>
      <x:c r="AG1878" s="28" t="n">
        <x:f>AE1878-AF1878</x:f>
        <x:v>43.56200000000001</x:v>
      </x:c>
      <x:c r="AH1878" s="20" t="n">
        <x:f>IF(AE1878&gt;0,AG1878/AE1878,"")</x:f>
        <x:v>0.30636041408799375</x:v>
      </x:c>
      <x:c r="AI1878" s="28" t="n">
        <x:v>80822.99</x:v>
      </x:c>
      <x:c r="AJ1878" s="28"/>
      <x:c r="AK1878"/>
      <x:c r="AL1878" t="str">
        <x:v>Completado</x:v>
      </x:c>
      <x:c r="AM1878" t="str">
        <x:f>IF(W1878&lt;0,"Devuelto",AL1878)</x:f>
        <x:v>Completado</x:v>
      </x:c>
      <x:c r="AN1878" t="str">
        <x:v>Transferencia</x:v>
      </x:c>
      <x:c r="AO1878" s="29" t="str">
        <x:v>Sin observación</x:v>
      </x:c>
      <x:c r="AP1878" t="str">
        <x:f>IF(D1878="","No","Sí")</x:f>
        <x:v>Sí</x:v>
      </x:c>
    </x:row>
    <x:row r="1879">
      <x:c r="A1879" t="n">
        <x:v>1879</x:v>
      </x:c>
      <x:c r="B1879" t="str">
        <x:v>VT0008918</x:v>
      </x:c>
      <x:c r="C1879" t="str">
        <x:v>45675</x:v>
      </x:c>
      <x:c r="D1879" s="27" t="n">
        <x:v>45675</x:v>
      </x:c>
      <x:c r="E1879" t="n">
        <x:f>IF(D1879="","",YEAR(D1879))</x:f>
        <x:v>2025</x:v>
      </x:c>
      <x:c r="F1879" t="n">
        <x:f>IF(D1879="","",MONTH(D1879))</x:f>
        <x:v>1</x:v>
      </x:c>
      <x:c r="G1879" t="str">
        <x:f>IF(D1879="","Fecha no disponible",TEXT(D1879,"mmmm"))</x:f>
        <x:v>January</x:v>
      </x:c>
      <x:c r="H1879" t="str">
        <x:f>IF(D1879="","Fecha no disponible",TEXT(D1879,"yyyy-mm"))</x:f>
        <x:v>2025-01</x:v>
      </x:c>
      <x:c r="I1879" t="str">
        <x:f>IF(D1879="","Fecha no disponible","T"&amp;ROUNDUP(MONTH(D1879)/3,0))</x:f>
        <x:v>T1</x:v>
      </x:c>
      <x:c r="J1879" t="str">
        <x:v>T010</x:v>
      </x:c>
      <x:c r="K1879" t="str">
        <x:v>Tienda Cochabamba 2</x:v>
      </x:c>
      <x:c r="L1879" t="str">
        <x:v>Barrio</x:v>
      </x:c>
      <x:c r="M1879" t="str">
        <x:v>Cochabamba</x:v>
      </x:c>
      <x:c r="N1879" t="str">
        <x:f>IFERROR(VLOOKUP(M1879,'Mapeos'!$A$4:$B$30,2,FALSE),M1879)</x:f>
        <x:v>Cochabamba</x:v>
      </x:c>
      <x:c r="O1879" t="str">
        <x:v>C00548</x:v>
      </x:c>
      <x:c r="P1879" t="str">
        <x:v>Frecuente</x:v>
      </x:c>
      <x:c r="Q1879" t="str">
        <x:v>P0133</x:v>
      </x:c>
      <x:c r="R1879" t="str">
        <x:v>Deportes</x:v>
      </x:c>
      <x:c r="S1879" t="str">
        <x:v>Marca C</x:v>
      </x:c>
      <x:c r="T1879" t="str">
        <x:v>Tienda</x:v>
      </x:c>
      <x:c r="U1879" t="str">
        <x:f>IFERROR(VLOOKUP(T1879,'Mapeos'!$D$4:$E$25,2,FALSE),T1879)</x:f>
        <x:v>Tienda</x:v>
      </x:c>
      <x:c r="V1879" t="str">
        <x:v>V015</x:v>
      </x:c>
      <x:c r="W1879" t="n">
        <x:v>0</x:v>
      </x:c>
      <x:c r="X1879" s="28" t="n">
        <x:v>119.93</x:v>
      </x:c>
      <x:c r="Y1879" s="20" t="n">
        <x:v>0</x:v>
      </x:c>
      <x:c r="Z1879" s="20" t="n">
        <x:f>IF(Y1879&gt;1,Y1879/100,Y1879)</x:f>
        <x:v>0</x:v>
      </x:c>
      <x:c r="AA1879" s="28" t="n">
        <x:v>90.02</x:v>
      </x:c>
      <x:c r="AB1879" s="28" t="n">
        <x:v>0</x:v>
      </x:c>
      <x:c r="AC1879" s="28" t="str">
        <x:v>BOB</x:v>
      </x:c>
      <x:c r="AD1879" s="28" t="n">
        <x:f>IF(AC1879="USD",AB1879*'Parametros'!$B$4,AB1879)</x:f>
        <x:v>0</x:v>
      </x:c>
      <x:c r="AE1879" s="28" t="n">
        <x:f>W1879*X1879*(1-Z1879)</x:f>
        <x:v>0</x:v>
      </x:c>
      <x:c r="AF1879" s="28" t="n">
        <x:f>W1879*AA1879</x:f>
        <x:v>0</x:v>
      </x:c>
      <x:c r="AG1879" s="28" t="n">
        <x:f>AE1879-AF1879</x:f>
        <x:v>0</x:v>
      </x:c>
      <x:c r="AH1879" s="20" t="str">
        <x:f>IF(AE1879&gt;0,AG1879/AE1879,"")</x:f>
      </x:c>
      <x:c r="AI1879" s="28" t="n">
        <x:v>183743.88</x:v>
      </x:c>
      <x:c r="AJ1879" s="28"/>
      <x:c r="AK1879"/>
      <x:c r="AL1879" t="str">
        <x:v>Cancelado</x:v>
      </x:c>
      <x:c r="AM1879" t="str">
        <x:f>IF(W1879&lt;0,"Devuelto",AL1879)</x:f>
        <x:v>Cancelado</x:v>
      </x:c>
      <x:c r="AN1879" t="str">
        <x:v>Efectivo</x:v>
      </x:c>
      <x:c r="AO1879" s="29" t="str">
        <x:v>Sin observación</x:v>
      </x:c>
      <x:c r="AP1879" t="str">
        <x:f>IF(D1879="","No","Sí")</x:f>
        <x:v>Sí</x:v>
      </x:c>
    </x:row>
    <x:row r="1880">
      <x:c r="A1880" t="n">
        <x:v>1880</x:v>
      </x:c>
      <x:c r="B1880" t="str">
        <x:v>VT0008922</x:v>
      </x:c>
      <x:c r="C1880" t="str">
        <x:v>45513</x:v>
      </x:c>
      <x:c r="D1880" s="27" t="n">
        <x:v>45513</x:v>
      </x:c>
      <x:c r="E1880" t="n">
        <x:f>IF(D1880="","",YEAR(D1880))</x:f>
        <x:v>2024</x:v>
      </x:c>
      <x:c r="F1880" t="n">
        <x:f>IF(D1880="","",MONTH(D1880))</x:f>
        <x:v>8</x:v>
      </x:c>
      <x:c r="G1880" t="str">
        <x:f>IF(D1880="","Fecha no disponible",TEXT(D1880,"mmmm"))</x:f>
        <x:v>August</x:v>
      </x:c>
      <x:c r="H1880" t="str">
        <x:f>IF(D1880="","Fecha no disponible",TEXT(D1880,"yyyy-mm"))</x:f>
        <x:v>2024-08</x:v>
      </x:c>
      <x:c r="I1880" t="str">
        <x:f>IF(D1880="","Fecha no disponible","T"&amp;ROUNDUP(MONTH(D1880)/3,0))</x:f>
        <x:v>T3</x:v>
      </x:c>
      <x:c r="J1880" t="str">
        <x:v>T012</x:v>
      </x:c>
      <x:c r="K1880" t="str">
        <x:v>Tienda Cochabamba 4</x:v>
      </x:c>
      <x:c r="L1880" t="str">
        <x:v>Centro</x:v>
      </x:c>
      <x:c r="M1880" t="str">
        <x:v>Cochabamba</x:v>
      </x:c>
      <x:c r="N1880" t="str">
        <x:f>IFERROR(VLOOKUP(M1880,'Mapeos'!$A$4:$B$30,2,FALSE),M1880)</x:f>
        <x:v>Cochabamba</x:v>
      </x:c>
      <x:c r="O1880" t="str">
        <x:v>C00853</x:v>
      </x:c>
      <x:c r="P1880" t="str">
        <x:v>Premium</x:v>
      </x:c>
      <x:c r="Q1880" t="str">
        <x:v>P0051</x:v>
      </x:c>
      <x:c r="R1880" t="str">
        <x:v>Alimentos</x:v>
      </x:c>
      <x:c r="S1880" t="str">
        <x:v>Marca A</x:v>
      </x:c>
      <x:c r="T1880" t="str">
        <x:v>Tienda</x:v>
      </x:c>
      <x:c r="U1880" t="str">
        <x:f>IFERROR(VLOOKUP(T1880,'Mapeos'!$D$4:$E$25,2,FALSE),T1880)</x:f>
        <x:v>Tienda</x:v>
      </x:c>
      <x:c r="V1880" t="str">
        <x:v>V016</x:v>
      </x:c>
      <x:c r="W1880" t="n">
        <x:v>1</x:v>
      </x:c>
      <x:c r="X1880" s="28" t="n">
        <x:v>35.65</x:v>
      </x:c>
      <x:c r="Y1880" s="20" t="n">
        <x:v>0.1</x:v>
      </x:c>
      <x:c r="Z1880" s="20" t="n">
        <x:f>IF(Y1880&gt;1,Y1880/100,Y1880)</x:f>
        <x:v>0.1</x:v>
      </x:c>
      <x:c r="AA1880" s="28" t="n">
        <x:v>28.46</x:v>
      </x:c>
      <x:c r="AB1880" s="28" t="n">
        <x:v>32.09</x:v>
      </x:c>
      <x:c r="AC1880" s="28" t="str">
        <x:v>BOB</x:v>
      </x:c>
      <x:c r="AD1880" s="28" t="n">
        <x:f>IF(AC1880="USD",AB1880*'Parametros'!$B$4,AB1880)</x:f>
        <x:v>32.09</x:v>
      </x:c>
      <x:c r="AE1880" s="28" t="n">
        <x:f>W1880*X1880*(1-Z1880)</x:f>
        <x:v>32.085</x:v>
      </x:c>
      <x:c r="AF1880" s="28" t="n">
        <x:f>W1880*AA1880</x:f>
        <x:v>28.46</x:v>
      </x:c>
      <x:c r="AG1880" s="28" t="n">
        <x:f>AE1880-AF1880</x:f>
        <x:v>3.625</x:v>
      </x:c>
      <x:c r="AH1880" s="20" t="n">
        <x:f>IF(AE1880&gt;0,AG1880/AE1880,"")</x:f>
        <x:v>0.11298114383668381</x:v>
      </x:c>
      <x:c r="AI1880" s="28" t="n">
        <x:v>145056.25</x:v>
      </x:c>
      <x:c r="AJ1880" s="28"/>
      <x:c r="AK1880"/>
      <x:c r="AL1880" t="str">
        <x:v>Completado</x:v>
      </x:c>
      <x:c r="AM1880" t="str">
        <x:f>IF(W1880&lt;0,"Devuelto",AL1880)</x:f>
        <x:v>Completado</x:v>
      </x:c>
      <x:c r="AN1880" t="str">
        <x:v>Efectivo</x:v>
      </x:c>
      <x:c r="AO1880" s="29" t="str">
        <x:v>Sin observación</x:v>
      </x:c>
      <x:c r="AP1880" t="str">
        <x:f>IF(D1880="","No","Sí")</x:f>
        <x:v>Sí</x:v>
      </x:c>
    </x:row>
    <x:row r="1881">
      <x:c r="A1881" t="n">
        <x:v>1881</x:v>
      </x:c>
      <x:c r="B1881" t="str">
        <x:v>VT0008927</x:v>
      </x:c>
      <x:c r="C1881" t="str">
        <x:v>46180</x:v>
      </x:c>
      <x:c r="D1881" s="27" t="n">
        <x:v>46180</x:v>
      </x:c>
      <x:c r="E1881" t="n">
        <x:f>IF(D1881="","",YEAR(D1881))</x:f>
        <x:v>2026</x:v>
      </x:c>
      <x:c r="F1881" t="n">
        <x:f>IF(D1881="","",MONTH(D1881))</x:f>
        <x:v>6</x:v>
      </x:c>
      <x:c r="G1881" t="str">
        <x:f>IF(D1881="","Fecha no disponible",TEXT(D1881,"mmmm"))</x:f>
        <x:v>June</x:v>
      </x:c>
      <x:c r="H1881" t="str">
        <x:f>IF(D1881="","Fecha no disponible",TEXT(D1881,"yyyy-mm"))</x:f>
        <x:v>2026-06</x:v>
      </x:c>
      <x:c r="I1881" t="str">
        <x:f>IF(D1881="","Fecha no disponible","T"&amp;ROUNDUP(MONTH(D1881)/3,0))</x:f>
        <x:v>T2</x:v>
      </x:c>
      <x:c r="J1881" t="str">
        <x:v>T013</x:v>
      </x:c>
      <x:c r="K1881" t="str">
        <x:v>Tienda Potosí 1</x:v>
      </x:c>
      <x:c r="L1881" t="str">
        <x:v>Centro</x:v>
      </x:c>
      <x:c r="M1881" t="str">
        <x:v>Potosí</x:v>
      </x:c>
      <x:c r="N1881" t="str">
        <x:f>IFERROR(VLOOKUP(M1881,'Mapeos'!$A$4:$B$30,2,FALSE),M1881)</x:f>
        <x:v>Potosí</x:v>
      </x:c>
      <x:c r="O1881" t="str">
        <x:v>C00146</x:v>
      </x:c>
      <x:c r="P1881" t="str">
        <x:v>Empresa</x:v>
      </x:c>
      <x:c r="Q1881" t="str">
        <x:v>P0072</x:v>
      </x:c>
      <x:c r="R1881" t="str">
        <x:v>Hogar</x:v>
      </x:c>
      <x:c r="S1881" t="str">
        <x:v>Marca C</x:v>
      </x:c>
      <x:c r="T1881" t="str">
        <x:v>Tienda</x:v>
      </x:c>
      <x:c r="U1881" t="str">
        <x:f>IFERROR(VLOOKUP(T1881,'Mapeos'!$D$4:$E$25,2,FALSE),T1881)</x:f>
        <x:v>Tienda</x:v>
      </x:c>
      <x:c r="V1881" t="str">
        <x:v>V037</x:v>
      </x:c>
      <x:c r="W1881" t="n">
        <x:v>2</x:v>
      </x:c>
      <x:c r="X1881" s="28" t="n">
        <x:v>425.93</x:v>
      </x:c>
      <x:c r="Y1881" s="20" t="n">
        <x:v>0.2</x:v>
      </x:c>
      <x:c r="Z1881" s="20" t="n">
        <x:f>IF(Y1881&gt;1,Y1881/100,Y1881)</x:f>
        <x:v>0.2</x:v>
      </x:c>
      <x:c r="AA1881" s="28" t="n">
        <x:v>229.89</x:v>
      </x:c>
      <x:c r="AB1881" s="28" t="n">
        <x:v>681.49</x:v>
      </x:c>
      <x:c r="AC1881" s="28" t="str">
        <x:v>BOB</x:v>
      </x:c>
      <x:c r="AD1881" s="28" t="n">
        <x:f>IF(AC1881="USD",AB1881*'Parametros'!$B$4,AB1881)</x:f>
        <x:v>681.49</x:v>
      </x:c>
      <x:c r="AE1881" s="28" t="n">
        <x:f>W1881*X1881*(1-Z1881)</x:f>
        <x:v>681.488</x:v>
      </x:c>
      <x:c r="AF1881" s="28" t="n">
        <x:f>W1881*AA1881</x:f>
        <x:v>459.78</x:v>
      </x:c>
      <x:c r="AG1881" s="28" t="n">
        <x:f>AE1881-AF1881</x:f>
        <x:v>221.70800000000008</x:v>
      </x:c>
      <x:c r="AH1881" s="20" t="n">
        <x:f>IF(AE1881&gt;0,AG1881/AE1881,"")</x:f>
        <x:v>0.32532927945906615</x:v>
      </x:c>
      <x:c r="AI1881" s="28" t="n">
        <x:v>125192.93</x:v>
      </x:c>
      <x:c r="AJ1881" s="28"/>
      <x:c r="AK1881"/>
      <x:c r="AL1881" t="str">
        <x:v>Completado</x:v>
      </x:c>
      <x:c r="AM1881" t="str">
        <x:f>IF(W1881&lt;0,"Devuelto",AL1881)</x:f>
        <x:v>Completado</x:v>
      </x:c>
      <x:c r="AN1881" t="str">
        <x:v>Transferencia</x:v>
      </x:c>
      <x:c r="AO1881" s="29" t="str">
        <x:v>Sin observación</x:v>
      </x:c>
      <x:c r="AP1881" t="str">
        <x:f>IF(D1881="","No","Sí")</x:f>
        <x:v>Sí</x:v>
      </x:c>
    </x:row>
    <x:row r="1882">
      <x:c r="A1882" t="n">
        <x:v>1882</x:v>
      </x:c>
      <x:c r="B1882" t="str">
        <x:v>VT0008932</x:v>
      </x:c>
      <x:c r="C1882" t="str">
        <x:v>45985</x:v>
      </x:c>
      <x:c r="D1882" s="27" t="n">
        <x:v>45985</x:v>
      </x:c>
      <x:c r="E1882" t="n">
        <x:f>IF(D1882="","",YEAR(D1882))</x:f>
        <x:v>2025</x:v>
      </x:c>
      <x:c r="F1882" t="n">
        <x:f>IF(D1882="","",MONTH(D1882))</x:f>
        <x:v>11</x:v>
      </x:c>
      <x:c r="G1882" t="str">
        <x:f>IF(D1882="","Fecha no disponible",TEXT(D1882,"mmmm"))</x:f>
        <x:v>November</x:v>
      </x:c>
      <x:c r="H1882" t="str">
        <x:f>IF(D1882="","Fecha no disponible",TEXT(D1882,"yyyy-mm"))</x:f>
        <x:v>2025-11</x:v>
      </x:c>
      <x:c r="I1882" t="str">
        <x:f>IF(D1882="","Fecha no disponible","T"&amp;ROUNDUP(MONTH(D1882)/3,0))</x:f>
        <x:v>T4</x:v>
      </x:c>
      <x:c r="J1882" t="str">
        <x:v>T009</x:v>
      </x:c>
      <x:c r="K1882" t="str">
        <x:v>Tienda Cochabamba 1</x:v>
      </x:c>
      <x:c r="L1882" t="str">
        <x:v>Mall</x:v>
      </x:c>
      <x:c r="M1882" t="str">
        <x:v>Cochabamba</x:v>
      </x:c>
      <x:c r="N1882" t="str">
        <x:f>IFERROR(VLOOKUP(M1882,'Mapeos'!$A$4:$B$30,2,FALSE),M1882)</x:f>
        <x:v>Cochabamba</x:v>
      </x:c>
      <x:c r="O1882" t="str">
        <x:v>C01116</x:v>
      </x:c>
      <x:c r="P1882" t="str">
        <x:v>Empresa</x:v>
      </x:c>
      <x:c r="Q1882" t="str">
        <x:v>P0095</x:v>
      </x:c>
      <x:c r="R1882" t="str">
        <x:v>Cuidado Personal</x:v>
      </x:c>
      <x:c r="S1882" t="str">
        <x:v>Marca B</x:v>
      </x:c>
      <x:c r="T1882" t="str">
        <x:v>Tienda</x:v>
      </x:c>
      <x:c r="U1882" t="str">
        <x:f>IFERROR(VLOOKUP(T1882,'Mapeos'!$D$4:$E$25,2,FALSE),T1882)</x:f>
        <x:v>Tienda</x:v>
      </x:c>
      <x:c r="V1882" t="str">
        <x:v>V037</x:v>
      </x:c>
      <x:c r="W1882" t="n">
        <x:v>3</x:v>
      </x:c>
      <x:c r="X1882" s="28" t="n">
        <x:v>54.88</x:v>
      </x:c>
      <x:c r="Y1882" s="20" t="n">
        <x:v>0.05</x:v>
      </x:c>
      <x:c r="Z1882" s="20" t="n">
        <x:f>IF(Y1882&gt;1,Y1882/100,Y1882)</x:f>
        <x:v>0.05</x:v>
      </x:c>
      <x:c r="AA1882" s="28" t="n">
        <x:v>27.35</x:v>
      </x:c>
      <x:c r="AB1882" s="28" t="n">
        <x:v>156.41</x:v>
      </x:c>
      <x:c r="AC1882" s="28" t="str">
        <x:v>BOB</x:v>
      </x:c>
      <x:c r="AD1882" s="28" t="n">
        <x:f>IF(AC1882="USD",AB1882*'Parametros'!$B$4,AB1882)</x:f>
        <x:v>156.41</x:v>
      </x:c>
      <x:c r="AE1882" s="28" t="n">
        <x:f>W1882*X1882*(1-Z1882)</x:f>
        <x:v>156.40800000000002</x:v>
      </x:c>
      <x:c r="AF1882" s="28" t="n">
        <x:f>W1882*AA1882</x:f>
        <x:v>82.05000000000001</x:v>
      </x:c>
      <x:c r="AG1882" s="28" t="n">
        <x:f>AE1882-AF1882</x:f>
        <x:v>74.358</x:v>
      </x:c>
      <x:c r="AH1882" s="20" t="n">
        <x:f>IF(AE1882&gt;0,AG1882/AE1882,"")</x:f>
        <x:v>0.4754104649378548</x:v>
      </x:c>
      <x:c r="AI1882" s="28" t="n">
        <x:v>184531.36</x:v>
      </x:c>
      <x:c r="AJ1882" s="28"/>
      <x:c r="AK1882"/>
      <x:c r="AL1882" t="str">
        <x:v>Completado</x:v>
      </x:c>
      <x:c r="AM1882" t="str">
        <x:f>IF(W1882&lt;0,"Devuelto",AL1882)</x:f>
        <x:v>Completado</x:v>
      </x:c>
      <x:c r="AN1882" t="str">
        <x:v>Transferencia</x:v>
      </x:c>
      <x:c r="AO1882" s="29" t="str">
        <x:v>Sin observación</x:v>
      </x:c>
      <x:c r="AP1882" t="str">
        <x:f>IF(D1882="","No","Sí")</x:f>
        <x:v>Sí</x:v>
      </x:c>
    </x:row>
    <x:row r="1883">
      <x:c r="A1883" t="n">
        <x:v>1883</x:v>
      </x:c>
      <x:c r="B1883" t="str">
        <x:v>VT0008937</x:v>
      </x:c>
      <x:c r="C1883" t="str">
        <x:v>46097</x:v>
      </x:c>
      <x:c r="D1883" s="27" t="n">
        <x:v>46097</x:v>
      </x:c>
      <x:c r="E1883" t="n">
        <x:f>IF(D1883="","",YEAR(D1883))</x:f>
        <x:v>2026</x:v>
      </x:c>
      <x:c r="F1883" t="n">
        <x:f>IF(D1883="","",MONTH(D1883))</x:f>
        <x:v>3</x:v>
      </x:c>
      <x:c r="G1883" t="str">
        <x:f>IF(D1883="","Fecha no disponible",TEXT(D1883,"mmmm"))</x:f>
        <x:v>March</x:v>
      </x:c>
      <x:c r="H1883" t="str">
        <x:f>IF(D1883="","Fecha no disponible",TEXT(D1883,"yyyy-mm"))</x:f>
        <x:v>2026-03</x:v>
      </x:c>
      <x:c r="I1883" t="str">
        <x:f>IF(D1883="","Fecha no disponible","T"&amp;ROUNDUP(MONTH(D1883)/3,0))</x:f>
        <x:v>T1</x:v>
      </x:c>
      <x:c r="J1883" t="str">
        <x:v>T003</x:v>
      </x:c>
      <x:c r="K1883" t="str">
        <x:v>Tienda La Paz 3</x:v>
      </x:c>
      <x:c r="L1883" t="str">
        <x:v>Barrio</x:v>
      </x:c>
      <x:c r="M1883" t="str">
        <x:v>La Paz</x:v>
      </x:c>
      <x:c r="N1883" t="str">
        <x:f>IFERROR(VLOOKUP(M1883,'Mapeos'!$A$4:$B$30,2,FALSE),M1883)</x:f>
        <x:v>La Paz</x:v>
      </x:c>
      <x:c r="O1883" t="str">
        <x:v>C00653</x:v>
      </x:c>
      <x:c r="P1883" t="str">
        <x:v>Frecuente</x:v>
      </x:c>
      <x:c r="Q1883" t="str">
        <x:v>P0107</x:v>
      </x:c>
      <x:c r="R1883" t="str">
        <x:v>Hogar</x:v>
      </x:c>
      <x:c r="S1883" t="str">
        <x:v>Marca D</x:v>
      </x:c>
      <x:c r="T1883" t="str">
        <x:v>E-commerce</x:v>
      </x:c>
      <x:c r="U1883" t="str">
        <x:f>IFERROR(VLOOKUP(T1883,'Mapeos'!$D$4:$E$25,2,FALSE),T1883)</x:f>
        <x:v>E-commerce</x:v>
      </x:c>
      <x:c r="V1883" t="str">
        <x:v>V035</x:v>
      </x:c>
      <x:c r="W1883" t="n">
        <x:v>1</x:v>
      </x:c>
      <x:c r="X1883" s="28" t="n">
        <x:v>214.41</x:v>
      </x:c>
      <x:c r="Y1883" s="20" t="n">
        <x:v>0.25</x:v>
      </x:c>
      <x:c r="Z1883" s="20" t="n">
        <x:f>IF(Y1883&gt;1,Y1883/100,Y1883)</x:f>
        <x:v>0.25</x:v>
      </x:c>
      <x:c r="AA1883" s="28" t="n">
        <x:v>137.99</x:v>
      </x:c>
      <x:c r="AB1883" s="28" t="n">
        <x:v>160.81</x:v>
      </x:c>
      <x:c r="AC1883" s="28" t="str">
        <x:v>BOB</x:v>
      </x:c>
      <x:c r="AD1883" s="28" t="n">
        <x:f>IF(AC1883="USD",AB1883*'Parametros'!$B$4,AB1883)</x:f>
        <x:v>160.81</x:v>
      </x:c>
      <x:c r="AE1883" s="28" t="n">
        <x:f>W1883*X1883*(1-Z1883)</x:f>
        <x:v>160.8075</x:v>
      </x:c>
      <x:c r="AF1883" s="28" t="n">
        <x:f>W1883*AA1883</x:f>
        <x:v>137.99</x:v>
      </x:c>
      <x:c r="AG1883" s="28" t="n">
        <x:f>AE1883-AF1883</x:f>
        <x:v>22.817499999999995</x:v>
      </x:c>
      <x:c r="AH1883" s="20" t="n">
        <x:f>IF(AE1883&gt;0,AG1883/AE1883,"")</x:f>
        <x:v>0.1418932574662251</x:v>
      </x:c>
      <x:c r="AI1883" s="28" t="n">
        <x:v>66832.55</x:v>
      </x:c>
      <x:c r="AJ1883" s="28"/>
      <x:c r="AK1883"/>
      <x:c r="AL1883" t="str">
        <x:v>Completado</x:v>
      </x:c>
      <x:c r="AM1883" t="str">
        <x:f>IF(W1883&lt;0,"Devuelto",AL1883)</x:f>
        <x:v>Completado</x:v>
      </x:c>
      <x:c r="AN1883" t="str">
        <x:v>Tarjeta</x:v>
      </x:c>
      <x:c r="AO1883" s="29" t="str">
        <x:v>Sin observación</x:v>
      </x:c>
      <x:c r="AP1883" t="str">
        <x:f>IF(D1883="","No","Sí")</x:f>
        <x:v>Sí</x:v>
      </x:c>
    </x:row>
    <x:row r="1884">
      <x:c r="A1884" t="n">
        <x:v>1884</x:v>
      </x:c>
      <x:c r="B1884" t="str">
        <x:v>VT0008941</x:v>
      </x:c>
      <x:c r="C1884" t="str">
        <x:v>45386</x:v>
      </x:c>
      <x:c r="D1884" s="27" t="n">
        <x:v>45386</x:v>
      </x:c>
      <x:c r="E1884" t="n">
        <x:f>IF(D1884="","",YEAR(D1884))</x:f>
        <x:v>2024</x:v>
      </x:c>
      <x:c r="F1884" t="n">
        <x:f>IF(D1884="","",MONTH(D1884))</x:f>
        <x:v>4</x:v>
      </x:c>
      <x:c r="G1884" t="str">
        <x:f>IF(D1884="","Fecha no disponible",TEXT(D1884,"mmmm"))</x:f>
        <x:v>April</x:v>
      </x:c>
      <x:c r="H1884" t="str">
        <x:f>IF(D1884="","Fecha no disponible",TEXT(D1884,"yyyy-mm"))</x:f>
        <x:v>2024-04</x:v>
      </x:c>
      <x:c r="I1884" t="str">
        <x:f>IF(D1884="","Fecha no disponible","T"&amp;ROUNDUP(MONTH(D1884)/3,0))</x:f>
        <x:v>T2</x:v>
      </x:c>
      <x:c r="J1884" t="str">
        <x:v>T009</x:v>
      </x:c>
      <x:c r="K1884" t="str">
        <x:v>Tienda Cochabamba 1</x:v>
      </x:c>
      <x:c r="L1884" t="str">
        <x:v>Mall</x:v>
      </x:c>
      <x:c r="M1884" t="str">
        <x:v>Cochabamba</x:v>
      </x:c>
      <x:c r="N1884" t="str">
        <x:f>IFERROR(VLOOKUP(M1884,'Mapeos'!$A$4:$B$30,2,FALSE),M1884)</x:f>
        <x:v>Cochabamba</x:v>
      </x:c>
      <x:c r="O1884" t="str">
        <x:v>C01235</x:v>
      </x:c>
      <x:c r="P1884" t="str">
        <x:v>Empresa</x:v>
      </x:c>
      <x:c r="Q1884" t="str">
        <x:v>P0054</x:v>
      </x:c>
      <x:c r="R1884" t="str">
        <x:v>Alimentos</x:v>
      </x:c>
      <x:c r="S1884" t="str">
        <x:v>Marca B</x:v>
      </x:c>
      <x:c r="T1884" t="str">
        <x:v>Tienda</x:v>
      </x:c>
      <x:c r="U1884" t="str">
        <x:f>IFERROR(VLOOKUP(T1884,'Mapeos'!$D$4:$E$25,2,FALSE),T1884)</x:f>
        <x:v>Tienda</x:v>
      </x:c>
      <x:c r="V1884" t="str">
        <x:v>V039</x:v>
      </x:c>
      <x:c r="W1884" t="n">
        <x:v>5</x:v>
      </x:c>
      <x:c r="X1884" s="28" t="n">
        <x:v>35.06</x:v>
      </x:c>
      <x:c r="Y1884" s="20" t="n">
        <x:v>0.25</x:v>
      </x:c>
      <x:c r="Z1884" s="20" t="n">
        <x:f>IF(Y1884&gt;1,Y1884/100,Y1884)</x:f>
        <x:v>0.25</x:v>
      </x:c>
      <x:c r="AA1884" s="28" t="n">
        <x:v>18.5</x:v>
      </x:c>
      <x:c r="AB1884" s="28" t="n">
        <x:v>131.48</x:v>
      </x:c>
      <x:c r="AC1884" s="28" t="str">
        <x:v>BOB</x:v>
      </x:c>
      <x:c r="AD1884" s="28" t="n">
        <x:f>IF(AC1884="USD",AB1884*'Parametros'!$B$4,AB1884)</x:f>
        <x:v>131.48</x:v>
      </x:c>
      <x:c r="AE1884" s="28" t="n">
        <x:f>W1884*X1884*(1-Z1884)</x:f>
        <x:v>131.47500000000002</x:v>
      </x:c>
      <x:c r="AF1884" s="28" t="n">
        <x:f>W1884*AA1884</x:f>
        <x:v>92.5</x:v>
      </x:c>
      <x:c r="AG1884" s="28" t="n">
        <x:f>AE1884-AF1884</x:f>
        <x:v>38.97500000000002</x:v>
      </x:c>
      <x:c r="AH1884" s="20" t="n">
        <x:f>IF(AE1884&gt;0,AG1884/AE1884,"")</x:f>
        <x:v>0.2964441909108197</x:v>
      </x:c>
      <x:c r="AI1884" s="28" t="n">
        <x:v>137908.32</x:v>
      </x:c>
      <x:c r="AJ1884" s="28"/>
      <x:c r="AK1884"/>
      <x:c r="AL1884" t="str">
        <x:v>Completado</x:v>
      </x:c>
      <x:c r="AM1884" t="str">
        <x:f>IF(W1884&lt;0,"Devuelto",AL1884)</x:f>
        <x:v>Completado</x:v>
      </x:c>
      <x:c r="AN1884" t="str">
        <x:v>Tarjeta</x:v>
      </x:c>
      <x:c r="AO1884" s="29" t="str">
        <x:v>Sin observación</x:v>
      </x:c>
      <x:c r="AP1884" t="str">
        <x:f>IF(D1884="","No","Sí")</x:f>
        <x:v>Sí</x:v>
      </x:c>
    </x:row>
    <x:row r="1885">
      <x:c r="A1885" t="n">
        <x:v>1885</x:v>
      </x:c>
      <x:c r="B1885" t="str">
        <x:v>VT0008946</x:v>
      </x:c>
      <x:c r="C1885" t="str">
        <x:v>45506</x:v>
      </x:c>
      <x:c r="D1885" s="27" t="n">
        <x:v>45506</x:v>
      </x:c>
      <x:c r="E1885" t="n">
        <x:f>IF(D1885="","",YEAR(D1885))</x:f>
        <x:v>2024</x:v>
      </x:c>
      <x:c r="F1885" t="n">
        <x:f>IF(D1885="","",MONTH(D1885))</x:f>
        <x:v>8</x:v>
      </x:c>
      <x:c r="G1885" t="str">
        <x:f>IF(D1885="","Fecha no disponible",TEXT(D1885,"mmmm"))</x:f>
        <x:v>August</x:v>
      </x:c>
      <x:c r="H1885" t="str">
        <x:f>IF(D1885="","Fecha no disponible",TEXT(D1885,"yyyy-mm"))</x:f>
        <x:v>2024-08</x:v>
      </x:c>
      <x:c r="I1885" t="str">
        <x:f>IF(D1885="","Fecha no disponible","T"&amp;ROUNDUP(MONTH(D1885)/3,0))</x:f>
        <x:v>T3</x:v>
      </x:c>
      <x:c r="J1885" t="str">
        <x:v>T011</x:v>
      </x:c>
      <x:c r="K1885" t="str">
        <x:v>Tienda Cochabamba 3</x:v>
      </x:c>
      <x:c r="L1885" t="str">
        <x:v>Mall</x:v>
      </x:c>
      <x:c r="M1885" t="str">
        <x:v>Cochabamba</x:v>
      </x:c>
      <x:c r="N1885" t="str">
        <x:f>IFERROR(VLOOKUP(M1885,'Mapeos'!$A$4:$B$30,2,FALSE),M1885)</x:f>
        <x:v>Cochabamba</x:v>
      </x:c>
      <x:c r="O1885" t="str">
        <x:v>C00446</x:v>
      </x:c>
      <x:c r="P1885" t="str">
        <x:v>Frecuente</x:v>
      </x:c>
      <x:c r="Q1885" t="str">
        <x:v>P0103</x:v>
      </x:c>
      <x:c r="R1885" t="str">
        <x:v>Hogar</x:v>
      </x:c>
      <x:c r="S1885" t="str">
        <x:v>Marca B</x:v>
      </x:c>
      <x:c r="T1885" t="str">
        <x:v>Tienda</x:v>
      </x:c>
      <x:c r="U1885" t="str">
        <x:f>IFERROR(VLOOKUP(T1885,'Mapeos'!$D$4:$E$25,2,FALSE),T1885)</x:f>
        <x:v>Tienda</x:v>
      </x:c>
      <x:c r="V1885" t="str">
        <x:v>V021</x:v>
      </x:c>
      <x:c r="W1885" t="n">
        <x:v>1</x:v>
      </x:c>
      <x:c r="X1885" s="28" t="n">
        <x:v>254.03</x:v>
      </x:c>
      <x:c r="Y1885" s="20" t="n">
        <x:v>0.2</x:v>
      </x:c>
      <x:c r="Z1885" s="20" t="n">
        <x:f>IF(Y1885&gt;1,Y1885/100,Y1885)</x:f>
        <x:v>0.2</x:v>
      </x:c>
      <x:c r="AA1885" s="28" t="n">
        <x:v>205.14</x:v>
      </x:c>
      <x:c r="AB1885" s="28" t="n">
        <x:v>203.22</x:v>
      </x:c>
      <x:c r="AC1885" s="28" t="str">
        <x:v>BOB</x:v>
      </x:c>
      <x:c r="AD1885" s="28" t="n">
        <x:f>IF(AC1885="USD",AB1885*'Parametros'!$B$4,AB1885)</x:f>
        <x:v>203.22</x:v>
      </x:c>
      <x:c r="AE1885" s="28" t="n">
        <x:f>W1885*X1885*(1-Z1885)</x:f>
        <x:v>203.22400000000002</x:v>
      </x:c>
      <x:c r="AF1885" s="28" t="n">
        <x:f>W1885*AA1885</x:f>
        <x:v>205.14</x:v>
      </x:c>
      <x:c r="AG1885" s="28" t="n">
        <x:f>AE1885-AF1885</x:f>
        <x:v>-1.9159999999999684</x:v>
      </x:c>
      <x:c r="AH1885" s="20" t="n">
        <x:f>IF(AE1885&gt;0,AG1885/AE1885,"")</x:f>
        <x:v>-0.009428020312561352</x:v>
      </x:c>
      <x:c r="AI1885" s="28" t="n">
        <x:v>145056.25</x:v>
      </x:c>
      <x:c r="AJ1885" s="28"/>
      <x:c r="AK1885"/>
      <x:c r="AL1885" t="str">
        <x:v>Completado</x:v>
      </x:c>
      <x:c r="AM1885" t="str">
        <x:f>IF(W1885&lt;0,"Devuelto",AL1885)</x:f>
        <x:v>Completado</x:v>
      </x:c>
      <x:c r="AN1885" t="str">
        <x:v>QR</x:v>
      </x:c>
      <x:c r="AO1885" s="29" t="str">
        <x:v>Sin observación</x:v>
      </x:c>
      <x:c r="AP1885" t="str">
        <x:f>IF(D1885="","No","Sí")</x:f>
        <x:v>Sí</x:v>
      </x:c>
    </x:row>
    <x:row r="1886">
      <x:c r="A1886" t="n">
        <x:v>1886</x:v>
      </x:c>
      <x:c r="B1886" t="str">
        <x:v>VT0008951</x:v>
      </x:c>
      <x:c r="C1886" t="str">
        <x:v>45341</x:v>
      </x:c>
      <x:c r="D1886" s="27" t="n">
        <x:v>45341</x:v>
      </x:c>
      <x:c r="E1886" t="n">
        <x:f>IF(D1886="","",YEAR(D1886))</x:f>
        <x:v>2024</x:v>
      </x:c>
      <x:c r="F1886" t="n">
        <x:f>IF(D1886="","",MONTH(D1886))</x:f>
        <x:v>2</x:v>
      </x:c>
      <x:c r="G1886" t="str">
        <x:f>IF(D1886="","Fecha no disponible",TEXT(D1886,"mmmm"))</x:f>
        <x:v>February</x:v>
      </x:c>
      <x:c r="H1886" t="str">
        <x:f>IF(D1886="","Fecha no disponible",TEXT(D1886,"yyyy-mm"))</x:f>
        <x:v>2024-02</x:v>
      </x:c>
      <x:c r="I1886" t="str">
        <x:f>IF(D1886="","Fecha no disponible","T"&amp;ROUNDUP(MONTH(D1886)/3,0))</x:f>
        <x:v>T1</x:v>
      </x:c>
      <x:c r="J1886" t="str">
        <x:v>T018</x:v>
      </x:c>
      <x:c r="K1886" t="str">
        <x:v>Tienda Sucre 2</x:v>
      </x:c>
      <x:c r="L1886" t="str">
        <x:v>Mall</x:v>
      </x:c>
      <x:c r="M1886" t="str">
        <x:v>Sucre</x:v>
      </x:c>
      <x:c r="N1886" t="str">
        <x:f>IFERROR(VLOOKUP(M1886,'Mapeos'!$A$4:$B$30,2,FALSE),M1886)</x:f>
        <x:v>Sucre</x:v>
      </x:c>
      <x:c r="O1886" t="str">
        <x:v>C00825</x:v>
      </x:c>
      <x:c r="P1886" t="str">
        <x:v>Frecuente</x:v>
      </x:c>
      <x:c r="Q1886" t="str">
        <x:v>P0143</x:v>
      </x:c>
      <x:c r="R1886" t="str">
        <x:v>Cuidado Personal</x:v>
      </x:c>
      <x:c r="S1886" t="str">
        <x:v>Marca B</x:v>
      </x:c>
      <x:c r="T1886" t="str">
        <x:v>Tienda</x:v>
      </x:c>
      <x:c r="U1886" t="str">
        <x:f>IFERROR(VLOOKUP(T1886,'Mapeos'!$D$4:$E$25,2,FALSE),T1886)</x:f>
        <x:v>Tienda</x:v>
      </x:c>
      <x:c r="V1886" t="str">
        <x:v>V004</x:v>
      </x:c>
      <x:c r="W1886" t="n">
        <x:v>2</x:v>
      </x:c>
      <x:c r="X1886" s="28" t="n">
        <x:v>61.7</x:v>
      </x:c>
      <x:c r="Y1886" s="20" t="n">
        <x:v>0</x:v>
      </x:c>
      <x:c r="Z1886" s="20" t="n">
        <x:f>IF(Y1886&gt;1,Y1886/100,Y1886)</x:f>
        <x:v>0</x:v>
      </x:c>
      <x:c r="AA1886" s="28" t="n">
        <x:v>37.18</x:v>
      </x:c>
      <x:c r="AB1886" s="28" t="n">
        <x:v>123.4</x:v>
      </x:c>
      <x:c r="AC1886" s="28" t="str">
        <x:v>BOB</x:v>
      </x:c>
      <x:c r="AD1886" s="28" t="n">
        <x:f>IF(AC1886="USD",AB1886*'Parametros'!$B$4,AB1886)</x:f>
        <x:v>123.4</x:v>
      </x:c>
      <x:c r="AE1886" s="28" t="n">
        <x:f>W1886*X1886*(1-Z1886)</x:f>
        <x:v>123.4</x:v>
      </x:c>
      <x:c r="AF1886" s="28" t="n">
        <x:f>W1886*AA1886</x:f>
        <x:v>74.36</x:v>
      </x:c>
      <x:c r="AG1886" s="28" t="n">
        <x:f>AE1886-AF1886</x:f>
        <x:v>49.040000000000006</x:v>
      </x:c>
      <x:c r="AH1886" s="20" t="n">
        <x:f>IF(AE1886&gt;0,AG1886/AE1886,"")</x:f>
        <x:v>0.3974068071312804</x:v>
      </x:c>
      <x:c r="AI1886" s="28" t="n">
        <x:v>195044.23</x:v>
      </x:c>
      <x:c r="AJ1886" s="28"/>
      <x:c r="AK1886"/>
      <x:c r="AL1886" t="str">
        <x:v>Completado</x:v>
      </x:c>
      <x:c r="AM1886" t="str">
        <x:f>IF(W1886&lt;0,"Devuelto",AL1886)</x:f>
        <x:v>Completado</x:v>
      </x:c>
      <x:c r="AN1886" t="str">
        <x:v>Tarjeta</x:v>
      </x:c>
      <x:c r="AO1886" s="29" t="str">
        <x:v>Sin observación</x:v>
      </x:c>
      <x:c r="AP1886" t="str">
        <x:f>IF(D1886="","No","Sí")</x:f>
        <x:v>Sí</x:v>
      </x:c>
    </x:row>
    <x:row r="1887">
      <x:c r="A1887" t="n">
        <x:v>1887</x:v>
      </x:c>
      <x:c r="B1887" t="str">
        <x:v>VT0008956</x:v>
      </x:c>
      <x:c r="C1887" t="str">
        <x:v>45518</x:v>
      </x:c>
      <x:c r="D1887" s="27" t="n">
        <x:v>45518</x:v>
      </x:c>
      <x:c r="E1887" t="n">
        <x:f>IF(D1887="","",YEAR(D1887))</x:f>
        <x:v>2024</x:v>
      </x:c>
      <x:c r="F1887" t="n">
        <x:f>IF(D1887="","",MONTH(D1887))</x:f>
        <x:v>8</x:v>
      </x:c>
      <x:c r="G1887" t="str">
        <x:f>IF(D1887="","Fecha no disponible",TEXT(D1887,"mmmm"))</x:f>
        <x:v>August</x:v>
      </x:c>
      <x:c r="H1887" t="str">
        <x:f>IF(D1887="","Fecha no disponible",TEXT(D1887,"yyyy-mm"))</x:f>
        <x:v>2024-08</x:v>
      </x:c>
      <x:c r="I1887" t="str">
        <x:f>IF(D1887="","Fecha no disponible","T"&amp;ROUNDUP(MONTH(D1887)/3,0))</x:f>
        <x:v>T3</x:v>
      </x:c>
      <x:c r="J1887" t="str">
        <x:v>T020</x:v>
      </x:c>
      <x:c r="K1887" t="str">
        <x:v>Tienda Sucre 4</x:v>
      </x:c>
      <x:c r="L1887" t="str">
        <x:v>Mall</x:v>
      </x:c>
      <x:c r="M1887" t="str">
        <x:v>Sucre</x:v>
      </x:c>
      <x:c r="N1887" t="str">
        <x:f>IFERROR(VLOOKUP(M1887,'Mapeos'!$A$4:$B$30,2,FALSE),M1887)</x:f>
        <x:v>Sucre</x:v>
      </x:c>
      <x:c r="O1887" t="str">
        <x:v>C01161</x:v>
      </x:c>
      <x:c r="P1887" t="str">
        <x:v>Premium</x:v>
      </x:c>
      <x:c r="Q1887" t="str">
        <x:v>P0050</x:v>
      </x:c>
      <x:c r="R1887" t="str">
        <x:v>Electrónica</x:v>
      </x:c>
      <x:c r="S1887" t="str">
        <x:v>Marca A</x:v>
      </x:c>
      <x:c r="T1887" t="str">
        <x:v>E-commerce</x:v>
      </x:c>
      <x:c r="U1887" t="str">
        <x:f>IFERROR(VLOOKUP(T1887,'Mapeos'!$D$4:$E$25,2,FALSE),T1887)</x:f>
        <x:v>E-commerce</x:v>
      </x:c>
      <x:c r="V1887" t="str">
        <x:v>V002</x:v>
      </x:c>
      <x:c r="W1887" t="n">
        <x:v>1</x:v>
      </x:c>
      <x:c r="X1887" s="28" t="n">
        <x:v>381.52</x:v>
      </x:c>
      <x:c r="Y1887" s="20" t="n">
        <x:v>0.1</x:v>
      </x:c>
      <x:c r="Z1887" s="20" t="n">
        <x:f>IF(Y1887&gt;1,Y1887/100,Y1887)</x:f>
        <x:v>0.1</x:v>
      </x:c>
      <x:c r="AA1887" s="28" t="n">
        <x:v>213.25</x:v>
      </x:c>
      <x:c r="AB1887" s="28" t="n">
        <x:v>343.37</x:v>
      </x:c>
      <x:c r="AC1887" s="28" t="str">
        <x:v>BOB</x:v>
      </x:c>
      <x:c r="AD1887" s="28" t="n">
        <x:f>IF(AC1887="USD",AB1887*'Parametros'!$B$4,AB1887)</x:f>
        <x:v>343.37</x:v>
      </x:c>
      <x:c r="AE1887" s="28" t="n">
        <x:f>W1887*X1887*(1-Z1887)</x:f>
        <x:v>343.368</x:v>
      </x:c>
      <x:c r="AF1887" s="28" t="n">
        <x:f>W1887*AA1887</x:f>
        <x:v>213.25</x:v>
      </x:c>
      <x:c r="AG1887" s="28" t="n">
        <x:f>AE1887-AF1887</x:f>
        <x:v>130.118</x:v>
      </x:c>
      <x:c r="AH1887" s="20" t="n">
        <x:f>IF(AE1887&gt;0,AG1887/AE1887,"")</x:f>
        <x:v>0.378946203490133</x:v>
      </x:c>
      <x:c r="AI1887" s="28" t="n">
        <x:v>87406.35</x:v>
      </x:c>
      <x:c r="AJ1887" s="28"/>
      <x:c r="AK1887"/>
      <x:c r="AL1887" t="str">
        <x:v>Completado</x:v>
      </x:c>
      <x:c r="AM1887" t="str">
        <x:f>IF(W1887&lt;0,"Devuelto",AL1887)</x:f>
        <x:v>Completado</x:v>
      </x:c>
      <x:c r="AN1887" t="str">
        <x:v>QR</x:v>
      </x:c>
      <x:c r="AO1887" s="29" t="str">
        <x:v>Sin observación</x:v>
      </x:c>
      <x:c r="AP1887" t="str">
        <x:f>IF(D1887="","No","Sí")</x:f>
        <x:v>Sí</x:v>
      </x:c>
    </x:row>
    <x:row r="1888">
      <x:c r="A1888" t="n">
        <x:v>1888</x:v>
      </x:c>
      <x:c r="B1888" t="str">
        <x:v>VT0008960</x:v>
      </x:c>
      <x:c r="C1888" t="str">
        <x:v>46062</x:v>
      </x:c>
      <x:c r="D1888" s="27" t="n">
        <x:v>46062</x:v>
      </x:c>
      <x:c r="E1888" t="n">
        <x:f>IF(D1888="","",YEAR(D1888))</x:f>
        <x:v>2026</x:v>
      </x:c>
      <x:c r="F1888" t="n">
        <x:f>IF(D1888="","",MONTH(D1888))</x:f>
        <x:v>2</x:v>
      </x:c>
      <x:c r="G1888" t="str">
        <x:f>IF(D1888="","Fecha no disponible",TEXT(D1888,"mmmm"))</x:f>
        <x:v>February</x:v>
      </x:c>
      <x:c r="H1888" t="str">
        <x:f>IF(D1888="","Fecha no disponible",TEXT(D1888,"yyyy-mm"))</x:f>
        <x:v>2026-02</x:v>
      </x:c>
      <x:c r="I1888" t="str">
        <x:f>IF(D1888="","Fecha no disponible","T"&amp;ROUNDUP(MONTH(D1888)/3,0))</x:f>
        <x:v>T1</x:v>
      </x:c>
      <x:c r="J1888" t="str">
        <x:v>T019</x:v>
      </x:c>
      <x:c r="K1888" t="str">
        <x:v>Tienda Sucre 3</x:v>
      </x:c>
      <x:c r="L1888" t="str">
        <x:v>Centro</x:v>
      </x:c>
      <x:c r="M1888" t="str">
        <x:v>Sucre</x:v>
      </x:c>
      <x:c r="N1888" t="str">
        <x:f>IFERROR(VLOOKUP(M1888,'Mapeos'!$A$4:$B$30,2,FALSE),M1888)</x:f>
        <x:v>Sucre</x:v>
      </x:c>
      <x:c r="O1888" t="str">
        <x:v>C01497</x:v>
      </x:c>
      <x:c r="P1888" t="str">
        <x:v>Empresa</x:v>
      </x:c>
      <x:c r="Q1888" t="str">
        <x:v>P0022</x:v>
      </x:c>
      <x:c r="R1888" t="str">
        <x:v>Cuidado Personal</x:v>
      </x:c>
      <x:c r="S1888" t="str">
        <x:v>Marca D</x:v>
      </x:c>
      <x:c r="T1888" t="str">
        <x:v>Tienda</x:v>
      </x:c>
      <x:c r="U1888" t="str">
        <x:f>IFERROR(VLOOKUP(T1888,'Mapeos'!$D$4:$E$25,2,FALSE),T1888)</x:f>
        <x:v>Tienda</x:v>
      </x:c>
      <x:c r="V1888" t="str">
        <x:v>V023</x:v>
      </x:c>
      <x:c r="W1888" t="n">
        <x:v>3</x:v>
      </x:c>
      <x:c r="X1888" s="28" t="n">
        <x:v>57.6</x:v>
      </x:c>
      <x:c r="Y1888" s="20" t="n">
        <x:v>0.1</x:v>
      </x:c>
      <x:c r="Z1888" s="20" t="n">
        <x:f>IF(Y1888&gt;1,Y1888/100,Y1888)</x:f>
        <x:v>0.1</x:v>
      </x:c>
      <x:c r="AA1888" s="28" t="n">
        <x:v>39.8</x:v>
      </x:c>
      <x:c r="AB1888" s="28" t="n">
        <x:v>155.52</x:v>
      </x:c>
      <x:c r="AC1888" s="28" t="str">
        <x:v>BOB</x:v>
      </x:c>
      <x:c r="AD1888" s="28" t="n">
        <x:f>IF(AC1888="USD",AB1888*'Parametros'!$B$4,AB1888)</x:f>
        <x:v>155.52</x:v>
      </x:c>
      <x:c r="AE1888" s="28" t="n">
        <x:f>W1888*X1888*(1-Z1888)</x:f>
        <x:v>155.52</x:v>
      </x:c>
      <x:c r="AF1888" s="28" t="n">
        <x:f>W1888*AA1888</x:f>
        <x:v>119.39999999999999</x:v>
      </x:c>
      <x:c r="AG1888" s="28" t="n">
        <x:f>AE1888-AF1888</x:f>
        <x:v>36.12000000000002</x:v>
      </x:c>
      <x:c r="AH1888" s="20" t="n">
        <x:f>IF(AE1888&gt;0,AG1888/AE1888,"")</x:f>
        <x:v>0.2322530864197532</x:v>
      </x:c>
      <x:c r="AI1888" s="28" t="n">
        <x:v>120492</x:v>
      </x:c>
      <x:c r="AJ1888" s="28"/>
      <x:c r="AK1888"/>
      <x:c r="AL1888" t="str">
        <x:v>Completado</x:v>
      </x:c>
      <x:c r="AM1888" t="str">
        <x:f>IF(W1888&lt;0,"Devuelto",AL1888)</x:f>
        <x:v>Completado</x:v>
      </x:c>
      <x:c r="AN1888" t="str">
        <x:v>QR</x:v>
      </x:c>
      <x:c r="AO1888" s="29" t="str">
        <x:v>Sin observación</x:v>
      </x:c>
      <x:c r="AP1888" t="str">
        <x:f>IF(D1888="","No","Sí")</x:f>
        <x:v>Sí</x:v>
      </x:c>
    </x:row>
    <x:row r="1889">
      <x:c r="A1889" t="n">
        <x:v>1889</x:v>
      </x:c>
      <x:c r="B1889" t="str">
        <x:v>VT0008965</x:v>
      </x:c>
      <x:c r="C1889" t="str">
        <x:v>46092</x:v>
      </x:c>
      <x:c r="D1889" s="27" t="n">
        <x:v>46092</x:v>
      </x:c>
      <x:c r="E1889" t="n">
        <x:f>IF(D1889="","",YEAR(D1889))</x:f>
        <x:v>2026</x:v>
      </x:c>
      <x:c r="F1889" t="n">
        <x:f>IF(D1889="","",MONTH(D1889))</x:f>
        <x:v>3</x:v>
      </x:c>
      <x:c r="G1889" t="str">
        <x:f>IF(D1889="","Fecha no disponible",TEXT(D1889,"mmmm"))</x:f>
        <x:v>March</x:v>
      </x:c>
      <x:c r="H1889" t="str">
        <x:f>IF(D1889="","Fecha no disponible",TEXT(D1889,"yyyy-mm"))</x:f>
        <x:v>2026-03</x:v>
      </x:c>
      <x:c r="I1889" t="str">
        <x:f>IF(D1889="","Fecha no disponible","T"&amp;ROUNDUP(MONTH(D1889)/3,0))</x:f>
        <x:v>T1</x:v>
      </x:c>
      <x:c r="J1889" t="str">
        <x:v>T017</x:v>
      </x:c>
      <x:c r="K1889" t="str">
        <x:v>Tienda Sucre 1</x:v>
      </x:c>
      <x:c r="L1889" t="str">
        <x:v>Centro</x:v>
      </x:c>
      <x:c r="M1889" t="str">
        <x:v>Sucre</x:v>
      </x:c>
      <x:c r="N1889" t="str">
        <x:f>IFERROR(VLOOKUP(M1889,'Mapeos'!$A$4:$B$30,2,FALSE),M1889)</x:f>
        <x:v>Sucre</x:v>
      </x:c>
      <x:c r="O1889" t="str">
        <x:v>C00200</x:v>
      </x:c>
      <x:c r="P1889" t="str">
        <x:v>Frecuente</x:v>
      </x:c>
      <x:c r="Q1889" t="str">
        <x:v>P0117</x:v>
      </x:c>
      <x:c r="R1889" t="str">
        <x:v>Deportes</x:v>
      </x:c>
      <x:c r="S1889" t="str">
        <x:v>Marca A</x:v>
      </x:c>
      <x:c r="T1889" t="str">
        <x:v>Tienda</x:v>
      </x:c>
      <x:c r="U1889" t="str">
        <x:f>IFERROR(VLOOKUP(T1889,'Mapeos'!$D$4:$E$25,2,FALSE),T1889)</x:f>
        <x:v>Tienda</x:v>
      </x:c>
      <x:c r="V1889" t="str">
        <x:v>V031</x:v>
      </x:c>
      <x:c r="W1889" t="n">
        <x:v>7</x:v>
      </x:c>
      <x:c r="X1889" s="28" t="n">
        <x:v>198.73</x:v>
      </x:c>
      <x:c r="Y1889" s="20" t="n">
        <x:v>0.2</x:v>
      </x:c>
      <x:c r="Z1889" s="20" t="n">
        <x:f>IF(Y1889&gt;1,Y1889/100,Y1889)</x:f>
        <x:v>0.2</x:v>
      </x:c>
      <x:c r="AA1889" s="28" t="n">
        <x:v>157.96</x:v>
      </x:c>
      <x:c r="AB1889" s="28" t="n">
        <x:v>1112.89</x:v>
      </x:c>
      <x:c r="AC1889" s="28" t="str">
        <x:v>BOB</x:v>
      </x:c>
      <x:c r="AD1889" s="28" t="n">
        <x:f>IF(AC1889="USD",AB1889*'Parametros'!$B$4,AB1889)</x:f>
        <x:v>1112.89</x:v>
      </x:c>
      <x:c r="AE1889" s="28" t="n">
        <x:f>W1889*X1889*(1-Z1889)</x:f>
        <x:v>1112.888</x:v>
      </x:c>
      <x:c r="AF1889" s="28" t="n">
        <x:f>W1889*AA1889</x:f>
        <x:v>1105.72</x:v>
      </x:c>
      <x:c r="AG1889" s="28" t="n">
        <x:f>AE1889-AF1889</x:f>
        <x:v>7.167999999999893</x:v>
      </x:c>
      <x:c r="AH1889" s="20" t="n">
        <x:f>IF(AE1889&gt;0,AG1889/AE1889,"")</x:f>
        <x:v>0.006440899713178589</x:v>
      </x:c>
      <x:c r="AI1889" s="28" t="n">
        <x:v>141560.28</x:v>
      </x:c>
      <x:c r="AJ1889" s="28"/>
      <x:c r="AK1889"/>
      <x:c r="AL1889" t="str">
        <x:v>Completado</x:v>
      </x:c>
      <x:c r="AM1889" t="str">
        <x:f>IF(W1889&lt;0,"Devuelto",AL1889)</x:f>
        <x:v>Completado</x:v>
      </x:c>
      <x:c r="AN1889" t="str">
        <x:v>QR</x:v>
      </x:c>
      <x:c r="AO1889" s="29" t="str">
        <x:v>Sin observación</x:v>
      </x:c>
      <x:c r="AP1889" t="str">
        <x:f>IF(D1889="","No","Sí")</x:f>
        <x:v>Sí</x:v>
      </x:c>
    </x:row>
    <x:row r="1890">
      <x:c r="A1890" t="n">
        <x:v>1890</x:v>
      </x:c>
      <x:c r="B1890" t="str">
        <x:v>VT0008970</x:v>
      </x:c>
      <x:c r="C1890" t="str">
        <x:v>45524</x:v>
      </x:c>
      <x:c r="D1890" s="27" t="n">
        <x:v>45524</x:v>
      </x:c>
      <x:c r="E1890" t="n">
        <x:f>IF(D1890="","",YEAR(D1890))</x:f>
        <x:v>2024</x:v>
      </x:c>
      <x:c r="F1890" t="n">
        <x:f>IF(D1890="","",MONTH(D1890))</x:f>
        <x:v>8</x:v>
      </x:c>
      <x:c r="G1890" t="str">
        <x:f>IF(D1890="","Fecha no disponible",TEXT(D1890,"mmmm"))</x:f>
        <x:v>August</x:v>
      </x:c>
      <x:c r="H1890" t="str">
        <x:f>IF(D1890="","Fecha no disponible",TEXT(D1890,"yyyy-mm"))</x:f>
        <x:v>2024-08</x:v>
      </x:c>
      <x:c r="I1890" t="str">
        <x:f>IF(D1890="","Fecha no disponible","T"&amp;ROUNDUP(MONTH(D1890)/3,0))</x:f>
        <x:v>T3</x:v>
      </x:c>
      <x:c r="J1890" t="str">
        <x:v>T010</x:v>
      </x:c>
      <x:c r="K1890" t="str">
        <x:v>Tienda Cochabamba 2</x:v>
      </x:c>
      <x:c r="L1890" t="str">
        <x:v>Barrio</x:v>
      </x:c>
      <x:c r="M1890" t="str">
        <x:v>cochabamba</x:v>
      </x:c>
      <x:c r="N1890" t="str">
        <x:f>IFERROR(VLOOKUP(M1890,'Mapeos'!$A$4:$B$30,2,FALSE),M1890)</x:f>
        <x:v>Cochabamba</x:v>
      </x:c>
      <x:c r="O1890" t="str">
        <x:v>C00127</x:v>
      </x:c>
      <x:c r="P1890" t="str">
        <x:v>Masivo</x:v>
      </x:c>
      <x:c r="Q1890" t="str">
        <x:v>P0127</x:v>
      </x:c>
      <x:c r="R1890" t="str">
        <x:v>Alimentos</x:v>
      </x:c>
      <x:c r="S1890" t="str">
        <x:v>Marca B</x:v>
      </x:c>
      <x:c r="T1890" t="str">
        <x:v>WhatsApp</x:v>
      </x:c>
      <x:c r="U1890" t="str">
        <x:f>IFERROR(VLOOKUP(T1890,'Mapeos'!$D$4:$E$25,2,FALSE),T1890)</x:f>
        <x:v>WhatsApp</x:v>
      </x:c>
      <x:c r="V1890" t="str">
        <x:v>V036</x:v>
      </x:c>
      <x:c r="W1890" t="n">
        <x:v>5</x:v>
      </x:c>
      <x:c r="X1890" s="28" t="n">
        <x:v>46.44</x:v>
      </x:c>
      <x:c r="Y1890" s="20" t="n">
        <x:v>0.1</x:v>
      </x:c>
      <x:c r="Z1890" s="20" t="n">
        <x:f>IF(Y1890&gt;1,Y1890/100,Y1890)</x:f>
        <x:v>0.1</x:v>
      </x:c>
      <x:c r="AA1890" s="28" t="n">
        <x:v>25.72</x:v>
      </x:c>
      <x:c r="AB1890" s="28" t="n">
        <x:v>208.98</x:v>
      </x:c>
      <x:c r="AC1890" s="28" t="str">
        <x:v>BOB</x:v>
      </x:c>
      <x:c r="AD1890" s="28" t="n">
        <x:f>IF(AC1890="USD",AB1890*'Parametros'!$B$4,AB1890)</x:f>
        <x:v>208.98</x:v>
      </x:c>
      <x:c r="AE1890" s="28" t="n">
        <x:f>W1890*X1890*(1-Z1890)</x:f>
        <x:v>208.98</x:v>
      </x:c>
      <x:c r="AF1890" s="28" t="n">
        <x:f>W1890*AA1890</x:f>
        <x:v>128.6</x:v>
      </x:c>
      <x:c r="AG1890" s="28" t="n">
        <x:f>AE1890-AF1890</x:f>
        <x:v>80.38</x:v>
      </x:c>
      <x:c r="AH1890" s="20" t="n">
        <x:f>IF(AE1890&gt;0,AG1890/AE1890,"")</x:f>
        <x:v>0.38463010814432</x:v>
      </x:c>
      <x:c r="AI1890" s="28" t="n">
        <x:v>93813.1</x:v>
      </x:c>
      <x:c r="AJ1890" s="28"/>
      <x:c r="AK1890"/>
      <x:c r="AL1890" t="str">
        <x:v>Completado</x:v>
      </x:c>
      <x:c r="AM1890" t="str">
        <x:f>IF(W1890&lt;0,"Devuelto",AL1890)</x:f>
        <x:v>Completado</x:v>
      </x:c>
      <x:c r="AN1890" t="str">
        <x:v>Efectivo</x:v>
      </x:c>
      <x:c r="AO1890" s="29" t="str">
        <x:v>Región estandarizada</x:v>
      </x:c>
      <x:c r="AP1890" t="str">
        <x:f>IF(D1890="","No","Sí")</x:f>
        <x:v>Sí</x:v>
      </x:c>
    </x:row>
    <x:row r="1891">
      <x:c r="A1891" t="n">
        <x:v>1891</x:v>
      </x:c>
      <x:c r="B1891" t="str">
        <x:v>VT0008975</x:v>
      </x:c>
      <x:c r="C1891" t="str">
        <x:v>45665</x:v>
      </x:c>
      <x:c r="D1891" s="27" t="n">
        <x:v>45665</x:v>
      </x:c>
      <x:c r="E1891" t="n">
        <x:f>IF(D1891="","",YEAR(D1891))</x:f>
        <x:v>2025</x:v>
      </x:c>
      <x:c r="F1891" t="n">
        <x:f>IF(D1891="","",MONTH(D1891))</x:f>
        <x:v>1</x:v>
      </x:c>
      <x:c r="G1891" t="str">
        <x:f>IF(D1891="","Fecha no disponible",TEXT(D1891,"mmmm"))</x:f>
        <x:v>January</x:v>
      </x:c>
      <x:c r="H1891" t="str">
        <x:f>IF(D1891="","Fecha no disponible",TEXT(D1891,"yyyy-mm"))</x:f>
        <x:v>2025-01</x:v>
      </x:c>
      <x:c r="I1891" t="str">
        <x:f>IF(D1891="","Fecha no disponible","T"&amp;ROUNDUP(MONTH(D1891)/3,0))</x:f>
        <x:v>T1</x:v>
      </x:c>
      <x:c r="J1891" t="str">
        <x:v>T007</x:v>
      </x:c>
      <x:c r="K1891" t="str">
        <x:v>Tienda Santa Cruz 3</x:v>
      </x:c>
      <x:c r="L1891" t="str">
        <x:v>Barrio</x:v>
      </x:c>
      <x:c r="M1891" t="str">
        <x:v>Santa Cruz</x:v>
      </x:c>
      <x:c r="N1891" t="str">
        <x:f>IFERROR(VLOOKUP(M1891,'Mapeos'!$A$4:$B$30,2,FALSE),M1891)</x:f>
        <x:v>Santa Cruz</x:v>
      </x:c>
      <x:c r="O1891" t="str">
        <x:v>C01442</x:v>
      </x:c>
      <x:c r="P1891" t="str">
        <x:v>Premium</x:v>
      </x:c>
      <x:c r="Q1891" t="str">
        <x:v>P0052</x:v>
      </x:c>
      <x:c r="R1891" t="str">
        <x:v>Electrónica</x:v>
      </x:c>
      <x:c r="S1891" t="str">
        <x:v>Marca D</x:v>
      </x:c>
      <x:c r="T1891" t="str">
        <x:v>Marketplace</x:v>
      </x:c>
      <x:c r="U1891" t="str">
        <x:f>IFERROR(VLOOKUP(T1891,'Mapeos'!$D$4:$E$25,2,FALSE),T1891)</x:f>
        <x:v>Marketplace</x:v>
      </x:c>
      <x:c r="V1891" t="str">
        <x:v>V002</x:v>
      </x:c>
      <x:c r="W1891" t="n">
        <x:v>1</x:v>
      </x:c>
      <x:c r="X1891" s="28" t="n">
        <x:v>398.94</x:v>
      </x:c>
      <x:c r="Y1891" s="20" t="n">
        <x:v>0</x:v>
      </x:c>
      <x:c r="Z1891" s="20" t="n">
        <x:f>IF(Y1891&gt;1,Y1891/100,Y1891)</x:f>
        <x:v>0</x:v>
      </x:c>
      <x:c r="AA1891" s="28" t="n">
        <x:v>226.56</x:v>
      </x:c>
      <x:c r="AB1891" s="28" t="n">
        <x:v>398.94</x:v>
      </x:c>
      <x:c r="AC1891" s="28" t="str">
        <x:v>BOB</x:v>
      </x:c>
      <x:c r="AD1891" s="28" t="n">
        <x:f>IF(AC1891="USD",AB1891*'Parametros'!$B$4,AB1891)</x:f>
        <x:v>398.94</x:v>
      </x:c>
      <x:c r="AE1891" s="28" t="n">
        <x:f>W1891*X1891*(1-Z1891)</x:f>
        <x:v>398.94</x:v>
      </x:c>
      <x:c r="AF1891" s="28" t="n">
        <x:f>W1891*AA1891</x:f>
        <x:v>226.56</x:v>
      </x:c>
      <x:c r="AG1891" s="28" t="n">
        <x:f>AE1891-AF1891</x:f>
        <x:v>172.38</x:v>
      </x:c>
      <x:c r="AH1891" s="20" t="n">
        <x:f>IF(AE1891&gt;0,AG1891/AE1891,"")</x:f>
        <x:v>0.43209505188750186</x:v>
      </x:c>
      <x:c r="AI1891" s="28" t="n">
        <x:v>100575.97</x:v>
      </x:c>
      <x:c r="AJ1891" s="28"/>
      <x:c r="AK1891"/>
      <x:c r="AL1891" t="str">
        <x:v>Completado</x:v>
      </x:c>
      <x:c r="AM1891" t="str">
        <x:f>IF(W1891&lt;0,"Devuelto",AL1891)</x:f>
        <x:v>Completado</x:v>
      </x:c>
      <x:c r="AN1891" t="str">
        <x:v>QR</x:v>
      </x:c>
      <x:c r="AO1891" s="29" t="str">
        <x:v>Sin observación</x:v>
      </x:c>
      <x:c r="AP1891" t="str">
        <x:f>IF(D1891="","No","Sí")</x:f>
        <x:v>Sí</x:v>
      </x:c>
    </x:row>
    <x:row r="1892">
      <x:c r="A1892" t="n">
        <x:v>1892</x:v>
      </x:c>
      <x:c r="B1892" t="str">
        <x:v>VT0008979</x:v>
      </x:c>
      <x:c r="C1892" t="str">
        <x:v>46070</x:v>
      </x:c>
      <x:c r="D1892" s="27" t="n">
        <x:v>46070</x:v>
      </x:c>
      <x:c r="E1892" t="n">
        <x:f>IF(D1892="","",YEAR(D1892))</x:f>
        <x:v>2026</x:v>
      </x:c>
      <x:c r="F1892" t="n">
        <x:f>IF(D1892="","",MONTH(D1892))</x:f>
        <x:v>2</x:v>
      </x:c>
      <x:c r="G1892" t="str">
        <x:f>IF(D1892="","Fecha no disponible",TEXT(D1892,"mmmm"))</x:f>
        <x:v>February</x:v>
      </x:c>
      <x:c r="H1892" t="str">
        <x:f>IF(D1892="","Fecha no disponible",TEXT(D1892,"yyyy-mm"))</x:f>
        <x:v>2026-02</x:v>
      </x:c>
      <x:c r="I1892" t="str">
        <x:f>IF(D1892="","Fecha no disponible","T"&amp;ROUNDUP(MONTH(D1892)/3,0))</x:f>
        <x:v>T1</x:v>
      </x:c>
      <x:c r="J1892" t="str">
        <x:v>T004</x:v>
      </x:c>
      <x:c r="K1892" t="str">
        <x:v>Tienda La Paz 4</x:v>
      </x:c>
      <x:c r="L1892" t="str">
        <x:v>Centro</x:v>
      </x:c>
      <x:c r="M1892" t="str">
        <x:v>La Paz</x:v>
      </x:c>
      <x:c r="N1892" t="str">
        <x:f>IFERROR(VLOOKUP(M1892,'Mapeos'!$A$4:$B$30,2,FALSE),M1892)</x:f>
        <x:v>La Paz</x:v>
      </x:c>
      <x:c r="O1892" t="str">
        <x:v>C00453</x:v>
      </x:c>
      <x:c r="P1892" t="str">
        <x:v>Premium</x:v>
      </x:c>
      <x:c r="Q1892" t="str">
        <x:v>P0063</x:v>
      </x:c>
      <x:c r="R1892" t="str">
        <x:v>Alimentos</x:v>
      </x:c>
      <x:c r="S1892" t="str">
        <x:v>Marca A</x:v>
      </x:c>
      <x:c r="T1892" t="str">
        <x:v>Tienda</x:v>
      </x:c>
      <x:c r="U1892" t="str">
        <x:f>IFERROR(VLOOKUP(T1892,'Mapeos'!$D$4:$E$25,2,FALSE),T1892)</x:f>
        <x:v>Tienda</x:v>
      </x:c>
      <x:c r="V1892" t="str">
        <x:v>V005</x:v>
      </x:c>
      <x:c r="W1892" t="n">
        <x:v>1</x:v>
      </x:c>
      <x:c r="X1892" s="28" t="n">
        <x:v>34.59</x:v>
      </x:c>
      <x:c r="Y1892" s="20" t="n">
        <x:v>0.2</x:v>
      </x:c>
      <x:c r="Z1892" s="20" t="n">
        <x:f>IF(Y1892&gt;1,Y1892/100,Y1892)</x:f>
        <x:v>0.2</x:v>
      </x:c>
      <x:c r="AA1892" s="28" t="n">
        <x:v>18.46</x:v>
      </x:c>
      <x:c r="AB1892" s="28" t="n">
        <x:v>27.67</x:v>
      </x:c>
      <x:c r="AC1892" s="28" t="str">
        <x:v>BOB</x:v>
      </x:c>
      <x:c r="AD1892" s="28" t="n">
        <x:f>IF(AC1892="USD",AB1892*'Parametros'!$B$4,AB1892)</x:f>
        <x:v>27.67</x:v>
      </x:c>
      <x:c r="AE1892" s="28" t="n">
        <x:f>W1892*X1892*(1-Z1892)</x:f>
        <x:v>27.672000000000004</x:v>
      </x:c>
      <x:c r="AF1892" s="28" t="n">
        <x:f>W1892*AA1892</x:f>
        <x:v>18.46</x:v>
      </x:c>
      <x:c r="AG1892" s="28" t="n">
        <x:f>AE1892-AF1892</x:f>
        <x:v>9.212000000000003</x:v>
      </x:c>
      <x:c r="AH1892" s="20" t="n">
        <x:f>IF(AE1892&gt;0,AG1892/AE1892,"")</x:f>
        <x:v>0.33289968198901426</x:v>
      </x:c>
      <x:c r="AI1892" s="28" t="n">
        <x:v>142807.98</x:v>
      </x:c>
      <x:c r="AJ1892" s="28"/>
      <x:c r="AK1892"/>
      <x:c r="AL1892" t="str">
        <x:v>Completado</x:v>
      </x:c>
      <x:c r="AM1892" t="str">
        <x:f>IF(W1892&lt;0,"Devuelto",AL1892)</x:f>
        <x:v>Completado</x:v>
      </x:c>
      <x:c r="AN1892" t="str">
        <x:v>QR</x:v>
      </x:c>
      <x:c r="AO1892" s="29" t="str">
        <x:v>Sin observación</x:v>
      </x:c>
      <x:c r="AP1892" t="str">
        <x:f>IF(D1892="","No","Sí")</x:f>
        <x:v>Sí</x:v>
      </x:c>
    </x:row>
    <x:row r="1893">
      <x:c r="A1893" t="n">
        <x:v>1893</x:v>
      </x:c>
      <x:c r="B1893" t="str">
        <x:v>VT0008984</x:v>
      </x:c>
      <x:c r="C1893" t="str">
        <x:v>45403</x:v>
      </x:c>
      <x:c r="D1893" s="27" t="n">
        <x:v>45403</x:v>
      </x:c>
      <x:c r="E1893" t="n">
        <x:f>IF(D1893="","",YEAR(D1893))</x:f>
        <x:v>2024</x:v>
      </x:c>
      <x:c r="F1893" t="n">
        <x:f>IF(D1893="","",MONTH(D1893))</x:f>
        <x:v>4</x:v>
      </x:c>
      <x:c r="G1893" t="str">
        <x:f>IF(D1893="","Fecha no disponible",TEXT(D1893,"mmmm"))</x:f>
        <x:v>April</x:v>
      </x:c>
      <x:c r="H1893" t="str">
        <x:f>IF(D1893="","Fecha no disponible",TEXT(D1893,"yyyy-mm"))</x:f>
        <x:v>2024-04</x:v>
      </x:c>
      <x:c r="I1893" t="str">
        <x:f>IF(D1893="","Fecha no disponible","T"&amp;ROUNDUP(MONTH(D1893)/3,0))</x:f>
        <x:v>T2</x:v>
      </x:c>
      <x:c r="J1893" t="str">
        <x:v>T007</x:v>
      </x:c>
      <x:c r="K1893" t="str">
        <x:v>Tienda Santa Cruz 3</x:v>
      </x:c>
      <x:c r="L1893" t="str">
        <x:v>Barrio</x:v>
      </x:c>
      <x:c r="M1893" t="str">
        <x:v>Santa Cruz</x:v>
      </x:c>
      <x:c r="N1893" t="str">
        <x:f>IFERROR(VLOOKUP(M1893,'Mapeos'!$A$4:$B$30,2,FALSE),M1893)</x:f>
        <x:v>Santa Cruz</x:v>
      </x:c>
      <x:c r="O1893" t="str">
        <x:v>C01626</x:v>
      </x:c>
      <x:c r="P1893" t="str">
        <x:v>Masivo</x:v>
      </x:c>
      <x:c r="Q1893" t="str">
        <x:v>P0031</x:v>
      </x:c>
      <x:c r="R1893" t="str">
        <x:v>Alimentos</x:v>
      </x:c>
      <x:c r="S1893" t="str">
        <x:v>Marca B</x:v>
      </x:c>
      <x:c r="T1893" t="str">
        <x:v>WhatsApp</x:v>
      </x:c>
      <x:c r="U1893" t="str">
        <x:f>IFERROR(VLOOKUP(T1893,'Mapeos'!$D$4:$E$25,2,FALSE),T1893)</x:f>
        <x:v>WhatsApp</x:v>
      </x:c>
      <x:c r="V1893" t="str">
        <x:v>V024</x:v>
      </x:c>
      <x:c r="W1893" t="n">
        <x:v>3</x:v>
      </x:c>
      <x:c r="X1893" s="28" t="n">
        <x:v>51.08</x:v>
      </x:c>
      <x:c r="Y1893" s="20" t="n">
        <x:v>0.05</x:v>
      </x:c>
      <x:c r="Z1893" s="20" t="n">
        <x:f>IF(Y1893&gt;1,Y1893/100,Y1893)</x:f>
        <x:v>0.05</x:v>
      </x:c>
      <x:c r="AA1893" s="28" t="n">
        <x:v>36.49</x:v>
      </x:c>
      <x:c r="AB1893" s="28" t="n">
        <x:v>145.58</x:v>
      </x:c>
      <x:c r="AC1893" s="28" t="str">
        <x:v>BOB</x:v>
      </x:c>
      <x:c r="AD1893" s="28" t="n">
        <x:f>IF(AC1893="USD",AB1893*'Parametros'!$B$4,AB1893)</x:f>
        <x:v>145.58</x:v>
      </x:c>
      <x:c r="AE1893" s="28" t="n">
        <x:f>W1893*X1893*(1-Z1893)</x:f>
        <x:v>145.578</x:v>
      </x:c>
      <x:c r="AF1893" s="28" t="n">
        <x:f>W1893*AA1893</x:f>
        <x:v>109.47</x:v>
      </x:c>
      <x:c r="AG1893" s="28" t="n">
        <x:f>AE1893-AF1893</x:f>
        <x:v>36.108000000000004</x:v>
      </x:c>
      <x:c r="AH1893" s="20" t="n">
        <x:f>IF(AE1893&gt;0,AG1893/AE1893,"")</x:f>
        <x:v>0.24803198285455222</x:v>
      </x:c>
      <x:c r="AI1893" s="28" t="n">
        <x:v>63431.9</x:v>
      </x:c>
      <x:c r="AJ1893" s="28"/>
      <x:c r="AK1893"/>
      <x:c r="AL1893" t="str">
        <x:v>Completado</x:v>
      </x:c>
      <x:c r="AM1893" t="str">
        <x:f>IF(W1893&lt;0,"Devuelto",AL1893)</x:f>
        <x:v>Completado</x:v>
      </x:c>
      <x:c r="AN1893" t="str">
        <x:v>Efectivo</x:v>
      </x:c>
      <x:c r="AO1893" s="29" t="str">
        <x:v>Sin observación</x:v>
      </x:c>
      <x:c r="AP1893" t="str">
        <x:f>IF(D1893="","No","Sí")</x:f>
        <x:v>Sí</x:v>
      </x:c>
    </x:row>
    <x:row r="1894">
      <x:c r="A1894" t="n">
        <x:v>1894</x:v>
      </x:c>
      <x:c r="B1894" t="str">
        <x:v>VT0008989</x:v>
      </x:c>
      <x:c r="C1894" t="str">
        <x:v>45952</x:v>
      </x:c>
      <x:c r="D1894" s="27" t="n">
        <x:v>45952</x:v>
      </x:c>
      <x:c r="E1894" t="n">
        <x:f>IF(D1894="","",YEAR(D1894))</x:f>
        <x:v>2025</x:v>
      </x:c>
      <x:c r="F1894" t="n">
        <x:f>IF(D1894="","",MONTH(D1894))</x:f>
        <x:v>10</x:v>
      </x:c>
      <x:c r="G1894" t="str">
        <x:f>IF(D1894="","Fecha no disponible",TEXT(D1894,"mmmm"))</x:f>
        <x:v>October</x:v>
      </x:c>
      <x:c r="H1894" t="str">
        <x:f>IF(D1894="","Fecha no disponible",TEXT(D1894,"yyyy-mm"))</x:f>
        <x:v>2025-10</x:v>
      </x:c>
      <x:c r="I1894" t="str">
        <x:f>IF(D1894="","Fecha no disponible","T"&amp;ROUNDUP(MONTH(D1894)/3,0))</x:f>
        <x:v>T4</x:v>
      </x:c>
      <x:c r="J1894" t="str">
        <x:v>T011</x:v>
      </x:c>
      <x:c r="K1894" t="str">
        <x:v>Tienda Cochabamba 3</x:v>
      </x:c>
      <x:c r="L1894" t="str">
        <x:v>Mall</x:v>
      </x:c>
      <x:c r="M1894" t="str">
        <x:v>Cochabamba</x:v>
      </x:c>
      <x:c r="N1894" t="str">
        <x:f>IFERROR(VLOOKUP(M1894,'Mapeos'!$A$4:$B$30,2,FALSE),M1894)</x:f>
        <x:v>Cochabamba</x:v>
      </x:c>
      <x:c r="O1894" t="str">
        <x:v>C00054</x:v>
      </x:c>
      <x:c r="P1894" t="str">
        <x:v>Premium</x:v>
      </x:c>
      <x:c r="Q1894" t="str">
        <x:v>P0008</x:v>
      </x:c>
      <x:c r="R1894" t="str">
        <x:v>Hogar</x:v>
      </x:c>
      <x:c r="S1894" t="str">
        <x:v>Marca B</x:v>
      </x:c>
      <x:c r="T1894" t="str">
        <x:v>Tienda</x:v>
      </x:c>
      <x:c r="U1894" t="str">
        <x:f>IFERROR(VLOOKUP(T1894,'Mapeos'!$D$4:$E$25,2,FALSE),T1894)</x:f>
        <x:v>Tienda</x:v>
      </x:c>
      <x:c r="V1894" t="str">
        <x:v>V033</x:v>
      </x:c>
      <x:c r="W1894" t="n">
        <x:v>1</x:v>
      </x:c>
      <x:c r="X1894" s="28" t="n">
        <x:v>223.52</x:v>
      </x:c>
      <x:c r="Y1894" s="20" t="n">
        <x:v>0.05</x:v>
      </x:c>
      <x:c r="Z1894" s="20" t="n">
        <x:f>IF(Y1894&gt;1,Y1894/100,Y1894)</x:f>
        <x:v>0.05</x:v>
      </x:c>
      <x:c r="AA1894" s="28" t="n">
        <x:v>127.25</x:v>
      </x:c>
      <x:c r="AB1894" s="28" t="n">
        <x:v>212.34</x:v>
      </x:c>
      <x:c r="AC1894" s="28" t="str">
        <x:v>BOB</x:v>
      </x:c>
      <x:c r="AD1894" s="28" t="n">
        <x:f>IF(AC1894="USD",AB1894*'Parametros'!$B$4,AB1894)</x:f>
        <x:v>212.34</x:v>
      </x:c>
      <x:c r="AE1894" s="28" t="n">
        <x:f>W1894*X1894*(1-Z1894)</x:f>
        <x:v>212.344</x:v>
      </x:c>
      <x:c r="AF1894" s="28" t="n">
        <x:f>W1894*AA1894</x:f>
        <x:v>127.25</x:v>
      </x:c>
      <x:c r="AG1894" s="28" t="n">
        <x:f>AE1894-AF1894</x:f>
        <x:v>85.094</x:v>
      </x:c>
      <x:c r="AH1894" s="20" t="n">
        <x:f>IF(AE1894&gt;0,AG1894/AE1894,"")</x:f>
        <x:v>0.4007365407075312</x:v>
      </x:c>
      <x:c r="AI1894" s="28" t="n">
        <x:v>126153.61</x:v>
      </x:c>
      <x:c r="AJ1894" s="28"/>
      <x:c r="AK1894"/>
      <x:c r="AL1894" t="str">
        <x:v>Completado</x:v>
      </x:c>
      <x:c r="AM1894" t="str">
        <x:f>IF(W1894&lt;0,"Devuelto",AL1894)</x:f>
        <x:v>Completado</x:v>
      </x:c>
      <x:c r="AN1894" t="str">
        <x:v>Efectivo</x:v>
      </x:c>
      <x:c r="AO1894" s="29" t="str">
        <x:v>Sin observación</x:v>
      </x:c>
      <x:c r="AP1894" t="str">
        <x:f>IF(D1894="","No","Sí")</x:f>
        <x:v>Sí</x:v>
      </x:c>
    </x:row>
    <x:row r="1895">
      <x:c r="A1895" t="n">
        <x:v>1895</x:v>
      </x:c>
      <x:c r="B1895" t="str">
        <x:v>VT0008994</x:v>
      </x:c>
      <x:c r="C1895" t="str">
        <x:v>45385</x:v>
      </x:c>
      <x:c r="D1895" s="27" t="n">
        <x:v>45385</x:v>
      </x:c>
      <x:c r="E1895" t="n">
        <x:f>IF(D1895="","",YEAR(D1895))</x:f>
        <x:v>2024</x:v>
      </x:c>
      <x:c r="F1895" t="n">
        <x:f>IF(D1895="","",MONTH(D1895))</x:f>
        <x:v>4</x:v>
      </x:c>
      <x:c r="G1895" t="str">
        <x:f>IF(D1895="","Fecha no disponible",TEXT(D1895,"mmmm"))</x:f>
        <x:v>April</x:v>
      </x:c>
      <x:c r="H1895" t="str">
        <x:f>IF(D1895="","Fecha no disponible",TEXT(D1895,"yyyy-mm"))</x:f>
        <x:v>2024-04</x:v>
      </x:c>
      <x:c r="I1895" t="str">
        <x:f>IF(D1895="","Fecha no disponible","T"&amp;ROUNDUP(MONTH(D1895)/3,0))</x:f>
        <x:v>T2</x:v>
      </x:c>
      <x:c r="J1895" t="str">
        <x:v>T014</x:v>
      </x:c>
      <x:c r="K1895" t="str">
        <x:v>Tienda Potosí 2</x:v>
      </x:c>
      <x:c r="L1895" t="str">
        <x:v>Barrio</x:v>
      </x:c>
      <x:c r="M1895" t="str">
        <x:v>Potosí</x:v>
      </x:c>
      <x:c r="N1895" t="str">
        <x:f>IFERROR(VLOOKUP(M1895,'Mapeos'!$A$4:$B$30,2,FALSE),M1895)</x:f>
        <x:v>Potosí</x:v>
      </x:c>
      <x:c r="O1895" t="str">
        <x:v>C01514</x:v>
      </x:c>
      <x:c r="P1895" t="str">
        <x:v>Masivo</x:v>
      </x:c>
      <x:c r="Q1895" t="str">
        <x:v>P0015</x:v>
      </x:c>
      <x:c r="R1895" t="str">
        <x:v>Alimentos</x:v>
      </x:c>
      <x:c r="S1895" t="str">
        <x:v>Marca C</x:v>
      </x:c>
      <x:c r="T1895" t="str">
        <x:v>Tienda</x:v>
      </x:c>
      <x:c r="U1895" t="str">
        <x:f>IFERROR(VLOOKUP(T1895,'Mapeos'!$D$4:$E$25,2,FALSE),T1895)</x:f>
        <x:v>Tienda</x:v>
      </x:c>
      <x:c r="V1895" t="str">
        <x:v>V002</x:v>
      </x:c>
      <x:c r="W1895" t="n">
        <x:v>1</x:v>
      </x:c>
      <x:c r="X1895" s="28" t="n">
        <x:v>51.75</x:v>
      </x:c>
      <x:c r="Y1895" s="20" t="n">
        <x:v>0.15</x:v>
      </x:c>
      <x:c r="Z1895" s="20" t="n">
        <x:f>IF(Y1895&gt;1,Y1895/100,Y1895)</x:f>
        <x:v>0.15</x:v>
      </x:c>
      <x:c r="AA1895" s="28" t="n">
        <x:v>33.71</x:v>
      </x:c>
      <x:c r="AB1895" s="28" t="n">
        <x:v>43.99</x:v>
      </x:c>
      <x:c r="AC1895" s="28" t="str">
        <x:v>BOB</x:v>
      </x:c>
      <x:c r="AD1895" s="28" t="n">
        <x:f>IF(AC1895="USD",AB1895*'Parametros'!$B$4,AB1895)</x:f>
        <x:v>43.99</x:v>
      </x:c>
      <x:c r="AE1895" s="28" t="n">
        <x:f>W1895*X1895*(1-Z1895)</x:f>
        <x:v>43.9875</x:v>
      </x:c>
      <x:c r="AF1895" s="28" t="n">
        <x:f>W1895*AA1895</x:f>
        <x:v>33.71</x:v>
      </x:c>
      <x:c r="AG1895" s="28" t="n">
        <x:f>AE1895-AF1895</x:f>
        <x:v>10.277499999999996</x:v>
      </x:c>
      <x:c r="AH1895" s="20" t="n">
        <x:f>IF(AE1895&gt;0,AG1895/AE1895,"")</x:f>
        <x:v>0.23364592213697066</x:v>
      </x:c>
      <x:c r="AI1895" s="28" t="n">
        <x:v>189760.35</x:v>
      </x:c>
      <x:c r="AJ1895" s="28"/>
      <x:c r="AK1895"/>
      <x:c r="AL1895" t="str">
        <x:v>Completado</x:v>
      </x:c>
      <x:c r="AM1895" t="str">
        <x:f>IF(W1895&lt;0,"Devuelto",AL1895)</x:f>
        <x:v>Completado</x:v>
      </x:c>
      <x:c r="AN1895" t="str">
        <x:v>Efectivo</x:v>
      </x:c>
      <x:c r="AO1895" s="29" t="str">
        <x:v>Sin observación</x:v>
      </x:c>
      <x:c r="AP1895" t="str">
        <x:f>IF(D1895="","No","Sí")</x:f>
        <x:v>Sí</x:v>
      </x:c>
    </x:row>
    <x:row r="1896">
      <x:c r="A1896" t="n">
        <x:v>1896</x:v>
      </x:c>
      <x:c r="B1896" t="str">
        <x:v>VT0008998</x:v>
      </x:c>
      <x:c r="C1896" t="str">
        <x:v>45909</x:v>
      </x:c>
      <x:c r="D1896" s="27" t="n">
        <x:v>45909</x:v>
      </x:c>
      <x:c r="E1896" t="n">
        <x:f>IF(D1896="","",YEAR(D1896))</x:f>
        <x:v>2025</x:v>
      </x:c>
      <x:c r="F1896" t="n">
        <x:f>IF(D1896="","",MONTH(D1896))</x:f>
        <x:v>9</x:v>
      </x:c>
      <x:c r="G1896" t="str">
        <x:f>IF(D1896="","Fecha no disponible",TEXT(D1896,"mmmm"))</x:f>
        <x:v>September</x:v>
      </x:c>
      <x:c r="H1896" t="str">
        <x:f>IF(D1896="","Fecha no disponible",TEXT(D1896,"yyyy-mm"))</x:f>
        <x:v>2025-09</x:v>
      </x:c>
      <x:c r="I1896" t="str">
        <x:f>IF(D1896="","Fecha no disponible","T"&amp;ROUNDUP(MONTH(D1896)/3,0))</x:f>
        <x:v>T3</x:v>
      </x:c>
      <x:c r="J1896" t="str">
        <x:v>T015</x:v>
      </x:c>
      <x:c r="K1896" t="str">
        <x:v>Tienda Potosí 3</x:v>
      </x:c>
      <x:c r="L1896" t="str">
        <x:v>Mall</x:v>
      </x:c>
      <x:c r="M1896" t="str">
        <x:v>Potosí</x:v>
      </x:c>
      <x:c r="N1896" t="str">
        <x:f>IFERROR(VLOOKUP(M1896,'Mapeos'!$A$4:$B$30,2,FALSE),M1896)</x:f>
        <x:v>Potosí</x:v>
      </x:c>
      <x:c r="O1896" t="str">
        <x:v>C00365</x:v>
      </x:c>
      <x:c r="P1896" t="str">
        <x:v>Masivo</x:v>
      </x:c>
      <x:c r="Q1896" t="str">
        <x:v>P0021</x:v>
      </x:c>
      <x:c r="R1896" t="str">
        <x:v>Deportes</x:v>
      </x:c>
      <x:c r="S1896" t="str">
        <x:v>Marca B</x:v>
      </x:c>
      <x:c r="T1896" t="str">
        <x:v>E-commerce</x:v>
      </x:c>
      <x:c r="U1896" t="str">
        <x:f>IFERROR(VLOOKUP(T1896,'Mapeos'!$D$4:$E$25,2,FALSE),T1896)</x:f>
        <x:v>E-commerce</x:v>
      </x:c>
      <x:c r="V1896" t="str">
        <x:v>V039</x:v>
      </x:c>
      <x:c r="W1896" t="n">
        <x:v>2</x:v>
      </x:c>
      <x:c r="X1896" s="28" t="n">
        <x:v>126.81</x:v>
      </x:c>
      <x:c r="Y1896" s="20" t="n">
        <x:v>0.1</x:v>
      </x:c>
      <x:c r="Z1896" s="20" t="n">
        <x:f>IF(Y1896&gt;1,Y1896/100,Y1896)</x:f>
        <x:v>0.1</x:v>
      </x:c>
      <x:c r="AA1896" s="28" t="n">
        <x:v>65.2</x:v>
      </x:c>
      <x:c r="AB1896" s="28" t="n">
        <x:v>228.26</x:v>
      </x:c>
      <x:c r="AC1896" s="28" t="str">
        <x:v>BOB</x:v>
      </x:c>
      <x:c r="AD1896" s="28" t="n">
        <x:f>IF(AC1896="USD",AB1896*'Parametros'!$B$4,AB1896)</x:f>
        <x:v>228.26</x:v>
      </x:c>
      <x:c r="AE1896" s="28" t="n">
        <x:f>W1896*X1896*(1-Z1896)</x:f>
        <x:v>228.258</x:v>
      </x:c>
      <x:c r="AF1896" s="28" t="n">
        <x:f>W1896*AA1896</x:f>
        <x:v>130.4</x:v>
      </x:c>
      <x:c r="AG1896" s="28" t="n">
        <x:f>AE1896-AF1896</x:f>
        <x:v>97.858</x:v>
      </x:c>
      <x:c r="AH1896" s="20" t="n">
        <x:f>IF(AE1896&gt;0,AG1896/AE1896,"")</x:f>
        <x:v>0.4287166276757003</x:v>
      </x:c>
      <x:c r="AI1896" s="28" t="n">
        <x:v>70947.58</x:v>
      </x:c>
      <x:c r="AJ1896" s="28"/>
      <x:c r="AK1896"/>
      <x:c r="AL1896" t="str">
        <x:v>Completado</x:v>
      </x:c>
      <x:c r="AM1896" t="str">
        <x:f>IF(W1896&lt;0,"Devuelto",AL1896)</x:f>
        <x:v>Completado</x:v>
      </x:c>
      <x:c r="AN1896" t="str">
        <x:v>Transferencia</x:v>
      </x:c>
      <x:c r="AO1896" s="29" t="str">
        <x:v>Sin observación</x:v>
      </x:c>
      <x:c r="AP1896" t="str">
        <x:f>IF(D1896="","No","Sí")</x:f>
        <x:v>Sí</x:v>
      </x:c>
    </x:row>
    <x:row r="1897">
      <x:c r="A1897" t="n">
        <x:v>1897</x:v>
      </x:c>
      <x:c r="B1897" t="str">
        <x:v>VT0009003</x:v>
      </x:c>
      <x:c r="C1897" t="str">
        <x:v>45734</x:v>
      </x:c>
      <x:c r="D1897" s="27" t="n">
        <x:v>45734</x:v>
      </x:c>
      <x:c r="E1897" t="n">
        <x:f>IF(D1897="","",YEAR(D1897))</x:f>
        <x:v>2025</x:v>
      </x:c>
      <x:c r="F1897" t="n">
        <x:f>IF(D1897="","",MONTH(D1897))</x:f>
        <x:v>3</x:v>
      </x:c>
      <x:c r="G1897" t="str">
        <x:f>IF(D1897="","Fecha no disponible",TEXT(D1897,"mmmm"))</x:f>
        <x:v>March</x:v>
      </x:c>
      <x:c r="H1897" t="str">
        <x:f>IF(D1897="","Fecha no disponible",TEXT(D1897,"yyyy-mm"))</x:f>
        <x:v>2025-03</x:v>
      </x:c>
      <x:c r="I1897" t="str">
        <x:f>IF(D1897="","Fecha no disponible","T"&amp;ROUNDUP(MONTH(D1897)/3,0))</x:f>
        <x:v>T1</x:v>
      </x:c>
      <x:c r="J1897" t="str">
        <x:v>T015</x:v>
      </x:c>
      <x:c r="K1897" t="str">
        <x:v>Tienda Potosí 3</x:v>
      </x:c>
      <x:c r="L1897" t="str">
        <x:v>Mall</x:v>
      </x:c>
      <x:c r="M1897" t="str">
        <x:v>Potosí</x:v>
      </x:c>
      <x:c r="N1897" t="str">
        <x:f>IFERROR(VLOOKUP(M1897,'Mapeos'!$A$4:$B$30,2,FALSE),M1897)</x:f>
        <x:v>Potosí</x:v>
      </x:c>
      <x:c r="O1897" t="str">
        <x:v>C00340</x:v>
      </x:c>
      <x:c r="P1897" t="str">
        <x:v>Empresa</x:v>
      </x:c>
      <x:c r="Q1897" t="str">
        <x:v>P0082</x:v>
      </x:c>
      <x:c r="R1897" t="str">
        <x:v>Hogar</x:v>
      </x:c>
      <x:c r="S1897" t="str">
        <x:v>Marca C</x:v>
      </x:c>
      <x:c r="T1897" t="str">
        <x:v>E-commerce</x:v>
      </x:c>
      <x:c r="U1897" t="str">
        <x:f>IFERROR(VLOOKUP(T1897,'Mapeos'!$D$4:$E$25,2,FALSE),T1897)</x:f>
        <x:v>E-commerce</x:v>
      </x:c>
      <x:c r="V1897" t="str">
        <x:v>V002</x:v>
      </x:c>
      <x:c r="W1897" t="n">
        <x:v>1</x:v>
      </x:c>
      <x:c r="X1897" s="28" t="n">
        <x:v>169.52</x:v>
      </x:c>
      <x:c r="Y1897" s="20" t="n">
        <x:v>0.15</x:v>
      </x:c>
      <x:c r="Z1897" s="20" t="n">
        <x:f>IF(Y1897&gt;1,Y1897/100,Y1897)</x:f>
        <x:v>0.15</x:v>
      </x:c>
      <x:c r="AA1897" s="28" t="n">
        <x:v>98.63</x:v>
      </x:c>
      <x:c r="AB1897" s="28" t="n">
        <x:v>144.09</x:v>
      </x:c>
      <x:c r="AC1897" s="28" t="str">
        <x:v>BOB</x:v>
      </x:c>
      <x:c r="AD1897" s="28" t="n">
        <x:f>IF(AC1897="USD",AB1897*'Parametros'!$B$4,AB1897)</x:f>
        <x:v>144.09</x:v>
      </x:c>
      <x:c r="AE1897" s="28" t="n">
        <x:f>W1897*X1897*(1-Z1897)</x:f>
        <x:v>144.092</x:v>
      </x:c>
      <x:c r="AF1897" s="28" t="n">
        <x:f>W1897*AA1897</x:f>
        <x:v>98.63</x:v>
      </x:c>
      <x:c r="AG1897" s="28" t="n">
        <x:f>AE1897-AF1897</x:f>
        <x:v>45.46200000000002</x:v>
      </x:c>
      <x:c r="AH1897" s="20" t="n">
        <x:f>IF(AE1897&gt;0,AG1897/AE1897,"")</x:f>
        <x:v>0.31550675957027463</x:v>
      </x:c>
      <x:c r="AI1897" s="28" t="n">
        <x:v>84388.51</x:v>
      </x:c>
      <x:c r="AJ1897" s="28"/>
      <x:c r="AK1897"/>
      <x:c r="AL1897" t="str">
        <x:v>Completado</x:v>
      </x:c>
      <x:c r="AM1897" t="str">
        <x:f>IF(W1897&lt;0,"Devuelto",AL1897)</x:f>
        <x:v>Completado</x:v>
      </x:c>
      <x:c r="AN1897" t="str">
        <x:v>Efectivo</x:v>
      </x:c>
      <x:c r="AO1897" s="29" t="str">
        <x:v>Sin observación</x:v>
      </x:c>
      <x:c r="AP1897" t="str">
        <x:f>IF(D1897="","No","Sí")</x:f>
        <x:v>Sí</x:v>
      </x:c>
    </x:row>
    <x:row r="1898">
      <x:c r="A1898" t="n">
        <x:v>1898</x:v>
      </x:c>
      <x:c r="B1898" t="str">
        <x:v>VT0009008</x:v>
      </x:c>
      <x:c r="C1898" t="str">
        <x:v>45411</x:v>
      </x:c>
      <x:c r="D1898" s="27" t="n">
        <x:v>45411</x:v>
      </x:c>
      <x:c r="E1898" t="n">
        <x:f>IF(D1898="","",YEAR(D1898))</x:f>
        <x:v>2024</x:v>
      </x:c>
      <x:c r="F1898" t="n">
        <x:f>IF(D1898="","",MONTH(D1898))</x:f>
        <x:v>4</x:v>
      </x:c>
      <x:c r="G1898" t="str">
        <x:f>IF(D1898="","Fecha no disponible",TEXT(D1898,"mmmm"))</x:f>
        <x:v>April</x:v>
      </x:c>
      <x:c r="H1898" t="str">
        <x:f>IF(D1898="","Fecha no disponible",TEXT(D1898,"yyyy-mm"))</x:f>
        <x:v>2024-04</x:v>
      </x:c>
      <x:c r="I1898" t="str">
        <x:f>IF(D1898="","Fecha no disponible","T"&amp;ROUNDUP(MONTH(D1898)/3,0))</x:f>
        <x:v>T2</x:v>
      </x:c>
      <x:c r="J1898" t="str">
        <x:v>T001</x:v>
      </x:c>
      <x:c r="K1898" t="str">
        <x:v>Tienda La Paz 1</x:v>
      </x:c>
      <x:c r="L1898" t="str">
        <x:v>Barrio</x:v>
      </x:c>
      <x:c r="M1898" t="str">
        <x:v>La Paz</x:v>
      </x:c>
      <x:c r="N1898" t="str">
        <x:f>IFERROR(VLOOKUP(M1898,'Mapeos'!$A$4:$B$30,2,FALSE),M1898)</x:f>
        <x:v>La Paz</x:v>
      </x:c>
      <x:c r="O1898" t="str">
        <x:v>C01538</x:v>
      </x:c>
      <x:c r="P1898" t="str">
        <x:v>Empresa</x:v>
      </x:c>
      <x:c r="Q1898" t="str">
        <x:v>P0113</x:v>
      </x:c>
      <x:c r="R1898" t="str">
        <x:v>Cuidado Personal</x:v>
      </x:c>
      <x:c r="S1898" t="str">
        <x:v>Marca A</x:v>
      </x:c>
      <x:c r="T1898" t="str">
        <x:v>Tienda</x:v>
      </x:c>
      <x:c r="U1898" t="str">
        <x:f>IFERROR(VLOOKUP(T1898,'Mapeos'!$D$4:$E$25,2,FALSE),T1898)</x:f>
        <x:v>Tienda</x:v>
      </x:c>
      <x:c r="V1898" t="str">
        <x:v>V023</x:v>
      </x:c>
      <x:c r="W1898" t="n">
        <x:v>1</x:v>
      </x:c>
      <x:c r="X1898" s="28" t="n">
        <x:v>79.56</x:v>
      </x:c>
      <x:c r="Y1898" s="20" t="n">
        <x:v>0.25</x:v>
      </x:c>
      <x:c r="Z1898" s="20" t="n">
        <x:f>IF(Y1898&gt;1,Y1898/100,Y1898)</x:f>
        <x:v>0.25</x:v>
      </x:c>
      <x:c r="AA1898" s="28" t="n">
        <x:v>37.95</x:v>
      </x:c>
      <x:c r="AB1898" s="28" t="n">
        <x:v>59.67</x:v>
      </x:c>
      <x:c r="AC1898" s="28" t="str">
        <x:v>BOB</x:v>
      </x:c>
      <x:c r="AD1898" s="28" t="n">
        <x:f>IF(AC1898="USD",AB1898*'Parametros'!$B$4,AB1898)</x:f>
        <x:v>59.67</x:v>
      </x:c>
      <x:c r="AE1898" s="28" t="n">
        <x:f>W1898*X1898*(1-Z1898)</x:f>
        <x:v>59.67</x:v>
      </x:c>
      <x:c r="AF1898" s="28" t="n">
        <x:f>W1898*AA1898</x:f>
        <x:v>37.95</x:v>
      </x:c>
      <x:c r="AG1898" s="28" t="n">
        <x:f>AE1898-AF1898</x:f>
        <x:v>21.72</x:v>
      </x:c>
      <x:c r="AH1898" s="20" t="n">
        <x:f>IF(AE1898&gt;0,AG1898/AE1898,"")</x:f>
        <x:v>0.3640020110608346</x:v>
      </x:c>
      <x:c r="AI1898" s="28" t="n">
        <x:v>193849.26</x:v>
      </x:c>
      <x:c r="AJ1898" s="28"/>
      <x:c r="AK1898"/>
      <x:c r="AL1898" t="str">
        <x:v>Completado</x:v>
      </x:c>
      <x:c r="AM1898" t="str">
        <x:f>IF(W1898&lt;0,"Devuelto",AL1898)</x:f>
        <x:v>Completado</x:v>
      </x:c>
      <x:c r="AN1898" t="str">
        <x:v>Tarjeta</x:v>
      </x:c>
      <x:c r="AO1898" s="29" t="str">
        <x:v>Sin observación</x:v>
      </x:c>
      <x:c r="AP1898" t="str">
        <x:f>IF(D1898="","No","Sí")</x:f>
        <x:v>Sí</x:v>
      </x:c>
    </x:row>
    <x:row r="1899">
      <x:c r="A1899" t="n">
        <x:v>1899</x:v>
      </x:c>
      <x:c r="B1899" t="str">
        <x:v>VT0009013</x:v>
      </x:c>
      <x:c r="C1899" t="str">
        <x:v>45847</x:v>
      </x:c>
      <x:c r="D1899" s="27" t="n">
        <x:v>45847</x:v>
      </x:c>
      <x:c r="E1899" t="n">
        <x:f>IF(D1899="","",YEAR(D1899))</x:f>
        <x:v>2025</x:v>
      </x:c>
      <x:c r="F1899" t="n">
        <x:f>IF(D1899="","",MONTH(D1899))</x:f>
        <x:v>7</x:v>
      </x:c>
      <x:c r="G1899" t="str">
        <x:f>IF(D1899="","Fecha no disponible",TEXT(D1899,"mmmm"))</x:f>
        <x:v>July</x:v>
      </x:c>
      <x:c r="H1899" t="str">
        <x:f>IF(D1899="","Fecha no disponible",TEXT(D1899,"yyyy-mm"))</x:f>
        <x:v>2025-07</x:v>
      </x:c>
      <x:c r="I1899" t="str">
        <x:f>IF(D1899="","Fecha no disponible","T"&amp;ROUNDUP(MONTH(D1899)/3,0))</x:f>
        <x:v>T3</x:v>
      </x:c>
      <x:c r="J1899" t="str">
        <x:v>T003</x:v>
      </x:c>
      <x:c r="K1899" t="str">
        <x:v>Tienda La Paz 3</x:v>
      </x:c>
      <x:c r="L1899" t="str">
        <x:v>Barrio</x:v>
      </x:c>
      <x:c r="M1899" t="str">
        <x:v>La Paz</x:v>
      </x:c>
      <x:c r="N1899" t="str">
        <x:f>IFERROR(VLOOKUP(M1899,'Mapeos'!$A$4:$B$30,2,FALSE),M1899)</x:f>
        <x:v>La Paz</x:v>
      </x:c>
      <x:c r="O1899" t="str">
        <x:v>C01109</x:v>
      </x:c>
      <x:c r="P1899" t="str">
        <x:v>Empresa</x:v>
      </x:c>
      <x:c r="Q1899" t="str">
        <x:v>P0109</x:v>
      </x:c>
      <x:c r="R1899" t="str">
        <x:v>Electrónica</x:v>
      </x:c>
      <x:c r="S1899" t="str">
        <x:v>Marca D</x:v>
      </x:c>
      <x:c r="T1899" t="str">
        <x:v>Marketplace</x:v>
      </x:c>
      <x:c r="U1899" t="str">
        <x:f>IFERROR(VLOOKUP(T1899,'Mapeos'!$D$4:$E$25,2,FALSE),T1899)</x:f>
        <x:v>Marketplace</x:v>
      </x:c>
      <x:c r="V1899" t="str">
        <x:v>V025</x:v>
      </x:c>
      <x:c r="W1899" t="n">
        <x:v>1</x:v>
      </x:c>
      <x:c r="X1899" s="28" t="n">
        <x:v>275.82</x:v>
      </x:c>
      <x:c r="Y1899" s="20" t="n">
        <x:v>0</x:v>
      </x:c>
      <x:c r="Z1899" s="20" t="n">
        <x:f>IF(Y1899&gt;1,Y1899/100,Y1899)</x:f>
        <x:v>0</x:v>
      </x:c>
      <x:c r="AA1899" s="28" t="n">
        <x:v>185.21</x:v>
      </x:c>
      <x:c r="AB1899" s="28" t="n">
        <x:v>275.82</x:v>
      </x:c>
      <x:c r="AC1899" s="28" t="str">
        <x:v>BOB</x:v>
      </x:c>
      <x:c r="AD1899" s="28" t="n">
        <x:f>IF(AC1899="USD",AB1899*'Parametros'!$B$4,AB1899)</x:f>
        <x:v>275.82</x:v>
      </x:c>
      <x:c r="AE1899" s="28" t="n">
        <x:f>W1899*X1899*(1-Z1899)</x:f>
        <x:v>275.82</x:v>
      </x:c>
      <x:c r="AF1899" s="28" t="n">
        <x:f>W1899*AA1899</x:f>
        <x:v>185.21</x:v>
      </x:c>
      <x:c r="AG1899" s="28" t="n">
        <x:f>AE1899-AF1899</x:f>
        <x:v>90.60999999999999</x:v>
      </x:c>
      <x:c r="AH1899" s="20" t="n">
        <x:f>IF(AE1899&gt;0,AG1899/AE1899,"")</x:f>
        <x:v>0.32851134798056697</x:v>
      </x:c>
      <x:c r="AI1899" s="28" t="n">
        <x:v>101145.83</x:v>
      </x:c>
      <x:c r="AJ1899" s="28"/>
      <x:c r="AK1899"/>
      <x:c r="AL1899" t="str">
        <x:v>Completado</x:v>
      </x:c>
      <x:c r="AM1899" t="str">
        <x:f>IF(W1899&lt;0,"Devuelto",AL1899)</x:f>
        <x:v>Completado</x:v>
      </x:c>
      <x:c r="AN1899" t="str">
        <x:v>QR</x:v>
      </x:c>
      <x:c r="AO1899" s="29" t="str">
        <x:v>Sin observación</x:v>
      </x:c>
      <x:c r="AP1899" t="str">
        <x:f>IF(D1899="","No","Sí")</x:f>
        <x:v>Sí</x:v>
      </x:c>
    </x:row>
    <x:row r="1900">
      <x:c r="A1900" t="n">
        <x:v>1900</x:v>
      </x:c>
      <x:c r="B1900" t="str">
        <x:v>VT0009017</x:v>
      </x:c>
      <x:c r="C1900" t="str">
        <x:v>46023</x:v>
      </x:c>
      <x:c r="D1900" s="27" t="n">
        <x:v>46023</x:v>
      </x:c>
      <x:c r="E1900" t="n">
        <x:f>IF(D1900="","",YEAR(D1900))</x:f>
        <x:v>2026</x:v>
      </x:c>
      <x:c r="F1900" t="n">
        <x:f>IF(D1900="","",MONTH(D1900))</x:f>
        <x:v>1</x:v>
      </x:c>
      <x:c r="G1900" t="str">
        <x:f>IF(D1900="","Fecha no disponible",TEXT(D1900,"mmmm"))</x:f>
        <x:v>January</x:v>
      </x:c>
      <x:c r="H1900" t="str">
        <x:f>IF(D1900="","Fecha no disponible",TEXT(D1900,"yyyy-mm"))</x:f>
        <x:v>2026-01</x:v>
      </x:c>
      <x:c r="I1900" t="str">
        <x:f>IF(D1900="","Fecha no disponible","T"&amp;ROUNDUP(MONTH(D1900)/3,0))</x:f>
        <x:v>T1</x:v>
      </x:c>
      <x:c r="J1900" t="str">
        <x:v>T013</x:v>
      </x:c>
      <x:c r="K1900" t="str">
        <x:v>Tienda Potosí 1</x:v>
      </x:c>
      <x:c r="L1900" t="str">
        <x:v>Centro</x:v>
      </x:c>
      <x:c r="M1900" t="str">
        <x:v>Potosi</x:v>
      </x:c>
      <x:c r="N1900" t="str">
        <x:f>IFERROR(VLOOKUP(M1900,'Mapeos'!$A$4:$B$30,2,FALSE),M1900)</x:f>
        <x:v>Potosí</x:v>
      </x:c>
      <x:c r="O1900" t="str">
        <x:v>C00871</x:v>
      </x:c>
      <x:c r="P1900" t="str">
        <x:v>Frecuente</x:v>
      </x:c>
      <x:c r="Q1900" t="str">
        <x:v>P0016</x:v>
      </x:c>
      <x:c r="R1900" t="str">
        <x:v>Electrónica</x:v>
      </x:c>
      <x:c r="S1900" t="str">
        <x:v>Marca C</x:v>
      </x:c>
      <x:c r="T1900" t="str">
        <x:v>Marketplace</x:v>
      </x:c>
      <x:c r="U1900" t="str">
        <x:f>IFERROR(VLOOKUP(T1900,'Mapeos'!$D$4:$E$25,2,FALSE),T1900)</x:f>
        <x:v>Marketplace</x:v>
      </x:c>
      <x:c r="V1900" t="str">
        <x:v>V022</x:v>
      </x:c>
      <x:c r="W1900" t="n">
        <x:v>0</x:v>
      </x:c>
      <x:c r="X1900" s="28" t="n">
        <x:v>557.07</x:v>
      </x:c>
      <x:c r="Y1900" s="20" t="n">
        <x:v>0.05</x:v>
      </x:c>
      <x:c r="Z1900" s="20" t="n">
        <x:f>IF(Y1900&gt;1,Y1900/100,Y1900)</x:f>
        <x:v>0.05</x:v>
      </x:c>
      <x:c r="AA1900" s="28" t="n">
        <x:v>285.98</x:v>
      </x:c>
      <x:c r="AB1900" s="28" t="n">
        <x:v>0</x:v>
      </x:c>
      <x:c r="AC1900" s="28" t="str">
        <x:v>BOB</x:v>
      </x:c>
      <x:c r="AD1900" s="28" t="n">
        <x:f>IF(AC1900="USD",AB1900*'Parametros'!$B$4,AB1900)</x:f>
        <x:v>0</x:v>
      </x:c>
      <x:c r="AE1900" s="28" t="n">
        <x:f>W1900*X1900*(1-Z1900)</x:f>
        <x:v>0</x:v>
      </x:c>
      <x:c r="AF1900" s="28" t="n">
        <x:f>W1900*AA1900</x:f>
        <x:v>0</x:v>
      </x:c>
      <x:c r="AG1900" s="28" t="n">
        <x:f>AE1900-AF1900</x:f>
        <x:v>0</x:v>
      </x:c>
      <x:c r="AH1900" s="20" t="str">
        <x:f>IF(AE1900&gt;0,AG1900/AE1900,"")</x:f>
      </x:c>
      <x:c r="AI1900" s="28" t="n">
        <x:v>73657.87</x:v>
      </x:c>
      <x:c r="AJ1900" s="28"/>
      <x:c r="AK1900"/>
      <x:c r="AL1900" t="str">
        <x:v>Cancelado</x:v>
      </x:c>
      <x:c r="AM1900" t="str">
        <x:f>IF(W1900&lt;0,"Devuelto",AL1900)</x:f>
        <x:v>Cancelado</x:v>
      </x:c>
      <x:c r="AN1900" t="str">
        <x:v>Tarjeta</x:v>
      </x:c>
      <x:c r="AO1900" s="29" t="str">
        <x:v>Región estandarizada</x:v>
      </x:c>
      <x:c r="AP1900" t="str">
        <x:f>IF(D1900="","No","Sí")</x:f>
        <x:v>Sí</x:v>
      </x:c>
    </x:row>
    <x:row r="1901">
      <x:c r="A1901" t="n">
        <x:v>1901</x:v>
      </x:c>
      <x:c r="B1901" t="str">
        <x:v>VT0009022</x:v>
      </x:c>
      <x:c r="C1901" t="str">
        <x:v>45545</x:v>
      </x:c>
      <x:c r="D1901" s="27" t="n">
        <x:v>45545</x:v>
      </x:c>
      <x:c r="E1901" t="n">
        <x:f>IF(D1901="","",YEAR(D1901))</x:f>
        <x:v>2024</x:v>
      </x:c>
      <x:c r="F1901" t="n">
        <x:f>IF(D1901="","",MONTH(D1901))</x:f>
        <x:v>9</x:v>
      </x:c>
      <x:c r="G1901" t="str">
        <x:f>IF(D1901="","Fecha no disponible",TEXT(D1901,"mmmm"))</x:f>
        <x:v>September</x:v>
      </x:c>
      <x:c r="H1901" t="str">
        <x:f>IF(D1901="","Fecha no disponible",TEXT(D1901,"yyyy-mm"))</x:f>
        <x:v>2024-09</x:v>
      </x:c>
      <x:c r="I1901" t="str">
        <x:f>IF(D1901="","Fecha no disponible","T"&amp;ROUNDUP(MONTH(D1901)/3,0))</x:f>
        <x:v>T3</x:v>
      </x:c>
      <x:c r="J1901" t="str">
        <x:v>T011</x:v>
      </x:c>
      <x:c r="K1901" t="str">
        <x:v>Tienda Cochabamba 3</x:v>
      </x:c>
      <x:c r="L1901" t="str">
        <x:v>Mall</x:v>
      </x:c>
      <x:c r="M1901" t="str">
        <x:v>Cochabamba</x:v>
      </x:c>
      <x:c r="N1901" t="str">
        <x:f>IFERROR(VLOOKUP(M1901,'Mapeos'!$A$4:$B$30,2,FALSE),M1901)</x:f>
        <x:v>Cochabamba</x:v>
      </x:c>
      <x:c r="O1901" t="str">
        <x:v>C00247</x:v>
      </x:c>
      <x:c r="P1901" t="str">
        <x:v>No identificado</x:v>
      </x:c>
      <x:c r="Q1901" t="str">
        <x:v>P0016</x:v>
      </x:c>
      <x:c r="R1901" t="str">
        <x:v>Electrónica</x:v>
      </x:c>
      <x:c r="S1901" t="str">
        <x:v>Marca C</x:v>
      </x:c>
      <x:c r="T1901" t="str">
        <x:v>Tienda</x:v>
      </x:c>
      <x:c r="U1901" t="str">
        <x:f>IFERROR(VLOOKUP(T1901,'Mapeos'!$D$4:$E$25,2,FALSE),T1901)</x:f>
        <x:v>Tienda</x:v>
      </x:c>
      <x:c r="V1901" t="str">
        <x:v>V018</x:v>
      </x:c>
      <x:c r="W1901" t="n">
        <x:v>2</x:v>
      </x:c>
      <x:c r="X1901" s="28" t="n">
        <x:v>554.75</x:v>
      </x:c>
      <x:c r="Y1901" s="20" t="n">
        <x:v>0.1</x:v>
      </x:c>
      <x:c r="Z1901" s="20" t="n">
        <x:f>IF(Y1901&gt;1,Y1901/100,Y1901)</x:f>
        <x:v>0.1</x:v>
      </x:c>
      <x:c r="AA1901" s="28" t="n">
        <x:v>285.98</x:v>
      </x:c>
      <x:c r="AB1901" s="28" t="n">
        <x:v>998.55</x:v>
      </x:c>
      <x:c r="AC1901" s="28" t="str">
        <x:v>BOB</x:v>
      </x:c>
      <x:c r="AD1901" s="28" t="n">
        <x:f>IF(AC1901="USD",AB1901*'Parametros'!$B$4,AB1901)</x:f>
        <x:v>998.55</x:v>
      </x:c>
      <x:c r="AE1901" s="28" t="n">
        <x:f>W1901*X1901*(1-Z1901)</x:f>
        <x:v>998.5500000000001</x:v>
      </x:c>
      <x:c r="AF1901" s="28" t="n">
        <x:f>W1901*AA1901</x:f>
        <x:v>571.96</x:v>
      </x:c>
      <x:c r="AG1901" s="28" t="n">
        <x:f>AE1901-AF1901</x:f>
        <x:v>426.59000000000003</x:v>
      </x:c>
      <x:c r="AH1901" s="20" t="n">
        <x:f>IF(AE1901&gt;0,AG1901/AE1901,"")</x:f>
        <x:v>0.42720945370787644</x:v>
      </x:c>
      <x:c r="AI1901" s="28" t="n">
        <x:v>148910.81</x:v>
      </x:c>
      <x:c r="AJ1901" s="28"/>
      <x:c r="AK1901"/>
      <x:c r="AL1901" t="str">
        <x:v>Completado</x:v>
      </x:c>
      <x:c r="AM1901" t="str">
        <x:f>IF(W1901&lt;0,"Devuelto",AL1901)</x:f>
        <x:v>Completado</x:v>
      </x:c>
      <x:c r="AN1901" t="str">
        <x:v>QR</x:v>
      </x:c>
      <x:c r="AO1901" s="29" t="str">
        <x:v>Segmento no identificado</x:v>
      </x:c>
      <x:c r="AP1901" t="str">
        <x:f>IF(D1901="","No","Sí")</x:f>
        <x:v>Sí</x:v>
      </x:c>
    </x:row>
    <x:row r="1902">
      <x:c r="A1902" t="n">
        <x:v>1902</x:v>
      </x:c>
      <x:c r="B1902" t="str">
        <x:v>VT0009027</x:v>
      </x:c>
      <x:c r="C1902" t="str">
        <x:v>46054</x:v>
      </x:c>
      <x:c r="D1902" s="27" t="n">
        <x:v>46054</x:v>
      </x:c>
      <x:c r="E1902" t="n">
        <x:f>IF(D1902="","",YEAR(D1902))</x:f>
        <x:v>2026</x:v>
      </x:c>
      <x:c r="F1902" t="n">
        <x:f>IF(D1902="","",MONTH(D1902))</x:f>
        <x:v>2</x:v>
      </x:c>
      <x:c r="G1902" t="str">
        <x:f>IF(D1902="","Fecha no disponible",TEXT(D1902,"mmmm"))</x:f>
        <x:v>February</x:v>
      </x:c>
      <x:c r="H1902" t="str">
        <x:f>IF(D1902="","Fecha no disponible",TEXT(D1902,"yyyy-mm"))</x:f>
        <x:v>2026-02</x:v>
      </x:c>
      <x:c r="I1902" t="str">
        <x:f>IF(D1902="","Fecha no disponible","T"&amp;ROUNDUP(MONTH(D1902)/3,0))</x:f>
        <x:v>T1</x:v>
      </x:c>
      <x:c r="J1902" t="str">
        <x:v>T001</x:v>
      </x:c>
      <x:c r="K1902" t="str">
        <x:v>Tienda La Paz 1</x:v>
      </x:c>
      <x:c r="L1902" t="str">
        <x:v>Barrio</x:v>
      </x:c>
      <x:c r="M1902" t="str">
        <x:v>La Paz</x:v>
      </x:c>
      <x:c r="N1902" t="str">
        <x:f>IFERROR(VLOOKUP(M1902,'Mapeos'!$A$4:$B$30,2,FALSE),M1902)</x:f>
        <x:v>La Paz</x:v>
      </x:c>
      <x:c r="O1902" t="str">
        <x:v>C01629</x:v>
      </x:c>
      <x:c r="P1902" t="str">
        <x:v>Premium</x:v>
      </x:c>
      <x:c r="Q1902" t="str">
        <x:v>P0146</x:v>
      </x:c>
      <x:c r="R1902" t="str">
        <x:v>Cuidado Personal</x:v>
      </x:c>
      <x:c r="S1902" t="str">
        <x:v>Marca A</x:v>
      </x:c>
      <x:c r="T1902" t="str">
        <x:v>Marketplace</x:v>
      </x:c>
      <x:c r="U1902" t="str">
        <x:f>IFERROR(VLOOKUP(T1902,'Mapeos'!$D$4:$E$25,2,FALSE),T1902)</x:f>
        <x:v>Marketplace</x:v>
      </x:c>
      <x:c r="V1902" t="str">
        <x:v>V018</x:v>
      </x:c>
      <x:c r="W1902" t="n">
        <x:v>1</x:v>
      </x:c>
      <x:c r="X1902" s="28" t="n">
        <x:v>29.04</x:v>
      </x:c>
      <x:c r="Y1902" s="20" t="n">
        <x:v>0.1</x:v>
      </x:c>
      <x:c r="Z1902" s="20" t="n">
        <x:f>IF(Y1902&gt;1,Y1902/100,Y1902)</x:f>
        <x:v>0.1</x:v>
      </x:c>
      <x:c r="AA1902" s="28" t="n">
        <x:v>17.6</x:v>
      </x:c>
      <x:c r="AB1902" s="28" t="n">
        <x:v>26.14</x:v>
      </x:c>
      <x:c r="AC1902" s="28" t="str">
        <x:v>BOB</x:v>
      </x:c>
      <x:c r="AD1902" s="28" t="n">
        <x:f>IF(AC1902="USD",AB1902*'Parametros'!$B$4,AB1902)</x:f>
        <x:v>26.14</x:v>
      </x:c>
      <x:c r="AE1902" s="28" t="n">
        <x:f>W1902*X1902*(1-Z1902)</x:f>
        <x:v>26.136</x:v>
      </x:c>
      <x:c r="AF1902" s="28" t="n">
        <x:f>W1902*AA1902</x:f>
        <x:v>17.6</x:v>
      </x:c>
      <x:c r="AG1902" s="28" t="n">
        <x:f>AE1902-AF1902</x:f>
        <x:v>8.535999999999998</x:v>
      </x:c>
      <x:c r="AH1902" s="20" t="n">
        <x:f>IF(AE1902&gt;0,AG1902/AE1902,"")</x:f>
        <x:v>0.3265993265993265</x:v>
      </x:c>
      <x:c r="AI1902" s="28" t="n">
        <x:v>75405.06</x:v>
      </x:c>
      <x:c r="AJ1902" s="28"/>
      <x:c r="AK1902"/>
      <x:c r="AL1902" t="str">
        <x:v>Completado</x:v>
      </x:c>
      <x:c r="AM1902" t="str">
        <x:f>IF(W1902&lt;0,"Devuelto",AL1902)</x:f>
        <x:v>Completado</x:v>
      </x:c>
      <x:c r="AN1902" t="str">
        <x:v>Efectivo</x:v>
      </x:c>
      <x:c r="AO1902" s="29" t="str">
        <x:v>Sin observación</x:v>
      </x:c>
      <x:c r="AP1902" t="str">
        <x:f>IF(D1902="","No","Sí")</x:f>
        <x:v>Sí</x:v>
      </x:c>
    </x:row>
    <x:row r="1903">
      <x:c r="A1903" t="n">
        <x:v>1903</x:v>
      </x:c>
      <x:c r="B1903" t="str">
        <x:v>VT0009032</x:v>
      </x:c>
      <x:c r="C1903" t="str">
        <x:v>45754</x:v>
      </x:c>
      <x:c r="D1903" s="27" t="n">
        <x:v>45754</x:v>
      </x:c>
      <x:c r="E1903" t="n">
        <x:f>IF(D1903="","",YEAR(D1903))</x:f>
        <x:v>2025</x:v>
      </x:c>
      <x:c r="F1903" t="n">
        <x:f>IF(D1903="","",MONTH(D1903))</x:f>
        <x:v>4</x:v>
      </x:c>
      <x:c r="G1903" t="str">
        <x:f>IF(D1903="","Fecha no disponible",TEXT(D1903,"mmmm"))</x:f>
        <x:v>April</x:v>
      </x:c>
      <x:c r="H1903" t="str">
        <x:f>IF(D1903="","Fecha no disponible",TEXT(D1903,"yyyy-mm"))</x:f>
        <x:v>2025-04</x:v>
      </x:c>
      <x:c r="I1903" t="str">
        <x:f>IF(D1903="","Fecha no disponible","T"&amp;ROUNDUP(MONTH(D1903)/3,0))</x:f>
        <x:v>T2</x:v>
      </x:c>
      <x:c r="J1903" t="str">
        <x:v>T001</x:v>
      </x:c>
      <x:c r="K1903" t="str">
        <x:v>Tienda La Paz 1</x:v>
      </x:c>
      <x:c r="L1903" t="str">
        <x:v>Barrio</x:v>
      </x:c>
      <x:c r="M1903" t="str">
        <x:v>La Paz</x:v>
      </x:c>
      <x:c r="N1903" t="str">
        <x:f>IFERROR(VLOOKUP(M1903,'Mapeos'!$A$4:$B$30,2,FALSE),M1903)</x:f>
        <x:v>La Paz</x:v>
      </x:c>
      <x:c r="O1903" t="str">
        <x:v>C01220</x:v>
      </x:c>
      <x:c r="P1903" t="str">
        <x:v>Empresa</x:v>
      </x:c>
      <x:c r="Q1903" t="str">
        <x:v>P0035</x:v>
      </x:c>
      <x:c r="R1903" t="str">
        <x:v>Cuidado Personal</x:v>
      </x:c>
      <x:c r="S1903" t="str">
        <x:v>Marca A</x:v>
      </x:c>
      <x:c r="T1903" t="str">
        <x:v>Tienda</x:v>
      </x:c>
      <x:c r="U1903" t="str">
        <x:f>IFERROR(VLOOKUP(T1903,'Mapeos'!$D$4:$E$25,2,FALSE),T1903)</x:f>
        <x:v>Tienda</x:v>
      </x:c>
      <x:c r="V1903" t="str">
        <x:v>V002</x:v>
      </x:c>
      <x:c r="W1903" t="n">
        <x:v>1</x:v>
      </x:c>
      <x:c r="X1903" s="28" t="n">
        <x:v>94.57</x:v>
      </x:c>
      <x:c r="Y1903" s="20" t="n">
        <x:v>0.2</x:v>
      </x:c>
      <x:c r="Z1903" s="20" t="n">
        <x:f>IF(Y1903&gt;1,Y1903/100,Y1903)</x:f>
        <x:v>0.2</x:v>
      </x:c>
      <x:c r="AA1903" s="28" t="n">
        <x:v>62.62</x:v>
      </x:c>
      <x:c r="AB1903" s="28" t="n">
        <x:v>75.66</x:v>
      </x:c>
      <x:c r="AC1903" s="28" t="str">
        <x:v>BOB</x:v>
      </x:c>
      <x:c r="AD1903" s="28" t="n">
        <x:f>IF(AC1903="USD",AB1903*'Parametros'!$B$4,AB1903)</x:f>
        <x:v>75.66</x:v>
      </x:c>
      <x:c r="AE1903" s="28" t="n">
        <x:f>W1903*X1903*(1-Z1903)</x:f>
        <x:v>75.65599999999999</x:v>
      </x:c>
      <x:c r="AF1903" s="28" t="n">
        <x:f>W1903*AA1903</x:f>
        <x:v>62.62</x:v>
      </x:c>
      <x:c r="AG1903" s="28" t="n">
        <x:f>AE1903-AF1903</x:f>
        <x:v>13.035999999999994</x:v>
      </x:c>
      <x:c r="AH1903" s="20" t="n">
        <x:f>IF(AE1903&gt;0,AG1903/AE1903,"")</x:f>
        <x:v>0.1723062281907581</x:v>
      </x:c>
      <x:c r="AI1903" s="28" t="n">
        <x:v>201910.6</x:v>
      </x:c>
      <x:c r="AJ1903" s="28"/>
      <x:c r="AK1903"/>
      <x:c r="AL1903" t="str">
        <x:v>Completado</x:v>
      </x:c>
      <x:c r="AM1903" t="str">
        <x:f>IF(W1903&lt;0,"Devuelto",AL1903)</x:f>
        <x:v>Completado</x:v>
      </x:c>
      <x:c r="AN1903" t="str">
        <x:v>QR</x:v>
      </x:c>
      <x:c r="AO1903" s="29" t="str">
        <x:v>Sin observación</x:v>
      </x:c>
      <x:c r="AP1903" t="str">
        <x:f>IF(D1903="","No","Sí")</x:f>
        <x:v>Sí</x:v>
      </x:c>
    </x:row>
    <x:row r="1904">
      <x:c r="A1904" t="n">
        <x:v>1904</x:v>
      </x:c>
      <x:c r="B1904" t="str">
        <x:v>VT0009036</x:v>
      </x:c>
      <x:c r="C1904" t="str">
        <x:v>45507</x:v>
      </x:c>
      <x:c r="D1904" s="27" t="n">
        <x:v>45507</x:v>
      </x:c>
      <x:c r="E1904" t="n">
        <x:f>IF(D1904="","",YEAR(D1904))</x:f>
        <x:v>2024</x:v>
      </x:c>
      <x:c r="F1904" t="n">
        <x:f>IF(D1904="","",MONTH(D1904))</x:f>
        <x:v>8</x:v>
      </x:c>
      <x:c r="G1904" t="str">
        <x:f>IF(D1904="","Fecha no disponible",TEXT(D1904,"mmmm"))</x:f>
        <x:v>August</x:v>
      </x:c>
      <x:c r="H1904" t="str">
        <x:f>IF(D1904="","Fecha no disponible",TEXT(D1904,"yyyy-mm"))</x:f>
        <x:v>2024-08</x:v>
      </x:c>
      <x:c r="I1904" t="str">
        <x:f>IF(D1904="","Fecha no disponible","T"&amp;ROUNDUP(MONTH(D1904)/3,0))</x:f>
        <x:v>T3</x:v>
      </x:c>
      <x:c r="J1904" t="str">
        <x:v>T019</x:v>
      </x:c>
      <x:c r="K1904" t="str">
        <x:v>Tienda Sucre 3</x:v>
      </x:c>
      <x:c r="L1904" t="str">
        <x:v>Centro</x:v>
      </x:c>
      <x:c r="M1904" t="str">
        <x:v>Sucre</x:v>
      </x:c>
      <x:c r="N1904" t="str">
        <x:f>IFERROR(VLOOKUP(M1904,'Mapeos'!$A$4:$B$30,2,FALSE),M1904)</x:f>
        <x:v>Sucre</x:v>
      </x:c>
      <x:c r="O1904" t="str">
        <x:v>C00560</x:v>
      </x:c>
      <x:c r="P1904" t="str">
        <x:v>Premium</x:v>
      </x:c>
      <x:c r="Q1904" t="str">
        <x:v>P0125</x:v>
      </x:c>
      <x:c r="R1904" t="str">
        <x:v>Deportes</x:v>
      </x:c>
      <x:c r="S1904" t="str">
        <x:v>Marca A</x:v>
      </x:c>
      <x:c r="T1904" t="str">
        <x:v>Tienda</x:v>
      </x:c>
      <x:c r="U1904" t="str">
        <x:f>IFERROR(VLOOKUP(T1904,'Mapeos'!$D$4:$E$25,2,FALSE),T1904)</x:f>
        <x:v>Tienda</x:v>
      </x:c>
      <x:c r="V1904" t="str">
        <x:v>V021</x:v>
      </x:c>
      <x:c r="W1904" t="n">
        <x:v>3</x:v>
      </x:c>
      <x:c r="X1904" s="28" t="n">
        <x:v>149.38</x:v>
      </x:c>
      <x:c r="Y1904" s="20" t="n">
        <x:v>0.1</x:v>
      </x:c>
      <x:c r="Z1904" s="20" t="n">
        <x:f>IF(Y1904&gt;1,Y1904/100,Y1904)</x:f>
        <x:v>0.1</x:v>
      </x:c>
      <x:c r="AA1904" s="28" t="n">
        <x:v>107.52</x:v>
      </x:c>
      <x:c r="AB1904" s="28" t="n">
        <x:v>403.33</x:v>
      </x:c>
      <x:c r="AC1904" s="28" t="str">
        <x:v>BOB</x:v>
      </x:c>
      <x:c r="AD1904" s="28" t="n">
        <x:f>IF(AC1904="USD",AB1904*'Parametros'!$B$4,AB1904)</x:f>
        <x:v>403.33</x:v>
      </x:c>
      <x:c r="AE1904" s="28" t="n">
        <x:f>W1904*X1904*(1-Z1904)</x:f>
        <x:v>403.326</x:v>
      </x:c>
      <x:c r="AF1904" s="28" t="n">
        <x:f>W1904*AA1904</x:f>
        <x:v>322.56</x:v>
      </x:c>
      <x:c r="AG1904" s="28" t="n">
        <x:f>AE1904-AF1904</x:f>
        <x:v>80.76600000000002</x:v>
      </x:c>
      <x:c r="AH1904" s="20" t="n">
        <x:f>IF(AE1904&gt;0,AG1904/AE1904,"")</x:f>
        <x:v>0.20024992189940646</x:v>
      </x:c>
      <x:c r="AI1904" s="28" t="n">
        <x:v>171916.69</x:v>
      </x:c>
      <x:c r="AJ1904" s="28" t="n">
        <x:v>205</x:v>
      </x:c>
      <x:c r="AK1904" t="n">
        <x:v>16</x:v>
      </x:c>
      <x:c r="AL1904" t="str">
        <x:v>Completado</x:v>
      </x:c>
      <x:c r="AM1904" t="str">
        <x:f>IF(W1904&lt;0,"Devuelto",AL1904)</x:f>
        <x:v>Completado</x:v>
      </x:c>
      <x:c r="AN1904" t="str">
        <x:v>Transferencia</x:v>
      </x:c>
      <x:c r="AO1904" s="29" t="str">
        <x:v>Sin observación</x:v>
      </x:c>
      <x:c r="AP1904" t="str">
        <x:f>IF(D1904="","No","Sí")</x:f>
        <x:v>Sí</x:v>
      </x:c>
    </x:row>
    <x:row r="1905">
      <x:c r="A1905" t="n">
        <x:v>1905</x:v>
      </x:c>
      <x:c r="B1905" t="str">
        <x:v>VT0009041</x:v>
      </x:c>
      <x:c r="C1905" t="str">
        <x:v>45892</x:v>
      </x:c>
      <x:c r="D1905" s="27" t="n">
        <x:v>45892</x:v>
      </x:c>
      <x:c r="E1905" t="n">
        <x:f>IF(D1905="","",YEAR(D1905))</x:f>
        <x:v>2025</x:v>
      </x:c>
      <x:c r="F1905" t="n">
        <x:f>IF(D1905="","",MONTH(D1905))</x:f>
        <x:v>8</x:v>
      </x:c>
      <x:c r="G1905" t="str">
        <x:f>IF(D1905="","Fecha no disponible",TEXT(D1905,"mmmm"))</x:f>
        <x:v>August</x:v>
      </x:c>
      <x:c r="H1905" t="str">
        <x:f>IF(D1905="","Fecha no disponible",TEXT(D1905,"yyyy-mm"))</x:f>
        <x:v>2025-08</x:v>
      </x:c>
      <x:c r="I1905" t="str">
        <x:f>IF(D1905="","Fecha no disponible","T"&amp;ROUNDUP(MONTH(D1905)/3,0))</x:f>
        <x:v>T3</x:v>
      </x:c>
      <x:c r="J1905" t="str">
        <x:v>T016</x:v>
      </x:c>
      <x:c r="K1905" t="str">
        <x:v>Tienda Potosí 4</x:v>
      </x:c>
      <x:c r="L1905" t="str">
        <x:v>Centro</x:v>
      </x:c>
      <x:c r="M1905" t="str">
        <x:v>Potosí</x:v>
      </x:c>
      <x:c r="N1905" t="str">
        <x:f>IFERROR(VLOOKUP(M1905,'Mapeos'!$A$4:$B$30,2,FALSE),M1905)</x:f>
        <x:v>Potosí</x:v>
      </x:c>
      <x:c r="O1905" t="str">
        <x:v>C01507</x:v>
      </x:c>
      <x:c r="P1905" t="str">
        <x:v>Premium</x:v>
      </x:c>
      <x:c r="Q1905" t="str">
        <x:v>P0056</x:v>
      </x:c>
      <x:c r="R1905" t="str">
        <x:v>Alimentos</x:v>
      </x:c>
      <x:c r="S1905" t="str">
        <x:v>Marca A</x:v>
      </x:c>
      <x:c r="T1905" t="str">
        <x:v>Tienda</x:v>
      </x:c>
      <x:c r="U1905" t="str">
        <x:f>IFERROR(VLOOKUP(T1905,'Mapeos'!$D$4:$E$25,2,FALSE),T1905)</x:f>
        <x:v>Tienda</x:v>
      </x:c>
      <x:c r="V1905" t="str">
        <x:v>V018</x:v>
      </x:c>
      <x:c r="W1905" t="n">
        <x:v>1</x:v>
      </x:c>
      <x:c r="X1905" s="28" t="n">
        <x:v>39.22</x:v>
      </x:c>
      <x:c r="Y1905" s="20" t="n">
        <x:v>0.25</x:v>
      </x:c>
      <x:c r="Z1905" s="20" t="n">
        <x:f>IF(Y1905&gt;1,Y1905/100,Y1905)</x:f>
        <x:v>0.25</x:v>
      </x:c>
      <x:c r="AA1905" s="28" t="n">
        <x:v>30.18</x:v>
      </x:c>
      <x:c r="AB1905" s="28" t="n">
        <x:v>29.41</x:v>
      </x:c>
      <x:c r="AC1905" s="28" t="str">
        <x:v>BOB</x:v>
      </x:c>
      <x:c r="AD1905" s="28" t="n">
        <x:f>IF(AC1905="USD",AB1905*'Parametros'!$B$4,AB1905)</x:f>
        <x:v>29.41</x:v>
      </x:c>
      <x:c r="AE1905" s="28" t="n">
        <x:f>W1905*X1905*(1-Z1905)</x:f>
        <x:v>29.415</x:v>
      </x:c>
      <x:c r="AF1905" s="28" t="n">
        <x:f>W1905*AA1905</x:f>
        <x:v>30.18</x:v>
      </x:c>
      <x:c r="AG1905" s="28" t="n">
        <x:f>AE1905-AF1905</x:f>
        <x:v>-0.7650000000000006</x:v>
      </x:c>
      <x:c r="AH1905" s="20" t="n">
        <x:f>IF(AE1905&gt;0,AG1905/AE1905,"")</x:f>
        <x:v>-0.026007139214686406</x:v>
      </x:c>
      <x:c r="AI1905" s="28" t="n">
        <x:v>136743.72</x:v>
      </x:c>
      <x:c r="AJ1905" s="28"/>
      <x:c r="AK1905"/>
      <x:c r="AL1905" t="str">
        <x:v>Completado</x:v>
      </x:c>
      <x:c r="AM1905" t="str">
        <x:f>IF(W1905&lt;0,"Devuelto",AL1905)</x:f>
        <x:v>Completado</x:v>
      </x:c>
      <x:c r="AN1905" t="str">
        <x:v>Efectivo</x:v>
      </x:c>
      <x:c r="AO1905" s="29" t="str">
        <x:v>Sin observación</x:v>
      </x:c>
      <x:c r="AP1905" t="str">
        <x:f>IF(D1905="","No","Sí")</x:f>
        <x:v>Sí</x:v>
      </x:c>
    </x:row>
    <x:row r="1906">
      <x:c r="A1906" t="n">
        <x:v>1906</x:v>
      </x:c>
      <x:c r="B1906" t="str">
        <x:v>VT0009046</x:v>
      </x:c>
      <x:c r="C1906" t="str">
        <x:v>45922</x:v>
      </x:c>
      <x:c r="D1906" s="27" t="n">
        <x:v>45922</x:v>
      </x:c>
      <x:c r="E1906" t="n">
        <x:f>IF(D1906="","",YEAR(D1906))</x:f>
        <x:v>2025</x:v>
      </x:c>
      <x:c r="F1906" t="n">
        <x:f>IF(D1906="","",MONTH(D1906))</x:f>
        <x:v>9</x:v>
      </x:c>
      <x:c r="G1906" t="str">
        <x:f>IF(D1906="","Fecha no disponible",TEXT(D1906,"mmmm"))</x:f>
        <x:v>September</x:v>
      </x:c>
      <x:c r="H1906" t="str">
        <x:f>IF(D1906="","Fecha no disponible",TEXT(D1906,"yyyy-mm"))</x:f>
        <x:v>2025-09</x:v>
      </x:c>
      <x:c r="I1906" t="str">
        <x:f>IF(D1906="","Fecha no disponible","T"&amp;ROUNDUP(MONTH(D1906)/3,0))</x:f>
        <x:v>T3</x:v>
      </x:c>
      <x:c r="J1906" t="str">
        <x:v>T016</x:v>
      </x:c>
      <x:c r="K1906" t="str">
        <x:v>Tienda Potosí 4</x:v>
      </x:c>
      <x:c r="L1906" t="str">
        <x:v>Centro</x:v>
      </x:c>
      <x:c r="M1906" t="str">
        <x:v>Potosí</x:v>
      </x:c>
      <x:c r="N1906" t="str">
        <x:f>IFERROR(VLOOKUP(M1906,'Mapeos'!$A$4:$B$30,2,FALSE),M1906)</x:f>
        <x:v>Potosí</x:v>
      </x:c>
      <x:c r="O1906" t="str">
        <x:v>C00269</x:v>
      </x:c>
      <x:c r="P1906" t="str">
        <x:v>Masivo</x:v>
      </x:c>
      <x:c r="Q1906" t="str">
        <x:v>P0073</x:v>
      </x:c>
      <x:c r="R1906" t="str">
        <x:v>Alimentos</x:v>
      </x:c>
      <x:c r="S1906" t="str">
        <x:v>Marca C</x:v>
      </x:c>
      <x:c r="T1906" t="str">
        <x:v>marketplace</x:v>
      </x:c>
      <x:c r="U1906" t="str">
        <x:f>IFERROR(VLOOKUP(T1906,'Mapeos'!$D$4:$E$25,2,FALSE),T1906)</x:f>
        <x:v>Marketplace</x:v>
      </x:c>
      <x:c r="V1906" t="str">
        <x:v>V037</x:v>
      </x:c>
      <x:c r="W1906" t="n">
        <x:v>1</x:v>
      </x:c>
      <x:c r="X1906" s="28" t="n">
        <x:v>30.28</x:v>
      </x:c>
      <x:c r="Y1906" s="20" t="n">
        <x:v>0.25</x:v>
      </x:c>
      <x:c r="Z1906" s="20" t="n">
        <x:f>IF(Y1906&gt;1,Y1906/100,Y1906)</x:f>
        <x:v>0.25</x:v>
      </x:c>
      <x:c r="AA1906" s="28" t="n">
        <x:v>16.07</x:v>
      </x:c>
      <x:c r="AB1906" s="28" t="n">
        <x:v>22.71</x:v>
      </x:c>
      <x:c r="AC1906" s="28" t="str">
        <x:v>BOB</x:v>
      </x:c>
      <x:c r="AD1906" s="28" t="n">
        <x:f>IF(AC1906="USD",AB1906*'Parametros'!$B$4,AB1906)</x:f>
        <x:v>22.71</x:v>
      </x:c>
      <x:c r="AE1906" s="28" t="n">
        <x:f>W1906*X1906*(1-Z1906)</x:f>
        <x:v>22.71</x:v>
      </x:c>
      <x:c r="AF1906" s="28" t="n">
        <x:f>W1906*AA1906</x:f>
        <x:v>16.07</x:v>
      </x:c>
      <x:c r="AG1906" s="28" t="n">
        <x:f>AE1906-AF1906</x:f>
        <x:v>6.640000000000001</x:v>
      </x:c>
      <x:c r="AH1906" s="20" t="n">
        <x:f>IF(AE1906&gt;0,AG1906/AE1906,"")</x:f>
        <x:v>0.29238221047996477</x:v>
      </x:c>
      <x:c r="AI1906" s="28" t="n">
        <x:v>70778.44</x:v>
      </x:c>
      <x:c r="AJ1906" s="28"/>
      <x:c r="AK1906"/>
      <x:c r="AL1906" t="str">
        <x:v>Completado</x:v>
      </x:c>
      <x:c r="AM1906" t="str">
        <x:f>IF(W1906&lt;0,"Devuelto",AL1906)</x:f>
        <x:v>Completado</x:v>
      </x:c>
      <x:c r="AN1906" t="str">
        <x:v>Transferencia</x:v>
      </x:c>
      <x:c r="AO1906" s="29" t="str">
        <x:v>Canal estandarizado</x:v>
      </x:c>
      <x:c r="AP1906" t="str">
        <x:f>IF(D1906="","No","Sí")</x:f>
        <x:v>Sí</x:v>
      </x:c>
    </x:row>
    <x:row r="1907">
      <x:c r="A1907" t="n">
        <x:v>1907</x:v>
      </x:c>
      <x:c r="B1907" t="str">
        <x:v>VT0009051</x:v>
      </x:c>
      <x:c r="C1907" t="str">
        <x:v>46020</x:v>
      </x:c>
      <x:c r="D1907" s="27" t="n">
        <x:v>46020</x:v>
      </x:c>
      <x:c r="E1907" t="n">
        <x:f>IF(D1907="","",YEAR(D1907))</x:f>
        <x:v>2025</x:v>
      </x:c>
      <x:c r="F1907" t="n">
        <x:f>IF(D1907="","",MONTH(D1907))</x:f>
        <x:v>12</x:v>
      </x:c>
      <x:c r="G1907" t="str">
        <x:f>IF(D1907="","Fecha no disponible",TEXT(D1907,"mmmm"))</x:f>
        <x:v>December</x:v>
      </x:c>
      <x:c r="H1907" t="str">
        <x:f>IF(D1907="","Fecha no disponible",TEXT(D1907,"yyyy-mm"))</x:f>
        <x:v>2025-12</x:v>
      </x:c>
      <x:c r="I1907" t="str">
        <x:f>IF(D1907="","Fecha no disponible","T"&amp;ROUNDUP(MONTH(D1907)/3,0))</x:f>
        <x:v>T4</x:v>
      </x:c>
      <x:c r="J1907" t="str">
        <x:v>T012</x:v>
      </x:c>
      <x:c r="K1907" t="str">
        <x:v>Tienda Cochabamba 4</x:v>
      </x:c>
      <x:c r="L1907" t="str">
        <x:v>Centro</x:v>
      </x:c>
      <x:c r="M1907" t="str">
        <x:v>Cochabamba</x:v>
      </x:c>
      <x:c r="N1907" t="str">
        <x:f>IFERROR(VLOOKUP(M1907,'Mapeos'!$A$4:$B$30,2,FALSE),M1907)</x:f>
        <x:v>Cochabamba</x:v>
      </x:c>
      <x:c r="O1907" t="str">
        <x:v>C00808</x:v>
      </x:c>
      <x:c r="P1907" t="str">
        <x:v>Empresa</x:v>
      </x:c>
      <x:c r="Q1907" t="str">
        <x:v>P0116</x:v>
      </x:c>
      <x:c r="R1907" t="str">
        <x:v>Hogar</x:v>
      </x:c>
      <x:c r="S1907" t="str">
        <x:v>Marca B</x:v>
      </x:c>
      <x:c r="T1907" t="str">
        <x:v>Tienda</x:v>
      </x:c>
      <x:c r="U1907" t="str">
        <x:f>IFERROR(VLOOKUP(T1907,'Mapeos'!$D$4:$E$25,2,FALSE),T1907)</x:f>
        <x:v>Tienda</x:v>
      </x:c>
      <x:c r="V1907" t="str">
        <x:v>V024</x:v>
      </x:c>
      <x:c r="W1907" t="n">
        <x:v>2</x:v>
      </x:c>
      <x:c r="X1907" s="28" t="n">
        <x:v>290.2</x:v>
      </x:c>
      <x:c r="Y1907" s="20" t="n">
        <x:v>0.1</x:v>
      </x:c>
      <x:c r="Z1907" s="20" t="n">
        <x:f>IF(Y1907&gt;1,Y1907/100,Y1907)</x:f>
        <x:v>0.1</x:v>
      </x:c>
      <x:c r="AA1907" s="28" t="n">
        <x:v>161.09</x:v>
      </x:c>
      <x:c r="AB1907" s="28" t="n">
        <x:v>522.36</x:v>
      </x:c>
      <x:c r="AC1907" s="28" t="str">
        <x:v>BOB</x:v>
      </x:c>
      <x:c r="AD1907" s="28" t="n">
        <x:f>IF(AC1907="USD",AB1907*'Parametros'!$B$4,AB1907)</x:f>
        <x:v>522.36</x:v>
      </x:c>
      <x:c r="AE1907" s="28" t="n">
        <x:f>W1907*X1907*(1-Z1907)</x:f>
        <x:v>522.36</x:v>
      </x:c>
      <x:c r="AF1907" s="28" t="n">
        <x:f>W1907*AA1907</x:f>
        <x:v>322.18</x:v>
      </x:c>
      <x:c r="AG1907" s="28" t="n">
        <x:f>AE1907-AF1907</x:f>
        <x:v>200.18</x:v>
      </x:c>
      <x:c r="AH1907" s="20" t="n">
        <x:f>IF(AE1907&gt;0,AG1907/AE1907,"")</x:f>
        <x:v>0.383222298797764</x:v>
      </x:c>
      <x:c r="AI1907" s="28" t="n">
        <x:v>186467.25</x:v>
      </x:c>
      <x:c r="AJ1907" s="28"/>
      <x:c r="AK1907"/>
      <x:c r="AL1907" t="str">
        <x:v>Completado</x:v>
      </x:c>
      <x:c r="AM1907" t="str">
        <x:f>IF(W1907&lt;0,"Devuelto",AL1907)</x:f>
        <x:v>Completado</x:v>
      </x:c>
      <x:c r="AN1907" t="str">
        <x:v>Transferencia</x:v>
      </x:c>
      <x:c r="AO1907" s="29" t="str">
        <x:v>Sin observación</x:v>
      </x:c>
      <x:c r="AP1907" t="str">
        <x:f>IF(D1907="","No","Sí")</x:f>
        <x:v>Sí</x:v>
      </x:c>
    </x:row>
    <x:row r="1908">
      <x:c r="A1908" t="n">
        <x:v>1908</x:v>
      </x:c>
      <x:c r="B1908" t="str">
        <x:v>VT0009055</x:v>
      </x:c>
      <x:c r="C1908" t="str">
        <x:v>45918</x:v>
      </x:c>
      <x:c r="D1908" s="27" t="n">
        <x:v>45918</x:v>
      </x:c>
      <x:c r="E1908" t="n">
        <x:f>IF(D1908="","",YEAR(D1908))</x:f>
        <x:v>2025</x:v>
      </x:c>
      <x:c r="F1908" t="n">
        <x:f>IF(D1908="","",MONTH(D1908))</x:f>
        <x:v>9</x:v>
      </x:c>
      <x:c r="G1908" t="str">
        <x:f>IF(D1908="","Fecha no disponible",TEXT(D1908,"mmmm"))</x:f>
        <x:v>September</x:v>
      </x:c>
      <x:c r="H1908" t="str">
        <x:f>IF(D1908="","Fecha no disponible",TEXT(D1908,"yyyy-mm"))</x:f>
        <x:v>2025-09</x:v>
      </x:c>
      <x:c r="I1908" t="str">
        <x:f>IF(D1908="","Fecha no disponible","T"&amp;ROUNDUP(MONTH(D1908)/3,0))</x:f>
        <x:v>T3</x:v>
      </x:c>
      <x:c r="J1908" t="str">
        <x:v>T019</x:v>
      </x:c>
      <x:c r="K1908" t="str">
        <x:v>Tienda Sucre 3</x:v>
      </x:c>
      <x:c r="L1908" t="str">
        <x:v>Centro</x:v>
      </x:c>
      <x:c r="M1908" t="str">
        <x:v>Sucre</x:v>
      </x:c>
      <x:c r="N1908" t="str">
        <x:f>IFERROR(VLOOKUP(M1908,'Mapeos'!$A$4:$B$30,2,FALSE),M1908)</x:f>
        <x:v>Sucre</x:v>
      </x:c>
      <x:c r="O1908" t="str">
        <x:v>C01031</x:v>
      </x:c>
      <x:c r="P1908" t="str">
        <x:v>Masivo</x:v>
      </x:c>
      <x:c r="Q1908" t="str">
        <x:v>P0129</x:v>
      </x:c>
      <x:c r="R1908" t="str">
        <x:v>Deportes</x:v>
      </x:c>
      <x:c r="S1908" t="str">
        <x:v>Marca D</x:v>
      </x:c>
      <x:c r="T1908" t="str">
        <x:v>Tienda</x:v>
      </x:c>
      <x:c r="U1908" t="str">
        <x:f>IFERROR(VLOOKUP(T1908,'Mapeos'!$D$4:$E$25,2,FALSE),T1908)</x:f>
        <x:v>Tienda</x:v>
      </x:c>
      <x:c r="V1908" t="str">
        <x:v>V022</x:v>
      </x:c>
      <x:c r="W1908" t="n">
        <x:v>1</x:v>
      </x:c>
      <x:c r="X1908" s="28" t="n">
        <x:v>213.62</x:v>
      </x:c>
      <x:c r="Y1908" s="20" t="n">
        <x:v>0.05</x:v>
      </x:c>
      <x:c r="Z1908" s="20" t="n">
        <x:f>IF(Y1908&gt;1,Y1908/100,Y1908)</x:f>
        <x:v>0.05</x:v>
      </x:c>
      <x:c r="AA1908" s="28" t="n">
        <x:v>120.05</x:v>
      </x:c>
      <x:c r="AB1908" s="28" t="n">
        <x:v>202.94</x:v>
      </x:c>
      <x:c r="AC1908" s="28" t="str">
        <x:v>BOB</x:v>
      </x:c>
      <x:c r="AD1908" s="28" t="n">
        <x:f>IF(AC1908="USD",AB1908*'Parametros'!$B$4,AB1908)</x:f>
        <x:v>202.94</x:v>
      </x:c>
      <x:c r="AE1908" s="28" t="n">
        <x:f>W1908*X1908*(1-Z1908)</x:f>
        <x:v>202.939</x:v>
      </x:c>
      <x:c r="AF1908" s="28" t="n">
        <x:f>W1908*AA1908</x:f>
        <x:v>120.05</x:v>
      </x:c>
      <x:c r="AG1908" s="28" t="n">
        <x:f>AE1908-AF1908</x:f>
        <x:v>82.889</x:v>
      </x:c>
      <x:c r="AH1908" s="20" t="n">
        <x:f>IF(AE1908&gt;0,AG1908/AE1908,"")</x:f>
        <x:v>0.40844293112708746</x:v>
      </x:c>
      <x:c r="AI1908" s="28" t="n">
        <x:v>130275.56</x:v>
      </x:c>
      <x:c r="AJ1908" s="28" t="n">
        <x:v>164</x:v>
      </x:c>
      <x:c r="AK1908" t="n">
        <x:v>26</x:v>
      </x:c>
      <x:c r="AL1908" t="str">
        <x:v>Completado</x:v>
      </x:c>
      <x:c r="AM1908" t="str">
        <x:f>IF(W1908&lt;0,"Devuelto",AL1908)</x:f>
        <x:v>Completado</x:v>
      </x:c>
      <x:c r="AN1908" t="str">
        <x:v>QR</x:v>
      </x:c>
      <x:c r="AO1908" s="29" t="str">
        <x:v>Sin observación</x:v>
      </x:c>
      <x:c r="AP1908" t="str">
        <x:f>IF(D1908="","No","Sí")</x:f>
        <x:v>Sí</x:v>
      </x:c>
    </x:row>
    <x:row r="1909">
      <x:c r="A1909" t="n">
        <x:v>1909</x:v>
      </x:c>
      <x:c r="B1909" t="str">
        <x:v>VT0009060</x:v>
      </x:c>
      <x:c r="C1909" t="str">
        <x:v>45564</x:v>
      </x:c>
      <x:c r="D1909" s="27" t="n">
        <x:v>45564</x:v>
      </x:c>
      <x:c r="E1909" t="n">
        <x:f>IF(D1909="","",YEAR(D1909))</x:f>
        <x:v>2024</x:v>
      </x:c>
      <x:c r="F1909" t="n">
        <x:f>IF(D1909="","",MONTH(D1909))</x:f>
        <x:v>9</x:v>
      </x:c>
      <x:c r="G1909" t="str">
        <x:f>IF(D1909="","Fecha no disponible",TEXT(D1909,"mmmm"))</x:f>
        <x:v>September</x:v>
      </x:c>
      <x:c r="H1909" t="str">
        <x:f>IF(D1909="","Fecha no disponible",TEXT(D1909,"yyyy-mm"))</x:f>
        <x:v>2024-09</x:v>
      </x:c>
      <x:c r="I1909" t="str">
        <x:f>IF(D1909="","Fecha no disponible","T"&amp;ROUNDUP(MONTH(D1909)/3,0))</x:f>
        <x:v>T3</x:v>
      </x:c>
      <x:c r="J1909" t="str">
        <x:v>T002</x:v>
      </x:c>
      <x:c r="K1909" t="str">
        <x:v>Tienda La Paz 2</x:v>
      </x:c>
      <x:c r="L1909" t="str">
        <x:v>Mall</x:v>
      </x:c>
      <x:c r="M1909" t="str">
        <x:v>La Paz</x:v>
      </x:c>
      <x:c r="N1909" t="str">
        <x:f>IFERROR(VLOOKUP(M1909,'Mapeos'!$A$4:$B$30,2,FALSE),M1909)</x:f>
        <x:v>La Paz</x:v>
      </x:c>
      <x:c r="O1909" t="str">
        <x:v>C01601</x:v>
      </x:c>
      <x:c r="P1909" t="str">
        <x:v>Frecuente</x:v>
      </x:c>
      <x:c r="Q1909" t="str">
        <x:v>P0078</x:v>
      </x:c>
      <x:c r="R1909" t="str">
        <x:v>Cuidado Personal</x:v>
      </x:c>
      <x:c r="S1909" t="str">
        <x:v>Marca B</x:v>
      </x:c>
      <x:c r="T1909" t="str">
        <x:v>E-commerce</x:v>
      </x:c>
      <x:c r="U1909" t="str">
        <x:f>IFERROR(VLOOKUP(T1909,'Mapeos'!$D$4:$E$25,2,FALSE),T1909)</x:f>
        <x:v>E-commerce</x:v>
      </x:c>
      <x:c r="V1909" t="str">
        <x:v>V014</x:v>
      </x:c>
      <x:c r="W1909" t="n">
        <x:v>-1</x:v>
      </x:c>
      <x:c r="X1909" s="28" t="n">
        <x:v>99.99</x:v>
      </x:c>
      <x:c r="Y1909" s="20" t="n">
        <x:v>0.15</x:v>
      </x:c>
      <x:c r="Z1909" s="20" t="n">
        <x:f>IF(Y1909&gt;1,Y1909/100,Y1909)</x:f>
        <x:v>0.15</x:v>
      </x:c>
      <x:c r="AA1909" s="28" t="n">
        <x:v>50.86</x:v>
      </x:c>
      <x:c r="AB1909" s="28" t="n">
        <x:v>-84.99</x:v>
      </x:c>
      <x:c r="AC1909" s="28" t="str">
        <x:v>BOB</x:v>
      </x:c>
      <x:c r="AD1909" s="28" t="n">
        <x:f>IF(AC1909="USD",AB1909*'Parametros'!$B$4,AB1909)</x:f>
        <x:v>-84.99</x:v>
      </x:c>
      <x:c r="AE1909" s="28" t="n">
        <x:f>W1909*X1909*(1-Z1909)</x:f>
        <x:v>-84.99149999999999</x:v>
      </x:c>
      <x:c r="AF1909" s="28" t="n">
        <x:f>W1909*AA1909</x:f>
        <x:v>-50.86</x:v>
      </x:c>
      <x:c r="AG1909" s="28" t="n">
        <x:f>AE1909-AF1909</x:f>
        <x:v>-34.13149999999999</x:v>
      </x:c>
      <x:c r="AH1909" s="20" t="str">
        <x:f>IF(AE1909&gt;0,AG1909/AE1909,"")</x:f>
      </x:c>
      <x:c r="AI1909" s="28" t="n">
        <x:v>75955.3</x:v>
      </x:c>
      <x:c r="AJ1909" s="28"/>
      <x:c r="AK1909"/>
      <x:c r="AL1909" t="str">
        <x:v>Devuelto</x:v>
      </x:c>
      <x:c r="AM1909" t="str">
        <x:f>IF(W1909&lt;0,"Devuelto",AL1909)</x:f>
        <x:v>Devuelto</x:v>
      </x:c>
      <x:c r="AN1909" t="str">
        <x:v>QR</x:v>
      </x:c>
      <x:c r="AO1909" s="29" t="str">
        <x:v>Sin observación</x:v>
      </x:c>
      <x:c r="AP1909" t="str">
        <x:f>IF(D1909="","No","Sí")</x:f>
        <x:v>Sí</x:v>
      </x:c>
    </x:row>
    <x:row r="1910">
      <x:c r="A1910" t="n">
        <x:v>1910</x:v>
      </x:c>
      <x:c r="B1910" t="str">
        <x:v>VT0009065</x:v>
      </x:c>
      <x:c r="C1910" t="str">
        <x:v>45624</x:v>
      </x:c>
      <x:c r="D1910" s="27" t="n">
        <x:v>45624</x:v>
      </x:c>
      <x:c r="E1910" t="n">
        <x:f>IF(D1910="","",YEAR(D1910))</x:f>
        <x:v>2024</x:v>
      </x:c>
      <x:c r="F1910" t="n">
        <x:f>IF(D1910="","",MONTH(D1910))</x:f>
        <x:v>11</x:v>
      </x:c>
      <x:c r="G1910" t="str">
        <x:f>IF(D1910="","Fecha no disponible",TEXT(D1910,"mmmm"))</x:f>
        <x:v>November</x:v>
      </x:c>
      <x:c r="H1910" t="str">
        <x:f>IF(D1910="","Fecha no disponible",TEXT(D1910,"yyyy-mm"))</x:f>
        <x:v>2024-11</x:v>
      </x:c>
      <x:c r="I1910" t="str">
        <x:f>IF(D1910="","Fecha no disponible","T"&amp;ROUNDUP(MONTH(D1910)/3,0))</x:f>
        <x:v>T4</x:v>
      </x:c>
      <x:c r="J1910" t="str">
        <x:v>T006</x:v>
      </x:c>
      <x:c r="K1910" t="str">
        <x:v>Tienda Santa Cruz 2</x:v>
      </x:c>
      <x:c r="L1910" t="str">
        <x:v>Mall</x:v>
      </x:c>
      <x:c r="M1910" t="str">
        <x:v>Santa Cruz</x:v>
      </x:c>
      <x:c r="N1910" t="str">
        <x:f>IFERROR(VLOOKUP(M1910,'Mapeos'!$A$4:$B$30,2,FALSE),M1910)</x:f>
        <x:v>Santa Cruz</x:v>
      </x:c>
      <x:c r="O1910" t="str">
        <x:v>C01600</x:v>
      </x:c>
      <x:c r="P1910" t="str">
        <x:v>Premium</x:v>
      </x:c>
      <x:c r="Q1910" t="str">
        <x:v>P0131</x:v>
      </x:c>
      <x:c r="R1910" t="str">
        <x:v>Cuidado Personal</x:v>
      </x:c>
      <x:c r="S1910" t="str">
        <x:v>Marca C</x:v>
      </x:c>
      <x:c r="T1910" t="str">
        <x:v>Tienda</x:v>
      </x:c>
      <x:c r="U1910" t="str">
        <x:f>IFERROR(VLOOKUP(T1910,'Mapeos'!$D$4:$E$25,2,FALSE),T1910)</x:f>
        <x:v>Tienda</x:v>
      </x:c>
      <x:c r="V1910" t="str">
        <x:v>V007</x:v>
      </x:c>
      <x:c r="W1910" t="n">
        <x:v>1</x:v>
      </x:c>
      <x:c r="X1910" s="28" t="n">
        <x:v>94.22</x:v>
      </x:c>
      <x:c r="Y1910" s="20" t="n">
        <x:v>0</x:v>
      </x:c>
      <x:c r="Z1910" s="20" t="n">
        <x:f>IF(Y1910&gt;1,Y1910/100,Y1910)</x:f>
        <x:v>0</x:v>
      </x:c>
      <x:c r="AA1910" s="28" t="n">
        <x:v>64.44</x:v>
      </x:c>
      <x:c r="AB1910" s="28" t="n">
        <x:v>94.22</x:v>
      </x:c>
      <x:c r="AC1910" s="28" t="str">
        <x:v>BOB</x:v>
      </x:c>
      <x:c r="AD1910" s="28" t="n">
        <x:f>IF(AC1910="USD",AB1910*'Parametros'!$B$4,AB1910)</x:f>
        <x:v>94.22</x:v>
      </x:c>
      <x:c r="AE1910" s="28" t="n">
        <x:f>W1910*X1910*(1-Z1910)</x:f>
        <x:v>94.22</x:v>
      </x:c>
      <x:c r="AF1910" s="28" t="n">
        <x:f>W1910*AA1910</x:f>
        <x:v>64.44</x:v>
      </x:c>
      <x:c r="AG1910" s="28" t="n">
        <x:f>AE1910-AF1910</x:f>
        <x:v>29.78</x:v>
      </x:c>
      <x:c r="AH1910" s="20" t="n">
        <x:f>IF(AE1910&gt;0,AG1910/AE1910,"")</x:f>
        <x:v>0.31606877520696247</x:v>
      </x:c>
      <x:c r="AI1910" s="28" t="n">
        <x:v>177999.68</x:v>
      </x:c>
      <x:c r="AJ1910" s="28"/>
      <x:c r="AK1910"/>
      <x:c r="AL1910" t="str">
        <x:v>Completado</x:v>
      </x:c>
      <x:c r="AM1910" t="str">
        <x:f>IF(W1910&lt;0,"Devuelto",AL1910)</x:f>
        <x:v>Completado</x:v>
      </x:c>
      <x:c r="AN1910" t="str">
        <x:v>Transferencia</x:v>
      </x:c>
      <x:c r="AO1910" s="29" t="str">
        <x:v>Sin observación</x:v>
      </x:c>
      <x:c r="AP1910" t="str">
        <x:f>IF(D1910="","No","Sí")</x:f>
        <x:v>Sí</x:v>
      </x:c>
    </x:row>
    <x:row r="1911">
      <x:c r="A1911" t="n">
        <x:v>1911</x:v>
      </x:c>
      <x:c r="B1911" t="str">
        <x:v>VT0009070</x:v>
      </x:c>
      <x:c r="C1911" t="str">
        <x:v>45560</x:v>
      </x:c>
      <x:c r="D1911" s="27" t="n">
        <x:v>45560</x:v>
      </x:c>
      <x:c r="E1911" t="n">
        <x:f>IF(D1911="","",YEAR(D1911))</x:f>
        <x:v>2024</x:v>
      </x:c>
      <x:c r="F1911" t="n">
        <x:f>IF(D1911="","",MONTH(D1911))</x:f>
        <x:v>9</x:v>
      </x:c>
      <x:c r="G1911" t="str">
        <x:f>IF(D1911="","Fecha no disponible",TEXT(D1911,"mmmm"))</x:f>
        <x:v>September</x:v>
      </x:c>
      <x:c r="H1911" t="str">
        <x:f>IF(D1911="","Fecha no disponible",TEXT(D1911,"yyyy-mm"))</x:f>
        <x:v>2024-09</x:v>
      </x:c>
      <x:c r="I1911" t="str">
        <x:f>IF(D1911="","Fecha no disponible","T"&amp;ROUNDUP(MONTH(D1911)/3,0))</x:f>
        <x:v>T3</x:v>
      </x:c>
      <x:c r="J1911" t="str">
        <x:v>T002</x:v>
      </x:c>
      <x:c r="K1911" t="str">
        <x:v>Tienda La Paz 2</x:v>
      </x:c>
      <x:c r="L1911" t="str">
        <x:v>Mall</x:v>
      </x:c>
      <x:c r="M1911" t="str">
        <x:v>La Paz</x:v>
      </x:c>
      <x:c r="N1911" t="str">
        <x:f>IFERROR(VLOOKUP(M1911,'Mapeos'!$A$4:$B$30,2,FALSE),M1911)</x:f>
        <x:v>La Paz</x:v>
      </x:c>
      <x:c r="O1911" t="str">
        <x:v>C01435</x:v>
      </x:c>
      <x:c r="P1911" t="str">
        <x:v>Empresa</x:v>
      </x:c>
      <x:c r="Q1911" t="str">
        <x:v>P0072</x:v>
      </x:c>
      <x:c r="R1911" t="str">
        <x:v>Hogar</x:v>
      </x:c>
      <x:c r="S1911" t="str">
        <x:v>Marca C</x:v>
      </x:c>
      <x:c r="T1911" t="str">
        <x:v>Marketplace</x:v>
      </x:c>
      <x:c r="U1911" t="str">
        <x:f>IFERROR(VLOOKUP(T1911,'Mapeos'!$D$4:$E$25,2,FALSE),T1911)</x:f>
        <x:v>Marketplace</x:v>
      </x:c>
      <x:c r="V1911" t="str">
        <x:v>V035</x:v>
      </x:c>
      <x:c r="W1911" t="n">
        <x:v>6</x:v>
      </x:c>
      <x:c r="X1911" s="28" t="n">
        <x:v>395.05</x:v>
      </x:c>
      <x:c r="Y1911" s="20" t="n">
        <x:v>0.25</x:v>
      </x:c>
      <x:c r="Z1911" s="20" t="n">
        <x:f>IF(Y1911&gt;1,Y1911/100,Y1911)</x:f>
        <x:v>0.25</x:v>
      </x:c>
      <x:c r="AA1911" s="28" t="n">
        <x:v>229.89</x:v>
      </x:c>
      <x:c r="AB1911" s="28" t="n">
        <x:v>1777.73</x:v>
      </x:c>
      <x:c r="AC1911" s="28" t="str">
        <x:v>BOB</x:v>
      </x:c>
      <x:c r="AD1911" s="28" t="n">
        <x:f>IF(AC1911="USD",AB1911*'Parametros'!$B$4,AB1911)</x:f>
        <x:v>1777.73</x:v>
      </x:c>
      <x:c r="AE1911" s="28" t="n">
        <x:f>W1911*X1911*(1-Z1911)</x:f>
        <x:v>1777.7250000000001</x:v>
      </x:c>
      <x:c r="AF1911" s="28" t="n">
        <x:f>W1911*AA1911</x:f>
        <x:v>1379.34</x:v>
      </x:c>
      <x:c r="AG1911" s="28" t="n">
        <x:f>AE1911-AF1911</x:f>
        <x:v>398.3850000000002</x:v>
      </x:c>
      <x:c r="AH1911" s="20" t="n">
        <x:f>IF(AE1911&gt;0,AG1911/AE1911,"")</x:f>
        <x:v>0.22409821541577027</x:v>
      </x:c>
      <x:c r="AI1911" s="28" t="n">
        <x:v>91454.1</x:v>
      </x:c>
      <x:c r="AJ1911" s="28"/>
      <x:c r="AK1911"/>
      <x:c r="AL1911" t="str">
        <x:v>Completado</x:v>
      </x:c>
      <x:c r="AM1911" t="str">
        <x:f>IF(W1911&lt;0,"Devuelto",AL1911)</x:f>
        <x:v>Completado</x:v>
      </x:c>
      <x:c r="AN1911" t="str">
        <x:v>QR</x:v>
      </x:c>
      <x:c r="AO1911" s="29" t="str">
        <x:v>Sin observación</x:v>
      </x:c>
      <x:c r="AP1911" t="str">
        <x:f>IF(D1911="","No","Sí")</x:f>
        <x:v>Sí</x:v>
      </x:c>
    </x:row>
    <x:row r="1912">
      <x:c r="A1912" t="n">
        <x:v>1912</x:v>
      </x:c>
      <x:c r="B1912" t="str">
        <x:v>VT0009074</x:v>
      </x:c>
      <x:c r="C1912" t="str">
        <x:v>45382</x:v>
      </x:c>
      <x:c r="D1912" s="27" t="n">
        <x:v>45382</x:v>
      </x:c>
      <x:c r="E1912" t="n">
        <x:f>IF(D1912="","",YEAR(D1912))</x:f>
        <x:v>2024</x:v>
      </x:c>
      <x:c r="F1912" t="n">
        <x:f>IF(D1912="","",MONTH(D1912))</x:f>
        <x:v>3</x:v>
      </x:c>
      <x:c r="G1912" t="str">
        <x:f>IF(D1912="","Fecha no disponible",TEXT(D1912,"mmmm"))</x:f>
        <x:v>March</x:v>
      </x:c>
      <x:c r="H1912" t="str">
        <x:f>IF(D1912="","Fecha no disponible",TEXT(D1912,"yyyy-mm"))</x:f>
        <x:v>2024-03</x:v>
      </x:c>
      <x:c r="I1912" t="str">
        <x:f>IF(D1912="","Fecha no disponible","T"&amp;ROUNDUP(MONTH(D1912)/3,0))</x:f>
        <x:v>T1</x:v>
      </x:c>
      <x:c r="J1912" t="str">
        <x:v>T015</x:v>
      </x:c>
      <x:c r="K1912" t="str">
        <x:v>Tienda Potosí 3</x:v>
      </x:c>
      <x:c r="L1912" t="str">
        <x:v>Mall</x:v>
      </x:c>
      <x:c r="M1912" t="str">
        <x:v>Potosí</x:v>
      </x:c>
      <x:c r="N1912" t="str">
        <x:f>IFERROR(VLOOKUP(M1912,'Mapeos'!$A$4:$B$30,2,FALSE),M1912)</x:f>
        <x:v>Potosí</x:v>
      </x:c>
      <x:c r="O1912" t="str">
        <x:v>C00163</x:v>
      </x:c>
      <x:c r="P1912" t="str">
        <x:v>Empresa</x:v>
      </x:c>
      <x:c r="Q1912" t="str">
        <x:v>P0045</x:v>
      </x:c>
      <x:c r="R1912" t="str">
        <x:v>Hogar</x:v>
      </x:c>
      <x:c r="S1912" t="str">
        <x:v>Marca D</x:v>
      </x:c>
      <x:c r="T1912" t="str">
        <x:v>Tienda</x:v>
      </x:c>
      <x:c r="U1912" t="str">
        <x:f>IFERROR(VLOOKUP(T1912,'Mapeos'!$D$4:$E$25,2,FALSE),T1912)</x:f>
        <x:v>Tienda</x:v>
      </x:c>
      <x:c r="V1912" t="str">
        <x:v>V027</x:v>
      </x:c>
      <x:c r="W1912" t="n">
        <x:v>2</x:v>
      </x:c>
      <x:c r="X1912" s="28" t="n">
        <x:v>251.64</x:v>
      </x:c>
      <x:c r="Y1912" s="20" t="n">
        <x:v>0.1</x:v>
      </x:c>
      <x:c r="Z1912" s="20" t="n">
        <x:f>IF(Y1912&gt;1,Y1912/100,Y1912)</x:f>
        <x:v>0.1</x:v>
      </x:c>
      <x:c r="AA1912" s="28" t="n">
        <x:v>123.6</x:v>
      </x:c>
      <x:c r="AB1912" s="28" t="n">
        <x:v>452.95</x:v>
      </x:c>
      <x:c r="AC1912" s="28" t="str">
        <x:v>BOB</x:v>
      </x:c>
      <x:c r="AD1912" s="28" t="n">
        <x:f>IF(AC1912="USD",AB1912*'Parametros'!$B$4,AB1912)</x:f>
        <x:v>452.95</x:v>
      </x:c>
      <x:c r="AE1912" s="28" t="n">
        <x:f>W1912*X1912*(1-Z1912)</x:f>
        <x:v>452.952</x:v>
      </x:c>
      <x:c r="AF1912" s="28" t="n">
        <x:f>W1912*AA1912</x:f>
        <x:v>247.2</x:v>
      </x:c>
      <x:c r="AG1912" s="28" t="n">
        <x:f>AE1912-AF1912</x:f>
        <x:v>205.752</x:v>
      </x:c>
      <x:c r="AH1912" s="20" t="n">
        <x:f>IF(AE1912&gt;0,AG1912/AE1912,"")</x:f>
        <x:v>0.45424680760875324</x:v>
      </x:c>
      <x:c r="AI1912" s="28" t="n">
        <x:v>146311.32</x:v>
      </x:c>
      <x:c r="AJ1912" s="28"/>
      <x:c r="AK1912"/>
      <x:c r="AL1912" t="str">
        <x:v>Completado</x:v>
      </x:c>
      <x:c r="AM1912" t="str">
        <x:f>IF(W1912&lt;0,"Devuelto",AL1912)</x:f>
        <x:v>Completado</x:v>
      </x:c>
      <x:c r="AN1912" t="str">
        <x:v>QR</x:v>
      </x:c>
      <x:c r="AO1912" s="29" t="str">
        <x:v>Sin observación</x:v>
      </x:c>
      <x:c r="AP1912" t="str">
        <x:f>IF(D1912="","No","Sí")</x:f>
        <x:v>Sí</x:v>
      </x:c>
    </x:row>
    <x:row r="1913">
      <x:c r="A1913" t="n">
        <x:v>1913</x:v>
      </x:c>
      <x:c r="B1913" t="str">
        <x:v>VT0009079</x:v>
      </x:c>
      <x:c r="C1913" t="str">
        <x:v>46049</x:v>
      </x:c>
      <x:c r="D1913" s="27" t="n">
        <x:v>46049</x:v>
      </x:c>
      <x:c r="E1913" t="n">
        <x:f>IF(D1913="","",YEAR(D1913))</x:f>
        <x:v>2026</x:v>
      </x:c>
      <x:c r="F1913" t="n">
        <x:f>IF(D1913="","",MONTH(D1913))</x:f>
        <x:v>1</x:v>
      </x:c>
      <x:c r="G1913" t="str">
        <x:f>IF(D1913="","Fecha no disponible",TEXT(D1913,"mmmm"))</x:f>
        <x:v>January</x:v>
      </x:c>
      <x:c r="H1913" t="str">
        <x:f>IF(D1913="","Fecha no disponible",TEXT(D1913,"yyyy-mm"))</x:f>
        <x:v>2026-01</x:v>
      </x:c>
      <x:c r="I1913" t="str">
        <x:f>IF(D1913="","Fecha no disponible","T"&amp;ROUNDUP(MONTH(D1913)/3,0))</x:f>
        <x:v>T1</x:v>
      </x:c>
      <x:c r="J1913" t="str">
        <x:v>T004</x:v>
      </x:c>
      <x:c r="K1913" t="str">
        <x:v>Tienda La Paz 4</x:v>
      </x:c>
      <x:c r="L1913" t="str">
        <x:v>Centro</x:v>
      </x:c>
      <x:c r="M1913" t="str">
        <x:v>La Paz</x:v>
      </x:c>
      <x:c r="N1913" t="str">
        <x:f>IFERROR(VLOOKUP(M1913,'Mapeos'!$A$4:$B$30,2,FALSE),M1913)</x:f>
        <x:v>La Paz</x:v>
      </x:c>
      <x:c r="O1913" t="str">
        <x:v>C01793</x:v>
      </x:c>
      <x:c r="P1913" t="str">
        <x:v>Premium</x:v>
      </x:c>
      <x:c r="Q1913" t="str">
        <x:v>P0030</x:v>
      </x:c>
      <x:c r="R1913" t="str">
        <x:v>Deportes</x:v>
      </x:c>
      <x:c r="S1913" t="str">
        <x:v>Marca A</x:v>
      </x:c>
      <x:c r="T1913" t="str">
        <x:v>Tienda</x:v>
      </x:c>
      <x:c r="U1913" t="str">
        <x:f>IFERROR(VLOOKUP(T1913,'Mapeos'!$D$4:$E$25,2,FALSE),T1913)</x:f>
        <x:v>Tienda</x:v>
      </x:c>
      <x:c r="V1913" t="str">
        <x:v>V031</x:v>
      </x:c>
      <x:c r="W1913" t="n">
        <x:v>1</x:v>
      </x:c>
      <x:c r="X1913" s="28" t="n">
        <x:v>126.67</x:v>
      </x:c>
      <x:c r="Y1913" s="20" t="n">
        <x:v>0.25</x:v>
      </x:c>
      <x:c r="Z1913" s="20" t="n">
        <x:f>IF(Y1913&gt;1,Y1913/100,Y1913)</x:f>
        <x:v>0.25</x:v>
      </x:c>
      <x:c r="AA1913" s="28" t="n">
        <x:v>103.51</x:v>
      </x:c>
      <x:c r="AB1913" s="28" t="n">
        <x:v>95</x:v>
      </x:c>
      <x:c r="AC1913" s="28" t="str">
        <x:v>BOB</x:v>
      </x:c>
      <x:c r="AD1913" s="28" t="n">
        <x:f>IF(AC1913="USD",AB1913*'Parametros'!$B$4,AB1913)</x:f>
        <x:v>95</x:v>
      </x:c>
      <x:c r="AE1913" s="28" t="n">
        <x:f>W1913*X1913*(1-Z1913)</x:f>
        <x:v>95.0025</x:v>
      </x:c>
      <x:c r="AF1913" s="28" t="n">
        <x:f>W1913*AA1913</x:f>
        <x:v>103.51</x:v>
      </x:c>
      <x:c r="AG1913" s="28" t="n">
        <x:f>AE1913-AF1913</x:f>
        <x:v>-8.507500000000007</x:v>
      </x:c>
      <x:c r="AH1913" s="20" t="n">
        <x:f>IF(AE1913&gt;0,AG1913/AE1913,"")</x:f>
        <x:v>-0.08955027499276343</x:v>
      </x:c>
      <x:c r="AI1913" s="28" t="n">
        <x:v>164515.55</x:v>
      </x:c>
      <x:c r="AJ1913" s="28"/>
      <x:c r="AK1913"/>
      <x:c r="AL1913" t="str">
        <x:v>Completado</x:v>
      </x:c>
      <x:c r="AM1913" t="str">
        <x:f>IF(W1913&lt;0,"Devuelto",AL1913)</x:f>
        <x:v>Completado</x:v>
      </x:c>
      <x:c r="AN1913" t="str">
        <x:v>Transferencia</x:v>
      </x:c>
      <x:c r="AO1913" s="29" t="str">
        <x:v>Sin observación</x:v>
      </x:c>
      <x:c r="AP1913" t="str">
        <x:f>IF(D1913="","No","Sí")</x:f>
        <x:v>Sí</x:v>
      </x:c>
    </x:row>
    <x:row r="1914">
      <x:c r="A1914" t="n">
        <x:v>1914</x:v>
      </x:c>
      <x:c r="B1914" t="str">
        <x:v>VT0009084</x:v>
      </x:c>
      <x:c r="C1914" t="str">
        <x:v>46075</x:v>
      </x:c>
      <x:c r="D1914" s="27" t="n">
        <x:v>46075</x:v>
      </x:c>
      <x:c r="E1914" t="n">
        <x:f>IF(D1914="","",YEAR(D1914))</x:f>
        <x:v>2026</x:v>
      </x:c>
      <x:c r="F1914" t="n">
        <x:f>IF(D1914="","",MONTH(D1914))</x:f>
        <x:v>2</x:v>
      </x:c>
      <x:c r="G1914" t="str">
        <x:f>IF(D1914="","Fecha no disponible",TEXT(D1914,"mmmm"))</x:f>
        <x:v>February</x:v>
      </x:c>
      <x:c r="H1914" t="str">
        <x:f>IF(D1914="","Fecha no disponible",TEXT(D1914,"yyyy-mm"))</x:f>
        <x:v>2026-02</x:v>
      </x:c>
      <x:c r="I1914" t="str">
        <x:f>IF(D1914="","Fecha no disponible","T"&amp;ROUNDUP(MONTH(D1914)/3,0))</x:f>
        <x:v>T1</x:v>
      </x:c>
      <x:c r="J1914" t="str">
        <x:v>T006</x:v>
      </x:c>
      <x:c r="K1914" t="str">
        <x:v>Tienda Santa Cruz 2</x:v>
      </x:c>
      <x:c r="L1914" t="str">
        <x:v>Mall</x:v>
      </x:c>
      <x:c r="M1914" t="str">
        <x:v>Santa Cruz</x:v>
      </x:c>
      <x:c r="N1914" t="str">
        <x:f>IFERROR(VLOOKUP(M1914,'Mapeos'!$A$4:$B$30,2,FALSE),M1914)</x:f>
        <x:v>Santa Cruz</x:v>
      </x:c>
      <x:c r="O1914" t="str">
        <x:v>C00246</x:v>
      </x:c>
      <x:c r="P1914" t="str">
        <x:v>Premium</x:v>
      </x:c>
      <x:c r="Q1914" t="str">
        <x:v>P0059</x:v>
      </x:c>
      <x:c r="R1914" t="str">
        <x:v>Cuidado Personal</x:v>
      </x:c>
      <x:c r="S1914" t="str">
        <x:v>Marca D</x:v>
      </x:c>
      <x:c r="T1914" t="str">
        <x:v>E-commerce</x:v>
      </x:c>
      <x:c r="U1914" t="str">
        <x:f>IFERROR(VLOOKUP(T1914,'Mapeos'!$D$4:$E$25,2,FALSE),T1914)</x:f>
        <x:v>E-commerce</x:v>
      </x:c>
      <x:c r="V1914" t="str">
        <x:v>V001</x:v>
      </x:c>
      <x:c r="W1914" t="n">
        <x:v>5</x:v>
      </x:c>
      <x:c r="X1914" s="28" t="n">
        <x:v>91.23</x:v>
      </x:c>
      <x:c r="Y1914" s="20" t="n">
        <x:v>0.15</x:v>
      </x:c>
      <x:c r="Z1914" s="20" t="n">
        <x:f>IF(Y1914&gt;1,Y1914/100,Y1914)</x:f>
        <x:v>0.15</x:v>
      </x:c>
      <x:c r="AA1914" s="28" t="n">
        <x:v>45.39</x:v>
      </x:c>
      <x:c r="AB1914" s="28" t="n">
        <x:v>387.73</x:v>
      </x:c>
      <x:c r="AC1914" s="28" t="str">
        <x:v>BOB</x:v>
      </x:c>
      <x:c r="AD1914" s="28" t="n">
        <x:f>IF(AC1914="USD",AB1914*'Parametros'!$B$4,AB1914)</x:f>
        <x:v>387.73</x:v>
      </x:c>
      <x:c r="AE1914" s="28" t="n">
        <x:f>W1914*X1914*(1-Z1914)</x:f>
        <x:v>387.7275</x:v>
      </x:c>
      <x:c r="AF1914" s="28" t="n">
        <x:f>W1914*AA1914</x:f>
        <x:v>226.95</x:v>
      </x:c>
      <x:c r="AG1914" s="28" t="n">
        <x:f>AE1914-AF1914</x:f>
        <x:v>160.77750000000003</x:v>
      </x:c>
      <x:c r="AH1914" s="20" t="n">
        <x:f>IF(AE1914&gt;0,AG1914/AE1914,"")</x:f>
        <x:v>0.41466622821440324</x:v>
      </x:c>
      <x:c r="AI1914" s="28" t="n">
        <x:v>100961.33</x:v>
      </x:c>
      <x:c r="AJ1914" s="28"/>
      <x:c r="AK1914"/>
      <x:c r="AL1914" t="str">
        <x:v>Completado</x:v>
      </x:c>
      <x:c r="AM1914" t="str">
        <x:f>IF(W1914&lt;0,"Devuelto",AL1914)</x:f>
        <x:v>Completado</x:v>
      </x:c>
      <x:c r="AN1914" t="str">
        <x:v>QR</x:v>
      </x:c>
      <x:c r="AO1914" s="29" t="str">
        <x:v>Sin observación</x:v>
      </x:c>
      <x:c r="AP1914" t="str">
        <x:f>IF(D1914="","No","Sí")</x:f>
        <x:v>Sí</x:v>
      </x:c>
    </x:row>
    <x:row r="1915">
      <x:c r="A1915" t="n">
        <x:v>1915</x:v>
      </x:c>
      <x:c r="B1915" t="str">
        <x:v>VT0009089</x:v>
      </x:c>
      <x:c r="C1915" t="str">
        <x:v>s/f</x:v>
      </x:c>
      <x:c r="D1915" s="27"/>
      <x:c r="E1915" t="str">
        <x:f>IF(D1915="","",YEAR(D1915))</x:f>
      </x:c>
      <x:c r="F1915" t="str">
        <x:f>IF(D1915="","",MONTH(D1915))</x:f>
      </x:c>
      <x:c r="G1915" t="str">
        <x:f>IF(D1915="","Fecha no disponible",TEXT(D1915,"mmmm"))</x:f>
        <x:v>Fecha no disponible</x:v>
      </x:c>
      <x:c r="H1915" t="str">
        <x:f>IF(D1915="","Fecha no disponible",TEXT(D1915,"yyyy-mm"))</x:f>
        <x:v>Fecha no disponible</x:v>
      </x:c>
      <x:c r="I1915" t="str">
        <x:f>IF(D1915="","Fecha no disponible","T"&amp;ROUNDUP(MONTH(D1915)/3,0))</x:f>
        <x:v>Fecha no disponible</x:v>
      </x:c>
      <x:c r="J1915" t="str">
        <x:v>T007</x:v>
      </x:c>
      <x:c r="K1915" t="str">
        <x:v>Tienda Santa Cruz 3</x:v>
      </x:c>
      <x:c r="L1915" t="str">
        <x:v>Barrio</x:v>
      </x:c>
      <x:c r="M1915" t="str">
        <x:v>Santa Cruz</x:v>
      </x:c>
      <x:c r="N1915" t="str">
        <x:f>IFERROR(VLOOKUP(M1915,'Mapeos'!$A$4:$B$30,2,FALSE),M1915)</x:f>
        <x:v>Santa Cruz</x:v>
      </x:c>
      <x:c r="O1915" t="str">
        <x:v>C01135</x:v>
      </x:c>
      <x:c r="P1915" t="str">
        <x:v>Premium</x:v>
      </x:c>
      <x:c r="Q1915" t="str">
        <x:v>P0079</x:v>
      </x:c>
      <x:c r="R1915" t="str">
        <x:v>Electrónica</x:v>
      </x:c>
      <x:c r="S1915" t="str">
        <x:v>Marca B</x:v>
      </x:c>
      <x:c r="T1915" t="str">
        <x:v>Tienda</x:v>
      </x:c>
      <x:c r="U1915" t="str">
        <x:f>IFERROR(VLOOKUP(T1915,'Mapeos'!$D$4:$E$25,2,FALSE),T1915)</x:f>
        <x:v>Tienda</x:v>
      </x:c>
      <x:c r="V1915" t="str">
        <x:v>V034</x:v>
      </x:c>
      <x:c r="W1915" t="n">
        <x:v>1</x:v>
      </x:c>
      <x:c r="X1915" s="28" t="n">
        <x:v>630.98</x:v>
      </x:c>
      <x:c r="Y1915" s="20" t="n">
        <x:v>0.05</x:v>
      </x:c>
      <x:c r="Z1915" s="20" t="n">
        <x:f>IF(Y1915&gt;1,Y1915/100,Y1915)</x:f>
        <x:v>0.05</x:v>
      </x:c>
      <x:c r="AA1915" s="28" t="n">
        <x:v>426.8</x:v>
      </x:c>
      <x:c r="AB1915" s="28" t="n">
        <x:v>599.43</x:v>
      </x:c>
      <x:c r="AC1915" s="28" t="str">
        <x:v>BOB</x:v>
      </x:c>
      <x:c r="AD1915" s="28" t="n">
        <x:f>IF(AC1915="USD",AB1915*'Parametros'!$B$4,AB1915)</x:f>
        <x:v>599.43</x:v>
      </x:c>
      <x:c r="AE1915" s="28" t="n">
        <x:f>W1915*X1915*(1-Z1915)</x:f>
        <x:v>599.431</x:v>
      </x:c>
      <x:c r="AF1915" s="28" t="n">
        <x:f>W1915*AA1915</x:f>
        <x:v>426.8</x:v>
      </x:c>
      <x:c r="AG1915" s="28" t="n">
        <x:f>AE1915-AF1915</x:f>
        <x:v>172.63100000000003</x:v>
      </x:c>
      <x:c r="AH1915" s="20" t="n">
        <x:f>IF(AE1915&gt;0,AG1915/AE1915,"")</x:f>
        <x:v>0.28799144522055087</x:v>
      </x:c>
      <x:c r="AI1915" s="28"/>
      <x:c r="AJ1915" s="28"/>
      <x:c r="AK1915"/>
      <x:c r="AL1915" t="str">
        <x:v>Completado</x:v>
      </x:c>
      <x:c r="AM1915" t="str">
        <x:f>IF(W1915&lt;0,"Devuelto",AL1915)</x:f>
        <x:v>Completado</x:v>
      </x:c>
      <x:c r="AN1915" t="str">
        <x:v>Tarjeta</x:v>
      </x:c>
      <x:c r="AO1915" s="29" t="str">
        <x:v>Fecha inválida; Meta original vacía</x:v>
      </x:c>
      <x:c r="AP1915" t="str">
        <x:f>IF(D1915="","No","Sí")</x:f>
        <x:v>No</x:v>
      </x:c>
    </x:row>
    <x:row r="1916">
      <x:c r="A1916" t="n">
        <x:v>1916</x:v>
      </x:c>
      <x:c r="B1916" t="str">
        <x:v>VT0009093</x:v>
      </x:c>
      <x:c r="C1916" t="str">
        <x:v>45538</x:v>
      </x:c>
      <x:c r="D1916" s="27" t="n">
        <x:v>45538</x:v>
      </x:c>
      <x:c r="E1916" t="n">
        <x:f>IF(D1916="","",YEAR(D1916))</x:f>
        <x:v>2024</x:v>
      </x:c>
      <x:c r="F1916" t="n">
        <x:f>IF(D1916="","",MONTH(D1916))</x:f>
        <x:v>9</x:v>
      </x:c>
      <x:c r="G1916" t="str">
        <x:f>IF(D1916="","Fecha no disponible",TEXT(D1916,"mmmm"))</x:f>
        <x:v>September</x:v>
      </x:c>
      <x:c r="H1916" t="str">
        <x:f>IF(D1916="","Fecha no disponible",TEXT(D1916,"yyyy-mm"))</x:f>
        <x:v>2024-09</x:v>
      </x:c>
      <x:c r="I1916" t="str">
        <x:f>IF(D1916="","Fecha no disponible","T"&amp;ROUNDUP(MONTH(D1916)/3,0))</x:f>
        <x:v>T3</x:v>
      </x:c>
      <x:c r="J1916" t="str">
        <x:v>T016</x:v>
      </x:c>
      <x:c r="K1916" t="str">
        <x:v>Tienda Potosí 4</x:v>
      </x:c>
      <x:c r="L1916" t="str">
        <x:v>Centro</x:v>
      </x:c>
      <x:c r="M1916" t="str">
        <x:v>Potosí</x:v>
      </x:c>
      <x:c r="N1916" t="str">
        <x:f>IFERROR(VLOOKUP(M1916,'Mapeos'!$A$4:$B$30,2,FALSE),M1916)</x:f>
        <x:v>Potosí</x:v>
      </x:c>
      <x:c r="O1916" t="str">
        <x:v>C01045</x:v>
      </x:c>
      <x:c r="P1916" t="str">
        <x:v>Frecuente</x:v>
      </x:c>
      <x:c r="Q1916" t="str">
        <x:v>P0079</x:v>
      </x:c>
      <x:c r="R1916" t="str">
        <x:v>Electrónica</x:v>
      </x:c>
      <x:c r="S1916" t="str">
        <x:v>Marca B</x:v>
      </x:c>
      <x:c r="T1916" t="str">
        <x:v>Tienda</x:v>
      </x:c>
      <x:c r="U1916" t="str">
        <x:f>IFERROR(VLOOKUP(T1916,'Mapeos'!$D$4:$E$25,2,FALSE),T1916)</x:f>
        <x:v>Tienda</x:v>
      </x:c>
      <x:c r="V1916" t="str">
        <x:v>V025</x:v>
      </x:c>
      <x:c r="W1916" t="n">
        <x:v>1</x:v>
      </x:c>
      <x:c r="X1916" s="28" t="n">
        <x:v>616.64</x:v>
      </x:c>
      <x:c r="Y1916" s="20" t="n">
        <x:v>0</x:v>
      </x:c>
      <x:c r="Z1916" s="20" t="n">
        <x:f>IF(Y1916&gt;1,Y1916/100,Y1916)</x:f>
        <x:v>0</x:v>
      </x:c>
      <x:c r="AA1916" s="28" t="n">
        <x:v>426.8</x:v>
      </x:c>
      <x:c r="AB1916" s="28" t="n">
        <x:v>616.64</x:v>
      </x:c>
      <x:c r="AC1916" s="28" t="str">
        <x:v>BOB</x:v>
      </x:c>
      <x:c r="AD1916" s="28" t="n">
        <x:f>IF(AC1916="USD",AB1916*'Parametros'!$B$4,AB1916)</x:f>
        <x:v>616.64</x:v>
      </x:c>
      <x:c r="AE1916" s="28" t="n">
        <x:f>W1916*X1916*(1-Z1916)</x:f>
        <x:v>616.64</x:v>
      </x:c>
      <x:c r="AF1916" s="28" t="n">
        <x:f>W1916*AA1916</x:f>
        <x:v>426.8</x:v>
      </x:c>
      <x:c r="AG1916" s="28" t="n">
        <x:f>AE1916-AF1916</x:f>
        <x:v>189.83999999999997</x:v>
      </x:c>
      <x:c r="AH1916" s="20" t="n">
        <x:f>IF(AE1916&gt;0,AG1916/AE1916,"")</x:f>
        <x:v>0.30786196159833934</x:v>
      </x:c>
      <x:c r="AI1916" s="28" t="n">
        <x:v>176169.51</x:v>
      </x:c>
      <x:c r="AJ1916" s="28"/>
      <x:c r="AK1916"/>
      <x:c r="AL1916" t="str">
        <x:v>Completado</x:v>
      </x:c>
      <x:c r="AM1916" t="str">
        <x:f>IF(W1916&lt;0,"Devuelto",AL1916)</x:f>
        <x:v>Completado</x:v>
      </x:c>
      <x:c r="AN1916" t="str">
        <x:v>Transferencia</x:v>
      </x:c>
      <x:c r="AO1916" s="29" t="str">
        <x:v>Sin observación</x:v>
      </x:c>
      <x:c r="AP1916" t="str">
        <x:f>IF(D1916="","No","Sí")</x:f>
        <x:v>Sí</x:v>
      </x:c>
    </x:row>
    <x:row r="1917">
      <x:c r="A1917" t="n">
        <x:v>1917</x:v>
      </x:c>
      <x:c r="B1917" t="str">
        <x:v>VT0009098</x:v>
      </x:c>
      <x:c r="C1917" t="str">
        <x:v>45349</x:v>
      </x:c>
      <x:c r="D1917" s="27" t="n">
        <x:v>45349</x:v>
      </x:c>
      <x:c r="E1917" t="n">
        <x:f>IF(D1917="","",YEAR(D1917))</x:f>
        <x:v>2024</x:v>
      </x:c>
      <x:c r="F1917" t="n">
        <x:f>IF(D1917="","",MONTH(D1917))</x:f>
        <x:v>2</x:v>
      </x:c>
      <x:c r="G1917" t="str">
        <x:f>IF(D1917="","Fecha no disponible",TEXT(D1917,"mmmm"))</x:f>
        <x:v>February</x:v>
      </x:c>
      <x:c r="H1917" t="str">
        <x:f>IF(D1917="","Fecha no disponible",TEXT(D1917,"yyyy-mm"))</x:f>
        <x:v>2024-02</x:v>
      </x:c>
      <x:c r="I1917" t="str">
        <x:f>IF(D1917="","Fecha no disponible","T"&amp;ROUNDUP(MONTH(D1917)/3,0))</x:f>
        <x:v>T1</x:v>
      </x:c>
      <x:c r="J1917" t="str">
        <x:v>T014</x:v>
      </x:c>
      <x:c r="K1917" t="str">
        <x:v>Tienda Potosí 2</x:v>
      </x:c>
      <x:c r="L1917" t="str">
        <x:v>Barrio</x:v>
      </x:c>
      <x:c r="M1917" t="str">
        <x:v>Potosí</x:v>
      </x:c>
      <x:c r="N1917" t="str">
        <x:f>IFERROR(VLOOKUP(M1917,'Mapeos'!$A$4:$B$30,2,FALSE),M1917)</x:f>
        <x:v>Potosí</x:v>
      </x:c>
      <x:c r="O1917" t="str">
        <x:v>C01783</x:v>
      </x:c>
      <x:c r="P1917" t="str">
        <x:v>Frecuente</x:v>
      </x:c>
      <x:c r="Q1917" t="str">
        <x:v>P0142</x:v>
      </x:c>
      <x:c r="R1917" t="str">
        <x:v>Electrónica</x:v>
      </x:c>
      <x:c r="S1917" t="str">
        <x:v>Marca D</x:v>
      </x:c>
      <x:c r="T1917" t="str">
        <x:v>Tienda</x:v>
      </x:c>
      <x:c r="U1917" t="str">
        <x:f>IFERROR(VLOOKUP(T1917,'Mapeos'!$D$4:$E$25,2,FALSE),T1917)</x:f>
        <x:v>Tienda</x:v>
      </x:c>
      <x:c r="V1917" t="str">
        <x:v>V013</x:v>
      </x:c>
      <x:c r="W1917" t="n">
        <x:v>1</x:v>
      </x:c>
      <x:c r="X1917" s="28" t="n">
        <x:v>375.8</x:v>
      </x:c>
      <x:c r="Y1917" s="20" t="n">
        <x:v>0</x:v>
      </x:c>
      <x:c r="Z1917" s="20" t="n">
        <x:f>IF(Y1917&gt;1,Y1917/100,Y1917)</x:f>
        <x:v>0</x:v>
      </x:c>
      <x:c r="AA1917" s="28" t="n">
        <x:v>197.65</x:v>
      </x:c>
      <x:c r="AB1917" s="28" t="n">
        <x:v>375.8</x:v>
      </x:c>
      <x:c r="AC1917" s="28" t="str">
        <x:v>BOB</x:v>
      </x:c>
      <x:c r="AD1917" s="28" t="n">
        <x:f>IF(AC1917="USD",AB1917*'Parametros'!$B$4,AB1917)</x:f>
        <x:v>375.8</x:v>
      </x:c>
      <x:c r="AE1917" s="28" t="n">
        <x:f>W1917*X1917*(1-Z1917)</x:f>
        <x:v>375.8</x:v>
      </x:c>
      <x:c r="AF1917" s="28" t="n">
        <x:f>W1917*AA1917</x:f>
        <x:v>197.65</x:v>
      </x:c>
      <x:c r="AG1917" s="28" t="n">
        <x:f>AE1917-AF1917</x:f>
        <x:v>178.15</x:v>
      </x:c>
      <x:c r="AH1917" s="20" t="n">
        <x:f>IF(AE1917&gt;0,AG1917/AE1917,"")</x:f>
        <x:v>0.47405534858967535</x:v>
      </x:c>
      <x:c r="AI1917" s="28" t="n">
        <x:v>156754.05</x:v>
      </x:c>
      <x:c r="AJ1917" s="28"/>
      <x:c r="AK1917"/>
      <x:c r="AL1917" t="str">
        <x:v>Completado</x:v>
      </x:c>
      <x:c r="AM1917" t="str">
        <x:f>IF(W1917&lt;0,"Devuelto",AL1917)</x:f>
        <x:v>Completado</x:v>
      </x:c>
      <x:c r="AN1917" t="str">
        <x:v>QR</x:v>
      </x:c>
      <x:c r="AO1917" s="29" t="str">
        <x:v>Sin observación</x:v>
      </x:c>
      <x:c r="AP1917" t="str">
        <x:f>IF(D1917="","No","Sí")</x:f>
        <x:v>Sí</x:v>
      </x:c>
    </x:row>
    <x:row r="1918">
      <x:c r="A1918" t="n">
        <x:v>1918</x:v>
      </x:c>
      <x:c r="B1918" t="str">
        <x:v>VT0009103</x:v>
      </x:c>
      <x:c r="C1918" t="str">
        <x:v>46002</x:v>
      </x:c>
      <x:c r="D1918" s="27" t="n">
        <x:v>46002</x:v>
      </x:c>
      <x:c r="E1918" t="n">
        <x:f>IF(D1918="","",YEAR(D1918))</x:f>
        <x:v>2025</x:v>
      </x:c>
      <x:c r="F1918" t="n">
        <x:f>IF(D1918="","",MONTH(D1918))</x:f>
        <x:v>12</x:v>
      </x:c>
      <x:c r="G1918" t="str">
        <x:f>IF(D1918="","Fecha no disponible",TEXT(D1918,"mmmm"))</x:f>
        <x:v>December</x:v>
      </x:c>
      <x:c r="H1918" t="str">
        <x:f>IF(D1918="","Fecha no disponible",TEXT(D1918,"yyyy-mm"))</x:f>
        <x:v>2025-12</x:v>
      </x:c>
      <x:c r="I1918" t="str">
        <x:f>IF(D1918="","Fecha no disponible","T"&amp;ROUNDUP(MONTH(D1918)/3,0))</x:f>
        <x:v>T4</x:v>
      </x:c>
      <x:c r="J1918" t="str">
        <x:v>T006</x:v>
      </x:c>
      <x:c r="K1918" t="str">
        <x:v>Tienda Santa Cruz 2</x:v>
      </x:c>
      <x:c r="L1918" t="str">
        <x:v>Mall</x:v>
      </x:c>
      <x:c r="M1918" t="str">
        <x:v>Santa Cruz</x:v>
      </x:c>
      <x:c r="N1918" t="str">
        <x:f>IFERROR(VLOOKUP(M1918,'Mapeos'!$A$4:$B$30,2,FALSE),M1918)</x:f>
        <x:v>Santa Cruz</x:v>
      </x:c>
      <x:c r="O1918" t="str">
        <x:v>C00393</x:v>
      </x:c>
      <x:c r="P1918" t="str">
        <x:v>Masivo</x:v>
      </x:c>
      <x:c r="Q1918" t="str">
        <x:v>P0145</x:v>
      </x:c>
      <x:c r="R1918" t="str">
        <x:v>Hogar</x:v>
      </x:c>
      <x:c r="S1918" t="str">
        <x:v>Marca D</x:v>
      </x:c>
      <x:c r="T1918" t="str">
        <x:v>Tienda</x:v>
      </x:c>
      <x:c r="U1918" t="str">
        <x:f>IFERROR(VLOOKUP(T1918,'Mapeos'!$D$4:$E$25,2,FALSE),T1918)</x:f>
        <x:v>Tienda</x:v>
      </x:c>
      <x:c r="V1918" t="str">
        <x:v>V034</x:v>
      </x:c>
      <x:c r="W1918" t="n">
        <x:v>1</x:v>
      </x:c>
      <x:c r="X1918" s="28" t="n">
        <x:v>83.6</x:v>
      </x:c>
      <x:c r="Y1918" s="20" t="n">
        <x:v>0</x:v>
      </x:c>
      <x:c r="Z1918" s="20" t="n">
        <x:f>IF(Y1918&gt;1,Y1918/100,Y1918)</x:f>
        <x:v>0</x:v>
      </x:c>
      <x:c r="AA1918" s="28" t="n">
        <x:v>50.42</x:v>
      </x:c>
      <x:c r="AB1918" s="28" t="n">
        <x:v>83.6</x:v>
      </x:c>
      <x:c r="AC1918" s="28" t="str">
        <x:v>BOB</x:v>
      </x:c>
      <x:c r="AD1918" s="28" t="n">
        <x:f>IF(AC1918="USD",AB1918*'Parametros'!$B$4,AB1918)</x:f>
        <x:v>83.6</x:v>
      </x:c>
      <x:c r="AE1918" s="28" t="n">
        <x:f>W1918*X1918*(1-Z1918)</x:f>
        <x:v>83.6</x:v>
      </x:c>
      <x:c r="AF1918" s="28" t="n">
        <x:f>W1918*AA1918</x:f>
        <x:v>50.42</x:v>
      </x:c>
      <x:c r="AG1918" s="28" t="n">
        <x:f>AE1918-AF1918</x:f>
        <x:v>33.17999999999999</x:v>
      </x:c>
      <x:c r="AH1918" s="20" t="n">
        <x:f>IF(AE1918&gt;0,AG1918/AE1918,"")</x:f>
        <x:v>0.39688995215310996</x:v>
      </x:c>
      <x:c r="AI1918" s="28" t="n">
        <x:v>186128.69</x:v>
      </x:c>
      <x:c r="AJ1918" s="28"/>
      <x:c r="AK1918"/>
      <x:c r="AL1918" t="str">
        <x:v>Completado</x:v>
      </x:c>
      <x:c r="AM1918" t="str">
        <x:f>IF(W1918&lt;0,"Devuelto",AL1918)</x:f>
        <x:v>Completado</x:v>
      </x:c>
      <x:c r="AN1918" t="str">
        <x:v>Efectivo</x:v>
      </x:c>
      <x:c r="AO1918" s="29" t="str">
        <x:v>Sin observación</x:v>
      </x:c>
      <x:c r="AP1918" t="str">
        <x:f>IF(D1918="","No","Sí")</x:f>
        <x:v>Sí</x:v>
      </x:c>
    </x:row>
    <x:row r="1919">
      <x:c r="A1919" t="n">
        <x:v>1919</x:v>
      </x:c>
      <x:c r="B1919" t="str">
        <x:v>VT0009108</x:v>
      </x:c>
      <x:c r="C1919" t="str">
        <x:v>46194</x:v>
      </x:c>
      <x:c r="D1919" s="27" t="n">
        <x:v>46194</x:v>
      </x:c>
      <x:c r="E1919" t="n">
        <x:f>IF(D1919="","",YEAR(D1919))</x:f>
        <x:v>2026</x:v>
      </x:c>
      <x:c r="F1919" t="n">
        <x:f>IF(D1919="","",MONTH(D1919))</x:f>
        <x:v>6</x:v>
      </x:c>
      <x:c r="G1919" t="str">
        <x:f>IF(D1919="","Fecha no disponible",TEXT(D1919,"mmmm"))</x:f>
        <x:v>June</x:v>
      </x:c>
      <x:c r="H1919" t="str">
        <x:f>IF(D1919="","Fecha no disponible",TEXT(D1919,"yyyy-mm"))</x:f>
        <x:v>2026-06</x:v>
      </x:c>
      <x:c r="I1919" t="str">
        <x:f>IF(D1919="","Fecha no disponible","T"&amp;ROUNDUP(MONTH(D1919)/3,0))</x:f>
        <x:v>T2</x:v>
      </x:c>
      <x:c r="J1919" t="str">
        <x:v>T016</x:v>
      </x:c>
      <x:c r="K1919" t="str">
        <x:v>Tienda Potosí 4</x:v>
      </x:c>
      <x:c r="L1919" t="str">
        <x:v>Centro</x:v>
      </x:c>
      <x:c r="M1919" t="str">
        <x:v>Potosí</x:v>
      </x:c>
      <x:c r="N1919" t="str">
        <x:f>IFERROR(VLOOKUP(M1919,'Mapeos'!$A$4:$B$30,2,FALSE),M1919)</x:f>
        <x:v>Potosí</x:v>
      </x:c>
      <x:c r="O1919" t="str">
        <x:v>C00365</x:v>
      </x:c>
      <x:c r="P1919" t="str">
        <x:v>Masivo</x:v>
      </x:c>
      <x:c r="Q1919" t="str">
        <x:v>P0065</x:v>
      </x:c>
      <x:c r="R1919" t="str">
        <x:v>Deportes</x:v>
      </x:c>
      <x:c r="S1919" t="str">
        <x:v>Marca B</x:v>
      </x:c>
      <x:c r="T1919" t="str">
        <x:v>Tienda</x:v>
      </x:c>
      <x:c r="U1919" t="str">
        <x:f>IFERROR(VLOOKUP(T1919,'Mapeos'!$D$4:$E$25,2,FALSE),T1919)</x:f>
        <x:v>Tienda</x:v>
      </x:c>
      <x:c r="V1919" t="str">
        <x:v>V015</x:v>
      </x:c>
      <x:c r="W1919" t="n">
        <x:v>1</x:v>
      </x:c>
      <x:c r="X1919" s="28" t="n">
        <x:v>179.01</x:v>
      </x:c>
      <x:c r="Y1919" s="20" t="n">
        <x:v>0.05</x:v>
      </x:c>
      <x:c r="Z1919" s="20" t="n">
        <x:f>IF(Y1919&gt;1,Y1919/100,Y1919)</x:f>
        <x:v>0.05</x:v>
      </x:c>
      <x:c r="AA1919" s="28" t="n">
        <x:v>108.97</x:v>
      </x:c>
      <x:c r="AB1919" s="28" t="n">
        <x:v>170.06</x:v>
      </x:c>
      <x:c r="AC1919" s="28" t="str">
        <x:v>BOB</x:v>
      </x:c>
      <x:c r="AD1919" s="28" t="n">
        <x:f>IF(AC1919="USD",AB1919*'Parametros'!$B$4,AB1919)</x:f>
        <x:v>170.06</x:v>
      </x:c>
      <x:c r="AE1919" s="28" t="n">
        <x:f>W1919*X1919*(1-Z1919)</x:f>
        <x:v>170.05949999999999</x:v>
      </x:c>
      <x:c r="AF1919" s="28" t="n">
        <x:f>W1919*AA1919</x:f>
        <x:v>108.97</x:v>
      </x:c>
      <x:c r="AG1919" s="28" t="n">
        <x:f>AE1919-AF1919</x:f>
        <x:v>61.08949999999999</x:v>
      </x:c>
      <x:c r="AH1919" s="20" t="n">
        <x:f>IF(AE1919&gt;0,AG1919/AE1919,"")</x:f>
        <x:v>0.3592242715049732</x:v>
      </x:c>
      <x:c r="AI1919" s="28" t="n">
        <x:v>125192.93</x:v>
      </x:c>
      <x:c r="AJ1919" s="28"/>
      <x:c r="AK1919"/>
      <x:c r="AL1919" t="str">
        <x:v>Completado</x:v>
      </x:c>
      <x:c r="AM1919" t="str">
        <x:f>IF(W1919&lt;0,"Devuelto",AL1919)</x:f>
        <x:v>Completado</x:v>
      </x:c>
      <x:c r="AN1919" t="str">
        <x:v>QR</x:v>
      </x:c>
      <x:c r="AO1919" s="29" t="str">
        <x:v>Sin observación</x:v>
      </x:c>
      <x:c r="AP1919" t="str">
        <x:f>IF(D1919="","No","Sí")</x:f>
        <x:v>Sí</x:v>
      </x:c>
    </x:row>
    <x:row r="1920">
      <x:c r="A1920" t="n">
        <x:v>1920</x:v>
      </x:c>
      <x:c r="B1920" t="str">
        <x:v>VT0009112</x:v>
      </x:c>
      <x:c r="C1920" t="str">
        <x:v>45815</x:v>
      </x:c>
      <x:c r="D1920" s="27" t="n">
        <x:v>45815</x:v>
      </x:c>
      <x:c r="E1920" t="n">
        <x:f>IF(D1920="","",YEAR(D1920))</x:f>
        <x:v>2025</x:v>
      </x:c>
      <x:c r="F1920" t="n">
        <x:f>IF(D1920="","",MONTH(D1920))</x:f>
        <x:v>6</x:v>
      </x:c>
      <x:c r="G1920" t="str">
        <x:f>IF(D1920="","Fecha no disponible",TEXT(D1920,"mmmm"))</x:f>
        <x:v>June</x:v>
      </x:c>
      <x:c r="H1920" t="str">
        <x:f>IF(D1920="","Fecha no disponible",TEXT(D1920,"yyyy-mm"))</x:f>
        <x:v>2025-06</x:v>
      </x:c>
      <x:c r="I1920" t="str">
        <x:f>IF(D1920="","Fecha no disponible","T"&amp;ROUNDUP(MONTH(D1920)/3,0))</x:f>
        <x:v>T2</x:v>
      </x:c>
      <x:c r="J1920" t="str">
        <x:v>T005</x:v>
      </x:c>
      <x:c r="K1920" t="str">
        <x:v>Tienda Santa Cruz 1</x:v>
      </x:c>
      <x:c r="L1920" t="str">
        <x:v>Centro</x:v>
      </x:c>
      <x:c r="M1920" t="str">
        <x:v>Santa Cruz</x:v>
      </x:c>
      <x:c r="N1920" t="str">
        <x:f>IFERROR(VLOOKUP(M1920,'Mapeos'!$A$4:$B$30,2,FALSE),M1920)</x:f>
        <x:v>Santa Cruz</x:v>
      </x:c>
      <x:c r="O1920" t="str">
        <x:v>C01427</x:v>
      </x:c>
      <x:c r="P1920" t="str">
        <x:v>Empresa</x:v>
      </x:c>
      <x:c r="Q1920" t="str">
        <x:v>P0056</x:v>
      </x:c>
      <x:c r="R1920" t="str">
        <x:v>Alimentos</x:v>
      </x:c>
      <x:c r="S1920" t="str">
        <x:v>Marca A</x:v>
      </x:c>
      <x:c r="T1920" t="str">
        <x:v>Tienda</x:v>
      </x:c>
      <x:c r="U1920" t="str">
        <x:f>IFERROR(VLOOKUP(T1920,'Mapeos'!$D$4:$E$25,2,FALSE),T1920)</x:f>
        <x:v>Tienda</x:v>
      </x:c>
      <x:c r="V1920" t="str">
        <x:v>V036</x:v>
      </x:c>
      <x:c r="W1920" t="n">
        <x:v>1</x:v>
      </x:c>
      <x:c r="X1920" s="28" t="n">
        <x:v>40.85</x:v>
      </x:c>
      <x:c r="Y1920" s="20" t="n">
        <x:v>0</x:v>
      </x:c>
      <x:c r="Z1920" s="20" t="n">
        <x:f>IF(Y1920&gt;1,Y1920/100,Y1920)</x:f>
        <x:v>0</x:v>
      </x:c>
      <x:c r="AA1920" s="28" t="n">
        <x:v>30.18</x:v>
      </x:c>
      <x:c r="AB1920" s="28" t="n">
        <x:v>40.85</x:v>
      </x:c>
      <x:c r="AC1920" s="28" t="str">
        <x:v>BOB</x:v>
      </x:c>
      <x:c r="AD1920" s="28" t="n">
        <x:f>IF(AC1920="USD",AB1920*'Parametros'!$B$4,AB1920)</x:f>
        <x:v>40.85</x:v>
      </x:c>
      <x:c r="AE1920" s="28" t="n">
        <x:f>W1920*X1920*(1-Z1920)</x:f>
        <x:v>40.85</x:v>
      </x:c>
      <x:c r="AF1920" s="28" t="n">
        <x:f>W1920*AA1920</x:f>
        <x:v>30.18</x:v>
      </x:c>
      <x:c r="AG1920" s="28" t="n">
        <x:f>AE1920-AF1920</x:f>
        <x:v>10.670000000000002</x:v>
      </x:c>
      <x:c r="AH1920" s="20" t="n">
        <x:f>IF(AE1920&gt;0,AG1920/AE1920,"")</x:f>
        <x:v>0.2611995104039168</x:v>
      </x:c>
      <x:c r="AI1920" s="28" t="n">
        <x:v>140660.13</x:v>
      </x:c>
      <x:c r="AJ1920" s="28"/>
      <x:c r="AK1920"/>
      <x:c r="AL1920" t="str">
        <x:v>Completado</x:v>
      </x:c>
      <x:c r="AM1920" t="str">
        <x:f>IF(W1920&lt;0,"Devuelto",AL1920)</x:f>
        <x:v>Completado</x:v>
      </x:c>
      <x:c r="AN1920" t="str">
        <x:v>Tarjeta</x:v>
      </x:c>
      <x:c r="AO1920" s="29" t="str">
        <x:v>Sin observación</x:v>
      </x:c>
      <x:c r="AP1920" t="str">
        <x:f>IF(D1920="","No","Sí")</x:f>
        <x:v>Sí</x:v>
      </x:c>
    </x:row>
    <x:row r="1921">
      <x:c r="A1921" t="n">
        <x:v>1921</x:v>
      </x:c>
      <x:c r="B1921" t="str">
        <x:v>VT0009117</x:v>
      </x:c>
      <x:c r="C1921" t="str">
        <x:v>45544</x:v>
      </x:c>
      <x:c r="D1921" s="27" t="n">
        <x:v>45544</x:v>
      </x:c>
      <x:c r="E1921" t="n">
        <x:f>IF(D1921="","",YEAR(D1921))</x:f>
        <x:v>2024</x:v>
      </x:c>
      <x:c r="F1921" t="n">
        <x:f>IF(D1921="","",MONTH(D1921))</x:f>
        <x:v>9</x:v>
      </x:c>
      <x:c r="G1921" t="str">
        <x:f>IF(D1921="","Fecha no disponible",TEXT(D1921,"mmmm"))</x:f>
        <x:v>September</x:v>
      </x:c>
      <x:c r="H1921" t="str">
        <x:f>IF(D1921="","Fecha no disponible",TEXT(D1921,"yyyy-mm"))</x:f>
        <x:v>2024-09</x:v>
      </x:c>
      <x:c r="I1921" t="str">
        <x:f>IF(D1921="","Fecha no disponible","T"&amp;ROUNDUP(MONTH(D1921)/3,0))</x:f>
        <x:v>T3</x:v>
      </x:c>
      <x:c r="J1921" t="str">
        <x:v>T007</x:v>
      </x:c>
      <x:c r="K1921" t="str">
        <x:v>Tienda Santa Cruz 3</x:v>
      </x:c>
      <x:c r="L1921" t="str">
        <x:v>Barrio</x:v>
      </x:c>
      <x:c r="M1921" t="str">
        <x:v>Santa Cruz</x:v>
      </x:c>
      <x:c r="N1921" t="str">
        <x:f>IFERROR(VLOOKUP(M1921,'Mapeos'!$A$4:$B$30,2,FALSE),M1921)</x:f>
        <x:v>Santa Cruz</x:v>
      </x:c>
      <x:c r="O1921" t="str">
        <x:v>C00890</x:v>
      </x:c>
      <x:c r="P1921" t="str">
        <x:v>Masivo</x:v>
      </x:c>
      <x:c r="Q1921" t="str">
        <x:v>P0107</x:v>
      </x:c>
      <x:c r="R1921" t="str">
        <x:v>Hogar</x:v>
      </x:c>
      <x:c r="S1921" t="str">
        <x:v>Marca D</x:v>
      </x:c>
      <x:c r="T1921" t="str">
        <x:v>Tienda</x:v>
      </x:c>
      <x:c r="U1921" t="str">
        <x:f>IFERROR(VLOOKUP(T1921,'Mapeos'!$D$4:$E$25,2,FALSE),T1921)</x:f>
        <x:v>Tienda</x:v>
      </x:c>
      <x:c r="V1921" t="str">
        <x:v>V026</x:v>
      </x:c>
      <x:c r="W1921" t="n">
        <x:v>-1</x:v>
      </x:c>
      <x:c r="X1921" s="28" t="n">
        <x:v>230.41</x:v>
      </x:c>
      <x:c r="Y1921" s="20" t="n">
        <x:v>0</x:v>
      </x:c>
      <x:c r="Z1921" s="20" t="n">
        <x:f>IF(Y1921&gt;1,Y1921/100,Y1921)</x:f>
        <x:v>0</x:v>
      </x:c>
      <x:c r="AA1921" s="28" t="n">
        <x:v>137.99</x:v>
      </x:c>
      <x:c r="AB1921" s="28" t="n">
        <x:v>-230.41</x:v>
      </x:c>
      <x:c r="AC1921" s="28" t="str">
        <x:v>BOB</x:v>
      </x:c>
      <x:c r="AD1921" s="28" t="n">
        <x:f>IF(AC1921="USD",AB1921*'Parametros'!$B$4,AB1921)</x:f>
        <x:v>-230.41</x:v>
      </x:c>
      <x:c r="AE1921" s="28" t="n">
        <x:f>W1921*X1921*(1-Z1921)</x:f>
        <x:v>-230.41</x:v>
      </x:c>
      <x:c r="AF1921" s="28" t="n">
        <x:f>W1921*AA1921</x:f>
        <x:v>-137.99</x:v>
      </x:c>
      <x:c r="AG1921" s="28" t="n">
        <x:f>AE1921-AF1921</x:f>
        <x:v>-92.41999999999999</x:v>
      </x:c>
      <x:c r="AH1921" s="20" t="str">
        <x:f>IF(AE1921&gt;0,AG1921/AE1921,"")</x:f>
      </x:c>
      <x:c r="AI1921" s="28" t="n">
        <x:v>192079.58</x:v>
      </x:c>
      <x:c r="AJ1921" s="28"/>
      <x:c r="AK1921"/>
      <x:c r="AL1921" t="str">
        <x:v>Devuelto</x:v>
      </x:c>
      <x:c r="AM1921" t="str">
        <x:f>IF(W1921&lt;0,"Devuelto",AL1921)</x:f>
        <x:v>Devuelto</x:v>
      </x:c>
      <x:c r="AN1921" t="str">
        <x:v>Tarjeta</x:v>
      </x:c>
      <x:c r="AO1921" s="29" t="str">
        <x:v>Sin observación</x:v>
      </x:c>
      <x:c r="AP1921" t="str">
        <x:f>IF(D1921="","No","Sí")</x:f>
        <x:v>Sí</x:v>
      </x:c>
    </x:row>
    <x:row r="1922">
      <x:c r="A1922" t="n">
        <x:v>1922</x:v>
      </x:c>
      <x:c r="B1922" t="str">
        <x:v>VT0009122</x:v>
      </x:c>
      <x:c r="C1922" t="str">
        <x:v>46090</x:v>
      </x:c>
      <x:c r="D1922" s="27" t="n">
        <x:v>46090</x:v>
      </x:c>
      <x:c r="E1922" t="n">
        <x:f>IF(D1922="","",YEAR(D1922))</x:f>
        <x:v>2026</x:v>
      </x:c>
      <x:c r="F1922" t="n">
        <x:f>IF(D1922="","",MONTH(D1922))</x:f>
        <x:v>3</x:v>
      </x:c>
      <x:c r="G1922" t="str">
        <x:f>IF(D1922="","Fecha no disponible",TEXT(D1922,"mmmm"))</x:f>
        <x:v>March</x:v>
      </x:c>
      <x:c r="H1922" t="str">
        <x:f>IF(D1922="","Fecha no disponible",TEXT(D1922,"yyyy-mm"))</x:f>
        <x:v>2026-03</x:v>
      </x:c>
      <x:c r="I1922" t="str">
        <x:f>IF(D1922="","Fecha no disponible","T"&amp;ROUNDUP(MONTH(D1922)/3,0))</x:f>
        <x:v>T1</x:v>
      </x:c>
      <x:c r="J1922" t="str">
        <x:v>T017</x:v>
      </x:c>
      <x:c r="K1922" t="str">
        <x:v>Tienda Sucre 1</x:v>
      </x:c>
      <x:c r="L1922" t="str">
        <x:v>Centro</x:v>
      </x:c>
      <x:c r="M1922" t="str">
        <x:v>Sucre</x:v>
      </x:c>
      <x:c r="N1922" t="str">
        <x:f>IFERROR(VLOOKUP(M1922,'Mapeos'!$A$4:$B$30,2,FALSE),M1922)</x:f>
        <x:v>Sucre</x:v>
      </x:c>
      <x:c r="O1922" t="str">
        <x:v>C01328</x:v>
      </x:c>
      <x:c r="P1922" t="str">
        <x:v>Frecuente</x:v>
      </x:c>
      <x:c r="Q1922" t="str">
        <x:v>P0119</x:v>
      </x:c>
      <x:c r="R1922" t="str">
        <x:v>Hogar</x:v>
      </x:c>
      <x:c r="S1922" t="str">
        <x:v>Marca D</x:v>
      </x:c>
      <x:c r="T1922" t="str">
        <x:v>Tienda</x:v>
      </x:c>
      <x:c r="U1922" t="str">
        <x:f>IFERROR(VLOOKUP(T1922,'Mapeos'!$D$4:$E$25,2,FALSE),T1922)</x:f>
        <x:v>Tienda</x:v>
      </x:c>
      <x:c r="V1922" t="str">
        <x:v>V039</x:v>
      </x:c>
      <x:c r="W1922" t="n">
        <x:v>1</x:v>
      </x:c>
      <x:c r="X1922" s="28" t="n">
        <x:v>351.56</x:v>
      </x:c>
      <x:c r="Y1922" s="20" t="n">
        <x:v>0.05</x:v>
      </x:c>
      <x:c r="Z1922" s="20" t="n">
        <x:f>IF(Y1922&gt;1,Y1922/100,Y1922)</x:f>
        <x:v>0.05</x:v>
      </x:c>
      <x:c r="AA1922" s="28" t="n">
        <x:v>226.47</x:v>
      </x:c>
      <x:c r="AB1922" s="28" t="n">
        <x:v>333.98</x:v>
      </x:c>
      <x:c r="AC1922" s="28" t="str">
        <x:v>BOB</x:v>
      </x:c>
      <x:c r="AD1922" s="28" t="n">
        <x:f>IF(AC1922="USD",AB1922*'Parametros'!$B$4,AB1922)</x:f>
        <x:v>333.98</x:v>
      </x:c>
      <x:c r="AE1922" s="28" t="n">
        <x:f>W1922*X1922*(1-Z1922)</x:f>
        <x:v>333.98199999999997</x:v>
      </x:c>
      <x:c r="AF1922" s="28" t="n">
        <x:f>W1922*AA1922</x:f>
        <x:v>226.47</x:v>
      </x:c>
      <x:c r="AG1922" s="28" t="n">
        <x:f>AE1922-AF1922</x:f>
        <x:v>107.51199999999997</x:v>
      </x:c>
      <x:c r="AH1922" s="20" t="n">
        <x:f>IF(AE1922&gt;0,AG1922/AE1922,"")</x:f>
        <x:v>0.32190956398847836</x:v>
      </x:c>
      <x:c r="AI1922" s="28" t="n">
        <x:v>141560.28</x:v>
      </x:c>
      <x:c r="AJ1922" s="28"/>
      <x:c r="AK1922"/>
      <x:c r="AL1922" t="str">
        <x:v>Completado</x:v>
      </x:c>
      <x:c r="AM1922" t="str">
        <x:f>IF(W1922&lt;0,"Devuelto",AL1922)</x:f>
        <x:v>Completado</x:v>
      </x:c>
      <x:c r="AN1922" t="str">
        <x:v>Transferencia</x:v>
      </x:c>
      <x:c r="AO1922" s="29" t="str">
        <x:v>Sin observación</x:v>
      </x:c>
      <x:c r="AP1922" t="str">
        <x:f>IF(D1922="","No","Sí")</x:f>
        <x:v>Sí</x:v>
      </x:c>
    </x:row>
    <x:row r="1923">
      <x:c r="A1923" t="n">
        <x:v>1923</x:v>
      </x:c>
      <x:c r="B1923" t="str">
        <x:v>VT0009127</x:v>
      </x:c>
      <x:c r="C1923" t="str">
        <x:v>45953</x:v>
      </x:c>
      <x:c r="D1923" s="27" t="n">
        <x:v>45953</x:v>
      </x:c>
      <x:c r="E1923" t="n">
        <x:f>IF(D1923="","",YEAR(D1923))</x:f>
        <x:v>2025</x:v>
      </x:c>
      <x:c r="F1923" t="n">
        <x:f>IF(D1923="","",MONTH(D1923))</x:f>
        <x:v>10</x:v>
      </x:c>
      <x:c r="G1923" t="str">
        <x:f>IF(D1923="","Fecha no disponible",TEXT(D1923,"mmmm"))</x:f>
        <x:v>October</x:v>
      </x:c>
      <x:c r="H1923" t="str">
        <x:f>IF(D1923="","Fecha no disponible",TEXT(D1923,"yyyy-mm"))</x:f>
        <x:v>2025-10</x:v>
      </x:c>
      <x:c r="I1923" t="str">
        <x:f>IF(D1923="","Fecha no disponible","T"&amp;ROUNDUP(MONTH(D1923)/3,0))</x:f>
        <x:v>T4</x:v>
      </x:c>
      <x:c r="J1923" t="str">
        <x:v>T001</x:v>
      </x:c>
      <x:c r="K1923" t="str">
        <x:v>Tienda La Paz 1</x:v>
      </x:c>
      <x:c r="L1923" t="str">
        <x:v>Barrio</x:v>
      </x:c>
      <x:c r="M1923" t="str">
        <x:v>La Paz</x:v>
      </x:c>
      <x:c r="N1923" t="str">
        <x:f>IFERROR(VLOOKUP(M1923,'Mapeos'!$A$4:$B$30,2,FALSE),M1923)</x:f>
        <x:v>La Paz</x:v>
      </x:c>
      <x:c r="O1923" t="str">
        <x:v>C00912</x:v>
      </x:c>
      <x:c r="P1923" t="str">
        <x:v>Masivo</x:v>
      </x:c>
      <x:c r="Q1923" t="str">
        <x:v>P0067</x:v>
      </x:c>
      <x:c r="R1923" t="str">
        <x:v>Electrónica</x:v>
      </x:c>
      <x:c r="S1923" t="str">
        <x:v>Marca B</x:v>
      </x:c>
      <x:c r="T1923" t="str">
        <x:v>WhatsApp</x:v>
      </x:c>
      <x:c r="U1923" t="str">
        <x:f>IFERROR(VLOOKUP(T1923,'Mapeos'!$D$4:$E$25,2,FALSE),T1923)</x:f>
        <x:v>WhatsApp</x:v>
      </x:c>
      <x:c r="V1923" t="str">
        <x:v>V024</x:v>
      </x:c>
      <x:c r="W1923" t="n">
        <x:v>1</x:v>
      </x:c>
      <x:c r="X1923" s="28" t="n">
        <x:v>304.33</x:v>
      </x:c>
      <x:c r="Y1923" s="20" t="n">
        <x:v>0.15</x:v>
      </x:c>
      <x:c r="Z1923" s="20" t="n">
        <x:f>IF(Y1923&gt;1,Y1923/100,Y1923)</x:f>
        <x:v>0.15</x:v>
      </x:c>
      <x:c r="AA1923" s="28" t="n">
        <x:v>237.46</x:v>
      </x:c>
      <x:c r="AB1923" s="28" t="n">
        <x:v>258.68</x:v>
      </x:c>
      <x:c r="AC1923" s="28" t="str">
        <x:v>BOB</x:v>
      </x:c>
      <x:c r="AD1923" s="28" t="n">
        <x:f>IF(AC1923="USD",AB1923*'Parametros'!$B$4,AB1923)</x:f>
        <x:v>258.68</x:v>
      </x:c>
      <x:c r="AE1923" s="28" t="n">
        <x:f>W1923*X1923*(1-Z1923)</x:f>
        <x:v>258.6805</x:v>
      </x:c>
      <x:c r="AF1923" s="28" t="n">
        <x:f>W1923*AA1923</x:f>
        <x:v>237.46</x:v>
      </x:c>
      <x:c r="AG1923" s="28" t="n">
        <x:f>AE1923-AF1923</x:f>
        <x:v>21.220499999999987</x:v>
      </x:c>
      <x:c r="AH1923" s="20" t="n">
        <x:f>IF(AE1923&gt;0,AG1923/AE1923,"")</x:f>
        <x:v>0.08203362835621544</x:v>
      </x:c>
      <x:c r="AI1923" s="28" t="n">
        <x:v>72631.22</x:v>
      </x:c>
      <x:c r="AJ1923" s="28"/>
      <x:c r="AK1923"/>
      <x:c r="AL1923" t="str">
        <x:v>Completado</x:v>
      </x:c>
      <x:c r="AM1923" t="str">
        <x:f>IF(W1923&lt;0,"Devuelto",AL1923)</x:f>
        <x:v>Completado</x:v>
      </x:c>
      <x:c r="AN1923" t="str">
        <x:v>Tarjeta</x:v>
      </x:c>
      <x:c r="AO1923" s="29" t="str">
        <x:v>Sin observación</x:v>
      </x:c>
      <x:c r="AP1923" t="str">
        <x:f>IF(D1923="","No","Sí")</x:f>
        <x:v>Sí</x:v>
      </x:c>
    </x:row>
    <x:row r="1924">
      <x:c r="A1924" t="n">
        <x:v>1924</x:v>
      </x:c>
      <x:c r="B1924" t="str">
        <x:v>VT0009131</x:v>
      </x:c>
      <x:c r="C1924" t="str">
        <x:v>45646</x:v>
      </x:c>
      <x:c r="D1924" s="27" t="n">
        <x:v>45646</x:v>
      </x:c>
      <x:c r="E1924" t="n">
        <x:f>IF(D1924="","",YEAR(D1924))</x:f>
        <x:v>2024</x:v>
      </x:c>
      <x:c r="F1924" t="n">
        <x:f>IF(D1924="","",MONTH(D1924))</x:f>
        <x:v>12</x:v>
      </x:c>
      <x:c r="G1924" t="str">
        <x:f>IF(D1924="","Fecha no disponible",TEXT(D1924,"mmmm"))</x:f>
        <x:v>December</x:v>
      </x:c>
      <x:c r="H1924" t="str">
        <x:f>IF(D1924="","Fecha no disponible",TEXT(D1924,"yyyy-mm"))</x:f>
        <x:v>2024-12</x:v>
      </x:c>
      <x:c r="I1924" t="str">
        <x:f>IF(D1924="","Fecha no disponible","T"&amp;ROUNDUP(MONTH(D1924)/3,0))</x:f>
        <x:v>T4</x:v>
      </x:c>
      <x:c r="J1924" t="str">
        <x:v>T017</x:v>
      </x:c>
      <x:c r="K1924" t="str">
        <x:v>Tienda Sucre 1</x:v>
      </x:c>
      <x:c r="L1924" t="str">
        <x:v>Centro</x:v>
      </x:c>
      <x:c r="M1924" t="str">
        <x:v>SUCRE</x:v>
      </x:c>
      <x:c r="N1924" t="str">
        <x:f>IFERROR(VLOOKUP(M1924,'Mapeos'!$A$4:$B$30,2,FALSE),M1924)</x:f>
        <x:v>Sucre</x:v>
      </x:c>
      <x:c r="O1924" t="str">
        <x:v>C01368</x:v>
      </x:c>
      <x:c r="P1924" t="str">
        <x:v>Premium</x:v>
      </x:c>
      <x:c r="Q1924" t="str">
        <x:v>P0129</x:v>
      </x:c>
      <x:c r="R1924" t="str">
        <x:v>Deportes</x:v>
      </x:c>
      <x:c r="S1924" t="str">
        <x:v>Marca D</x:v>
      </x:c>
      <x:c r="T1924" t="str">
        <x:v>Marketplace</x:v>
      </x:c>
      <x:c r="U1924" t="str">
        <x:f>IFERROR(VLOOKUP(T1924,'Mapeos'!$D$4:$E$25,2,FALSE),T1924)</x:f>
        <x:v>Marketplace</x:v>
      </x:c>
      <x:c r="V1924" t="str">
        <x:v>V025</x:v>
      </x:c>
      <x:c r="W1924" t="n">
        <x:v>4</x:v>
      </x:c>
      <x:c r="X1924" s="28" t="n">
        <x:v>189.48</x:v>
      </x:c>
      <x:c r="Y1924" s="20" t="n">
        <x:v>0.25</x:v>
      </x:c>
      <x:c r="Z1924" s="20" t="n">
        <x:f>IF(Y1924&gt;1,Y1924/100,Y1924)</x:f>
        <x:v>0.25</x:v>
      </x:c>
      <x:c r="AA1924" s="28" t="n">
        <x:v>120.05</x:v>
      </x:c>
      <x:c r="AB1924" s="28" t="n">
        <x:v>568.44</x:v>
      </x:c>
      <x:c r="AC1924" s="28" t="str">
        <x:v>BOB</x:v>
      </x:c>
      <x:c r="AD1924" s="28" t="n">
        <x:f>IF(AC1924="USD",AB1924*'Parametros'!$B$4,AB1924)</x:f>
        <x:v>568.44</x:v>
      </x:c>
      <x:c r="AE1924" s="28" t="n">
        <x:f>W1924*X1924*(1-Z1924)</x:f>
        <x:v>568.4399999999999</x:v>
      </x:c>
      <x:c r="AF1924" s="28" t="n">
        <x:f>W1924*AA1924</x:f>
        <x:v>480.2</x:v>
      </x:c>
      <x:c r="AG1924" s="28" t="n">
        <x:f>AE1924-AF1924</x:f>
        <x:v>88.23999999999995</x:v>
      </x:c>
      <x:c r="AH1924" s="20" t="n">
        <x:f>IF(AE1924&gt;0,AG1924/AE1924,"")</x:f>
        <x:v>0.1552318626416156</x:v>
      </x:c>
      <x:c r="AI1924" s="28" t="n">
        <x:v>100663.36</x:v>
      </x:c>
      <x:c r="AJ1924" s="28"/>
      <x:c r="AK1924"/>
      <x:c r="AL1924" t="str">
        <x:v>Completado</x:v>
      </x:c>
      <x:c r="AM1924" t="str">
        <x:f>IF(W1924&lt;0,"Devuelto",AL1924)</x:f>
        <x:v>Completado</x:v>
      </x:c>
      <x:c r="AN1924" t="str">
        <x:v>Tarjeta</x:v>
      </x:c>
      <x:c r="AO1924" s="29" t="str">
        <x:v>Región estandarizada</x:v>
      </x:c>
      <x:c r="AP1924" t="str">
        <x:f>IF(D1924="","No","Sí")</x:f>
        <x:v>Sí</x:v>
      </x:c>
    </x:row>
    <x:row r="1925">
      <x:c r="A1925" t="n">
        <x:v>1925</x:v>
      </x:c>
      <x:c r="B1925" t="str">
        <x:v>VT0009136</x:v>
      </x:c>
      <x:c r="C1925" t="str">
        <x:v>45916</x:v>
      </x:c>
      <x:c r="D1925" s="27" t="n">
        <x:v>45916</x:v>
      </x:c>
      <x:c r="E1925" t="n">
        <x:f>IF(D1925="","",YEAR(D1925))</x:f>
        <x:v>2025</x:v>
      </x:c>
      <x:c r="F1925" t="n">
        <x:f>IF(D1925="","",MONTH(D1925))</x:f>
        <x:v>9</x:v>
      </x:c>
      <x:c r="G1925" t="str">
        <x:f>IF(D1925="","Fecha no disponible",TEXT(D1925,"mmmm"))</x:f>
        <x:v>September</x:v>
      </x:c>
      <x:c r="H1925" t="str">
        <x:f>IF(D1925="","Fecha no disponible",TEXT(D1925,"yyyy-mm"))</x:f>
        <x:v>2025-09</x:v>
      </x:c>
      <x:c r="I1925" t="str">
        <x:f>IF(D1925="","Fecha no disponible","T"&amp;ROUNDUP(MONTH(D1925)/3,0))</x:f>
        <x:v>T3</x:v>
      </x:c>
      <x:c r="J1925" t="str">
        <x:v>T010</x:v>
      </x:c>
      <x:c r="K1925" t="str">
        <x:v>Tienda Cochabamba 2</x:v>
      </x:c>
      <x:c r="L1925" t="str">
        <x:v>Barrio</x:v>
      </x:c>
      <x:c r="M1925" t="str">
        <x:v>Cochabamba</x:v>
      </x:c>
      <x:c r="N1925" t="str">
        <x:f>IFERROR(VLOOKUP(M1925,'Mapeos'!$A$4:$B$30,2,FALSE),M1925)</x:f>
        <x:v>Cochabamba</x:v>
      </x:c>
      <x:c r="O1925" t="str">
        <x:v>C00129</x:v>
      </x:c>
      <x:c r="P1925" t="str">
        <x:v>Frecuente</x:v>
      </x:c>
      <x:c r="Q1925" t="str">
        <x:v>P0116</x:v>
      </x:c>
      <x:c r="R1925" t="str">
        <x:v>Hogar</x:v>
      </x:c>
      <x:c r="S1925" t="str">
        <x:v>Marca B</x:v>
      </x:c>
      <x:c r="T1925" t="str">
        <x:v>Tienda</x:v>
      </x:c>
      <x:c r="U1925" t="str">
        <x:f>IFERROR(VLOOKUP(T1925,'Mapeos'!$D$4:$E$25,2,FALSE),T1925)</x:f>
        <x:v>Tienda</x:v>
      </x:c>
      <x:c r="V1925" t="str">
        <x:v>V003</x:v>
      </x:c>
      <x:c r="W1925" t="n">
        <x:v>1</x:v>
      </x:c>
      <x:c r="X1925" s="28" t="n">
        <x:v>267.56</x:v>
      </x:c>
      <x:c r="Y1925" s="20" t="n">
        <x:v>0.2</x:v>
      </x:c>
      <x:c r="Z1925" s="20" t="n">
        <x:f>IF(Y1925&gt;1,Y1925/100,Y1925)</x:f>
        <x:v>0.2</x:v>
      </x:c>
      <x:c r="AA1925" s="28" t="n">
        <x:v>161.09</x:v>
      </x:c>
      <x:c r="AB1925" s="28" t="n">
        <x:v>214.05</x:v>
      </x:c>
      <x:c r="AC1925" s="28" t="str">
        <x:v>BOB</x:v>
      </x:c>
      <x:c r="AD1925" s="28" t="n">
        <x:f>IF(AC1925="USD",AB1925*'Parametros'!$B$4,AB1925)</x:f>
        <x:v>214.05</x:v>
      </x:c>
      <x:c r="AE1925" s="28" t="n">
        <x:f>W1925*X1925*(1-Z1925)</x:f>
        <x:v>214.048</x:v>
      </x:c>
      <x:c r="AF1925" s="28" t="n">
        <x:f>W1925*AA1925</x:f>
        <x:v>161.09</x:v>
      </x:c>
      <x:c r="AG1925" s="28" t="n">
        <x:f>AE1925-AF1925</x:f>
        <x:v>52.958</x:v>
      </x:c>
      <x:c r="AH1925" s="20" t="n">
        <x:f>IF(AE1925&gt;0,AG1925/AE1925,"")</x:f>
        <x:v>0.24741179548512482</x:v>
      </x:c>
      <x:c r="AI1925" s="28" t="n">
        <x:v>142653.46</x:v>
      </x:c>
      <x:c r="AJ1925" s="28"/>
      <x:c r="AK1925"/>
      <x:c r="AL1925" t="str">
        <x:v>Completado</x:v>
      </x:c>
      <x:c r="AM1925" t="str">
        <x:f>IF(W1925&lt;0,"Devuelto",AL1925)</x:f>
        <x:v>Completado</x:v>
      </x:c>
      <x:c r="AN1925" t="str">
        <x:v>QR</x:v>
      </x:c>
      <x:c r="AO1925" s="29" t="str">
        <x:v>Sin observación</x:v>
      </x:c>
      <x:c r="AP1925" t="str">
        <x:f>IF(D1925="","No","Sí")</x:f>
        <x:v>Sí</x:v>
      </x:c>
    </x:row>
    <x:row r="1926">
      <x:c r="A1926" t="n">
        <x:v>1926</x:v>
      </x:c>
      <x:c r="B1926" t="str">
        <x:v>VT0009141</x:v>
      </x:c>
      <x:c r="C1926" t="str">
        <x:v>45852</x:v>
      </x:c>
      <x:c r="D1926" s="27" t="n">
        <x:v>45852</x:v>
      </x:c>
      <x:c r="E1926" t="n">
        <x:f>IF(D1926="","",YEAR(D1926))</x:f>
        <x:v>2025</x:v>
      </x:c>
      <x:c r="F1926" t="n">
        <x:f>IF(D1926="","",MONTH(D1926))</x:f>
        <x:v>7</x:v>
      </x:c>
      <x:c r="G1926" t="str">
        <x:f>IF(D1926="","Fecha no disponible",TEXT(D1926,"mmmm"))</x:f>
        <x:v>July</x:v>
      </x:c>
      <x:c r="H1926" t="str">
        <x:f>IF(D1926="","Fecha no disponible",TEXT(D1926,"yyyy-mm"))</x:f>
        <x:v>2025-07</x:v>
      </x:c>
      <x:c r="I1926" t="str">
        <x:f>IF(D1926="","Fecha no disponible","T"&amp;ROUNDUP(MONTH(D1926)/3,0))</x:f>
        <x:v>T3</x:v>
      </x:c>
      <x:c r="J1926" t="str">
        <x:v>T006</x:v>
      </x:c>
      <x:c r="K1926" t="str">
        <x:v>Tienda Santa Cruz 2</x:v>
      </x:c>
      <x:c r="L1926" t="str">
        <x:v>Mall</x:v>
      </x:c>
      <x:c r="M1926" t="str">
        <x:v>Santa Cruz</x:v>
      </x:c>
      <x:c r="N1926" t="str">
        <x:f>IFERROR(VLOOKUP(M1926,'Mapeos'!$A$4:$B$30,2,FALSE),M1926)</x:f>
        <x:v>Santa Cruz</x:v>
      </x:c>
      <x:c r="O1926" t="str">
        <x:v>C00689</x:v>
      </x:c>
      <x:c r="P1926" t="str">
        <x:v>Frecuente</x:v>
      </x:c>
      <x:c r="Q1926" t="str">
        <x:v>P0133</x:v>
      </x:c>
      <x:c r="R1926" t="str">
        <x:v>Deportes</x:v>
      </x:c>
      <x:c r="S1926" t="str">
        <x:v>Marca C</x:v>
      </x:c>
      <x:c r="T1926" t="str">
        <x:v>Marketplace</x:v>
      </x:c>
      <x:c r="U1926" t="str">
        <x:f>IFERROR(VLOOKUP(T1926,'Mapeos'!$D$4:$E$25,2,FALSE),T1926)</x:f>
        <x:v>Marketplace</x:v>
      </x:c>
      <x:c r="V1926" t="str">
        <x:v>V034</x:v>
      </x:c>
      <x:c r="W1926" t="n">
        <x:v>1</x:v>
      </x:c>
      <x:c r="X1926" s="28" t="n">
        <x:v>112.69</x:v>
      </x:c>
      <x:c r="Y1926" s="20" t="n">
        <x:v>0.25</x:v>
      </x:c>
      <x:c r="Z1926" s="20" t="n">
        <x:f>IF(Y1926&gt;1,Y1926/100,Y1926)</x:f>
        <x:v>0.25</x:v>
      </x:c>
      <x:c r="AA1926" s="28" t="n">
        <x:v>90.02</x:v>
      </x:c>
      <x:c r="AB1926" s="28" t="n">
        <x:v>84.52</x:v>
      </x:c>
      <x:c r="AC1926" s="28" t="str">
        <x:v>BOB</x:v>
      </x:c>
      <x:c r="AD1926" s="28" t="n">
        <x:f>IF(AC1926="USD",AB1926*'Parametros'!$B$4,AB1926)</x:f>
        <x:v>84.52</x:v>
      </x:c>
      <x:c r="AE1926" s="28" t="n">
        <x:f>W1926*X1926*(1-Z1926)</x:f>
        <x:v>84.5175</x:v>
      </x:c>
      <x:c r="AF1926" s="28" t="n">
        <x:f>W1926*AA1926</x:f>
        <x:v>90.02</x:v>
      </x:c>
      <x:c r="AG1926" s="28" t="n">
        <x:f>AE1926-AF1926</x:f>
        <x:v>-5.502499999999998</x:v>
      </x:c>
      <x:c r="AH1926" s="20" t="n">
        <x:f>IF(AE1926&gt;0,AG1926/AE1926,"")</x:f>
        <x:v>-0.06510485994024903</x:v>
      </x:c>
      <x:c r="AI1926" s="28" t="n">
        <x:v>98286.59</x:v>
      </x:c>
      <x:c r="AJ1926" s="28"/>
      <x:c r="AK1926"/>
      <x:c r="AL1926" t="str">
        <x:v>Completado</x:v>
      </x:c>
      <x:c r="AM1926" t="str">
        <x:f>IF(W1926&lt;0,"Devuelto",AL1926)</x:f>
        <x:v>Completado</x:v>
      </x:c>
      <x:c r="AN1926" t="str">
        <x:v>Transferencia</x:v>
      </x:c>
      <x:c r="AO1926" s="29" t="str">
        <x:v>Sin observación</x:v>
      </x:c>
      <x:c r="AP1926" t="str">
        <x:f>IF(D1926="","No","Sí")</x:f>
        <x:v>Sí</x:v>
      </x:c>
    </x:row>
    <x:row r="1927">
      <x:c r="A1927" t="n">
        <x:v>1927</x:v>
      </x:c>
      <x:c r="B1927" t="str">
        <x:v>VT0009146</x:v>
      </x:c>
      <x:c r="C1927" t="str">
        <x:v>45483</x:v>
      </x:c>
      <x:c r="D1927" s="27" t="n">
        <x:v>45483</x:v>
      </x:c>
      <x:c r="E1927" t="n">
        <x:f>IF(D1927="","",YEAR(D1927))</x:f>
        <x:v>2024</x:v>
      </x:c>
      <x:c r="F1927" t="n">
        <x:f>IF(D1927="","",MONTH(D1927))</x:f>
        <x:v>7</x:v>
      </x:c>
      <x:c r="G1927" t="str">
        <x:f>IF(D1927="","Fecha no disponible",TEXT(D1927,"mmmm"))</x:f>
        <x:v>July</x:v>
      </x:c>
      <x:c r="H1927" t="str">
        <x:f>IF(D1927="","Fecha no disponible",TEXT(D1927,"yyyy-mm"))</x:f>
        <x:v>2024-07</x:v>
      </x:c>
      <x:c r="I1927" t="str">
        <x:f>IF(D1927="","Fecha no disponible","T"&amp;ROUNDUP(MONTH(D1927)/3,0))</x:f>
        <x:v>T3</x:v>
      </x:c>
      <x:c r="J1927" t="str">
        <x:v>T012</x:v>
      </x:c>
      <x:c r="K1927" t="str">
        <x:v>Tienda Cochabamba 4</x:v>
      </x:c>
      <x:c r="L1927" t="str">
        <x:v>Centro</x:v>
      </x:c>
      <x:c r="M1927" t="str">
        <x:v>Cochabamba</x:v>
      </x:c>
      <x:c r="N1927" t="str">
        <x:f>IFERROR(VLOOKUP(M1927,'Mapeos'!$A$4:$B$30,2,FALSE),M1927)</x:f>
        <x:v>Cochabamba</x:v>
      </x:c>
      <x:c r="O1927" t="str">
        <x:v>C00609</x:v>
      </x:c>
      <x:c r="P1927" t="str">
        <x:v>Masivo</x:v>
      </x:c>
      <x:c r="Q1927" t="str">
        <x:v>P0082</x:v>
      </x:c>
      <x:c r="R1927" t="str">
        <x:v>Hogar</x:v>
      </x:c>
      <x:c r="S1927" t="str">
        <x:v>Marca C</x:v>
      </x:c>
      <x:c r="T1927" t="str">
        <x:v>E-commerce</x:v>
      </x:c>
      <x:c r="U1927" t="str">
        <x:f>IFERROR(VLOOKUP(T1927,'Mapeos'!$D$4:$E$25,2,FALSE),T1927)</x:f>
        <x:v>E-commerce</x:v>
      </x:c>
      <x:c r="V1927" t="str">
        <x:v>V036</x:v>
      </x:c>
      <x:c r="W1927" t="n">
        <x:v>1</x:v>
      </x:c>
      <x:c r="X1927" s="28" t="n">
        <x:v>178.59</x:v>
      </x:c>
      <x:c r="Y1927" s="20" t="n">
        <x:v>0.15</x:v>
      </x:c>
      <x:c r="Z1927" s="20" t="n">
        <x:f>IF(Y1927&gt;1,Y1927/100,Y1927)</x:f>
        <x:v>0.15</x:v>
      </x:c>
      <x:c r="AA1927" s="28" t="n">
        <x:v>98.63</x:v>
      </x:c>
      <x:c r="AB1927" s="28" t="n">
        <x:v>151.8</x:v>
      </x:c>
      <x:c r="AC1927" s="28" t="str">
        <x:v>BOB</x:v>
      </x:c>
      <x:c r="AD1927" s="28" t="n">
        <x:f>IF(AC1927="USD",AB1927*'Parametros'!$B$4,AB1927)</x:f>
        <x:v>151.8</x:v>
      </x:c>
      <x:c r="AE1927" s="28" t="n">
        <x:f>W1927*X1927*(1-Z1927)</x:f>
        <x:v>151.8015</x:v>
      </x:c>
      <x:c r="AF1927" s="28" t="n">
        <x:f>W1927*AA1927</x:f>
        <x:v>98.63</x:v>
      </x:c>
      <x:c r="AG1927" s="28" t="n">
        <x:f>AE1927-AF1927</x:f>
        <x:v>53.17150000000001</x:v>
      </x:c>
      <x:c r="AH1927" s="20" t="n">
        <x:f>IF(AE1927&gt;0,AG1927/AE1927,"")</x:f>
        <x:v>0.35026992486899017</x:v>
      </x:c>
      <x:c r="AI1927" s="28" t="n">
        <x:v>78007.93</x:v>
      </x:c>
      <x:c r="AJ1927" s="28"/>
      <x:c r="AK1927"/>
      <x:c r="AL1927" t="str">
        <x:v>Completado</x:v>
      </x:c>
      <x:c r="AM1927" t="str">
        <x:f>IF(W1927&lt;0,"Devuelto",AL1927)</x:f>
        <x:v>Completado</x:v>
      </x:c>
      <x:c r="AN1927" t="str">
        <x:v>Tarjeta</x:v>
      </x:c>
      <x:c r="AO1927" s="29" t="str">
        <x:v>Sin observación</x:v>
      </x:c>
      <x:c r="AP1927" t="str">
        <x:f>IF(D1927="","No","Sí")</x:f>
        <x:v>Sí</x:v>
      </x:c>
    </x:row>
    <x:row r="1928">
      <x:c r="A1928" t="n">
        <x:v>1928</x:v>
      </x:c>
      <x:c r="B1928" t="str">
        <x:v>VT0009150</x:v>
      </x:c>
      <x:c r="C1928" t="str">
        <x:v>45398</x:v>
      </x:c>
      <x:c r="D1928" s="27" t="n">
        <x:v>45398</x:v>
      </x:c>
      <x:c r="E1928" t="n">
        <x:f>IF(D1928="","",YEAR(D1928))</x:f>
        <x:v>2024</x:v>
      </x:c>
      <x:c r="F1928" t="n">
        <x:f>IF(D1928="","",MONTH(D1928))</x:f>
        <x:v>4</x:v>
      </x:c>
      <x:c r="G1928" t="str">
        <x:f>IF(D1928="","Fecha no disponible",TEXT(D1928,"mmmm"))</x:f>
        <x:v>April</x:v>
      </x:c>
      <x:c r="H1928" t="str">
        <x:f>IF(D1928="","Fecha no disponible",TEXT(D1928,"yyyy-mm"))</x:f>
        <x:v>2024-04</x:v>
      </x:c>
      <x:c r="I1928" t="str">
        <x:f>IF(D1928="","Fecha no disponible","T"&amp;ROUNDUP(MONTH(D1928)/3,0))</x:f>
        <x:v>T2</x:v>
      </x:c>
      <x:c r="J1928" t="str">
        <x:v>T003</x:v>
      </x:c>
      <x:c r="K1928" t="str">
        <x:v>Tienda La Paz 3</x:v>
      </x:c>
      <x:c r="L1928" t="str">
        <x:v>Barrio</x:v>
      </x:c>
      <x:c r="M1928" t="str">
        <x:v>LA PAZ</x:v>
      </x:c>
      <x:c r="N1928" t="str">
        <x:f>IFERROR(VLOOKUP(M1928,'Mapeos'!$A$4:$B$30,2,FALSE),M1928)</x:f>
        <x:v>La Paz</x:v>
      </x:c>
      <x:c r="O1928" t="str">
        <x:v>C00489</x:v>
      </x:c>
      <x:c r="P1928" t="str">
        <x:v>Frecuente</x:v>
      </x:c>
      <x:c r="Q1928" t="str">
        <x:v>P0103</x:v>
      </x:c>
      <x:c r="R1928" t="str">
        <x:v>Hogar</x:v>
      </x:c>
      <x:c r="S1928" t="str">
        <x:v>Marca B</x:v>
      </x:c>
      <x:c r="T1928" t="str">
        <x:v>Tienda</x:v>
      </x:c>
      <x:c r="U1928" t="str">
        <x:f>IFERROR(VLOOKUP(T1928,'Mapeos'!$D$4:$E$25,2,FALSE),T1928)</x:f>
        <x:v>Tienda</x:v>
      </x:c>
      <x:c r="V1928" t="str">
        <x:v>V035</x:v>
      </x:c>
      <x:c r="W1928" t="n">
        <x:v>0</x:v>
      </x:c>
      <x:c r="X1928" s="28" t="n">
        <x:v>254.84</x:v>
      </x:c>
      <x:c r="Y1928" s="20" t="n">
        <x:v>0.25</x:v>
      </x:c>
      <x:c r="Z1928" s="20" t="n">
        <x:f>IF(Y1928&gt;1,Y1928/100,Y1928)</x:f>
        <x:v>0.25</x:v>
      </x:c>
      <x:c r="AA1928" s="28" t="n">
        <x:v>205.14</x:v>
      </x:c>
      <x:c r="AB1928" s="28" t="n">
        <x:v>0</x:v>
      </x:c>
      <x:c r="AC1928" s="28" t="str">
        <x:v>BOB</x:v>
      </x:c>
      <x:c r="AD1928" s="28" t="n">
        <x:f>IF(AC1928="USD",AB1928*'Parametros'!$B$4,AB1928)</x:f>
        <x:v>0</x:v>
      </x:c>
      <x:c r="AE1928" s="28" t="n">
        <x:f>W1928*X1928*(1-Z1928)</x:f>
        <x:v>0</x:v>
      </x:c>
      <x:c r="AF1928" s="28" t="n">
        <x:f>W1928*AA1928</x:f>
        <x:v>0</x:v>
      </x:c>
      <x:c r="AG1928" s="28" t="n">
        <x:f>AE1928-AF1928</x:f>
        <x:v>0</x:v>
      </x:c>
      <x:c r="AH1928" s="20" t="str">
        <x:f>IF(AE1928&gt;0,AG1928/AE1928,"")</x:f>
      </x:c>
      <x:c r="AI1928" s="28" t="n">
        <x:v>193849.26</x:v>
      </x:c>
      <x:c r="AJ1928" s="28" t="n">
        <x:v>88</x:v>
      </x:c>
      <x:c r="AK1928" t="n">
        <x:v>42</x:v>
      </x:c>
      <x:c r="AL1928" t="str">
        <x:v>Cancelado</x:v>
      </x:c>
      <x:c r="AM1928" t="str">
        <x:f>IF(W1928&lt;0,"Devuelto",AL1928)</x:f>
        <x:v>Cancelado</x:v>
      </x:c>
      <x:c r="AN1928" t="str">
        <x:v>Tarjeta</x:v>
      </x:c>
      <x:c r="AO1928" s="29" t="str">
        <x:v>Región estandarizada</x:v>
      </x:c>
      <x:c r="AP1928" t="str">
        <x:f>IF(D1928="","No","Sí")</x:f>
        <x:v>Sí</x:v>
      </x:c>
    </x:row>
    <x:row r="1929">
      <x:c r="A1929" t="n">
        <x:v>1929</x:v>
      </x:c>
      <x:c r="B1929" t="str">
        <x:v>VT0009155</x:v>
      </x:c>
      <x:c r="C1929" t="str">
        <x:v>45803</x:v>
      </x:c>
      <x:c r="D1929" s="27" t="n">
        <x:v>45803</x:v>
      </x:c>
      <x:c r="E1929" t="n">
        <x:f>IF(D1929="","",YEAR(D1929))</x:f>
        <x:v>2025</x:v>
      </x:c>
      <x:c r="F1929" t="n">
        <x:f>IF(D1929="","",MONTH(D1929))</x:f>
        <x:v>5</x:v>
      </x:c>
      <x:c r="G1929" t="str">
        <x:f>IF(D1929="","Fecha no disponible",TEXT(D1929,"mmmm"))</x:f>
        <x:v>May</x:v>
      </x:c>
      <x:c r="H1929" t="str">
        <x:f>IF(D1929="","Fecha no disponible",TEXT(D1929,"yyyy-mm"))</x:f>
        <x:v>2025-05</x:v>
      </x:c>
      <x:c r="I1929" t="str">
        <x:f>IF(D1929="","Fecha no disponible","T"&amp;ROUNDUP(MONTH(D1929)/3,0))</x:f>
        <x:v>T2</x:v>
      </x:c>
      <x:c r="J1929" t="str">
        <x:v>T008</x:v>
      </x:c>
      <x:c r="K1929" t="str">
        <x:v>Tienda Santa Cruz 4</x:v>
      </x:c>
      <x:c r="L1929" t="str">
        <x:v>Barrio</x:v>
      </x:c>
      <x:c r="M1929" t="str">
        <x:v>Santa Cruz</x:v>
      </x:c>
      <x:c r="N1929" t="str">
        <x:f>IFERROR(VLOOKUP(M1929,'Mapeos'!$A$4:$B$30,2,FALSE),M1929)</x:f>
        <x:v>Santa Cruz</x:v>
      </x:c>
      <x:c r="O1929" t="str">
        <x:v>C00281</x:v>
      </x:c>
      <x:c r="P1929" t="str">
        <x:v>Empresa</x:v>
      </x:c>
      <x:c r="Q1929" t="str">
        <x:v>P0028</x:v>
      </x:c>
      <x:c r="R1929" t="str">
        <x:v>Electrónica</x:v>
      </x:c>
      <x:c r="S1929" t="str">
        <x:v>Marca C</x:v>
      </x:c>
      <x:c r="T1929" t="str">
        <x:v>E-commerce</x:v>
      </x:c>
      <x:c r="U1929" t="str">
        <x:f>IFERROR(VLOOKUP(T1929,'Mapeos'!$D$4:$E$25,2,FALSE),T1929)</x:f>
        <x:v>E-commerce</x:v>
      </x:c>
      <x:c r="V1929" t="str">
        <x:v>V031</x:v>
      </x:c>
      <x:c r="W1929" t="n">
        <x:v>1</x:v>
      </x:c>
      <x:c r="X1929" s="28" t="n">
        <x:v>356.41</x:v>
      </x:c>
      <x:c r="Y1929" s="20" t="n">
        <x:v>0.2</x:v>
      </x:c>
      <x:c r="Z1929" s="20" t="n">
        <x:f>IF(Y1929&gt;1,Y1929/100,Y1929)</x:f>
        <x:v>0.2</x:v>
      </x:c>
      <x:c r="AA1929" s="28" t="n">
        <x:v>184.78</x:v>
      </x:c>
      <x:c r="AB1929" s="28" t="n">
        <x:v>285.13</x:v>
      </x:c>
      <x:c r="AC1929" s="28" t="str">
        <x:v>BOB</x:v>
      </x:c>
      <x:c r="AD1929" s="28" t="n">
        <x:f>IF(AC1929="USD",AB1929*'Parametros'!$B$4,AB1929)</x:f>
        <x:v>285.13</x:v>
      </x:c>
      <x:c r="AE1929" s="28" t="n">
        <x:f>W1929*X1929*(1-Z1929)</x:f>
        <x:v>285.12800000000004</x:v>
      </x:c>
      <x:c r="AF1929" s="28" t="n">
        <x:f>W1929*AA1929</x:f>
        <x:v>184.78</x:v>
      </x:c>
      <x:c r="AG1929" s="28" t="n">
        <x:f>AE1929-AF1929</x:f>
        <x:v>100.34800000000004</x:v>
      </x:c>
      <x:c r="AH1929" s="20" t="n">
        <x:f>IF(AE1929&gt;0,AG1929/AE1929,"")</x:f>
        <x:v>0.35194018125192905</x:v>
      </x:c>
      <x:c r="AI1929" s="28" t="n">
        <x:v>96836.51</x:v>
      </x:c>
      <x:c r="AJ1929" s="28"/>
      <x:c r="AK1929"/>
      <x:c r="AL1929" t="str">
        <x:v>Completado</x:v>
      </x:c>
      <x:c r="AM1929" t="str">
        <x:f>IF(W1929&lt;0,"Devuelto",AL1929)</x:f>
        <x:v>Completado</x:v>
      </x:c>
      <x:c r="AN1929" t="str">
        <x:v>Tarjeta</x:v>
      </x:c>
      <x:c r="AO1929" s="29" t="str">
        <x:v>Sin observación</x:v>
      </x:c>
      <x:c r="AP1929" t="str">
        <x:f>IF(D1929="","No","Sí")</x:f>
        <x:v>Sí</x:v>
      </x:c>
    </x:row>
    <x:row r="1930">
      <x:c r="A1930" t="n">
        <x:v>1930</x:v>
      </x:c>
      <x:c r="B1930" t="str">
        <x:v>VT0009160</x:v>
      </x:c>
      <x:c r="C1930" t="str">
        <x:v>46036</x:v>
      </x:c>
      <x:c r="D1930" s="27" t="n">
        <x:v>46036</x:v>
      </x:c>
      <x:c r="E1930" t="n">
        <x:f>IF(D1930="","",YEAR(D1930))</x:f>
        <x:v>2026</x:v>
      </x:c>
      <x:c r="F1930" t="n">
        <x:f>IF(D1930="","",MONTH(D1930))</x:f>
        <x:v>1</x:v>
      </x:c>
      <x:c r="G1930" t="str">
        <x:f>IF(D1930="","Fecha no disponible",TEXT(D1930,"mmmm"))</x:f>
        <x:v>January</x:v>
      </x:c>
      <x:c r="H1930" t="str">
        <x:f>IF(D1930="","Fecha no disponible",TEXT(D1930,"yyyy-mm"))</x:f>
        <x:v>2026-01</x:v>
      </x:c>
      <x:c r="I1930" t="str">
        <x:f>IF(D1930="","Fecha no disponible","T"&amp;ROUNDUP(MONTH(D1930)/3,0))</x:f>
        <x:v>T1</x:v>
      </x:c>
      <x:c r="J1930" t="str">
        <x:v>T002</x:v>
      </x:c>
      <x:c r="K1930" t="str">
        <x:v>Tienda La Paz 2</x:v>
      </x:c>
      <x:c r="L1930" t="str">
        <x:v>Mall</x:v>
      </x:c>
      <x:c r="M1930" t="str">
        <x:v>La Paz</x:v>
      </x:c>
      <x:c r="N1930" t="str">
        <x:f>IFERROR(VLOOKUP(M1930,'Mapeos'!$A$4:$B$30,2,FALSE),M1930)</x:f>
        <x:v>La Paz</x:v>
      </x:c>
      <x:c r="O1930" t="str">
        <x:v>C00247</x:v>
      </x:c>
      <x:c r="P1930" t="str">
        <x:v>Frecuente</x:v>
      </x:c>
      <x:c r="Q1930" t="str">
        <x:v>P0127</x:v>
      </x:c>
      <x:c r="R1930" t="str">
        <x:v>Alimentos</x:v>
      </x:c>
      <x:c r="S1930" t="str">
        <x:v>Marca B</x:v>
      </x:c>
      <x:c r="T1930" t="str">
        <x:v>Tienda</x:v>
      </x:c>
      <x:c r="U1930" t="str">
        <x:f>IFERROR(VLOOKUP(T1930,'Mapeos'!$D$4:$E$25,2,FALSE),T1930)</x:f>
        <x:v>Tienda</x:v>
      </x:c>
      <x:c r="V1930" t="str">
        <x:v>V028</x:v>
      </x:c>
      <x:c r="W1930" t="n">
        <x:v>2</x:v>
      </x:c>
      <x:c r="X1930" s="28" t="n">
        <x:v>47.03</x:v>
      </x:c>
      <x:c r="Y1930" s="20" t="n">
        <x:v>0</x:v>
      </x:c>
      <x:c r="Z1930" s="20" t="n">
        <x:f>IF(Y1930&gt;1,Y1930/100,Y1930)</x:f>
        <x:v>0</x:v>
      </x:c>
      <x:c r="AA1930" s="28" t="n">
        <x:v>25.72</x:v>
      </x:c>
      <x:c r="AB1930" s="28" t="n">
        <x:v>94.06</x:v>
      </x:c>
      <x:c r="AC1930" s="28" t="str">
        <x:v>BOB</x:v>
      </x:c>
      <x:c r="AD1930" s="28" t="n">
        <x:f>IF(AC1930="USD",AB1930*'Parametros'!$B$4,AB1930)</x:f>
        <x:v>94.06</x:v>
      </x:c>
      <x:c r="AE1930" s="28" t="n">
        <x:f>W1930*X1930*(1-Z1930)</x:f>
        <x:v>94.06</x:v>
      </x:c>
      <x:c r="AF1930" s="28" t="n">
        <x:f>W1930*AA1930</x:f>
        <x:v>51.44</x:v>
      </x:c>
      <x:c r="AG1930" s="28" t="n">
        <x:f>AE1930-AF1930</x:f>
        <x:v>42.620000000000005</x:v>
      </x:c>
      <x:c r="AH1930" s="20" t="n">
        <x:f>IF(AE1930&gt;0,AG1930/AE1930,"")</x:f>
        <x:v>0.4531150329576866</x:v>
      </x:c>
      <x:c r="AI1930" s="28" t="n">
        <x:v>164515.55</x:v>
      </x:c>
      <x:c r="AJ1930" s="28"/>
      <x:c r="AK1930"/>
      <x:c r="AL1930" t="str">
        <x:v>Completado</x:v>
      </x:c>
      <x:c r="AM1930" t="str">
        <x:f>IF(W1930&lt;0,"Devuelto",AL1930)</x:f>
        <x:v>Completado</x:v>
      </x:c>
      <x:c r="AN1930" t="str">
        <x:v>Tarjeta</x:v>
      </x:c>
      <x:c r="AO1930" s="29" t="str">
        <x:v>Sin observación</x:v>
      </x:c>
      <x:c r="AP1930" t="str">
        <x:f>IF(D1930="","No","Sí")</x:f>
        <x:v>Sí</x:v>
      </x:c>
    </x:row>
    <x:row r="1931">
      <x:c r="A1931" t="n">
        <x:v>1931</x:v>
      </x:c>
      <x:c r="B1931" t="str">
        <x:v>VT0009165</x:v>
      </x:c>
      <x:c r="C1931" t="str">
        <x:v>45494</x:v>
      </x:c>
      <x:c r="D1931" s="27" t="n">
        <x:v>45494</x:v>
      </x:c>
      <x:c r="E1931" t="n">
        <x:f>IF(D1931="","",YEAR(D1931))</x:f>
        <x:v>2024</x:v>
      </x:c>
      <x:c r="F1931" t="n">
        <x:f>IF(D1931="","",MONTH(D1931))</x:f>
        <x:v>7</x:v>
      </x:c>
      <x:c r="G1931" t="str">
        <x:f>IF(D1931="","Fecha no disponible",TEXT(D1931,"mmmm"))</x:f>
        <x:v>July</x:v>
      </x:c>
      <x:c r="H1931" t="str">
        <x:f>IF(D1931="","Fecha no disponible",TEXT(D1931,"yyyy-mm"))</x:f>
        <x:v>2024-07</x:v>
      </x:c>
      <x:c r="I1931" t="str">
        <x:f>IF(D1931="","Fecha no disponible","T"&amp;ROUNDUP(MONTH(D1931)/3,0))</x:f>
        <x:v>T3</x:v>
      </x:c>
      <x:c r="J1931" t="str">
        <x:v>T015</x:v>
      </x:c>
      <x:c r="K1931" t="str">
        <x:v>Tienda Potosí 3</x:v>
      </x:c>
      <x:c r="L1931" t="str">
        <x:v>Mall</x:v>
      </x:c>
      <x:c r="M1931" t="str">
        <x:v>Potosí</x:v>
      </x:c>
      <x:c r="N1931" t="str">
        <x:f>IFERROR(VLOOKUP(M1931,'Mapeos'!$A$4:$B$30,2,FALSE),M1931)</x:f>
        <x:v>Potosí</x:v>
      </x:c>
      <x:c r="O1931" t="str">
        <x:v>C01190</x:v>
      </x:c>
      <x:c r="P1931" t="str">
        <x:v>Empresa</x:v>
      </x:c>
      <x:c r="Q1931" t="str">
        <x:v>P0147</x:v>
      </x:c>
      <x:c r="R1931" t="str">
        <x:v>Alimentos</x:v>
      </x:c>
      <x:c r="S1931" t="str">
        <x:v>Marca B</x:v>
      </x:c>
      <x:c r="T1931" t="str">
        <x:v>Tienda</x:v>
      </x:c>
      <x:c r="U1931" t="str">
        <x:f>IFERROR(VLOOKUP(T1931,'Mapeos'!$D$4:$E$25,2,FALSE),T1931)</x:f>
        <x:v>Tienda</x:v>
      </x:c>
      <x:c r="V1931" t="str">
        <x:v>V021</x:v>
      </x:c>
      <x:c r="W1931" t="n">
        <x:v>2</x:v>
      </x:c>
      <x:c r="X1931" s="28" t="n">
        <x:v>45.4</x:v>
      </x:c>
      <x:c r="Y1931" s="20" t="n">
        <x:v>0.2</x:v>
      </x:c>
      <x:c r="Z1931" s="20" t="n">
        <x:f>IF(Y1931&gt;1,Y1931/100,Y1931)</x:f>
        <x:v>0.2</x:v>
      </x:c>
      <x:c r="AA1931" s="28" t="n">
        <x:v>30.6</x:v>
      </x:c>
      <x:c r="AB1931" s="28" t="n">
        <x:v>72.64</x:v>
      </x:c>
      <x:c r="AC1931" s="28" t="str">
        <x:v>BOB</x:v>
      </x:c>
      <x:c r="AD1931" s="28" t="n">
        <x:f>IF(AC1931="USD",AB1931*'Parametros'!$B$4,AB1931)</x:f>
        <x:v>72.64</x:v>
      </x:c>
      <x:c r="AE1931" s="28" t="n">
        <x:f>W1931*X1931*(1-Z1931)</x:f>
        <x:v>72.64</x:v>
      </x:c>
      <x:c r="AF1931" s="28" t="n">
        <x:f>W1931*AA1931</x:f>
        <x:v>61.2</x:v>
      </x:c>
      <x:c r="AG1931" s="28" t="n">
        <x:f>AE1931-AF1931</x:f>
        <x:v>11.439999999999998</x:v>
      </x:c>
      <x:c r="AH1931" s="20" t="n">
        <x:f>IF(AE1931&gt;0,AG1931/AE1931,"")</x:f>
        <x:v>0.15748898678414094</x:v>
      </x:c>
      <x:c r="AI1931" s="28" t="n">
        <x:v>178635.19</x:v>
      </x:c>
      <x:c r="AJ1931" s="28"/>
      <x:c r="AK1931"/>
      <x:c r="AL1931" t="str">
        <x:v>Completado</x:v>
      </x:c>
      <x:c r="AM1931" t="str">
        <x:f>IF(W1931&lt;0,"Devuelto",AL1931)</x:f>
        <x:v>Completado</x:v>
      </x:c>
      <x:c r="AN1931" t="str">
        <x:v>Efectivo</x:v>
      </x:c>
      <x:c r="AO1931" s="29" t="str">
        <x:v>Sin observación</x:v>
      </x:c>
      <x:c r="AP1931" t="str">
        <x:f>IF(D1931="","No","Sí")</x:f>
        <x:v>Sí</x:v>
      </x:c>
    </x:row>
    <x:row r="1932">
      <x:c r="A1932" t="n">
        <x:v>1932</x:v>
      </x:c>
      <x:c r="B1932" t="str">
        <x:v>VT0009169</x:v>
      </x:c>
      <x:c r="C1932" t="str">
        <x:v>45451</x:v>
      </x:c>
      <x:c r="D1932" s="27" t="n">
        <x:v>45451</x:v>
      </x:c>
      <x:c r="E1932" t="n">
        <x:f>IF(D1932="","",YEAR(D1932))</x:f>
        <x:v>2024</x:v>
      </x:c>
      <x:c r="F1932" t="n">
        <x:f>IF(D1932="","",MONTH(D1932))</x:f>
        <x:v>6</x:v>
      </x:c>
      <x:c r="G1932" t="str">
        <x:f>IF(D1932="","Fecha no disponible",TEXT(D1932,"mmmm"))</x:f>
        <x:v>June</x:v>
      </x:c>
      <x:c r="H1932" t="str">
        <x:f>IF(D1932="","Fecha no disponible",TEXT(D1932,"yyyy-mm"))</x:f>
        <x:v>2024-06</x:v>
      </x:c>
      <x:c r="I1932" t="str">
        <x:f>IF(D1932="","Fecha no disponible","T"&amp;ROUNDUP(MONTH(D1932)/3,0))</x:f>
        <x:v>T2</x:v>
      </x:c>
      <x:c r="J1932" t="str">
        <x:v>T018</x:v>
      </x:c>
      <x:c r="K1932" t="str">
        <x:v>Tienda Sucre 2</x:v>
      </x:c>
      <x:c r="L1932" t="str">
        <x:v>Mall</x:v>
      </x:c>
      <x:c r="M1932" t="str">
        <x:v>Sucre</x:v>
      </x:c>
      <x:c r="N1932" t="str">
        <x:f>IFERROR(VLOOKUP(M1932,'Mapeos'!$A$4:$B$30,2,FALSE),M1932)</x:f>
        <x:v>Sucre</x:v>
      </x:c>
      <x:c r="O1932" t="str">
        <x:v>C00211</x:v>
      </x:c>
      <x:c r="P1932" t="str">
        <x:v>Frecuente</x:v>
      </x:c>
      <x:c r="Q1932" t="str">
        <x:v>P0108</x:v>
      </x:c>
      <x:c r="R1932" t="str">
        <x:v>Alimentos</x:v>
      </x:c>
      <x:c r="S1932" t="str">
        <x:v>Marca C</x:v>
      </x:c>
      <x:c r="T1932" t="str">
        <x:v>Tienda</x:v>
      </x:c>
      <x:c r="U1932" t="str">
        <x:f>IFERROR(VLOOKUP(T1932,'Mapeos'!$D$4:$E$25,2,FALSE),T1932)</x:f>
        <x:v>Tienda</x:v>
      </x:c>
      <x:c r="V1932" t="str">
        <x:v>V019</x:v>
      </x:c>
      <x:c r="W1932" t="n">
        <x:v>3</x:v>
      </x:c>
      <x:c r="X1932" s="28" t="n">
        <x:v>41.21</x:v>
      </x:c>
      <x:c r="Y1932" s="20" t="n">
        <x:v>0.2</x:v>
      </x:c>
      <x:c r="Z1932" s="20" t="n">
        <x:f>IF(Y1932&gt;1,Y1932/100,Y1932)</x:f>
        <x:v>0.2</x:v>
      </x:c>
      <x:c r="AA1932" s="28" t="n">
        <x:v>29.22</x:v>
      </x:c>
      <x:c r="AB1932" s="28" t="n">
        <x:v>98.9</x:v>
      </x:c>
      <x:c r="AC1932" s="28" t="str">
        <x:v>BOB</x:v>
      </x:c>
      <x:c r="AD1932" s="28" t="n">
        <x:f>IF(AC1932="USD",AB1932*'Parametros'!$B$4,AB1932)</x:f>
        <x:v>98.9</x:v>
      </x:c>
      <x:c r="AE1932" s="28" t="n">
        <x:f>W1932*X1932*(1-Z1932)</x:f>
        <x:v>98.904</x:v>
      </x:c>
      <x:c r="AF1932" s="28" t="n">
        <x:f>W1932*AA1932</x:f>
        <x:v>87.66</x:v>
      </x:c>
      <x:c r="AG1932" s="28" t="n">
        <x:f>AE1932-AF1932</x:f>
        <x:v>11.244</x:v>
      </x:c>
      <x:c r="AH1932" s="20" t="n">
        <x:f>IF(AE1932&gt;0,AG1932/AE1932,"")</x:f>
        <x:v>0.11368599854404271</x:v>
      </x:c>
      <x:c r="AI1932" s="28" t="n">
        <x:v>165843.91</x:v>
      </x:c>
      <x:c r="AJ1932" s="28"/>
      <x:c r="AK1932"/>
      <x:c r="AL1932" t="str">
        <x:v>Completado</x:v>
      </x:c>
      <x:c r="AM1932" t="str">
        <x:f>IF(W1932&lt;0,"Devuelto",AL1932)</x:f>
        <x:v>Completado</x:v>
      </x:c>
      <x:c r="AN1932" t="str">
        <x:v>Tarjeta</x:v>
      </x:c>
      <x:c r="AO1932" s="29" t="str">
        <x:v>Sin observación</x:v>
      </x:c>
      <x:c r="AP1932" t="str">
        <x:f>IF(D1932="","No","Sí")</x:f>
        <x:v>Sí</x:v>
      </x:c>
    </x:row>
    <x:row r="1933">
      <x:c r="A1933" t="n">
        <x:v>1933</x:v>
      </x:c>
      <x:c r="B1933" t="str">
        <x:v>VT0009174</x:v>
      </x:c>
      <x:c r="C1933" t="str">
        <x:v>46093</x:v>
      </x:c>
      <x:c r="D1933" s="27" t="n">
        <x:v>46093</x:v>
      </x:c>
      <x:c r="E1933" t="n">
        <x:f>IF(D1933="","",YEAR(D1933))</x:f>
        <x:v>2026</x:v>
      </x:c>
      <x:c r="F1933" t="n">
        <x:f>IF(D1933="","",MONTH(D1933))</x:f>
        <x:v>3</x:v>
      </x:c>
      <x:c r="G1933" t="str">
        <x:f>IF(D1933="","Fecha no disponible",TEXT(D1933,"mmmm"))</x:f>
        <x:v>March</x:v>
      </x:c>
      <x:c r="H1933" t="str">
        <x:f>IF(D1933="","Fecha no disponible",TEXT(D1933,"yyyy-mm"))</x:f>
        <x:v>2026-03</x:v>
      </x:c>
      <x:c r="I1933" t="str">
        <x:f>IF(D1933="","Fecha no disponible","T"&amp;ROUNDUP(MONTH(D1933)/3,0))</x:f>
        <x:v>T1</x:v>
      </x:c>
      <x:c r="J1933" t="str">
        <x:v>T011</x:v>
      </x:c>
      <x:c r="K1933" t="str">
        <x:v>Tienda Cochabamba 3</x:v>
      </x:c>
      <x:c r="L1933" t="str">
        <x:v>Mall</x:v>
      </x:c>
      <x:c r="M1933" t="str">
        <x:v>Cochabamba</x:v>
      </x:c>
      <x:c r="N1933" t="str">
        <x:f>IFERROR(VLOOKUP(M1933,'Mapeos'!$A$4:$B$30,2,FALSE),M1933)</x:f>
        <x:v>Cochabamba</x:v>
      </x:c>
      <x:c r="O1933" t="str">
        <x:v>C01728</x:v>
      </x:c>
      <x:c r="P1933" t="str">
        <x:v>Empresa</x:v>
      </x:c>
      <x:c r="Q1933" t="str">
        <x:v>P0011</x:v>
      </x:c>
      <x:c r="R1933" t="str">
        <x:v>Electrónica</x:v>
      </x:c>
      <x:c r="S1933" t="str">
        <x:v>Marca D</x:v>
      </x:c>
      <x:c r="T1933" t="str">
        <x:v>Marketplace</x:v>
      </x:c>
      <x:c r="U1933" t="str">
        <x:f>IFERROR(VLOOKUP(T1933,'Mapeos'!$D$4:$E$25,2,FALSE),T1933)</x:f>
        <x:v>Marketplace</x:v>
      </x:c>
      <x:c r="V1933" t="str">
        <x:v>V025</x:v>
      </x:c>
      <x:c r="W1933" t="n">
        <x:v>3</x:v>
      </x:c>
      <x:c r="X1933" s="28" t="n">
        <x:v>608.21</x:v>
      </x:c>
      <x:c r="Y1933" s="20" t="n">
        <x:v>0.15</x:v>
      </x:c>
      <x:c r="Z1933" s="20" t="n">
        <x:f>IF(Y1933&gt;1,Y1933/100,Y1933)</x:f>
        <x:v>0.15</x:v>
      </x:c>
      <x:c r="AA1933" s="28" t="n">
        <x:v>452.31</x:v>
      </x:c>
      <x:c r="AB1933" s="28" t="n">
        <x:v>1550.94</x:v>
      </x:c>
      <x:c r="AC1933" s="28" t="str">
        <x:v>BOB</x:v>
      </x:c>
      <x:c r="AD1933" s="28" t="n">
        <x:f>IF(AC1933="USD",AB1933*'Parametros'!$B$4,AB1933)</x:f>
        <x:v>1550.94</x:v>
      </x:c>
      <x:c r="AE1933" s="28" t="n">
        <x:f>W1933*X1933*(1-Z1933)</x:f>
        <x:v>1550.9355</x:v>
      </x:c>
      <x:c r="AF1933" s="28" t="n">
        <x:f>W1933*AA1933</x:f>
        <x:v>1356.93</x:v>
      </x:c>
      <x:c r="AG1933" s="28" t="n">
        <x:f>AE1933-AF1933</x:f>
        <x:v>194.00549999999998</x:v>
      </x:c>
      <x:c r="AH1933" s="20" t="n">
        <x:f>IF(AE1933&gt;0,AG1933/AE1933,"")</x:f>
        <x:v>0.12508934123952928</x:v>
      </x:c>
      <x:c r="AI1933" s="28" t="n">
        <x:v>73796.01</x:v>
      </x:c>
      <x:c r="AJ1933" s="28"/>
      <x:c r="AK1933"/>
      <x:c r="AL1933" t="str">
        <x:v>Completado</x:v>
      </x:c>
      <x:c r="AM1933" t="str">
        <x:f>IF(W1933&lt;0,"Devuelto",AL1933)</x:f>
        <x:v>Completado</x:v>
      </x:c>
      <x:c r="AN1933" t="str">
        <x:v>Efectivo</x:v>
      </x:c>
      <x:c r="AO1933" s="29" t="str">
        <x:v>Sin observación</x:v>
      </x:c>
      <x:c r="AP1933" t="str">
        <x:f>IF(D1933="","No","Sí")</x:f>
        <x:v>Sí</x:v>
      </x:c>
    </x:row>
    <x:row r="1934">
      <x:c r="A1934" t="n">
        <x:v>1934</x:v>
      </x:c>
      <x:c r="B1934" t="str">
        <x:v>VT0009179</x:v>
      </x:c>
      <x:c r="C1934" t="str">
        <x:v>45865</x:v>
      </x:c>
      <x:c r="D1934" s="27" t="n">
        <x:v>45865</x:v>
      </x:c>
      <x:c r="E1934" t="n">
        <x:f>IF(D1934="","",YEAR(D1934))</x:f>
        <x:v>2025</x:v>
      </x:c>
      <x:c r="F1934" t="n">
        <x:f>IF(D1934="","",MONTH(D1934))</x:f>
        <x:v>7</x:v>
      </x:c>
      <x:c r="G1934" t="str">
        <x:f>IF(D1934="","Fecha no disponible",TEXT(D1934,"mmmm"))</x:f>
        <x:v>July</x:v>
      </x:c>
      <x:c r="H1934" t="str">
        <x:f>IF(D1934="","Fecha no disponible",TEXT(D1934,"yyyy-mm"))</x:f>
        <x:v>2025-07</x:v>
      </x:c>
      <x:c r="I1934" t="str">
        <x:f>IF(D1934="","Fecha no disponible","T"&amp;ROUNDUP(MONTH(D1934)/3,0))</x:f>
        <x:v>T3</x:v>
      </x:c>
      <x:c r="J1934" t="str">
        <x:v>T011</x:v>
      </x:c>
      <x:c r="K1934" t="str">
        <x:v>Tienda Cochabamba 3</x:v>
      </x:c>
      <x:c r="L1934" t="str">
        <x:v>Mall</x:v>
      </x:c>
      <x:c r="M1934" t="str">
        <x:v>Cochabamba</x:v>
      </x:c>
      <x:c r="N1934" t="str">
        <x:f>IFERROR(VLOOKUP(M1934,'Mapeos'!$A$4:$B$30,2,FALSE),M1934)</x:f>
        <x:v>Cochabamba</x:v>
      </x:c>
      <x:c r="O1934" t="str">
        <x:v>C00595</x:v>
      </x:c>
      <x:c r="P1934" t="str">
        <x:v>Premium</x:v>
      </x:c>
      <x:c r="Q1934" t="str">
        <x:v>P0002</x:v>
      </x:c>
      <x:c r="R1934" t="str">
        <x:v>Hogar</x:v>
      </x:c>
      <x:c r="S1934" t="str">
        <x:v>Marca D</x:v>
      </x:c>
      <x:c r="T1934" t="str">
        <x:v>E-commerce</x:v>
      </x:c>
      <x:c r="U1934" t="str">
        <x:f>IFERROR(VLOOKUP(T1934,'Mapeos'!$D$4:$E$25,2,FALSE),T1934)</x:f>
        <x:v>E-commerce</x:v>
      </x:c>
      <x:c r="V1934" t="str">
        <x:v>V020</x:v>
      </x:c>
      <x:c r="W1934" t="n">
        <x:v>1</x:v>
      </x:c>
      <x:c r="X1934" s="28" t="n">
        <x:v>301.24</x:v>
      </x:c>
      <x:c r="Y1934" s="20" t="n">
        <x:v>0.2</x:v>
      </x:c>
      <x:c r="Z1934" s="20" t="n">
        <x:f>IF(Y1934&gt;1,Y1934/100,Y1934)</x:f>
        <x:v>0.2</x:v>
      </x:c>
      <x:c r="AA1934" s="28" t="n">
        <x:v>194.61</x:v>
      </x:c>
      <x:c r="AB1934" s="28" t="n">
        <x:v>240.99</x:v>
      </x:c>
      <x:c r="AC1934" s="28" t="str">
        <x:v>BOB</x:v>
      </x:c>
      <x:c r="AD1934" s="28" t="n">
        <x:f>IF(AC1934="USD",AB1934*'Parametros'!$B$4,AB1934)</x:f>
        <x:v>240.99</x:v>
      </x:c>
      <x:c r="AE1934" s="28" t="n">
        <x:f>W1934*X1934*(1-Z1934)</x:f>
        <x:v>240.99200000000002</x:v>
      </x:c>
      <x:c r="AF1934" s="28" t="n">
        <x:f>W1934*AA1934</x:f>
        <x:v>194.61</x:v>
      </x:c>
      <x:c r="AG1934" s="28" t="n">
        <x:f>AE1934-AF1934</x:f>
        <x:v>46.382000000000005</x:v>
      </x:c>
      <x:c r="AH1934" s="20" t="n">
        <x:f>IF(AE1934&gt;0,AG1934/AE1934,"")</x:f>
        <x:v>0.192462820342584</x:v>
      </x:c>
      <x:c r="AI1934" s="28" t="n">
        <x:v>96748.72</x:v>
      </x:c>
      <x:c r="AJ1934" s="28" t="n">
        <x:v>114</x:v>
      </x:c>
      <x:c r="AK1934" t="n">
        <x:v>39</x:v>
      </x:c>
      <x:c r="AL1934" t="str">
        <x:v>Completado</x:v>
      </x:c>
      <x:c r="AM1934" t="str">
        <x:f>IF(W1934&lt;0,"Devuelto",AL1934)</x:f>
        <x:v>Completado</x:v>
      </x:c>
      <x:c r="AN1934" t="str">
        <x:v>Efectivo</x:v>
      </x:c>
      <x:c r="AO1934" s="29" t="str">
        <x:v>Sin observación</x:v>
      </x:c>
      <x:c r="AP1934" t="str">
        <x:f>IF(D1934="","No","Sí")</x:f>
        <x:v>Sí</x:v>
      </x:c>
    </x:row>
    <x:row r="1935">
      <x:c r="A1935" t="n">
        <x:v>1935</x:v>
      </x:c>
      <x:c r="B1935" t="str">
        <x:v>VT0009184</x:v>
      </x:c>
      <x:c r="C1935" t="str">
        <x:v>45585</x:v>
      </x:c>
      <x:c r="D1935" s="27" t="n">
        <x:v>45585</x:v>
      </x:c>
      <x:c r="E1935" t="n">
        <x:f>IF(D1935="","",YEAR(D1935))</x:f>
        <x:v>2024</x:v>
      </x:c>
      <x:c r="F1935" t="n">
        <x:f>IF(D1935="","",MONTH(D1935))</x:f>
        <x:v>10</x:v>
      </x:c>
      <x:c r="G1935" t="str">
        <x:f>IF(D1935="","Fecha no disponible",TEXT(D1935,"mmmm"))</x:f>
        <x:v>October</x:v>
      </x:c>
      <x:c r="H1935" t="str">
        <x:f>IF(D1935="","Fecha no disponible",TEXT(D1935,"yyyy-mm"))</x:f>
        <x:v>2024-10</x:v>
      </x:c>
      <x:c r="I1935" t="str">
        <x:f>IF(D1935="","Fecha no disponible","T"&amp;ROUNDUP(MONTH(D1935)/3,0))</x:f>
        <x:v>T4</x:v>
      </x:c>
      <x:c r="J1935" t="str">
        <x:v>T017</x:v>
      </x:c>
      <x:c r="K1935" t="str">
        <x:v>Tienda Sucre 1</x:v>
      </x:c>
      <x:c r="L1935" t="str">
        <x:v>Centro</x:v>
      </x:c>
      <x:c r="M1935" t="str">
        <x:v>Sucre</x:v>
      </x:c>
      <x:c r="N1935" t="str">
        <x:f>IFERROR(VLOOKUP(M1935,'Mapeos'!$A$4:$B$30,2,FALSE),M1935)</x:f>
        <x:v>Sucre</x:v>
      </x:c>
      <x:c r="O1935" t="str">
        <x:v>C01698</x:v>
      </x:c>
      <x:c r="P1935" t="str">
        <x:v>Premium</x:v>
      </x:c>
      <x:c r="Q1935" t="str">
        <x:v>P0126</x:v>
      </x:c>
      <x:c r="R1935" t="str">
        <x:v>Alimentos</x:v>
      </x:c>
      <x:c r="S1935" t="str">
        <x:v>Marca C</x:v>
      </x:c>
      <x:c r="T1935" t="str">
        <x:v>Tienda</x:v>
      </x:c>
      <x:c r="U1935" t="str">
        <x:f>IFERROR(VLOOKUP(T1935,'Mapeos'!$D$4:$E$25,2,FALSE),T1935)</x:f>
        <x:v>Tienda</x:v>
      </x:c>
      <x:c r="V1935" t="str">
        <x:v>V016</x:v>
      </x:c>
      <x:c r="W1935" t="n">
        <x:v>1</x:v>
      </x:c>
      <x:c r="X1935" s="28" t="n">
        <x:v>26.72</x:v>
      </x:c>
      <x:c r="Y1935" s="20" t="n">
        <x:v>0.25</x:v>
      </x:c>
      <x:c r="Z1935" s="20" t="n">
        <x:f>IF(Y1935&gt;1,Y1935/100,Y1935)</x:f>
        <x:v>0.25</x:v>
      </x:c>
      <x:c r="AA1935" s="28" t="n">
        <x:v>17.79</x:v>
      </x:c>
      <x:c r="AB1935" s="28" t="n">
        <x:v>20.04</x:v>
      </x:c>
      <x:c r="AC1935" s="28" t="str">
        <x:v>BOB</x:v>
      </x:c>
      <x:c r="AD1935" s="28" t="n">
        <x:f>IF(AC1935="USD",AB1935*'Parametros'!$B$4,AB1935)</x:f>
        <x:v>20.04</x:v>
      </x:c>
      <x:c r="AE1935" s="28" t="n">
        <x:f>W1935*X1935*(1-Z1935)</x:f>
        <x:v>20.04</x:v>
      </x:c>
      <x:c r="AF1935" s="28" t="n">
        <x:f>W1935*AA1935</x:f>
        <x:v>17.79</x:v>
      </x:c>
      <x:c r="AG1935" s="28" t="n">
        <x:f>AE1935-AF1935</x:f>
        <x:v>2.25</x:v>
      </x:c>
      <x:c r="AH1935" s="20" t="n">
        <x:f>IF(AE1935&gt;0,AG1935/AE1935,"")</x:f>
        <x:v>0.11227544910179642</x:v>
      </x:c>
      <x:c r="AI1935" s="28" t="n">
        <x:v>130620.69</x:v>
      </x:c>
      <x:c r="AJ1935" s="28"/>
      <x:c r="AK1935"/>
      <x:c r="AL1935" t="str">
        <x:v>Completado</x:v>
      </x:c>
      <x:c r="AM1935" t="str">
        <x:f>IF(W1935&lt;0,"Devuelto",AL1935)</x:f>
        <x:v>Completado</x:v>
      </x:c>
      <x:c r="AN1935" t="str">
        <x:v>QR</x:v>
      </x:c>
      <x:c r="AO1935" s="29" t="str">
        <x:v>Sin observación</x:v>
      </x:c>
      <x:c r="AP1935" t="str">
        <x:f>IF(D1935="","No","Sí")</x:f>
        <x:v>Sí</x:v>
      </x:c>
    </x:row>
    <x:row r="1936">
      <x:c r="A1936" t="n">
        <x:v>1936</x:v>
      </x:c>
      <x:c r="B1936" t="str">
        <x:v>VT0009188</x:v>
      </x:c>
      <x:c r="C1936" t="str">
        <x:v>46141</x:v>
      </x:c>
      <x:c r="D1936" s="27" t="n">
        <x:v>46141</x:v>
      </x:c>
      <x:c r="E1936" t="n">
        <x:f>IF(D1936="","",YEAR(D1936))</x:f>
        <x:v>2026</x:v>
      </x:c>
      <x:c r="F1936" t="n">
        <x:f>IF(D1936="","",MONTH(D1936))</x:f>
        <x:v>4</x:v>
      </x:c>
      <x:c r="G1936" t="str">
        <x:f>IF(D1936="","Fecha no disponible",TEXT(D1936,"mmmm"))</x:f>
        <x:v>April</x:v>
      </x:c>
      <x:c r="H1936" t="str">
        <x:f>IF(D1936="","Fecha no disponible",TEXT(D1936,"yyyy-mm"))</x:f>
        <x:v>2026-04</x:v>
      </x:c>
      <x:c r="I1936" t="str">
        <x:f>IF(D1936="","Fecha no disponible","T"&amp;ROUNDUP(MONTH(D1936)/3,0))</x:f>
        <x:v>T2</x:v>
      </x:c>
      <x:c r="J1936" t="str">
        <x:v>T018</x:v>
      </x:c>
      <x:c r="K1936" t="str">
        <x:v>Tienda Sucre 2</x:v>
      </x:c>
      <x:c r="L1936" t="str">
        <x:v>Mall</x:v>
      </x:c>
      <x:c r="M1936" t="str">
        <x:v>Sucre</x:v>
      </x:c>
      <x:c r="N1936" t="str">
        <x:f>IFERROR(VLOOKUP(M1936,'Mapeos'!$A$4:$B$30,2,FALSE),M1936)</x:f>
        <x:v>Sucre</x:v>
      </x:c>
      <x:c r="O1936" t="str">
        <x:v>C00761</x:v>
      </x:c>
      <x:c r="P1936" t="str">
        <x:v>Premium</x:v>
      </x:c>
      <x:c r="Q1936" t="str">
        <x:v>P0014</x:v>
      </x:c>
      <x:c r="R1936" t="str">
        <x:v>Electrónica</x:v>
      </x:c>
      <x:c r="S1936" t="str">
        <x:v>Marca C</x:v>
      </x:c>
      <x:c r="T1936" t="str">
        <x:v>Tienda</x:v>
      </x:c>
      <x:c r="U1936" t="str">
        <x:f>IFERROR(VLOOKUP(T1936,'Mapeos'!$D$4:$E$25,2,FALSE),T1936)</x:f>
        <x:v>Tienda</x:v>
      </x:c>
      <x:c r="V1936" t="str">
        <x:v>V004</x:v>
      </x:c>
      <x:c r="W1936" t="n">
        <x:v>1</x:v>
      </x:c>
      <x:c r="X1936" s="28" t="n">
        <x:v>413.83</x:v>
      </x:c>
      <x:c r="Y1936" s="20" t="n">
        <x:v>0.1</x:v>
      </x:c>
      <x:c r="Z1936" s="20" t="n">
        <x:f>IF(Y1936&gt;1,Y1936/100,Y1936)</x:f>
        <x:v>0.1</x:v>
      </x:c>
      <x:c r="AA1936" s="28" t="n">
        <x:v>308.21</x:v>
      </x:c>
      <x:c r="AB1936" s="28" t="n">
        <x:v>372.45</x:v>
      </x:c>
      <x:c r="AC1936" s="28" t="str">
        <x:v>BOB</x:v>
      </x:c>
      <x:c r="AD1936" s="28" t="n">
        <x:f>IF(AC1936="USD",AB1936*'Parametros'!$B$4,AB1936)</x:f>
        <x:v>372.45</x:v>
      </x:c>
      <x:c r="AE1936" s="28" t="n">
        <x:f>W1936*X1936*(1-Z1936)</x:f>
        <x:v>372.447</x:v>
      </x:c>
      <x:c r="AF1936" s="28" t="n">
        <x:f>W1936*AA1936</x:f>
        <x:v>308.21</x:v>
      </x:c>
      <x:c r="AG1936" s="28" t="n">
        <x:f>AE1936-AF1936</x:f>
        <x:v>64.23700000000002</x:v>
      </x:c>
      <x:c r="AH1936" s="20" t="n">
        <x:f>IF(AE1936&gt;0,AG1936/AE1936,"")</x:f>
        <x:v>0.17247286191055378</x:v>
      </x:c>
      <x:c r="AI1936" s="28" t="n">
        <x:v>155230.1</x:v>
      </x:c>
      <x:c r="AJ1936" s="28"/>
      <x:c r="AK1936"/>
      <x:c r="AL1936" t="str">
        <x:v>Completado</x:v>
      </x:c>
      <x:c r="AM1936" t="str">
        <x:f>IF(W1936&lt;0,"Devuelto",AL1936)</x:f>
        <x:v>Completado</x:v>
      </x:c>
      <x:c r="AN1936" t="str">
        <x:v>Efectivo</x:v>
      </x:c>
      <x:c r="AO1936" s="29" t="str">
        <x:v>Sin observación</x:v>
      </x:c>
      <x:c r="AP1936" t="str">
        <x:f>IF(D1936="","No","Sí")</x:f>
        <x:v>Sí</x:v>
      </x:c>
    </x:row>
    <x:row r="1937">
      <x:c r="A1937" t="n">
        <x:v>1937</x:v>
      </x:c>
      <x:c r="B1937" t="str">
        <x:v>VT0009193</x:v>
      </x:c>
      <x:c r="C1937" t="str">
        <x:v>45785</x:v>
      </x:c>
      <x:c r="D1937" s="27" t="n">
        <x:v>45785</x:v>
      </x:c>
      <x:c r="E1937" t="n">
        <x:f>IF(D1937="","",YEAR(D1937))</x:f>
        <x:v>2025</x:v>
      </x:c>
      <x:c r="F1937" t="n">
        <x:f>IF(D1937="","",MONTH(D1937))</x:f>
        <x:v>5</x:v>
      </x:c>
      <x:c r="G1937" t="str">
        <x:f>IF(D1937="","Fecha no disponible",TEXT(D1937,"mmmm"))</x:f>
        <x:v>May</x:v>
      </x:c>
      <x:c r="H1937" t="str">
        <x:f>IF(D1937="","Fecha no disponible",TEXT(D1937,"yyyy-mm"))</x:f>
        <x:v>2025-05</x:v>
      </x:c>
      <x:c r="I1937" t="str">
        <x:f>IF(D1937="","Fecha no disponible","T"&amp;ROUNDUP(MONTH(D1937)/3,0))</x:f>
        <x:v>T2</x:v>
      </x:c>
      <x:c r="J1937" t="str">
        <x:v>T003</x:v>
      </x:c>
      <x:c r="K1937" t="str">
        <x:v>Tienda La Paz 3</x:v>
      </x:c>
      <x:c r="L1937" t="str">
        <x:v>Barrio</x:v>
      </x:c>
      <x:c r="M1937" t="str">
        <x:v>La Paz</x:v>
      </x:c>
      <x:c r="N1937" t="str">
        <x:f>IFERROR(VLOOKUP(M1937,'Mapeos'!$A$4:$B$30,2,FALSE),M1937)</x:f>
        <x:v>La Paz</x:v>
      </x:c>
      <x:c r="O1937" t="str">
        <x:v>C01237</x:v>
      </x:c>
      <x:c r="P1937" t="str">
        <x:v>Masivo</x:v>
      </x:c>
      <x:c r="Q1937" t="str">
        <x:v>P0131</x:v>
      </x:c>
      <x:c r="R1937" t="str">
        <x:v>Cuidado Personal</x:v>
      </x:c>
      <x:c r="S1937" t="str">
        <x:v>Marca C</x:v>
      </x:c>
      <x:c r="T1937" t="str">
        <x:v>Marketplace</x:v>
      </x:c>
      <x:c r="U1937" t="str">
        <x:f>IFERROR(VLOOKUP(T1937,'Mapeos'!$D$4:$E$25,2,FALSE),T1937)</x:f>
        <x:v>Marketplace</x:v>
      </x:c>
      <x:c r="V1937" t="str">
        <x:v>V026</x:v>
      </x:c>
      <x:c r="W1937" t="n">
        <x:v>6</x:v>
      </x:c>
      <x:c r="X1937" s="28" t="n">
        <x:v>89.39</x:v>
      </x:c>
      <x:c r="Y1937" s="20" t="n">
        <x:v>0.15</x:v>
      </x:c>
      <x:c r="Z1937" s="20" t="n">
        <x:f>IF(Y1937&gt;1,Y1937/100,Y1937)</x:f>
        <x:v>0.15</x:v>
      </x:c>
      <x:c r="AA1937" s="28" t="n">
        <x:v>64.44</x:v>
      </x:c>
      <x:c r="AB1937" s="28" t="n">
        <x:v>455.89</x:v>
      </x:c>
      <x:c r="AC1937" s="28" t="str">
        <x:v>BOB</x:v>
      </x:c>
      <x:c r="AD1937" s="28" t="n">
        <x:f>IF(AC1937="USD",AB1937*'Parametros'!$B$4,AB1937)</x:f>
        <x:v>455.89</x:v>
      </x:c>
      <x:c r="AE1937" s="28" t="n">
        <x:f>W1937*X1937*(1-Z1937)</x:f>
        <x:v>455.889</x:v>
      </x:c>
      <x:c r="AF1937" s="28" t="n">
        <x:f>W1937*AA1937</x:f>
        <x:v>386.64</x:v>
      </x:c>
      <x:c r="AG1937" s="28" t="n">
        <x:f>AE1937-AF1937</x:f>
        <x:v>69.24900000000002</x:v>
      </x:c>
      <x:c r="AH1937" s="20" t="n">
        <x:f>IF(AE1937&gt;0,AG1937/AE1937,"")</x:f>
        <x:v>0.15189881747530654</x:v>
      </x:c>
      <x:c r="AI1937" s="28" t="n">
        <x:v>91389.73</x:v>
      </x:c>
      <x:c r="AJ1937" s="28"/>
      <x:c r="AK1937"/>
      <x:c r="AL1937" t="str">
        <x:v>Completado</x:v>
      </x:c>
      <x:c r="AM1937" t="str">
        <x:f>IF(W1937&lt;0,"Devuelto",AL1937)</x:f>
        <x:v>Completado</x:v>
      </x:c>
      <x:c r="AN1937" t="str">
        <x:v>QR</x:v>
      </x:c>
      <x:c r="AO1937" s="29" t="str">
        <x:v>Sin observación</x:v>
      </x:c>
      <x:c r="AP1937" t="str">
        <x:f>IF(D1937="","No","Sí")</x:f>
        <x:v>Sí</x:v>
      </x:c>
    </x:row>
    <x:row r="1938">
      <x:c r="A1938" t="n">
        <x:v>1938</x:v>
      </x:c>
      <x:c r="B1938" t="str">
        <x:v>VT0009198</x:v>
      </x:c>
      <x:c r="C1938" t="str">
        <x:v>45545</x:v>
      </x:c>
      <x:c r="D1938" s="27" t="n">
        <x:v>45545</x:v>
      </x:c>
      <x:c r="E1938" t="n">
        <x:f>IF(D1938="","",YEAR(D1938))</x:f>
        <x:v>2024</x:v>
      </x:c>
      <x:c r="F1938" t="n">
        <x:f>IF(D1938="","",MONTH(D1938))</x:f>
        <x:v>9</x:v>
      </x:c>
      <x:c r="G1938" t="str">
        <x:f>IF(D1938="","Fecha no disponible",TEXT(D1938,"mmmm"))</x:f>
        <x:v>September</x:v>
      </x:c>
      <x:c r="H1938" t="str">
        <x:f>IF(D1938="","Fecha no disponible",TEXT(D1938,"yyyy-mm"))</x:f>
        <x:v>2024-09</x:v>
      </x:c>
      <x:c r="I1938" t="str">
        <x:f>IF(D1938="","Fecha no disponible","T"&amp;ROUNDUP(MONTH(D1938)/3,0))</x:f>
        <x:v>T3</x:v>
      </x:c>
      <x:c r="J1938" t="str">
        <x:v>T011</x:v>
      </x:c>
      <x:c r="K1938" t="str">
        <x:v>Tienda Cochabamba 3</x:v>
      </x:c>
      <x:c r="L1938" t="str">
        <x:v>Mall</x:v>
      </x:c>
      <x:c r="M1938" t="str">
        <x:v>Cochabamba</x:v>
      </x:c>
      <x:c r="N1938" t="str">
        <x:f>IFERROR(VLOOKUP(M1938,'Mapeos'!$A$4:$B$30,2,FALSE),M1938)</x:f>
        <x:v>Cochabamba</x:v>
      </x:c>
      <x:c r="O1938" t="str">
        <x:v>C00517</x:v>
      </x:c>
      <x:c r="P1938" t="str">
        <x:v>Masivo</x:v>
      </x:c>
      <x:c r="Q1938" t="str">
        <x:v>P0135</x:v>
      </x:c>
      <x:c r="R1938" t="str">
        <x:v>Deportes</x:v>
      </x:c>
      <x:c r="S1938" t="str">
        <x:v>Marca D</x:v>
      </x:c>
      <x:c r="T1938" t="str">
        <x:v>Tienda</x:v>
      </x:c>
      <x:c r="U1938" t="str">
        <x:f>IFERROR(VLOOKUP(T1938,'Mapeos'!$D$4:$E$25,2,FALSE),T1938)</x:f>
        <x:v>Tienda</x:v>
      </x:c>
      <x:c r="V1938" t="str">
        <x:v>V034</x:v>
      </x:c>
      <x:c r="W1938" t="n">
        <x:v>1</x:v>
      </x:c>
      <x:c r="X1938" s="28" t="n">
        <x:v>84.53</x:v>
      </x:c>
      <x:c r="Y1938" s="20" t="n">
        <x:v>0</x:v>
      </x:c>
      <x:c r="Z1938" s="20" t="n">
        <x:f>IF(Y1938&gt;1,Y1938/100,Y1938)</x:f>
        <x:v>0</x:v>
      </x:c>
      <x:c r="AA1938" s="28" t="n">
        <x:v>45.32</x:v>
      </x:c>
      <x:c r="AB1938" s="28" t="n">
        <x:v>84.53</x:v>
      </x:c>
      <x:c r="AC1938" s="28" t="str">
        <x:v>BOB</x:v>
      </x:c>
      <x:c r="AD1938" s="28" t="n">
        <x:f>IF(AC1938="USD",AB1938*'Parametros'!$B$4,AB1938)</x:f>
        <x:v>84.53</x:v>
      </x:c>
      <x:c r="AE1938" s="28" t="n">
        <x:f>W1938*X1938*(1-Z1938)</x:f>
        <x:v>84.53</x:v>
      </x:c>
      <x:c r="AF1938" s="28" t="n">
        <x:f>W1938*AA1938</x:f>
        <x:v>45.32</x:v>
      </x:c>
      <x:c r="AG1938" s="28" t="n">
        <x:f>AE1938-AF1938</x:f>
        <x:v>39.21</x:v>
      </x:c>
      <x:c r="AH1938" s="20" t="n">
        <x:f>IF(AE1938&gt;0,AG1938/AE1938,"")</x:f>
        <x:v>0.46385898497574823</x:v>
      </x:c>
      <x:c r="AI1938" s="28" t="n">
        <x:v>148910.81</x:v>
      </x:c>
      <x:c r="AJ1938" s="28"/>
      <x:c r="AK1938"/>
      <x:c r="AL1938" t="str">
        <x:v>Completado</x:v>
      </x:c>
      <x:c r="AM1938" t="str">
        <x:f>IF(W1938&lt;0,"Devuelto",AL1938)</x:f>
        <x:v>Completado</x:v>
      </x:c>
      <x:c r="AN1938" t="str">
        <x:v>Tarjeta</x:v>
      </x:c>
      <x:c r="AO1938" s="29" t="str">
        <x:v>Sin observación</x:v>
      </x:c>
      <x:c r="AP1938" t="str">
        <x:f>IF(D1938="","No","Sí")</x:f>
        <x:v>Sí</x:v>
      </x:c>
    </x:row>
    <x:row r="1939">
      <x:c r="A1939" t="n">
        <x:v>1939</x:v>
      </x:c>
      <x:c r="B1939" t="str">
        <x:v>VT0009203</x:v>
      </x:c>
      <x:c r="C1939" t="str">
        <x:v>45445</x:v>
      </x:c>
      <x:c r="D1939" s="27" t="n">
        <x:v>45445</x:v>
      </x:c>
      <x:c r="E1939" t="n">
        <x:f>IF(D1939="","",YEAR(D1939))</x:f>
        <x:v>2024</x:v>
      </x:c>
      <x:c r="F1939" t="n">
        <x:f>IF(D1939="","",MONTH(D1939))</x:f>
        <x:v>6</x:v>
      </x:c>
      <x:c r="G1939" t="str">
        <x:f>IF(D1939="","Fecha no disponible",TEXT(D1939,"mmmm"))</x:f>
        <x:v>June</x:v>
      </x:c>
      <x:c r="H1939" t="str">
        <x:f>IF(D1939="","Fecha no disponible",TEXT(D1939,"yyyy-mm"))</x:f>
        <x:v>2024-06</x:v>
      </x:c>
      <x:c r="I1939" t="str">
        <x:f>IF(D1939="","Fecha no disponible","T"&amp;ROUNDUP(MONTH(D1939)/3,0))</x:f>
        <x:v>T2</x:v>
      </x:c>
      <x:c r="J1939" t="str">
        <x:v>T001</x:v>
      </x:c>
      <x:c r="K1939" t="str">
        <x:v>Tienda La Paz 1</x:v>
      </x:c>
      <x:c r="L1939" t="str">
        <x:v>Barrio</x:v>
      </x:c>
      <x:c r="M1939" t="str">
        <x:v>La Paz</x:v>
      </x:c>
      <x:c r="N1939" t="str">
        <x:f>IFERROR(VLOOKUP(M1939,'Mapeos'!$A$4:$B$30,2,FALSE),M1939)</x:f>
        <x:v>La Paz</x:v>
      </x:c>
      <x:c r="O1939" t="str">
        <x:v>C01627</x:v>
      </x:c>
      <x:c r="P1939" t="str">
        <x:v>Masivo</x:v>
      </x:c>
      <x:c r="Q1939" t="str">
        <x:v>P0014</x:v>
      </x:c>
      <x:c r="R1939" t="str">
        <x:v>Electrónica</x:v>
      </x:c>
      <x:c r="S1939" t="str">
        <x:v>Marca C</x:v>
      </x:c>
      <x:c r="T1939" t="str">
        <x:v>E-commerce</x:v>
      </x:c>
      <x:c r="U1939" t="str">
        <x:f>IFERROR(VLOOKUP(T1939,'Mapeos'!$D$4:$E$25,2,FALSE),T1939)</x:f>
        <x:v>E-commerce</x:v>
      </x:c>
      <x:c r="V1939" t="str">
        <x:v>V037</x:v>
      </x:c>
      <x:c r="W1939" t="n">
        <x:v>1</x:v>
      </x:c>
      <x:c r="X1939" s="28" t="n">
        <x:v>390.66</x:v>
      </x:c>
      <x:c r="Y1939" s="20" t="n">
        <x:v>0.2</x:v>
      </x:c>
      <x:c r="Z1939" s="20" t="n">
        <x:f>IF(Y1939&gt;1,Y1939/100,Y1939)</x:f>
        <x:v>0.2</x:v>
      </x:c>
      <x:c r="AA1939" s="28" t="n">
        <x:v>308.21</x:v>
      </x:c>
      <x:c r="AB1939" s="28" t="n">
        <x:v>312.53</x:v>
      </x:c>
      <x:c r="AC1939" s="28" t="str">
        <x:v>BOB</x:v>
      </x:c>
      <x:c r="AD1939" s="28" t="n">
        <x:f>IF(AC1939="USD",AB1939*'Parametros'!$B$4,AB1939)</x:f>
        <x:v>312.53</x:v>
      </x:c>
      <x:c r="AE1939" s="28" t="n">
        <x:f>W1939*X1939*(1-Z1939)</x:f>
        <x:v>312.528</x:v>
      </x:c>
      <x:c r="AF1939" s="28" t="n">
        <x:f>W1939*AA1939</x:f>
        <x:v>308.21</x:v>
      </x:c>
      <x:c r="AG1939" s="28" t="n">
        <x:f>AE1939-AF1939</x:f>
        <x:v>4.3180000000000405</x:v>
      </x:c>
      <x:c r="AH1939" s="20" t="n">
        <x:f>IF(AE1939&gt;0,AG1939/AE1939,"")</x:f>
        <x:v>0.013816362053960094</x:v>
      </x:c>
      <x:c r="AI1939" s="28" t="n">
        <x:v>95790.86</x:v>
      </x:c>
      <x:c r="AJ1939" s="28"/>
      <x:c r="AK1939"/>
      <x:c r="AL1939" t="str">
        <x:v>Completado</x:v>
      </x:c>
      <x:c r="AM1939" t="str">
        <x:f>IF(W1939&lt;0,"Devuelto",AL1939)</x:f>
        <x:v>Completado</x:v>
      </x:c>
      <x:c r="AN1939" t="str">
        <x:v>QR</x:v>
      </x:c>
      <x:c r="AO1939" s="29" t="str">
        <x:v>Sin observación</x:v>
      </x:c>
      <x:c r="AP1939" t="str">
        <x:f>IF(D1939="","No","Sí")</x:f>
        <x:v>Sí</x:v>
      </x:c>
    </x:row>
    <x:row r="1940">
      <x:c r="A1940" t="n">
        <x:v>1940</x:v>
      </x:c>
      <x:c r="B1940" t="str">
        <x:v>VT0009207</x:v>
      </x:c>
      <x:c r="C1940" t="str">
        <x:v>45753</x:v>
      </x:c>
      <x:c r="D1940" s="27" t="n">
        <x:v>45753</x:v>
      </x:c>
      <x:c r="E1940" t="n">
        <x:f>IF(D1940="","",YEAR(D1940))</x:f>
        <x:v>2025</x:v>
      </x:c>
      <x:c r="F1940" t="n">
        <x:f>IF(D1940="","",MONTH(D1940))</x:f>
        <x:v>4</x:v>
      </x:c>
      <x:c r="G1940" t="str">
        <x:f>IF(D1940="","Fecha no disponible",TEXT(D1940,"mmmm"))</x:f>
        <x:v>April</x:v>
      </x:c>
      <x:c r="H1940" t="str">
        <x:f>IF(D1940="","Fecha no disponible",TEXT(D1940,"yyyy-mm"))</x:f>
        <x:v>2025-04</x:v>
      </x:c>
      <x:c r="I1940" t="str">
        <x:f>IF(D1940="","Fecha no disponible","T"&amp;ROUNDUP(MONTH(D1940)/3,0))</x:f>
        <x:v>T2</x:v>
      </x:c>
      <x:c r="J1940" t="str">
        <x:v>T016</x:v>
      </x:c>
      <x:c r="K1940" t="str">
        <x:v>Tienda Potosí 4</x:v>
      </x:c>
      <x:c r="L1940" t="str">
        <x:v>Centro</x:v>
      </x:c>
      <x:c r="M1940" t="str">
        <x:v>Potosí</x:v>
      </x:c>
      <x:c r="N1940" t="str">
        <x:f>IFERROR(VLOOKUP(M1940,'Mapeos'!$A$4:$B$30,2,FALSE),M1940)</x:f>
        <x:v>Potosí</x:v>
      </x:c>
      <x:c r="O1940" t="str">
        <x:v>C01275</x:v>
      </x:c>
      <x:c r="P1940" t="str">
        <x:v>Masivo</x:v>
      </x:c>
      <x:c r="Q1940" t="str">
        <x:v>P0075</x:v>
      </x:c>
      <x:c r="R1940" t="str">
        <x:v>Alimentos</x:v>
      </x:c>
      <x:c r="S1940" t="str">
        <x:v>Marca B</x:v>
      </x:c>
      <x:c r="T1940" t="str">
        <x:v>Tienda física</x:v>
      </x:c>
      <x:c r="U1940" t="str">
        <x:f>IFERROR(VLOOKUP(T1940,'Mapeos'!$D$4:$E$25,2,FALSE),T1940)</x:f>
        <x:v>Tienda</x:v>
      </x:c>
      <x:c r="V1940" t="str">
        <x:v>V014</x:v>
      </x:c>
      <x:c r="W1940" t="n">
        <x:v>0</x:v>
      </x:c>
      <x:c r="X1940" s="28" t="n">
        <x:v>43.6</x:v>
      </x:c>
      <x:c r="Y1940" s="20" t="n">
        <x:v>0</x:v>
      </x:c>
      <x:c r="Z1940" s="20" t="n">
        <x:f>IF(Y1940&gt;1,Y1940/100,Y1940)</x:f>
        <x:v>0</x:v>
      </x:c>
      <x:c r="AA1940" s="28" t="n">
        <x:v>33.72</x:v>
      </x:c>
      <x:c r="AB1940" s="28" t="n">
        <x:v>0</x:v>
      </x:c>
      <x:c r="AC1940" s="28" t="str">
        <x:v>BOB</x:v>
      </x:c>
      <x:c r="AD1940" s="28" t="n">
        <x:f>IF(AC1940="USD",AB1940*'Parametros'!$B$4,AB1940)</x:f>
        <x:v>0</x:v>
      </x:c>
      <x:c r="AE1940" s="28" t="n">
        <x:f>W1940*X1940*(1-Z1940)</x:f>
        <x:v>0</x:v>
      </x:c>
      <x:c r="AF1940" s="28" t="n">
        <x:f>W1940*AA1940</x:f>
        <x:v>0</x:v>
      </x:c>
      <x:c r="AG1940" s="28" t="n">
        <x:f>AE1940-AF1940</x:f>
        <x:v>0</x:v>
      </x:c>
      <x:c r="AH1940" s="20" t="str">
        <x:f>IF(AE1940&gt;0,AG1940/AE1940,"")</x:f>
      </x:c>
      <x:c r="AI1940" s="28"/>
      <x:c r="AJ1940" s="28"/>
      <x:c r="AK1940"/>
      <x:c r="AL1940" t="str">
        <x:v>Cancelado</x:v>
      </x:c>
      <x:c r="AM1940" t="str">
        <x:f>IF(W1940&lt;0,"Devuelto",AL1940)</x:f>
        <x:v>Cancelado</x:v>
      </x:c>
      <x:c r="AN1940" t="str">
        <x:v>QR</x:v>
      </x:c>
      <x:c r="AO1940" s="29" t="str">
        <x:v>Canal estandarizado; Meta original vacía</x:v>
      </x:c>
      <x:c r="AP1940" t="str">
        <x:f>IF(D1940="","No","Sí")</x:f>
        <x:v>Sí</x:v>
      </x:c>
    </x:row>
    <x:row r="1941">
      <x:c r="A1941" t="n">
        <x:v>1941</x:v>
      </x:c>
      <x:c r="B1941" t="str">
        <x:v>VT0009212</x:v>
      </x:c>
      <x:c r="C1941" t="str">
        <x:v>45714</x:v>
      </x:c>
      <x:c r="D1941" s="27" t="n">
        <x:v>45714</x:v>
      </x:c>
      <x:c r="E1941" t="n">
        <x:f>IF(D1941="","",YEAR(D1941))</x:f>
        <x:v>2025</x:v>
      </x:c>
      <x:c r="F1941" t="n">
        <x:f>IF(D1941="","",MONTH(D1941))</x:f>
        <x:v>2</x:v>
      </x:c>
      <x:c r="G1941" t="str">
        <x:f>IF(D1941="","Fecha no disponible",TEXT(D1941,"mmmm"))</x:f>
        <x:v>February</x:v>
      </x:c>
      <x:c r="H1941" t="str">
        <x:f>IF(D1941="","Fecha no disponible",TEXT(D1941,"yyyy-mm"))</x:f>
        <x:v>2025-02</x:v>
      </x:c>
      <x:c r="I1941" t="str">
        <x:f>IF(D1941="","Fecha no disponible","T"&amp;ROUNDUP(MONTH(D1941)/3,0))</x:f>
        <x:v>T1</x:v>
      </x:c>
      <x:c r="J1941" t="str">
        <x:v>T014</x:v>
      </x:c>
      <x:c r="K1941" t="str">
        <x:v>Tienda Potosí 2</x:v>
      </x:c>
      <x:c r="L1941" t="str">
        <x:v>Barrio</x:v>
      </x:c>
      <x:c r="M1941" t="str">
        <x:v>Potosí</x:v>
      </x:c>
      <x:c r="N1941" t="str">
        <x:f>IFERROR(VLOOKUP(M1941,'Mapeos'!$A$4:$B$30,2,FALSE),M1941)</x:f>
        <x:v>Potosí</x:v>
      </x:c>
      <x:c r="O1941" t="str">
        <x:v>C00800</x:v>
      </x:c>
      <x:c r="P1941" t="str">
        <x:v>Masivo</x:v>
      </x:c>
      <x:c r="Q1941" t="str">
        <x:v>P0039</x:v>
      </x:c>
      <x:c r="R1941" t="str">
        <x:v>Deportes</x:v>
      </x:c>
      <x:c r="S1941" t="str">
        <x:v>Marca B</x:v>
      </x:c>
      <x:c r="T1941" t="str">
        <x:v>Tienda</x:v>
      </x:c>
      <x:c r="U1941" t="str">
        <x:f>IFERROR(VLOOKUP(T1941,'Mapeos'!$D$4:$E$25,2,FALSE),T1941)</x:f>
        <x:v>Tienda</x:v>
      </x:c>
      <x:c r="V1941" t="str">
        <x:v>V030</x:v>
      </x:c>
      <x:c r="W1941" t="n">
        <x:v>2</x:v>
      </x:c>
      <x:c r="X1941" s="28" t="n">
        <x:v>236.6</x:v>
      </x:c>
      <x:c r="Y1941" s="20" t="n">
        <x:v>0</x:v>
      </x:c>
      <x:c r="Z1941" s="20" t="n">
        <x:f>IF(Y1941&gt;1,Y1941/100,Y1941)</x:f>
        <x:v>0</x:v>
      </x:c>
      <x:c r="AA1941" s="28" t="n">
        <x:v>154.82</x:v>
      </x:c>
      <x:c r="AB1941" s="28" t="n">
        <x:v>473.2</x:v>
      </x:c>
      <x:c r="AC1941" s="28" t="str">
        <x:v>BOB</x:v>
      </x:c>
      <x:c r="AD1941" s="28" t="n">
        <x:f>IF(AC1941="USD",AB1941*'Parametros'!$B$4,AB1941)</x:f>
        <x:v>473.2</x:v>
      </x:c>
      <x:c r="AE1941" s="28" t="n">
        <x:f>W1941*X1941*(1-Z1941)</x:f>
        <x:v>473.2</x:v>
      </x:c>
      <x:c r="AF1941" s="28" t="n">
        <x:f>W1941*AA1941</x:f>
        <x:v>309.64</x:v>
      </x:c>
      <x:c r="AG1941" s="28" t="n">
        <x:f>AE1941-AF1941</x:f>
        <x:v>163.56</x:v>
      </x:c>
      <x:c r="AH1941" s="20" t="n">
        <x:f>IF(AE1941&gt;0,AG1941/AE1941,"")</x:f>
        <x:v>0.34564666103127645</x:v>
      </x:c>
      <x:c r="AI1941" s="28" t="n">
        <x:v>196960.34</x:v>
      </x:c>
      <x:c r="AJ1941" s="28"/>
      <x:c r="AK1941"/>
      <x:c r="AL1941" t="str">
        <x:v>Completado</x:v>
      </x:c>
      <x:c r="AM1941" t="str">
        <x:f>IF(W1941&lt;0,"Devuelto",AL1941)</x:f>
        <x:v>Completado</x:v>
      </x:c>
      <x:c r="AN1941" t="str">
        <x:v>Efectivo</x:v>
      </x:c>
      <x:c r="AO1941" s="29" t="str">
        <x:v>Sin observación</x:v>
      </x:c>
      <x:c r="AP1941" t="str">
        <x:f>IF(D1941="","No","Sí")</x:f>
        <x:v>Sí</x:v>
      </x:c>
    </x:row>
    <x:row r="1942">
      <x:c r="A1942" t="n">
        <x:v>1942</x:v>
      </x:c>
      <x:c r="B1942" t="str">
        <x:v>VT0009217</x:v>
      </x:c>
      <x:c r="C1942" t="str">
        <x:v>45578</x:v>
      </x:c>
      <x:c r="D1942" s="27" t="n">
        <x:v>45578</x:v>
      </x:c>
      <x:c r="E1942" t="n">
        <x:f>IF(D1942="","",YEAR(D1942))</x:f>
        <x:v>2024</x:v>
      </x:c>
      <x:c r="F1942" t="n">
        <x:f>IF(D1942="","",MONTH(D1942))</x:f>
        <x:v>10</x:v>
      </x:c>
      <x:c r="G1942" t="str">
        <x:f>IF(D1942="","Fecha no disponible",TEXT(D1942,"mmmm"))</x:f>
        <x:v>October</x:v>
      </x:c>
      <x:c r="H1942" t="str">
        <x:f>IF(D1942="","Fecha no disponible",TEXT(D1942,"yyyy-mm"))</x:f>
        <x:v>2024-10</x:v>
      </x:c>
      <x:c r="I1942" t="str">
        <x:f>IF(D1942="","Fecha no disponible","T"&amp;ROUNDUP(MONTH(D1942)/3,0))</x:f>
        <x:v>T4</x:v>
      </x:c>
      <x:c r="J1942" t="str">
        <x:v>T013</x:v>
      </x:c>
      <x:c r="K1942" t="str">
        <x:v>Tienda Potosí 1</x:v>
      </x:c>
      <x:c r="L1942" t="str">
        <x:v>Centro</x:v>
      </x:c>
      <x:c r="M1942" t="str">
        <x:v>Potosí</x:v>
      </x:c>
      <x:c r="N1942" t="str">
        <x:f>IFERROR(VLOOKUP(M1942,'Mapeos'!$A$4:$B$30,2,FALSE),M1942)</x:f>
        <x:v>Potosí</x:v>
      </x:c>
      <x:c r="O1942" t="str">
        <x:v>C00272</x:v>
      </x:c>
      <x:c r="P1942" t="str">
        <x:v>Empresa</x:v>
      </x:c>
      <x:c r="Q1942" t="str">
        <x:v>P0148</x:v>
      </x:c>
      <x:c r="R1942" t="str">
        <x:v>Cuidado Personal</x:v>
      </x:c>
      <x:c r="S1942" t="str">
        <x:v>Marca C</x:v>
      </x:c>
      <x:c r="T1942" t="str">
        <x:v>WhatsApp</x:v>
      </x:c>
      <x:c r="U1942" t="str">
        <x:f>IFERROR(VLOOKUP(T1942,'Mapeos'!$D$4:$E$25,2,FALSE),T1942)</x:f>
        <x:v>WhatsApp</x:v>
      </x:c>
      <x:c r="V1942" t="str">
        <x:v>V024</x:v>
      </x:c>
      <x:c r="W1942" t="n">
        <x:v>1</x:v>
      </x:c>
      <x:c r="X1942" s="28" t="n">
        <x:v>83.7</x:v>
      </x:c>
      <x:c r="Y1942" s="20" t="n">
        <x:v>0</x:v>
      </x:c>
      <x:c r="Z1942" s="20" t="n">
        <x:f>IF(Y1942&gt;1,Y1942/100,Y1942)</x:f>
        <x:v>0</x:v>
      </x:c>
      <x:c r="AA1942" s="28" t="n">
        <x:v>59.11</x:v>
      </x:c>
      <x:c r="AB1942" s="28" t="n">
        <x:v>83.7</x:v>
      </x:c>
      <x:c r="AC1942" s="28" t="str">
        <x:v>BOB</x:v>
      </x:c>
      <x:c r="AD1942" s="28" t="n">
        <x:f>IF(AC1942="USD",AB1942*'Parametros'!$B$4,AB1942)</x:f>
        <x:v>83.7</x:v>
      </x:c>
      <x:c r="AE1942" s="28" t="n">
        <x:f>W1942*X1942*(1-Z1942)</x:f>
        <x:v>83.7</x:v>
      </x:c>
      <x:c r="AF1942" s="28" t="n">
        <x:f>W1942*AA1942</x:f>
        <x:v>59.11</x:v>
      </x:c>
      <x:c r="AG1942" s="28" t="n">
        <x:f>AE1942-AF1942</x:f>
        <x:v>24.590000000000003</x:v>
      </x:c>
      <x:c r="AH1942" s="20" t="n">
        <x:f>IF(AE1942&gt;0,AG1942/AE1942,"")</x:f>
        <x:v>0.2937873357228196</x:v>
      </x:c>
      <x:c r="AI1942" s="28" t="n">
        <x:v>70330.03</x:v>
      </x:c>
      <x:c r="AJ1942" s="28"/>
      <x:c r="AK1942"/>
      <x:c r="AL1942" t="str">
        <x:v>Completado</x:v>
      </x:c>
      <x:c r="AM1942" t="str">
        <x:f>IF(W1942&lt;0,"Devuelto",AL1942)</x:f>
        <x:v>Completado</x:v>
      </x:c>
      <x:c r="AN1942" t="str">
        <x:v>Tarjeta</x:v>
      </x:c>
      <x:c r="AO1942" s="29" t="str">
        <x:v>Sin observación</x:v>
      </x:c>
      <x:c r="AP1942" t="str">
        <x:f>IF(D1942="","No","Sí")</x:f>
        <x:v>Sí</x:v>
      </x:c>
    </x:row>
    <x:row r="1943">
      <x:c r="A1943" t="n">
        <x:v>1943</x:v>
      </x:c>
      <x:c r="B1943" t="str">
        <x:v>VT0009222</x:v>
      </x:c>
      <x:c r="C1943" t="str">
        <x:v>45350</x:v>
      </x:c>
      <x:c r="D1943" s="27" t="n">
        <x:v>45350</x:v>
      </x:c>
      <x:c r="E1943" t="n">
        <x:f>IF(D1943="","",YEAR(D1943))</x:f>
        <x:v>2024</x:v>
      </x:c>
      <x:c r="F1943" t="n">
        <x:f>IF(D1943="","",MONTH(D1943))</x:f>
        <x:v>2</x:v>
      </x:c>
      <x:c r="G1943" t="str">
        <x:f>IF(D1943="","Fecha no disponible",TEXT(D1943,"mmmm"))</x:f>
        <x:v>February</x:v>
      </x:c>
      <x:c r="H1943" t="str">
        <x:f>IF(D1943="","Fecha no disponible",TEXT(D1943,"yyyy-mm"))</x:f>
        <x:v>2024-02</x:v>
      </x:c>
      <x:c r="I1943" t="str">
        <x:f>IF(D1943="","Fecha no disponible","T"&amp;ROUNDUP(MONTH(D1943)/3,0))</x:f>
        <x:v>T1</x:v>
      </x:c>
      <x:c r="J1943" t="str">
        <x:v>T017</x:v>
      </x:c>
      <x:c r="K1943" t="str">
        <x:v>Tienda Sucre 1</x:v>
      </x:c>
      <x:c r="L1943" t="str">
        <x:v>Centro</x:v>
      </x:c>
      <x:c r="M1943" t="str">
        <x:v>Sucre</x:v>
      </x:c>
      <x:c r="N1943" t="str">
        <x:f>IFERROR(VLOOKUP(M1943,'Mapeos'!$A$4:$B$30,2,FALSE),M1943)</x:f>
        <x:v>Sucre</x:v>
      </x:c>
      <x:c r="O1943" t="str">
        <x:v>C00193</x:v>
      </x:c>
      <x:c r="P1943" t="str">
        <x:v>Premium</x:v>
      </x:c>
      <x:c r="Q1943" t="str">
        <x:v>P0082</x:v>
      </x:c>
      <x:c r="R1943" t="str">
        <x:v>Hogar</x:v>
      </x:c>
      <x:c r="S1943" t="str">
        <x:v>Marca C</x:v>
      </x:c>
      <x:c r="T1943" t="str">
        <x:v>Marketplace</x:v>
      </x:c>
      <x:c r="U1943" t="str">
        <x:f>IFERROR(VLOOKUP(T1943,'Mapeos'!$D$4:$E$25,2,FALSE),T1943)</x:f>
        <x:v>Marketplace</x:v>
      </x:c>
      <x:c r="V1943" t="str">
        <x:v>V026</x:v>
      </x:c>
      <x:c r="W1943" t="n">
        <x:v>7</x:v>
      </x:c>
      <x:c r="X1943" s="28" t="n">
        <x:v>166.49</x:v>
      </x:c>
      <x:c r="Y1943" s="20" t="n">
        <x:v>0.25</x:v>
      </x:c>
      <x:c r="Z1943" s="20" t="n">
        <x:f>IF(Y1943&gt;1,Y1943/100,Y1943)</x:f>
        <x:v>0.25</x:v>
      </x:c>
      <x:c r="AA1943" s="28" t="n">
        <x:v>98.63</x:v>
      </x:c>
      <x:c r="AB1943" s="28" t="n">
        <x:v>874.07</x:v>
      </x:c>
      <x:c r="AC1943" s="28" t="str">
        <x:v>BOB</x:v>
      </x:c>
      <x:c r="AD1943" s="28" t="n">
        <x:f>IF(AC1943="USD",AB1943*'Parametros'!$B$4,AB1943)</x:f>
        <x:v>874.07</x:v>
      </x:c>
      <x:c r="AE1943" s="28" t="n">
        <x:f>W1943*X1943*(1-Z1943)</x:f>
        <x:v>874.0725</x:v>
      </x:c>
      <x:c r="AF1943" s="28" t="n">
        <x:f>W1943*AA1943</x:f>
        <x:v>690.41</x:v>
      </x:c>
      <x:c r="AG1943" s="28" t="n">
        <x:f>AE1943-AF1943</x:f>
        <x:v>183.66250000000002</x:v>
      </x:c>
      <x:c r="AH1943" s="20" t="n">
        <x:f>IF(AE1943&gt;0,AG1943/AE1943,"")</x:f>
        <x:v>0.21012273009389956</x:v>
      </x:c>
      <x:c r="AI1943" s="28" t="n">
        <x:v>95011.93</x:v>
      </x:c>
      <x:c r="AJ1943" s="28"/>
      <x:c r="AK1943"/>
      <x:c r="AL1943" t="str">
        <x:v>Completado</x:v>
      </x:c>
      <x:c r="AM1943" t="str">
        <x:f>IF(W1943&lt;0,"Devuelto",AL1943)</x:f>
        <x:v>Completado</x:v>
      </x:c>
      <x:c r="AN1943" t="str">
        <x:v>Efectivo</x:v>
      </x:c>
      <x:c r="AO1943" s="29" t="str">
        <x:v>Sin observación</x:v>
      </x:c>
      <x:c r="AP1943" t="str">
        <x:f>IF(D1943="","No","Sí")</x:f>
        <x:v>Sí</x:v>
      </x:c>
    </x:row>
    <x:row r="1944">
      <x:c r="A1944" t="n">
        <x:v>1944</x:v>
      </x:c>
      <x:c r="B1944" t="str">
        <x:v>VT0009226</x:v>
      </x:c>
      <x:c r="C1944" t="str">
        <x:v>45452</x:v>
      </x:c>
      <x:c r="D1944" s="27" t="n">
        <x:v>45452</x:v>
      </x:c>
      <x:c r="E1944" t="n">
        <x:f>IF(D1944="","",YEAR(D1944))</x:f>
        <x:v>2024</x:v>
      </x:c>
      <x:c r="F1944" t="n">
        <x:f>IF(D1944="","",MONTH(D1944))</x:f>
        <x:v>6</x:v>
      </x:c>
      <x:c r="G1944" t="str">
        <x:f>IF(D1944="","Fecha no disponible",TEXT(D1944,"mmmm"))</x:f>
        <x:v>June</x:v>
      </x:c>
      <x:c r="H1944" t="str">
        <x:f>IF(D1944="","Fecha no disponible",TEXT(D1944,"yyyy-mm"))</x:f>
        <x:v>2024-06</x:v>
      </x:c>
      <x:c r="I1944" t="str">
        <x:f>IF(D1944="","Fecha no disponible","T"&amp;ROUNDUP(MONTH(D1944)/3,0))</x:f>
        <x:v>T2</x:v>
      </x:c>
      <x:c r="J1944" t="str">
        <x:v>T018</x:v>
      </x:c>
      <x:c r="K1944" t="str">
        <x:v>Tienda Sucre 2</x:v>
      </x:c>
      <x:c r="L1944" t="str">
        <x:v>Mall</x:v>
      </x:c>
      <x:c r="M1944" t="str">
        <x:v>Sucre</x:v>
      </x:c>
      <x:c r="N1944" t="str">
        <x:f>IFERROR(VLOOKUP(M1944,'Mapeos'!$A$4:$B$30,2,FALSE),M1944)</x:f>
        <x:v>Sucre</x:v>
      </x:c>
      <x:c r="O1944" t="str">
        <x:v>C00067</x:v>
      </x:c>
      <x:c r="P1944" t="str">
        <x:v>Frecuente</x:v>
      </x:c>
      <x:c r="Q1944" t="str">
        <x:v>P0150</x:v>
      </x:c>
      <x:c r="R1944" t="str">
        <x:v>Deportes</x:v>
      </x:c>
      <x:c r="S1944" t="str">
        <x:v>Marca D</x:v>
      </x:c>
      <x:c r="T1944" t="str">
        <x:v>Tienda</x:v>
      </x:c>
      <x:c r="U1944" t="str">
        <x:f>IFERROR(VLOOKUP(T1944,'Mapeos'!$D$4:$E$25,2,FALSE),T1944)</x:f>
        <x:v>Tienda</x:v>
      </x:c>
      <x:c r="V1944" t="str">
        <x:v>V017</x:v>
      </x:c>
      <x:c r="W1944" t="n">
        <x:v>7</x:v>
      </x:c>
      <x:c r="X1944" s="28" t="n">
        <x:v>253.59</x:v>
      </x:c>
      <x:c r="Y1944" s="20" t="n">
        <x:v>0.05</x:v>
      </x:c>
      <x:c r="Z1944" s="20" t="n">
        <x:f>IF(Y1944&gt;1,Y1944/100,Y1944)</x:f>
        <x:v>0.05</x:v>
      </x:c>
      <x:c r="AA1944" s="28" t="n">
        <x:v>139.1</x:v>
      </x:c>
      <x:c r="AB1944" s="28" t="n">
        <x:v>1686.37</x:v>
      </x:c>
      <x:c r="AC1944" s="28" t="str">
        <x:v>BOB</x:v>
      </x:c>
      <x:c r="AD1944" s="28" t="n">
        <x:f>IF(AC1944="USD",AB1944*'Parametros'!$B$4,AB1944)</x:f>
        <x:v>1686.37</x:v>
      </x:c>
      <x:c r="AE1944" s="28" t="n">
        <x:f>W1944*X1944*(1-Z1944)</x:f>
        <x:v>1686.3735</x:v>
      </x:c>
      <x:c r="AF1944" s="28" t="n">
        <x:f>W1944*AA1944</x:f>
        <x:v>973.6999999999999</x:v>
      </x:c>
      <x:c r="AG1944" s="28" t="n">
        <x:f>AE1944-AF1944</x:f>
        <x:v>712.6735</x:v>
      </x:c>
      <x:c r="AH1944" s="20" t="n">
        <x:f>IF(AE1944&gt;0,AG1944/AE1944,"")</x:f>
        <x:v>0.4226071507883633</x:v>
      </x:c>
      <x:c r="AI1944" s="28" t="n">
        <x:v>165843.91</x:v>
      </x:c>
      <x:c r="AJ1944" s="28"/>
      <x:c r="AK1944"/>
      <x:c r="AL1944" t="str">
        <x:v>Completado</x:v>
      </x:c>
      <x:c r="AM1944" t="str">
        <x:f>IF(W1944&lt;0,"Devuelto",AL1944)</x:f>
        <x:v>Completado</x:v>
      </x:c>
      <x:c r="AN1944" t="str">
        <x:v>QR</x:v>
      </x:c>
      <x:c r="AO1944" s="29" t="str">
        <x:v>Sin observación</x:v>
      </x:c>
      <x:c r="AP1944" t="str">
        <x:f>IF(D1944="","No","Sí")</x:f>
        <x:v>Sí</x:v>
      </x:c>
    </x:row>
    <x:row r="1945">
      <x:c r="A1945" t="n">
        <x:v>1945</x:v>
      </x:c>
      <x:c r="B1945" t="str">
        <x:v>VT0009231</x:v>
      </x:c>
      <x:c r="C1945" t="str">
        <x:v>46125</x:v>
      </x:c>
      <x:c r="D1945" s="27" t="n">
        <x:v>46125</x:v>
      </x:c>
      <x:c r="E1945" t="n">
        <x:f>IF(D1945="","",YEAR(D1945))</x:f>
        <x:v>2026</x:v>
      </x:c>
      <x:c r="F1945" t="n">
        <x:f>IF(D1945="","",MONTH(D1945))</x:f>
        <x:v>4</x:v>
      </x:c>
      <x:c r="G1945" t="str">
        <x:f>IF(D1945="","Fecha no disponible",TEXT(D1945,"mmmm"))</x:f>
        <x:v>April</x:v>
      </x:c>
      <x:c r="H1945" t="str">
        <x:f>IF(D1945="","Fecha no disponible",TEXT(D1945,"yyyy-mm"))</x:f>
        <x:v>2026-04</x:v>
      </x:c>
      <x:c r="I1945" t="str">
        <x:f>IF(D1945="","Fecha no disponible","T"&amp;ROUNDUP(MONTH(D1945)/3,0))</x:f>
        <x:v>T2</x:v>
      </x:c>
      <x:c r="J1945" t="str">
        <x:v>T018</x:v>
      </x:c>
      <x:c r="K1945" t="str">
        <x:v>Tienda Sucre 2</x:v>
      </x:c>
      <x:c r="L1945" t="str">
        <x:v>Mall</x:v>
      </x:c>
      <x:c r="M1945" t="str">
        <x:v>Sucre</x:v>
      </x:c>
      <x:c r="N1945" t="str">
        <x:f>IFERROR(VLOOKUP(M1945,'Mapeos'!$A$4:$B$30,2,FALSE),M1945)</x:f>
        <x:v>Sucre</x:v>
      </x:c>
      <x:c r="O1945" t="str">
        <x:v>C00143</x:v>
      </x:c>
      <x:c r="P1945" t="str">
        <x:v>Premium</x:v>
      </x:c>
      <x:c r="Q1945" t="str">
        <x:v>P0013</x:v>
      </x:c>
      <x:c r="R1945" t="str">
        <x:v>Hogar</x:v>
      </x:c>
      <x:c r="S1945" t="str">
        <x:v>Marca D</x:v>
      </x:c>
      <x:c r="T1945" t="str">
        <x:v>Tienda</x:v>
      </x:c>
      <x:c r="U1945" t="str">
        <x:f>IFERROR(VLOOKUP(T1945,'Mapeos'!$D$4:$E$25,2,FALSE),T1945)</x:f>
        <x:v>Tienda</x:v>
      </x:c>
      <x:c r="V1945" t="str">
        <x:v>V035</x:v>
      </x:c>
      <x:c r="W1945" t="n">
        <x:v>1</x:v>
      </x:c>
      <x:c r="X1945" s="28" t="n">
        <x:v>267.11</x:v>
      </x:c>
      <x:c r="Y1945" s="20" t="n">
        <x:v>0.25</x:v>
      </x:c>
      <x:c r="Z1945" s="20" t="n">
        <x:f>IF(Y1945&gt;1,Y1945/100,Y1945)</x:f>
        <x:v>0.25</x:v>
      </x:c>
      <x:c r="AA1945" s="28" t="n">
        <x:v>202.02</x:v>
      </x:c>
      <x:c r="AB1945" s="28" t="n">
        <x:v>200.33</x:v>
      </x:c>
      <x:c r="AC1945" s="28" t="str">
        <x:v>BOB</x:v>
      </x:c>
      <x:c r="AD1945" s="28" t="n">
        <x:f>IF(AC1945="USD",AB1945*'Parametros'!$B$4,AB1945)</x:f>
        <x:v>200.33</x:v>
      </x:c>
      <x:c r="AE1945" s="28" t="n">
        <x:f>W1945*X1945*(1-Z1945)</x:f>
        <x:v>200.3325</x:v>
      </x:c>
      <x:c r="AF1945" s="28" t="n">
        <x:f>W1945*AA1945</x:f>
        <x:v>202.02</x:v>
      </x:c>
      <x:c r="AG1945" s="28" t="n">
        <x:f>AE1945-AF1945</x:f>
        <x:v>-1.6875</x:v>
      </x:c>
      <x:c r="AH1945" s="20" t="n">
        <x:f>IF(AE1945&gt;0,AG1945/AE1945,"")</x:f>
        <x:v>-0.008423495938003069</x:v>
      </x:c>
      <x:c r="AI1945" s="28" t="n">
        <x:v>155230.1</x:v>
      </x:c>
      <x:c r="AJ1945" s="28"/>
      <x:c r="AK1945"/>
      <x:c r="AL1945" t="str">
        <x:v>Completado</x:v>
      </x:c>
      <x:c r="AM1945" t="str">
        <x:f>IF(W1945&lt;0,"Devuelto",AL1945)</x:f>
        <x:v>Completado</x:v>
      </x:c>
      <x:c r="AN1945" t="str">
        <x:v>Efectivo</x:v>
      </x:c>
      <x:c r="AO1945" s="29" t="str">
        <x:v>Sin observación</x:v>
      </x:c>
      <x:c r="AP1945" t="str">
        <x:f>IF(D1945="","No","Sí")</x:f>
        <x:v>Sí</x:v>
      </x:c>
    </x:row>
    <x:row r="1946">
      <x:c r="A1946" t="n">
        <x:v>1946</x:v>
      </x:c>
      <x:c r="B1946" t="str">
        <x:v>VT0009236</x:v>
      </x:c>
      <x:c r="C1946" t="str">
        <x:v>45508</x:v>
      </x:c>
      <x:c r="D1946" s="27" t="n">
        <x:v>45508</x:v>
      </x:c>
      <x:c r="E1946" t="n">
        <x:f>IF(D1946="","",YEAR(D1946))</x:f>
        <x:v>2024</x:v>
      </x:c>
      <x:c r="F1946" t="n">
        <x:f>IF(D1946="","",MONTH(D1946))</x:f>
        <x:v>8</x:v>
      </x:c>
      <x:c r="G1946" t="str">
        <x:f>IF(D1946="","Fecha no disponible",TEXT(D1946,"mmmm"))</x:f>
        <x:v>August</x:v>
      </x:c>
      <x:c r="H1946" t="str">
        <x:f>IF(D1946="","Fecha no disponible",TEXT(D1946,"yyyy-mm"))</x:f>
        <x:v>2024-08</x:v>
      </x:c>
      <x:c r="I1946" t="str">
        <x:f>IF(D1946="","Fecha no disponible","T"&amp;ROUNDUP(MONTH(D1946)/3,0))</x:f>
        <x:v>T3</x:v>
      </x:c>
      <x:c r="J1946" t="str">
        <x:v>T008</x:v>
      </x:c>
      <x:c r="K1946" t="str">
        <x:v>Tienda Santa Cruz 4</x:v>
      </x:c>
      <x:c r="L1946" t="str">
        <x:v>Barrio</x:v>
      </x:c>
      <x:c r="M1946" t="str">
        <x:v>Santa Cruz</x:v>
      </x:c>
      <x:c r="N1946" t="str">
        <x:f>IFERROR(VLOOKUP(M1946,'Mapeos'!$A$4:$B$30,2,FALSE),M1946)</x:f>
        <x:v>Santa Cruz</x:v>
      </x:c>
      <x:c r="O1946" t="str">
        <x:v>C01184</x:v>
      </x:c>
      <x:c r="P1946" t="str">
        <x:v>Frecuente</x:v>
      </x:c>
      <x:c r="Q1946" t="str">
        <x:v>P0095</x:v>
      </x:c>
      <x:c r="R1946" t="str">
        <x:v>Cuidado Personal</x:v>
      </x:c>
      <x:c r="S1946" t="str">
        <x:v>Marca B</x:v>
      </x:c>
      <x:c r="T1946" t="str">
        <x:v>Tienda</x:v>
      </x:c>
      <x:c r="U1946" t="str">
        <x:f>IFERROR(VLOOKUP(T1946,'Mapeos'!$D$4:$E$25,2,FALSE),T1946)</x:f>
        <x:v>Tienda</x:v>
      </x:c>
      <x:c r="V1946" t="str">
        <x:v>V023</x:v>
      </x:c>
      <x:c r="W1946" t="n">
        <x:v>5</x:v>
      </x:c>
      <x:c r="X1946" s="28" t="n">
        <x:v>52.35</x:v>
      </x:c>
      <x:c r="Y1946" s="20" t="n">
        <x:v>0.05</x:v>
      </x:c>
      <x:c r="Z1946" s="20" t="n">
        <x:f>IF(Y1946&gt;1,Y1946/100,Y1946)</x:f>
        <x:v>0.05</x:v>
      </x:c>
      <x:c r="AA1946" s="28" t="n">
        <x:v>27.35</x:v>
      </x:c>
      <x:c r="AB1946" s="28" t="n">
        <x:v>248.66</x:v>
      </x:c>
      <x:c r="AC1946" s="28" t="str">
        <x:v>BOB</x:v>
      </x:c>
      <x:c r="AD1946" s="28" t="n">
        <x:f>IF(AC1946="USD",AB1946*'Parametros'!$B$4,AB1946)</x:f>
        <x:v>248.66</x:v>
      </x:c>
      <x:c r="AE1946" s="28" t="n">
        <x:f>W1946*X1946*(1-Z1946)</x:f>
        <x:v>248.6625</x:v>
      </x:c>
      <x:c r="AF1946" s="28" t="n">
        <x:f>W1946*AA1946</x:f>
        <x:v>136.75</x:v>
      </x:c>
      <x:c r="AG1946" s="28" t="n">
        <x:f>AE1946-AF1946</x:f>
        <x:v>111.9125</x:v>
      </x:c>
      <x:c r="AH1946" s="20" t="n">
        <x:f>IF(AE1946&gt;0,AG1946/AE1946,"")</x:f>
        <x:v>0.4500578092796461</x:v>
      </x:c>
      <x:c r="AI1946" s="28" t="n">
        <x:v>157719</x:v>
      </x:c>
      <x:c r="AJ1946" s="28"/>
      <x:c r="AK1946"/>
      <x:c r="AL1946" t="str">
        <x:v>Completado</x:v>
      </x:c>
      <x:c r="AM1946" t="str">
        <x:f>IF(W1946&lt;0,"Devuelto",AL1946)</x:f>
        <x:v>Completado</x:v>
      </x:c>
      <x:c r="AN1946" t="str">
        <x:v>Tarjeta</x:v>
      </x:c>
      <x:c r="AO1946" s="29" t="str">
        <x:v>Sin observación</x:v>
      </x:c>
      <x:c r="AP1946" t="str">
        <x:f>IF(D1946="","No","Sí")</x:f>
        <x:v>Sí</x:v>
      </x:c>
    </x:row>
    <x:row r="1947">
      <x:c r="A1947" t="n">
        <x:v>1947</x:v>
      </x:c>
      <x:c r="B1947" t="str">
        <x:v>VT0009241</x:v>
      </x:c>
      <x:c r="C1947" t="str">
        <x:v>46152</x:v>
      </x:c>
      <x:c r="D1947" s="27" t="n">
        <x:v>46152</x:v>
      </x:c>
      <x:c r="E1947" t="n">
        <x:f>IF(D1947="","",YEAR(D1947))</x:f>
        <x:v>2026</x:v>
      </x:c>
      <x:c r="F1947" t="n">
        <x:f>IF(D1947="","",MONTH(D1947))</x:f>
        <x:v>5</x:v>
      </x:c>
      <x:c r="G1947" t="str">
        <x:f>IF(D1947="","Fecha no disponible",TEXT(D1947,"mmmm"))</x:f>
        <x:v>May</x:v>
      </x:c>
      <x:c r="H1947" t="str">
        <x:f>IF(D1947="","Fecha no disponible",TEXT(D1947,"yyyy-mm"))</x:f>
        <x:v>2026-05</x:v>
      </x:c>
      <x:c r="I1947" t="str">
        <x:f>IF(D1947="","Fecha no disponible","T"&amp;ROUNDUP(MONTH(D1947)/3,0))</x:f>
        <x:v>T2</x:v>
      </x:c>
      <x:c r="J1947" t="str">
        <x:v>T011</x:v>
      </x:c>
      <x:c r="K1947" t="str">
        <x:v>Tienda Cochabamba 3</x:v>
      </x:c>
      <x:c r="L1947" t="str">
        <x:v>Mall</x:v>
      </x:c>
      <x:c r="M1947" t="str">
        <x:v>Cochabamba</x:v>
      </x:c>
      <x:c r="N1947" t="str">
        <x:f>IFERROR(VLOOKUP(M1947,'Mapeos'!$A$4:$B$30,2,FALSE),M1947)</x:f>
        <x:v>Cochabamba</x:v>
      </x:c>
      <x:c r="O1947" t="str">
        <x:v>C01751</x:v>
      </x:c>
      <x:c r="P1947" t="str">
        <x:v>Empresa</x:v>
      </x:c>
      <x:c r="Q1947" t="str">
        <x:v>P0090</x:v>
      </x:c>
      <x:c r="R1947" t="str">
        <x:v>Cuidado Personal</x:v>
      </x:c>
      <x:c r="S1947" t="str">
        <x:v>Marca A</x:v>
      </x:c>
      <x:c r="T1947" t="str">
        <x:v>WhatsApp</x:v>
      </x:c>
      <x:c r="U1947" t="str">
        <x:f>IFERROR(VLOOKUP(T1947,'Mapeos'!$D$4:$E$25,2,FALSE),T1947)</x:f>
        <x:v>WhatsApp</x:v>
      </x:c>
      <x:c r="V1947" t="str">
        <x:v>V039</x:v>
      </x:c>
      <x:c r="W1947" t="n">
        <x:v>2</x:v>
      </x:c>
      <x:c r="X1947" s="28" t="n">
        <x:v>63.96</x:v>
      </x:c>
      <x:c r="Y1947" s="20" t="n">
        <x:v>0.05</x:v>
      </x:c>
      <x:c r="Z1947" s="20" t="n">
        <x:f>IF(Y1947&gt;1,Y1947/100,Y1947)</x:f>
        <x:v>0.05</x:v>
      </x:c>
      <x:c r="AA1947" s="28" t="n">
        <x:v>46.9</x:v>
      </x:c>
      <x:c r="AB1947" s="28" t="n">
        <x:v>121.52</x:v>
      </x:c>
      <x:c r="AC1947" s="28" t="str">
        <x:v>BOB</x:v>
      </x:c>
      <x:c r="AD1947" s="28" t="n">
        <x:f>IF(AC1947="USD",AB1947*'Parametros'!$B$4,AB1947)</x:f>
        <x:v>121.52</x:v>
      </x:c>
      <x:c r="AE1947" s="28" t="n">
        <x:f>W1947*X1947*(1-Z1947)</x:f>
        <x:v>121.524</x:v>
      </x:c>
      <x:c r="AF1947" s="28" t="n">
        <x:f>W1947*AA1947</x:f>
        <x:v>93.8</x:v>
      </x:c>
      <x:c r="AG1947" s="28" t="n">
        <x:f>AE1947-AF1947</x:f>
        <x:v>27.724000000000004</x:v>
      </x:c>
      <x:c r="AH1947" s="20" t="n">
        <x:f>IF(AE1947&gt;0,AG1947/AE1947,"")</x:f>
        <x:v>0.22813600605641687</x:v>
      </x:c>
      <x:c r="AI1947" s="28" t="n">
        <x:v>64143.1</x:v>
      </x:c>
      <x:c r="AJ1947" s="28"/>
      <x:c r="AK1947"/>
      <x:c r="AL1947" t="str">
        <x:v>Completado</x:v>
      </x:c>
      <x:c r="AM1947" t="str">
        <x:f>IF(W1947&lt;0,"Devuelto",AL1947)</x:f>
        <x:v>Completado</x:v>
      </x:c>
      <x:c r="AN1947" t="str">
        <x:v>Transferencia</x:v>
      </x:c>
      <x:c r="AO1947" s="29" t="str">
        <x:v>Sin observación</x:v>
      </x:c>
      <x:c r="AP1947" t="str">
        <x:f>IF(D1947="","No","Sí")</x:f>
        <x:v>Sí</x:v>
      </x:c>
    </x:row>
    <x:row r="1948">
      <x:c r="A1948" t="n">
        <x:v>1948</x:v>
      </x:c>
      <x:c r="B1948" t="str">
        <x:v>VT0009245</x:v>
      </x:c>
      <x:c r="C1948" t="str">
        <x:v>45628</x:v>
      </x:c>
      <x:c r="D1948" s="27" t="n">
        <x:v>45628</x:v>
      </x:c>
      <x:c r="E1948" t="n">
        <x:f>IF(D1948="","",YEAR(D1948))</x:f>
        <x:v>2024</x:v>
      </x:c>
      <x:c r="F1948" t="n">
        <x:f>IF(D1948="","",MONTH(D1948))</x:f>
        <x:v>12</x:v>
      </x:c>
      <x:c r="G1948" t="str">
        <x:f>IF(D1948="","Fecha no disponible",TEXT(D1948,"mmmm"))</x:f>
        <x:v>December</x:v>
      </x:c>
      <x:c r="H1948" t="str">
        <x:f>IF(D1948="","Fecha no disponible",TEXT(D1948,"yyyy-mm"))</x:f>
        <x:v>2024-12</x:v>
      </x:c>
      <x:c r="I1948" t="str">
        <x:f>IF(D1948="","Fecha no disponible","T"&amp;ROUNDUP(MONTH(D1948)/3,0))</x:f>
        <x:v>T4</x:v>
      </x:c>
      <x:c r="J1948" t="str">
        <x:v>T004</x:v>
      </x:c>
      <x:c r="K1948" t="str">
        <x:v>Tienda La Paz 4</x:v>
      </x:c>
      <x:c r="L1948" t="str">
        <x:v>Centro</x:v>
      </x:c>
      <x:c r="M1948" t="str">
        <x:v>La Paz</x:v>
      </x:c>
      <x:c r="N1948" t="str">
        <x:f>IFERROR(VLOOKUP(M1948,'Mapeos'!$A$4:$B$30,2,FALSE),M1948)</x:f>
        <x:v>La Paz</x:v>
      </x:c>
      <x:c r="O1948" t="str">
        <x:v>C01190</x:v>
      </x:c>
      <x:c r="P1948" t="str">
        <x:v>Empresa</x:v>
      </x:c>
      <x:c r="Q1948" t="str">
        <x:v>P0066</x:v>
      </x:c>
      <x:c r="R1948" t="str">
        <x:v>Hogar</x:v>
      </x:c>
      <x:c r="S1948" t="str">
        <x:v>Marca B</x:v>
      </x:c>
      <x:c r="T1948" t="str">
        <x:v>E-commerce</x:v>
      </x:c>
      <x:c r="U1948" t="str">
        <x:f>IFERROR(VLOOKUP(T1948,'Mapeos'!$D$4:$E$25,2,FALSE),T1948)</x:f>
        <x:v>E-commerce</x:v>
      </x:c>
      <x:c r="V1948" t="str">
        <x:v>V037</x:v>
      </x:c>
      <x:c r="W1948" t="n">
        <x:v>3</x:v>
      </x:c>
      <x:c r="X1948" s="28" t="n">
        <x:v>118.9</x:v>
      </x:c>
      <x:c r="Y1948" s="20" t="n">
        <x:v>0.15</x:v>
      </x:c>
      <x:c r="Z1948" s="20" t="n">
        <x:f>IF(Y1948&gt;1,Y1948/100,Y1948)</x:f>
        <x:v>0.15</x:v>
      </x:c>
      <x:c r="AA1948" s="28" t="n">
        <x:v>66.28</x:v>
      </x:c>
      <x:c r="AB1948" s="28" t="n">
        <x:v>303.19</x:v>
      </x:c>
      <x:c r="AC1948" s="28" t="str">
        <x:v>BOB</x:v>
      </x:c>
      <x:c r="AD1948" s="28" t="n">
        <x:f>IF(AC1948="USD",AB1948*'Parametros'!$B$4,AB1948)</x:f>
        <x:v>303.19</x:v>
      </x:c>
      <x:c r="AE1948" s="28" t="n">
        <x:f>W1948*X1948*(1-Z1948)</x:f>
        <x:v>303.19500000000005</x:v>
      </x:c>
      <x:c r="AF1948" s="28" t="n">
        <x:f>W1948*AA1948</x:f>
        <x:v>198.84</x:v>
      </x:c>
      <x:c r="AG1948" s="28" t="n">
        <x:f>AE1948-AF1948</x:f>
        <x:v>104.35500000000005</x:v>
      </x:c>
      <x:c r="AH1948" s="20" t="n">
        <x:f>IF(AE1948&gt;0,AG1948/AE1948,"")</x:f>
        <x:v>0.34418443575916496</x:v>
      </x:c>
      <x:c r="AI1948" s="28" t="n">
        <x:v>91949.58</x:v>
      </x:c>
      <x:c r="AJ1948" s="28"/>
      <x:c r="AK1948"/>
      <x:c r="AL1948" t="str">
        <x:v>Completado</x:v>
      </x:c>
      <x:c r="AM1948" t="str">
        <x:f>IF(W1948&lt;0,"Devuelto",AL1948)</x:f>
        <x:v>Completado</x:v>
      </x:c>
      <x:c r="AN1948" t="str">
        <x:v>Transferencia</x:v>
      </x:c>
      <x:c r="AO1948" s="29" t="str">
        <x:v>Sin observación</x:v>
      </x:c>
      <x:c r="AP1948" t="str">
        <x:f>IF(D1948="","No","Sí")</x:f>
        <x:v>Sí</x:v>
      </x:c>
    </x:row>
    <x:row r="1949">
      <x:c r="A1949" t="n">
        <x:v>1949</x:v>
      </x:c>
      <x:c r="B1949" t="str">
        <x:v>VT0009250</x:v>
      </x:c>
      <x:c r="C1949" t="str">
        <x:v>45395</x:v>
      </x:c>
      <x:c r="D1949" s="27" t="n">
        <x:v>45395</x:v>
      </x:c>
      <x:c r="E1949" t="n">
        <x:f>IF(D1949="","",YEAR(D1949))</x:f>
        <x:v>2024</x:v>
      </x:c>
      <x:c r="F1949" t="n">
        <x:f>IF(D1949="","",MONTH(D1949))</x:f>
        <x:v>4</x:v>
      </x:c>
      <x:c r="G1949" t="str">
        <x:f>IF(D1949="","Fecha no disponible",TEXT(D1949,"mmmm"))</x:f>
        <x:v>April</x:v>
      </x:c>
      <x:c r="H1949" t="str">
        <x:f>IF(D1949="","Fecha no disponible",TEXT(D1949,"yyyy-mm"))</x:f>
        <x:v>2024-04</x:v>
      </x:c>
      <x:c r="I1949" t="str">
        <x:f>IF(D1949="","Fecha no disponible","T"&amp;ROUNDUP(MONTH(D1949)/3,0))</x:f>
        <x:v>T2</x:v>
      </x:c>
      <x:c r="J1949" t="str">
        <x:v>T009</x:v>
      </x:c>
      <x:c r="K1949" t="str">
        <x:v>Tienda Cochabamba 1</x:v>
      </x:c>
      <x:c r="L1949" t="str">
        <x:v>Mall</x:v>
      </x:c>
      <x:c r="M1949" t="str">
        <x:v>Cochabamba</x:v>
      </x:c>
      <x:c r="N1949" t="str">
        <x:f>IFERROR(VLOOKUP(M1949,'Mapeos'!$A$4:$B$30,2,FALSE),M1949)</x:f>
        <x:v>Cochabamba</x:v>
      </x:c>
      <x:c r="O1949" t="str">
        <x:v>C00426</x:v>
      </x:c>
      <x:c r="P1949" t="str">
        <x:v>Frecuente</x:v>
      </x:c>
      <x:c r="Q1949" t="str">
        <x:v>P0099</x:v>
      </x:c>
      <x:c r="R1949" t="str">
        <x:v>Cuidado Personal</x:v>
      </x:c>
      <x:c r="S1949" t="str">
        <x:v>Marca D</x:v>
      </x:c>
      <x:c r="T1949" t="str">
        <x:v>Tienda</x:v>
      </x:c>
      <x:c r="U1949" t="str">
        <x:f>IFERROR(VLOOKUP(T1949,'Mapeos'!$D$4:$E$25,2,FALSE),T1949)</x:f>
        <x:v>Tienda</x:v>
      </x:c>
      <x:c r="V1949" t="str">
        <x:v>V001</x:v>
      </x:c>
      <x:c r="W1949" t="n">
        <x:v>1</x:v>
      </x:c>
      <x:c r="X1949" s="28" t="n">
        <x:v>64.57</x:v>
      </x:c>
      <x:c r="Y1949" s="20" t="n">
        <x:v>0.1</x:v>
      </x:c>
      <x:c r="Z1949" s="20" t="n">
        <x:f>IF(Y1949&gt;1,Y1949/100,Y1949)</x:f>
        <x:v>0.1</x:v>
      </x:c>
      <x:c r="AA1949" s="28" t="n">
        <x:v>42.11</x:v>
      </x:c>
      <x:c r="AB1949" s="28" t="n">
        <x:v>58.11</x:v>
      </x:c>
      <x:c r="AC1949" s="28" t="str">
        <x:v>BOB</x:v>
      </x:c>
      <x:c r="AD1949" s="28" t="n">
        <x:f>IF(AC1949="USD",AB1949*'Parametros'!$B$4,AB1949)</x:f>
        <x:v>58.11</x:v>
      </x:c>
      <x:c r="AE1949" s="28" t="n">
        <x:f>W1949*X1949*(1-Z1949)</x:f>
        <x:v>58.11299999999999</x:v>
      </x:c>
      <x:c r="AF1949" s="28" t="n">
        <x:f>W1949*AA1949</x:f>
        <x:v>42.11</x:v>
      </x:c>
      <x:c r="AG1949" s="28" t="n">
        <x:f>AE1949-AF1949</x:f>
        <x:v>16.002999999999993</x:v>
      </x:c>
      <x:c r="AH1949" s="20" t="n">
        <x:f>IF(AE1949&gt;0,AG1949/AE1949,"")</x:f>
        <x:v>0.27537728219159213</x:v>
      </x:c>
      <x:c r="AI1949" s="28" t="n">
        <x:v>137908.32</x:v>
      </x:c>
      <x:c r="AJ1949" s="28" t="n">
        <x:v>61</x:v>
      </x:c>
      <x:c r="AK1949" t="n">
        <x:v>8</x:v>
      </x:c>
      <x:c r="AL1949" t="str">
        <x:v>Completado</x:v>
      </x:c>
      <x:c r="AM1949" t="str">
        <x:f>IF(W1949&lt;0,"Devuelto",AL1949)</x:f>
        <x:v>Completado</x:v>
      </x:c>
      <x:c r="AN1949" t="str">
        <x:v>Efectivo</x:v>
      </x:c>
      <x:c r="AO1949" s="29" t="str">
        <x:v>Sin observación</x:v>
      </x:c>
      <x:c r="AP1949" t="str">
        <x:f>IF(D1949="","No","Sí")</x:f>
        <x:v>Sí</x:v>
      </x:c>
    </x:row>
    <x:row r="1950">
      <x:c r="A1950" t="n">
        <x:v>1950</x:v>
      </x:c>
      <x:c r="B1950" t="str">
        <x:v>VT0009255</x:v>
      </x:c>
      <x:c r="C1950" t="str">
        <x:v>45346</x:v>
      </x:c>
      <x:c r="D1950" s="27" t="n">
        <x:v>45346</x:v>
      </x:c>
      <x:c r="E1950" t="n">
        <x:f>IF(D1950="","",YEAR(D1950))</x:f>
        <x:v>2024</x:v>
      </x:c>
      <x:c r="F1950" t="n">
        <x:f>IF(D1950="","",MONTH(D1950))</x:f>
        <x:v>2</x:v>
      </x:c>
      <x:c r="G1950" t="str">
        <x:f>IF(D1950="","Fecha no disponible",TEXT(D1950,"mmmm"))</x:f>
        <x:v>February</x:v>
      </x:c>
      <x:c r="H1950" t="str">
        <x:f>IF(D1950="","Fecha no disponible",TEXT(D1950,"yyyy-mm"))</x:f>
        <x:v>2024-02</x:v>
      </x:c>
      <x:c r="I1950" t="str">
        <x:f>IF(D1950="","Fecha no disponible","T"&amp;ROUNDUP(MONTH(D1950)/3,0))</x:f>
        <x:v>T1</x:v>
      </x:c>
      <x:c r="J1950" t="str">
        <x:v>T019</x:v>
      </x:c>
      <x:c r="K1950" t="str">
        <x:v>Tienda Sucre 3</x:v>
      </x:c>
      <x:c r="L1950" t="str">
        <x:v>Centro</x:v>
      </x:c>
      <x:c r="M1950" t="str">
        <x:v>Sucre</x:v>
      </x:c>
      <x:c r="N1950" t="str">
        <x:f>IFERROR(VLOOKUP(M1950,'Mapeos'!$A$4:$B$30,2,FALSE),M1950)</x:f>
        <x:v>Sucre</x:v>
      </x:c>
      <x:c r="O1950" t="str">
        <x:v>C00995</x:v>
      </x:c>
      <x:c r="P1950" t="str">
        <x:v>Masivo</x:v>
      </x:c>
      <x:c r="Q1950" t="str">
        <x:v>P0123</x:v>
      </x:c>
      <x:c r="R1950" t="str">
        <x:v>Deportes</x:v>
      </x:c>
      <x:c r="S1950" t="str">
        <x:v>Marca B</x:v>
      </x:c>
      <x:c r="T1950" t="str">
        <x:v>Tienda</x:v>
      </x:c>
      <x:c r="U1950" t="str">
        <x:f>IFERROR(VLOOKUP(T1950,'Mapeos'!$D$4:$E$25,2,FALSE),T1950)</x:f>
        <x:v>Tienda</x:v>
      </x:c>
      <x:c r="V1950" t="str">
        <x:v>V003</x:v>
      </x:c>
      <x:c r="W1950" t="n">
        <x:v>4</x:v>
      </x:c>
      <x:c r="X1950" s="28" t="n">
        <x:v>57.34</x:v>
      </x:c>
      <x:c r="Y1950" s="20" t="n">
        <x:v>0</x:v>
      </x:c>
      <x:c r="Z1950" s="20" t="n">
        <x:f>IF(Y1950&gt;1,Y1950/100,Y1950)</x:f>
        <x:v>0</x:v>
      </x:c>
      <x:c r="AA1950" s="28" t="n">
        <x:v>34.24</x:v>
      </x:c>
      <x:c r="AB1950" s="28" t="n">
        <x:v>229.36</x:v>
      </x:c>
      <x:c r="AC1950" s="28" t="str">
        <x:v>BOB</x:v>
      </x:c>
      <x:c r="AD1950" s="28" t="n">
        <x:f>IF(AC1950="USD",AB1950*'Parametros'!$B$4,AB1950)</x:f>
        <x:v>229.36</x:v>
      </x:c>
      <x:c r="AE1950" s="28" t="n">
        <x:f>W1950*X1950*(1-Z1950)</x:f>
        <x:v>229.36</x:v>
      </x:c>
      <x:c r="AF1950" s="28" t="n">
        <x:f>W1950*AA1950</x:f>
        <x:v>136.96</x:v>
      </x:c>
      <x:c r="AG1950" s="28" t="n">
        <x:f>AE1950-AF1950</x:f>
        <x:v>92.4</x:v>
      </x:c>
      <x:c r="AH1950" s="20" t="n">
        <x:f>IF(AE1950&gt;0,AG1950/AE1950,"")</x:f>
        <x:v>0.40286013254272757</x:v>
      </x:c>
      <x:c r="AI1950" s="28" t="n">
        <x:v>195044.23</x:v>
      </x:c>
      <x:c r="AJ1950" s="28"/>
      <x:c r="AK1950"/>
      <x:c r="AL1950" t="str">
        <x:v>Completado</x:v>
      </x:c>
      <x:c r="AM1950" t="str">
        <x:f>IF(W1950&lt;0,"Devuelto",AL1950)</x:f>
        <x:v>Completado</x:v>
      </x:c>
      <x:c r="AN1950" t="str">
        <x:v>QR</x:v>
      </x:c>
      <x:c r="AO1950" s="29" t="str">
        <x:v>Sin observación</x:v>
      </x:c>
      <x:c r="AP1950" t="str">
        <x:f>IF(D1950="","No","Sí")</x:f>
        <x:v>Sí</x:v>
      </x:c>
    </x:row>
    <x:row r="1951">
      <x:c r="A1951" t="n">
        <x:v>1951</x:v>
      </x:c>
      <x:c r="B1951" t="str">
        <x:v>VT0009260</x:v>
      </x:c>
      <x:c r="C1951" t="str">
        <x:v>45317</x:v>
      </x:c>
      <x:c r="D1951" s="27" t="n">
        <x:v>45317</x:v>
      </x:c>
      <x:c r="E1951" t="n">
        <x:f>IF(D1951="","",YEAR(D1951))</x:f>
        <x:v>2024</x:v>
      </x:c>
      <x:c r="F1951" t="n">
        <x:f>IF(D1951="","",MONTH(D1951))</x:f>
        <x:v>1</x:v>
      </x:c>
      <x:c r="G1951" t="str">
        <x:f>IF(D1951="","Fecha no disponible",TEXT(D1951,"mmmm"))</x:f>
        <x:v>January</x:v>
      </x:c>
      <x:c r="H1951" t="str">
        <x:f>IF(D1951="","Fecha no disponible",TEXT(D1951,"yyyy-mm"))</x:f>
        <x:v>2024-01</x:v>
      </x:c>
      <x:c r="I1951" t="str">
        <x:f>IF(D1951="","Fecha no disponible","T"&amp;ROUNDUP(MONTH(D1951)/3,0))</x:f>
        <x:v>T1</x:v>
      </x:c>
      <x:c r="J1951" t="str">
        <x:v>T012</x:v>
      </x:c>
      <x:c r="K1951" t="str">
        <x:v>Tienda Cochabamba 4</x:v>
      </x:c>
      <x:c r="L1951" t="str">
        <x:v>Centro</x:v>
      </x:c>
      <x:c r="M1951" t="str">
        <x:v>Cochabamba</x:v>
      </x:c>
      <x:c r="N1951" t="str">
        <x:f>IFERROR(VLOOKUP(M1951,'Mapeos'!$A$4:$B$30,2,FALSE),M1951)</x:f>
        <x:v>Cochabamba</x:v>
      </x:c>
      <x:c r="O1951" t="str">
        <x:v>C00432</x:v>
      </x:c>
      <x:c r="P1951" t="str">
        <x:v>Empresa</x:v>
      </x:c>
      <x:c r="Q1951" t="str">
        <x:v>P0102</x:v>
      </x:c>
      <x:c r="R1951" t="str">
        <x:v>Alimentos</x:v>
      </x:c>
      <x:c r="S1951" t="str">
        <x:v>Marca D</x:v>
      </x:c>
      <x:c r="T1951" t="str">
        <x:v>Tienda</x:v>
      </x:c>
      <x:c r="U1951" t="str">
        <x:f>IFERROR(VLOOKUP(T1951,'Mapeos'!$D$4:$E$25,2,FALSE),T1951)</x:f>
        <x:v>Tienda</x:v>
      </x:c>
      <x:c r="V1951" t="str">
        <x:v>V024</x:v>
      </x:c>
      <x:c r="W1951" t="n">
        <x:v>3</x:v>
      </x:c>
      <x:c r="X1951" s="28" t="n">
        <x:v>43.83</x:v>
      </x:c>
      <x:c r="Y1951" s="20" t="n">
        <x:v>0.2</x:v>
      </x:c>
      <x:c r="Z1951" s="20" t="n">
        <x:f>IF(Y1951&gt;1,Y1951/100,Y1951)</x:f>
        <x:v>0.2</x:v>
      </x:c>
      <x:c r="AA1951" s="28" t="n">
        <x:v>33.38</x:v>
      </x:c>
      <x:c r="AB1951" s="28" t="n">
        <x:v>105.19</x:v>
      </x:c>
      <x:c r="AC1951" s="28" t="str">
        <x:v>BOB</x:v>
      </x:c>
      <x:c r="AD1951" s="28" t="n">
        <x:f>IF(AC1951="USD",AB1951*'Parametros'!$B$4,AB1951)</x:f>
        <x:v>105.19</x:v>
      </x:c>
      <x:c r="AE1951" s="28" t="n">
        <x:f>W1951*X1951*(1-Z1951)</x:f>
        <x:v>105.19200000000001</x:v>
      </x:c>
      <x:c r="AF1951" s="28" t="n">
        <x:f>W1951*AA1951</x:f>
        <x:v>100.14000000000001</x:v>
      </x:c>
      <x:c r="AG1951" s="28" t="n">
        <x:f>AE1951-AF1951</x:f>
        <x:v>5.0519999999999925</x:v>
      </x:c>
      <x:c r="AH1951" s="20" t="n">
        <x:f>IF(AE1951&gt;0,AG1951/AE1951,"")</x:f>
        <x:v>0.0480264658909422</x:v>
      </x:c>
      <x:c r="AI1951" s="28" t="n">
        <x:v>167379.12</x:v>
      </x:c>
      <x:c r="AJ1951" s="28"/>
      <x:c r="AK1951"/>
      <x:c r="AL1951" t="str">
        <x:v>Completado</x:v>
      </x:c>
      <x:c r="AM1951" t="str">
        <x:f>IF(W1951&lt;0,"Devuelto",AL1951)</x:f>
        <x:v>Completado</x:v>
      </x:c>
      <x:c r="AN1951" t="str">
        <x:v>QR</x:v>
      </x:c>
      <x:c r="AO1951" s="29" t="str">
        <x:v>Sin observación</x:v>
      </x:c>
      <x:c r="AP1951" t="str">
        <x:f>IF(D1951="","No","Sí")</x:f>
        <x:v>Sí</x:v>
      </x:c>
    </x:row>
    <x:row r="1952">
      <x:c r="A1952" t="n">
        <x:v>1952</x:v>
      </x:c>
      <x:c r="B1952" t="str">
        <x:v>VT0009264</x:v>
      </x:c>
      <x:c r="C1952" t="str">
        <x:v>46010</x:v>
      </x:c>
      <x:c r="D1952" s="27" t="n">
        <x:v>46010</x:v>
      </x:c>
      <x:c r="E1952" t="n">
        <x:f>IF(D1952="","",YEAR(D1952))</x:f>
        <x:v>2025</x:v>
      </x:c>
      <x:c r="F1952" t="n">
        <x:f>IF(D1952="","",MONTH(D1952))</x:f>
        <x:v>12</x:v>
      </x:c>
      <x:c r="G1952" t="str">
        <x:f>IF(D1952="","Fecha no disponible",TEXT(D1952,"mmmm"))</x:f>
        <x:v>December</x:v>
      </x:c>
      <x:c r="H1952" t="str">
        <x:f>IF(D1952="","Fecha no disponible",TEXT(D1952,"yyyy-mm"))</x:f>
        <x:v>2025-12</x:v>
      </x:c>
      <x:c r="I1952" t="str">
        <x:f>IF(D1952="","Fecha no disponible","T"&amp;ROUNDUP(MONTH(D1952)/3,0))</x:f>
        <x:v>T4</x:v>
      </x:c>
      <x:c r="J1952" t="str">
        <x:v>T020</x:v>
      </x:c>
      <x:c r="K1952" t="str">
        <x:v>Tienda Sucre 4</x:v>
      </x:c>
      <x:c r="L1952" t="str">
        <x:v>Mall</x:v>
      </x:c>
      <x:c r="M1952" t="str">
        <x:v>Sucre</x:v>
      </x:c>
      <x:c r="N1952" t="str">
        <x:f>IFERROR(VLOOKUP(M1952,'Mapeos'!$A$4:$B$30,2,FALSE),M1952)</x:f>
        <x:v>Sucre</x:v>
      </x:c>
      <x:c r="O1952" t="str">
        <x:v>C00513</x:v>
      </x:c>
      <x:c r="P1952" t="str">
        <x:v>Empresa</x:v>
      </x:c>
      <x:c r="Q1952" t="str">
        <x:v>P0121</x:v>
      </x:c>
      <x:c r="R1952" t="str">
        <x:v>Deportes</x:v>
      </x:c>
      <x:c r="S1952" t="str">
        <x:v>Marca A</x:v>
      </x:c>
      <x:c r="T1952" t="str">
        <x:v>WhatsApp</x:v>
      </x:c>
      <x:c r="U1952" t="str">
        <x:f>IFERROR(VLOOKUP(T1952,'Mapeos'!$D$4:$E$25,2,FALSE),T1952)</x:f>
        <x:v>WhatsApp</x:v>
      </x:c>
      <x:c r="V1952" t="str">
        <x:v>V002</x:v>
      </x:c>
      <x:c r="W1952" t="n">
        <x:v>-1</x:v>
      </x:c>
      <x:c r="X1952" s="28" t="n">
        <x:v>231.22</x:v>
      </x:c>
      <x:c r="Y1952" s="20" t="n">
        <x:v>0.2</x:v>
      </x:c>
      <x:c r="Z1952" s="20" t="n">
        <x:f>IF(Y1952&gt;1,Y1952/100,Y1952)</x:f>
        <x:v>0.2</x:v>
      </x:c>
      <x:c r="AA1952" s="28" t="n">
        <x:v>130.28</x:v>
      </x:c>
      <x:c r="AB1952" s="28" t="n">
        <x:v>-184.98</x:v>
      </x:c>
      <x:c r="AC1952" s="28" t="str">
        <x:v>BOB</x:v>
      </x:c>
      <x:c r="AD1952" s="28" t="n">
        <x:f>IF(AC1952="USD",AB1952*'Parametros'!$B$4,AB1952)</x:f>
        <x:v>-184.98</x:v>
      </x:c>
      <x:c r="AE1952" s="28" t="n">
        <x:f>W1952*X1952*(1-Z1952)</x:f>
        <x:v>-184.976</x:v>
      </x:c>
      <x:c r="AF1952" s="28" t="n">
        <x:f>W1952*AA1952</x:f>
        <x:v>-130.28</x:v>
      </x:c>
      <x:c r="AG1952" s="28" t="n">
        <x:f>AE1952-AF1952</x:f>
        <x:v>-54.696</x:v>
      </x:c>
      <x:c r="AH1952" s="20" t="str">
        <x:f>IF(AE1952&gt;0,AG1952/AE1952,"")</x:f>
      </x:c>
      <x:c r="AI1952" s="28" t="n">
        <x:v>83284.08</x:v>
      </x:c>
      <x:c r="AJ1952" s="28" t="n">
        <x:v>57</x:v>
      </x:c>
      <x:c r="AK1952" t="n">
        <x:v>20</x:v>
      </x:c>
      <x:c r="AL1952" t="str">
        <x:v>Devuelto</x:v>
      </x:c>
      <x:c r="AM1952" t="str">
        <x:f>IF(W1952&lt;0,"Devuelto",AL1952)</x:f>
        <x:v>Devuelto</x:v>
      </x:c>
      <x:c r="AN1952" t="str">
        <x:v>Tarjeta</x:v>
      </x:c>
      <x:c r="AO1952" s="29" t="str">
        <x:v>Sin observación</x:v>
      </x:c>
      <x:c r="AP1952" t="str">
        <x:f>IF(D1952="","No","Sí")</x:f>
        <x:v>Sí</x:v>
      </x:c>
    </x:row>
    <x:row r="1953">
      <x:c r="A1953" t="n">
        <x:v>1953</x:v>
      </x:c>
      <x:c r="B1953" t="str">
        <x:v>VT0009269</x:v>
      </x:c>
      <x:c r="C1953" t="str">
        <x:v>45292</x:v>
      </x:c>
      <x:c r="D1953" s="27" t="n">
        <x:v>45292</x:v>
      </x:c>
      <x:c r="E1953" t="n">
        <x:f>IF(D1953="","",YEAR(D1953))</x:f>
        <x:v>2024</x:v>
      </x:c>
      <x:c r="F1953" t="n">
        <x:f>IF(D1953="","",MONTH(D1953))</x:f>
        <x:v>1</x:v>
      </x:c>
      <x:c r="G1953" t="str">
        <x:f>IF(D1953="","Fecha no disponible",TEXT(D1953,"mmmm"))</x:f>
        <x:v>January</x:v>
      </x:c>
      <x:c r="H1953" t="str">
        <x:f>IF(D1953="","Fecha no disponible",TEXT(D1953,"yyyy-mm"))</x:f>
        <x:v>2024-01</x:v>
      </x:c>
      <x:c r="I1953" t="str">
        <x:f>IF(D1953="","Fecha no disponible","T"&amp;ROUNDUP(MONTH(D1953)/3,0))</x:f>
        <x:v>T1</x:v>
      </x:c>
      <x:c r="J1953" t="str">
        <x:v>T007</x:v>
      </x:c>
      <x:c r="K1953" t="str">
        <x:v>Tienda Santa Cruz 3</x:v>
      </x:c>
      <x:c r="L1953" t="str">
        <x:v>Barrio</x:v>
      </x:c>
      <x:c r="M1953" t="str">
        <x:v>Santa Cruz</x:v>
      </x:c>
      <x:c r="N1953" t="str">
        <x:f>IFERROR(VLOOKUP(M1953,'Mapeos'!$A$4:$B$30,2,FALSE),M1953)</x:f>
        <x:v>Santa Cruz</x:v>
      </x:c>
      <x:c r="O1953" t="str">
        <x:v>C00720</x:v>
      </x:c>
      <x:c r="P1953" t="str">
        <x:v>Empresa</x:v>
      </x:c>
      <x:c r="Q1953" t="str">
        <x:v>P0012</x:v>
      </x:c>
      <x:c r="R1953" t="str">
        <x:v>Deportes</x:v>
      </x:c>
      <x:c r="S1953" t="str">
        <x:v>Marca D</x:v>
      </x:c>
      <x:c r="T1953" t="str">
        <x:v>Tienda</x:v>
      </x:c>
      <x:c r="U1953" t="str">
        <x:f>IFERROR(VLOOKUP(T1953,'Mapeos'!$D$4:$E$25,2,FALSE),T1953)</x:f>
        <x:v>Tienda</x:v>
      </x:c>
      <x:c r="V1953" t="str">
        <x:v>V016</x:v>
      </x:c>
      <x:c r="W1953" t="n">
        <x:v>2</x:v>
      </x:c>
      <x:c r="X1953" s="28" t="n">
        <x:v>179.18</x:v>
      </x:c>
      <x:c r="Y1953" s="20" t="n">
        <x:v>0.25</x:v>
      </x:c>
      <x:c r="Z1953" s="20" t="n">
        <x:f>IF(Y1953&gt;1,Y1953/100,Y1953)</x:f>
        <x:v>0.25</x:v>
      </x:c>
      <x:c r="AA1953" s="28" t="n">
        <x:v>136.48</x:v>
      </x:c>
      <x:c r="AB1953" s="28" t="n">
        <x:v>268.77</x:v>
      </x:c>
      <x:c r="AC1953" s="28" t="str">
        <x:v>BOB</x:v>
      </x:c>
      <x:c r="AD1953" s="28" t="n">
        <x:f>IF(AC1953="USD",AB1953*'Parametros'!$B$4,AB1953)</x:f>
        <x:v>268.77</x:v>
      </x:c>
      <x:c r="AE1953" s="28" t="n">
        <x:f>W1953*X1953*(1-Z1953)</x:f>
        <x:v>268.77</x:v>
      </x:c>
      <x:c r="AF1953" s="28" t="n">
        <x:f>W1953*AA1953</x:f>
        <x:v>272.96</x:v>
      </x:c>
      <x:c r="AG1953" s="28" t="n">
        <x:f>AE1953-AF1953</x:f>
        <x:v>-4.189999999999998</x:v>
      </x:c>
      <x:c r="AH1953" s="20" t="n">
        <x:f>IF(AE1953&gt;0,AG1953/AE1953,"")</x:f>
        <x:v>-0.015589537522788995</x:v>
      </x:c>
      <x:c r="AI1953" s="28" t="n">
        <x:v>201548.91</x:v>
      </x:c>
      <x:c r="AJ1953" s="28"/>
      <x:c r="AK1953"/>
      <x:c r="AL1953" t="str">
        <x:v>Completado</x:v>
      </x:c>
      <x:c r="AM1953" t="str">
        <x:f>IF(W1953&lt;0,"Devuelto",AL1953)</x:f>
        <x:v>Completado</x:v>
      </x:c>
      <x:c r="AN1953" t="str">
        <x:v>QR</x:v>
      </x:c>
      <x:c r="AO1953" s="29" t="str">
        <x:v>Sin observación</x:v>
      </x:c>
      <x:c r="AP1953" t="str">
        <x:f>IF(D1953="","No","Sí")</x:f>
        <x:v>Sí</x:v>
      </x:c>
    </x:row>
    <x:row r="1954">
      <x:c r="A1954" t="n">
        <x:v>1954</x:v>
      </x:c>
      <x:c r="B1954" t="str">
        <x:v>VT0009274</x:v>
      </x:c>
      <x:c r="C1954" t="str">
        <x:v>45971</x:v>
      </x:c>
      <x:c r="D1954" s="27" t="n">
        <x:v>45971</x:v>
      </x:c>
      <x:c r="E1954" t="n">
        <x:f>IF(D1954="","",YEAR(D1954))</x:f>
        <x:v>2025</x:v>
      </x:c>
      <x:c r="F1954" t="n">
        <x:f>IF(D1954="","",MONTH(D1954))</x:f>
        <x:v>11</x:v>
      </x:c>
      <x:c r="G1954" t="str">
        <x:f>IF(D1954="","Fecha no disponible",TEXT(D1954,"mmmm"))</x:f>
        <x:v>November</x:v>
      </x:c>
      <x:c r="H1954" t="str">
        <x:f>IF(D1954="","Fecha no disponible",TEXT(D1954,"yyyy-mm"))</x:f>
        <x:v>2025-11</x:v>
      </x:c>
      <x:c r="I1954" t="str">
        <x:f>IF(D1954="","Fecha no disponible","T"&amp;ROUNDUP(MONTH(D1954)/3,0))</x:f>
        <x:v>T4</x:v>
      </x:c>
      <x:c r="J1954" t="str">
        <x:v>T010</x:v>
      </x:c>
      <x:c r="K1954" t="str">
        <x:v>Tienda Cochabamba 2</x:v>
      </x:c>
      <x:c r="L1954" t="str">
        <x:v>Barrio</x:v>
      </x:c>
      <x:c r="M1954" t="str">
        <x:v>Cochabamba</x:v>
      </x:c>
      <x:c r="N1954" t="str">
        <x:f>IFERROR(VLOOKUP(M1954,'Mapeos'!$A$4:$B$30,2,FALSE),M1954)</x:f>
        <x:v>Cochabamba</x:v>
      </x:c>
      <x:c r="O1954" t="str">
        <x:v>C00721</x:v>
      </x:c>
      <x:c r="P1954" t="str">
        <x:v>Masivo</x:v>
      </x:c>
      <x:c r="Q1954" t="str">
        <x:v>P0039</x:v>
      </x:c>
      <x:c r="R1954" t="str">
        <x:v>Deportes</x:v>
      </x:c>
      <x:c r="S1954" t="str">
        <x:v>Marca B</x:v>
      </x:c>
      <x:c r="T1954" t="str">
        <x:v>Tienda</x:v>
      </x:c>
      <x:c r="U1954" t="str">
        <x:f>IFERROR(VLOOKUP(T1954,'Mapeos'!$D$4:$E$25,2,FALSE),T1954)</x:f>
        <x:v>Tienda</x:v>
      </x:c>
      <x:c r="V1954" t="str">
        <x:v>V002</x:v>
      </x:c>
      <x:c r="W1954" t="n">
        <x:v>1</x:v>
      </x:c>
      <x:c r="X1954" s="28" t="n">
        <x:v>265.77</x:v>
      </x:c>
      <x:c r="Y1954" s="20" t="n">
        <x:v>0.15</x:v>
      </x:c>
      <x:c r="Z1954" s="20" t="n">
        <x:f>IF(Y1954&gt;1,Y1954/100,Y1954)</x:f>
        <x:v>0.15</x:v>
      </x:c>
      <x:c r="AA1954" s="28" t="n">
        <x:v>154.82</x:v>
      </x:c>
      <x:c r="AB1954" s="28" t="n">
        <x:v>225.9</x:v>
      </x:c>
      <x:c r="AC1954" s="28" t="str">
        <x:v>BOB</x:v>
      </x:c>
      <x:c r="AD1954" s="28" t="n">
        <x:f>IF(AC1954="USD",AB1954*'Parametros'!$B$4,AB1954)</x:f>
        <x:v>225.9</x:v>
      </x:c>
      <x:c r="AE1954" s="28" t="n">
        <x:f>W1954*X1954*(1-Z1954)</x:f>
        <x:v>225.90449999999998</x:v>
      </x:c>
      <x:c r="AF1954" s="28" t="n">
        <x:f>W1954*AA1954</x:f>
        <x:v>154.82</x:v>
      </x:c>
      <x:c r="AG1954" s="28" t="n">
        <x:f>AE1954-AF1954</x:f>
        <x:v>71.08449999999999</x:v>
      </x:c>
      <x:c r="AH1954" s="20" t="n">
        <x:f>IF(AE1954&gt;0,AG1954/AE1954,"")</x:f>
        <x:v>0.3146661531753462</x:v>
      </x:c>
      <x:c r="AI1954" s="28" t="n">
        <x:v>184531.36</x:v>
      </x:c>
      <x:c r="AJ1954" s="28"/>
      <x:c r="AK1954"/>
      <x:c r="AL1954" t="str">
        <x:v>Completado</x:v>
      </x:c>
      <x:c r="AM1954" t="str">
        <x:f>IF(W1954&lt;0,"Devuelto",AL1954)</x:f>
        <x:v>Completado</x:v>
      </x:c>
      <x:c r="AN1954" t="str">
        <x:v>Tarjeta</x:v>
      </x:c>
      <x:c r="AO1954" s="29" t="str">
        <x:v>Sin observación</x:v>
      </x:c>
      <x:c r="AP1954" t="str">
        <x:f>IF(D1954="","No","Sí")</x:f>
        <x:v>Sí</x:v>
      </x:c>
    </x:row>
    <x:row r="1955">
      <x:c r="A1955" t="n">
        <x:v>1955</x:v>
      </x:c>
      <x:c r="B1955" t="str">
        <x:v>VT0009279</x:v>
      </x:c>
      <x:c r="C1955" t="str">
        <x:v>45894</x:v>
      </x:c>
      <x:c r="D1955" s="27" t="n">
        <x:v>45894</x:v>
      </x:c>
      <x:c r="E1955" t="n">
        <x:f>IF(D1955="","",YEAR(D1955))</x:f>
        <x:v>2025</x:v>
      </x:c>
      <x:c r="F1955" t="n">
        <x:f>IF(D1955="","",MONTH(D1955))</x:f>
        <x:v>8</x:v>
      </x:c>
      <x:c r="G1955" t="str">
        <x:f>IF(D1955="","Fecha no disponible",TEXT(D1955,"mmmm"))</x:f>
        <x:v>August</x:v>
      </x:c>
      <x:c r="H1955" t="str">
        <x:f>IF(D1955="","Fecha no disponible",TEXT(D1955,"yyyy-mm"))</x:f>
        <x:v>2025-08</x:v>
      </x:c>
      <x:c r="I1955" t="str">
        <x:f>IF(D1955="","Fecha no disponible","T"&amp;ROUNDUP(MONTH(D1955)/3,0))</x:f>
        <x:v>T3</x:v>
      </x:c>
      <x:c r="J1955" t="str">
        <x:v>T003</x:v>
      </x:c>
      <x:c r="K1955" t="str">
        <x:v>Tienda La Paz 3</x:v>
      </x:c>
      <x:c r="L1955" t="str">
        <x:v>Barrio</x:v>
      </x:c>
      <x:c r="M1955" t="str">
        <x:v>La Paz</x:v>
      </x:c>
      <x:c r="N1955" t="str">
        <x:f>IFERROR(VLOOKUP(M1955,'Mapeos'!$A$4:$B$30,2,FALSE),M1955)</x:f>
        <x:v>La Paz</x:v>
      </x:c>
      <x:c r="O1955" t="str">
        <x:v>C00627</x:v>
      </x:c>
      <x:c r="P1955" t="str">
        <x:v>Frecuente</x:v>
      </x:c>
      <x:c r="Q1955" t="str">
        <x:v>P0026</x:v>
      </x:c>
      <x:c r="R1955" t="str">
        <x:v>Alimentos</x:v>
      </x:c>
      <x:c r="S1955" t="str">
        <x:v>Marca C</x:v>
      </x:c>
      <x:c r="T1955" t="str">
        <x:v>Tienda</x:v>
      </x:c>
      <x:c r="U1955" t="str">
        <x:f>IFERROR(VLOOKUP(T1955,'Mapeos'!$D$4:$E$25,2,FALSE),T1955)</x:f>
        <x:v>Tienda</x:v>
      </x:c>
      <x:c r="V1955" t="str">
        <x:v>V007</x:v>
      </x:c>
      <x:c r="W1955" t="n">
        <x:v>1</x:v>
      </x:c>
      <x:c r="X1955" s="28" t="n">
        <x:v>17.98</x:v>
      </x:c>
      <x:c r="Y1955" s="20" t="n">
        <x:v>0.1</x:v>
      </x:c>
      <x:c r="Z1955" s="20" t="n">
        <x:f>IF(Y1955&gt;1,Y1955/100,Y1955)</x:f>
        <x:v>0.1</x:v>
      </x:c>
      <x:c r="AA1955" s="28" t="n">
        <x:v>11.76</x:v>
      </x:c>
      <x:c r="AB1955" s="28" t="n">
        <x:v>16.18</x:v>
      </x:c>
      <x:c r="AC1955" s="28" t="str">
        <x:v>BOB</x:v>
      </x:c>
      <x:c r="AD1955" s="28" t="n">
        <x:f>IF(AC1955="USD",AB1955*'Parametros'!$B$4,AB1955)</x:f>
        <x:v>16.18</x:v>
      </x:c>
      <x:c r="AE1955" s="28" t="n">
        <x:f>W1955*X1955*(1-Z1955)</x:f>
        <x:v>16.182000000000002</x:v>
      </x:c>
      <x:c r="AF1955" s="28" t="n">
        <x:f>W1955*AA1955</x:f>
        <x:v>11.76</x:v>
      </x:c>
      <x:c r="AG1955" s="28" t="n">
        <x:f>AE1955-AF1955</x:f>
        <x:v>4.422000000000002</x:v>
      </x:c>
      <x:c r="AH1955" s="20" t="n">
        <x:f>IF(AE1955&gt;0,AG1955/AE1955,"")</x:f>
        <x:v>0.27326659251019664</x:v>
      </x:c>
      <x:c r="AI1955" s="28" t="n">
        <x:v>154372.2</x:v>
      </x:c>
      <x:c r="AJ1955" s="28"/>
      <x:c r="AK1955"/>
      <x:c r="AL1955" t="str">
        <x:v>Completado</x:v>
      </x:c>
      <x:c r="AM1955" t="str">
        <x:f>IF(W1955&lt;0,"Devuelto",AL1955)</x:f>
        <x:v>Completado</x:v>
      </x:c>
      <x:c r="AN1955" t="str">
        <x:v>Transferencia</x:v>
      </x:c>
      <x:c r="AO1955" s="29" t="str">
        <x:v>Sin observación</x:v>
      </x:c>
      <x:c r="AP1955" t="str">
        <x:f>IF(D1955="","No","Sí")</x:f>
        <x:v>Sí</x:v>
      </x:c>
    </x:row>
    <x:row r="1956">
      <x:c r="A1956" t="n">
        <x:v>1956</x:v>
      </x:c>
      <x:c r="B1956" t="str">
        <x:v>VT0009283</x:v>
      </x:c>
      <x:c r="C1956" t="str">
        <x:v>45511</x:v>
      </x:c>
      <x:c r="D1956" s="27" t="n">
        <x:v>45511</x:v>
      </x:c>
      <x:c r="E1956" t="n">
        <x:f>IF(D1956="","",YEAR(D1956))</x:f>
        <x:v>2024</x:v>
      </x:c>
      <x:c r="F1956" t="n">
        <x:f>IF(D1956="","",MONTH(D1956))</x:f>
        <x:v>8</x:v>
      </x:c>
      <x:c r="G1956" t="str">
        <x:f>IF(D1956="","Fecha no disponible",TEXT(D1956,"mmmm"))</x:f>
        <x:v>August</x:v>
      </x:c>
      <x:c r="H1956" t="str">
        <x:f>IF(D1956="","Fecha no disponible",TEXT(D1956,"yyyy-mm"))</x:f>
        <x:v>2024-08</x:v>
      </x:c>
      <x:c r="I1956" t="str">
        <x:f>IF(D1956="","Fecha no disponible","T"&amp;ROUNDUP(MONTH(D1956)/3,0))</x:f>
        <x:v>T3</x:v>
      </x:c>
      <x:c r="J1956" t="str">
        <x:v>T020</x:v>
      </x:c>
      <x:c r="K1956" t="str">
        <x:v>Tienda Sucre 4</x:v>
      </x:c>
      <x:c r="L1956" t="str">
        <x:v>Mall</x:v>
      </x:c>
      <x:c r="M1956" t="str">
        <x:v>Sucre</x:v>
      </x:c>
      <x:c r="N1956" t="str">
        <x:f>IFERROR(VLOOKUP(M1956,'Mapeos'!$A$4:$B$30,2,FALSE),M1956)</x:f>
        <x:v>Sucre</x:v>
      </x:c>
      <x:c r="O1956" t="str">
        <x:v>C00737</x:v>
      </x:c>
      <x:c r="P1956" t="str">
        <x:v>Masivo</x:v>
      </x:c>
      <x:c r="Q1956" t="str">
        <x:v>P0093</x:v>
      </x:c>
      <x:c r="R1956" t="str">
        <x:v>Electrónica</x:v>
      </x:c>
      <x:c r="S1956" t="str">
        <x:v>Marca B</x:v>
      </x:c>
      <x:c r="T1956" t="str">
        <x:v>E-commerce</x:v>
      </x:c>
      <x:c r="U1956" t="str">
        <x:f>IFERROR(VLOOKUP(T1956,'Mapeos'!$D$4:$E$25,2,FALSE),T1956)</x:f>
        <x:v>E-commerce</x:v>
      </x:c>
      <x:c r="V1956" t="str">
        <x:v>V028</x:v>
      </x:c>
      <x:c r="W1956" t="n">
        <x:v>-1</x:v>
      </x:c>
      <x:c r="X1956" s="28" t="n">
        <x:v>599.53</x:v>
      </x:c>
      <x:c r="Y1956" s="20" t="n">
        <x:v>0</x:v>
      </x:c>
      <x:c r="Z1956" s="20" t="n">
        <x:f>IF(Y1956&gt;1,Y1956/100,Y1956)</x:f>
        <x:v>0</x:v>
      </x:c>
      <x:c r="AA1956" s="28" t="n">
        <x:v>436.53</x:v>
      </x:c>
      <x:c r="AB1956" s="28" t="n">
        <x:v>-599.53</x:v>
      </x:c>
      <x:c r="AC1956" s="28" t="str">
        <x:v>BOB</x:v>
      </x:c>
      <x:c r="AD1956" s="28" t="n">
        <x:f>IF(AC1956="USD",AB1956*'Parametros'!$B$4,AB1956)</x:f>
        <x:v>-599.53</x:v>
      </x:c>
      <x:c r="AE1956" s="28" t="n">
        <x:f>W1956*X1956*(1-Z1956)</x:f>
        <x:v>-599.53</x:v>
      </x:c>
      <x:c r="AF1956" s="28" t="n">
        <x:f>W1956*AA1956</x:f>
        <x:v>-436.53</x:v>
      </x:c>
      <x:c r="AG1956" s="28" t="n">
        <x:f>AE1956-AF1956</x:f>
        <x:v>-163</x:v>
      </x:c>
      <x:c r="AH1956" s="20" t="str">
        <x:f>IF(AE1956&gt;0,AG1956/AE1956,"")</x:f>
      </x:c>
      <x:c r="AI1956" s="28" t="n">
        <x:v>87406.35</x:v>
      </x:c>
      <x:c r="AJ1956" s="28"/>
      <x:c r="AK1956"/>
      <x:c r="AL1956" t="str">
        <x:v>Devuelto</x:v>
      </x:c>
      <x:c r="AM1956" t="str">
        <x:f>IF(W1956&lt;0,"Devuelto",AL1956)</x:f>
        <x:v>Devuelto</x:v>
      </x:c>
      <x:c r="AN1956" t="str">
        <x:v>Efectivo</x:v>
      </x:c>
      <x:c r="AO1956" s="29" t="str">
        <x:v>Sin observación</x:v>
      </x:c>
      <x:c r="AP1956" t="str">
        <x:f>IF(D1956="","No","Sí")</x:f>
        <x:v>Sí</x:v>
      </x:c>
    </x:row>
    <x:row r="1957">
      <x:c r="A1957" t="n">
        <x:v>1957</x:v>
      </x:c>
      <x:c r="B1957" t="str">
        <x:v>VT0009288</x:v>
      </x:c>
      <x:c r="C1957" t="str">
        <x:v>45556</x:v>
      </x:c>
      <x:c r="D1957" s="27" t="n">
        <x:v>45556</x:v>
      </x:c>
      <x:c r="E1957" t="n">
        <x:f>IF(D1957="","",YEAR(D1957))</x:f>
        <x:v>2024</x:v>
      </x:c>
      <x:c r="F1957" t="n">
        <x:f>IF(D1957="","",MONTH(D1957))</x:f>
        <x:v>9</x:v>
      </x:c>
      <x:c r="G1957" t="str">
        <x:f>IF(D1957="","Fecha no disponible",TEXT(D1957,"mmmm"))</x:f>
        <x:v>September</x:v>
      </x:c>
      <x:c r="H1957" t="str">
        <x:f>IF(D1957="","Fecha no disponible",TEXT(D1957,"yyyy-mm"))</x:f>
        <x:v>2024-09</x:v>
      </x:c>
      <x:c r="I1957" t="str">
        <x:f>IF(D1957="","Fecha no disponible","T"&amp;ROUNDUP(MONTH(D1957)/3,0))</x:f>
        <x:v>T3</x:v>
      </x:c>
      <x:c r="J1957" t="str">
        <x:v>T002</x:v>
      </x:c>
      <x:c r="K1957" t="str">
        <x:v>Tienda La Paz 2</x:v>
      </x:c>
      <x:c r="L1957" t="str">
        <x:v>Mall</x:v>
      </x:c>
      <x:c r="M1957" t="str">
        <x:v>La Paz</x:v>
      </x:c>
      <x:c r="N1957" t="str">
        <x:f>IFERROR(VLOOKUP(M1957,'Mapeos'!$A$4:$B$30,2,FALSE),M1957)</x:f>
        <x:v>La Paz</x:v>
      </x:c>
      <x:c r="O1957" t="str">
        <x:v>C01030</x:v>
      </x:c>
      <x:c r="P1957" t="str">
        <x:v>Masivo</x:v>
      </x:c>
      <x:c r="Q1957" t="str">
        <x:v>P0125</x:v>
      </x:c>
      <x:c r="R1957" t="str">
        <x:v>Deportes</x:v>
      </x:c>
      <x:c r="S1957" t="str">
        <x:v>Marca A</x:v>
      </x:c>
      <x:c r="T1957" t="str">
        <x:v>WhatsApp</x:v>
      </x:c>
      <x:c r="U1957" t="str">
        <x:f>IFERROR(VLOOKUP(T1957,'Mapeos'!$D$4:$E$25,2,FALSE),T1957)</x:f>
        <x:v>WhatsApp</x:v>
      </x:c>
      <x:c r="V1957" t="str">
        <x:v>V031</x:v>
      </x:c>
      <x:c r="W1957" t="n">
        <x:v>1</x:v>
      </x:c>
      <x:c r="X1957" s="28" t="n">
        <x:v>152.26</x:v>
      </x:c>
      <x:c r="Y1957" s="20" t="n">
        <x:v>0.2</x:v>
      </x:c>
      <x:c r="Z1957" s="20" t="n">
        <x:f>IF(Y1957&gt;1,Y1957/100,Y1957)</x:f>
        <x:v>0.2</x:v>
      </x:c>
      <x:c r="AA1957" s="28" t="n">
        <x:v>107.52</x:v>
      </x:c>
      <x:c r="AB1957" s="28" t="n">
        <x:v>121.81</x:v>
      </x:c>
      <x:c r="AC1957" s="28" t="str">
        <x:v>BOB</x:v>
      </x:c>
      <x:c r="AD1957" s="28" t="n">
        <x:f>IF(AC1957="USD",AB1957*'Parametros'!$B$4,AB1957)</x:f>
        <x:v>121.81</x:v>
      </x:c>
      <x:c r="AE1957" s="28" t="n">
        <x:f>W1957*X1957*(1-Z1957)</x:f>
        <x:v>121.80799999999999</x:v>
      </x:c>
      <x:c r="AF1957" s="28" t="n">
        <x:f>W1957*AA1957</x:f>
        <x:v>107.52</x:v>
      </x:c>
      <x:c r="AG1957" s="28" t="n">
        <x:f>AE1957-AF1957</x:f>
        <x:v>14.287999999999997</x:v>
      </x:c>
      <x:c r="AH1957" s="20" t="n">
        <x:f>IF(AE1957&gt;0,AG1957/AE1957,"")</x:f>
        <x:v>0.117299356364114</x:v>
      </x:c>
      <x:c r="AI1957" s="28" t="n">
        <x:v>82329.06</x:v>
      </x:c>
      <x:c r="AJ1957" s="28"/>
      <x:c r="AK1957"/>
      <x:c r="AL1957" t="str">
        <x:v>Completado</x:v>
      </x:c>
      <x:c r="AM1957" t="str">
        <x:f>IF(W1957&lt;0,"Devuelto",AL1957)</x:f>
        <x:v>Completado</x:v>
      </x:c>
      <x:c r="AN1957" t="str">
        <x:v>Efectivo</x:v>
      </x:c>
      <x:c r="AO1957" s="29" t="str">
        <x:v>Sin observación</x:v>
      </x:c>
      <x:c r="AP1957" t="str">
        <x:f>IF(D1957="","No","Sí")</x:f>
        <x:v>Sí</x:v>
      </x:c>
    </x:row>
    <x:row r="1958">
      <x:c r="A1958" t="n">
        <x:v>1958</x:v>
      </x:c>
      <x:c r="B1958" t="str">
        <x:v>VT0009293</x:v>
      </x:c>
      <x:c r="C1958" t="str">
        <x:v>45631</x:v>
      </x:c>
      <x:c r="D1958" s="27" t="n">
        <x:v>45631</x:v>
      </x:c>
      <x:c r="E1958" t="n">
        <x:f>IF(D1958="","",YEAR(D1958))</x:f>
        <x:v>2024</x:v>
      </x:c>
      <x:c r="F1958" t="n">
        <x:f>IF(D1958="","",MONTH(D1958))</x:f>
        <x:v>12</x:v>
      </x:c>
      <x:c r="G1958" t="str">
        <x:f>IF(D1958="","Fecha no disponible",TEXT(D1958,"mmmm"))</x:f>
        <x:v>December</x:v>
      </x:c>
      <x:c r="H1958" t="str">
        <x:f>IF(D1958="","Fecha no disponible",TEXT(D1958,"yyyy-mm"))</x:f>
        <x:v>2024-12</x:v>
      </x:c>
      <x:c r="I1958" t="str">
        <x:f>IF(D1958="","Fecha no disponible","T"&amp;ROUNDUP(MONTH(D1958)/3,0))</x:f>
        <x:v>T4</x:v>
      </x:c>
      <x:c r="J1958" t="str">
        <x:v>T008</x:v>
      </x:c>
      <x:c r="K1958" t="str">
        <x:v>Tienda Santa Cruz 4</x:v>
      </x:c>
      <x:c r="L1958" t="str">
        <x:v>Barrio</x:v>
      </x:c>
      <x:c r="M1958" t="str">
        <x:v>Santa Cruz</x:v>
      </x:c>
      <x:c r="N1958" t="str">
        <x:f>IFERROR(VLOOKUP(M1958,'Mapeos'!$A$4:$B$30,2,FALSE),M1958)</x:f>
        <x:v>Santa Cruz</x:v>
      </x:c>
      <x:c r="O1958" t="str">
        <x:v>C00914</x:v>
      </x:c>
      <x:c r="P1958" t="str">
        <x:v>Frecuente</x:v>
      </x:c>
      <x:c r="Q1958" t="str">
        <x:v>P0026</x:v>
      </x:c>
      <x:c r="R1958" t="str">
        <x:v>Alimentos</x:v>
      </x:c>
      <x:c r="S1958" t="str">
        <x:v>Marca C</x:v>
      </x:c>
      <x:c r="T1958" t="str">
        <x:v>Tienda</x:v>
      </x:c>
      <x:c r="U1958" t="str">
        <x:f>IFERROR(VLOOKUP(T1958,'Mapeos'!$D$4:$E$25,2,FALSE),T1958)</x:f>
        <x:v>Tienda</x:v>
      </x:c>
      <x:c r="V1958" t="str">
        <x:v>V008</x:v>
      </x:c>
      <x:c r="W1958" t="n">
        <x:v>1</x:v>
      </x:c>
      <x:c r="X1958" s="28" t="n">
        <x:v>18.74</x:v>
      </x:c>
      <x:c r="Y1958" s="20" t="n">
        <x:v>0</x:v>
      </x:c>
      <x:c r="Z1958" s="20" t="n">
        <x:f>IF(Y1958&gt;1,Y1958/100,Y1958)</x:f>
        <x:v>0</x:v>
      </x:c>
      <x:c r="AA1958" s="28" t="n">
        <x:v>11.76</x:v>
      </x:c>
      <x:c r="AB1958" s="28" t="n">
        <x:v>18.74</x:v>
      </x:c>
      <x:c r="AC1958" s="28" t="str">
        <x:v>BOB</x:v>
      </x:c>
      <x:c r="AD1958" s="28" t="n">
        <x:f>IF(AC1958="USD",AB1958*'Parametros'!$B$4,AB1958)</x:f>
        <x:v>18.74</x:v>
      </x:c>
      <x:c r="AE1958" s="28" t="n">
        <x:f>W1958*X1958*(1-Z1958)</x:f>
        <x:v>18.74</x:v>
      </x:c>
      <x:c r="AF1958" s="28" t="n">
        <x:f>W1958*AA1958</x:f>
        <x:v>11.76</x:v>
      </x:c>
      <x:c r="AG1958" s="28" t="n">
        <x:f>AE1958-AF1958</x:f>
        <x:v>6.979999999999999</x:v>
      </x:c>
      <x:c r="AH1958" s="20" t="n">
        <x:f>IF(AE1958&gt;0,AG1958/AE1958,"")</x:f>
        <x:v>0.3724653148345784</x:v>
      </x:c>
      <x:c r="AI1958" s="28" t="n">
        <x:v>183425.95</x:v>
      </x:c>
      <x:c r="AJ1958" s="28"/>
      <x:c r="AK1958"/>
      <x:c r="AL1958" t="str">
        <x:v>Completado</x:v>
      </x:c>
      <x:c r="AM1958" t="str">
        <x:f>IF(W1958&lt;0,"Devuelto",AL1958)</x:f>
        <x:v>Completado</x:v>
      </x:c>
      <x:c r="AN1958" t="str">
        <x:v>Tarjeta</x:v>
      </x:c>
      <x:c r="AO1958" s="29" t="str">
        <x:v>Sin observación</x:v>
      </x:c>
      <x:c r="AP1958" t="str">
        <x:f>IF(D1958="","No","Sí")</x:f>
        <x:v>Sí</x:v>
      </x:c>
    </x:row>
    <x:row r="1959">
      <x:c r="A1959" t="n">
        <x:v>1959</x:v>
      </x:c>
      <x:c r="B1959" t="str">
        <x:v>VT0009298</x:v>
      </x:c>
      <x:c r="C1959" t="str">
        <x:v>45344</x:v>
      </x:c>
      <x:c r="D1959" s="27" t="n">
        <x:v>45344</x:v>
      </x:c>
      <x:c r="E1959" t="n">
        <x:f>IF(D1959="","",YEAR(D1959))</x:f>
        <x:v>2024</x:v>
      </x:c>
      <x:c r="F1959" t="n">
        <x:f>IF(D1959="","",MONTH(D1959))</x:f>
        <x:v>2</x:v>
      </x:c>
      <x:c r="G1959" t="str">
        <x:f>IF(D1959="","Fecha no disponible",TEXT(D1959,"mmmm"))</x:f>
        <x:v>February</x:v>
      </x:c>
      <x:c r="H1959" t="str">
        <x:f>IF(D1959="","Fecha no disponible",TEXT(D1959,"yyyy-mm"))</x:f>
        <x:v>2024-02</x:v>
      </x:c>
      <x:c r="I1959" t="str">
        <x:f>IF(D1959="","Fecha no disponible","T"&amp;ROUNDUP(MONTH(D1959)/3,0))</x:f>
        <x:v>T1</x:v>
      </x:c>
      <x:c r="J1959" t="str">
        <x:v>T018</x:v>
      </x:c>
      <x:c r="K1959" t="str">
        <x:v>Tienda Sucre 2</x:v>
      </x:c>
      <x:c r="L1959" t="str">
        <x:v>Mall</x:v>
      </x:c>
      <x:c r="M1959" t="str">
        <x:v>Sucre</x:v>
      </x:c>
      <x:c r="N1959" t="str">
        <x:f>IFERROR(VLOOKUP(M1959,'Mapeos'!$A$4:$B$30,2,FALSE),M1959)</x:f>
        <x:v>Sucre</x:v>
      </x:c>
      <x:c r="O1959" t="str">
        <x:v>C00131</x:v>
      </x:c>
      <x:c r="P1959" t="str">
        <x:v>Frecuente</x:v>
      </x:c>
      <x:c r="Q1959" t="str">
        <x:v>P0053</x:v>
      </x:c>
      <x:c r="R1959" t="str">
        <x:v>Alimentos</x:v>
      </x:c>
      <x:c r="S1959" t="str">
        <x:v>Marca B</x:v>
      </x:c>
      <x:c r="T1959" t="str">
        <x:v>E-commerce</x:v>
      </x:c>
      <x:c r="U1959" t="str">
        <x:f>IFERROR(VLOOKUP(T1959,'Mapeos'!$D$4:$E$25,2,FALSE),T1959)</x:f>
        <x:v>E-commerce</x:v>
      </x:c>
      <x:c r="V1959" t="str">
        <x:v>V029</x:v>
      </x:c>
      <x:c r="W1959" t="n">
        <x:v>3</x:v>
      </x:c>
      <x:c r="X1959" s="28" t="n">
        <x:v>57.27</x:v>
      </x:c>
      <x:c r="Y1959" s="20" t="n">
        <x:v>0.1</x:v>
      </x:c>
      <x:c r="Z1959" s="20" t="n">
        <x:f>IF(Y1959&gt;1,Y1959/100,Y1959)</x:f>
        <x:v>0.1</x:v>
      </x:c>
      <x:c r="AA1959" s="28" t="n">
        <x:v>43.92</x:v>
      </x:c>
      <x:c r="AB1959" s="28" t="n">
        <x:v>154.63</x:v>
      </x:c>
      <x:c r="AC1959" s="28" t="str">
        <x:v>BOB</x:v>
      </x:c>
      <x:c r="AD1959" s="28" t="n">
        <x:f>IF(AC1959="USD",AB1959*'Parametros'!$B$4,AB1959)</x:f>
        <x:v>154.63</x:v>
      </x:c>
      <x:c r="AE1959" s="28" t="n">
        <x:f>W1959*X1959*(1-Z1959)</x:f>
        <x:v>154.62900000000002</x:v>
      </x:c>
      <x:c r="AF1959" s="28" t="n">
        <x:f>W1959*AA1959</x:f>
        <x:v>131.76</x:v>
      </x:c>
      <x:c r="AG1959" s="28" t="n">
        <x:f>AE1959-AF1959</x:f>
        <x:v>22.869000000000028</x:v>
      </x:c>
      <x:c r="AH1959" s="20" t="n">
        <x:f>IF(AE1959&gt;0,AG1959/AE1959,"")</x:f>
        <x:v>0.1478959315522963</x:v>
      </x:c>
      <x:c r="AI1959" s="28" t="n">
        <x:v>76614.14</x:v>
      </x:c>
      <x:c r="AJ1959" s="28"/>
      <x:c r="AK1959"/>
      <x:c r="AL1959" t="str">
        <x:v>Completado</x:v>
      </x:c>
      <x:c r="AM1959" t="str">
        <x:f>IF(W1959&lt;0,"Devuelto",AL1959)</x:f>
        <x:v>Completado</x:v>
      </x:c>
      <x:c r="AN1959" t="str">
        <x:v>Transferencia</x:v>
      </x:c>
      <x:c r="AO1959" s="29" t="str">
        <x:v>Sin observación</x:v>
      </x:c>
      <x:c r="AP1959" t="str">
        <x:f>IF(D1959="","No","Sí")</x:f>
        <x:v>Sí</x:v>
      </x:c>
    </x:row>
    <x:row r="1960">
      <x:c r="A1960" t="n">
        <x:v>1960</x:v>
      </x:c>
      <x:c r="B1960" t="str">
        <x:v>VT0009302</x:v>
      </x:c>
      <x:c r="C1960" t="str">
        <x:v>46127</x:v>
      </x:c>
      <x:c r="D1960" s="27" t="n">
        <x:v>46127</x:v>
      </x:c>
      <x:c r="E1960" t="n">
        <x:f>IF(D1960="","",YEAR(D1960))</x:f>
        <x:v>2026</x:v>
      </x:c>
      <x:c r="F1960" t="n">
        <x:f>IF(D1960="","",MONTH(D1960))</x:f>
        <x:v>4</x:v>
      </x:c>
      <x:c r="G1960" t="str">
        <x:f>IF(D1960="","Fecha no disponible",TEXT(D1960,"mmmm"))</x:f>
        <x:v>April</x:v>
      </x:c>
      <x:c r="H1960" t="str">
        <x:f>IF(D1960="","Fecha no disponible",TEXT(D1960,"yyyy-mm"))</x:f>
        <x:v>2026-04</x:v>
      </x:c>
      <x:c r="I1960" t="str">
        <x:f>IF(D1960="","Fecha no disponible","T"&amp;ROUNDUP(MONTH(D1960)/3,0))</x:f>
        <x:v>T2</x:v>
      </x:c>
      <x:c r="J1960" t="str">
        <x:v>T009</x:v>
      </x:c>
      <x:c r="K1960" t="str">
        <x:v>Tienda Cochabamba 1</x:v>
      </x:c>
      <x:c r="L1960" t="str">
        <x:v>Mall</x:v>
      </x:c>
      <x:c r="M1960" t="str">
        <x:v>Cochabamba</x:v>
      </x:c>
      <x:c r="N1960" t="str">
        <x:f>IFERROR(VLOOKUP(M1960,'Mapeos'!$A$4:$B$30,2,FALSE),M1960)</x:f>
        <x:v>Cochabamba</x:v>
      </x:c>
      <x:c r="O1960" t="str">
        <x:v>C01197</x:v>
      </x:c>
      <x:c r="P1960" t="str">
        <x:v>Empresa</x:v>
      </x:c>
      <x:c r="Q1960" t="str">
        <x:v>P0019</x:v>
      </x:c>
      <x:c r="R1960" t="str">
        <x:v>Electrónica</x:v>
      </x:c>
      <x:c r="S1960" t="str">
        <x:v>Marca A</x:v>
      </x:c>
      <x:c r="T1960" t="str">
        <x:v>E-commerce</x:v>
      </x:c>
      <x:c r="U1960" t="str">
        <x:f>IFERROR(VLOOKUP(T1960,'Mapeos'!$D$4:$E$25,2,FALSE),T1960)</x:f>
        <x:v>E-commerce</x:v>
      </x:c>
      <x:c r="V1960" t="str">
        <x:v>V029</x:v>
      </x:c>
      <x:c r="W1960" t="n">
        <x:v>2</x:v>
      </x:c>
      <x:c r="X1960" s="28" t="n">
        <x:v>259.74</x:v>
      </x:c>
      <x:c r="Y1960" s="20" t="n">
        <x:v>0</x:v>
      </x:c>
      <x:c r="Z1960" s="20" t="n">
        <x:f>IF(Y1960&gt;1,Y1960/100,Y1960)</x:f>
        <x:v>0</x:v>
      </x:c>
      <x:c r="AA1960" s="28" t="n">
        <x:v>149.37</x:v>
      </x:c>
      <x:c r="AB1960" s="28" t="n">
        <x:v>519.48</x:v>
      </x:c>
      <x:c r="AC1960" s="28" t="str">
        <x:v>BOB</x:v>
      </x:c>
      <x:c r="AD1960" s="28" t="n">
        <x:f>IF(AC1960="USD",AB1960*'Parametros'!$B$4,AB1960)</x:f>
        <x:v>519.48</x:v>
      </x:c>
      <x:c r="AE1960" s="28" t="n">
        <x:f>W1960*X1960*(1-Z1960)</x:f>
        <x:v>519.48</x:v>
      </x:c>
      <x:c r="AF1960" s="28" t="n">
        <x:f>W1960*AA1960</x:f>
        <x:v>298.74</x:v>
      </x:c>
      <x:c r="AG1960" s="28" t="n">
        <x:f>AE1960-AF1960</x:f>
        <x:v>220.74</x:v>
      </x:c>
      <x:c r="AH1960" s="20" t="n">
        <x:f>IF(AE1960&gt;0,AG1960/AE1960,"")</x:f>
        <x:v>0.42492492492492495</x:v>
      </x:c>
      <x:c r="AI1960" s="28" t="n">
        <x:v>75256.54</x:v>
      </x:c>
      <x:c r="AJ1960" s="28"/>
      <x:c r="AK1960"/>
      <x:c r="AL1960" t="str">
        <x:v>Completado</x:v>
      </x:c>
      <x:c r="AM1960" t="str">
        <x:f>IF(W1960&lt;0,"Devuelto",AL1960)</x:f>
        <x:v>Completado</x:v>
      </x:c>
      <x:c r="AN1960" t="str">
        <x:v>QR</x:v>
      </x:c>
      <x:c r="AO1960" s="29" t="str">
        <x:v>Sin observación</x:v>
      </x:c>
      <x:c r="AP1960" t="str">
        <x:f>IF(D1960="","No","Sí")</x:f>
        <x:v>Sí</x:v>
      </x:c>
    </x:row>
    <x:row r="1961">
      <x:c r="A1961" t="n">
        <x:v>1961</x:v>
      </x:c>
      <x:c r="B1961" t="str">
        <x:v>VT0009307</x:v>
      </x:c>
      <x:c r="C1961" t="str">
        <x:v>46076</x:v>
      </x:c>
      <x:c r="D1961" s="27" t="n">
        <x:v>46076</x:v>
      </x:c>
      <x:c r="E1961" t="n">
        <x:f>IF(D1961="","",YEAR(D1961))</x:f>
        <x:v>2026</x:v>
      </x:c>
      <x:c r="F1961" t="n">
        <x:f>IF(D1961="","",MONTH(D1961))</x:f>
        <x:v>2</x:v>
      </x:c>
      <x:c r="G1961" t="str">
        <x:f>IF(D1961="","Fecha no disponible",TEXT(D1961,"mmmm"))</x:f>
        <x:v>February</x:v>
      </x:c>
      <x:c r="H1961" t="str">
        <x:f>IF(D1961="","Fecha no disponible",TEXT(D1961,"yyyy-mm"))</x:f>
        <x:v>2026-02</x:v>
      </x:c>
      <x:c r="I1961" t="str">
        <x:f>IF(D1961="","Fecha no disponible","T"&amp;ROUNDUP(MONTH(D1961)/3,0))</x:f>
        <x:v>T1</x:v>
      </x:c>
      <x:c r="J1961" t="str">
        <x:v>T005</x:v>
      </x:c>
      <x:c r="K1961" t="str">
        <x:v>Tienda Santa Cruz 1</x:v>
      </x:c>
      <x:c r="L1961" t="str">
        <x:v>Centro</x:v>
      </x:c>
      <x:c r="M1961" t="str">
        <x:v>Santa Cruz</x:v>
      </x:c>
      <x:c r="N1961" t="str">
        <x:f>IFERROR(VLOOKUP(M1961,'Mapeos'!$A$4:$B$30,2,FALSE),M1961)</x:f>
        <x:v>Santa Cruz</x:v>
      </x:c>
      <x:c r="O1961" t="str">
        <x:v>C00277</x:v>
      </x:c>
      <x:c r="P1961" t="str">
        <x:v>Premium</x:v>
      </x:c>
      <x:c r="Q1961" t="str">
        <x:v>P0017</x:v>
      </x:c>
      <x:c r="R1961" t="str">
        <x:v>Cuidado Personal</x:v>
      </x:c>
      <x:c r="S1961" t="str">
        <x:v>Marca A</x:v>
      </x:c>
      <x:c r="T1961" t="str">
        <x:v>Tienda</x:v>
      </x:c>
      <x:c r="U1961" t="str">
        <x:f>IFERROR(VLOOKUP(T1961,'Mapeos'!$D$4:$E$25,2,FALSE),T1961)</x:f>
        <x:v>Tienda</x:v>
      </x:c>
      <x:c r="V1961" t="str">
        <x:v>V017</x:v>
      </x:c>
      <x:c r="W1961" t="n">
        <x:v>3</x:v>
      </x:c>
      <x:c r="X1961" s="28" t="n">
        <x:v>89.87</x:v>
      </x:c>
      <x:c r="Y1961" s="20" t="n">
        <x:v>0.05</x:v>
      </x:c>
      <x:c r="Z1961" s="20" t="n">
        <x:f>IF(Y1961&gt;1,Y1961/100,Y1961)</x:f>
        <x:v>0.05</x:v>
      </x:c>
      <x:c r="AA1961" s="28" t="n">
        <x:v>47.18</x:v>
      </x:c>
      <x:c r="AB1961" s="28" t="n">
        <x:v>256.13</x:v>
      </x:c>
      <x:c r="AC1961" s="28" t="str">
        <x:v>BOB</x:v>
      </x:c>
      <x:c r="AD1961" s="28" t="n">
        <x:f>IF(AC1961="USD",AB1961*'Parametros'!$B$4,AB1961)</x:f>
        <x:v>256.13</x:v>
      </x:c>
      <x:c r="AE1961" s="28" t="n">
        <x:f>W1961*X1961*(1-Z1961)</x:f>
        <x:v>256.1295</x:v>
      </x:c>
      <x:c r="AF1961" s="28" t="n">
        <x:f>W1961*AA1961</x:f>
        <x:v>141.54</x:v>
      </x:c>
      <x:c r="AG1961" s="28" t="n">
        <x:f>AE1961-AF1961</x:f>
        <x:v>114.58950000000002</x:v>
      </x:c>
      <x:c r="AH1961" s="20" t="n">
        <x:f>IF(AE1961&gt;0,AG1961/AE1961,"")</x:f>
        <x:v>0.4473889184963076</x:v>
      </x:c>
      <x:c r="AI1961" s="28" t="n">
        <x:v>135051.45</x:v>
      </x:c>
      <x:c r="AJ1961" s="28"/>
      <x:c r="AK1961"/>
      <x:c r="AL1961" t="str">
        <x:v>Completado</x:v>
      </x:c>
      <x:c r="AM1961" t="str">
        <x:f>IF(W1961&lt;0,"Devuelto",AL1961)</x:f>
        <x:v>Completado</x:v>
      </x:c>
      <x:c r="AN1961" t="str">
        <x:v>QR</x:v>
      </x:c>
      <x:c r="AO1961" s="29" t="str">
        <x:v>Sin observación</x:v>
      </x:c>
      <x:c r="AP1961" t="str">
        <x:f>IF(D1961="","No","Sí")</x:f>
        <x:v>Sí</x:v>
      </x:c>
    </x:row>
    <x:row r="1962">
      <x:c r="A1962" t="n">
        <x:v>1962</x:v>
      </x:c>
      <x:c r="B1962" t="str">
        <x:v>VT0009312</x:v>
      </x:c>
      <x:c r="C1962" t="str">
        <x:v>45294</x:v>
      </x:c>
      <x:c r="D1962" s="27" t="n">
        <x:v>45294</x:v>
      </x:c>
      <x:c r="E1962" t="n">
        <x:f>IF(D1962="","",YEAR(D1962))</x:f>
        <x:v>2024</x:v>
      </x:c>
      <x:c r="F1962" t="n">
        <x:f>IF(D1962="","",MONTH(D1962))</x:f>
        <x:v>1</x:v>
      </x:c>
      <x:c r="G1962" t="str">
        <x:f>IF(D1962="","Fecha no disponible",TEXT(D1962,"mmmm"))</x:f>
        <x:v>January</x:v>
      </x:c>
      <x:c r="H1962" t="str">
        <x:f>IF(D1962="","Fecha no disponible",TEXT(D1962,"yyyy-mm"))</x:f>
        <x:v>2024-01</x:v>
      </x:c>
      <x:c r="I1962" t="str">
        <x:f>IF(D1962="","Fecha no disponible","T"&amp;ROUNDUP(MONTH(D1962)/3,0))</x:f>
        <x:v>T1</x:v>
      </x:c>
      <x:c r="J1962" t="str">
        <x:v>T013</x:v>
      </x:c>
      <x:c r="K1962" t="str">
        <x:v>Tienda Potosí 1</x:v>
      </x:c>
      <x:c r="L1962" t="str">
        <x:v>Centro</x:v>
      </x:c>
      <x:c r="M1962" t="str">
        <x:v>Potosí</x:v>
      </x:c>
      <x:c r="N1962" t="str">
        <x:f>IFERROR(VLOOKUP(M1962,'Mapeos'!$A$4:$B$30,2,FALSE),M1962)</x:f>
        <x:v>Potosí</x:v>
      </x:c>
      <x:c r="O1962" t="str">
        <x:v>C00481</x:v>
      </x:c>
      <x:c r="P1962" t="str">
        <x:v>Empresa</x:v>
      </x:c>
      <x:c r="Q1962" t="str">
        <x:v>P0084</x:v>
      </x:c>
      <x:c r="R1962" t="str">
        <x:v>Alimentos</x:v>
      </x:c>
      <x:c r="S1962" t="str">
        <x:v>Marca D</x:v>
      </x:c>
      <x:c r="T1962" t="str">
        <x:v>Marketplace</x:v>
      </x:c>
      <x:c r="U1962" t="str">
        <x:f>IFERROR(VLOOKUP(T1962,'Mapeos'!$D$4:$E$25,2,FALSE),T1962)</x:f>
        <x:v>Marketplace</x:v>
      </x:c>
      <x:c r="V1962" t="str">
        <x:v>V014</x:v>
      </x:c>
      <x:c r="W1962" t="n">
        <x:v>4</x:v>
      </x:c>
      <x:c r="X1962" s="28" t="n">
        <x:v>33.46</x:v>
      </x:c>
      <x:c r="Y1962" s="20" t="n">
        <x:v>0.05</x:v>
      </x:c>
      <x:c r="Z1962" s="20" t="n">
        <x:f>IF(Y1962&gt;1,Y1962/100,Y1962)</x:f>
        <x:v>0.05</x:v>
      </x:c>
      <x:c r="AA1962" s="28" t="n">
        <x:v>20.47</x:v>
      </x:c>
      <x:c r="AB1962" s="28" t="n">
        <x:v>127.15</x:v>
      </x:c>
      <x:c r="AC1962" s="28" t="str">
        <x:v>BOB</x:v>
      </x:c>
      <x:c r="AD1962" s="28" t="n">
        <x:f>IF(AC1962="USD",AB1962*'Parametros'!$B$4,AB1962)</x:f>
        <x:v>127.15</x:v>
      </x:c>
      <x:c r="AE1962" s="28" t="n">
        <x:f>W1962*X1962*(1-Z1962)</x:f>
        <x:v>127.148</x:v>
      </x:c>
      <x:c r="AF1962" s="28" t="n">
        <x:f>W1962*AA1962</x:f>
        <x:v>81.88</x:v>
      </x:c>
      <x:c r="AG1962" s="28" t="n">
        <x:f>AE1962-AF1962</x:f>
        <x:v>45.268</x:v>
      </x:c>
      <x:c r="AH1962" s="20" t="n">
        <x:f>IF(AE1962&gt;0,AG1962/AE1962,"")</x:f>
        <x:v>0.35602604838455976</x:v>
      </x:c>
      <x:c r="AI1962" s="28" t="n">
        <x:v>61451.88</x:v>
      </x:c>
      <x:c r="AJ1962" s="28"/>
      <x:c r="AK1962"/>
      <x:c r="AL1962" t="str">
        <x:v>Completado</x:v>
      </x:c>
      <x:c r="AM1962" t="str">
        <x:f>IF(W1962&lt;0,"Devuelto",AL1962)</x:f>
        <x:v>Completado</x:v>
      </x:c>
      <x:c r="AN1962" t="str">
        <x:v>Efectivo</x:v>
      </x:c>
      <x:c r="AO1962" s="29" t="str">
        <x:v>Sin observación</x:v>
      </x:c>
      <x:c r="AP1962" t="str">
        <x:f>IF(D1962="","No","Sí")</x:f>
        <x:v>Sí</x:v>
      </x:c>
    </x:row>
    <x:row r="1963">
      <x:c r="A1963" t="n">
        <x:v>1963</x:v>
      </x:c>
      <x:c r="B1963" t="str">
        <x:v>VT0009317</x:v>
      </x:c>
      <x:c r="C1963" t="str">
        <x:v>46126</x:v>
      </x:c>
      <x:c r="D1963" s="27" t="n">
        <x:v>46126</x:v>
      </x:c>
      <x:c r="E1963" t="n">
        <x:f>IF(D1963="","",YEAR(D1963))</x:f>
        <x:v>2026</x:v>
      </x:c>
      <x:c r="F1963" t="n">
        <x:f>IF(D1963="","",MONTH(D1963))</x:f>
        <x:v>4</x:v>
      </x:c>
      <x:c r="G1963" t="str">
        <x:f>IF(D1963="","Fecha no disponible",TEXT(D1963,"mmmm"))</x:f>
        <x:v>April</x:v>
      </x:c>
      <x:c r="H1963" t="str">
        <x:f>IF(D1963="","Fecha no disponible",TEXT(D1963,"yyyy-mm"))</x:f>
        <x:v>2026-04</x:v>
      </x:c>
      <x:c r="I1963" t="str">
        <x:f>IF(D1963="","Fecha no disponible","T"&amp;ROUNDUP(MONTH(D1963)/3,0))</x:f>
        <x:v>T2</x:v>
      </x:c>
      <x:c r="J1963" t="str">
        <x:v>T016</x:v>
      </x:c>
      <x:c r="K1963" t="str">
        <x:v>Tienda Potosí 4</x:v>
      </x:c>
      <x:c r="L1963" t="str">
        <x:v>Centro</x:v>
      </x:c>
      <x:c r="M1963" t="str">
        <x:v>Potosí</x:v>
      </x:c>
      <x:c r="N1963" t="str">
        <x:f>IFERROR(VLOOKUP(M1963,'Mapeos'!$A$4:$B$30,2,FALSE),M1963)</x:f>
        <x:v>Potosí</x:v>
      </x:c>
      <x:c r="O1963" t="str">
        <x:v>C00548</x:v>
      </x:c>
      <x:c r="P1963" t="str">
        <x:v>Frecuente</x:v>
      </x:c>
      <x:c r="Q1963" t="str">
        <x:v>P0060</x:v>
      </x:c>
      <x:c r="R1963" t="str">
        <x:v>Alimentos</x:v>
      </x:c>
      <x:c r="S1963" t="str">
        <x:v>Marca D</x:v>
      </x:c>
      <x:c r="T1963" t="str">
        <x:v>Tienda</x:v>
      </x:c>
      <x:c r="U1963" t="str">
        <x:f>IFERROR(VLOOKUP(T1963,'Mapeos'!$D$4:$E$25,2,FALSE),T1963)</x:f>
        <x:v>Tienda</x:v>
      </x:c>
      <x:c r="V1963" t="str">
        <x:v>V022</x:v>
      </x:c>
      <x:c r="W1963" t="n">
        <x:v>2</x:v>
      </x:c>
      <x:c r="X1963" s="28" t="n">
        <x:v>30.22</x:v>
      </x:c>
      <x:c r="Y1963" s="20" t="n">
        <x:v>0.1</x:v>
      </x:c>
      <x:c r="Z1963" s="20" t="n">
        <x:f>IF(Y1963&gt;1,Y1963/100,Y1963)</x:f>
        <x:v>0.1</x:v>
      </x:c>
      <x:c r="AA1963" s="28" t="n">
        <x:v>16.25</x:v>
      </x:c>
      <x:c r="AB1963" s="28" t="n">
        <x:v>54.4</x:v>
      </x:c>
      <x:c r="AC1963" s="28" t="str">
        <x:v>BOB</x:v>
      </x:c>
      <x:c r="AD1963" s="28" t="n">
        <x:f>IF(AC1963="USD",AB1963*'Parametros'!$B$4,AB1963)</x:f>
        <x:v>54.4</x:v>
      </x:c>
      <x:c r="AE1963" s="28" t="n">
        <x:f>W1963*X1963*(1-Z1963)</x:f>
        <x:v>54.396</x:v>
      </x:c>
      <x:c r="AF1963" s="28" t="n">
        <x:f>W1963*AA1963</x:f>
        <x:v>32.5</x:v>
      </x:c>
      <x:c r="AG1963" s="28" t="n">
        <x:f>AE1963-AF1963</x:f>
        <x:v>21.896</x:v>
      </x:c>
      <x:c r="AH1963" s="20" t="n">
        <x:f>IF(AE1963&gt;0,AG1963/AE1963,"")</x:f>
        <x:v>0.4025295977645415</x:v>
      </x:c>
      <x:c r="AI1963" s="28" t="n">
        <x:v>193572.77</x:v>
      </x:c>
      <x:c r="AJ1963" s="28"/>
      <x:c r="AK1963"/>
      <x:c r="AL1963" t="str">
        <x:v>Completado</x:v>
      </x:c>
      <x:c r="AM1963" t="str">
        <x:f>IF(W1963&lt;0,"Devuelto",AL1963)</x:f>
        <x:v>Completado</x:v>
      </x:c>
      <x:c r="AN1963" t="str">
        <x:v>Transferencia</x:v>
      </x:c>
      <x:c r="AO1963" s="29" t="str">
        <x:v>Sin observación</x:v>
      </x:c>
      <x:c r="AP1963" t="str">
        <x:f>IF(D1963="","No","Sí")</x:f>
        <x:v>Sí</x:v>
      </x:c>
    </x:row>
    <x:row r="1964">
      <x:c r="A1964" t="n">
        <x:v>1964</x:v>
      </x:c>
      <x:c r="B1964" t="str">
        <x:v>VT0009321</x:v>
      </x:c>
      <x:c r="C1964" t="str">
        <x:v>45753</x:v>
      </x:c>
      <x:c r="D1964" s="27" t="n">
        <x:v>45753</x:v>
      </x:c>
      <x:c r="E1964" t="n">
        <x:f>IF(D1964="","",YEAR(D1964))</x:f>
        <x:v>2025</x:v>
      </x:c>
      <x:c r="F1964" t="n">
        <x:f>IF(D1964="","",MONTH(D1964))</x:f>
        <x:v>4</x:v>
      </x:c>
      <x:c r="G1964" t="str">
        <x:f>IF(D1964="","Fecha no disponible",TEXT(D1964,"mmmm"))</x:f>
        <x:v>April</x:v>
      </x:c>
      <x:c r="H1964" t="str">
        <x:f>IF(D1964="","Fecha no disponible",TEXT(D1964,"yyyy-mm"))</x:f>
        <x:v>2025-04</x:v>
      </x:c>
      <x:c r="I1964" t="str">
        <x:f>IF(D1964="","Fecha no disponible","T"&amp;ROUNDUP(MONTH(D1964)/3,0))</x:f>
        <x:v>T2</x:v>
      </x:c>
      <x:c r="J1964" t="str">
        <x:v>T017</x:v>
      </x:c>
      <x:c r="K1964" t="str">
        <x:v>Tienda Sucre 1</x:v>
      </x:c>
      <x:c r="L1964" t="str">
        <x:v>Centro</x:v>
      </x:c>
      <x:c r="M1964" t="str">
        <x:v>Sucre</x:v>
      </x:c>
      <x:c r="N1964" t="str">
        <x:f>IFERROR(VLOOKUP(M1964,'Mapeos'!$A$4:$B$30,2,FALSE),M1964)</x:f>
        <x:v>Sucre</x:v>
      </x:c>
      <x:c r="O1964" t="str">
        <x:v>C00418</x:v>
      </x:c>
      <x:c r="P1964" t="str">
        <x:v>Premium</x:v>
      </x:c>
      <x:c r="Q1964" t="str">
        <x:v>P0119</x:v>
      </x:c>
      <x:c r="R1964" t="str">
        <x:v>Hogar</x:v>
      </x:c>
      <x:c r="S1964" t="str">
        <x:v>Marca D</x:v>
      </x:c>
      <x:c r="T1964" t="str">
        <x:v>Tienda</x:v>
      </x:c>
      <x:c r="U1964" t="str">
        <x:f>IFERROR(VLOOKUP(T1964,'Mapeos'!$D$4:$E$25,2,FALSE),T1964)</x:f>
        <x:v>Tienda</x:v>
      </x:c>
      <x:c r="V1964" t="str">
        <x:v>V033</x:v>
      </x:c>
      <x:c r="W1964" t="n">
        <x:v>1</x:v>
      </x:c>
      <x:c r="X1964" s="28" t="n">
        <x:v>325.96</x:v>
      </x:c>
      <x:c r="Y1964" s="20" t="n">
        <x:v>0</x:v>
      </x:c>
      <x:c r="Z1964" s="20" t="n">
        <x:f>IF(Y1964&gt;1,Y1964/100,Y1964)</x:f>
        <x:v>0</x:v>
      </x:c>
      <x:c r="AA1964" s="28" t="n">
        <x:v>226.47</x:v>
      </x:c>
      <x:c r="AB1964" s="28" t="n">
        <x:v>325.96</x:v>
      </x:c>
      <x:c r="AC1964" s="28" t="str">
        <x:v>BOB</x:v>
      </x:c>
      <x:c r="AD1964" s="28" t="n">
        <x:f>IF(AC1964="USD",AB1964*'Parametros'!$B$4,AB1964)</x:f>
        <x:v>325.96</x:v>
      </x:c>
      <x:c r="AE1964" s="28" t="n">
        <x:f>W1964*X1964*(1-Z1964)</x:f>
        <x:v>325.96</x:v>
      </x:c>
      <x:c r="AF1964" s="28" t="n">
        <x:f>W1964*AA1964</x:f>
        <x:v>226.47</x:v>
      </x:c>
      <x:c r="AG1964" s="28" t="n">
        <x:f>AE1964-AF1964</x:f>
        <x:v>99.48999999999998</x:v>
      </x:c>
      <x:c r="AH1964" s="20" t="n">
        <x:f>IF(AE1964&gt;0,AG1964/AE1964,"")</x:f>
        <x:v>0.30522149957049943</x:v>
      </x:c>
      <x:c r="AI1964" s="28" t="n">
        <x:v>165289.91</x:v>
      </x:c>
      <x:c r="AJ1964" s="28"/>
      <x:c r="AK1964"/>
      <x:c r="AL1964" t="str">
        <x:v>Completado</x:v>
      </x:c>
      <x:c r="AM1964" t="str">
        <x:f>IF(W1964&lt;0,"Devuelto",AL1964)</x:f>
        <x:v>Completado</x:v>
      </x:c>
      <x:c r="AN1964" t="str">
        <x:v>QR</x:v>
      </x:c>
      <x:c r="AO1964" s="29" t="str">
        <x:v>Sin observación</x:v>
      </x:c>
      <x:c r="AP1964" t="str">
        <x:f>IF(D1964="","No","Sí")</x:f>
        <x:v>Sí</x:v>
      </x:c>
    </x:row>
    <x:row r="1965">
      <x:c r="A1965" t="n">
        <x:v>1965</x:v>
      </x:c>
      <x:c r="B1965" t="str">
        <x:v>VT0009326</x:v>
      </x:c>
      <x:c r="C1965" t="str">
        <x:v>45900</x:v>
      </x:c>
      <x:c r="D1965" s="27" t="n">
        <x:v>45900</x:v>
      </x:c>
      <x:c r="E1965" t="n">
        <x:f>IF(D1965="","",YEAR(D1965))</x:f>
        <x:v>2025</x:v>
      </x:c>
      <x:c r="F1965" t="n">
        <x:f>IF(D1965="","",MONTH(D1965))</x:f>
        <x:v>8</x:v>
      </x:c>
      <x:c r="G1965" t="str">
        <x:f>IF(D1965="","Fecha no disponible",TEXT(D1965,"mmmm"))</x:f>
        <x:v>August</x:v>
      </x:c>
      <x:c r="H1965" t="str">
        <x:f>IF(D1965="","Fecha no disponible",TEXT(D1965,"yyyy-mm"))</x:f>
        <x:v>2025-08</x:v>
      </x:c>
      <x:c r="I1965" t="str">
        <x:f>IF(D1965="","Fecha no disponible","T"&amp;ROUNDUP(MONTH(D1965)/3,0))</x:f>
        <x:v>T3</x:v>
      </x:c>
      <x:c r="J1965" t="str">
        <x:v>T003</x:v>
      </x:c>
      <x:c r="K1965" t="str">
        <x:v>Tienda La Paz 3</x:v>
      </x:c>
      <x:c r="L1965" t="str">
        <x:v>Barrio</x:v>
      </x:c>
      <x:c r="M1965" t="str">
        <x:v>La Paz</x:v>
      </x:c>
      <x:c r="N1965" t="str">
        <x:f>IFERROR(VLOOKUP(M1965,'Mapeos'!$A$4:$B$30,2,FALSE),M1965)</x:f>
        <x:v>La Paz</x:v>
      </x:c>
      <x:c r="O1965" t="str">
        <x:v>C01439</x:v>
      </x:c>
      <x:c r="P1965" t="str">
        <x:v>Premium</x:v>
      </x:c>
      <x:c r="Q1965" t="str">
        <x:v>P0074</x:v>
      </x:c>
      <x:c r="R1965" t="str">
        <x:v>Hogar</x:v>
      </x:c>
      <x:c r="S1965" t="str">
        <x:v>Marca B</x:v>
      </x:c>
      <x:c r="T1965" t="str">
        <x:v>E-commerce</x:v>
      </x:c>
      <x:c r="U1965" t="str">
        <x:f>IFERROR(VLOOKUP(T1965,'Mapeos'!$D$4:$E$25,2,FALSE),T1965)</x:f>
        <x:v>E-commerce</x:v>
      </x:c>
      <x:c r="V1965" t="str">
        <x:v>V021</x:v>
      </x:c>
      <x:c r="W1965" t="n">
        <x:v>6</x:v>
      </x:c>
      <x:c r="X1965" s="28" t="n">
        <x:v>319.13</x:v>
      </x:c>
      <x:c r="Y1965" s="20" t="n">
        <x:v>0.1</x:v>
      </x:c>
      <x:c r="Z1965" s="20" t="n">
        <x:f>IF(Y1965&gt;1,Y1965/100,Y1965)</x:f>
        <x:v>0.1</x:v>
      </x:c>
      <x:c r="AA1965" s="28" t="n">
        <x:v>211</x:v>
      </x:c>
      <x:c r="AB1965" s="28" t="n">
        <x:v>1723.3</x:v>
      </x:c>
      <x:c r="AC1965" s="28" t="str">
        <x:v>BOB</x:v>
      </x:c>
      <x:c r="AD1965" s="28" t="n">
        <x:f>IF(AC1965="USD",AB1965*'Parametros'!$B$4,AB1965)</x:f>
        <x:v>1723.3</x:v>
      </x:c>
      <x:c r="AE1965" s="28" t="n">
        <x:f>W1965*X1965*(1-Z1965)</x:f>
        <x:v>1723.302</x:v>
      </x:c>
      <x:c r="AF1965" s="28" t="n">
        <x:f>W1965*AA1965</x:f>
        <x:v>1266</x:v>
      </x:c>
      <x:c r="AG1965" s="28" t="n">
        <x:f>AE1965-AF1965</x:f>
        <x:v>457.3019999999999</x:v>
      </x:c>
      <x:c r="AH1965" s="20" t="n">
        <x:f>IF(AE1965&gt;0,AG1965/AE1965,"")</x:f>
        <x:v>0.265363818994001</x:v>
      </x:c>
      <x:c r="AI1965" s="28" t="n">
        <x:v>94834.17</x:v>
      </x:c>
      <x:c r="AJ1965" s="28"/>
      <x:c r="AK1965"/>
      <x:c r="AL1965" t="str">
        <x:v>Completado</x:v>
      </x:c>
      <x:c r="AM1965" t="str">
        <x:f>IF(W1965&lt;0,"Devuelto",AL1965)</x:f>
        <x:v>Completado</x:v>
      </x:c>
      <x:c r="AN1965" t="str">
        <x:v>Tarjeta</x:v>
      </x:c>
      <x:c r="AO1965" s="29" t="str">
        <x:v>Sin observación</x:v>
      </x:c>
      <x:c r="AP1965" t="str">
        <x:f>IF(D1965="","No","Sí")</x:f>
        <x:v>Sí</x:v>
      </x:c>
    </x:row>
    <x:row r="1966">
      <x:c r="A1966" t="n">
        <x:v>1966</x:v>
      </x:c>
      <x:c r="B1966" t="str">
        <x:v>VT0009331</x:v>
      </x:c>
      <x:c r="C1966" t="str">
        <x:v>45792</x:v>
      </x:c>
      <x:c r="D1966" s="27" t="n">
        <x:v>45792</x:v>
      </x:c>
      <x:c r="E1966" t="n">
        <x:f>IF(D1966="","",YEAR(D1966))</x:f>
        <x:v>2025</x:v>
      </x:c>
      <x:c r="F1966" t="n">
        <x:f>IF(D1966="","",MONTH(D1966))</x:f>
        <x:v>5</x:v>
      </x:c>
      <x:c r="G1966" t="str">
        <x:f>IF(D1966="","Fecha no disponible",TEXT(D1966,"mmmm"))</x:f>
        <x:v>May</x:v>
      </x:c>
      <x:c r="H1966" t="str">
        <x:f>IF(D1966="","Fecha no disponible",TEXT(D1966,"yyyy-mm"))</x:f>
        <x:v>2025-05</x:v>
      </x:c>
      <x:c r="I1966" t="str">
        <x:f>IF(D1966="","Fecha no disponible","T"&amp;ROUNDUP(MONTH(D1966)/3,0))</x:f>
        <x:v>T2</x:v>
      </x:c>
      <x:c r="J1966" t="str">
        <x:v>T006</x:v>
      </x:c>
      <x:c r="K1966" t="str">
        <x:v>Tienda Santa Cruz 2</x:v>
      </x:c>
      <x:c r="L1966" t="str">
        <x:v>Mall</x:v>
      </x:c>
      <x:c r="M1966" t="str">
        <x:v>Santa Cruz</x:v>
      </x:c>
      <x:c r="N1966" t="str">
        <x:f>IFERROR(VLOOKUP(M1966,'Mapeos'!$A$4:$B$30,2,FALSE),M1966)</x:f>
        <x:v>Santa Cruz</x:v>
      </x:c>
      <x:c r="O1966" t="str">
        <x:v>C00897</x:v>
      </x:c>
      <x:c r="P1966" t="str">
        <x:v>Frecuente</x:v>
      </x:c>
      <x:c r="Q1966" t="str">
        <x:v>P0149</x:v>
      </x:c>
      <x:c r="R1966" t="str">
        <x:v>Alimentos</x:v>
      </x:c>
      <x:c r="S1966" t="str">
        <x:v>Marca D</x:v>
      </x:c>
      <x:c r="T1966" t="str">
        <x:v>Tienda</x:v>
      </x:c>
      <x:c r="U1966" t="str">
        <x:f>IFERROR(VLOOKUP(T1966,'Mapeos'!$D$4:$E$25,2,FALSE),T1966)</x:f>
        <x:v>Tienda</x:v>
      </x:c>
      <x:c r="V1966" t="str">
        <x:v>V040</x:v>
      </x:c>
      <x:c r="W1966" t="n">
        <x:v>7</x:v>
      </x:c>
      <x:c r="X1966" s="28" t="n">
        <x:v>24.12</x:v>
      </x:c>
      <x:c r="Y1966" s="20" t="n">
        <x:v>0</x:v>
      </x:c>
      <x:c r="Z1966" s="20" t="n">
        <x:f>IF(Y1966&gt;1,Y1966/100,Y1966)</x:f>
        <x:v>0</x:v>
      </x:c>
      <x:c r="AA1966" s="28" t="n">
        <x:v>18.82</x:v>
      </x:c>
      <x:c r="AB1966" s="28" t="n">
        <x:v>168.84</x:v>
      </x:c>
      <x:c r="AC1966" s="28" t="str">
        <x:v>BOB</x:v>
      </x:c>
      <x:c r="AD1966" s="28" t="n">
        <x:f>IF(AC1966="USD",AB1966*'Parametros'!$B$4,AB1966)</x:f>
        <x:v>168.84</x:v>
      </x:c>
      <x:c r="AE1966" s="28" t="n">
        <x:f>W1966*X1966*(1-Z1966)</x:f>
        <x:v>168.84</x:v>
      </x:c>
      <x:c r="AF1966" s="28" t="n">
        <x:f>W1966*AA1966</x:f>
        <x:v>131.74</x:v>
      </x:c>
      <x:c r="AG1966" s="28" t="n">
        <x:f>AE1966-AF1966</x:f>
        <x:v>37.099999999999994</x:v>
      </x:c>
      <x:c r="AH1966" s="20" t="n">
        <x:f>IF(AE1966&gt;0,AG1966/AE1966,"")</x:f>
        <x:v>0.21973466003316747</x:v>
      </x:c>
      <x:c r="AI1966" s="28" t="n">
        <x:v>158789.85</x:v>
      </x:c>
      <x:c r="AJ1966" s="28"/>
      <x:c r="AK1966"/>
      <x:c r="AL1966" t="str">
        <x:v>Completado</x:v>
      </x:c>
      <x:c r="AM1966" t="str">
        <x:f>IF(W1966&lt;0,"Devuelto",AL1966)</x:f>
        <x:v>Completado</x:v>
      </x:c>
      <x:c r="AN1966" t="str">
        <x:v>Tarjeta</x:v>
      </x:c>
      <x:c r="AO1966" s="29" t="str">
        <x:v>Sin observación</x:v>
      </x:c>
      <x:c r="AP1966" t="str">
        <x:f>IF(D1966="","No","Sí")</x:f>
        <x:v>Sí</x:v>
      </x:c>
    </x:row>
    <x:row r="1967">
      <x:c r="A1967" t="n">
        <x:v>1967</x:v>
      </x:c>
      <x:c r="B1967" t="str">
        <x:v>VT0009336</x:v>
      </x:c>
      <x:c r="C1967" t="str">
        <x:v>45772</x:v>
      </x:c>
      <x:c r="D1967" s="27" t="n">
        <x:v>45772</x:v>
      </x:c>
      <x:c r="E1967" t="n">
        <x:f>IF(D1967="","",YEAR(D1967))</x:f>
        <x:v>2025</x:v>
      </x:c>
      <x:c r="F1967" t="n">
        <x:f>IF(D1967="","",MONTH(D1967))</x:f>
        <x:v>4</x:v>
      </x:c>
      <x:c r="G1967" t="str">
        <x:f>IF(D1967="","Fecha no disponible",TEXT(D1967,"mmmm"))</x:f>
        <x:v>April</x:v>
      </x:c>
      <x:c r="H1967" t="str">
        <x:f>IF(D1967="","Fecha no disponible",TEXT(D1967,"yyyy-mm"))</x:f>
        <x:v>2025-04</x:v>
      </x:c>
      <x:c r="I1967" t="str">
        <x:f>IF(D1967="","Fecha no disponible","T"&amp;ROUNDUP(MONTH(D1967)/3,0))</x:f>
        <x:v>T2</x:v>
      </x:c>
      <x:c r="J1967" t="str">
        <x:v>T015</x:v>
      </x:c>
      <x:c r="K1967" t="str">
        <x:v>Tienda Potosí 3</x:v>
      </x:c>
      <x:c r="L1967" t="str">
        <x:v>Mall</x:v>
      </x:c>
      <x:c r="M1967" t="str">
        <x:v>Potosí</x:v>
      </x:c>
      <x:c r="N1967" t="str">
        <x:f>IFERROR(VLOOKUP(M1967,'Mapeos'!$A$4:$B$30,2,FALSE),M1967)</x:f>
        <x:v>Potosí</x:v>
      </x:c>
      <x:c r="O1967" t="str">
        <x:v>C01627</x:v>
      </x:c>
      <x:c r="P1967" t="str">
        <x:v>Masivo</x:v>
      </x:c>
      <x:c r="Q1967" t="str">
        <x:v>P0111</x:v>
      </x:c>
      <x:c r="R1967" t="str">
        <x:v>Hogar</x:v>
      </x:c>
      <x:c r="S1967" t="str">
        <x:v>Marca B</x:v>
      </x:c>
      <x:c r="T1967" t="str">
        <x:v>Tienda</x:v>
      </x:c>
      <x:c r="U1967" t="str">
        <x:f>IFERROR(VLOOKUP(T1967,'Mapeos'!$D$4:$E$25,2,FALSE),T1967)</x:f>
        <x:v>Tienda</x:v>
      </x:c>
      <x:c r="V1967" t="str">
        <x:v>V018</x:v>
      </x:c>
      <x:c r="W1967" t="n">
        <x:v>2</x:v>
      </x:c>
      <x:c r="X1967" s="28" t="n">
        <x:v>276.89</x:v>
      </x:c>
      <x:c r="Y1967" s="20" t="n">
        <x:v>0.15</x:v>
      </x:c>
      <x:c r="Z1967" s="20" t="n">
        <x:f>IF(Y1967&gt;1,Y1967/100,Y1967)</x:f>
        <x:v>0.15</x:v>
      </x:c>
      <x:c r="AA1967" s="28" t="n">
        <x:v>218.34</x:v>
      </x:c>
      <x:c r="AB1967" s="28" t="n">
        <x:v>470.71</x:v>
      </x:c>
      <x:c r="AC1967" s="28" t="str">
        <x:v>BOB</x:v>
      </x:c>
      <x:c r="AD1967" s="28" t="n">
        <x:f>IF(AC1967="USD",AB1967*'Parametros'!$B$4,AB1967)</x:f>
        <x:v>470.71</x:v>
      </x:c>
      <x:c r="AE1967" s="28" t="n">
        <x:f>W1967*X1967*(1-Z1967)</x:f>
        <x:v>470.71299999999997</x:v>
      </x:c>
      <x:c r="AF1967" s="28" t="n">
        <x:f>W1967*AA1967</x:f>
        <x:v>436.68</x:v>
      </x:c>
      <x:c r="AG1967" s="28" t="n">
        <x:f>AE1967-AF1967</x:f>
        <x:v>34.03299999999996</x:v>
      </x:c>
      <x:c r="AH1967" s="20" t="n">
        <x:f>IF(AE1967&gt;0,AG1967/AE1967,"")</x:f>
        <x:v>0.07230095620898501</x:v>
      </x:c>
      <x:c r="AI1967" s="28" t="n">
        <x:v>159399.71</x:v>
      </x:c>
      <x:c r="AJ1967" s="28"/>
      <x:c r="AK1967"/>
      <x:c r="AL1967" t="str">
        <x:v>Completado</x:v>
      </x:c>
      <x:c r="AM1967" t="str">
        <x:f>IF(W1967&lt;0,"Devuelto",AL1967)</x:f>
        <x:v>Completado</x:v>
      </x:c>
      <x:c r="AN1967" t="str">
        <x:v>QR</x:v>
      </x:c>
      <x:c r="AO1967" s="29" t="str">
        <x:v>Sin observación</x:v>
      </x:c>
      <x:c r="AP1967" t="str">
        <x:f>IF(D1967="","No","Sí")</x:f>
        <x:v>Sí</x:v>
      </x:c>
    </x:row>
    <x:row r="1968">
      <x:c r="A1968" t="n">
        <x:v>1968</x:v>
      </x:c>
      <x:c r="B1968" t="str">
        <x:v>VT0009340</x:v>
      </x:c>
      <x:c r="C1968" t="str">
        <x:v>45572</x:v>
      </x:c>
      <x:c r="D1968" s="27" t="n">
        <x:v>45572</x:v>
      </x:c>
      <x:c r="E1968" t="n">
        <x:f>IF(D1968="","",YEAR(D1968))</x:f>
        <x:v>2024</x:v>
      </x:c>
      <x:c r="F1968" t="n">
        <x:f>IF(D1968="","",MONTH(D1968))</x:f>
        <x:v>10</x:v>
      </x:c>
      <x:c r="G1968" t="str">
        <x:f>IF(D1968="","Fecha no disponible",TEXT(D1968,"mmmm"))</x:f>
        <x:v>October</x:v>
      </x:c>
      <x:c r="H1968" t="str">
        <x:f>IF(D1968="","Fecha no disponible",TEXT(D1968,"yyyy-mm"))</x:f>
        <x:v>2024-10</x:v>
      </x:c>
      <x:c r="I1968" t="str">
        <x:f>IF(D1968="","Fecha no disponible","T"&amp;ROUNDUP(MONTH(D1968)/3,0))</x:f>
        <x:v>T4</x:v>
      </x:c>
      <x:c r="J1968" t="str">
        <x:v>T012</x:v>
      </x:c>
      <x:c r="K1968" t="str">
        <x:v>Tienda Cochabamba 4</x:v>
      </x:c>
      <x:c r="L1968" t="str">
        <x:v>Centro</x:v>
      </x:c>
      <x:c r="M1968" t="str">
        <x:v>Cochabamba</x:v>
      </x:c>
      <x:c r="N1968" t="str">
        <x:f>IFERROR(VLOOKUP(M1968,'Mapeos'!$A$4:$B$30,2,FALSE),M1968)</x:f>
        <x:v>Cochabamba</x:v>
      </x:c>
      <x:c r="O1968" t="str">
        <x:v>C00126</x:v>
      </x:c>
      <x:c r="P1968" t="str">
        <x:v>Frecuente</x:v>
      </x:c>
      <x:c r="Q1968" t="str">
        <x:v>P0036</x:v>
      </x:c>
      <x:c r="R1968" t="str">
        <x:v>Hogar</x:v>
      </x:c>
      <x:c r="S1968" t="str">
        <x:v>Marca B</x:v>
      </x:c>
      <x:c r="T1968" t="str">
        <x:v>Tienda</x:v>
      </x:c>
      <x:c r="U1968" t="str">
        <x:f>IFERROR(VLOOKUP(T1968,'Mapeos'!$D$4:$E$25,2,FALSE),T1968)</x:f>
        <x:v>Tienda</x:v>
      </x:c>
      <x:c r="V1968" t="str">
        <x:v>V006</x:v>
      </x:c>
      <x:c r="W1968" t="n">
        <x:v>6</x:v>
      </x:c>
      <x:c r="X1968" s="28" t="n">
        <x:v>222.77</x:v>
      </x:c>
      <x:c r="Y1968" s="20" t="n">
        <x:v>0.25</x:v>
      </x:c>
      <x:c r="Z1968" s="20" t="n">
        <x:f>IF(Y1968&gt;1,Y1968/100,Y1968)</x:f>
        <x:v>0.25</x:v>
      </x:c>
      <x:c r="AA1968" s="28" t="n">
        <x:v>150.55</x:v>
      </x:c>
      <x:c r="AB1968" s="28" t="n">
        <x:v>1002.46</x:v>
      </x:c>
      <x:c r="AC1968" s="28" t="str">
        <x:v>BOB</x:v>
      </x:c>
      <x:c r="AD1968" s="28" t="n">
        <x:f>IF(AC1968="USD",AB1968*'Parametros'!$B$4,AB1968)</x:f>
        <x:v>1002.46</x:v>
      </x:c>
      <x:c r="AE1968" s="28" t="n">
        <x:f>W1968*X1968*(1-Z1968)</x:f>
        <x:v>1002.4650000000001</x:v>
      </x:c>
      <x:c r="AF1968" s="28" t="n">
        <x:f>W1968*AA1968</x:f>
        <x:v>903.3000000000001</x:v>
      </x:c>
      <x:c r="AG1968" s="28" t="n">
        <x:f>AE1968-AF1968</x:f>
        <x:v>99.16500000000008</x:v>
      </x:c>
      <x:c r="AH1968" s="20" t="n">
        <x:f>IF(AE1968&gt;0,AG1968/AE1968,"")</x:f>
        <x:v>0.09892115934222148</x:v>
      </x:c>
      <x:c r="AI1968" s="28" t="n">
        <x:v>157112.52</x:v>
      </x:c>
      <x:c r="AJ1968" s="28"/>
      <x:c r="AK1968"/>
      <x:c r="AL1968" t="str">
        <x:v>Completado</x:v>
      </x:c>
      <x:c r="AM1968" t="str">
        <x:f>IF(W1968&lt;0,"Devuelto",AL1968)</x:f>
        <x:v>Completado</x:v>
      </x:c>
      <x:c r="AN1968" t="str">
        <x:v>Tarjeta</x:v>
      </x:c>
      <x:c r="AO1968" s="29" t="str">
        <x:v>Sin observación</x:v>
      </x:c>
      <x:c r="AP1968" t="str">
        <x:f>IF(D1968="","No","Sí")</x:f>
        <x:v>Sí</x:v>
      </x:c>
    </x:row>
    <x:row r="1969">
      <x:c r="A1969" t="n">
        <x:v>1969</x:v>
      </x:c>
      <x:c r="B1969" t="str">
        <x:v>VT0009345</x:v>
      </x:c>
      <x:c r="C1969" t="str">
        <x:v>45729</x:v>
      </x:c>
      <x:c r="D1969" s="27" t="n">
        <x:v>45729</x:v>
      </x:c>
      <x:c r="E1969" t="n">
        <x:f>IF(D1969="","",YEAR(D1969))</x:f>
        <x:v>2025</x:v>
      </x:c>
      <x:c r="F1969" t="n">
        <x:f>IF(D1969="","",MONTH(D1969))</x:f>
        <x:v>3</x:v>
      </x:c>
      <x:c r="G1969" t="str">
        <x:f>IF(D1969="","Fecha no disponible",TEXT(D1969,"mmmm"))</x:f>
        <x:v>March</x:v>
      </x:c>
      <x:c r="H1969" t="str">
        <x:f>IF(D1969="","Fecha no disponible",TEXT(D1969,"yyyy-mm"))</x:f>
        <x:v>2025-03</x:v>
      </x:c>
      <x:c r="I1969" t="str">
        <x:f>IF(D1969="","Fecha no disponible","T"&amp;ROUNDUP(MONTH(D1969)/3,0))</x:f>
        <x:v>T1</x:v>
      </x:c>
      <x:c r="J1969" t="str">
        <x:v>T017</x:v>
      </x:c>
      <x:c r="K1969" t="str">
        <x:v>Tienda Sucre 1</x:v>
      </x:c>
      <x:c r="L1969" t="str">
        <x:v>Centro</x:v>
      </x:c>
      <x:c r="M1969" t="str">
        <x:v>Sucre</x:v>
      </x:c>
      <x:c r="N1969" t="str">
        <x:f>IFERROR(VLOOKUP(M1969,'Mapeos'!$A$4:$B$30,2,FALSE),M1969)</x:f>
        <x:v>Sucre</x:v>
      </x:c>
      <x:c r="O1969" t="str">
        <x:v>C01772</x:v>
      </x:c>
      <x:c r="P1969" t="str">
        <x:v>Premium</x:v>
      </x:c>
      <x:c r="Q1969" t="str">
        <x:v>P0143</x:v>
      </x:c>
      <x:c r="R1969" t="str">
        <x:v>Cuidado Personal</x:v>
      </x:c>
      <x:c r="S1969" t="str">
        <x:v>Marca B</x:v>
      </x:c>
      <x:c r="T1969" t="str">
        <x:v>E-commerce</x:v>
      </x:c>
      <x:c r="U1969" t="str">
        <x:f>IFERROR(VLOOKUP(T1969,'Mapeos'!$D$4:$E$25,2,FALSE),T1969)</x:f>
        <x:v>E-commerce</x:v>
      </x:c>
      <x:c r="V1969" t="str">
        <x:v>V015</x:v>
      </x:c>
      <x:c r="W1969" t="n">
        <x:v>1</x:v>
      </x:c>
      <x:c r="X1969" s="28" t="n">
        <x:v>56.88</x:v>
      </x:c>
      <x:c r="Y1969" s="20" t="n">
        <x:v>0.05</x:v>
      </x:c>
      <x:c r="Z1969" s="20" t="n">
        <x:f>IF(Y1969&gt;1,Y1969/100,Y1969)</x:f>
        <x:v>0.05</x:v>
      </x:c>
      <x:c r="AA1969" s="28" t="n">
        <x:v>37.18</x:v>
      </x:c>
      <x:c r="AB1969" s="28" t="n">
        <x:v>54.04</x:v>
      </x:c>
      <x:c r="AC1969" s="28" t="str">
        <x:v>BOB</x:v>
      </x:c>
      <x:c r="AD1969" s="28" t="n">
        <x:f>IF(AC1969="USD",AB1969*'Parametros'!$B$4,AB1969)</x:f>
        <x:v>54.04</x:v>
      </x:c>
      <x:c r="AE1969" s="28" t="n">
        <x:f>W1969*X1969*(1-Z1969)</x:f>
        <x:v>54.036</x:v>
      </x:c>
      <x:c r="AF1969" s="28" t="n">
        <x:f>W1969*AA1969</x:f>
        <x:v>37.18</x:v>
      </x:c>
      <x:c r="AG1969" s="28" t="n">
        <x:f>AE1969-AF1969</x:f>
        <x:v>16.856</x:v>
      </x:c>
      <x:c r="AH1969" s="20" t="n">
        <x:f>IF(AE1969&gt;0,AG1969/AE1969,"")</x:f>
        <x:v>0.31194018802279966</x:v>
      </x:c>
      <x:c r="AI1969" s="28" t="n">
        <x:v>82283.95</x:v>
      </x:c>
      <x:c r="AJ1969" s="28"/>
      <x:c r="AK1969"/>
      <x:c r="AL1969" t="str">
        <x:v>Completado</x:v>
      </x:c>
      <x:c r="AM1969" t="str">
        <x:f>IF(W1969&lt;0,"Devuelto",AL1969)</x:f>
        <x:v>Completado</x:v>
      </x:c>
      <x:c r="AN1969" t="str">
        <x:v>Tarjeta</x:v>
      </x:c>
      <x:c r="AO1969" s="29" t="str">
        <x:v>Sin observación</x:v>
      </x:c>
      <x:c r="AP1969" t="str">
        <x:f>IF(D1969="","No","Sí")</x:f>
        <x:v>Sí</x:v>
      </x:c>
    </x:row>
    <x:row r="1970">
      <x:c r="A1970" t="n">
        <x:v>1970</x:v>
      </x:c>
      <x:c r="B1970" t="str">
        <x:v>VT0009350</x:v>
      </x:c>
      <x:c r="C1970" t="str">
        <x:v>45990</x:v>
      </x:c>
      <x:c r="D1970" s="27" t="n">
        <x:v>45990</x:v>
      </x:c>
      <x:c r="E1970" t="n">
        <x:f>IF(D1970="","",YEAR(D1970))</x:f>
        <x:v>2025</x:v>
      </x:c>
      <x:c r="F1970" t="n">
        <x:f>IF(D1970="","",MONTH(D1970))</x:f>
        <x:v>11</x:v>
      </x:c>
      <x:c r="G1970" t="str">
        <x:f>IF(D1970="","Fecha no disponible",TEXT(D1970,"mmmm"))</x:f>
        <x:v>November</x:v>
      </x:c>
      <x:c r="H1970" t="str">
        <x:f>IF(D1970="","Fecha no disponible",TEXT(D1970,"yyyy-mm"))</x:f>
        <x:v>2025-11</x:v>
      </x:c>
      <x:c r="I1970" t="str">
        <x:f>IF(D1970="","Fecha no disponible","T"&amp;ROUNDUP(MONTH(D1970)/3,0))</x:f>
        <x:v>T4</x:v>
      </x:c>
      <x:c r="J1970" t="str">
        <x:v>T006</x:v>
      </x:c>
      <x:c r="K1970" t="str">
        <x:v>Tienda Santa Cruz 2</x:v>
      </x:c>
      <x:c r="L1970" t="str">
        <x:v>Mall</x:v>
      </x:c>
      <x:c r="M1970" t="str">
        <x:v>Santa Cruz</x:v>
      </x:c>
      <x:c r="N1970" t="str">
        <x:f>IFERROR(VLOOKUP(M1970,'Mapeos'!$A$4:$B$30,2,FALSE),M1970)</x:f>
        <x:v>Santa Cruz</x:v>
      </x:c>
      <x:c r="O1970" t="str">
        <x:v>C00446</x:v>
      </x:c>
      <x:c r="P1970" t="str">
        <x:v>Frecuente</x:v>
      </x:c>
      <x:c r="Q1970" t="str">
        <x:v>P0079</x:v>
      </x:c>
      <x:c r="R1970" t="str">
        <x:v>Electrónica</x:v>
      </x:c>
      <x:c r="S1970" t="str">
        <x:v>Marca B</x:v>
      </x:c>
      <x:c r="T1970" t="str">
        <x:v>Tienda</x:v>
      </x:c>
      <x:c r="U1970" t="str">
        <x:f>IFERROR(VLOOKUP(T1970,'Mapeos'!$D$4:$E$25,2,FALSE),T1970)</x:f>
        <x:v>Tienda</x:v>
      </x:c>
      <x:c r="V1970" t="str">
        <x:v>V026</x:v>
      </x:c>
      <x:c r="W1970" t="n">
        <x:v>1</x:v>
      </x:c>
      <x:c r="X1970" s="28" t="n">
        <x:v>669.96</x:v>
      </x:c>
      <x:c r="Y1970" s="20" t="n">
        <x:v>0</x:v>
      </x:c>
      <x:c r="Z1970" s="20" t="n">
        <x:f>IF(Y1970&gt;1,Y1970/100,Y1970)</x:f>
        <x:v>0</x:v>
      </x:c>
      <x:c r="AA1970" s="28" t="n">
        <x:v>426.8</x:v>
      </x:c>
      <x:c r="AB1970" s="28" t="n">
        <x:v>669.96</x:v>
      </x:c>
      <x:c r="AC1970" s="28" t="str">
        <x:v>BOB</x:v>
      </x:c>
      <x:c r="AD1970" s="28" t="n">
        <x:f>IF(AC1970="USD",AB1970*'Parametros'!$B$4,AB1970)</x:f>
        <x:v>669.96</x:v>
      </x:c>
      <x:c r="AE1970" s="28" t="n">
        <x:f>W1970*X1970*(1-Z1970)</x:f>
        <x:v>669.96</x:v>
      </x:c>
      <x:c r="AF1970" s="28" t="n">
        <x:f>W1970*AA1970</x:f>
        <x:v>426.8</x:v>
      </x:c>
      <x:c r="AG1970" s="28" t="n">
        <x:f>AE1970-AF1970</x:f>
        <x:v>243.16000000000003</x:v>
      </x:c>
      <x:c r="AH1970" s="20" t="n">
        <x:f>IF(AE1970&gt;0,AG1970/AE1970,"")</x:f>
        <x:v>0.36294704161442476</x:v>
      </x:c>
      <x:c r="AI1970" s="28" t="n">
        <x:v>167552.33</x:v>
      </x:c>
      <x:c r="AJ1970" s="28"/>
      <x:c r="AK1970"/>
      <x:c r="AL1970" t="str">
        <x:v>Completado</x:v>
      </x:c>
      <x:c r="AM1970" t="str">
        <x:f>IF(W1970&lt;0,"Devuelto",AL1970)</x:f>
        <x:v>Completado</x:v>
      </x:c>
      <x:c r="AN1970" t="str">
        <x:v>Transferencia</x:v>
      </x:c>
      <x:c r="AO1970" s="29" t="str">
        <x:v>Sin observación</x:v>
      </x:c>
      <x:c r="AP1970" t="str">
        <x:f>IF(D1970="","No","Sí")</x:f>
        <x:v>Sí</x:v>
      </x:c>
    </x:row>
    <x:row r="1971">
      <x:c r="A1971" t="n">
        <x:v>1971</x:v>
      </x:c>
      <x:c r="B1971" t="str">
        <x:v>VT0009355</x:v>
      </x:c>
      <x:c r="C1971" t="str">
        <x:v>45454</x:v>
      </x:c>
      <x:c r="D1971" s="27" t="n">
        <x:v>45454</x:v>
      </x:c>
      <x:c r="E1971" t="n">
        <x:f>IF(D1971="","",YEAR(D1971))</x:f>
        <x:v>2024</x:v>
      </x:c>
      <x:c r="F1971" t="n">
        <x:f>IF(D1971="","",MONTH(D1971))</x:f>
        <x:v>6</x:v>
      </x:c>
      <x:c r="G1971" t="str">
        <x:f>IF(D1971="","Fecha no disponible",TEXT(D1971,"mmmm"))</x:f>
        <x:v>June</x:v>
      </x:c>
      <x:c r="H1971" t="str">
        <x:f>IF(D1971="","Fecha no disponible",TEXT(D1971,"yyyy-mm"))</x:f>
        <x:v>2024-06</x:v>
      </x:c>
      <x:c r="I1971" t="str">
        <x:f>IF(D1971="","Fecha no disponible","T"&amp;ROUNDUP(MONTH(D1971)/3,0))</x:f>
        <x:v>T2</x:v>
      </x:c>
      <x:c r="J1971" t="str">
        <x:v>T020</x:v>
      </x:c>
      <x:c r="K1971" t="str">
        <x:v>Tienda Sucre 4</x:v>
      </x:c>
      <x:c r="L1971" t="str">
        <x:v>Mall</x:v>
      </x:c>
      <x:c r="M1971" t="str">
        <x:v>Sucre</x:v>
      </x:c>
      <x:c r="N1971" t="str">
        <x:f>IFERROR(VLOOKUP(M1971,'Mapeos'!$A$4:$B$30,2,FALSE),M1971)</x:f>
        <x:v>Sucre</x:v>
      </x:c>
      <x:c r="O1971" t="str">
        <x:v>C01800</x:v>
      </x:c>
      <x:c r="P1971" t="str">
        <x:v>Premium</x:v>
      </x:c>
      <x:c r="Q1971" t="str">
        <x:v>P0033</x:v>
      </x:c>
      <x:c r="R1971" t="str">
        <x:v>Electrónica</x:v>
      </x:c>
      <x:c r="S1971" t="str">
        <x:v>Marca A</x:v>
      </x:c>
      <x:c r="T1971" t="str">
        <x:v>E-commerce</x:v>
      </x:c>
      <x:c r="U1971" t="str">
        <x:f>IFERROR(VLOOKUP(T1971,'Mapeos'!$D$4:$E$25,2,FALSE),T1971)</x:f>
        <x:v>E-commerce</x:v>
      </x:c>
      <x:c r="V1971" t="str">
        <x:v>V021</x:v>
      </x:c>
      <x:c r="W1971" t="n">
        <x:v>1</x:v>
      </x:c>
      <x:c r="X1971" s="28" t="n">
        <x:v>671.64</x:v>
      </x:c>
      <x:c r="Y1971" s="20" t="n">
        <x:v>0</x:v>
      </x:c>
      <x:c r="Z1971" s="20" t="n">
        <x:f>IF(Y1971&gt;1,Y1971/100,Y1971)</x:f>
        <x:v>0</x:v>
      </x:c>
      <x:c r="AA1971" s="28" t="n">
        <x:v>423.88</x:v>
      </x:c>
      <x:c r="AB1971" s="28" t="n">
        <x:v>671.64</x:v>
      </x:c>
      <x:c r="AC1971" s="28" t="str">
        <x:v>BOB</x:v>
      </x:c>
      <x:c r="AD1971" s="28" t="n">
        <x:f>IF(AC1971="USD",AB1971*'Parametros'!$B$4,AB1971)</x:f>
        <x:v>671.64</x:v>
      </x:c>
      <x:c r="AE1971" s="28" t="n">
        <x:f>W1971*X1971*(1-Z1971)</x:f>
        <x:v>671.64</x:v>
      </x:c>
      <x:c r="AF1971" s="28" t="n">
        <x:f>W1971*AA1971</x:f>
        <x:v>423.88</x:v>
      </x:c>
      <x:c r="AG1971" s="28" t="n">
        <x:f>AE1971-AF1971</x:f>
        <x:v>247.76</x:v>
      </x:c>
      <x:c r="AH1971" s="20" t="n">
        <x:f>IF(AE1971&gt;0,AG1971/AE1971,"")</x:f>
        <x:v>0.3688880948126973</x:v>
      </x:c>
      <x:c r="AI1971" s="28" t="n">
        <x:v>66195.03</x:v>
      </x:c>
      <x:c r="AJ1971" s="28"/>
      <x:c r="AK1971"/>
      <x:c r="AL1971" t="str">
        <x:v>Completado</x:v>
      </x:c>
      <x:c r="AM1971" t="str">
        <x:f>IF(W1971&lt;0,"Devuelto",AL1971)</x:f>
        <x:v>Completado</x:v>
      </x:c>
      <x:c r="AN1971" t="str">
        <x:v>Efectivo</x:v>
      </x:c>
      <x:c r="AO1971" s="29" t="str">
        <x:v>Sin observación</x:v>
      </x:c>
      <x:c r="AP1971" t="str">
        <x:f>IF(D1971="","No","Sí")</x:f>
        <x:v>Sí</x:v>
      </x:c>
    </x:row>
    <x:row r="1972">
      <x:c r="A1972" t="n">
        <x:v>1972</x:v>
      </x:c>
      <x:c r="B1972" t="str">
        <x:v>VT0009359</x:v>
      </x:c>
      <x:c r="C1972" t="str">
        <x:v>45805</x:v>
      </x:c>
      <x:c r="D1972" s="27" t="n">
        <x:v>45805</x:v>
      </x:c>
      <x:c r="E1972" t="n">
        <x:f>IF(D1972="","",YEAR(D1972))</x:f>
        <x:v>2025</x:v>
      </x:c>
      <x:c r="F1972" t="n">
        <x:f>IF(D1972="","",MONTH(D1972))</x:f>
        <x:v>5</x:v>
      </x:c>
      <x:c r="G1972" t="str">
        <x:f>IF(D1972="","Fecha no disponible",TEXT(D1972,"mmmm"))</x:f>
        <x:v>May</x:v>
      </x:c>
      <x:c r="H1972" t="str">
        <x:f>IF(D1972="","Fecha no disponible",TEXT(D1972,"yyyy-mm"))</x:f>
        <x:v>2025-05</x:v>
      </x:c>
      <x:c r="I1972" t="str">
        <x:f>IF(D1972="","Fecha no disponible","T"&amp;ROUNDUP(MONTH(D1972)/3,0))</x:f>
        <x:v>T2</x:v>
      </x:c>
      <x:c r="J1972" t="str">
        <x:v>T007</x:v>
      </x:c>
      <x:c r="K1972" t="str">
        <x:v>Tienda Santa Cruz 3</x:v>
      </x:c>
      <x:c r="L1972" t="str">
        <x:v>Barrio</x:v>
      </x:c>
      <x:c r="M1972" t="str">
        <x:v>Santa Cruz</x:v>
      </x:c>
      <x:c r="N1972" t="str">
        <x:f>IFERROR(VLOOKUP(M1972,'Mapeos'!$A$4:$B$30,2,FALSE),M1972)</x:f>
        <x:v>Santa Cruz</x:v>
      </x:c>
      <x:c r="O1972" t="str">
        <x:v>C00238</x:v>
      </x:c>
      <x:c r="P1972" t="str">
        <x:v>Frecuente</x:v>
      </x:c>
      <x:c r="Q1972" t="str">
        <x:v>P0085</x:v>
      </x:c>
      <x:c r="R1972" t="str">
        <x:v>Cuidado Personal</x:v>
      </x:c>
      <x:c r="S1972" t="str">
        <x:v>Marca D</x:v>
      </x:c>
      <x:c r="T1972" t="str">
        <x:v>Tienda</x:v>
      </x:c>
      <x:c r="U1972" t="str">
        <x:f>IFERROR(VLOOKUP(T1972,'Mapeos'!$D$4:$E$25,2,FALSE),T1972)</x:f>
        <x:v>Tienda</x:v>
      </x:c>
      <x:c r="V1972" t="str">
        <x:v>V015</x:v>
      </x:c>
      <x:c r="W1972" t="n">
        <x:v>1</x:v>
      </x:c>
      <x:c r="X1972" s="28" t="n">
        <x:v>70.66</x:v>
      </x:c>
      <x:c r="Y1972" s="20" t="n">
        <x:v>0.1</x:v>
      </x:c>
      <x:c r="Z1972" s="20" t="n">
        <x:f>IF(Y1972&gt;1,Y1972/100,Y1972)</x:f>
        <x:v>0.1</x:v>
      </x:c>
      <x:c r="AA1972" s="28" t="n">
        <x:v>45.61</x:v>
      </x:c>
      <x:c r="AB1972" s="28" t="n">
        <x:v>63.59</x:v>
      </x:c>
      <x:c r="AC1972" s="28" t="str">
        <x:v>BOB</x:v>
      </x:c>
      <x:c r="AD1972" s="28" t="n">
        <x:f>IF(AC1972="USD",AB1972*'Parametros'!$B$4,AB1972)</x:f>
        <x:v>63.59</x:v>
      </x:c>
      <x:c r="AE1972" s="28" t="n">
        <x:f>W1972*X1972*(1-Z1972)</x:f>
        <x:v>63.594</x:v>
      </x:c>
      <x:c r="AF1972" s="28" t="n">
        <x:f>W1972*AA1972</x:f>
        <x:v>45.61</x:v>
      </x:c>
      <x:c r="AG1972" s="28" t="n">
        <x:f>AE1972-AF1972</x:f>
        <x:v>17.984</x:v>
      </x:c>
      <x:c r="AH1972" s="20" t="n">
        <x:f>IF(AE1972&gt;0,AG1972/AE1972,"")</x:f>
        <x:v>0.28279397427430264</x:v>
      </x:c>
      <x:c r="AI1972" s="28" t="n">
        <x:v>158789.85</x:v>
      </x:c>
      <x:c r="AJ1972" s="28"/>
      <x:c r="AK1972"/>
      <x:c r="AL1972" t="str">
        <x:v>Completado</x:v>
      </x:c>
      <x:c r="AM1972" t="str">
        <x:f>IF(W1972&lt;0,"Devuelto",AL1972)</x:f>
        <x:v>Completado</x:v>
      </x:c>
      <x:c r="AN1972" t="str">
        <x:v>QR</x:v>
      </x:c>
      <x:c r="AO1972" s="29" t="str">
        <x:v>Sin observación</x:v>
      </x:c>
      <x:c r="AP1972" t="str">
        <x:f>IF(D1972="","No","Sí")</x:f>
        <x:v>Sí</x:v>
      </x:c>
    </x:row>
    <x:row r="1973">
      <x:c r="A1973" t="n">
        <x:v>1973</x:v>
      </x:c>
      <x:c r="B1973" t="str">
        <x:v>VT0009364</x:v>
      </x:c>
      <x:c r="C1973" t="str">
        <x:v>46167</x:v>
      </x:c>
      <x:c r="D1973" s="27" t="n">
        <x:v>46167</x:v>
      </x:c>
      <x:c r="E1973" t="n">
        <x:f>IF(D1973="","",YEAR(D1973))</x:f>
        <x:v>2026</x:v>
      </x:c>
      <x:c r="F1973" t="n">
        <x:f>IF(D1973="","",MONTH(D1973))</x:f>
        <x:v>5</x:v>
      </x:c>
      <x:c r="G1973" t="str">
        <x:f>IF(D1973="","Fecha no disponible",TEXT(D1973,"mmmm"))</x:f>
        <x:v>May</x:v>
      </x:c>
      <x:c r="H1973" t="str">
        <x:f>IF(D1973="","Fecha no disponible",TEXT(D1973,"yyyy-mm"))</x:f>
        <x:v>2026-05</x:v>
      </x:c>
      <x:c r="I1973" t="str">
        <x:f>IF(D1973="","Fecha no disponible","T"&amp;ROUNDUP(MONTH(D1973)/3,0))</x:f>
        <x:v>T2</x:v>
      </x:c>
      <x:c r="J1973" t="str">
        <x:v>T007</x:v>
      </x:c>
      <x:c r="K1973" t="str">
        <x:v>Tienda Santa Cruz 3</x:v>
      </x:c>
      <x:c r="L1973" t="str">
        <x:v>Barrio</x:v>
      </x:c>
      <x:c r="M1973" t="str">
        <x:v>Santa Cruz</x:v>
      </x:c>
      <x:c r="N1973" t="str">
        <x:f>IFERROR(VLOOKUP(M1973,'Mapeos'!$A$4:$B$30,2,FALSE),M1973)</x:f>
        <x:v>Santa Cruz</x:v>
      </x:c>
      <x:c r="O1973" t="str">
        <x:v>C00933</x:v>
      </x:c>
      <x:c r="P1973" t="str">
        <x:v>Frecuente</x:v>
      </x:c>
      <x:c r="Q1973" t="str">
        <x:v>P0082</x:v>
      </x:c>
      <x:c r="R1973" t="str">
        <x:v>Hogar</x:v>
      </x:c>
      <x:c r="S1973" t="str">
        <x:v>Marca C</x:v>
      </x:c>
      <x:c r="T1973" t="str">
        <x:v>Tienda</x:v>
      </x:c>
      <x:c r="U1973" t="str">
        <x:f>IFERROR(VLOOKUP(T1973,'Mapeos'!$D$4:$E$25,2,FALSE),T1973)</x:f>
        <x:v>Tienda</x:v>
      </x:c>
      <x:c r="V1973" t="str">
        <x:v>V015</x:v>
      </x:c>
      <x:c r="W1973" t="n">
        <x:v>-4</x:v>
      </x:c>
      <x:c r="X1973" s="28" t="n">
        <x:v>189.74</x:v>
      </x:c>
      <x:c r="Y1973" s="20" t="n">
        <x:v>0</x:v>
      </x:c>
      <x:c r="Z1973" s="20" t="n">
        <x:f>IF(Y1973&gt;1,Y1973/100,Y1973)</x:f>
        <x:v>0</x:v>
      </x:c>
      <x:c r="AA1973" s="28" t="n">
        <x:v>98.63</x:v>
      </x:c>
      <x:c r="AB1973" s="28" t="n">
        <x:v>-758.96</x:v>
      </x:c>
      <x:c r="AC1973" s="28" t="str">
        <x:v>BOB</x:v>
      </x:c>
      <x:c r="AD1973" s="28" t="n">
        <x:f>IF(AC1973="USD",AB1973*'Parametros'!$B$4,AB1973)</x:f>
        <x:v>-758.96</x:v>
      </x:c>
      <x:c r="AE1973" s="28" t="n">
        <x:f>W1973*X1973*(1-Z1973)</x:f>
        <x:v>-758.96</x:v>
      </x:c>
      <x:c r="AF1973" s="28" t="n">
        <x:f>W1973*AA1973</x:f>
        <x:v>-394.52</x:v>
      </x:c>
      <x:c r="AG1973" s="28" t="n">
        <x:f>AE1973-AF1973</x:f>
        <x:v>-364.44000000000005</x:v>
      </x:c>
      <x:c r="AH1973" s="20" t="str">
        <x:f>IF(AE1973&gt;0,AG1973/AE1973,"")</x:f>
      </x:c>
      <x:c r="AI1973" s="28" t="n">
        <x:v>125016.58</x:v>
      </x:c>
      <x:c r="AJ1973" s="28"/>
      <x:c r="AK1973"/>
      <x:c r="AL1973" t="str">
        <x:v>Devuelto</x:v>
      </x:c>
      <x:c r="AM1973" t="str">
        <x:f>IF(W1973&lt;0,"Devuelto",AL1973)</x:f>
        <x:v>Devuelto</x:v>
      </x:c>
      <x:c r="AN1973" t="str">
        <x:v>Transferencia</x:v>
      </x:c>
      <x:c r="AO1973" s="29" t="str">
        <x:v>Sin observación</x:v>
      </x:c>
      <x:c r="AP1973" t="str">
        <x:f>IF(D1973="","No","Sí")</x:f>
        <x:v>Sí</x:v>
      </x:c>
    </x:row>
    <x:row r="1974">
      <x:c r="A1974" t="n">
        <x:v>1974</x:v>
      </x:c>
      <x:c r="B1974" t="str">
        <x:v>VT0009369</x:v>
      </x:c>
      <x:c r="C1974" t="str">
        <x:v>45759</x:v>
      </x:c>
      <x:c r="D1974" s="27" t="n">
        <x:v>45759</x:v>
      </x:c>
      <x:c r="E1974" t="n">
        <x:f>IF(D1974="","",YEAR(D1974))</x:f>
        <x:v>2025</x:v>
      </x:c>
      <x:c r="F1974" t="n">
        <x:f>IF(D1974="","",MONTH(D1974))</x:f>
        <x:v>4</x:v>
      </x:c>
      <x:c r="G1974" t="str">
        <x:f>IF(D1974="","Fecha no disponible",TEXT(D1974,"mmmm"))</x:f>
        <x:v>April</x:v>
      </x:c>
      <x:c r="H1974" t="str">
        <x:f>IF(D1974="","Fecha no disponible",TEXT(D1974,"yyyy-mm"))</x:f>
        <x:v>2025-04</x:v>
      </x:c>
      <x:c r="I1974" t="str">
        <x:f>IF(D1974="","Fecha no disponible","T"&amp;ROUNDUP(MONTH(D1974)/3,0))</x:f>
        <x:v>T2</x:v>
      </x:c>
      <x:c r="J1974" t="str">
        <x:v>T020</x:v>
      </x:c>
      <x:c r="K1974" t="str">
        <x:v>Tienda Sucre 4</x:v>
      </x:c>
      <x:c r="L1974" t="str">
        <x:v>Mall</x:v>
      </x:c>
      <x:c r="M1974" t="str">
        <x:v>Sucre</x:v>
      </x:c>
      <x:c r="N1974" t="str">
        <x:f>IFERROR(VLOOKUP(M1974,'Mapeos'!$A$4:$B$30,2,FALSE),M1974)</x:f>
        <x:v>Sucre</x:v>
      </x:c>
      <x:c r="O1974" t="str">
        <x:v>C01770</x:v>
      </x:c>
      <x:c r="P1974" t="str">
        <x:v>Masivo</x:v>
      </x:c>
      <x:c r="Q1974" t="str">
        <x:v>P0076</x:v>
      </x:c>
      <x:c r="R1974" t="str">
        <x:v>Hogar</x:v>
      </x:c>
      <x:c r="S1974" t="str">
        <x:v>Marca B</x:v>
      </x:c>
      <x:c r="T1974" t="str">
        <x:v>Tienda</x:v>
      </x:c>
      <x:c r="U1974" t="str">
        <x:f>IFERROR(VLOOKUP(T1974,'Mapeos'!$D$4:$E$25,2,FALSE),T1974)</x:f>
        <x:v>Tienda</x:v>
      </x:c>
      <x:c r="V1974" t="str">
        <x:v>V039</x:v>
      </x:c>
      <x:c r="W1974" t="n">
        <x:v>0</x:v>
      </x:c>
      <x:c r="X1974" s="28" t="n">
        <x:v>262.66</x:v>
      </x:c>
      <x:c r="Y1974" s="20" t="n">
        <x:v>0</x:v>
      </x:c>
      <x:c r="Z1974" s="20" t="n">
        <x:f>IF(Y1974&gt;1,Y1974/100,Y1974)</x:f>
        <x:v>0</x:v>
      </x:c>
      <x:c r="AA1974" s="28" t="n">
        <x:v>166.79</x:v>
      </x:c>
      <x:c r="AB1974" s="28" t="n">
        <x:v>0</x:v>
      </x:c>
      <x:c r="AC1974" s="28" t="str">
        <x:v>BOB</x:v>
      </x:c>
      <x:c r="AD1974" s="28" t="n">
        <x:f>IF(AC1974="USD",AB1974*'Parametros'!$B$4,AB1974)</x:f>
        <x:v>0</x:v>
      </x:c>
      <x:c r="AE1974" s="28" t="n">
        <x:f>W1974*X1974*(1-Z1974)</x:f>
        <x:v>0</x:v>
      </x:c>
      <x:c r="AF1974" s="28" t="n">
        <x:f>W1974*AA1974</x:f>
        <x:v>0</x:v>
      </x:c>
      <x:c r="AG1974" s="28" t="n">
        <x:f>AE1974-AF1974</x:f>
        <x:v>0</x:v>
      </x:c>
      <x:c r="AH1974" s="20" t="str">
        <x:f>IF(AE1974&gt;0,AG1974/AE1974,"")</x:f>
      </x:c>
      <x:c r="AI1974" s="28" t="n">
        <x:v>165289.91</x:v>
      </x:c>
      <x:c r="AJ1974" s="28"/>
      <x:c r="AK1974"/>
      <x:c r="AL1974" t="str">
        <x:v>Cancelado</x:v>
      </x:c>
      <x:c r="AM1974" t="str">
        <x:f>IF(W1974&lt;0,"Devuelto",AL1974)</x:f>
        <x:v>Cancelado</x:v>
      </x:c>
      <x:c r="AN1974" t="str">
        <x:v>Transferencia</x:v>
      </x:c>
      <x:c r="AO1974" s="29" t="str">
        <x:v>Sin observación</x:v>
      </x:c>
      <x:c r="AP1974" t="str">
        <x:f>IF(D1974="","No","Sí")</x:f>
        <x:v>Sí</x:v>
      </x:c>
    </x:row>
    <x:row r="1975">
      <x:c r="A1975" t="n">
        <x:v>1975</x:v>
      </x:c>
      <x:c r="B1975" t="str">
        <x:v>VT0009374</x:v>
      </x:c>
      <x:c r="C1975" t="str">
        <x:v>45823</x:v>
      </x:c>
      <x:c r="D1975" s="27" t="n">
        <x:v>45823</x:v>
      </x:c>
      <x:c r="E1975" t="n">
        <x:f>IF(D1975="","",YEAR(D1975))</x:f>
        <x:v>2025</x:v>
      </x:c>
      <x:c r="F1975" t="n">
        <x:f>IF(D1975="","",MONTH(D1975))</x:f>
        <x:v>6</x:v>
      </x:c>
      <x:c r="G1975" t="str">
        <x:f>IF(D1975="","Fecha no disponible",TEXT(D1975,"mmmm"))</x:f>
        <x:v>June</x:v>
      </x:c>
      <x:c r="H1975" t="str">
        <x:f>IF(D1975="","Fecha no disponible",TEXT(D1975,"yyyy-mm"))</x:f>
        <x:v>2025-06</x:v>
      </x:c>
      <x:c r="I1975" t="str">
        <x:f>IF(D1975="","Fecha no disponible","T"&amp;ROUNDUP(MONTH(D1975)/3,0))</x:f>
        <x:v>T2</x:v>
      </x:c>
      <x:c r="J1975" t="str">
        <x:v>T012</x:v>
      </x:c>
      <x:c r="K1975" t="str">
        <x:v>Tienda Cochabamba 4</x:v>
      </x:c>
      <x:c r="L1975" t="str">
        <x:v>Centro</x:v>
      </x:c>
      <x:c r="M1975" t="str">
        <x:v>Cochabamba</x:v>
      </x:c>
      <x:c r="N1975" t="str">
        <x:f>IFERROR(VLOOKUP(M1975,'Mapeos'!$A$4:$B$30,2,FALSE),M1975)</x:f>
        <x:v>Cochabamba</x:v>
      </x:c>
      <x:c r="O1975" t="str">
        <x:v>C00231</x:v>
      </x:c>
      <x:c r="P1975" t="str">
        <x:v>Premium</x:v>
      </x:c>
      <x:c r="Q1975" t="str">
        <x:v>P0100</x:v>
      </x:c>
      <x:c r="R1975" t="str">
        <x:v>Hogar</x:v>
      </x:c>
      <x:c r="S1975" t="str">
        <x:v>Marca D</x:v>
      </x:c>
      <x:c r="T1975" t="str">
        <x:v>Tienda</x:v>
      </x:c>
      <x:c r="U1975" t="str">
        <x:f>IFERROR(VLOOKUP(T1975,'Mapeos'!$D$4:$E$25,2,FALSE),T1975)</x:f>
        <x:v>Tienda</x:v>
      </x:c>
      <x:c r="V1975" t="str">
        <x:v>V029</x:v>
      </x:c>
      <x:c r="W1975" t="n">
        <x:v>1</x:v>
      </x:c>
      <x:c r="X1975" s="28" t="n">
        <x:v>280.54</x:v>
      </x:c>
      <x:c r="Y1975" s="20" t="n">
        <x:v>0</x:v>
      </x:c>
      <x:c r="Z1975" s="20" t="n">
        <x:f>IF(Y1975&gt;1,Y1975/100,Y1975)</x:f>
        <x:v>0</x:v>
      </x:c>
      <x:c r="AA1975" s="28" t="n">
        <x:v>146.42</x:v>
      </x:c>
      <x:c r="AB1975" s="28" t="n">
        <x:v>280.54</x:v>
      </x:c>
      <x:c r="AC1975" s="28" t="str">
        <x:v>BOB</x:v>
      </x:c>
      <x:c r="AD1975" s="28" t="n">
        <x:f>IF(AC1975="USD",AB1975*'Parametros'!$B$4,AB1975)</x:f>
        <x:v>280.54</x:v>
      </x:c>
      <x:c r="AE1975" s="28" t="n">
        <x:f>W1975*X1975*(1-Z1975)</x:f>
        <x:v>280.54</x:v>
      </x:c>
      <x:c r="AF1975" s="28" t="n">
        <x:f>W1975*AA1975</x:f>
        <x:v>146.42</x:v>
      </x:c>
      <x:c r="AG1975" s="28" t="n">
        <x:f>AE1975-AF1975</x:f>
        <x:v>134.12000000000003</x:v>
      </x:c>
      <x:c r="AH1975" s="20" t="n">
        <x:f>IF(AE1975&gt;0,AG1975/AE1975,"")</x:f>
        <x:v>0.47807799244314547</x:v>
      </x:c>
      <x:c r="AI1975" s="28" t="n">
        <x:v>170776.27</x:v>
      </x:c>
      <x:c r="AJ1975" s="28"/>
      <x:c r="AK1975"/>
      <x:c r="AL1975" t="str">
        <x:v>Completado</x:v>
      </x:c>
      <x:c r="AM1975" t="str">
        <x:f>IF(W1975&lt;0,"Devuelto",AL1975)</x:f>
        <x:v>Completado</x:v>
      </x:c>
      <x:c r="AN1975" t="str">
        <x:v>Efectivo</x:v>
      </x:c>
      <x:c r="AO1975" s="29" t="str">
        <x:v>Sin observación</x:v>
      </x:c>
      <x:c r="AP1975" t="str">
        <x:f>IF(D1975="","No","Sí")</x:f>
        <x:v>Sí</x:v>
      </x:c>
    </x:row>
    <x:row r="1976">
      <x:c r="A1976" t="n">
        <x:v>1976</x:v>
      </x:c>
      <x:c r="B1976" t="str">
        <x:v>VT0009378</x:v>
      </x:c>
      <x:c r="C1976" t="str">
        <x:v>45995</x:v>
      </x:c>
      <x:c r="D1976" s="27" t="n">
        <x:v>45995</x:v>
      </x:c>
      <x:c r="E1976" t="n">
        <x:f>IF(D1976="","",YEAR(D1976))</x:f>
        <x:v>2025</x:v>
      </x:c>
      <x:c r="F1976" t="n">
        <x:f>IF(D1976="","",MONTH(D1976))</x:f>
        <x:v>12</x:v>
      </x:c>
      <x:c r="G1976" t="str">
        <x:f>IF(D1976="","Fecha no disponible",TEXT(D1976,"mmmm"))</x:f>
        <x:v>December</x:v>
      </x:c>
      <x:c r="H1976" t="str">
        <x:f>IF(D1976="","Fecha no disponible",TEXT(D1976,"yyyy-mm"))</x:f>
        <x:v>2025-12</x:v>
      </x:c>
      <x:c r="I1976" t="str">
        <x:f>IF(D1976="","Fecha no disponible","T"&amp;ROUNDUP(MONTH(D1976)/3,0))</x:f>
        <x:v>T4</x:v>
      </x:c>
      <x:c r="J1976" t="str">
        <x:v>T008</x:v>
      </x:c>
      <x:c r="K1976" t="str">
        <x:v>Tienda Santa Cruz 4</x:v>
      </x:c>
      <x:c r="L1976" t="str">
        <x:v>Barrio</x:v>
      </x:c>
      <x:c r="M1976" t="str">
        <x:v>Santa Cruz</x:v>
      </x:c>
      <x:c r="N1976" t="str">
        <x:f>IFERROR(VLOOKUP(M1976,'Mapeos'!$A$4:$B$30,2,FALSE),M1976)</x:f>
        <x:v>Santa Cruz</x:v>
      </x:c>
      <x:c r="O1976" t="str">
        <x:v>C00081</x:v>
      </x:c>
      <x:c r="P1976" t="str">
        <x:v>Empresa</x:v>
      </x:c>
      <x:c r="Q1976" t="str">
        <x:v>P0130</x:v>
      </x:c>
      <x:c r="R1976" t="str">
        <x:v>Cuidado Personal</x:v>
      </x:c>
      <x:c r="S1976" t="str">
        <x:v>Marca A</x:v>
      </x:c>
      <x:c r="T1976" t="str">
        <x:v>Tienda</x:v>
      </x:c>
      <x:c r="U1976" t="str">
        <x:f>IFERROR(VLOOKUP(T1976,'Mapeos'!$D$4:$E$25,2,FALSE),T1976)</x:f>
        <x:v>Tienda</x:v>
      </x:c>
      <x:c r="V1976" t="str">
        <x:v>V023</x:v>
      </x:c>
      <x:c r="W1976" t="n">
        <x:v>1</x:v>
      </x:c>
      <x:c r="X1976" s="28" t="n">
        <x:v>86.01</x:v>
      </x:c>
      <x:c r="Y1976" s="20" t="n">
        <x:v>0</x:v>
      </x:c>
      <x:c r="Z1976" s="20" t="n">
        <x:f>IF(Y1976&gt;1,Y1976/100,Y1976)</x:f>
        <x:v>0</x:v>
      </x:c>
      <x:c r="AA1976" s="28" t="n">
        <x:v>47.85</x:v>
      </x:c>
      <x:c r="AB1976" s="28" t="n">
        <x:v>86.01</x:v>
      </x:c>
      <x:c r="AC1976" s="28" t="str">
        <x:v>BOB</x:v>
      </x:c>
      <x:c r="AD1976" s="28" t="n">
        <x:f>IF(AC1976="USD",AB1976*'Parametros'!$B$4,AB1976)</x:f>
        <x:v>86.01</x:v>
      </x:c>
      <x:c r="AE1976" s="28" t="n">
        <x:f>W1976*X1976*(1-Z1976)</x:f>
        <x:v>86.01</x:v>
      </x:c>
      <x:c r="AF1976" s="28" t="n">
        <x:f>W1976*AA1976</x:f>
        <x:v>47.85</x:v>
      </x:c>
      <x:c r="AG1976" s="28" t="n">
        <x:f>AE1976-AF1976</x:f>
        <x:v>38.160000000000004</x:v>
      </x:c>
      <x:c r="AH1976" s="20" t="n">
        <x:f>IF(AE1976&gt;0,AG1976/AE1976,"")</x:f>
        <x:v>0.44366934077432857</x:v>
      </x:c>
      <x:c r="AI1976" s="28" t="n">
        <x:v>186128.69</x:v>
      </x:c>
      <x:c r="AJ1976" s="28"/>
      <x:c r="AK1976"/>
      <x:c r="AL1976" t="str">
        <x:v>Completado</x:v>
      </x:c>
      <x:c r="AM1976" t="str">
        <x:f>IF(W1976&lt;0,"Devuelto",AL1976)</x:f>
        <x:v>Completado</x:v>
      </x:c>
      <x:c r="AN1976" t="str">
        <x:v>Efectivo</x:v>
      </x:c>
      <x:c r="AO1976" s="29" t="str">
        <x:v>Sin observación</x:v>
      </x:c>
      <x:c r="AP1976" t="str">
        <x:f>IF(D1976="","No","Sí")</x:f>
        <x:v>Sí</x:v>
      </x:c>
    </x:row>
    <x:row r="1977">
      <x:c r="A1977" t="n">
        <x:v>1977</x:v>
      </x:c>
      <x:c r="B1977" t="str">
        <x:v>VT0009383</x:v>
      </x:c>
      <x:c r="C1977" t="str">
        <x:v>45402</x:v>
      </x:c>
      <x:c r="D1977" s="27" t="n">
        <x:v>45402</x:v>
      </x:c>
      <x:c r="E1977" t="n">
        <x:f>IF(D1977="","",YEAR(D1977))</x:f>
        <x:v>2024</x:v>
      </x:c>
      <x:c r="F1977" t="n">
        <x:f>IF(D1977="","",MONTH(D1977))</x:f>
        <x:v>4</x:v>
      </x:c>
      <x:c r="G1977" t="str">
        <x:f>IF(D1977="","Fecha no disponible",TEXT(D1977,"mmmm"))</x:f>
        <x:v>April</x:v>
      </x:c>
      <x:c r="H1977" t="str">
        <x:f>IF(D1977="","Fecha no disponible",TEXT(D1977,"yyyy-mm"))</x:f>
        <x:v>2024-04</x:v>
      </x:c>
      <x:c r="I1977" t="str">
        <x:f>IF(D1977="","Fecha no disponible","T"&amp;ROUNDUP(MONTH(D1977)/3,0))</x:f>
        <x:v>T2</x:v>
      </x:c>
      <x:c r="J1977" t="str">
        <x:v>T019</x:v>
      </x:c>
      <x:c r="K1977" t="str">
        <x:v>Tienda Sucre 3</x:v>
      </x:c>
      <x:c r="L1977" t="str">
        <x:v>Centro</x:v>
      </x:c>
      <x:c r="M1977" t="str">
        <x:v>Sucre</x:v>
      </x:c>
      <x:c r="N1977" t="str">
        <x:f>IFERROR(VLOOKUP(M1977,'Mapeos'!$A$4:$B$30,2,FALSE),M1977)</x:f>
        <x:v>Sucre</x:v>
      </x:c>
      <x:c r="O1977" t="str">
        <x:v>C00619</x:v>
      </x:c>
      <x:c r="P1977" t="str">
        <x:v>Premium</x:v>
      </x:c>
      <x:c r="Q1977" t="str">
        <x:v>P0104</x:v>
      </x:c>
      <x:c r="R1977" t="str">
        <x:v>Hogar</x:v>
      </x:c>
      <x:c r="S1977" t="str">
        <x:v>Marca C</x:v>
      </x:c>
      <x:c r="T1977" t="str">
        <x:v>Tienda</x:v>
      </x:c>
      <x:c r="U1977" t="str">
        <x:f>IFERROR(VLOOKUP(T1977,'Mapeos'!$D$4:$E$25,2,FALSE),T1977)</x:f>
        <x:v>Tienda</x:v>
      </x:c>
      <x:c r="V1977" t="str">
        <x:v>V024</x:v>
      </x:c>
      <x:c r="W1977" t="n">
        <x:v>1</x:v>
      </x:c>
      <x:c r="X1977" s="28" t="n">
        <x:v>163.82</x:v>
      </x:c>
      <x:c r="Y1977" s="20" t="n">
        <x:v>0.25</x:v>
      </x:c>
      <x:c r="Z1977" s="20" t="n">
        <x:f>IF(Y1977&gt;1,Y1977/100,Y1977)</x:f>
        <x:v>0.25</x:v>
      </x:c>
      <x:c r="AA1977" s="28" t="n">
        <x:v>114.48</x:v>
      </x:c>
      <x:c r="AB1977" s="28" t="n">
        <x:v>122.86</x:v>
      </x:c>
      <x:c r="AC1977" s="28" t="str">
        <x:v>BOB</x:v>
      </x:c>
      <x:c r="AD1977" s="28" t="n">
        <x:f>IF(AC1977="USD",AB1977*'Parametros'!$B$4,AB1977)</x:f>
        <x:v>122.86</x:v>
      </x:c>
      <x:c r="AE1977" s="28" t="n">
        <x:f>W1977*X1977*(1-Z1977)</x:f>
        <x:v>122.865</x:v>
      </x:c>
      <x:c r="AF1977" s="28" t="n">
        <x:f>W1977*AA1977</x:f>
        <x:v>114.48</x:v>
      </x:c>
      <x:c r="AG1977" s="28" t="n">
        <x:f>AE1977-AF1977</x:f>
        <x:v>8.384999999999991</x:v>
      </x:c>
      <x:c r="AH1977" s="20" t="n">
        <x:f>IF(AE1977&gt;0,AG1977/AE1977,"")</x:f>
        <x:v>0.0682456354535465</x:v>
      </x:c>
      <x:c r="AI1977" s="28" t="n">
        <x:v>127625.59</x:v>
      </x:c>
      <x:c r="AJ1977" s="28"/>
      <x:c r="AK1977"/>
      <x:c r="AL1977" t="str">
        <x:v>Completado</x:v>
      </x:c>
      <x:c r="AM1977" t="str">
        <x:f>IF(W1977&lt;0,"Devuelto",AL1977)</x:f>
        <x:v>Completado</x:v>
      </x:c>
      <x:c r="AN1977" t="str">
        <x:v>QR</x:v>
      </x:c>
      <x:c r="AO1977" s="29" t="str">
        <x:v>Sin observación</x:v>
      </x:c>
      <x:c r="AP1977" t="str">
        <x:f>IF(D1977="","No","Sí")</x:f>
        <x:v>Sí</x:v>
      </x:c>
    </x:row>
    <x:row r="1978">
      <x:c r="A1978" t="n">
        <x:v>1978</x:v>
      </x:c>
      <x:c r="B1978" t="str">
        <x:v>VT0009388</x:v>
      </x:c>
      <x:c r="C1978" t="str">
        <x:v>45474</x:v>
      </x:c>
      <x:c r="D1978" s="27" t="n">
        <x:v>45474</x:v>
      </x:c>
      <x:c r="E1978" t="n">
        <x:f>IF(D1978="","",YEAR(D1978))</x:f>
        <x:v>2024</x:v>
      </x:c>
      <x:c r="F1978" t="n">
        <x:f>IF(D1978="","",MONTH(D1978))</x:f>
        <x:v>7</x:v>
      </x:c>
      <x:c r="G1978" t="str">
        <x:f>IF(D1978="","Fecha no disponible",TEXT(D1978,"mmmm"))</x:f>
        <x:v>July</x:v>
      </x:c>
      <x:c r="H1978" t="str">
        <x:f>IF(D1978="","Fecha no disponible",TEXT(D1978,"yyyy-mm"))</x:f>
        <x:v>2024-07</x:v>
      </x:c>
      <x:c r="I1978" t="str">
        <x:f>IF(D1978="","Fecha no disponible","T"&amp;ROUNDUP(MONTH(D1978)/3,0))</x:f>
        <x:v>T3</x:v>
      </x:c>
      <x:c r="J1978" t="str">
        <x:v>T010</x:v>
      </x:c>
      <x:c r="K1978" t="str">
        <x:v>Tienda Cochabamba 2</x:v>
      </x:c>
      <x:c r="L1978" t="str">
        <x:v>Barrio</x:v>
      </x:c>
      <x:c r="M1978" t="str">
        <x:v>Cochabamba</x:v>
      </x:c>
      <x:c r="N1978" t="str">
        <x:f>IFERROR(VLOOKUP(M1978,'Mapeos'!$A$4:$B$30,2,FALSE),M1978)</x:f>
        <x:v>Cochabamba</x:v>
      </x:c>
      <x:c r="O1978" t="str">
        <x:v>C01157</x:v>
      </x:c>
      <x:c r="P1978" t="str">
        <x:v>Masivo</x:v>
      </x:c>
      <x:c r="Q1978" t="str">
        <x:v>P0094</x:v>
      </x:c>
      <x:c r="R1978" t="str">
        <x:v>Hogar</x:v>
      </x:c>
      <x:c r="S1978" t="str">
        <x:v>Marca C</x:v>
      </x:c>
      <x:c r="T1978" t="str">
        <x:v>E-commerce</x:v>
      </x:c>
      <x:c r="U1978" t="str">
        <x:f>IFERROR(VLOOKUP(T1978,'Mapeos'!$D$4:$E$25,2,FALSE),T1978)</x:f>
        <x:v>E-commerce</x:v>
      </x:c>
      <x:c r="V1978" t="str">
        <x:v>V015</x:v>
      </x:c>
      <x:c r="W1978" t="n">
        <x:v>1</x:v>
      </x:c>
      <x:c r="X1978" s="28" t="n">
        <x:v>214.62</x:v>
      </x:c>
      <x:c r="Y1978" s="20" t="n">
        <x:v>0</x:v>
      </x:c>
      <x:c r="Z1978" s="20" t="n">
        <x:f>IF(Y1978&gt;1,Y1978/100,Y1978)</x:f>
        <x:v>0</x:v>
      </x:c>
      <x:c r="AA1978" s="28" t="n">
        <x:v>116.03</x:v>
      </x:c>
      <x:c r="AB1978" s="28" t="n">
        <x:v>214.62</x:v>
      </x:c>
      <x:c r="AC1978" s="28" t="str">
        <x:v>BOB</x:v>
      </x:c>
      <x:c r="AD1978" s="28" t="n">
        <x:f>IF(AC1978="USD",AB1978*'Parametros'!$B$4,AB1978)</x:f>
        <x:v>214.62</x:v>
      </x:c>
      <x:c r="AE1978" s="28" t="n">
        <x:f>W1978*X1978*(1-Z1978)</x:f>
        <x:v>214.62</x:v>
      </x:c>
      <x:c r="AF1978" s="28" t="n">
        <x:f>W1978*AA1978</x:f>
        <x:v>116.03</x:v>
      </x:c>
      <x:c r="AG1978" s="28" t="n">
        <x:f>AE1978-AF1978</x:f>
        <x:v>98.59</x:v>
      </x:c>
      <x:c r="AH1978" s="20" t="n">
        <x:f>IF(AE1978&gt;0,AG1978/AE1978,"")</x:f>
        <x:v>0.45937004938961884</x:v>
      </x:c>
      <x:c r="AI1978" s="28" t="n">
        <x:v>78007.93</x:v>
      </x:c>
      <x:c r="AJ1978" s="28"/>
      <x:c r="AK1978"/>
      <x:c r="AL1978" t="str">
        <x:v>Completado</x:v>
      </x:c>
      <x:c r="AM1978" t="str">
        <x:f>IF(W1978&lt;0,"Devuelto",AL1978)</x:f>
        <x:v>Completado</x:v>
      </x:c>
      <x:c r="AN1978" t="str">
        <x:v>Transferencia</x:v>
      </x:c>
      <x:c r="AO1978" s="29" t="str">
        <x:v>Sin observación</x:v>
      </x:c>
      <x:c r="AP1978" t="str">
        <x:f>IF(D1978="","No","Sí")</x:f>
        <x:v>Sí</x:v>
      </x:c>
    </x:row>
    <x:row r="1979">
      <x:c r="A1979" t="n">
        <x:v>1979</x:v>
      </x:c>
      <x:c r="B1979" t="str">
        <x:v>VT0009393</x:v>
      </x:c>
      <x:c r="C1979" t="str">
        <x:v>45849</x:v>
      </x:c>
      <x:c r="D1979" s="27" t="n">
        <x:v>45849</x:v>
      </x:c>
      <x:c r="E1979" t="n">
        <x:f>IF(D1979="","",YEAR(D1979))</x:f>
        <x:v>2025</x:v>
      </x:c>
      <x:c r="F1979" t="n">
        <x:f>IF(D1979="","",MONTH(D1979))</x:f>
        <x:v>7</x:v>
      </x:c>
      <x:c r="G1979" t="str">
        <x:f>IF(D1979="","Fecha no disponible",TEXT(D1979,"mmmm"))</x:f>
        <x:v>July</x:v>
      </x:c>
      <x:c r="H1979" t="str">
        <x:f>IF(D1979="","Fecha no disponible",TEXT(D1979,"yyyy-mm"))</x:f>
        <x:v>2025-07</x:v>
      </x:c>
      <x:c r="I1979" t="str">
        <x:f>IF(D1979="","Fecha no disponible","T"&amp;ROUNDUP(MONTH(D1979)/3,0))</x:f>
        <x:v>T3</x:v>
      </x:c>
      <x:c r="J1979" t="str">
        <x:v>T005</x:v>
      </x:c>
      <x:c r="K1979" t="str">
        <x:v>Tienda Santa Cruz 1</x:v>
      </x:c>
      <x:c r="L1979" t="str">
        <x:v>Centro</x:v>
      </x:c>
      <x:c r="M1979" t="str">
        <x:v>Santa Cruz</x:v>
      </x:c>
      <x:c r="N1979" t="str">
        <x:f>IFERROR(VLOOKUP(M1979,'Mapeos'!$A$4:$B$30,2,FALSE),M1979)</x:f>
        <x:v>Santa Cruz</x:v>
      </x:c>
      <x:c r="O1979" t="str">
        <x:v>C00210</x:v>
      </x:c>
      <x:c r="P1979" t="str">
        <x:v>Premium</x:v>
      </x:c>
      <x:c r="Q1979" t="str">
        <x:v>P0111</x:v>
      </x:c>
      <x:c r="R1979" t="str">
        <x:v>Hogar</x:v>
      </x:c>
      <x:c r="S1979" t="str">
        <x:v>Marca B</x:v>
      </x:c>
      <x:c r="T1979" t="str">
        <x:v>Tienda</x:v>
      </x:c>
      <x:c r="U1979" t="str">
        <x:f>IFERROR(VLOOKUP(T1979,'Mapeos'!$D$4:$E$25,2,FALSE),T1979)</x:f>
        <x:v>Tienda</x:v>
      </x:c>
      <x:c r="V1979" t="str">
        <x:v>V032</x:v>
      </x:c>
      <x:c r="W1979" t="n">
        <x:v>3</x:v>
      </x:c>
      <x:c r="X1979" s="28" t="n">
        <x:v>296.27</x:v>
      </x:c>
      <x:c r="Y1979" s="20" t="n">
        <x:v>0</x:v>
      </x:c>
      <x:c r="Z1979" s="20" t="n">
        <x:f>IF(Y1979&gt;1,Y1979/100,Y1979)</x:f>
        <x:v>0</x:v>
      </x:c>
      <x:c r="AA1979" s="28" t="n">
        <x:v>218.34</x:v>
      </x:c>
      <x:c r="AB1979" s="28" t="n">
        <x:v>888.81</x:v>
      </x:c>
      <x:c r="AC1979" s="28" t="str">
        <x:v>BOB</x:v>
      </x:c>
      <x:c r="AD1979" s="28" t="n">
        <x:f>IF(AC1979="USD",AB1979*'Parametros'!$B$4,AB1979)</x:f>
        <x:v>888.81</x:v>
      </x:c>
      <x:c r="AE1979" s="28" t="n">
        <x:f>W1979*X1979*(1-Z1979)</x:f>
        <x:v>888.81</x:v>
      </x:c>
      <x:c r="AF1979" s="28" t="n">
        <x:f>W1979*AA1979</x:f>
        <x:v>655.02</x:v>
      </x:c>
      <x:c r="AG1979" s="28" t="n">
        <x:f>AE1979-AF1979</x:f>
        <x:v>233.78999999999996</x:v>
      </x:c>
      <x:c r="AH1979" s="20" t="n">
        <x:f>IF(AE1979&gt;0,AG1979/AE1979,"")</x:f>
        <x:v>0.2630370945421406</x:v>
      </x:c>
      <x:c r="AI1979" s="28" t="n">
        <x:v>164465.29</x:v>
      </x:c>
      <x:c r="AJ1979" s="28"/>
      <x:c r="AK1979"/>
      <x:c r="AL1979" t="str">
        <x:v>Completado</x:v>
      </x:c>
      <x:c r="AM1979" t="str">
        <x:f>IF(W1979&lt;0,"Devuelto",AL1979)</x:f>
        <x:v>Completado</x:v>
      </x:c>
      <x:c r="AN1979" t="str">
        <x:v>Transferencia</x:v>
      </x:c>
      <x:c r="AO1979" s="29" t="str">
        <x:v>Sin observación</x:v>
      </x:c>
      <x:c r="AP1979" t="str">
        <x:f>IF(D1979="","No","Sí")</x:f>
        <x:v>Sí</x:v>
      </x:c>
    </x:row>
    <x:row r="1980">
      <x:c r="A1980" t="n">
        <x:v>1980</x:v>
      </x:c>
      <x:c r="B1980" t="str">
        <x:v>VT0009397</x:v>
      </x:c>
      <x:c r="C1980" t="str">
        <x:v>46156</x:v>
      </x:c>
      <x:c r="D1980" s="27" t="n">
        <x:v>46156</x:v>
      </x:c>
      <x:c r="E1980" t="n">
        <x:f>IF(D1980="","",YEAR(D1980))</x:f>
        <x:v>2026</x:v>
      </x:c>
      <x:c r="F1980" t="n">
        <x:f>IF(D1980="","",MONTH(D1980))</x:f>
        <x:v>5</x:v>
      </x:c>
      <x:c r="G1980" t="str">
        <x:f>IF(D1980="","Fecha no disponible",TEXT(D1980,"mmmm"))</x:f>
        <x:v>May</x:v>
      </x:c>
      <x:c r="H1980" t="str">
        <x:f>IF(D1980="","Fecha no disponible",TEXT(D1980,"yyyy-mm"))</x:f>
        <x:v>2026-05</x:v>
      </x:c>
      <x:c r="I1980" t="str">
        <x:f>IF(D1980="","Fecha no disponible","T"&amp;ROUNDUP(MONTH(D1980)/3,0))</x:f>
        <x:v>T2</x:v>
      </x:c>
      <x:c r="J1980" t="str">
        <x:v>T001</x:v>
      </x:c>
      <x:c r="K1980" t="str">
        <x:v>Tienda La Paz 1</x:v>
      </x:c>
      <x:c r="L1980" t="str">
        <x:v>Barrio</x:v>
      </x:c>
      <x:c r="M1980" t="str">
        <x:v>La Paz</x:v>
      </x:c>
      <x:c r="N1980" t="str">
        <x:f>IFERROR(VLOOKUP(M1980,'Mapeos'!$A$4:$B$30,2,FALSE),M1980)</x:f>
        <x:v>La Paz</x:v>
      </x:c>
      <x:c r="O1980" t="str">
        <x:v>C00777</x:v>
      </x:c>
      <x:c r="P1980" t="str">
        <x:v>Masivo</x:v>
      </x:c>
      <x:c r="Q1980" t="str">
        <x:v>P0105</x:v>
      </x:c>
      <x:c r="R1980" t="str">
        <x:v>Hogar</x:v>
      </x:c>
      <x:c r="S1980" t="str">
        <x:v>Marca D</x:v>
      </x:c>
      <x:c r="T1980" t="str">
        <x:v>Marketplace</x:v>
      </x:c>
      <x:c r="U1980" t="str">
        <x:f>IFERROR(VLOOKUP(T1980,'Mapeos'!$D$4:$E$25,2,FALSE),T1980)</x:f>
        <x:v>Marketplace</x:v>
      </x:c>
      <x:c r="V1980" t="str">
        <x:v>V023</x:v>
      </x:c>
      <x:c r="W1980" t="n">
        <x:v>1</x:v>
      </x:c>
      <x:c r="X1980" s="28" t="n">
        <x:v>164.95</x:v>
      </x:c>
      <x:c r="Y1980" s="20" t="n">
        <x:v>0.1</x:v>
      </x:c>
      <x:c r="Z1980" s="20" t="n">
        <x:f>IF(Y1980&gt;1,Y1980/100,Y1980)</x:f>
        <x:v>0.1</x:v>
      </x:c>
      <x:c r="AA1980" s="28" t="n">
        <x:v>106.98</x:v>
      </x:c>
      <x:c r="AB1980" s="28" t="n">
        <x:v>148.45</x:v>
      </x:c>
      <x:c r="AC1980" s="28" t="str">
        <x:v>BOB</x:v>
      </x:c>
      <x:c r="AD1980" s="28" t="n">
        <x:f>IF(AC1980="USD",AB1980*'Parametros'!$B$4,AB1980)</x:f>
        <x:v>148.45</x:v>
      </x:c>
      <x:c r="AE1980" s="28" t="n">
        <x:f>W1980*X1980*(1-Z1980)</x:f>
        <x:v>148.45499999999998</x:v>
      </x:c>
      <x:c r="AF1980" s="28" t="n">
        <x:f>W1980*AA1980</x:f>
        <x:v>106.98</x:v>
      </x:c>
      <x:c r="AG1980" s="28" t="n">
        <x:f>AE1980-AF1980</x:f>
        <x:v>41.47499999999998</x:v>
      </x:c>
      <x:c r="AH1980" s="20" t="n">
        <x:f>IF(AE1980&gt;0,AG1980/AE1980,"")</x:f>
        <x:v>0.27937758916843475</x:v>
      </x:c>
      <x:c r="AI1980" s="28" t="n">
        <x:v>69797.66</x:v>
      </x:c>
      <x:c r="AJ1980" s="28"/>
      <x:c r="AK1980"/>
      <x:c r="AL1980" t="str">
        <x:v>Completado</x:v>
      </x:c>
      <x:c r="AM1980" t="str">
        <x:f>IF(W1980&lt;0,"Devuelto",AL1980)</x:f>
        <x:v>Completado</x:v>
      </x:c>
      <x:c r="AN1980" t="str">
        <x:v>QR</x:v>
      </x:c>
      <x:c r="AO1980" s="29" t="str">
        <x:v>Sin observación</x:v>
      </x:c>
      <x:c r="AP1980" t="str">
        <x:f>IF(D1980="","No","Sí")</x:f>
        <x:v>Sí</x:v>
      </x:c>
    </x:row>
    <x:row r="1981">
      <x:c r="A1981" t="n">
        <x:v>1981</x:v>
      </x:c>
      <x:c r="B1981" t="str">
        <x:v>VT0009402</x:v>
      </x:c>
      <x:c r="C1981" t="str">
        <x:v>45346</x:v>
      </x:c>
      <x:c r="D1981" s="27" t="n">
        <x:v>45346</x:v>
      </x:c>
      <x:c r="E1981" t="n">
        <x:f>IF(D1981="","",YEAR(D1981))</x:f>
        <x:v>2024</x:v>
      </x:c>
      <x:c r="F1981" t="n">
        <x:f>IF(D1981="","",MONTH(D1981))</x:f>
        <x:v>2</x:v>
      </x:c>
      <x:c r="G1981" t="str">
        <x:f>IF(D1981="","Fecha no disponible",TEXT(D1981,"mmmm"))</x:f>
        <x:v>February</x:v>
      </x:c>
      <x:c r="H1981" t="str">
        <x:f>IF(D1981="","Fecha no disponible",TEXT(D1981,"yyyy-mm"))</x:f>
        <x:v>2024-02</x:v>
      </x:c>
      <x:c r="I1981" t="str">
        <x:f>IF(D1981="","Fecha no disponible","T"&amp;ROUNDUP(MONTH(D1981)/3,0))</x:f>
        <x:v>T1</x:v>
      </x:c>
      <x:c r="J1981" t="str">
        <x:v>T019</x:v>
      </x:c>
      <x:c r="K1981" t="str">
        <x:v>Tienda Sucre 3</x:v>
      </x:c>
      <x:c r="L1981" t="str">
        <x:v>Centro</x:v>
      </x:c>
      <x:c r="M1981" t="str">
        <x:v>Sucre</x:v>
      </x:c>
      <x:c r="N1981" t="str">
        <x:f>IFERROR(VLOOKUP(M1981,'Mapeos'!$A$4:$B$30,2,FALSE),M1981)</x:f>
        <x:v>Sucre</x:v>
      </x:c>
      <x:c r="O1981" t="str">
        <x:v>C00633</x:v>
      </x:c>
      <x:c r="P1981" t="str">
        <x:v>Frecuente</x:v>
      </x:c>
      <x:c r="Q1981" t="str">
        <x:v>P0138</x:v>
      </x:c>
      <x:c r="R1981" t="str">
        <x:v>Alimentos</x:v>
      </x:c>
      <x:c r="S1981" t="str">
        <x:v>Marca D</x:v>
      </x:c>
      <x:c r="T1981" t="str">
        <x:v>E-commerce</x:v>
      </x:c>
      <x:c r="U1981" t="str">
        <x:f>IFERROR(VLOOKUP(T1981,'Mapeos'!$D$4:$E$25,2,FALSE),T1981)</x:f>
        <x:v>E-commerce</x:v>
      </x:c>
      <x:c r="V1981" t="str">
        <x:v>V012</x:v>
      </x:c>
      <x:c r="W1981" t="n">
        <x:v>8</x:v>
      </x:c>
      <x:c r="X1981" s="28" t="n">
        <x:v>8.04</x:v>
      </x:c>
      <x:c r="Y1981" s="20" t="n">
        <x:v>0.1</x:v>
      </x:c>
      <x:c r="Z1981" s="20" t="n">
        <x:f>IF(Y1981&gt;1,Y1981/100,Y1981)</x:f>
        <x:v>0.1</x:v>
      </x:c>
      <x:c r="AA1981" s="28" t="n">
        <x:v>6.07</x:v>
      </x:c>
      <x:c r="AB1981" s="28" t="n">
        <x:v>57.89</x:v>
      </x:c>
      <x:c r="AC1981" s="28" t="str">
        <x:v>BOB</x:v>
      </x:c>
      <x:c r="AD1981" s="28" t="n">
        <x:f>IF(AC1981="USD",AB1981*'Parametros'!$B$4,AB1981)</x:f>
        <x:v>57.89</x:v>
      </x:c>
      <x:c r="AE1981" s="28" t="n">
        <x:f>W1981*X1981*(1-Z1981)</x:f>
        <x:v>57.888</x:v>
      </x:c>
      <x:c r="AF1981" s="28" t="n">
        <x:f>W1981*AA1981</x:f>
        <x:v>48.56</x:v>
      </x:c>
      <x:c r="AG1981" s="28" t="n">
        <x:f>AE1981-AF1981</x:f>
        <x:v>9.327999999999996</x:v>
      </x:c>
      <x:c r="AH1981" s="20" t="n">
        <x:f>IF(AE1981&gt;0,AG1981/AE1981,"")</x:f>
        <x:v>0.16113875069098943</x:v>
      </x:c>
      <x:c r="AI1981" s="28" t="n">
        <x:v>76614.14</x:v>
      </x:c>
      <x:c r="AJ1981" s="28"/>
      <x:c r="AK1981"/>
      <x:c r="AL1981" t="str">
        <x:v>Completado</x:v>
      </x:c>
      <x:c r="AM1981" t="str">
        <x:f>IF(W1981&lt;0,"Devuelto",AL1981)</x:f>
        <x:v>Completado</x:v>
      </x:c>
      <x:c r="AN1981" t="str">
        <x:v>Transferencia</x:v>
      </x:c>
      <x:c r="AO1981" s="29" t="str">
        <x:v>Sin observación</x:v>
      </x:c>
      <x:c r="AP1981" t="str">
        <x:f>IF(D1981="","No","Sí")</x:f>
        <x:v>Sí</x:v>
      </x:c>
    </x:row>
    <x:row r="1982">
      <x:c r="A1982" t="n">
        <x:v>1982</x:v>
      </x:c>
      <x:c r="B1982" t="str">
        <x:v>VT0009407</x:v>
      </x:c>
      <x:c r="C1982" t="str">
        <x:v>45526</x:v>
      </x:c>
      <x:c r="D1982" s="27" t="n">
        <x:v>45526</x:v>
      </x:c>
      <x:c r="E1982" t="n">
        <x:f>IF(D1982="","",YEAR(D1982))</x:f>
        <x:v>2024</x:v>
      </x:c>
      <x:c r="F1982" t="n">
        <x:f>IF(D1982="","",MONTH(D1982))</x:f>
        <x:v>8</x:v>
      </x:c>
      <x:c r="G1982" t="str">
        <x:f>IF(D1982="","Fecha no disponible",TEXT(D1982,"mmmm"))</x:f>
        <x:v>August</x:v>
      </x:c>
      <x:c r="H1982" t="str">
        <x:f>IF(D1982="","Fecha no disponible",TEXT(D1982,"yyyy-mm"))</x:f>
        <x:v>2024-08</x:v>
      </x:c>
      <x:c r="I1982" t="str">
        <x:f>IF(D1982="","Fecha no disponible","T"&amp;ROUNDUP(MONTH(D1982)/3,0))</x:f>
        <x:v>T3</x:v>
      </x:c>
      <x:c r="J1982" t="str">
        <x:v>T018</x:v>
      </x:c>
      <x:c r="K1982" t="str">
        <x:v>Tienda Sucre 2</x:v>
      </x:c>
      <x:c r="L1982" t="str">
        <x:v>Mall</x:v>
      </x:c>
      <x:c r="M1982" t="str">
        <x:v>Sucre</x:v>
      </x:c>
      <x:c r="N1982" t="str">
        <x:f>IFERROR(VLOOKUP(M1982,'Mapeos'!$A$4:$B$30,2,FALSE),M1982)</x:f>
        <x:v>Sucre</x:v>
      </x:c>
      <x:c r="O1982" t="str">
        <x:v>C00276</x:v>
      </x:c>
      <x:c r="P1982" t="str">
        <x:v>Masivo</x:v>
      </x:c>
      <x:c r="Q1982" t="str">
        <x:v>P0066</x:v>
      </x:c>
      <x:c r="R1982" t="str">
        <x:v>Hogar</x:v>
      </x:c>
      <x:c r="S1982" t="str">
        <x:v>Marca B</x:v>
      </x:c>
      <x:c r="T1982" t="str">
        <x:v>Tienda</x:v>
      </x:c>
      <x:c r="U1982" t="str">
        <x:f>IFERROR(VLOOKUP(T1982,'Mapeos'!$D$4:$E$25,2,FALSE),T1982)</x:f>
        <x:v>Tienda</x:v>
      </x:c>
      <x:c r="V1982" t="str">
        <x:v>V016</x:v>
      </x:c>
      <x:c r="W1982" t="n">
        <x:v>1</x:v>
      </x:c>
      <x:c r="X1982" s="28" t="n">
        <x:v>128.57</x:v>
      </x:c>
      <x:c r="Y1982" s="20" t="n">
        <x:v>0.15</x:v>
      </x:c>
      <x:c r="Z1982" s="20" t="n">
        <x:f>IF(Y1982&gt;1,Y1982/100,Y1982)</x:f>
        <x:v>0.15</x:v>
      </x:c>
      <x:c r="AA1982" s="28" t="n">
        <x:v>66.28</x:v>
      </x:c>
      <x:c r="AB1982" s="28" t="n">
        <x:v>109.28</x:v>
      </x:c>
      <x:c r="AC1982" s="28" t="str">
        <x:v>BOB</x:v>
      </x:c>
      <x:c r="AD1982" s="28" t="n">
        <x:f>IF(AC1982="USD",AB1982*'Parametros'!$B$4,AB1982)</x:f>
        <x:v>109.28</x:v>
      </x:c>
      <x:c r="AE1982" s="28" t="n">
        <x:f>W1982*X1982*(1-Z1982)</x:f>
        <x:v>109.2845</x:v>
      </x:c>
      <x:c r="AF1982" s="28" t="n">
        <x:f>W1982*AA1982</x:f>
        <x:v>66.28</x:v>
      </x:c>
      <x:c r="AG1982" s="28" t="n">
        <x:f>AE1982-AF1982</x:f>
        <x:v>43.00449999999999</x:v>
      </x:c>
      <x:c r="AH1982" s="20" t="n">
        <x:f>IF(AE1982&gt;0,AG1982/AE1982,"")</x:f>
        <x:v>0.39350960108707084</x:v>
      </x:c>
      <x:c r="AI1982" s="28" t="n">
        <x:v>171916.69</x:v>
      </x:c>
      <x:c r="AJ1982" s="28"/>
      <x:c r="AK1982"/>
      <x:c r="AL1982" t="str">
        <x:v>Completado</x:v>
      </x:c>
      <x:c r="AM1982" t="str">
        <x:f>IF(W1982&lt;0,"Devuelto",AL1982)</x:f>
        <x:v>Completado</x:v>
      </x:c>
      <x:c r="AN1982" t="str">
        <x:v>Efectivo</x:v>
      </x:c>
      <x:c r="AO1982" s="29" t="str">
        <x:v>Sin observación</x:v>
      </x:c>
      <x:c r="AP1982" t="str">
        <x:f>IF(D1982="","No","Sí")</x:f>
        <x:v>Sí</x:v>
      </x:c>
    </x:row>
    <x:row r="1983">
      <x:c r="A1983" t="n">
        <x:v>1983</x:v>
      </x:c>
      <x:c r="B1983" t="str">
        <x:v>VT0009412</x:v>
      </x:c>
      <x:c r="C1983" t="str">
        <x:v>45771</x:v>
      </x:c>
      <x:c r="D1983" s="27" t="n">
        <x:v>45771</x:v>
      </x:c>
      <x:c r="E1983" t="n">
        <x:f>IF(D1983="","",YEAR(D1983))</x:f>
        <x:v>2025</x:v>
      </x:c>
      <x:c r="F1983" t="n">
        <x:f>IF(D1983="","",MONTH(D1983))</x:f>
        <x:v>4</x:v>
      </x:c>
      <x:c r="G1983" t="str">
        <x:f>IF(D1983="","Fecha no disponible",TEXT(D1983,"mmmm"))</x:f>
        <x:v>April</x:v>
      </x:c>
      <x:c r="H1983" t="str">
        <x:f>IF(D1983="","Fecha no disponible",TEXT(D1983,"yyyy-mm"))</x:f>
        <x:v>2025-04</x:v>
      </x:c>
      <x:c r="I1983" t="str">
        <x:f>IF(D1983="","Fecha no disponible","T"&amp;ROUNDUP(MONTH(D1983)/3,0))</x:f>
        <x:v>T2</x:v>
      </x:c>
      <x:c r="J1983" t="str">
        <x:v>T002</x:v>
      </x:c>
      <x:c r="K1983" t="str">
        <x:v>Tienda La Paz 2</x:v>
      </x:c>
      <x:c r="L1983" t="str">
        <x:v>Mall</x:v>
      </x:c>
      <x:c r="M1983" t="str">
        <x:v>La Paz</x:v>
      </x:c>
      <x:c r="N1983" t="str">
        <x:f>IFERROR(VLOOKUP(M1983,'Mapeos'!$A$4:$B$30,2,FALSE),M1983)</x:f>
        <x:v>La Paz</x:v>
      </x:c>
      <x:c r="O1983" t="str">
        <x:v>C00080</x:v>
      </x:c>
      <x:c r="P1983" t="str">
        <x:v>Frecuente</x:v>
      </x:c>
      <x:c r="Q1983" t="str">
        <x:v>P0062</x:v>
      </x:c>
      <x:c r="R1983" t="str">
        <x:v>Hogar</x:v>
      </x:c>
      <x:c r="S1983" t="str">
        <x:v>Marca B</x:v>
      </x:c>
      <x:c r="T1983" t="str">
        <x:v>Tienda</x:v>
      </x:c>
      <x:c r="U1983" t="str">
        <x:f>IFERROR(VLOOKUP(T1983,'Mapeos'!$D$4:$E$25,2,FALSE),T1983)</x:f>
        <x:v>Tienda</x:v>
      </x:c>
      <x:c r="V1983" t="str">
        <x:v>V006</x:v>
      </x:c>
      <x:c r="W1983" t="n">
        <x:v>1</x:v>
      </x:c>
      <x:c r="X1983" s="28" t="n">
        <x:v>278.55</x:v>
      </x:c>
      <x:c r="Y1983" s="20" t="n">
        <x:v>0.05</x:v>
      </x:c>
      <x:c r="Z1983" s="20" t="n">
        <x:f>IF(Y1983&gt;1,Y1983/100,Y1983)</x:f>
        <x:v>0.05</x:v>
      </x:c>
      <x:c r="AA1983" s="28" t="n">
        <x:v>186.69</x:v>
      </x:c>
      <x:c r="AB1983" s="28" t="n">
        <x:v>264.62</x:v>
      </x:c>
      <x:c r="AC1983" s="28" t="str">
        <x:v>BOB</x:v>
      </x:c>
      <x:c r="AD1983" s="28" t="n">
        <x:f>IF(AC1983="USD",AB1983*'Parametros'!$B$4,AB1983)</x:f>
        <x:v>264.62</x:v>
      </x:c>
      <x:c r="AE1983" s="28" t="n">
        <x:f>W1983*X1983*(1-Z1983)</x:f>
        <x:v>264.6225</x:v>
      </x:c>
      <x:c r="AF1983" s="28" t="n">
        <x:f>W1983*AA1983</x:f>
        <x:v>186.69</x:v>
      </x:c>
      <x:c r="AG1983" s="28" t="n">
        <x:f>AE1983-AF1983</x:f>
        <x:v>77.9325</x:v>
      </x:c>
      <x:c r="AH1983" s="20" t="n">
        <x:f>IF(AE1983&gt;0,AG1983/AE1983,"")</x:f>
        <x:v>0.2945044355638693</x:v>
      </x:c>
      <x:c r="AI1983" s="28" t="n">
        <x:v>201910.6</x:v>
      </x:c>
      <x:c r="AJ1983" s="28"/>
      <x:c r="AK1983"/>
      <x:c r="AL1983" t="str">
        <x:v>Completado</x:v>
      </x:c>
      <x:c r="AM1983" t="str">
        <x:f>IF(W1983&lt;0,"Devuelto",AL1983)</x:f>
        <x:v>Completado</x:v>
      </x:c>
      <x:c r="AN1983" t="str">
        <x:v>Tarjeta</x:v>
      </x:c>
      <x:c r="AO1983" s="29" t="str">
        <x:v>Sin observación</x:v>
      </x:c>
      <x:c r="AP1983" t="str">
        <x:f>IF(D1983="","No","Sí")</x:f>
        <x:v>Sí</x:v>
      </x:c>
    </x:row>
    <x:row r="1984">
      <x:c r="A1984" t="n">
        <x:v>1984</x:v>
      </x:c>
      <x:c r="B1984" t="str">
        <x:v>VT0009416</x:v>
      </x:c>
      <x:c r="C1984" t="str">
        <x:v>46067</x:v>
      </x:c>
      <x:c r="D1984" s="27" t="n">
        <x:v>46067</x:v>
      </x:c>
      <x:c r="E1984" t="n">
        <x:f>IF(D1984="","",YEAR(D1984))</x:f>
        <x:v>2026</x:v>
      </x:c>
      <x:c r="F1984" t="n">
        <x:f>IF(D1984="","",MONTH(D1984))</x:f>
        <x:v>2</x:v>
      </x:c>
      <x:c r="G1984" t="str">
        <x:f>IF(D1984="","Fecha no disponible",TEXT(D1984,"mmmm"))</x:f>
        <x:v>February</x:v>
      </x:c>
      <x:c r="H1984" t="str">
        <x:f>IF(D1984="","Fecha no disponible",TEXT(D1984,"yyyy-mm"))</x:f>
        <x:v>2026-02</x:v>
      </x:c>
      <x:c r="I1984" t="str">
        <x:f>IF(D1984="","Fecha no disponible","T"&amp;ROUNDUP(MONTH(D1984)/3,0))</x:f>
        <x:v>T1</x:v>
      </x:c>
      <x:c r="J1984" t="str">
        <x:v>T004</x:v>
      </x:c>
      <x:c r="K1984" t="str">
        <x:v>Tienda La Paz 4</x:v>
      </x:c>
      <x:c r="L1984" t="str">
        <x:v>Centro</x:v>
      </x:c>
      <x:c r="M1984" t="str">
        <x:v>La Paz</x:v>
      </x:c>
      <x:c r="N1984" t="str">
        <x:f>IFERROR(VLOOKUP(M1984,'Mapeos'!$A$4:$B$30,2,FALSE),M1984)</x:f>
        <x:v>La Paz</x:v>
      </x:c>
      <x:c r="O1984" t="str">
        <x:v>C00300</x:v>
      </x:c>
      <x:c r="P1984" t="str">
        <x:v>Premium</x:v>
      </x:c>
      <x:c r="Q1984" t="str">
        <x:v>P0141</x:v>
      </x:c>
      <x:c r="R1984" t="str">
        <x:v>Hogar</x:v>
      </x:c>
      <x:c r="S1984" t="str">
        <x:v>Marca D</x:v>
      </x:c>
      <x:c r="T1984" t="str">
        <x:v>Tienda</x:v>
      </x:c>
      <x:c r="U1984" t="str">
        <x:f>IFERROR(VLOOKUP(T1984,'Mapeos'!$D$4:$E$25,2,FALSE),T1984)</x:f>
        <x:v>Tienda</x:v>
      </x:c>
      <x:c r="V1984" t="str">
        <x:v>V001</x:v>
      </x:c>
      <x:c r="W1984" t="n">
        <x:v>1</x:v>
      </x:c>
      <x:c r="X1984" s="28" t="n">
        <x:v>276.66</x:v>
      </x:c>
      <x:c r="Y1984" s="20" t="n">
        <x:v>0.2</x:v>
      </x:c>
      <x:c r="Z1984" s="20" t="n">
        <x:f>IF(Y1984&gt;1,Y1984/100,Y1984)</x:f>
        <x:v>0.2</x:v>
      </x:c>
      <x:c r="AA1984" s="28" t="n">
        <x:v>163.49</x:v>
      </x:c>
      <x:c r="AB1984" s="28" t="n">
        <x:v>221.33</x:v>
      </x:c>
      <x:c r="AC1984" s="28" t="str">
        <x:v>BOB</x:v>
      </x:c>
      <x:c r="AD1984" s="28" t="n">
        <x:f>IF(AC1984="USD",AB1984*'Parametros'!$B$4,AB1984)</x:f>
        <x:v>221.33</x:v>
      </x:c>
      <x:c r="AE1984" s="28" t="n">
        <x:f>W1984*X1984*(1-Z1984)</x:f>
        <x:v>221.32800000000003</x:v>
      </x:c>
      <x:c r="AF1984" s="28" t="n">
        <x:f>W1984*AA1984</x:f>
        <x:v>163.49</x:v>
      </x:c>
      <x:c r="AG1984" s="28" t="n">
        <x:f>AE1984-AF1984</x:f>
        <x:v>57.83800000000002</x:v>
      </x:c>
      <x:c r="AH1984" s="20" t="n">
        <x:f>IF(AE1984&gt;0,AG1984/AE1984,"")</x:f>
        <x:v>0.2613225619894456</x:v>
      </x:c>
      <x:c r="AI1984" s="28" t="n">
        <x:v>142807.98</x:v>
      </x:c>
      <x:c r="AJ1984" s="28"/>
      <x:c r="AK1984"/>
      <x:c r="AL1984" t="str">
        <x:v>Completado</x:v>
      </x:c>
      <x:c r="AM1984" t="str">
        <x:f>IF(W1984&lt;0,"Devuelto",AL1984)</x:f>
        <x:v>Completado</x:v>
      </x:c>
      <x:c r="AN1984" t="str">
        <x:v>Efectivo</x:v>
      </x:c>
      <x:c r="AO1984" s="29" t="str">
        <x:v>Sin observación</x:v>
      </x:c>
      <x:c r="AP1984" t="str">
        <x:f>IF(D1984="","No","Sí")</x:f>
        <x:v>Sí</x:v>
      </x:c>
    </x:row>
    <x:row r="1985">
      <x:c r="A1985" t="n">
        <x:v>1985</x:v>
      </x:c>
      <x:c r="B1985" t="str">
        <x:v>VT0009421</x:v>
      </x:c>
      <x:c r="C1985" t="str">
        <x:v>46187</x:v>
      </x:c>
      <x:c r="D1985" s="27" t="n">
        <x:v>46187</x:v>
      </x:c>
      <x:c r="E1985" t="n">
        <x:f>IF(D1985="","",YEAR(D1985))</x:f>
        <x:v>2026</x:v>
      </x:c>
      <x:c r="F1985" t="n">
        <x:f>IF(D1985="","",MONTH(D1985))</x:f>
        <x:v>6</x:v>
      </x:c>
      <x:c r="G1985" t="str">
        <x:f>IF(D1985="","Fecha no disponible",TEXT(D1985,"mmmm"))</x:f>
        <x:v>June</x:v>
      </x:c>
      <x:c r="H1985" t="str">
        <x:f>IF(D1985="","Fecha no disponible",TEXT(D1985,"yyyy-mm"))</x:f>
        <x:v>2026-06</x:v>
      </x:c>
      <x:c r="I1985" t="str">
        <x:f>IF(D1985="","Fecha no disponible","T"&amp;ROUNDUP(MONTH(D1985)/3,0))</x:f>
        <x:v>T2</x:v>
      </x:c>
      <x:c r="J1985" t="str">
        <x:v>T017</x:v>
      </x:c>
      <x:c r="K1985" t="str">
        <x:v>Tienda Sucre 1</x:v>
      </x:c>
      <x:c r="L1985" t="str">
        <x:v>Centro</x:v>
      </x:c>
      <x:c r="M1985" t="str">
        <x:v>Sucre</x:v>
      </x:c>
      <x:c r="N1985" t="str">
        <x:f>IFERROR(VLOOKUP(M1985,'Mapeos'!$A$4:$B$30,2,FALSE),M1985)</x:f>
        <x:v>Sucre</x:v>
      </x:c>
      <x:c r="O1985" t="str">
        <x:v>C00020</x:v>
      </x:c>
      <x:c r="P1985" t="str">
        <x:v>Empresa</x:v>
      </x:c>
      <x:c r="Q1985" t="str">
        <x:v>P0088</x:v>
      </x:c>
      <x:c r="R1985" t="str">
        <x:v>Hogar</x:v>
      </x:c>
      <x:c r="S1985" t="str">
        <x:v>Marca B</x:v>
      </x:c>
      <x:c r="T1985" t="str">
        <x:v>Tienda</x:v>
      </x:c>
      <x:c r="U1985" t="str">
        <x:f>IFERROR(VLOOKUP(T1985,'Mapeos'!$D$4:$E$25,2,FALSE),T1985)</x:f>
        <x:v>Tienda</x:v>
      </x:c>
      <x:c r="V1985" t="str">
        <x:v>V016</x:v>
      </x:c>
      <x:c r="W1985" t="n">
        <x:v>5</x:v>
      </x:c>
      <x:c r="X1985" s="28" t="n">
        <x:v>297.37</x:v>
      </x:c>
      <x:c r="Y1985" s="20" t="n">
        <x:v>0</x:v>
      </x:c>
      <x:c r="Z1985" s="20" t="n">
        <x:f>IF(Y1985&gt;1,Y1985/100,Y1985)</x:f>
        <x:v>0</x:v>
      </x:c>
      <x:c r="AA1985" s="28" t="n">
        <x:v>154.37</x:v>
      </x:c>
      <x:c r="AB1985" s="28" t="n">
        <x:v>1486.85</x:v>
      </x:c>
      <x:c r="AC1985" s="28" t="str">
        <x:v>BOB</x:v>
      </x:c>
      <x:c r="AD1985" s="28" t="n">
        <x:f>IF(AC1985="USD",AB1985*'Parametros'!$B$4,AB1985)</x:f>
        <x:v>1486.85</x:v>
      </x:c>
      <x:c r="AE1985" s="28" t="n">
        <x:f>W1985*X1985*(1-Z1985)</x:f>
        <x:v>1486.85</x:v>
      </x:c>
      <x:c r="AF1985" s="28" t="n">
        <x:f>W1985*AA1985</x:f>
        <x:v>771.85</x:v>
      </x:c>
      <x:c r="AG1985" s="28" t="n">
        <x:f>AE1985-AF1985</x:f>
        <x:v>714.9999999999999</x:v>
      </x:c>
      <x:c r="AH1985" s="20" t="n">
        <x:f>IF(AE1985&gt;0,AG1985/AE1985,"")</x:f>
        <x:v>0.4808824023943235</x:v>
      </x:c>
      <x:c r="AI1985" s="28" t="n">
        <x:v>158845.95</x:v>
      </x:c>
      <x:c r="AJ1985" s="28"/>
      <x:c r="AK1985"/>
      <x:c r="AL1985" t="str">
        <x:v>Completado</x:v>
      </x:c>
      <x:c r="AM1985" t="str">
        <x:f>IF(W1985&lt;0,"Devuelto",AL1985)</x:f>
        <x:v>Completado</x:v>
      </x:c>
      <x:c r="AN1985" t="str">
        <x:v>Tarjeta</x:v>
      </x:c>
      <x:c r="AO1985" s="29" t="str">
        <x:v>Sin observación</x:v>
      </x:c>
      <x:c r="AP1985" t="str">
        <x:f>IF(D1985="","No","Sí")</x:f>
        <x:v>Sí</x:v>
      </x:c>
    </x:row>
    <x:row r="1986">
      <x:c r="A1986" t="n">
        <x:v>1986</x:v>
      </x:c>
      <x:c r="B1986" t="str">
        <x:v>VT0009426</x:v>
      </x:c>
      <x:c r="C1986" t="str">
        <x:v>46057</x:v>
      </x:c>
      <x:c r="D1986" s="27" t="n">
        <x:v>46057</x:v>
      </x:c>
      <x:c r="E1986" t="n">
        <x:f>IF(D1986="","",YEAR(D1986))</x:f>
        <x:v>2026</x:v>
      </x:c>
      <x:c r="F1986" t="n">
        <x:f>IF(D1986="","",MONTH(D1986))</x:f>
        <x:v>2</x:v>
      </x:c>
      <x:c r="G1986" t="str">
        <x:f>IF(D1986="","Fecha no disponible",TEXT(D1986,"mmmm"))</x:f>
        <x:v>February</x:v>
      </x:c>
      <x:c r="H1986" t="str">
        <x:f>IF(D1986="","Fecha no disponible",TEXT(D1986,"yyyy-mm"))</x:f>
        <x:v>2026-02</x:v>
      </x:c>
      <x:c r="I1986" t="str">
        <x:f>IF(D1986="","Fecha no disponible","T"&amp;ROUNDUP(MONTH(D1986)/3,0))</x:f>
        <x:v>T1</x:v>
      </x:c>
      <x:c r="J1986" t="str">
        <x:v>T006</x:v>
      </x:c>
      <x:c r="K1986" t="str">
        <x:v>Tienda Santa Cruz 2</x:v>
      </x:c>
      <x:c r="L1986" t="str">
        <x:v>Mall</x:v>
      </x:c>
      <x:c r="M1986" t="str">
        <x:v>Santa Cruz</x:v>
      </x:c>
      <x:c r="N1986" t="str">
        <x:f>IFERROR(VLOOKUP(M1986,'Mapeos'!$A$4:$B$30,2,FALSE),M1986)</x:f>
        <x:v>Santa Cruz</x:v>
      </x:c>
      <x:c r="O1986" t="str">
        <x:v>C00041</x:v>
      </x:c>
      <x:c r="P1986" t="str">
        <x:v>Premium</x:v>
      </x:c>
      <x:c r="Q1986" t="str">
        <x:v>P0079</x:v>
      </x:c>
      <x:c r="R1986" t="str">
        <x:v>Electrónica</x:v>
      </x:c>
      <x:c r="S1986" t="str">
        <x:v>Marca B</x:v>
      </x:c>
      <x:c r="T1986" t="str">
        <x:v>Tienda</x:v>
      </x:c>
      <x:c r="U1986" t="str">
        <x:f>IFERROR(VLOOKUP(T1986,'Mapeos'!$D$4:$E$25,2,FALSE),T1986)</x:f>
        <x:v>Tienda</x:v>
      </x:c>
      <x:c r="V1986" t="str">
        <x:v>V031</x:v>
      </x:c>
      <x:c r="W1986" t="n">
        <x:v>1</x:v>
      </x:c>
      <x:c r="X1986" s="28" t="n">
        <x:v>616.22</x:v>
      </x:c>
      <x:c r="Y1986" s="20" t="n">
        <x:v>0</x:v>
      </x:c>
      <x:c r="Z1986" s="20" t="n">
        <x:f>IF(Y1986&gt;1,Y1986/100,Y1986)</x:f>
        <x:v>0</x:v>
      </x:c>
      <x:c r="AA1986" s="28" t="n">
        <x:v>426.8</x:v>
      </x:c>
      <x:c r="AB1986" s="28" t="n">
        <x:v>616.22</x:v>
      </x:c>
      <x:c r="AC1986" s="28" t="str">
        <x:v>BOB</x:v>
      </x:c>
      <x:c r="AD1986" s="28" t="n">
        <x:f>IF(AC1986="USD",AB1986*'Parametros'!$B$4,AB1986)</x:f>
        <x:v>616.22</x:v>
      </x:c>
      <x:c r="AE1986" s="28" t="n">
        <x:f>W1986*X1986*(1-Z1986)</x:f>
        <x:v>616.22</x:v>
      </x:c>
      <x:c r="AF1986" s="28" t="n">
        <x:f>W1986*AA1986</x:f>
        <x:v>426.8</x:v>
      </x:c>
      <x:c r="AG1986" s="28" t="n">
        <x:f>AE1986-AF1986</x:f>
        <x:v>189.42000000000002</x:v>
      </x:c>
      <x:c r="AH1986" s="20" t="n">
        <x:f>IF(AE1986&gt;0,AG1986/AE1986,"")</x:f>
        <x:v>0.30739021777936454</x:v>
      </x:c>
      <x:c r="AI1986" s="28" t="n">
        <x:v>135051.45</x:v>
      </x:c>
      <x:c r="AJ1986" s="28"/>
      <x:c r="AK1986"/>
      <x:c r="AL1986" t="str">
        <x:v>Completado</x:v>
      </x:c>
      <x:c r="AM1986" t="str">
        <x:f>IF(W1986&lt;0,"Devuelto",AL1986)</x:f>
        <x:v>Completado</x:v>
      </x:c>
      <x:c r="AN1986" t="str">
        <x:v>Tarjeta</x:v>
      </x:c>
      <x:c r="AO1986" s="29" t="str">
        <x:v>Sin observación</x:v>
      </x:c>
      <x:c r="AP1986" t="str">
        <x:f>IF(D1986="","No","Sí")</x:f>
        <x:v>Sí</x:v>
      </x:c>
    </x:row>
    <x:row r="1987">
      <x:c r="A1987" t="n">
        <x:v>1987</x:v>
      </x:c>
      <x:c r="B1987" t="str">
        <x:v>VT0009431</x:v>
      </x:c>
      <x:c r="C1987" t="str">
        <x:v>45998</x:v>
      </x:c>
      <x:c r="D1987" s="27" t="n">
        <x:v>45998</x:v>
      </x:c>
      <x:c r="E1987" t="n">
        <x:f>IF(D1987="","",YEAR(D1987))</x:f>
        <x:v>2025</x:v>
      </x:c>
      <x:c r="F1987" t="n">
        <x:f>IF(D1987="","",MONTH(D1987))</x:f>
        <x:v>12</x:v>
      </x:c>
      <x:c r="G1987" t="str">
        <x:f>IF(D1987="","Fecha no disponible",TEXT(D1987,"mmmm"))</x:f>
        <x:v>December</x:v>
      </x:c>
      <x:c r="H1987" t="str">
        <x:f>IF(D1987="","Fecha no disponible",TEXT(D1987,"yyyy-mm"))</x:f>
        <x:v>2025-12</x:v>
      </x:c>
      <x:c r="I1987" t="str">
        <x:f>IF(D1987="","Fecha no disponible","T"&amp;ROUNDUP(MONTH(D1987)/3,0))</x:f>
        <x:v>T4</x:v>
      </x:c>
      <x:c r="J1987" t="str">
        <x:v>T005</x:v>
      </x:c>
      <x:c r="K1987" t="str">
        <x:v>Tienda Santa Cruz 1</x:v>
      </x:c>
      <x:c r="L1987" t="str">
        <x:v>Centro</x:v>
      </x:c>
      <x:c r="M1987" t="str">
        <x:v>Santa Cruz</x:v>
      </x:c>
      <x:c r="N1987" t="str">
        <x:f>IFERROR(VLOOKUP(M1987,'Mapeos'!$A$4:$B$30,2,FALSE),M1987)</x:f>
        <x:v>Santa Cruz</x:v>
      </x:c>
      <x:c r="O1987" t="str">
        <x:v>C01154</x:v>
      </x:c>
      <x:c r="P1987" t="str">
        <x:v>Premium</x:v>
      </x:c>
      <x:c r="Q1987" t="str">
        <x:v>P0106</x:v>
      </x:c>
      <x:c r="R1987" t="str">
        <x:v>Hogar</x:v>
      </x:c>
      <x:c r="S1987" t="str">
        <x:v>Marca A</x:v>
      </x:c>
      <x:c r="T1987" t="str">
        <x:v>Marketplace</x:v>
      </x:c>
      <x:c r="U1987" t="str">
        <x:f>IFERROR(VLOOKUP(T1987,'Mapeos'!$D$4:$E$25,2,FALSE),T1987)</x:f>
        <x:v>Marketplace</x:v>
      </x:c>
      <x:c r="V1987" t="str">
        <x:v>V032</x:v>
      </x:c>
      <x:c r="W1987" t="n">
        <x:v>1</x:v>
      </x:c>
      <x:c r="X1987" s="28" t="n">
        <x:v>297.38</x:v>
      </x:c>
      <x:c r="Y1987" s="20" t="n">
        <x:v>0.1</x:v>
      </x:c>
      <x:c r="Z1987" s="20" t="n">
        <x:f>IF(Y1987&gt;1,Y1987/100,Y1987)</x:f>
        <x:v>0.1</x:v>
      </x:c>
      <x:c r="AA1987" s="28" t="n">
        <x:v>185.2</x:v>
      </x:c>
      <x:c r="AB1987" s="28" t="n">
        <x:v>267.64</x:v>
      </x:c>
      <x:c r="AC1987" s="28" t="str">
        <x:v>BOB</x:v>
      </x:c>
      <x:c r="AD1987" s="28" t="n">
        <x:f>IF(AC1987="USD",AB1987*'Parametros'!$B$4,AB1987)</x:f>
        <x:v>267.64</x:v>
      </x:c>
      <x:c r="AE1987" s="28" t="n">
        <x:f>W1987*X1987*(1-Z1987)</x:f>
        <x:v>267.642</x:v>
      </x:c>
      <x:c r="AF1987" s="28" t="n">
        <x:f>W1987*AA1987</x:f>
        <x:v>185.2</x:v>
      </x:c>
      <x:c r="AG1987" s="28" t="n">
        <x:f>AE1987-AF1987</x:f>
        <x:v>82.44200000000001</x:v>
      </x:c>
      <x:c r="AH1987" s="20" t="n">
        <x:f>IF(AE1987&gt;0,AG1987/AE1987,"")</x:f>
        <x:v>0.308030877067127</x:v>
      </x:c>
      <x:c r="AI1987" s="28" t="n">
        <x:v>73054.93</x:v>
      </x:c>
      <x:c r="AJ1987" s="28"/>
      <x:c r="AK1987"/>
      <x:c r="AL1987" t="str">
        <x:v>Completado</x:v>
      </x:c>
      <x:c r="AM1987" t="str">
        <x:f>IF(W1987&lt;0,"Devuelto",AL1987)</x:f>
        <x:v>Completado</x:v>
      </x:c>
      <x:c r="AN1987" t="str">
        <x:v>Tarjeta</x:v>
      </x:c>
      <x:c r="AO1987" s="29" t="str">
        <x:v>Sin observación</x:v>
      </x:c>
      <x:c r="AP1987" t="str">
        <x:f>IF(D1987="","No","Sí")</x:f>
        <x:v>Sí</x:v>
      </x:c>
    </x:row>
    <x:row r="1988">
      <x:c r="A1988" t="n">
        <x:v>1988</x:v>
      </x:c>
      <x:c r="B1988" t="str">
        <x:v>VT0009435</x:v>
      </x:c>
      <x:c r="C1988" t="str">
        <x:v>46028</x:v>
      </x:c>
      <x:c r="D1988" s="27" t="n">
        <x:v>46028</x:v>
      </x:c>
      <x:c r="E1988" t="n">
        <x:f>IF(D1988="","",YEAR(D1988))</x:f>
        <x:v>2026</x:v>
      </x:c>
      <x:c r="F1988" t="n">
        <x:f>IF(D1988="","",MONTH(D1988))</x:f>
        <x:v>1</x:v>
      </x:c>
      <x:c r="G1988" t="str">
        <x:f>IF(D1988="","Fecha no disponible",TEXT(D1988,"mmmm"))</x:f>
        <x:v>January</x:v>
      </x:c>
      <x:c r="H1988" t="str">
        <x:f>IF(D1988="","Fecha no disponible",TEXT(D1988,"yyyy-mm"))</x:f>
        <x:v>2026-01</x:v>
      </x:c>
      <x:c r="I1988" t="str">
        <x:f>IF(D1988="","Fecha no disponible","T"&amp;ROUNDUP(MONTH(D1988)/3,0))</x:f>
        <x:v>T1</x:v>
      </x:c>
      <x:c r="J1988" t="str">
        <x:v>T010</x:v>
      </x:c>
      <x:c r="K1988" t="str">
        <x:v>Tienda Cochabamba 2</x:v>
      </x:c>
      <x:c r="L1988" t="str">
        <x:v>Barrio</x:v>
      </x:c>
      <x:c r="M1988" t="str">
        <x:v>Cochabamba</x:v>
      </x:c>
      <x:c r="N1988" t="str">
        <x:f>IFERROR(VLOOKUP(M1988,'Mapeos'!$A$4:$B$30,2,FALSE),M1988)</x:f>
        <x:v>Cochabamba</x:v>
      </x:c>
      <x:c r="O1988" t="str">
        <x:v>C01011</x:v>
      </x:c>
      <x:c r="P1988" t="str">
        <x:v>Empresa</x:v>
      </x:c>
      <x:c r="Q1988" t="str">
        <x:v>P0058</x:v>
      </x:c>
      <x:c r="R1988" t="str">
        <x:v>Alimentos</x:v>
      </x:c>
      <x:c r="S1988" t="str">
        <x:v>Marca C</x:v>
      </x:c>
      <x:c r="T1988" t="str">
        <x:v>Tienda</x:v>
      </x:c>
      <x:c r="U1988" t="str">
        <x:f>IFERROR(VLOOKUP(T1988,'Mapeos'!$D$4:$E$25,2,FALSE),T1988)</x:f>
        <x:v>Tienda</x:v>
      </x:c>
      <x:c r="V1988" t="str">
        <x:v>V038</x:v>
      </x:c>
      <x:c r="W1988" t="n">
        <x:v>1</x:v>
      </x:c>
      <x:c r="X1988" s="28" t="n">
        <x:v>48.77</x:v>
      </x:c>
      <x:c r="Y1988" s="20" t="n">
        <x:v>0.25</x:v>
      </x:c>
      <x:c r="Z1988" s="20" t="n">
        <x:f>IF(Y1988&gt;1,Y1988/100,Y1988)</x:f>
        <x:v>0.25</x:v>
      </x:c>
      <x:c r="AA1988" s="28" t="n">
        <x:v>31.38</x:v>
      </x:c>
      <x:c r="AB1988" s="28" t="n">
        <x:v>36.58</x:v>
      </x:c>
      <x:c r="AC1988" s="28" t="str">
        <x:v>BOB</x:v>
      </x:c>
      <x:c r="AD1988" s="28" t="n">
        <x:f>IF(AC1988="USD",AB1988*'Parametros'!$B$4,AB1988)</x:f>
        <x:v>36.58</x:v>
      </x:c>
      <x:c r="AE1988" s="28" t="n">
        <x:f>W1988*X1988*(1-Z1988)</x:f>
        <x:v>36.5775</x:v>
      </x:c>
      <x:c r="AF1988" s="28" t="n">
        <x:f>W1988*AA1988</x:f>
        <x:v>31.38</x:v>
      </x:c>
      <x:c r="AG1988" s="28" t="n">
        <x:f>AE1988-AF1988</x:f>
        <x:v>5.197500000000002</x:v>
      </x:c>
      <x:c r="AH1988" s="20" t="n">
        <x:f>IF(AE1988&gt;0,AG1988/AE1988,"")</x:f>
        <x:v>0.14209555054336687</x:v>
      </x:c>
      <x:c r="AI1988" s="28" t="n">
        <x:v>165740.08</x:v>
      </x:c>
      <x:c r="AJ1988" s="28"/>
      <x:c r="AK1988"/>
      <x:c r="AL1988" t="str">
        <x:v>Completado</x:v>
      </x:c>
      <x:c r="AM1988" t="str">
        <x:f>IF(W1988&lt;0,"Devuelto",AL1988)</x:f>
        <x:v>Completado</x:v>
      </x:c>
      <x:c r="AN1988" t="str">
        <x:v>Efectivo</x:v>
      </x:c>
      <x:c r="AO1988" s="29" t="str">
        <x:v>Sin observación</x:v>
      </x:c>
      <x:c r="AP1988" t="str">
        <x:f>IF(D1988="","No","Sí")</x:f>
        <x:v>Sí</x:v>
      </x:c>
    </x:row>
    <x:row r="1989">
      <x:c r="A1989" t="n">
        <x:v>1989</x:v>
      </x:c>
      <x:c r="B1989" t="str">
        <x:v>VT0009440</x:v>
      </x:c>
      <x:c r="C1989" t="str">
        <x:v>45987</x:v>
      </x:c>
      <x:c r="D1989" s="27" t="n">
        <x:v>45987</x:v>
      </x:c>
      <x:c r="E1989" t="n">
        <x:f>IF(D1989="","",YEAR(D1989))</x:f>
        <x:v>2025</x:v>
      </x:c>
      <x:c r="F1989" t="n">
        <x:f>IF(D1989="","",MONTH(D1989))</x:f>
        <x:v>11</x:v>
      </x:c>
      <x:c r="G1989" t="str">
        <x:f>IF(D1989="","Fecha no disponible",TEXT(D1989,"mmmm"))</x:f>
        <x:v>November</x:v>
      </x:c>
      <x:c r="H1989" t="str">
        <x:f>IF(D1989="","Fecha no disponible",TEXT(D1989,"yyyy-mm"))</x:f>
        <x:v>2025-11</x:v>
      </x:c>
      <x:c r="I1989" t="str">
        <x:f>IF(D1989="","Fecha no disponible","T"&amp;ROUNDUP(MONTH(D1989)/3,0))</x:f>
        <x:v>T4</x:v>
      </x:c>
      <x:c r="J1989" t="str">
        <x:v>T011</x:v>
      </x:c>
      <x:c r="K1989" t="str">
        <x:v>Tienda Cochabamba 3</x:v>
      </x:c>
      <x:c r="L1989" t="str">
        <x:v>Mall</x:v>
      </x:c>
      <x:c r="M1989" t="str">
        <x:v>Cochabamba</x:v>
      </x:c>
      <x:c r="N1989" t="str">
        <x:f>IFERROR(VLOOKUP(M1989,'Mapeos'!$A$4:$B$30,2,FALSE),M1989)</x:f>
        <x:v>Cochabamba</x:v>
      </x:c>
      <x:c r="O1989" t="str">
        <x:v>C01036</x:v>
      </x:c>
      <x:c r="P1989" t="str">
        <x:v>Empresa</x:v>
      </x:c>
      <x:c r="Q1989" t="str">
        <x:v>P0120</x:v>
      </x:c>
      <x:c r="R1989" t="str">
        <x:v>Electrónica</x:v>
      </x:c>
      <x:c r="S1989" t="str">
        <x:v>Marca A</x:v>
      </x:c>
      <x:c r="T1989" t="str">
        <x:v>E-commerce</x:v>
      </x:c>
      <x:c r="U1989" t="str">
        <x:f>IFERROR(VLOOKUP(T1989,'Mapeos'!$D$4:$E$25,2,FALSE),T1989)</x:f>
        <x:v>E-commerce</x:v>
      </x:c>
      <x:c r="V1989" t="str">
        <x:v>V032</x:v>
      </x:c>
      <x:c r="W1989" t="n">
        <x:v>4</x:v>
      </x:c>
      <x:c r="X1989" s="28" t="n">
        <x:v>374.25</x:v>
      </x:c>
      <x:c r="Y1989" s="20" t="n">
        <x:v>0.2</x:v>
      </x:c>
      <x:c r="Z1989" s="20" t="n">
        <x:f>IF(Y1989&gt;1,Y1989/100,Y1989)</x:f>
        <x:v>0.2</x:v>
      </x:c>
      <x:c r="AA1989" s="28" t="n">
        <x:v>269.92</x:v>
      </x:c>
      <x:c r="AB1989" s="28" t="n">
        <x:v>1197.6</x:v>
      </x:c>
      <x:c r="AC1989" s="28" t="str">
        <x:v>BOB</x:v>
      </x:c>
      <x:c r="AD1989" s="28" t="n">
        <x:f>IF(AC1989="USD",AB1989*'Parametros'!$B$4,AB1989)</x:f>
        <x:v>1197.6</x:v>
      </x:c>
      <x:c r="AE1989" s="28" t="n">
        <x:f>W1989*X1989*(1-Z1989)</x:f>
        <x:v>1197.6000000000001</x:v>
      </x:c>
      <x:c r="AF1989" s="28" t="n">
        <x:f>W1989*AA1989</x:f>
        <x:v>1079.68</x:v>
      </x:c>
      <x:c r="AG1989" s="28" t="n">
        <x:f>AE1989-AF1989</x:f>
        <x:v>117.92000000000007</x:v>
      </x:c>
      <x:c r="AH1989" s="20" t="n">
        <x:f>IF(AE1989&gt;0,AG1989/AE1989,"")</x:f>
        <x:v>0.09846359385437546</x:v>
      </x:c>
      <x:c r="AI1989" s="28" t="n">
        <x:v>79999.58</x:v>
      </x:c>
      <x:c r="AJ1989" s="28"/>
      <x:c r="AK1989"/>
      <x:c r="AL1989" t="str">
        <x:v>Completado</x:v>
      </x:c>
      <x:c r="AM1989" t="str">
        <x:f>IF(W1989&lt;0,"Devuelto",AL1989)</x:f>
        <x:v>Completado</x:v>
      </x:c>
      <x:c r="AN1989" t="str">
        <x:v>Transferencia</x:v>
      </x:c>
      <x:c r="AO1989" s="29" t="str">
        <x:v>Sin observación</x:v>
      </x:c>
      <x:c r="AP1989" t="str">
        <x:f>IF(D1989="","No","Sí")</x:f>
        <x:v>Sí</x:v>
      </x:c>
    </x:row>
    <x:row r="1990">
      <x:c r="A1990" t="n">
        <x:v>1990</x:v>
      </x:c>
      <x:c r="B1990" t="str">
        <x:v>VT0009445</x:v>
      </x:c>
      <x:c r="C1990" t="str">
        <x:v>45654</x:v>
      </x:c>
      <x:c r="D1990" s="27" t="n">
        <x:v>45654</x:v>
      </x:c>
      <x:c r="E1990" t="n">
        <x:f>IF(D1990="","",YEAR(D1990))</x:f>
        <x:v>2024</x:v>
      </x:c>
      <x:c r="F1990" t="n">
        <x:f>IF(D1990="","",MONTH(D1990))</x:f>
        <x:v>12</x:v>
      </x:c>
      <x:c r="G1990" t="str">
        <x:f>IF(D1990="","Fecha no disponible",TEXT(D1990,"mmmm"))</x:f>
        <x:v>December</x:v>
      </x:c>
      <x:c r="H1990" t="str">
        <x:f>IF(D1990="","Fecha no disponible",TEXT(D1990,"yyyy-mm"))</x:f>
        <x:v>2024-12</x:v>
      </x:c>
      <x:c r="I1990" t="str">
        <x:f>IF(D1990="","Fecha no disponible","T"&amp;ROUNDUP(MONTH(D1990)/3,0))</x:f>
        <x:v>T4</x:v>
      </x:c>
      <x:c r="J1990" t="str">
        <x:v>T014</x:v>
      </x:c>
      <x:c r="K1990" t="str">
        <x:v>Tienda Potosí 2</x:v>
      </x:c>
      <x:c r="L1990" t="str">
        <x:v>Barrio</x:v>
      </x:c>
      <x:c r="M1990" t="str">
        <x:v>Potosí</x:v>
      </x:c>
      <x:c r="N1990" t="str">
        <x:f>IFERROR(VLOOKUP(M1990,'Mapeos'!$A$4:$B$30,2,FALSE),M1990)</x:f>
        <x:v>Potosí</x:v>
      </x:c>
      <x:c r="O1990" t="str">
        <x:v>C01299</x:v>
      </x:c>
      <x:c r="P1990" t="str">
        <x:v>Premium</x:v>
      </x:c>
      <x:c r="Q1990" t="str">
        <x:v>P0143</x:v>
      </x:c>
      <x:c r="R1990" t="str">
        <x:v>Cuidado Personal</x:v>
      </x:c>
      <x:c r="S1990" t="str">
        <x:v>Marca B</x:v>
      </x:c>
      <x:c r="T1990" t="str">
        <x:v>E-commerce</x:v>
      </x:c>
      <x:c r="U1990" t="str">
        <x:f>IFERROR(VLOOKUP(T1990,'Mapeos'!$D$4:$E$25,2,FALSE),T1990)</x:f>
        <x:v>E-commerce</x:v>
      </x:c>
      <x:c r="V1990" t="str">
        <x:v>V022</x:v>
      </x:c>
      <x:c r="W1990" t="n">
        <x:v>2</x:v>
      </x:c>
      <x:c r="X1990" s="28" t="n">
        <x:v>57.39</x:v>
      </x:c>
      <x:c r="Y1990" s="20" t="n">
        <x:v>0</x:v>
      </x:c>
      <x:c r="Z1990" s="20" t="n">
        <x:f>IF(Y1990&gt;1,Y1990/100,Y1990)</x:f>
        <x:v>0</x:v>
      </x:c>
      <x:c r="AA1990" s="28" t="n">
        <x:v>37.18</x:v>
      </x:c>
      <x:c r="AB1990" s="28" t="n">
        <x:v>114.78</x:v>
      </x:c>
      <x:c r="AC1990" s="28" t="str">
        <x:v>BOB</x:v>
      </x:c>
      <x:c r="AD1990" s="28" t="n">
        <x:f>IF(AC1990="USD",AB1990*'Parametros'!$B$4,AB1990)</x:f>
        <x:v>114.78</x:v>
      </x:c>
      <x:c r="AE1990" s="28" t="n">
        <x:f>W1990*X1990*(1-Z1990)</x:f>
        <x:v>114.78</x:v>
      </x:c>
      <x:c r="AF1990" s="28" t="n">
        <x:f>W1990*AA1990</x:f>
        <x:v>74.36</x:v>
      </x:c>
      <x:c r="AG1990" s="28" t="n">
        <x:f>AE1990-AF1990</x:f>
        <x:v>40.42</x:v>
      </x:c>
      <x:c r="AH1990" s="20" t="n">
        <x:f>IF(AE1990&gt;0,AG1990/AE1990,"")</x:f>
        <x:v>0.35215194284718593</x:v>
      </x:c>
      <x:c r="AI1990" s="28" t="n">
        <x:v>74346.02</x:v>
      </x:c>
      <x:c r="AJ1990" s="28"/>
      <x:c r="AK1990"/>
      <x:c r="AL1990" t="str">
        <x:v>Completado</x:v>
      </x:c>
      <x:c r="AM1990" t="str">
        <x:f>IF(W1990&lt;0,"Devuelto",AL1990)</x:f>
        <x:v>Completado</x:v>
      </x:c>
      <x:c r="AN1990" t="str">
        <x:v>Tarjeta</x:v>
      </x:c>
      <x:c r="AO1990" s="29" t="str">
        <x:v>Sin observación</x:v>
      </x:c>
      <x:c r="AP1990" t="str">
        <x:f>IF(D1990="","No","Sí")</x:f>
        <x:v>Sí</x:v>
      </x:c>
    </x:row>
    <x:row r="1991">
      <x:c r="A1991" t="n">
        <x:v>1991</x:v>
      </x:c>
      <x:c r="B1991" t="str">
        <x:v>VT0009450</x:v>
      </x:c>
      <x:c r="C1991" t="str">
        <x:v>46003</x:v>
      </x:c>
      <x:c r="D1991" s="27" t="n">
        <x:v>46003</x:v>
      </x:c>
      <x:c r="E1991" t="n">
        <x:f>IF(D1991="","",YEAR(D1991))</x:f>
        <x:v>2025</x:v>
      </x:c>
      <x:c r="F1991" t="n">
        <x:f>IF(D1991="","",MONTH(D1991))</x:f>
        <x:v>12</x:v>
      </x:c>
      <x:c r="G1991" t="str">
        <x:f>IF(D1991="","Fecha no disponible",TEXT(D1991,"mmmm"))</x:f>
        <x:v>December</x:v>
      </x:c>
      <x:c r="H1991" t="str">
        <x:f>IF(D1991="","Fecha no disponible",TEXT(D1991,"yyyy-mm"))</x:f>
        <x:v>2025-12</x:v>
      </x:c>
      <x:c r="I1991" t="str">
        <x:f>IF(D1991="","Fecha no disponible","T"&amp;ROUNDUP(MONTH(D1991)/3,0))</x:f>
        <x:v>T4</x:v>
      </x:c>
      <x:c r="J1991" t="str">
        <x:v>T014</x:v>
      </x:c>
      <x:c r="K1991" t="str">
        <x:v>Tienda Potosí 2</x:v>
      </x:c>
      <x:c r="L1991" t="str">
        <x:v>Barrio</x:v>
      </x:c>
      <x:c r="M1991" t="str">
        <x:v>Potosí</x:v>
      </x:c>
      <x:c r="N1991" t="str">
        <x:f>IFERROR(VLOOKUP(M1991,'Mapeos'!$A$4:$B$30,2,FALSE),M1991)</x:f>
        <x:v>Potosí</x:v>
      </x:c>
      <x:c r="O1991" t="str">
        <x:v>C01212</x:v>
      </x:c>
      <x:c r="P1991" t="str">
        <x:v>Masivo</x:v>
      </x:c>
      <x:c r="Q1991" t="str">
        <x:v>P0012</x:v>
      </x:c>
      <x:c r="R1991" t="str">
        <x:v>Deportes</x:v>
      </x:c>
      <x:c r="S1991" t="str">
        <x:v>Marca D</x:v>
      </x:c>
      <x:c r="T1991" t="str">
        <x:v>Tienda</x:v>
      </x:c>
      <x:c r="U1991" t="str">
        <x:f>IFERROR(VLOOKUP(T1991,'Mapeos'!$D$4:$E$25,2,FALSE),T1991)</x:f>
        <x:v>Tienda</x:v>
      </x:c>
      <x:c r="V1991" t="str">
        <x:v>V007</x:v>
      </x:c>
      <x:c r="W1991" t="n">
        <x:v>1</x:v>
      </x:c>
      <x:c r="X1991" s="28" t="n">
        <x:v>192.77</x:v>
      </x:c>
      <x:c r="Y1991" s="20" t="n">
        <x:v>0</x:v>
      </x:c>
      <x:c r="Z1991" s="20" t="n">
        <x:f>IF(Y1991&gt;1,Y1991/100,Y1991)</x:f>
        <x:v>0</x:v>
      </x:c>
      <x:c r="AA1991" s="28" t="n">
        <x:v>136.48</x:v>
      </x:c>
      <x:c r="AB1991" s="28" t="n">
        <x:v>192.77</x:v>
      </x:c>
      <x:c r="AC1991" s="28" t="str">
        <x:v>BOB</x:v>
      </x:c>
      <x:c r="AD1991" s="28" t="n">
        <x:f>IF(AC1991="USD",AB1991*'Parametros'!$B$4,AB1991)</x:f>
        <x:v>192.77</x:v>
      </x:c>
      <x:c r="AE1991" s="28" t="n">
        <x:f>W1991*X1991*(1-Z1991)</x:f>
        <x:v>192.77</x:v>
      </x:c>
      <x:c r="AF1991" s="28" t="n">
        <x:f>W1991*AA1991</x:f>
        <x:v>136.48</x:v>
      </x:c>
      <x:c r="AG1991" s="28" t="n">
        <x:f>AE1991-AF1991</x:f>
        <x:v>56.29000000000002</x:v>
      </x:c>
      <x:c r="AH1991" s="20" t="n">
        <x:f>IF(AE1991&gt;0,AG1991/AE1991,"")</x:f>
        <x:v>0.2920060175338487</x:v>
      </x:c>
      <x:c r="AI1991" s="28" t="n">
        <x:v>175976.05</x:v>
      </x:c>
      <x:c r="AJ1991" s="28"/>
      <x:c r="AK1991"/>
      <x:c r="AL1991" t="str">
        <x:v>Completado</x:v>
      </x:c>
      <x:c r="AM1991" t="str">
        <x:f>IF(W1991&lt;0,"Devuelto",AL1991)</x:f>
        <x:v>Completado</x:v>
      </x:c>
      <x:c r="AN1991" t="str">
        <x:v>Efectivo</x:v>
      </x:c>
      <x:c r="AO1991" s="29" t="str">
        <x:v>Sin observación</x:v>
      </x:c>
      <x:c r="AP1991" t="str">
        <x:f>IF(D1991="","No","Sí")</x:f>
        <x:v>Sí</x:v>
      </x:c>
    </x:row>
    <x:row r="1992">
      <x:c r="A1992" t="n">
        <x:v>1992</x:v>
      </x:c>
      <x:c r="B1992" t="str">
        <x:v>VT0009454</x:v>
      </x:c>
      <x:c r="C1992" t="str">
        <x:v>45542</x:v>
      </x:c>
      <x:c r="D1992" s="27" t="n">
        <x:v>45542</x:v>
      </x:c>
      <x:c r="E1992" t="n">
        <x:f>IF(D1992="","",YEAR(D1992))</x:f>
        <x:v>2024</x:v>
      </x:c>
      <x:c r="F1992" t="n">
        <x:f>IF(D1992="","",MONTH(D1992))</x:f>
        <x:v>9</x:v>
      </x:c>
      <x:c r="G1992" t="str">
        <x:f>IF(D1992="","Fecha no disponible",TEXT(D1992,"mmmm"))</x:f>
        <x:v>September</x:v>
      </x:c>
      <x:c r="H1992" t="str">
        <x:f>IF(D1992="","Fecha no disponible",TEXT(D1992,"yyyy-mm"))</x:f>
        <x:v>2024-09</x:v>
      </x:c>
      <x:c r="I1992" t="str">
        <x:f>IF(D1992="","Fecha no disponible","T"&amp;ROUNDUP(MONTH(D1992)/3,0))</x:f>
        <x:v>T3</x:v>
      </x:c>
      <x:c r="J1992" t="str">
        <x:v>T008</x:v>
      </x:c>
      <x:c r="K1992" t="str">
        <x:v>Tienda Santa Cruz 4</x:v>
      </x:c>
      <x:c r="L1992" t="str">
        <x:v>Barrio</x:v>
      </x:c>
      <x:c r="M1992" t="str">
        <x:v>Santa Cruz</x:v>
      </x:c>
      <x:c r="N1992" t="str">
        <x:f>IFERROR(VLOOKUP(M1992,'Mapeos'!$A$4:$B$30,2,FALSE),M1992)</x:f>
        <x:v>Santa Cruz</x:v>
      </x:c>
      <x:c r="O1992" t="str">
        <x:v>C01003</x:v>
      </x:c>
      <x:c r="P1992" t="str">
        <x:v>Frecuente</x:v>
      </x:c>
      <x:c r="Q1992" t="str">
        <x:v>P0102</x:v>
      </x:c>
      <x:c r="R1992" t="str">
        <x:v>Alimentos</x:v>
      </x:c>
      <x:c r="S1992" t="str">
        <x:v>Marca D</x:v>
      </x:c>
      <x:c r="T1992" t="str">
        <x:v>Tienda</x:v>
      </x:c>
      <x:c r="U1992" t="str">
        <x:f>IFERROR(VLOOKUP(T1992,'Mapeos'!$D$4:$E$25,2,FALSE),T1992)</x:f>
        <x:v>Tienda</x:v>
      </x:c>
      <x:c r="V1992" t="str">
        <x:v>V014</x:v>
      </x:c>
      <x:c r="W1992" t="n">
        <x:v>1</x:v>
      </x:c>
      <x:c r="X1992" s="28" t="n">
        <x:v>49.1</x:v>
      </x:c>
      <x:c r="Y1992" s="20" t="n">
        <x:v>0.15</x:v>
      </x:c>
      <x:c r="Z1992" s="20" t="n">
        <x:f>IF(Y1992&gt;1,Y1992/100,Y1992)</x:f>
        <x:v>0.15</x:v>
      </x:c>
      <x:c r="AA1992" s="28" t="n">
        <x:v>33.38</x:v>
      </x:c>
      <x:c r="AB1992" s="28" t="n">
        <x:v>41.73</x:v>
      </x:c>
      <x:c r="AC1992" s="28" t="str">
        <x:v>BOB</x:v>
      </x:c>
      <x:c r="AD1992" s="28" t="n">
        <x:f>IF(AC1992="USD",AB1992*'Parametros'!$B$4,AB1992)</x:f>
        <x:v>41.73</x:v>
      </x:c>
      <x:c r="AE1992" s="28" t="n">
        <x:f>W1992*X1992*(1-Z1992)</x:f>
        <x:v>41.735</x:v>
      </x:c>
      <x:c r="AF1992" s="28" t="n">
        <x:f>W1992*AA1992</x:f>
        <x:v>33.38</x:v>
      </x:c>
      <x:c r="AG1992" s="28" t="n">
        <x:f>AE1992-AF1992</x:f>
        <x:v>8.354999999999997</x:v>
      </x:c>
      <x:c r="AH1992" s="20" t="n">
        <x:f>IF(AE1992&gt;0,AG1992/AE1992,"")</x:f>
        <x:v>0.20019168563555761</x:v>
      </x:c>
      <x:c r="AI1992" s="28" t="n">
        <x:v>192079.58</x:v>
      </x:c>
      <x:c r="AJ1992" s="28"/>
      <x:c r="AK1992"/>
      <x:c r="AL1992" t="str">
        <x:v>Completado</x:v>
      </x:c>
      <x:c r="AM1992" t="str">
        <x:f>IF(W1992&lt;0,"Devuelto",AL1992)</x:f>
        <x:v>Completado</x:v>
      </x:c>
      <x:c r="AN1992" t="str">
        <x:v>Efectivo</x:v>
      </x:c>
      <x:c r="AO1992" s="29" t="str">
        <x:v>Sin observación</x:v>
      </x:c>
      <x:c r="AP1992" t="str">
        <x:f>IF(D1992="","No","Sí")</x:f>
        <x:v>Sí</x:v>
      </x:c>
    </x:row>
    <x:row r="1993">
      <x:c r="A1993" t="n">
        <x:v>1993</x:v>
      </x:c>
      <x:c r="B1993" t="str">
        <x:v>VT0009459</x:v>
      </x:c>
      <x:c r="C1993" t="str">
        <x:v>45896</x:v>
      </x:c>
      <x:c r="D1993" s="27" t="n">
        <x:v>45896</x:v>
      </x:c>
      <x:c r="E1993" t="n">
        <x:f>IF(D1993="","",YEAR(D1993))</x:f>
        <x:v>2025</x:v>
      </x:c>
      <x:c r="F1993" t="n">
        <x:f>IF(D1993="","",MONTH(D1993))</x:f>
        <x:v>8</x:v>
      </x:c>
      <x:c r="G1993" t="str">
        <x:f>IF(D1993="","Fecha no disponible",TEXT(D1993,"mmmm"))</x:f>
        <x:v>August</x:v>
      </x:c>
      <x:c r="H1993" t="str">
        <x:f>IF(D1993="","Fecha no disponible",TEXT(D1993,"yyyy-mm"))</x:f>
        <x:v>2025-08</x:v>
      </x:c>
      <x:c r="I1993" t="str">
        <x:f>IF(D1993="","Fecha no disponible","T"&amp;ROUNDUP(MONTH(D1993)/3,0))</x:f>
        <x:v>T3</x:v>
      </x:c>
      <x:c r="J1993" t="str">
        <x:v>T019</x:v>
      </x:c>
      <x:c r="K1993" t="str">
        <x:v>Tienda Sucre 3</x:v>
      </x:c>
      <x:c r="L1993" t="str">
        <x:v>Centro</x:v>
      </x:c>
      <x:c r="M1993" t="str">
        <x:v>Sucre</x:v>
      </x:c>
      <x:c r="N1993" t="str">
        <x:f>IFERROR(VLOOKUP(M1993,'Mapeos'!$A$4:$B$30,2,FALSE),M1993)</x:f>
        <x:v>Sucre</x:v>
      </x:c>
      <x:c r="O1993" t="str">
        <x:v>C00015</x:v>
      </x:c>
      <x:c r="P1993" t="str">
        <x:v>Premium</x:v>
      </x:c>
      <x:c r="Q1993" t="str">
        <x:v>P0121</x:v>
      </x:c>
      <x:c r="R1993" t="str">
        <x:v>Deportes</x:v>
      </x:c>
      <x:c r="S1993" t="str">
        <x:v>Marca A</x:v>
      </x:c>
      <x:c r="T1993" t="str">
        <x:v>Tienda</x:v>
      </x:c>
      <x:c r="U1993" t="str">
        <x:f>IFERROR(VLOOKUP(T1993,'Mapeos'!$D$4:$E$25,2,FALSE),T1993)</x:f>
        <x:v>Tienda</x:v>
      </x:c>
      <x:c r="V1993" t="str">
        <x:v>V022</x:v>
      </x:c>
      <x:c r="W1993" t="n">
        <x:v>1</x:v>
      </x:c>
      <x:c r="X1993" s="28" t="n">
        <x:v>245.94</x:v>
      </x:c>
      <x:c r="Y1993" s="20" t="n">
        <x:v>0.2</x:v>
      </x:c>
      <x:c r="Z1993" s="20" t="n">
        <x:f>IF(Y1993&gt;1,Y1993/100,Y1993)</x:f>
        <x:v>0.2</x:v>
      </x:c>
      <x:c r="AA1993" s="28" t="n">
        <x:v>130.28</x:v>
      </x:c>
      <x:c r="AB1993" s="28" t="n">
        <x:v>196.75</x:v>
      </x:c>
      <x:c r="AC1993" s="28" t="str">
        <x:v>BOB</x:v>
      </x:c>
      <x:c r="AD1993" s="28" t="n">
        <x:f>IF(AC1993="USD",AB1993*'Parametros'!$B$4,AB1993)</x:f>
        <x:v>196.75</x:v>
      </x:c>
      <x:c r="AE1993" s="28" t="n">
        <x:f>W1993*X1993*(1-Z1993)</x:f>
        <x:v>196.752</x:v>
      </x:c>
      <x:c r="AF1993" s="28" t="n">
        <x:f>W1993*AA1993</x:f>
        <x:v>130.28</x:v>
      </x:c>
      <x:c r="AG1993" s="28" t="n">
        <x:f>AE1993-AF1993</x:f>
        <x:v>66.47200000000001</x:v>
      </x:c>
      <x:c r="AH1993" s="20" t="n">
        <x:f>IF(AE1993&gt;0,AG1993/AE1993,"")</x:f>
        <x:v>0.3378466292591689</x:v>
      </x:c>
      <x:c r="AI1993" s="28" t="n">
        <x:v>182379.05</x:v>
      </x:c>
      <x:c r="AJ1993" s="28"/>
      <x:c r="AK1993"/>
      <x:c r="AL1993" t="str">
        <x:v>Completado</x:v>
      </x:c>
      <x:c r="AM1993" t="str">
        <x:f>IF(W1993&lt;0,"Devuelto",AL1993)</x:f>
        <x:v>Completado</x:v>
      </x:c>
      <x:c r="AN1993" t="str">
        <x:v>Efectivo</x:v>
      </x:c>
      <x:c r="AO1993" s="29" t="str">
        <x:v>Sin observación</x:v>
      </x:c>
      <x:c r="AP1993" t="str">
        <x:f>IF(D1993="","No","Sí")</x:f>
        <x:v>Sí</x:v>
      </x:c>
    </x:row>
    <x:row r="1994">
      <x:c r="A1994" t="n">
        <x:v>1994</x:v>
      </x:c>
      <x:c r="B1994" t="str">
        <x:v>VT0009464</x:v>
      </x:c>
      <x:c r="C1994" t="str">
        <x:v>46103</x:v>
      </x:c>
      <x:c r="D1994" s="27" t="n">
        <x:v>46103</x:v>
      </x:c>
      <x:c r="E1994" t="n">
        <x:f>IF(D1994="","",YEAR(D1994))</x:f>
        <x:v>2026</x:v>
      </x:c>
      <x:c r="F1994" t="n">
        <x:f>IF(D1994="","",MONTH(D1994))</x:f>
        <x:v>3</x:v>
      </x:c>
      <x:c r="G1994" t="str">
        <x:f>IF(D1994="","Fecha no disponible",TEXT(D1994,"mmmm"))</x:f>
        <x:v>March</x:v>
      </x:c>
      <x:c r="H1994" t="str">
        <x:f>IF(D1994="","Fecha no disponible",TEXT(D1994,"yyyy-mm"))</x:f>
        <x:v>2026-03</x:v>
      </x:c>
      <x:c r="I1994" t="str">
        <x:f>IF(D1994="","Fecha no disponible","T"&amp;ROUNDUP(MONTH(D1994)/3,0))</x:f>
        <x:v>T1</x:v>
      </x:c>
      <x:c r="J1994" t="str">
        <x:v>T020</x:v>
      </x:c>
      <x:c r="K1994" t="str">
        <x:v>Tienda Sucre 4</x:v>
      </x:c>
      <x:c r="L1994" t="str">
        <x:v>Mall</x:v>
      </x:c>
      <x:c r="M1994" t="str">
        <x:v>Sucre</x:v>
      </x:c>
      <x:c r="N1994" t="str">
        <x:f>IFERROR(VLOOKUP(M1994,'Mapeos'!$A$4:$B$30,2,FALSE),M1994)</x:f>
        <x:v>Sucre</x:v>
      </x:c>
      <x:c r="O1994" t="str">
        <x:v>C00070</x:v>
      </x:c>
      <x:c r="P1994" t="str">
        <x:v>Masivo</x:v>
      </x:c>
      <x:c r="Q1994" t="str">
        <x:v>P0025</x:v>
      </x:c>
      <x:c r="R1994" t="str">
        <x:v>Hogar</x:v>
      </x:c>
      <x:c r="S1994" t="str">
        <x:v>Marca B</x:v>
      </x:c>
      <x:c r="T1994" t="str">
        <x:v>Tienda</x:v>
      </x:c>
      <x:c r="U1994" t="str">
        <x:f>IFERROR(VLOOKUP(T1994,'Mapeos'!$D$4:$E$25,2,FALSE),T1994)</x:f>
        <x:v>Tienda</x:v>
      </x:c>
      <x:c r="V1994" t="str">
        <x:v>V015</x:v>
      </x:c>
      <x:c r="W1994" t="n">
        <x:v>1</x:v>
      </x:c>
      <x:c r="X1994" s="28" t="n">
        <x:v>171.14</x:v>
      </x:c>
      <x:c r="Y1994" s="20" t="n">
        <x:v>0.15</x:v>
      </x:c>
      <x:c r="Z1994" s="20" t="n">
        <x:f>IF(Y1994&gt;1,Y1994/100,Y1994)</x:f>
        <x:v>0.15</x:v>
      </x:c>
      <x:c r="AA1994" s="28" t="n">
        <x:v>98.9</x:v>
      </x:c>
      <x:c r="AB1994" s="28" t="n">
        <x:v>145.47</x:v>
      </x:c>
      <x:c r="AC1994" s="28" t="str">
        <x:v>BOB</x:v>
      </x:c>
      <x:c r="AD1994" s="28" t="n">
        <x:f>IF(AC1994="USD",AB1994*'Parametros'!$B$4,AB1994)</x:f>
        <x:v>145.47</x:v>
      </x:c>
      <x:c r="AE1994" s="28" t="n">
        <x:f>W1994*X1994*(1-Z1994)</x:f>
        <x:v>145.469</x:v>
      </x:c>
      <x:c r="AF1994" s="28" t="n">
        <x:f>W1994*AA1994</x:f>
        <x:v>98.9</x:v>
      </x:c>
      <x:c r="AG1994" s="28" t="n">
        <x:f>AE1994-AF1994</x:f>
        <x:v>46.56899999999999</x:v>
      </x:c>
      <x:c r="AH1994" s="20" t="n">
        <x:f>IF(AE1994&gt;0,AG1994/AE1994,"")</x:f>
        <x:v>0.3201300620750812</x:v>
      </x:c>
      <x:c r="AI1994" s="28" t="n">
        <x:v>141560.28</x:v>
      </x:c>
      <x:c r="AJ1994" s="28"/>
      <x:c r="AK1994"/>
      <x:c r="AL1994" t="str">
        <x:v>Completado</x:v>
      </x:c>
      <x:c r="AM1994" t="str">
        <x:f>IF(W1994&lt;0,"Devuelto",AL1994)</x:f>
        <x:v>Completado</x:v>
      </x:c>
      <x:c r="AN1994" t="str">
        <x:v>Transferencia</x:v>
      </x:c>
      <x:c r="AO1994" s="29" t="str">
        <x:v>Sin observación</x:v>
      </x:c>
      <x:c r="AP1994" t="str">
        <x:f>IF(D1994="","No","Sí")</x:f>
        <x:v>Sí</x:v>
      </x:c>
    </x:row>
    <x:row r="1995">
      <x:c r="A1995" t="n">
        <x:v>1995</x:v>
      </x:c>
      <x:c r="B1995" t="str">
        <x:v>VT0009469</x:v>
      </x:c>
      <x:c r="C1995" t="str">
        <x:v>45664</x:v>
      </x:c>
      <x:c r="D1995" s="27" t="n">
        <x:v>45664</x:v>
      </x:c>
      <x:c r="E1995" t="n">
        <x:f>IF(D1995="","",YEAR(D1995))</x:f>
        <x:v>2025</x:v>
      </x:c>
      <x:c r="F1995" t="n">
        <x:f>IF(D1995="","",MONTH(D1995))</x:f>
        <x:v>1</x:v>
      </x:c>
      <x:c r="G1995" t="str">
        <x:f>IF(D1995="","Fecha no disponible",TEXT(D1995,"mmmm"))</x:f>
        <x:v>January</x:v>
      </x:c>
      <x:c r="H1995" t="str">
        <x:f>IF(D1995="","Fecha no disponible",TEXT(D1995,"yyyy-mm"))</x:f>
        <x:v>2025-01</x:v>
      </x:c>
      <x:c r="I1995" t="str">
        <x:f>IF(D1995="","Fecha no disponible","T"&amp;ROUNDUP(MONTH(D1995)/3,0))</x:f>
        <x:v>T1</x:v>
      </x:c>
      <x:c r="J1995" t="str">
        <x:v>T019</x:v>
      </x:c>
      <x:c r="K1995" t="str">
        <x:v>Tienda Sucre 3</x:v>
      </x:c>
      <x:c r="L1995" t="str">
        <x:v>Centro</x:v>
      </x:c>
      <x:c r="M1995" t="str">
        <x:v>Sucre</x:v>
      </x:c>
      <x:c r="N1995" t="str">
        <x:f>IFERROR(VLOOKUP(M1995,'Mapeos'!$A$4:$B$30,2,FALSE),M1995)</x:f>
        <x:v>Sucre</x:v>
      </x:c>
      <x:c r="O1995" t="str">
        <x:v>C01237</x:v>
      </x:c>
      <x:c r="P1995" t="str">
        <x:v>Masivo</x:v>
      </x:c>
      <x:c r="Q1995" t="str">
        <x:v>P0046</x:v>
      </x:c>
      <x:c r="R1995" t="str">
        <x:v>Hogar</x:v>
      </x:c>
      <x:c r="S1995" t="str">
        <x:v>Marca A</x:v>
      </x:c>
      <x:c r="T1995" t="str">
        <x:v>Tienda</x:v>
      </x:c>
      <x:c r="U1995" t="str">
        <x:f>IFERROR(VLOOKUP(T1995,'Mapeos'!$D$4:$E$25,2,FALSE),T1995)</x:f>
        <x:v>Tienda</x:v>
      </x:c>
      <x:c r="V1995" t="str">
        <x:v>V036</x:v>
      </x:c>
      <x:c r="W1995" t="n">
        <x:v>1</x:v>
      </x:c>
      <x:c r="X1995" s="28" t="n">
        <x:v>282.75</x:v>
      </x:c>
      <x:c r="Y1995" s="20" t="n">
        <x:v>0.15</x:v>
      </x:c>
      <x:c r="Z1995" s="20" t="n">
        <x:f>IF(Y1995&gt;1,Y1995/100,Y1995)</x:f>
        <x:v>0.15</x:v>
      </x:c>
      <x:c r="AA1995" s="28" t="n">
        <x:v>195.2</x:v>
      </x:c>
      <x:c r="AB1995" s="28" t="n">
        <x:v>240.34</x:v>
      </x:c>
      <x:c r="AC1995" s="28" t="str">
        <x:v>BOB</x:v>
      </x:c>
      <x:c r="AD1995" s="28" t="n">
        <x:f>IF(AC1995="USD",AB1995*'Parametros'!$B$4,AB1995)</x:f>
        <x:v>240.34</x:v>
      </x:c>
      <x:c r="AE1995" s="28" t="n">
        <x:f>W1995*X1995*(1-Z1995)</x:f>
        <x:v>240.3375</x:v>
      </x:c>
      <x:c r="AF1995" s="28" t="n">
        <x:f>W1995*AA1995</x:f>
        <x:v>195.2</x:v>
      </x:c>
      <x:c r="AG1995" s="28" t="n">
        <x:f>AE1995-AF1995</x:f>
        <x:v>45.13750000000002</x:v>
      </x:c>
      <x:c r="AH1995" s="20" t="n">
        <x:f>IF(AE1995&gt;0,AG1995/AE1995,"")</x:f>
        <x:v>0.18780881052686332</x:v>
      </x:c>
      <x:c r="AI1995" s="28" t="n">
        <x:v>139765.58</x:v>
      </x:c>
      <x:c r="AJ1995" s="28"/>
      <x:c r="AK1995"/>
      <x:c r="AL1995" t="str">
        <x:v>Completado</x:v>
      </x:c>
      <x:c r="AM1995" t="str">
        <x:f>IF(W1995&lt;0,"Devuelto",AL1995)</x:f>
        <x:v>Completado</x:v>
      </x:c>
      <x:c r="AN1995" t="str">
        <x:v>QR</x:v>
      </x:c>
      <x:c r="AO1995" s="29" t="str">
        <x:v>Sin observación</x:v>
      </x:c>
      <x:c r="AP1995" t="str">
        <x:f>IF(D1995="","No","Sí")</x:f>
        <x:v>Sí</x:v>
      </x:c>
    </x:row>
    <x:row r="1996">
      <x:c r="A1996" t="n">
        <x:v>1996</x:v>
      </x:c>
      <x:c r="B1996" t="str">
        <x:v>VT0009473</x:v>
      </x:c>
      <x:c r="C1996" t="str">
        <x:v>45752</x:v>
      </x:c>
      <x:c r="D1996" s="27" t="n">
        <x:v>45752</x:v>
      </x:c>
      <x:c r="E1996" t="n">
        <x:f>IF(D1996="","",YEAR(D1996))</x:f>
        <x:v>2025</x:v>
      </x:c>
      <x:c r="F1996" t="n">
        <x:f>IF(D1996="","",MONTH(D1996))</x:f>
        <x:v>4</x:v>
      </x:c>
      <x:c r="G1996" t="str">
        <x:f>IF(D1996="","Fecha no disponible",TEXT(D1996,"mmmm"))</x:f>
        <x:v>April</x:v>
      </x:c>
      <x:c r="H1996" t="str">
        <x:f>IF(D1996="","Fecha no disponible",TEXT(D1996,"yyyy-mm"))</x:f>
        <x:v>2025-04</x:v>
      </x:c>
      <x:c r="I1996" t="str">
        <x:f>IF(D1996="","Fecha no disponible","T"&amp;ROUNDUP(MONTH(D1996)/3,0))</x:f>
        <x:v>T2</x:v>
      </x:c>
      <x:c r="J1996" t="str">
        <x:v>T007</x:v>
      </x:c>
      <x:c r="K1996" t="str">
        <x:v>Tienda Santa Cruz 3</x:v>
      </x:c>
      <x:c r="L1996" t="str">
        <x:v>Barrio</x:v>
      </x:c>
      <x:c r="M1996" t="str">
        <x:v>Santa Cruz</x:v>
      </x:c>
      <x:c r="N1996" t="str">
        <x:f>IFERROR(VLOOKUP(M1996,'Mapeos'!$A$4:$B$30,2,FALSE),M1996)</x:f>
        <x:v>Santa Cruz</x:v>
      </x:c>
      <x:c r="O1996" t="str">
        <x:v>C00208</x:v>
      </x:c>
      <x:c r="P1996" t="str">
        <x:v>Empresa</x:v>
      </x:c>
      <x:c r="Q1996" t="str">
        <x:v>P0059</x:v>
      </x:c>
      <x:c r="R1996" t="str">
        <x:v>Cuidado Personal</x:v>
      </x:c>
      <x:c r="S1996" t="str">
        <x:v>Marca D</x:v>
      </x:c>
      <x:c r="T1996" t="str">
        <x:v>E-commerce</x:v>
      </x:c>
      <x:c r="U1996" t="str">
        <x:f>IFERROR(VLOOKUP(T1996,'Mapeos'!$D$4:$E$25,2,FALSE),T1996)</x:f>
        <x:v>E-commerce</x:v>
      </x:c>
      <x:c r="V1996" t="str">
        <x:v>V016</x:v>
      </x:c>
      <x:c r="W1996" t="n">
        <x:v>1</x:v>
      </x:c>
      <x:c r="X1996" s="28" t="n">
        <x:v>88.38</x:v>
      </x:c>
      <x:c r="Y1996" s="20" t="n">
        <x:v>0.2</x:v>
      </x:c>
      <x:c r="Z1996" s="20" t="n">
        <x:f>IF(Y1996&gt;1,Y1996/100,Y1996)</x:f>
        <x:v>0.2</x:v>
      </x:c>
      <x:c r="AA1996" s="28" t="n">
        <x:v>45.39</x:v>
      </x:c>
      <x:c r="AB1996" s="28" t="n">
        <x:v>70.7</x:v>
      </x:c>
      <x:c r="AC1996" s="28" t="str">
        <x:v>BOB</x:v>
      </x:c>
      <x:c r="AD1996" s="28" t="n">
        <x:f>IF(AC1996="USD",AB1996*'Parametros'!$B$4,AB1996)</x:f>
        <x:v>70.7</x:v>
      </x:c>
      <x:c r="AE1996" s="28" t="n">
        <x:f>W1996*X1996*(1-Z1996)</x:f>
        <x:v>70.704</x:v>
      </x:c>
      <x:c r="AF1996" s="28" t="n">
        <x:f>W1996*AA1996</x:f>
        <x:v>45.39</x:v>
      </x:c>
      <x:c r="AG1996" s="28" t="n">
        <x:f>AE1996-AF1996</x:f>
        <x:v>25.313999999999993</x:v>
      </x:c>
      <x:c r="AH1996" s="20" t="n">
        <x:f>IF(AE1996&gt;0,AG1996/AE1996,"")</x:f>
        <x:v>0.3580278343516632</x:v>
      </x:c>
      <x:c r="AI1996" s="28" t="n">
        <x:v>74877.12</x:v>
      </x:c>
      <x:c r="AJ1996" s="28"/>
      <x:c r="AK1996"/>
      <x:c r="AL1996" t="str">
        <x:v>Completado</x:v>
      </x:c>
      <x:c r="AM1996" t="str">
        <x:f>IF(W1996&lt;0,"Devuelto",AL1996)</x:f>
        <x:v>Completado</x:v>
      </x:c>
      <x:c r="AN1996" t="str">
        <x:v>Efectivo</x:v>
      </x:c>
      <x:c r="AO1996" s="29" t="str">
        <x:v>Sin observación</x:v>
      </x:c>
      <x:c r="AP1996" t="str">
        <x:f>IF(D1996="","No","Sí")</x:f>
        <x:v>Sí</x:v>
      </x:c>
    </x:row>
    <x:row r="1997">
      <x:c r="A1997" t="n">
        <x:v>1997</x:v>
      </x:c>
      <x:c r="B1997" t="str">
        <x:v>VT0009478</x:v>
      </x:c>
      <x:c r="C1997" t="str">
        <x:v>45909</x:v>
      </x:c>
      <x:c r="D1997" s="27" t="n">
        <x:v>45909</x:v>
      </x:c>
      <x:c r="E1997" t="n">
        <x:f>IF(D1997="","",YEAR(D1997))</x:f>
        <x:v>2025</x:v>
      </x:c>
      <x:c r="F1997" t="n">
        <x:f>IF(D1997="","",MONTH(D1997))</x:f>
        <x:v>9</x:v>
      </x:c>
      <x:c r="G1997" t="str">
        <x:f>IF(D1997="","Fecha no disponible",TEXT(D1997,"mmmm"))</x:f>
        <x:v>September</x:v>
      </x:c>
      <x:c r="H1997" t="str">
        <x:f>IF(D1997="","Fecha no disponible",TEXT(D1997,"yyyy-mm"))</x:f>
        <x:v>2025-09</x:v>
      </x:c>
      <x:c r="I1997" t="str">
        <x:f>IF(D1997="","Fecha no disponible","T"&amp;ROUNDUP(MONTH(D1997)/3,0))</x:f>
        <x:v>T3</x:v>
      </x:c>
      <x:c r="J1997" t="str">
        <x:v>T004</x:v>
      </x:c>
      <x:c r="K1997" t="str">
        <x:v>Tienda La Paz 4</x:v>
      </x:c>
      <x:c r="L1997" t="str">
        <x:v>Centro</x:v>
      </x:c>
      <x:c r="M1997" t="str">
        <x:v>La Paz</x:v>
      </x:c>
      <x:c r="N1997" t="str">
        <x:f>IFERROR(VLOOKUP(M1997,'Mapeos'!$A$4:$B$30,2,FALSE),M1997)</x:f>
        <x:v>La Paz</x:v>
      </x:c>
      <x:c r="O1997" t="str">
        <x:v>C01216</x:v>
      </x:c>
      <x:c r="P1997" t="str">
        <x:v>Empresa</x:v>
      </x:c>
      <x:c r="Q1997" t="str">
        <x:v>P0003</x:v>
      </x:c>
      <x:c r="R1997" t="str">
        <x:v>Hogar</x:v>
      </x:c>
      <x:c r="S1997" t="str">
        <x:v>Marca C</x:v>
      </x:c>
      <x:c r="T1997" t="str">
        <x:v>Tienda</x:v>
      </x:c>
      <x:c r="U1997" t="str">
        <x:f>IFERROR(VLOOKUP(T1997,'Mapeos'!$D$4:$E$25,2,FALSE),T1997)</x:f>
        <x:v>Tienda</x:v>
      </x:c>
      <x:c r="V1997" t="str">
        <x:v>V015</x:v>
      </x:c>
      <x:c r="W1997" t="n">
        <x:v>0</x:v>
      </x:c>
      <x:c r="X1997" s="28" t="n">
        <x:v>287.96</x:v>
      </x:c>
      <x:c r="Y1997" s="20" t="n">
        <x:v>0.2</x:v>
      </x:c>
      <x:c r="Z1997" s="20" t="n">
        <x:f>IF(Y1997&gt;1,Y1997/100,Y1997)</x:f>
        <x:v>0.2</x:v>
      </x:c>
      <x:c r="AA1997" s="28" t="n">
        <x:v>162.95</x:v>
      </x:c>
      <x:c r="AB1997" s="28" t="n">
        <x:v>0</x:v>
      </x:c>
      <x:c r="AC1997" s="28" t="str">
        <x:v>BOB</x:v>
      </x:c>
      <x:c r="AD1997" s="28" t="n">
        <x:f>IF(AC1997="USD",AB1997*'Parametros'!$B$4,AB1997)</x:f>
        <x:v>0</x:v>
      </x:c>
      <x:c r="AE1997" s="28" t="n">
        <x:f>W1997*X1997*(1-Z1997)</x:f>
        <x:v>0</x:v>
      </x:c>
      <x:c r="AF1997" s="28" t="n">
        <x:f>W1997*AA1997</x:f>
        <x:v>0</x:v>
      </x:c>
      <x:c r="AG1997" s="28" t="n">
        <x:f>AE1997-AF1997</x:f>
        <x:v>0</x:v>
      </x:c>
      <x:c r="AH1997" s="20" t="str">
        <x:f>IF(AE1997&gt;0,AG1997/AE1997,"")</x:f>
      </x:c>
      <x:c r="AI1997" s="28" t="n">
        <x:v>137527.72</x:v>
      </x:c>
      <x:c r="AJ1997" s="28"/>
      <x:c r="AK1997"/>
      <x:c r="AL1997" t="str">
        <x:v>Cancelado</x:v>
      </x:c>
      <x:c r="AM1997" t="str">
        <x:f>IF(W1997&lt;0,"Devuelto",AL1997)</x:f>
        <x:v>Cancelado</x:v>
      </x:c>
      <x:c r="AN1997" t="str">
        <x:v>Transferencia</x:v>
      </x:c>
      <x:c r="AO1997" s="29" t="str">
        <x:v>Sin observación</x:v>
      </x:c>
      <x:c r="AP1997" t="str">
        <x:f>IF(D1997="","No","Sí")</x:f>
        <x:v>Sí</x:v>
      </x:c>
    </x:row>
    <x:row r="1998">
      <x:c r="A1998" t="n">
        <x:v>1998</x:v>
      </x:c>
      <x:c r="B1998" t="str">
        <x:v>VT0009483</x:v>
      </x:c>
      <x:c r="C1998" t="str">
        <x:v>45814</x:v>
      </x:c>
      <x:c r="D1998" s="27" t="n">
        <x:v>45814</x:v>
      </x:c>
      <x:c r="E1998" t="n">
        <x:f>IF(D1998="","",YEAR(D1998))</x:f>
        <x:v>2025</x:v>
      </x:c>
      <x:c r="F1998" t="n">
        <x:f>IF(D1998="","",MONTH(D1998))</x:f>
        <x:v>6</x:v>
      </x:c>
      <x:c r="G1998" t="str">
        <x:f>IF(D1998="","Fecha no disponible",TEXT(D1998,"mmmm"))</x:f>
        <x:v>June</x:v>
      </x:c>
      <x:c r="H1998" t="str">
        <x:f>IF(D1998="","Fecha no disponible",TEXT(D1998,"yyyy-mm"))</x:f>
        <x:v>2025-06</x:v>
      </x:c>
      <x:c r="I1998" t="str">
        <x:f>IF(D1998="","Fecha no disponible","T"&amp;ROUNDUP(MONTH(D1998)/3,0))</x:f>
        <x:v>T2</x:v>
      </x:c>
      <x:c r="J1998" t="str">
        <x:v>T001</x:v>
      </x:c>
      <x:c r="K1998" t="str">
        <x:v>Tienda La Paz 1</x:v>
      </x:c>
      <x:c r="L1998" t="str">
        <x:v>Barrio</x:v>
      </x:c>
      <x:c r="M1998" t="str">
        <x:v>La Paz</x:v>
      </x:c>
      <x:c r="N1998" t="str">
        <x:f>IFERROR(VLOOKUP(M1998,'Mapeos'!$A$4:$B$30,2,FALSE),M1998)</x:f>
        <x:v>La Paz</x:v>
      </x:c>
      <x:c r="O1998" t="str">
        <x:v>C00234</x:v>
      </x:c>
      <x:c r="P1998" t="str">
        <x:v>Frecuente</x:v>
      </x:c>
      <x:c r="Q1998" t="str">
        <x:v>P0138</x:v>
      </x:c>
      <x:c r="R1998" t="str">
        <x:v>Alimentos</x:v>
      </x:c>
      <x:c r="S1998" t="str">
        <x:v>Marca D</x:v>
      </x:c>
      <x:c r="T1998" t="str">
        <x:v>Marketplace</x:v>
      </x:c>
      <x:c r="U1998" t="str">
        <x:f>IFERROR(VLOOKUP(T1998,'Mapeos'!$D$4:$E$25,2,FALSE),T1998)</x:f>
        <x:v>Marketplace</x:v>
      </x:c>
      <x:c r="V1998" t="str">
        <x:v>V014</x:v>
      </x:c>
      <x:c r="W1998" t="n">
        <x:v>3</x:v>
      </x:c>
      <x:c r="X1998" s="28" t="n">
        <x:v>7.79</x:v>
      </x:c>
      <x:c r="Y1998" s="20" t="n">
        <x:v>0.1</x:v>
      </x:c>
      <x:c r="Z1998" s="20" t="n">
        <x:f>IF(Y1998&gt;1,Y1998/100,Y1998)</x:f>
        <x:v>0.1</x:v>
      </x:c>
      <x:c r="AA1998" s="28" t="n">
        <x:v>6.07</x:v>
      </x:c>
      <x:c r="AB1998" s="28" t="n">
        <x:v>21.03</x:v>
      </x:c>
      <x:c r="AC1998" s="28" t="str">
        <x:v>BOB</x:v>
      </x:c>
      <x:c r="AD1998" s="28" t="n">
        <x:f>IF(AC1998="USD",AB1998*'Parametros'!$B$4,AB1998)</x:f>
        <x:v>21.03</x:v>
      </x:c>
      <x:c r="AE1998" s="28" t="n">
        <x:f>W1998*X1998*(1-Z1998)</x:f>
        <x:v>21.033</x:v>
      </x:c>
      <x:c r="AF1998" s="28" t="n">
        <x:f>W1998*AA1998</x:f>
        <x:v>18.21</x:v>
      </x:c>
      <x:c r="AG1998" s="28" t="n">
        <x:f>AE1998-AF1998</x:f>
        <x:v>2.8230000000000004</x:v>
      </x:c>
      <x:c r="AH1998" s="20" t="n">
        <x:f>IF(AE1998&gt;0,AG1998/AE1998,"")</x:f>
        <x:v>0.13421765796605337</x:v>
      </x:c>
      <x:c r="AI1998" s="28" t="n">
        <x:v>76162.18</x:v>
      </x:c>
      <x:c r="AJ1998" s="28"/>
      <x:c r="AK1998"/>
      <x:c r="AL1998" t="str">
        <x:v>Completado</x:v>
      </x:c>
      <x:c r="AM1998" t="str">
        <x:f>IF(W1998&lt;0,"Devuelto",AL1998)</x:f>
        <x:v>Completado</x:v>
      </x:c>
      <x:c r="AN1998" t="str">
        <x:v>Transferencia</x:v>
      </x:c>
      <x:c r="AO1998" s="29" t="str">
        <x:v>Sin observación</x:v>
      </x:c>
      <x:c r="AP1998" t="str">
        <x:f>IF(D1998="","No","Sí")</x:f>
        <x:v>Sí</x:v>
      </x:c>
    </x:row>
    <x:row r="1999">
      <x:c r="A1999" t="n">
        <x:v>1999</x:v>
      </x:c>
      <x:c r="B1999" t="str">
        <x:v>VT0009488</x:v>
      </x:c>
      <x:c r="C1999" t="str">
        <x:v>45716</x:v>
      </x:c>
      <x:c r="D1999" s="27" t="n">
        <x:v>45716</x:v>
      </x:c>
      <x:c r="E1999" t="n">
        <x:f>IF(D1999="","",YEAR(D1999))</x:f>
        <x:v>2025</x:v>
      </x:c>
      <x:c r="F1999" t="n">
        <x:f>IF(D1999="","",MONTH(D1999))</x:f>
        <x:v>2</x:v>
      </x:c>
      <x:c r="G1999" t="str">
        <x:f>IF(D1999="","Fecha no disponible",TEXT(D1999,"mmmm"))</x:f>
        <x:v>February</x:v>
      </x:c>
      <x:c r="H1999" t="str">
        <x:f>IF(D1999="","Fecha no disponible",TEXT(D1999,"yyyy-mm"))</x:f>
        <x:v>2025-02</x:v>
      </x:c>
      <x:c r="I1999" t="str">
        <x:f>IF(D1999="","Fecha no disponible","T"&amp;ROUNDUP(MONTH(D1999)/3,0))</x:f>
        <x:v>T1</x:v>
      </x:c>
      <x:c r="J1999" t="str">
        <x:v>T001</x:v>
      </x:c>
      <x:c r="K1999" t="str">
        <x:v>Tienda La Paz 1</x:v>
      </x:c>
      <x:c r="L1999" t="str">
        <x:v>Barrio</x:v>
      </x:c>
      <x:c r="M1999" t="str">
        <x:v>La Paz</x:v>
      </x:c>
      <x:c r="N1999" t="str">
        <x:f>IFERROR(VLOOKUP(M1999,'Mapeos'!$A$4:$B$30,2,FALSE),M1999)</x:f>
        <x:v>La Paz</x:v>
      </x:c>
      <x:c r="O1999" t="str">
        <x:v>C01398</x:v>
      </x:c>
      <x:c r="P1999" t="str">
        <x:v>Masivo</x:v>
      </x:c>
      <x:c r="Q1999" t="str">
        <x:v>P0023</x:v>
      </x:c>
      <x:c r="R1999" t="str">
        <x:v>Electrónica</x:v>
      </x:c>
      <x:c r="S1999" t="str">
        <x:v>Marca A</x:v>
      </x:c>
      <x:c r="T1999" t="str">
        <x:v>Tienda</x:v>
      </x:c>
      <x:c r="U1999" t="str">
        <x:f>IFERROR(VLOOKUP(T1999,'Mapeos'!$D$4:$E$25,2,FALSE),T1999)</x:f>
        <x:v>Tienda</x:v>
      </x:c>
      <x:c r="V1999" t="str">
        <x:v>V020</x:v>
      </x:c>
      <x:c r="W1999" t="n">
        <x:v>-1</x:v>
      </x:c>
      <x:c r="X1999" s="28" t="n">
        <x:v>464.87</x:v>
      </x:c>
      <x:c r="Y1999" s="20" t="n">
        <x:v>0.1</x:v>
      </x:c>
      <x:c r="Z1999" s="20" t="n">
        <x:f>IF(Y1999&gt;1,Y1999/100,Y1999)</x:f>
        <x:v>0.1</x:v>
      </x:c>
      <x:c r="AA1999" s="28" t="n">
        <x:v>241.95</x:v>
      </x:c>
      <x:c r="AB1999" s="28" t="n">
        <x:v>-418.38</x:v>
      </x:c>
      <x:c r="AC1999" s="28" t="str">
        <x:v>BOB</x:v>
      </x:c>
      <x:c r="AD1999" s="28" t="n">
        <x:f>IF(AC1999="USD",AB1999*'Parametros'!$B$4,AB1999)</x:f>
        <x:v>-418.38</x:v>
      </x:c>
      <x:c r="AE1999" s="28" t="n">
        <x:f>W1999*X1999*(1-Z1999)</x:f>
        <x:v>-418.38300000000004</x:v>
      </x:c>
      <x:c r="AF1999" s="28" t="n">
        <x:f>W1999*AA1999</x:f>
        <x:v>-241.95</x:v>
      </x:c>
      <x:c r="AG1999" s="28" t="n">
        <x:f>AE1999-AF1999</x:f>
        <x:v>-176.43300000000005</x:v>
      </x:c>
      <x:c r="AH1999" s="20" t="str">
        <x:f>IF(AE1999&gt;0,AG1999/AE1999,"")</x:f>
      </x:c>
      <x:c r="AI1999" s="28" t="n">
        <x:v>182755.85</x:v>
      </x:c>
      <x:c r="AJ1999" s="28"/>
      <x:c r="AK1999"/>
      <x:c r="AL1999" t="str">
        <x:v>Devuelto</x:v>
      </x:c>
      <x:c r="AM1999" t="str">
        <x:f>IF(W1999&lt;0,"Devuelto",AL1999)</x:f>
        <x:v>Devuelto</x:v>
      </x:c>
      <x:c r="AN1999" t="str">
        <x:v>QR</x:v>
      </x:c>
      <x:c r="AO1999" s="29" t="str">
        <x:v>Sin observación</x:v>
      </x:c>
      <x:c r="AP1999" t="str">
        <x:f>IF(D1999="","No","Sí")</x:f>
        <x:v>Sí</x:v>
      </x:c>
    </x:row>
    <x:row r="2000">
      <x:c r="A2000" t="n">
        <x:v>2000</x:v>
      </x:c>
      <x:c r="B2000" t="str">
        <x:v>VT0009492</x:v>
      </x:c>
      <x:c r="C2000" t="str">
        <x:v>45445</x:v>
      </x:c>
      <x:c r="D2000" s="27" t="n">
        <x:v>45445</x:v>
      </x:c>
      <x:c r="E2000" t="n">
        <x:f>IF(D2000="","",YEAR(D2000))</x:f>
        <x:v>2024</x:v>
      </x:c>
      <x:c r="F2000" t="n">
        <x:f>IF(D2000="","",MONTH(D2000))</x:f>
        <x:v>6</x:v>
      </x:c>
      <x:c r="G2000" t="str">
        <x:f>IF(D2000="","Fecha no disponible",TEXT(D2000,"mmmm"))</x:f>
        <x:v>June</x:v>
      </x:c>
      <x:c r="H2000" t="str">
        <x:f>IF(D2000="","Fecha no disponible",TEXT(D2000,"yyyy-mm"))</x:f>
        <x:v>2024-06</x:v>
      </x:c>
      <x:c r="I2000" t="str">
        <x:f>IF(D2000="","Fecha no disponible","T"&amp;ROUNDUP(MONTH(D2000)/3,0))</x:f>
        <x:v>T2</x:v>
      </x:c>
      <x:c r="J2000" t="str">
        <x:v>T009</x:v>
      </x:c>
      <x:c r="K2000" t="str">
        <x:v>Tienda Cochabamba 1</x:v>
      </x:c>
      <x:c r="L2000" t="str">
        <x:v>Mall</x:v>
      </x:c>
      <x:c r="M2000" t="str">
        <x:v>Cochabamba</x:v>
      </x:c>
      <x:c r="N2000" t="str">
        <x:f>IFERROR(VLOOKUP(M2000,'Mapeos'!$A$4:$B$30,2,FALSE),M2000)</x:f>
        <x:v>Cochabamba</x:v>
      </x:c>
      <x:c r="O2000" t="str">
        <x:v>C00219</x:v>
      </x:c>
      <x:c r="P2000" t="str">
        <x:v>Premium</x:v>
      </x:c>
      <x:c r="Q2000" t="str">
        <x:v>P0101</x:v>
      </x:c>
      <x:c r="R2000" t="str">
        <x:v>Electrónica</x:v>
      </x:c>
      <x:c r="S2000" t="str">
        <x:v>Marca C</x:v>
      </x:c>
      <x:c r="T2000" t="str">
        <x:v>Tienda</x:v>
      </x:c>
      <x:c r="U2000" t="str">
        <x:f>IFERROR(VLOOKUP(T2000,'Mapeos'!$D$4:$E$25,2,FALSE),T2000)</x:f>
        <x:v>Tienda</x:v>
      </x:c>
      <x:c r="V2000" t="str">
        <x:v>V019</x:v>
      </x:c>
      <x:c r="W2000" t="n">
        <x:v>4</x:v>
      </x:c>
      <x:c r="X2000" s="28" t="n">
        <x:v>677.35</x:v>
      </x:c>
      <x:c r="Y2000" s="20" t="n">
        <x:v>0.1</x:v>
      </x:c>
      <x:c r="Z2000" s="20" t="n">
        <x:f>IF(Y2000&gt;1,Y2000/100,Y2000)</x:f>
        <x:v>0.1</x:v>
      </x:c>
      <x:c r="AA2000" s="28" t="n">
        <x:v>519.94</x:v>
      </x:c>
      <x:c r="AB2000" s="28" t="n">
        <x:v>2438.46</x:v>
      </x:c>
      <x:c r="AC2000" s="28" t="str">
        <x:v>BOB</x:v>
      </x:c>
      <x:c r="AD2000" s="28" t="n">
        <x:f>IF(AC2000="USD",AB2000*'Parametros'!$B$4,AB2000)</x:f>
        <x:v>2438.46</x:v>
      </x:c>
      <x:c r="AE2000" s="28" t="n">
        <x:f>W2000*X2000*(1-Z2000)</x:f>
        <x:v>2438.46</x:v>
      </x:c>
      <x:c r="AF2000" s="28" t="n">
        <x:f>W2000*AA2000</x:f>
        <x:v>2079.76</x:v>
      </x:c>
      <x:c r="AG2000" s="28" t="n">
        <x:f>AE2000-AF2000</x:f>
        <x:v>358.6999999999998</x:v>
      </x:c>
      <x:c r="AH2000" s="20" t="n">
        <x:f>IF(AE2000&gt;0,AG2000/AE2000,"")</x:f>
        <x:v>0.14710103918046627</x:v>
      </x:c>
      <x:c r="AI2000" s="28" t="n">
        <x:v>122298.7</x:v>
      </x:c>
      <x:c r="AJ2000" s="28"/>
      <x:c r="AK2000"/>
      <x:c r="AL2000" t="str">
        <x:v>Completado</x:v>
      </x:c>
      <x:c r="AM2000" t="str">
        <x:f>IF(W2000&lt;0,"Devuelto",AL2000)</x:f>
        <x:v>Completado</x:v>
      </x:c>
      <x:c r="AN2000" t="str">
        <x:v>Efectivo</x:v>
      </x:c>
      <x:c r="AO2000" s="29" t="str">
        <x:v>Sin observación</x:v>
      </x:c>
      <x:c r="AP2000" t="str">
        <x:f>IF(D2000="","No","Sí")</x:f>
        <x:v>Sí</x:v>
      </x:c>
    </x:row>
    <x:row r="2001">
      <x:c r="A2001" t="n">
        <x:v>2001</x:v>
      </x:c>
      <x:c r="B2001" t="str">
        <x:v>VT0009497</x:v>
      </x:c>
      <x:c r="C2001" t="str">
        <x:v>45789</x:v>
      </x:c>
      <x:c r="D2001" s="27" t="n">
        <x:v>45789</x:v>
      </x:c>
      <x:c r="E2001" t="n">
        <x:f>IF(D2001="","",YEAR(D2001))</x:f>
        <x:v>2025</x:v>
      </x:c>
      <x:c r="F2001" t="n">
        <x:f>IF(D2001="","",MONTH(D2001))</x:f>
        <x:v>5</x:v>
      </x:c>
      <x:c r="G2001" t="str">
        <x:f>IF(D2001="","Fecha no disponible",TEXT(D2001,"mmmm"))</x:f>
        <x:v>May</x:v>
      </x:c>
      <x:c r="H2001" t="str">
        <x:f>IF(D2001="","Fecha no disponible",TEXT(D2001,"yyyy-mm"))</x:f>
        <x:v>2025-05</x:v>
      </x:c>
      <x:c r="I2001" t="str">
        <x:f>IF(D2001="","Fecha no disponible","T"&amp;ROUNDUP(MONTH(D2001)/3,0))</x:f>
        <x:v>T2</x:v>
      </x:c>
      <x:c r="J2001" t="str">
        <x:v>T017</x:v>
      </x:c>
      <x:c r="K2001" t="str">
        <x:v>Tienda Sucre 1</x:v>
      </x:c>
      <x:c r="L2001" t="str">
        <x:v>Centro</x:v>
      </x:c>
      <x:c r="M2001" t="str">
        <x:v>Sucre</x:v>
      </x:c>
      <x:c r="N2001" t="str">
        <x:f>IFERROR(VLOOKUP(M2001,'Mapeos'!$A$4:$B$30,2,FALSE),M2001)</x:f>
        <x:v>Sucre</x:v>
      </x:c>
      <x:c r="O2001" t="str">
        <x:v>C01302</x:v>
      </x:c>
      <x:c r="P2001" t="str">
        <x:v>Masivo</x:v>
      </x:c>
      <x:c r="Q2001" t="str">
        <x:v>P0094</x:v>
      </x:c>
      <x:c r="R2001" t="str">
        <x:v>Hogar</x:v>
      </x:c>
      <x:c r="S2001" t="str">
        <x:v>Marca C</x:v>
      </x:c>
      <x:c r="T2001" t="str">
        <x:v>Tienda</x:v>
      </x:c>
      <x:c r="U2001" t="str">
        <x:f>IFERROR(VLOOKUP(T2001,'Mapeos'!$D$4:$E$25,2,FALSE),T2001)</x:f>
        <x:v>Tienda</x:v>
      </x:c>
      <x:c r="V2001" t="str">
        <x:v>V031</x:v>
      </x:c>
      <x:c r="W2001" t="n">
        <x:v>2</x:v>
      </x:c>
      <x:c r="X2001" s="28" t="n">
        <x:v>217.47</x:v>
      </x:c>
      <x:c r="Y2001" s="20" t="n">
        <x:v>0.05</x:v>
      </x:c>
      <x:c r="Z2001" s="20" t="n">
        <x:f>IF(Y2001&gt;1,Y2001/100,Y2001)</x:f>
        <x:v>0.05</x:v>
      </x:c>
      <x:c r="AA2001" s="28" t="n">
        <x:v>116.03</x:v>
      </x:c>
      <x:c r="AB2001" s="28" t="n">
        <x:v>413.19</x:v>
      </x:c>
      <x:c r="AC2001" s="28" t="str">
        <x:v>BOB</x:v>
      </x:c>
      <x:c r="AD2001" s="28" t="n">
        <x:f>IF(AC2001="USD",AB2001*'Parametros'!$B$4,AB2001)</x:f>
        <x:v>413.19</x:v>
      </x:c>
      <x:c r="AE2001" s="28" t="n">
        <x:f>W2001*X2001*(1-Z2001)</x:f>
        <x:v>413.193</x:v>
      </x:c>
      <x:c r="AF2001" s="28" t="n">
        <x:f>W2001*AA2001</x:f>
        <x:v>232.06</x:v>
      </x:c>
      <x:c r="AG2001" s="28" t="n">
        <x:f>AE2001-AF2001</x:f>
        <x:v>181.13299999999998</x:v>
      </x:c>
      <x:c r="AH2001" s="20" t="n">
        <x:f>IF(AE2001&gt;0,AG2001/AE2001,"")</x:f>
        <x:v>0.43837383498752397</x:v>
      </x:c>
      <x:c r="AI2001" s="28" t="n">
        <x:v>176169.96</x:v>
      </x:c>
      <x:c r="AJ2001" s="28"/>
      <x:c r="AK2001"/>
      <x:c r="AL2001" t="str">
        <x:v>Completado</x:v>
      </x:c>
      <x:c r="AM2001" t="str">
        <x:f>IF(W2001&lt;0,"Devuelto",AL2001)</x:f>
        <x:v>Completado</x:v>
      </x:c>
      <x:c r="AN2001" t="str">
        <x:v>Transferencia</x:v>
      </x:c>
      <x:c r="AO2001" s="29" t="str">
        <x:v>Sin observación</x:v>
      </x:c>
      <x:c r="AP2001" t="str">
        <x:f>IF(D2001="","No","Sí")</x:f>
        <x:v>Sí</x:v>
      </x:c>
    </x:row>
    <x:row r="2002">
      <x:c r="A2002" t="n">
        <x:v>2002</x:v>
      </x:c>
      <x:c r="B2002" t="str">
        <x:v>VT0009502</x:v>
      </x:c>
      <x:c r="C2002" t="str">
        <x:v>46060</x:v>
      </x:c>
      <x:c r="D2002" s="27" t="n">
        <x:v>46060</x:v>
      </x:c>
      <x:c r="E2002" t="n">
        <x:f>IF(D2002="","",YEAR(D2002))</x:f>
        <x:v>2026</x:v>
      </x:c>
      <x:c r="F2002" t="n">
        <x:f>IF(D2002="","",MONTH(D2002))</x:f>
        <x:v>2</x:v>
      </x:c>
      <x:c r="G2002" t="str">
        <x:f>IF(D2002="","Fecha no disponible",TEXT(D2002,"mmmm"))</x:f>
        <x:v>February</x:v>
      </x:c>
      <x:c r="H2002" t="str">
        <x:f>IF(D2002="","Fecha no disponible",TEXT(D2002,"yyyy-mm"))</x:f>
        <x:v>2026-02</x:v>
      </x:c>
      <x:c r="I2002" t="str">
        <x:f>IF(D2002="","Fecha no disponible","T"&amp;ROUNDUP(MONTH(D2002)/3,0))</x:f>
        <x:v>T1</x:v>
      </x:c>
      <x:c r="J2002" t="str">
        <x:v>T013</x:v>
      </x:c>
      <x:c r="K2002" t="str">
        <x:v>Tienda Potosí 1</x:v>
      </x:c>
      <x:c r="L2002" t="str">
        <x:v>Centro</x:v>
      </x:c>
      <x:c r="M2002" t="str">
        <x:v>Potosí</x:v>
      </x:c>
      <x:c r="N2002" t="str">
        <x:f>IFERROR(VLOOKUP(M2002,'Mapeos'!$A$4:$B$30,2,FALSE),M2002)</x:f>
        <x:v>Potosí</x:v>
      </x:c>
      <x:c r="O2002" t="str">
        <x:v>C01701</x:v>
      </x:c>
      <x:c r="P2002" t="str">
        <x:v>Premium</x:v>
      </x:c>
      <x:c r="Q2002" t="str">
        <x:v>P0100</x:v>
      </x:c>
      <x:c r="R2002" t="str">
        <x:v>Hogar</x:v>
      </x:c>
      <x:c r="S2002" t="str">
        <x:v>Marca D</x:v>
      </x:c>
      <x:c r="T2002" t="str">
        <x:v>Tienda</x:v>
      </x:c>
      <x:c r="U2002" t="str">
        <x:f>IFERROR(VLOOKUP(T2002,'Mapeos'!$D$4:$E$25,2,FALSE),T2002)</x:f>
        <x:v>Tienda</x:v>
      </x:c>
      <x:c r="V2002" t="str">
        <x:v>V034</x:v>
      </x:c>
      <x:c r="W2002" t="n">
        <x:v>2</x:v>
      </x:c>
      <x:c r="X2002" s="28" t="n">
        <x:v>320.32</x:v>
      </x:c>
      <x:c r="Y2002" s="20" t="n">
        <x:v>0.25</x:v>
      </x:c>
      <x:c r="Z2002" s="20" t="n">
        <x:f>IF(Y2002&gt;1,Y2002/100,Y2002)</x:f>
        <x:v>0.25</x:v>
      </x:c>
      <x:c r="AA2002" s="28" t="n">
        <x:v>146.42</x:v>
      </x:c>
      <x:c r="AB2002" s="28" t="n">
        <x:v>480.48</x:v>
      </x:c>
      <x:c r="AC2002" s="28" t="str">
        <x:v>BOB</x:v>
      </x:c>
      <x:c r="AD2002" s="28" t="n">
        <x:f>IF(AC2002="USD",AB2002*'Parametros'!$B$4,AB2002)</x:f>
        <x:v>480.48</x:v>
      </x:c>
      <x:c r="AE2002" s="28" t="n">
        <x:f>W2002*X2002*(1-Z2002)</x:f>
        <x:v>480.48</x:v>
      </x:c>
      <x:c r="AF2002" s="28" t="n">
        <x:f>W2002*AA2002</x:f>
        <x:v>292.84</x:v>
      </x:c>
      <x:c r="AG2002" s="28" t="n">
        <x:f>AE2002-AF2002</x:f>
        <x:v>187.64000000000004</x:v>
      </x:c>
      <x:c r="AH2002" s="20" t="n">
        <x:f>IF(AE2002&gt;0,AG2002/AE2002,"")</x:f>
        <x:v>0.3905261405261406</x:v>
      </x:c>
      <x:c r="AI2002" s="28" t="n">
        <x:v>171964.13</x:v>
      </x:c>
      <x:c r="AJ2002" s="28"/>
      <x:c r="AK2002"/>
      <x:c r="AL2002" t="str">
        <x:v>Completado</x:v>
      </x:c>
      <x:c r="AM2002" t="str">
        <x:f>IF(W2002&lt;0,"Devuelto",AL2002)</x:f>
        <x:v>Completado</x:v>
      </x:c>
      <x:c r="AN2002" t="str">
        <x:v>Transferencia</x:v>
      </x:c>
      <x:c r="AO2002" s="29" t="str">
        <x:v>Sin observación</x:v>
      </x:c>
      <x:c r="AP2002" t="str">
        <x:f>IF(D2002="","No","Sí")</x:f>
        <x:v>Sí</x:v>
      </x:c>
    </x:row>
    <x:row r="2003">
      <x:c r="A2003" t="n">
        <x:v>2003</x:v>
      </x:c>
      <x:c r="B2003" t="str">
        <x:v>VT0009507</x:v>
      </x:c>
      <x:c r="C2003" t="str">
        <x:v>45640</x:v>
      </x:c>
      <x:c r="D2003" s="27" t="n">
        <x:v>45640</x:v>
      </x:c>
      <x:c r="E2003" t="n">
        <x:f>IF(D2003="","",YEAR(D2003))</x:f>
        <x:v>2024</x:v>
      </x:c>
      <x:c r="F2003" t="n">
        <x:f>IF(D2003="","",MONTH(D2003))</x:f>
        <x:v>12</x:v>
      </x:c>
      <x:c r="G2003" t="str">
        <x:f>IF(D2003="","Fecha no disponible",TEXT(D2003,"mmmm"))</x:f>
        <x:v>December</x:v>
      </x:c>
      <x:c r="H2003" t="str">
        <x:f>IF(D2003="","Fecha no disponible",TEXT(D2003,"yyyy-mm"))</x:f>
        <x:v>2024-12</x:v>
      </x:c>
      <x:c r="I2003" t="str">
        <x:f>IF(D2003="","Fecha no disponible","T"&amp;ROUNDUP(MONTH(D2003)/3,0))</x:f>
        <x:v>T4</x:v>
      </x:c>
      <x:c r="J2003" t="str">
        <x:v>T013</x:v>
      </x:c>
      <x:c r="K2003" t="str">
        <x:v>Tienda Potosí 1</x:v>
      </x:c>
      <x:c r="L2003" t="str">
        <x:v>Centro</x:v>
      </x:c>
      <x:c r="M2003" t="str">
        <x:v>Potosí</x:v>
      </x:c>
      <x:c r="N2003" t="str">
        <x:f>IFERROR(VLOOKUP(M2003,'Mapeos'!$A$4:$B$30,2,FALSE),M2003)</x:f>
        <x:v>Potosí</x:v>
      </x:c>
      <x:c r="O2003" t="str">
        <x:v>C01787</x:v>
      </x:c>
      <x:c r="P2003" t="str">
        <x:v>Frecuente</x:v>
      </x:c>
      <x:c r="Q2003" t="str">
        <x:v>P0091</x:v>
      </x:c>
      <x:c r="R2003" t="str">
        <x:v>Deportes</x:v>
      </x:c>
      <x:c r="S2003" t="str">
        <x:v>Marca C</x:v>
      </x:c>
      <x:c r="T2003" t="str">
        <x:v>E-commerce</x:v>
      </x:c>
      <x:c r="U2003" t="str">
        <x:f>IFERROR(VLOOKUP(T2003,'Mapeos'!$D$4:$E$25,2,FALSE),T2003)</x:f>
        <x:v>E-commerce</x:v>
      </x:c>
      <x:c r="V2003" t="str">
        <x:v>V040</x:v>
      </x:c>
      <x:c r="W2003" t="n">
        <x:v>1</x:v>
      </x:c>
      <x:c r="X2003" s="28" t="n">
        <x:v>127.71</x:v>
      </x:c>
      <x:c r="Y2003" s="20" t="n">
        <x:v>0.15</x:v>
      </x:c>
      <x:c r="Z2003" s="20" t="n">
        <x:f>IF(Y2003&gt;1,Y2003/100,Y2003)</x:f>
        <x:v>0.15</x:v>
      </x:c>
      <x:c r="AA2003" s="28" t="n">
        <x:v>75.15</x:v>
      </x:c>
      <x:c r="AB2003" s="28" t="n">
        <x:v>108.55</x:v>
      </x:c>
      <x:c r="AC2003" s="28" t="str">
        <x:v>BOB</x:v>
      </x:c>
      <x:c r="AD2003" s="28" t="n">
        <x:f>IF(AC2003="USD",AB2003*'Parametros'!$B$4,AB2003)</x:f>
        <x:v>108.55</x:v>
      </x:c>
      <x:c r="AE2003" s="28" t="n">
        <x:f>W2003*X2003*(1-Z2003)</x:f>
        <x:v>108.55349999999999</x:v>
      </x:c>
      <x:c r="AF2003" s="28" t="n">
        <x:f>W2003*AA2003</x:f>
        <x:v>75.15</x:v>
      </x:c>
      <x:c r="AG2003" s="28" t="n">
        <x:f>AE2003-AF2003</x:f>
        <x:v>33.40349999999998</x:v>
      </x:c>
      <x:c r="AH2003" s="20" t="n">
        <x:f>IF(AE2003&gt;0,AG2003/AE2003,"")</x:f>
        <x:v>0.3077146291920572</x:v>
      </x:c>
      <x:c r="AI2003" s="28" t="n">
        <x:v>74346.02</x:v>
      </x:c>
      <x:c r="AJ2003" s="28"/>
      <x:c r="AK2003"/>
      <x:c r="AL2003" t="str">
        <x:v>Completado</x:v>
      </x:c>
      <x:c r="AM2003" t="str">
        <x:f>IF(W2003&lt;0,"Devuelto",AL2003)</x:f>
        <x:v>Completado</x:v>
      </x:c>
      <x:c r="AN2003" t="str">
        <x:v>Efectivo</x:v>
      </x:c>
      <x:c r="AO2003" s="29" t="str">
        <x:v>Sin observación</x:v>
      </x:c>
      <x:c r="AP2003" t="str">
        <x:f>IF(D2003="","No","Sí")</x:f>
        <x:v>Sí</x:v>
      </x:c>
    </x:row>
    <x:row r="2004">
      <x:c r="A2004" t="n">
        <x:v>2004</x:v>
      </x:c>
      <x:c r="B2004" t="str">
        <x:v>VT0009511</x:v>
      </x:c>
      <x:c r="C2004" t="str">
        <x:v>46167</x:v>
      </x:c>
      <x:c r="D2004" s="27" t="n">
        <x:v>46167</x:v>
      </x:c>
      <x:c r="E2004" t="n">
        <x:f>IF(D2004="","",YEAR(D2004))</x:f>
        <x:v>2026</x:v>
      </x:c>
      <x:c r="F2004" t="n">
        <x:f>IF(D2004="","",MONTH(D2004))</x:f>
        <x:v>5</x:v>
      </x:c>
      <x:c r="G2004" t="str">
        <x:f>IF(D2004="","Fecha no disponible",TEXT(D2004,"mmmm"))</x:f>
        <x:v>May</x:v>
      </x:c>
      <x:c r="H2004" t="str">
        <x:f>IF(D2004="","Fecha no disponible",TEXT(D2004,"yyyy-mm"))</x:f>
        <x:v>2026-05</x:v>
      </x:c>
      <x:c r="I2004" t="str">
        <x:f>IF(D2004="","Fecha no disponible","T"&amp;ROUNDUP(MONTH(D2004)/3,0))</x:f>
        <x:v>T2</x:v>
      </x:c>
      <x:c r="J2004" t="str">
        <x:v>T010</x:v>
      </x:c>
      <x:c r="K2004" t="str">
        <x:v>Tienda Cochabamba 2</x:v>
      </x:c>
      <x:c r="L2004" t="str">
        <x:v>Barrio</x:v>
      </x:c>
      <x:c r="M2004" t="str">
        <x:v>Cochabamba</x:v>
      </x:c>
      <x:c r="N2004" t="str">
        <x:f>IFERROR(VLOOKUP(M2004,'Mapeos'!$A$4:$B$30,2,FALSE),M2004)</x:f>
        <x:v>Cochabamba</x:v>
      </x:c>
      <x:c r="O2004" t="str">
        <x:v>C01493</x:v>
      </x:c>
      <x:c r="P2004" t="str">
        <x:v>Empresa</x:v>
      </x:c>
      <x:c r="Q2004" t="str">
        <x:v>P0128</x:v>
      </x:c>
      <x:c r="R2004" t="str">
        <x:v>Cuidado Personal</x:v>
      </x:c>
      <x:c r="S2004" t="str">
        <x:v>Marca C</x:v>
      </x:c>
      <x:c r="T2004" t="str">
        <x:v>Tienda</x:v>
      </x:c>
      <x:c r="U2004" t="str">
        <x:f>IFERROR(VLOOKUP(T2004,'Mapeos'!$D$4:$E$25,2,FALSE),T2004)</x:f>
        <x:v>Tienda</x:v>
      </x:c>
      <x:c r="V2004" t="str">
        <x:v>V018</x:v>
      </x:c>
      <x:c r="W2004" t="n">
        <x:v>1</x:v>
      </x:c>
      <x:c r="X2004" s="28" t="n">
        <x:v>62.53</x:v>
      </x:c>
      <x:c r="Y2004" s="20" t="n">
        <x:v>0.2</x:v>
      </x:c>
      <x:c r="Z2004" s="20" t="n">
        <x:f>IF(Y2004&gt;1,Y2004/100,Y2004)</x:f>
        <x:v>0.2</x:v>
      </x:c>
      <x:c r="AA2004" s="28" t="n">
        <x:v>35.64</x:v>
      </x:c>
      <x:c r="AB2004" s="28" t="n">
        <x:v>50.02</x:v>
      </x:c>
      <x:c r="AC2004" s="28" t="str">
        <x:v>BOB</x:v>
      </x:c>
      <x:c r="AD2004" s="28" t="n">
        <x:f>IF(AC2004="USD",AB2004*'Parametros'!$B$4,AB2004)</x:f>
        <x:v>50.02</x:v>
      </x:c>
      <x:c r="AE2004" s="28" t="n">
        <x:f>W2004*X2004*(1-Z2004)</x:f>
        <x:v>50.024</x:v>
      </x:c>
      <x:c r="AF2004" s="28" t="n">
        <x:f>W2004*AA2004</x:f>
        <x:v>35.64</x:v>
      </x:c>
      <x:c r="AG2004" s="28" t="n">
        <x:f>AE2004-AF2004</x:f>
        <x:v>14.384</x:v>
      </x:c>
      <x:c r="AH2004" s="20" t="n">
        <x:f>IF(AE2004&gt;0,AG2004/AE2004,"")</x:f>
        <x:v>0.28754197984967217</x:v>
      </x:c>
      <x:c r="AI2004" s="28" t="n">
        <x:v>158572.73</x:v>
      </x:c>
      <x:c r="AJ2004" s="28"/>
      <x:c r="AK2004"/>
      <x:c r="AL2004" t="str">
        <x:v>Completado</x:v>
      </x:c>
      <x:c r="AM2004" t="str">
        <x:f>IF(W2004&lt;0,"Devuelto",AL2004)</x:f>
        <x:v>Completado</x:v>
      </x:c>
      <x:c r="AN2004" t="str">
        <x:v>Efectivo</x:v>
      </x:c>
      <x:c r="AO2004" s="29" t="str">
        <x:v>Sin observación</x:v>
      </x:c>
      <x:c r="AP2004" t="str">
        <x:f>IF(D2004="","No","Sí")</x:f>
        <x:v>Sí</x:v>
      </x:c>
    </x:row>
    <x:row r="2005">
      <x:c r="A2005" t="n">
        <x:v>2005</x:v>
      </x:c>
      <x:c r="B2005" t="str">
        <x:v>VT0009516</x:v>
      </x:c>
      <x:c r="C2005" t="str">
        <x:v>45468</x:v>
      </x:c>
      <x:c r="D2005" s="27" t="n">
        <x:v>45468</x:v>
      </x:c>
      <x:c r="E2005" t="n">
        <x:f>IF(D2005="","",YEAR(D2005))</x:f>
        <x:v>2024</x:v>
      </x:c>
      <x:c r="F2005" t="n">
        <x:f>IF(D2005="","",MONTH(D2005))</x:f>
        <x:v>6</x:v>
      </x:c>
      <x:c r="G2005" t="str">
        <x:f>IF(D2005="","Fecha no disponible",TEXT(D2005,"mmmm"))</x:f>
        <x:v>June</x:v>
      </x:c>
      <x:c r="H2005" t="str">
        <x:f>IF(D2005="","Fecha no disponible",TEXT(D2005,"yyyy-mm"))</x:f>
        <x:v>2024-06</x:v>
      </x:c>
      <x:c r="I2005" t="str">
        <x:f>IF(D2005="","Fecha no disponible","T"&amp;ROUNDUP(MONTH(D2005)/3,0))</x:f>
        <x:v>T2</x:v>
      </x:c>
      <x:c r="J2005" t="str">
        <x:v>T015</x:v>
      </x:c>
      <x:c r="K2005" t="str">
        <x:v>Tienda Potosí 3</x:v>
      </x:c>
      <x:c r="L2005" t="str">
        <x:v>Mall</x:v>
      </x:c>
      <x:c r="M2005" t="str">
        <x:v>Potosí</x:v>
      </x:c>
      <x:c r="N2005" t="str">
        <x:f>IFERROR(VLOOKUP(M2005,'Mapeos'!$A$4:$B$30,2,FALSE),M2005)</x:f>
        <x:v>Potosí</x:v>
      </x:c>
      <x:c r="O2005" t="str">
        <x:v>C00240</x:v>
      </x:c>
      <x:c r="P2005" t="str">
        <x:v>Premium</x:v>
      </x:c>
      <x:c r="Q2005" t="str">
        <x:v>No identificado</x:v>
      </x:c>
      <x:c r="R2005" t="str">
        <x:v>No identificada</x:v>
      </x:c>
      <x:c r="S2005" t="str">
        <x:v>No identificada</x:v>
      </x:c>
      <x:c r="T2005" t="str">
        <x:v>Marketplace</x:v>
      </x:c>
      <x:c r="U2005" t="str">
        <x:f>IFERROR(VLOOKUP(T2005,'Mapeos'!$D$4:$E$25,2,FALSE),T2005)</x:f>
        <x:v>Marketplace</x:v>
      </x:c>
      <x:c r="V2005" t="str">
        <x:v>V015</x:v>
      </x:c>
      <x:c r="W2005" t="n">
        <x:v>1</x:v>
      </x:c>
      <x:c r="X2005" s="28" t="n">
        <x:v>146.83</x:v>
      </x:c>
      <x:c r="Y2005" s="20" t="n">
        <x:v>0</x:v>
      </x:c>
      <x:c r="Z2005" s="20" t="n">
        <x:f>IF(Y2005&gt;1,Y2005/100,Y2005)</x:f>
        <x:v>0</x:v>
      </x:c>
      <x:c r="AA2005" s="28" t="n">
        <x:v>90.08</x:v>
      </x:c>
      <x:c r="AB2005" s="28" t="n">
        <x:v>146.83</x:v>
      </x:c>
      <x:c r="AC2005" s="28" t="str">
        <x:v>BOB</x:v>
      </x:c>
      <x:c r="AD2005" s="28" t="n">
        <x:f>IF(AC2005="USD",AB2005*'Parametros'!$B$4,AB2005)</x:f>
        <x:v>146.83</x:v>
      </x:c>
      <x:c r="AE2005" s="28" t="n">
        <x:f>W2005*X2005*(1-Z2005)</x:f>
        <x:v>146.83</x:v>
      </x:c>
      <x:c r="AF2005" s="28" t="n">
        <x:f>W2005*AA2005</x:f>
        <x:v>90.08</x:v>
      </x:c>
      <x:c r="AG2005" s="28" t="n">
        <x:f>AE2005-AF2005</x:f>
        <x:v>56.750000000000014</x:v>
      </x:c>
      <x:c r="AH2005" s="20" t="n">
        <x:f>IF(AE2005&gt;0,AG2005/AE2005,"")</x:f>
        <x:v>0.3865013961724444</x:v>
      </x:c>
      <x:c r="AI2005" s="28" t="n">
        <x:v>90864.71</x:v>
      </x:c>
      <x:c r="AJ2005" s="28"/>
      <x:c r="AK2005"/>
      <x:c r="AL2005" t="str">
        <x:v>Completado</x:v>
      </x:c>
      <x:c r="AM2005" t="str">
        <x:f>IF(W2005&lt;0,"Devuelto",AL2005)</x:f>
        <x:v>Completado</x:v>
      </x:c>
      <x:c r="AN2005" t="str">
        <x:v>Transferencia</x:v>
      </x:c>
      <x:c r="AO2005" s="29" t="str">
        <x:v>Producto/categoría/marca no identificados</x:v>
      </x:c>
      <x:c r="AP2005" t="str">
        <x:f>IF(D2005="","No","Sí")</x:f>
        <x:v>Sí</x:v>
      </x:c>
    </x:row>
    <x:row r="2006">
      <x:c r="A2006" t="n">
        <x:v>2006</x:v>
      </x:c>
      <x:c r="B2006" t="str">
        <x:v>VT0009521</x:v>
      </x:c>
      <x:c r="C2006" t="str">
        <x:v>46099</x:v>
      </x:c>
      <x:c r="D2006" s="27" t="n">
        <x:v>46099</x:v>
      </x:c>
      <x:c r="E2006" t="n">
        <x:f>IF(D2006="","",YEAR(D2006))</x:f>
        <x:v>2026</x:v>
      </x:c>
      <x:c r="F2006" t="n">
        <x:f>IF(D2006="","",MONTH(D2006))</x:f>
        <x:v>3</x:v>
      </x:c>
      <x:c r="G2006" t="str">
        <x:f>IF(D2006="","Fecha no disponible",TEXT(D2006,"mmmm"))</x:f>
        <x:v>March</x:v>
      </x:c>
      <x:c r="H2006" t="str">
        <x:f>IF(D2006="","Fecha no disponible",TEXT(D2006,"yyyy-mm"))</x:f>
        <x:v>2026-03</x:v>
      </x:c>
      <x:c r="I2006" t="str">
        <x:f>IF(D2006="","Fecha no disponible","T"&amp;ROUNDUP(MONTH(D2006)/3,0))</x:f>
        <x:v>T1</x:v>
      </x:c>
      <x:c r="J2006" t="str">
        <x:v>T008</x:v>
      </x:c>
      <x:c r="K2006" t="str">
        <x:v>Tienda Santa Cruz 4</x:v>
      </x:c>
      <x:c r="L2006" t="str">
        <x:v>Barrio</x:v>
      </x:c>
      <x:c r="M2006" t="str">
        <x:v>Santa Cruz</x:v>
      </x:c>
      <x:c r="N2006" t="str">
        <x:f>IFERROR(VLOOKUP(M2006,'Mapeos'!$A$4:$B$30,2,FALSE),M2006)</x:f>
        <x:v>Santa Cruz</x:v>
      </x:c>
      <x:c r="O2006" t="str">
        <x:v>C00160</x:v>
      </x:c>
      <x:c r="P2006" t="str">
        <x:v>Premium</x:v>
      </x:c>
      <x:c r="Q2006" t="str">
        <x:v>P0131</x:v>
      </x:c>
      <x:c r="R2006" t="str">
        <x:v>Cuidado Personal</x:v>
      </x:c>
      <x:c r="S2006" t="str">
        <x:v>Marca C</x:v>
      </x:c>
      <x:c r="T2006" t="str">
        <x:v>Marketplace</x:v>
      </x:c>
      <x:c r="U2006" t="str">
        <x:f>IFERROR(VLOOKUP(T2006,'Mapeos'!$D$4:$E$25,2,FALSE),T2006)</x:f>
        <x:v>Marketplace</x:v>
      </x:c>
      <x:c r="V2006" t="str">
        <x:v>V002</x:v>
      </x:c>
      <x:c r="W2006" t="n">
        <x:v>2</x:v>
      </x:c>
      <x:c r="X2006" s="28" t="n">
        <x:v>95.31</x:v>
      </x:c>
      <x:c r="Y2006" s="20" t="n">
        <x:v>0.25</x:v>
      </x:c>
      <x:c r="Z2006" s="20" t="n">
        <x:f>IF(Y2006&gt;1,Y2006/100,Y2006)</x:f>
        <x:v>0.25</x:v>
      </x:c>
      <x:c r="AA2006" s="28" t="n">
        <x:v>64.44</x:v>
      </x:c>
      <x:c r="AB2006" s="28" t="n">
        <x:v>142.97</x:v>
      </x:c>
      <x:c r="AC2006" s="28" t="str">
        <x:v>BOB</x:v>
      </x:c>
      <x:c r="AD2006" s="28" t="n">
        <x:f>IF(AC2006="USD",AB2006*'Parametros'!$B$4,AB2006)</x:f>
        <x:v>142.97</x:v>
      </x:c>
      <x:c r="AE2006" s="28" t="n">
        <x:f>W2006*X2006*(1-Z2006)</x:f>
        <x:v>142.965</x:v>
      </x:c>
      <x:c r="AF2006" s="28" t="n">
        <x:f>W2006*AA2006</x:f>
        <x:v>128.88</x:v>
      </x:c>
      <x:c r="AG2006" s="28" t="n">
        <x:f>AE2006-AF2006</x:f>
        <x:v>14.085000000000008</x:v>
      </x:c>
      <x:c r="AH2006" s="20" t="n">
        <x:f>IF(AE2006&gt;0,AG2006/AE2006,"")</x:f>
        <x:v>0.09852061693421472</x:v>
      </x:c>
      <x:c r="AI2006" s="28" t="n">
        <x:v>79982.66</x:v>
      </x:c>
      <x:c r="AJ2006" s="28"/>
      <x:c r="AK2006"/>
      <x:c r="AL2006" t="str">
        <x:v>Completado</x:v>
      </x:c>
      <x:c r="AM2006" t="str">
        <x:f>IF(W2006&lt;0,"Devuelto",AL2006)</x:f>
        <x:v>Completado</x:v>
      </x:c>
      <x:c r="AN2006" t="str">
        <x:v>Efectivo</x:v>
      </x:c>
      <x:c r="AO2006" s="29" t="str">
        <x:v>Sin observación</x:v>
      </x:c>
      <x:c r="AP2006" t="str">
        <x:f>IF(D2006="","No","Sí")</x:f>
        <x:v>Sí</x:v>
      </x:c>
    </x:row>
    <x:row r="2007">
      <x:c r="A2007" t="n">
        <x:v>2007</x:v>
      </x:c>
      <x:c r="B2007" t="str">
        <x:v>VT0009526</x:v>
      </x:c>
      <x:c r="C2007" t="str">
        <x:v>45649</x:v>
      </x:c>
      <x:c r="D2007" s="27" t="n">
        <x:v>45649</x:v>
      </x:c>
      <x:c r="E2007" t="n">
        <x:f>IF(D2007="","",YEAR(D2007))</x:f>
        <x:v>2024</x:v>
      </x:c>
      <x:c r="F2007" t="n">
        <x:f>IF(D2007="","",MONTH(D2007))</x:f>
        <x:v>12</x:v>
      </x:c>
      <x:c r="G2007" t="str">
        <x:f>IF(D2007="","Fecha no disponible",TEXT(D2007,"mmmm"))</x:f>
        <x:v>December</x:v>
      </x:c>
      <x:c r="H2007" t="str">
        <x:f>IF(D2007="","Fecha no disponible",TEXT(D2007,"yyyy-mm"))</x:f>
        <x:v>2024-12</x:v>
      </x:c>
      <x:c r="I2007" t="str">
        <x:f>IF(D2007="","Fecha no disponible","T"&amp;ROUNDUP(MONTH(D2007)/3,0))</x:f>
        <x:v>T4</x:v>
      </x:c>
      <x:c r="J2007" t="str">
        <x:v>T020</x:v>
      </x:c>
      <x:c r="K2007" t="str">
        <x:v>Tienda Sucre 4</x:v>
      </x:c>
      <x:c r="L2007" t="str">
        <x:v>Mall</x:v>
      </x:c>
      <x:c r="M2007" t="str">
        <x:v>Sucre</x:v>
      </x:c>
      <x:c r="N2007" t="str">
        <x:f>IFERROR(VLOOKUP(M2007,'Mapeos'!$A$4:$B$30,2,FALSE),M2007)</x:f>
        <x:v>Sucre</x:v>
      </x:c>
      <x:c r="O2007" t="str">
        <x:v>C01378</x:v>
      </x:c>
      <x:c r="P2007" t="str">
        <x:v>Empresa</x:v>
      </x:c>
      <x:c r="Q2007" t="str">
        <x:v>P0007</x:v>
      </x:c>
      <x:c r="R2007" t="str">
        <x:v>Cuidado Personal</x:v>
      </x:c>
      <x:c r="S2007" t="str">
        <x:v>Marca A</x:v>
      </x:c>
      <x:c r="T2007" t="str">
        <x:v>Tienda</x:v>
      </x:c>
      <x:c r="U2007" t="str">
        <x:f>IFERROR(VLOOKUP(T2007,'Mapeos'!$D$4:$E$25,2,FALSE),T2007)</x:f>
        <x:v>Tienda</x:v>
      </x:c>
      <x:c r="V2007" t="str">
        <x:v>V024</x:v>
      </x:c>
      <x:c r="W2007" t="n">
        <x:v>1</x:v>
      </x:c>
      <x:c r="X2007" s="28" t="n">
        <x:v>95.47</x:v>
      </x:c>
      <x:c r="Y2007" s="20" t="n">
        <x:v>0.15</x:v>
      </x:c>
      <x:c r="Z2007" s="20" t="n">
        <x:f>IF(Y2007&gt;1,Y2007/100,Y2007)</x:f>
        <x:v>0.15</x:v>
      </x:c>
      <x:c r="AA2007" s="28" t="n">
        <x:v>53.41</x:v>
      </x:c>
      <x:c r="AB2007" s="28" t="n">
        <x:v>81.15</x:v>
      </x:c>
      <x:c r="AC2007" s="28" t="str">
        <x:v>BOB</x:v>
      </x:c>
      <x:c r="AD2007" s="28" t="n">
        <x:f>IF(AC2007="USD",AB2007*'Parametros'!$B$4,AB2007)</x:f>
        <x:v>81.15</x:v>
      </x:c>
      <x:c r="AE2007" s="28" t="n">
        <x:f>W2007*X2007*(1-Z2007)</x:f>
        <x:v>81.1495</x:v>
      </x:c>
      <x:c r="AF2007" s="28" t="n">
        <x:f>W2007*AA2007</x:f>
        <x:v>53.41</x:v>
      </x:c>
      <x:c r="AG2007" s="28" t="n">
        <x:f>AE2007-AF2007</x:f>
        <x:v>27.739500000000007</x:v>
      </x:c>
      <x:c r="AH2007" s="20" t="n">
        <x:f>IF(AE2007&gt;0,AG2007/AE2007,"")</x:f>
        <x:v>0.3418320507211998</x:v>
      </x:c>
      <x:c r="AI2007" s="28" t="n">
        <x:v>187087.32</x:v>
      </x:c>
      <x:c r="AJ2007" s="28"/>
      <x:c r="AK2007"/>
      <x:c r="AL2007" t="str">
        <x:v>Completado</x:v>
      </x:c>
      <x:c r="AM2007" t="str">
        <x:f>IF(W2007&lt;0,"Devuelto",AL2007)</x:f>
        <x:v>Completado</x:v>
      </x:c>
      <x:c r="AN2007" t="str">
        <x:v>Tarjeta</x:v>
      </x:c>
      <x:c r="AO2007" s="29" t="str">
        <x:v>Sin observación</x:v>
      </x:c>
      <x:c r="AP2007" t="str">
        <x:f>IF(D2007="","No","Sí")</x:f>
        <x:v>Sí</x:v>
      </x:c>
    </x:row>
    <x:row r="2008">
      <x:c r="A2008" t="n">
        <x:v>2008</x:v>
      </x:c>
      <x:c r="B2008" t="str">
        <x:v>VT0009530</x:v>
      </x:c>
      <x:c r="C2008" t="str">
        <x:v>45847</x:v>
      </x:c>
      <x:c r="D2008" s="27" t="n">
        <x:v>45847</x:v>
      </x:c>
      <x:c r="E2008" t="n">
        <x:f>IF(D2008="","",YEAR(D2008))</x:f>
        <x:v>2025</x:v>
      </x:c>
      <x:c r="F2008" t="n">
        <x:f>IF(D2008="","",MONTH(D2008))</x:f>
        <x:v>7</x:v>
      </x:c>
      <x:c r="G2008" t="str">
        <x:f>IF(D2008="","Fecha no disponible",TEXT(D2008,"mmmm"))</x:f>
        <x:v>July</x:v>
      </x:c>
      <x:c r="H2008" t="str">
        <x:f>IF(D2008="","Fecha no disponible",TEXT(D2008,"yyyy-mm"))</x:f>
        <x:v>2025-07</x:v>
      </x:c>
      <x:c r="I2008" t="str">
        <x:f>IF(D2008="","Fecha no disponible","T"&amp;ROUNDUP(MONTH(D2008)/3,0))</x:f>
        <x:v>T3</x:v>
      </x:c>
      <x:c r="J2008" t="str">
        <x:v>T013</x:v>
      </x:c>
      <x:c r="K2008" t="str">
        <x:v>Tienda Potosí 1</x:v>
      </x:c>
      <x:c r="L2008" t="str">
        <x:v>Centro</x:v>
      </x:c>
      <x:c r="M2008" t="str">
        <x:v>Potosí</x:v>
      </x:c>
      <x:c r="N2008" t="str">
        <x:f>IFERROR(VLOOKUP(M2008,'Mapeos'!$A$4:$B$30,2,FALSE),M2008)</x:f>
        <x:v>Potosí</x:v>
      </x:c>
      <x:c r="O2008" t="str">
        <x:v>C01135</x:v>
      </x:c>
      <x:c r="P2008" t="str">
        <x:v>Premium</x:v>
      </x:c>
      <x:c r="Q2008" t="str">
        <x:v>P0042</x:v>
      </x:c>
      <x:c r="R2008" t="str">
        <x:v>Electrónica</x:v>
      </x:c>
      <x:c r="S2008" t="str">
        <x:v>Marca B</x:v>
      </x:c>
      <x:c r="T2008" t="str">
        <x:v>Tienda</x:v>
      </x:c>
      <x:c r="U2008" t="str">
        <x:f>IFERROR(VLOOKUP(T2008,'Mapeos'!$D$4:$E$25,2,FALSE),T2008)</x:f>
        <x:v>Tienda</x:v>
      </x:c>
      <x:c r="V2008" t="str">
        <x:v>V021</x:v>
      </x:c>
      <x:c r="W2008" t="n">
        <x:v>1</x:v>
      </x:c>
      <x:c r="X2008" s="28" t="n">
        <x:v>490.48</x:v>
      </x:c>
      <x:c r="Y2008" s="20" t="n">
        <x:v>0</x:v>
      </x:c>
      <x:c r="Z2008" s="20" t="n">
        <x:f>IF(Y2008&gt;1,Y2008/100,Y2008)</x:f>
        <x:v>0</x:v>
      </x:c>
      <x:c r="AA2008" s="28" t="n">
        <x:v>283.66</x:v>
      </x:c>
      <x:c r="AB2008" s="28" t="n">
        <x:v>490.48</x:v>
      </x:c>
      <x:c r="AC2008" s="28" t="str">
        <x:v>BOB</x:v>
      </x:c>
      <x:c r="AD2008" s="28" t="n">
        <x:f>IF(AC2008="USD",AB2008*'Parametros'!$B$4,AB2008)</x:f>
        <x:v>490.48</x:v>
      </x:c>
      <x:c r="AE2008" s="28" t="n">
        <x:f>W2008*X2008*(1-Z2008)</x:f>
        <x:v>490.48</x:v>
      </x:c>
      <x:c r="AF2008" s="28" t="n">
        <x:f>W2008*AA2008</x:f>
        <x:v>283.66</x:v>
      </x:c>
      <x:c r="AG2008" s="28" t="n">
        <x:f>AE2008-AF2008</x:f>
        <x:v>206.82</x:v>
      </x:c>
      <x:c r="AH2008" s="20" t="n">
        <x:f>IF(AE2008&gt;0,AG2008/AE2008,"")</x:f>
        <x:v>0.4216685695645082</x:v>
      </x:c>
      <x:c r="AI2008" s="28" t="n">
        <x:v>133641.06</x:v>
      </x:c>
      <x:c r="AJ2008" s="28"/>
      <x:c r="AK2008"/>
      <x:c r="AL2008" t="str">
        <x:v>Completado</x:v>
      </x:c>
      <x:c r="AM2008" t="str">
        <x:f>IF(W2008&lt;0,"Devuelto",AL2008)</x:f>
        <x:v>Completado</x:v>
      </x:c>
      <x:c r="AN2008" t="str">
        <x:v>Tarjeta</x:v>
      </x:c>
      <x:c r="AO2008" s="29" t="str">
        <x:v>Sin observación</x:v>
      </x:c>
      <x:c r="AP2008" t="str">
        <x:f>IF(D2008="","No","Sí")</x:f>
        <x:v>Sí</x:v>
      </x:c>
    </x:row>
    <x:row r="2009">
      <x:c r="A2009" t="n">
        <x:v>2009</x:v>
      </x:c>
      <x:c r="B2009" t="str">
        <x:v>VT0009535</x:v>
      </x:c>
      <x:c r="C2009" t="str">
        <x:v>46084</x:v>
      </x:c>
      <x:c r="D2009" s="27" t="n">
        <x:v>46084</x:v>
      </x:c>
      <x:c r="E2009" t="n">
        <x:f>IF(D2009="","",YEAR(D2009))</x:f>
        <x:v>2026</x:v>
      </x:c>
      <x:c r="F2009" t="n">
        <x:f>IF(D2009="","",MONTH(D2009))</x:f>
        <x:v>3</x:v>
      </x:c>
      <x:c r="G2009" t="str">
        <x:f>IF(D2009="","Fecha no disponible",TEXT(D2009,"mmmm"))</x:f>
        <x:v>March</x:v>
      </x:c>
      <x:c r="H2009" t="str">
        <x:f>IF(D2009="","Fecha no disponible",TEXT(D2009,"yyyy-mm"))</x:f>
        <x:v>2026-03</x:v>
      </x:c>
      <x:c r="I2009" t="str">
        <x:f>IF(D2009="","Fecha no disponible","T"&amp;ROUNDUP(MONTH(D2009)/3,0))</x:f>
        <x:v>T1</x:v>
      </x:c>
      <x:c r="J2009" t="str">
        <x:v>T009</x:v>
      </x:c>
      <x:c r="K2009" t="str">
        <x:v>Tienda Cochabamba 1</x:v>
      </x:c>
      <x:c r="L2009" t="str">
        <x:v>Mall</x:v>
      </x:c>
      <x:c r="M2009" t="str">
        <x:v>Cochabamba</x:v>
      </x:c>
      <x:c r="N2009" t="str">
        <x:f>IFERROR(VLOOKUP(M2009,'Mapeos'!$A$4:$B$30,2,FALSE),M2009)</x:f>
        <x:v>Cochabamba</x:v>
      </x:c>
      <x:c r="O2009" t="str">
        <x:v>C01733</x:v>
      </x:c>
      <x:c r="P2009" t="str">
        <x:v>Masivo</x:v>
      </x:c>
      <x:c r="Q2009" t="str">
        <x:v>P0079</x:v>
      </x:c>
      <x:c r="R2009" t="str">
        <x:v>Electrónica</x:v>
      </x:c>
      <x:c r="S2009" t="str">
        <x:v>Marca B</x:v>
      </x:c>
      <x:c r="T2009" t="str">
        <x:v>Tienda</x:v>
      </x:c>
      <x:c r="U2009" t="str">
        <x:f>IFERROR(VLOOKUP(T2009,'Mapeos'!$D$4:$E$25,2,FALSE),T2009)</x:f>
        <x:v>Tienda</x:v>
      </x:c>
      <x:c r="V2009" t="str">
        <x:v>V024</x:v>
      </x:c>
      <x:c r="W2009" t="n">
        <x:v>2</x:v>
      </x:c>
      <x:c r="X2009" s="28" t="n">
        <x:v>618.3</x:v>
      </x:c>
      <x:c r="Y2009" s="20" t="n">
        <x:v>0.15</x:v>
      </x:c>
      <x:c r="Z2009" s="20" t="n">
        <x:f>IF(Y2009&gt;1,Y2009/100,Y2009)</x:f>
        <x:v>0.15</x:v>
      </x:c>
      <x:c r="AA2009" s="28" t="n">
        <x:v>426.8</x:v>
      </x:c>
      <x:c r="AB2009" s="28" t="n">
        <x:v>1051.11</x:v>
      </x:c>
      <x:c r="AC2009" s="28" t="str">
        <x:v>BOB</x:v>
      </x:c>
      <x:c r="AD2009" s="28" t="n">
        <x:f>IF(AC2009="USD",AB2009*'Parametros'!$B$4,AB2009)</x:f>
        <x:v>1051.11</x:v>
      </x:c>
      <x:c r="AE2009" s="28" t="n">
        <x:f>W2009*X2009*(1-Z2009)</x:f>
        <x:v>1051.11</x:v>
      </x:c>
      <x:c r="AF2009" s="28" t="n">
        <x:f>W2009*AA2009</x:f>
        <x:v>853.6</x:v>
      </x:c>
      <x:c r="AG2009" s="28" t="n">
        <x:f>AE2009-AF2009</x:f>
        <x:v>197.50999999999988</x:v>
      </x:c>
      <x:c r="AH2009" s="20" t="n">
        <x:f>IF(AE2009&gt;0,AG2009/AE2009,"")</x:f>
        <x:v>0.18790611829399387</x:v>
      </x:c>
      <x:c r="AI2009" s="28" t="n">
        <x:v>133271.44</x:v>
      </x:c>
      <x:c r="AJ2009" s="28"/>
      <x:c r="AK2009"/>
      <x:c r="AL2009" t="str">
        <x:v>Completado</x:v>
      </x:c>
      <x:c r="AM2009" t="str">
        <x:f>IF(W2009&lt;0,"Devuelto",AL2009)</x:f>
        <x:v>Completado</x:v>
      </x:c>
      <x:c r="AN2009" t="str">
        <x:v>QR</x:v>
      </x:c>
      <x:c r="AO2009" s="29" t="str">
        <x:v>Sin observación</x:v>
      </x:c>
      <x:c r="AP2009" t="str">
        <x:f>IF(D2009="","No","Sí")</x:f>
        <x:v>Sí</x:v>
      </x:c>
    </x:row>
    <x:row r="2010">
      <x:c r="A2010" t="n">
        <x:v>2010</x:v>
      </x:c>
      <x:c r="B2010" t="str">
        <x:v>VT0009540</x:v>
      </x:c>
      <x:c r="C2010" t="str">
        <x:v>46082</x:v>
      </x:c>
      <x:c r="D2010" s="27" t="n">
        <x:v>46082</x:v>
      </x:c>
      <x:c r="E2010" t="n">
        <x:f>IF(D2010="","",YEAR(D2010))</x:f>
        <x:v>2026</x:v>
      </x:c>
      <x:c r="F2010" t="n">
        <x:f>IF(D2010="","",MONTH(D2010))</x:f>
        <x:v>3</x:v>
      </x:c>
      <x:c r="G2010" t="str">
        <x:f>IF(D2010="","Fecha no disponible",TEXT(D2010,"mmmm"))</x:f>
        <x:v>March</x:v>
      </x:c>
      <x:c r="H2010" t="str">
        <x:f>IF(D2010="","Fecha no disponible",TEXT(D2010,"yyyy-mm"))</x:f>
        <x:v>2026-03</x:v>
      </x:c>
      <x:c r="I2010" t="str">
        <x:f>IF(D2010="","Fecha no disponible","T"&amp;ROUNDUP(MONTH(D2010)/3,0))</x:f>
        <x:v>T1</x:v>
      </x:c>
      <x:c r="J2010" t="str">
        <x:v>T016</x:v>
      </x:c>
      <x:c r="K2010" t="str">
        <x:v>Tienda Potosí 4</x:v>
      </x:c>
      <x:c r="L2010" t="str">
        <x:v>Centro</x:v>
      </x:c>
      <x:c r="M2010" t="str">
        <x:v>Potosí</x:v>
      </x:c>
      <x:c r="N2010" t="str">
        <x:f>IFERROR(VLOOKUP(M2010,'Mapeos'!$A$4:$B$30,2,FALSE),M2010)</x:f>
        <x:v>Potosí</x:v>
      </x:c>
      <x:c r="O2010" t="str">
        <x:v>C01644</x:v>
      </x:c>
      <x:c r="P2010" t="str">
        <x:v>Premium</x:v>
      </x:c>
      <x:c r="Q2010" t="str">
        <x:v>P0140</x:v>
      </x:c>
      <x:c r="R2010" t="str">
        <x:v>Hogar</x:v>
      </x:c>
      <x:c r="S2010" t="str">
        <x:v>Marca D</x:v>
      </x:c>
      <x:c r="T2010" t="str">
        <x:v>Tienda</x:v>
      </x:c>
      <x:c r="U2010" t="str">
        <x:f>IFERROR(VLOOKUP(T2010,'Mapeos'!$D$4:$E$25,2,FALSE),T2010)</x:f>
        <x:v>Tienda</x:v>
      </x:c>
      <x:c r="V2010" t="str">
        <x:v>V019</x:v>
      </x:c>
      <x:c r="W2010" t="n">
        <x:v>10</x:v>
      </x:c>
      <x:c r="X2010" s="28" t="n">
        <x:v>216.74</x:v>
      </x:c>
      <x:c r="Y2010" s="20" t="n">
        <x:v>0</x:v>
      </x:c>
      <x:c r="Z2010" s="20" t="n">
        <x:f>IF(Y2010&gt;1,Y2010/100,Y2010)</x:f>
        <x:v>0</x:v>
      </x:c>
      <x:c r="AA2010" s="28" t="n">
        <x:v>122.58</x:v>
      </x:c>
      <x:c r="AB2010" s="28" t="n">
        <x:v>2167.4</x:v>
      </x:c>
      <x:c r="AC2010" s="28" t="str">
        <x:v>BOB</x:v>
      </x:c>
      <x:c r="AD2010" s="28" t="n">
        <x:f>IF(AC2010="USD",AB2010*'Parametros'!$B$4,AB2010)</x:f>
        <x:v>2167.4</x:v>
      </x:c>
      <x:c r="AE2010" s="28" t="n">
        <x:f>W2010*X2010*(1-Z2010)</x:f>
        <x:v>2167.4</x:v>
      </x:c>
      <x:c r="AF2010" s="28" t="n">
        <x:f>W2010*AA2010</x:f>
        <x:v>1225.8</x:v>
      </x:c>
      <x:c r="AG2010" s="28" t="n">
        <x:f>AE2010-AF2010</x:f>
        <x:v>941.6000000000001</x:v>
      </x:c>
      <x:c r="AH2010" s="20" t="n">
        <x:f>IF(AE2010&gt;0,AG2010/AE2010,"")</x:f>
        <x:v>0.43443757497462404</x:v>
      </x:c>
      <x:c r="AI2010" s="28" t="n">
        <x:v>135673.52</x:v>
      </x:c>
      <x:c r="AJ2010" s="28"/>
      <x:c r="AK2010"/>
      <x:c r="AL2010" t="str">
        <x:v>Completado</x:v>
      </x:c>
      <x:c r="AM2010" t="str">
        <x:f>IF(W2010&lt;0,"Devuelto",AL2010)</x:f>
        <x:v>Completado</x:v>
      </x:c>
      <x:c r="AN2010" t="str">
        <x:v>Transferencia</x:v>
      </x:c>
      <x:c r="AO2010" s="29" t="str">
        <x:v>Sin observación</x:v>
      </x:c>
      <x:c r="AP2010" t="str">
        <x:f>IF(D2010="","No","Sí")</x:f>
        <x:v>Sí</x:v>
      </x:c>
    </x:row>
    <x:row r="2011">
      <x:c r="A2011" t="n">
        <x:v>2011</x:v>
      </x:c>
      <x:c r="B2011" t="str">
        <x:v>VT0009545</x:v>
      </x:c>
      <x:c r="C2011" t="str">
        <x:v>46154</x:v>
      </x:c>
      <x:c r="D2011" s="27" t="n">
        <x:v>46154</x:v>
      </x:c>
      <x:c r="E2011" t="n">
        <x:f>IF(D2011="","",YEAR(D2011))</x:f>
        <x:v>2026</x:v>
      </x:c>
      <x:c r="F2011" t="n">
        <x:f>IF(D2011="","",MONTH(D2011))</x:f>
        <x:v>5</x:v>
      </x:c>
      <x:c r="G2011" t="str">
        <x:f>IF(D2011="","Fecha no disponible",TEXT(D2011,"mmmm"))</x:f>
        <x:v>May</x:v>
      </x:c>
      <x:c r="H2011" t="str">
        <x:f>IF(D2011="","Fecha no disponible",TEXT(D2011,"yyyy-mm"))</x:f>
        <x:v>2026-05</x:v>
      </x:c>
      <x:c r="I2011" t="str">
        <x:f>IF(D2011="","Fecha no disponible","T"&amp;ROUNDUP(MONTH(D2011)/3,0))</x:f>
        <x:v>T2</x:v>
      </x:c>
      <x:c r="J2011" t="str">
        <x:v>T019</x:v>
      </x:c>
      <x:c r="K2011" t="str">
        <x:v>Tienda Sucre 3</x:v>
      </x:c>
      <x:c r="L2011" t="str">
        <x:v>Centro</x:v>
      </x:c>
      <x:c r="M2011" t="str">
        <x:v>Chuquisaca</x:v>
      </x:c>
      <x:c r="N2011" t="str">
        <x:f>IFERROR(VLOOKUP(M2011,'Mapeos'!$A$4:$B$30,2,FALSE),M2011)</x:f>
        <x:v>Sucre</x:v>
      </x:c>
      <x:c r="O2011" t="str">
        <x:v>C00949</x:v>
      </x:c>
      <x:c r="P2011" t="str">
        <x:v>Masivo</x:v>
      </x:c>
      <x:c r="Q2011" t="str">
        <x:v>P0039</x:v>
      </x:c>
      <x:c r="R2011" t="str">
        <x:v>Deportes</x:v>
      </x:c>
      <x:c r="S2011" t="str">
        <x:v>Marca B</x:v>
      </x:c>
      <x:c r="T2011" t="str">
        <x:v>Tienda</x:v>
      </x:c>
      <x:c r="U2011" t="str">
        <x:f>IFERROR(VLOOKUP(T2011,'Mapeos'!$D$4:$E$25,2,FALSE),T2011)</x:f>
        <x:v>Tienda</x:v>
      </x:c>
      <x:c r="V2011" t="str">
        <x:v>V009</x:v>
      </x:c>
      <x:c r="W2011" t="n">
        <x:v>3</x:v>
      </x:c>
      <x:c r="X2011" s="28" t="n">
        <x:v>249.06</x:v>
      </x:c>
      <x:c r="Y2011" s="20" t="n">
        <x:v>0.15</x:v>
      </x:c>
      <x:c r="Z2011" s="20" t="n">
        <x:f>IF(Y2011&gt;1,Y2011/100,Y2011)</x:f>
        <x:v>0.15</x:v>
      </x:c>
      <x:c r="AA2011" s="28" t="n">
        <x:v>154.82</x:v>
      </x:c>
      <x:c r="AB2011" s="28" t="n">
        <x:v>635.1</x:v>
      </x:c>
      <x:c r="AC2011" s="28" t="str">
        <x:v>BOB</x:v>
      </x:c>
      <x:c r="AD2011" s="28" t="n">
        <x:f>IF(AC2011="USD",AB2011*'Parametros'!$B$4,AB2011)</x:f>
        <x:v>635.1</x:v>
      </x:c>
      <x:c r="AE2011" s="28" t="n">
        <x:f>W2011*X2011*(1-Z2011)</x:f>
        <x:v>635.1030000000001</x:v>
      </x:c>
      <x:c r="AF2011" s="28" t="n">
        <x:f>W2011*AA2011</x:f>
        <x:v>464.46</x:v>
      </x:c>
      <x:c r="AG2011" s="28" t="n">
        <x:f>AE2011-AF2011</x:f>
        <x:v>170.6430000000001</x:v>
      </x:c>
      <x:c r="AH2011" s="20" t="n">
        <x:f>IF(AE2011&gt;0,AG2011/AE2011,"")</x:f>
        <x:v>0.2686855517923865</x:v>
      </x:c>
      <x:c r="AI2011" s="28"/>
      <x:c r="AJ2011" s="28"/>
      <x:c r="AK2011"/>
      <x:c r="AL2011" t="str">
        <x:v>Completado</x:v>
      </x:c>
      <x:c r="AM2011" t="str">
        <x:f>IF(W2011&lt;0,"Devuelto",AL2011)</x:f>
        <x:v>Completado</x:v>
      </x:c>
      <x:c r="AN2011" t="str">
        <x:v>Tarjeta</x:v>
      </x:c>
      <x:c r="AO2011" s="29" t="str">
        <x:v>Región estandarizada; Meta original vacía</x:v>
      </x:c>
      <x:c r="AP2011" t="str">
        <x:f>IF(D2011="","No","Sí")</x:f>
        <x:v>Sí</x:v>
      </x:c>
    </x:row>
    <x:row r="2012">
      <x:c r="A2012" t="n">
        <x:v>2012</x:v>
      </x:c>
      <x:c r="B2012" t="str">
        <x:v>VT0009549</x:v>
      </x:c>
      <x:c r="C2012" t="str">
        <x:v>45715</x:v>
      </x:c>
      <x:c r="D2012" s="27" t="n">
        <x:v>45715</x:v>
      </x:c>
      <x:c r="E2012" t="n">
        <x:f>IF(D2012="","",YEAR(D2012))</x:f>
        <x:v>2025</x:v>
      </x:c>
      <x:c r="F2012" t="n">
        <x:f>IF(D2012="","",MONTH(D2012))</x:f>
        <x:v>2</x:v>
      </x:c>
      <x:c r="G2012" t="str">
        <x:f>IF(D2012="","Fecha no disponible",TEXT(D2012,"mmmm"))</x:f>
        <x:v>February</x:v>
      </x:c>
      <x:c r="H2012" t="str">
        <x:f>IF(D2012="","Fecha no disponible",TEXT(D2012,"yyyy-mm"))</x:f>
        <x:v>2025-02</x:v>
      </x:c>
      <x:c r="I2012" t="str">
        <x:f>IF(D2012="","Fecha no disponible","T"&amp;ROUNDUP(MONTH(D2012)/3,0))</x:f>
        <x:v>T1</x:v>
      </x:c>
      <x:c r="J2012" t="str">
        <x:v>T010</x:v>
      </x:c>
      <x:c r="K2012" t="str">
        <x:v>Tienda Cochabamba 2</x:v>
      </x:c>
      <x:c r="L2012" t="str">
        <x:v>Barrio</x:v>
      </x:c>
      <x:c r="M2012" t="str">
        <x:v>Cochabamba</x:v>
      </x:c>
      <x:c r="N2012" t="str">
        <x:f>IFERROR(VLOOKUP(M2012,'Mapeos'!$A$4:$B$30,2,FALSE),M2012)</x:f>
        <x:v>Cochabamba</x:v>
      </x:c>
      <x:c r="O2012" t="str">
        <x:v>C00751</x:v>
      </x:c>
      <x:c r="P2012" t="str">
        <x:v>Empresa</x:v>
      </x:c>
      <x:c r="Q2012" t="str">
        <x:v>P0062</x:v>
      </x:c>
      <x:c r="R2012" t="str">
        <x:v>Hogar</x:v>
      </x:c>
      <x:c r="S2012" t="str">
        <x:v>Marca B</x:v>
      </x:c>
      <x:c r="T2012" t="str">
        <x:v>E-commerce</x:v>
      </x:c>
      <x:c r="U2012" t="str">
        <x:f>IFERROR(VLOOKUP(T2012,'Mapeos'!$D$4:$E$25,2,FALSE),T2012)</x:f>
        <x:v>E-commerce</x:v>
      </x:c>
      <x:c r="V2012" t="str">
        <x:v>V020</x:v>
      </x:c>
      <x:c r="W2012" t="n">
        <x:v>1</x:v>
      </x:c>
      <x:c r="X2012" s="28" t="n">
        <x:v>252.54</x:v>
      </x:c>
      <x:c r="Y2012" s="20" t="n">
        <x:v>0.25</x:v>
      </x:c>
      <x:c r="Z2012" s="20" t="n">
        <x:f>IF(Y2012&gt;1,Y2012/100,Y2012)</x:f>
        <x:v>0.25</x:v>
      </x:c>
      <x:c r="AA2012" s="28" t="n">
        <x:v>186.69</x:v>
      </x:c>
      <x:c r="AB2012" s="28" t="n">
        <x:v>189.41</x:v>
      </x:c>
      <x:c r="AC2012" s="28" t="str">
        <x:v>BOB</x:v>
      </x:c>
      <x:c r="AD2012" s="28" t="n">
        <x:f>IF(AC2012="USD",AB2012*'Parametros'!$B$4,AB2012)</x:f>
        <x:v>189.41</x:v>
      </x:c>
      <x:c r="AE2012" s="28" t="n">
        <x:f>W2012*X2012*(1-Z2012)</x:f>
        <x:v>189.405</x:v>
      </x:c>
      <x:c r="AF2012" s="28" t="n">
        <x:f>W2012*AA2012</x:f>
        <x:v>186.69</x:v>
      </x:c>
      <x:c r="AG2012" s="28" t="n">
        <x:f>AE2012-AF2012</x:f>
        <x:v>2.7150000000000034</x:v>
      </x:c>
      <x:c r="AH2012" s="20" t="n">
        <x:f>IF(AE2012&gt;0,AG2012/AE2012,"")</x:f>
        <x:v>0.014334362873208223</x:v>
      </x:c>
      <x:c r="AI2012" s="28" t="n">
        <x:v>86253.49</x:v>
      </x:c>
      <x:c r="AJ2012" s="28"/>
      <x:c r="AK2012"/>
      <x:c r="AL2012" t="str">
        <x:v>Completado</x:v>
      </x:c>
      <x:c r="AM2012" t="str">
        <x:f>IF(W2012&lt;0,"Devuelto",AL2012)</x:f>
        <x:v>Completado</x:v>
      </x:c>
      <x:c r="AN2012" t="str">
        <x:v>QR</x:v>
      </x:c>
      <x:c r="AO2012" s="29" t="str">
        <x:v>Sin observación</x:v>
      </x:c>
      <x:c r="AP2012" t="str">
        <x:f>IF(D2012="","No","Sí")</x:f>
        <x:v>Sí</x:v>
      </x:c>
    </x:row>
    <x:row r="2013">
      <x:c r="A2013" t="n">
        <x:v>2013</x:v>
      </x:c>
      <x:c r="B2013" t="str">
        <x:v>VT0009554</x:v>
      </x:c>
      <x:c r="C2013" t="str">
        <x:v>s/f</x:v>
      </x:c>
      <x:c r="D2013" s="27"/>
      <x:c r="E2013" t="str">
        <x:f>IF(D2013="","",YEAR(D2013))</x:f>
      </x:c>
      <x:c r="F2013" t="str">
        <x:f>IF(D2013="","",MONTH(D2013))</x:f>
      </x:c>
      <x:c r="G2013" t="str">
        <x:f>IF(D2013="","Fecha no disponible",TEXT(D2013,"mmmm"))</x:f>
        <x:v>Fecha no disponible</x:v>
      </x:c>
      <x:c r="H2013" t="str">
        <x:f>IF(D2013="","Fecha no disponible",TEXT(D2013,"yyyy-mm"))</x:f>
        <x:v>Fecha no disponible</x:v>
      </x:c>
      <x:c r="I2013" t="str">
        <x:f>IF(D2013="","Fecha no disponible","T"&amp;ROUNDUP(MONTH(D2013)/3,0))</x:f>
        <x:v>Fecha no disponible</x:v>
      </x:c>
      <x:c r="J2013" t="str">
        <x:v>T018</x:v>
      </x:c>
      <x:c r="K2013" t="str">
        <x:v>Tienda Sucre 2</x:v>
      </x:c>
      <x:c r="L2013" t="str">
        <x:v>Mall</x:v>
      </x:c>
      <x:c r="M2013" t="str">
        <x:v>SUCRE</x:v>
      </x:c>
      <x:c r="N2013" t="str">
        <x:f>IFERROR(VLOOKUP(M2013,'Mapeos'!$A$4:$B$30,2,FALSE),M2013)</x:f>
        <x:v>Sucre</x:v>
      </x:c>
      <x:c r="O2013" t="str">
        <x:v>C00790</x:v>
      </x:c>
      <x:c r="P2013" t="str">
        <x:v>Frecuente</x:v>
      </x:c>
      <x:c r="Q2013" t="str">
        <x:v>P0111</x:v>
      </x:c>
      <x:c r="R2013" t="str">
        <x:v>Hogar</x:v>
      </x:c>
      <x:c r="S2013" t="str">
        <x:v>Marca B</x:v>
      </x:c>
      <x:c r="T2013" t="str">
        <x:v>Tienda</x:v>
      </x:c>
      <x:c r="U2013" t="str">
        <x:f>IFERROR(VLOOKUP(T2013,'Mapeos'!$D$4:$E$25,2,FALSE),T2013)</x:f>
        <x:v>Tienda</x:v>
      </x:c>
      <x:c r="V2013" t="str">
        <x:v>V028</x:v>
      </x:c>
      <x:c r="W2013" t="n">
        <x:v>5</x:v>
      </x:c>
      <x:c r="X2013" s="28" t="n">
        <x:v>277.64</x:v>
      </x:c>
      <x:c r="Y2013" s="20" t="n">
        <x:v>0.05</x:v>
      </x:c>
      <x:c r="Z2013" s="20" t="n">
        <x:f>IF(Y2013&gt;1,Y2013/100,Y2013)</x:f>
        <x:v>0.05</x:v>
      </x:c>
      <x:c r="AA2013" s="28" t="n">
        <x:v>218.34</x:v>
      </x:c>
      <x:c r="AB2013" s="28" t="n">
        <x:v>1318.79</x:v>
      </x:c>
      <x:c r="AC2013" s="28" t="str">
        <x:v>BOB</x:v>
      </x:c>
      <x:c r="AD2013" s="28" t="n">
        <x:f>IF(AC2013="USD",AB2013*'Parametros'!$B$4,AB2013)</x:f>
        <x:v>1318.79</x:v>
      </x:c>
      <x:c r="AE2013" s="28" t="n">
        <x:f>W2013*X2013*(1-Z2013)</x:f>
        <x:v>1318.7899999999997</x:v>
      </x:c>
      <x:c r="AF2013" s="28" t="n">
        <x:f>W2013*AA2013</x:f>
        <x:v>1091.7</x:v>
      </x:c>
      <x:c r="AG2013" s="28" t="n">
        <x:f>AE2013-AF2013</x:f>
        <x:v>227.0899999999997</x:v>
      </x:c>
      <x:c r="AH2013" s="20" t="n">
        <x:f>IF(AE2013&gt;0,AG2013/AE2013,"")</x:f>
        <x:v>0.17219572486900853</x:v>
      </x:c>
      <x:c r="AI2013" s="28" t="n">
        <x:v>180344.32</x:v>
      </x:c>
      <x:c r="AJ2013" s="28"/>
      <x:c r="AK2013"/>
      <x:c r="AL2013" t="str">
        <x:v>Completado</x:v>
      </x:c>
      <x:c r="AM2013" t="str">
        <x:f>IF(W2013&lt;0,"Devuelto",AL2013)</x:f>
        <x:v>Completado</x:v>
      </x:c>
      <x:c r="AN2013" t="str">
        <x:v>QR</x:v>
      </x:c>
      <x:c r="AO2013" s="29" t="str">
        <x:v>Fecha inválida; Región estandarizada</x:v>
      </x:c>
      <x:c r="AP2013" t="str">
        <x:f>IF(D2013="","No","Sí")</x:f>
        <x:v>No</x:v>
      </x:c>
    </x:row>
    <x:row r="2014">
      <x:c r="A2014" t="n">
        <x:v>2014</x:v>
      </x:c>
      <x:c r="B2014" t="str">
        <x:v>VT0009559</x:v>
      </x:c>
      <x:c r="C2014" t="str">
        <x:v>45480</x:v>
      </x:c>
      <x:c r="D2014" s="27" t="n">
        <x:v>45480</x:v>
      </x:c>
      <x:c r="E2014" t="n">
        <x:f>IF(D2014="","",YEAR(D2014))</x:f>
        <x:v>2024</x:v>
      </x:c>
      <x:c r="F2014" t="n">
        <x:f>IF(D2014="","",MONTH(D2014))</x:f>
        <x:v>7</x:v>
      </x:c>
      <x:c r="G2014" t="str">
        <x:f>IF(D2014="","Fecha no disponible",TEXT(D2014,"mmmm"))</x:f>
        <x:v>July</x:v>
      </x:c>
      <x:c r="H2014" t="str">
        <x:f>IF(D2014="","Fecha no disponible",TEXT(D2014,"yyyy-mm"))</x:f>
        <x:v>2024-07</x:v>
      </x:c>
      <x:c r="I2014" t="str">
        <x:f>IF(D2014="","Fecha no disponible","T"&amp;ROUNDUP(MONTH(D2014)/3,0))</x:f>
        <x:v>T3</x:v>
      </x:c>
      <x:c r="J2014" t="str">
        <x:v>T003</x:v>
      </x:c>
      <x:c r="K2014" t="str">
        <x:v>Tienda La Paz 3</x:v>
      </x:c>
      <x:c r="L2014" t="str">
        <x:v>Barrio</x:v>
      </x:c>
      <x:c r="M2014" t="str">
        <x:v>La Paz</x:v>
      </x:c>
      <x:c r="N2014" t="str">
        <x:f>IFERROR(VLOOKUP(M2014,'Mapeos'!$A$4:$B$30,2,FALSE),M2014)</x:f>
        <x:v>La Paz</x:v>
      </x:c>
      <x:c r="O2014" t="str">
        <x:v>C00046</x:v>
      </x:c>
      <x:c r="P2014" t="str">
        <x:v>Frecuente</x:v>
      </x:c>
      <x:c r="Q2014" t="str">
        <x:v>P0109</x:v>
      </x:c>
      <x:c r="R2014" t="str">
        <x:v>Electrónica</x:v>
      </x:c>
      <x:c r="S2014" t="str">
        <x:v>Marca D</x:v>
      </x:c>
      <x:c r="T2014" t="str">
        <x:v>E-commerce</x:v>
      </x:c>
      <x:c r="U2014" t="str">
        <x:f>IFERROR(VLOOKUP(T2014,'Mapeos'!$D$4:$E$25,2,FALSE),T2014)</x:f>
        <x:v>E-commerce</x:v>
      </x:c>
      <x:c r="V2014" t="str">
        <x:v>V008</x:v>
      </x:c>
      <x:c r="W2014" t="n">
        <x:v>1</x:v>
      </x:c>
      <x:c r="X2014" s="28" t="n">
        <x:v>294.8</x:v>
      </x:c>
      <x:c r="Y2014" s="20" t="n">
        <x:v>0.05</x:v>
      </x:c>
      <x:c r="Z2014" s="20" t="n">
        <x:f>IF(Y2014&gt;1,Y2014/100,Y2014)</x:f>
        <x:v>0.05</x:v>
      </x:c>
      <x:c r="AA2014" s="28" t="n">
        <x:v>185.21</x:v>
      </x:c>
      <x:c r="AB2014" s="28" t="n">
        <x:v>280.06</x:v>
      </x:c>
      <x:c r="AC2014" s="28" t="str">
        <x:v>BOB</x:v>
      </x:c>
      <x:c r="AD2014" s="28" t="n">
        <x:f>IF(AC2014="USD",AB2014*'Parametros'!$B$4,AB2014)</x:f>
        <x:v>280.06</x:v>
      </x:c>
      <x:c r="AE2014" s="28" t="n">
        <x:f>W2014*X2014*(1-Z2014)</x:f>
        <x:v>280.06</x:v>
      </x:c>
      <x:c r="AF2014" s="28" t="n">
        <x:f>W2014*AA2014</x:f>
        <x:v>185.21</x:v>
      </x:c>
      <x:c r="AG2014" s="28" t="n">
        <x:f>AE2014-AF2014</x:f>
        <x:v>94.85</x:v>
      </x:c>
      <x:c r="AH2014" s="20" t="n">
        <x:f>IF(AE2014&gt;0,AG2014/AE2014,"")</x:f>
        <x:v>0.33867742626580016</x:v>
      </x:c>
      <x:c r="AI2014" s="28" t="n">
        <x:v>79499.25</x:v>
      </x:c>
      <x:c r="AJ2014" s="28"/>
      <x:c r="AK2014"/>
      <x:c r="AL2014" t="str">
        <x:v>Completado</x:v>
      </x:c>
      <x:c r="AM2014" t="str">
        <x:f>IF(W2014&lt;0,"Devuelto",AL2014)</x:f>
        <x:v>Completado</x:v>
      </x:c>
      <x:c r="AN2014" t="str">
        <x:v>QR</x:v>
      </x:c>
      <x:c r="AO2014" s="29" t="str">
        <x:v>Sin observación</x:v>
      </x:c>
      <x:c r="AP2014" t="str">
        <x:f>IF(D2014="","No","Sí")</x:f>
        <x:v>Sí</x:v>
      </x:c>
    </x:row>
    <x:row r="2015">
      <x:c r="A2015" t="n">
        <x:v>2015</x:v>
      </x:c>
      <x:c r="B2015" t="str">
        <x:v>VT0009564</x:v>
      </x:c>
      <x:c r="C2015" t="str">
        <x:v>45403</x:v>
      </x:c>
      <x:c r="D2015" s="27" t="n">
        <x:v>45403</x:v>
      </x:c>
      <x:c r="E2015" t="n">
        <x:f>IF(D2015="","",YEAR(D2015))</x:f>
        <x:v>2024</x:v>
      </x:c>
      <x:c r="F2015" t="n">
        <x:f>IF(D2015="","",MONTH(D2015))</x:f>
        <x:v>4</x:v>
      </x:c>
      <x:c r="G2015" t="str">
        <x:f>IF(D2015="","Fecha no disponible",TEXT(D2015,"mmmm"))</x:f>
        <x:v>April</x:v>
      </x:c>
      <x:c r="H2015" t="str">
        <x:f>IF(D2015="","Fecha no disponible",TEXT(D2015,"yyyy-mm"))</x:f>
        <x:v>2024-04</x:v>
      </x:c>
      <x:c r="I2015" t="str">
        <x:f>IF(D2015="","Fecha no disponible","T"&amp;ROUNDUP(MONTH(D2015)/3,0))</x:f>
        <x:v>T2</x:v>
      </x:c>
      <x:c r="J2015" t="str">
        <x:v>T019</x:v>
      </x:c>
      <x:c r="K2015" t="str">
        <x:v>Tienda Sucre 3</x:v>
      </x:c>
      <x:c r="L2015" t="str">
        <x:v>Centro</x:v>
      </x:c>
      <x:c r="M2015" t="str">
        <x:v>Sucre</x:v>
      </x:c>
      <x:c r="N2015" t="str">
        <x:f>IFERROR(VLOOKUP(M2015,'Mapeos'!$A$4:$B$30,2,FALSE),M2015)</x:f>
        <x:v>Sucre</x:v>
      </x:c>
      <x:c r="O2015" t="str">
        <x:v>C01573</x:v>
      </x:c>
      <x:c r="P2015" t="str">
        <x:v>Empresa</x:v>
      </x:c>
      <x:c r="Q2015" t="str">
        <x:v>P0106</x:v>
      </x:c>
      <x:c r="R2015" t="str">
        <x:v>Hogar</x:v>
      </x:c>
      <x:c r="S2015" t="str">
        <x:v>Marca A</x:v>
      </x:c>
      <x:c r="T2015" t="str">
        <x:v>Tienda</x:v>
      </x:c>
      <x:c r="U2015" t="str">
        <x:f>IFERROR(VLOOKUP(T2015,'Mapeos'!$D$4:$E$25,2,FALSE),T2015)</x:f>
        <x:v>Tienda</x:v>
      </x:c>
      <x:c r="V2015" t="str">
        <x:v>V010</x:v>
      </x:c>
      <x:c r="W2015" t="n">
        <x:v>2</x:v>
      </x:c>
      <x:c r="X2015" s="28" t="n">
        <x:v>316.8</x:v>
      </x:c>
      <x:c r="Y2015" s="20" t="n">
        <x:v>0</x:v>
      </x:c>
      <x:c r="Z2015" s="20" t="n">
        <x:f>IF(Y2015&gt;1,Y2015/100,Y2015)</x:f>
        <x:v>0</x:v>
      </x:c>
      <x:c r="AA2015" s="28" t="n">
        <x:v>185.2</x:v>
      </x:c>
      <x:c r="AB2015" s="28" t="n">
        <x:v>633.6</x:v>
      </x:c>
      <x:c r="AC2015" s="28" t="str">
        <x:v>BOB</x:v>
      </x:c>
      <x:c r="AD2015" s="28" t="n">
        <x:f>IF(AC2015="USD",AB2015*'Parametros'!$B$4,AB2015)</x:f>
        <x:v>633.6</x:v>
      </x:c>
      <x:c r="AE2015" s="28" t="n">
        <x:f>W2015*X2015*(1-Z2015)</x:f>
        <x:v>633.6</x:v>
      </x:c>
      <x:c r="AF2015" s="28" t="n">
        <x:f>W2015*AA2015</x:f>
        <x:v>370.4</x:v>
      </x:c>
      <x:c r="AG2015" s="28" t="n">
        <x:f>AE2015-AF2015</x:f>
        <x:v>263.20000000000005</x:v>
      </x:c>
      <x:c r="AH2015" s="20" t="n">
        <x:f>IF(AE2015&gt;0,AG2015/AE2015,"")</x:f>
        <x:v>0.41540404040404044</x:v>
      </x:c>
      <x:c r="AI2015" s="28" t="n">
        <x:v>127625.59</x:v>
      </x:c>
      <x:c r="AJ2015" s="28"/>
      <x:c r="AK2015"/>
      <x:c r="AL2015" t="str">
        <x:v>Completado</x:v>
      </x:c>
      <x:c r="AM2015" t="str">
        <x:f>IF(W2015&lt;0,"Devuelto",AL2015)</x:f>
        <x:v>Completado</x:v>
      </x:c>
      <x:c r="AN2015" t="str">
        <x:v>QR</x:v>
      </x:c>
      <x:c r="AO2015" s="29" t="str">
        <x:v>Sin observación</x:v>
      </x:c>
      <x:c r="AP2015" t="str">
        <x:f>IF(D2015="","No","Sí")</x:f>
        <x:v>Sí</x:v>
      </x:c>
    </x:row>
    <x:row r="2016">
      <x:c r="A2016" t="n">
        <x:v>2016</x:v>
      </x:c>
      <x:c r="B2016" t="str">
        <x:v>VT0009568</x:v>
      </x:c>
      <x:c r="C2016" t="str">
        <x:v>45483</x:v>
      </x:c>
      <x:c r="D2016" s="27" t="n">
        <x:v>45483</x:v>
      </x:c>
      <x:c r="E2016" t="n">
        <x:f>IF(D2016="","",YEAR(D2016))</x:f>
        <x:v>2024</x:v>
      </x:c>
      <x:c r="F2016" t="n">
        <x:f>IF(D2016="","",MONTH(D2016))</x:f>
        <x:v>7</x:v>
      </x:c>
      <x:c r="G2016" t="str">
        <x:f>IF(D2016="","Fecha no disponible",TEXT(D2016,"mmmm"))</x:f>
        <x:v>July</x:v>
      </x:c>
      <x:c r="H2016" t="str">
        <x:f>IF(D2016="","Fecha no disponible",TEXT(D2016,"yyyy-mm"))</x:f>
        <x:v>2024-07</x:v>
      </x:c>
      <x:c r="I2016" t="str">
        <x:f>IF(D2016="","Fecha no disponible","T"&amp;ROUNDUP(MONTH(D2016)/3,0))</x:f>
        <x:v>T3</x:v>
      </x:c>
      <x:c r="J2016" t="str">
        <x:v>T008</x:v>
      </x:c>
      <x:c r="K2016" t="str">
        <x:v>Tienda Santa Cruz 4</x:v>
      </x:c>
      <x:c r="L2016" t="str">
        <x:v>Barrio</x:v>
      </x:c>
      <x:c r="M2016" t="str">
        <x:v>Santa Cruz</x:v>
      </x:c>
      <x:c r="N2016" t="str">
        <x:f>IFERROR(VLOOKUP(M2016,'Mapeos'!$A$4:$B$30,2,FALSE),M2016)</x:f>
        <x:v>Santa Cruz</x:v>
      </x:c>
      <x:c r="O2016" t="str">
        <x:v>C01629</x:v>
      </x:c>
      <x:c r="P2016" t="str">
        <x:v>Premium</x:v>
      </x:c>
      <x:c r="Q2016" t="str">
        <x:v>P0056</x:v>
      </x:c>
      <x:c r="R2016" t="str">
        <x:v>Alimentos</x:v>
      </x:c>
      <x:c r="S2016" t="str">
        <x:v>Marca A</x:v>
      </x:c>
      <x:c r="T2016" t="str">
        <x:v>E-commerce</x:v>
      </x:c>
      <x:c r="U2016" t="str">
        <x:f>IFERROR(VLOOKUP(T2016,'Mapeos'!$D$4:$E$25,2,FALSE),T2016)</x:f>
        <x:v>E-commerce</x:v>
      </x:c>
      <x:c r="V2016" t="str">
        <x:v>V010</x:v>
      </x:c>
      <x:c r="W2016" t="n">
        <x:v>-1</x:v>
      </x:c>
      <x:c r="X2016" s="28" t="n">
        <x:v>43.01</x:v>
      </x:c>
      <x:c r="Y2016" s="20" t="n">
        <x:v>0</x:v>
      </x:c>
      <x:c r="Z2016" s="20" t="n">
        <x:f>IF(Y2016&gt;1,Y2016/100,Y2016)</x:f>
        <x:v>0</x:v>
      </x:c>
      <x:c r="AA2016" s="28" t="n">
        <x:v>30.18</x:v>
      </x:c>
      <x:c r="AB2016" s="28" t="n">
        <x:v>-43.01</x:v>
      </x:c>
      <x:c r="AC2016" s="28" t="str">
        <x:v>BOB</x:v>
      </x:c>
      <x:c r="AD2016" s="28" t="n">
        <x:f>IF(AC2016="USD",AB2016*'Parametros'!$B$4,AB2016)</x:f>
        <x:v>-43.01</x:v>
      </x:c>
      <x:c r="AE2016" s="28" t="n">
        <x:f>W2016*X2016*(1-Z2016)</x:f>
        <x:v>-43.01</x:v>
      </x:c>
      <x:c r="AF2016" s="28" t="n">
        <x:f>W2016*AA2016</x:f>
        <x:v>-30.18</x:v>
      </x:c>
      <x:c r="AG2016" s="28" t="n">
        <x:f>AE2016-AF2016</x:f>
        <x:v>-12.829999999999998</x:v>
      </x:c>
      <x:c r="AH2016" s="20" t="str">
        <x:f>IF(AE2016&gt;0,AG2016/AE2016,"")</x:f>
      </x:c>
      <x:c r="AI2016" s="28" t="n">
        <x:v>84983.37</x:v>
      </x:c>
      <x:c r="AJ2016" s="28"/>
      <x:c r="AK2016"/>
      <x:c r="AL2016" t="str">
        <x:v>Devuelto</x:v>
      </x:c>
      <x:c r="AM2016" t="str">
        <x:f>IF(W2016&lt;0,"Devuelto",AL2016)</x:f>
        <x:v>Devuelto</x:v>
      </x:c>
      <x:c r="AN2016" t="str">
        <x:v>Transferencia</x:v>
      </x:c>
      <x:c r="AO2016" s="29" t="str">
        <x:v>Sin observación</x:v>
      </x:c>
      <x:c r="AP2016" t="str">
        <x:f>IF(D2016="","No","Sí")</x:f>
        <x:v>Sí</x:v>
      </x:c>
    </x:row>
    <x:row r="2017">
      <x:c r="A2017" t="n">
        <x:v>2017</x:v>
      </x:c>
      <x:c r="B2017" t="str">
        <x:v>VT0009573</x:v>
      </x:c>
      <x:c r="C2017" t="str">
        <x:v>45327</x:v>
      </x:c>
      <x:c r="D2017" s="27" t="n">
        <x:v>45327</x:v>
      </x:c>
      <x:c r="E2017" t="n">
        <x:f>IF(D2017="","",YEAR(D2017))</x:f>
        <x:v>2024</x:v>
      </x:c>
      <x:c r="F2017" t="n">
        <x:f>IF(D2017="","",MONTH(D2017))</x:f>
        <x:v>2</x:v>
      </x:c>
      <x:c r="G2017" t="str">
        <x:f>IF(D2017="","Fecha no disponible",TEXT(D2017,"mmmm"))</x:f>
        <x:v>February</x:v>
      </x:c>
      <x:c r="H2017" t="str">
        <x:f>IF(D2017="","Fecha no disponible",TEXT(D2017,"yyyy-mm"))</x:f>
        <x:v>2024-02</x:v>
      </x:c>
      <x:c r="I2017" t="str">
        <x:f>IF(D2017="","Fecha no disponible","T"&amp;ROUNDUP(MONTH(D2017)/3,0))</x:f>
        <x:v>T1</x:v>
      </x:c>
      <x:c r="J2017" t="str">
        <x:v>T008</x:v>
      </x:c>
      <x:c r="K2017" t="str">
        <x:v>Tienda Santa Cruz 4</x:v>
      </x:c>
      <x:c r="L2017" t="str">
        <x:v>Barrio</x:v>
      </x:c>
      <x:c r="M2017" t="str">
        <x:v>Santa Cruz</x:v>
      </x:c>
      <x:c r="N2017" t="str">
        <x:f>IFERROR(VLOOKUP(M2017,'Mapeos'!$A$4:$B$30,2,FALSE),M2017)</x:f>
        <x:v>Santa Cruz</x:v>
      </x:c>
      <x:c r="O2017" t="str">
        <x:v>C01565</x:v>
      </x:c>
      <x:c r="P2017" t="str">
        <x:v>Premium</x:v>
      </x:c>
      <x:c r="Q2017" t="str">
        <x:v>P0148</x:v>
      </x:c>
      <x:c r="R2017" t="str">
        <x:v>Cuidado Personal</x:v>
      </x:c>
      <x:c r="S2017" t="str">
        <x:v>Marca C</x:v>
      </x:c>
      <x:c r="T2017" t="str">
        <x:v>Marketplace</x:v>
      </x:c>
      <x:c r="U2017" t="str">
        <x:f>IFERROR(VLOOKUP(T2017,'Mapeos'!$D$4:$E$25,2,FALSE),T2017)</x:f>
        <x:v>Marketplace</x:v>
      </x:c>
      <x:c r="V2017" t="str">
        <x:v>V034</x:v>
      </x:c>
      <x:c r="W2017" t="n">
        <x:v>1</x:v>
      </x:c>
      <x:c r="X2017" s="28" t="n">
        <x:v>72.81</x:v>
      </x:c>
      <x:c r="Y2017" s="20" t="n">
        <x:v>0.15</x:v>
      </x:c>
      <x:c r="Z2017" s="20" t="n">
        <x:f>IF(Y2017&gt;1,Y2017/100,Y2017)</x:f>
        <x:v>0.15</x:v>
      </x:c>
      <x:c r="AA2017" s="28" t="n">
        <x:v>59.11</x:v>
      </x:c>
      <x:c r="AB2017" s="28" t="n">
        <x:v>61.89</x:v>
      </x:c>
      <x:c r="AC2017" s="28" t="str">
        <x:v>BOB</x:v>
      </x:c>
      <x:c r="AD2017" s="28" t="n">
        <x:f>IF(AC2017="USD",AB2017*'Parametros'!$B$4,AB2017)</x:f>
        <x:v>61.89</x:v>
      </x:c>
      <x:c r="AE2017" s="28" t="n">
        <x:f>W2017*X2017*(1-Z2017)</x:f>
        <x:v>61.8885</x:v>
      </x:c>
      <x:c r="AF2017" s="28" t="n">
        <x:f>W2017*AA2017</x:f>
        <x:v>59.11</x:v>
      </x:c>
      <x:c r="AG2017" s="28" t="n">
        <x:f>AE2017-AF2017</x:f>
        <x:v>2.778500000000001</x:v>
      </x:c>
      <x:c r="AH2017" s="20" t="n">
        <x:f>IF(AE2017&gt;0,AG2017/AE2017,"")</x:f>
        <x:v>0.044895255176648344</x:v>
      </x:c>
      <x:c r="AI2017" s="28" t="n">
        <x:v>96375.3</x:v>
      </x:c>
      <x:c r="AJ2017" s="28"/>
      <x:c r="AK2017"/>
      <x:c r="AL2017" t="str">
        <x:v>Completado</x:v>
      </x:c>
      <x:c r="AM2017" t="str">
        <x:f>IF(W2017&lt;0,"Devuelto",AL2017)</x:f>
        <x:v>Completado</x:v>
      </x:c>
      <x:c r="AN2017" t="str">
        <x:v>Tarjeta</x:v>
      </x:c>
      <x:c r="AO2017" s="29" t="str">
        <x:v>Sin observación</x:v>
      </x:c>
      <x:c r="AP2017" t="str">
        <x:f>IF(D2017="","No","Sí")</x:f>
        <x:v>Sí</x:v>
      </x:c>
    </x:row>
    <x:row r="2018">
      <x:c r="A2018" t="n">
        <x:v>2018</x:v>
      </x:c>
      <x:c r="B2018" t="str">
        <x:v>VT0009578</x:v>
      </x:c>
      <x:c r="C2018" t="str">
        <x:v>45526</x:v>
      </x:c>
      <x:c r="D2018" s="27" t="n">
        <x:v>45526</x:v>
      </x:c>
      <x:c r="E2018" t="n">
        <x:f>IF(D2018="","",YEAR(D2018))</x:f>
        <x:v>2024</x:v>
      </x:c>
      <x:c r="F2018" t="n">
        <x:f>IF(D2018="","",MONTH(D2018))</x:f>
        <x:v>8</x:v>
      </x:c>
      <x:c r="G2018" t="str">
        <x:f>IF(D2018="","Fecha no disponible",TEXT(D2018,"mmmm"))</x:f>
        <x:v>August</x:v>
      </x:c>
      <x:c r="H2018" t="str">
        <x:f>IF(D2018="","Fecha no disponible",TEXT(D2018,"yyyy-mm"))</x:f>
        <x:v>2024-08</x:v>
      </x:c>
      <x:c r="I2018" t="str">
        <x:f>IF(D2018="","Fecha no disponible","T"&amp;ROUNDUP(MONTH(D2018)/3,0))</x:f>
        <x:v>T3</x:v>
      </x:c>
      <x:c r="J2018" t="str">
        <x:v>T014</x:v>
      </x:c>
      <x:c r="K2018" t="str">
        <x:v>Tienda Potosí 2</x:v>
      </x:c>
      <x:c r="L2018" t="str">
        <x:v>Barrio</x:v>
      </x:c>
      <x:c r="M2018" t="str">
        <x:v>Potosí</x:v>
      </x:c>
      <x:c r="N2018" t="str">
        <x:f>IFERROR(VLOOKUP(M2018,'Mapeos'!$A$4:$B$30,2,FALSE),M2018)</x:f>
        <x:v>Potosí</x:v>
      </x:c>
      <x:c r="O2018" t="str">
        <x:v>C00814</x:v>
      </x:c>
      <x:c r="P2018" t="str">
        <x:v>Premium</x:v>
      </x:c>
      <x:c r="Q2018" t="str">
        <x:v>P0004</x:v>
      </x:c>
      <x:c r="R2018" t="str">
        <x:v>Alimentos</x:v>
      </x:c>
      <x:c r="S2018" t="str">
        <x:v>Marca B</x:v>
      </x:c>
      <x:c r="T2018" t="str">
        <x:v>Tienda</x:v>
      </x:c>
      <x:c r="U2018" t="str">
        <x:f>IFERROR(VLOOKUP(T2018,'Mapeos'!$D$4:$E$25,2,FALSE),T2018)</x:f>
        <x:v>Tienda</x:v>
      </x:c>
      <x:c r="V2018" t="str">
        <x:v>V017</x:v>
      </x:c>
      <x:c r="W2018" t="n">
        <x:v>2</x:v>
      </x:c>
      <x:c r="X2018" s="28" t="n">
        <x:v>42.79</x:v>
      </x:c>
      <x:c r="Y2018" s="20" t="n">
        <x:v>0.15</x:v>
      </x:c>
      <x:c r="Z2018" s="20" t="n">
        <x:f>IF(Y2018&gt;1,Y2018/100,Y2018)</x:f>
        <x:v>0.15</x:v>
      </x:c>
      <x:c r="AA2018" s="28" t="n">
        <x:v>28.8</x:v>
      </x:c>
      <x:c r="AB2018" s="28" t="n">
        <x:v>72.74</x:v>
      </x:c>
      <x:c r="AC2018" s="28" t="str">
        <x:v>BOB</x:v>
      </x:c>
      <x:c r="AD2018" s="28" t="n">
        <x:f>IF(AC2018="USD",AB2018*'Parametros'!$B$4,AB2018)</x:f>
        <x:v>72.74</x:v>
      </x:c>
      <x:c r="AE2018" s="28" t="n">
        <x:f>W2018*X2018*(1-Z2018)</x:f>
        <x:v>72.743</x:v>
      </x:c>
      <x:c r="AF2018" s="28" t="n">
        <x:f>W2018*AA2018</x:f>
        <x:v>57.6</x:v>
      </x:c>
      <x:c r="AG2018" s="28" t="n">
        <x:f>AE2018-AF2018</x:f>
        <x:v>15.142999999999994</x:v>
      </x:c>
      <x:c r="AH2018" s="20" t="n">
        <x:f>IF(AE2018&gt;0,AG2018/AE2018,"")</x:f>
        <x:v>0.20817123297086998</x:v>
      </x:c>
      <x:c r="AI2018" s="28" t="n">
        <x:v>154900.65</x:v>
      </x:c>
      <x:c r="AJ2018" s="28"/>
      <x:c r="AK2018"/>
      <x:c r="AL2018" t="str">
        <x:v>Completado</x:v>
      </x:c>
      <x:c r="AM2018" t="str">
        <x:f>IF(W2018&lt;0,"Devuelto",AL2018)</x:f>
        <x:v>Completado</x:v>
      </x:c>
      <x:c r="AN2018" t="str">
        <x:v>Efectivo</x:v>
      </x:c>
      <x:c r="AO2018" s="29" t="str">
        <x:v>Sin observación</x:v>
      </x:c>
      <x:c r="AP2018" t="str">
        <x:f>IF(D2018="","No","Sí")</x:f>
        <x:v>Sí</x:v>
      </x:c>
    </x:row>
    <x:row r="2019">
      <x:c r="A2019" t="n">
        <x:v>2019</x:v>
      </x:c>
      <x:c r="B2019" t="str">
        <x:v>VT0009583</x:v>
      </x:c>
      <x:c r="C2019" t="str">
        <x:v>46086</x:v>
      </x:c>
      <x:c r="D2019" s="27" t="n">
        <x:v>46086</x:v>
      </x:c>
      <x:c r="E2019" t="n">
        <x:f>IF(D2019="","",YEAR(D2019))</x:f>
        <x:v>2026</x:v>
      </x:c>
      <x:c r="F2019" t="n">
        <x:f>IF(D2019="","",MONTH(D2019))</x:f>
        <x:v>3</x:v>
      </x:c>
      <x:c r="G2019" t="str">
        <x:f>IF(D2019="","Fecha no disponible",TEXT(D2019,"mmmm"))</x:f>
        <x:v>March</x:v>
      </x:c>
      <x:c r="H2019" t="str">
        <x:f>IF(D2019="","Fecha no disponible",TEXT(D2019,"yyyy-mm"))</x:f>
        <x:v>2026-03</x:v>
      </x:c>
      <x:c r="I2019" t="str">
        <x:f>IF(D2019="","Fecha no disponible","T"&amp;ROUNDUP(MONTH(D2019)/3,0))</x:f>
        <x:v>T1</x:v>
      </x:c>
      <x:c r="J2019" t="str">
        <x:v>T012</x:v>
      </x:c>
      <x:c r="K2019" t="str">
        <x:v>Tienda Cochabamba 4</x:v>
      </x:c>
      <x:c r="L2019" t="str">
        <x:v>Centro</x:v>
      </x:c>
      <x:c r="M2019" t="str">
        <x:v>Cochabamba</x:v>
      </x:c>
      <x:c r="N2019" t="str">
        <x:f>IFERROR(VLOOKUP(M2019,'Mapeos'!$A$4:$B$30,2,FALSE),M2019)</x:f>
        <x:v>Cochabamba</x:v>
      </x:c>
      <x:c r="O2019" t="str">
        <x:v>C00485</x:v>
      </x:c>
      <x:c r="P2019" t="str">
        <x:v>Masivo</x:v>
      </x:c>
      <x:c r="Q2019" t="str">
        <x:v>P0043</x:v>
      </x:c>
      <x:c r="R2019" t="str">
        <x:v>Alimentos</x:v>
      </x:c>
      <x:c r="S2019" t="str">
        <x:v>Marca C</x:v>
      </x:c>
      <x:c r="T2019" t="str">
        <x:v>Tienda</x:v>
      </x:c>
      <x:c r="U2019" t="str">
        <x:f>IFERROR(VLOOKUP(T2019,'Mapeos'!$D$4:$E$25,2,FALSE),T2019)</x:f>
        <x:v>Tienda</x:v>
      </x:c>
      <x:c r="V2019" t="str">
        <x:v>V030</x:v>
      </x:c>
      <x:c r="W2019" t="n">
        <x:v>-1</x:v>
      </x:c>
      <x:c r="X2019" s="28" t="n">
        <x:v>27.52</x:v>
      </x:c>
      <x:c r="Y2019" s="20" t="n">
        <x:v>0.1</x:v>
      </x:c>
      <x:c r="Z2019" s="20" t="n">
        <x:f>IF(Y2019&gt;1,Y2019/100,Y2019)</x:f>
        <x:v>0.1</x:v>
      </x:c>
      <x:c r="AA2019" s="28" t="n">
        <x:v>20.37</x:v>
      </x:c>
      <x:c r="AB2019" s="28" t="n">
        <x:v>-24.77</x:v>
      </x:c>
      <x:c r="AC2019" s="28" t="str">
        <x:v>BOB</x:v>
      </x:c>
      <x:c r="AD2019" s="28" t="n">
        <x:f>IF(AC2019="USD",AB2019*'Parametros'!$B$4,AB2019)</x:f>
        <x:v>-24.77</x:v>
      </x:c>
      <x:c r="AE2019" s="28" t="n">
        <x:f>W2019*X2019*(1-Z2019)</x:f>
        <x:v>-24.768</x:v>
      </x:c>
      <x:c r="AF2019" s="28" t="n">
        <x:f>W2019*AA2019</x:f>
        <x:v>-20.37</x:v>
      </x:c>
      <x:c r="AG2019" s="28" t="n">
        <x:f>AE2019-AF2019</x:f>
        <x:v>-4.398</x:v>
      </x:c>
      <x:c r="AH2019" s="20" t="str">
        <x:f>IF(AE2019&gt;0,AG2019/AE2019,"")</x:f>
      </x:c>
      <x:c r="AI2019" s="28" t="n">
        <x:v>133271.44</x:v>
      </x:c>
      <x:c r="AJ2019" s="28"/>
      <x:c r="AK2019"/>
      <x:c r="AL2019" t="str">
        <x:v>Devuelto</x:v>
      </x:c>
      <x:c r="AM2019" t="str">
        <x:f>IF(W2019&lt;0,"Devuelto",AL2019)</x:f>
        <x:v>Devuelto</x:v>
      </x:c>
      <x:c r="AN2019" t="str">
        <x:v>Efectivo</x:v>
      </x:c>
      <x:c r="AO2019" s="29" t="str">
        <x:v>Sin observación</x:v>
      </x:c>
      <x:c r="AP2019" t="str">
        <x:f>IF(D2019="","No","Sí")</x:f>
        <x:v>Sí</x:v>
      </x:c>
    </x:row>
    <x:row r="2020">
      <x:c r="A2020" t="n">
        <x:v>2020</x:v>
      </x:c>
      <x:c r="B2020" t="str">
        <x:v>VT0009587</x:v>
      </x:c>
      <x:c r="C2020" t="str">
        <x:v>45302</x:v>
      </x:c>
      <x:c r="D2020" s="27" t="n">
        <x:v>45302</x:v>
      </x:c>
      <x:c r="E2020" t="n">
        <x:f>IF(D2020="","",YEAR(D2020))</x:f>
        <x:v>2024</x:v>
      </x:c>
      <x:c r="F2020" t="n">
        <x:f>IF(D2020="","",MONTH(D2020))</x:f>
        <x:v>1</x:v>
      </x:c>
      <x:c r="G2020" t="str">
        <x:f>IF(D2020="","Fecha no disponible",TEXT(D2020,"mmmm"))</x:f>
        <x:v>January</x:v>
      </x:c>
      <x:c r="H2020" t="str">
        <x:f>IF(D2020="","Fecha no disponible",TEXT(D2020,"yyyy-mm"))</x:f>
        <x:v>2024-01</x:v>
      </x:c>
      <x:c r="I2020" t="str">
        <x:f>IF(D2020="","Fecha no disponible","T"&amp;ROUNDUP(MONTH(D2020)/3,0))</x:f>
        <x:v>T1</x:v>
      </x:c>
      <x:c r="J2020" t="str">
        <x:v>T020</x:v>
      </x:c>
      <x:c r="K2020" t="str">
        <x:v>Tienda Sucre 4</x:v>
      </x:c>
      <x:c r="L2020" t="str">
        <x:v>Mall</x:v>
      </x:c>
      <x:c r="M2020" t="str">
        <x:v>Sucre</x:v>
      </x:c>
      <x:c r="N2020" t="str">
        <x:f>IFERROR(VLOOKUP(M2020,'Mapeos'!$A$4:$B$30,2,FALSE),M2020)</x:f>
        <x:v>Sucre</x:v>
      </x:c>
      <x:c r="O2020" t="str">
        <x:v>C01204</x:v>
      </x:c>
      <x:c r="P2020" t="str">
        <x:v>Premium</x:v>
      </x:c>
      <x:c r="Q2020" t="str">
        <x:v>P0088</x:v>
      </x:c>
      <x:c r="R2020" t="str">
        <x:v>Hogar</x:v>
      </x:c>
      <x:c r="S2020" t="str">
        <x:v>Marca B</x:v>
      </x:c>
      <x:c r="T2020" t="str">
        <x:v>E-commerce</x:v>
      </x:c>
      <x:c r="U2020" t="str">
        <x:f>IFERROR(VLOOKUP(T2020,'Mapeos'!$D$4:$E$25,2,FALSE),T2020)</x:f>
        <x:v>E-commerce</x:v>
      </x:c>
      <x:c r="V2020" t="str">
        <x:v>V016</x:v>
      </x:c>
      <x:c r="W2020" t="n">
        <x:v>1</x:v>
      </x:c>
      <x:c r="X2020" s="28" t="n">
        <x:v>268.59</x:v>
      </x:c>
      <x:c r="Y2020" s="20" t="n">
        <x:v>0.1</x:v>
      </x:c>
      <x:c r="Z2020" s="20" t="n">
        <x:f>IF(Y2020&gt;1,Y2020/100,Y2020)</x:f>
        <x:v>0.1</x:v>
      </x:c>
      <x:c r="AA2020" s="28" t="n">
        <x:v>154.37</x:v>
      </x:c>
      <x:c r="AB2020" s="28" t="n">
        <x:v>241.73</x:v>
      </x:c>
      <x:c r="AC2020" s="28" t="str">
        <x:v>BOB</x:v>
      </x:c>
      <x:c r="AD2020" s="28" t="n">
        <x:f>IF(AC2020="USD",AB2020*'Parametros'!$B$4,AB2020)</x:f>
        <x:v>241.73</x:v>
      </x:c>
      <x:c r="AE2020" s="28" t="n">
        <x:f>W2020*X2020*(1-Z2020)</x:f>
        <x:v>241.731</x:v>
      </x:c>
      <x:c r="AF2020" s="28" t="n">
        <x:f>W2020*AA2020</x:f>
        <x:v>154.37</x:v>
      </x:c>
      <x:c r="AG2020" s="28" t="n">
        <x:f>AE2020-AF2020</x:f>
        <x:v>87.36099999999999</x:v>
      </x:c>
      <x:c r="AH2020" s="20" t="n">
        <x:f>IF(AE2020&gt;0,AG2020/AE2020,"")</x:f>
        <x:v>0.36139758657350524</x:v>
      </x:c>
      <x:c r="AI2020" s="28" t="n">
        <x:v>99631.73</x:v>
      </x:c>
      <x:c r="AJ2020" s="28"/>
      <x:c r="AK2020"/>
      <x:c r="AL2020" t="str">
        <x:v>Completado</x:v>
      </x:c>
      <x:c r="AM2020" t="str">
        <x:f>IF(W2020&lt;0,"Devuelto",AL2020)</x:f>
        <x:v>Completado</x:v>
      </x:c>
      <x:c r="AN2020" t="str">
        <x:v>Transferencia</x:v>
      </x:c>
      <x:c r="AO2020" s="29" t="str">
        <x:v>Sin observación</x:v>
      </x:c>
      <x:c r="AP2020" t="str">
        <x:f>IF(D2020="","No","Sí")</x:f>
        <x:v>Sí</x:v>
      </x:c>
    </x:row>
    <x:row r="2021">
      <x:c r="A2021" t="n">
        <x:v>2021</x:v>
      </x:c>
      <x:c r="B2021" t="str">
        <x:v>VT0009592</x:v>
      </x:c>
      <x:c r="C2021" t="str">
        <x:v>45718</x:v>
      </x:c>
      <x:c r="D2021" s="27" t="n">
        <x:v>45718</x:v>
      </x:c>
      <x:c r="E2021" t="n">
        <x:f>IF(D2021="","",YEAR(D2021))</x:f>
        <x:v>2025</x:v>
      </x:c>
      <x:c r="F2021" t="n">
        <x:f>IF(D2021="","",MONTH(D2021))</x:f>
        <x:v>3</x:v>
      </x:c>
      <x:c r="G2021" t="str">
        <x:f>IF(D2021="","Fecha no disponible",TEXT(D2021,"mmmm"))</x:f>
        <x:v>March</x:v>
      </x:c>
      <x:c r="H2021" t="str">
        <x:f>IF(D2021="","Fecha no disponible",TEXT(D2021,"yyyy-mm"))</x:f>
        <x:v>2025-03</x:v>
      </x:c>
      <x:c r="I2021" t="str">
        <x:f>IF(D2021="","Fecha no disponible","T"&amp;ROUNDUP(MONTH(D2021)/3,0))</x:f>
        <x:v>T1</x:v>
      </x:c>
      <x:c r="J2021" t="str">
        <x:v>T003</x:v>
      </x:c>
      <x:c r="K2021" t="str">
        <x:v>Tienda La Paz 3</x:v>
      </x:c>
      <x:c r="L2021" t="str">
        <x:v>Barrio</x:v>
      </x:c>
      <x:c r="M2021" t="str">
        <x:v>La Paz</x:v>
      </x:c>
      <x:c r="N2021" t="str">
        <x:f>IFERROR(VLOOKUP(M2021,'Mapeos'!$A$4:$B$30,2,FALSE),M2021)</x:f>
        <x:v>La Paz</x:v>
      </x:c>
      <x:c r="O2021" t="str">
        <x:v>C01699</x:v>
      </x:c>
      <x:c r="P2021" t="str">
        <x:v>Premium</x:v>
      </x:c>
      <x:c r="Q2021" t="str">
        <x:v>P0140</x:v>
      </x:c>
      <x:c r="R2021" t="str">
        <x:v>Hogar</x:v>
      </x:c>
      <x:c r="S2021" t="str">
        <x:v>Marca D</x:v>
      </x:c>
      <x:c r="T2021" t="str">
        <x:v>WhatsApp</x:v>
      </x:c>
      <x:c r="U2021" t="str">
        <x:f>IFERROR(VLOOKUP(T2021,'Mapeos'!$D$4:$E$25,2,FALSE),T2021)</x:f>
        <x:v>WhatsApp</x:v>
      </x:c>
      <x:c r="V2021" t="str">
        <x:v>V017</x:v>
      </x:c>
      <x:c r="W2021" t="n">
        <x:v>-1</x:v>
      </x:c>
      <x:c r="X2021" s="28" t="n">
        <x:v>215.59</x:v>
      </x:c>
      <x:c r="Y2021" s="20" t="n">
        <x:v>0.1</x:v>
      </x:c>
      <x:c r="Z2021" s="20" t="n">
        <x:f>IF(Y2021&gt;1,Y2021/100,Y2021)</x:f>
        <x:v>0.1</x:v>
      </x:c>
      <x:c r="AA2021" s="28" t="n">
        <x:v>122.58</x:v>
      </x:c>
      <x:c r="AB2021" s="28" t="n">
        <x:v>-194.03</x:v>
      </x:c>
      <x:c r="AC2021" s="28" t="str">
        <x:v>BOB</x:v>
      </x:c>
      <x:c r="AD2021" s="28" t="n">
        <x:f>IF(AC2021="USD",AB2021*'Parametros'!$B$4,AB2021)</x:f>
        <x:v>-194.03</x:v>
      </x:c>
      <x:c r="AE2021" s="28" t="n">
        <x:f>W2021*X2021*(1-Z2021)</x:f>
        <x:v>-194.031</x:v>
      </x:c>
      <x:c r="AF2021" s="28" t="n">
        <x:f>W2021*AA2021</x:f>
        <x:v>-122.58</x:v>
      </x:c>
      <x:c r="AG2021" s="28" t="n">
        <x:f>AE2021-AF2021</x:f>
        <x:v>-71.45100000000001</x:v>
      </x:c>
      <x:c r="AH2021" s="20" t="str">
        <x:f>IF(AE2021&gt;0,AG2021/AE2021,"")</x:f>
      </x:c>
      <x:c r="AI2021" s="28" t="n">
        <x:v>83200.52</x:v>
      </x:c>
      <x:c r="AJ2021" s="28"/>
      <x:c r="AK2021"/>
      <x:c r="AL2021" t="str">
        <x:v>Devuelto</x:v>
      </x:c>
      <x:c r="AM2021" t="str">
        <x:f>IF(W2021&lt;0,"Devuelto",AL2021)</x:f>
        <x:v>Devuelto</x:v>
      </x:c>
      <x:c r="AN2021" t="str">
        <x:v>Transferencia</x:v>
      </x:c>
      <x:c r="AO2021" s="29" t="str">
        <x:v>Sin observación</x:v>
      </x:c>
      <x:c r="AP2021" t="str">
        <x:f>IF(D2021="","No","Sí")</x:f>
        <x:v>Sí</x:v>
      </x:c>
    </x:row>
    <x:row r="2022">
      <x:c r="A2022" t="n">
        <x:v>2022</x:v>
      </x:c>
      <x:c r="B2022" t="str">
        <x:v>VT0009597</x:v>
      </x:c>
      <x:c r="C2022" t="str">
        <x:v>45519</x:v>
      </x:c>
      <x:c r="D2022" s="27" t="n">
        <x:v>45519</x:v>
      </x:c>
      <x:c r="E2022" t="n">
        <x:f>IF(D2022="","",YEAR(D2022))</x:f>
        <x:v>2024</x:v>
      </x:c>
      <x:c r="F2022" t="n">
        <x:f>IF(D2022="","",MONTH(D2022))</x:f>
        <x:v>8</x:v>
      </x:c>
      <x:c r="G2022" t="str">
        <x:f>IF(D2022="","Fecha no disponible",TEXT(D2022,"mmmm"))</x:f>
        <x:v>August</x:v>
      </x:c>
      <x:c r="H2022" t="str">
        <x:f>IF(D2022="","Fecha no disponible",TEXT(D2022,"yyyy-mm"))</x:f>
        <x:v>2024-08</x:v>
      </x:c>
      <x:c r="I2022" t="str">
        <x:f>IF(D2022="","Fecha no disponible","T"&amp;ROUNDUP(MONTH(D2022)/3,0))</x:f>
        <x:v>T3</x:v>
      </x:c>
      <x:c r="J2022" t="str">
        <x:v>T006</x:v>
      </x:c>
      <x:c r="K2022" t="str">
        <x:v>Tienda Santa Cruz 2</x:v>
      </x:c>
      <x:c r="L2022" t="str">
        <x:v>Mall</x:v>
      </x:c>
      <x:c r="M2022" t="str">
        <x:v>Santa Cruz</x:v>
      </x:c>
      <x:c r="N2022" t="str">
        <x:f>IFERROR(VLOOKUP(M2022,'Mapeos'!$A$4:$B$30,2,FALSE),M2022)</x:f>
        <x:v>Santa Cruz</x:v>
      </x:c>
      <x:c r="O2022" t="str">
        <x:v>C00166</x:v>
      </x:c>
      <x:c r="P2022" t="str">
        <x:v>Frecuente</x:v>
      </x:c>
      <x:c r="Q2022" t="str">
        <x:v>P0049</x:v>
      </x:c>
      <x:c r="R2022" t="str">
        <x:v>Deportes</x:v>
      </x:c>
      <x:c r="S2022" t="str">
        <x:v>Marca D</x:v>
      </x:c>
      <x:c r="T2022" t="str">
        <x:v>Tienda</x:v>
      </x:c>
      <x:c r="U2022" t="str">
        <x:f>IFERROR(VLOOKUP(T2022,'Mapeos'!$D$4:$E$25,2,FALSE),T2022)</x:f>
        <x:v>Tienda</x:v>
      </x:c>
      <x:c r="V2022" t="str">
        <x:v>V004</x:v>
      </x:c>
      <x:c r="W2022" t="n">
        <x:v>0</x:v>
      </x:c>
      <x:c r="X2022" s="28" t="n">
        <x:v>214.81</x:v>
      </x:c>
      <x:c r="Y2022" s="20" t="n">
        <x:v>0</x:v>
      </x:c>
      <x:c r="Z2022" s="20" t="n">
        <x:f>IF(Y2022&gt;1,Y2022/100,Y2022)</x:f>
        <x:v>0</x:v>
      </x:c>
      <x:c r="AA2022" s="28" t="n">
        <x:v>174.23</x:v>
      </x:c>
      <x:c r="AB2022" s="28" t="n">
        <x:v>0</x:v>
      </x:c>
      <x:c r="AC2022" s="28" t="str">
        <x:v>BOB</x:v>
      </x:c>
      <x:c r="AD2022" s="28" t="n">
        <x:f>IF(AC2022="USD",AB2022*'Parametros'!$B$4,AB2022)</x:f>
        <x:v>0</x:v>
      </x:c>
      <x:c r="AE2022" s="28" t="n">
        <x:f>W2022*X2022*(1-Z2022)</x:f>
        <x:v>0</x:v>
      </x:c>
      <x:c r="AF2022" s="28" t="n">
        <x:f>W2022*AA2022</x:f>
        <x:v>0</x:v>
      </x:c>
      <x:c r="AG2022" s="28" t="n">
        <x:f>AE2022-AF2022</x:f>
        <x:v>0</x:v>
      </x:c>
      <x:c r="AH2022" s="20" t="str">
        <x:f>IF(AE2022&gt;0,AG2022/AE2022,"")</x:f>
      </x:c>
      <x:c r="AI2022" s="28" t="n">
        <x:v>157719</x:v>
      </x:c>
      <x:c r="AJ2022" s="28"/>
      <x:c r="AK2022"/>
      <x:c r="AL2022" t="str">
        <x:v>Cancelado</x:v>
      </x:c>
      <x:c r="AM2022" t="str">
        <x:f>IF(W2022&lt;0,"Devuelto",AL2022)</x:f>
        <x:v>Cancelado</x:v>
      </x:c>
      <x:c r="AN2022" t="str">
        <x:v>QR</x:v>
      </x:c>
      <x:c r="AO2022" s="29" t="str">
        <x:v>Sin observación</x:v>
      </x:c>
      <x:c r="AP2022" t="str">
        <x:f>IF(D2022="","No","Sí")</x:f>
        <x:v>Sí</x:v>
      </x:c>
    </x:row>
    <x:row r="2023">
      <x:c r="A2023" t="n">
        <x:v>2023</x:v>
      </x:c>
      <x:c r="B2023" t="str">
        <x:v>VT0009602</x:v>
      </x:c>
      <x:c r="C2023" t="str">
        <x:v>45405</x:v>
      </x:c>
      <x:c r="D2023" s="27" t="n">
        <x:v>45405</x:v>
      </x:c>
      <x:c r="E2023" t="n">
        <x:f>IF(D2023="","",YEAR(D2023))</x:f>
        <x:v>2024</x:v>
      </x:c>
      <x:c r="F2023" t="n">
        <x:f>IF(D2023="","",MONTH(D2023))</x:f>
        <x:v>4</x:v>
      </x:c>
      <x:c r="G2023" t="str">
        <x:f>IF(D2023="","Fecha no disponible",TEXT(D2023,"mmmm"))</x:f>
        <x:v>April</x:v>
      </x:c>
      <x:c r="H2023" t="str">
        <x:f>IF(D2023="","Fecha no disponible",TEXT(D2023,"yyyy-mm"))</x:f>
        <x:v>2024-04</x:v>
      </x:c>
      <x:c r="I2023" t="str">
        <x:f>IF(D2023="","Fecha no disponible","T"&amp;ROUNDUP(MONTH(D2023)/3,0))</x:f>
        <x:v>T2</x:v>
      </x:c>
      <x:c r="J2023" t="str">
        <x:v>T004</x:v>
      </x:c>
      <x:c r="K2023" t="str">
        <x:v>Tienda La Paz 4</x:v>
      </x:c>
      <x:c r="L2023" t="str">
        <x:v>Centro</x:v>
      </x:c>
      <x:c r="M2023" t="str">
        <x:v>La Paz</x:v>
      </x:c>
      <x:c r="N2023" t="str">
        <x:f>IFERROR(VLOOKUP(M2023,'Mapeos'!$A$4:$B$30,2,FALSE),M2023)</x:f>
        <x:v>La Paz</x:v>
      </x:c>
      <x:c r="O2023" t="str">
        <x:v>C01533</x:v>
      </x:c>
      <x:c r="P2023" t="str">
        <x:v>Premium</x:v>
      </x:c>
      <x:c r="Q2023" t="str">
        <x:v>P0046</x:v>
      </x:c>
      <x:c r="R2023" t="str">
        <x:v>Hogar</x:v>
      </x:c>
      <x:c r="S2023" t="str">
        <x:v>Marca A</x:v>
      </x:c>
      <x:c r="T2023" t="str">
        <x:v>E-commerce</x:v>
      </x:c>
      <x:c r="U2023" t="str">
        <x:f>IFERROR(VLOOKUP(T2023,'Mapeos'!$D$4:$E$25,2,FALSE),T2023)</x:f>
        <x:v>E-commerce</x:v>
      </x:c>
      <x:c r="V2023" t="str">
        <x:v>V004</x:v>
      </x:c>
      <x:c r="W2023" t="n">
        <x:v>1</x:v>
      </x:c>
      <x:c r="X2023" s="28" t="n">
        <x:v>252.21</x:v>
      </x:c>
      <x:c r="Y2023" s="20" t="n">
        <x:v>0.25</x:v>
      </x:c>
      <x:c r="Z2023" s="20" t="n">
        <x:f>IF(Y2023&gt;1,Y2023/100,Y2023)</x:f>
        <x:v>0.25</x:v>
      </x:c>
      <x:c r="AA2023" s="28" t="n">
        <x:v>195.2</x:v>
      </x:c>
      <x:c r="AB2023" s="28" t="n">
        <x:v>189.16</x:v>
      </x:c>
      <x:c r="AC2023" s="28" t="str">
        <x:v>BOB</x:v>
      </x:c>
      <x:c r="AD2023" s="28" t="n">
        <x:f>IF(AC2023="USD",AB2023*'Parametros'!$B$4,AB2023)</x:f>
        <x:v>189.16</x:v>
      </x:c>
      <x:c r="AE2023" s="28" t="n">
        <x:f>W2023*X2023*(1-Z2023)</x:f>
        <x:v>189.1575</x:v>
      </x:c>
      <x:c r="AF2023" s="28" t="n">
        <x:f>W2023*AA2023</x:f>
        <x:v>195.2</x:v>
      </x:c>
      <x:c r="AG2023" s="28" t="n">
        <x:f>AE2023-AF2023</x:f>
        <x:v>-6.04249999999999</x:v>
      </x:c>
      <x:c r="AH2023" s="20" t="n">
        <x:f>IF(AE2023&gt;0,AG2023/AE2023,"")</x:f>
        <x:v>-0.031944279238200916</x:v>
      </x:c>
      <x:c r="AI2023" s="28" t="n">
        <x:v>99212.83</x:v>
      </x:c>
      <x:c r="AJ2023" s="28" t="n">
        <x:v>129</x:v>
      </x:c>
      <x:c r="AK2023" t="n">
        <x:v>18</x:v>
      </x:c>
      <x:c r="AL2023" t="str">
        <x:v>Completado</x:v>
      </x:c>
      <x:c r="AM2023" t="str">
        <x:f>IF(W2023&lt;0,"Devuelto",AL2023)</x:f>
        <x:v>Completado</x:v>
      </x:c>
      <x:c r="AN2023" t="str">
        <x:v>Efectivo</x:v>
      </x:c>
      <x:c r="AO2023" s="29" t="str">
        <x:v>Sin observación</x:v>
      </x:c>
      <x:c r="AP2023" t="str">
        <x:f>IF(D2023="","No","Sí")</x:f>
        <x:v>Sí</x:v>
      </x:c>
    </x:row>
    <x:row r="2024">
      <x:c r="A2024" t="n">
        <x:v>2024</x:v>
      </x:c>
      <x:c r="B2024" t="str">
        <x:v>VT0009606</x:v>
      </x:c>
      <x:c r="C2024" t="str">
        <x:v>45671</x:v>
      </x:c>
      <x:c r="D2024" s="27" t="n">
        <x:v>45671</x:v>
      </x:c>
      <x:c r="E2024" t="n">
        <x:f>IF(D2024="","",YEAR(D2024))</x:f>
        <x:v>2025</x:v>
      </x:c>
      <x:c r="F2024" t="n">
        <x:f>IF(D2024="","",MONTH(D2024))</x:f>
        <x:v>1</x:v>
      </x:c>
      <x:c r="G2024" t="str">
        <x:f>IF(D2024="","Fecha no disponible",TEXT(D2024,"mmmm"))</x:f>
        <x:v>January</x:v>
      </x:c>
      <x:c r="H2024" t="str">
        <x:f>IF(D2024="","Fecha no disponible",TEXT(D2024,"yyyy-mm"))</x:f>
        <x:v>2025-01</x:v>
      </x:c>
      <x:c r="I2024" t="str">
        <x:f>IF(D2024="","Fecha no disponible","T"&amp;ROUNDUP(MONTH(D2024)/3,0))</x:f>
        <x:v>T1</x:v>
      </x:c>
      <x:c r="J2024" t="str">
        <x:v>T018</x:v>
      </x:c>
      <x:c r="K2024" t="str">
        <x:v>Tienda Sucre 2</x:v>
      </x:c>
      <x:c r="L2024" t="str">
        <x:v>Mall</x:v>
      </x:c>
      <x:c r="M2024" t="str">
        <x:v>Sucre</x:v>
      </x:c>
      <x:c r="N2024" t="str">
        <x:f>IFERROR(VLOOKUP(M2024,'Mapeos'!$A$4:$B$30,2,FALSE),M2024)</x:f>
        <x:v>Sucre</x:v>
      </x:c>
      <x:c r="O2024" t="str">
        <x:v>C01319</x:v>
      </x:c>
      <x:c r="P2024" t="str">
        <x:v>Empresa</x:v>
      </x:c>
      <x:c r="Q2024" t="str">
        <x:v>P0020</x:v>
      </x:c>
      <x:c r="R2024" t="str">
        <x:v>Hogar</x:v>
      </x:c>
      <x:c r="S2024" t="str">
        <x:v>Marca D</x:v>
      </x:c>
      <x:c r="T2024" t="str">
        <x:v>E-commerce</x:v>
      </x:c>
      <x:c r="U2024" t="str">
        <x:f>IFERROR(VLOOKUP(T2024,'Mapeos'!$D$4:$E$25,2,FALSE),T2024)</x:f>
        <x:v>E-commerce</x:v>
      </x:c>
      <x:c r="V2024" t="str">
        <x:v>V003</x:v>
      </x:c>
      <x:c r="W2024" t="n">
        <x:v>1</x:v>
      </x:c>
      <x:c r="X2024" s="28" t="n">
        <x:v>106.26</x:v>
      </x:c>
      <x:c r="Y2024" s="20" t="n">
        <x:v>0.25</x:v>
      </x:c>
      <x:c r="Z2024" s="20" t="n">
        <x:f>IF(Y2024&gt;1,Y2024/100,Y2024)</x:f>
        <x:v>0.25</x:v>
      </x:c>
      <x:c r="AA2024" s="28" t="n">
        <x:v>77.02</x:v>
      </x:c>
      <x:c r="AB2024" s="28" t="n">
        <x:v>79.7</x:v>
      </x:c>
      <x:c r="AC2024" s="28" t="str">
        <x:v>BOB</x:v>
      </x:c>
      <x:c r="AD2024" s="28" t="n">
        <x:f>IF(AC2024="USD",AB2024*'Parametros'!$B$4,AB2024)</x:f>
        <x:v>79.7</x:v>
      </x:c>
      <x:c r="AE2024" s="28" t="n">
        <x:f>W2024*X2024*(1-Z2024)</x:f>
        <x:v>79.69500000000001</x:v>
      </x:c>
      <x:c r="AF2024" s="28" t="n">
        <x:f>W2024*AA2024</x:f>
        <x:v>77.02</x:v>
      </x:c>
      <x:c r="AG2024" s="28" t="n">
        <x:f>AE2024-AF2024</x:f>
        <x:v>2.6750000000000114</x:v>
      </x:c>
      <x:c r="AH2024" s="20" t="n">
        <x:f>IF(AE2024&gt;0,AG2024/AE2024,"")</x:f>
        <x:v>0.033565468348077186</x:v>
      </x:c>
      <x:c r="AI2024" s="28" t="n">
        <x:v>70347.14</x:v>
      </x:c>
      <x:c r="AJ2024" s="28"/>
      <x:c r="AK2024"/>
      <x:c r="AL2024" t="str">
        <x:v>Completado</x:v>
      </x:c>
      <x:c r="AM2024" t="str">
        <x:f>IF(W2024&lt;0,"Devuelto",AL2024)</x:f>
        <x:v>Completado</x:v>
      </x:c>
      <x:c r="AN2024" t="str">
        <x:v>Tarjeta</x:v>
      </x:c>
      <x:c r="AO2024" s="29" t="str">
        <x:v>Sin observación</x:v>
      </x:c>
      <x:c r="AP2024" t="str">
        <x:f>IF(D2024="","No","Sí")</x:f>
        <x:v>Sí</x:v>
      </x:c>
    </x:row>
    <x:row r="2025">
      <x:c r="A2025" t="n">
        <x:v>2025</x:v>
      </x:c>
      <x:c r="B2025" t="str">
        <x:v>VT0009611</x:v>
      </x:c>
      <x:c r="C2025" t="str">
        <x:v>45569</x:v>
      </x:c>
      <x:c r="D2025" s="27" t="n">
        <x:v>45569</x:v>
      </x:c>
      <x:c r="E2025" t="n">
        <x:f>IF(D2025="","",YEAR(D2025))</x:f>
        <x:v>2024</x:v>
      </x:c>
      <x:c r="F2025" t="n">
        <x:f>IF(D2025="","",MONTH(D2025))</x:f>
        <x:v>10</x:v>
      </x:c>
      <x:c r="G2025" t="str">
        <x:f>IF(D2025="","Fecha no disponible",TEXT(D2025,"mmmm"))</x:f>
        <x:v>October</x:v>
      </x:c>
      <x:c r="H2025" t="str">
        <x:f>IF(D2025="","Fecha no disponible",TEXT(D2025,"yyyy-mm"))</x:f>
        <x:v>2024-10</x:v>
      </x:c>
      <x:c r="I2025" t="str">
        <x:f>IF(D2025="","Fecha no disponible","T"&amp;ROUNDUP(MONTH(D2025)/3,0))</x:f>
        <x:v>T4</x:v>
      </x:c>
      <x:c r="J2025" t="str">
        <x:v>T013</x:v>
      </x:c>
      <x:c r="K2025" t="str">
        <x:v>Tienda Potosí 1</x:v>
      </x:c>
      <x:c r="L2025" t="str">
        <x:v>Centro</x:v>
      </x:c>
      <x:c r="M2025" t="str">
        <x:v>Potosí</x:v>
      </x:c>
      <x:c r="N2025" t="str">
        <x:f>IFERROR(VLOOKUP(M2025,'Mapeos'!$A$4:$B$30,2,FALSE),M2025)</x:f>
        <x:v>Potosí</x:v>
      </x:c>
      <x:c r="O2025" t="str">
        <x:v>C01587</x:v>
      </x:c>
      <x:c r="P2025" t="str">
        <x:v>Premium</x:v>
      </x:c>
      <x:c r="Q2025" t="str">
        <x:v>P0108</x:v>
      </x:c>
      <x:c r="R2025" t="str">
        <x:v>Alimentos</x:v>
      </x:c>
      <x:c r="S2025" t="str">
        <x:v>Marca C</x:v>
      </x:c>
      <x:c r="T2025" t="str">
        <x:v>Tienda</x:v>
      </x:c>
      <x:c r="U2025" t="str">
        <x:f>IFERROR(VLOOKUP(T2025,'Mapeos'!$D$4:$E$25,2,FALSE),T2025)</x:f>
        <x:v>Tienda</x:v>
      </x:c>
      <x:c r="V2025" t="str">
        <x:v>V033</x:v>
      </x:c>
      <x:c r="W2025" t="n">
        <x:v>6</x:v>
      </x:c>
      <x:c r="X2025" s="28" t="n">
        <x:v>41.02</x:v>
      </x:c>
      <x:c r="Y2025" s="20" t="n">
        <x:v>0.15</x:v>
      </x:c>
      <x:c r="Z2025" s="20" t="n">
        <x:f>IF(Y2025&gt;1,Y2025/100,Y2025)</x:f>
        <x:v>0.15</x:v>
      </x:c>
      <x:c r="AA2025" s="28" t="n">
        <x:v>29.22</x:v>
      </x:c>
      <x:c r="AB2025" s="28" t="n">
        <x:v>209.2</x:v>
      </x:c>
      <x:c r="AC2025" s="28" t="str">
        <x:v>BOB</x:v>
      </x:c>
      <x:c r="AD2025" s="28" t="n">
        <x:f>IF(AC2025="USD",AB2025*'Parametros'!$B$4,AB2025)</x:f>
        <x:v>209.2</x:v>
      </x:c>
      <x:c r="AE2025" s="28" t="n">
        <x:f>W2025*X2025*(1-Z2025)</x:f>
        <x:v>209.202</x:v>
      </x:c>
      <x:c r="AF2025" s="28" t="n">
        <x:f>W2025*AA2025</x:f>
        <x:v>175.32</x:v>
      </x:c>
      <x:c r="AG2025" s="28" t="n">
        <x:f>AE2025-AF2025</x:f>
        <x:v>33.882000000000005</x:v>
      </x:c>
      <x:c r="AH2025" s="20" t="n">
        <x:f>IF(AE2025&gt;0,AG2025/AE2025,"")</x:f>
        <x:v>0.16195829867783293</x:v>
      </x:c>
      <x:c r="AI2025" s="28" t="n">
        <x:v>146254.21</x:v>
      </x:c>
      <x:c r="AJ2025" s="28" t="n">
        <x:v>33</x:v>
      </x:c>
      <x:c r="AK2025" t="n">
        <x:v>24</x:v>
      </x:c>
      <x:c r="AL2025" t="str">
        <x:v>Completado</x:v>
      </x:c>
      <x:c r="AM2025" t="str">
        <x:f>IF(W2025&lt;0,"Devuelto",AL2025)</x:f>
        <x:v>Completado</x:v>
      </x:c>
      <x:c r="AN2025" t="str">
        <x:v>QR</x:v>
      </x:c>
      <x:c r="AO2025" s="29" t="str">
        <x:v>Sin observación</x:v>
      </x:c>
      <x:c r="AP2025" t="str">
        <x:f>IF(D2025="","No","Sí")</x:f>
        <x:v>Sí</x:v>
      </x:c>
    </x:row>
    <x:row r="2026">
      <x:c r="A2026" t="n">
        <x:v>2026</x:v>
      </x:c>
      <x:c r="B2026" t="str">
        <x:v>VT0009616</x:v>
      </x:c>
      <x:c r="C2026" t="str">
        <x:v>45707</x:v>
      </x:c>
      <x:c r="D2026" s="27" t="n">
        <x:v>45707</x:v>
      </x:c>
      <x:c r="E2026" t="n">
        <x:f>IF(D2026="","",YEAR(D2026))</x:f>
        <x:v>2025</x:v>
      </x:c>
      <x:c r="F2026" t="n">
        <x:f>IF(D2026="","",MONTH(D2026))</x:f>
        <x:v>2</x:v>
      </x:c>
      <x:c r="G2026" t="str">
        <x:f>IF(D2026="","Fecha no disponible",TEXT(D2026,"mmmm"))</x:f>
        <x:v>February</x:v>
      </x:c>
      <x:c r="H2026" t="str">
        <x:f>IF(D2026="","Fecha no disponible",TEXT(D2026,"yyyy-mm"))</x:f>
        <x:v>2025-02</x:v>
      </x:c>
      <x:c r="I2026" t="str">
        <x:f>IF(D2026="","Fecha no disponible","T"&amp;ROUNDUP(MONTH(D2026)/3,0))</x:f>
        <x:v>T1</x:v>
      </x:c>
      <x:c r="J2026" t="str">
        <x:v>T012</x:v>
      </x:c>
      <x:c r="K2026" t="str">
        <x:v>Tienda Cochabamba 4</x:v>
      </x:c>
      <x:c r="L2026" t="str">
        <x:v>Centro</x:v>
      </x:c>
      <x:c r="M2026" t="str">
        <x:v>Cochabamba</x:v>
      </x:c>
      <x:c r="N2026" t="str">
        <x:f>IFERROR(VLOOKUP(M2026,'Mapeos'!$A$4:$B$30,2,FALSE),M2026)</x:f>
        <x:v>Cochabamba</x:v>
      </x:c>
      <x:c r="O2026" t="str">
        <x:v>C01193</x:v>
      </x:c>
      <x:c r="P2026" t="str">
        <x:v>Empresa</x:v>
      </x:c>
      <x:c r="Q2026" t="str">
        <x:v>P0003</x:v>
      </x:c>
      <x:c r="R2026" t="str">
        <x:v>Hogar</x:v>
      </x:c>
      <x:c r="S2026" t="str">
        <x:v>Marca C</x:v>
      </x:c>
      <x:c r="T2026" t="str">
        <x:v>E-commerce</x:v>
      </x:c>
      <x:c r="U2026" t="str">
        <x:f>IFERROR(VLOOKUP(T2026,'Mapeos'!$D$4:$E$25,2,FALSE),T2026)</x:f>
        <x:v>E-commerce</x:v>
      </x:c>
      <x:c r="V2026" t="str">
        <x:v>V029</x:v>
      </x:c>
      <x:c r="W2026" t="n">
        <x:v>3</x:v>
      </x:c>
      <x:c r="X2026" s="28" t="n">
        <x:v>285.42</x:v>
      </x:c>
      <x:c r="Y2026" s="20" t="n">
        <x:v>0.05</x:v>
      </x:c>
      <x:c r="Z2026" s="20" t="n">
        <x:f>IF(Y2026&gt;1,Y2026/100,Y2026)</x:f>
        <x:v>0.05</x:v>
      </x:c>
      <x:c r="AA2026" s="28" t="n">
        <x:v>162.95</x:v>
      </x:c>
      <x:c r="AB2026" s="28" t="n">
        <x:v>813.45</x:v>
      </x:c>
      <x:c r="AC2026" s="28" t="str">
        <x:v>BOB</x:v>
      </x:c>
      <x:c r="AD2026" s="28" t="n">
        <x:f>IF(AC2026="USD",AB2026*'Parametros'!$B$4,AB2026)</x:f>
        <x:v>813.45</x:v>
      </x:c>
      <x:c r="AE2026" s="28" t="n">
        <x:f>W2026*X2026*(1-Z2026)</x:f>
        <x:v>813.447</x:v>
      </x:c>
      <x:c r="AF2026" s="28" t="n">
        <x:f>W2026*AA2026</x:f>
        <x:v>488.84999999999997</x:v>
      </x:c>
      <x:c r="AG2026" s="28" t="n">
        <x:f>AE2026-AF2026</x:f>
        <x:v>324.59700000000004</x:v>
      </x:c>
      <x:c r="AH2026" s="20" t="n">
        <x:f>IF(AE2026&gt;0,AG2026/AE2026,"")</x:f>
        <x:v>0.3990389048087952</x:v>
      </x:c>
      <x:c r="AI2026" s="28" t="n">
        <x:v>86253.49</x:v>
      </x:c>
      <x:c r="AJ2026" s="28"/>
      <x:c r="AK2026"/>
      <x:c r="AL2026" t="str">
        <x:v>Completado</x:v>
      </x:c>
      <x:c r="AM2026" t="str">
        <x:f>IF(W2026&lt;0,"Devuelto",AL2026)</x:f>
        <x:v>Completado</x:v>
      </x:c>
      <x:c r="AN2026" t="str">
        <x:v>Tarjeta</x:v>
      </x:c>
      <x:c r="AO2026" s="29" t="str">
        <x:v>Sin observación</x:v>
      </x:c>
      <x:c r="AP2026" t="str">
        <x:f>IF(D2026="","No","Sí")</x:f>
        <x:v>Sí</x:v>
      </x:c>
    </x:row>
    <x:row r="2027">
      <x:c r="A2027" t="n">
        <x:v>2027</x:v>
      </x:c>
      <x:c r="B2027" t="str">
        <x:v>VT0009621</x:v>
      </x:c>
      <x:c r="C2027" t="str">
        <x:v>45432</x:v>
      </x:c>
      <x:c r="D2027" s="27" t="n">
        <x:v>45432</x:v>
      </x:c>
      <x:c r="E2027" t="n">
        <x:f>IF(D2027="","",YEAR(D2027))</x:f>
        <x:v>2024</x:v>
      </x:c>
      <x:c r="F2027" t="n">
        <x:f>IF(D2027="","",MONTH(D2027))</x:f>
        <x:v>5</x:v>
      </x:c>
      <x:c r="G2027" t="str">
        <x:f>IF(D2027="","Fecha no disponible",TEXT(D2027,"mmmm"))</x:f>
        <x:v>May</x:v>
      </x:c>
      <x:c r="H2027" t="str">
        <x:f>IF(D2027="","Fecha no disponible",TEXT(D2027,"yyyy-mm"))</x:f>
        <x:v>2024-05</x:v>
      </x:c>
      <x:c r="I2027" t="str">
        <x:f>IF(D2027="","Fecha no disponible","T"&amp;ROUNDUP(MONTH(D2027)/3,0))</x:f>
        <x:v>T2</x:v>
      </x:c>
      <x:c r="J2027" t="str">
        <x:v>T010</x:v>
      </x:c>
      <x:c r="K2027" t="str">
        <x:v>Tienda Cochabamba 2</x:v>
      </x:c>
      <x:c r="L2027" t="str">
        <x:v>Barrio</x:v>
      </x:c>
      <x:c r="M2027" t="str">
        <x:v>Cochabamba</x:v>
      </x:c>
      <x:c r="N2027" t="str">
        <x:f>IFERROR(VLOOKUP(M2027,'Mapeos'!$A$4:$B$30,2,FALSE),M2027)</x:f>
        <x:v>Cochabamba</x:v>
      </x:c>
      <x:c r="O2027" t="str">
        <x:v>C00375</x:v>
      </x:c>
      <x:c r="P2027" t="str">
        <x:v>Frecuente</x:v>
      </x:c>
      <x:c r="Q2027" t="str">
        <x:v>P0011</x:v>
      </x:c>
      <x:c r="R2027" t="str">
        <x:v>Electrónica</x:v>
      </x:c>
      <x:c r="S2027" t="str">
        <x:v>Marca D</x:v>
      </x:c>
      <x:c r="T2027" t="str">
        <x:v>Tienda</x:v>
      </x:c>
      <x:c r="U2027" t="str">
        <x:f>IFERROR(VLOOKUP(T2027,'Mapeos'!$D$4:$E$25,2,FALSE),T2027)</x:f>
        <x:v>Tienda</x:v>
      </x:c>
      <x:c r="V2027" t="str">
        <x:v>V007</x:v>
      </x:c>
      <x:c r="W2027" t="n">
        <x:v>1</x:v>
      </x:c>
      <x:c r="X2027" s="28" t="n">
        <x:v>627.09</x:v>
      </x:c>
      <x:c r="Y2027" s="20" t="n">
        <x:v>0.25</x:v>
      </x:c>
      <x:c r="Z2027" s="20" t="n">
        <x:f>IF(Y2027&gt;1,Y2027/100,Y2027)</x:f>
        <x:v>0.25</x:v>
      </x:c>
      <x:c r="AA2027" s="28" t="n">
        <x:v>452.31</x:v>
      </x:c>
      <x:c r="AB2027" s="28" t="n">
        <x:v>470.32</x:v>
      </x:c>
      <x:c r="AC2027" s="28" t="str">
        <x:v>BOB</x:v>
      </x:c>
      <x:c r="AD2027" s="28" t="n">
        <x:f>IF(AC2027="USD",AB2027*'Parametros'!$B$4,AB2027)</x:f>
        <x:v>470.32</x:v>
      </x:c>
      <x:c r="AE2027" s="28" t="n">
        <x:f>W2027*X2027*(1-Z2027)</x:f>
        <x:v>470.3175</x:v>
      </x:c>
      <x:c r="AF2027" s="28" t="n">
        <x:f>W2027*AA2027</x:f>
        <x:v>452.31</x:v>
      </x:c>
      <x:c r="AG2027" s="28" t="n">
        <x:f>AE2027-AF2027</x:f>
        <x:v>18.007499999999993</x:v>
      </x:c>
      <x:c r="AH2027" s="20" t="n">
        <x:f>IF(AE2027&gt;0,AG2027/AE2027,"")</x:f>
        <x:v>0.03828796504488988</x:v>
      </x:c>
      <x:c r="AI2027" s="28" t="n">
        <x:v>136007.7</x:v>
      </x:c>
      <x:c r="AJ2027" s="28"/>
      <x:c r="AK2027"/>
      <x:c r="AL2027" t="str">
        <x:v>Completado</x:v>
      </x:c>
      <x:c r="AM2027" t="str">
        <x:f>IF(W2027&lt;0,"Devuelto",AL2027)</x:f>
        <x:v>Completado</x:v>
      </x:c>
      <x:c r="AN2027" t="str">
        <x:v>Transferencia</x:v>
      </x:c>
      <x:c r="AO2027" s="29" t="str">
        <x:v>Sin observación</x:v>
      </x:c>
      <x:c r="AP2027" t="str">
        <x:f>IF(D2027="","No","Sí")</x:f>
        <x:v>Sí</x:v>
      </x:c>
    </x:row>
    <x:row r="2028">
      <x:c r="A2028" t="n">
        <x:v>2028</x:v>
      </x:c>
      <x:c r="B2028" t="str">
        <x:v>VT0009625</x:v>
      </x:c>
      <x:c r="C2028" t="str">
        <x:v>45889</x:v>
      </x:c>
      <x:c r="D2028" s="27" t="n">
        <x:v>45889</x:v>
      </x:c>
      <x:c r="E2028" t="n">
        <x:f>IF(D2028="","",YEAR(D2028))</x:f>
        <x:v>2025</x:v>
      </x:c>
      <x:c r="F2028" t="n">
        <x:f>IF(D2028="","",MONTH(D2028))</x:f>
        <x:v>8</x:v>
      </x:c>
      <x:c r="G2028" t="str">
        <x:f>IF(D2028="","Fecha no disponible",TEXT(D2028,"mmmm"))</x:f>
        <x:v>August</x:v>
      </x:c>
      <x:c r="H2028" t="str">
        <x:f>IF(D2028="","Fecha no disponible",TEXT(D2028,"yyyy-mm"))</x:f>
        <x:v>2025-08</x:v>
      </x:c>
      <x:c r="I2028" t="str">
        <x:f>IF(D2028="","Fecha no disponible","T"&amp;ROUNDUP(MONTH(D2028)/3,0))</x:f>
        <x:v>T3</x:v>
      </x:c>
      <x:c r="J2028" t="str">
        <x:v>T003</x:v>
      </x:c>
      <x:c r="K2028" t="str">
        <x:v>Tienda La Paz 3</x:v>
      </x:c>
      <x:c r="L2028" t="str">
        <x:v>Barrio</x:v>
      </x:c>
      <x:c r="M2028" t="str">
        <x:v>La Paz</x:v>
      </x:c>
      <x:c r="N2028" t="str">
        <x:f>IFERROR(VLOOKUP(M2028,'Mapeos'!$A$4:$B$30,2,FALSE),M2028)</x:f>
        <x:v>La Paz</x:v>
      </x:c>
      <x:c r="O2028" t="str">
        <x:v>C01242</x:v>
      </x:c>
      <x:c r="P2028" t="str">
        <x:v>Masivo</x:v>
      </x:c>
      <x:c r="Q2028" t="str">
        <x:v>P0036</x:v>
      </x:c>
      <x:c r="R2028" t="str">
        <x:v>Hogar</x:v>
      </x:c>
      <x:c r="S2028" t="str">
        <x:v>Marca B</x:v>
      </x:c>
      <x:c r="T2028" t="str">
        <x:v>Tienda</x:v>
      </x:c>
      <x:c r="U2028" t="str">
        <x:f>IFERROR(VLOOKUP(T2028,'Mapeos'!$D$4:$E$25,2,FALSE),T2028)</x:f>
        <x:v>Tienda</x:v>
      </x:c>
      <x:c r="V2028" t="str">
        <x:v>V011</x:v>
      </x:c>
      <x:c r="W2028" t="n">
        <x:v>7</x:v>
      </x:c>
      <x:c r="X2028" s="28" t="n">
        <x:v>239.12</x:v>
      </x:c>
      <x:c r="Y2028" s="20" t="n">
        <x:v>0.1</x:v>
      </x:c>
      <x:c r="Z2028" s="20" t="n">
        <x:f>IF(Y2028&gt;1,Y2028/100,Y2028)</x:f>
        <x:v>0.1</x:v>
      </x:c>
      <x:c r="AA2028" s="28" t="n">
        <x:v>150.55</x:v>
      </x:c>
      <x:c r="AB2028" s="28" t="n">
        <x:v>1506.46</x:v>
      </x:c>
      <x:c r="AC2028" s="28" t="str">
        <x:v>BOB</x:v>
      </x:c>
      <x:c r="AD2028" s="28" t="n">
        <x:f>IF(AC2028="USD",AB2028*'Parametros'!$B$4,AB2028)</x:f>
        <x:v>1506.46</x:v>
      </x:c>
      <x:c r="AE2028" s="28" t="n">
        <x:f>W2028*X2028*(1-Z2028)</x:f>
        <x:v>1506.4560000000001</x:v>
      </x:c>
      <x:c r="AF2028" s="28" t="n">
        <x:f>W2028*AA2028</x:f>
        <x:v>1053.8500000000001</x:v>
      </x:c>
      <x:c r="AG2028" s="28" t="n">
        <x:f>AE2028-AF2028</x:f>
        <x:v>452.606</x:v>
      </x:c>
      <x:c r="AH2028" s="20" t="n">
        <x:f>IF(AE2028&gt;0,AG2028/AE2028,"")</x:f>
        <x:v>0.30044422140440874</x:v>
      </x:c>
      <x:c r="AI2028" s="28" t="n">
        <x:v>154372.2</x:v>
      </x:c>
      <x:c r="AJ2028" s="28"/>
      <x:c r="AK2028"/>
      <x:c r="AL2028" t="str">
        <x:v>Completado</x:v>
      </x:c>
      <x:c r="AM2028" t="str">
        <x:f>IF(W2028&lt;0,"Devuelto",AL2028)</x:f>
        <x:v>Completado</x:v>
      </x:c>
      <x:c r="AN2028" t="str">
        <x:v>Efectivo</x:v>
      </x:c>
      <x:c r="AO2028" s="29" t="str">
        <x:v>Sin observación</x:v>
      </x:c>
      <x:c r="AP2028" t="str">
        <x:f>IF(D2028="","No","Sí")</x:f>
        <x:v>Sí</x:v>
      </x:c>
    </x:row>
    <x:row r="2029">
      <x:c r="A2029" t="n">
        <x:v>2029</x:v>
      </x:c>
      <x:c r="B2029" t="str">
        <x:v>VT0009630</x:v>
      </x:c>
      <x:c r="C2029" t="str">
        <x:v>45836</x:v>
      </x:c>
      <x:c r="D2029" s="27" t="n">
        <x:v>45836</x:v>
      </x:c>
      <x:c r="E2029" t="n">
        <x:f>IF(D2029="","",YEAR(D2029))</x:f>
        <x:v>2025</x:v>
      </x:c>
      <x:c r="F2029" t="n">
        <x:f>IF(D2029="","",MONTH(D2029))</x:f>
        <x:v>6</x:v>
      </x:c>
      <x:c r="G2029" t="str">
        <x:f>IF(D2029="","Fecha no disponible",TEXT(D2029,"mmmm"))</x:f>
        <x:v>June</x:v>
      </x:c>
      <x:c r="H2029" t="str">
        <x:f>IF(D2029="","Fecha no disponible",TEXT(D2029,"yyyy-mm"))</x:f>
        <x:v>2025-06</x:v>
      </x:c>
      <x:c r="I2029" t="str">
        <x:f>IF(D2029="","Fecha no disponible","T"&amp;ROUNDUP(MONTH(D2029)/3,0))</x:f>
        <x:v>T2</x:v>
      </x:c>
      <x:c r="J2029" t="str">
        <x:v>T004</x:v>
      </x:c>
      <x:c r="K2029" t="str">
        <x:v>Tienda La Paz 4</x:v>
      </x:c>
      <x:c r="L2029" t="str">
        <x:v>Centro</x:v>
      </x:c>
      <x:c r="M2029" t="str">
        <x:v>La Paz</x:v>
      </x:c>
      <x:c r="N2029" t="str">
        <x:f>IFERROR(VLOOKUP(M2029,'Mapeos'!$A$4:$B$30,2,FALSE),M2029)</x:f>
        <x:v>La Paz</x:v>
      </x:c>
      <x:c r="O2029" t="str">
        <x:v>C00336</x:v>
      </x:c>
      <x:c r="P2029" t="str">
        <x:v>Frecuente</x:v>
      </x:c>
      <x:c r="Q2029" t="str">
        <x:v>P0104</x:v>
      </x:c>
      <x:c r="R2029" t="str">
        <x:v>Hogar</x:v>
      </x:c>
      <x:c r="S2029" t="str">
        <x:v>Marca C</x:v>
      </x:c>
      <x:c r="T2029" t="str">
        <x:v>Tienda</x:v>
      </x:c>
      <x:c r="U2029" t="str">
        <x:f>IFERROR(VLOOKUP(T2029,'Mapeos'!$D$4:$E$25,2,FALSE),T2029)</x:f>
        <x:v>Tienda</x:v>
      </x:c>
      <x:c r="V2029" t="str">
        <x:v>V029</x:v>
      </x:c>
      <x:c r="W2029" t="n">
        <x:v>1</x:v>
      </x:c>
      <x:c r="X2029" s="28" t="n">
        <x:v>168.7</x:v>
      </x:c>
      <x:c r="Y2029" s="20" t="n">
        <x:v>0.2</x:v>
      </x:c>
      <x:c r="Z2029" s="20" t="n">
        <x:f>IF(Y2029&gt;1,Y2029/100,Y2029)</x:f>
        <x:v>0.2</x:v>
      </x:c>
      <x:c r="AA2029" s="28" t="n">
        <x:v>114.48</x:v>
      </x:c>
      <x:c r="AB2029" s="28" t="n">
        <x:v>134.96</x:v>
      </x:c>
      <x:c r="AC2029" s="28" t="str">
        <x:v>BOB</x:v>
      </x:c>
      <x:c r="AD2029" s="28" t="n">
        <x:f>IF(AC2029="USD",AB2029*'Parametros'!$B$4,AB2029)</x:f>
        <x:v>134.96</x:v>
      </x:c>
      <x:c r="AE2029" s="28" t="n">
        <x:f>W2029*X2029*(1-Z2029)</x:f>
        <x:v>134.96</x:v>
      </x:c>
      <x:c r="AF2029" s="28" t="n">
        <x:f>W2029*AA2029</x:f>
        <x:v>114.48</x:v>
      </x:c>
      <x:c r="AG2029" s="28" t="n">
        <x:f>AE2029-AF2029</x:f>
        <x:v>20.480000000000004</x:v>
      </x:c>
      <x:c r="AH2029" s="20" t="n">
        <x:f>IF(AE2029&gt;0,AG2029/AE2029,"")</x:f>
        <x:v>0.15174866627148786</x:v>
      </x:c>
      <x:c r="AI2029" s="28" t="n">
        <x:v>139371.69</x:v>
      </x:c>
      <x:c r="AJ2029" s="28"/>
      <x:c r="AK2029"/>
      <x:c r="AL2029" t="str">
        <x:v>Completado</x:v>
      </x:c>
      <x:c r="AM2029" t="str">
        <x:f>IF(W2029&lt;0,"Devuelto",AL2029)</x:f>
        <x:v>Completado</x:v>
      </x:c>
      <x:c r="AN2029" t="str">
        <x:v>Efectivo</x:v>
      </x:c>
      <x:c r="AO2029" s="29" t="str">
        <x:v>Sin observación</x:v>
      </x:c>
      <x:c r="AP2029" t="str">
        <x:f>IF(D2029="","No","Sí")</x:f>
        <x:v>Sí</x:v>
      </x:c>
    </x:row>
    <x:row r="2030">
      <x:c r="A2030" t="n">
        <x:v>2030</x:v>
      </x:c>
      <x:c r="B2030" t="str">
        <x:v>VT0009635</x:v>
      </x:c>
      <x:c r="C2030" t="str">
        <x:v>45450</x:v>
      </x:c>
      <x:c r="D2030" s="27" t="n">
        <x:v>45450</x:v>
      </x:c>
      <x:c r="E2030" t="n">
        <x:f>IF(D2030="","",YEAR(D2030))</x:f>
        <x:v>2024</x:v>
      </x:c>
      <x:c r="F2030" t="n">
        <x:f>IF(D2030="","",MONTH(D2030))</x:f>
        <x:v>6</x:v>
      </x:c>
      <x:c r="G2030" t="str">
        <x:f>IF(D2030="","Fecha no disponible",TEXT(D2030,"mmmm"))</x:f>
        <x:v>June</x:v>
      </x:c>
      <x:c r="H2030" t="str">
        <x:f>IF(D2030="","Fecha no disponible",TEXT(D2030,"yyyy-mm"))</x:f>
        <x:v>2024-06</x:v>
      </x:c>
      <x:c r="I2030" t="str">
        <x:f>IF(D2030="","Fecha no disponible","T"&amp;ROUNDUP(MONTH(D2030)/3,0))</x:f>
        <x:v>T2</x:v>
      </x:c>
      <x:c r="J2030" t="str">
        <x:v>T017</x:v>
      </x:c>
      <x:c r="K2030" t="str">
        <x:v>Tienda Sucre 1</x:v>
      </x:c>
      <x:c r="L2030" t="str">
        <x:v>Centro</x:v>
      </x:c>
      <x:c r="M2030" t="str">
        <x:v>Sucre</x:v>
      </x:c>
      <x:c r="N2030" t="str">
        <x:f>IFERROR(VLOOKUP(M2030,'Mapeos'!$A$4:$B$30,2,FALSE),M2030)</x:f>
        <x:v>Sucre</x:v>
      </x:c>
      <x:c r="O2030" t="str">
        <x:v>C00116</x:v>
      </x:c>
      <x:c r="P2030" t="str">
        <x:v>Frecuente</x:v>
      </x:c>
      <x:c r="Q2030" t="str">
        <x:v>P0095</x:v>
      </x:c>
      <x:c r="R2030" t="str">
        <x:v>Cuidado Personal</x:v>
      </x:c>
      <x:c r="S2030" t="str">
        <x:v>Marca B</x:v>
      </x:c>
      <x:c r="T2030" t="str">
        <x:v>E-commerce</x:v>
      </x:c>
      <x:c r="U2030" t="str">
        <x:f>IFERROR(VLOOKUP(T2030,'Mapeos'!$D$4:$E$25,2,FALSE),T2030)</x:f>
        <x:v>E-commerce</x:v>
      </x:c>
      <x:c r="V2030" t="str">
        <x:v>V007</x:v>
      </x:c>
      <x:c r="W2030" t="n">
        <x:v>7</x:v>
      </x:c>
      <x:c r="X2030" s="28" t="n">
        <x:v>58.84</x:v>
      </x:c>
      <x:c r="Y2030" s="20" t="n">
        <x:v>0</x:v>
      </x:c>
      <x:c r="Z2030" s="20" t="n">
        <x:f>IF(Y2030&gt;1,Y2030/100,Y2030)</x:f>
        <x:v>0</x:v>
      </x:c>
      <x:c r="AA2030" s="28" t="n">
        <x:v>27.35</x:v>
      </x:c>
      <x:c r="AB2030" s="28" t="n">
        <x:v>411.88</x:v>
      </x:c>
      <x:c r="AC2030" s="28" t="str">
        <x:v>BOB</x:v>
      </x:c>
      <x:c r="AD2030" s="28" t="n">
        <x:f>IF(AC2030="USD",AB2030*'Parametros'!$B$4,AB2030)</x:f>
        <x:v>411.88</x:v>
      </x:c>
      <x:c r="AE2030" s="28" t="n">
        <x:f>W2030*X2030*(1-Z2030)</x:f>
        <x:v>411.88</x:v>
      </x:c>
      <x:c r="AF2030" s="28" t="n">
        <x:f>W2030*AA2030</x:f>
        <x:v>191.45000000000002</x:v>
      </x:c>
      <x:c r="AG2030" s="28" t="n">
        <x:f>AE2030-AF2030</x:f>
        <x:v>220.42999999999998</x:v>
      </x:c>
      <x:c r="AH2030" s="20" t="n">
        <x:f>IF(AE2030&gt;0,AG2030/AE2030,"")</x:f>
        <x:v>0.5351801495581237</x:v>
      </x:c>
      <x:c r="AI2030" s="28" t="n">
        <x:v>66195.03</x:v>
      </x:c>
      <x:c r="AJ2030" s="28"/>
      <x:c r="AK2030"/>
      <x:c r="AL2030" t="str">
        <x:v>Completado</x:v>
      </x:c>
      <x:c r="AM2030" t="str">
        <x:f>IF(W2030&lt;0,"Devuelto",AL2030)</x:f>
        <x:v>Completado</x:v>
      </x:c>
      <x:c r="AN2030" t="str">
        <x:v>Transferencia</x:v>
      </x:c>
      <x:c r="AO2030" s="29" t="str">
        <x:v>Sin observación</x:v>
      </x:c>
      <x:c r="AP2030" t="str">
        <x:f>IF(D2030="","No","Sí")</x:f>
        <x:v>Sí</x:v>
      </x:c>
    </x:row>
    <x:row r="2031">
      <x:c r="A2031" t="n">
        <x:v>2031</x:v>
      </x:c>
      <x:c r="B2031" t="str">
        <x:v>VT0009640</x:v>
      </x:c>
      <x:c r="C2031" t="str">
        <x:v>45725</x:v>
      </x:c>
      <x:c r="D2031" s="27" t="n">
        <x:v>45725</x:v>
      </x:c>
      <x:c r="E2031" t="n">
        <x:f>IF(D2031="","",YEAR(D2031))</x:f>
        <x:v>2025</x:v>
      </x:c>
      <x:c r="F2031" t="n">
        <x:f>IF(D2031="","",MONTH(D2031))</x:f>
        <x:v>3</x:v>
      </x:c>
      <x:c r="G2031" t="str">
        <x:f>IF(D2031="","Fecha no disponible",TEXT(D2031,"mmmm"))</x:f>
        <x:v>March</x:v>
      </x:c>
      <x:c r="H2031" t="str">
        <x:f>IF(D2031="","Fecha no disponible",TEXT(D2031,"yyyy-mm"))</x:f>
        <x:v>2025-03</x:v>
      </x:c>
      <x:c r="I2031" t="str">
        <x:f>IF(D2031="","Fecha no disponible","T"&amp;ROUNDUP(MONTH(D2031)/3,0))</x:f>
        <x:v>T1</x:v>
      </x:c>
      <x:c r="J2031" t="str">
        <x:v>T019</x:v>
      </x:c>
      <x:c r="K2031" t="str">
        <x:v>Tienda Sucre 3</x:v>
      </x:c>
      <x:c r="L2031" t="str">
        <x:v>Centro</x:v>
      </x:c>
      <x:c r="M2031" t="str">
        <x:v>Sucre</x:v>
      </x:c>
      <x:c r="N2031" t="str">
        <x:f>IFERROR(VLOOKUP(M2031,'Mapeos'!$A$4:$B$30,2,FALSE),M2031)</x:f>
        <x:v>Sucre</x:v>
      </x:c>
      <x:c r="O2031" t="str">
        <x:v>C00841</x:v>
      </x:c>
      <x:c r="P2031" t="str">
        <x:v>Empresa</x:v>
      </x:c>
      <x:c r="Q2031" t="str">
        <x:v>P0131</x:v>
      </x:c>
      <x:c r="R2031" t="str">
        <x:v>Cuidado Personal</x:v>
      </x:c>
      <x:c r="S2031" t="str">
        <x:v>Marca C</x:v>
      </x:c>
      <x:c r="T2031" t="str">
        <x:v>Tienda</x:v>
      </x:c>
      <x:c r="U2031" t="str">
        <x:f>IFERROR(VLOOKUP(T2031,'Mapeos'!$D$4:$E$25,2,FALSE),T2031)</x:f>
        <x:v>Tienda</x:v>
      </x:c>
      <x:c r="V2031" t="str">
        <x:v>V016</x:v>
      </x:c>
      <x:c r="W2031" t="n">
        <x:v>1</x:v>
      </x:c>
      <x:c r="X2031" s="28" t="n">
        <x:v>88.72</x:v>
      </x:c>
      <x:c r="Y2031" s="20" t="n">
        <x:v>0.1</x:v>
      </x:c>
      <x:c r="Z2031" s="20" t="n">
        <x:f>IF(Y2031&gt;1,Y2031/100,Y2031)</x:f>
        <x:v>0.1</x:v>
      </x:c>
      <x:c r="AA2031" s="28" t="n">
        <x:v>64.44</x:v>
      </x:c>
      <x:c r="AB2031" s="28" t="n">
        <x:v>79.85</x:v>
      </x:c>
      <x:c r="AC2031" s="28" t="str">
        <x:v>BOB</x:v>
      </x:c>
      <x:c r="AD2031" s="28" t="n">
        <x:f>IF(AC2031="USD",AB2031*'Parametros'!$B$4,AB2031)</x:f>
        <x:v>79.85</x:v>
      </x:c>
      <x:c r="AE2031" s="28" t="n">
        <x:f>W2031*X2031*(1-Z2031)</x:f>
        <x:v>79.848</x:v>
      </x:c>
      <x:c r="AF2031" s="28" t="n">
        <x:f>W2031*AA2031</x:f>
        <x:v>64.44</x:v>
      </x:c>
      <x:c r="AG2031" s="28" t="n">
        <x:f>AE2031-AF2031</x:f>
        <x:v>15.408000000000001</x:v>
      </x:c>
      <x:c r="AH2031" s="20" t="n">
        <x:f>IF(AE2031&gt;0,AG2031/AE2031,"")</x:f>
        <x:v>0.19296663660955818</x:v>
      </x:c>
      <x:c r="AI2031" s="28" t="n">
        <x:v>137192.05</x:v>
      </x:c>
      <x:c r="AJ2031" s="28"/>
      <x:c r="AK2031"/>
      <x:c r="AL2031" t="str">
        <x:v>Completado</x:v>
      </x:c>
      <x:c r="AM2031" t="str">
        <x:f>IF(W2031&lt;0,"Devuelto",AL2031)</x:f>
        <x:v>Completado</x:v>
      </x:c>
      <x:c r="AN2031" t="str">
        <x:v>Efectivo</x:v>
      </x:c>
      <x:c r="AO2031" s="29" t="str">
        <x:v>Sin observación</x:v>
      </x:c>
      <x:c r="AP2031" t="str">
        <x:f>IF(D2031="","No","Sí")</x:f>
        <x:v>Sí</x:v>
      </x:c>
    </x:row>
    <x:row r="2032">
      <x:c r="A2032" t="n">
        <x:v>2032</x:v>
      </x:c>
      <x:c r="B2032" t="str">
        <x:v>VT0009644</x:v>
      </x:c>
      <x:c r="C2032" t="str">
        <x:v>46011</x:v>
      </x:c>
      <x:c r="D2032" s="27" t="n">
        <x:v>46011</x:v>
      </x:c>
      <x:c r="E2032" t="n">
        <x:f>IF(D2032="","",YEAR(D2032))</x:f>
        <x:v>2025</x:v>
      </x:c>
      <x:c r="F2032" t="n">
        <x:f>IF(D2032="","",MONTH(D2032))</x:f>
        <x:v>12</x:v>
      </x:c>
      <x:c r="G2032" t="str">
        <x:f>IF(D2032="","Fecha no disponible",TEXT(D2032,"mmmm"))</x:f>
        <x:v>December</x:v>
      </x:c>
      <x:c r="H2032" t="str">
        <x:f>IF(D2032="","Fecha no disponible",TEXT(D2032,"yyyy-mm"))</x:f>
        <x:v>2025-12</x:v>
      </x:c>
      <x:c r="I2032" t="str">
        <x:f>IF(D2032="","Fecha no disponible","T"&amp;ROUNDUP(MONTH(D2032)/3,0))</x:f>
        <x:v>T4</x:v>
      </x:c>
      <x:c r="J2032" t="str">
        <x:v>T016</x:v>
      </x:c>
      <x:c r="K2032" t="str">
        <x:v>Tienda Potosí 4</x:v>
      </x:c>
      <x:c r="L2032" t="str">
        <x:v>Centro</x:v>
      </x:c>
      <x:c r="M2032" t="str">
        <x:v>Potosí</x:v>
      </x:c>
      <x:c r="N2032" t="str">
        <x:f>IFERROR(VLOOKUP(M2032,'Mapeos'!$A$4:$B$30,2,FALSE),M2032)</x:f>
        <x:v>Potosí</x:v>
      </x:c>
      <x:c r="O2032" t="str">
        <x:v>C00542</x:v>
      </x:c>
      <x:c r="P2032" t="str">
        <x:v>Masivo</x:v>
      </x:c>
      <x:c r="Q2032" t="str">
        <x:v>P0074</x:v>
      </x:c>
      <x:c r="R2032" t="str">
        <x:v>Hogar</x:v>
      </x:c>
      <x:c r="S2032" t="str">
        <x:v>Marca B</x:v>
      </x:c>
      <x:c r="T2032" t="str">
        <x:v>Tienda</x:v>
      </x:c>
      <x:c r="U2032" t="str">
        <x:f>IFERROR(VLOOKUP(T2032,'Mapeos'!$D$4:$E$25,2,FALSE),T2032)</x:f>
        <x:v>Tienda</x:v>
      </x:c>
      <x:c r="V2032" t="str">
        <x:v>V009</x:v>
      </x:c>
      <x:c r="W2032" t="n">
        <x:v>1</x:v>
      </x:c>
      <x:c r="X2032" s="28" t="n">
        <x:v>325.58</x:v>
      </x:c>
      <x:c r="Y2032" s="20" t="n">
        <x:v>0</x:v>
      </x:c>
      <x:c r="Z2032" s="20" t="n">
        <x:f>IF(Y2032&gt;1,Y2032/100,Y2032)</x:f>
        <x:v>0</x:v>
      </x:c>
      <x:c r="AA2032" s="28" t="n">
        <x:v>211</x:v>
      </x:c>
      <x:c r="AB2032" s="28" t="n">
        <x:v>325.58</x:v>
      </x:c>
      <x:c r="AC2032" s="28" t="str">
        <x:v>BOB</x:v>
      </x:c>
      <x:c r="AD2032" s="28" t="n">
        <x:f>IF(AC2032="USD",AB2032*'Parametros'!$B$4,AB2032)</x:f>
        <x:v>325.58</x:v>
      </x:c>
      <x:c r="AE2032" s="28" t="n">
        <x:f>W2032*X2032*(1-Z2032)</x:f>
        <x:v>325.58</x:v>
      </x:c>
      <x:c r="AF2032" s="28" t="n">
        <x:f>W2032*AA2032</x:f>
        <x:v>211</x:v>
      </x:c>
      <x:c r="AG2032" s="28" t="n">
        <x:f>AE2032-AF2032</x:f>
        <x:v>114.57999999999998</x:v>
      </x:c>
      <x:c r="AH2032" s="20" t="n">
        <x:f>IF(AE2032&gt;0,AG2032/AE2032,"")</x:f>
        <x:v>0.3519257939676884</x:v>
      </x:c>
      <x:c r="AI2032" s="28" t="n">
        <x:v>175976.05</x:v>
      </x:c>
      <x:c r="AJ2032" s="28"/>
      <x:c r="AK2032"/>
      <x:c r="AL2032" t="str">
        <x:v>Completado</x:v>
      </x:c>
      <x:c r="AM2032" t="str">
        <x:f>IF(W2032&lt;0,"Devuelto",AL2032)</x:f>
        <x:v>Completado</x:v>
      </x:c>
      <x:c r="AN2032" t="str">
        <x:v>QR</x:v>
      </x:c>
      <x:c r="AO2032" s="29" t="str">
        <x:v>Sin observación</x:v>
      </x:c>
      <x:c r="AP2032" t="str">
        <x:f>IF(D2032="","No","Sí")</x:f>
        <x:v>Sí</x:v>
      </x:c>
    </x:row>
    <x:row r="2033">
      <x:c r="A2033" t="n">
        <x:v>2033</x:v>
      </x:c>
      <x:c r="B2033" t="str">
        <x:v>VT0009649</x:v>
      </x:c>
      <x:c r="C2033" t="str">
        <x:v>45769</x:v>
      </x:c>
      <x:c r="D2033" s="27" t="n">
        <x:v>45769</x:v>
      </x:c>
      <x:c r="E2033" t="n">
        <x:f>IF(D2033="","",YEAR(D2033))</x:f>
        <x:v>2025</x:v>
      </x:c>
      <x:c r="F2033" t="n">
        <x:f>IF(D2033="","",MONTH(D2033))</x:f>
        <x:v>4</x:v>
      </x:c>
      <x:c r="G2033" t="str">
        <x:f>IF(D2033="","Fecha no disponible",TEXT(D2033,"mmmm"))</x:f>
        <x:v>April</x:v>
      </x:c>
      <x:c r="H2033" t="str">
        <x:f>IF(D2033="","Fecha no disponible",TEXT(D2033,"yyyy-mm"))</x:f>
        <x:v>2025-04</x:v>
      </x:c>
      <x:c r="I2033" t="str">
        <x:f>IF(D2033="","Fecha no disponible","T"&amp;ROUNDUP(MONTH(D2033)/3,0))</x:f>
        <x:v>T2</x:v>
      </x:c>
      <x:c r="J2033" t="str">
        <x:v>T009</x:v>
      </x:c>
      <x:c r="K2033" t="str">
        <x:v>Tienda Cochabamba 1</x:v>
      </x:c>
      <x:c r="L2033" t="str">
        <x:v>Mall</x:v>
      </x:c>
      <x:c r="M2033" t="str">
        <x:v>Cochabamba</x:v>
      </x:c>
      <x:c r="N2033" t="str">
        <x:f>IFERROR(VLOOKUP(M2033,'Mapeos'!$A$4:$B$30,2,FALSE),M2033)</x:f>
        <x:v>Cochabamba</x:v>
      </x:c>
      <x:c r="O2033" t="str">
        <x:v>C00200</x:v>
      </x:c>
      <x:c r="P2033" t="str">
        <x:v>Frecuente</x:v>
      </x:c>
      <x:c r="Q2033" t="str">
        <x:v>P0025</x:v>
      </x:c>
      <x:c r="R2033" t="str">
        <x:v>Hogar</x:v>
      </x:c>
      <x:c r="S2033" t="str">
        <x:v>Marca B</x:v>
      </x:c>
      <x:c r="T2033" t="str">
        <x:v>Tienda</x:v>
      </x:c>
      <x:c r="U2033" t="str">
        <x:f>IFERROR(VLOOKUP(T2033,'Mapeos'!$D$4:$E$25,2,FALSE),T2033)</x:f>
        <x:v>Tienda</x:v>
      </x:c>
      <x:c r="V2033" t="str">
        <x:v>V006</x:v>
      </x:c>
      <x:c r="W2033" t="n">
        <x:v>1</x:v>
      </x:c>
      <x:c r="X2033" s="28" t="n">
        <x:v>156.24</x:v>
      </x:c>
      <x:c r="Y2033" s="20" t="n">
        <x:v>0.25</x:v>
      </x:c>
      <x:c r="Z2033" s="20" t="n">
        <x:f>IF(Y2033&gt;1,Y2033/100,Y2033)</x:f>
        <x:v>0.25</x:v>
      </x:c>
      <x:c r="AA2033" s="28" t="n">
        <x:v>98.9</x:v>
      </x:c>
      <x:c r="AB2033" s="28" t="n">
        <x:v>117.18</x:v>
      </x:c>
      <x:c r="AC2033" s="28" t="str">
        <x:v>BOB</x:v>
      </x:c>
      <x:c r="AD2033" s="28" t="n">
        <x:f>IF(AC2033="USD",AB2033*'Parametros'!$B$4,AB2033)</x:f>
        <x:v>117.18</x:v>
      </x:c>
      <x:c r="AE2033" s="28" t="n">
        <x:f>W2033*X2033*(1-Z2033)</x:f>
        <x:v>117.18</x:v>
      </x:c>
      <x:c r="AF2033" s="28" t="n">
        <x:f>W2033*AA2033</x:f>
        <x:v>98.9</x:v>
      </x:c>
      <x:c r="AG2033" s="28" t="n">
        <x:f>AE2033-AF2033</x:f>
        <x:v>18.28</x:v>
      </x:c>
      <x:c r="AH2033" s="20" t="n">
        <x:f>IF(AE2033&gt;0,AG2033/AE2033,"")</x:f>
        <x:v>0.15599931728963987</x:v>
      </x:c>
      <x:c r="AI2033" s="28" t="n">
        <x:v>136612.61</x:v>
      </x:c>
      <x:c r="AJ2033" s="28"/>
      <x:c r="AK2033"/>
      <x:c r="AL2033" t="str">
        <x:v>Completado</x:v>
      </x:c>
      <x:c r="AM2033" t="str">
        <x:f>IF(W2033&lt;0,"Devuelto",AL2033)</x:f>
        <x:v>Completado</x:v>
      </x:c>
      <x:c r="AN2033" t="str">
        <x:v>Tarjeta</x:v>
      </x:c>
      <x:c r="AO2033" s="29" t="str">
        <x:v>Sin observación</x:v>
      </x:c>
      <x:c r="AP2033" t="str">
        <x:f>IF(D2033="","No","Sí")</x:f>
        <x:v>Sí</x:v>
      </x:c>
    </x:row>
    <x:row r="2034">
      <x:c r="A2034" t="n">
        <x:v>2034</x:v>
      </x:c>
      <x:c r="B2034" t="str">
        <x:v>VT0009654</x:v>
      </x:c>
      <x:c r="C2034" t="str">
        <x:v>46181</x:v>
      </x:c>
      <x:c r="D2034" s="27" t="n">
        <x:v>46181</x:v>
      </x:c>
      <x:c r="E2034" t="n">
        <x:f>IF(D2034="","",YEAR(D2034))</x:f>
        <x:v>2026</x:v>
      </x:c>
      <x:c r="F2034" t="n">
        <x:f>IF(D2034="","",MONTH(D2034))</x:f>
        <x:v>6</x:v>
      </x:c>
      <x:c r="G2034" t="str">
        <x:f>IF(D2034="","Fecha no disponible",TEXT(D2034,"mmmm"))</x:f>
        <x:v>June</x:v>
      </x:c>
      <x:c r="H2034" t="str">
        <x:f>IF(D2034="","Fecha no disponible",TEXT(D2034,"yyyy-mm"))</x:f>
        <x:v>2026-06</x:v>
      </x:c>
      <x:c r="I2034" t="str">
        <x:f>IF(D2034="","Fecha no disponible","T"&amp;ROUNDUP(MONTH(D2034)/3,0))</x:f>
        <x:v>T2</x:v>
      </x:c>
      <x:c r="J2034" t="str">
        <x:v>T012</x:v>
      </x:c>
      <x:c r="K2034" t="str">
        <x:v>Tienda Cochabamba 4</x:v>
      </x:c>
      <x:c r="L2034" t="str">
        <x:v>Centro</x:v>
      </x:c>
      <x:c r="M2034" t="str">
        <x:v>Cochabamba</x:v>
      </x:c>
      <x:c r="N2034" t="str">
        <x:f>IFERROR(VLOOKUP(M2034,'Mapeos'!$A$4:$B$30,2,FALSE),M2034)</x:f>
        <x:v>Cochabamba</x:v>
      </x:c>
      <x:c r="O2034" t="str">
        <x:v>C01488</x:v>
      </x:c>
      <x:c r="P2034" t="str">
        <x:v>Frecuente</x:v>
      </x:c>
      <x:c r="Q2034" t="str">
        <x:v>P0139</x:v>
      </x:c>
      <x:c r="R2034" t="str">
        <x:v>Hogar</x:v>
      </x:c>
      <x:c r="S2034" t="str">
        <x:v>Marca D</x:v>
      </x:c>
      <x:c r="T2034" t="str">
        <x:v>Tienda</x:v>
      </x:c>
      <x:c r="U2034" t="str">
        <x:f>IFERROR(VLOOKUP(T2034,'Mapeos'!$D$4:$E$25,2,FALSE),T2034)</x:f>
        <x:v>Tienda</x:v>
      </x:c>
      <x:c r="V2034" t="str">
        <x:v>V024</x:v>
      </x:c>
      <x:c r="W2034" t="n">
        <x:v>1</x:v>
      </x:c>
      <x:c r="X2034" s="28" t="n">
        <x:v>279.23</x:v>
      </x:c>
      <x:c r="Y2034" s="20" t="n">
        <x:v>0.05</x:v>
      </x:c>
      <x:c r="Z2034" s="20" t="n">
        <x:f>IF(Y2034&gt;1,Y2034/100,Y2034)</x:f>
        <x:v>0.05</x:v>
      </x:c>
      <x:c r="AA2034" s="28" t="n">
        <x:v>182.66</x:v>
      </x:c>
      <x:c r="AB2034" s="28" t="n">
        <x:v>265.27</x:v>
      </x:c>
      <x:c r="AC2034" s="28" t="str">
        <x:v>BOB</x:v>
      </x:c>
      <x:c r="AD2034" s="28" t="n">
        <x:f>IF(AC2034="USD",AB2034*'Parametros'!$B$4,AB2034)</x:f>
        <x:v>265.27</x:v>
      </x:c>
      <x:c r="AE2034" s="28" t="n">
        <x:f>W2034*X2034*(1-Z2034)</x:f>
        <x:v>265.2685</x:v>
      </x:c>
      <x:c r="AF2034" s="28" t="n">
        <x:f>W2034*AA2034</x:f>
        <x:v>182.66</x:v>
      </x:c>
      <x:c r="AG2034" s="28" t="n">
        <x:f>AE2034-AF2034</x:f>
        <x:v>82.60850000000002</x:v>
      </x:c>
      <x:c r="AH2034" s="20" t="n">
        <x:f>IF(AE2034&gt;0,AG2034/AE2034,"")</x:f>
        <x:v>0.31141466099442644</x:v>
      </x:c>
      <x:c r="AI2034" s="28" t="n">
        <x:v>196953.21</x:v>
      </x:c>
      <x:c r="AJ2034" s="28"/>
      <x:c r="AK2034"/>
      <x:c r="AL2034" t="str">
        <x:v>Completado</x:v>
      </x:c>
      <x:c r="AM2034" t="str">
        <x:f>IF(W2034&lt;0,"Devuelto",AL2034)</x:f>
        <x:v>Completado</x:v>
      </x:c>
      <x:c r="AN2034" t="str">
        <x:v>Efectivo</x:v>
      </x:c>
      <x:c r="AO2034" s="29" t="str">
        <x:v>Sin observación</x:v>
      </x:c>
      <x:c r="AP2034" t="str">
        <x:f>IF(D2034="","No","Sí")</x:f>
        <x:v>Sí</x:v>
      </x:c>
    </x:row>
    <x:row r="2035">
      <x:c r="A2035" t="n">
        <x:v>2035</x:v>
      </x:c>
      <x:c r="B2035" t="str">
        <x:v>VT0009659</x:v>
      </x:c>
      <x:c r="C2035" t="str">
        <x:v>45602</x:v>
      </x:c>
      <x:c r="D2035" s="27" t="n">
        <x:v>45602</x:v>
      </x:c>
      <x:c r="E2035" t="n">
        <x:f>IF(D2035="","",YEAR(D2035))</x:f>
        <x:v>2024</x:v>
      </x:c>
      <x:c r="F2035" t="n">
        <x:f>IF(D2035="","",MONTH(D2035))</x:f>
        <x:v>11</x:v>
      </x:c>
      <x:c r="G2035" t="str">
        <x:f>IF(D2035="","Fecha no disponible",TEXT(D2035,"mmmm"))</x:f>
        <x:v>November</x:v>
      </x:c>
      <x:c r="H2035" t="str">
        <x:f>IF(D2035="","Fecha no disponible",TEXT(D2035,"yyyy-mm"))</x:f>
        <x:v>2024-11</x:v>
      </x:c>
      <x:c r="I2035" t="str">
        <x:f>IF(D2035="","Fecha no disponible","T"&amp;ROUNDUP(MONTH(D2035)/3,0))</x:f>
        <x:v>T4</x:v>
      </x:c>
      <x:c r="J2035" t="str">
        <x:v>T004</x:v>
      </x:c>
      <x:c r="K2035" t="str">
        <x:v>Tienda La Paz 4</x:v>
      </x:c>
      <x:c r="L2035" t="str">
        <x:v>Centro</x:v>
      </x:c>
      <x:c r="M2035" t="str">
        <x:v>La Paz</x:v>
      </x:c>
      <x:c r="N2035" t="str">
        <x:f>IFERROR(VLOOKUP(M2035,'Mapeos'!$A$4:$B$30,2,FALSE),M2035)</x:f>
        <x:v>La Paz</x:v>
      </x:c>
      <x:c r="O2035" t="str">
        <x:v>C01132</x:v>
      </x:c>
      <x:c r="P2035" t="str">
        <x:v>Masivo</x:v>
      </x:c>
      <x:c r="Q2035" t="str">
        <x:v>P0053</x:v>
      </x:c>
      <x:c r="R2035" t="str">
        <x:v>Alimentos</x:v>
      </x:c>
      <x:c r="S2035" t="str">
        <x:v>Marca B</x:v>
      </x:c>
      <x:c r="T2035" t="str">
        <x:v>Tienda</x:v>
      </x:c>
      <x:c r="U2035" t="str">
        <x:f>IFERROR(VLOOKUP(T2035,'Mapeos'!$D$4:$E$25,2,FALSE),T2035)</x:f>
        <x:v>Tienda</x:v>
      </x:c>
      <x:c r="V2035" t="str">
        <x:v>V012</x:v>
      </x:c>
      <x:c r="W2035" t="n">
        <x:v>1</x:v>
      </x:c>
      <x:c r="X2035" s="28" t="n">
        <x:v>61.52</x:v>
      </x:c>
      <x:c r="Y2035" s="20" t="n">
        <x:v>0.2</x:v>
      </x:c>
      <x:c r="Z2035" s="20" t="n">
        <x:f>IF(Y2035&gt;1,Y2035/100,Y2035)</x:f>
        <x:v>0.2</x:v>
      </x:c>
      <x:c r="AA2035" s="28" t="n">
        <x:v>43.92</x:v>
      </x:c>
      <x:c r="AB2035" s="28" t="n">
        <x:v>49.22</x:v>
      </x:c>
      <x:c r="AC2035" s="28" t="str">
        <x:v>BOB</x:v>
      </x:c>
      <x:c r="AD2035" s="28" t="n">
        <x:f>IF(AC2035="USD",AB2035*'Parametros'!$B$4,AB2035)</x:f>
        <x:v>49.22</x:v>
      </x:c>
      <x:c r="AE2035" s="28" t="n">
        <x:f>W2035*X2035*(1-Z2035)</x:f>
        <x:v>49.21600000000001</x:v>
      </x:c>
      <x:c r="AF2035" s="28" t="n">
        <x:f>W2035*AA2035</x:f>
        <x:v>43.92</x:v>
      </x:c>
      <x:c r="AG2035" s="28" t="n">
        <x:f>AE2035-AF2035</x:f>
        <x:v>5.2960000000000065</x:v>
      </x:c>
      <x:c r="AH2035" s="20" t="n">
        <x:f>IF(AE2035&gt;0,AG2035/AE2035,"")</x:f>
        <x:v>0.10760728218465551</x:v>
      </x:c>
      <x:c r="AI2035" s="28" t="n">
        <x:v>129181.07</x:v>
      </x:c>
      <x:c r="AJ2035" s="28" t="n">
        <x:v>3</x:v>
      </x:c>
      <x:c r="AK2035" t="n">
        <x:v>13</x:v>
      </x:c>
      <x:c r="AL2035" t="str">
        <x:v>Completado</x:v>
      </x:c>
      <x:c r="AM2035" t="str">
        <x:f>IF(W2035&lt;0,"Devuelto",AL2035)</x:f>
        <x:v>Completado</x:v>
      </x:c>
      <x:c r="AN2035" t="str">
        <x:v>Transferencia</x:v>
      </x:c>
      <x:c r="AO2035" s="29" t="str">
        <x:v>Sin observación</x:v>
      </x:c>
      <x:c r="AP2035" t="str">
        <x:f>IF(D2035="","No","Sí")</x:f>
        <x:v>Sí</x:v>
      </x:c>
    </x:row>
    <x:row r="2036">
      <x:c r="A2036" t="n">
        <x:v>2036</x:v>
      </x:c>
      <x:c r="B2036" t="str">
        <x:v>VT0009663</x:v>
      </x:c>
      <x:c r="C2036" t="str">
        <x:v>45843</x:v>
      </x:c>
      <x:c r="D2036" s="27" t="n">
        <x:v>45843</x:v>
      </x:c>
      <x:c r="E2036" t="n">
        <x:f>IF(D2036="","",YEAR(D2036))</x:f>
        <x:v>2025</x:v>
      </x:c>
      <x:c r="F2036" t="n">
        <x:f>IF(D2036="","",MONTH(D2036))</x:f>
        <x:v>7</x:v>
      </x:c>
      <x:c r="G2036" t="str">
        <x:f>IF(D2036="","Fecha no disponible",TEXT(D2036,"mmmm"))</x:f>
        <x:v>July</x:v>
      </x:c>
      <x:c r="H2036" t="str">
        <x:f>IF(D2036="","Fecha no disponible",TEXT(D2036,"yyyy-mm"))</x:f>
        <x:v>2025-07</x:v>
      </x:c>
      <x:c r="I2036" t="str">
        <x:f>IF(D2036="","Fecha no disponible","T"&amp;ROUNDUP(MONTH(D2036)/3,0))</x:f>
        <x:v>T3</x:v>
      </x:c>
      <x:c r="J2036" t="str">
        <x:v>T020</x:v>
      </x:c>
      <x:c r="K2036" t="str">
        <x:v>Tienda Sucre 4</x:v>
      </x:c>
      <x:c r="L2036" t="str">
        <x:v>Mall</x:v>
      </x:c>
      <x:c r="M2036" t="str">
        <x:v>Sucre</x:v>
      </x:c>
      <x:c r="N2036" t="str">
        <x:f>IFERROR(VLOOKUP(M2036,'Mapeos'!$A$4:$B$30,2,FALSE),M2036)</x:f>
        <x:v>Sucre</x:v>
      </x:c>
      <x:c r="O2036" t="str">
        <x:v>C00646</x:v>
      </x:c>
      <x:c r="P2036" t="str">
        <x:v>Frecuente</x:v>
      </x:c>
      <x:c r="Q2036" t="str">
        <x:v>P0044</x:v>
      </x:c>
      <x:c r="R2036" t="str">
        <x:v>Hogar</x:v>
      </x:c>
      <x:c r="S2036" t="str">
        <x:v>Marca B</x:v>
      </x:c>
      <x:c r="T2036" t="str">
        <x:v>Tienda</x:v>
      </x:c>
      <x:c r="U2036" t="str">
        <x:f>IFERROR(VLOOKUP(T2036,'Mapeos'!$D$4:$E$25,2,FALSE),T2036)</x:f>
        <x:v>Tienda</x:v>
      </x:c>
      <x:c r="V2036" t="str">
        <x:v>V001</x:v>
      </x:c>
      <x:c r="W2036" t="n">
        <x:v>2</x:v>
      </x:c>
      <x:c r="X2036" s="28" t="n">
        <x:v>163.71</x:v>
      </x:c>
      <x:c r="Y2036" s="20" t="n">
        <x:v>0.2</x:v>
      </x:c>
      <x:c r="Z2036" s="20" t="n">
        <x:f>IF(Y2036&gt;1,Y2036/100,Y2036)</x:f>
        <x:v>0.2</x:v>
      </x:c>
      <x:c r="AA2036" s="28" t="n">
        <x:v>90.08</x:v>
      </x:c>
      <x:c r="AB2036" s="28" t="n">
        <x:v>261.94</x:v>
      </x:c>
      <x:c r="AC2036" s="28" t="str">
        <x:v>BOB</x:v>
      </x:c>
      <x:c r="AD2036" s="28" t="n">
        <x:f>IF(AC2036="USD",AB2036*'Parametros'!$B$4,AB2036)</x:f>
        <x:v>261.94</x:v>
      </x:c>
      <x:c r="AE2036" s="28" t="n">
        <x:f>W2036*X2036*(1-Z2036)</x:f>
        <x:v>261.93600000000004</x:v>
      </x:c>
      <x:c r="AF2036" s="28" t="n">
        <x:f>W2036*AA2036</x:f>
        <x:v>180.16</x:v>
      </x:c>
      <x:c r="AG2036" s="28" t="n">
        <x:f>AE2036-AF2036</x:f>
        <x:v>81.77600000000004</x:v>
      </x:c>
      <x:c r="AH2036" s="20" t="n">
        <x:f>IF(AE2036&gt;0,AG2036/AE2036,"")</x:f>
        <x:v>0.3121983996090649</x:v>
      </x:c>
      <x:c r="AI2036" s="28" t="n">
        <x:v>145961.87</x:v>
      </x:c>
      <x:c r="AJ2036" s="28"/>
      <x:c r="AK2036"/>
      <x:c r="AL2036" t="str">
        <x:v>Completado</x:v>
      </x:c>
      <x:c r="AM2036" t="str">
        <x:f>IF(W2036&lt;0,"Devuelto",AL2036)</x:f>
        <x:v>Completado</x:v>
      </x:c>
      <x:c r="AN2036" t="str">
        <x:v>QR</x:v>
      </x:c>
      <x:c r="AO2036" s="29" t="str">
        <x:v>Sin observación</x:v>
      </x:c>
      <x:c r="AP2036" t="str">
        <x:f>IF(D2036="","No","Sí")</x:f>
        <x:v>Sí</x:v>
      </x:c>
    </x:row>
    <x:row r="2037">
      <x:c r="A2037" t="n">
        <x:v>2037</x:v>
      </x:c>
      <x:c r="B2037" t="str">
        <x:v>VT0009668</x:v>
      </x:c>
      <x:c r="C2037" t="str">
        <x:v>45653</x:v>
      </x:c>
      <x:c r="D2037" s="27" t="n">
        <x:v>45653</x:v>
      </x:c>
      <x:c r="E2037" t="n">
        <x:f>IF(D2037="","",YEAR(D2037))</x:f>
        <x:v>2024</x:v>
      </x:c>
      <x:c r="F2037" t="n">
        <x:f>IF(D2037="","",MONTH(D2037))</x:f>
        <x:v>12</x:v>
      </x:c>
      <x:c r="G2037" t="str">
        <x:f>IF(D2037="","Fecha no disponible",TEXT(D2037,"mmmm"))</x:f>
        <x:v>December</x:v>
      </x:c>
      <x:c r="H2037" t="str">
        <x:f>IF(D2037="","Fecha no disponible",TEXT(D2037,"yyyy-mm"))</x:f>
        <x:v>2024-12</x:v>
      </x:c>
      <x:c r="I2037" t="str">
        <x:f>IF(D2037="","Fecha no disponible","T"&amp;ROUNDUP(MONTH(D2037)/3,0))</x:f>
        <x:v>T4</x:v>
      </x:c>
      <x:c r="J2037" t="str">
        <x:v>T020</x:v>
      </x:c>
      <x:c r="K2037" t="str">
        <x:v>Tienda Sucre 4</x:v>
      </x:c>
      <x:c r="L2037" t="str">
        <x:v>Mall</x:v>
      </x:c>
      <x:c r="M2037" t="str">
        <x:v>Sucre</x:v>
      </x:c>
      <x:c r="N2037" t="str">
        <x:f>IFERROR(VLOOKUP(M2037,'Mapeos'!$A$4:$B$30,2,FALSE),M2037)</x:f>
        <x:v>Sucre</x:v>
      </x:c>
      <x:c r="O2037" t="str">
        <x:v>C00736</x:v>
      </x:c>
      <x:c r="P2037" t="str">
        <x:v>Masivo</x:v>
      </x:c>
      <x:c r="Q2037" t="str">
        <x:v>P0091</x:v>
      </x:c>
      <x:c r="R2037" t="str">
        <x:v>Deportes</x:v>
      </x:c>
      <x:c r="S2037" t="str">
        <x:v>Marca C</x:v>
      </x:c>
      <x:c r="T2037" t="str">
        <x:v>E-commerce</x:v>
      </x:c>
      <x:c r="U2037" t="str">
        <x:f>IFERROR(VLOOKUP(T2037,'Mapeos'!$D$4:$E$25,2,FALSE),T2037)</x:f>
        <x:v>E-commerce</x:v>
      </x:c>
      <x:c r="V2037" t="str">
        <x:v>V010</x:v>
      </x:c>
      <x:c r="W2037" t="n">
        <x:v>1</x:v>
      </x:c>
      <x:c r="X2037" s="28" t="n">
        <x:v>136.85</x:v>
      </x:c>
      <x:c r="Y2037" s="20" t="n">
        <x:v>0.2</x:v>
      </x:c>
      <x:c r="Z2037" s="20" t="n">
        <x:f>IF(Y2037&gt;1,Y2037/100,Y2037)</x:f>
        <x:v>0.2</x:v>
      </x:c>
      <x:c r="AA2037" s="28" t="n">
        <x:v>75.15</x:v>
      </x:c>
      <x:c r="AB2037" s="28" t="n">
        <x:v>109.48</x:v>
      </x:c>
      <x:c r="AC2037" s="28" t="str">
        <x:v>BOB</x:v>
      </x:c>
      <x:c r="AD2037" s="28" t="n">
        <x:f>IF(AC2037="USD",AB2037*'Parametros'!$B$4,AB2037)</x:f>
        <x:v>109.48</x:v>
      </x:c>
      <x:c r="AE2037" s="28" t="n">
        <x:f>W2037*X2037*(1-Z2037)</x:f>
        <x:v>109.48</x:v>
      </x:c>
      <x:c r="AF2037" s="28" t="n">
        <x:f>W2037*AA2037</x:f>
        <x:v>75.15</x:v>
      </x:c>
      <x:c r="AG2037" s="28" t="n">
        <x:f>AE2037-AF2037</x:f>
        <x:v>34.33</x:v>
      </x:c>
      <x:c r="AH2037" s="20" t="n">
        <x:f>IF(AE2037&gt;0,AG2037/AE2037,"")</x:f>
        <x:v>0.3135732553891121</x:v>
      </x:c>
      <x:c r="AI2037" s="28" t="n">
        <x:v>97167.28</x:v>
      </x:c>
      <x:c r="AJ2037" s="28" t="n">
        <x:v>112</x:v>
      </x:c>
      <x:c r="AK2037" t="n">
        <x:v>5</x:v>
      </x:c>
      <x:c r="AL2037" t="str">
        <x:v>Completado</x:v>
      </x:c>
      <x:c r="AM2037" t="str">
        <x:f>IF(W2037&lt;0,"Devuelto",AL2037)</x:f>
        <x:v>Completado</x:v>
      </x:c>
      <x:c r="AN2037" t="str">
        <x:v>QR</x:v>
      </x:c>
      <x:c r="AO2037" s="29" t="str">
        <x:v>Sin observación</x:v>
      </x:c>
      <x:c r="AP2037" t="str">
        <x:f>IF(D2037="","No","Sí")</x:f>
        <x:v>Sí</x:v>
      </x:c>
    </x:row>
    <x:row r="2038">
      <x:c r="A2038" t="n">
        <x:v>2038</x:v>
      </x:c>
      <x:c r="B2038" t="str">
        <x:v>VT0009673</x:v>
      </x:c>
      <x:c r="C2038" t="str">
        <x:v>45337</x:v>
      </x:c>
      <x:c r="D2038" s="27" t="n">
        <x:v>45337</x:v>
      </x:c>
      <x:c r="E2038" t="n">
        <x:f>IF(D2038="","",YEAR(D2038))</x:f>
        <x:v>2024</x:v>
      </x:c>
      <x:c r="F2038" t="n">
        <x:f>IF(D2038="","",MONTH(D2038))</x:f>
        <x:v>2</x:v>
      </x:c>
      <x:c r="G2038" t="str">
        <x:f>IF(D2038="","Fecha no disponible",TEXT(D2038,"mmmm"))</x:f>
        <x:v>February</x:v>
      </x:c>
      <x:c r="H2038" t="str">
        <x:f>IF(D2038="","Fecha no disponible",TEXT(D2038,"yyyy-mm"))</x:f>
        <x:v>2024-02</x:v>
      </x:c>
      <x:c r="I2038" t="str">
        <x:f>IF(D2038="","Fecha no disponible","T"&amp;ROUNDUP(MONTH(D2038)/3,0))</x:f>
        <x:v>T1</x:v>
      </x:c>
      <x:c r="J2038" t="str">
        <x:v>T007</x:v>
      </x:c>
      <x:c r="K2038" t="str">
        <x:v>Tienda Santa Cruz 3</x:v>
      </x:c>
      <x:c r="L2038" t="str">
        <x:v>Barrio</x:v>
      </x:c>
      <x:c r="M2038" t="str">
        <x:v>Santa Cruz</x:v>
      </x:c>
      <x:c r="N2038" t="str">
        <x:f>IFERROR(VLOOKUP(M2038,'Mapeos'!$A$4:$B$30,2,FALSE),M2038)</x:f>
        <x:v>Santa Cruz</x:v>
      </x:c>
      <x:c r="O2038" t="str">
        <x:v>C01217</x:v>
      </x:c>
      <x:c r="P2038" t="str">
        <x:v>Frecuente</x:v>
      </x:c>
      <x:c r="Q2038" t="str">
        <x:v>P0015</x:v>
      </x:c>
      <x:c r="R2038" t="str">
        <x:v>Alimentos</x:v>
      </x:c>
      <x:c r="S2038" t="str">
        <x:v>Marca C</x:v>
      </x:c>
      <x:c r="T2038" t="str">
        <x:v>Marketplace</x:v>
      </x:c>
      <x:c r="U2038" t="str">
        <x:f>IFERROR(VLOOKUP(T2038,'Mapeos'!$D$4:$E$25,2,FALSE),T2038)</x:f>
        <x:v>Marketplace</x:v>
      </x:c>
      <x:c r="V2038" t="str">
        <x:v>V005</x:v>
      </x:c>
      <x:c r="W2038" t="n">
        <x:v>1</x:v>
      </x:c>
      <x:c r="X2038" s="28" t="n">
        <x:v>45.2</x:v>
      </x:c>
      <x:c r="Y2038" s="20" t="n">
        <x:v>0.2</x:v>
      </x:c>
      <x:c r="Z2038" s="20" t="n">
        <x:f>IF(Y2038&gt;1,Y2038/100,Y2038)</x:f>
        <x:v>0.2</x:v>
      </x:c>
      <x:c r="AA2038" s="28" t="n">
        <x:v>33.71</x:v>
      </x:c>
      <x:c r="AB2038" s="28" t="n">
        <x:v>36.16</x:v>
      </x:c>
      <x:c r="AC2038" s="28" t="str">
        <x:v>BOB</x:v>
      </x:c>
      <x:c r="AD2038" s="28" t="n">
        <x:f>IF(AC2038="USD",AB2038*'Parametros'!$B$4,AB2038)</x:f>
        <x:v>36.16</x:v>
      </x:c>
      <x:c r="AE2038" s="28" t="n">
        <x:f>W2038*X2038*(1-Z2038)</x:f>
        <x:v>36.160000000000004</x:v>
      </x:c>
      <x:c r="AF2038" s="28" t="n">
        <x:f>W2038*AA2038</x:f>
        <x:v>33.71</x:v>
      </x:c>
      <x:c r="AG2038" s="28" t="n">
        <x:f>AE2038-AF2038</x:f>
        <x:v>2.450000000000003</x:v>
      </x:c>
      <x:c r="AH2038" s="20" t="n">
        <x:f>IF(AE2038&gt;0,AG2038/AE2038,"")</x:f>
        <x:v>0.06775442477876113</x:v>
      </x:c>
      <x:c r="AI2038" s="28" t="n">
        <x:v>96375.3</x:v>
      </x:c>
      <x:c r="AJ2038" s="28"/>
      <x:c r="AK2038"/>
      <x:c r="AL2038" t="str">
        <x:v>Completado</x:v>
      </x:c>
      <x:c r="AM2038" t="str">
        <x:f>IF(W2038&lt;0,"Devuelto",AL2038)</x:f>
        <x:v>Completado</x:v>
      </x:c>
      <x:c r="AN2038" t="str">
        <x:v>Efectivo</x:v>
      </x:c>
      <x:c r="AO2038" s="29" t="str">
        <x:v>Sin observación</x:v>
      </x:c>
      <x:c r="AP2038" t="str">
        <x:f>IF(D2038="","No","Sí")</x:f>
        <x:v>Sí</x:v>
      </x:c>
    </x:row>
    <x:row r="2039">
      <x:c r="A2039" t="n">
        <x:v>2039</x:v>
      </x:c>
      <x:c r="B2039" t="str">
        <x:v>VT0009678</x:v>
      </x:c>
      <x:c r="C2039" t="str">
        <x:v>45642</x:v>
      </x:c>
      <x:c r="D2039" s="27" t="n">
        <x:v>45642</x:v>
      </x:c>
      <x:c r="E2039" t="n">
        <x:f>IF(D2039="","",YEAR(D2039))</x:f>
        <x:v>2024</x:v>
      </x:c>
      <x:c r="F2039" t="n">
        <x:f>IF(D2039="","",MONTH(D2039))</x:f>
        <x:v>12</x:v>
      </x:c>
      <x:c r="G2039" t="str">
        <x:f>IF(D2039="","Fecha no disponible",TEXT(D2039,"mmmm"))</x:f>
        <x:v>December</x:v>
      </x:c>
      <x:c r="H2039" t="str">
        <x:f>IF(D2039="","Fecha no disponible",TEXT(D2039,"yyyy-mm"))</x:f>
        <x:v>2024-12</x:v>
      </x:c>
      <x:c r="I2039" t="str">
        <x:f>IF(D2039="","Fecha no disponible","T"&amp;ROUNDUP(MONTH(D2039)/3,0))</x:f>
        <x:v>T4</x:v>
      </x:c>
      <x:c r="J2039" t="str">
        <x:v>T006</x:v>
      </x:c>
      <x:c r="K2039" t="str">
        <x:v>Tienda Santa Cruz 2</x:v>
      </x:c>
      <x:c r="L2039" t="str">
        <x:v>Mall</x:v>
      </x:c>
      <x:c r="M2039" t="str">
        <x:v>Santa Cruz</x:v>
      </x:c>
      <x:c r="N2039" t="str">
        <x:f>IFERROR(VLOOKUP(M2039,'Mapeos'!$A$4:$B$30,2,FALSE),M2039)</x:f>
        <x:v>Santa Cruz</x:v>
      </x:c>
      <x:c r="O2039" t="str">
        <x:v>C00494</x:v>
      </x:c>
      <x:c r="P2039" t="str">
        <x:v>Masivo</x:v>
      </x:c>
      <x:c r="Q2039" t="str">
        <x:v>P0030</x:v>
      </x:c>
      <x:c r="R2039" t="str">
        <x:v>Deportes</x:v>
      </x:c>
      <x:c r="S2039" t="str">
        <x:v>Marca A</x:v>
      </x:c>
      <x:c r="T2039" t="str">
        <x:v>E-commerce</x:v>
      </x:c>
      <x:c r="U2039" t="str">
        <x:f>IFERROR(VLOOKUP(T2039,'Mapeos'!$D$4:$E$25,2,FALSE),T2039)</x:f>
        <x:v>E-commerce</x:v>
      </x:c>
      <x:c r="V2039" t="str">
        <x:v>V033</x:v>
      </x:c>
      <x:c r="W2039" t="n">
        <x:v>5</x:v>
      </x:c>
      <x:c r="X2039" s="28" t="n">
        <x:v>139.52</x:v>
      </x:c>
      <x:c r="Y2039" s="20" t="n">
        <x:v>0</x:v>
      </x:c>
      <x:c r="Z2039" s="20" t="n">
        <x:f>IF(Y2039&gt;1,Y2039/100,Y2039)</x:f>
        <x:v>0</x:v>
      </x:c>
      <x:c r="AA2039" s="28" t="n">
        <x:v>103.51</x:v>
      </x:c>
      <x:c r="AB2039" s="28" t="n">
        <x:v>697.6</x:v>
      </x:c>
      <x:c r="AC2039" s="28" t="str">
        <x:v>BOB</x:v>
      </x:c>
      <x:c r="AD2039" s="28" t="n">
        <x:f>IF(AC2039="USD",AB2039*'Parametros'!$B$4,AB2039)</x:f>
        <x:v>697.6</x:v>
      </x:c>
      <x:c r="AE2039" s="28" t="n">
        <x:f>W2039*X2039*(1-Z2039)</x:f>
        <x:v>697.6</x:v>
      </x:c>
      <x:c r="AF2039" s="28" t="n">
        <x:f>W2039*AA2039</x:f>
        <x:v>517.5500000000001</x:v>
      </x:c>
      <x:c r="AG2039" s="28" t="n">
        <x:f>AE2039-AF2039</x:f>
        <x:v>180.04999999999995</x:v>
      </x:c>
      <x:c r="AH2039" s="20" t="n">
        <x:f>IF(AE2039&gt;0,AG2039/AE2039,"")</x:f>
        <x:v>0.25809919724770636</x:v>
      </x:c>
      <x:c r="AI2039" s="28" t="n">
        <x:v>96752.05</x:v>
      </x:c>
      <x:c r="AJ2039" s="28"/>
      <x:c r="AK2039"/>
      <x:c r="AL2039" t="str">
        <x:v>Completado</x:v>
      </x:c>
      <x:c r="AM2039" t="str">
        <x:f>IF(W2039&lt;0,"Devuelto",AL2039)</x:f>
        <x:v>Completado</x:v>
      </x:c>
      <x:c r="AN2039" t="str">
        <x:v>Tarjeta</x:v>
      </x:c>
      <x:c r="AO2039" s="29" t="str">
        <x:v>Sin observación</x:v>
      </x:c>
      <x:c r="AP2039" t="str">
        <x:f>IF(D2039="","No","Sí")</x:f>
        <x:v>Sí</x:v>
      </x:c>
    </x:row>
    <x:row r="2040">
      <x:c r="A2040" t="n">
        <x:v>2040</x:v>
      </x:c>
      <x:c r="B2040" t="str">
        <x:v>VT0009682</x:v>
      </x:c>
      <x:c r="C2040" t="str">
        <x:v>45903</x:v>
      </x:c>
      <x:c r="D2040" s="27" t="n">
        <x:v>45903</x:v>
      </x:c>
      <x:c r="E2040" t="n">
        <x:f>IF(D2040="","",YEAR(D2040))</x:f>
        <x:v>2025</x:v>
      </x:c>
      <x:c r="F2040" t="n">
        <x:f>IF(D2040="","",MONTH(D2040))</x:f>
        <x:v>9</x:v>
      </x:c>
      <x:c r="G2040" t="str">
        <x:f>IF(D2040="","Fecha no disponible",TEXT(D2040,"mmmm"))</x:f>
        <x:v>September</x:v>
      </x:c>
      <x:c r="H2040" t="str">
        <x:f>IF(D2040="","Fecha no disponible",TEXT(D2040,"yyyy-mm"))</x:f>
        <x:v>2025-09</x:v>
      </x:c>
      <x:c r="I2040" t="str">
        <x:f>IF(D2040="","Fecha no disponible","T"&amp;ROUNDUP(MONTH(D2040)/3,0))</x:f>
        <x:v>T3</x:v>
      </x:c>
      <x:c r="J2040" t="str">
        <x:v>T010</x:v>
      </x:c>
      <x:c r="K2040" t="str">
        <x:v>Tienda Cochabamba 2</x:v>
      </x:c>
      <x:c r="L2040" t="str">
        <x:v>Barrio</x:v>
      </x:c>
      <x:c r="M2040" t="str">
        <x:v>Cochabamba</x:v>
      </x:c>
      <x:c r="N2040" t="str">
        <x:f>IFERROR(VLOOKUP(M2040,'Mapeos'!$A$4:$B$30,2,FALSE),M2040)</x:f>
        <x:v>Cochabamba</x:v>
      </x:c>
      <x:c r="O2040" t="str">
        <x:v>C01669</x:v>
      </x:c>
      <x:c r="P2040" t="str">
        <x:v>Masivo</x:v>
      </x:c>
      <x:c r="Q2040" t="str">
        <x:v>P0046</x:v>
      </x:c>
      <x:c r="R2040" t="str">
        <x:v>Hogar</x:v>
      </x:c>
      <x:c r="S2040" t="str">
        <x:v>Marca A</x:v>
      </x:c>
      <x:c r="T2040" t="str">
        <x:v>E-commerce</x:v>
      </x:c>
      <x:c r="U2040" t="str">
        <x:f>IFERROR(VLOOKUP(T2040,'Mapeos'!$D$4:$E$25,2,FALSE),T2040)</x:f>
        <x:v>E-commerce</x:v>
      </x:c>
      <x:c r="V2040" t="str">
        <x:v>V019</x:v>
      </x:c>
      <x:c r="W2040" t="n">
        <x:v>1</x:v>
      </x:c>
      <x:c r="X2040" s="28" t="n">
        <x:v>274.92</x:v>
      </x:c>
      <x:c r="Y2040" s="20" t="n">
        <x:v>0.1</x:v>
      </x:c>
      <x:c r="Z2040" s="20" t="n">
        <x:f>IF(Y2040&gt;1,Y2040/100,Y2040)</x:f>
        <x:v>0.1</x:v>
      </x:c>
      <x:c r="AA2040" s="28" t="n">
        <x:v>195.2</x:v>
      </x:c>
      <x:c r="AB2040" s="28" t="n">
        <x:v>247.43</x:v>
      </x:c>
      <x:c r="AC2040" s="28" t="str">
        <x:v>BOB</x:v>
      </x:c>
      <x:c r="AD2040" s="28" t="n">
        <x:f>IF(AC2040="USD",AB2040*'Parametros'!$B$4,AB2040)</x:f>
        <x:v>247.43</x:v>
      </x:c>
      <x:c r="AE2040" s="28" t="n">
        <x:f>W2040*X2040*(1-Z2040)</x:f>
        <x:v>247.42800000000003</x:v>
      </x:c>
      <x:c r="AF2040" s="28" t="n">
        <x:f>W2040*AA2040</x:f>
        <x:v>195.2</x:v>
      </x:c>
      <x:c r="AG2040" s="28" t="n">
        <x:f>AE2040-AF2040</x:f>
        <x:v>52.22800000000004</x:v>
      </x:c>
      <x:c r="AH2040" s="20" t="n">
        <x:f>IF(AE2040&gt;0,AG2040/AE2040,"")</x:f>
        <x:v>0.21108362836865688</x:v>
      </x:c>
      <x:c r="AI2040" s="28" t="n">
        <x:v>96483.71</x:v>
      </x:c>
      <x:c r="AJ2040" s="28"/>
      <x:c r="AK2040"/>
      <x:c r="AL2040" t="str">
        <x:v>Completado</x:v>
      </x:c>
      <x:c r="AM2040" t="str">
        <x:f>IF(W2040&lt;0,"Devuelto",AL2040)</x:f>
        <x:v>Completado</x:v>
      </x:c>
      <x:c r="AN2040" t="str">
        <x:v>Transferencia</x:v>
      </x:c>
      <x:c r="AO2040" s="29" t="str">
        <x:v>Sin observación</x:v>
      </x:c>
      <x:c r="AP2040" t="str">
        <x:f>IF(D2040="","No","Sí")</x:f>
        <x:v>Sí</x:v>
      </x:c>
    </x:row>
    <x:row r="2041">
      <x:c r="A2041" t="n">
        <x:v>2041</x:v>
      </x:c>
      <x:c r="B2041" t="str">
        <x:v>VT0009687</x:v>
      </x:c>
      <x:c r="C2041" t="str">
        <x:v>45527</x:v>
      </x:c>
      <x:c r="D2041" s="27" t="n">
        <x:v>45527</x:v>
      </x:c>
      <x:c r="E2041" t="n">
        <x:f>IF(D2041="","",YEAR(D2041))</x:f>
        <x:v>2024</x:v>
      </x:c>
      <x:c r="F2041" t="n">
        <x:f>IF(D2041="","",MONTH(D2041))</x:f>
        <x:v>8</x:v>
      </x:c>
      <x:c r="G2041" t="str">
        <x:f>IF(D2041="","Fecha no disponible",TEXT(D2041,"mmmm"))</x:f>
        <x:v>August</x:v>
      </x:c>
      <x:c r="H2041" t="str">
        <x:f>IF(D2041="","Fecha no disponible",TEXT(D2041,"yyyy-mm"))</x:f>
        <x:v>2024-08</x:v>
      </x:c>
      <x:c r="I2041" t="str">
        <x:f>IF(D2041="","Fecha no disponible","T"&amp;ROUNDUP(MONTH(D2041)/3,0))</x:f>
        <x:v>T3</x:v>
      </x:c>
      <x:c r="J2041" t="str">
        <x:v>T003</x:v>
      </x:c>
      <x:c r="K2041" t="str">
        <x:v>Tienda La Paz 3</x:v>
      </x:c>
      <x:c r="L2041" t="str">
        <x:v>Barrio</x:v>
      </x:c>
      <x:c r="M2041" t="str">
        <x:v>La Paz</x:v>
      </x:c>
      <x:c r="N2041" t="str">
        <x:f>IFERROR(VLOOKUP(M2041,'Mapeos'!$A$4:$B$30,2,FALSE),M2041)</x:f>
        <x:v>La Paz</x:v>
      </x:c>
      <x:c r="O2041" t="str">
        <x:v>C01711</x:v>
      </x:c>
      <x:c r="P2041" t="str">
        <x:v>Frecuente</x:v>
      </x:c>
      <x:c r="Q2041" t="str">
        <x:v>P0028</x:v>
      </x:c>
      <x:c r="R2041" t="str">
        <x:v>Electrónica</x:v>
      </x:c>
      <x:c r="S2041" t="str">
        <x:v>Marca C</x:v>
      </x:c>
      <x:c r="T2041" t="str">
        <x:v>Tienda</x:v>
      </x:c>
      <x:c r="U2041" t="str">
        <x:f>IFERROR(VLOOKUP(T2041,'Mapeos'!$D$4:$E$25,2,FALSE),T2041)</x:f>
        <x:v>Tienda</x:v>
      </x:c>
      <x:c r="V2041" t="str">
        <x:v>V031</x:v>
      </x:c>
      <x:c r="W2041" t="n">
        <x:v>3</x:v>
      </x:c>
      <x:c r="X2041" s="28" t="n">
        <x:v>329.26</x:v>
      </x:c>
      <x:c r="Y2041" s="20" t="n">
        <x:v>0.2</x:v>
      </x:c>
      <x:c r="Z2041" s="20" t="n">
        <x:f>IF(Y2041&gt;1,Y2041/100,Y2041)</x:f>
        <x:v>0.2</x:v>
      </x:c>
      <x:c r="AA2041" s="28" t="n">
        <x:v>184.78</x:v>
      </x:c>
      <x:c r="AB2041" s="28" t="n">
        <x:v>790.22</x:v>
      </x:c>
      <x:c r="AC2041" s="28" t="str">
        <x:v>BOB</x:v>
      </x:c>
      <x:c r="AD2041" s="28" t="n">
        <x:f>IF(AC2041="USD",AB2041*'Parametros'!$B$4,AB2041)</x:f>
        <x:v>790.22</x:v>
      </x:c>
      <x:c r="AE2041" s="28" t="n">
        <x:f>W2041*X2041*(1-Z2041)</x:f>
        <x:v>790.224</x:v>
      </x:c>
      <x:c r="AF2041" s="28" t="n">
        <x:f>W2041*AA2041</x:f>
        <x:v>554.34</x:v>
      </x:c>
      <x:c r="AG2041" s="28" t="n">
        <x:f>AE2041-AF2041</x:f>
        <x:v>235.88400000000001</x:v>
      </x:c>
      <x:c r="AH2041" s="20" t="n">
        <x:f>IF(AE2041&gt;0,AG2041/AE2041,"")</x:f>
        <x:v>0.2985027030310393</x:v>
      </x:c>
      <x:c r="AI2041" s="28" t="n">
        <x:v>150623.88</x:v>
      </x:c>
      <x:c r="AJ2041" s="28"/>
      <x:c r="AK2041"/>
      <x:c r="AL2041" t="str">
        <x:v>Completado</x:v>
      </x:c>
      <x:c r="AM2041" t="str">
        <x:f>IF(W2041&lt;0,"Devuelto",AL2041)</x:f>
        <x:v>Completado</x:v>
      </x:c>
      <x:c r="AN2041" t="str">
        <x:v>Tarjeta</x:v>
      </x:c>
      <x:c r="AO2041" s="29" t="str">
        <x:v>Sin observación</x:v>
      </x:c>
      <x:c r="AP2041" t="str">
        <x:f>IF(D2041="","No","Sí")</x:f>
        <x:v>Sí</x:v>
      </x:c>
    </x:row>
    <x:row r="2042">
      <x:c r="A2042" t="n">
        <x:v>2042</x:v>
      </x:c>
      <x:c r="B2042" t="str">
        <x:v>VT0009692</x:v>
      </x:c>
      <x:c r="C2042" t="str">
        <x:v>46040</x:v>
      </x:c>
      <x:c r="D2042" s="27" t="n">
        <x:v>46040</x:v>
      </x:c>
      <x:c r="E2042" t="n">
        <x:f>IF(D2042="","",YEAR(D2042))</x:f>
        <x:v>2026</x:v>
      </x:c>
      <x:c r="F2042" t="n">
        <x:f>IF(D2042="","",MONTH(D2042))</x:f>
        <x:v>1</x:v>
      </x:c>
      <x:c r="G2042" t="str">
        <x:f>IF(D2042="","Fecha no disponible",TEXT(D2042,"mmmm"))</x:f>
        <x:v>January</x:v>
      </x:c>
      <x:c r="H2042" t="str">
        <x:f>IF(D2042="","Fecha no disponible",TEXT(D2042,"yyyy-mm"))</x:f>
        <x:v>2026-01</x:v>
      </x:c>
      <x:c r="I2042" t="str">
        <x:f>IF(D2042="","Fecha no disponible","T"&amp;ROUNDUP(MONTH(D2042)/3,0))</x:f>
        <x:v>T1</x:v>
      </x:c>
      <x:c r="J2042" t="str">
        <x:v>T006</x:v>
      </x:c>
      <x:c r="K2042" t="str">
        <x:v>Tienda Santa Cruz 2</x:v>
      </x:c>
      <x:c r="L2042" t="str">
        <x:v>Mall</x:v>
      </x:c>
      <x:c r="M2042" t="str">
        <x:v>Santa Cruz</x:v>
      </x:c>
      <x:c r="N2042" t="str">
        <x:f>IFERROR(VLOOKUP(M2042,'Mapeos'!$A$4:$B$30,2,FALSE),M2042)</x:f>
        <x:v>Santa Cruz</x:v>
      </x:c>
      <x:c r="O2042" t="str">
        <x:v>C01707</x:v>
      </x:c>
      <x:c r="P2042" t="str">
        <x:v>Frecuente</x:v>
      </x:c>
      <x:c r="Q2042" t="str">
        <x:v>P0081</x:v>
      </x:c>
      <x:c r="R2042" t="str">
        <x:v>Hogar</x:v>
      </x:c>
      <x:c r="S2042" t="str">
        <x:v>Marca B</x:v>
      </x:c>
      <x:c r="T2042" t="str">
        <x:v>Tienda</x:v>
      </x:c>
      <x:c r="U2042" t="str">
        <x:f>IFERROR(VLOOKUP(T2042,'Mapeos'!$D$4:$E$25,2,FALSE),T2042)</x:f>
        <x:v>Tienda</x:v>
      </x:c>
      <x:c r="V2042" t="str">
        <x:v>V003</x:v>
      </x:c>
      <x:c r="W2042" t="n">
        <x:v>1</x:v>
      </x:c>
      <x:c r="X2042" s="28" t="n">
        <x:v>277.95</x:v>
      </x:c>
      <x:c r="Y2042" s="20" t="n">
        <x:v>0.15</x:v>
      </x:c>
      <x:c r="Z2042" s="20" t="n">
        <x:f>IF(Y2042&gt;1,Y2042/100,Y2042)</x:f>
        <x:v>0.15</x:v>
      </x:c>
      <x:c r="AA2042" s="28" t="n">
        <x:v>221.74</x:v>
      </x:c>
      <x:c r="AB2042" s="28" t="n">
        <x:v>236.26</x:v>
      </x:c>
      <x:c r="AC2042" s="28" t="str">
        <x:v>BOB</x:v>
      </x:c>
      <x:c r="AD2042" s="28" t="n">
        <x:f>IF(AC2042="USD",AB2042*'Parametros'!$B$4,AB2042)</x:f>
        <x:v>236.26</x:v>
      </x:c>
      <x:c r="AE2042" s="28" t="n">
        <x:f>W2042*X2042*(1-Z2042)</x:f>
        <x:v>236.2575</x:v>
      </x:c>
      <x:c r="AF2042" s="28" t="n">
        <x:f>W2042*AA2042</x:f>
        <x:v>221.74</x:v>
      </x:c>
      <x:c r="AG2042" s="28" t="n">
        <x:f>AE2042-AF2042</x:f>
        <x:v>14.517499999999984</x:v>
      </x:c>
      <x:c r="AH2042" s="20" t="n">
        <x:f>IF(AE2042&gt;0,AG2042/AE2042,"")</x:f>
        <x:v>0.061447784726410735</x:v>
      </x:c>
      <x:c r="AI2042" s="28" t="n">
        <x:v>198070.01</x:v>
      </x:c>
      <x:c r="AJ2042" s="28"/>
      <x:c r="AK2042"/>
      <x:c r="AL2042" t="str">
        <x:v>Completado</x:v>
      </x:c>
      <x:c r="AM2042" t="str">
        <x:f>IF(W2042&lt;0,"Devuelto",AL2042)</x:f>
        <x:v>Completado</x:v>
      </x:c>
      <x:c r="AN2042" t="str">
        <x:v>QR</x:v>
      </x:c>
      <x:c r="AO2042" s="29" t="str">
        <x:v>Sin observación</x:v>
      </x:c>
      <x:c r="AP2042" t="str">
        <x:f>IF(D2042="","No","Sí")</x:f>
        <x:v>Sí</x:v>
      </x:c>
    </x:row>
    <x:row r="2043">
      <x:c r="A2043" t="n">
        <x:v>2043</x:v>
      </x:c>
      <x:c r="B2043" t="str">
        <x:v>VT0009697</x:v>
      </x:c>
      <x:c r="C2043" t="str">
        <x:v>46178</x:v>
      </x:c>
      <x:c r="D2043" s="27" t="n">
        <x:v>46178</x:v>
      </x:c>
      <x:c r="E2043" t="n">
        <x:f>IF(D2043="","",YEAR(D2043))</x:f>
        <x:v>2026</x:v>
      </x:c>
      <x:c r="F2043" t="n">
        <x:f>IF(D2043="","",MONTH(D2043))</x:f>
        <x:v>6</x:v>
      </x:c>
      <x:c r="G2043" t="str">
        <x:f>IF(D2043="","Fecha no disponible",TEXT(D2043,"mmmm"))</x:f>
        <x:v>June</x:v>
      </x:c>
      <x:c r="H2043" t="str">
        <x:f>IF(D2043="","Fecha no disponible",TEXT(D2043,"yyyy-mm"))</x:f>
        <x:v>2026-06</x:v>
      </x:c>
      <x:c r="I2043" t="str">
        <x:f>IF(D2043="","Fecha no disponible","T"&amp;ROUNDUP(MONTH(D2043)/3,0))</x:f>
        <x:v>T2</x:v>
      </x:c>
      <x:c r="J2043" t="str">
        <x:v>T013</x:v>
      </x:c>
      <x:c r="K2043" t="str">
        <x:v>Tienda Potosí 1</x:v>
      </x:c>
      <x:c r="L2043" t="str">
        <x:v>Centro</x:v>
      </x:c>
      <x:c r="M2043" t="str">
        <x:v>Potosí</x:v>
      </x:c>
      <x:c r="N2043" t="str">
        <x:f>IFERROR(VLOOKUP(M2043,'Mapeos'!$A$4:$B$30,2,FALSE),M2043)</x:f>
        <x:v>Potosí</x:v>
      </x:c>
      <x:c r="O2043" t="str">
        <x:v>C00405</x:v>
      </x:c>
      <x:c r="P2043" t="str">
        <x:v>Masivo</x:v>
      </x:c>
      <x:c r="Q2043" t="str">
        <x:v>P0047</x:v>
      </x:c>
      <x:c r="R2043" t="str">
        <x:v>Cuidado Personal</x:v>
      </x:c>
      <x:c r="S2043" t="str">
        <x:v>Marca A</x:v>
      </x:c>
      <x:c r="T2043" t="str">
        <x:v>Tienda</x:v>
      </x:c>
      <x:c r="U2043" t="str">
        <x:f>IFERROR(VLOOKUP(T2043,'Mapeos'!$D$4:$E$25,2,FALSE),T2043)</x:f>
        <x:v>Tienda</x:v>
      </x:c>
      <x:c r="V2043" t="str">
        <x:v>V024</x:v>
      </x:c>
      <x:c r="W2043" t="n">
        <x:v>3</x:v>
      </x:c>
      <x:c r="X2043" s="28" t="n">
        <x:v>68.37</x:v>
      </x:c>
      <x:c r="Y2043" s="20" t="n">
        <x:v>0.15</x:v>
      </x:c>
      <x:c r="Z2043" s="20" t="n">
        <x:f>IF(Y2043&gt;1,Y2043/100,Y2043)</x:f>
        <x:v>0.15</x:v>
      </x:c>
      <x:c r="AA2043" s="28" t="n">
        <x:v>46.55</x:v>
      </x:c>
      <x:c r="AB2043" s="28" t="n">
        <x:v>174.34</x:v>
      </x:c>
      <x:c r="AC2043" s="28" t="str">
        <x:v>BOB</x:v>
      </x:c>
      <x:c r="AD2043" s="28" t="n">
        <x:f>IF(AC2043="USD",AB2043*'Parametros'!$B$4,AB2043)</x:f>
        <x:v>174.34</x:v>
      </x:c>
      <x:c r="AE2043" s="28" t="n">
        <x:f>W2043*X2043*(1-Z2043)</x:f>
        <x:v>174.3435</x:v>
      </x:c>
      <x:c r="AF2043" s="28" t="n">
        <x:f>W2043*AA2043</x:f>
        <x:v>139.64999999999998</x:v>
      </x:c>
      <x:c r="AG2043" s="28" t="n">
        <x:f>AE2043-AF2043</x:f>
        <x:v>34.69350000000003</x:v>
      </x:c>
      <x:c r="AH2043" s="20" t="n">
        <x:f>IF(AE2043&gt;0,AG2043/AE2043,"")</x:f>
        <x:v>0.1989950872845849</x:v>
      </x:c>
      <x:c r="AI2043" s="28" t="n">
        <x:v>125192.93</x:v>
      </x:c>
      <x:c r="AJ2043" s="28"/>
      <x:c r="AK2043"/>
      <x:c r="AL2043" t="str">
        <x:v>Completado</x:v>
      </x:c>
      <x:c r="AM2043" t="str">
        <x:f>IF(W2043&lt;0,"Devuelto",AL2043)</x:f>
        <x:v>Completado</x:v>
      </x:c>
      <x:c r="AN2043" t="str">
        <x:v>Efectivo</x:v>
      </x:c>
      <x:c r="AO2043" s="29" t="str">
        <x:v>Sin observación</x:v>
      </x:c>
      <x:c r="AP2043" t="str">
        <x:f>IF(D2043="","No","Sí")</x:f>
        <x:v>Sí</x:v>
      </x:c>
    </x:row>
    <x:row r="2044">
      <x:c r="A2044" t="n">
        <x:v>2044</x:v>
      </x:c>
      <x:c r="B2044" t="str">
        <x:v>VT0009702</x:v>
      </x:c>
      <x:c r="C2044" t="str">
        <x:v>45966</x:v>
      </x:c>
      <x:c r="D2044" s="27" t="n">
        <x:v>45966</x:v>
      </x:c>
      <x:c r="E2044" t="n">
        <x:f>IF(D2044="","",YEAR(D2044))</x:f>
        <x:v>2025</x:v>
      </x:c>
      <x:c r="F2044" t="n">
        <x:f>IF(D2044="","",MONTH(D2044))</x:f>
        <x:v>11</x:v>
      </x:c>
      <x:c r="G2044" t="str">
        <x:f>IF(D2044="","Fecha no disponible",TEXT(D2044,"mmmm"))</x:f>
        <x:v>November</x:v>
      </x:c>
      <x:c r="H2044" t="str">
        <x:f>IF(D2044="","Fecha no disponible",TEXT(D2044,"yyyy-mm"))</x:f>
        <x:v>2025-11</x:v>
      </x:c>
      <x:c r="I2044" t="str">
        <x:f>IF(D2044="","Fecha no disponible","T"&amp;ROUNDUP(MONTH(D2044)/3,0))</x:f>
        <x:v>T4</x:v>
      </x:c>
      <x:c r="J2044" t="str">
        <x:v>T010</x:v>
      </x:c>
      <x:c r="K2044" t="str">
        <x:v>Tienda Cochabamba 2</x:v>
      </x:c>
      <x:c r="L2044" t="str">
        <x:v>Barrio</x:v>
      </x:c>
      <x:c r="M2044" t="str">
        <x:v>Cochabamba</x:v>
      </x:c>
      <x:c r="N2044" t="str">
        <x:f>IFERROR(VLOOKUP(M2044,'Mapeos'!$A$4:$B$30,2,FALSE),M2044)</x:f>
        <x:v>Cochabamba</x:v>
      </x:c>
      <x:c r="O2044" t="str">
        <x:v>C00176</x:v>
      </x:c>
      <x:c r="P2044" t="str">
        <x:v>Premium</x:v>
      </x:c>
      <x:c r="Q2044" t="str">
        <x:v>P0103</x:v>
      </x:c>
      <x:c r="R2044" t="str">
        <x:v>Hogar</x:v>
      </x:c>
      <x:c r="S2044" t="str">
        <x:v>Marca B</x:v>
      </x:c>
      <x:c r="T2044" t="str">
        <x:v>Tienda</x:v>
      </x:c>
      <x:c r="U2044" t="str">
        <x:f>IFERROR(VLOOKUP(T2044,'Mapeos'!$D$4:$E$25,2,FALSE),T2044)</x:f>
        <x:v>Tienda</x:v>
      </x:c>
      <x:c r="V2044" t="str">
        <x:v>V036</x:v>
      </x:c>
      <x:c r="W2044" t="n">
        <x:v>3</x:v>
      </x:c>
      <x:c r="X2044" s="28" t="n">
        <x:v>273.48</x:v>
      </x:c>
      <x:c r="Y2044" s="20" t="n">
        <x:v>0.25</x:v>
      </x:c>
      <x:c r="Z2044" s="20" t="n">
        <x:f>IF(Y2044&gt;1,Y2044/100,Y2044)</x:f>
        <x:v>0.25</x:v>
      </x:c>
      <x:c r="AA2044" s="28" t="n">
        <x:v>205.14</x:v>
      </x:c>
      <x:c r="AB2044" s="28" t="n">
        <x:v>615.33</x:v>
      </x:c>
      <x:c r="AC2044" s="28" t="str">
        <x:v>BOB</x:v>
      </x:c>
      <x:c r="AD2044" s="28" t="n">
        <x:f>IF(AC2044="USD",AB2044*'Parametros'!$B$4,AB2044)</x:f>
        <x:v>615.33</x:v>
      </x:c>
      <x:c r="AE2044" s="28" t="n">
        <x:f>W2044*X2044*(1-Z2044)</x:f>
        <x:v>615.33</x:v>
      </x:c>
      <x:c r="AF2044" s="28" t="n">
        <x:f>W2044*AA2044</x:f>
        <x:v>615.42</x:v>
      </x:c>
      <x:c r="AG2044" s="28" t="n">
        <x:f>AE2044-AF2044</x:f>
        <x:v>-0.08999999999991815</x:v>
      </x:c>
      <x:c r="AH2044" s="20" t="n">
        <x:f>IF(AE2044&gt;0,AG2044/AE2044,"")</x:f>
        <x:v>-0.00014626298083941647</x:v>
      </x:c>
      <x:c r="AI2044" s="28" t="n">
        <x:v>184531.36</x:v>
      </x:c>
      <x:c r="AJ2044" s="28"/>
      <x:c r="AK2044"/>
      <x:c r="AL2044" t="str">
        <x:v>Completado</x:v>
      </x:c>
      <x:c r="AM2044" t="str">
        <x:f>IF(W2044&lt;0,"Devuelto",AL2044)</x:f>
        <x:v>Completado</x:v>
      </x:c>
      <x:c r="AN2044" t="str">
        <x:v>Efectivo</x:v>
      </x:c>
      <x:c r="AO2044" s="29" t="str">
        <x:v>Sin observación</x:v>
      </x:c>
      <x:c r="AP2044" t="str">
        <x:f>IF(D2044="","No","Sí")</x:f>
        <x:v>Sí</x:v>
      </x:c>
    </x:row>
    <x:row r="2045">
      <x:c r="A2045" t="n">
        <x:v>2045</x:v>
      </x:c>
      <x:c r="B2045" t="str">
        <x:v>VT0009706</x:v>
      </x:c>
      <x:c r="C2045" t="str">
        <x:v>46142</x:v>
      </x:c>
      <x:c r="D2045" s="27" t="n">
        <x:v>46142</x:v>
      </x:c>
      <x:c r="E2045" t="n">
        <x:f>IF(D2045="","",YEAR(D2045))</x:f>
        <x:v>2026</x:v>
      </x:c>
      <x:c r="F2045" t="n">
        <x:f>IF(D2045="","",MONTH(D2045))</x:f>
        <x:v>4</x:v>
      </x:c>
      <x:c r="G2045" t="str">
        <x:f>IF(D2045="","Fecha no disponible",TEXT(D2045,"mmmm"))</x:f>
        <x:v>April</x:v>
      </x:c>
      <x:c r="H2045" t="str">
        <x:f>IF(D2045="","Fecha no disponible",TEXT(D2045,"yyyy-mm"))</x:f>
        <x:v>2026-04</x:v>
      </x:c>
      <x:c r="I2045" t="str">
        <x:f>IF(D2045="","Fecha no disponible","T"&amp;ROUNDUP(MONTH(D2045)/3,0))</x:f>
        <x:v>T2</x:v>
      </x:c>
      <x:c r="J2045" t="str">
        <x:v>T019</x:v>
      </x:c>
      <x:c r="K2045" t="str">
        <x:v>Tienda Sucre 3</x:v>
      </x:c>
      <x:c r="L2045" t="str">
        <x:v>Centro</x:v>
      </x:c>
      <x:c r="M2045" t="str">
        <x:v>Sucre</x:v>
      </x:c>
      <x:c r="N2045" t="str">
        <x:f>IFERROR(VLOOKUP(M2045,'Mapeos'!$A$4:$B$30,2,FALSE),M2045)</x:f>
        <x:v>Sucre</x:v>
      </x:c>
      <x:c r="O2045" t="str">
        <x:v>C00997</x:v>
      </x:c>
      <x:c r="P2045" t="str">
        <x:v>Masivo</x:v>
      </x:c>
      <x:c r="Q2045" t="str">
        <x:v>P0147</x:v>
      </x:c>
      <x:c r="R2045" t="str">
        <x:v>Alimentos</x:v>
      </x:c>
      <x:c r="S2045" t="str">
        <x:v>Marca B</x:v>
      </x:c>
      <x:c r="T2045" t="str">
        <x:v>E-commerce</x:v>
      </x:c>
      <x:c r="U2045" t="str">
        <x:f>IFERROR(VLOOKUP(T2045,'Mapeos'!$D$4:$E$25,2,FALSE),T2045)</x:f>
        <x:v>E-commerce</x:v>
      </x:c>
      <x:c r="V2045" t="str">
        <x:v>V029</x:v>
      </x:c>
      <x:c r="W2045" t="n">
        <x:v>1</x:v>
      </x:c>
      <x:c r="X2045" s="28" t="n">
        <x:v>43.32</x:v>
      </x:c>
      <x:c r="Y2045" s="20" t="n">
        <x:v>0.15</x:v>
      </x:c>
      <x:c r="Z2045" s="20" t="n">
        <x:f>IF(Y2045&gt;1,Y2045/100,Y2045)</x:f>
        <x:v>0.15</x:v>
      </x:c>
      <x:c r="AA2045" s="28" t="n">
        <x:v>30.6</x:v>
      </x:c>
      <x:c r="AB2045" s="28" t="n">
        <x:v>36.82</x:v>
      </x:c>
      <x:c r="AC2045" s="28" t="str">
        <x:v>BOB</x:v>
      </x:c>
      <x:c r="AD2045" s="28" t="n">
        <x:f>IF(AC2045="USD",AB2045*'Parametros'!$B$4,AB2045)</x:f>
        <x:v>36.82</x:v>
      </x:c>
      <x:c r="AE2045" s="28" t="n">
        <x:f>W2045*X2045*(1-Z2045)</x:f>
        <x:v>36.822</x:v>
      </x:c>
      <x:c r="AF2045" s="28" t="n">
        <x:f>W2045*AA2045</x:f>
        <x:v>30.6</x:v>
      </x:c>
      <x:c r="AG2045" s="28" t="n">
        <x:f>AE2045-AF2045</x:f>
        <x:v>6.222000000000001</x:v>
      </x:c>
      <x:c r="AH2045" s="20" t="n">
        <x:f>IF(AE2045&gt;0,AG2045/AE2045,"")</x:f>
        <x:v>0.1689750692520776</x:v>
      </x:c>
      <x:c r="AI2045" s="28" t="n">
        <x:v>62593.37</x:v>
      </x:c>
      <x:c r="AJ2045" s="28"/>
      <x:c r="AK2045"/>
      <x:c r="AL2045" t="str">
        <x:v>Completado</x:v>
      </x:c>
      <x:c r="AM2045" t="str">
        <x:f>IF(W2045&lt;0,"Devuelto",AL2045)</x:f>
        <x:v>Completado</x:v>
      </x:c>
      <x:c r="AN2045" t="str">
        <x:v>Transferencia</x:v>
      </x:c>
      <x:c r="AO2045" s="29" t="str">
        <x:v>Sin observación</x:v>
      </x:c>
      <x:c r="AP2045" t="str">
        <x:f>IF(D2045="","No","Sí")</x:f>
        <x:v>Sí</x:v>
      </x:c>
    </x:row>
    <x:row r="2046">
      <x:c r="A2046" t="n">
        <x:v>2046</x:v>
      </x:c>
      <x:c r="B2046" t="str">
        <x:v>VT0009711</x:v>
      </x:c>
      <x:c r="C2046" t="str">
        <x:v>46033</x:v>
      </x:c>
      <x:c r="D2046" s="27" t="n">
        <x:v>46033</x:v>
      </x:c>
      <x:c r="E2046" t="n">
        <x:f>IF(D2046="","",YEAR(D2046))</x:f>
        <x:v>2026</x:v>
      </x:c>
      <x:c r="F2046" t="n">
        <x:f>IF(D2046="","",MONTH(D2046))</x:f>
        <x:v>1</x:v>
      </x:c>
      <x:c r="G2046" t="str">
        <x:f>IF(D2046="","Fecha no disponible",TEXT(D2046,"mmmm"))</x:f>
        <x:v>January</x:v>
      </x:c>
      <x:c r="H2046" t="str">
        <x:f>IF(D2046="","Fecha no disponible",TEXT(D2046,"yyyy-mm"))</x:f>
        <x:v>2026-01</x:v>
      </x:c>
      <x:c r="I2046" t="str">
        <x:f>IF(D2046="","Fecha no disponible","T"&amp;ROUNDUP(MONTH(D2046)/3,0))</x:f>
        <x:v>T1</x:v>
      </x:c>
      <x:c r="J2046" t="str">
        <x:v>T017</x:v>
      </x:c>
      <x:c r="K2046" t="str">
        <x:v>Tienda Sucre 1</x:v>
      </x:c>
      <x:c r="L2046" t="str">
        <x:v>Centro</x:v>
      </x:c>
      <x:c r="M2046" t="str">
        <x:v>Sucre</x:v>
      </x:c>
      <x:c r="N2046" t="str">
        <x:f>IFERROR(VLOOKUP(M2046,'Mapeos'!$A$4:$B$30,2,FALSE),M2046)</x:f>
        <x:v>Sucre</x:v>
      </x:c>
      <x:c r="O2046" t="str">
        <x:v>C00458</x:v>
      </x:c>
      <x:c r="P2046" t="str">
        <x:v>Premium</x:v>
      </x:c>
      <x:c r="Q2046" t="str">
        <x:v>P0087</x:v>
      </x:c>
      <x:c r="R2046" t="str">
        <x:v>Electrónica</x:v>
      </x:c>
      <x:c r="S2046" t="str">
        <x:v>Marca B</x:v>
      </x:c>
      <x:c r="T2046" t="str">
        <x:v>Tienda</x:v>
      </x:c>
      <x:c r="U2046" t="str">
        <x:f>IFERROR(VLOOKUP(T2046,'Mapeos'!$D$4:$E$25,2,FALSE),T2046)</x:f>
        <x:v>Tienda</x:v>
      </x:c>
      <x:c r="V2046" t="str">
        <x:v>V040</x:v>
      </x:c>
      <x:c r="W2046" t="n">
        <x:v>1</x:v>
      </x:c>
      <x:c r="X2046" s="28" t="n">
        <x:v>689.48</x:v>
      </x:c>
      <x:c r="Y2046" s="20" t="n">
        <x:v>0</x:v>
      </x:c>
      <x:c r="Z2046" s="20" t="n">
        <x:f>IF(Y2046&gt;1,Y2046/100,Y2046)</x:f>
        <x:v>0</x:v>
      </x:c>
      <x:c r="AA2046" s="28" t="n">
        <x:v>417.2</x:v>
      </x:c>
      <x:c r="AB2046" s="28" t="n">
        <x:v>689.48</x:v>
      </x:c>
      <x:c r="AC2046" s="28" t="str">
        <x:v>BOB</x:v>
      </x:c>
      <x:c r="AD2046" s="28" t="n">
        <x:f>IF(AC2046="USD",AB2046*'Parametros'!$B$4,AB2046)</x:f>
        <x:v>689.48</x:v>
      </x:c>
      <x:c r="AE2046" s="28" t="n">
        <x:f>W2046*X2046*(1-Z2046)</x:f>
        <x:v>689.48</x:v>
      </x:c>
      <x:c r="AF2046" s="28" t="n">
        <x:f>W2046*AA2046</x:f>
        <x:v>417.2</x:v>
      </x:c>
      <x:c r="AG2046" s="28" t="n">
        <x:f>AE2046-AF2046</x:f>
        <x:v>272.28000000000003</x:v>
      </x:c>
      <x:c r="AH2046" s="20" t="n">
        <x:f>IF(AE2046&gt;0,AG2046/AE2046,"")</x:f>
        <x:v>0.3949063062017753</x:v>
      </x:c>
      <x:c r="AI2046" s="28" t="n">
        <x:v>120628.66</x:v>
      </x:c>
      <x:c r="AJ2046" s="28"/>
      <x:c r="AK2046"/>
      <x:c r="AL2046" t="str">
        <x:v>Completado</x:v>
      </x:c>
      <x:c r="AM2046" t="str">
        <x:f>IF(W2046&lt;0,"Devuelto",AL2046)</x:f>
        <x:v>Completado</x:v>
      </x:c>
      <x:c r="AN2046" t="str">
        <x:v>QR</x:v>
      </x:c>
      <x:c r="AO2046" s="29" t="str">
        <x:v>Sin observación</x:v>
      </x:c>
      <x:c r="AP2046" t="str">
        <x:f>IF(D2046="","No","Sí")</x:f>
        <x:v>Sí</x:v>
      </x:c>
    </x:row>
    <x:row r="2047">
      <x:c r="A2047" t="n">
        <x:v>2047</x:v>
      </x:c>
      <x:c r="B2047" t="str">
        <x:v>VT0009716</x:v>
      </x:c>
      <x:c r="C2047" t="str">
        <x:v>45894</x:v>
      </x:c>
      <x:c r="D2047" s="27" t="n">
        <x:v>45894</x:v>
      </x:c>
      <x:c r="E2047" t="n">
        <x:f>IF(D2047="","",YEAR(D2047))</x:f>
        <x:v>2025</x:v>
      </x:c>
      <x:c r="F2047" t="n">
        <x:f>IF(D2047="","",MONTH(D2047))</x:f>
        <x:v>8</x:v>
      </x:c>
      <x:c r="G2047" t="str">
        <x:f>IF(D2047="","Fecha no disponible",TEXT(D2047,"mmmm"))</x:f>
        <x:v>August</x:v>
      </x:c>
      <x:c r="H2047" t="str">
        <x:f>IF(D2047="","Fecha no disponible",TEXT(D2047,"yyyy-mm"))</x:f>
        <x:v>2025-08</x:v>
      </x:c>
      <x:c r="I2047" t="str">
        <x:f>IF(D2047="","Fecha no disponible","T"&amp;ROUNDUP(MONTH(D2047)/3,0))</x:f>
        <x:v>T3</x:v>
      </x:c>
      <x:c r="J2047" t="str">
        <x:v>T012</x:v>
      </x:c>
      <x:c r="K2047" t="str">
        <x:v>Tienda Cochabamba 4</x:v>
      </x:c>
      <x:c r="L2047" t="str">
        <x:v>Centro</x:v>
      </x:c>
      <x:c r="M2047" t="str">
        <x:v>Cochabamba</x:v>
      </x:c>
      <x:c r="N2047" t="str">
        <x:f>IFERROR(VLOOKUP(M2047,'Mapeos'!$A$4:$B$30,2,FALSE),M2047)</x:f>
        <x:v>Cochabamba</x:v>
      </x:c>
      <x:c r="O2047" t="str">
        <x:v>C01589</x:v>
      </x:c>
      <x:c r="P2047" t="str">
        <x:v>Premium</x:v>
      </x:c>
      <x:c r="Q2047" t="str">
        <x:v>P0140</x:v>
      </x:c>
      <x:c r="R2047" t="str">
        <x:v>Hogar</x:v>
      </x:c>
      <x:c r="S2047" t="str">
        <x:v>Marca D</x:v>
      </x:c>
      <x:c r="T2047" t="str">
        <x:v>Tienda</x:v>
      </x:c>
      <x:c r="U2047" t="str">
        <x:f>IFERROR(VLOOKUP(T2047,'Mapeos'!$D$4:$E$25,2,FALSE),T2047)</x:f>
        <x:v>Tienda</x:v>
      </x:c>
      <x:c r="V2047" t="str">
        <x:v>V013</x:v>
      </x:c>
      <x:c r="W2047" t="n">
        <x:v>3</x:v>
      </x:c>
      <x:c r="X2047" s="28" t="n">
        <x:v>194.5</x:v>
      </x:c>
      <x:c r="Y2047" s="20" t="n">
        <x:v>0</x:v>
      </x:c>
      <x:c r="Z2047" s="20" t="n">
        <x:f>IF(Y2047&gt;1,Y2047/100,Y2047)</x:f>
        <x:v>0</x:v>
      </x:c>
      <x:c r="AA2047" s="28" t="n">
        <x:v>122.58</x:v>
      </x:c>
      <x:c r="AB2047" s="28" t="n">
        <x:v>583.5</x:v>
      </x:c>
      <x:c r="AC2047" s="28" t="str">
        <x:v>BOB</x:v>
      </x:c>
      <x:c r="AD2047" s="28" t="n">
        <x:f>IF(AC2047="USD",AB2047*'Parametros'!$B$4,AB2047)</x:f>
        <x:v>583.5</x:v>
      </x:c>
      <x:c r="AE2047" s="28" t="n">
        <x:f>W2047*X2047*(1-Z2047)</x:f>
        <x:v>583.5</x:v>
      </x:c>
      <x:c r="AF2047" s="28" t="n">
        <x:f>W2047*AA2047</x:f>
        <x:v>367.74</x:v>
      </x:c>
      <x:c r="AG2047" s="28" t="n">
        <x:f>AE2047-AF2047</x:f>
        <x:v>215.76</x:v>
      </x:c>
      <x:c r="AH2047" s="20" t="n">
        <x:f>IF(AE2047&gt;0,AG2047/AE2047,"")</x:f>
        <x:v>0.3697686375321337</x:v>
      </x:c>
      <x:c r="AI2047" s="28" t="n">
        <x:v>140625.01</x:v>
      </x:c>
      <x:c r="AJ2047" s="28"/>
      <x:c r="AK2047"/>
      <x:c r="AL2047" t="str">
        <x:v>Completado</x:v>
      </x:c>
      <x:c r="AM2047" t="str">
        <x:f>IF(W2047&lt;0,"Devuelto",AL2047)</x:f>
        <x:v>Completado</x:v>
      </x:c>
      <x:c r="AN2047" t="str">
        <x:v>QR</x:v>
      </x:c>
      <x:c r="AO2047" s="29" t="str">
        <x:v>Sin observación</x:v>
      </x:c>
      <x:c r="AP2047" t="str">
        <x:f>IF(D2047="","No","Sí")</x:f>
        <x:v>Sí</x:v>
      </x:c>
    </x:row>
    <x:row r="2048">
      <x:c r="A2048" t="n">
        <x:v>2048</x:v>
      </x:c>
      <x:c r="B2048" t="str">
        <x:v>VT0009721</x:v>
      </x:c>
      <x:c r="C2048" t="str">
        <x:v>46041</x:v>
      </x:c>
      <x:c r="D2048" s="27" t="n">
        <x:v>46041</x:v>
      </x:c>
      <x:c r="E2048" t="n">
        <x:f>IF(D2048="","",YEAR(D2048))</x:f>
        <x:v>2026</x:v>
      </x:c>
      <x:c r="F2048" t="n">
        <x:f>IF(D2048="","",MONTH(D2048))</x:f>
        <x:v>1</x:v>
      </x:c>
      <x:c r="G2048" t="str">
        <x:f>IF(D2048="","Fecha no disponible",TEXT(D2048,"mmmm"))</x:f>
        <x:v>January</x:v>
      </x:c>
      <x:c r="H2048" t="str">
        <x:f>IF(D2048="","Fecha no disponible",TEXT(D2048,"yyyy-mm"))</x:f>
        <x:v>2026-01</x:v>
      </x:c>
      <x:c r="I2048" t="str">
        <x:f>IF(D2048="","Fecha no disponible","T"&amp;ROUNDUP(MONTH(D2048)/3,0))</x:f>
        <x:v>T1</x:v>
      </x:c>
      <x:c r="J2048" t="str">
        <x:v>T015</x:v>
      </x:c>
      <x:c r="K2048" t="str">
        <x:v>Tienda Potosí 3</x:v>
      </x:c>
      <x:c r="L2048" t="str">
        <x:v>Mall</x:v>
      </x:c>
      <x:c r="M2048" t="str">
        <x:v>Potosí</x:v>
      </x:c>
      <x:c r="N2048" t="str">
        <x:f>IFERROR(VLOOKUP(M2048,'Mapeos'!$A$4:$B$30,2,FALSE),M2048)</x:f>
        <x:v>Potosí</x:v>
      </x:c>
      <x:c r="O2048" t="str">
        <x:v>C00786</x:v>
      </x:c>
      <x:c r="P2048" t="str">
        <x:v>Masivo</x:v>
      </x:c>
      <x:c r="Q2048" t="str">
        <x:v>P0150</x:v>
      </x:c>
      <x:c r="R2048" t="str">
        <x:v>Deportes</x:v>
      </x:c>
      <x:c r="S2048" t="str">
        <x:v>Marca D</x:v>
      </x:c>
      <x:c r="T2048" t="str">
        <x:v>E-commerce</x:v>
      </x:c>
      <x:c r="U2048" t="str">
        <x:f>IFERROR(VLOOKUP(T2048,'Mapeos'!$D$4:$E$25,2,FALSE),T2048)</x:f>
        <x:v>E-commerce</x:v>
      </x:c>
      <x:c r="V2048" t="str">
        <x:v>V014</x:v>
      </x:c>
      <x:c r="W2048" t="n">
        <x:v>1</x:v>
      </x:c>
      <x:c r="X2048" s="28" t="n">
        <x:v>234.33</x:v>
      </x:c>
      <x:c r="Y2048" s="20" t="n">
        <x:v>0</x:v>
      </x:c>
      <x:c r="Z2048" s="20" t="n">
        <x:f>IF(Y2048&gt;1,Y2048/100,Y2048)</x:f>
        <x:v>0</x:v>
      </x:c>
      <x:c r="AA2048" s="28" t="n">
        <x:v>139.1</x:v>
      </x:c>
      <x:c r="AB2048" s="28" t="n">
        <x:v>234.33</x:v>
      </x:c>
      <x:c r="AC2048" s="28" t="str">
        <x:v>BOB</x:v>
      </x:c>
      <x:c r="AD2048" s="28" t="n">
        <x:f>IF(AC2048="USD",AB2048*'Parametros'!$B$4,AB2048)</x:f>
        <x:v>234.33</x:v>
      </x:c>
      <x:c r="AE2048" s="28" t="n">
        <x:f>W2048*X2048*(1-Z2048)</x:f>
        <x:v>234.33</x:v>
      </x:c>
      <x:c r="AF2048" s="28" t="n">
        <x:f>W2048*AA2048</x:f>
        <x:v>139.1</x:v>
      </x:c>
      <x:c r="AG2048" s="28" t="n">
        <x:f>AE2048-AF2048</x:f>
        <x:v>95.23000000000002</x:v>
      </x:c>
      <x:c r="AH2048" s="20" t="n">
        <x:f>IF(AE2048&gt;0,AG2048/AE2048,"")</x:f>
        <x:v>0.406392694063927</x:v>
      </x:c>
      <x:c r="AI2048" s="28" t="n">
        <x:v>92648.29</x:v>
      </x:c>
      <x:c r="AJ2048" s="28"/>
      <x:c r="AK2048"/>
      <x:c r="AL2048" t="str">
        <x:v>Completado</x:v>
      </x:c>
      <x:c r="AM2048" t="str">
        <x:f>IF(W2048&lt;0,"Devuelto",AL2048)</x:f>
        <x:v>Completado</x:v>
      </x:c>
      <x:c r="AN2048" t="str">
        <x:v>QR</x:v>
      </x:c>
      <x:c r="AO2048" s="29" t="str">
        <x:v>Sin observación</x:v>
      </x:c>
      <x:c r="AP2048" t="str">
        <x:f>IF(D2048="","No","Sí")</x:f>
        <x:v>Sí</x:v>
      </x:c>
    </x:row>
    <x:row r="2049">
      <x:c r="A2049" t="n">
        <x:v>2049</x:v>
      </x:c>
      <x:c r="B2049" t="str">
        <x:v>VT0009725</x:v>
      </x:c>
      <x:c r="C2049" t="str">
        <x:v>45893</x:v>
      </x:c>
      <x:c r="D2049" s="27" t="n">
        <x:v>45893</x:v>
      </x:c>
      <x:c r="E2049" t="n">
        <x:f>IF(D2049="","",YEAR(D2049))</x:f>
        <x:v>2025</x:v>
      </x:c>
      <x:c r="F2049" t="n">
        <x:f>IF(D2049="","",MONTH(D2049))</x:f>
        <x:v>8</x:v>
      </x:c>
      <x:c r="G2049" t="str">
        <x:f>IF(D2049="","Fecha no disponible",TEXT(D2049,"mmmm"))</x:f>
        <x:v>August</x:v>
      </x:c>
      <x:c r="H2049" t="str">
        <x:f>IF(D2049="","Fecha no disponible",TEXT(D2049,"yyyy-mm"))</x:f>
        <x:v>2025-08</x:v>
      </x:c>
      <x:c r="I2049" t="str">
        <x:f>IF(D2049="","Fecha no disponible","T"&amp;ROUNDUP(MONTH(D2049)/3,0))</x:f>
        <x:v>T3</x:v>
      </x:c>
      <x:c r="J2049" t="str">
        <x:v>T004</x:v>
      </x:c>
      <x:c r="K2049" t="str">
        <x:v>Tienda La Paz 4</x:v>
      </x:c>
      <x:c r="L2049" t="str">
        <x:v>Centro</x:v>
      </x:c>
      <x:c r="M2049" t="str">
        <x:v>La Paz</x:v>
      </x:c>
      <x:c r="N2049" t="str">
        <x:f>IFERROR(VLOOKUP(M2049,'Mapeos'!$A$4:$B$30,2,FALSE),M2049)</x:f>
        <x:v>La Paz</x:v>
      </x:c>
      <x:c r="O2049" t="str">
        <x:v>C01095</x:v>
      </x:c>
      <x:c r="P2049" t="str">
        <x:v>Frecuente</x:v>
      </x:c>
      <x:c r="Q2049" t="str">
        <x:v>P0112</x:v>
      </x:c>
      <x:c r="R2049" t="str">
        <x:v>Deportes</x:v>
      </x:c>
      <x:c r="S2049" t="str">
        <x:v>Marca A</x:v>
      </x:c>
      <x:c r="T2049" t="str">
        <x:v>Tienda</x:v>
      </x:c>
      <x:c r="U2049" t="str">
        <x:f>IFERROR(VLOOKUP(T2049,'Mapeos'!$D$4:$E$25,2,FALSE),T2049)</x:f>
        <x:v>Tienda</x:v>
      </x:c>
      <x:c r="V2049" t="str">
        <x:v>V014</x:v>
      </x:c>
      <x:c r="W2049" t="n">
        <x:v>6</x:v>
      </x:c>
      <x:c r="X2049" s="28" t="n">
        <x:v>239.05</x:v>
      </x:c>
      <x:c r="Y2049" s="20" t="n">
        <x:v>0</x:v>
      </x:c>
      <x:c r="Z2049" s="20" t="n">
        <x:f>IF(Y2049&gt;1,Y2049/100,Y2049)</x:f>
        <x:v>0</x:v>
      </x:c>
      <x:c r="AA2049" s="28" t="n">
        <x:v>167.96</x:v>
      </x:c>
      <x:c r="AB2049" s="28" t="n">
        <x:v>1434.3</x:v>
      </x:c>
      <x:c r="AC2049" s="28" t="str">
        <x:v>BOB</x:v>
      </x:c>
      <x:c r="AD2049" s="28" t="n">
        <x:f>IF(AC2049="USD",AB2049*'Parametros'!$B$4,AB2049)</x:f>
        <x:v>1434.3</x:v>
      </x:c>
      <x:c r="AE2049" s="28" t="n">
        <x:f>W2049*X2049*(1-Z2049)</x:f>
        <x:v>1434.3000000000002</x:v>
      </x:c>
      <x:c r="AF2049" s="28" t="n">
        <x:f>W2049*AA2049</x:f>
        <x:v>1007.76</x:v>
      </x:c>
      <x:c r="AG2049" s="28" t="n">
        <x:f>AE2049-AF2049</x:f>
        <x:v>426.5400000000002</x:v>
      </x:c>
      <x:c r="AH2049" s="20" t="n">
        <x:f>IF(AE2049&gt;0,AG2049/AE2049,"")</x:f>
        <x:v>0.2973854842083247</x:v>
      </x:c>
      <x:c r="AI2049" s="28" t="n">
        <x:v>154372.2</x:v>
      </x:c>
      <x:c r="AJ2049" s="28"/>
      <x:c r="AK2049"/>
      <x:c r="AL2049" t="str">
        <x:v>Completado</x:v>
      </x:c>
      <x:c r="AM2049" t="str">
        <x:f>IF(W2049&lt;0,"Devuelto",AL2049)</x:f>
        <x:v>Completado</x:v>
      </x:c>
      <x:c r="AN2049" t="str">
        <x:v>Transferencia</x:v>
      </x:c>
      <x:c r="AO2049" s="29" t="str">
        <x:v>Sin observación</x:v>
      </x:c>
      <x:c r="AP2049" t="str">
        <x:f>IF(D2049="","No","Sí")</x:f>
        <x:v>Sí</x:v>
      </x:c>
    </x:row>
    <x:row r="2050">
      <x:c r="A2050" t="n">
        <x:v>2050</x:v>
      </x:c>
      <x:c r="B2050" t="str">
        <x:v>VT0009730</x:v>
      </x:c>
      <x:c r="C2050" t="str">
        <x:v>46154</x:v>
      </x:c>
      <x:c r="D2050" s="27" t="n">
        <x:v>46154</x:v>
      </x:c>
      <x:c r="E2050" t="n">
        <x:f>IF(D2050="","",YEAR(D2050))</x:f>
        <x:v>2026</x:v>
      </x:c>
      <x:c r="F2050" t="n">
        <x:f>IF(D2050="","",MONTH(D2050))</x:f>
        <x:v>5</x:v>
      </x:c>
      <x:c r="G2050" t="str">
        <x:f>IF(D2050="","Fecha no disponible",TEXT(D2050,"mmmm"))</x:f>
        <x:v>May</x:v>
      </x:c>
      <x:c r="H2050" t="str">
        <x:f>IF(D2050="","Fecha no disponible",TEXT(D2050,"yyyy-mm"))</x:f>
        <x:v>2026-05</x:v>
      </x:c>
      <x:c r="I2050" t="str">
        <x:f>IF(D2050="","Fecha no disponible","T"&amp;ROUNDUP(MONTH(D2050)/3,0))</x:f>
        <x:v>T2</x:v>
      </x:c>
      <x:c r="J2050" t="str">
        <x:v>T006</x:v>
      </x:c>
      <x:c r="K2050" t="str">
        <x:v>Tienda Santa Cruz 2</x:v>
      </x:c>
      <x:c r="L2050" t="str">
        <x:v>Mall</x:v>
      </x:c>
      <x:c r="M2050" t="str">
        <x:v>Santa Cruz</x:v>
      </x:c>
      <x:c r="N2050" t="str">
        <x:f>IFERROR(VLOOKUP(M2050,'Mapeos'!$A$4:$B$30,2,FALSE),M2050)</x:f>
        <x:v>Santa Cruz</x:v>
      </x:c>
      <x:c r="O2050" t="str">
        <x:v>C01006</x:v>
      </x:c>
      <x:c r="P2050" t="str">
        <x:v>Premium</x:v>
      </x:c>
      <x:c r="Q2050" t="str">
        <x:v>P0138</x:v>
      </x:c>
      <x:c r="R2050" t="str">
        <x:v>Alimentos</x:v>
      </x:c>
      <x:c r="S2050" t="str">
        <x:v>Marca D</x:v>
      </x:c>
      <x:c r="T2050" t="str">
        <x:v>Tienda</x:v>
      </x:c>
      <x:c r="U2050" t="str">
        <x:f>IFERROR(VLOOKUP(T2050,'Mapeos'!$D$4:$E$25,2,FALSE),T2050)</x:f>
        <x:v>Tienda</x:v>
      </x:c>
      <x:c r="V2050" t="str">
        <x:v>V037</x:v>
      </x:c>
      <x:c r="W2050" t="n">
        <x:v>1</x:v>
      </x:c>
      <x:c r="X2050" s="28" t="n">
        <x:v>7.74</x:v>
      </x:c>
      <x:c r="Y2050" s="20" t="n">
        <x:v>0</x:v>
      </x:c>
      <x:c r="Z2050" s="20" t="n">
        <x:f>IF(Y2050&gt;1,Y2050/100,Y2050)</x:f>
        <x:v>0</x:v>
      </x:c>
      <x:c r="AA2050" s="28" t="n">
        <x:v>6.07</x:v>
      </x:c>
      <x:c r="AB2050" s="28" t="n">
        <x:v>7.74</x:v>
      </x:c>
      <x:c r="AC2050" s="28" t="str">
        <x:v>BOB</x:v>
      </x:c>
      <x:c r="AD2050" s="28" t="n">
        <x:f>IF(AC2050="USD",AB2050*'Parametros'!$B$4,AB2050)</x:f>
        <x:v>7.74</x:v>
      </x:c>
      <x:c r="AE2050" s="28" t="n">
        <x:f>W2050*X2050*(1-Z2050)</x:f>
        <x:v>7.74</x:v>
      </x:c>
      <x:c r="AF2050" s="28" t="n">
        <x:f>W2050*AA2050</x:f>
        <x:v>6.07</x:v>
      </x:c>
      <x:c r="AG2050" s="28" t="n">
        <x:f>AE2050-AF2050</x:f>
        <x:v>1.67</x:v>
      </x:c>
      <x:c r="AH2050" s="20" t="n">
        <x:f>IF(AE2050&gt;0,AG2050/AE2050,"")</x:f>
        <x:v>0.21576227390180877</x:v>
      </x:c>
      <x:c r="AI2050" s="28" t="n">
        <x:v>125016.58</x:v>
      </x:c>
      <x:c r="AJ2050" s="28"/>
      <x:c r="AK2050"/>
      <x:c r="AL2050" t="str">
        <x:v>Completado</x:v>
      </x:c>
      <x:c r="AM2050" t="str">
        <x:f>IF(W2050&lt;0,"Devuelto",AL2050)</x:f>
        <x:v>Completado</x:v>
      </x:c>
      <x:c r="AN2050" t="str">
        <x:v>Tarjeta</x:v>
      </x:c>
      <x:c r="AO2050" s="29" t="str">
        <x:v>Sin observación</x:v>
      </x:c>
      <x:c r="AP2050" t="str">
        <x:f>IF(D2050="","No","Sí")</x:f>
        <x:v>Sí</x:v>
      </x:c>
    </x:row>
    <x:row r="2051">
      <x:c r="A2051" t="n">
        <x:v>2051</x:v>
      </x:c>
      <x:c r="B2051" t="str">
        <x:v>VT0009735</x:v>
      </x:c>
      <x:c r="C2051" t="str">
        <x:v>46097</x:v>
      </x:c>
      <x:c r="D2051" s="27" t="n">
        <x:v>46097</x:v>
      </x:c>
      <x:c r="E2051" t="n">
        <x:f>IF(D2051="","",YEAR(D2051))</x:f>
        <x:v>2026</x:v>
      </x:c>
      <x:c r="F2051" t="n">
        <x:f>IF(D2051="","",MONTH(D2051))</x:f>
        <x:v>3</x:v>
      </x:c>
      <x:c r="G2051" t="str">
        <x:f>IF(D2051="","Fecha no disponible",TEXT(D2051,"mmmm"))</x:f>
        <x:v>March</x:v>
      </x:c>
      <x:c r="H2051" t="str">
        <x:f>IF(D2051="","Fecha no disponible",TEXT(D2051,"yyyy-mm"))</x:f>
        <x:v>2026-03</x:v>
      </x:c>
      <x:c r="I2051" t="str">
        <x:f>IF(D2051="","Fecha no disponible","T"&amp;ROUNDUP(MONTH(D2051)/3,0))</x:f>
        <x:v>T1</x:v>
      </x:c>
      <x:c r="J2051" t="str">
        <x:v>T007</x:v>
      </x:c>
      <x:c r="K2051" t="str">
        <x:v>Tienda Santa Cruz 3</x:v>
      </x:c>
      <x:c r="L2051" t="str">
        <x:v>Barrio</x:v>
      </x:c>
      <x:c r="M2051" t="str">
        <x:v>Santa Cruz</x:v>
      </x:c>
      <x:c r="N2051" t="str">
        <x:f>IFERROR(VLOOKUP(M2051,'Mapeos'!$A$4:$B$30,2,FALSE),M2051)</x:f>
        <x:v>Santa Cruz</x:v>
      </x:c>
      <x:c r="O2051" t="str">
        <x:v>C00420</x:v>
      </x:c>
      <x:c r="P2051" t="str">
        <x:v>Frecuente</x:v>
      </x:c>
      <x:c r="Q2051" t="str">
        <x:v>P0020</x:v>
      </x:c>
      <x:c r="R2051" t="str">
        <x:v>Hogar</x:v>
      </x:c>
      <x:c r="S2051" t="str">
        <x:v>Marca D</x:v>
      </x:c>
      <x:c r="T2051" t="str">
        <x:v>Tienda</x:v>
      </x:c>
      <x:c r="U2051" t="str">
        <x:f>IFERROR(VLOOKUP(T2051,'Mapeos'!$D$4:$E$25,2,FALSE),T2051)</x:f>
        <x:v>Tienda</x:v>
      </x:c>
      <x:c r="V2051" t="str">
        <x:v>V040</x:v>
      </x:c>
      <x:c r="W2051" t="n">
        <x:v>2</x:v>
      </x:c>
      <x:c r="X2051" s="28" t="n">
        <x:v>100.59</x:v>
      </x:c>
      <x:c r="Y2051" s="20" t="n">
        <x:v>0</x:v>
      </x:c>
      <x:c r="Z2051" s="20" t="n">
        <x:f>IF(Y2051&gt;1,Y2051/100,Y2051)</x:f>
        <x:v>0</x:v>
      </x:c>
      <x:c r="AA2051" s="28" t="n">
        <x:v>77.02</x:v>
      </x:c>
      <x:c r="AB2051" s="28" t="n">
        <x:v>201.18</x:v>
      </x:c>
      <x:c r="AC2051" s="28" t="str">
        <x:v>BOB</x:v>
      </x:c>
      <x:c r="AD2051" s="28" t="n">
        <x:f>IF(AC2051="USD",AB2051*'Parametros'!$B$4,AB2051)</x:f>
        <x:v>201.18</x:v>
      </x:c>
      <x:c r="AE2051" s="28" t="n">
        <x:f>W2051*X2051*(1-Z2051)</x:f>
        <x:v>201.18</x:v>
      </x:c>
      <x:c r="AF2051" s="28" t="n">
        <x:f>W2051*AA2051</x:f>
        <x:v>154.04</x:v>
      </x:c>
      <x:c r="AG2051" s="28" t="n">
        <x:f>AE2051-AF2051</x:f>
        <x:v>47.140000000000015</x:v>
      </x:c>
      <x:c r="AH2051" s="20" t="n">
        <x:f>IF(AE2051&gt;0,AG2051/AE2051,"")</x:f>
        <x:v>0.23431752659310076</x:v>
      </x:c>
      <x:c r="AI2051" s="28" t="n">
        <x:v>120795.65</x:v>
      </x:c>
      <x:c r="AJ2051" s="28"/>
      <x:c r="AK2051"/>
      <x:c r="AL2051" t="str">
        <x:v>Completado</x:v>
      </x:c>
      <x:c r="AM2051" t="str">
        <x:f>IF(W2051&lt;0,"Devuelto",AL2051)</x:f>
        <x:v>Completado</x:v>
      </x:c>
      <x:c r="AN2051" t="str">
        <x:v>QR</x:v>
      </x:c>
      <x:c r="AO2051" s="29" t="str">
        <x:v>Sin observación</x:v>
      </x:c>
      <x:c r="AP2051" t="str">
        <x:f>IF(D2051="","No","Sí")</x:f>
        <x:v>Sí</x:v>
      </x:c>
    </x:row>
    <x:row r="2052">
      <x:c r="A2052" t="n">
        <x:v>2052</x:v>
      </x:c>
      <x:c r="B2052" t="str">
        <x:v>VT0009740</x:v>
      </x:c>
      <x:c r="C2052" t="str">
        <x:v>46119</x:v>
      </x:c>
      <x:c r="D2052" s="27" t="n">
        <x:v>46119</x:v>
      </x:c>
      <x:c r="E2052" t="n">
        <x:f>IF(D2052="","",YEAR(D2052))</x:f>
        <x:v>2026</x:v>
      </x:c>
      <x:c r="F2052" t="n">
        <x:f>IF(D2052="","",MONTH(D2052))</x:f>
        <x:v>4</x:v>
      </x:c>
      <x:c r="G2052" t="str">
        <x:f>IF(D2052="","Fecha no disponible",TEXT(D2052,"mmmm"))</x:f>
        <x:v>April</x:v>
      </x:c>
      <x:c r="H2052" t="str">
        <x:f>IF(D2052="","Fecha no disponible",TEXT(D2052,"yyyy-mm"))</x:f>
        <x:v>2026-04</x:v>
      </x:c>
      <x:c r="I2052" t="str">
        <x:f>IF(D2052="","Fecha no disponible","T"&amp;ROUNDUP(MONTH(D2052)/3,0))</x:f>
        <x:v>T2</x:v>
      </x:c>
      <x:c r="J2052" t="str">
        <x:v>T002</x:v>
      </x:c>
      <x:c r="K2052" t="str">
        <x:v>Tienda La Paz 2</x:v>
      </x:c>
      <x:c r="L2052" t="str">
        <x:v>Mall</x:v>
      </x:c>
      <x:c r="M2052" t="str">
        <x:v>La Paz</x:v>
      </x:c>
      <x:c r="N2052" t="str">
        <x:f>IFERROR(VLOOKUP(M2052,'Mapeos'!$A$4:$B$30,2,FALSE),M2052)</x:f>
        <x:v>La Paz</x:v>
      </x:c>
      <x:c r="O2052" t="str">
        <x:v>C01489</x:v>
      </x:c>
      <x:c r="P2052" t="str">
        <x:v>Premium</x:v>
      </x:c>
      <x:c r="Q2052" t="str">
        <x:v>P0036</x:v>
      </x:c>
      <x:c r="R2052" t="str">
        <x:v>Hogar</x:v>
      </x:c>
      <x:c r="S2052" t="str">
        <x:v>Marca B</x:v>
      </x:c>
      <x:c r="T2052" t="str">
        <x:v>Marketplace</x:v>
      </x:c>
      <x:c r="U2052" t="str">
        <x:f>IFERROR(VLOOKUP(T2052,'Mapeos'!$D$4:$E$25,2,FALSE),T2052)</x:f>
        <x:v>Marketplace</x:v>
      </x:c>
      <x:c r="V2052" t="str">
        <x:v>V003</x:v>
      </x:c>
      <x:c r="W2052" t="n">
        <x:v>1</x:v>
      </x:c>
      <x:c r="X2052" s="28" t="n">
        <x:v>229.18</x:v>
      </x:c>
      <x:c r="Y2052" s="20" t="n">
        <x:v>0.05</x:v>
      </x:c>
      <x:c r="Z2052" s="20" t="n">
        <x:f>IF(Y2052&gt;1,Y2052/100,Y2052)</x:f>
        <x:v>0.05</x:v>
      </x:c>
      <x:c r="AA2052" s="28" t="n">
        <x:v>150.55</x:v>
      </x:c>
      <x:c r="AB2052" s="28" t="n">
        <x:v>217.72</x:v>
      </x:c>
      <x:c r="AC2052" s="28" t="str">
        <x:v>BOB</x:v>
      </x:c>
      <x:c r="AD2052" s="28" t="n">
        <x:f>IF(AC2052="USD",AB2052*'Parametros'!$B$4,AB2052)</x:f>
        <x:v>217.72</x:v>
      </x:c>
      <x:c r="AE2052" s="28" t="n">
        <x:f>W2052*X2052*(1-Z2052)</x:f>
        <x:v>217.721</x:v>
      </x:c>
      <x:c r="AF2052" s="28" t="n">
        <x:f>W2052*AA2052</x:f>
        <x:v>150.55</x:v>
      </x:c>
      <x:c r="AG2052" s="28" t="n">
        <x:f>AE2052-AF2052</x:f>
        <x:v>67.17099999999999</x:v>
      </x:c>
      <x:c r="AH2052" s="20" t="n">
        <x:f>IF(AE2052&gt;0,AG2052/AE2052,"")</x:f>
        <x:v>0.30851870053876285</x:v>
      </x:c>
      <x:c r="AI2052" s="28" t="n">
        <x:v>99266.26</x:v>
      </x:c>
      <x:c r="AJ2052" s="28"/>
      <x:c r="AK2052"/>
      <x:c r="AL2052" t="str">
        <x:v>Completado</x:v>
      </x:c>
      <x:c r="AM2052" t="str">
        <x:f>IF(W2052&lt;0,"Devuelto",AL2052)</x:f>
        <x:v>Completado</x:v>
      </x:c>
      <x:c r="AN2052" t="str">
        <x:v>QR</x:v>
      </x:c>
      <x:c r="AO2052" s="29" t="str">
        <x:v>Sin observación</x:v>
      </x:c>
      <x:c r="AP2052" t="str">
        <x:f>IF(D2052="","No","Sí")</x:f>
        <x:v>Sí</x:v>
      </x:c>
    </x:row>
    <x:row r="2053">
      <x:c r="A2053" t="n">
        <x:v>2053</x:v>
      </x:c>
      <x:c r="B2053" t="str">
        <x:v>VT0009744</x:v>
      </x:c>
      <x:c r="C2053" t="str">
        <x:v>45763</x:v>
      </x:c>
      <x:c r="D2053" s="27" t="n">
        <x:v>45763</x:v>
      </x:c>
      <x:c r="E2053" t="n">
        <x:f>IF(D2053="","",YEAR(D2053))</x:f>
        <x:v>2025</x:v>
      </x:c>
      <x:c r="F2053" t="n">
        <x:f>IF(D2053="","",MONTH(D2053))</x:f>
        <x:v>4</x:v>
      </x:c>
      <x:c r="G2053" t="str">
        <x:f>IF(D2053="","Fecha no disponible",TEXT(D2053,"mmmm"))</x:f>
        <x:v>April</x:v>
      </x:c>
      <x:c r="H2053" t="str">
        <x:f>IF(D2053="","Fecha no disponible",TEXT(D2053,"yyyy-mm"))</x:f>
        <x:v>2025-04</x:v>
      </x:c>
      <x:c r="I2053" t="str">
        <x:f>IF(D2053="","Fecha no disponible","T"&amp;ROUNDUP(MONTH(D2053)/3,0))</x:f>
        <x:v>T2</x:v>
      </x:c>
      <x:c r="J2053" t="str">
        <x:v>T008</x:v>
      </x:c>
      <x:c r="K2053" t="str">
        <x:v>Tienda Santa Cruz 4</x:v>
      </x:c>
      <x:c r="L2053" t="str">
        <x:v>Barrio</x:v>
      </x:c>
      <x:c r="M2053" t="str">
        <x:v>Santa Cruz</x:v>
      </x:c>
      <x:c r="N2053" t="str">
        <x:f>IFERROR(VLOOKUP(M2053,'Mapeos'!$A$4:$B$30,2,FALSE),M2053)</x:f>
        <x:v>Santa Cruz</x:v>
      </x:c>
      <x:c r="O2053" t="str">
        <x:v>C00775</x:v>
      </x:c>
      <x:c r="P2053" t="str">
        <x:v>Empresa</x:v>
      </x:c>
      <x:c r="Q2053" t="str">
        <x:v>P0089</x:v>
      </x:c>
      <x:c r="R2053" t="str">
        <x:v>Deportes</x:v>
      </x:c>
      <x:c r="S2053" t="str">
        <x:v>Marca A</x:v>
      </x:c>
      <x:c r="T2053" t="str">
        <x:v>E-commerce</x:v>
      </x:c>
      <x:c r="U2053" t="str">
        <x:f>IFERROR(VLOOKUP(T2053,'Mapeos'!$D$4:$E$25,2,FALSE),T2053)</x:f>
        <x:v>E-commerce</x:v>
      </x:c>
      <x:c r="V2053" t="str">
        <x:v>V021</x:v>
      </x:c>
      <x:c r="W2053" t="n">
        <x:v>2</x:v>
      </x:c>
      <x:c r="X2053" s="28" t="n">
        <x:v>132.6</x:v>
      </x:c>
      <x:c r="Y2053" s="20" t="n">
        <x:v>0</x:v>
      </x:c>
      <x:c r="Z2053" s="20" t="n">
        <x:f>IF(Y2053&gt;1,Y2053/100,Y2053)</x:f>
        <x:v>0</x:v>
      </x:c>
      <x:c r="AA2053" s="28" t="n">
        <x:v>96.49</x:v>
      </x:c>
      <x:c r="AB2053" s="28" t="n">
        <x:v>265.2</x:v>
      </x:c>
      <x:c r="AC2053" s="28" t="str">
        <x:v>BOB</x:v>
      </x:c>
      <x:c r="AD2053" s="28" t="n">
        <x:f>IF(AC2053="USD",AB2053*'Parametros'!$B$4,AB2053)</x:f>
        <x:v>265.2</x:v>
      </x:c>
      <x:c r="AE2053" s="28" t="n">
        <x:f>W2053*X2053*(1-Z2053)</x:f>
        <x:v>265.2</x:v>
      </x:c>
      <x:c r="AF2053" s="28" t="n">
        <x:f>W2053*AA2053</x:f>
        <x:v>192.98</x:v>
      </x:c>
      <x:c r="AG2053" s="28" t="n">
        <x:f>AE2053-AF2053</x:f>
        <x:v>72.22</x:v>
      </x:c>
      <x:c r="AH2053" s="20" t="n">
        <x:f>IF(AE2053&gt;0,AG2053/AE2053,"")</x:f>
        <x:v>0.27232277526395177</x:v>
      </x:c>
      <x:c r="AI2053" s="28" t="n">
        <x:v>74877.12</x:v>
      </x:c>
      <x:c r="AJ2053" s="28"/>
      <x:c r="AK2053"/>
      <x:c r="AL2053" t="str">
        <x:v>Completado</x:v>
      </x:c>
      <x:c r="AM2053" t="str">
        <x:f>IF(W2053&lt;0,"Devuelto",AL2053)</x:f>
        <x:v>Completado</x:v>
      </x:c>
      <x:c r="AN2053" t="str">
        <x:v>Transferencia</x:v>
      </x:c>
      <x:c r="AO2053" s="29" t="str">
        <x:v>Sin observación</x:v>
      </x:c>
      <x:c r="AP2053" t="str">
        <x:f>IF(D2053="","No","Sí")</x:f>
        <x:v>Sí</x:v>
      </x:c>
    </x:row>
    <x:row r="2054">
      <x:c r="A2054" t="n">
        <x:v>2054</x:v>
      </x:c>
      <x:c r="B2054" t="str">
        <x:v>VT0009749</x:v>
      </x:c>
      <x:c r="C2054" t="str">
        <x:v>46181</x:v>
      </x:c>
      <x:c r="D2054" s="27" t="n">
        <x:v>46181</x:v>
      </x:c>
      <x:c r="E2054" t="n">
        <x:f>IF(D2054="","",YEAR(D2054))</x:f>
        <x:v>2026</x:v>
      </x:c>
      <x:c r="F2054" t="n">
        <x:f>IF(D2054="","",MONTH(D2054))</x:f>
        <x:v>6</x:v>
      </x:c>
      <x:c r="G2054" t="str">
        <x:f>IF(D2054="","Fecha no disponible",TEXT(D2054,"mmmm"))</x:f>
        <x:v>June</x:v>
      </x:c>
      <x:c r="H2054" t="str">
        <x:f>IF(D2054="","Fecha no disponible",TEXT(D2054,"yyyy-mm"))</x:f>
        <x:v>2026-06</x:v>
      </x:c>
      <x:c r="I2054" t="str">
        <x:f>IF(D2054="","Fecha no disponible","T"&amp;ROUNDUP(MONTH(D2054)/3,0))</x:f>
        <x:v>T2</x:v>
      </x:c>
      <x:c r="J2054" t="str">
        <x:v>T005</x:v>
      </x:c>
      <x:c r="K2054" t="str">
        <x:v>Tienda Santa Cruz 1</x:v>
      </x:c>
      <x:c r="L2054" t="str">
        <x:v>Centro</x:v>
      </x:c>
      <x:c r="M2054" t="str">
        <x:v>Santa Cruz</x:v>
      </x:c>
      <x:c r="N2054" t="str">
        <x:f>IFERROR(VLOOKUP(M2054,'Mapeos'!$A$4:$B$30,2,FALSE),M2054)</x:f>
        <x:v>Santa Cruz</x:v>
      </x:c>
      <x:c r="O2054" t="str">
        <x:v>C01756</x:v>
      </x:c>
      <x:c r="P2054" t="str">
        <x:v>Masivo</x:v>
      </x:c>
      <x:c r="Q2054" t="str">
        <x:v>P0050</x:v>
      </x:c>
      <x:c r="R2054" t="str">
        <x:v>Electrónica</x:v>
      </x:c>
      <x:c r="S2054" t="str">
        <x:v>Marca A</x:v>
      </x:c>
      <x:c r="T2054" t="str">
        <x:v>Tienda</x:v>
      </x:c>
      <x:c r="U2054" t="str">
        <x:f>IFERROR(VLOOKUP(T2054,'Mapeos'!$D$4:$E$25,2,FALSE),T2054)</x:f>
        <x:v>Tienda</x:v>
      </x:c>
      <x:c r="V2054" t="str">
        <x:v>V027</x:v>
      </x:c>
      <x:c r="W2054" t="n">
        <x:v>2</x:v>
      </x:c>
      <x:c r="X2054" s="28" t="n">
        <x:v>370</x:v>
      </x:c>
      <x:c r="Y2054" s="20" t="n">
        <x:v>0.15</x:v>
      </x:c>
      <x:c r="Z2054" s="20" t="n">
        <x:f>IF(Y2054&gt;1,Y2054/100,Y2054)</x:f>
        <x:v>0.15</x:v>
      </x:c>
      <x:c r="AA2054" s="28" t="n">
        <x:v>213.25</x:v>
      </x:c>
      <x:c r="AB2054" s="28" t="n">
        <x:v>629</x:v>
      </x:c>
      <x:c r="AC2054" s="28" t="str">
        <x:v>BOB</x:v>
      </x:c>
      <x:c r="AD2054" s="28" t="n">
        <x:f>IF(AC2054="USD",AB2054*'Parametros'!$B$4,AB2054)</x:f>
        <x:v>629</x:v>
      </x:c>
      <x:c r="AE2054" s="28" t="n">
        <x:f>W2054*X2054*(1-Z2054)</x:f>
        <x:v>629</x:v>
      </x:c>
      <x:c r="AF2054" s="28" t="n">
        <x:f>W2054*AA2054</x:f>
        <x:v>426.5</x:v>
      </x:c>
      <x:c r="AG2054" s="28" t="n">
        <x:f>AE2054-AF2054</x:f>
        <x:v>202.5</x:v>
      </x:c>
      <x:c r="AH2054" s="20" t="n">
        <x:f>IF(AE2054&gt;0,AG2054/AE2054,"")</x:f>
        <x:v>0.321939586645469</x:v>
      </x:c>
      <x:c r="AI2054" s="28" t="n">
        <x:v>149211.6</x:v>
      </x:c>
      <x:c r="AJ2054" s="28"/>
      <x:c r="AK2054"/>
      <x:c r="AL2054" t="str">
        <x:v>Completado</x:v>
      </x:c>
      <x:c r="AM2054" t="str">
        <x:f>IF(W2054&lt;0,"Devuelto",AL2054)</x:f>
        <x:v>Completado</x:v>
      </x:c>
      <x:c r="AN2054" t="str">
        <x:v>Tarjeta</x:v>
      </x:c>
      <x:c r="AO2054" s="29" t="str">
        <x:v>Sin observación</x:v>
      </x:c>
      <x:c r="AP2054" t="str">
        <x:f>IF(D2054="","No","Sí")</x:f>
        <x:v>Sí</x:v>
      </x:c>
    </x:row>
    <x:row r="2055">
      <x:c r="A2055" t="n">
        <x:v>2055</x:v>
      </x:c>
      <x:c r="B2055" t="str">
        <x:v>VT0009754</x:v>
      </x:c>
      <x:c r="C2055" t="str">
        <x:v>45396</x:v>
      </x:c>
      <x:c r="D2055" s="27" t="n">
        <x:v>45396</x:v>
      </x:c>
      <x:c r="E2055" t="n">
        <x:f>IF(D2055="","",YEAR(D2055))</x:f>
        <x:v>2024</x:v>
      </x:c>
      <x:c r="F2055" t="n">
        <x:f>IF(D2055="","",MONTH(D2055))</x:f>
        <x:v>4</x:v>
      </x:c>
      <x:c r="G2055" t="str">
        <x:f>IF(D2055="","Fecha no disponible",TEXT(D2055,"mmmm"))</x:f>
        <x:v>April</x:v>
      </x:c>
      <x:c r="H2055" t="str">
        <x:f>IF(D2055="","Fecha no disponible",TEXT(D2055,"yyyy-mm"))</x:f>
        <x:v>2024-04</x:v>
      </x:c>
      <x:c r="I2055" t="str">
        <x:f>IF(D2055="","Fecha no disponible","T"&amp;ROUNDUP(MONTH(D2055)/3,0))</x:f>
        <x:v>T2</x:v>
      </x:c>
      <x:c r="J2055" t="str">
        <x:v>T012</x:v>
      </x:c>
      <x:c r="K2055" t="str">
        <x:v>Tienda Cochabamba 4</x:v>
      </x:c>
      <x:c r="L2055" t="str">
        <x:v>Centro</x:v>
      </x:c>
      <x:c r="M2055" t="str">
        <x:v>Cochabamba</x:v>
      </x:c>
      <x:c r="N2055" t="str">
        <x:f>IFERROR(VLOOKUP(M2055,'Mapeos'!$A$4:$B$30,2,FALSE),M2055)</x:f>
        <x:v>Cochabamba</x:v>
      </x:c>
      <x:c r="O2055" t="str">
        <x:v>C00117</x:v>
      </x:c>
      <x:c r="P2055" t="str">
        <x:v>Frecuente</x:v>
      </x:c>
      <x:c r="Q2055" t="str">
        <x:v>P0147</x:v>
      </x:c>
      <x:c r="R2055" t="str">
        <x:v>Alimentos</x:v>
      </x:c>
      <x:c r="S2055" t="str">
        <x:v>Marca B</x:v>
      </x:c>
      <x:c r="T2055" t="str">
        <x:v>Marketplace</x:v>
      </x:c>
      <x:c r="U2055" t="str">
        <x:f>IFERROR(VLOOKUP(T2055,'Mapeos'!$D$4:$E$25,2,FALSE),T2055)</x:f>
        <x:v>Marketplace</x:v>
      </x:c>
      <x:c r="V2055" t="str">
        <x:v>V008</x:v>
      </x:c>
      <x:c r="W2055" t="n">
        <x:v>3</x:v>
      </x:c>
      <x:c r="X2055" s="28" t="n">
        <x:v>44.04</x:v>
      </x:c>
      <x:c r="Y2055" s="20" t="n">
        <x:v>0.05</x:v>
      </x:c>
      <x:c r="Z2055" s="20" t="n">
        <x:f>IF(Y2055&gt;1,Y2055/100,Y2055)</x:f>
        <x:v>0.05</x:v>
      </x:c>
      <x:c r="AA2055" s="28" t="n">
        <x:v>30.6</x:v>
      </x:c>
      <x:c r="AB2055" s="28" t="n">
        <x:v>125.51</x:v>
      </x:c>
      <x:c r="AC2055" s="28" t="str">
        <x:v>BOB</x:v>
      </x:c>
      <x:c r="AD2055" s="28" t="n">
        <x:f>IF(AC2055="USD",AB2055*'Parametros'!$B$4,AB2055)</x:f>
        <x:v>125.51</x:v>
      </x:c>
      <x:c r="AE2055" s="28" t="n">
        <x:f>W2055*X2055*(1-Z2055)</x:f>
        <x:v>125.514</x:v>
      </x:c>
      <x:c r="AF2055" s="28" t="n">
        <x:f>W2055*AA2055</x:f>
        <x:v>91.80000000000001</x:v>
      </x:c>
      <x:c r="AG2055" s="28" t="n">
        <x:f>AE2055-AF2055</x:f>
        <x:v>33.713999999999984</x:v>
      </x:c>
      <x:c r="AH2055" s="20" t="n">
        <x:f>IF(AE2055&gt;0,AG2055/AE2055,"")</x:f>
        <x:v>0.26860748601749596</x:v>
      </x:c>
      <x:c r="AI2055" s="28" t="n">
        <x:v>86662.12</x:v>
      </x:c>
      <x:c r="AJ2055" s="28"/>
      <x:c r="AK2055"/>
      <x:c r="AL2055" t="str">
        <x:v>Completado</x:v>
      </x:c>
      <x:c r="AM2055" t="str">
        <x:f>IF(W2055&lt;0,"Devuelto",AL2055)</x:f>
        <x:v>Completado</x:v>
      </x:c>
      <x:c r="AN2055" t="str">
        <x:v>Efectivo</x:v>
      </x:c>
      <x:c r="AO2055" s="29" t="str">
        <x:v>Sin observación</x:v>
      </x:c>
      <x:c r="AP2055" t="str">
        <x:f>IF(D2055="","No","Sí")</x:f>
        <x:v>Sí</x:v>
      </x:c>
    </x:row>
    <x:row r="2056">
      <x:c r="A2056" t="n">
        <x:v>2056</x:v>
      </x:c>
      <x:c r="B2056" t="str">
        <x:v>VT0009759</x:v>
      </x:c>
      <x:c r="C2056" t="str">
        <x:v>45506</x:v>
      </x:c>
      <x:c r="D2056" s="27" t="n">
        <x:v>45506</x:v>
      </x:c>
      <x:c r="E2056" t="n">
        <x:f>IF(D2056="","",YEAR(D2056))</x:f>
        <x:v>2024</x:v>
      </x:c>
      <x:c r="F2056" t="n">
        <x:f>IF(D2056="","",MONTH(D2056))</x:f>
        <x:v>8</x:v>
      </x:c>
      <x:c r="G2056" t="str">
        <x:f>IF(D2056="","Fecha no disponible",TEXT(D2056,"mmmm"))</x:f>
        <x:v>August</x:v>
      </x:c>
      <x:c r="H2056" t="str">
        <x:f>IF(D2056="","Fecha no disponible",TEXT(D2056,"yyyy-mm"))</x:f>
        <x:v>2024-08</x:v>
      </x:c>
      <x:c r="I2056" t="str">
        <x:f>IF(D2056="","Fecha no disponible","T"&amp;ROUNDUP(MONTH(D2056)/3,0))</x:f>
        <x:v>T3</x:v>
      </x:c>
      <x:c r="J2056" t="str">
        <x:v>T007</x:v>
      </x:c>
      <x:c r="K2056" t="str">
        <x:v>Tienda Santa Cruz 3</x:v>
      </x:c>
      <x:c r="L2056" t="str">
        <x:v>Barrio</x:v>
      </x:c>
      <x:c r="M2056" t="str">
        <x:v>Santa Cruz</x:v>
      </x:c>
      <x:c r="N2056" t="str">
        <x:f>IFERROR(VLOOKUP(M2056,'Mapeos'!$A$4:$B$30,2,FALSE),M2056)</x:f>
        <x:v>Santa Cruz</x:v>
      </x:c>
      <x:c r="O2056" t="str">
        <x:v>C00357</x:v>
      </x:c>
      <x:c r="P2056" t="str">
        <x:v>Masivo</x:v>
      </x:c>
      <x:c r="Q2056" t="str">
        <x:v>P0139</x:v>
      </x:c>
      <x:c r="R2056" t="str">
        <x:v>Hogar</x:v>
      </x:c>
      <x:c r="S2056" t="str">
        <x:v>Marca D</x:v>
      </x:c>
      <x:c r="T2056" t="str">
        <x:v>Tienda</x:v>
      </x:c>
      <x:c r="U2056" t="str">
        <x:f>IFERROR(VLOOKUP(T2056,'Mapeos'!$D$4:$E$25,2,FALSE),T2056)</x:f>
        <x:v>Tienda</x:v>
      </x:c>
      <x:c r="V2056" t="str">
        <x:v>V019</x:v>
      </x:c>
      <x:c r="W2056" t="n">
        <x:v>1</x:v>
      </x:c>
      <x:c r="X2056" s="28" t="n">
        <x:v>296.55</x:v>
      </x:c>
      <x:c r="Y2056" s="20" t="n">
        <x:v>0.25</x:v>
      </x:c>
      <x:c r="Z2056" s="20" t="n">
        <x:f>IF(Y2056&gt;1,Y2056/100,Y2056)</x:f>
        <x:v>0.25</x:v>
      </x:c>
      <x:c r="AA2056" s="28" t="n">
        <x:v>182.66</x:v>
      </x:c>
      <x:c r="AB2056" s="28" t="n">
        <x:v>222.41</x:v>
      </x:c>
      <x:c r="AC2056" s="28" t="str">
        <x:v>BOB</x:v>
      </x:c>
      <x:c r="AD2056" s="28" t="n">
        <x:f>IF(AC2056="USD",AB2056*'Parametros'!$B$4,AB2056)</x:f>
        <x:v>222.41</x:v>
      </x:c>
      <x:c r="AE2056" s="28" t="n">
        <x:f>W2056*X2056*(1-Z2056)</x:f>
        <x:v>222.41250000000002</x:v>
      </x:c>
      <x:c r="AF2056" s="28" t="n">
        <x:f>W2056*AA2056</x:f>
        <x:v>182.66</x:v>
      </x:c>
      <x:c r="AG2056" s="28" t="n">
        <x:f>AE2056-AF2056</x:f>
        <x:v>39.752500000000026</x:v>
      </x:c>
      <x:c r="AH2056" s="20" t="n">
        <x:f>IF(AE2056&gt;0,AG2056/AE2056,"")</x:f>
        <x:v>0.17873320968920373</x:v>
      </x:c>
      <x:c r="AI2056" s="28" t="n">
        <x:v>157719</x:v>
      </x:c>
      <x:c r="AJ2056" s="28"/>
      <x:c r="AK2056"/>
      <x:c r="AL2056" t="str">
        <x:v>Completado</x:v>
      </x:c>
      <x:c r="AM2056" t="str">
        <x:f>IF(W2056&lt;0,"Devuelto",AL2056)</x:f>
        <x:v>Completado</x:v>
      </x:c>
      <x:c r="AN2056" t="str">
        <x:v>Efectivo</x:v>
      </x:c>
      <x:c r="AO2056" s="29" t="str">
        <x:v>Sin observación</x:v>
      </x:c>
      <x:c r="AP2056" t="str">
        <x:f>IF(D2056="","No","Sí")</x:f>
        <x:v>Sí</x:v>
      </x:c>
    </x:row>
    <x:row r="2057">
      <x:c r="A2057" t="n">
        <x:v>2057</x:v>
      </x:c>
      <x:c r="B2057" t="str">
        <x:v>VT0009763</x:v>
      </x:c>
      <x:c r="C2057" t="str">
        <x:v>45649</x:v>
      </x:c>
      <x:c r="D2057" s="27" t="n">
        <x:v>45649</x:v>
      </x:c>
      <x:c r="E2057" t="n">
        <x:f>IF(D2057="","",YEAR(D2057))</x:f>
        <x:v>2024</x:v>
      </x:c>
      <x:c r="F2057" t="n">
        <x:f>IF(D2057="","",MONTH(D2057))</x:f>
        <x:v>12</x:v>
      </x:c>
      <x:c r="G2057" t="str">
        <x:f>IF(D2057="","Fecha no disponible",TEXT(D2057,"mmmm"))</x:f>
        <x:v>December</x:v>
      </x:c>
      <x:c r="H2057" t="str">
        <x:f>IF(D2057="","Fecha no disponible",TEXT(D2057,"yyyy-mm"))</x:f>
        <x:v>2024-12</x:v>
      </x:c>
      <x:c r="I2057" t="str">
        <x:f>IF(D2057="","Fecha no disponible","T"&amp;ROUNDUP(MONTH(D2057)/3,0))</x:f>
        <x:v>T4</x:v>
      </x:c>
      <x:c r="J2057" t="str">
        <x:v>T010</x:v>
      </x:c>
      <x:c r="K2057" t="str">
        <x:v>Tienda Cochabamba 2</x:v>
      </x:c>
      <x:c r="L2057" t="str">
        <x:v>Barrio</x:v>
      </x:c>
      <x:c r="M2057" t="str">
        <x:v>Cochabamba</x:v>
      </x:c>
      <x:c r="N2057" t="str">
        <x:f>IFERROR(VLOOKUP(M2057,'Mapeos'!$A$4:$B$30,2,FALSE),M2057)</x:f>
        <x:v>Cochabamba</x:v>
      </x:c>
      <x:c r="O2057" t="str">
        <x:v>C00056</x:v>
      </x:c>
      <x:c r="P2057" t="str">
        <x:v>Premium</x:v>
      </x:c>
      <x:c r="Q2057" t="str">
        <x:v>P0150</x:v>
      </x:c>
      <x:c r="R2057" t="str">
        <x:v>Deportes</x:v>
      </x:c>
      <x:c r="S2057" t="str">
        <x:v>Marca D</x:v>
      </x:c>
      <x:c r="T2057" t="str">
        <x:v>Tienda</x:v>
      </x:c>
      <x:c r="U2057" t="str">
        <x:f>IFERROR(VLOOKUP(T2057,'Mapeos'!$D$4:$E$25,2,FALSE),T2057)</x:f>
        <x:v>Tienda</x:v>
      </x:c>
      <x:c r="V2057" t="str">
        <x:v>V025</x:v>
      </x:c>
      <x:c r="W2057" t="n">
        <x:v>3</x:v>
      </x:c>
      <x:c r="X2057" s="28" t="n">
        <x:v>245.91</x:v>
      </x:c>
      <x:c r="Y2057" s="20" t="n">
        <x:v>0.25</x:v>
      </x:c>
      <x:c r="Z2057" s="20" t="n">
        <x:f>IF(Y2057&gt;1,Y2057/100,Y2057)</x:f>
        <x:v>0.25</x:v>
      </x:c>
      <x:c r="AA2057" s="28" t="n">
        <x:v>139.1</x:v>
      </x:c>
      <x:c r="AB2057" s="28" t="n">
        <x:v>553.3</x:v>
      </x:c>
      <x:c r="AC2057" s="28" t="str">
        <x:v>BOB</x:v>
      </x:c>
      <x:c r="AD2057" s="28" t="n">
        <x:f>IF(AC2057="USD",AB2057*'Parametros'!$B$4,AB2057)</x:f>
        <x:v>553.3</x:v>
      </x:c>
      <x:c r="AE2057" s="28" t="n">
        <x:f>W2057*X2057*(1-Z2057)</x:f>
        <x:v>553.2975</x:v>
      </x:c>
      <x:c r="AF2057" s="28" t="n">
        <x:f>W2057*AA2057</x:f>
        <x:v>417.29999999999995</x:v>
      </x:c>
      <x:c r="AG2057" s="28" t="n">
        <x:f>AE2057-AF2057</x:f>
        <x:v>135.99750000000006</x:v>
      </x:c>
      <x:c r="AH2057" s="20" t="n">
        <x:f>IF(AE2057&gt;0,AG2057/AE2057,"")</x:f>
        <x:v>0.24579453187480524</x:v>
      </x:c>
      <x:c r="AI2057" s="28" t="n">
        <x:v>177737.64</x:v>
      </x:c>
      <x:c r="AJ2057" s="28"/>
      <x:c r="AK2057"/>
      <x:c r="AL2057" t="str">
        <x:v>Completado</x:v>
      </x:c>
      <x:c r="AM2057" t="str">
        <x:f>IF(W2057&lt;0,"Devuelto",AL2057)</x:f>
        <x:v>Completado</x:v>
      </x:c>
      <x:c r="AN2057" t="str">
        <x:v>Tarjeta</x:v>
      </x:c>
      <x:c r="AO2057" s="29" t="str">
        <x:v>Sin observación</x:v>
      </x:c>
      <x:c r="AP2057" t="str">
        <x:f>IF(D2057="","No","Sí")</x:f>
        <x:v>Sí</x:v>
      </x:c>
    </x:row>
    <x:row r="2058">
      <x:c r="A2058" t="n">
        <x:v>2058</x:v>
      </x:c>
      <x:c r="B2058" t="str">
        <x:v>VT0009768</x:v>
      </x:c>
      <x:c r="C2058" t="str">
        <x:v>45676</x:v>
      </x:c>
      <x:c r="D2058" s="27" t="n">
        <x:v>45676</x:v>
      </x:c>
      <x:c r="E2058" t="n">
        <x:f>IF(D2058="","",YEAR(D2058))</x:f>
        <x:v>2025</x:v>
      </x:c>
      <x:c r="F2058" t="n">
        <x:f>IF(D2058="","",MONTH(D2058))</x:f>
        <x:v>1</x:v>
      </x:c>
      <x:c r="G2058" t="str">
        <x:f>IF(D2058="","Fecha no disponible",TEXT(D2058,"mmmm"))</x:f>
        <x:v>January</x:v>
      </x:c>
      <x:c r="H2058" t="str">
        <x:f>IF(D2058="","Fecha no disponible",TEXT(D2058,"yyyy-mm"))</x:f>
        <x:v>2025-01</x:v>
      </x:c>
      <x:c r="I2058" t="str">
        <x:f>IF(D2058="","Fecha no disponible","T"&amp;ROUNDUP(MONTH(D2058)/3,0))</x:f>
        <x:v>T1</x:v>
      </x:c>
      <x:c r="J2058" t="str">
        <x:v>T009</x:v>
      </x:c>
      <x:c r="K2058" t="str">
        <x:v>Tienda Cochabamba 1</x:v>
      </x:c>
      <x:c r="L2058" t="str">
        <x:v>Mall</x:v>
      </x:c>
      <x:c r="M2058" t="str">
        <x:v>Cochabamba</x:v>
      </x:c>
      <x:c r="N2058" t="str">
        <x:f>IFERROR(VLOOKUP(M2058,'Mapeos'!$A$4:$B$30,2,FALSE),M2058)</x:f>
        <x:v>Cochabamba</x:v>
      </x:c>
      <x:c r="O2058" t="str">
        <x:v>C00210</x:v>
      </x:c>
      <x:c r="P2058" t="str">
        <x:v>Premium</x:v>
      </x:c>
      <x:c r="Q2058" t="str">
        <x:v>P0078</x:v>
      </x:c>
      <x:c r="R2058" t="str">
        <x:v>Cuidado Personal</x:v>
      </x:c>
      <x:c r="S2058" t="str">
        <x:v>Marca B</x:v>
      </x:c>
      <x:c r="T2058" t="str">
        <x:v>Tienda</x:v>
      </x:c>
      <x:c r="U2058" t="str">
        <x:f>IFERROR(VLOOKUP(T2058,'Mapeos'!$D$4:$E$25,2,FALSE),T2058)</x:f>
        <x:v>Tienda</x:v>
      </x:c>
      <x:c r="V2058" t="str">
        <x:v>V001</x:v>
      </x:c>
      <x:c r="W2058" t="n">
        <x:v>1</x:v>
      </x:c>
      <x:c r="X2058" s="28" t="n">
        <x:v>96.34</x:v>
      </x:c>
      <x:c r="Y2058" s="20" t="n">
        <x:v>0.1</x:v>
      </x:c>
      <x:c r="Z2058" s="20" t="n">
        <x:f>IF(Y2058&gt;1,Y2058/100,Y2058)</x:f>
        <x:v>0.1</x:v>
      </x:c>
      <x:c r="AA2058" s="28" t="n">
        <x:v>50.86</x:v>
      </x:c>
      <x:c r="AB2058" s="28" t="n">
        <x:v>86.71</x:v>
      </x:c>
      <x:c r="AC2058" s="28" t="str">
        <x:v>BOB</x:v>
      </x:c>
      <x:c r="AD2058" s="28" t="n">
        <x:f>IF(AC2058="USD",AB2058*'Parametros'!$B$4,AB2058)</x:f>
        <x:v>86.71</x:v>
      </x:c>
      <x:c r="AE2058" s="28" t="n">
        <x:f>W2058*X2058*(1-Z2058)</x:f>
        <x:v>86.706</x:v>
      </x:c>
      <x:c r="AF2058" s="28" t="n">
        <x:f>W2058*AA2058</x:f>
        <x:v>50.86</x:v>
      </x:c>
      <x:c r="AG2058" s="28" t="n">
        <x:f>AE2058-AF2058</x:f>
        <x:v>35.846000000000004</x:v>
      </x:c>
      <x:c r="AH2058" s="20" t="n">
        <x:f>IF(AE2058&gt;0,AG2058/AE2058,"")</x:f>
        <x:v>0.41342006320208524</x:v>
      </x:c>
      <x:c r="AI2058" s="28" t="n">
        <x:v>183743.88</x:v>
      </x:c>
      <x:c r="AJ2058" s="28"/>
      <x:c r="AK2058"/>
      <x:c r="AL2058" t="str">
        <x:v>Completado</x:v>
      </x:c>
      <x:c r="AM2058" t="str">
        <x:f>IF(W2058&lt;0,"Devuelto",AL2058)</x:f>
        <x:v>Completado</x:v>
      </x:c>
      <x:c r="AN2058" t="str">
        <x:v>Tarjeta</x:v>
      </x:c>
      <x:c r="AO2058" s="29" t="str">
        <x:v>Sin observación</x:v>
      </x:c>
      <x:c r="AP2058" t="str">
        <x:f>IF(D2058="","No","Sí")</x:f>
        <x:v>Sí</x:v>
      </x:c>
    </x:row>
    <x:row r="2059">
      <x:c r="A2059" t="n">
        <x:v>2059</x:v>
      </x:c>
      <x:c r="B2059" t="str">
        <x:v>VT0009773</x:v>
      </x:c>
      <x:c r="C2059" t="str">
        <x:v>45705</x:v>
      </x:c>
      <x:c r="D2059" s="27" t="n">
        <x:v>45705</x:v>
      </x:c>
      <x:c r="E2059" t="n">
        <x:f>IF(D2059="","",YEAR(D2059))</x:f>
        <x:v>2025</x:v>
      </x:c>
      <x:c r="F2059" t="n">
        <x:f>IF(D2059="","",MONTH(D2059))</x:f>
        <x:v>2</x:v>
      </x:c>
      <x:c r="G2059" t="str">
        <x:f>IF(D2059="","Fecha no disponible",TEXT(D2059,"mmmm"))</x:f>
        <x:v>February</x:v>
      </x:c>
      <x:c r="H2059" t="str">
        <x:f>IF(D2059="","Fecha no disponible",TEXT(D2059,"yyyy-mm"))</x:f>
        <x:v>2025-02</x:v>
      </x:c>
      <x:c r="I2059" t="str">
        <x:f>IF(D2059="","Fecha no disponible","T"&amp;ROUNDUP(MONTH(D2059)/3,0))</x:f>
        <x:v>T1</x:v>
      </x:c>
      <x:c r="J2059" t="str">
        <x:v>T001</x:v>
      </x:c>
      <x:c r="K2059" t="str">
        <x:v>Tienda La Paz 1</x:v>
      </x:c>
      <x:c r="L2059" t="str">
        <x:v>Barrio</x:v>
      </x:c>
      <x:c r="M2059" t="str">
        <x:v>La Paz</x:v>
      </x:c>
      <x:c r="N2059" t="str">
        <x:f>IFERROR(VLOOKUP(M2059,'Mapeos'!$A$4:$B$30,2,FALSE),M2059)</x:f>
        <x:v>La Paz</x:v>
      </x:c>
      <x:c r="O2059" t="str">
        <x:v>C01564</x:v>
      </x:c>
      <x:c r="P2059" t="str">
        <x:v>Empresa</x:v>
      </x:c>
      <x:c r="Q2059" t="str">
        <x:v>P0128</x:v>
      </x:c>
      <x:c r="R2059" t="str">
        <x:v>Cuidado Personal</x:v>
      </x:c>
      <x:c r="S2059" t="str">
        <x:v>Marca C</x:v>
      </x:c>
      <x:c r="T2059" t="str">
        <x:v>E-commerce</x:v>
      </x:c>
      <x:c r="U2059" t="str">
        <x:f>IFERROR(VLOOKUP(T2059,'Mapeos'!$D$4:$E$25,2,FALSE),T2059)</x:f>
        <x:v>E-commerce</x:v>
      </x:c>
      <x:c r="V2059" t="str">
        <x:v>V039</x:v>
      </x:c>
      <x:c r="W2059" t="n">
        <x:v>-1</x:v>
      </x:c>
      <x:c r="X2059" s="28" t="n">
        <x:v>61.24</x:v>
      </x:c>
      <x:c r="Y2059" s="20" t="n">
        <x:v>0.2</x:v>
      </x:c>
      <x:c r="Z2059" s="20" t="n">
        <x:f>IF(Y2059&gt;1,Y2059/100,Y2059)</x:f>
        <x:v>0.2</x:v>
      </x:c>
      <x:c r="AA2059" s="28" t="n">
        <x:v>35.64</x:v>
      </x:c>
      <x:c r="AB2059" s="28" t="n">
        <x:v>-48.99</x:v>
      </x:c>
      <x:c r="AC2059" s="28" t="str">
        <x:v>BOB</x:v>
      </x:c>
      <x:c r="AD2059" s="28" t="n">
        <x:f>IF(AC2059="USD",AB2059*'Parametros'!$B$4,AB2059)</x:f>
        <x:v>-48.99</x:v>
      </x:c>
      <x:c r="AE2059" s="28" t="n">
        <x:f>W2059*X2059*(1-Z2059)</x:f>
        <x:v>-48.992000000000004</x:v>
      </x:c>
      <x:c r="AF2059" s="28" t="n">
        <x:f>W2059*AA2059</x:f>
        <x:v>-35.64</x:v>
      </x:c>
      <x:c r="AG2059" s="28" t="n">
        <x:f>AE2059-AF2059</x:f>
        <x:v>-13.352000000000004</x:v>
      </x:c>
      <x:c r="AH2059" s="20" t="str">
        <x:f>IF(AE2059&gt;0,AG2059/AE2059,"")</x:f>
      </x:c>
      <x:c r="AI2059" s="28" t="n">
        <x:v>85979.32</x:v>
      </x:c>
      <x:c r="AJ2059" s="28"/>
      <x:c r="AK2059"/>
      <x:c r="AL2059" t="str">
        <x:v>Completado</x:v>
      </x:c>
      <x:c r="AM2059" t="str">
        <x:f>IF(W2059&lt;0,"Devuelto",AL2059)</x:f>
        <x:v>Devuelto</x:v>
      </x:c>
      <x:c r="AN2059" t="str">
        <x:v>Tarjeta</x:v>
      </x:c>
      <x:c r="AO2059" s="29" t="str">
        <x:v>Pedido reclasificado como devolución</x:v>
      </x:c>
      <x:c r="AP2059" t="str">
        <x:f>IF(D2059="","No","Sí")</x:f>
        <x:v>Sí</x:v>
      </x:c>
    </x:row>
    <x:row r="2060">
      <x:c r="A2060" t="n">
        <x:v>2060</x:v>
      </x:c>
      <x:c r="B2060" t="str">
        <x:v>VT0009778</x:v>
      </x:c>
      <x:c r="C2060" t="str">
        <x:v>46158</x:v>
      </x:c>
      <x:c r="D2060" s="27" t="n">
        <x:v>46158</x:v>
      </x:c>
      <x:c r="E2060" t="n">
        <x:f>IF(D2060="","",YEAR(D2060))</x:f>
        <x:v>2026</x:v>
      </x:c>
      <x:c r="F2060" t="n">
        <x:f>IF(D2060="","",MONTH(D2060))</x:f>
        <x:v>5</x:v>
      </x:c>
      <x:c r="G2060" t="str">
        <x:f>IF(D2060="","Fecha no disponible",TEXT(D2060,"mmmm"))</x:f>
        <x:v>May</x:v>
      </x:c>
      <x:c r="H2060" t="str">
        <x:f>IF(D2060="","Fecha no disponible",TEXT(D2060,"yyyy-mm"))</x:f>
        <x:v>2026-05</x:v>
      </x:c>
      <x:c r="I2060" t="str">
        <x:f>IF(D2060="","Fecha no disponible","T"&amp;ROUNDUP(MONTH(D2060)/3,0))</x:f>
        <x:v>T2</x:v>
      </x:c>
      <x:c r="J2060" t="str">
        <x:v>T003</x:v>
      </x:c>
      <x:c r="K2060" t="str">
        <x:v>Tienda La Paz 3</x:v>
      </x:c>
      <x:c r="L2060" t="str">
        <x:v>Barrio</x:v>
      </x:c>
      <x:c r="M2060" t="str">
        <x:v>La Paz</x:v>
      </x:c>
      <x:c r="N2060" t="str">
        <x:f>IFERROR(VLOOKUP(M2060,'Mapeos'!$A$4:$B$30,2,FALSE),M2060)</x:f>
        <x:v>La Paz</x:v>
      </x:c>
      <x:c r="O2060" t="str">
        <x:v>C00195</x:v>
      </x:c>
      <x:c r="P2060" t="str">
        <x:v>Empresa</x:v>
      </x:c>
      <x:c r="Q2060" t="str">
        <x:v>P0038</x:v>
      </x:c>
      <x:c r="R2060" t="str">
        <x:v>Deportes</x:v>
      </x:c>
      <x:c r="S2060" t="str">
        <x:v>Marca A</x:v>
      </x:c>
      <x:c r="T2060" t="str">
        <x:v>Tienda</x:v>
      </x:c>
      <x:c r="U2060" t="str">
        <x:f>IFERROR(VLOOKUP(T2060,'Mapeos'!$D$4:$E$25,2,FALSE),T2060)</x:f>
        <x:v>Tienda</x:v>
      </x:c>
      <x:c r="V2060" t="str">
        <x:v>V025</x:v>
      </x:c>
      <x:c r="W2060" t="n">
        <x:v>3</x:v>
      </x:c>
      <x:c r="X2060" s="28" t="n">
        <x:v>304.41</x:v>
      </x:c>
      <x:c r="Y2060" s="20" t="n">
        <x:v>0</x:v>
      </x:c>
      <x:c r="Z2060" s="20" t="n">
        <x:f>IF(Y2060&gt;1,Y2060/100,Y2060)</x:f>
        <x:v>0</x:v>
      </x:c>
      <x:c r="AA2060" s="28" t="n">
        <x:v>203.7</x:v>
      </x:c>
      <x:c r="AB2060" s="28" t="n">
        <x:v>913.23</x:v>
      </x:c>
      <x:c r="AC2060" s="28" t="str">
        <x:v>BOB</x:v>
      </x:c>
      <x:c r="AD2060" s="28" t="n">
        <x:f>IF(AC2060="USD",AB2060*'Parametros'!$B$4,AB2060)</x:f>
        <x:v>913.23</x:v>
      </x:c>
      <x:c r="AE2060" s="28" t="n">
        <x:f>W2060*X2060*(1-Z2060)</x:f>
        <x:v>913.23</x:v>
      </x:c>
      <x:c r="AF2060" s="28" t="n">
        <x:f>W2060*AA2060</x:f>
        <x:v>611.0999999999999</x:v>
      </x:c>
      <x:c r="AG2060" s="28" t="n">
        <x:f>AE2060-AF2060</x:f>
        <x:v>302.1300000000001</x:v>
      </x:c>
      <x:c r="AH2060" s="20" t="n">
        <x:f>IF(AE2060&gt;0,AG2060/AE2060,"")</x:f>
        <x:v>0.3308367005026117</x:v>
      </x:c>
      <x:c r="AI2060" s="28" t="n">
        <x:v>201880.77</x:v>
      </x:c>
      <x:c r="AJ2060" s="28"/>
      <x:c r="AK2060"/>
      <x:c r="AL2060" t="str">
        <x:v>Completado</x:v>
      </x:c>
      <x:c r="AM2060" t="str">
        <x:f>IF(W2060&lt;0,"Devuelto",AL2060)</x:f>
        <x:v>Completado</x:v>
      </x:c>
      <x:c r="AN2060" t="str">
        <x:v>QR</x:v>
      </x:c>
      <x:c r="AO2060" s="29" t="str">
        <x:v>Sin observación</x:v>
      </x:c>
      <x:c r="AP2060" t="str">
        <x:f>IF(D2060="","No","Sí")</x:f>
        <x:v>Sí</x:v>
      </x:c>
    </x:row>
    <x:row r="2061">
      <x:c r="A2061" t="n">
        <x:v>2061</x:v>
      </x:c>
      <x:c r="B2061" t="str">
        <x:v>VT0009782</x:v>
      </x:c>
      <x:c r="C2061" t="str">
        <x:v>45733</x:v>
      </x:c>
      <x:c r="D2061" s="27" t="n">
        <x:v>45733</x:v>
      </x:c>
      <x:c r="E2061" t="n">
        <x:f>IF(D2061="","",YEAR(D2061))</x:f>
        <x:v>2025</x:v>
      </x:c>
      <x:c r="F2061" t="n">
        <x:f>IF(D2061="","",MONTH(D2061))</x:f>
        <x:v>3</x:v>
      </x:c>
      <x:c r="G2061" t="str">
        <x:f>IF(D2061="","Fecha no disponible",TEXT(D2061,"mmmm"))</x:f>
        <x:v>March</x:v>
      </x:c>
      <x:c r="H2061" t="str">
        <x:f>IF(D2061="","Fecha no disponible",TEXT(D2061,"yyyy-mm"))</x:f>
        <x:v>2025-03</x:v>
      </x:c>
      <x:c r="I2061" t="str">
        <x:f>IF(D2061="","Fecha no disponible","T"&amp;ROUNDUP(MONTH(D2061)/3,0))</x:f>
        <x:v>T1</x:v>
      </x:c>
      <x:c r="J2061" t="str">
        <x:v>T015</x:v>
      </x:c>
      <x:c r="K2061" t="str">
        <x:v>Tienda Potosí 3</x:v>
      </x:c>
      <x:c r="L2061" t="str">
        <x:v>Mall</x:v>
      </x:c>
      <x:c r="M2061" t="str">
        <x:v>Potosí</x:v>
      </x:c>
      <x:c r="N2061" t="str">
        <x:f>IFERROR(VLOOKUP(M2061,'Mapeos'!$A$4:$B$30,2,FALSE),M2061)</x:f>
        <x:v>Potosí</x:v>
      </x:c>
      <x:c r="O2061" t="str">
        <x:v>C01417</x:v>
      </x:c>
      <x:c r="P2061" t="str">
        <x:v>Premium</x:v>
      </x:c>
      <x:c r="Q2061" t="str">
        <x:v>P0084</x:v>
      </x:c>
      <x:c r="R2061" t="str">
        <x:v>Alimentos</x:v>
      </x:c>
      <x:c r="S2061" t="str">
        <x:v>Marca D</x:v>
      </x:c>
      <x:c r="T2061" t="str">
        <x:v>Tienda</x:v>
      </x:c>
      <x:c r="U2061" t="str">
        <x:f>IFERROR(VLOOKUP(T2061,'Mapeos'!$D$4:$E$25,2,FALSE),T2061)</x:f>
        <x:v>Tienda</x:v>
      </x:c>
      <x:c r="V2061" t="str">
        <x:v>V026</x:v>
      </x:c>
      <x:c r="W2061" t="n">
        <x:v>1</x:v>
      </x:c>
      <x:c r="X2061" s="28" t="n">
        <x:v>36.88</x:v>
      </x:c>
      <x:c r="Y2061" s="20" t="n">
        <x:v>0</x:v>
      </x:c>
      <x:c r="Z2061" s="20" t="n">
        <x:f>IF(Y2061&gt;1,Y2061/100,Y2061)</x:f>
        <x:v>0</x:v>
      </x:c>
      <x:c r="AA2061" s="28" t="n">
        <x:v>20.47</x:v>
      </x:c>
      <x:c r="AB2061" s="28" t="n">
        <x:v>36.88</x:v>
      </x:c>
      <x:c r="AC2061" s="28" t="str">
        <x:v>BOB</x:v>
      </x:c>
      <x:c r="AD2061" s="28" t="n">
        <x:f>IF(AC2061="USD",AB2061*'Parametros'!$B$4,AB2061)</x:f>
        <x:v>36.88</x:v>
      </x:c>
      <x:c r="AE2061" s="28" t="n">
        <x:f>W2061*X2061*(1-Z2061)</x:f>
        <x:v>36.88</x:v>
      </x:c>
      <x:c r="AF2061" s="28" t="n">
        <x:f>W2061*AA2061</x:f>
        <x:v>20.47</x:v>
      </x:c>
      <x:c r="AG2061" s="28" t="n">
        <x:f>AE2061-AF2061</x:f>
        <x:v>16.410000000000004</x:v>
      </x:c>
      <x:c r="AH2061" s="20" t="n">
        <x:f>IF(AE2061&gt;0,AG2061/AE2061,"")</x:f>
        <x:v>0.4449566160520608</x:v>
      </x:c>
      <x:c r="AI2061" s="28" t="n">
        <x:v>140659.29</x:v>
      </x:c>
      <x:c r="AJ2061" s="28"/>
      <x:c r="AK2061"/>
      <x:c r="AL2061" t="str">
        <x:v>Completado</x:v>
      </x:c>
      <x:c r="AM2061" t="str">
        <x:f>IF(W2061&lt;0,"Devuelto",AL2061)</x:f>
        <x:v>Completado</x:v>
      </x:c>
      <x:c r="AN2061" t="str">
        <x:v>QR</x:v>
      </x:c>
      <x:c r="AO2061" s="29" t="str">
        <x:v>Sin observación</x:v>
      </x:c>
      <x:c r="AP2061" t="str">
        <x:f>IF(D2061="","No","Sí")</x:f>
        <x:v>Sí</x:v>
      </x:c>
    </x:row>
    <x:row r="2062">
      <x:c r="A2062" t="n">
        <x:v>2062</x:v>
      </x:c>
      <x:c r="B2062" t="str">
        <x:v>VT0009787</x:v>
      </x:c>
      <x:c r="C2062" t="str">
        <x:v>45800</x:v>
      </x:c>
      <x:c r="D2062" s="27" t="n">
        <x:v>45800</x:v>
      </x:c>
      <x:c r="E2062" t="n">
        <x:f>IF(D2062="","",YEAR(D2062))</x:f>
        <x:v>2025</x:v>
      </x:c>
      <x:c r="F2062" t="n">
        <x:f>IF(D2062="","",MONTH(D2062))</x:f>
        <x:v>5</x:v>
      </x:c>
      <x:c r="G2062" t="str">
        <x:f>IF(D2062="","Fecha no disponible",TEXT(D2062,"mmmm"))</x:f>
        <x:v>May</x:v>
      </x:c>
      <x:c r="H2062" t="str">
        <x:f>IF(D2062="","Fecha no disponible",TEXT(D2062,"yyyy-mm"))</x:f>
        <x:v>2025-05</x:v>
      </x:c>
      <x:c r="I2062" t="str">
        <x:f>IF(D2062="","Fecha no disponible","T"&amp;ROUNDUP(MONTH(D2062)/3,0))</x:f>
        <x:v>T2</x:v>
      </x:c>
      <x:c r="J2062" t="str">
        <x:v>T006</x:v>
      </x:c>
      <x:c r="K2062" t="str">
        <x:v>Tienda Santa Cruz 2</x:v>
      </x:c>
      <x:c r="L2062" t="str">
        <x:v>Mall</x:v>
      </x:c>
      <x:c r="M2062" t="str">
        <x:v>Santa Cruz</x:v>
      </x:c>
      <x:c r="N2062" t="str">
        <x:f>IFERROR(VLOOKUP(M2062,'Mapeos'!$A$4:$B$30,2,FALSE),M2062)</x:f>
        <x:v>Santa Cruz</x:v>
      </x:c>
      <x:c r="O2062" t="str">
        <x:v>C01712</x:v>
      </x:c>
      <x:c r="P2062" t="str">
        <x:v>Premium</x:v>
      </x:c>
      <x:c r="Q2062" t="str">
        <x:v>P0120</x:v>
      </x:c>
      <x:c r="R2062" t="str">
        <x:v>Electrónica</x:v>
      </x:c>
      <x:c r="S2062" t="str">
        <x:v>Marca A</x:v>
      </x:c>
      <x:c r="T2062" t="str">
        <x:v>Marketplace</x:v>
      </x:c>
      <x:c r="U2062" t="str">
        <x:f>IFERROR(VLOOKUP(T2062,'Mapeos'!$D$4:$E$25,2,FALSE),T2062)</x:f>
        <x:v>Marketplace</x:v>
      </x:c>
      <x:c r="V2062" t="str">
        <x:v>V010</x:v>
      </x:c>
      <x:c r="W2062" t="n">
        <x:v>2</x:v>
      </x:c>
      <x:c r="X2062" s="28" t="n">
        <x:v>430.5</x:v>
      </x:c>
      <x:c r="Y2062" s="20" t="n">
        <x:v>0.05</x:v>
      </x:c>
      <x:c r="Z2062" s="20" t="n">
        <x:f>IF(Y2062&gt;1,Y2062/100,Y2062)</x:f>
        <x:v>0.05</x:v>
      </x:c>
      <x:c r="AA2062" s="28" t="n">
        <x:v>269.92</x:v>
      </x:c>
      <x:c r="AB2062" s="28" t="n">
        <x:v>817.95</x:v>
      </x:c>
      <x:c r="AC2062" s="28" t="str">
        <x:v>BOB</x:v>
      </x:c>
      <x:c r="AD2062" s="28" t="n">
        <x:f>IF(AC2062="USD",AB2062*'Parametros'!$B$4,AB2062)</x:f>
        <x:v>817.95</x:v>
      </x:c>
      <x:c r="AE2062" s="28" t="n">
        <x:f>W2062*X2062*(1-Z2062)</x:f>
        <x:v>817.9499999999999</x:v>
      </x:c>
      <x:c r="AF2062" s="28" t="n">
        <x:f>W2062*AA2062</x:f>
        <x:v>539.84</x:v>
      </x:c>
      <x:c r="AG2062" s="28" t="n">
        <x:f>AE2062-AF2062</x:f>
        <x:v>278.1099999999999</x:v>
      </x:c>
      <x:c r="AH2062" s="20" t="n">
        <x:f>IF(AE2062&gt;0,AG2062/AE2062,"")</x:f>
        <x:v>0.34000855798031654</x:v>
      </x:c>
      <x:c r="AI2062" s="28" t="n">
        <x:v>80865.4</x:v>
      </x:c>
      <x:c r="AJ2062" s="28"/>
      <x:c r="AK2062"/>
      <x:c r="AL2062" t="str">
        <x:v>Completado</x:v>
      </x:c>
      <x:c r="AM2062" t="str">
        <x:f>IF(W2062&lt;0,"Devuelto",AL2062)</x:f>
        <x:v>Completado</x:v>
      </x:c>
      <x:c r="AN2062" t="str">
        <x:v>Transferencia</x:v>
      </x:c>
      <x:c r="AO2062" s="29" t="str">
        <x:v>Sin observación</x:v>
      </x:c>
      <x:c r="AP2062" t="str">
        <x:f>IF(D2062="","No","Sí")</x:f>
        <x:v>Sí</x:v>
      </x:c>
    </x:row>
    <x:row r="2063">
      <x:c r="A2063" t="n">
        <x:v>2063</x:v>
      </x:c>
      <x:c r="B2063" t="str">
        <x:v>VT0009792</x:v>
      </x:c>
      <x:c r="C2063" t="str">
        <x:v>46130</x:v>
      </x:c>
      <x:c r="D2063" s="27" t="n">
        <x:v>46130</x:v>
      </x:c>
      <x:c r="E2063" t="n">
        <x:f>IF(D2063="","",YEAR(D2063))</x:f>
        <x:v>2026</x:v>
      </x:c>
      <x:c r="F2063" t="n">
        <x:f>IF(D2063="","",MONTH(D2063))</x:f>
        <x:v>4</x:v>
      </x:c>
      <x:c r="G2063" t="str">
        <x:f>IF(D2063="","Fecha no disponible",TEXT(D2063,"mmmm"))</x:f>
        <x:v>April</x:v>
      </x:c>
      <x:c r="H2063" t="str">
        <x:f>IF(D2063="","Fecha no disponible",TEXT(D2063,"yyyy-mm"))</x:f>
        <x:v>2026-04</x:v>
      </x:c>
      <x:c r="I2063" t="str">
        <x:f>IF(D2063="","Fecha no disponible","T"&amp;ROUNDUP(MONTH(D2063)/3,0))</x:f>
        <x:v>T2</x:v>
      </x:c>
      <x:c r="J2063" t="str">
        <x:v>T018</x:v>
      </x:c>
      <x:c r="K2063" t="str">
        <x:v>Tienda Sucre 2</x:v>
      </x:c>
      <x:c r="L2063" t="str">
        <x:v>Mall</x:v>
      </x:c>
      <x:c r="M2063" t="str">
        <x:v>Sucre</x:v>
      </x:c>
      <x:c r="N2063" t="str">
        <x:f>IFERROR(VLOOKUP(M2063,'Mapeos'!$A$4:$B$30,2,FALSE),M2063)</x:f>
        <x:v>Sucre</x:v>
      </x:c>
      <x:c r="O2063" t="str">
        <x:v>C01239</x:v>
      </x:c>
      <x:c r="P2063" t="str">
        <x:v>Masivo</x:v>
      </x:c>
      <x:c r="Q2063" t="str">
        <x:v>P0036</x:v>
      </x:c>
      <x:c r="R2063" t="str">
        <x:v>Hogar</x:v>
      </x:c>
      <x:c r="S2063" t="str">
        <x:v>Marca B</x:v>
      </x:c>
      <x:c r="T2063" t="str">
        <x:v>Tienda</x:v>
      </x:c>
      <x:c r="U2063" t="str">
        <x:f>IFERROR(VLOOKUP(T2063,'Mapeos'!$D$4:$E$25,2,FALSE),T2063)</x:f>
        <x:v>Tienda</x:v>
      </x:c>
      <x:c r="V2063" t="str">
        <x:v>V028</x:v>
      </x:c>
      <x:c r="W2063" t="n">
        <x:v>1</x:v>
      </x:c>
      <x:c r="X2063" s="28" t="n">
        <x:v>231.32</x:v>
      </x:c>
      <x:c r="Y2063" s="20" t="n">
        <x:v>0</x:v>
      </x:c>
      <x:c r="Z2063" s="20" t="n">
        <x:f>IF(Y2063&gt;1,Y2063/100,Y2063)</x:f>
        <x:v>0</x:v>
      </x:c>
      <x:c r="AA2063" s="28" t="n">
        <x:v>150.55</x:v>
      </x:c>
      <x:c r="AB2063" s="28" t="n">
        <x:v>231.32</x:v>
      </x:c>
      <x:c r="AC2063" s="28" t="str">
        <x:v>BOB</x:v>
      </x:c>
      <x:c r="AD2063" s="28" t="n">
        <x:f>IF(AC2063="USD",AB2063*'Parametros'!$B$4,AB2063)</x:f>
        <x:v>231.32</x:v>
      </x:c>
      <x:c r="AE2063" s="28" t="n">
        <x:f>W2063*X2063*(1-Z2063)</x:f>
        <x:v>231.32</x:v>
      </x:c>
      <x:c r="AF2063" s="28" t="n">
        <x:f>W2063*AA2063</x:f>
        <x:v>150.55</x:v>
      </x:c>
      <x:c r="AG2063" s="28" t="n">
        <x:f>AE2063-AF2063</x:f>
        <x:v>80.76999999999998</x:v>
      </x:c>
      <x:c r="AH2063" s="20" t="n">
        <x:f>IF(AE2063&gt;0,AG2063/AE2063,"")</x:f>
        <x:v>0.3491699809787307</x:v>
      </x:c>
      <x:c r="AI2063" s="28" t="n">
        <x:v>155230.1</x:v>
      </x:c>
      <x:c r="AJ2063" s="28"/>
      <x:c r="AK2063"/>
      <x:c r="AL2063" t="str">
        <x:v>Completado</x:v>
      </x:c>
      <x:c r="AM2063" t="str">
        <x:f>IF(W2063&lt;0,"Devuelto",AL2063)</x:f>
        <x:v>Completado</x:v>
      </x:c>
      <x:c r="AN2063" t="str">
        <x:v>Efectivo</x:v>
      </x:c>
      <x:c r="AO2063" s="29" t="str">
        <x:v>Sin observación</x:v>
      </x:c>
      <x:c r="AP2063" t="str">
        <x:f>IF(D2063="","No","Sí")</x:f>
        <x:v>Sí</x:v>
      </x:c>
    </x:row>
    <x:row r="2064">
      <x:c r="A2064" t="n">
        <x:v>2064</x:v>
      </x:c>
      <x:c r="B2064" t="str">
        <x:v>VT0009797</x:v>
      </x:c>
      <x:c r="C2064" t="str">
        <x:v>45669</x:v>
      </x:c>
      <x:c r="D2064" s="27" t="n">
        <x:v>45669</x:v>
      </x:c>
      <x:c r="E2064" t="n">
        <x:f>IF(D2064="","",YEAR(D2064))</x:f>
        <x:v>2025</x:v>
      </x:c>
      <x:c r="F2064" t="n">
        <x:f>IF(D2064="","",MONTH(D2064))</x:f>
        <x:v>1</x:v>
      </x:c>
      <x:c r="G2064" t="str">
        <x:f>IF(D2064="","Fecha no disponible",TEXT(D2064,"mmmm"))</x:f>
        <x:v>January</x:v>
      </x:c>
      <x:c r="H2064" t="str">
        <x:f>IF(D2064="","Fecha no disponible",TEXT(D2064,"yyyy-mm"))</x:f>
        <x:v>2025-01</x:v>
      </x:c>
      <x:c r="I2064" t="str">
        <x:f>IF(D2064="","Fecha no disponible","T"&amp;ROUNDUP(MONTH(D2064)/3,0))</x:f>
        <x:v>T1</x:v>
      </x:c>
      <x:c r="J2064" t="str">
        <x:v>T016</x:v>
      </x:c>
      <x:c r="K2064" t="str">
        <x:v>Tienda Potosí 4</x:v>
      </x:c>
      <x:c r="L2064" t="str">
        <x:v>Centro</x:v>
      </x:c>
      <x:c r="M2064" t="str">
        <x:v>Potosí</x:v>
      </x:c>
      <x:c r="N2064" t="str">
        <x:f>IFERROR(VLOOKUP(M2064,'Mapeos'!$A$4:$B$30,2,FALSE),M2064)</x:f>
        <x:v>Potosí</x:v>
      </x:c>
      <x:c r="O2064" t="str">
        <x:v>C00653</x:v>
      </x:c>
      <x:c r="P2064" t="str">
        <x:v>Frecuente</x:v>
      </x:c>
      <x:c r="Q2064" t="str">
        <x:v>P0019</x:v>
      </x:c>
      <x:c r="R2064" t="str">
        <x:v>Electrónica</x:v>
      </x:c>
      <x:c r="S2064" t="str">
        <x:v>Marca A</x:v>
      </x:c>
      <x:c r="T2064" t="str">
        <x:v>Marketplace</x:v>
      </x:c>
      <x:c r="U2064" t="str">
        <x:f>IFERROR(VLOOKUP(T2064,'Mapeos'!$D$4:$E$25,2,FALSE),T2064)</x:f>
        <x:v>Marketplace</x:v>
      </x:c>
      <x:c r="V2064" t="str">
        <x:v>V003</x:v>
      </x:c>
      <x:c r="W2064" t="n">
        <x:v>2</x:v>
      </x:c>
      <x:c r="X2064" s="28" t="n">
        <x:v>241.96</x:v>
      </x:c>
      <x:c r="Y2064" s="20" t="n">
        <x:v>0.05</x:v>
      </x:c>
      <x:c r="Z2064" s="20" t="n">
        <x:f>IF(Y2064&gt;1,Y2064/100,Y2064)</x:f>
        <x:v>0.05</x:v>
      </x:c>
      <x:c r="AA2064" s="28" t="n">
        <x:v>149.37</x:v>
      </x:c>
      <x:c r="AB2064" s="28" t="n">
        <x:v>459.72</x:v>
      </x:c>
      <x:c r="AC2064" s="28" t="str">
        <x:v>BOB</x:v>
      </x:c>
      <x:c r="AD2064" s="28" t="n">
        <x:f>IF(AC2064="USD",AB2064*'Parametros'!$B$4,AB2064)</x:f>
        <x:v>459.72</x:v>
      </x:c>
      <x:c r="AE2064" s="28" t="n">
        <x:f>W2064*X2064*(1-Z2064)</x:f>
        <x:v>459.724</x:v>
      </x:c>
      <x:c r="AF2064" s="28" t="n">
        <x:f>W2064*AA2064</x:f>
        <x:v>298.74</x:v>
      </x:c>
      <x:c r="AG2064" s="28" t="n">
        <x:f>AE2064-AF2064</x:f>
        <x:v>160.98399999999998</x:v>
      </x:c>
      <x:c r="AH2064" s="20" t="n">
        <x:f>IF(AE2064&gt;0,AG2064/AE2064,"")</x:f>
        <x:v>0.35017532258485523</x:v>
      </x:c>
      <x:c r="AI2064" s="28" t="n">
        <x:v>76324.9</x:v>
      </x:c>
      <x:c r="AJ2064" s="28"/>
      <x:c r="AK2064"/>
      <x:c r="AL2064" t="str">
        <x:v>Completado</x:v>
      </x:c>
      <x:c r="AM2064" t="str">
        <x:f>IF(W2064&lt;0,"Devuelto",AL2064)</x:f>
        <x:v>Completado</x:v>
      </x:c>
      <x:c r="AN2064" t="str">
        <x:v>QR</x:v>
      </x:c>
      <x:c r="AO2064" s="29" t="str">
        <x:v>Sin observación</x:v>
      </x:c>
      <x:c r="AP2064" t="str">
        <x:f>IF(D2064="","No","Sí")</x:f>
        <x:v>Sí</x:v>
      </x:c>
    </x:row>
    <x:row r="2065">
      <x:c r="A2065" t="n">
        <x:v>2065</x:v>
      </x:c>
      <x:c r="B2065" t="str">
        <x:v>VT0009801</x:v>
      </x:c>
      <x:c r="C2065" t="str">
        <x:v>45957</x:v>
      </x:c>
      <x:c r="D2065" s="27" t="n">
        <x:v>45957</x:v>
      </x:c>
      <x:c r="E2065" t="n">
        <x:f>IF(D2065="","",YEAR(D2065))</x:f>
        <x:v>2025</x:v>
      </x:c>
      <x:c r="F2065" t="n">
        <x:f>IF(D2065="","",MONTH(D2065))</x:f>
        <x:v>10</x:v>
      </x:c>
      <x:c r="G2065" t="str">
        <x:f>IF(D2065="","Fecha no disponible",TEXT(D2065,"mmmm"))</x:f>
        <x:v>October</x:v>
      </x:c>
      <x:c r="H2065" t="str">
        <x:f>IF(D2065="","Fecha no disponible",TEXT(D2065,"yyyy-mm"))</x:f>
        <x:v>2025-10</x:v>
      </x:c>
      <x:c r="I2065" t="str">
        <x:f>IF(D2065="","Fecha no disponible","T"&amp;ROUNDUP(MONTH(D2065)/3,0))</x:f>
        <x:v>T4</x:v>
      </x:c>
      <x:c r="J2065" t="str">
        <x:v>T004</x:v>
      </x:c>
      <x:c r="K2065" t="str">
        <x:v>Tienda La Paz 4</x:v>
      </x:c>
      <x:c r="L2065" t="str">
        <x:v>Centro</x:v>
      </x:c>
      <x:c r="M2065" t="str">
        <x:v>La paz</x:v>
      </x:c>
      <x:c r="N2065" t="str">
        <x:f>IFERROR(VLOOKUP(M2065,'Mapeos'!$A$4:$B$30,2,FALSE),M2065)</x:f>
        <x:v>La Paz</x:v>
      </x:c>
      <x:c r="O2065" t="str">
        <x:v>C01683</x:v>
      </x:c>
      <x:c r="P2065" t="str">
        <x:v>Empresa</x:v>
      </x:c>
      <x:c r="Q2065" t="str">
        <x:v>P0142</x:v>
      </x:c>
      <x:c r="R2065" t="str">
        <x:v>Electrónica</x:v>
      </x:c>
      <x:c r="S2065" t="str">
        <x:v>Marca D</x:v>
      </x:c>
      <x:c r="T2065" t="str">
        <x:v>Marketplace</x:v>
      </x:c>
      <x:c r="U2065" t="str">
        <x:f>IFERROR(VLOOKUP(T2065,'Mapeos'!$D$4:$E$25,2,FALSE),T2065)</x:f>
        <x:v>Marketplace</x:v>
      </x:c>
      <x:c r="V2065" t="str">
        <x:v>V018</x:v>
      </x:c>
      <x:c r="W2065" t="n">
        <x:v>0</x:v>
      </x:c>
      <x:c r="X2065" s="28" t="n">
        <x:v>333.04</x:v>
      </x:c>
      <x:c r="Y2065" s="20" t="n">
        <x:v>0</x:v>
      </x:c>
      <x:c r="Z2065" s="20" t="n">
        <x:f>IF(Y2065&gt;1,Y2065/100,Y2065)</x:f>
        <x:v>0</x:v>
      </x:c>
      <x:c r="AA2065" s="28" t="n">
        <x:v>197.65</x:v>
      </x:c>
      <x:c r="AB2065" s="28" t="n">
        <x:v>0</x:v>
      </x:c>
      <x:c r="AC2065" s="28" t="str">
        <x:v>BOB</x:v>
      </x:c>
      <x:c r="AD2065" s="28" t="n">
        <x:f>IF(AC2065="USD",AB2065*'Parametros'!$B$4,AB2065)</x:f>
        <x:v>0</x:v>
      </x:c>
      <x:c r="AE2065" s="28" t="n">
        <x:f>W2065*X2065*(1-Z2065)</x:f>
        <x:v>0</x:v>
      </x:c>
      <x:c r="AF2065" s="28" t="n">
        <x:f>W2065*AA2065</x:f>
        <x:v>0</x:v>
      </x:c>
      <x:c r="AG2065" s="28" t="n">
        <x:f>AE2065-AF2065</x:f>
        <x:v>0</x:v>
      </x:c>
      <x:c r="AH2065" s="20" t="str">
        <x:f>IF(AE2065&gt;0,AG2065/AE2065,"")</x:f>
      </x:c>
      <x:c r="AI2065" s="28" t="n">
        <x:v>73196.67</x:v>
      </x:c>
      <x:c r="AJ2065" s="28"/>
      <x:c r="AK2065"/>
      <x:c r="AL2065" t="str">
        <x:v>Cancelado</x:v>
      </x:c>
      <x:c r="AM2065" t="str">
        <x:f>IF(W2065&lt;0,"Devuelto",AL2065)</x:f>
        <x:v>Cancelado</x:v>
      </x:c>
      <x:c r="AN2065" t="str">
        <x:v>Transferencia</x:v>
      </x:c>
      <x:c r="AO2065" s="29" t="str">
        <x:v>Región estandarizada</x:v>
      </x:c>
      <x:c r="AP2065" t="str">
        <x:f>IF(D2065="","No","Sí")</x:f>
        <x:v>Sí</x:v>
      </x:c>
    </x:row>
    <x:row r="2066">
      <x:c r="A2066" t="n">
        <x:v>2066</x:v>
      </x:c>
      <x:c r="B2066" t="str">
        <x:v>VT0009806</x:v>
      </x:c>
      <x:c r="C2066" t="str">
        <x:v>45408</x:v>
      </x:c>
      <x:c r="D2066" s="27" t="n">
        <x:v>45408</x:v>
      </x:c>
      <x:c r="E2066" t="n">
        <x:f>IF(D2066="","",YEAR(D2066))</x:f>
        <x:v>2024</x:v>
      </x:c>
      <x:c r="F2066" t="n">
        <x:f>IF(D2066="","",MONTH(D2066))</x:f>
        <x:v>4</x:v>
      </x:c>
      <x:c r="G2066" t="str">
        <x:f>IF(D2066="","Fecha no disponible",TEXT(D2066,"mmmm"))</x:f>
        <x:v>April</x:v>
      </x:c>
      <x:c r="H2066" t="str">
        <x:f>IF(D2066="","Fecha no disponible",TEXT(D2066,"yyyy-mm"))</x:f>
        <x:v>2024-04</x:v>
      </x:c>
      <x:c r="I2066" t="str">
        <x:f>IF(D2066="","Fecha no disponible","T"&amp;ROUNDUP(MONTH(D2066)/3,0))</x:f>
        <x:v>T2</x:v>
      </x:c>
      <x:c r="J2066" t="str">
        <x:v>T003</x:v>
      </x:c>
      <x:c r="K2066" t="str">
        <x:v>Tienda La Paz 3</x:v>
      </x:c>
      <x:c r="L2066" t="str">
        <x:v>Barrio</x:v>
      </x:c>
      <x:c r="M2066" t="str">
        <x:v>La Paz</x:v>
      </x:c>
      <x:c r="N2066" t="str">
        <x:f>IFERROR(VLOOKUP(M2066,'Mapeos'!$A$4:$B$30,2,FALSE),M2066)</x:f>
        <x:v>La Paz</x:v>
      </x:c>
      <x:c r="O2066" t="str">
        <x:v>C01038</x:v>
      </x:c>
      <x:c r="P2066" t="str">
        <x:v>Frecuente</x:v>
      </x:c>
      <x:c r="Q2066" t="str">
        <x:v>P0105</x:v>
      </x:c>
      <x:c r="R2066" t="str">
        <x:v>Hogar</x:v>
      </x:c>
      <x:c r="S2066" t="str">
        <x:v>Marca D</x:v>
      </x:c>
      <x:c r="T2066" t="str">
        <x:v>Tienda</x:v>
      </x:c>
      <x:c r="U2066" t="str">
        <x:f>IFERROR(VLOOKUP(T2066,'Mapeos'!$D$4:$E$25,2,FALSE),T2066)</x:f>
        <x:v>Tienda</x:v>
      </x:c>
      <x:c r="V2066" t="str">
        <x:v>V037</x:v>
      </x:c>
      <x:c r="W2066" t="n">
        <x:v>1</x:v>
      </x:c>
      <x:c r="X2066" s="28" t="n">
        <x:v>152.5</x:v>
      </x:c>
      <x:c r="Y2066" s="20" t="n">
        <x:v>0.2</x:v>
      </x:c>
      <x:c r="Z2066" s="20" t="n">
        <x:f>IF(Y2066&gt;1,Y2066/100,Y2066)</x:f>
        <x:v>0.2</x:v>
      </x:c>
      <x:c r="AA2066" s="28" t="n">
        <x:v>106.98</x:v>
      </x:c>
      <x:c r="AB2066" s="28" t="n">
        <x:v>122</x:v>
      </x:c>
      <x:c r="AC2066" s="28" t="str">
        <x:v>BOB</x:v>
      </x:c>
      <x:c r="AD2066" s="28" t="n">
        <x:f>IF(AC2066="USD",AB2066*'Parametros'!$B$4,AB2066)</x:f>
        <x:v>122</x:v>
      </x:c>
      <x:c r="AE2066" s="28" t="n">
        <x:f>W2066*X2066*(1-Z2066)</x:f>
        <x:v>122</x:v>
      </x:c>
      <x:c r="AF2066" s="28" t="n">
        <x:f>W2066*AA2066</x:f>
        <x:v>106.98</x:v>
      </x:c>
      <x:c r="AG2066" s="28" t="n">
        <x:f>AE2066-AF2066</x:f>
        <x:v>15.019999999999996</x:v>
      </x:c>
      <x:c r="AH2066" s="20" t="n">
        <x:f>IF(AE2066&gt;0,AG2066/AE2066,"")</x:f>
        <x:v>0.12311475409836062</x:v>
      </x:c>
      <x:c r="AI2066" s="28" t="n">
        <x:v>193849.26</x:v>
      </x:c>
      <x:c r="AJ2066" s="28"/>
      <x:c r="AK2066"/>
      <x:c r="AL2066" t="str">
        <x:v>Completado</x:v>
      </x:c>
      <x:c r="AM2066" t="str">
        <x:f>IF(W2066&lt;0,"Devuelto",AL2066)</x:f>
        <x:v>Completado</x:v>
      </x:c>
      <x:c r="AN2066" t="str">
        <x:v>QR</x:v>
      </x:c>
      <x:c r="AO2066" s="29" t="str">
        <x:v>Sin observación</x:v>
      </x:c>
      <x:c r="AP2066" t="str">
        <x:f>IF(D2066="","No","Sí")</x:f>
        <x:v>Sí</x:v>
      </x:c>
    </x:row>
    <x:row r="2067">
      <x:c r="A2067" t="n">
        <x:v>2067</x:v>
      </x:c>
      <x:c r="B2067" t="str">
        <x:v>VT0009811</x:v>
      </x:c>
      <x:c r="C2067" t="str">
        <x:v>45447</x:v>
      </x:c>
      <x:c r="D2067" s="27" t="n">
        <x:v>45447</x:v>
      </x:c>
      <x:c r="E2067" t="n">
        <x:f>IF(D2067="","",YEAR(D2067))</x:f>
        <x:v>2024</x:v>
      </x:c>
      <x:c r="F2067" t="n">
        <x:f>IF(D2067="","",MONTH(D2067))</x:f>
        <x:v>6</x:v>
      </x:c>
      <x:c r="G2067" t="str">
        <x:f>IF(D2067="","Fecha no disponible",TEXT(D2067,"mmmm"))</x:f>
        <x:v>June</x:v>
      </x:c>
      <x:c r="H2067" t="str">
        <x:f>IF(D2067="","Fecha no disponible",TEXT(D2067,"yyyy-mm"))</x:f>
        <x:v>2024-06</x:v>
      </x:c>
      <x:c r="I2067" t="str">
        <x:f>IF(D2067="","Fecha no disponible","T"&amp;ROUNDUP(MONTH(D2067)/3,0))</x:f>
        <x:v>T2</x:v>
      </x:c>
      <x:c r="J2067" t="str">
        <x:v>T020</x:v>
      </x:c>
      <x:c r="K2067" t="str">
        <x:v>Tienda Sucre 4</x:v>
      </x:c>
      <x:c r="L2067" t="str">
        <x:v>Mall</x:v>
      </x:c>
      <x:c r="M2067" t="str">
        <x:v>Sucre</x:v>
      </x:c>
      <x:c r="N2067" t="str">
        <x:f>IFERROR(VLOOKUP(M2067,'Mapeos'!$A$4:$B$30,2,FALSE),M2067)</x:f>
        <x:v>Sucre</x:v>
      </x:c>
      <x:c r="O2067" t="str">
        <x:v>C00036</x:v>
      </x:c>
      <x:c r="P2067" t="str">
        <x:v>Frecuente</x:v>
      </x:c>
      <x:c r="Q2067" t="str">
        <x:v>P0086</x:v>
      </x:c>
      <x:c r="R2067" t="str">
        <x:v>Electrónica</x:v>
      </x:c>
      <x:c r="S2067" t="str">
        <x:v>Marca C</x:v>
      </x:c>
      <x:c r="T2067" t="str">
        <x:v>Ecommerce</x:v>
      </x:c>
      <x:c r="U2067" t="str">
        <x:f>IFERROR(VLOOKUP(T2067,'Mapeos'!$D$4:$E$25,2,FALSE),T2067)</x:f>
        <x:v>E-commerce</x:v>
      </x:c>
      <x:c r="V2067" t="str">
        <x:v>V024</x:v>
      </x:c>
      <x:c r="W2067" t="n">
        <x:v>2</x:v>
      </x:c>
      <x:c r="X2067" s="28" t="n">
        <x:v>380.95</x:v>
      </x:c>
      <x:c r="Y2067" s="20" t="n">
        <x:v>0.25</x:v>
      </x:c>
      <x:c r="Z2067" s="20" t="n">
        <x:f>IF(Y2067&gt;1,Y2067/100,Y2067)</x:f>
        <x:v>0.25</x:v>
      </x:c>
      <x:c r="AA2067" s="28" t="n">
        <x:v>240.45</x:v>
      </x:c>
      <x:c r="AB2067" s="28" t="n">
        <x:v>571.42</x:v>
      </x:c>
      <x:c r="AC2067" s="28" t="str">
        <x:v>BOB</x:v>
      </x:c>
      <x:c r="AD2067" s="28" t="n">
        <x:f>IF(AC2067="USD",AB2067*'Parametros'!$B$4,AB2067)</x:f>
        <x:v>571.42</x:v>
      </x:c>
      <x:c r="AE2067" s="28" t="n">
        <x:f>W2067*X2067*(1-Z2067)</x:f>
        <x:v>571.425</x:v>
      </x:c>
      <x:c r="AF2067" s="28" t="n">
        <x:f>W2067*AA2067</x:f>
        <x:v>480.9</x:v>
      </x:c>
      <x:c r="AG2067" s="28" t="n">
        <x:f>AE2067-AF2067</x:f>
        <x:v>90.52499999999998</x:v>
      </x:c>
      <x:c r="AH2067" s="20" t="n">
        <x:f>IF(AE2067&gt;0,AG2067/AE2067,"")</x:f>
        <x:v>0.15841974012337576</x:v>
      </x:c>
      <x:c r="AI2067" s="28" t="n">
        <x:v>66195.03</x:v>
      </x:c>
      <x:c r="AJ2067" s="28" t="n">
        <x:v>218</x:v>
      </x:c>
      <x:c r="AK2067" t="n">
        <x:v>24</x:v>
      </x:c>
      <x:c r="AL2067" t="str">
        <x:v>Completado</x:v>
      </x:c>
      <x:c r="AM2067" t="str">
        <x:f>IF(W2067&lt;0,"Devuelto",AL2067)</x:f>
        <x:v>Completado</x:v>
      </x:c>
      <x:c r="AN2067" t="str">
        <x:v>Efectivo</x:v>
      </x:c>
      <x:c r="AO2067" s="29" t="str">
        <x:v>Canal estandarizado</x:v>
      </x:c>
      <x:c r="AP2067" t="str">
        <x:f>IF(D2067="","No","Sí")</x:f>
        <x:v>Sí</x:v>
      </x:c>
    </x:row>
    <x:row r="2068">
      <x:c r="A2068" t="n">
        <x:v>2068</x:v>
      </x:c>
      <x:c r="B2068" t="str">
        <x:v>VT0009816</x:v>
      </x:c>
      <x:c r="C2068" t="str">
        <x:v>45680</x:v>
      </x:c>
      <x:c r="D2068" s="27" t="n">
        <x:v>45680</x:v>
      </x:c>
      <x:c r="E2068" t="n">
        <x:f>IF(D2068="","",YEAR(D2068))</x:f>
        <x:v>2025</x:v>
      </x:c>
      <x:c r="F2068" t="n">
        <x:f>IF(D2068="","",MONTH(D2068))</x:f>
        <x:v>1</x:v>
      </x:c>
      <x:c r="G2068" t="str">
        <x:f>IF(D2068="","Fecha no disponible",TEXT(D2068,"mmmm"))</x:f>
        <x:v>January</x:v>
      </x:c>
      <x:c r="H2068" t="str">
        <x:f>IF(D2068="","Fecha no disponible",TEXT(D2068,"yyyy-mm"))</x:f>
        <x:v>2025-01</x:v>
      </x:c>
      <x:c r="I2068" t="str">
        <x:f>IF(D2068="","Fecha no disponible","T"&amp;ROUNDUP(MONTH(D2068)/3,0))</x:f>
        <x:v>T1</x:v>
      </x:c>
      <x:c r="J2068" t="str">
        <x:v>T016</x:v>
      </x:c>
      <x:c r="K2068" t="str">
        <x:v>Tienda Potosí 4</x:v>
      </x:c>
      <x:c r="L2068" t="str">
        <x:v>Centro</x:v>
      </x:c>
      <x:c r="M2068" t="str">
        <x:v>Potosí</x:v>
      </x:c>
      <x:c r="N2068" t="str">
        <x:f>IFERROR(VLOOKUP(M2068,'Mapeos'!$A$4:$B$30,2,FALSE),M2068)</x:f>
        <x:v>Potosí</x:v>
      </x:c>
      <x:c r="O2068" t="str">
        <x:v>C00433</x:v>
      </x:c>
      <x:c r="P2068" t="str">
        <x:v>Premium</x:v>
      </x:c>
      <x:c r="Q2068" t="str">
        <x:v>P0079</x:v>
      </x:c>
      <x:c r="R2068" t="str">
        <x:v>Electrónica</x:v>
      </x:c>
      <x:c r="S2068" t="str">
        <x:v>Marca B</x:v>
      </x:c>
      <x:c r="T2068" t="str">
        <x:v>E-commerce</x:v>
      </x:c>
      <x:c r="U2068" t="str">
        <x:f>IFERROR(VLOOKUP(T2068,'Mapeos'!$D$4:$E$25,2,FALSE),T2068)</x:f>
        <x:v>E-commerce</x:v>
      </x:c>
      <x:c r="V2068" t="str">
        <x:v>V022</x:v>
      </x:c>
      <x:c r="W2068" t="n">
        <x:v>1</x:v>
      </x:c>
      <x:c r="X2068" s="28" t="n">
        <x:v>595.07</x:v>
      </x:c>
      <x:c r="Y2068" s="20" t="n">
        <x:v>0.25</x:v>
      </x:c>
      <x:c r="Z2068" s="20" t="n">
        <x:f>IF(Y2068&gt;1,Y2068/100,Y2068)</x:f>
        <x:v>0.25</x:v>
      </x:c>
      <x:c r="AA2068" s="28" t="n">
        <x:v>426.8</x:v>
      </x:c>
      <x:c r="AB2068" s="28" t="n">
        <x:v>446.3</x:v>
      </x:c>
      <x:c r="AC2068" s="28" t="str">
        <x:v>BOB</x:v>
      </x:c>
      <x:c r="AD2068" s="28" t="n">
        <x:f>IF(AC2068="USD",AB2068*'Parametros'!$B$4,AB2068)</x:f>
        <x:v>446.3</x:v>
      </x:c>
      <x:c r="AE2068" s="28" t="n">
        <x:f>W2068*X2068*(1-Z2068)</x:f>
        <x:v>446.3025</x:v>
      </x:c>
      <x:c r="AF2068" s="28" t="n">
        <x:f>W2068*AA2068</x:f>
        <x:v>426.8</x:v>
      </x:c>
      <x:c r="AG2068" s="28" t="n">
        <x:f>AE2068-AF2068</x:f>
        <x:v>19.502499999999998</x:v>
      </x:c>
      <x:c r="AH2068" s="20" t="n">
        <x:f>IF(AE2068&gt;0,AG2068/AE2068,"")</x:f>
        <x:v>0.043697940298340246</x:v>
      </x:c>
      <x:c r="AI2068" s="28" t="n">
        <x:v>73104.9</x:v>
      </x:c>
      <x:c r="AJ2068" s="28"/>
      <x:c r="AK2068"/>
      <x:c r="AL2068" t="str">
        <x:v>Completado</x:v>
      </x:c>
      <x:c r="AM2068" t="str">
        <x:f>IF(W2068&lt;0,"Devuelto",AL2068)</x:f>
        <x:v>Completado</x:v>
      </x:c>
      <x:c r="AN2068" t="str">
        <x:v>Efectivo</x:v>
      </x:c>
      <x:c r="AO2068" s="29" t="str">
        <x:v>Sin observación</x:v>
      </x:c>
      <x:c r="AP2068" t="str">
        <x:f>IF(D2068="","No","Sí")</x:f>
        <x:v>Sí</x:v>
      </x:c>
    </x:row>
    <x:row r="2069">
      <x:c r="A2069" t="n">
        <x:v>2069</x:v>
      </x:c>
      <x:c r="B2069" t="str">
        <x:v>VT0009820</x:v>
      </x:c>
      <x:c r="C2069" t="str">
        <x:v>45843</x:v>
      </x:c>
      <x:c r="D2069" s="27" t="n">
        <x:v>45843</x:v>
      </x:c>
      <x:c r="E2069" t="n">
        <x:f>IF(D2069="","",YEAR(D2069))</x:f>
        <x:v>2025</x:v>
      </x:c>
      <x:c r="F2069" t="n">
        <x:f>IF(D2069="","",MONTH(D2069))</x:f>
        <x:v>7</x:v>
      </x:c>
      <x:c r="G2069" t="str">
        <x:f>IF(D2069="","Fecha no disponible",TEXT(D2069,"mmmm"))</x:f>
        <x:v>July</x:v>
      </x:c>
      <x:c r="H2069" t="str">
        <x:f>IF(D2069="","Fecha no disponible",TEXT(D2069,"yyyy-mm"))</x:f>
        <x:v>2025-07</x:v>
      </x:c>
      <x:c r="I2069" t="str">
        <x:f>IF(D2069="","Fecha no disponible","T"&amp;ROUNDUP(MONTH(D2069)/3,0))</x:f>
        <x:v>T3</x:v>
      </x:c>
      <x:c r="J2069" t="str">
        <x:v>T001</x:v>
      </x:c>
      <x:c r="K2069" t="str">
        <x:v>Tienda La Paz 1</x:v>
      </x:c>
      <x:c r="L2069" t="str">
        <x:v>Barrio</x:v>
      </x:c>
      <x:c r="M2069" t="str">
        <x:v>La Paz</x:v>
      </x:c>
      <x:c r="N2069" t="str">
        <x:f>IFERROR(VLOOKUP(M2069,'Mapeos'!$A$4:$B$30,2,FALSE),M2069)</x:f>
        <x:v>La Paz</x:v>
      </x:c>
      <x:c r="O2069" t="str">
        <x:v>C00332</x:v>
      </x:c>
      <x:c r="P2069" t="str">
        <x:v>Empresa</x:v>
      </x:c>
      <x:c r="Q2069" t="str">
        <x:v>P0122</x:v>
      </x:c>
      <x:c r="R2069" t="str">
        <x:v>Cuidado Personal</x:v>
      </x:c>
      <x:c r="S2069" t="str">
        <x:v>Marca C</x:v>
      </x:c>
      <x:c r="T2069" t="str">
        <x:v>E-commerce</x:v>
      </x:c>
      <x:c r="U2069" t="str">
        <x:f>IFERROR(VLOOKUP(T2069,'Mapeos'!$D$4:$E$25,2,FALSE),T2069)</x:f>
        <x:v>E-commerce</x:v>
      </x:c>
      <x:c r="V2069" t="str">
        <x:v>V013</x:v>
      </x:c>
      <x:c r="W2069" t="n">
        <x:v>-1</x:v>
      </x:c>
      <x:c r="X2069" s="28" t="n">
        <x:v>83.57</x:v>
      </x:c>
      <x:c r="Y2069" s="20" t="n">
        <x:v>0</x:v>
      </x:c>
      <x:c r="Z2069" s="20" t="n">
        <x:f>IF(Y2069&gt;1,Y2069/100,Y2069)</x:f>
        <x:v>0</x:v>
      </x:c>
      <x:c r="AA2069" s="28" t="n">
        <x:v>61.45</x:v>
      </x:c>
      <x:c r="AB2069" s="28" t="n">
        <x:v>-83.57</x:v>
      </x:c>
      <x:c r="AC2069" s="28" t="str">
        <x:v>BOB</x:v>
      </x:c>
      <x:c r="AD2069" s="28" t="n">
        <x:f>IF(AC2069="USD",AB2069*'Parametros'!$B$4,AB2069)</x:f>
        <x:v>-83.57</x:v>
      </x:c>
      <x:c r="AE2069" s="28" t="n">
        <x:f>W2069*X2069*(1-Z2069)</x:f>
        <x:v>-83.57</x:v>
      </x:c>
      <x:c r="AF2069" s="28" t="n">
        <x:f>W2069*AA2069</x:f>
        <x:v>-61.45</x:v>
      </x:c>
      <x:c r="AG2069" s="28" t="n">
        <x:f>AE2069-AF2069</x:f>
        <x:v>-22.11999999999999</x:v>
      </x:c>
      <x:c r="AH2069" s="20" t="str">
        <x:f>IF(AE2069&gt;0,AG2069/AE2069,"")</x:f>
      </x:c>
      <x:c r="AI2069" s="28" t="n">
        <x:v>64982.79</x:v>
      </x:c>
      <x:c r="AJ2069" s="28"/>
      <x:c r="AK2069"/>
      <x:c r="AL2069" t="str">
        <x:v>Devuelto</x:v>
      </x:c>
      <x:c r="AM2069" t="str">
        <x:f>IF(W2069&lt;0,"Devuelto",AL2069)</x:f>
        <x:v>Devuelto</x:v>
      </x:c>
      <x:c r="AN2069" t="str">
        <x:v>QR</x:v>
      </x:c>
      <x:c r="AO2069" s="29" t="str">
        <x:v>Sin observación</x:v>
      </x:c>
      <x:c r="AP2069" t="str">
        <x:f>IF(D2069="","No","Sí")</x:f>
        <x:v>Sí</x:v>
      </x:c>
    </x:row>
    <x:row r="2070">
      <x:c r="A2070" t="n">
        <x:v>2070</x:v>
      </x:c>
      <x:c r="B2070" t="str">
        <x:v>VT0009825</x:v>
      </x:c>
      <x:c r="C2070" t="str">
        <x:v>45753</x:v>
      </x:c>
      <x:c r="D2070" s="27" t="n">
        <x:v>45753</x:v>
      </x:c>
      <x:c r="E2070" t="n">
        <x:f>IF(D2070="","",YEAR(D2070))</x:f>
        <x:v>2025</x:v>
      </x:c>
      <x:c r="F2070" t="n">
        <x:f>IF(D2070="","",MONTH(D2070))</x:f>
        <x:v>4</x:v>
      </x:c>
      <x:c r="G2070" t="str">
        <x:f>IF(D2070="","Fecha no disponible",TEXT(D2070,"mmmm"))</x:f>
        <x:v>April</x:v>
      </x:c>
      <x:c r="H2070" t="str">
        <x:f>IF(D2070="","Fecha no disponible",TEXT(D2070,"yyyy-mm"))</x:f>
        <x:v>2025-04</x:v>
      </x:c>
      <x:c r="I2070" t="str">
        <x:f>IF(D2070="","Fecha no disponible","T"&amp;ROUNDUP(MONTH(D2070)/3,0))</x:f>
        <x:v>T2</x:v>
      </x:c>
      <x:c r="J2070" t="str">
        <x:v>T009</x:v>
      </x:c>
      <x:c r="K2070" t="str">
        <x:v>Tienda Cochabamba 1</x:v>
      </x:c>
      <x:c r="L2070" t="str">
        <x:v>Mall</x:v>
      </x:c>
      <x:c r="M2070" t="str">
        <x:v>Cochabamba</x:v>
      </x:c>
      <x:c r="N2070" t="str">
        <x:f>IFERROR(VLOOKUP(M2070,'Mapeos'!$A$4:$B$30,2,FALSE),M2070)</x:f>
        <x:v>Cochabamba</x:v>
      </x:c>
      <x:c r="O2070" t="str">
        <x:v>C00343</x:v>
      </x:c>
      <x:c r="P2070" t="str">
        <x:v>Premium</x:v>
      </x:c>
      <x:c r="Q2070" t="str">
        <x:v>P0132</x:v>
      </x:c>
      <x:c r="R2070" t="str">
        <x:v>Alimentos</x:v>
      </x:c>
      <x:c r="S2070" t="str">
        <x:v>Marca C</x:v>
      </x:c>
      <x:c r="T2070" t="str">
        <x:v>Tienda</x:v>
      </x:c>
      <x:c r="U2070" t="str">
        <x:f>IFERROR(VLOOKUP(T2070,'Mapeos'!$D$4:$E$25,2,FALSE),T2070)</x:f>
        <x:v>Tienda</x:v>
      </x:c>
      <x:c r="V2070" t="str">
        <x:v>V039</x:v>
      </x:c>
      <x:c r="W2070" t="n">
        <x:v>1</x:v>
      </x:c>
      <x:c r="X2070" s="28" t="n">
        <x:v>28.81</x:v>
      </x:c>
      <x:c r="Y2070" s="20" t="n">
        <x:v>0</x:v>
      </x:c>
      <x:c r="Z2070" s="20" t="n">
        <x:f>IF(Y2070&gt;1,Y2070/100,Y2070)</x:f>
        <x:v>0</x:v>
      </x:c>
      <x:c r="AA2070" s="28" t="n">
        <x:v>14.08</x:v>
      </x:c>
      <x:c r="AB2070" s="28" t="n">
        <x:v>28.81</x:v>
      </x:c>
      <x:c r="AC2070" s="28" t="str">
        <x:v>BOB</x:v>
      </x:c>
      <x:c r="AD2070" s="28" t="n">
        <x:f>IF(AC2070="USD",AB2070*'Parametros'!$B$4,AB2070)</x:f>
        <x:v>28.81</x:v>
      </x:c>
      <x:c r="AE2070" s="28" t="n">
        <x:f>W2070*X2070*(1-Z2070)</x:f>
        <x:v>28.81</x:v>
      </x:c>
      <x:c r="AF2070" s="28" t="n">
        <x:f>W2070*AA2070</x:f>
        <x:v>14.08</x:v>
      </x:c>
      <x:c r="AG2070" s="28" t="n">
        <x:f>AE2070-AF2070</x:f>
        <x:v>14.729999999999999</x:v>
      </x:c>
      <x:c r="AH2070" s="20" t="n">
        <x:f>IF(AE2070&gt;0,AG2070/AE2070,"")</x:f>
        <x:v>0.5112808052759459</x:v>
      </x:c>
      <x:c r="AI2070" s="28" t="n">
        <x:v>136612.61</x:v>
      </x:c>
      <x:c r="AJ2070" s="28"/>
      <x:c r="AK2070"/>
      <x:c r="AL2070" t="str">
        <x:v>Completado</x:v>
      </x:c>
      <x:c r="AM2070" t="str">
        <x:f>IF(W2070&lt;0,"Devuelto",AL2070)</x:f>
        <x:v>Completado</x:v>
      </x:c>
      <x:c r="AN2070" t="str">
        <x:v>QR</x:v>
      </x:c>
      <x:c r="AO2070" s="29" t="str">
        <x:v>Sin observación</x:v>
      </x:c>
      <x:c r="AP2070" t="str">
        <x:f>IF(D2070="","No","Sí")</x:f>
        <x:v>Sí</x:v>
      </x:c>
    </x:row>
    <x:row r="2071">
      <x:c r="A2071" t="n">
        <x:v>2071</x:v>
      </x:c>
      <x:c r="B2071" t="str">
        <x:v>VT0009830</x:v>
      </x:c>
      <x:c r="C2071" t="str">
        <x:v>45368</x:v>
      </x:c>
      <x:c r="D2071" s="27" t="n">
        <x:v>45368</x:v>
      </x:c>
      <x:c r="E2071" t="n">
        <x:f>IF(D2071="","",YEAR(D2071))</x:f>
        <x:v>2024</x:v>
      </x:c>
      <x:c r="F2071" t="n">
        <x:f>IF(D2071="","",MONTH(D2071))</x:f>
        <x:v>3</x:v>
      </x:c>
      <x:c r="G2071" t="str">
        <x:f>IF(D2071="","Fecha no disponible",TEXT(D2071,"mmmm"))</x:f>
        <x:v>March</x:v>
      </x:c>
      <x:c r="H2071" t="str">
        <x:f>IF(D2071="","Fecha no disponible",TEXT(D2071,"yyyy-mm"))</x:f>
        <x:v>2024-03</x:v>
      </x:c>
      <x:c r="I2071" t="str">
        <x:f>IF(D2071="","Fecha no disponible","T"&amp;ROUNDUP(MONTH(D2071)/3,0))</x:f>
        <x:v>T1</x:v>
      </x:c>
      <x:c r="J2071" t="str">
        <x:v>T006</x:v>
      </x:c>
      <x:c r="K2071" t="str">
        <x:v>Tienda Santa Cruz 2</x:v>
      </x:c>
      <x:c r="L2071" t="str">
        <x:v>Mall</x:v>
      </x:c>
      <x:c r="M2071" t="str">
        <x:v>Santa Cruz</x:v>
      </x:c>
      <x:c r="N2071" t="str">
        <x:f>IFERROR(VLOOKUP(M2071,'Mapeos'!$A$4:$B$30,2,FALSE),M2071)</x:f>
        <x:v>Santa Cruz</x:v>
      </x:c>
      <x:c r="O2071" t="str">
        <x:v>C01074</x:v>
      </x:c>
      <x:c r="P2071" t="str">
        <x:v>Frecuente</x:v>
      </x:c>
      <x:c r="Q2071" t="str">
        <x:v>P0117</x:v>
      </x:c>
      <x:c r="R2071" t="str">
        <x:v>Deportes</x:v>
      </x:c>
      <x:c r="S2071" t="str">
        <x:v>Marca A</x:v>
      </x:c>
      <x:c r="T2071" t="str">
        <x:v>Tienda</x:v>
      </x:c>
      <x:c r="U2071" t="str">
        <x:f>IFERROR(VLOOKUP(T2071,'Mapeos'!$D$4:$E$25,2,FALSE),T2071)</x:f>
        <x:v>Tienda</x:v>
      </x:c>
      <x:c r="V2071" t="str">
        <x:v>V034</x:v>
      </x:c>
      <x:c r="W2071" t="n">
        <x:v>1</x:v>
      </x:c>
      <x:c r="X2071" s="28" t="n">
        <x:v>217.16</x:v>
      </x:c>
      <x:c r="Y2071" s="20" t="n">
        <x:v>0.25</x:v>
      </x:c>
      <x:c r="Z2071" s="20" t="n">
        <x:f>IF(Y2071&gt;1,Y2071/100,Y2071)</x:f>
        <x:v>0.25</x:v>
      </x:c>
      <x:c r="AA2071" s="28" t="n">
        <x:v>157.96</x:v>
      </x:c>
      <x:c r="AB2071" s="28" t="n">
        <x:v>162.87</x:v>
      </x:c>
      <x:c r="AC2071" s="28" t="str">
        <x:v>BOB</x:v>
      </x:c>
      <x:c r="AD2071" s="28" t="n">
        <x:f>IF(AC2071="USD",AB2071*'Parametros'!$B$4,AB2071)</x:f>
        <x:v>162.87</x:v>
      </x:c>
      <x:c r="AE2071" s="28" t="n">
        <x:f>W2071*X2071*(1-Z2071)</x:f>
        <x:v>162.87</x:v>
      </x:c>
      <x:c r="AF2071" s="28" t="n">
        <x:f>W2071*AA2071</x:f>
        <x:v>157.96</x:v>
      </x:c>
      <x:c r="AG2071" s="28" t="n">
        <x:f>AE2071-AF2071</x:f>
        <x:v>4.909999999999997</x:v>
      </x:c>
      <x:c r="AH2071" s="20" t="n">
        <x:f>IF(AE2071&gt;0,AG2071/AE2071,"")</x:f>
        <x:v>0.030146742801006918</x:v>
      </x:c>
      <x:c r="AI2071" s="28" t="n">
        <x:v>183066.56</x:v>
      </x:c>
      <x:c r="AJ2071" s="28" t="n">
        <x:v>140</x:v>
      </x:c>
      <x:c r="AK2071" t="n">
        <x:v>27</x:v>
      </x:c>
      <x:c r="AL2071" t="str">
        <x:v>Completado</x:v>
      </x:c>
      <x:c r="AM2071" t="str">
        <x:f>IF(W2071&lt;0,"Devuelto",AL2071)</x:f>
        <x:v>Completado</x:v>
      </x:c>
      <x:c r="AN2071" t="str">
        <x:v>Tarjeta</x:v>
      </x:c>
      <x:c r="AO2071" s="29" t="str">
        <x:v>Sin observación</x:v>
      </x:c>
      <x:c r="AP2071" t="str">
        <x:f>IF(D2071="","No","Sí")</x:f>
        <x:v>Sí</x:v>
      </x:c>
    </x:row>
    <x:row r="2072">
      <x:c r="A2072" t="n">
        <x:v>2072</x:v>
      </x:c>
      <x:c r="B2072" t="str">
        <x:v>VT0009835</x:v>
      </x:c>
      <x:c r="C2072" t="str">
        <x:v>45559</x:v>
      </x:c>
      <x:c r="D2072" s="27" t="n">
        <x:v>45559</x:v>
      </x:c>
      <x:c r="E2072" t="n">
        <x:f>IF(D2072="","",YEAR(D2072))</x:f>
        <x:v>2024</x:v>
      </x:c>
      <x:c r="F2072" t="n">
        <x:f>IF(D2072="","",MONTH(D2072))</x:f>
        <x:v>9</x:v>
      </x:c>
      <x:c r="G2072" t="str">
        <x:f>IF(D2072="","Fecha no disponible",TEXT(D2072,"mmmm"))</x:f>
        <x:v>September</x:v>
      </x:c>
      <x:c r="H2072" t="str">
        <x:f>IF(D2072="","Fecha no disponible",TEXT(D2072,"yyyy-mm"))</x:f>
        <x:v>2024-09</x:v>
      </x:c>
      <x:c r="I2072" t="str">
        <x:f>IF(D2072="","Fecha no disponible","T"&amp;ROUNDUP(MONTH(D2072)/3,0))</x:f>
        <x:v>T3</x:v>
      </x:c>
      <x:c r="J2072" t="str">
        <x:v>T020</x:v>
      </x:c>
      <x:c r="K2072" t="str">
        <x:v>Tienda Sucre 4</x:v>
      </x:c>
      <x:c r="L2072" t="str">
        <x:v>Mall</x:v>
      </x:c>
      <x:c r="M2072" t="str">
        <x:v>Sucre</x:v>
      </x:c>
      <x:c r="N2072" t="str">
        <x:f>IFERROR(VLOOKUP(M2072,'Mapeos'!$A$4:$B$30,2,FALSE),M2072)</x:f>
        <x:v>Sucre</x:v>
      </x:c>
      <x:c r="O2072" t="str">
        <x:v>C00814</x:v>
      </x:c>
      <x:c r="P2072" t="str">
        <x:v>Premium</x:v>
      </x:c>
      <x:c r="Q2072" t="str">
        <x:v>P0063</x:v>
      </x:c>
      <x:c r="R2072" t="str">
        <x:v>Alimentos</x:v>
      </x:c>
      <x:c r="S2072" t="str">
        <x:v>Marca A</x:v>
      </x:c>
      <x:c r="T2072" t="str">
        <x:v>Tienda</x:v>
      </x:c>
      <x:c r="U2072" t="str">
        <x:f>IFERROR(VLOOKUP(T2072,'Mapeos'!$D$4:$E$25,2,FALSE),T2072)</x:f>
        <x:v>Tienda</x:v>
      </x:c>
      <x:c r="V2072" t="str">
        <x:v>V018</x:v>
      </x:c>
      <x:c r="W2072" t="n">
        <x:v>1</x:v>
      </x:c>
      <x:c r="X2072" s="28" t="n">
        <x:v>37.7</x:v>
      </x:c>
      <x:c r="Y2072" s="20" t="n">
        <x:v>0</x:v>
      </x:c>
      <x:c r="Z2072" s="20" t="n">
        <x:f>IF(Y2072&gt;1,Y2072/100,Y2072)</x:f>
        <x:v>0</x:v>
      </x:c>
      <x:c r="AA2072" s="28" t="n">
        <x:v>18.46</x:v>
      </x:c>
      <x:c r="AB2072" s="28" t="n">
        <x:v>37.7</x:v>
      </x:c>
      <x:c r="AC2072" s="28" t="str">
        <x:v>BOB</x:v>
      </x:c>
      <x:c r="AD2072" s="28" t="n">
        <x:f>IF(AC2072="USD",AB2072*'Parametros'!$B$4,AB2072)</x:f>
        <x:v>37.7</x:v>
      </x:c>
      <x:c r="AE2072" s="28" t="n">
        <x:f>W2072*X2072*(1-Z2072)</x:f>
        <x:v>37.7</x:v>
      </x:c>
      <x:c r="AF2072" s="28" t="n">
        <x:f>W2072*AA2072</x:f>
        <x:v>18.46</x:v>
      </x:c>
      <x:c r="AG2072" s="28" t="n">
        <x:f>AE2072-AF2072</x:f>
        <x:v>19.240000000000002</x:v>
      </x:c>
      <x:c r="AH2072" s="20" t="n">
        <x:f>IF(AE2072&gt;0,AG2072/AE2072,"")</x:f>
        <x:v>0.5103448275862069</x:v>
      </x:c>
      <x:c r="AI2072" s="28" t="n">
        <x:v>179527.31</x:v>
      </x:c>
      <x:c r="AJ2072" s="28"/>
      <x:c r="AK2072"/>
      <x:c r="AL2072" t="str">
        <x:v>Completado</x:v>
      </x:c>
      <x:c r="AM2072" t="str">
        <x:f>IF(W2072&lt;0,"Devuelto",AL2072)</x:f>
        <x:v>Completado</x:v>
      </x:c>
      <x:c r="AN2072" t="str">
        <x:v>Efectivo</x:v>
      </x:c>
      <x:c r="AO2072" s="29" t="str">
        <x:v>Sin observación</x:v>
      </x:c>
      <x:c r="AP2072" t="str">
        <x:f>IF(D2072="","No","Sí")</x:f>
        <x:v>Sí</x:v>
      </x:c>
    </x:row>
    <x:row r="2073">
      <x:c r="A2073" t="n">
        <x:v>2073</x:v>
      </x:c>
      <x:c r="B2073" t="str">
        <x:v>VT0009839</x:v>
      </x:c>
      <x:c r="C2073" t="str">
        <x:v>45577</x:v>
      </x:c>
      <x:c r="D2073" s="27" t="n">
        <x:v>45577</x:v>
      </x:c>
      <x:c r="E2073" t="n">
        <x:f>IF(D2073="","",YEAR(D2073))</x:f>
        <x:v>2024</x:v>
      </x:c>
      <x:c r="F2073" t="n">
        <x:f>IF(D2073="","",MONTH(D2073))</x:f>
        <x:v>10</x:v>
      </x:c>
      <x:c r="G2073" t="str">
        <x:f>IF(D2073="","Fecha no disponible",TEXT(D2073,"mmmm"))</x:f>
        <x:v>October</x:v>
      </x:c>
      <x:c r="H2073" t="str">
        <x:f>IF(D2073="","Fecha no disponible",TEXT(D2073,"yyyy-mm"))</x:f>
        <x:v>2024-10</x:v>
      </x:c>
      <x:c r="I2073" t="str">
        <x:f>IF(D2073="","Fecha no disponible","T"&amp;ROUNDUP(MONTH(D2073)/3,0))</x:f>
        <x:v>T4</x:v>
      </x:c>
      <x:c r="J2073" t="str">
        <x:v>T006</x:v>
      </x:c>
      <x:c r="K2073" t="str">
        <x:v>Tienda Santa Cruz 2</x:v>
      </x:c>
      <x:c r="L2073" t="str">
        <x:v>Mall</x:v>
      </x:c>
      <x:c r="M2073" t="str">
        <x:v>Santa Cruz</x:v>
      </x:c>
      <x:c r="N2073" t="str">
        <x:f>IFERROR(VLOOKUP(M2073,'Mapeos'!$A$4:$B$30,2,FALSE),M2073)</x:f>
        <x:v>Santa Cruz</x:v>
      </x:c>
      <x:c r="O2073" t="str">
        <x:v>C01340</x:v>
      </x:c>
      <x:c r="P2073" t="str">
        <x:v>Masivo</x:v>
      </x:c>
      <x:c r="Q2073" t="str">
        <x:v>P0149</x:v>
      </x:c>
      <x:c r="R2073" t="str">
        <x:v>Alimentos</x:v>
      </x:c>
      <x:c r="S2073" t="str">
        <x:v>Marca D</x:v>
      </x:c>
      <x:c r="T2073" t="str">
        <x:v>Tienda</x:v>
      </x:c>
      <x:c r="U2073" t="str">
        <x:f>IFERROR(VLOOKUP(T2073,'Mapeos'!$D$4:$E$25,2,FALSE),T2073)</x:f>
        <x:v>Tienda</x:v>
      </x:c>
      <x:c r="V2073" t="str">
        <x:v>V001</x:v>
      </x:c>
      <x:c r="W2073" t="n">
        <x:v>0</x:v>
      </x:c>
      <x:c r="X2073" s="28" t="n">
        <x:v>24.78</x:v>
      </x:c>
      <x:c r="Y2073" s="20" t="n">
        <x:v>0</x:v>
      </x:c>
      <x:c r="Z2073" s="20" t="n">
        <x:f>IF(Y2073&gt;1,Y2073/100,Y2073)</x:f>
        <x:v>0</x:v>
      </x:c>
      <x:c r="AA2073" s="28" t="n">
        <x:v>18.82</x:v>
      </x:c>
      <x:c r="AB2073" s="28" t="n">
        <x:v>0</x:v>
      </x:c>
      <x:c r="AC2073" s="28" t="str">
        <x:v>BOB</x:v>
      </x:c>
      <x:c r="AD2073" s="28" t="n">
        <x:f>IF(AC2073="USD",AB2073*'Parametros'!$B$4,AB2073)</x:f>
        <x:v>0</x:v>
      </x:c>
      <x:c r="AE2073" s="28" t="n">
        <x:f>W2073*X2073*(1-Z2073)</x:f>
        <x:v>0</x:v>
      </x:c>
      <x:c r="AF2073" s="28" t="n">
        <x:f>W2073*AA2073</x:f>
        <x:v>0</x:v>
      </x:c>
      <x:c r="AG2073" s="28" t="n">
        <x:f>AE2073-AF2073</x:f>
        <x:v>0</x:v>
      </x:c>
      <x:c r="AH2073" s="20" t="str">
        <x:f>IF(AE2073&gt;0,AG2073/AE2073,"")</x:f>
      </x:c>
      <x:c r="AI2073" s="28" t="n">
        <x:v>157359.18</x:v>
      </x:c>
      <x:c r="AJ2073" s="28"/>
      <x:c r="AK2073"/>
      <x:c r="AL2073" t="str">
        <x:v>Cancelado</x:v>
      </x:c>
      <x:c r="AM2073" t="str">
        <x:f>IF(W2073&lt;0,"Devuelto",AL2073)</x:f>
        <x:v>Cancelado</x:v>
      </x:c>
      <x:c r="AN2073" t="str">
        <x:v>Efectivo</x:v>
      </x:c>
      <x:c r="AO2073" s="29" t="str">
        <x:v>Sin observación</x:v>
      </x:c>
      <x:c r="AP2073" t="str">
        <x:f>IF(D2073="","No","Sí")</x:f>
        <x:v>Sí</x:v>
      </x:c>
    </x:row>
    <x:row r="2074">
      <x:c r="A2074" t="n">
        <x:v>2074</x:v>
      </x:c>
      <x:c r="B2074" t="str">
        <x:v>VT0009844</x:v>
      </x:c>
      <x:c r="C2074" t="str">
        <x:v>45722</x:v>
      </x:c>
      <x:c r="D2074" s="27" t="n">
        <x:v>45722</x:v>
      </x:c>
      <x:c r="E2074" t="n">
        <x:f>IF(D2074="","",YEAR(D2074))</x:f>
        <x:v>2025</x:v>
      </x:c>
      <x:c r="F2074" t="n">
        <x:f>IF(D2074="","",MONTH(D2074))</x:f>
        <x:v>3</x:v>
      </x:c>
      <x:c r="G2074" t="str">
        <x:f>IF(D2074="","Fecha no disponible",TEXT(D2074,"mmmm"))</x:f>
        <x:v>March</x:v>
      </x:c>
      <x:c r="H2074" t="str">
        <x:f>IF(D2074="","Fecha no disponible",TEXT(D2074,"yyyy-mm"))</x:f>
        <x:v>2025-03</x:v>
      </x:c>
      <x:c r="I2074" t="str">
        <x:f>IF(D2074="","Fecha no disponible","T"&amp;ROUNDUP(MONTH(D2074)/3,0))</x:f>
        <x:v>T1</x:v>
      </x:c>
      <x:c r="J2074" t="str">
        <x:v>T002</x:v>
      </x:c>
      <x:c r="K2074" t="str">
        <x:v>Tienda La Paz 2</x:v>
      </x:c>
      <x:c r="L2074" t="str">
        <x:v>Mall</x:v>
      </x:c>
      <x:c r="M2074" t="str">
        <x:v>La Paz</x:v>
      </x:c>
      <x:c r="N2074" t="str">
        <x:f>IFERROR(VLOOKUP(M2074,'Mapeos'!$A$4:$B$30,2,FALSE),M2074)</x:f>
        <x:v>La Paz</x:v>
      </x:c>
      <x:c r="O2074" t="str">
        <x:v>C00962</x:v>
      </x:c>
      <x:c r="P2074" t="str">
        <x:v>Frecuente</x:v>
      </x:c>
      <x:c r="Q2074" t="str">
        <x:v>P0112</x:v>
      </x:c>
      <x:c r="R2074" t="str">
        <x:v>Deportes</x:v>
      </x:c>
      <x:c r="S2074" t="str">
        <x:v>Marca A</x:v>
      </x:c>
      <x:c r="T2074" t="str">
        <x:v>Tienda</x:v>
      </x:c>
      <x:c r="U2074" t="str">
        <x:f>IFERROR(VLOOKUP(T2074,'Mapeos'!$D$4:$E$25,2,FALSE),T2074)</x:f>
        <x:v>Tienda</x:v>
      </x:c>
      <x:c r="V2074" t="str">
        <x:v>V006</x:v>
      </x:c>
      <x:c r="W2074" t="n">
        <x:v>5</x:v>
      </x:c>
      <x:c r="X2074" s="28" t="n">
        <x:v>226.76</x:v>
      </x:c>
      <x:c r="Y2074" s="20" t="n">
        <x:v>0.15</x:v>
      </x:c>
      <x:c r="Z2074" s="20" t="n">
        <x:f>IF(Y2074&gt;1,Y2074/100,Y2074)</x:f>
        <x:v>0.15</x:v>
      </x:c>
      <x:c r="AA2074" s="28" t="n">
        <x:v>167.96</x:v>
      </x:c>
      <x:c r="AB2074" s="28" t="n">
        <x:v>963.73</x:v>
      </x:c>
      <x:c r="AC2074" s="28" t="str">
        <x:v>BOB</x:v>
      </x:c>
      <x:c r="AD2074" s="28" t="n">
        <x:f>IF(AC2074="USD",AB2074*'Parametros'!$B$4,AB2074)</x:f>
        <x:v>963.73</x:v>
      </x:c>
      <x:c r="AE2074" s="28" t="n">
        <x:f>W2074*X2074*(1-Z2074)</x:f>
        <x:v>963.7299999999999</x:v>
      </x:c>
      <x:c r="AF2074" s="28" t="n">
        <x:f>W2074*AA2074</x:f>
        <x:v>839.8000000000001</x:v>
      </x:c>
      <x:c r="AG2074" s="28" t="n">
        <x:f>AE2074-AF2074</x:f>
        <x:v>123.92999999999984</x:v>
      </x:c>
      <x:c r="AH2074" s="20" t="n">
        <x:f>IF(AE2074&gt;0,AG2074/AE2074,"")</x:f>
        <x:v>0.12859410830834347</x:v>
      </x:c>
      <x:c r="AI2074" s="28" t="n">
        <x:v>196115.37</x:v>
      </x:c>
      <x:c r="AJ2074" s="28"/>
      <x:c r="AK2074"/>
      <x:c r="AL2074" t="str">
        <x:v>Completado</x:v>
      </x:c>
      <x:c r="AM2074" t="str">
        <x:f>IF(W2074&lt;0,"Devuelto",AL2074)</x:f>
        <x:v>Completado</x:v>
      </x:c>
      <x:c r="AN2074" t="str">
        <x:v>Transferencia</x:v>
      </x:c>
      <x:c r="AO2074" s="29" t="str">
        <x:v>Sin observación</x:v>
      </x:c>
      <x:c r="AP2074" t="str">
        <x:f>IF(D2074="","No","Sí")</x:f>
        <x:v>Sí</x:v>
      </x:c>
    </x:row>
    <x:row r="2075">
      <x:c r="A2075" t="n">
        <x:v>2075</x:v>
      </x:c>
      <x:c r="B2075" t="str">
        <x:v>VT0009849</x:v>
      </x:c>
      <x:c r="C2075" t="str">
        <x:v>46170</x:v>
      </x:c>
      <x:c r="D2075" s="27" t="n">
        <x:v>46170</x:v>
      </x:c>
      <x:c r="E2075" t="n">
        <x:f>IF(D2075="","",YEAR(D2075))</x:f>
        <x:v>2026</x:v>
      </x:c>
      <x:c r="F2075" t="n">
        <x:f>IF(D2075="","",MONTH(D2075))</x:f>
        <x:v>5</x:v>
      </x:c>
      <x:c r="G2075" t="str">
        <x:f>IF(D2075="","Fecha no disponible",TEXT(D2075,"mmmm"))</x:f>
        <x:v>May</x:v>
      </x:c>
      <x:c r="H2075" t="str">
        <x:f>IF(D2075="","Fecha no disponible",TEXT(D2075,"yyyy-mm"))</x:f>
        <x:v>2026-05</x:v>
      </x:c>
      <x:c r="I2075" t="str">
        <x:f>IF(D2075="","Fecha no disponible","T"&amp;ROUNDUP(MONTH(D2075)/3,0))</x:f>
        <x:v>T2</x:v>
      </x:c>
      <x:c r="J2075" t="str">
        <x:v>T008</x:v>
      </x:c>
      <x:c r="K2075" t="str">
        <x:v>Tienda Santa Cruz 4</x:v>
      </x:c>
      <x:c r="L2075" t="str">
        <x:v>Barrio</x:v>
      </x:c>
      <x:c r="M2075" t="str">
        <x:v>Santa Cruz</x:v>
      </x:c>
      <x:c r="N2075" t="str">
        <x:f>IFERROR(VLOOKUP(M2075,'Mapeos'!$A$4:$B$30,2,FALSE),M2075)</x:f>
        <x:v>Santa Cruz</x:v>
      </x:c>
      <x:c r="O2075" t="str">
        <x:v>C01492</x:v>
      </x:c>
      <x:c r="P2075" t="str">
        <x:v>Frecuente</x:v>
      </x:c>
      <x:c r="Q2075" t="str">
        <x:v>P0006</x:v>
      </x:c>
      <x:c r="R2075" t="str">
        <x:v>Deportes</x:v>
      </x:c>
      <x:c r="S2075" t="str">
        <x:v>Marca A</x:v>
      </x:c>
      <x:c r="T2075" t="str">
        <x:v>E-commerce</x:v>
      </x:c>
      <x:c r="U2075" t="str">
        <x:f>IFERROR(VLOOKUP(T2075,'Mapeos'!$D$4:$E$25,2,FALSE),T2075)</x:f>
        <x:v>E-commerce</x:v>
      </x:c>
      <x:c r="V2075" t="str">
        <x:v>V008</x:v>
      </x:c>
      <x:c r="W2075" t="n">
        <x:v>1</x:v>
      </x:c>
      <x:c r="X2075" s="28" t="n">
        <x:v>218.08</x:v>
      </x:c>
      <x:c r="Y2075" s="20" t="n">
        <x:v>0.25</x:v>
      </x:c>
      <x:c r="Z2075" s="20" t="n">
        <x:f>IF(Y2075&gt;1,Y2075/100,Y2075)</x:f>
        <x:v>0.25</x:v>
      </x:c>
      <x:c r="AA2075" s="28" t="n">
        <x:v>118.39</x:v>
      </x:c>
      <x:c r="AB2075" s="28" t="n">
        <x:v>163.56</x:v>
      </x:c>
      <x:c r="AC2075" s="28" t="str">
        <x:v>BOB</x:v>
      </x:c>
      <x:c r="AD2075" s="28" t="n">
        <x:f>IF(AC2075="USD",AB2075*'Parametros'!$B$4,AB2075)</x:f>
        <x:v>163.56</x:v>
      </x:c>
      <x:c r="AE2075" s="28" t="n">
        <x:f>W2075*X2075*(1-Z2075)</x:f>
        <x:v>163.56</x:v>
      </x:c>
      <x:c r="AF2075" s="28" t="n">
        <x:f>W2075*AA2075</x:f>
        <x:v>118.39</x:v>
      </x:c>
      <x:c r="AG2075" s="28" t="n">
        <x:f>AE2075-AF2075</x:f>
        <x:v>45.17</x:v>
      </x:c>
      <x:c r="AH2075" s="20" t="n">
        <x:f>IF(AE2075&gt;0,AG2075/AE2075,"")</x:f>
        <x:v>0.27616776718023966</x:v>
      </x:c>
      <x:c r="AI2075" s="28" t="n">
        <x:v>61129.26</x:v>
      </x:c>
      <x:c r="AJ2075" s="28"/>
      <x:c r="AK2075"/>
      <x:c r="AL2075" t="str">
        <x:v>Completado</x:v>
      </x:c>
      <x:c r="AM2075" t="str">
        <x:f>IF(W2075&lt;0,"Devuelto",AL2075)</x:f>
        <x:v>Completado</x:v>
      </x:c>
      <x:c r="AN2075" t="str">
        <x:v>Efectivo</x:v>
      </x:c>
      <x:c r="AO2075" s="29" t="str">
        <x:v>Sin observación</x:v>
      </x:c>
      <x:c r="AP2075" t="str">
        <x:f>IF(D2075="","No","Sí")</x:f>
        <x:v>Sí</x:v>
      </x:c>
    </x:row>
    <x:row r="2076">
      <x:c r="A2076" t="n">
        <x:v>2076</x:v>
      </x:c>
      <x:c r="B2076" t="str">
        <x:v>VT0009854</x:v>
      </x:c>
      <x:c r="C2076" t="str">
        <x:v>45303</x:v>
      </x:c>
      <x:c r="D2076" s="27" t="n">
        <x:v>45303</x:v>
      </x:c>
      <x:c r="E2076" t="n">
        <x:f>IF(D2076="","",YEAR(D2076))</x:f>
        <x:v>2024</x:v>
      </x:c>
      <x:c r="F2076" t="n">
        <x:f>IF(D2076="","",MONTH(D2076))</x:f>
        <x:v>1</x:v>
      </x:c>
      <x:c r="G2076" t="str">
        <x:f>IF(D2076="","Fecha no disponible",TEXT(D2076,"mmmm"))</x:f>
        <x:v>January</x:v>
      </x:c>
      <x:c r="H2076" t="str">
        <x:f>IF(D2076="","Fecha no disponible",TEXT(D2076,"yyyy-mm"))</x:f>
        <x:v>2024-01</x:v>
      </x:c>
      <x:c r="I2076" t="str">
        <x:f>IF(D2076="","Fecha no disponible","T"&amp;ROUNDUP(MONTH(D2076)/3,0))</x:f>
        <x:v>T1</x:v>
      </x:c>
      <x:c r="J2076" t="str">
        <x:v>T006</x:v>
      </x:c>
      <x:c r="K2076" t="str">
        <x:v>Tienda Santa Cruz 2</x:v>
      </x:c>
      <x:c r="L2076" t="str">
        <x:v>Mall</x:v>
      </x:c>
      <x:c r="M2076" t="str">
        <x:v>Santa Cruz</x:v>
      </x:c>
      <x:c r="N2076" t="str">
        <x:f>IFERROR(VLOOKUP(M2076,'Mapeos'!$A$4:$B$30,2,FALSE),M2076)</x:f>
        <x:v>Santa Cruz</x:v>
      </x:c>
      <x:c r="O2076" t="str">
        <x:v>C00721</x:v>
      </x:c>
      <x:c r="P2076" t="str">
        <x:v>Masivo</x:v>
      </x:c>
      <x:c r="Q2076" t="str">
        <x:v>P0063</x:v>
      </x:c>
      <x:c r="R2076" t="str">
        <x:v>Alimentos</x:v>
      </x:c>
      <x:c r="S2076" t="str">
        <x:v>Marca A</x:v>
      </x:c>
      <x:c r="T2076" t="str">
        <x:v>Marketplace</x:v>
      </x:c>
      <x:c r="U2076" t="str">
        <x:f>IFERROR(VLOOKUP(T2076,'Mapeos'!$D$4:$E$25,2,FALSE),T2076)</x:f>
        <x:v>Marketplace</x:v>
      </x:c>
      <x:c r="V2076" t="str">
        <x:v>V021</x:v>
      </x:c>
      <x:c r="W2076" t="n">
        <x:v>2</x:v>
      </x:c>
      <x:c r="X2076" s="28" t="n">
        <x:v>35.05</x:v>
      </x:c>
      <x:c r="Y2076" s="20" t="n">
        <x:v>0</x:v>
      </x:c>
      <x:c r="Z2076" s="20" t="n">
        <x:f>IF(Y2076&gt;1,Y2076/100,Y2076)</x:f>
        <x:v>0</x:v>
      </x:c>
      <x:c r="AA2076" s="28" t="n">
        <x:v>18.46</x:v>
      </x:c>
      <x:c r="AB2076" s="28" t="n">
        <x:v>70.1</x:v>
      </x:c>
      <x:c r="AC2076" s="28" t="str">
        <x:v>BOB</x:v>
      </x:c>
      <x:c r="AD2076" s="28" t="n">
        <x:f>IF(AC2076="USD",AB2076*'Parametros'!$B$4,AB2076)</x:f>
        <x:v>70.1</x:v>
      </x:c>
      <x:c r="AE2076" s="28" t="n">
        <x:f>W2076*X2076*(1-Z2076)</x:f>
        <x:v>70.1</x:v>
      </x:c>
      <x:c r="AF2076" s="28" t="n">
        <x:f>W2076*AA2076</x:f>
        <x:v>36.92</x:v>
      </x:c>
      <x:c r="AG2076" s="28" t="n">
        <x:f>AE2076-AF2076</x:f>
        <x:v>33.17999999999999</x:v>
      </x:c>
      <x:c r="AH2076" s="20" t="n">
        <x:f>IF(AE2076&gt;0,AG2076/AE2076,"")</x:f>
        <x:v>0.473323823109843</x:v>
      </x:c>
      <x:c r="AI2076" s="28" t="n">
        <x:v>61584.27</x:v>
      </x:c>
      <x:c r="AJ2076" s="28"/>
      <x:c r="AK2076"/>
      <x:c r="AL2076" t="str">
        <x:v>Completado</x:v>
      </x:c>
      <x:c r="AM2076" t="str">
        <x:f>IF(W2076&lt;0,"Devuelto",AL2076)</x:f>
        <x:v>Completado</x:v>
      </x:c>
      <x:c r="AN2076" t="str">
        <x:v>Tarjeta</x:v>
      </x:c>
      <x:c r="AO2076" s="29" t="str">
        <x:v>Sin observación</x:v>
      </x:c>
      <x:c r="AP2076" t="str">
        <x:f>IF(D2076="","No","Sí")</x:f>
        <x:v>Sí</x:v>
      </x:c>
    </x:row>
    <x:row r="2077">
      <x:c r="A2077" t="n">
        <x:v>2077</x:v>
      </x:c>
      <x:c r="B2077" t="str">
        <x:v>VT0009858</x:v>
      </x:c>
      <x:c r="C2077" t="str">
        <x:v>45335</x:v>
      </x:c>
      <x:c r="D2077" s="27" t="n">
        <x:v>45335</x:v>
      </x:c>
      <x:c r="E2077" t="n">
        <x:f>IF(D2077="","",YEAR(D2077))</x:f>
        <x:v>2024</x:v>
      </x:c>
      <x:c r="F2077" t="n">
        <x:f>IF(D2077="","",MONTH(D2077))</x:f>
        <x:v>2</x:v>
      </x:c>
      <x:c r="G2077" t="str">
        <x:f>IF(D2077="","Fecha no disponible",TEXT(D2077,"mmmm"))</x:f>
        <x:v>February</x:v>
      </x:c>
      <x:c r="H2077" t="str">
        <x:f>IF(D2077="","Fecha no disponible",TEXT(D2077,"yyyy-mm"))</x:f>
        <x:v>2024-02</x:v>
      </x:c>
      <x:c r="I2077" t="str">
        <x:f>IF(D2077="","Fecha no disponible","T"&amp;ROUNDUP(MONTH(D2077)/3,0))</x:f>
        <x:v>T1</x:v>
      </x:c>
      <x:c r="J2077" t="str">
        <x:v>T005</x:v>
      </x:c>
      <x:c r="K2077" t="str">
        <x:v>Tienda Santa Cruz 1</x:v>
      </x:c>
      <x:c r="L2077" t="str">
        <x:v>Centro</x:v>
      </x:c>
      <x:c r="M2077" t="str">
        <x:v>Santa Cruz</x:v>
      </x:c>
      <x:c r="N2077" t="str">
        <x:f>IFERROR(VLOOKUP(M2077,'Mapeos'!$A$4:$B$30,2,FALSE),M2077)</x:f>
        <x:v>Santa Cruz</x:v>
      </x:c>
      <x:c r="O2077" t="str">
        <x:v>C00845</x:v>
      </x:c>
      <x:c r="P2077" t="str">
        <x:v>Frecuente</x:v>
      </x:c>
      <x:c r="Q2077" t="str">
        <x:v>P0024</x:v>
      </x:c>
      <x:c r="R2077" t="str">
        <x:v>Cuidado Personal</x:v>
      </x:c>
      <x:c r="S2077" t="str">
        <x:v>Marca A</x:v>
      </x:c>
      <x:c r="T2077" t="str">
        <x:v>Tienda</x:v>
      </x:c>
      <x:c r="U2077" t="str">
        <x:f>IFERROR(VLOOKUP(T2077,'Mapeos'!$D$4:$E$25,2,FALSE),T2077)</x:f>
        <x:v>Tienda</x:v>
      </x:c>
      <x:c r="V2077" t="str">
        <x:v>V038</x:v>
      </x:c>
      <x:c r="W2077" t="n">
        <x:v>4</x:v>
      </x:c>
      <x:c r="X2077" s="28" t="n">
        <x:v>39.62</x:v>
      </x:c>
      <x:c r="Y2077" s="20" t="n">
        <x:v>0.2</x:v>
      </x:c>
      <x:c r="Z2077" s="20" t="n">
        <x:f>IF(Y2077&gt;1,Y2077/100,Y2077)</x:f>
        <x:v>0.2</x:v>
      </x:c>
      <x:c r="AA2077" s="28" t="n">
        <x:v>20.9</x:v>
      </x:c>
      <x:c r="AB2077" s="28" t="n">
        <x:v>126.78</x:v>
      </x:c>
      <x:c r="AC2077" s="28" t="str">
        <x:v>BOB</x:v>
      </x:c>
      <x:c r="AD2077" s="28" t="n">
        <x:f>IF(AC2077="USD",AB2077*'Parametros'!$B$4,AB2077)</x:f>
        <x:v>126.78</x:v>
      </x:c>
      <x:c r="AE2077" s="28" t="n">
        <x:f>W2077*X2077*(1-Z2077)</x:f>
        <x:v>126.78399999999999</x:v>
      </x:c>
      <x:c r="AF2077" s="28" t="n">
        <x:f>W2077*AA2077</x:f>
        <x:v>83.6</x:v>
      </x:c>
      <x:c r="AG2077" s="28" t="n">
        <x:f>AE2077-AF2077</x:f>
        <x:v>43.184</x:v>
      </x:c>
      <x:c r="AH2077" s="20" t="n">
        <x:f>IF(AE2077&gt;0,AG2077/AE2077,"")</x:f>
        <x:v>0.3406108026249369</x:v>
      </x:c>
      <x:c r="AI2077" s="28" t="n">
        <x:v>141901.59</x:v>
      </x:c>
      <x:c r="AJ2077" s="28"/>
      <x:c r="AK2077"/>
      <x:c r="AL2077" t="str">
        <x:v>Completado</x:v>
      </x:c>
      <x:c r="AM2077" t="str">
        <x:f>IF(W2077&lt;0,"Devuelto",AL2077)</x:f>
        <x:v>Completado</x:v>
      </x:c>
      <x:c r="AN2077" t="str">
        <x:v>QR</x:v>
      </x:c>
      <x:c r="AO2077" s="29" t="str">
        <x:v>Sin observación</x:v>
      </x:c>
      <x:c r="AP2077" t="str">
        <x:f>IF(D2077="","No","Sí")</x:f>
        <x:v>Sí</x:v>
      </x:c>
    </x:row>
    <x:row r="2078">
      <x:c r="A2078" t="n">
        <x:v>2078</x:v>
      </x:c>
      <x:c r="B2078" t="str">
        <x:v>VT0009863</x:v>
      </x:c>
      <x:c r="C2078" t="str">
        <x:v>46008</x:v>
      </x:c>
      <x:c r="D2078" s="27" t="n">
        <x:v>46008</x:v>
      </x:c>
      <x:c r="E2078" t="n">
        <x:f>IF(D2078="","",YEAR(D2078))</x:f>
        <x:v>2025</x:v>
      </x:c>
      <x:c r="F2078" t="n">
        <x:f>IF(D2078="","",MONTH(D2078))</x:f>
        <x:v>12</x:v>
      </x:c>
      <x:c r="G2078" t="str">
        <x:f>IF(D2078="","Fecha no disponible",TEXT(D2078,"mmmm"))</x:f>
        <x:v>December</x:v>
      </x:c>
      <x:c r="H2078" t="str">
        <x:f>IF(D2078="","Fecha no disponible",TEXT(D2078,"yyyy-mm"))</x:f>
        <x:v>2025-12</x:v>
      </x:c>
      <x:c r="I2078" t="str">
        <x:f>IF(D2078="","Fecha no disponible","T"&amp;ROUNDUP(MONTH(D2078)/3,0))</x:f>
        <x:v>T4</x:v>
      </x:c>
      <x:c r="J2078" t="str">
        <x:v>T010</x:v>
      </x:c>
      <x:c r="K2078" t="str">
        <x:v>Tienda Cochabamba 2</x:v>
      </x:c>
      <x:c r="L2078" t="str">
        <x:v>Barrio</x:v>
      </x:c>
      <x:c r="M2078" t="str">
        <x:v>Cochabamba</x:v>
      </x:c>
      <x:c r="N2078" t="str">
        <x:f>IFERROR(VLOOKUP(M2078,'Mapeos'!$A$4:$B$30,2,FALSE),M2078)</x:f>
        <x:v>Cochabamba</x:v>
      </x:c>
      <x:c r="O2078" t="str">
        <x:v>C00322</x:v>
      </x:c>
      <x:c r="P2078" t="str">
        <x:v>Frecuente</x:v>
      </x:c>
      <x:c r="Q2078" t="str">
        <x:v>P0088</x:v>
      </x:c>
      <x:c r="R2078" t="str">
        <x:v>Hogar</x:v>
      </x:c>
      <x:c r="S2078" t="str">
        <x:v>Marca B</x:v>
      </x:c>
      <x:c r="T2078" t="str">
        <x:v>Marketplace</x:v>
      </x:c>
      <x:c r="U2078" t="str">
        <x:f>IFERROR(VLOOKUP(T2078,'Mapeos'!$D$4:$E$25,2,FALSE),T2078)</x:f>
        <x:v>Marketplace</x:v>
      </x:c>
      <x:c r="V2078" t="str">
        <x:v>V013</x:v>
      </x:c>
      <x:c r="W2078" t="n">
        <x:v>1</x:v>
      </x:c>
      <x:c r="X2078" s="28" t="n">
        <x:v>306.58</x:v>
      </x:c>
      <x:c r="Y2078" s="20" t="n">
        <x:v>0.25</x:v>
      </x:c>
      <x:c r="Z2078" s="20" t="n">
        <x:f>IF(Y2078&gt;1,Y2078/100,Y2078)</x:f>
        <x:v>0.25</x:v>
      </x:c>
      <x:c r="AA2078" s="28" t="n">
        <x:v>154.37</x:v>
      </x:c>
      <x:c r="AB2078" s="28" t="n">
        <x:v>229.94</x:v>
      </x:c>
      <x:c r="AC2078" s="28" t="str">
        <x:v>BOB</x:v>
      </x:c>
      <x:c r="AD2078" s="28" t="n">
        <x:f>IF(AC2078="USD",AB2078*'Parametros'!$B$4,AB2078)</x:f>
        <x:v>229.94</x:v>
      </x:c>
      <x:c r="AE2078" s="28" t="n">
        <x:f>W2078*X2078*(1-Z2078)</x:f>
        <x:v>229.935</x:v>
      </x:c>
      <x:c r="AF2078" s="28" t="n">
        <x:f>W2078*AA2078</x:f>
        <x:v>154.37</x:v>
      </x:c>
      <x:c r="AG2078" s="28" t="n">
        <x:f>AE2078-AF2078</x:f>
        <x:v>75.565</x:v>
      </x:c>
      <x:c r="AH2078" s="20" t="n">
        <x:f>IF(AE2078&gt;0,AG2078/AE2078,"")</x:f>
        <x:v>0.32863635375214734</x:v>
      </x:c>
      <x:c r="AI2078" s="28" t="n">
        <x:v>76078.98</x:v>
      </x:c>
      <x:c r="AJ2078" s="28"/>
      <x:c r="AK2078"/>
      <x:c r="AL2078" t="str">
        <x:v>Completado</x:v>
      </x:c>
      <x:c r="AM2078" t="str">
        <x:f>IF(W2078&lt;0,"Devuelto",AL2078)</x:f>
        <x:v>Completado</x:v>
      </x:c>
      <x:c r="AN2078" t="str">
        <x:v>QR</x:v>
      </x:c>
      <x:c r="AO2078" s="29" t="str">
        <x:v>Sin observación</x:v>
      </x:c>
      <x:c r="AP2078" t="str">
        <x:f>IF(D2078="","No","Sí")</x:f>
        <x:v>Sí</x:v>
      </x:c>
    </x:row>
    <x:row r="2079">
      <x:c r="A2079" t="n">
        <x:v>2079</x:v>
      </x:c>
      <x:c r="B2079" t="str">
        <x:v>VT0009868</x:v>
      </x:c>
      <x:c r="C2079" t="str">
        <x:v>45607</x:v>
      </x:c>
      <x:c r="D2079" s="27" t="n">
        <x:v>45607</x:v>
      </x:c>
      <x:c r="E2079" t="n">
        <x:f>IF(D2079="","",YEAR(D2079))</x:f>
        <x:v>2024</x:v>
      </x:c>
      <x:c r="F2079" t="n">
        <x:f>IF(D2079="","",MONTH(D2079))</x:f>
        <x:v>11</x:v>
      </x:c>
      <x:c r="G2079" t="str">
        <x:f>IF(D2079="","Fecha no disponible",TEXT(D2079,"mmmm"))</x:f>
        <x:v>November</x:v>
      </x:c>
      <x:c r="H2079" t="str">
        <x:f>IF(D2079="","Fecha no disponible",TEXT(D2079,"yyyy-mm"))</x:f>
        <x:v>2024-11</x:v>
      </x:c>
      <x:c r="I2079" t="str">
        <x:f>IF(D2079="","Fecha no disponible","T"&amp;ROUNDUP(MONTH(D2079)/3,0))</x:f>
        <x:v>T4</x:v>
      </x:c>
      <x:c r="J2079" t="str">
        <x:v>T002</x:v>
      </x:c>
      <x:c r="K2079" t="str">
        <x:v>Tienda La Paz 2</x:v>
      </x:c>
      <x:c r="L2079" t="str">
        <x:v>Mall</x:v>
      </x:c>
      <x:c r="M2079" t="str">
        <x:v>La Paz</x:v>
      </x:c>
      <x:c r="N2079" t="str">
        <x:f>IFERROR(VLOOKUP(M2079,'Mapeos'!$A$4:$B$30,2,FALSE),M2079)</x:f>
        <x:v>La Paz</x:v>
      </x:c>
      <x:c r="O2079" t="str">
        <x:v>C01326</x:v>
      </x:c>
      <x:c r="P2079" t="str">
        <x:v>Masivo</x:v>
      </x:c>
      <x:c r="Q2079" t="str">
        <x:v>P0024</x:v>
      </x:c>
      <x:c r="R2079" t="str">
        <x:v>Cuidado Personal</x:v>
      </x:c>
      <x:c r="S2079" t="str">
        <x:v>Marca A</x:v>
      </x:c>
      <x:c r="T2079" t="str">
        <x:v>E-commerce</x:v>
      </x:c>
      <x:c r="U2079" t="str">
        <x:f>IFERROR(VLOOKUP(T2079,'Mapeos'!$D$4:$E$25,2,FALSE),T2079)</x:f>
        <x:v>E-commerce</x:v>
      </x:c>
      <x:c r="V2079" t="str">
        <x:v>V010</x:v>
      </x:c>
      <x:c r="W2079" t="n">
        <x:v>1</x:v>
      </x:c>
      <x:c r="X2079" s="28" t="n">
        <x:v>41.62</x:v>
      </x:c>
      <x:c r="Y2079" s="20" t="n">
        <x:v>0.25</x:v>
      </x:c>
      <x:c r="Z2079" s="20" t="n">
        <x:f>IF(Y2079&gt;1,Y2079/100,Y2079)</x:f>
        <x:v>0.25</x:v>
      </x:c>
      <x:c r="AA2079" s="28" t="n">
        <x:v>20.9</x:v>
      </x:c>
      <x:c r="AB2079" s="28" t="n">
        <x:v>31.21</x:v>
      </x:c>
      <x:c r="AC2079" s="28" t="str">
        <x:v>BOB</x:v>
      </x:c>
      <x:c r="AD2079" s="28" t="n">
        <x:f>IF(AC2079="USD",AB2079*'Parametros'!$B$4,AB2079)</x:f>
        <x:v>31.21</x:v>
      </x:c>
      <x:c r="AE2079" s="28" t="n">
        <x:f>W2079*X2079*(1-Z2079)</x:f>
        <x:v>31.214999999999996</x:v>
      </x:c>
      <x:c r="AF2079" s="28" t="n">
        <x:f>W2079*AA2079</x:f>
        <x:v>20.9</x:v>
      </x:c>
      <x:c r="AG2079" s="28" t="n">
        <x:f>AE2079-AF2079</x:f>
        <x:v>10.314999999999998</x:v>
      </x:c>
      <x:c r="AH2079" s="20" t="n">
        <x:f>IF(AE2079&gt;0,AG2079/AE2079,"")</x:f>
        <x:v>0.3304501041166106</x:v>
      </x:c>
      <x:c r="AI2079" s="28" t="n">
        <x:v>96017.01</x:v>
      </x:c>
      <x:c r="AJ2079" s="28"/>
      <x:c r="AK2079"/>
      <x:c r="AL2079" t="str">
        <x:v>Completado</x:v>
      </x:c>
      <x:c r="AM2079" t="str">
        <x:f>IF(W2079&lt;0,"Devuelto",AL2079)</x:f>
        <x:v>Completado</x:v>
      </x:c>
      <x:c r="AN2079" t="str">
        <x:v>Tarjeta</x:v>
      </x:c>
      <x:c r="AO2079" s="29" t="str">
        <x:v>Sin observación</x:v>
      </x:c>
      <x:c r="AP2079" t="str">
        <x:f>IF(D2079="","No","Sí")</x:f>
        <x:v>Sí</x:v>
      </x:c>
    </x:row>
    <x:row r="2080">
      <x:c r="A2080" t="n">
        <x:v>2080</x:v>
      </x:c>
      <x:c r="B2080" t="str">
        <x:v>VT0009873</x:v>
      </x:c>
      <x:c r="C2080" t="str">
        <x:v>45549</x:v>
      </x:c>
      <x:c r="D2080" s="27" t="n">
        <x:v>45549</x:v>
      </x:c>
      <x:c r="E2080" t="n">
        <x:f>IF(D2080="","",YEAR(D2080))</x:f>
        <x:v>2024</x:v>
      </x:c>
      <x:c r="F2080" t="n">
        <x:f>IF(D2080="","",MONTH(D2080))</x:f>
        <x:v>9</x:v>
      </x:c>
      <x:c r="G2080" t="str">
        <x:f>IF(D2080="","Fecha no disponible",TEXT(D2080,"mmmm"))</x:f>
        <x:v>September</x:v>
      </x:c>
      <x:c r="H2080" t="str">
        <x:f>IF(D2080="","Fecha no disponible",TEXT(D2080,"yyyy-mm"))</x:f>
        <x:v>2024-09</x:v>
      </x:c>
      <x:c r="I2080" t="str">
        <x:f>IF(D2080="","Fecha no disponible","T"&amp;ROUNDUP(MONTH(D2080)/3,0))</x:f>
        <x:v>T3</x:v>
      </x:c>
      <x:c r="J2080" t="str">
        <x:v>T012</x:v>
      </x:c>
      <x:c r="K2080" t="str">
        <x:v>Tienda Cochabamba 4</x:v>
      </x:c>
      <x:c r="L2080" t="str">
        <x:v>Centro</x:v>
      </x:c>
      <x:c r="M2080" t="str">
        <x:v>Cochabamba</x:v>
      </x:c>
      <x:c r="N2080" t="str">
        <x:f>IFERROR(VLOOKUP(M2080,'Mapeos'!$A$4:$B$30,2,FALSE),M2080)</x:f>
        <x:v>Cochabamba</x:v>
      </x:c>
      <x:c r="O2080" t="str">
        <x:v>C01205</x:v>
      </x:c>
      <x:c r="P2080" t="str">
        <x:v>Premium</x:v>
      </x:c>
      <x:c r="Q2080" t="str">
        <x:v>P0023</x:v>
      </x:c>
      <x:c r="R2080" t="str">
        <x:v>Electrónica</x:v>
      </x:c>
      <x:c r="S2080" t="str">
        <x:v>Marca A</x:v>
      </x:c>
      <x:c r="T2080" t="str">
        <x:v>Marketplace</x:v>
      </x:c>
      <x:c r="U2080" t="str">
        <x:f>IFERROR(VLOOKUP(T2080,'Mapeos'!$D$4:$E$25,2,FALSE),T2080)</x:f>
        <x:v>Marketplace</x:v>
      </x:c>
      <x:c r="V2080" t="str">
        <x:v>V006</x:v>
      </x:c>
      <x:c r="W2080" t="n">
        <x:v>1</x:v>
      </x:c>
      <x:c r="X2080" s="28" t="n">
        <x:v>460.96</x:v>
      </x:c>
      <x:c r="Y2080" s="20" t="n">
        <x:v>0.2</x:v>
      </x:c>
      <x:c r="Z2080" s="20" t="n">
        <x:f>IF(Y2080&gt;1,Y2080/100,Y2080)</x:f>
        <x:v>0.2</x:v>
      </x:c>
      <x:c r="AA2080" s="28" t="n">
        <x:v>241.95</x:v>
      </x:c>
      <x:c r="AB2080" s="28" t="n">
        <x:v>368.77</x:v>
      </x:c>
      <x:c r="AC2080" s="28" t="str">
        <x:v>BOB</x:v>
      </x:c>
      <x:c r="AD2080" s="28" t="n">
        <x:f>IF(AC2080="USD",AB2080*'Parametros'!$B$4,AB2080)</x:f>
        <x:v>368.77</x:v>
      </x:c>
      <x:c r="AE2080" s="28" t="n">
        <x:f>W2080*X2080*(1-Z2080)</x:f>
        <x:v>368.76800000000003</x:v>
      </x:c>
      <x:c r="AF2080" s="28" t="n">
        <x:f>W2080*AA2080</x:f>
        <x:v>241.95</x:v>
      </x:c>
      <x:c r="AG2080" s="28" t="n">
        <x:f>AE2080-AF2080</x:f>
        <x:v>126.81800000000004</x:v>
      </x:c>
      <x:c r="AH2080" s="20" t="n">
        <x:f>IF(AE2080&gt;0,AG2080/AE2080,"")</x:f>
        <x:v>0.34389643353002436</x:v>
      </x:c>
      <x:c r="AI2080" s="28" t="n">
        <x:v>84834.35</x:v>
      </x:c>
      <x:c r="AJ2080" s="28"/>
      <x:c r="AK2080"/>
      <x:c r="AL2080" t="str">
        <x:v>Completado</x:v>
      </x:c>
      <x:c r="AM2080" t="str">
        <x:f>IF(W2080&lt;0,"Devuelto",AL2080)</x:f>
        <x:v>Completado</x:v>
      </x:c>
      <x:c r="AN2080" t="str">
        <x:v>QR</x:v>
      </x:c>
      <x:c r="AO2080" s="29" t="str">
        <x:v>Sin observación</x:v>
      </x:c>
      <x:c r="AP2080" t="str">
        <x:f>IF(D2080="","No","Sí")</x:f>
        <x:v>Sí</x:v>
      </x:c>
    </x:row>
    <x:row r="2081">
      <x:c r="A2081" t="n">
        <x:v>2081</x:v>
      </x:c>
      <x:c r="B2081" t="str">
        <x:v>VT0009877</x:v>
      </x:c>
      <x:c r="C2081" t="str">
        <x:v>45872</x:v>
      </x:c>
      <x:c r="D2081" s="27" t="n">
        <x:v>45872</x:v>
      </x:c>
      <x:c r="E2081" t="n">
        <x:f>IF(D2081="","",YEAR(D2081))</x:f>
        <x:v>2025</x:v>
      </x:c>
      <x:c r="F2081" t="n">
        <x:f>IF(D2081="","",MONTH(D2081))</x:f>
        <x:v>8</x:v>
      </x:c>
      <x:c r="G2081" t="str">
        <x:f>IF(D2081="","Fecha no disponible",TEXT(D2081,"mmmm"))</x:f>
        <x:v>August</x:v>
      </x:c>
      <x:c r="H2081" t="str">
        <x:f>IF(D2081="","Fecha no disponible",TEXT(D2081,"yyyy-mm"))</x:f>
        <x:v>2025-08</x:v>
      </x:c>
      <x:c r="I2081" t="str">
        <x:f>IF(D2081="","Fecha no disponible","T"&amp;ROUNDUP(MONTH(D2081)/3,0))</x:f>
        <x:v>T3</x:v>
      </x:c>
      <x:c r="J2081" t="str">
        <x:v>T006</x:v>
      </x:c>
      <x:c r="K2081" t="str">
        <x:v>Tienda Santa Cruz 2</x:v>
      </x:c>
      <x:c r="L2081" t="str">
        <x:v>Mall</x:v>
      </x:c>
      <x:c r="M2081" t="str">
        <x:v>Santa Cruz</x:v>
      </x:c>
      <x:c r="N2081" t="str">
        <x:f>IFERROR(VLOOKUP(M2081,'Mapeos'!$A$4:$B$30,2,FALSE),M2081)</x:f>
        <x:v>Santa Cruz</x:v>
      </x:c>
      <x:c r="O2081" t="str">
        <x:v>C00307</x:v>
      </x:c>
      <x:c r="P2081" t="str">
        <x:v>Empresa</x:v>
      </x:c>
      <x:c r="Q2081" t="str">
        <x:v>P0006</x:v>
      </x:c>
      <x:c r="R2081" t="str">
        <x:v>Deportes</x:v>
      </x:c>
      <x:c r="S2081" t="str">
        <x:v>Marca A</x:v>
      </x:c>
      <x:c r="T2081" t="str">
        <x:v>Marketplace</x:v>
      </x:c>
      <x:c r="U2081" t="str">
        <x:f>IFERROR(VLOOKUP(T2081,'Mapeos'!$D$4:$E$25,2,FALSE),T2081)</x:f>
        <x:v>Marketplace</x:v>
      </x:c>
      <x:c r="V2081" t="str">
        <x:v>V009</x:v>
      </x:c>
      <x:c r="W2081" t="n">
        <x:v>1</x:v>
      </x:c>
      <x:c r="X2081" s="28" t="n">
        <x:v>226</x:v>
      </x:c>
      <x:c r="Y2081" s="20" t="n">
        <x:v>0.25</x:v>
      </x:c>
      <x:c r="Z2081" s="20" t="n">
        <x:f>IF(Y2081&gt;1,Y2081/100,Y2081)</x:f>
        <x:v>0.25</x:v>
      </x:c>
      <x:c r="AA2081" s="28" t="n">
        <x:v>118.39</x:v>
      </x:c>
      <x:c r="AB2081" s="28" t="n">
        <x:v>169.5</x:v>
      </x:c>
      <x:c r="AC2081" s="28" t="str">
        <x:v>BOB</x:v>
      </x:c>
      <x:c r="AD2081" s="28" t="n">
        <x:f>IF(AC2081="USD",AB2081*'Parametros'!$B$4,AB2081)</x:f>
        <x:v>169.5</x:v>
      </x:c>
      <x:c r="AE2081" s="28" t="n">
        <x:f>W2081*X2081*(1-Z2081)</x:f>
        <x:v>169.5</x:v>
      </x:c>
      <x:c r="AF2081" s="28" t="n">
        <x:f>W2081*AA2081</x:f>
        <x:v>118.39</x:v>
      </x:c>
      <x:c r="AG2081" s="28" t="n">
        <x:f>AE2081-AF2081</x:f>
        <x:v>51.11</x:v>
      </x:c>
      <x:c r="AH2081" s="20" t="n">
        <x:f>IF(AE2081&gt;0,AG2081/AE2081,"")</x:f>
        <x:v>0.3015339233038348</x:v>
      </x:c>
      <x:c r="AI2081" s="28" t="n">
        <x:v>76669.07</x:v>
      </x:c>
      <x:c r="AJ2081" s="28"/>
      <x:c r="AK2081"/>
      <x:c r="AL2081" t="str">
        <x:v>Completado</x:v>
      </x:c>
      <x:c r="AM2081" t="str">
        <x:f>IF(W2081&lt;0,"Devuelto",AL2081)</x:f>
        <x:v>Completado</x:v>
      </x:c>
      <x:c r="AN2081" t="str">
        <x:v>QR</x:v>
      </x:c>
      <x:c r="AO2081" s="29" t="str">
        <x:v>Sin observación</x:v>
      </x:c>
      <x:c r="AP2081" t="str">
        <x:f>IF(D2081="","No","Sí")</x:f>
        <x:v>Sí</x:v>
      </x:c>
    </x:row>
    <x:row r="2082">
      <x:c r="A2082" t="n">
        <x:v>2082</x:v>
      </x:c>
      <x:c r="B2082" t="str">
        <x:v>VT0009882</x:v>
      </x:c>
      <x:c r="C2082" t="str">
        <x:v>46092</x:v>
      </x:c>
      <x:c r="D2082" s="27" t="n">
        <x:v>46092</x:v>
      </x:c>
      <x:c r="E2082" t="n">
        <x:f>IF(D2082="","",YEAR(D2082))</x:f>
        <x:v>2026</x:v>
      </x:c>
      <x:c r="F2082" t="n">
        <x:f>IF(D2082="","",MONTH(D2082))</x:f>
        <x:v>3</x:v>
      </x:c>
      <x:c r="G2082" t="str">
        <x:f>IF(D2082="","Fecha no disponible",TEXT(D2082,"mmmm"))</x:f>
        <x:v>March</x:v>
      </x:c>
      <x:c r="H2082" t="str">
        <x:f>IF(D2082="","Fecha no disponible",TEXT(D2082,"yyyy-mm"))</x:f>
        <x:v>2026-03</x:v>
      </x:c>
      <x:c r="I2082" t="str">
        <x:f>IF(D2082="","Fecha no disponible","T"&amp;ROUNDUP(MONTH(D2082)/3,0))</x:f>
        <x:v>T1</x:v>
      </x:c>
      <x:c r="J2082" t="str">
        <x:v>T007</x:v>
      </x:c>
      <x:c r="K2082" t="str">
        <x:v>Tienda Santa Cruz 3</x:v>
      </x:c>
      <x:c r="L2082" t="str">
        <x:v>Barrio</x:v>
      </x:c>
      <x:c r="M2082" t="str">
        <x:v>Santa Cruz</x:v>
      </x:c>
      <x:c r="N2082" t="str">
        <x:f>IFERROR(VLOOKUP(M2082,'Mapeos'!$A$4:$B$30,2,FALSE),M2082)</x:f>
        <x:v>Santa Cruz</x:v>
      </x:c>
      <x:c r="O2082" t="str">
        <x:v>C01705</x:v>
      </x:c>
      <x:c r="P2082" t="str">
        <x:v>Empresa</x:v>
      </x:c>
      <x:c r="Q2082" t="str">
        <x:v>P0080</x:v>
      </x:c>
      <x:c r="R2082" t="str">
        <x:v>Deportes</x:v>
      </x:c>
      <x:c r="S2082" t="str">
        <x:v>Marca C</x:v>
      </x:c>
      <x:c r="T2082" t="str">
        <x:v>Tienda</x:v>
      </x:c>
      <x:c r="U2082" t="str">
        <x:f>IFERROR(VLOOKUP(T2082,'Mapeos'!$D$4:$E$25,2,FALSE),T2082)</x:f>
        <x:v>Tienda</x:v>
      </x:c>
      <x:c r="V2082" t="str">
        <x:v>V036</x:v>
      </x:c>
      <x:c r="W2082" t="n">
        <x:v>1</x:v>
      </x:c>
      <x:c r="X2082" s="28" t="n">
        <x:v>129.06</x:v>
      </x:c>
      <x:c r="Y2082" s="20" t="n">
        <x:v>0.15</x:v>
      </x:c>
      <x:c r="Z2082" s="20" t="n">
        <x:f>IF(Y2082&gt;1,Y2082/100,Y2082)</x:f>
        <x:v>0.15</x:v>
      </x:c>
      <x:c r="AA2082" s="28" t="n">
        <x:v>102.78</x:v>
      </x:c>
      <x:c r="AB2082" s="28" t="n">
        <x:v>109.7</x:v>
      </x:c>
      <x:c r="AC2082" s="28" t="str">
        <x:v>BOB</x:v>
      </x:c>
      <x:c r="AD2082" s="28" t="n">
        <x:f>IF(AC2082="USD",AB2082*'Parametros'!$B$4,AB2082)</x:f>
        <x:v>109.7</x:v>
      </x:c>
      <x:c r="AE2082" s="28" t="n">
        <x:f>W2082*X2082*(1-Z2082)</x:f>
        <x:v>109.701</x:v>
      </x:c>
      <x:c r="AF2082" s="28" t="n">
        <x:f>W2082*AA2082</x:f>
        <x:v>102.78</x:v>
      </x:c>
      <x:c r="AG2082" s="28" t="n">
        <x:f>AE2082-AF2082</x:f>
        <x:v>6.920999999999992</x:v>
      </x:c>
      <x:c r="AH2082" s="20" t="n">
        <x:f>IF(AE2082&gt;0,AG2082/AE2082,"")</x:f>
        <x:v>0.06308967101484939</x:v>
      </x:c>
      <x:c r="AI2082" s="28" t="n">
        <x:v>120795.65</x:v>
      </x:c>
      <x:c r="AJ2082" s="28"/>
      <x:c r="AK2082"/>
      <x:c r="AL2082" t="str">
        <x:v>Completado</x:v>
      </x:c>
      <x:c r="AM2082" t="str">
        <x:f>IF(W2082&lt;0,"Devuelto",AL2082)</x:f>
        <x:v>Completado</x:v>
      </x:c>
      <x:c r="AN2082" t="str">
        <x:v>Tarjeta</x:v>
      </x:c>
      <x:c r="AO2082" s="29" t="str">
        <x:v>Sin observación</x:v>
      </x:c>
      <x:c r="AP2082" t="str">
        <x:f>IF(D2082="","No","Sí")</x:f>
        <x:v>Sí</x:v>
      </x:c>
    </x:row>
    <x:row r="2083">
      <x:c r="A2083" t="n">
        <x:v>2083</x:v>
      </x:c>
      <x:c r="B2083" t="str">
        <x:v>VT0009887</x:v>
      </x:c>
      <x:c r="C2083" t="str">
        <x:v>45776</x:v>
      </x:c>
      <x:c r="D2083" s="27" t="n">
        <x:v>45776</x:v>
      </x:c>
      <x:c r="E2083" t="n">
        <x:f>IF(D2083="","",YEAR(D2083))</x:f>
        <x:v>2025</x:v>
      </x:c>
      <x:c r="F2083" t="n">
        <x:f>IF(D2083="","",MONTH(D2083))</x:f>
        <x:v>4</x:v>
      </x:c>
      <x:c r="G2083" t="str">
        <x:f>IF(D2083="","Fecha no disponible",TEXT(D2083,"mmmm"))</x:f>
        <x:v>April</x:v>
      </x:c>
      <x:c r="H2083" t="str">
        <x:f>IF(D2083="","Fecha no disponible",TEXT(D2083,"yyyy-mm"))</x:f>
        <x:v>2025-04</x:v>
      </x:c>
      <x:c r="I2083" t="str">
        <x:f>IF(D2083="","Fecha no disponible","T"&amp;ROUNDUP(MONTH(D2083)/3,0))</x:f>
        <x:v>T2</x:v>
      </x:c>
      <x:c r="J2083" t="str">
        <x:v>T015</x:v>
      </x:c>
      <x:c r="K2083" t="str">
        <x:v>Tienda Potosí 3</x:v>
      </x:c>
      <x:c r="L2083" t="str">
        <x:v>Mall</x:v>
      </x:c>
      <x:c r="M2083" t="str">
        <x:v>Potosí</x:v>
      </x:c>
      <x:c r="N2083" t="str">
        <x:f>IFERROR(VLOOKUP(M2083,'Mapeos'!$A$4:$B$30,2,FALSE),M2083)</x:f>
        <x:v>Potosí</x:v>
      </x:c>
      <x:c r="O2083" t="str">
        <x:v>C01315</x:v>
      </x:c>
      <x:c r="P2083" t="str">
        <x:v>Empresa</x:v>
      </x:c>
      <x:c r="Q2083" t="str">
        <x:v>P0105</x:v>
      </x:c>
      <x:c r="R2083" t="str">
        <x:v>Hogar</x:v>
      </x:c>
      <x:c r="S2083" t="str">
        <x:v>Marca D</x:v>
      </x:c>
      <x:c r="T2083" t="str">
        <x:v>Tienda</x:v>
      </x:c>
      <x:c r="U2083" t="str">
        <x:f>IFERROR(VLOOKUP(T2083,'Mapeos'!$D$4:$E$25,2,FALSE),T2083)</x:f>
        <x:v>Tienda</x:v>
      </x:c>
      <x:c r="V2083" t="str">
        <x:v>V001</x:v>
      </x:c>
      <x:c r="W2083" t="n">
        <x:v>1</x:v>
      </x:c>
      <x:c r="X2083" s="28" t="n">
        <x:v>156.78</x:v>
      </x:c>
      <x:c r="Y2083" s="20" t="n">
        <x:v>0.15</x:v>
      </x:c>
      <x:c r="Z2083" s="20" t="n">
        <x:f>IF(Y2083&gt;1,Y2083/100,Y2083)</x:f>
        <x:v>0.15</x:v>
      </x:c>
      <x:c r="AA2083" s="28" t="n">
        <x:v>106.98</x:v>
      </x:c>
      <x:c r="AB2083" s="28" t="n">
        <x:v>133.26</x:v>
      </x:c>
      <x:c r="AC2083" s="28" t="str">
        <x:v>BOB</x:v>
      </x:c>
      <x:c r="AD2083" s="28" t="n">
        <x:f>IF(AC2083="USD",AB2083*'Parametros'!$B$4,AB2083)</x:f>
        <x:v>133.26</x:v>
      </x:c>
      <x:c r="AE2083" s="28" t="n">
        <x:f>W2083*X2083*(1-Z2083)</x:f>
        <x:v>133.263</x:v>
      </x:c>
      <x:c r="AF2083" s="28" t="n">
        <x:f>W2083*AA2083</x:f>
        <x:v>106.98</x:v>
      </x:c>
      <x:c r="AG2083" s="28" t="n">
        <x:f>AE2083-AF2083</x:f>
        <x:v>26.283</x:v>
      </x:c>
      <x:c r="AH2083" s="20" t="n">
        <x:f>IF(AE2083&gt;0,AG2083/AE2083,"")</x:f>
        <x:v>0.1972265369982666</x:v>
      </x:c>
      <x:c r="AI2083" s="28" t="n">
        <x:v>159399.71</x:v>
      </x:c>
      <x:c r="AJ2083" s="28" t="n">
        <x:v>123</x:v>
      </x:c>
      <x:c r="AK2083" t="n">
        <x:v>7</x:v>
      </x:c>
      <x:c r="AL2083" t="str">
        <x:v>Completado</x:v>
      </x:c>
      <x:c r="AM2083" t="str">
        <x:f>IF(W2083&lt;0,"Devuelto",AL2083)</x:f>
        <x:v>Completado</x:v>
      </x:c>
      <x:c r="AN2083" t="str">
        <x:v>Transferencia</x:v>
      </x:c>
      <x:c r="AO2083" s="29" t="str">
        <x:v>Sin observación</x:v>
      </x:c>
      <x:c r="AP2083" t="str">
        <x:f>IF(D2083="","No","Sí")</x:f>
        <x:v>Sí</x:v>
      </x:c>
    </x:row>
    <x:row r="2084">
      <x:c r="A2084" t="n">
        <x:v>2084</x:v>
      </x:c>
      <x:c r="B2084" t="str">
        <x:v>VT0009892</x:v>
      </x:c>
      <x:c r="C2084" t="str">
        <x:v>45937</x:v>
      </x:c>
      <x:c r="D2084" s="27" t="n">
        <x:v>45937</x:v>
      </x:c>
      <x:c r="E2084" t="n">
        <x:f>IF(D2084="","",YEAR(D2084))</x:f>
        <x:v>2025</x:v>
      </x:c>
      <x:c r="F2084" t="n">
        <x:f>IF(D2084="","",MONTH(D2084))</x:f>
        <x:v>10</x:v>
      </x:c>
      <x:c r="G2084" t="str">
        <x:f>IF(D2084="","Fecha no disponible",TEXT(D2084,"mmmm"))</x:f>
        <x:v>October</x:v>
      </x:c>
      <x:c r="H2084" t="str">
        <x:f>IF(D2084="","Fecha no disponible",TEXT(D2084,"yyyy-mm"))</x:f>
        <x:v>2025-10</x:v>
      </x:c>
      <x:c r="I2084" t="str">
        <x:f>IF(D2084="","Fecha no disponible","T"&amp;ROUNDUP(MONTH(D2084)/3,0))</x:f>
        <x:v>T4</x:v>
      </x:c>
      <x:c r="J2084" t="str">
        <x:v>T014</x:v>
      </x:c>
      <x:c r="K2084" t="str">
        <x:v>Tienda Potosí 2</x:v>
      </x:c>
      <x:c r="L2084" t="str">
        <x:v>Barrio</x:v>
      </x:c>
      <x:c r="M2084" t="str">
        <x:v>Potosí</x:v>
      </x:c>
      <x:c r="N2084" t="str">
        <x:f>IFERROR(VLOOKUP(M2084,'Mapeos'!$A$4:$B$30,2,FALSE),M2084)</x:f>
        <x:v>Potosí</x:v>
      </x:c>
      <x:c r="O2084" t="str">
        <x:v>C01412</x:v>
      </x:c>
      <x:c r="P2084" t="str">
        <x:v>Empresa</x:v>
      </x:c>
      <x:c r="Q2084" t="str">
        <x:v>P0097</x:v>
      </x:c>
      <x:c r="R2084" t="str">
        <x:v>Electrónica</x:v>
      </x:c>
      <x:c r="S2084" t="str">
        <x:v>Marca D</x:v>
      </x:c>
      <x:c r="T2084" t="str">
        <x:v>Tienda</x:v>
      </x:c>
      <x:c r="U2084" t="str">
        <x:f>IFERROR(VLOOKUP(T2084,'Mapeos'!$D$4:$E$25,2,FALSE),T2084)</x:f>
        <x:v>Tienda</x:v>
      </x:c>
      <x:c r="V2084" t="str">
        <x:v>V010</x:v>
      </x:c>
      <x:c r="W2084" t="n">
        <x:v>1</x:v>
      </x:c>
      <x:c r="X2084" s="28" t="n">
        <x:v>189.74</x:v>
      </x:c>
      <x:c r="Y2084" s="20" t="n">
        <x:v>0.05</x:v>
      </x:c>
      <x:c r="Z2084" s="20" t="n">
        <x:f>IF(Y2084&gt;1,Y2084/100,Y2084)</x:f>
        <x:v>0.05</x:v>
      </x:c>
      <x:c r="AA2084" s="28" t="n">
        <x:v>115.71</x:v>
      </x:c>
      <x:c r="AB2084" s="28" t="n">
        <x:v>180.25</x:v>
      </x:c>
      <x:c r="AC2084" s="28" t="str">
        <x:v>BOB</x:v>
      </x:c>
      <x:c r="AD2084" s="28" t="n">
        <x:f>IF(AC2084="USD",AB2084*'Parametros'!$B$4,AB2084)</x:f>
        <x:v>180.25</x:v>
      </x:c>
      <x:c r="AE2084" s="28" t="n">
        <x:f>W2084*X2084*(1-Z2084)</x:f>
        <x:v>180.25300000000001</x:v>
      </x:c>
      <x:c r="AF2084" s="28" t="n">
        <x:f>W2084*AA2084</x:f>
        <x:v>115.71</x:v>
      </x:c>
      <x:c r="AG2084" s="28" t="n">
        <x:f>AE2084-AF2084</x:f>
        <x:v>64.54300000000002</x:v>
      </x:c>
      <x:c r="AH2084" s="20" t="n">
        <x:f>IF(AE2084&gt;0,AG2084/AE2084,"")</x:f>
        <x:v>0.3580689364393381</x:v>
      </x:c>
      <x:c r="AI2084" s="28" t="n">
        <x:v>166027.73</x:v>
      </x:c>
      <x:c r="AJ2084" s="28"/>
      <x:c r="AK2084"/>
      <x:c r="AL2084" t="str">
        <x:v>Completado</x:v>
      </x:c>
      <x:c r="AM2084" t="str">
        <x:f>IF(W2084&lt;0,"Devuelto",AL2084)</x:f>
        <x:v>Completado</x:v>
      </x:c>
      <x:c r="AN2084" t="str">
        <x:v>Transferencia</x:v>
      </x:c>
      <x:c r="AO2084" s="29" t="str">
        <x:v>Sin observación</x:v>
      </x:c>
      <x:c r="AP2084" t="str">
        <x:f>IF(D2084="","No","Sí")</x:f>
        <x:v>Sí</x:v>
      </x:c>
    </x:row>
    <x:row r="2085">
      <x:c r="A2085" t="n">
        <x:v>2085</x:v>
      </x:c>
      <x:c r="B2085" t="str">
        <x:v>VT0009896</x:v>
      </x:c>
      <x:c r="C2085" t="str">
        <x:v>45813</x:v>
      </x:c>
      <x:c r="D2085" s="27" t="n">
        <x:v>45813</x:v>
      </x:c>
      <x:c r="E2085" t="n">
        <x:f>IF(D2085="","",YEAR(D2085))</x:f>
        <x:v>2025</x:v>
      </x:c>
      <x:c r="F2085" t="n">
        <x:f>IF(D2085="","",MONTH(D2085))</x:f>
        <x:v>6</x:v>
      </x:c>
      <x:c r="G2085" t="str">
        <x:f>IF(D2085="","Fecha no disponible",TEXT(D2085,"mmmm"))</x:f>
        <x:v>June</x:v>
      </x:c>
      <x:c r="H2085" t="str">
        <x:f>IF(D2085="","Fecha no disponible",TEXT(D2085,"yyyy-mm"))</x:f>
        <x:v>2025-06</x:v>
      </x:c>
      <x:c r="I2085" t="str">
        <x:f>IF(D2085="","Fecha no disponible","T"&amp;ROUNDUP(MONTH(D2085)/3,0))</x:f>
        <x:v>T2</x:v>
      </x:c>
      <x:c r="J2085" t="str">
        <x:v>T012</x:v>
      </x:c>
      <x:c r="K2085" t="str">
        <x:v>Tienda Cochabamba 4</x:v>
      </x:c>
      <x:c r="L2085" t="str">
        <x:v>Centro</x:v>
      </x:c>
      <x:c r="M2085" t="str">
        <x:v>Cochabamba</x:v>
      </x:c>
      <x:c r="N2085" t="str">
        <x:f>IFERROR(VLOOKUP(M2085,'Mapeos'!$A$4:$B$30,2,FALSE),M2085)</x:f>
        <x:v>Cochabamba</x:v>
      </x:c>
      <x:c r="O2085" t="str">
        <x:v>C01017</x:v>
      </x:c>
      <x:c r="P2085" t="str">
        <x:v>Frecuente</x:v>
      </x:c>
      <x:c r="Q2085" t="str">
        <x:v>P0088</x:v>
      </x:c>
      <x:c r="R2085" t="str">
        <x:v>Hogar</x:v>
      </x:c>
      <x:c r="S2085" t="str">
        <x:v>Marca B</x:v>
      </x:c>
      <x:c r="T2085" t="str">
        <x:v>Marketplace</x:v>
      </x:c>
      <x:c r="U2085" t="str">
        <x:f>IFERROR(VLOOKUP(T2085,'Mapeos'!$D$4:$E$25,2,FALSE),T2085)</x:f>
        <x:v>Marketplace</x:v>
      </x:c>
      <x:c r="V2085" t="str">
        <x:v>V025</x:v>
      </x:c>
      <x:c r="W2085" t="n">
        <x:v>1</x:v>
      </x:c>
      <x:c r="X2085" s="28" t="n">
        <x:v>271.12</x:v>
      </x:c>
      <x:c r="Y2085" s="20" t="n">
        <x:v>0.05</x:v>
      </x:c>
      <x:c r="Z2085" s="20" t="n">
        <x:f>IF(Y2085&gt;1,Y2085/100,Y2085)</x:f>
        <x:v>0.05</x:v>
      </x:c>
      <x:c r="AA2085" s="28" t="n">
        <x:v>154.37</x:v>
      </x:c>
      <x:c r="AB2085" s="28" t="n">
        <x:v>257.56</x:v>
      </x:c>
      <x:c r="AC2085" s="28" t="str">
        <x:v>BOB</x:v>
      </x:c>
      <x:c r="AD2085" s="28" t="n">
        <x:f>IF(AC2085="USD",AB2085*'Parametros'!$B$4,AB2085)</x:f>
        <x:v>257.56</x:v>
      </x:c>
      <x:c r="AE2085" s="28" t="n">
        <x:f>W2085*X2085*(1-Z2085)</x:f>
        <x:v>257.56399999999996</x:v>
      </x:c>
      <x:c r="AF2085" s="28" t="n">
        <x:f>W2085*AA2085</x:f>
        <x:v>154.37</x:v>
      </x:c>
      <x:c r="AG2085" s="28" t="n">
        <x:f>AE2085-AF2085</x:f>
        <x:v>103.19399999999996</x:v>
      </x:c>
      <x:c r="AH2085" s="20" t="n">
        <x:f>IF(AE2085&gt;0,AG2085/AE2085,"")</x:f>
        <x:v>0.40065381808016637</x:v>
      </x:c>
      <x:c r="AI2085" s="28" t="n">
        <x:v>66741.53</x:v>
      </x:c>
      <x:c r="AJ2085" s="28"/>
      <x:c r="AK2085"/>
      <x:c r="AL2085" t="str">
        <x:v>Completado</x:v>
      </x:c>
      <x:c r="AM2085" t="str">
        <x:f>IF(W2085&lt;0,"Devuelto",AL2085)</x:f>
        <x:v>Completado</x:v>
      </x:c>
      <x:c r="AN2085" t="str">
        <x:v>Tarjeta</x:v>
      </x:c>
      <x:c r="AO2085" s="29" t="str">
        <x:v>Sin observación</x:v>
      </x:c>
      <x:c r="AP2085" t="str">
        <x:f>IF(D2085="","No","Sí")</x:f>
        <x:v>Sí</x:v>
      </x:c>
    </x:row>
    <x:row r="2086">
      <x:c r="A2086" t="n">
        <x:v>2086</x:v>
      </x:c>
      <x:c r="B2086" t="str">
        <x:v>VT0009901</x:v>
      </x:c>
      <x:c r="C2086" t="str">
        <x:v>45604</x:v>
      </x:c>
      <x:c r="D2086" s="27" t="n">
        <x:v>45604</x:v>
      </x:c>
      <x:c r="E2086" t="n">
        <x:f>IF(D2086="","",YEAR(D2086))</x:f>
        <x:v>2024</x:v>
      </x:c>
      <x:c r="F2086" t="n">
        <x:f>IF(D2086="","",MONTH(D2086))</x:f>
        <x:v>11</x:v>
      </x:c>
      <x:c r="G2086" t="str">
        <x:f>IF(D2086="","Fecha no disponible",TEXT(D2086,"mmmm"))</x:f>
        <x:v>November</x:v>
      </x:c>
      <x:c r="H2086" t="str">
        <x:f>IF(D2086="","Fecha no disponible",TEXT(D2086,"yyyy-mm"))</x:f>
        <x:v>2024-11</x:v>
      </x:c>
      <x:c r="I2086" t="str">
        <x:f>IF(D2086="","Fecha no disponible","T"&amp;ROUNDUP(MONTH(D2086)/3,0))</x:f>
        <x:v>T4</x:v>
      </x:c>
      <x:c r="J2086" t="str">
        <x:v>T002</x:v>
      </x:c>
      <x:c r="K2086" t="str">
        <x:v>Tienda La Paz 2</x:v>
      </x:c>
      <x:c r="L2086" t="str">
        <x:v>Mall</x:v>
      </x:c>
      <x:c r="M2086" t="str">
        <x:v>La Paz</x:v>
      </x:c>
      <x:c r="N2086" t="str">
        <x:f>IFERROR(VLOOKUP(M2086,'Mapeos'!$A$4:$B$30,2,FALSE),M2086)</x:f>
        <x:v>La Paz</x:v>
      </x:c>
      <x:c r="O2086" t="str">
        <x:v>C01556</x:v>
      </x:c>
      <x:c r="P2086" t="str">
        <x:v>Premium</x:v>
      </x:c>
      <x:c r="Q2086" t="str">
        <x:v>P0095</x:v>
      </x:c>
      <x:c r="R2086" t="str">
        <x:v>Cuidado Personal</x:v>
      </x:c>
      <x:c r="S2086" t="str">
        <x:v>Marca B</x:v>
      </x:c>
      <x:c r="T2086" t="str">
        <x:v>E-commerce</x:v>
      </x:c>
      <x:c r="U2086" t="str">
        <x:f>IFERROR(VLOOKUP(T2086,'Mapeos'!$D$4:$E$25,2,FALSE),T2086)</x:f>
        <x:v>E-commerce</x:v>
      </x:c>
      <x:c r="V2086" t="str">
        <x:v>V001</x:v>
      </x:c>
      <x:c r="W2086" t="n">
        <x:v>1</x:v>
      </x:c>
      <x:c r="X2086" s="28" t="n">
        <x:v>59.44</x:v>
      </x:c>
      <x:c r="Y2086" s="20" t="n">
        <x:v>0</x:v>
      </x:c>
      <x:c r="Z2086" s="20" t="n">
        <x:f>IF(Y2086&gt;1,Y2086/100,Y2086)</x:f>
        <x:v>0</x:v>
      </x:c>
      <x:c r="AA2086" s="28" t="n">
        <x:v>27.35</x:v>
      </x:c>
      <x:c r="AB2086" s="28" t="n">
        <x:v>59.44</x:v>
      </x:c>
      <x:c r="AC2086" s="28" t="str">
        <x:v>BOB</x:v>
      </x:c>
      <x:c r="AD2086" s="28" t="n">
        <x:f>IF(AC2086="USD",AB2086*'Parametros'!$B$4,AB2086)</x:f>
        <x:v>59.44</x:v>
      </x:c>
      <x:c r="AE2086" s="28" t="n">
        <x:f>W2086*X2086*(1-Z2086)</x:f>
        <x:v>59.44</x:v>
      </x:c>
      <x:c r="AF2086" s="28" t="n">
        <x:f>W2086*AA2086</x:f>
        <x:v>27.35</x:v>
      </x:c>
      <x:c r="AG2086" s="28" t="n">
        <x:f>AE2086-AF2086</x:f>
        <x:v>32.089999999999996</x:v>
      </x:c>
      <x:c r="AH2086" s="20" t="n">
        <x:f>IF(AE2086&gt;0,AG2086/AE2086,"")</x:f>
        <x:v>0.539872139973082</x:v>
      </x:c>
      <x:c r="AI2086" s="28" t="n">
        <x:v>96017.01</x:v>
      </x:c>
      <x:c r="AJ2086" s="28"/>
      <x:c r="AK2086"/>
      <x:c r="AL2086" t="str">
        <x:v>Completado</x:v>
      </x:c>
      <x:c r="AM2086" t="str">
        <x:f>IF(W2086&lt;0,"Devuelto",AL2086)</x:f>
        <x:v>Completado</x:v>
      </x:c>
      <x:c r="AN2086" t="str">
        <x:v>Tarjeta</x:v>
      </x:c>
      <x:c r="AO2086" s="29" t="str">
        <x:v>Sin observación</x:v>
      </x:c>
      <x:c r="AP2086" t="str">
        <x:f>IF(D2086="","No","Sí")</x:f>
        <x:v>Sí</x:v>
      </x:c>
    </x:row>
    <x:row r="2087">
      <x:c r="A2087" t="n">
        <x:v>2087</x:v>
      </x:c>
      <x:c r="B2087" t="str">
        <x:v>VT0009906</x:v>
      </x:c>
      <x:c r="C2087" t="str">
        <x:v>45985</x:v>
      </x:c>
      <x:c r="D2087" s="27" t="n">
        <x:v>45985</x:v>
      </x:c>
      <x:c r="E2087" t="n">
        <x:f>IF(D2087="","",YEAR(D2087))</x:f>
        <x:v>2025</x:v>
      </x:c>
      <x:c r="F2087" t="n">
        <x:f>IF(D2087="","",MONTH(D2087))</x:f>
        <x:v>11</x:v>
      </x:c>
      <x:c r="G2087" t="str">
        <x:f>IF(D2087="","Fecha no disponible",TEXT(D2087,"mmmm"))</x:f>
        <x:v>November</x:v>
      </x:c>
      <x:c r="H2087" t="str">
        <x:f>IF(D2087="","Fecha no disponible",TEXT(D2087,"yyyy-mm"))</x:f>
        <x:v>2025-11</x:v>
      </x:c>
      <x:c r="I2087" t="str">
        <x:f>IF(D2087="","Fecha no disponible","T"&amp;ROUNDUP(MONTH(D2087)/3,0))</x:f>
        <x:v>T4</x:v>
      </x:c>
      <x:c r="J2087" t="str">
        <x:v>T013</x:v>
      </x:c>
      <x:c r="K2087" t="str">
        <x:v>Tienda Potosí 1</x:v>
      </x:c>
      <x:c r="L2087" t="str">
        <x:v>Centro</x:v>
      </x:c>
      <x:c r="M2087" t="str">
        <x:v>Potosí</x:v>
      </x:c>
      <x:c r="N2087" t="str">
        <x:f>IFERROR(VLOOKUP(M2087,'Mapeos'!$A$4:$B$30,2,FALSE),M2087)</x:f>
        <x:v>Potosí</x:v>
      </x:c>
      <x:c r="O2087" t="str">
        <x:v>C00121</x:v>
      </x:c>
      <x:c r="P2087" t="str">
        <x:v>Empresa</x:v>
      </x:c>
      <x:c r="Q2087" t="str">
        <x:v>P0138</x:v>
      </x:c>
      <x:c r="R2087" t="str">
        <x:v>Alimentos</x:v>
      </x:c>
      <x:c r="S2087" t="str">
        <x:v>Marca D</x:v>
      </x:c>
      <x:c r="T2087" t="str">
        <x:v>Tienda</x:v>
      </x:c>
      <x:c r="U2087" t="str">
        <x:f>IFERROR(VLOOKUP(T2087,'Mapeos'!$D$4:$E$25,2,FALSE),T2087)</x:f>
        <x:v>Tienda</x:v>
      </x:c>
      <x:c r="V2087" t="str">
        <x:v>V019</x:v>
      </x:c>
      <x:c r="W2087" t="n">
        <x:v>2</x:v>
      </x:c>
      <x:c r="X2087" s="28" t="n">
        <x:v>8.34</x:v>
      </x:c>
      <x:c r="Y2087" s="20" t="n">
        <x:v>0.25</x:v>
      </x:c>
      <x:c r="Z2087" s="20" t="n">
        <x:f>IF(Y2087&gt;1,Y2087/100,Y2087)</x:f>
        <x:v>0.25</x:v>
      </x:c>
      <x:c r="AA2087" s="28" t="n">
        <x:v>6.07</x:v>
      </x:c>
      <x:c r="AB2087" s="28" t="n">
        <x:v>12.51</x:v>
      </x:c>
      <x:c r="AC2087" s="28" t="str">
        <x:v>BOB</x:v>
      </x:c>
      <x:c r="AD2087" s="28" t="n">
        <x:f>IF(AC2087="USD",AB2087*'Parametros'!$B$4,AB2087)</x:f>
        <x:v>12.51</x:v>
      </x:c>
      <x:c r="AE2087" s="28" t="n">
        <x:f>W2087*X2087*(1-Z2087)</x:f>
        <x:v>12.51</x:v>
      </x:c>
      <x:c r="AF2087" s="28" t="n">
        <x:f>W2087*AA2087</x:f>
        <x:v>12.14</x:v>
      </x:c>
      <x:c r="AG2087" s="28" t="n">
        <x:f>AE2087-AF2087</x:f>
        <x:v>0.3699999999999992</x:v>
      </x:c>
      <x:c r="AH2087" s="20" t="n">
        <x:f>IF(AE2087&gt;0,AG2087/AE2087,"")</x:f>
        <x:v>0.029576338928856853</x:v>
      </x:c>
      <x:c r="AI2087" s="28" t="n">
        <x:v>128542.39</x:v>
      </x:c>
      <x:c r="AJ2087" s="28"/>
      <x:c r="AK2087"/>
      <x:c r="AL2087" t="str">
        <x:v>Completado</x:v>
      </x:c>
      <x:c r="AM2087" t="str">
        <x:f>IF(W2087&lt;0,"Devuelto",AL2087)</x:f>
        <x:v>Completado</x:v>
      </x:c>
      <x:c r="AN2087" t="str">
        <x:v>QR</x:v>
      </x:c>
      <x:c r="AO2087" s="29" t="str">
        <x:v>Sin observación</x:v>
      </x:c>
      <x:c r="AP2087" t="str">
        <x:f>IF(D2087="","No","Sí")</x:f>
        <x:v>Sí</x:v>
      </x:c>
    </x:row>
    <x:row r="2088">
      <x:c r="A2088" t="n">
        <x:v>2088</x:v>
      </x:c>
      <x:c r="B2088" t="str">
        <x:v>VT0009911</x:v>
      </x:c>
      <x:c r="C2088" t="str">
        <x:v>45934</x:v>
      </x:c>
      <x:c r="D2088" s="27" t="n">
        <x:v>45934</x:v>
      </x:c>
      <x:c r="E2088" t="n">
        <x:f>IF(D2088="","",YEAR(D2088))</x:f>
        <x:v>2025</x:v>
      </x:c>
      <x:c r="F2088" t="n">
        <x:f>IF(D2088="","",MONTH(D2088))</x:f>
        <x:v>10</x:v>
      </x:c>
      <x:c r="G2088" t="str">
        <x:f>IF(D2088="","Fecha no disponible",TEXT(D2088,"mmmm"))</x:f>
        <x:v>October</x:v>
      </x:c>
      <x:c r="H2088" t="str">
        <x:f>IF(D2088="","Fecha no disponible",TEXT(D2088,"yyyy-mm"))</x:f>
        <x:v>2025-10</x:v>
      </x:c>
      <x:c r="I2088" t="str">
        <x:f>IF(D2088="","Fecha no disponible","T"&amp;ROUNDUP(MONTH(D2088)/3,0))</x:f>
        <x:v>T4</x:v>
      </x:c>
      <x:c r="J2088" t="str">
        <x:v>T006</x:v>
      </x:c>
      <x:c r="K2088" t="str">
        <x:v>Tienda Santa Cruz 2</x:v>
      </x:c>
      <x:c r="L2088" t="str">
        <x:v>Mall</x:v>
      </x:c>
      <x:c r="M2088" t="str">
        <x:v>Santa Cruz</x:v>
      </x:c>
      <x:c r="N2088" t="str">
        <x:f>IFERROR(VLOOKUP(M2088,'Mapeos'!$A$4:$B$30,2,FALSE),M2088)</x:f>
        <x:v>Santa Cruz</x:v>
      </x:c>
      <x:c r="O2088" t="str">
        <x:v>C01209</x:v>
      </x:c>
      <x:c r="P2088" t="str">
        <x:v>Premium</x:v>
      </x:c>
      <x:c r="Q2088" t="str">
        <x:v>P0088</x:v>
      </x:c>
      <x:c r="R2088" t="str">
        <x:v>Hogar</x:v>
      </x:c>
      <x:c r="S2088" t="str">
        <x:v>Marca B</x:v>
      </x:c>
      <x:c r="T2088" t="str">
        <x:v>Tienda</x:v>
      </x:c>
      <x:c r="U2088" t="str">
        <x:f>IFERROR(VLOOKUP(T2088,'Mapeos'!$D$4:$E$25,2,FALSE),T2088)</x:f>
        <x:v>Tienda</x:v>
      </x:c>
      <x:c r="V2088" t="str">
        <x:v>V010</x:v>
      </x:c>
      <x:c r="W2088" t="n">
        <x:v>2</x:v>
      </x:c>
      <x:c r="X2088" s="28" t="n">
        <x:v>301.2</x:v>
      </x:c>
      <x:c r="Y2088" s="20" t="n">
        <x:v>0</x:v>
      </x:c>
      <x:c r="Z2088" s="20" t="n">
        <x:f>IF(Y2088&gt;1,Y2088/100,Y2088)</x:f>
        <x:v>0</x:v>
      </x:c>
      <x:c r="AA2088" s="28" t="n">
        <x:v>154.37</x:v>
      </x:c>
      <x:c r="AB2088" s="28" t="n">
        <x:v>602.4</x:v>
      </x:c>
      <x:c r="AC2088" s="28" t="str">
        <x:v>BOB</x:v>
      </x:c>
      <x:c r="AD2088" s="28" t="n">
        <x:f>IF(AC2088="USD",AB2088*'Parametros'!$B$4,AB2088)</x:f>
        <x:v>602.4</x:v>
      </x:c>
      <x:c r="AE2088" s="28" t="n">
        <x:f>W2088*X2088*(1-Z2088)</x:f>
        <x:v>602.4</x:v>
      </x:c>
      <x:c r="AF2088" s="28" t="n">
        <x:f>W2088*AA2088</x:f>
        <x:v>308.74</x:v>
      </x:c>
      <x:c r="AG2088" s="28" t="n">
        <x:f>AE2088-AF2088</x:f>
        <x:v>293.65999999999997</x:v>
      </x:c>
      <x:c r="AH2088" s="20" t="n">
        <x:f>IF(AE2088&gt;0,AG2088/AE2088,"")</x:f>
        <x:v>0.4874833997343957</x:v>
      </x:c>
      <x:c r="AI2088" s="28" t="n">
        <x:v>153232.59</x:v>
      </x:c>
      <x:c r="AJ2088" s="28"/>
      <x:c r="AK2088"/>
      <x:c r="AL2088" t="str">
        <x:v>Completado</x:v>
      </x:c>
      <x:c r="AM2088" t="str">
        <x:f>IF(W2088&lt;0,"Devuelto",AL2088)</x:f>
        <x:v>Completado</x:v>
      </x:c>
      <x:c r="AN2088" t="str">
        <x:v>QR</x:v>
      </x:c>
      <x:c r="AO2088" s="29" t="str">
        <x:v>Sin observación</x:v>
      </x:c>
      <x:c r="AP2088" t="str">
        <x:f>IF(D2088="","No","Sí")</x:f>
        <x:v>Sí</x:v>
      </x:c>
    </x:row>
    <x:row r="2089">
      <x:c r="A2089" t="n">
        <x:v>2089</x:v>
      </x:c>
      <x:c r="B2089" t="str">
        <x:v>VT0009915</x:v>
      </x:c>
      <x:c r="C2089" t="str">
        <x:v>45341</x:v>
      </x:c>
      <x:c r="D2089" s="27" t="n">
        <x:v>45341</x:v>
      </x:c>
      <x:c r="E2089" t="n">
        <x:f>IF(D2089="","",YEAR(D2089))</x:f>
        <x:v>2024</x:v>
      </x:c>
      <x:c r="F2089" t="n">
        <x:f>IF(D2089="","",MONTH(D2089))</x:f>
        <x:v>2</x:v>
      </x:c>
      <x:c r="G2089" t="str">
        <x:f>IF(D2089="","Fecha no disponible",TEXT(D2089,"mmmm"))</x:f>
        <x:v>February</x:v>
      </x:c>
      <x:c r="H2089" t="str">
        <x:f>IF(D2089="","Fecha no disponible",TEXT(D2089,"yyyy-mm"))</x:f>
        <x:v>2024-02</x:v>
      </x:c>
      <x:c r="I2089" t="str">
        <x:f>IF(D2089="","Fecha no disponible","T"&amp;ROUNDUP(MONTH(D2089)/3,0))</x:f>
        <x:v>T1</x:v>
      </x:c>
      <x:c r="J2089" t="str">
        <x:v>T012</x:v>
      </x:c>
      <x:c r="K2089" t="str">
        <x:v>Tienda Cochabamba 4</x:v>
      </x:c>
      <x:c r="L2089" t="str">
        <x:v>Centro</x:v>
      </x:c>
      <x:c r="M2089" t="str">
        <x:v>Cochabamba</x:v>
      </x:c>
      <x:c r="N2089" t="str">
        <x:f>IFERROR(VLOOKUP(M2089,'Mapeos'!$A$4:$B$30,2,FALSE),M2089)</x:f>
        <x:v>Cochabamba</x:v>
      </x:c>
      <x:c r="O2089" t="str">
        <x:v>C00673</x:v>
      </x:c>
      <x:c r="P2089" t="str">
        <x:v>Empresa</x:v>
      </x:c>
      <x:c r="Q2089" t="str">
        <x:v>P0076</x:v>
      </x:c>
      <x:c r="R2089" t="str">
        <x:v>Hogar</x:v>
      </x:c>
      <x:c r="S2089" t="str">
        <x:v>Marca B</x:v>
      </x:c>
      <x:c r="T2089" t="str">
        <x:v>Tienda</x:v>
      </x:c>
      <x:c r="U2089" t="str">
        <x:f>IFERROR(VLOOKUP(T2089,'Mapeos'!$D$4:$E$25,2,FALSE),T2089)</x:f>
        <x:v>Tienda</x:v>
      </x:c>
      <x:c r="V2089" t="str">
        <x:v>V004</x:v>
      </x:c>
      <x:c r="W2089" t="n">
        <x:v>3</x:v>
      </x:c>
      <x:c r="X2089" s="28" t="n">
        <x:v>263.05</x:v>
      </x:c>
      <x:c r="Y2089" s="20" t="n">
        <x:v>0.1</x:v>
      </x:c>
      <x:c r="Z2089" s="20" t="n">
        <x:f>IF(Y2089&gt;1,Y2089/100,Y2089)</x:f>
        <x:v>0.1</x:v>
      </x:c>
      <x:c r="AA2089" s="28" t="n">
        <x:v>166.79</x:v>
      </x:c>
      <x:c r="AB2089" s="28" t="n">
        <x:v>710.24</x:v>
      </x:c>
      <x:c r="AC2089" s="28" t="str">
        <x:v>BOB</x:v>
      </x:c>
      <x:c r="AD2089" s="28" t="n">
        <x:f>IF(AC2089="USD",AB2089*'Parametros'!$B$4,AB2089)</x:f>
        <x:v>710.24</x:v>
      </x:c>
      <x:c r="AE2089" s="28" t="n">
        <x:f>W2089*X2089*(1-Z2089)</x:f>
        <x:v>710.2350000000001</x:v>
      </x:c>
      <x:c r="AF2089" s="28" t="n">
        <x:f>W2089*AA2089</x:f>
        <x:v>500.37</x:v>
      </x:c>
      <x:c r="AG2089" s="28" t="n">
        <x:f>AE2089-AF2089</x:f>
        <x:v>209.86500000000012</x:v>
      </x:c>
      <x:c r="AH2089" s="20" t="n">
        <x:f>IF(AE2089&gt;0,AG2089/AE2089,"")</x:f>
        <x:v>0.2954867051046486</x:v>
      </x:c>
      <x:c r="AI2089" s="28" t="n">
        <x:v>150225.5</x:v>
      </x:c>
      <x:c r="AJ2089" s="28"/>
      <x:c r="AK2089"/>
      <x:c r="AL2089" t="str">
        <x:v>Completado</x:v>
      </x:c>
      <x:c r="AM2089" t="str">
        <x:f>IF(W2089&lt;0,"Devuelto",AL2089)</x:f>
        <x:v>Completado</x:v>
      </x:c>
      <x:c r="AN2089" t="str">
        <x:v>Tarjeta</x:v>
      </x:c>
      <x:c r="AO2089" s="29" t="str">
        <x:v>Sin observación</x:v>
      </x:c>
      <x:c r="AP2089" t="str">
        <x:f>IF(D2089="","No","Sí")</x:f>
        <x:v>Sí</x:v>
      </x:c>
    </x:row>
    <x:row r="2090">
      <x:c r="A2090" t="n">
        <x:v>2090</x:v>
      </x:c>
      <x:c r="B2090" t="str">
        <x:v>VT0009920</x:v>
      </x:c>
      <x:c r="C2090" t="str">
        <x:v>45975</x:v>
      </x:c>
      <x:c r="D2090" s="27" t="n">
        <x:v>45975</x:v>
      </x:c>
      <x:c r="E2090" t="n">
        <x:f>IF(D2090="","",YEAR(D2090))</x:f>
        <x:v>2025</x:v>
      </x:c>
      <x:c r="F2090" t="n">
        <x:f>IF(D2090="","",MONTH(D2090))</x:f>
        <x:v>11</x:v>
      </x:c>
      <x:c r="G2090" t="str">
        <x:f>IF(D2090="","Fecha no disponible",TEXT(D2090,"mmmm"))</x:f>
        <x:v>November</x:v>
      </x:c>
      <x:c r="H2090" t="str">
        <x:f>IF(D2090="","Fecha no disponible",TEXT(D2090,"yyyy-mm"))</x:f>
        <x:v>2025-11</x:v>
      </x:c>
      <x:c r="I2090" t="str">
        <x:f>IF(D2090="","Fecha no disponible","T"&amp;ROUNDUP(MONTH(D2090)/3,0))</x:f>
        <x:v>T4</x:v>
      </x:c>
      <x:c r="J2090" t="str">
        <x:v>T018</x:v>
      </x:c>
      <x:c r="K2090" t="str">
        <x:v>Tienda Sucre 2</x:v>
      </x:c>
      <x:c r="L2090" t="str">
        <x:v>Mall</x:v>
      </x:c>
      <x:c r="M2090" t="str">
        <x:v>Sucre</x:v>
      </x:c>
      <x:c r="N2090" t="str">
        <x:f>IFERROR(VLOOKUP(M2090,'Mapeos'!$A$4:$B$30,2,FALSE),M2090)</x:f>
        <x:v>Sucre</x:v>
      </x:c>
      <x:c r="O2090" t="str">
        <x:v>C01326</x:v>
      </x:c>
      <x:c r="P2090" t="str">
        <x:v>Masivo</x:v>
      </x:c>
      <x:c r="Q2090" t="str">
        <x:v>P0119</x:v>
      </x:c>
      <x:c r="R2090" t="str">
        <x:v>Hogar</x:v>
      </x:c>
      <x:c r="S2090" t="str">
        <x:v>Marca D</x:v>
      </x:c>
      <x:c r="T2090" t="str">
        <x:v>Tienda</x:v>
      </x:c>
      <x:c r="U2090" t="str">
        <x:f>IFERROR(VLOOKUP(T2090,'Mapeos'!$D$4:$E$25,2,FALSE),T2090)</x:f>
        <x:v>Tienda</x:v>
      </x:c>
      <x:c r="V2090" t="str">
        <x:v>V030</x:v>
      </x:c>
      <x:c r="W2090" t="n">
        <x:v>0</x:v>
      </x:c>
      <x:c r="X2090" s="28" t="n">
        <x:v>366.38</x:v>
      </x:c>
      <x:c r="Y2090" s="20" t="n">
        <x:v>0</x:v>
      </x:c>
      <x:c r="Z2090" s="20" t="n">
        <x:f>IF(Y2090&gt;1,Y2090/100,Y2090)</x:f>
        <x:v>0</x:v>
      </x:c>
      <x:c r="AA2090" s="28" t="n">
        <x:v>226.47</x:v>
      </x:c>
      <x:c r="AB2090" s="28" t="n">
        <x:v>0</x:v>
      </x:c>
      <x:c r="AC2090" s="28" t="str">
        <x:v>BOB</x:v>
      </x:c>
      <x:c r="AD2090" s="28" t="n">
        <x:f>IF(AC2090="USD",AB2090*'Parametros'!$B$4,AB2090)</x:f>
        <x:v>0</x:v>
      </x:c>
      <x:c r="AE2090" s="28" t="n">
        <x:f>W2090*X2090*(1-Z2090)</x:f>
        <x:v>0</x:v>
      </x:c>
      <x:c r="AF2090" s="28" t="n">
        <x:f>W2090*AA2090</x:f>
        <x:v>0</x:v>
      </x:c>
      <x:c r="AG2090" s="28" t="n">
        <x:f>AE2090-AF2090</x:f>
        <x:v>0</x:v>
      </x:c>
      <x:c r="AH2090" s="20" t="str">
        <x:f>IF(AE2090&gt;0,AG2090/AE2090,"")</x:f>
      </x:c>
      <x:c r="AI2090" s="28" t="n">
        <x:v>153823.32</x:v>
      </x:c>
      <x:c r="AJ2090" s="28"/>
      <x:c r="AK2090"/>
      <x:c r="AL2090" t="str">
        <x:v>Cancelado</x:v>
      </x:c>
      <x:c r="AM2090" t="str">
        <x:f>IF(W2090&lt;0,"Devuelto",AL2090)</x:f>
        <x:v>Cancelado</x:v>
      </x:c>
      <x:c r="AN2090" t="str">
        <x:v>Tarjeta</x:v>
      </x:c>
      <x:c r="AO2090" s="29" t="str">
        <x:v>Sin observación</x:v>
      </x:c>
      <x:c r="AP2090" t="str">
        <x:f>IF(D2090="","No","Sí")</x:f>
        <x:v>Sí</x:v>
      </x:c>
    </x:row>
    <x:row r="2091">
      <x:c r="A2091" t="n">
        <x:v>2091</x:v>
      </x:c>
      <x:c r="B2091" t="str">
        <x:v>VT0009925</x:v>
      </x:c>
      <x:c r="C2091" t="str">
        <x:v>45377</x:v>
      </x:c>
      <x:c r="D2091" s="27" t="n">
        <x:v>45377</x:v>
      </x:c>
      <x:c r="E2091" t="n">
        <x:f>IF(D2091="","",YEAR(D2091))</x:f>
        <x:v>2024</x:v>
      </x:c>
      <x:c r="F2091" t="n">
        <x:f>IF(D2091="","",MONTH(D2091))</x:f>
        <x:v>3</x:v>
      </x:c>
      <x:c r="G2091" t="str">
        <x:f>IF(D2091="","Fecha no disponible",TEXT(D2091,"mmmm"))</x:f>
        <x:v>March</x:v>
      </x:c>
      <x:c r="H2091" t="str">
        <x:f>IF(D2091="","Fecha no disponible",TEXT(D2091,"yyyy-mm"))</x:f>
        <x:v>2024-03</x:v>
      </x:c>
      <x:c r="I2091" t="str">
        <x:f>IF(D2091="","Fecha no disponible","T"&amp;ROUNDUP(MONTH(D2091)/3,0))</x:f>
        <x:v>T1</x:v>
      </x:c>
      <x:c r="J2091" t="str">
        <x:v>T012</x:v>
      </x:c>
      <x:c r="K2091" t="str">
        <x:v>Tienda Cochabamba 4</x:v>
      </x:c>
      <x:c r="L2091" t="str">
        <x:v>Centro</x:v>
      </x:c>
      <x:c r="M2091" t="str">
        <x:v>Cochabamba</x:v>
      </x:c>
      <x:c r="N2091" t="str">
        <x:f>IFERROR(VLOOKUP(M2091,'Mapeos'!$A$4:$B$30,2,FALSE),M2091)</x:f>
        <x:v>Cochabamba</x:v>
      </x:c>
      <x:c r="O2091" t="str">
        <x:v>C00572</x:v>
      </x:c>
      <x:c r="P2091" t="str">
        <x:v>Empresa</x:v>
      </x:c>
      <x:c r="Q2091" t="str">
        <x:v>P0107</x:v>
      </x:c>
      <x:c r="R2091" t="str">
        <x:v>Hogar</x:v>
      </x:c>
      <x:c r="S2091" t="str">
        <x:v>Marca D</x:v>
      </x:c>
      <x:c r="T2091" t="str">
        <x:v>Tienda</x:v>
      </x:c>
      <x:c r="U2091" t="str">
        <x:f>IFERROR(VLOOKUP(T2091,'Mapeos'!$D$4:$E$25,2,FALSE),T2091)</x:f>
        <x:v>Tienda</x:v>
      </x:c>
      <x:c r="V2091" t="str">
        <x:v>V032</x:v>
      </x:c>
      <x:c r="W2091" t="n">
        <x:v>1</x:v>
      </x:c>
      <x:c r="X2091" s="28" t="n">
        <x:v>214.1</x:v>
      </x:c>
      <x:c r="Y2091" s="20" t="n">
        <x:v>0.25</x:v>
      </x:c>
      <x:c r="Z2091" s="20" t="n">
        <x:f>IF(Y2091&gt;1,Y2091/100,Y2091)</x:f>
        <x:v>0.25</x:v>
      </x:c>
      <x:c r="AA2091" s="28" t="n">
        <x:v>137.99</x:v>
      </x:c>
      <x:c r="AB2091" s="28" t="n">
        <x:v>160.57</x:v>
      </x:c>
      <x:c r="AC2091" s="28" t="str">
        <x:v>BOB</x:v>
      </x:c>
      <x:c r="AD2091" s="28" t="n">
        <x:f>IF(AC2091="USD",AB2091*'Parametros'!$B$4,AB2091)</x:f>
        <x:v>160.57</x:v>
      </x:c>
      <x:c r="AE2091" s="28" t="n">
        <x:f>W2091*X2091*(1-Z2091)</x:f>
        <x:v>160.575</x:v>
      </x:c>
      <x:c r="AF2091" s="28" t="n">
        <x:f>W2091*AA2091</x:f>
        <x:v>137.99</x:v>
      </x:c>
      <x:c r="AG2091" s="28" t="n">
        <x:f>AE2091-AF2091</x:f>
        <x:v>22.58499999999998</x:v>
      </x:c>
      <x:c r="AH2091" s="20" t="n">
        <x:f>IF(AE2091&gt;0,AG2091/AE2091,"")</x:f>
        <x:v>0.1406507862369608</x:v>
      </x:c>
      <x:c r="AI2091" s="28" t="n">
        <x:v>141279.41</x:v>
      </x:c>
      <x:c r="AJ2091" s="28"/>
      <x:c r="AK2091"/>
      <x:c r="AL2091" t="str">
        <x:v>Completado</x:v>
      </x:c>
      <x:c r="AM2091" t="str">
        <x:f>IF(W2091&lt;0,"Devuelto",AL2091)</x:f>
        <x:v>Completado</x:v>
      </x:c>
      <x:c r="AN2091" t="str">
        <x:v>QR</x:v>
      </x:c>
      <x:c r="AO2091" s="29" t="str">
        <x:v>Sin observación</x:v>
      </x:c>
      <x:c r="AP2091" t="str">
        <x:f>IF(D2091="","No","Sí")</x:f>
        <x:v>Sí</x:v>
      </x:c>
    </x:row>
    <x:row r="2092">
      <x:c r="A2092" t="n">
        <x:v>2092</x:v>
      </x:c>
      <x:c r="B2092" t="str">
        <x:v>VT0009930</x:v>
      </x:c>
      <x:c r="C2092" t="str">
        <x:v>45351</x:v>
      </x:c>
      <x:c r="D2092" s="27" t="n">
        <x:v>45351</x:v>
      </x:c>
      <x:c r="E2092" t="n">
        <x:f>IF(D2092="","",YEAR(D2092))</x:f>
        <x:v>2024</x:v>
      </x:c>
      <x:c r="F2092" t="n">
        <x:f>IF(D2092="","",MONTH(D2092))</x:f>
        <x:v>2</x:v>
      </x:c>
      <x:c r="G2092" t="str">
        <x:f>IF(D2092="","Fecha no disponible",TEXT(D2092,"mmmm"))</x:f>
        <x:v>February</x:v>
      </x:c>
      <x:c r="H2092" t="str">
        <x:f>IF(D2092="","Fecha no disponible",TEXT(D2092,"yyyy-mm"))</x:f>
        <x:v>2024-02</x:v>
      </x:c>
      <x:c r="I2092" t="str">
        <x:f>IF(D2092="","Fecha no disponible","T"&amp;ROUNDUP(MONTH(D2092)/3,0))</x:f>
        <x:v>T1</x:v>
      </x:c>
      <x:c r="J2092" t="str">
        <x:v>T011</x:v>
      </x:c>
      <x:c r="K2092" t="str">
        <x:v>Tienda Cochabamba 3</x:v>
      </x:c>
      <x:c r="L2092" t="str">
        <x:v>Mall</x:v>
      </x:c>
      <x:c r="M2092" t="str">
        <x:v>Cochabamba</x:v>
      </x:c>
      <x:c r="N2092" t="str">
        <x:f>IFERROR(VLOOKUP(M2092,'Mapeos'!$A$4:$B$30,2,FALSE),M2092)</x:f>
        <x:v>Cochabamba</x:v>
      </x:c>
      <x:c r="O2092" t="str">
        <x:v>C00224</x:v>
      </x:c>
      <x:c r="P2092" t="str">
        <x:v>Masivo</x:v>
      </x:c>
      <x:c r="Q2092" t="str">
        <x:v>P0038</x:v>
      </x:c>
      <x:c r="R2092" t="str">
        <x:v>Deportes</x:v>
      </x:c>
      <x:c r="S2092" t="str">
        <x:v>Marca A</x:v>
      </x:c>
      <x:c r="T2092" t="str">
        <x:v>Tienda</x:v>
      </x:c>
      <x:c r="U2092" t="str">
        <x:f>IFERROR(VLOOKUP(T2092,'Mapeos'!$D$4:$E$25,2,FALSE),T2092)</x:f>
        <x:v>Tienda</x:v>
      </x:c>
      <x:c r="V2092" t="str">
        <x:v>V027</x:v>
      </x:c>
      <x:c r="W2092" t="n">
        <x:v>1</x:v>
      </x:c>
      <x:c r="X2092" s="28" t="n">
        <x:v>343.86</x:v>
      </x:c>
      <x:c r="Y2092" s="20" t="n">
        <x:v>0</x:v>
      </x:c>
      <x:c r="Z2092" s="20" t="n">
        <x:f>IF(Y2092&gt;1,Y2092/100,Y2092)</x:f>
        <x:v>0</x:v>
      </x:c>
      <x:c r="AA2092" s="28" t="n">
        <x:v>203.7</x:v>
      </x:c>
      <x:c r="AB2092" s="28" t="n">
        <x:v>343.86</x:v>
      </x:c>
      <x:c r="AC2092" s="28" t="str">
        <x:v>BOB</x:v>
      </x:c>
      <x:c r="AD2092" s="28" t="n">
        <x:f>IF(AC2092="USD",AB2092*'Parametros'!$B$4,AB2092)</x:f>
        <x:v>343.86</x:v>
      </x:c>
      <x:c r="AE2092" s="28" t="n">
        <x:f>W2092*X2092*(1-Z2092)</x:f>
        <x:v>343.86</x:v>
      </x:c>
      <x:c r="AF2092" s="28" t="n">
        <x:f>W2092*AA2092</x:f>
        <x:v>203.7</x:v>
      </x:c>
      <x:c r="AG2092" s="28" t="n">
        <x:f>AE2092-AF2092</x:f>
        <x:v>140.16000000000003</x:v>
      </x:c>
      <x:c r="AH2092" s="20" t="n">
        <x:f>IF(AE2092&gt;0,AG2092/AE2092,"")</x:f>
        <x:v>0.4076077473390334</x:v>
      </x:c>
      <x:c r="AI2092" s="28" t="n">
        <x:v>150225.5</x:v>
      </x:c>
      <x:c r="AJ2092" s="28"/>
      <x:c r="AK2092"/>
      <x:c r="AL2092" t="str">
        <x:v>Completado</x:v>
      </x:c>
      <x:c r="AM2092" t="str">
        <x:f>IF(W2092&lt;0,"Devuelto",AL2092)</x:f>
        <x:v>Completado</x:v>
      </x:c>
      <x:c r="AN2092" t="str">
        <x:v>Efectivo</x:v>
      </x:c>
      <x:c r="AO2092" s="29" t="str">
        <x:v>Sin observación</x:v>
      </x:c>
      <x:c r="AP2092" t="str">
        <x:f>IF(D2092="","No","Sí")</x:f>
        <x:v>Sí</x:v>
      </x:c>
    </x:row>
    <x:row r="2093">
      <x:c r="A2093" t="n">
        <x:v>2093</x:v>
      </x:c>
      <x:c r="B2093" t="str">
        <x:v>VT0009934</x:v>
      </x:c>
      <x:c r="C2093" t="str">
        <x:v>46043</x:v>
      </x:c>
      <x:c r="D2093" s="27" t="n">
        <x:v>46043</x:v>
      </x:c>
      <x:c r="E2093" t="n">
        <x:f>IF(D2093="","",YEAR(D2093))</x:f>
        <x:v>2026</x:v>
      </x:c>
      <x:c r="F2093" t="n">
        <x:f>IF(D2093="","",MONTH(D2093))</x:f>
        <x:v>1</x:v>
      </x:c>
      <x:c r="G2093" t="str">
        <x:f>IF(D2093="","Fecha no disponible",TEXT(D2093,"mmmm"))</x:f>
        <x:v>January</x:v>
      </x:c>
      <x:c r="H2093" t="str">
        <x:f>IF(D2093="","Fecha no disponible",TEXT(D2093,"yyyy-mm"))</x:f>
        <x:v>2026-01</x:v>
      </x:c>
      <x:c r="I2093" t="str">
        <x:f>IF(D2093="","Fecha no disponible","T"&amp;ROUNDUP(MONTH(D2093)/3,0))</x:f>
        <x:v>T1</x:v>
      </x:c>
      <x:c r="J2093" t="str">
        <x:v>T019</x:v>
      </x:c>
      <x:c r="K2093" t="str">
        <x:v>Tienda Sucre 3</x:v>
      </x:c>
      <x:c r="L2093" t="str">
        <x:v>Centro</x:v>
      </x:c>
      <x:c r="M2093" t="str">
        <x:v>Sucre</x:v>
      </x:c>
      <x:c r="N2093" t="str">
        <x:f>IFERROR(VLOOKUP(M2093,'Mapeos'!$A$4:$B$30,2,FALSE),M2093)</x:f>
        <x:v>Sucre</x:v>
      </x:c>
      <x:c r="O2093" t="str">
        <x:v>C00739</x:v>
      </x:c>
      <x:c r="P2093" t="str">
        <x:v>Masivo</x:v>
      </x:c>
      <x:c r="Q2093" t="str">
        <x:v>P0001</x:v>
      </x:c>
      <x:c r="R2093" t="str">
        <x:v>Hogar</x:v>
      </x:c>
      <x:c r="S2093" t="str">
        <x:v>Marca D</x:v>
      </x:c>
      <x:c r="T2093" t="str">
        <x:v>Tienda</x:v>
      </x:c>
      <x:c r="U2093" t="str">
        <x:f>IFERROR(VLOOKUP(T2093,'Mapeos'!$D$4:$E$25,2,FALSE),T2093)</x:f>
        <x:v>Tienda</x:v>
      </x:c>
      <x:c r="V2093" t="str">
        <x:v>V010</x:v>
      </x:c>
      <x:c r="W2093" t="n">
        <x:v>2</x:v>
      </x:c>
      <x:c r="X2093" s="28" t="n">
        <x:v>346.17</x:v>
      </x:c>
      <x:c r="Y2093" s="20" t="n">
        <x:v>0.15</x:v>
      </x:c>
      <x:c r="Z2093" s="20" t="n">
        <x:f>IF(Y2093&gt;1,Y2093/100,Y2093)</x:f>
        <x:v>0.15</x:v>
      </x:c>
      <x:c r="AA2093" s="28" t="n">
        <x:v>195.84</x:v>
      </x:c>
      <x:c r="AB2093" s="28" t="n">
        <x:v>588.49</x:v>
      </x:c>
      <x:c r="AC2093" s="28" t="str">
        <x:v>BOB</x:v>
      </x:c>
      <x:c r="AD2093" s="28" t="n">
        <x:f>IF(AC2093="USD",AB2093*'Parametros'!$B$4,AB2093)</x:f>
        <x:v>588.49</x:v>
      </x:c>
      <x:c r="AE2093" s="28" t="n">
        <x:f>W2093*X2093*(1-Z2093)</x:f>
        <x:v>588.489</x:v>
      </x:c>
      <x:c r="AF2093" s="28" t="n">
        <x:f>W2093*AA2093</x:f>
        <x:v>391.68</x:v>
      </x:c>
      <x:c r="AG2093" s="28" t="n">
        <x:f>AE2093-AF2093</x:f>
        <x:v>196.80900000000003</x:v>
      </x:c>
      <x:c r="AH2093" s="20" t="n">
        <x:f>IF(AE2093&gt;0,AG2093/AE2093,"")</x:f>
        <x:v>0.3344310598838721</x:v>
      </x:c>
      <x:c r="AI2093" s="28" t="n">
        <x:v>120628.66</x:v>
      </x:c>
      <x:c r="AJ2093" s="28"/>
      <x:c r="AK2093"/>
      <x:c r="AL2093" t="str">
        <x:v>Completado</x:v>
      </x:c>
      <x:c r="AM2093" t="str">
        <x:f>IF(W2093&lt;0,"Devuelto",AL2093)</x:f>
        <x:v>Completado</x:v>
      </x:c>
      <x:c r="AN2093" t="str">
        <x:v>Tarjeta</x:v>
      </x:c>
      <x:c r="AO2093" s="29" t="str">
        <x:v>Sin observación</x:v>
      </x:c>
      <x:c r="AP2093" t="str">
        <x:f>IF(D2093="","No","Sí")</x:f>
        <x:v>Sí</x:v>
      </x:c>
    </x:row>
    <x:row r="2094">
      <x:c r="A2094" t="n">
        <x:v>2094</x:v>
      </x:c>
      <x:c r="B2094" t="str">
        <x:v>VT0009939</x:v>
      </x:c>
      <x:c r="C2094" t="str">
        <x:v>46010</x:v>
      </x:c>
      <x:c r="D2094" s="27" t="n">
        <x:v>46010</x:v>
      </x:c>
      <x:c r="E2094" t="n">
        <x:f>IF(D2094="","",YEAR(D2094))</x:f>
        <x:v>2025</x:v>
      </x:c>
      <x:c r="F2094" t="n">
        <x:f>IF(D2094="","",MONTH(D2094))</x:f>
        <x:v>12</x:v>
      </x:c>
      <x:c r="G2094" t="str">
        <x:f>IF(D2094="","Fecha no disponible",TEXT(D2094,"mmmm"))</x:f>
        <x:v>December</x:v>
      </x:c>
      <x:c r="H2094" t="str">
        <x:f>IF(D2094="","Fecha no disponible",TEXT(D2094,"yyyy-mm"))</x:f>
        <x:v>2025-12</x:v>
      </x:c>
      <x:c r="I2094" t="str">
        <x:f>IF(D2094="","Fecha no disponible","T"&amp;ROUNDUP(MONTH(D2094)/3,0))</x:f>
        <x:v>T4</x:v>
      </x:c>
      <x:c r="J2094" t="str">
        <x:v>T009</x:v>
      </x:c>
      <x:c r="K2094" t="str">
        <x:v>Tienda Cochabamba 1</x:v>
      </x:c>
      <x:c r="L2094" t="str">
        <x:v>Mall</x:v>
      </x:c>
      <x:c r="M2094" t="str">
        <x:v>Cochabamba</x:v>
      </x:c>
      <x:c r="N2094" t="str">
        <x:f>IFERROR(VLOOKUP(M2094,'Mapeos'!$A$4:$B$30,2,FALSE),M2094)</x:f>
        <x:v>Cochabamba</x:v>
      </x:c>
      <x:c r="O2094" t="str">
        <x:v>C00632</x:v>
      </x:c>
      <x:c r="P2094" t="str">
        <x:v>Masivo</x:v>
      </x:c>
      <x:c r="Q2094" t="str">
        <x:v>P0142</x:v>
      </x:c>
      <x:c r="R2094" t="str">
        <x:v>Electrónica</x:v>
      </x:c>
      <x:c r="S2094" t="str">
        <x:v>Marca D</x:v>
      </x:c>
      <x:c r="T2094" t="str">
        <x:v>E-commerce</x:v>
      </x:c>
      <x:c r="U2094" t="str">
        <x:f>IFERROR(VLOOKUP(T2094,'Mapeos'!$D$4:$E$25,2,FALSE),T2094)</x:f>
        <x:v>E-commerce</x:v>
      </x:c>
      <x:c r="V2094" t="str">
        <x:v>V029</x:v>
      </x:c>
      <x:c r="W2094" t="n">
        <x:v>1</x:v>
      </x:c>
      <x:c r="X2094" s="28" t="n">
        <x:v>371.04</x:v>
      </x:c>
      <x:c r="Y2094" s="20" t="n">
        <x:v>0.2</x:v>
      </x:c>
      <x:c r="Z2094" s="20" t="n">
        <x:f>IF(Y2094&gt;1,Y2094/100,Y2094)</x:f>
        <x:v>0.2</x:v>
      </x:c>
      <x:c r="AA2094" s="28" t="n">
        <x:v>197.65</x:v>
      </x:c>
      <x:c r="AB2094" s="28" t="n">
        <x:v>296.83</x:v>
      </x:c>
      <x:c r="AC2094" s="28" t="str">
        <x:v>BOB</x:v>
      </x:c>
      <x:c r="AD2094" s="28" t="n">
        <x:f>IF(AC2094="USD",AB2094*'Parametros'!$B$4,AB2094)</x:f>
        <x:v>296.83</x:v>
      </x:c>
      <x:c r="AE2094" s="28" t="n">
        <x:f>W2094*X2094*(1-Z2094)</x:f>
        <x:v>296.83200000000005</x:v>
      </x:c>
      <x:c r="AF2094" s="28" t="n">
        <x:f>W2094*AA2094</x:f>
        <x:v>197.65</x:v>
      </x:c>
      <x:c r="AG2094" s="28" t="n">
        <x:f>AE2094-AF2094</x:f>
        <x:v>99.18200000000004</x:v>
      </x:c>
      <x:c r="AH2094" s="20" t="n">
        <x:f>IF(AE2094&gt;0,AG2094/AE2094,"")</x:f>
        <x:v>0.3341351336783097</x:v>
      </x:c>
      <x:c r="AI2094" s="28" t="n">
        <x:v>99744.49</x:v>
      </x:c>
      <x:c r="AJ2094" s="28"/>
      <x:c r="AK2094"/>
      <x:c r="AL2094" t="str">
        <x:v>Completado</x:v>
      </x:c>
      <x:c r="AM2094" t="str">
        <x:f>IF(W2094&lt;0,"Devuelto",AL2094)</x:f>
        <x:v>Completado</x:v>
      </x:c>
      <x:c r="AN2094" t="str">
        <x:v>Transferencia</x:v>
      </x:c>
      <x:c r="AO2094" s="29" t="str">
        <x:v>Sin observación</x:v>
      </x:c>
      <x:c r="AP2094" t="str">
        <x:f>IF(D2094="","No","Sí")</x:f>
        <x:v>Sí</x:v>
      </x:c>
    </x:row>
    <x:row r="2095">
      <x:c r="A2095" t="n">
        <x:v>2095</x:v>
      </x:c>
      <x:c r="B2095" t="str">
        <x:v>VT0009944</x:v>
      </x:c>
      <x:c r="C2095" t="str">
        <x:v>45964</x:v>
      </x:c>
      <x:c r="D2095" s="27" t="n">
        <x:v>45964</x:v>
      </x:c>
      <x:c r="E2095" t="n">
        <x:f>IF(D2095="","",YEAR(D2095))</x:f>
        <x:v>2025</x:v>
      </x:c>
      <x:c r="F2095" t="n">
        <x:f>IF(D2095="","",MONTH(D2095))</x:f>
        <x:v>11</x:v>
      </x:c>
      <x:c r="G2095" t="str">
        <x:f>IF(D2095="","Fecha no disponible",TEXT(D2095,"mmmm"))</x:f>
        <x:v>November</x:v>
      </x:c>
      <x:c r="H2095" t="str">
        <x:f>IF(D2095="","Fecha no disponible",TEXT(D2095,"yyyy-mm"))</x:f>
        <x:v>2025-11</x:v>
      </x:c>
      <x:c r="I2095" t="str">
        <x:f>IF(D2095="","Fecha no disponible","T"&amp;ROUNDUP(MONTH(D2095)/3,0))</x:f>
        <x:v>T4</x:v>
      </x:c>
      <x:c r="J2095" t="str">
        <x:v>T010</x:v>
      </x:c>
      <x:c r="K2095" t="str">
        <x:v>Tienda Cochabamba 2</x:v>
      </x:c>
      <x:c r="L2095" t="str">
        <x:v>Barrio</x:v>
      </x:c>
      <x:c r="M2095" t="str">
        <x:v>Cochabamba</x:v>
      </x:c>
      <x:c r="N2095" t="str">
        <x:f>IFERROR(VLOOKUP(M2095,'Mapeos'!$A$4:$B$30,2,FALSE),M2095)</x:f>
        <x:v>Cochabamba</x:v>
      </x:c>
      <x:c r="O2095" t="str">
        <x:v>C00830</x:v>
      </x:c>
      <x:c r="P2095" t="str">
        <x:v>Premium</x:v>
      </x:c>
      <x:c r="Q2095" t="str">
        <x:v>P0021</x:v>
      </x:c>
      <x:c r="R2095" t="str">
        <x:v>Deportes</x:v>
      </x:c>
      <x:c r="S2095" t="str">
        <x:v>Marca B</x:v>
      </x:c>
      <x:c r="T2095" t="str">
        <x:v>Tienda</x:v>
      </x:c>
      <x:c r="U2095" t="str">
        <x:f>IFERROR(VLOOKUP(T2095,'Mapeos'!$D$4:$E$25,2,FALSE),T2095)</x:f>
        <x:v>Tienda</x:v>
      </x:c>
      <x:c r="V2095" t="str">
        <x:v>V032</x:v>
      </x:c>
      <x:c r="W2095" t="n">
        <x:v>3</x:v>
      </x:c>
      <x:c r="X2095" s="28" t="n">
        <x:v>136.35</x:v>
      </x:c>
      <x:c r="Y2095" s="20" t="n">
        <x:v>0</x:v>
      </x:c>
      <x:c r="Z2095" s="20" t="n">
        <x:f>IF(Y2095&gt;1,Y2095/100,Y2095)</x:f>
        <x:v>0</x:v>
      </x:c>
      <x:c r="AA2095" s="28" t="n">
        <x:v>65.2</x:v>
      </x:c>
      <x:c r="AB2095" s="28" t="n">
        <x:v>409.05</x:v>
      </x:c>
      <x:c r="AC2095" s="28" t="str">
        <x:v>BOB</x:v>
      </x:c>
      <x:c r="AD2095" s="28" t="n">
        <x:f>IF(AC2095="USD",AB2095*'Parametros'!$B$4,AB2095)</x:f>
        <x:v>409.05</x:v>
      </x:c>
      <x:c r="AE2095" s="28" t="n">
        <x:f>W2095*X2095*(1-Z2095)</x:f>
        <x:v>409.04999999999995</x:v>
      </x:c>
      <x:c r="AF2095" s="28" t="n">
        <x:f>W2095*AA2095</x:f>
        <x:v>195.60000000000002</x:v>
      </x:c>
      <x:c r="AG2095" s="28" t="n">
        <x:f>AE2095-AF2095</x:f>
        <x:v>213.44999999999993</x:v>
      </x:c>
      <x:c r="AH2095" s="20" t="n">
        <x:f>IF(AE2095&gt;0,AG2095/AE2095,"")</x:f>
        <x:v>0.5218188485515217</x:v>
      </x:c>
      <x:c r="AI2095" s="28" t="n">
        <x:v>184531.36</x:v>
      </x:c>
      <x:c r="AJ2095" s="28"/>
      <x:c r="AK2095"/>
      <x:c r="AL2095" t="str">
        <x:v>Completado</x:v>
      </x:c>
      <x:c r="AM2095" t="str">
        <x:f>IF(W2095&lt;0,"Devuelto",AL2095)</x:f>
        <x:v>Completado</x:v>
      </x:c>
      <x:c r="AN2095" t="str">
        <x:v>Tarjeta</x:v>
      </x:c>
      <x:c r="AO2095" s="29" t="str">
        <x:v>Sin observación</x:v>
      </x:c>
      <x:c r="AP2095" t="str">
        <x:f>IF(D2095="","No","Sí")</x:f>
        <x:v>Sí</x:v>
      </x:c>
    </x:row>
    <x:row r="2096">
      <x:c r="A2096" t="n">
        <x:v>2096</x:v>
      </x:c>
      <x:c r="B2096" t="str">
        <x:v>VT0009949</x:v>
      </x:c>
      <x:c r="C2096" t="str">
        <x:v>46087</x:v>
      </x:c>
      <x:c r="D2096" s="27" t="n">
        <x:v>46087</x:v>
      </x:c>
      <x:c r="E2096" t="n">
        <x:f>IF(D2096="","",YEAR(D2096))</x:f>
        <x:v>2026</x:v>
      </x:c>
      <x:c r="F2096" t="n">
        <x:f>IF(D2096="","",MONTH(D2096))</x:f>
        <x:v>3</x:v>
      </x:c>
      <x:c r="G2096" t="str">
        <x:f>IF(D2096="","Fecha no disponible",TEXT(D2096,"mmmm"))</x:f>
        <x:v>March</x:v>
      </x:c>
      <x:c r="H2096" t="str">
        <x:f>IF(D2096="","Fecha no disponible",TEXT(D2096,"yyyy-mm"))</x:f>
        <x:v>2026-03</x:v>
      </x:c>
      <x:c r="I2096" t="str">
        <x:f>IF(D2096="","Fecha no disponible","T"&amp;ROUNDUP(MONTH(D2096)/3,0))</x:f>
        <x:v>T1</x:v>
      </x:c>
      <x:c r="J2096" t="str">
        <x:v>T005</x:v>
      </x:c>
      <x:c r="K2096" t="str">
        <x:v>Tienda Santa Cruz 1</x:v>
      </x:c>
      <x:c r="L2096" t="str">
        <x:v>Centro</x:v>
      </x:c>
      <x:c r="M2096" t="str">
        <x:v>Santa Cruz</x:v>
      </x:c>
      <x:c r="N2096" t="str">
        <x:f>IFERROR(VLOOKUP(M2096,'Mapeos'!$A$4:$B$30,2,FALSE),M2096)</x:f>
        <x:v>Santa Cruz</x:v>
      </x:c>
      <x:c r="O2096" t="str">
        <x:v>C01128</x:v>
      </x:c>
      <x:c r="P2096" t="str">
        <x:v>Frecuente</x:v>
      </x:c>
      <x:c r="Q2096" t="str">
        <x:v>P0023</x:v>
      </x:c>
      <x:c r="R2096" t="str">
        <x:v>Electrónica</x:v>
      </x:c>
      <x:c r="S2096" t="str">
        <x:v>Marca A</x:v>
      </x:c>
      <x:c r="T2096" t="str">
        <x:v>Tienda</x:v>
      </x:c>
      <x:c r="U2096" t="str">
        <x:f>IFERROR(VLOOKUP(T2096,'Mapeos'!$D$4:$E$25,2,FALSE),T2096)</x:f>
        <x:v>Tienda</x:v>
      </x:c>
      <x:c r="V2096" t="str">
        <x:v>V028</x:v>
      </x:c>
      <x:c r="W2096" t="n">
        <x:v>3</x:v>
      </x:c>
      <x:c r="X2096" s="28" t="n">
        <x:v>450.73</x:v>
      </x:c>
      <x:c r="Y2096" s="20" t="n">
        <x:v>0</x:v>
      </x:c>
      <x:c r="Z2096" s="20" t="n">
        <x:f>IF(Y2096&gt;1,Y2096/100,Y2096)</x:f>
        <x:v>0</x:v>
      </x:c>
      <x:c r="AA2096" s="28" t="n">
        <x:v>241.95</x:v>
      </x:c>
      <x:c r="AB2096" s="28" t="n">
        <x:v>1352.19</x:v>
      </x:c>
      <x:c r="AC2096" s="28" t="str">
        <x:v>BOB</x:v>
      </x:c>
      <x:c r="AD2096" s="28" t="n">
        <x:f>IF(AC2096="USD",AB2096*'Parametros'!$B$4,AB2096)</x:f>
        <x:v>1352.19</x:v>
      </x:c>
      <x:c r="AE2096" s="28" t="n">
        <x:f>W2096*X2096*(1-Z2096)</x:f>
        <x:v>1352.19</x:v>
      </x:c>
      <x:c r="AF2096" s="28" t="n">
        <x:f>W2096*AA2096</x:f>
        <x:v>725.8499999999999</x:v>
      </x:c>
      <x:c r="AG2096" s="28" t="n">
        <x:f>AE2096-AF2096</x:f>
        <x:v>626.3400000000001</x:v>
      </x:c>
      <x:c r="AH2096" s="20" t="n">
        <x:f>IF(AE2096&gt;0,AG2096/AE2096,"")</x:f>
        <x:v>0.4632041355135004</x:v>
      </x:c>
      <x:c r="AI2096" s="28" t="n">
        <x:v>120795.65</x:v>
      </x:c>
      <x:c r="AJ2096" s="28"/>
      <x:c r="AK2096"/>
      <x:c r="AL2096" t="str">
        <x:v>Completado</x:v>
      </x:c>
      <x:c r="AM2096" t="str">
        <x:f>IF(W2096&lt;0,"Devuelto",AL2096)</x:f>
        <x:v>Completado</x:v>
      </x:c>
      <x:c r="AN2096" t="str">
        <x:v>Efectivo</x:v>
      </x:c>
      <x:c r="AO2096" s="29" t="str">
        <x:v>Sin observación</x:v>
      </x:c>
      <x:c r="AP2096" t="str">
        <x:f>IF(D2096="","No","Sí")</x:f>
        <x:v>Sí</x:v>
      </x:c>
    </x:row>
    <x:row r="2097">
      <x:c r="A2097" t="n">
        <x:v>2097</x:v>
      </x:c>
      <x:c r="B2097" t="str">
        <x:v>VT0009953</x:v>
      </x:c>
      <x:c r="C2097" t="str">
        <x:v>45567</x:v>
      </x:c>
      <x:c r="D2097" s="27" t="n">
        <x:v>45567</x:v>
      </x:c>
      <x:c r="E2097" t="n">
        <x:f>IF(D2097="","",YEAR(D2097))</x:f>
        <x:v>2024</x:v>
      </x:c>
      <x:c r="F2097" t="n">
        <x:f>IF(D2097="","",MONTH(D2097))</x:f>
        <x:v>10</x:v>
      </x:c>
      <x:c r="G2097" t="str">
        <x:f>IF(D2097="","Fecha no disponible",TEXT(D2097,"mmmm"))</x:f>
        <x:v>October</x:v>
      </x:c>
      <x:c r="H2097" t="str">
        <x:f>IF(D2097="","Fecha no disponible",TEXT(D2097,"yyyy-mm"))</x:f>
        <x:v>2024-10</x:v>
      </x:c>
      <x:c r="I2097" t="str">
        <x:f>IF(D2097="","Fecha no disponible","T"&amp;ROUNDUP(MONTH(D2097)/3,0))</x:f>
        <x:v>T4</x:v>
      </x:c>
      <x:c r="J2097" t="str">
        <x:v>T018</x:v>
      </x:c>
      <x:c r="K2097" t="str">
        <x:v>Tienda Sucre 2</x:v>
      </x:c>
      <x:c r="L2097" t="str">
        <x:v>Mall</x:v>
      </x:c>
      <x:c r="M2097" t="str">
        <x:v>SUCRE</x:v>
      </x:c>
      <x:c r="N2097" t="str">
        <x:f>IFERROR(VLOOKUP(M2097,'Mapeos'!$A$4:$B$30,2,FALSE),M2097)</x:f>
        <x:v>Sucre</x:v>
      </x:c>
      <x:c r="O2097" t="str">
        <x:v>C00130</x:v>
      </x:c>
      <x:c r="P2097" t="str">
        <x:v>Frecuente</x:v>
      </x:c>
      <x:c r="Q2097" t="str">
        <x:v>P0096</x:v>
      </x:c>
      <x:c r="R2097" t="str">
        <x:v>Electrónica</x:v>
      </x:c>
      <x:c r="S2097" t="str">
        <x:v>Marca C</x:v>
      </x:c>
      <x:c r="T2097" t="str">
        <x:v>Tienda</x:v>
      </x:c>
      <x:c r="U2097" t="str">
        <x:f>IFERROR(VLOOKUP(T2097,'Mapeos'!$D$4:$E$25,2,FALSE),T2097)</x:f>
        <x:v>Tienda</x:v>
      </x:c>
      <x:c r="V2097" t="str">
        <x:v>V014</x:v>
      </x:c>
      <x:c r="W2097" t="n">
        <x:v>-3</x:v>
      </x:c>
      <x:c r="X2097" s="28" t="n">
        <x:v>413.25</x:v>
      </x:c>
      <x:c r="Y2097" s="20" t="n">
        <x:v>0.1</x:v>
      </x:c>
      <x:c r="Z2097" s="20" t="n">
        <x:f>IF(Y2097&gt;1,Y2097/100,Y2097)</x:f>
        <x:v>0.1</x:v>
      </x:c>
      <x:c r="AA2097" s="28" t="n">
        <x:v>273.47</x:v>
      </x:c>
      <x:c r="AB2097" s="28" t="n">
        <x:v>-1115.78</x:v>
      </x:c>
      <x:c r="AC2097" s="28" t="str">
        <x:v>BOB</x:v>
      </x:c>
      <x:c r="AD2097" s="28" t="n">
        <x:f>IF(AC2097="USD",AB2097*'Parametros'!$B$4,AB2097)</x:f>
        <x:v>-1115.78</x:v>
      </x:c>
      <x:c r="AE2097" s="28" t="n">
        <x:f>W2097*X2097*(1-Z2097)</x:f>
        <x:v>-1115.775</x:v>
      </x:c>
      <x:c r="AF2097" s="28" t="n">
        <x:f>W2097*AA2097</x:f>
        <x:v>-820.4100000000001</x:v>
      </x:c>
      <x:c r="AG2097" s="28" t="n">
        <x:f>AE2097-AF2097</x:f>
        <x:v>-295.365</x:v>
      </x:c>
      <x:c r="AH2097" s="20" t="str">
        <x:f>IF(AE2097&gt;0,AG2097/AE2097,"")</x:f>
      </x:c>
      <x:c r="AI2097" s="28" t="n">
        <x:v>130620.69</x:v>
      </x:c>
      <x:c r="AJ2097" s="28" t="n">
        <x:v>11</x:v>
      </x:c>
      <x:c r="AK2097" t="n">
        <x:v>34</x:v>
      </x:c>
      <x:c r="AL2097" t="str">
        <x:v>Devuelto</x:v>
      </x:c>
      <x:c r="AM2097" t="str">
        <x:f>IF(W2097&lt;0,"Devuelto",AL2097)</x:f>
        <x:v>Devuelto</x:v>
      </x:c>
      <x:c r="AN2097" t="str">
        <x:v>QR</x:v>
      </x:c>
      <x:c r="AO2097" s="29" t="str">
        <x:v>Región estandarizada</x:v>
      </x:c>
      <x:c r="AP2097" t="str">
        <x:f>IF(D2097="","No","Sí")</x:f>
        <x:v>Sí</x:v>
      </x:c>
    </x:row>
    <x:row r="2098">
      <x:c r="A2098" t="n">
        <x:v>2098</x:v>
      </x:c>
      <x:c r="B2098" t="str">
        <x:v>VT0009958</x:v>
      </x:c>
      <x:c r="C2098" t="str">
        <x:v>45935</x:v>
      </x:c>
      <x:c r="D2098" s="27" t="n">
        <x:v>45935</x:v>
      </x:c>
      <x:c r="E2098" t="n">
        <x:f>IF(D2098="","",YEAR(D2098))</x:f>
        <x:v>2025</x:v>
      </x:c>
      <x:c r="F2098" t="n">
        <x:f>IF(D2098="","",MONTH(D2098))</x:f>
        <x:v>10</x:v>
      </x:c>
      <x:c r="G2098" t="str">
        <x:f>IF(D2098="","Fecha no disponible",TEXT(D2098,"mmmm"))</x:f>
        <x:v>October</x:v>
      </x:c>
      <x:c r="H2098" t="str">
        <x:f>IF(D2098="","Fecha no disponible",TEXT(D2098,"yyyy-mm"))</x:f>
        <x:v>2025-10</x:v>
      </x:c>
      <x:c r="I2098" t="str">
        <x:f>IF(D2098="","Fecha no disponible","T"&amp;ROUNDUP(MONTH(D2098)/3,0))</x:f>
        <x:v>T4</x:v>
      </x:c>
      <x:c r="J2098" t="str">
        <x:v>T009</x:v>
      </x:c>
      <x:c r="K2098" t="str">
        <x:v>Tienda Cochabamba 1</x:v>
      </x:c>
      <x:c r="L2098" t="str">
        <x:v>Mall</x:v>
      </x:c>
      <x:c r="M2098" t="str">
        <x:v>Cochabamba</x:v>
      </x:c>
      <x:c r="N2098" t="str">
        <x:f>IFERROR(VLOOKUP(M2098,'Mapeos'!$A$4:$B$30,2,FALSE),M2098)</x:f>
        <x:v>Cochabamba</x:v>
      </x:c>
      <x:c r="O2098" t="str">
        <x:v>C01763</x:v>
      </x:c>
      <x:c r="P2098" t="str">
        <x:v>Premium</x:v>
      </x:c>
      <x:c r="Q2098" t="str">
        <x:v>P0136</x:v>
      </x:c>
      <x:c r="R2098" t="str">
        <x:v>Hogar</x:v>
      </x:c>
      <x:c r="S2098" t="str">
        <x:v>Marca C</x:v>
      </x:c>
      <x:c r="T2098" t="str">
        <x:v>Tienda</x:v>
      </x:c>
      <x:c r="U2098" t="str">
        <x:f>IFERROR(VLOOKUP(T2098,'Mapeos'!$D$4:$E$25,2,FALSE),T2098)</x:f>
        <x:v>Tienda</x:v>
      </x:c>
      <x:c r="V2098" t="str">
        <x:v>V024</x:v>
      </x:c>
      <x:c r="W2098" t="n">
        <x:v>1</x:v>
      </x:c>
      <x:c r="X2098" s="28" t="n">
        <x:v>194.6</x:v>
      </x:c>
      <x:c r="Y2098" s="20" t="n">
        <x:v>0.1</x:v>
      </x:c>
      <x:c r="Z2098" s="20" t="n">
        <x:f>IF(Y2098&gt;1,Y2098/100,Y2098)</x:f>
        <x:v>0.1</x:v>
      </x:c>
      <x:c r="AA2098" s="28" t="n">
        <x:v>140.91</x:v>
      </x:c>
      <x:c r="AB2098" s="28" t="n">
        <x:v>175.14</x:v>
      </x:c>
      <x:c r="AC2098" s="28" t="str">
        <x:v>BOB</x:v>
      </x:c>
      <x:c r="AD2098" s="28" t="n">
        <x:f>IF(AC2098="USD",AB2098*'Parametros'!$B$4,AB2098)</x:f>
        <x:v>175.14</x:v>
      </x:c>
      <x:c r="AE2098" s="28" t="n">
        <x:f>W2098*X2098*(1-Z2098)</x:f>
        <x:v>175.14</x:v>
      </x:c>
      <x:c r="AF2098" s="28" t="n">
        <x:f>W2098*AA2098</x:f>
        <x:v>140.91</x:v>
      </x:c>
      <x:c r="AG2098" s="28" t="n">
        <x:f>AE2098-AF2098</x:f>
        <x:v>34.22999999999999</x:v>
      </x:c>
      <x:c r="AH2098" s="20" t="n">
        <x:f>IF(AE2098&gt;0,AG2098/AE2098,"")</x:f>
        <x:v>0.1954436450839328</x:v>
      </x:c>
      <x:c r="AI2098" s="28" t="n">
        <x:v>126153.61</x:v>
      </x:c>
      <x:c r="AJ2098" s="28"/>
      <x:c r="AK2098"/>
      <x:c r="AL2098" t="str">
        <x:v>Completado</x:v>
      </x:c>
      <x:c r="AM2098" t="str">
        <x:f>IF(W2098&lt;0,"Devuelto",AL2098)</x:f>
        <x:v>Completado</x:v>
      </x:c>
      <x:c r="AN2098" t="str">
        <x:v>Efectivo</x:v>
      </x:c>
      <x:c r="AO2098" s="29" t="str">
        <x:v>Sin observación</x:v>
      </x:c>
      <x:c r="AP2098" t="str">
        <x:f>IF(D2098="","No","Sí")</x:f>
        <x:v>Sí</x:v>
      </x:c>
    </x:row>
    <x:row r="2099">
      <x:c r="A2099" t="n">
        <x:v>2099</x:v>
      </x:c>
      <x:c r="B2099" t="str">
        <x:v>VT0009963</x:v>
      </x:c>
      <x:c r="C2099" t="str">
        <x:v>s/f</x:v>
      </x:c>
      <x:c r="D2099" s="27"/>
      <x:c r="E2099" t="str">
        <x:f>IF(D2099="","",YEAR(D2099))</x:f>
      </x:c>
      <x:c r="F2099" t="str">
        <x:f>IF(D2099="","",MONTH(D2099))</x:f>
      </x:c>
      <x:c r="G2099" t="str">
        <x:f>IF(D2099="","Fecha no disponible",TEXT(D2099,"mmmm"))</x:f>
        <x:v>Fecha no disponible</x:v>
      </x:c>
      <x:c r="H2099" t="str">
        <x:f>IF(D2099="","Fecha no disponible",TEXT(D2099,"yyyy-mm"))</x:f>
        <x:v>Fecha no disponible</x:v>
      </x:c>
      <x:c r="I2099" t="str">
        <x:f>IF(D2099="","Fecha no disponible","T"&amp;ROUNDUP(MONTH(D2099)/3,0))</x:f>
        <x:v>Fecha no disponible</x:v>
      </x:c>
      <x:c r="J2099" t="str">
        <x:v>T009</x:v>
      </x:c>
      <x:c r="K2099" t="str">
        <x:v>Tienda Cochabamba 1</x:v>
      </x:c>
      <x:c r="L2099" t="str">
        <x:v>Mall</x:v>
      </x:c>
      <x:c r="M2099" t="str">
        <x:v>Cochabamba</x:v>
      </x:c>
      <x:c r="N2099" t="str">
        <x:f>IFERROR(VLOOKUP(M2099,'Mapeos'!$A$4:$B$30,2,FALSE),M2099)</x:f>
        <x:v>Cochabamba</x:v>
      </x:c>
      <x:c r="O2099" t="str">
        <x:v>C00976</x:v>
      </x:c>
      <x:c r="P2099" t="str">
        <x:v>Empresa</x:v>
      </x:c>
      <x:c r="Q2099" t="str">
        <x:v>P0076</x:v>
      </x:c>
      <x:c r="R2099" t="str">
        <x:v>Hogar</x:v>
      </x:c>
      <x:c r="S2099" t="str">
        <x:v>Marca B</x:v>
      </x:c>
      <x:c r="T2099" t="str">
        <x:v>Tienda</x:v>
      </x:c>
      <x:c r="U2099" t="str">
        <x:f>IFERROR(VLOOKUP(T2099,'Mapeos'!$D$4:$E$25,2,FALSE),T2099)</x:f>
        <x:v>Tienda</x:v>
      </x:c>
      <x:c r="V2099" t="str">
        <x:v>V023</x:v>
      </x:c>
      <x:c r="W2099" t="n">
        <x:v>-1</x:v>
      </x:c>
      <x:c r="X2099" s="28" t="n">
        <x:v>291.4</x:v>
      </x:c>
      <x:c r="Y2099" s="20" t="n">
        <x:v>0.05</x:v>
      </x:c>
      <x:c r="Z2099" s="20" t="n">
        <x:f>IF(Y2099&gt;1,Y2099/100,Y2099)</x:f>
        <x:v>0.05</x:v>
      </x:c>
      <x:c r="AA2099" s="28" t="n">
        <x:v>166.79</x:v>
      </x:c>
      <x:c r="AB2099" s="28" t="n">
        <x:v>-276.83</x:v>
      </x:c>
      <x:c r="AC2099" s="28" t="str">
        <x:v>BOB</x:v>
      </x:c>
      <x:c r="AD2099" s="28" t="n">
        <x:f>IF(AC2099="USD",AB2099*'Parametros'!$B$4,AB2099)</x:f>
        <x:v>-276.83</x:v>
      </x:c>
      <x:c r="AE2099" s="28" t="n">
        <x:f>W2099*X2099*(1-Z2099)</x:f>
        <x:v>-276.83</x:v>
      </x:c>
      <x:c r="AF2099" s="28" t="n">
        <x:f>W2099*AA2099</x:f>
        <x:v>-166.79</x:v>
      </x:c>
      <x:c r="AG2099" s="28" t="n">
        <x:f>AE2099-AF2099</x:f>
        <x:v>-110.03999999999999</x:v>
      </x:c>
      <x:c r="AH2099" s="20" t="str">
        <x:f>IF(AE2099&gt;0,AG2099/AE2099,"")</x:f>
      </x:c>
      <x:c r="AI2099" s="28"/>
      <x:c r="AJ2099" s="28"/>
      <x:c r="AK2099"/>
      <x:c r="AL2099" t="str">
        <x:v>Devuelto</x:v>
      </x:c>
      <x:c r="AM2099" t="str">
        <x:f>IF(W2099&lt;0,"Devuelto",AL2099)</x:f>
        <x:v>Devuelto</x:v>
      </x:c>
      <x:c r="AN2099" t="str">
        <x:v>Transferencia</x:v>
      </x:c>
      <x:c r="AO2099" s="29" t="str">
        <x:v>Fecha inválida; Meta original vacía</x:v>
      </x:c>
      <x:c r="AP2099" t="str">
        <x:f>IF(D2099="","No","Sí")</x:f>
        <x:v>No</x:v>
      </x:c>
    </x:row>
    <x:row r="2100">
      <x:c r="A2100" t="n">
        <x:v>2100</x:v>
      </x:c>
      <x:c r="B2100" t="str">
        <x:v>VT0009968</x:v>
      </x:c>
      <x:c r="C2100" t="str">
        <x:v>45352</x:v>
      </x:c>
      <x:c r="D2100" s="27" t="n">
        <x:v>45352</x:v>
      </x:c>
      <x:c r="E2100" t="n">
        <x:f>IF(D2100="","",YEAR(D2100))</x:f>
        <x:v>2024</x:v>
      </x:c>
      <x:c r="F2100" t="n">
        <x:f>IF(D2100="","",MONTH(D2100))</x:f>
        <x:v>3</x:v>
      </x:c>
      <x:c r="G2100" t="str">
        <x:f>IF(D2100="","Fecha no disponible",TEXT(D2100,"mmmm"))</x:f>
        <x:v>March</x:v>
      </x:c>
      <x:c r="H2100" t="str">
        <x:f>IF(D2100="","Fecha no disponible",TEXT(D2100,"yyyy-mm"))</x:f>
        <x:v>2024-03</x:v>
      </x:c>
      <x:c r="I2100" t="str">
        <x:f>IF(D2100="","Fecha no disponible","T"&amp;ROUNDUP(MONTH(D2100)/3,0))</x:f>
        <x:v>T1</x:v>
      </x:c>
      <x:c r="J2100" t="str">
        <x:v>T020</x:v>
      </x:c>
      <x:c r="K2100" t="str">
        <x:v>Tienda Sucre 4</x:v>
      </x:c>
      <x:c r="L2100" t="str">
        <x:v>Mall</x:v>
      </x:c>
      <x:c r="M2100" t="str">
        <x:v>Sucre</x:v>
      </x:c>
      <x:c r="N2100" t="str">
        <x:f>IFERROR(VLOOKUP(M2100,'Mapeos'!$A$4:$B$30,2,FALSE),M2100)</x:f>
        <x:v>Sucre</x:v>
      </x:c>
      <x:c r="O2100" t="str">
        <x:v>C01446</x:v>
      </x:c>
      <x:c r="P2100" t="str">
        <x:v>Premium</x:v>
      </x:c>
      <x:c r="Q2100" t="str">
        <x:v>P0091</x:v>
      </x:c>
      <x:c r="R2100" t="str">
        <x:v>Deportes</x:v>
      </x:c>
      <x:c r="S2100" t="str">
        <x:v>Marca C</x:v>
      </x:c>
      <x:c r="T2100" t="str">
        <x:v>Marketplace</x:v>
      </x:c>
      <x:c r="U2100" t="str">
        <x:f>IFERROR(VLOOKUP(T2100,'Mapeos'!$D$4:$E$25,2,FALSE),T2100)</x:f>
        <x:v>Marketplace</x:v>
      </x:c>
      <x:c r="V2100" t="str">
        <x:v>V019</x:v>
      </x:c>
      <x:c r="W2100" t="n">
        <x:v>1</x:v>
      </x:c>
      <x:c r="X2100" s="28" t="n">
        <x:v>140.51</x:v>
      </x:c>
      <x:c r="Y2100" s="20" t="n">
        <x:v>0.2</x:v>
      </x:c>
      <x:c r="Z2100" s="20" t="n">
        <x:f>IF(Y2100&gt;1,Y2100/100,Y2100)</x:f>
        <x:v>0.2</x:v>
      </x:c>
      <x:c r="AA2100" s="28" t="n">
        <x:v>75.15</x:v>
      </x:c>
      <x:c r="AB2100" s="28" t="n">
        <x:v>112.41</x:v>
      </x:c>
      <x:c r="AC2100" s="28" t="str">
        <x:v>BOB</x:v>
      </x:c>
      <x:c r="AD2100" s="28" t="n">
        <x:f>IF(AC2100="USD",AB2100*'Parametros'!$B$4,AB2100)</x:f>
        <x:v>112.41</x:v>
      </x:c>
      <x:c r="AE2100" s="28" t="n">
        <x:f>W2100*X2100*(1-Z2100)</x:f>
        <x:v>112.408</x:v>
      </x:c>
      <x:c r="AF2100" s="28" t="n">
        <x:f>W2100*AA2100</x:f>
        <x:v>75.15</x:v>
      </x:c>
      <x:c r="AG2100" s="28" t="n">
        <x:f>AE2100-AF2100</x:f>
        <x:v>37.257999999999996</x:v>
      </x:c>
      <x:c r="AH2100" s="20" t="n">
        <x:f>IF(AE2100&gt;0,AG2100/AE2100,"")</x:f>
        <x:v>0.331453277346808</x:v>
      </x:c>
      <x:c r="AI2100" s="28" t="n">
        <x:v>65277.98</x:v>
      </x:c>
      <x:c r="AJ2100" s="28"/>
      <x:c r="AK2100"/>
      <x:c r="AL2100" t="str">
        <x:v>Completado</x:v>
      </x:c>
      <x:c r="AM2100" t="str">
        <x:f>IF(W2100&lt;0,"Devuelto",AL2100)</x:f>
        <x:v>Completado</x:v>
      </x:c>
      <x:c r="AN2100" t="str">
        <x:v>QR</x:v>
      </x:c>
      <x:c r="AO2100" s="29" t="str">
        <x:v>Sin observación</x:v>
      </x:c>
      <x:c r="AP2100" t="str">
        <x:f>IF(D2100="","No","Sí")</x:f>
        <x:v>Sí</x:v>
      </x:c>
    </x:row>
    <x:row r="2101">
      <x:c r="A2101" t="n">
        <x:v>2101</x:v>
      </x:c>
      <x:c r="B2101" t="str">
        <x:v>VT0009972</x:v>
      </x:c>
      <x:c r="C2101" t="str">
        <x:v>45548</x:v>
      </x:c>
      <x:c r="D2101" s="27" t="n">
        <x:v>45548</x:v>
      </x:c>
      <x:c r="E2101" t="n">
        <x:f>IF(D2101="","",YEAR(D2101))</x:f>
        <x:v>2024</x:v>
      </x:c>
      <x:c r="F2101" t="n">
        <x:f>IF(D2101="","",MONTH(D2101))</x:f>
        <x:v>9</x:v>
      </x:c>
      <x:c r="G2101" t="str">
        <x:f>IF(D2101="","Fecha no disponible",TEXT(D2101,"mmmm"))</x:f>
        <x:v>September</x:v>
      </x:c>
      <x:c r="H2101" t="str">
        <x:f>IF(D2101="","Fecha no disponible",TEXT(D2101,"yyyy-mm"))</x:f>
        <x:v>2024-09</x:v>
      </x:c>
      <x:c r="I2101" t="str">
        <x:f>IF(D2101="","Fecha no disponible","T"&amp;ROUNDUP(MONTH(D2101)/3,0))</x:f>
        <x:v>T3</x:v>
      </x:c>
      <x:c r="J2101" t="str">
        <x:v>T009</x:v>
      </x:c>
      <x:c r="K2101" t="str">
        <x:v>Tienda Cochabamba 1</x:v>
      </x:c>
      <x:c r="L2101" t="str">
        <x:v>Mall</x:v>
      </x:c>
      <x:c r="M2101" t="str">
        <x:v>Cochabamba</x:v>
      </x:c>
      <x:c r="N2101" t="str">
        <x:f>IFERROR(VLOOKUP(M2101,'Mapeos'!$A$4:$B$30,2,FALSE),M2101)</x:f>
        <x:v>Cochabamba</x:v>
      </x:c>
      <x:c r="O2101" t="str">
        <x:v>C00911</x:v>
      </x:c>
      <x:c r="P2101" t="str">
        <x:v>Frecuente</x:v>
      </x:c>
      <x:c r="Q2101" t="str">
        <x:v>P0076</x:v>
      </x:c>
      <x:c r="R2101" t="str">
        <x:v>Hogar</x:v>
      </x:c>
      <x:c r="S2101" t="str">
        <x:v>Marca B</x:v>
      </x:c>
      <x:c r="T2101" t="str">
        <x:v>E-commerce</x:v>
      </x:c>
      <x:c r="U2101" t="str">
        <x:f>IFERROR(VLOOKUP(T2101,'Mapeos'!$D$4:$E$25,2,FALSE),T2101)</x:f>
        <x:v>E-commerce</x:v>
      </x:c>
      <x:c r="V2101" t="str">
        <x:v>V025</x:v>
      </x:c>
      <x:c r="W2101" t="n">
        <x:v>1</x:v>
      </x:c>
      <x:c r="X2101" s="28" t="n">
        <x:v>256.18</x:v>
      </x:c>
      <x:c r="Y2101" s="20" t="n">
        <x:v>0.25</x:v>
      </x:c>
      <x:c r="Z2101" s="20" t="n">
        <x:f>IF(Y2101&gt;1,Y2101/100,Y2101)</x:f>
        <x:v>0.25</x:v>
      </x:c>
      <x:c r="AA2101" s="28" t="n">
        <x:v>166.79</x:v>
      </x:c>
      <x:c r="AB2101" s="28" t="n">
        <x:v>192.13</x:v>
      </x:c>
      <x:c r="AC2101" s="28" t="str">
        <x:v>BOB</x:v>
      </x:c>
      <x:c r="AD2101" s="28" t="n">
        <x:f>IF(AC2101="USD",AB2101*'Parametros'!$B$4,AB2101)</x:f>
        <x:v>192.13</x:v>
      </x:c>
      <x:c r="AE2101" s="28" t="n">
        <x:f>W2101*X2101*(1-Z2101)</x:f>
        <x:v>192.135</x:v>
      </x:c>
      <x:c r="AF2101" s="28" t="n">
        <x:f>W2101*AA2101</x:f>
        <x:v>166.79</x:v>
      </x:c>
      <x:c r="AG2101" s="28" t="n">
        <x:f>AE2101-AF2101</x:f>
        <x:v>25.345</x:v>
      </x:c>
      <x:c r="AH2101" s="20" t="n">
        <x:f>IF(AE2101&gt;0,AG2101/AE2101,"")</x:f>
        <x:v>0.1319124573867333</x:v>
      </x:c>
      <x:c r="AI2101" s="28" t="n">
        <x:v>70296.02</x:v>
      </x:c>
      <x:c r="AJ2101" s="28"/>
      <x:c r="AK2101"/>
      <x:c r="AL2101" t="str">
        <x:v>Completado</x:v>
      </x:c>
      <x:c r="AM2101" t="str">
        <x:f>IF(W2101&lt;0,"Devuelto",AL2101)</x:f>
        <x:v>Completado</x:v>
      </x:c>
      <x:c r="AN2101" t="str">
        <x:v>Tarjeta</x:v>
      </x:c>
      <x:c r="AO2101" s="29" t="str">
        <x:v>Sin observación</x:v>
      </x:c>
      <x:c r="AP2101" t="str">
        <x:f>IF(D2101="","No","Sí")</x:f>
        <x:v>Sí</x:v>
      </x:c>
    </x:row>
    <x:row r="2102">
      <x:c r="A2102" t="n">
        <x:v>2102</x:v>
      </x:c>
      <x:c r="B2102" t="str">
        <x:v>VT0009977</x:v>
      </x:c>
      <x:c r="C2102" t="str">
        <x:v>45401</x:v>
      </x:c>
      <x:c r="D2102" s="27" t="n">
        <x:v>45401</x:v>
      </x:c>
      <x:c r="E2102" t="n">
        <x:f>IF(D2102="","",YEAR(D2102))</x:f>
        <x:v>2024</x:v>
      </x:c>
      <x:c r="F2102" t="n">
        <x:f>IF(D2102="","",MONTH(D2102))</x:f>
        <x:v>4</x:v>
      </x:c>
      <x:c r="G2102" t="str">
        <x:f>IF(D2102="","Fecha no disponible",TEXT(D2102,"mmmm"))</x:f>
        <x:v>April</x:v>
      </x:c>
      <x:c r="H2102" t="str">
        <x:f>IF(D2102="","Fecha no disponible",TEXT(D2102,"yyyy-mm"))</x:f>
        <x:v>2024-04</x:v>
      </x:c>
      <x:c r="I2102" t="str">
        <x:f>IF(D2102="","Fecha no disponible","T"&amp;ROUNDUP(MONTH(D2102)/3,0))</x:f>
        <x:v>T2</x:v>
      </x:c>
      <x:c r="J2102" t="str">
        <x:v>T011</x:v>
      </x:c>
      <x:c r="K2102" t="str">
        <x:v>Tienda Cochabamba 3</x:v>
      </x:c>
      <x:c r="L2102" t="str">
        <x:v>Mall</x:v>
      </x:c>
      <x:c r="M2102" t="str">
        <x:v>Cochabamba</x:v>
      </x:c>
      <x:c r="N2102" t="str">
        <x:f>IFERROR(VLOOKUP(M2102,'Mapeos'!$A$4:$B$30,2,FALSE),M2102)</x:f>
        <x:v>Cochabamba</x:v>
      </x:c>
      <x:c r="O2102" t="str">
        <x:v>C01299</x:v>
      </x:c>
      <x:c r="P2102" t="str">
        <x:v>Premium</x:v>
      </x:c>
      <x:c r="Q2102" t="str">
        <x:v>P0099</x:v>
      </x:c>
      <x:c r="R2102" t="str">
        <x:v>Cuidado Personal</x:v>
      </x:c>
      <x:c r="S2102" t="str">
        <x:v>Marca D</x:v>
      </x:c>
      <x:c r="T2102" t="str">
        <x:v>WhatsApp</x:v>
      </x:c>
      <x:c r="U2102" t="str">
        <x:f>IFERROR(VLOOKUP(T2102,'Mapeos'!$D$4:$E$25,2,FALSE),T2102)</x:f>
        <x:v>WhatsApp</x:v>
      </x:c>
      <x:c r="V2102" t="str">
        <x:v>V007</x:v>
      </x:c>
      <x:c r="W2102" t="n">
        <x:v>1</x:v>
      </x:c>
      <x:c r="X2102" s="28" t="n">
        <x:v>60.66</x:v>
      </x:c>
      <x:c r="Y2102" s="20" t="n">
        <x:v>0</x:v>
      </x:c>
      <x:c r="Z2102" s="20" t="n">
        <x:f>IF(Y2102&gt;1,Y2102/100,Y2102)</x:f>
        <x:v>0</x:v>
      </x:c>
      <x:c r="AA2102" s="28" t="n">
        <x:v>42.11</x:v>
      </x:c>
      <x:c r="AB2102" s="28" t="n">
        <x:v>60.66</x:v>
      </x:c>
      <x:c r="AC2102" s="28" t="str">
        <x:v>BOB</x:v>
      </x:c>
      <x:c r="AD2102" s="28" t="n">
        <x:f>IF(AC2102="USD",AB2102*'Parametros'!$B$4,AB2102)</x:f>
        <x:v>60.66</x:v>
      </x:c>
      <x:c r="AE2102" s="28" t="n">
        <x:f>W2102*X2102*(1-Z2102)</x:f>
        <x:v>60.66</x:v>
      </x:c>
      <x:c r="AF2102" s="28" t="n">
        <x:f>W2102*AA2102</x:f>
        <x:v>42.11</x:v>
      </x:c>
      <x:c r="AG2102" s="28" t="n">
        <x:f>AE2102-AF2102</x:f>
        <x:v>18.549999999999997</x:v>
      </x:c>
      <x:c r="AH2102" s="20" t="n">
        <x:f>IF(AE2102&gt;0,AG2102/AE2102,"")</x:f>
        <x:v>0.30580283547642595</x:v>
      </x:c>
      <x:c r="AI2102" s="28" t="n">
        <x:v>71814.25</x:v>
      </x:c>
      <x:c r="AJ2102" s="28"/>
      <x:c r="AK2102"/>
      <x:c r="AL2102" t="str">
        <x:v>Completado</x:v>
      </x:c>
      <x:c r="AM2102" t="str">
        <x:f>IF(W2102&lt;0,"Devuelto",AL2102)</x:f>
        <x:v>Completado</x:v>
      </x:c>
      <x:c r="AN2102" t="str">
        <x:v>Tarjeta</x:v>
      </x:c>
      <x:c r="AO2102" s="29" t="str">
        <x:v>Sin observación</x:v>
      </x:c>
      <x:c r="AP2102" t="str">
        <x:f>IF(D2102="","No","Sí")</x:f>
        <x:v>Sí</x:v>
      </x:c>
    </x:row>
    <x:row r="2103">
      <x:c r="A2103" t="n">
        <x:v>2103</x:v>
      </x:c>
      <x:c r="B2103" t="str">
        <x:v>VT0009982</x:v>
      </x:c>
      <x:c r="C2103" t="str">
        <x:v>45881</x:v>
      </x:c>
      <x:c r="D2103" s="27" t="n">
        <x:v>45881</x:v>
      </x:c>
      <x:c r="E2103" t="n">
        <x:f>IF(D2103="","",YEAR(D2103))</x:f>
        <x:v>2025</x:v>
      </x:c>
      <x:c r="F2103" t="n">
        <x:f>IF(D2103="","",MONTH(D2103))</x:f>
        <x:v>8</x:v>
      </x:c>
      <x:c r="G2103" t="str">
        <x:f>IF(D2103="","Fecha no disponible",TEXT(D2103,"mmmm"))</x:f>
        <x:v>August</x:v>
      </x:c>
      <x:c r="H2103" t="str">
        <x:f>IF(D2103="","Fecha no disponible",TEXT(D2103,"yyyy-mm"))</x:f>
        <x:v>2025-08</x:v>
      </x:c>
      <x:c r="I2103" t="str">
        <x:f>IF(D2103="","Fecha no disponible","T"&amp;ROUNDUP(MONTH(D2103)/3,0))</x:f>
        <x:v>T3</x:v>
      </x:c>
      <x:c r="J2103" t="str">
        <x:v>T005</x:v>
      </x:c>
      <x:c r="K2103" t="str">
        <x:v>Tienda Santa Cruz 1</x:v>
      </x:c>
      <x:c r="L2103" t="str">
        <x:v>Centro</x:v>
      </x:c>
      <x:c r="M2103" t="str">
        <x:v>Santa Cruz</x:v>
      </x:c>
      <x:c r="N2103" t="str">
        <x:f>IFERROR(VLOOKUP(M2103,'Mapeos'!$A$4:$B$30,2,FALSE),M2103)</x:f>
        <x:v>Santa Cruz</x:v>
      </x:c>
      <x:c r="O2103" t="str">
        <x:v>C00725</x:v>
      </x:c>
      <x:c r="P2103" t="str">
        <x:v>Empresa</x:v>
      </x:c>
      <x:c r="Q2103" t="str">
        <x:v>P0093</x:v>
      </x:c>
      <x:c r="R2103" t="str">
        <x:v>Electrónica</x:v>
      </x:c>
      <x:c r="S2103" t="str">
        <x:v>Marca B</x:v>
      </x:c>
      <x:c r="T2103" t="str">
        <x:v>Tienda</x:v>
      </x:c>
      <x:c r="U2103" t="str">
        <x:f>IFERROR(VLOOKUP(T2103,'Mapeos'!$D$4:$E$25,2,FALSE),T2103)</x:f>
        <x:v>Tienda</x:v>
      </x:c>
      <x:c r="V2103" t="str">
        <x:v>V023</x:v>
      </x:c>
      <x:c r="W2103" t="n">
        <x:v>2</x:v>
      </x:c>
      <x:c r="X2103" s="28" t="n">
        <x:v>569.98</x:v>
      </x:c>
      <x:c r="Y2103" s="20" t="n">
        <x:v>0.05</x:v>
      </x:c>
      <x:c r="Z2103" s="20" t="n">
        <x:f>IF(Y2103&gt;1,Y2103/100,Y2103)</x:f>
        <x:v>0.05</x:v>
      </x:c>
      <x:c r="AA2103" s="28" t="n">
        <x:v>436.53</x:v>
      </x:c>
      <x:c r="AB2103" s="28" t="n">
        <x:v>1082.96</x:v>
      </x:c>
      <x:c r="AC2103" s="28" t="str">
        <x:v>BOB</x:v>
      </x:c>
      <x:c r="AD2103" s="28" t="n">
        <x:f>IF(AC2103="USD",AB2103*'Parametros'!$B$4,AB2103)</x:f>
        <x:v>1082.96</x:v>
      </x:c>
      <x:c r="AE2103" s="28" t="n">
        <x:f>W2103*X2103*(1-Z2103)</x:f>
        <x:v>1082.962</x:v>
      </x:c>
      <x:c r="AF2103" s="28" t="n">
        <x:f>W2103*AA2103</x:f>
        <x:v>873.06</x:v>
      </x:c>
      <x:c r="AG2103" s="28" t="n">
        <x:f>AE2103-AF2103</x:f>
        <x:v>209.90200000000004</x:v>
      </x:c>
      <x:c r="AH2103" s="20" t="n">
        <x:f>IF(AE2103&gt;0,AG2103/AE2103,"")</x:f>
        <x:v>0.1938221285696082</x:v>
      </x:c>
      <x:c r="AI2103" s="28" t="n">
        <x:v>183497.99</x:v>
      </x:c>
      <x:c r="AJ2103" s="28"/>
      <x:c r="AK2103"/>
      <x:c r="AL2103" t="str">
        <x:v>Completado</x:v>
      </x:c>
      <x:c r="AM2103" t="str">
        <x:f>IF(W2103&lt;0,"Devuelto",AL2103)</x:f>
        <x:v>Completado</x:v>
      </x:c>
      <x:c r="AN2103" t="str">
        <x:v>QR</x:v>
      </x:c>
      <x:c r="AO2103" s="29" t="str">
        <x:v>Sin observación</x:v>
      </x:c>
      <x:c r="AP2103" t="str">
        <x:f>IF(D2103="","No","Sí")</x:f>
        <x:v>Sí</x:v>
      </x:c>
    </x:row>
    <x:row r="2104">
      <x:c r="A2104" t="n">
        <x:v>2104</x:v>
      </x:c>
      <x:c r="B2104" t="str">
        <x:v>VT0009987</x:v>
      </x:c>
      <x:c r="C2104" t="str">
        <x:v>45467</x:v>
      </x:c>
      <x:c r="D2104" s="27" t="n">
        <x:v>45467</x:v>
      </x:c>
      <x:c r="E2104" t="n">
        <x:f>IF(D2104="","",YEAR(D2104))</x:f>
        <x:v>2024</x:v>
      </x:c>
      <x:c r="F2104" t="n">
        <x:f>IF(D2104="","",MONTH(D2104))</x:f>
        <x:v>6</x:v>
      </x:c>
      <x:c r="G2104" t="str">
        <x:f>IF(D2104="","Fecha no disponible",TEXT(D2104,"mmmm"))</x:f>
        <x:v>June</x:v>
      </x:c>
      <x:c r="H2104" t="str">
        <x:f>IF(D2104="","Fecha no disponible",TEXT(D2104,"yyyy-mm"))</x:f>
        <x:v>2024-06</x:v>
      </x:c>
      <x:c r="I2104" t="str">
        <x:f>IF(D2104="","Fecha no disponible","T"&amp;ROUNDUP(MONTH(D2104)/3,0))</x:f>
        <x:v>T2</x:v>
      </x:c>
      <x:c r="J2104" t="str">
        <x:v>T009</x:v>
      </x:c>
      <x:c r="K2104" t="str">
        <x:v>Tienda Cochabamba 1</x:v>
      </x:c>
      <x:c r="L2104" t="str">
        <x:v>Mall</x:v>
      </x:c>
      <x:c r="M2104" t="str">
        <x:v>Cochabamba</x:v>
      </x:c>
      <x:c r="N2104" t="str">
        <x:f>IFERROR(VLOOKUP(M2104,'Mapeos'!$A$4:$B$30,2,FALSE),M2104)</x:f>
        <x:v>Cochabamba</x:v>
      </x:c>
      <x:c r="O2104" t="str">
        <x:v>C00292</x:v>
      </x:c>
      <x:c r="P2104" t="str">
        <x:v>Frecuente</x:v>
      </x:c>
      <x:c r="Q2104" t="str">
        <x:v>P0116</x:v>
      </x:c>
      <x:c r="R2104" t="str">
        <x:v>Hogar</x:v>
      </x:c>
      <x:c r="S2104" t="str">
        <x:v>Marca B</x:v>
      </x:c>
      <x:c r="T2104" t="str">
        <x:v>Tienda</x:v>
      </x:c>
      <x:c r="U2104" t="str">
        <x:f>IFERROR(VLOOKUP(T2104,'Mapeos'!$D$4:$E$25,2,FALSE),T2104)</x:f>
        <x:v>Tienda</x:v>
      </x:c>
      <x:c r="V2104" t="str">
        <x:v>V028</x:v>
      </x:c>
      <x:c r="W2104" t="n">
        <x:v>1</x:v>
      </x:c>
      <x:c r="X2104" s="28" t="n">
        <x:v>294.5</x:v>
      </x:c>
      <x:c r="Y2104" s="20" t="n">
        <x:v>0.05</x:v>
      </x:c>
      <x:c r="Z2104" s="20" t="n">
        <x:f>IF(Y2104&gt;1,Y2104/100,Y2104)</x:f>
        <x:v>0.05</x:v>
      </x:c>
      <x:c r="AA2104" s="28" t="n">
        <x:v>161.09</x:v>
      </x:c>
      <x:c r="AB2104" s="28" t="n">
        <x:v>279.77</x:v>
      </x:c>
      <x:c r="AC2104" s="28" t="str">
        <x:v>BOB</x:v>
      </x:c>
      <x:c r="AD2104" s="28" t="n">
        <x:f>IF(AC2104="USD",AB2104*'Parametros'!$B$4,AB2104)</x:f>
        <x:v>279.77</x:v>
      </x:c>
      <x:c r="AE2104" s="28" t="n">
        <x:f>W2104*X2104*(1-Z2104)</x:f>
        <x:v>279.775</x:v>
      </x:c>
      <x:c r="AF2104" s="28" t="n">
        <x:f>W2104*AA2104</x:f>
        <x:v>161.09</x:v>
      </x:c>
      <x:c r="AG2104" s="28" t="n">
        <x:f>AE2104-AF2104</x:f>
        <x:v>118.68499999999997</x:v>
      </x:c>
      <x:c r="AH2104" s="20" t="n">
        <x:f>IF(AE2104&gt;0,AG2104/AE2104,"")</x:f>
        <x:v>0.4242158877669555</x:v>
      </x:c>
      <x:c r="AI2104" s="28" t="n">
        <x:v>122298.7</x:v>
      </x:c>
      <x:c r="AJ2104" s="28"/>
      <x:c r="AK2104"/>
      <x:c r="AL2104" t="str">
        <x:v>Completado</x:v>
      </x:c>
      <x:c r="AM2104" t="str">
        <x:f>IF(W2104&lt;0,"Devuelto",AL2104)</x:f>
        <x:v>Completado</x:v>
      </x:c>
      <x:c r="AN2104" t="str">
        <x:v>QR</x:v>
      </x:c>
      <x:c r="AO2104" s="29" t="str">
        <x:v>Sin observación</x:v>
      </x:c>
      <x:c r="AP2104" t="str">
        <x:f>IF(D2104="","No","Sí")</x:f>
        <x:v>Sí</x:v>
      </x:c>
    </x:row>
    <x:row r="2105">
      <x:c r="A2105" t="n">
        <x:v>2105</x:v>
      </x:c>
      <x:c r="B2105" t="str">
        <x:v>VT0009991</x:v>
      </x:c>
      <x:c r="C2105" t="str">
        <x:v>46055</x:v>
      </x:c>
      <x:c r="D2105" s="27" t="n">
        <x:v>46055</x:v>
      </x:c>
      <x:c r="E2105" t="n">
        <x:f>IF(D2105="","",YEAR(D2105))</x:f>
        <x:v>2026</x:v>
      </x:c>
      <x:c r="F2105" t="n">
        <x:f>IF(D2105="","",MONTH(D2105))</x:f>
        <x:v>2</x:v>
      </x:c>
      <x:c r="G2105" t="str">
        <x:f>IF(D2105="","Fecha no disponible",TEXT(D2105,"mmmm"))</x:f>
        <x:v>February</x:v>
      </x:c>
      <x:c r="H2105" t="str">
        <x:f>IF(D2105="","Fecha no disponible",TEXT(D2105,"yyyy-mm"))</x:f>
        <x:v>2026-02</x:v>
      </x:c>
      <x:c r="I2105" t="str">
        <x:f>IF(D2105="","Fecha no disponible","T"&amp;ROUNDUP(MONTH(D2105)/3,0))</x:f>
        <x:v>T1</x:v>
      </x:c>
      <x:c r="J2105" t="str">
        <x:v>T017</x:v>
      </x:c>
      <x:c r="K2105" t="str">
        <x:v>Tienda Sucre 1</x:v>
      </x:c>
      <x:c r="L2105" t="str">
        <x:v>Centro</x:v>
      </x:c>
      <x:c r="M2105" t="str">
        <x:v>Sucre</x:v>
      </x:c>
      <x:c r="N2105" t="str">
        <x:f>IFERROR(VLOOKUP(M2105,'Mapeos'!$A$4:$B$30,2,FALSE),M2105)</x:f>
        <x:v>Sucre</x:v>
      </x:c>
      <x:c r="O2105" t="str">
        <x:v>C00220</x:v>
      </x:c>
      <x:c r="P2105" t="str">
        <x:v>Frecuente</x:v>
      </x:c>
      <x:c r="Q2105" t="str">
        <x:v>P0083</x:v>
      </x:c>
      <x:c r="R2105" t="str">
        <x:v>Electrónica</x:v>
      </x:c>
      <x:c r="S2105" t="str">
        <x:v>Marca B</x:v>
      </x:c>
      <x:c r="T2105" t="str">
        <x:v>Tienda</x:v>
      </x:c>
      <x:c r="U2105" t="str">
        <x:f>IFERROR(VLOOKUP(T2105,'Mapeos'!$D$4:$E$25,2,FALSE),T2105)</x:f>
        <x:v>Tienda</x:v>
      </x:c>
      <x:c r="V2105" t="str">
        <x:v>V015</x:v>
      </x:c>
      <x:c r="W2105" t="n">
        <x:v>5</x:v>
      </x:c>
      <x:c r="X2105" s="28" t="n">
        <x:v>175.6</x:v>
      </x:c>
      <x:c r="Y2105" s="20" t="n">
        <x:v>0</x:v>
      </x:c>
      <x:c r="Z2105" s="20" t="n">
        <x:f>IF(Y2105&gt;1,Y2105/100,Y2105)</x:f>
        <x:v>0</x:v>
      </x:c>
      <x:c r="AA2105" s="28" t="n">
        <x:v>123.81</x:v>
      </x:c>
      <x:c r="AB2105" s="28" t="n">
        <x:v>878</x:v>
      </x:c>
      <x:c r="AC2105" s="28" t="str">
        <x:v>BOB</x:v>
      </x:c>
      <x:c r="AD2105" s="28" t="n">
        <x:f>IF(AC2105="USD",AB2105*'Parametros'!$B$4,AB2105)</x:f>
        <x:v>878</x:v>
      </x:c>
      <x:c r="AE2105" s="28" t="n">
        <x:f>W2105*X2105*(1-Z2105)</x:f>
        <x:v>878</x:v>
      </x:c>
      <x:c r="AF2105" s="28" t="n">
        <x:f>W2105*AA2105</x:f>
        <x:v>619.05</x:v>
      </x:c>
      <x:c r="AG2105" s="28" t="n">
        <x:f>AE2105-AF2105</x:f>
        <x:v>258.95000000000005</x:v>
      </x:c>
      <x:c r="AH2105" s="20" t="n">
        <x:f>IF(AE2105&gt;0,AG2105/AE2105,"")</x:f>
        <x:v>0.2949316628701595</x:v>
      </x:c>
      <x:c r="AI2105" s="28" t="n">
        <x:v>120492</x:v>
      </x:c>
      <x:c r="AJ2105" s="28"/>
      <x:c r="AK2105"/>
      <x:c r="AL2105" t="str">
        <x:v>Completado</x:v>
      </x:c>
      <x:c r="AM2105" t="str">
        <x:f>IF(W2105&lt;0,"Devuelto",AL2105)</x:f>
        <x:v>Completado</x:v>
      </x:c>
      <x:c r="AN2105" t="str">
        <x:v>QR</x:v>
      </x:c>
      <x:c r="AO2105" s="29" t="str">
        <x:v>Sin observación</x:v>
      </x:c>
      <x:c r="AP2105" t="str">
        <x:f>IF(D2105="","No","Sí")</x:f>
        <x:v>Sí</x:v>
      </x:c>
    </x:row>
    <x:row r="2106">
      <x:c r="A2106" t="n">
        <x:v>2106</x:v>
      </x:c>
      <x:c r="B2106" t="str">
        <x:v>VT0009996</x:v>
      </x:c>
      <x:c r="C2106" t="str">
        <x:v>45976</x:v>
      </x:c>
      <x:c r="D2106" s="27" t="n">
        <x:v>45976</x:v>
      </x:c>
      <x:c r="E2106" t="n">
        <x:f>IF(D2106="","",YEAR(D2106))</x:f>
        <x:v>2025</x:v>
      </x:c>
      <x:c r="F2106" t="n">
        <x:f>IF(D2106="","",MONTH(D2106))</x:f>
        <x:v>11</x:v>
      </x:c>
      <x:c r="G2106" t="str">
        <x:f>IF(D2106="","Fecha no disponible",TEXT(D2106,"mmmm"))</x:f>
        <x:v>November</x:v>
      </x:c>
      <x:c r="H2106" t="str">
        <x:f>IF(D2106="","Fecha no disponible",TEXT(D2106,"yyyy-mm"))</x:f>
        <x:v>2025-11</x:v>
      </x:c>
      <x:c r="I2106" t="str">
        <x:f>IF(D2106="","Fecha no disponible","T"&amp;ROUNDUP(MONTH(D2106)/3,0))</x:f>
        <x:v>T4</x:v>
      </x:c>
      <x:c r="J2106" t="str">
        <x:v>T017</x:v>
      </x:c>
      <x:c r="K2106" t="str">
        <x:v>Tienda Sucre 1</x:v>
      </x:c>
      <x:c r="L2106" t="str">
        <x:v>Centro</x:v>
      </x:c>
      <x:c r="M2106" t="str">
        <x:v>Sucre</x:v>
      </x:c>
      <x:c r="N2106" t="str">
        <x:f>IFERROR(VLOOKUP(M2106,'Mapeos'!$A$4:$B$30,2,FALSE),M2106)</x:f>
        <x:v>Sucre</x:v>
      </x:c>
      <x:c r="O2106" t="str">
        <x:v>C00309</x:v>
      </x:c>
      <x:c r="P2106" t="str">
        <x:v>Empresa</x:v>
      </x:c>
      <x:c r="Q2106" t="str">
        <x:v>P0016</x:v>
      </x:c>
      <x:c r="R2106" t="str">
        <x:v>Electrónica</x:v>
      </x:c>
      <x:c r="S2106" t="str">
        <x:v>Marca C</x:v>
      </x:c>
      <x:c r="T2106" t="str">
        <x:v>Tienda</x:v>
      </x:c>
      <x:c r="U2106" t="str">
        <x:f>IFERROR(VLOOKUP(T2106,'Mapeos'!$D$4:$E$25,2,FALSE),T2106)</x:f>
        <x:v>Tienda</x:v>
      </x:c>
      <x:c r="V2106" t="str">
        <x:v>V029</x:v>
      </x:c>
      <x:c r="W2106" t="n">
        <x:v>2</x:v>
      </x:c>
      <x:c r="X2106" s="28" t="n">
        <x:v>532.17</x:v>
      </x:c>
      <x:c r="Y2106" s="20" t="n">
        <x:v>0.2</x:v>
      </x:c>
      <x:c r="Z2106" s="20" t="n">
        <x:f>IF(Y2106&gt;1,Y2106/100,Y2106)</x:f>
        <x:v>0.2</x:v>
      </x:c>
      <x:c r="AA2106" s="28" t="n">
        <x:v>285.98</x:v>
      </x:c>
      <x:c r="AB2106" s="28" t="n">
        <x:v>851.47</x:v>
      </x:c>
      <x:c r="AC2106" s="28" t="str">
        <x:v>BOB</x:v>
      </x:c>
      <x:c r="AD2106" s="28" t="n">
        <x:f>IF(AC2106="USD",AB2106*'Parametros'!$B$4,AB2106)</x:f>
        <x:v>851.47</x:v>
      </x:c>
      <x:c r="AE2106" s="28" t="n">
        <x:f>W2106*X2106*(1-Z2106)</x:f>
        <x:v>851.472</x:v>
      </x:c>
      <x:c r="AF2106" s="28" t="n">
        <x:f>W2106*AA2106</x:f>
        <x:v>571.96</x:v>
      </x:c>
      <x:c r="AG2106" s="28" t="n">
        <x:f>AE2106-AF2106</x:f>
        <x:v>279.51199999999994</x:v>
      </x:c>
      <x:c r="AH2106" s="20" t="n">
        <x:f>IF(AE2106&gt;0,AG2106/AE2106,"")</x:f>
        <x:v>0.3282691621098521</x:v>
      </x:c>
      <x:c r="AI2106" s="28" t="n">
        <x:v>153823.32</x:v>
      </x:c>
      <x:c r="AJ2106" s="28"/>
      <x:c r="AK2106"/>
      <x:c r="AL2106" t="str">
        <x:v>Completado</x:v>
      </x:c>
      <x:c r="AM2106" t="str">
        <x:f>IF(W2106&lt;0,"Devuelto",AL2106)</x:f>
        <x:v>Completado</x:v>
      </x:c>
      <x:c r="AN2106" t="str">
        <x:v>QR</x:v>
      </x:c>
      <x:c r="AO2106" s="29" t="str">
        <x:v>Sin observación</x:v>
      </x:c>
      <x:c r="AP2106" t="str">
        <x:f>IF(D2106="","No","Sí")</x:f>
        <x:v>Sí</x:v>
      </x:c>
    </x:row>
    <x:row r="2107">
      <x:c r="A2107" t="n">
        <x:v>2107</x:v>
      </x:c>
      <x:c r="B2107" t="str">
        <x:v>VT0010001</x:v>
      </x:c>
      <x:c r="C2107" t="str">
        <x:v>45938</x:v>
      </x:c>
      <x:c r="D2107" s="27" t="n">
        <x:v>45938</x:v>
      </x:c>
      <x:c r="E2107" t="n">
        <x:f>IF(D2107="","",YEAR(D2107))</x:f>
        <x:v>2025</x:v>
      </x:c>
      <x:c r="F2107" t="n">
        <x:f>IF(D2107="","",MONTH(D2107))</x:f>
        <x:v>10</x:v>
      </x:c>
      <x:c r="G2107" t="str">
        <x:f>IF(D2107="","Fecha no disponible",TEXT(D2107,"mmmm"))</x:f>
        <x:v>October</x:v>
      </x:c>
      <x:c r="H2107" t="str">
        <x:f>IF(D2107="","Fecha no disponible",TEXT(D2107,"yyyy-mm"))</x:f>
        <x:v>2025-10</x:v>
      </x:c>
      <x:c r="I2107" t="str">
        <x:f>IF(D2107="","Fecha no disponible","T"&amp;ROUNDUP(MONTH(D2107)/3,0))</x:f>
        <x:v>T4</x:v>
      </x:c>
      <x:c r="J2107" t="str">
        <x:v>T012</x:v>
      </x:c>
      <x:c r="K2107" t="str">
        <x:v>Tienda Cochabamba 4</x:v>
      </x:c>
      <x:c r="L2107" t="str">
        <x:v>Centro</x:v>
      </x:c>
      <x:c r="M2107" t="str">
        <x:v>Cochabamba</x:v>
      </x:c>
      <x:c r="N2107" t="str">
        <x:f>IFERROR(VLOOKUP(M2107,'Mapeos'!$A$4:$B$30,2,FALSE),M2107)</x:f>
        <x:v>Cochabamba</x:v>
      </x:c>
      <x:c r="O2107" t="str">
        <x:v>C01133</x:v>
      </x:c>
      <x:c r="P2107" t="str">
        <x:v>Premium</x:v>
      </x:c>
      <x:c r="Q2107" t="str">
        <x:v>P0058</x:v>
      </x:c>
      <x:c r="R2107" t="str">
        <x:v>Alimentos</x:v>
      </x:c>
      <x:c r="S2107" t="str">
        <x:v>Marca C</x:v>
      </x:c>
      <x:c r="T2107" t="str">
        <x:v>WhatsApp</x:v>
      </x:c>
      <x:c r="U2107" t="str">
        <x:f>IFERROR(VLOOKUP(T2107,'Mapeos'!$D$4:$E$25,2,FALSE),T2107)</x:f>
        <x:v>WhatsApp</x:v>
      </x:c>
      <x:c r="V2107" t="str">
        <x:v>V040</x:v>
      </x:c>
      <x:c r="W2107" t="n">
        <x:v>1</x:v>
      </x:c>
      <x:c r="X2107" s="28" t="n">
        <x:v>50.37</x:v>
      </x:c>
      <x:c r="Y2107" s="20" t="n">
        <x:v>0.05</x:v>
      </x:c>
      <x:c r="Z2107" s="20" t="n">
        <x:f>IF(Y2107&gt;1,Y2107/100,Y2107)</x:f>
        <x:v>0.05</x:v>
      </x:c>
      <x:c r="AA2107" s="28" t="n">
        <x:v>31.38</x:v>
      </x:c>
      <x:c r="AB2107" s="28" t="n">
        <x:v>47.85</x:v>
      </x:c>
      <x:c r="AC2107" s="28" t="str">
        <x:v>BOB</x:v>
      </x:c>
      <x:c r="AD2107" s="28" t="n">
        <x:f>IF(AC2107="USD",AB2107*'Parametros'!$B$4,AB2107)</x:f>
        <x:v>47.85</x:v>
      </x:c>
      <x:c r="AE2107" s="28" t="n">
        <x:f>W2107*X2107*(1-Z2107)</x:f>
        <x:v>47.851499999999994</x:v>
      </x:c>
      <x:c r="AF2107" s="28" t="n">
        <x:f>W2107*AA2107</x:f>
        <x:v>31.38</x:v>
      </x:c>
      <x:c r="AG2107" s="28" t="n">
        <x:f>AE2107-AF2107</x:f>
        <x:v>16.471499999999995</x:v>
      </x:c>
      <x:c r="AH2107" s="20" t="n">
        <x:f>IF(AE2107&gt;0,AG2107/AE2107,"")</x:f>
        <x:v>0.3442211842888937</x:v>
      </x:c>
      <x:c r="AI2107" s="28" t="n">
        <x:v>76621.88</x:v>
      </x:c>
      <x:c r="AJ2107" s="28"/>
      <x:c r="AK2107"/>
      <x:c r="AL2107" t="str">
        <x:v>Completado</x:v>
      </x:c>
      <x:c r="AM2107" t="str">
        <x:f>IF(W2107&lt;0,"Devuelto",AL2107)</x:f>
        <x:v>Completado</x:v>
      </x:c>
      <x:c r="AN2107" t="str">
        <x:v>Efectivo</x:v>
      </x:c>
      <x:c r="AO2107" s="29" t="str">
        <x:v>Sin observación</x:v>
      </x:c>
      <x:c r="AP2107" t="str">
        <x:f>IF(D2107="","No","Sí")</x:f>
        <x:v>Sí</x:v>
      </x:c>
    </x:row>
    <x:row r="2108">
      <x:c r="A2108" t="n">
        <x:v>2108</x:v>
      </x:c>
      <x:c r="B2108" t="str">
        <x:v>VT0010006</x:v>
      </x:c>
      <x:c r="C2108" t="str">
        <x:v>45990</x:v>
      </x:c>
      <x:c r="D2108" s="27" t="n">
        <x:v>45990</x:v>
      </x:c>
      <x:c r="E2108" t="n">
        <x:f>IF(D2108="","",YEAR(D2108))</x:f>
        <x:v>2025</x:v>
      </x:c>
      <x:c r="F2108" t="n">
        <x:f>IF(D2108="","",MONTH(D2108))</x:f>
        <x:v>11</x:v>
      </x:c>
      <x:c r="G2108" t="str">
        <x:f>IF(D2108="","Fecha no disponible",TEXT(D2108,"mmmm"))</x:f>
        <x:v>November</x:v>
      </x:c>
      <x:c r="H2108" t="str">
        <x:f>IF(D2108="","Fecha no disponible",TEXT(D2108,"yyyy-mm"))</x:f>
        <x:v>2025-11</x:v>
      </x:c>
      <x:c r="I2108" t="str">
        <x:f>IF(D2108="","Fecha no disponible","T"&amp;ROUNDUP(MONTH(D2108)/3,0))</x:f>
        <x:v>T4</x:v>
      </x:c>
      <x:c r="J2108" t="str">
        <x:v>T012</x:v>
      </x:c>
      <x:c r="K2108" t="str">
        <x:v>Tienda Cochabamba 4</x:v>
      </x:c>
      <x:c r="L2108" t="str">
        <x:v>Centro</x:v>
      </x:c>
      <x:c r="M2108" t="str">
        <x:v>Cochabamba</x:v>
      </x:c>
      <x:c r="N2108" t="str">
        <x:f>IFERROR(VLOOKUP(M2108,'Mapeos'!$A$4:$B$30,2,FALSE),M2108)</x:f>
        <x:v>Cochabamba</x:v>
      </x:c>
      <x:c r="O2108" t="str">
        <x:v>C00525</x:v>
      </x:c>
      <x:c r="P2108" t="str">
        <x:v>Frecuente</x:v>
      </x:c>
      <x:c r="Q2108" t="str">
        <x:v>P0005</x:v>
      </x:c>
      <x:c r="R2108" t="str">
        <x:v>Electrónica</x:v>
      </x:c>
      <x:c r="S2108" t="str">
        <x:v>Marca D</x:v>
      </x:c>
      <x:c r="T2108" t="str">
        <x:v>Tienda</x:v>
      </x:c>
      <x:c r="U2108" t="str">
        <x:f>IFERROR(VLOOKUP(T2108,'Mapeos'!$D$4:$E$25,2,FALSE),T2108)</x:f>
        <x:v>Tienda</x:v>
      </x:c>
      <x:c r="V2108" t="str">
        <x:v>V031</x:v>
      </x:c>
      <x:c r="W2108" t="n">
        <x:v>1</x:v>
      </x:c>
      <x:c r="X2108" s="28" t="n">
        <x:v>243.09</x:v>
      </x:c>
      <x:c r="Y2108" s="20" t="n">
        <x:v>0</x:v>
      </x:c>
      <x:c r="Z2108" s="20" t="n">
        <x:f>IF(Y2108&gt;1,Y2108/100,Y2108)</x:f>
        <x:v>0</x:v>
      </x:c>
      <x:c r="AA2108" s="28" t="n">
        <x:v>123.71</x:v>
      </x:c>
      <x:c r="AB2108" s="28" t="n">
        <x:v>243.09</x:v>
      </x:c>
      <x:c r="AC2108" s="28" t="str">
        <x:v>BOB</x:v>
      </x:c>
      <x:c r="AD2108" s="28" t="n">
        <x:f>IF(AC2108="USD",AB2108*'Parametros'!$B$4,AB2108)</x:f>
        <x:v>243.09</x:v>
      </x:c>
      <x:c r="AE2108" s="28" t="n">
        <x:f>W2108*X2108*(1-Z2108)</x:f>
        <x:v>243.09</x:v>
      </x:c>
      <x:c r="AF2108" s="28" t="n">
        <x:f>W2108*AA2108</x:f>
        <x:v>123.71</x:v>
      </x:c>
      <x:c r="AG2108" s="28" t="n">
        <x:f>AE2108-AF2108</x:f>
        <x:v>119.38000000000001</x:v>
      </x:c>
      <x:c r="AH2108" s="20" t="n">
        <x:f>IF(AE2108&gt;0,AG2108/AE2108,"")</x:f>
        <x:v>0.491093833559587</x:v>
      </x:c>
      <x:c r="AI2108" s="28" t="n">
        <x:v>184531.36</x:v>
      </x:c>
      <x:c r="AJ2108" s="28"/>
      <x:c r="AK2108"/>
      <x:c r="AL2108" t="str">
        <x:v>Completado</x:v>
      </x:c>
      <x:c r="AM2108" t="str">
        <x:f>IF(W2108&lt;0,"Devuelto",AL2108)</x:f>
        <x:v>Completado</x:v>
      </x:c>
      <x:c r="AN2108" t="str">
        <x:v>Tarjeta</x:v>
      </x:c>
      <x:c r="AO2108" s="29" t="str">
        <x:v>Sin observación</x:v>
      </x:c>
      <x:c r="AP2108" t="str">
        <x:f>IF(D2108="","No","Sí")</x:f>
        <x:v>Sí</x:v>
      </x:c>
    </x:row>
    <x:row r="2109">
      <x:c r="A2109" t="n">
        <x:v>2109</x:v>
      </x:c>
      <x:c r="B2109" t="str">
        <x:v>VT0010010</x:v>
      </x:c>
      <x:c r="C2109" t="str">
        <x:v>45559</x:v>
      </x:c>
      <x:c r="D2109" s="27" t="n">
        <x:v>45559</x:v>
      </x:c>
      <x:c r="E2109" t="n">
        <x:f>IF(D2109="","",YEAR(D2109))</x:f>
        <x:v>2024</x:v>
      </x:c>
      <x:c r="F2109" t="n">
        <x:f>IF(D2109="","",MONTH(D2109))</x:f>
        <x:v>9</x:v>
      </x:c>
      <x:c r="G2109" t="str">
        <x:f>IF(D2109="","Fecha no disponible",TEXT(D2109,"mmmm"))</x:f>
        <x:v>September</x:v>
      </x:c>
      <x:c r="H2109" t="str">
        <x:f>IF(D2109="","Fecha no disponible",TEXT(D2109,"yyyy-mm"))</x:f>
        <x:v>2024-09</x:v>
      </x:c>
      <x:c r="I2109" t="str">
        <x:f>IF(D2109="","Fecha no disponible","T"&amp;ROUNDUP(MONTH(D2109)/3,0))</x:f>
        <x:v>T3</x:v>
      </x:c>
      <x:c r="J2109" t="str">
        <x:v>T007</x:v>
      </x:c>
      <x:c r="K2109" t="str">
        <x:v>Tienda Santa Cruz 3</x:v>
      </x:c>
      <x:c r="L2109" t="str">
        <x:v>Barrio</x:v>
      </x:c>
      <x:c r="M2109" t="str">
        <x:v>Santa Cruz</x:v>
      </x:c>
      <x:c r="N2109" t="str">
        <x:f>IFERROR(VLOOKUP(M2109,'Mapeos'!$A$4:$B$30,2,FALSE),M2109)</x:f>
        <x:v>Santa Cruz</x:v>
      </x:c>
      <x:c r="O2109" t="str">
        <x:v>C00115</x:v>
      </x:c>
      <x:c r="P2109" t="str">
        <x:v>Masivo</x:v>
      </x:c>
      <x:c r="Q2109" t="str">
        <x:v>P0006</x:v>
      </x:c>
      <x:c r="R2109" t="str">
        <x:v>Deportes</x:v>
      </x:c>
      <x:c r="S2109" t="str">
        <x:v>Marca A</x:v>
      </x:c>
      <x:c r="T2109" t="str">
        <x:v>Tienda</x:v>
      </x:c>
      <x:c r="U2109" t="str">
        <x:f>IFERROR(VLOOKUP(T2109,'Mapeos'!$D$4:$E$25,2,FALSE),T2109)</x:f>
        <x:v>Tienda</x:v>
      </x:c>
      <x:c r="V2109" t="str">
        <x:v>V004</x:v>
      </x:c>
      <x:c r="W2109" t="n">
        <x:v>1</x:v>
      </x:c>
      <x:c r="X2109" s="28" t="n">
        <x:v>214.88</x:v>
      </x:c>
      <x:c r="Y2109" s="20" t="n">
        <x:v>0</x:v>
      </x:c>
      <x:c r="Z2109" s="20" t="n">
        <x:f>IF(Y2109&gt;1,Y2109/100,Y2109)</x:f>
        <x:v>0</x:v>
      </x:c>
      <x:c r="AA2109" s="28" t="n">
        <x:v>118.39</x:v>
      </x:c>
      <x:c r="AB2109" s="28" t="n">
        <x:v>214.88</x:v>
      </x:c>
      <x:c r="AC2109" s="28" t="str">
        <x:v>BOB</x:v>
      </x:c>
      <x:c r="AD2109" s="28" t="n">
        <x:f>IF(AC2109="USD",AB2109*'Parametros'!$B$4,AB2109)</x:f>
        <x:v>214.88</x:v>
      </x:c>
      <x:c r="AE2109" s="28" t="n">
        <x:f>W2109*X2109*(1-Z2109)</x:f>
        <x:v>214.88</x:v>
      </x:c>
      <x:c r="AF2109" s="28" t="n">
        <x:f>W2109*AA2109</x:f>
        <x:v>118.39</x:v>
      </x:c>
      <x:c r="AG2109" s="28" t="n">
        <x:f>AE2109-AF2109</x:f>
        <x:v>96.49</x:v>
      </x:c>
      <x:c r="AH2109" s="20" t="n">
        <x:f>IF(AE2109&gt;0,AG2109/AE2109,"")</x:f>
        <x:v>0.44904132539091585</x:v>
      </x:c>
      <x:c r="AI2109" s="28" t="n">
        <x:v>192079.58</x:v>
      </x:c>
      <x:c r="AJ2109" s="28"/>
      <x:c r="AK2109"/>
      <x:c r="AL2109" t="str">
        <x:v>Completado</x:v>
      </x:c>
      <x:c r="AM2109" t="str">
        <x:f>IF(W2109&lt;0,"Devuelto",AL2109)</x:f>
        <x:v>Completado</x:v>
      </x:c>
      <x:c r="AN2109" t="str">
        <x:v>Tarjeta</x:v>
      </x:c>
      <x:c r="AO2109" s="29" t="str">
        <x:v>Sin observación</x:v>
      </x:c>
      <x:c r="AP2109" t="str">
        <x:f>IF(D2109="","No","Sí")</x:f>
        <x:v>Sí</x:v>
      </x:c>
    </x:row>
    <x:row r="2110">
      <x:c r="A2110" t="n">
        <x:v>2110</x:v>
      </x:c>
      <x:c r="B2110" t="str">
        <x:v>VT0010015</x:v>
      </x:c>
      <x:c r="C2110" t="str">
        <x:v>45963</x:v>
      </x:c>
      <x:c r="D2110" s="27" t="n">
        <x:v>45963</x:v>
      </x:c>
      <x:c r="E2110" t="n">
        <x:f>IF(D2110="","",YEAR(D2110))</x:f>
        <x:v>2025</x:v>
      </x:c>
      <x:c r="F2110" t="n">
        <x:f>IF(D2110="","",MONTH(D2110))</x:f>
        <x:v>11</x:v>
      </x:c>
      <x:c r="G2110" t="str">
        <x:f>IF(D2110="","Fecha no disponible",TEXT(D2110,"mmmm"))</x:f>
        <x:v>November</x:v>
      </x:c>
      <x:c r="H2110" t="str">
        <x:f>IF(D2110="","Fecha no disponible",TEXT(D2110,"yyyy-mm"))</x:f>
        <x:v>2025-11</x:v>
      </x:c>
      <x:c r="I2110" t="str">
        <x:f>IF(D2110="","Fecha no disponible","T"&amp;ROUNDUP(MONTH(D2110)/3,0))</x:f>
        <x:v>T4</x:v>
      </x:c>
      <x:c r="J2110" t="str">
        <x:v>T016</x:v>
      </x:c>
      <x:c r="K2110" t="str">
        <x:v>Tienda Potosí 4</x:v>
      </x:c>
      <x:c r="L2110" t="str">
        <x:v>Centro</x:v>
      </x:c>
      <x:c r="M2110" t="str">
        <x:v>Potosí</x:v>
      </x:c>
      <x:c r="N2110" t="str">
        <x:f>IFERROR(VLOOKUP(M2110,'Mapeos'!$A$4:$B$30,2,FALSE),M2110)</x:f>
        <x:v>Potosí</x:v>
      </x:c>
      <x:c r="O2110" t="str">
        <x:v>C00473</x:v>
      </x:c>
      <x:c r="P2110" t="str">
        <x:v>Premium</x:v>
      </x:c>
      <x:c r="Q2110" t="str">
        <x:v>P0073</x:v>
      </x:c>
      <x:c r="R2110" t="str">
        <x:v>Alimentos</x:v>
      </x:c>
      <x:c r="S2110" t="str">
        <x:v>Marca C</x:v>
      </x:c>
      <x:c r="T2110" t="str">
        <x:v>Tienda</x:v>
      </x:c>
      <x:c r="U2110" t="str">
        <x:f>IFERROR(VLOOKUP(T2110,'Mapeos'!$D$4:$E$25,2,FALSE),T2110)</x:f>
        <x:v>Tienda</x:v>
      </x:c>
      <x:c r="V2110" t="str">
        <x:v>V001</x:v>
      </x:c>
      <x:c r="W2110" t="n">
        <x:v>2</x:v>
      </x:c>
      <x:c r="X2110" s="28" t="n">
        <x:v>26.71</x:v>
      </x:c>
      <x:c r="Y2110" s="20" t="n">
        <x:v>0.05</x:v>
      </x:c>
      <x:c r="Z2110" s="20" t="n">
        <x:f>IF(Y2110&gt;1,Y2110/100,Y2110)</x:f>
        <x:v>0.05</x:v>
      </x:c>
      <x:c r="AA2110" s="28" t="n">
        <x:v>16.07</x:v>
      </x:c>
      <x:c r="AB2110" s="28" t="n">
        <x:v>50.75</x:v>
      </x:c>
      <x:c r="AC2110" s="28" t="str">
        <x:v>BOB</x:v>
      </x:c>
      <x:c r="AD2110" s="28" t="n">
        <x:f>IF(AC2110="USD",AB2110*'Parametros'!$B$4,AB2110)</x:f>
        <x:v>50.75</x:v>
      </x:c>
      <x:c r="AE2110" s="28" t="n">
        <x:f>W2110*X2110*(1-Z2110)</x:f>
        <x:v>50.749</x:v>
      </x:c>
      <x:c r="AF2110" s="28" t="n">
        <x:f>W2110*AA2110</x:f>
        <x:v>32.14</x:v>
      </x:c>
      <x:c r="AG2110" s="28" t="n">
        <x:f>AE2110-AF2110</x:f>
        <x:v>18.609</x:v>
      </x:c>
      <x:c r="AH2110" s="20" t="n">
        <x:f>IF(AE2110&gt;0,AG2110/AE2110,"")</x:f>
        <x:v>0.3666870283158289</x:v>
      </x:c>
      <x:c r="AI2110" s="28" t="n">
        <x:v>128542.39</x:v>
      </x:c>
      <x:c r="AJ2110" s="28"/>
      <x:c r="AK2110"/>
      <x:c r="AL2110" t="str">
        <x:v>Completado</x:v>
      </x:c>
      <x:c r="AM2110" t="str">
        <x:f>IF(W2110&lt;0,"Devuelto",AL2110)</x:f>
        <x:v>Completado</x:v>
      </x:c>
      <x:c r="AN2110" t="str">
        <x:v>Transferencia</x:v>
      </x:c>
      <x:c r="AO2110" s="29" t="str">
        <x:v>Sin observación</x:v>
      </x:c>
      <x:c r="AP2110" t="str">
        <x:f>IF(D2110="","No","Sí")</x:f>
        <x:v>Sí</x:v>
      </x:c>
    </x:row>
    <x:row r="2111">
      <x:c r="A2111" t="n">
        <x:v>2111</x:v>
      </x:c>
      <x:c r="B2111" t="str">
        <x:v>VT0010020</x:v>
      </x:c>
      <x:c r="C2111" t="str">
        <x:v>45363</x:v>
      </x:c>
      <x:c r="D2111" s="27" t="n">
        <x:v>45363</x:v>
      </x:c>
      <x:c r="E2111" t="n">
        <x:f>IF(D2111="","",YEAR(D2111))</x:f>
        <x:v>2024</x:v>
      </x:c>
      <x:c r="F2111" t="n">
        <x:f>IF(D2111="","",MONTH(D2111))</x:f>
        <x:v>3</x:v>
      </x:c>
      <x:c r="G2111" t="str">
        <x:f>IF(D2111="","Fecha no disponible",TEXT(D2111,"mmmm"))</x:f>
        <x:v>March</x:v>
      </x:c>
      <x:c r="H2111" t="str">
        <x:f>IF(D2111="","Fecha no disponible",TEXT(D2111,"yyyy-mm"))</x:f>
        <x:v>2024-03</x:v>
      </x:c>
      <x:c r="I2111" t="str">
        <x:f>IF(D2111="","Fecha no disponible","T"&amp;ROUNDUP(MONTH(D2111)/3,0))</x:f>
        <x:v>T1</x:v>
      </x:c>
      <x:c r="J2111" t="str">
        <x:v>T017</x:v>
      </x:c>
      <x:c r="K2111" t="str">
        <x:v>Tienda Sucre 1</x:v>
      </x:c>
      <x:c r="L2111" t="str">
        <x:v>Centro</x:v>
      </x:c>
      <x:c r="M2111" t="str">
        <x:v>Sucre</x:v>
      </x:c>
      <x:c r="N2111" t="str">
        <x:f>IFERROR(VLOOKUP(M2111,'Mapeos'!$A$4:$B$30,2,FALSE),M2111)</x:f>
        <x:v>Sucre</x:v>
      </x:c>
      <x:c r="O2111" t="str">
        <x:v>C01732</x:v>
      </x:c>
      <x:c r="P2111" t="str">
        <x:v>Masivo</x:v>
      </x:c>
      <x:c r="Q2111" t="str">
        <x:v>P0016</x:v>
      </x:c>
      <x:c r="R2111" t="str">
        <x:v>Electrónica</x:v>
      </x:c>
      <x:c r="S2111" t="str">
        <x:v>Marca C</x:v>
      </x:c>
      <x:c r="T2111" t="str">
        <x:v>E-commerce</x:v>
      </x:c>
      <x:c r="U2111" t="str">
        <x:f>IFERROR(VLOOKUP(T2111,'Mapeos'!$D$4:$E$25,2,FALSE),T2111)</x:f>
        <x:v>E-commerce</x:v>
      </x:c>
      <x:c r="V2111" t="str">
        <x:v>V025</x:v>
      </x:c>
      <x:c r="W2111" t="n">
        <x:v>1</x:v>
      </x:c>
      <x:c r="X2111" s="28" t="n">
        <x:v>551.11</x:v>
      </x:c>
      <x:c r="Y2111" s="20" t="n">
        <x:v>0</x:v>
      </x:c>
      <x:c r="Z2111" s="20" t="n">
        <x:f>IF(Y2111&gt;1,Y2111/100,Y2111)</x:f>
        <x:v>0</x:v>
      </x:c>
      <x:c r="AA2111" s="28" t="n">
        <x:v>285.98</x:v>
      </x:c>
      <x:c r="AB2111" s="28" t="n">
        <x:v>551.11</x:v>
      </x:c>
      <x:c r="AC2111" s="28" t="str">
        <x:v>BOB</x:v>
      </x:c>
      <x:c r="AD2111" s="28" t="n">
        <x:f>IF(AC2111="USD",AB2111*'Parametros'!$B$4,AB2111)</x:f>
        <x:v>551.11</x:v>
      </x:c>
      <x:c r="AE2111" s="28" t="n">
        <x:f>W2111*X2111*(1-Z2111)</x:f>
        <x:v>551.11</x:v>
      </x:c>
      <x:c r="AF2111" s="28" t="n">
        <x:f>W2111*AA2111</x:f>
        <x:v>285.98</x:v>
      </x:c>
      <x:c r="AG2111" s="28" t="n">
        <x:f>AE2111-AF2111</x:f>
        <x:v>265.13</x:v>
      </x:c>
      <x:c r="AH2111" s="20" t="n">
        <x:f>IF(AE2111&gt;0,AG2111/AE2111,"")</x:f>
        <x:v>0.4810836312169984</x:v>
      </x:c>
      <x:c r="AI2111" s="28" t="n">
        <x:v>73749.85</x:v>
      </x:c>
      <x:c r="AJ2111" s="28"/>
      <x:c r="AK2111"/>
      <x:c r="AL2111" t="str">
        <x:v>Completado</x:v>
      </x:c>
      <x:c r="AM2111" t="str">
        <x:f>IF(W2111&lt;0,"Devuelto",AL2111)</x:f>
        <x:v>Completado</x:v>
      </x:c>
      <x:c r="AN2111" t="str">
        <x:v>Transferencia</x:v>
      </x:c>
      <x:c r="AO2111" s="29" t="str">
        <x:v>Sin observación</x:v>
      </x:c>
      <x:c r="AP2111" t="str">
        <x:f>IF(D2111="","No","Sí")</x:f>
        <x:v>Sí</x:v>
      </x:c>
    </x:row>
    <x:row r="2112">
      <x:c r="A2112" t="n">
        <x:v>2112</x:v>
      </x:c>
      <x:c r="B2112" t="str">
        <x:v>VT0010025</x:v>
      </x:c>
      <x:c r="C2112" t="str">
        <x:v>45792</x:v>
      </x:c>
      <x:c r="D2112" s="27" t="n">
        <x:v>45792</x:v>
      </x:c>
      <x:c r="E2112" t="n">
        <x:f>IF(D2112="","",YEAR(D2112))</x:f>
        <x:v>2025</x:v>
      </x:c>
      <x:c r="F2112" t="n">
        <x:f>IF(D2112="","",MONTH(D2112))</x:f>
        <x:v>5</x:v>
      </x:c>
      <x:c r="G2112" t="str">
        <x:f>IF(D2112="","Fecha no disponible",TEXT(D2112,"mmmm"))</x:f>
        <x:v>May</x:v>
      </x:c>
      <x:c r="H2112" t="str">
        <x:f>IF(D2112="","Fecha no disponible",TEXT(D2112,"yyyy-mm"))</x:f>
        <x:v>2025-05</x:v>
      </x:c>
      <x:c r="I2112" t="str">
        <x:f>IF(D2112="","Fecha no disponible","T"&amp;ROUNDUP(MONTH(D2112)/3,0))</x:f>
        <x:v>T2</x:v>
      </x:c>
      <x:c r="J2112" t="str">
        <x:v>T015</x:v>
      </x:c>
      <x:c r="K2112" t="str">
        <x:v>Tienda Potosí 3</x:v>
      </x:c>
      <x:c r="L2112" t="str">
        <x:v>Mall</x:v>
      </x:c>
      <x:c r="M2112" t="str">
        <x:v>Potosí</x:v>
      </x:c>
      <x:c r="N2112" t="str">
        <x:f>IFERROR(VLOOKUP(M2112,'Mapeos'!$A$4:$B$30,2,FALSE),M2112)</x:f>
        <x:v>Potosí</x:v>
      </x:c>
      <x:c r="O2112" t="str">
        <x:v>C01078</x:v>
      </x:c>
      <x:c r="P2112" t="str">
        <x:v>Frecuente</x:v>
      </x:c>
      <x:c r="Q2112" t="str">
        <x:v>P0027</x:v>
      </x:c>
      <x:c r="R2112" t="str">
        <x:v>Cuidado Personal</x:v>
      </x:c>
      <x:c r="S2112" t="str">
        <x:v>Marca D</x:v>
      </x:c>
      <x:c r="T2112" t="str">
        <x:v>Tienda</x:v>
      </x:c>
      <x:c r="U2112" t="str">
        <x:f>IFERROR(VLOOKUP(T2112,'Mapeos'!$D$4:$E$25,2,FALSE),T2112)</x:f>
        <x:v>Tienda</x:v>
      </x:c>
      <x:c r="V2112" t="str">
        <x:v>V022</x:v>
      </x:c>
      <x:c r="W2112" t="n">
        <x:v>6</x:v>
      </x:c>
      <x:c r="X2112" s="28" t="n">
        <x:v>70.27</x:v>
      </x:c>
      <x:c r="Y2112" s="20" t="n">
        <x:v>0.15</x:v>
      </x:c>
      <x:c r="Z2112" s="20" t="n">
        <x:f>IF(Y2112&gt;1,Y2112/100,Y2112)</x:f>
        <x:v>0.15</x:v>
      </x:c>
      <x:c r="AA2112" s="28" t="n">
        <x:v>41.68</x:v>
      </x:c>
      <x:c r="AB2112" s="28" t="n">
        <x:v>358.38</x:v>
      </x:c>
      <x:c r="AC2112" s="28" t="str">
        <x:v>BOB</x:v>
      </x:c>
      <x:c r="AD2112" s="28" t="n">
        <x:f>IF(AC2112="USD",AB2112*'Parametros'!$B$4,AB2112)</x:f>
        <x:v>358.38</x:v>
      </x:c>
      <x:c r="AE2112" s="28" t="n">
        <x:f>W2112*X2112*(1-Z2112)</x:f>
        <x:v>358.377</x:v>
      </x:c>
      <x:c r="AF2112" s="28" t="n">
        <x:f>W2112*AA2112</x:f>
        <x:v>250.07999999999998</x:v>
      </x:c>
      <x:c r="AG2112" s="28" t="n">
        <x:f>AE2112-AF2112</x:f>
        <x:v>108.29700000000003</x:v>
      </x:c>
      <x:c r="AH2112" s="20" t="n">
        <x:f>IF(AE2112&gt;0,AG2112/AE2112,"")</x:f>
        <x:v>0.30218736135410484</x:v>
      </x:c>
      <x:c r="AI2112" s="28" t="n">
        <x:v>121245.57</x:v>
      </x:c>
      <x:c r="AJ2112" s="28"/>
      <x:c r="AK2112"/>
      <x:c r="AL2112" t="str">
        <x:v>Completado</x:v>
      </x:c>
      <x:c r="AM2112" t="str">
        <x:f>IF(W2112&lt;0,"Devuelto",AL2112)</x:f>
        <x:v>Completado</x:v>
      </x:c>
      <x:c r="AN2112" t="str">
        <x:v>Transferencia</x:v>
      </x:c>
      <x:c r="AO2112" s="29" t="str">
        <x:v>Sin observación</x:v>
      </x:c>
      <x:c r="AP2112" t="str">
        <x:f>IF(D2112="","No","Sí")</x:f>
        <x:v>Sí</x:v>
      </x:c>
    </x:row>
    <x:row r="2113">
      <x:c r="A2113" t="n">
        <x:v>2113</x:v>
      </x:c>
      <x:c r="B2113" t="str">
        <x:v>VT0010029</x:v>
      </x:c>
      <x:c r="C2113" t="str">
        <x:v>45714</x:v>
      </x:c>
      <x:c r="D2113" s="27" t="n">
        <x:v>45714</x:v>
      </x:c>
      <x:c r="E2113" t="n">
        <x:f>IF(D2113="","",YEAR(D2113))</x:f>
        <x:v>2025</x:v>
      </x:c>
      <x:c r="F2113" t="n">
        <x:f>IF(D2113="","",MONTH(D2113))</x:f>
        <x:v>2</x:v>
      </x:c>
      <x:c r="G2113" t="str">
        <x:f>IF(D2113="","Fecha no disponible",TEXT(D2113,"mmmm"))</x:f>
        <x:v>February</x:v>
      </x:c>
      <x:c r="H2113" t="str">
        <x:f>IF(D2113="","Fecha no disponible",TEXT(D2113,"yyyy-mm"))</x:f>
        <x:v>2025-02</x:v>
      </x:c>
      <x:c r="I2113" t="str">
        <x:f>IF(D2113="","Fecha no disponible","T"&amp;ROUNDUP(MONTH(D2113)/3,0))</x:f>
        <x:v>T1</x:v>
      </x:c>
      <x:c r="J2113" t="str">
        <x:v>T004</x:v>
      </x:c>
      <x:c r="K2113" t="str">
        <x:v>Tienda La Paz 4</x:v>
      </x:c>
      <x:c r="L2113" t="str">
        <x:v>Centro</x:v>
      </x:c>
      <x:c r="M2113" t="str">
        <x:v>La Paz</x:v>
      </x:c>
      <x:c r="N2113" t="str">
        <x:f>IFERROR(VLOOKUP(M2113,'Mapeos'!$A$4:$B$30,2,FALSE),M2113)</x:f>
        <x:v>La Paz</x:v>
      </x:c>
      <x:c r="O2113" t="str">
        <x:v>C01215</x:v>
      </x:c>
      <x:c r="P2113" t="str">
        <x:v>Masivo</x:v>
      </x:c>
      <x:c r="Q2113" t="str">
        <x:v>P0138</x:v>
      </x:c>
      <x:c r="R2113" t="str">
        <x:v>Alimentos</x:v>
      </x:c>
      <x:c r="S2113" t="str">
        <x:v>Marca D</x:v>
      </x:c>
      <x:c r="T2113" t="str">
        <x:v>Tienda</x:v>
      </x:c>
      <x:c r="U2113" t="str">
        <x:f>IFERROR(VLOOKUP(T2113,'Mapeos'!$D$4:$E$25,2,FALSE),T2113)</x:f>
        <x:v>Tienda</x:v>
      </x:c>
      <x:c r="V2113" t="str">
        <x:v>V021</x:v>
      </x:c>
      <x:c r="W2113" t="n">
        <x:v>1</x:v>
      </x:c>
      <x:c r="X2113" s="28" t="n">
        <x:v>8.1</x:v>
      </x:c>
      <x:c r="Y2113" s="20" t="n">
        <x:v>0</x:v>
      </x:c>
      <x:c r="Z2113" s="20" t="n">
        <x:f>IF(Y2113&gt;1,Y2113/100,Y2113)</x:f>
        <x:v>0</x:v>
      </x:c>
      <x:c r="AA2113" s="28" t="n">
        <x:v>6.07</x:v>
      </x:c>
      <x:c r="AB2113" s="28" t="n">
        <x:v>1.16</x:v>
      </x:c>
      <x:c r="AC2113" s="28" t="str">
        <x:v>USD</x:v>
      </x:c>
      <x:c r="AD2113" s="28" t="n">
        <x:f>IF(AC2113="USD",AB2113*'Parametros'!$B$4,AB2113)</x:f>
        <x:v>8.073599999999999</x:v>
      </x:c>
      <x:c r="AE2113" s="28" t="n">
        <x:f>W2113*X2113*(1-Z2113)</x:f>
        <x:v>8.1</x:v>
      </x:c>
      <x:c r="AF2113" s="28" t="n">
        <x:f>W2113*AA2113</x:f>
        <x:v>6.07</x:v>
      </x:c>
      <x:c r="AG2113" s="28" t="n">
        <x:f>AE2113-AF2113</x:f>
        <x:v>2.0299999999999994</x:v>
      </x:c>
      <x:c r="AH2113" s="20" t="n">
        <x:f>IF(AE2113&gt;0,AG2113/AE2113,"")</x:f>
        <x:v>0.2506172839506172</x:v>
      </x:c>
      <x:c r="AI2113" s="28" t="n">
        <x:v>182755.85</x:v>
      </x:c>
      <x:c r="AJ2113" s="28"/>
      <x:c r="AK2113"/>
      <x:c r="AL2113" t="str">
        <x:v>Completado</x:v>
      </x:c>
      <x:c r="AM2113" t="str">
        <x:f>IF(W2113&lt;0,"Devuelto",AL2113)</x:f>
        <x:v>Completado</x:v>
      </x:c>
      <x:c r="AN2113" t="str">
        <x:v>Transferencia</x:v>
      </x:c>
      <x:c r="AO2113" s="29" t="str">
        <x:v>Venta convertida USD→BOB; Venta reportada sustituida por venta calculada</x:v>
      </x:c>
      <x:c r="AP2113" t="str">
        <x:f>IF(D2113="","No","Sí")</x:f>
        <x:v>Sí</x:v>
      </x:c>
    </x:row>
    <x:row r="2114">
      <x:c r="A2114" t="n">
        <x:v>2114</x:v>
      </x:c>
      <x:c r="B2114" t="str">
        <x:v>VT0010034</x:v>
      </x:c>
      <x:c r="C2114" t="str">
        <x:v>45573</x:v>
      </x:c>
      <x:c r="D2114" s="27" t="n">
        <x:v>45573</x:v>
      </x:c>
      <x:c r="E2114" t="n">
        <x:f>IF(D2114="","",YEAR(D2114))</x:f>
        <x:v>2024</x:v>
      </x:c>
      <x:c r="F2114" t="n">
        <x:f>IF(D2114="","",MONTH(D2114))</x:f>
        <x:v>10</x:v>
      </x:c>
      <x:c r="G2114" t="str">
        <x:f>IF(D2114="","Fecha no disponible",TEXT(D2114,"mmmm"))</x:f>
        <x:v>October</x:v>
      </x:c>
      <x:c r="H2114" t="str">
        <x:f>IF(D2114="","Fecha no disponible",TEXT(D2114,"yyyy-mm"))</x:f>
        <x:v>2024-10</x:v>
      </x:c>
      <x:c r="I2114" t="str">
        <x:f>IF(D2114="","Fecha no disponible","T"&amp;ROUNDUP(MONTH(D2114)/3,0))</x:f>
        <x:v>T4</x:v>
      </x:c>
      <x:c r="J2114" t="str">
        <x:v>T012</x:v>
      </x:c>
      <x:c r="K2114" t="str">
        <x:v>Tienda Cochabamba 4</x:v>
      </x:c>
      <x:c r="L2114" t="str">
        <x:v>Centro</x:v>
      </x:c>
      <x:c r="M2114" t="str">
        <x:v>Cochabamba</x:v>
      </x:c>
      <x:c r="N2114" t="str">
        <x:f>IFERROR(VLOOKUP(M2114,'Mapeos'!$A$4:$B$30,2,FALSE),M2114)</x:f>
        <x:v>Cochabamba</x:v>
      </x:c>
      <x:c r="O2114" t="str">
        <x:v>C00053</x:v>
      </x:c>
      <x:c r="P2114" t="str">
        <x:v>Premium</x:v>
      </x:c>
      <x:c r="Q2114" t="str">
        <x:v>P0021</x:v>
      </x:c>
      <x:c r="R2114" t="str">
        <x:v>Deportes</x:v>
      </x:c>
      <x:c r="S2114" t="str">
        <x:v>Marca B</x:v>
      </x:c>
      <x:c r="T2114" t="str">
        <x:v>E-commerce</x:v>
      </x:c>
      <x:c r="U2114" t="str">
        <x:f>IFERROR(VLOOKUP(T2114,'Mapeos'!$D$4:$E$25,2,FALSE),T2114)</x:f>
        <x:v>E-commerce</x:v>
      </x:c>
      <x:c r="V2114" t="str">
        <x:v>V005</x:v>
      </x:c>
      <x:c r="W2114" t="n">
        <x:v>1</x:v>
      </x:c>
      <x:c r="X2114" s="28" t="n">
        <x:v>144.71</x:v>
      </x:c>
      <x:c r="Y2114" s="20" t="n">
        <x:v>0</x:v>
      </x:c>
      <x:c r="Z2114" s="20" t="n">
        <x:f>IF(Y2114&gt;1,Y2114/100,Y2114)</x:f>
        <x:v>0</x:v>
      </x:c>
      <x:c r="AA2114" s="28" t="n">
        <x:v>65.2</x:v>
      </x:c>
      <x:c r="AB2114" s="28" t="n">
        <x:v>144.71</x:v>
      </x:c>
      <x:c r="AC2114" s="28" t="str">
        <x:v>BOB</x:v>
      </x:c>
      <x:c r="AD2114" s="28" t="n">
        <x:f>IF(AC2114="USD",AB2114*'Parametros'!$B$4,AB2114)</x:f>
        <x:v>144.71</x:v>
      </x:c>
      <x:c r="AE2114" s="28" t="n">
        <x:f>W2114*X2114*(1-Z2114)</x:f>
        <x:v>144.71</x:v>
      </x:c>
      <x:c r="AF2114" s="28" t="n">
        <x:f>W2114*AA2114</x:f>
        <x:v>65.2</x:v>
      </x:c>
      <x:c r="AG2114" s="28" t="n">
        <x:f>AE2114-AF2114</x:f>
        <x:v>79.51</x:v>
      </x:c>
      <x:c r="AH2114" s="20" t="n">
        <x:f>IF(AE2114&gt;0,AG2114/AE2114,"")</x:f>
        <x:v>0.5494437150162393</x:v>
      </x:c>
      <x:c r="AI2114" s="28" t="n">
        <x:v>84745.73</x:v>
      </x:c>
      <x:c r="AJ2114" s="28"/>
      <x:c r="AK2114"/>
      <x:c r="AL2114" t="str">
        <x:v>Completado</x:v>
      </x:c>
      <x:c r="AM2114" t="str">
        <x:f>IF(W2114&lt;0,"Devuelto",AL2114)</x:f>
        <x:v>Completado</x:v>
      </x:c>
      <x:c r="AN2114" t="str">
        <x:v>Transferencia</x:v>
      </x:c>
      <x:c r="AO2114" s="29" t="str">
        <x:v>Sin observación</x:v>
      </x:c>
      <x:c r="AP2114" t="str">
        <x:f>IF(D2114="","No","Sí")</x:f>
        <x:v>Sí</x:v>
      </x:c>
    </x:row>
    <x:row r="2115">
      <x:c r="A2115" t="n">
        <x:v>2115</x:v>
      </x:c>
      <x:c r="B2115" t="str">
        <x:v>VT0010039</x:v>
      </x:c>
      <x:c r="C2115" t="str">
        <x:v>45959</x:v>
      </x:c>
      <x:c r="D2115" s="27" t="n">
        <x:v>45959</x:v>
      </x:c>
      <x:c r="E2115" t="n">
        <x:f>IF(D2115="","",YEAR(D2115))</x:f>
        <x:v>2025</x:v>
      </x:c>
      <x:c r="F2115" t="n">
        <x:f>IF(D2115="","",MONTH(D2115))</x:f>
        <x:v>10</x:v>
      </x:c>
      <x:c r="G2115" t="str">
        <x:f>IF(D2115="","Fecha no disponible",TEXT(D2115,"mmmm"))</x:f>
        <x:v>October</x:v>
      </x:c>
      <x:c r="H2115" t="str">
        <x:f>IF(D2115="","Fecha no disponible",TEXT(D2115,"yyyy-mm"))</x:f>
        <x:v>2025-10</x:v>
      </x:c>
      <x:c r="I2115" t="str">
        <x:f>IF(D2115="","Fecha no disponible","T"&amp;ROUNDUP(MONTH(D2115)/3,0))</x:f>
        <x:v>T4</x:v>
      </x:c>
      <x:c r="J2115" t="str">
        <x:v>T019</x:v>
      </x:c>
      <x:c r="K2115" t="str">
        <x:v>Tienda Sucre 3</x:v>
      </x:c>
      <x:c r="L2115" t="str">
        <x:v>Centro</x:v>
      </x:c>
      <x:c r="M2115" t="str">
        <x:v>Sucre</x:v>
      </x:c>
      <x:c r="N2115" t="str">
        <x:f>IFERROR(VLOOKUP(M2115,'Mapeos'!$A$4:$B$30,2,FALSE),M2115)</x:f>
        <x:v>Sucre</x:v>
      </x:c>
      <x:c r="O2115" t="str">
        <x:v>C01467</x:v>
      </x:c>
      <x:c r="P2115" t="str">
        <x:v>Frecuente</x:v>
      </x:c>
      <x:c r="Q2115" t="str">
        <x:v>P0029</x:v>
      </x:c>
      <x:c r="R2115" t="str">
        <x:v>Alimentos</x:v>
      </x:c>
      <x:c r="S2115" t="str">
        <x:v>Marca A</x:v>
      </x:c>
      <x:c r="T2115" t="str">
        <x:v>Tienda</x:v>
      </x:c>
      <x:c r="U2115" t="str">
        <x:f>IFERROR(VLOOKUP(T2115,'Mapeos'!$D$4:$E$25,2,FALSE),T2115)</x:f>
        <x:v>Tienda</x:v>
      </x:c>
      <x:c r="V2115" t="str">
        <x:v>V021</x:v>
      </x:c>
      <x:c r="W2115" t="n">
        <x:v>1</x:v>
      </x:c>
      <x:c r="X2115" s="28" t="n">
        <x:v>30.88</x:v>
      </x:c>
      <x:c r="Y2115" s="20" t="n">
        <x:v>0</x:v>
      </x:c>
      <x:c r="Z2115" s="20" t="n">
        <x:f>IF(Y2115&gt;1,Y2115/100,Y2115)</x:f>
        <x:v>0</x:v>
      </x:c>
      <x:c r="AA2115" s="28" t="n">
        <x:v>20.9</x:v>
      </x:c>
      <x:c r="AB2115" s="28" t="n">
        <x:v>30.88</x:v>
      </x:c>
      <x:c r="AC2115" s="28" t="str">
        <x:v>BOB</x:v>
      </x:c>
      <x:c r="AD2115" s="28" t="n">
        <x:f>IF(AC2115="USD",AB2115*'Parametros'!$B$4,AB2115)</x:f>
        <x:v>30.88</x:v>
      </x:c>
      <x:c r="AE2115" s="28" t="n">
        <x:f>W2115*X2115*(1-Z2115)</x:f>
        <x:v>30.88</x:v>
      </x:c>
      <x:c r="AF2115" s="28" t="n">
        <x:f>W2115*AA2115</x:f>
        <x:v>20.9</x:v>
      </x:c>
      <x:c r="AG2115" s="28" t="n">
        <x:f>AE2115-AF2115</x:f>
        <x:v>9.98</x:v>
      </x:c>
      <x:c r="AH2115" s="20" t="n">
        <x:f>IF(AE2115&gt;0,AG2115/AE2115,"")</x:f>
        <x:v>0.32318652849740936</x:v>
      </x:c>
      <x:c r="AI2115" s="28" t="n">
        <x:v>161606.01</x:v>
      </x:c>
      <x:c r="AJ2115" s="28"/>
      <x:c r="AK2115"/>
      <x:c r="AL2115" t="str">
        <x:v>Completado</x:v>
      </x:c>
      <x:c r="AM2115" t="str">
        <x:f>IF(W2115&lt;0,"Devuelto",AL2115)</x:f>
        <x:v>Completado</x:v>
      </x:c>
      <x:c r="AN2115" t="str">
        <x:v>Transferencia</x:v>
      </x:c>
      <x:c r="AO2115" s="29" t="str">
        <x:v>Sin observación</x:v>
      </x:c>
      <x:c r="AP2115" t="str">
        <x:f>IF(D2115="","No","Sí")</x:f>
        <x:v>Sí</x:v>
      </x:c>
    </x:row>
    <x:row r="2116">
      <x:c r="A2116" t="n">
        <x:v>2116</x:v>
      </x:c>
      <x:c r="B2116" t="str">
        <x:v>VT0010044</x:v>
      </x:c>
      <x:c r="C2116" t="str">
        <x:v>45846</x:v>
      </x:c>
      <x:c r="D2116" s="27" t="n">
        <x:v>45846</x:v>
      </x:c>
      <x:c r="E2116" t="n">
        <x:f>IF(D2116="","",YEAR(D2116))</x:f>
        <x:v>2025</x:v>
      </x:c>
      <x:c r="F2116" t="n">
        <x:f>IF(D2116="","",MONTH(D2116))</x:f>
        <x:v>7</x:v>
      </x:c>
      <x:c r="G2116" t="str">
        <x:f>IF(D2116="","Fecha no disponible",TEXT(D2116,"mmmm"))</x:f>
        <x:v>July</x:v>
      </x:c>
      <x:c r="H2116" t="str">
        <x:f>IF(D2116="","Fecha no disponible",TEXT(D2116,"yyyy-mm"))</x:f>
        <x:v>2025-07</x:v>
      </x:c>
      <x:c r="I2116" t="str">
        <x:f>IF(D2116="","Fecha no disponible","T"&amp;ROUNDUP(MONTH(D2116)/3,0))</x:f>
        <x:v>T3</x:v>
      </x:c>
      <x:c r="J2116" t="str">
        <x:v>T015</x:v>
      </x:c>
      <x:c r="K2116" t="str">
        <x:v>Tienda Potosí 3</x:v>
      </x:c>
      <x:c r="L2116" t="str">
        <x:v>Mall</x:v>
      </x:c>
      <x:c r="M2116" t="str">
        <x:v>Potosí</x:v>
      </x:c>
      <x:c r="N2116" t="str">
        <x:f>IFERROR(VLOOKUP(M2116,'Mapeos'!$A$4:$B$30,2,FALSE),M2116)</x:f>
        <x:v>Potosí</x:v>
      </x:c>
      <x:c r="O2116" t="str">
        <x:v>C00770</x:v>
      </x:c>
      <x:c r="P2116" t="str">
        <x:v>Premium</x:v>
      </x:c>
      <x:c r="Q2116" t="str">
        <x:v>P0142</x:v>
      </x:c>
      <x:c r="R2116" t="str">
        <x:v>Electrónica</x:v>
      </x:c>
      <x:c r="S2116" t="str">
        <x:v>Marca D</x:v>
      </x:c>
      <x:c r="T2116" t="str">
        <x:v>Tienda</x:v>
      </x:c>
      <x:c r="U2116" t="str">
        <x:f>IFERROR(VLOOKUP(T2116,'Mapeos'!$D$4:$E$25,2,FALSE),T2116)</x:f>
        <x:v>Tienda</x:v>
      </x:c>
      <x:c r="V2116" t="str">
        <x:v>V014</x:v>
      </x:c>
      <x:c r="W2116" t="n">
        <x:v>0</x:v>
      </x:c>
      <x:c r="X2116" s="28" t="n">
        <x:v>378.01</x:v>
      </x:c>
      <x:c r="Y2116" s="20" t="n">
        <x:v>0.2</x:v>
      </x:c>
      <x:c r="Z2116" s="20" t="n">
        <x:f>IF(Y2116&gt;1,Y2116/100,Y2116)</x:f>
        <x:v>0.2</x:v>
      </x:c>
      <x:c r="AA2116" s="28" t="n">
        <x:v>197.65</x:v>
      </x:c>
      <x:c r="AB2116" s="28" t="n">
        <x:v>0</x:v>
      </x:c>
      <x:c r="AC2116" s="28" t="str">
        <x:v>BOB</x:v>
      </x:c>
      <x:c r="AD2116" s="28" t="n">
        <x:f>IF(AC2116="USD",AB2116*'Parametros'!$B$4,AB2116)</x:f>
        <x:v>0</x:v>
      </x:c>
      <x:c r="AE2116" s="28" t="n">
        <x:f>W2116*X2116*(1-Z2116)</x:f>
        <x:v>0</x:v>
      </x:c>
      <x:c r="AF2116" s="28" t="n">
        <x:f>W2116*AA2116</x:f>
        <x:v>0</x:v>
      </x:c>
      <x:c r="AG2116" s="28" t="n">
        <x:f>AE2116-AF2116</x:f>
        <x:v>0</x:v>
      </x:c>
      <x:c r="AH2116" s="20" t="str">
        <x:f>IF(AE2116&gt;0,AG2116/AE2116,"")</x:f>
      </x:c>
      <x:c r="AI2116" s="28" t="n">
        <x:v>133641.06</x:v>
      </x:c>
      <x:c r="AJ2116" s="28"/>
      <x:c r="AK2116"/>
      <x:c r="AL2116" t="str">
        <x:v>Cancelado</x:v>
      </x:c>
      <x:c r="AM2116" t="str">
        <x:f>IF(W2116&lt;0,"Devuelto",AL2116)</x:f>
        <x:v>Cancelado</x:v>
      </x:c>
      <x:c r="AN2116" t="str">
        <x:v>QR</x:v>
      </x:c>
      <x:c r="AO2116" s="29" t="str">
        <x:v>Sin observación</x:v>
      </x:c>
      <x:c r="AP2116" t="str">
        <x:f>IF(D2116="","No","Sí")</x:f>
        <x:v>Sí</x:v>
      </x:c>
    </x:row>
    <x:row r="2117">
      <x:c r="A2117" t="n">
        <x:v>2117</x:v>
      </x:c>
      <x:c r="B2117" t="str">
        <x:v>VT0010048</x:v>
      </x:c>
      <x:c r="C2117" t="str">
        <x:v>45802</x:v>
      </x:c>
      <x:c r="D2117" s="27" t="n">
        <x:v>45802</x:v>
      </x:c>
      <x:c r="E2117" t="n">
        <x:f>IF(D2117="","",YEAR(D2117))</x:f>
        <x:v>2025</x:v>
      </x:c>
      <x:c r="F2117" t="n">
        <x:f>IF(D2117="","",MONTH(D2117))</x:f>
        <x:v>5</x:v>
      </x:c>
      <x:c r="G2117" t="str">
        <x:f>IF(D2117="","Fecha no disponible",TEXT(D2117,"mmmm"))</x:f>
        <x:v>May</x:v>
      </x:c>
      <x:c r="H2117" t="str">
        <x:f>IF(D2117="","Fecha no disponible",TEXT(D2117,"yyyy-mm"))</x:f>
        <x:v>2025-05</x:v>
      </x:c>
      <x:c r="I2117" t="str">
        <x:f>IF(D2117="","Fecha no disponible","T"&amp;ROUNDUP(MONTH(D2117)/3,0))</x:f>
        <x:v>T2</x:v>
      </x:c>
      <x:c r="J2117" t="str">
        <x:v>T002</x:v>
      </x:c>
      <x:c r="K2117" t="str">
        <x:v>Tienda La Paz 2</x:v>
      </x:c>
      <x:c r="L2117" t="str">
        <x:v>Mall</x:v>
      </x:c>
      <x:c r="M2117" t="str">
        <x:v>La Paz</x:v>
      </x:c>
      <x:c r="N2117" t="str">
        <x:f>IFERROR(VLOOKUP(M2117,'Mapeos'!$A$4:$B$30,2,FALSE),M2117)</x:f>
        <x:v>La Paz</x:v>
      </x:c>
      <x:c r="O2117" t="str">
        <x:v>C01396</x:v>
      </x:c>
      <x:c r="P2117" t="str">
        <x:v>Masivo</x:v>
      </x:c>
      <x:c r="Q2117" t="str">
        <x:v>P0065</x:v>
      </x:c>
      <x:c r="R2117" t="str">
        <x:v>Deportes</x:v>
      </x:c>
      <x:c r="S2117" t="str">
        <x:v>Marca B</x:v>
      </x:c>
      <x:c r="T2117" t="str">
        <x:v>tienda</x:v>
      </x:c>
      <x:c r="U2117" t="str">
        <x:f>IFERROR(VLOOKUP(T2117,'Mapeos'!$D$4:$E$25,2,FALSE),T2117)</x:f>
        <x:v>Tienda</x:v>
      </x:c>
      <x:c r="V2117" t="str">
        <x:v>V033</x:v>
      </x:c>
      <x:c r="W2117" t="n">
        <x:v>5</x:v>
      </x:c>
      <x:c r="X2117" s="28" t="n">
        <x:v>163.31</x:v>
      </x:c>
      <x:c r="Y2117" s="20" t="n">
        <x:v>0.2</x:v>
      </x:c>
      <x:c r="Z2117" s="20" t="n">
        <x:f>IF(Y2117&gt;1,Y2117/100,Y2117)</x:f>
        <x:v>0.2</x:v>
      </x:c>
      <x:c r="AA2117" s="28" t="n">
        <x:v>108.97</x:v>
      </x:c>
      <x:c r="AB2117" s="28" t="n">
        <x:v>653.24</x:v>
      </x:c>
      <x:c r="AC2117" s="28" t="str">
        <x:v>BOB</x:v>
      </x:c>
      <x:c r="AD2117" s="28" t="n">
        <x:f>IF(AC2117="USD",AB2117*'Parametros'!$B$4,AB2117)</x:f>
        <x:v>653.24</x:v>
      </x:c>
      <x:c r="AE2117" s="28" t="n">
        <x:f>W2117*X2117*(1-Z2117)</x:f>
        <x:v>653.24</x:v>
      </x:c>
      <x:c r="AF2117" s="28" t="n">
        <x:f>W2117*AA2117</x:f>
        <x:v>544.85</x:v>
      </x:c>
      <x:c r="AG2117" s="28" t="n">
        <x:f>AE2117-AF2117</x:f>
        <x:v>108.38999999999999</x:v>
      </x:c>
      <x:c r="AH2117" s="20" t="n">
        <x:f>IF(AE2117&gt;0,AG2117/AE2117,"")</x:f>
        <x:v>0.16592676504806808</x:v>
      </x:c>
      <x:c r="AI2117" s="28" t="n">
        <x:v>197389.58</x:v>
      </x:c>
      <x:c r="AJ2117" s="28"/>
      <x:c r="AK2117"/>
      <x:c r="AL2117" t="str">
        <x:v>Completado</x:v>
      </x:c>
      <x:c r="AM2117" t="str">
        <x:f>IF(W2117&lt;0,"Devuelto",AL2117)</x:f>
        <x:v>Completado</x:v>
      </x:c>
      <x:c r="AN2117" t="str">
        <x:v>Transferencia</x:v>
      </x:c>
      <x:c r="AO2117" s="29" t="str">
        <x:v>Canal estandarizado</x:v>
      </x:c>
      <x:c r="AP2117" t="str">
        <x:f>IF(D2117="","No","Sí")</x:f>
        <x:v>Sí</x:v>
      </x:c>
    </x:row>
    <x:row r="2118">
      <x:c r="A2118" t="n">
        <x:v>2118</x:v>
      </x:c>
      <x:c r="B2118" t="str">
        <x:v>VT0010053</x:v>
      </x:c>
      <x:c r="C2118" t="str">
        <x:v>45972</x:v>
      </x:c>
      <x:c r="D2118" s="27" t="n">
        <x:v>45972</x:v>
      </x:c>
      <x:c r="E2118" t="n">
        <x:f>IF(D2118="","",YEAR(D2118))</x:f>
        <x:v>2025</x:v>
      </x:c>
      <x:c r="F2118" t="n">
        <x:f>IF(D2118="","",MONTH(D2118))</x:f>
        <x:v>11</x:v>
      </x:c>
      <x:c r="G2118" t="str">
        <x:f>IF(D2118="","Fecha no disponible",TEXT(D2118,"mmmm"))</x:f>
        <x:v>November</x:v>
      </x:c>
      <x:c r="H2118" t="str">
        <x:f>IF(D2118="","Fecha no disponible",TEXT(D2118,"yyyy-mm"))</x:f>
        <x:v>2025-11</x:v>
      </x:c>
      <x:c r="I2118" t="str">
        <x:f>IF(D2118="","Fecha no disponible","T"&amp;ROUNDUP(MONTH(D2118)/3,0))</x:f>
        <x:v>T4</x:v>
      </x:c>
      <x:c r="J2118" t="str">
        <x:v>T002</x:v>
      </x:c>
      <x:c r="K2118" t="str">
        <x:v>Tienda La Paz 2</x:v>
      </x:c>
      <x:c r="L2118" t="str">
        <x:v>Mall</x:v>
      </x:c>
      <x:c r="M2118" t="str">
        <x:v>La Paz</x:v>
      </x:c>
      <x:c r="N2118" t="str">
        <x:f>IFERROR(VLOOKUP(M2118,'Mapeos'!$A$4:$B$30,2,FALSE),M2118)</x:f>
        <x:v>La Paz</x:v>
      </x:c>
      <x:c r="O2118" t="str">
        <x:v>C01126</x:v>
      </x:c>
      <x:c r="P2118" t="str">
        <x:v>Frecuente</x:v>
      </x:c>
      <x:c r="Q2118" t="str">
        <x:v>P0090</x:v>
      </x:c>
      <x:c r="R2118" t="str">
        <x:v>Cuidado Personal</x:v>
      </x:c>
      <x:c r="S2118" t="str">
        <x:v>Marca A</x:v>
      </x:c>
      <x:c r="T2118" t="str">
        <x:v>Tienda</x:v>
      </x:c>
      <x:c r="U2118" t="str">
        <x:f>IFERROR(VLOOKUP(T2118,'Mapeos'!$D$4:$E$25,2,FALSE),T2118)</x:f>
        <x:v>Tienda</x:v>
      </x:c>
      <x:c r="V2118" t="str">
        <x:v>V024</x:v>
      </x:c>
      <x:c r="W2118" t="n">
        <x:v>1</x:v>
      </x:c>
      <x:c r="X2118" s="28" t="n">
        <x:v>68.29</x:v>
      </x:c>
      <x:c r="Y2118" s="20" t="n">
        <x:v>0.2</x:v>
      </x:c>
      <x:c r="Z2118" s="20" t="n">
        <x:f>IF(Y2118&gt;1,Y2118/100,Y2118)</x:f>
        <x:v>0.2</x:v>
      </x:c>
      <x:c r="AA2118" s="28" t="n">
        <x:v>46.9</x:v>
      </x:c>
      <x:c r="AB2118" s="28" t="n">
        <x:v>54.63</x:v>
      </x:c>
      <x:c r="AC2118" s="28" t="str">
        <x:v>BOB</x:v>
      </x:c>
      <x:c r="AD2118" s="28" t="n">
        <x:f>IF(AC2118="USD",AB2118*'Parametros'!$B$4,AB2118)</x:f>
        <x:v>54.63</x:v>
      </x:c>
      <x:c r="AE2118" s="28" t="n">
        <x:f>W2118*X2118*(1-Z2118)</x:f>
        <x:v>54.632000000000005</x:v>
      </x:c>
      <x:c r="AF2118" s="28" t="n">
        <x:f>W2118*AA2118</x:f>
        <x:v>46.9</x:v>
      </x:c>
      <x:c r="AG2118" s="28" t="n">
        <x:f>AE2118-AF2118</x:f>
        <x:v>7.732000000000006</x:v>
      </x:c>
      <x:c r="AH2118" s="20" t="n">
        <x:f>IF(AE2118&gt;0,AG2118/AE2118,"")</x:f>
        <x:v>0.1415287743447065</x:v>
      </x:c>
      <x:c r="AI2118" s="28" t="n">
        <x:v>191492.27</x:v>
      </x:c>
      <x:c r="AJ2118" s="28"/>
      <x:c r="AK2118"/>
      <x:c r="AL2118" t="str">
        <x:v>Completado</x:v>
      </x:c>
      <x:c r="AM2118" t="str">
        <x:f>IF(W2118&lt;0,"Devuelto",AL2118)</x:f>
        <x:v>Completado</x:v>
      </x:c>
      <x:c r="AN2118" t="str">
        <x:v>Transferencia</x:v>
      </x:c>
      <x:c r="AO2118" s="29" t="str">
        <x:v>Sin observación</x:v>
      </x:c>
      <x:c r="AP2118" t="str">
        <x:f>IF(D2118="","No","Sí")</x:f>
        <x:v>Sí</x:v>
      </x:c>
    </x:row>
    <x:row r="2119">
      <x:c r="A2119" t="n">
        <x:v>2119</x:v>
      </x:c>
      <x:c r="B2119" t="str">
        <x:v>VT0010058</x:v>
      </x:c>
      <x:c r="C2119" t="str">
        <x:v>46152</x:v>
      </x:c>
      <x:c r="D2119" s="27" t="n">
        <x:v>46152</x:v>
      </x:c>
      <x:c r="E2119" t="n">
        <x:f>IF(D2119="","",YEAR(D2119))</x:f>
        <x:v>2026</x:v>
      </x:c>
      <x:c r="F2119" t="n">
        <x:f>IF(D2119="","",MONTH(D2119))</x:f>
        <x:v>5</x:v>
      </x:c>
      <x:c r="G2119" t="str">
        <x:f>IF(D2119="","Fecha no disponible",TEXT(D2119,"mmmm"))</x:f>
        <x:v>May</x:v>
      </x:c>
      <x:c r="H2119" t="str">
        <x:f>IF(D2119="","Fecha no disponible",TEXT(D2119,"yyyy-mm"))</x:f>
        <x:v>2026-05</x:v>
      </x:c>
      <x:c r="I2119" t="str">
        <x:f>IF(D2119="","Fecha no disponible","T"&amp;ROUNDUP(MONTH(D2119)/3,0))</x:f>
        <x:v>T2</x:v>
      </x:c>
      <x:c r="J2119" t="str">
        <x:v>T003</x:v>
      </x:c>
      <x:c r="K2119" t="str">
        <x:v>Tienda La Paz 3</x:v>
      </x:c>
      <x:c r="L2119" t="str">
        <x:v>Barrio</x:v>
      </x:c>
      <x:c r="M2119" t="str">
        <x:v>La Paz</x:v>
      </x:c>
      <x:c r="N2119" t="str">
        <x:f>IFERROR(VLOOKUP(M2119,'Mapeos'!$A$4:$B$30,2,FALSE),M2119)</x:f>
        <x:v>La Paz</x:v>
      </x:c>
      <x:c r="O2119" t="str">
        <x:v>C01607</x:v>
      </x:c>
      <x:c r="P2119" t="str">
        <x:v>Masivo</x:v>
      </x:c>
      <x:c r="Q2119" t="str">
        <x:v>No identificado</x:v>
      </x:c>
      <x:c r="R2119" t="str">
        <x:v>No identificada</x:v>
      </x:c>
      <x:c r="S2119" t="str">
        <x:v>No identificada</x:v>
      </x:c>
      <x:c r="T2119" t="str">
        <x:v>Marketplace</x:v>
      </x:c>
      <x:c r="U2119" t="str">
        <x:f>IFERROR(VLOOKUP(T2119,'Mapeos'!$D$4:$E$25,2,FALSE),T2119)</x:f>
        <x:v>Marketplace</x:v>
      </x:c>
      <x:c r="V2119" t="str">
        <x:v>V009</x:v>
      </x:c>
      <x:c r="W2119" t="n">
        <x:v>0</x:v>
      </x:c>
      <x:c r="X2119" s="28" t="n">
        <x:v>47.2</x:v>
      </x:c>
      <x:c r="Y2119" s="20" t="n">
        <x:v>0.05</x:v>
      </x:c>
      <x:c r="Z2119" s="20" t="n">
        <x:f>IF(Y2119&gt;1,Y2119/100,Y2119)</x:f>
        <x:v>0.05</x:v>
      </x:c>
      <x:c r="AA2119" s="28" t="n">
        <x:v>31.38</x:v>
      </x:c>
      <x:c r="AB2119" s="28" t="n">
        <x:v>0</x:v>
      </x:c>
      <x:c r="AC2119" s="28" t="str">
        <x:v>BOB</x:v>
      </x:c>
      <x:c r="AD2119" s="28" t="n">
        <x:f>IF(AC2119="USD",AB2119*'Parametros'!$B$4,AB2119)</x:f>
        <x:v>0</x:v>
      </x:c>
      <x:c r="AE2119" s="28" t="n">
        <x:f>W2119*X2119*(1-Z2119)</x:f>
        <x:v>0</x:v>
      </x:c>
      <x:c r="AF2119" s="28" t="n">
        <x:f>W2119*AA2119</x:f>
        <x:v>0</x:v>
      </x:c>
      <x:c r="AG2119" s="28" t="n">
        <x:f>AE2119-AF2119</x:f>
        <x:v>0</x:v>
      </x:c>
      <x:c r="AH2119" s="20" t="str">
        <x:f>IF(AE2119&gt;0,AG2119/AE2119,"")</x:f>
      </x:c>
      <x:c r="AI2119" s="28" t="n">
        <x:v>69797.66</x:v>
      </x:c>
      <x:c r="AJ2119" s="28"/>
      <x:c r="AK2119"/>
      <x:c r="AL2119" t="str">
        <x:v>Cancelado</x:v>
      </x:c>
      <x:c r="AM2119" t="str">
        <x:f>IF(W2119&lt;0,"Devuelto",AL2119)</x:f>
        <x:v>Cancelado</x:v>
      </x:c>
      <x:c r="AN2119" t="str">
        <x:v>Transferencia</x:v>
      </x:c>
      <x:c r="AO2119" s="29" t="str">
        <x:v>Producto/categoría/marca no identificados</x:v>
      </x:c>
      <x:c r="AP2119" t="str">
        <x:f>IF(D2119="","No","Sí")</x:f>
        <x:v>Sí</x:v>
      </x:c>
    </x:row>
    <x:row r="2120">
      <x:c r="A2120" t="n">
        <x:v>2120</x:v>
      </x:c>
      <x:c r="B2120" t="str">
        <x:v>VT0010063</x:v>
      </x:c>
      <x:c r="C2120" t="str">
        <x:v>45494</x:v>
      </x:c>
      <x:c r="D2120" s="27" t="n">
        <x:v>45494</x:v>
      </x:c>
      <x:c r="E2120" t="n">
        <x:f>IF(D2120="","",YEAR(D2120))</x:f>
        <x:v>2024</x:v>
      </x:c>
      <x:c r="F2120" t="n">
        <x:f>IF(D2120="","",MONTH(D2120))</x:f>
        <x:v>7</x:v>
      </x:c>
      <x:c r="G2120" t="str">
        <x:f>IF(D2120="","Fecha no disponible",TEXT(D2120,"mmmm"))</x:f>
        <x:v>July</x:v>
      </x:c>
      <x:c r="H2120" t="str">
        <x:f>IF(D2120="","Fecha no disponible",TEXT(D2120,"yyyy-mm"))</x:f>
        <x:v>2024-07</x:v>
      </x:c>
      <x:c r="I2120" t="str">
        <x:f>IF(D2120="","Fecha no disponible","T"&amp;ROUNDUP(MONTH(D2120)/3,0))</x:f>
        <x:v>T3</x:v>
      </x:c>
      <x:c r="J2120" t="str">
        <x:v>T016</x:v>
      </x:c>
      <x:c r="K2120" t="str">
        <x:v>Tienda Potosí 4</x:v>
      </x:c>
      <x:c r="L2120" t="str">
        <x:v>Centro</x:v>
      </x:c>
      <x:c r="M2120" t="str">
        <x:v>Potosí</x:v>
      </x:c>
      <x:c r="N2120" t="str">
        <x:f>IFERROR(VLOOKUP(M2120,'Mapeos'!$A$4:$B$30,2,FALSE),M2120)</x:f>
        <x:v>Potosí</x:v>
      </x:c>
      <x:c r="O2120" t="str">
        <x:v>C01496</x:v>
      </x:c>
      <x:c r="P2120" t="str">
        <x:v>Premium</x:v>
      </x:c>
      <x:c r="Q2120" t="str">
        <x:v>P0014</x:v>
      </x:c>
      <x:c r="R2120" t="str">
        <x:v>Electrónica</x:v>
      </x:c>
      <x:c r="S2120" t="str">
        <x:v>Marca C</x:v>
      </x:c>
      <x:c r="T2120" t="str">
        <x:v>WhatsApp</x:v>
      </x:c>
      <x:c r="U2120" t="str">
        <x:f>IFERROR(VLOOKUP(T2120,'Mapeos'!$D$4:$E$25,2,FALSE),T2120)</x:f>
        <x:v>WhatsApp</x:v>
      </x:c>
      <x:c r="V2120" t="str">
        <x:v>V020</x:v>
      </x:c>
      <x:c r="W2120" t="n">
        <x:v>3</x:v>
      </x:c>
      <x:c r="X2120" s="28" t="n">
        <x:v>414.44</x:v>
      </x:c>
      <x:c r="Y2120" s="20" t="n">
        <x:v>0.15</x:v>
      </x:c>
      <x:c r="Z2120" s="20" t="n">
        <x:f>IF(Y2120&gt;1,Y2120/100,Y2120)</x:f>
        <x:v>0.15</x:v>
      </x:c>
      <x:c r="AA2120" s="28" t="n">
        <x:v>308.21</x:v>
      </x:c>
      <x:c r="AB2120" s="28" t="n">
        <x:v>1056.82</x:v>
      </x:c>
      <x:c r="AC2120" s="28" t="str">
        <x:v>BOB</x:v>
      </x:c>
      <x:c r="AD2120" s="28" t="n">
        <x:f>IF(AC2120="USD",AB2120*'Parametros'!$B$4,AB2120)</x:f>
        <x:v>1056.82</x:v>
      </x:c>
      <x:c r="AE2120" s="28" t="n">
        <x:f>W2120*X2120*(1-Z2120)</x:f>
        <x:v>1056.822</x:v>
      </x:c>
      <x:c r="AF2120" s="28" t="n">
        <x:f>W2120*AA2120</x:f>
        <x:v>924.6299999999999</x:v>
      </x:c>
      <x:c r="AG2120" s="28" t="n">
        <x:f>AE2120-AF2120</x:f>
        <x:v>132.192</x:v>
      </x:c>
      <x:c r="AH2120" s="20" t="n">
        <x:f>IF(AE2120&gt;0,AG2120/AE2120,"")</x:f>
        <x:v>0.12508445130778884</x:v>
      </x:c>
      <x:c r="AI2120" s="28" t="n">
        <x:v>99659.86</x:v>
      </x:c>
      <x:c r="AJ2120" s="28"/>
      <x:c r="AK2120"/>
      <x:c r="AL2120" t="str">
        <x:v>Completado</x:v>
      </x:c>
      <x:c r="AM2120" t="str">
        <x:f>IF(W2120&lt;0,"Devuelto",AL2120)</x:f>
        <x:v>Completado</x:v>
      </x:c>
      <x:c r="AN2120" t="str">
        <x:v>Efectivo</x:v>
      </x:c>
      <x:c r="AO2120" s="29" t="str">
        <x:v>Sin observación</x:v>
      </x:c>
      <x:c r="AP2120" t="str">
        <x:f>IF(D2120="","No","Sí")</x:f>
        <x:v>Sí</x:v>
      </x:c>
    </x:row>
    <x:row r="2121">
      <x:c r="A2121" t="n">
        <x:v>2121</x:v>
      </x:c>
      <x:c r="B2121" t="str">
        <x:v>VT0010067</x:v>
      </x:c>
      <x:c r="C2121" t="str">
        <x:v>46193</x:v>
      </x:c>
      <x:c r="D2121" s="27" t="n">
        <x:v>46193</x:v>
      </x:c>
      <x:c r="E2121" t="n">
        <x:f>IF(D2121="","",YEAR(D2121))</x:f>
        <x:v>2026</x:v>
      </x:c>
      <x:c r="F2121" t="n">
        <x:f>IF(D2121="","",MONTH(D2121))</x:f>
        <x:v>6</x:v>
      </x:c>
      <x:c r="G2121" t="str">
        <x:f>IF(D2121="","Fecha no disponible",TEXT(D2121,"mmmm"))</x:f>
        <x:v>June</x:v>
      </x:c>
      <x:c r="H2121" t="str">
        <x:f>IF(D2121="","Fecha no disponible",TEXT(D2121,"yyyy-mm"))</x:f>
        <x:v>2026-06</x:v>
      </x:c>
      <x:c r="I2121" t="str">
        <x:f>IF(D2121="","Fecha no disponible","T"&amp;ROUNDUP(MONTH(D2121)/3,0))</x:f>
        <x:v>T2</x:v>
      </x:c>
      <x:c r="J2121" t="str">
        <x:v>T018</x:v>
      </x:c>
      <x:c r="K2121" t="str">
        <x:v>Tienda Sucre 2</x:v>
      </x:c>
      <x:c r="L2121" t="str">
        <x:v>Mall</x:v>
      </x:c>
      <x:c r="M2121" t="str">
        <x:v>Sucre</x:v>
      </x:c>
      <x:c r="N2121" t="str">
        <x:f>IFERROR(VLOOKUP(M2121,'Mapeos'!$A$4:$B$30,2,FALSE),M2121)</x:f>
        <x:v>Sucre</x:v>
      </x:c>
      <x:c r="O2121" t="str">
        <x:v>C01401</x:v>
      </x:c>
      <x:c r="P2121" t="str">
        <x:v>Masivo</x:v>
      </x:c>
      <x:c r="Q2121" t="str">
        <x:v>P0127</x:v>
      </x:c>
      <x:c r="R2121" t="str">
        <x:v>Alimentos</x:v>
      </x:c>
      <x:c r="S2121" t="str">
        <x:v>Marca B</x:v>
      </x:c>
      <x:c r="T2121" t="str">
        <x:v>WhatsApp</x:v>
      </x:c>
      <x:c r="U2121" t="str">
        <x:f>IFERROR(VLOOKUP(T2121,'Mapeos'!$D$4:$E$25,2,FALSE),T2121)</x:f>
        <x:v>WhatsApp</x:v>
      </x:c>
      <x:c r="V2121" t="str">
        <x:v>V040</x:v>
      </x:c>
      <x:c r="W2121" t="n">
        <x:v>1</x:v>
      </x:c>
      <x:c r="X2121" s="28" t="n">
        <x:v>48.24</x:v>
      </x:c>
      <x:c r="Y2121" s="20" t="n">
        <x:v>0.2</x:v>
      </x:c>
      <x:c r="Z2121" s="20" t="n">
        <x:f>IF(Y2121&gt;1,Y2121/100,Y2121)</x:f>
        <x:v>0.2</x:v>
      </x:c>
      <x:c r="AA2121" s="28" t="n">
        <x:v>25.72</x:v>
      </x:c>
      <x:c r="AB2121" s="28" t="n">
        <x:v>38.59</x:v>
      </x:c>
      <x:c r="AC2121" s="28" t="str">
        <x:v>BOB</x:v>
      </x:c>
      <x:c r="AD2121" s="28" t="n">
        <x:f>IF(AC2121="USD",AB2121*'Parametros'!$B$4,AB2121)</x:f>
        <x:v>38.59</x:v>
      </x:c>
      <x:c r="AE2121" s="28" t="n">
        <x:f>W2121*X2121*(1-Z2121)</x:f>
        <x:v>38.592000000000006</x:v>
      </x:c>
      <x:c r="AF2121" s="28" t="n">
        <x:f>W2121*AA2121</x:f>
        <x:v>25.72</x:v>
      </x:c>
      <x:c r="AG2121" s="28" t="n">
        <x:f>AE2121-AF2121</x:f>
        <x:v>12.872000000000007</x:v>
      </x:c>
      <x:c r="AH2121" s="20" t="n">
        <x:f>IF(AE2121&gt;0,AG2121/AE2121,"")</x:f>
        <x:v>0.33354063018242136</x:v>
      </x:c>
      <x:c r="AI2121" s="28" t="n">
        <x:v>81110.23</x:v>
      </x:c>
      <x:c r="AJ2121" s="28"/>
      <x:c r="AK2121"/>
      <x:c r="AL2121" t="str">
        <x:v>Completado</x:v>
      </x:c>
      <x:c r="AM2121" t="str">
        <x:f>IF(W2121&lt;0,"Devuelto",AL2121)</x:f>
        <x:v>Completado</x:v>
      </x:c>
      <x:c r="AN2121" t="str">
        <x:v>Efectivo</x:v>
      </x:c>
      <x:c r="AO2121" s="29" t="str">
        <x:v>Sin observación</x:v>
      </x:c>
      <x:c r="AP2121" t="str">
        <x:f>IF(D2121="","No","Sí")</x:f>
        <x:v>Sí</x:v>
      </x:c>
    </x:row>
    <x:row r="2122">
      <x:c r="A2122" t="n">
        <x:v>2122</x:v>
      </x:c>
      <x:c r="B2122" t="str">
        <x:v>VT0010072</x:v>
      </x:c>
      <x:c r="C2122" t="str">
        <x:v>45776</x:v>
      </x:c>
      <x:c r="D2122" s="27" t="n">
        <x:v>45776</x:v>
      </x:c>
      <x:c r="E2122" t="n">
        <x:f>IF(D2122="","",YEAR(D2122))</x:f>
        <x:v>2025</x:v>
      </x:c>
      <x:c r="F2122" t="n">
        <x:f>IF(D2122="","",MONTH(D2122))</x:f>
        <x:v>4</x:v>
      </x:c>
      <x:c r="G2122" t="str">
        <x:f>IF(D2122="","Fecha no disponible",TEXT(D2122,"mmmm"))</x:f>
        <x:v>April</x:v>
      </x:c>
      <x:c r="H2122" t="str">
        <x:f>IF(D2122="","Fecha no disponible",TEXT(D2122,"yyyy-mm"))</x:f>
        <x:v>2025-04</x:v>
      </x:c>
      <x:c r="I2122" t="str">
        <x:f>IF(D2122="","Fecha no disponible","T"&amp;ROUNDUP(MONTH(D2122)/3,0))</x:f>
        <x:v>T2</x:v>
      </x:c>
      <x:c r="J2122" t="str">
        <x:v>T016</x:v>
      </x:c>
      <x:c r="K2122" t="str">
        <x:v>Tienda Potosí 4</x:v>
      </x:c>
      <x:c r="L2122" t="str">
        <x:v>Centro</x:v>
      </x:c>
      <x:c r="M2122" t="str">
        <x:v>Potosí</x:v>
      </x:c>
      <x:c r="N2122" t="str">
        <x:f>IFERROR(VLOOKUP(M2122,'Mapeos'!$A$4:$B$30,2,FALSE),M2122)</x:f>
        <x:v>Potosí</x:v>
      </x:c>
      <x:c r="O2122" t="str">
        <x:v>C00557</x:v>
      </x:c>
      <x:c r="P2122" t="str">
        <x:v>Empresa</x:v>
      </x:c>
      <x:c r="Q2122" t="str">
        <x:v>P0024</x:v>
      </x:c>
      <x:c r="R2122" t="str">
        <x:v>Cuidado Personal</x:v>
      </x:c>
      <x:c r="S2122" t="str">
        <x:v>Marca A</x:v>
      </x:c>
      <x:c r="T2122" t="str">
        <x:v>Tienda</x:v>
      </x:c>
      <x:c r="U2122" t="str">
        <x:f>IFERROR(VLOOKUP(T2122,'Mapeos'!$D$4:$E$25,2,FALSE),T2122)</x:f>
        <x:v>Tienda</x:v>
      </x:c>
      <x:c r="V2122" t="str">
        <x:v>V009</x:v>
      </x:c>
      <x:c r="W2122" t="n">
        <x:v>1</x:v>
      </x:c>
      <x:c r="X2122" s="28" t="n">
        <x:v>43.39</x:v>
      </x:c>
      <x:c r="Y2122" s="20" t="n">
        <x:v>0</x:v>
      </x:c>
      <x:c r="Z2122" s="20" t="n">
        <x:f>IF(Y2122&gt;1,Y2122/100,Y2122)</x:f>
        <x:v>0</x:v>
      </x:c>
      <x:c r="AA2122" s="28" t="n">
        <x:v>20.9</x:v>
      </x:c>
      <x:c r="AB2122" s="28" t="n">
        <x:v>43.39</x:v>
      </x:c>
      <x:c r="AC2122" s="28" t="str">
        <x:v>BOB</x:v>
      </x:c>
      <x:c r="AD2122" s="28" t="n">
        <x:f>IF(AC2122="USD",AB2122*'Parametros'!$B$4,AB2122)</x:f>
        <x:v>43.39</x:v>
      </x:c>
      <x:c r="AE2122" s="28" t="n">
        <x:f>W2122*X2122*(1-Z2122)</x:f>
        <x:v>43.39</x:v>
      </x:c>
      <x:c r="AF2122" s="28" t="n">
        <x:f>W2122*AA2122</x:f>
        <x:v>20.9</x:v>
      </x:c>
      <x:c r="AG2122" s="28" t="n">
        <x:f>AE2122-AF2122</x:f>
        <x:v>22.490000000000002</x:v>
      </x:c>
      <x:c r="AH2122" s="20" t="n">
        <x:f>IF(AE2122&gt;0,AG2122/AE2122,"")</x:f>
        <x:v>0.5183221940539295</x:v>
      </x:c>
      <x:c r="AI2122" s="28" t="n">
        <x:v>159399.71</x:v>
      </x:c>
      <x:c r="AJ2122" s="28"/>
      <x:c r="AK2122"/>
      <x:c r="AL2122" t="str">
        <x:v>Completado</x:v>
      </x:c>
      <x:c r="AM2122" t="str">
        <x:f>IF(W2122&lt;0,"Devuelto",AL2122)</x:f>
        <x:v>Completado</x:v>
      </x:c>
      <x:c r="AN2122" t="str">
        <x:v>QR</x:v>
      </x:c>
      <x:c r="AO2122" s="29" t="str">
        <x:v>Sin observación</x:v>
      </x:c>
      <x:c r="AP2122" t="str">
        <x:f>IF(D2122="","No","Sí")</x:f>
        <x:v>Sí</x:v>
      </x:c>
    </x:row>
    <x:row r="2123">
      <x:c r="A2123" t="n">
        <x:v>2123</x:v>
      </x:c>
      <x:c r="B2123" t="str">
        <x:v>VT0010077</x:v>
      </x:c>
      <x:c r="C2123" t="str">
        <x:v>45386</x:v>
      </x:c>
      <x:c r="D2123" s="27" t="n">
        <x:v>45386</x:v>
      </x:c>
      <x:c r="E2123" t="n">
        <x:f>IF(D2123="","",YEAR(D2123))</x:f>
        <x:v>2024</x:v>
      </x:c>
      <x:c r="F2123" t="n">
        <x:f>IF(D2123="","",MONTH(D2123))</x:f>
        <x:v>4</x:v>
      </x:c>
      <x:c r="G2123" t="str">
        <x:f>IF(D2123="","Fecha no disponible",TEXT(D2123,"mmmm"))</x:f>
        <x:v>April</x:v>
      </x:c>
      <x:c r="H2123" t="str">
        <x:f>IF(D2123="","Fecha no disponible",TEXT(D2123,"yyyy-mm"))</x:f>
        <x:v>2024-04</x:v>
      </x:c>
      <x:c r="I2123" t="str">
        <x:f>IF(D2123="","Fecha no disponible","T"&amp;ROUNDUP(MONTH(D2123)/3,0))</x:f>
        <x:v>T2</x:v>
      </x:c>
      <x:c r="J2123" t="str">
        <x:v>T015</x:v>
      </x:c>
      <x:c r="K2123" t="str">
        <x:v>Tienda Potosí 3</x:v>
      </x:c>
      <x:c r="L2123" t="str">
        <x:v>Mall</x:v>
      </x:c>
      <x:c r="M2123" t="str">
        <x:v>Potosí</x:v>
      </x:c>
      <x:c r="N2123" t="str">
        <x:f>IFERROR(VLOOKUP(M2123,'Mapeos'!$A$4:$B$30,2,FALSE),M2123)</x:f>
        <x:v>Potosí</x:v>
      </x:c>
      <x:c r="O2123" t="str">
        <x:v>C00261</x:v>
      </x:c>
      <x:c r="P2123" t="str">
        <x:v>Masivo</x:v>
      </x:c>
      <x:c r="Q2123" t="str">
        <x:v>P0058</x:v>
      </x:c>
      <x:c r="R2123" t="str">
        <x:v>Alimentos</x:v>
      </x:c>
      <x:c r="S2123" t="str">
        <x:v>Marca C</x:v>
      </x:c>
      <x:c r="T2123" t="str">
        <x:v>E-commerce</x:v>
      </x:c>
      <x:c r="U2123" t="str">
        <x:f>IFERROR(VLOOKUP(T2123,'Mapeos'!$D$4:$E$25,2,FALSE),T2123)</x:f>
        <x:v>E-commerce</x:v>
      </x:c>
      <x:c r="V2123" t="str">
        <x:v>V003</x:v>
      </x:c>
      <x:c r="W2123" t="n">
        <x:v>1</x:v>
      </x:c>
      <x:c r="X2123" s="28" t="n">
        <x:v>47.13</x:v>
      </x:c>
      <x:c r="Y2123" s="20" t="n">
        <x:v>0</x:v>
      </x:c>
      <x:c r="Z2123" s="20" t="n">
        <x:f>IF(Y2123&gt;1,Y2123/100,Y2123)</x:f>
        <x:v>0</x:v>
      </x:c>
      <x:c r="AA2123" s="28" t="n">
        <x:v>31.38</x:v>
      </x:c>
      <x:c r="AB2123" s="28" t="n">
        <x:v>47.13</x:v>
      </x:c>
      <x:c r="AC2123" s="28" t="str">
        <x:v>BOB</x:v>
      </x:c>
      <x:c r="AD2123" s="28" t="n">
        <x:f>IF(AC2123="USD",AB2123*'Parametros'!$B$4,AB2123)</x:f>
        <x:v>47.13</x:v>
      </x:c>
      <x:c r="AE2123" s="28" t="n">
        <x:f>W2123*X2123*(1-Z2123)</x:f>
        <x:v>47.13</x:v>
      </x:c>
      <x:c r="AF2123" s="28" t="n">
        <x:f>W2123*AA2123</x:f>
        <x:v>31.38</x:v>
      </x:c>
      <x:c r="AG2123" s="28" t="n">
        <x:f>AE2123-AF2123</x:f>
        <x:v>15.750000000000004</x:v>
      </x:c>
      <x:c r="AH2123" s="20" t="n">
        <x:f>IF(AE2123&gt;0,AG2123/AE2123,"")</x:f>
        <x:v>0.33418204964990456</x:v>
      </x:c>
      <x:c r="AI2123" s="28" t="n">
        <x:v>85963.66</x:v>
      </x:c>
      <x:c r="AJ2123" s="28"/>
      <x:c r="AK2123"/>
      <x:c r="AL2123" t="str">
        <x:v>Completado</x:v>
      </x:c>
      <x:c r="AM2123" t="str">
        <x:f>IF(W2123&lt;0,"Devuelto",AL2123)</x:f>
        <x:v>Completado</x:v>
      </x:c>
      <x:c r="AN2123" t="str">
        <x:v>QR</x:v>
      </x:c>
      <x:c r="AO2123" s="29" t="str">
        <x:v>Sin observación</x:v>
      </x:c>
      <x:c r="AP2123" t="str">
        <x:f>IF(D2123="","No","Sí")</x:f>
        <x:v>Sí</x:v>
      </x:c>
    </x:row>
    <x:row r="2124">
      <x:c r="A2124" t="n">
        <x:v>2124</x:v>
      </x:c>
      <x:c r="B2124" t="str">
        <x:v>VT0010082</x:v>
      </x:c>
      <x:c r="C2124" t="str">
        <x:v>45448</x:v>
      </x:c>
      <x:c r="D2124" s="27" t="n">
        <x:v>45448</x:v>
      </x:c>
      <x:c r="E2124" t="n">
        <x:f>IF(D2124="","",YEAR(D2124))</x:f>
        <x:v>2024</x:v>
      </x:c>
      <x:c r="F2124" t="n">
        <x:f>IF(D2124="","",MONTH(D2124))</x:f>
        <x:v>6</x:v>
      </x:c>
      <x:c r="G2124" t="str">
        <x:f>IF(D2124="","Fecha no disponible",TEXT(D2124,"mmmm"))</x:f>
        <x:v>June</x:v>
      </x:c>
      <x:c r="H2124" t="str">
        <x:f>IF(D2124="","Fecha no disponible",TEXT(D2124,"yyyy-mm"))</x:f>
        <x:v>2024-06</x:v>
      </x:c>
      <x:c r="I2124" t="str">
        <x:f>IF(D2124="","Fecha no disponible","T"&amp;ROUNDUP(MONTH(D2124)/3,0))</x:f>
        <x:v>T2</x:v>
      </x:c>
      <x:c r="J2124" t="str">
        <x:v>T011</x:v>
      </x:c>
      <x:c r="K2124" t="str">
        <x:v>Tienda Cochabamba 3</x:v>
      </x:c>
      <x:c r="L2124" t="str">
        <x:v>Mall</x:v>
      </x:c>
      <x:c r="M2124" t="str">
        <x:v>Cochabamba</x:v>
      </x:c>
      <x:c r="N2124" t="str">
        <x:f>IFERROR(VLOOKUP(M2124,'Mapeos'!$A$4:$B$30,2,FALSE),M2124)</x:f>
        <x:v>Cochabamba</x:v>
      </x:c>
      <x:c r="O2124" t="str">
        <x:v>C01082</x:v>
      </x:c>
      <x:c r="P2124" t="str">
        <x:v>Empresa</x:v>
      </x:c>
      <x:c r="Q2124" t="str">
        <x:v>P0005</x:v>
      </x:c>
      <x:c r="R2124" t="str">
        <x:v>Electrónica</x:v>
      </x:c>
      <x:c r="S2124" t="str">
        <x:v>Marca D</x:v>
      </x:c>
      <x:c r="T2124" t="str">
        <x:v>Tienda</x:v>
      </x:c>
      <x:c r="U2124" t="str">
        <x:f>IFERROR(VLOOKUP(T2124,'Mapeos'!$D$4:$E$25,2,FALSE),T2124)</x:f>
        <x:v>Tienda</x:v>
      </x:c>
      <x:c r="V2124" t="str">
        <x:v>V036</x:v>
      </x:c>
      <x:c r="W2124" t="n">
        <x:v>1</x:v>
      </x:c>
      <x:c r="X2124" s="28" t="n">
        <x:v>239.8</x:v>
      </x:c>
      <x:c r="Y2124" s="20" t="n">
        <x:v>0.25</x:v>
      </x:c>
      <x:c r="Z2124" s="20" t="n">
        <x:f>IF(Y2124&gt;1,Y2124/100,Y2124)</x:f>
        <x:v>0.25</x:v>
      </x:c>
      <x:c r="AA2124" s="28" t="n">
        <x:v>123.71</x:v>
      </x:c>
      <x:c r="AB2124" s="28" t="n">
        <x:v>179.85</x:v>
      </x:c>
      <x:c r="AC2124" s="28" t="str">
        <x:v>BOB</x:v>
      </x:c>
      <x:c r="AD2124" s="28" t="n">
        <x:f>IF(AC2124="USD",AB2124*'Parametros'!$B$4,AB2124)</x:f>
        <x:v>179.85</x:v>
      </x:c>
      <x:c r="AE2124" s="28" t="n">
        <x:f>W2124*X2124*(1-Z2124)</x:f>
        <x:v>179.85000000000002</x:v>
      </x:c>
      <x:c r="AF2124" s="28" t="n">
        <x:f>W2124*AA2124</x:f>
        <x:v>123.71</x:v>
      </x:c>
      <x:c r="AG2124" s="28" t="n">
        <x:f>AE2124-AF2124</x:f>
        <x:v>56.14000000000003</x:v>
      </x:c>
      <x:c r="AH2124" s="20" t="n">
        <x:f>IF(AE2124&gt;0,AG2124/AE2124,"")</x:f>
        <x:v>0.3121490130664444</x:v>
      </x:c>
      <x:c r="AI2124" s="28" t="n">
        <x:v>122298.7</x:v>
      </x:c>
      <x:c r="AJ2124" s="28"/>
      <x:c r="AK2124"/>
      <x:c r="AL2124" t="str">
        <x:v>Completado</x:v>
      </x:c>
      <x:c r="AM2124" t="str">
        <x:f>IF(W2124&lt;0,"Devuelto",AL2124)</x:f>
        <x:v>Completado</x:v>
      </x:c>
      <x:c r="AN2124" t="str">
        <x:v>Tarjeta</x:v>
      </x:c>
      <x:c r="AO2124" s="29" t="str">
        <x:v>Sin observación</x:v>
      </x:c>
      <x:c r="AP2124" t="str">
        <x:f>IF(D2124="","No","Sí")</x:f>
        <x:v>Sí</x:v>
      </x:c>
    </x:row>
    <x:row r="2125">
      <x:c r="A2125" t="n">
        <x:v>2125</x:v>
      </x:c>
      <x:c r="B2125" t="str">
        <x:v>VT0010086</x:v>
      </x:c>
      <x:c r="C2125" t="str">
        <x:v>46010</x:v>
      </x:c>
      <x:c r="D2125" s="27" t="n">
        <x:v>46010</x:v>
      </x:c>
      <x:c r="E2125" t="n">
        <x:f>IF(D2125="","",YEAR(D2125))</x:f>
        <x:v>2025</x:v>
      </x:c>
      <x:c r="F2125" t="n">
        <x:f>IF(D2125="","",MONTH(D2125))</x:f>
        <x:v>12</x:v>
      </x:c>
      <x:c r="G2125" t="str">
        <x:f>IF(D2125="","Fecha no disponible",TEXT(D2125,"mmmm"))</x:f>
        <x:v>December</x:v>
      </x:c>
      <x:c r="H2125" t="str">
        <x:f>IF(D2125="","Fecha no disponible",TEXT(D2125,"yyyy-mm"))</x:f>
        <x:v>2025-12</x:v>
      </x:c>
      <x:c r="I2125" t="str">
        <x:f>IF(D2125="","Fecha no disponible","T"&amp;ROUNDUP(MONTH(D2125)/3,0))</x:f>
        <x:v>T4</x:v>
      </x:c>
      <x:c r="J2125" t="str">
        <x:v>T011</x:v>
      </x:c>
      <x:c r="K2125" t="str">
        <x:v>Tienda Cochabamba 3</x:v>
      </x:c>
      <x:c r="L2125" t="str">
        <x:v>Mall</x:v>
      </x:c>
      <x:c r="M2125" t="str">
        <x:v>Cochabamba</x:v>
      </x:c>
      <x:c r="N2125" t="str">
        <x:f>IFERROR(VLOOKUP(M2125,'Mapeos'!$A$4:$B$30,2,FALSE),M2125)</x:f>
        <x:v>Cochabamba</x:v>
      </x:c>
      <x:c r="O2125" t="str">
        <x:v>C01770</x:v>
      </x:c>
      <x:c r="P2125" t="str">
        <x:v>Masivo</x:v>
      </x:c>
      <x:c r="Q2125" t="str">
        <x:v>P0141</x:v>
      </x:c>
      <x:c r="R2125" t="str">
        <x:v>Hogar</x:v>
      </x:c>
      <x:c r="S2125" t="str">
        <x:v>Marca D</x:v>
      </x:c>
      <x:c r="T2125" t="str">
        <x:v>Tienda</x:v>
      </x:c>
      <x:c r="U2125" t="str">
        <x:f>IFERROR(VLOOKUP(T2125,'Mapeos'!$D$4:$E$25,2,FALSE),T2125)</x:f>
        <x:v>Tienda</x:v>
      </x:c>
      <x:c r="V2125" t="str">
        <x:v>V003</x:v>
      </x:c>
      <x:c r="W2125" t="n">
        <x:v>1</x:v>
      </x:c>
      <x:c r="X2125" s="28" t="n">
        <x:v>294.22</x:v>
      </x:c>
      <x:c r="Y2125" s="20" t="n">
        <x:v>0.1</x:v>
      </x:c>
      <x:c r="Z2125" s="20" t="n">
        <x:f>IF(Y2125&gt;1,Y2125/100,Y2125)</x:f>
        <x:v>0.1</x:v>
      </x:c>
      <x:c r="AA2125" s="28" t="n">
        <x:v>163.49</x:v>
      </x:c>
      <x:c r="AB2125" s="28" t="n">
        <x:v>264.8</x:v>
      </x:c>
      <x:c r="AC2125" s="28" t="str">
        <x:v>BOB</x:v>
      </x:c>
      <x:c r="AD2125" s="28" t="n">
        <x:f>IF(AC2125="USD",AB2125*'Parametros'!$B$4,AB2125)</x:f>
        <x:v>264.8</x:v>
      </x:c>
      <x:c r="AE2125" s="28" t="n">
        <x:f>W2125*X2125*(1-Z2125)</x:f>
        <x:v>264.79800000000006</x:v>
      </x:c>
      <x:c r="AF2125" s="28" t="n">
        <x:f>W2125*AA2125</x:f>
        <x:v>163.49</x:v>
      </x:c>
      <x:c r="AG2125" s="28" t="n">
        <x:f>AE2125-AF2125</x:f>
        <x:v>101.30800000000005</x:v>
      </x:c>
      <x:c r="AH2125" s="20" t="n">
        <x:f>IF(AE2125&gt;0,AG2125/AE2125,"")</x:f>
        <x:v>0.382585971193136</x:v>
      </x:c>
      <x:c r="AI2125" s="28" t="n">
        <x:v>186467.25</x:v>
      </x:c>
      <x:c r="AJ2125" s="28"/>
      <x:c r="AK2125"/>
      <x:c r="AL2125" t="str">
        <x:v>Completado</x:v>
      </x:c>
      <x:c r="AM2125" t="str">
        <x:f>IF(W2125&lt;0,"Devuelto",AL2125)</x:f>
        <x:v>Completado</x:v>
      </x:c>
      <x:c r="AN2125" t="str">
        <x:v>Tarjeta</x:v>
      </x:c>
      <x:c r="AO2125" s="29" t="str">
        <x:v>Sin observación</x:v>
      </x:c>
      <x:c r="AP2125" t="str">
        <x:f>IF(D2125="","No","Sí")</x:f>
        <x:v>Sí</x:v>
      </x:c>
    </x:row>
    <x:row r="2126">
      <x:c r="A2126" t="n">
        <x:v>2126</x:v>
      </x:c>
      <x:c r="B2126" t="str">
        <x:v>VT0010091</x:v>
      </x:c>
      <x:c r="C2126" t="str">
        <x:v>45694</x:v>
      </x:c>
      <x:c r="D2126" s="27" t="n">
        <x:v>45694</x:v>
      </x:c>
      <x:c r="E2126" t="n">
        <x:f>IF(D2126="","",YEAR(D2126))</x:f>
        <x:v>2025</x:v>
      </x:c>
      <x:c r="F2126" t="n">
        <x:f>IF(D2126="","",MONTH(D2126))</x:f>
        <x:v>2</x:v>
      </x:c>
      <x:c r="G2126" t="str">
        <x:f>IF(D2126="","Fecha no disponible",TEXT(D2126,"mmmm"))</x:f>
        <x:v>February</x:v>
      </x:c>
      <x:c r="H2126" t="str">
        <x:f>IF(D2126="","Fecha no disponible",TEXT(D2126,"yyyy-mm"))</x:f>
        <x:v>2025-02</x:v>
      </x:c>
      <x:c r="I2126" t="str">
        <x:f>IF(D2126="","Fecha no disponible","T"&amp;ROUNDUP(MONTH(D2126)/3,0))</x:f>
        <x:v>T1</x:v>
      </x:c>
      <x:c r="J2126" t="str">
        <x:v>T008</x:v>
      </x:c>
      <x:c r="K2126" t="str">
        <x:v>Tienda Santa Cruz 4</x:v>
      </x:c>
      <x:c r="L2126" t="str">
        <x:v>Barrio</x:v>
      </x:c>
      <x:c r="M2126" t="str">
        <x:v>Santa Cruz</x:v>
      </x:c>
      <x:c r="N2126" t="str">
        <x:f>IFERROR(VLOOKUP(M2126,'Mapeos'!$A$4:$B$30,2,FALSE),M2126)</x:f>
        <x:v>Santa Cruz</x:v>
      </x:c>
      <x:c r="O2126" t="str">
        <x:v>C00807</x:v>
      </x:c>
      <x:c r="P2126" t="str">
        <x:v>Premium</x:v>
      </x:c>
      <x:c r="Q2126" t="str">
        <x:v>P0037</x:v>
      </x:c>
      <x:c r="R2126" t="str">
        <x:v>Alimentos</x:v>
      </x:c>
      <x:c r="S2126" t="str">
        <x:v>Marca B</x:v>
      </x:c>
      <x:c r="T2126" t="str">
        <x:v>E-commerce</x:v>
      </x:c>
      <x:c r="U2126" t="str">
        <x:f>IFERROR(VLOOKUP(T2126,'Mapeos'!$D$4:$E$25,2,FALSE),T2126)</x:f>
        <x:v>E-commerce</x:v>
      </x:c>
      <x:c r="V2126" t="str">
        <x:v>V007</x:v>
      </x:c>
      <x:c r="W2126" t="n">
        <x:v>1</x:v>
      </x:c>
      <x:c r="X2126" s="28" t="n">
        <x:v>62.85</x:v>
      </x:c>
      <x:c r="Y2126" s="20" t="n">
        <x:v>0.1</x:v>
      </x:c>
      <x:c r="Z2126" s="20" t="n">
        <x:f>IF(Y2126&gt;1,Y2126/100,Y2126)</x:f>
        <x:v>0.1</x:v>
      </x:c>
      <x:c r="AA2126" s="28" t="n">
        <x:v>43.63</x:v>
      </x:c>
      <x:c r="AB2126" s="28" t="n">
        <x:v>56.57</x:v>
      </x:c>
      <x:c r="AC2126" s="28" t="str">
        <x:v>BOB</x:v>
      </x:c>
      <x:c r="AD2126" s="28" t="n">
        <x:f>IF(AC2126="USD",AB2126*'Parametros'!$B$4,AB2126)</x:f>
        <x:v>56.57</x:v>
      </x:c>
      <x:c r="AE2126" s="28" t="n">
        <x:f>W2126*X2126*(1-Z2126)</x:f>
        <x:v>56.565000000000005</x:v>
      </x:c>
      <x:c r="AF2126" s="28" t="n">
        <x:f>W2126*AA2126</x:f>
        <x:v>43.63</x:v>
      </x:c>
      <x:c r="AG2126" s="28" t="n">
        <x:f>AE2126-AF2126</x:f>
        <x:v>12.935000000000002</x:v>
      </x:c>
      <x:c r="AH2126" s="20" t="n">
        <x:f>IF(AE2126&gt;0,AG2126/AE2126,"")</x:f>
        <x:v>0.22867497569168216</x:v>
      </x:c>
      <x:c r="AI2126" s="28" t="n">
        <x:v>84128.79</x:v>
      </x:c>
      <x:c r="AJ2126" s="28"/>
      <x:c r="AK2126"/>
      <x:c r="AL2126" t="str">
        <x:v>Completado</x:v>
      </x:c>
      <x:c r="AM2126" t="str">
        <x:f>IF(W2126&lt;0,"Devuelto",AL2126)</x:f>
        <x:v>Completado</x:v>
      </x:c>
      <x:c r="AN2126" t="str">
        <x:v>Tarjeta</x:v>
      </x:c>
      <x:c r="AO2126" s="29" t="str">
        <x:v>Sin observación</x:v>
      </x:c>
      <x:c r="AP2126" t="str">
        <x:f>IF(D2126="","No","Sí")</x:f>
        <x:v>Sí</x:v>
      </x:c>
    </x:row>
    <x:row r="2127">
      <x:c r="A2127" t="n">
        <x:v>2127</x:v>
      </x:c>
      <x:c r="B2127" t="str">
        <x:v>VT0010096</x:v>
      </x:c>
      <x:c r="C2127" t="str">
        <x:v>45476</x:v>
      </x:c>
      <x:c r="D2127" s="27" t="n">
        <x:v>45476</x:v>
      </x:c>
      <x:c r="E2127" t="n">
        <x:f>IF(D2127="","",YEAR(D2127))</x:f>
        <x:v>2024</x:v>
      </x:c>
      <x:c r="F2127" t="n">
        <x:f>IF(D2127="","",MONTH(D2127))</x:f>
        <x:v>7</x:v>
      </x:c>
      <x:c r="G2127" t="str">
        <x:f>IF(D2127="","Fecha no disponible",TEXT(D2127,"mmmm"))</x:f>
        <x:v>July</x:v>
      </x:c>
      <x:c r="H2127" t="str">
        <x:f>IF(D2127="","Fecha no disponible",TEXT(D2127,"yyyy-mm"))</x:f>
        <x:v>2024-07</x:v>
      </x:c>
      <x:c r="I2127" t="str">
        <x:f>IF(D2127="","Fecha no disponible","T"&amp;ROUNDUP(MONTH(D2127)/3,0))</x:f>
        <x:v>T3</x:v>
      </x:c>
      <x:c r="J2127" t="str">
        <x:v>T011</x:v>
      </x:c>
      <x:c r="K2127" t="str">
        <x:v>Tienda Cochabamba 3</x:v>
      </x:c>
      <x:c r="L2127" t="str">
        <x:v>Mall</x:v>
      </x:c>
      <x:c r="M2127" t="str">
        <x:v>Cochabamba</x:v>
      </x:c>
      <x:c r="N2127" t="str">
        <x:f>IFERROR(VLOOKUP(M2127,'Mapeos'!$A$4:$B$30,2,FALSE),M2127)</x:f>
        <x:v>Cochabamba</x:v>
      </x:c>
      <x:c r="O2127" t="str">
        <x:v>C00033</x:v>
      </x:c>
      <x:c r="P2127" t="str">
        <x:v>Empresa</x:v>
      </x:c>
      <x:c r="Q2127" t="str">
        <x:v>P0079</x:v>
      </x:c>
      <x:c r="R2127" t="str">
        <x:v>Electrónica</x:v>
      </x:c>
      <x:c r="S2127" t="str">
        <x:v>Marca B</x:v>
      </x:c>
      <x:c r="T2127" t="str">
        <x:v>Marketplace</x:v>
      </x:c>
      <x:c r="U2127" t="str">
        <x:f>IFERROR(VLOOKUP(T2127,'Mapeos'!$D$4:$E$25,2,FALSE),T2127)</x:f>
        <x:v>Marketplace</x:v>
      </x:c>
      <x:c r="V2127" t="str">
        <x:v>V031</x:v>
      </x:c>
      <x:c r="W2127" t="n">
        <x:v>1</x:v>
      </x:c>
      <x:c r="X2127" s="28" t="n">
        <x:v>611.01</x:v>
      </x:c>
      <x:c r="Y2127" s="20" t="n">
        <x:v>0.2</x:v>
      </x:c>
      <x:c r="Z2127" s="20" t="n">
        <x:f>IF(Y2127&gt;1,Y2127/100,Y2127)</x:f>
        <x:v>0.2</x:v>
      </x:c>
      <x:c r="AA2127" s="28" t="n">
        <x:v>426.8</x:v>
      </x:c>
      <x:c r="AB2127" s="28" t="n">
        <x:v>488.81</x:v>
      </x:c>
      <x:c r="AC2127" s="28" t="str">
        <x:v>BOB</x:v>
      </x:c>
      <x:c r="AD2127" s="28" t="n">
        <x:f>IF(AC2127="USD",AB2127*'Parametros'!$B$4,AB2127)</x:f>
        <x:v>488.81</x:v>
      </x:c>
      <x:c r="AE2127" s="28" t="n">
        <x:f>W2127*X2127*(1-Z2127)</x:f>
        <x:v>488.808</x:v>
      </x:c>
      <x:c r="AF2127" s="28" t="n">
        <x:f>W2127*AA2127</x:f>
        <x:v>426.8</x:v>
      </x:c>
      <x:c r="AG2127" s="28" t="n">
        <x:f>AE2127-AF2127</x:f>
        <x:v>62.00799999999998</x:v>
      </x:c>
      <x:c r="AH2127" s="20" t="n">
        <x:f>IF(AE2127&gt;0,AG2127/AE2127,"")</x:f>
        <x:v>0.12685553427930799</x:v>
      </x:c>
      <x:c r="AI2127" s="28" t="n">
        <x:v>101244.43</x:v>
      </x:c>
      <x:c r="AJ2127" s="28"/>
      <x:c r="AK2127"/>
      <x:c r="AL2127" t="str">
        <x:v>Completado</x:v>
      </x:c>
      <x:c r="AM2127" t="str">
        <x:f>IF(W2127&lt;0,"Devuelto",AL2127)</x:f>
        <x:v>Completado</x:v>
      </x:c>
      <x:c r="AN2127" t="str">
        <x:v>Tarjeta</x:v>
      </x:c>
      <x:c r="AO2127" s="29" t="str">
        <x:v>Sin observación</x:v>
      </x:c>
      <x:c r="AP2127" t="str">
        <x:f>IF(D2127="","No","Sí")</x:f>
        <x:v>Sí</x:v>
      </x:c>
    </x:row>
    <x:row r="2128">
      <x:c r="A2128" t="n">
        <x:v>2128</x:v>
      </x:c>
      <x:c r="B2128" t="str">
        <x:v>VT0010101</x:v>
      </x:c>
      <x:c r="C2128" t="str">
        <x:v>45892</x:v>
      </x:c>
      <x:c r="D2128" s="27" t="n">
        <x:v>45892</x:v>
      </x:c>
      <x:c r="E2128" t="n">
        <x:f>IF(D2128="","",YEAR(D2128))</x:f>
        <x:v>2025</x:v>
      </x:c>
      <x:c r="F2128" t="n">
        <x:f>IF(D2128="","",MONTH(D2128))</x:f>
        <x:v>8</x:v>
      </x:c>
      <x:c r="G2128" t="str">
        <x:f>IF(D2128="","Fecha no disponible",TEXT(D2128,"mmmm"))</x:f>
        <x:v>August</x:v>
      </x:c>
      <x:c r="H2128" t="str">
        <x:f>IF(D2128="","Fecha no disponible",TEXT(D2128,"yyyy-mm"))</x:f>
        <x:v>2025-08</x:v>
      </x:c>
      <x:c r="I2128" t="str">
        <x:f>IF(D2128="","Fecha no disponible","T"&amp;ROUNDUP(MONTH(D2128)/3,0))</x:f>
        <x:v>T3</x:v>
      </x:c>
      <x:c r="J2128" t="str">
        <x:v>T007</x:v>
      </x:c>
      <x:c r="K2128" t="str">
        <x:v>Tienda Santa Cruz 3</x:v>
      </x:c>
      <x:c r="L2128" t="str">
        <x:v>Barrio</x:v>
      </x:c>
      <x:c r="M2128" t="str">
        <x:v>Santa Cruz</x:v>
      </x:c>
      <x:c r="N2128" t="str">
        <x:f>IFERROR(VLOOKUP(M2128,'Mapeos'!$A$4:$B$30,2,FALSE),M2128)</x:f>
        <x:v>Santa Cruz</x:v>
      </x:c>
      <x:c r="O2128" t="str">
        <x:v>C00463</x:v>
      </x:c>
      <x:c r="P2128" t="str">
        <x:v>Premium</x:v>
      </x:c>
      <x:c r="Q2128" t="str">
        <x:v>P0094</x:v>
      </x:c>
      <x:c r="R2128" t="str">
        <x:v>Hogar</x:v>
      </x:c>
      <x:c r="S2128" t="str">
        <x:v>Marca C</x:v>
      </x:c>
      <x:c r="T2128" t="str">
        <x:v>Tienda</x:v>
      </x:c>
      <x:c r="U2128" t="str">
        <x:f>IFERROR(VLOOKUP(T2128,'Mapeos'!$D$4:$E$25,2,FALSE),T2128)</x:f>
        <x:v>Tienda</x:v>
      </x:c>
      <x:c r="V2128" t="str">
        <x:v>V039</x:v>
      </x:c>
      <x:c r="W2128" t="n">
        <x:v>1</x:v>
      </x:c>
      <x:c r="X2128" s="28" t="n">
        <x:v>215.2</x:v>
      </x:c>
      <x:c r="Y2128" s="20" t="n">
        <x:v>0</x:v>
      </x:c>
      <x:c r="Z2128" s="20" t="n">
        <x:f>IF(Y2128&gt;1,Y2128/100,Y2128)</x:f>
        <x:v>0</x:v>
      </x:c>
      <x:c r="AA2128" s="28" t="n">
        <x:v>116.03</x:v>
      </x:c>
      <x:c r="AB2128" s="28" t="n">
        <x:v>215.2</x:v>
      </x:c>
      <x:c r="AC2128" s="28" t="str">
        <x:v>BOB</x:v>
      </x:c>
      <x:c r="AD2128" s="28" t="n">
        <x:f>IF(AC2128="USD",AB2128*'Parametros'!$B$4,AB2128)</x:f>
        <x:v>215.2</x:v>
      </x:c>
      <x:c r="AE2128" s="28" t="n">
        <x:f>W2128*X2128*(1-Z2128)</x:f>
        <x:v>215.2</x:v>
      </x:c>
      <x:c r="AF2128" s="28" t="n">
        <x:f>W2128*AA2128</x:f>
        <x:v>116.03</x:v>
      </x:c>
      <x:c r="AG2128" s="28" t="n">
        <x:f>AE2128-AF2128</x:f>
        <x:v>99.16999999999999</x:v>
      </x:c>
      <x:c r="AH2128" s="20" t="n">
        <x:f>IF(AE2128&gt;0,AG2128/AE2128,"")</x:f>
        <x:v>0.46082713754646837</x:v>
      </x:c>
      <x:c r="AI2128" s="28" t="n">
        <x:v>183497.99</x:v>
      </x:c>
      <x:c r="AJ2128" s="28"/>
      <x:c r="AK2128"/>
      <x:c r="AL2128" t="str">
        <x:v>Completado</x:v>
      </x:c>
      <x:c r="AM2128" t="str">
        <x:f>IF(W2128&lt;0,"Devuelto",AL2128)</x:f>
        <x:v>Completado</x:v>
      </x:c>
      <x:c r="AN2128" t="str">
        <x:v>Efectivo</x:v>
      </x:c>
      <x:c r="AO2128" s="29" t="str">
        <x:v>Sin observación</x:v>
      </x:c>
      <x:c r="AP2128" t="str">
        <x:f>IF(D2128="","No","Sí")</x:f>
        <x:v>Sí</x:v>
      </x:c>
    </x:row>
    <x:row r="2129">
      <x:c r="A2129" t="n">
        <x:v>2129</x:v>
      </x:c>
      <x:c r="B2129" t="str">
        <x:v>VT0010105</x:v>
      </x:c>
      <x:c r="C2129" t="str">
        <x:v>45605</x:v>
      </x:c>
      <x:c r="D2129" s="27" t="n">
        <x:v>45605</x:v>
      </x:c>
      <x:c r="E2129" t="n">
        <x:f>IF(D2129="","",YEAR(D2129))</x:f>
        <x:v>2024</x:v>
      </x:c>
      <x:c r="F2129" t="n">
        <x:f>IF(D2129="","",MONTH(D2129))</x:f>
        <x:v>11</x:v>
      </x:c>
      <x:c r="G2129" t="str">
        <x:f>IF(D2129="","Fecha no disponible",TEXT(D2129,"mmmm"))</x:f>
        <x:v>November</x:v>
      </x:c>
      <x:c r="H2129" t="str">
        <x:f>IF(D2129="","Fecha no disponible",TEXT(D2129,"yyyy-mm"))</x:f>
        <x:v>2024-11</x:v>
      </x:c>
      <x:c r="I2129" t="str">
        <x:f>IF(D2129="","Fecha no disponible","T"&amp;ROUNDUP(MONTH(D2129)/3,0))</x:f>
        <x:v>T4</x:v>
      </x:c>
      <x:c r="J2129" t="str">
        <x:v>T017</x:v>
      </x:c>
      <x:c r="K2129" t="str">
        <x:v>Tienda Sucre 1</x:v>
      </x:c>
      <x:c r="L2129" t="str">
        <x:v>Centro</x:v>
      </x:c>
      <x:c r="M2129" t="str">
        <x:v>Sucre</x:v>
      </x:c>
      <x:c r="N2129" t="str">
        <x:f>IFERROR(VLOOKUP(M2129,'Mapeos'!$A$4:$B$30,2,FALSE),M2129)</x:f>
        <x:v>Sucre</x:v>
      </x:c>
      <x:c r="O2129" t="str">
        <x:v>C01695</x:v>
      </x:c>
      <x:c r="P2129" t="str">
        <x:v>Frecuente</x:v>
      </x:c>
      <x:c r="Q2129" t="str">
        <x:v>P0060</x:v>
      </x:c>
      <x:c r="R2129" t="str">
        <x:v>Alimentos</x:v>
      </x:c>
      <x:c r="S2129" t="str">
        <x:v>Marca D</x:v>
      </x:c>
      <x:c r="T2129" t="str">
        <x:v>E-commerce</x:v>
      </x:c>
      <x:c r="U2129" t="str">
        <x:f>IFERROR(VLOOKUP(T2129,'Mapeos'!$D$4:$E$25,2,FALSE),T2129)</x:f>
        <x:v>E-commerce</x:v>
      </x:c>
      <x:c r="V2129" t="str">
        <x:v>V001</x:v>
      </x:c>
      <x:c r="W2129" t="n">
        <x:v>1</x:v>
      </x:c>
      <x:c r="X2129" s="28" t="n">
        <x:v>34.06</x:v>
      </x:c>
      <x:c r="Y2129" s="20" t="n">
        <x:v>0.15</x:v>
      </x:c>
      <x:c r="Z2129" s="20" t="n">
        <x:f>IF(Y2129&gt;1,Y2129/100,Y2129)</x:f>
        <x:v>0.15</x:v>
      </x:c>
      <x:c r="AA2129" s="28" t="n">
        <x:v>16.25</x:v>
      </x:c>
      <x:c r="AB2129" s="28" t="n">
        <x:v>28.95</x:v>
      </x:c>
      <x:c r="AC2129" s="28" t="str">
        <x:v>BOB</x:v>
      </x:c>
      <x:c r="AD2129" s="28" t="n">
        <x:f>IF(AC2129="USD",AB2129*'Parametros'!$B$4,AB2129)</x:f>
        <x:v>28.95</x:v>
      </x:c>
      <x:c r="AE2129" s="28" t="n">
        <x:f>W2129*X2129*(1-Z2129)</x:f>
        <x:v>28.951</x:v>
      </x:c>
      <x:c r="AF2129" s="28" t="n">
        <x:f>W2129*AA2129</x:f>
        <x:v>16.25</x:v>
      </x:c>
      <x:c r="AG2129" s="28" t="n">
        <x:f>AE2129-AF2129</x:f>
        <x:v>12.701</x:v>
      </x:c>
      <x:c r="AH2129" s="20" t="n">
        <x:f>IF(AE2129&gt;0,AG2129/AE2129,"")</x:f>
        <x:v>0.4387067804220925</x:v>
      </x:c>
      <x:c r="AI2129" s="28" t="n">
        <x:v>70991.46</x:v>
      </x:c>
      <x:c r="AJ2129" s="28"/>
      <x:c r="AK2129"/>
      <x:c r="AL2129" t="str">
        <x:v>Completado</x:v>
      </x:c>
      <x:c r="AM2129" t="str">
        <x:f>IF(W2129&lt;0,"Devuelto",AL2129)</x:f>
        <x:v>Completado</x:v>
      </x:c>
      <x:c r="AN2129" t="str">
        <x:v>QR</x:v>
      </x:c>
      <x:c r="AO2129" s="29" t="str">
        <x:v>Sin observación</x:v>
      </x:c>
      <x:c r="AP2129" t="str">
        <x:f>IF(D2129="","No","Sí")</x:f>
        <x:v>Sí</x:v>
      </x:c>
    </x:row>
    <x:row r="2130">
      <x:c r="A2130" t="n">
        <x:v>2130</x:v>
      </x:c>
      <x:c r="B2130" t="str">
        <x:v>VT0010110</x:v>
      </x:c>
      <x:c r="C2130" t="str">
        <x:v>45718</x:v>
      </x:c>
      <x:c r="D2130" s="27" t="n">
        <x:v>45718</x:v>
      </x:c>
      <x:c r="E2130" t="n">
        <x:f>IF(D2130="","",YEAR(D2130))</x:f>
        <x:v>2025</x:v>
      </x:c>
      <x:c r="F2130" t="n">
        <x:f>IF(D2130="","",MONTH(D2130))</x:f>
        <x:v>3</x:v>
      </x:c>
      <x:c r="G2130" t="str">
        <x:f>IF(D2130="","Fecha no disponible",TEXT(D2130,"mmmm"))</x:f>
        <x:v>March</x:v>
      </x:c>
      <x:c r="H2130" t="str">
        <x:f>IF(D2130="","Fecha no disponible",TEXT(D2130,"yyyy-mm"))</x:f>
        <x:v>2025-03</x:v>
      </x:c>
      <x:c r="I2130" t="str">
        <x:f>IF(D2130="","Fecha no disponible","T"&amp;ROUNDUP(MONTH(D2130)/3,0))</x:f>
        <x:v>T1</x:v>
      </x:c>
      <x:c r="J2130" t="str">
        <x:v>T006</x:v>
      </x:c>
      <x:c r="K2130" t="str">
        <x:v>Tienda Santa Cruz 2</x:v>
      </x:c>
      <x:c r="L2130" t="str">
        <x:v>Mall</x:v>
      </x:c>
      <x:c r="M2130" t="str">
        <x:v>Santa Cruz</x:v>
      </x:c>
      <x:c r="N2130" t="str">
        <x:f>IFERROR(VLOOKUP(M2130,'Mapeos'!$A$4:$B$30,2,FALSE),M2130)</x:f>
        <x:v>Santa Cruz</x:v>
      </x:c>
      <x:c r="O2130" t="str">
        <x:v>C01620</x:v>
      </x:c>
      <x:c r="P2130" t="str">
        <x:v>Empresa</x:v>
      </x:c>
      <x:c r="Q2130" t="str">
        <x:v>P0132</x:v>
      </x:c>
      <x:c r="R2130" t="str">
        <x:v>Alimentos</x:v>
      </x:c>
      <x:c r="S2130" t="str">
        <x:v>Marca C</x:v>
      </x:c>
      <x:c r="T2130" t="str">
        <x:v>Marketplace</x:v>
      </x:c>
      <x:c r="U2130" t="str">
        <x:f>IFERROR(VLOOKUP(T2130,'Mapeos'!$D$4:$E$25,2,FALSE),T2130)</x:f>
        <x:v>Marketplace</x:v>
      </x:c>
      <x:c r="V2130" t="str">
        <x:v>V036</x:v>
      </x:c>
      <x:c r="W2130" t="n">
        <x:v>2</x:v>
      </x:c>
      <x:c r="X2130" s="28" t="n">
        <x:v>29.78</x:v>
      </x:c>
      <x:c r="Y2130" s="20" t="n">
        <x:v>0.25</x:v>
      </x:c>
      <x:c r="Z2130" s="20" t="n">
        <x:f>IF(Y2130&gt;1,Y2130/100,Y2130)</x:f>
        <x:v>0.25</x:v>
      </x:c>
      <x:c r="AA2130" s="28" t="n">
        <x:v>14.08</x:v>
      </x:c>
      <x:c r="AB2130" s="28" t="n">
        <x:v>44.67</x:v>
      </x:c>
      <x:c r="AC2130" s="28" t="str">
        <x:v>BOB</x:v>
      </x:c>
      <x:c r="AD2130" s="28" t="n">
        <x:f>IF(AC2130="USD",AB2130*'Parametros'!$B$4,AB2130)</x:f>
        <x:v>44.67</x:v>
      </x:c>
      <x:c r="AE2130" s="28" t="n">
        <x:f>W2130*X2130*(1-Z2130)</x:f>
        <x:v>44.67</x:v>
      </x:c>
      <x:c r="AF2130" s="28" t="n">
        <x:f>W2130*AA2130</x:f>
        <x:v>28.16</x:v>
      </x:c>
      <x:c r="AG2130" s="28" t="n">
        <x:f>AE2130-AF2130</x:f>
        <x:v>16.51</x:v>
      </x:c>
      <x:c r="AH2130" s="20" t="n">
        <x:f>IF(AE2130&gt;0,AG2130/AE2130,"")</x:f>
        <x:v>0.3695992836355496</x:v>
      </x:c>
      <x:c r="AI2130" s="28" t="n">
        <x:v>95083.5</x:v>
      </x:c>
      <x:c r="AJ2130" s="28"/>
      <x:c r="AK2130"/>
      <x:c r="AL2130" t="str">
        <x:v>Completado</x:v>
      </x:c>
      <x:c r="AM2130" t="str">
        <x:f>IF(W2130&lt;0,"Devuelto",AL2130)</x:f>
        <x:v>Completado</x:v>
      </x:c>
      <x:c r="AN2130" t="str">
        <x:v>Efectivo</x:v>
      </x:c>
      <x:c r="AO2130" s="29" t="str">
        <x:v>Sin observación</x:v>
      </x:c>
      <x:c r="AP2130" t="str">
        <x:f>IF(D2130="","No","Sí")</x:f>
        <x:v>Sí</x:v>
      </x:c>
    </x:row>
    <x:row r="2131">
      <x:c r="A2131" t="n">
        <x:v>2131</x:v>
      </x:c>
      <x:c r="B2131" t="str">
        <x:v>VT0010115</x:v>
      </x:c>
      <x:c r="C2131" t="str">
        <x:v>45518</x:v>
      </x:c>
      <x:c r="D2131" s="27" t="n">
        <x:v>45518</x:v>
      </x:c>
      <x:c r="E2131" t="n">
        <x:f>IF(D2131="","",YEAR(D2131))</x:f>
        <x:v>2024</x:v>
      </x:c>
      <x:c r="F2131" t="n">
        <x:f>IF(D2131="","",MONTH(D2131))</x:f>
        <x:v>8</x:v>
      </x:c>
      <x:c r="G2131" t="str">
        <x:f>IF(D2131="","Fecha no disponible",TEXT(D2131,"mmmm"))</x:f>
        <x:v>August</x:v>
      </x:c>
      <x:c r="H2131" t="str">
        <x:f>IF(D2131="","Fecha no disponible",TEXT(D2131,"yyyy-mm"))</x:f>
        <x:v>2024-08</x:v>
      </x:c>
      <x:c r="I2131" t="str">
        <x:f>IF(D2131="","Fecha no disponible","T"&amp;ROUNDUP(MONTH(D2131)/3,0))</x:f>
        <x:v>T3</x:v>
      </x:c>
      <x:c r="J2131" t="str">
        <x:v>T011</x:v>
      </x:c>
      <x:c r="K2131" t="str">
        <x:v>Tienda Cochabamba 3</x:v>
      </x:c>
      <x:c r="L2131" t="str">
        <x:v>Mall</x:v>
      </x:c>
      <x:c r="M2131" t="str">
        <x:v>Cochabamba</x:v>
      </x:c>
      <x:c r="N2131" t="str">
        <x:f>IFERROR(VLOOKUP(M2131,'Mapeos'!$A$4:$B$30,2,FALSE),M2131)</x:f>
        <x:v>Cochabamba</x:v>
      </x:c>
      <x:c r="O2131" t="str">
        <x:v>C00105</x:v>
      </x:c>
      <x:c r="P2131" t="str">
        <x:v>Frecuente</x:v>
      </x:c>
      <x:c r="Q2131" t="str">
        <x:v>P0093</x:v>
      </x:c>
      <x:c r="R2131" t="str">
        <x:v>Electrónica</x:v>
      </x:c>
      <x:c r="S2131" t="str">
        <x:v>Marca B</x:v>
      </x:c>
      <x:c r="T2131" t="str">
        <x:v>Marketplace</x:v>
      </x:c>
      <x:c r="U2131" t="str">
        <x:f>IFERROR(VLOOKUP(T2131,'Mapeos'!$D$4:$E$25,2,FALSE),T2131)</x:f>
        <x:v>Marketplace</x:v>
      </x:c>
      <x:c r="V2131" t="str">
        <x:v>V031</x:v>
      </x:c>
      <x:c r="W2131" t="n">
        <x:v>1</x:v>
      </x:c>
      <x:c r="X2131" s="28" t="n">
        <x:v>611.15</x:v>
      </x:c>
      <x:c r="Y2131" s="20" t="n">
        <x:v>0.2</x:v>
      </x:c>
      <x:c r="Z2131" s="20" t="n">
        <x:f>IF(Y2131&gt;1,Y2131/100,Y2131)</x:f>
        <x:v>0.2</x:v>
      </x:c>
      <x:c r="AA2131" s="28" t="n">
        <x:v>436.53</x:v>
      </x:c>
      <x:c r="AB2131" s="28" t="n">
        <x:v>488.92</x:v>
      </x:c>
      <x:c r="AC2131" s="28" t="str">
        <x:v>BOB</x:v>
      </x:c>
      <x:c r="AD2131" s="28" t="n">
        <x:f>IF(AC2131="USD",AB2131*'Parametros'!$B$4,AB2131)</x:f>
        <x:v>488.92</x:v>
      </x:c>
      <x:c r="AE2131" s="28" t="n">
        <x:f>W2131*X2131*(1-Z2131)</x:f>
        <x:v>488.92</x:v>
      </x:c>
      <x:c r="AF2131" s="28" t="n">
        <x:f>W2131*AA2131</x:f>
        <x:v>436.53</x:v>
      </x:c>
      <x:c r="AG2131" s="28" t="n">
        <x:f>AE2131-AF2131</x:f>
        <x:v>52.39000000000004</x:v>
      </x:c>
      <x:c r="AH2131" s="20" t="n">
        <x:f>IF(AE2131&gt;0,AG2131/AE2131,"")</x:f>
        <x:v>0.10715454471079122</x:v>
      </x:c>
      <x:c r="AI2131" s="28" t="n">
        <x:v>81043.22</x:v>
      </x:c>
      <x:c r="AJ2131" s="28"/>
      <x:c r="AK2131"/>
      <x:c r="AL2131" t="str">
        <x:v>Completado</x:v>
      </x:c>
      <x:c r="AM2131" t="str">
        <x:f>IF(W2131&lt;0,"Devuelto",AL2131)</x:f>
        <x:v>Completado</x:v>
      </x:c>
      <x:c r="AN2131" t="str">
        <x:v>QR</x:v>
      </x:c>
      <x:c r="AO2131" s="29" t="str">
        <x:v>Sin observación</x:v>
      </x:c>
      <x:c r="AP2131" t="str">
        <x:f>IF(D2131="","No","Sí")</x:f>
        <x:v>Sí</x:v>
      </x:c>
    </x:row>
    <x:row r="2132">
      <x:c r="A2132" t="n">
        <x:v>2132</x:v>
      </x:c>
      <x:c r="B2132" t="str">
        <x:v>VT0010120</x:v>
      </x:c>
      <x:c r="C2132" t="str">
        <x:v>46007</x:v>
      </x:c>
      <x:c r="D2132" s="27" t="n">
        <x:v>46007</x:v>
      </x:c>
      <x:c r="E2132" t="n">
        <x:f>IF(D2132="","",YEAR(D2132))</x:f>
        <x:v>2025</x:v>
      </x:c>
      <x:c r="F2132" t="n">
        <x:f>IF(D2132="","",MONTH(D2132))</x:f>
        <x:v>12</x:v>
      </x:c>
      <x:c r="G2132" t="str">
        <x:f>IF(D2132="","Fecha no disponible",TEXT(D2132,"mmmm"))</x:f>
        <x:v>December</x:v>
      </x:c>
      <x:c r="H2132" t="str">
        <x:f>IF(D2132="","Fecha no disponible",TEXT(D2132,"yyyy-mm"))</x:f>
        <x:v>2025-12</x:v>
      </x:c>
      <x:c r="I2132" t="str">
        <x:f>IF(D2132="","Fecha no disponible","T"&amp;ROUNDUP(MONTH(D2132)/3,0))</x:f>
        <x:v>T4</x:v>
      </x:c>
      <x:c r="J2132" t="str">
        <x:v>T010</x:v>
      </x:c>
      <x:c r="K2132" t="str">
        <x:v>Tienda Cochabamba 2</x:v>
      </x:c>
      <x:c r="L2132" t="str">
        <x:v>Barrio</x:v>
      </x:c>
      <x:c r="M2132" t="str">
        <x:v>Cochabamba</x:v>
      </x:c>
      <x:c r="N2132" t="str">
        <x:f>IFERROR(VLOOKUP(M2132,'Mapeos'!$A$4:$B$30,2,FALSE),M2132)</x:f>
        <x:v>Cochabamba</x:v>
      </x:c>
      <x:c r="O2132" t="str">
        <x:v>C00276</x:v>
      </x:c>
      <x:c r="P2132" t="str">
        <x:v>Masivo</x:v>
      </x:c>
      <x:c r="Q2132" t="str">
        <x:v>P0125</x:v>
      </x:c>
      <x:c r="R2132" t="str">
        <x:v>Deportes</x:v>
      </x:c>
      <x:c r="S2132" t="str">
        <x:v>Marca A</x:v>
      </x:c>
      <x:c r="T2132" t="str">
        <x:v>Tienda</x:v>
      </x:c>
      <x:c r="U2132" t="str">
        <x:f>IFERROR(VLOOKUP(T2132,'Mapeos'!$D$4:$E$25,2,FALSE),T2132)</x:f>
        <x:v>Tienda</x:v>
      </x:c>
      <x:c r="V2132" t="str">
        <x:v>V003</x:v>
      </x:c>
      <x:c r="W2132" t="n">
        <x:v>1</x:v>
      </x:c>
      <x:c r="X2132" s="28" t="n">
        <x:v>150.79</x:v>
      </x:c>
      <x:c r="Y2132" s="20" t="n">
        <x:v>0</x:v>
      </x:c>
      <x:c r="Z2132" s="20" t="n">
        <x:f>IF(Y2132&gt;1,Y2132/100,Y2132)</x:f>
        <x:v>0</x:v>
      </x:c>
      <x:c r="AA2132" s="28" t="n">
        <x:v>107.52</x:v>
      </x:c>
      <x:c r="AB2132" s="28" t="n">
        <x:v>150.79</x:v>
      </x:c>
      <x:c r="AC2132" s="28" t="str">
        <x:v>BOB</x:v>
      </x:c>
      <x:c r="AD2132" s="28" t="n">
        <x:f>IF(AC2132="USD",AB2132*'Parametros'!$B$4,AB2132)</x:f>
        <x:v>150.79</x:v>
      </x:c>
      <x:c r="AE2132" s="28" t="n">
        <x:f>W2132*X2132*(1-Z2132)</x:f>
        <x:v>150.79</x:v>
      </x:c>
      <x:c r="AF2132" s="28" t="n">
        <x:f>W2132*AA2132</x:f>
        <x:v>107.52</x:v>
      </x:c>
      <x:c r="AG2132" s="28" t="n">
        <x:f>AE2132-AF2132</x:f>
        <x:v>43.269999999999996</x:v>
      </x:c>
      <x:c r="AH2132" s="20" t="n">
        <x:f>IF(AE2132&gt;0,AG2132/AE2132,"")</x:f>
        <x:v>0.2869553683931295</x:v>
      </x:c>
      <x:c r="AI2132" s="28" t="n">
        <x:v>186467.25</x:v>
      </x:c>
      <x:c r="AJ2132" s="28"/>
      <x:c r="AK2132"/>
      <x:c r="AL2132" t="str">
        <x:v>Completado</x:v>
      </x:c>
      <x:c r="AM2132" t="str">
        <x:f>IF(W2132&lt;0,"Devuelto",AL2132)</x:f>
        <x:v>Completado</x:v>
      </x:c>
      <x:c r="AN2132" t="str">
        <x:v>Efectivo</x:v>
      </x:c>
      <x:c r="AO2132" s="29" t="str">
        <x:v>Sin observación</x:v>
      </x:c>
      <x:c r="AP2132" t="str">
        <x:f>IF(D2132="","No","Sí")</x:f>
        <x:v>Sí</x:v>
      </x:c>
    </x:row>
    <x:row r="2133">
      <x:c r="A2133" t="n">
        <x:v>2133</x:v>
      </x:c>
      <x:c r="B2133" t="str">
        <x:v>VT0010124</x:v>
      </x:c>
      <x:c r="C2133" t="str">
        <x:v>45313</x:v>
      </x:c>
      <x:c r="D2133" s="27" t="n">
        <x:v>45313</x:v>
      </x:c>
      <x:c r="E2133" t="n">
        <x:f>IF(D2133="","",YEAR(D2133))</x:f>
        <x:v>2024</x:v>
      </x:c>
      <x:c r="F2133" t="n">
        <x:f>IF(D2133="","",MONTH(D2133))</x:f>
        <x:v>1</x:v>
      </x:c>
      <x:c r="G2133" t="str">
        <x:f>IF(D2133="","Fecha no disponible",TEXT(D2133,"mmmm"))</x:f>
        <x:v>January</x:v>
      </x:c>
      <x:c r="H2133" t="str">
        <x:f>IF(D2133="","Fecha no disponible",TEXT(D2133,"yyyy-mm"))</x:f>
        <x:v>2024-01</x:v>
      </x:c>
      <x:c r="I2133" t="str">
        <x:f>IF(D2133="","Fecha no disponible","T"&amp;ROUNDUP(MONTH(D2133)/3,0))</x:f>
        <x:v>T1</x:v>
      </x:c>
      <x:c r="J2133" t="str">
        <x:v>T016</x:v>
      </x:c>
      <x:c r="K2133" t="str">
        <x:v>Tienda Potosí 4</x:v>
      </x:c>
      <x:c r="L2133" t="str">
        <x:v>Centro</x:v>
      </x:c>
      <x:c r="M2133" t="str">
        <x:v>Potosí</x:v>
      </x:c>
      <x:c r="N2133" t="str">
        <x:f>IFERROR(VLOOKUP(M2133,'Mapeos'!$A$4:$B$30,2,FALSE),M2133)</x:f>
        <x:v>Potosí</x:v>
      </x:c>
      <x:c r="O2133" t="str">
        <x:v>C00073</x:v>
      </x:c>
      <x:c r="P2133" t="str">
        <x:v>Frecuente</x:v>
      </x:c>
      <x:c r="Q2133" t="str">
        <x:v>P0082</x:v>
      </x:c>
      <x:c r="R2133" t="str">
        <x:v>Hogar</x:v>
      </x:c>
      <x:c r="S2133" t="str">
        <x:v>Marca C</x:v>
      </x:c>
      <x:c r="T2133" t="str">
        <x:v>Tienda</x:v>
      </x:c>
      <x:c r="U2133" t="str">
        <x:f>IFERROR(VLOOKUP(T2133,'Mapeos'!$D$4:$E$25,2,FALSE),T2133)</x:f>
        <x:v>Tienda</x:v>
      </x:c>
      <x:c r="V2133" t="str">
        <x:v>V006</x:v>
      </x:c>
      <x:c r="W2133" t="n">
        <x:v>1</x:v>
      </x:c>
      <x:c r="X2133" s="28" t="n">
        <x:v>192.84</x:v>
      </x:c>
      <x:c r="Y2133" s="20" t="n">
        <x:v>0.1</x:v>
      </x:c>
      <x:c r="Z2133" s="20" t="n">
        <x:f>IF(Y2133&gt;1,Y2133/100,Y2133)</x:f>
        <x:v>0.1</x:v>
      </x:c>
      <x:c r="AA2133" s="28" t="n">
        <x:v>98.63</x:v>
      </x:c>
      <x:c r="AB2133" s="28" t="n">
        <x:v>173.56</x:v>
      </x:c>
      <x:c r="AC2133" s="28" t="str">
        <x:v>BOB</x:v>
      </x:c>
      <x:c r="AD2133" s="28" t="n">
        <x:f>IF(AC2133="USD",AB2133*'Parametros'!$B$4,AB2133)</x:f>
        <x:v>173.56</x:v>
      </x:c>
      <x:c r="AE2133" s="28" t="n">
        <x:f>W2133*X2133*(1-Z2133)</x:f>
        <x:v>173.556</x:v>
      </x:c>
      <x:c r="AF2133" s="28" t="n">
        <x:f>W2133*AA2133</x:f>
        <x:v>98.63</x:v>
      </x:c>
      <x:c r="AG2133" s="28" t="n">
        <x:f>AE2133-AF2133</x:f>
        <x:v>74.92600000000002</x:v>
      </x:c>
      <x:c r="AH2133" s="20" t="n">
        <x:f>IF(AE2133&gt;0,AG2133/AE2133,"")</x:f>
        <x:v>0.4317108022770749</x:v>
      </x:c>
      <x:c r="AI2133" s="28" t="n">
        <x:v>199118.41</x:v>
      </x:c>
      <x:c r="AJ2133" s="28"/>
      <x:c r="AK2133"/>
      <x:c r="AL2133" t="str">
        <x:v>Completado</x:v>
      </x:c>
      <x:c r="AM2133" t="str">
        <x:f>IF(W2133&lt;0,"Devuelto",AL2133)</x:f>
        <x:v>Completado</x:v>
      </x:c>
      <x:c r="AN2133" t="str">
        <x:v>Transferencia</x:v>
      </x:c>
      <x:c r="AO2133" s="29" t="str">
        <x:v>Sin observación</x:v>
      </x:c>
      <x:c r="AP2133" t="str">
        <x:f>IF(D2133="","No","Sí")</x:f>
        <x:v>Sí</x:v>
      </x:c>
    </x:row>
    <x:row r="2134">
      <x:c r="A2134" t="n">
        <x:v>2134</x:v>
      </x:c>
      <x:c r="B2134" t="str">
        <x:v>VT0010129</x:v>
      </x:c>
      <x:c r="C2134" t="str">
        <x:v>45912</x:v>
      </x:c>
      <x:c r="D2134" s="27" t="n">
        <x:v>45912</x:v>
      </x:c>
      <x:c r="E2134" t="n">
        <x:f>IF(D2134="","",YEAR(D2134))</x:f>
        <x:v>2025</x:v>
      </x:c>
      <x:c r="F2134" t="n">
        <x:f>IF(D2134="","",MONTH(D2134))</x:f>
        <x:v>9</x:v>
      </x:c>
      <x:c r="G2134" t="str">
        <x:f>IF(D2134="","Fecha no disponible",TEXT(D2134,"mmmm"))</x:f>
        <x:v>September</x:v>
      </x:c>
      <x:c r="H2134" t="str">
        <x:f>IF(D2134="","Fecha no disponible",TEXT(D2134,"yyyy-mm"))</x:f>
        <x:v>2025-09</x:v>
      </x:c>
      <x:c r="I2134" t="str">
        <x:f>IF(D2134="","Fecha no disponible","T"&amp;ROUNDUP(MONTH(D2134)/3,0))</x:f>
        <x:v>T3</x:v>
      </x:c>
      <x:c r="J2134" t="str">
        <x:v>T017</x:v>
      </x:c>
      <x:c r="K2134" t="str">
        <x:v>Tienda Sucre 1</x:v>
      </x:c>
      <x:c r="L2134" t="str">
        <x:v>Centro</x:v>
      </x:c>
      <x:c r="M2134" t="str">
        <x:v>Sucre</x:v>
      </x:c>
      <x:c r="N2134" t="str">
        <x:f>IFERROR(VLOOKUP(M2134,'Mapeos'!$A$4:$B$30,2,FALSE),M2134)</x:f>
        <x:v>Sucre</x:v>
      </x:c>
      <x:c r="O2134" t="str">
        <x:v>C00647</x:v>
      </x:c>
      <x:c r="P2134" t="str">
        <x:v>Premium</x:v>
      </x:c>
      <x:c r="Q2134" t="str">
        <x:v>P0137</x:v>
      </x:c>
      <x:c r="R2134" t="str">
        <x:v>Cuidado Personal</x:v>
      </x:c>
      <x:c r="S2134" t="str">
        <x:v>Marca B</x:v>
      </x:c>
      <x:c r="T2134" t="str">
        <x:v>Tienda</x:v>
      </x:c>
      <x:c r="U2134" t="str">
        <x:f>IFERROR(VLOOKUP(T2134,'Mapeos'!$D$4:$E$25,2,FALSE),T2134)</x:f>
        <x:v>Tienda</x:v>
      </x:c>
      <x:c r="V2134" t="str">
        <x:v>V028</x:v>
      </x:c>
      <x:c r="W2134" t="n">
        <x:v>7</x:v>
      </x:c>
      <x:c r="X2134" s="28" t="n">
        <x:v>91.93</x:v>
      </x:c>
      <x:c r="Y2134" s="20" t="n">
        <x:v>0.25</x:v>
      </x:c>
      <x:c r="Z2134" s="20" t="n">
        <x:f>IF(Y2134&gt;1,Y2134/100,Y2134)</x:f>
        <x:v>0.25</x:v>
      </x:c>
      <x:c r="AA2134" s="28" t="n">
        <x:v>53.51</x:v>
      </x:c>
      <x:c r="AB2134" s="28" t="n">
        <x:v>482.63</x:v>
      </x:c>
      <x:c r="AC2134" s="28" t="str">
        <x:v>BOB</x:v>
      </x:c>
      <x:c r="AD2134" s="28" t="n">
        <x:f>IF(AC2134="USD",AB2134*'Parametros'!$B$4,AB2134)</x:f>
        <x:v>482.63</x:v>
      </x:c>
      <x:c r="AE2134" s="28" t="n">
        <x:f>W2134*X2134*(1-Z2134)</x:f>
        <x:v>482.6325</x:v>
      </x:c>
      <x:c r="AF2134" s="28" t="n">
        <x:f>W2134*AA2134</x:f>
        <x:v>374.57</x:v>
      </x:c>
      <x:c r="AG2134" s="28" t="n">
        <x:f>AE2134-AF2134</x:f>
        <x:v>108.0625</x:v>
      </x:c>
      <x:c r="AH2134" s="20" t="n">
        <x:f>IF(AE2134&gt;0,AG2134/AE2134,"")</x:f>
        <x:v>0.22390224446136553</x:v>
      </x:c>
      <x:c r="AI2134" s="28" t="n">
        <x:v>130275.56</x:v>
      </x:c>
      <x:c r="AJ2134" s="28" t="n">
        <x:v>114</x:v>
      </x:c>
      <x:c r="AK2134" t="n">
        <x:v>15</x:v>
      </x:c>
      <x:c r="AL2134" t="str">
        <x:v>Completado</x:v>
      </x:c>
      <x:c r="AM2134" t="str">
        <x:f>IF(W2134&lt;0,"Devuelto",AL2134)</x:f>
        <x:v>Completado</x:v>
      </x:c>
      <x:c r="AN2134" t="str">
        <x:v>Transferencia</x:v>
      </x:c>
      <x:c r="AO2134" s="29" t="str">
        <x:v>Sin observación</x:v>
      </x:c>
      <x:c r="AP2134" t="str">
        <x:f>IF(D2134="","No","Sí")</x:f>
        <x:v>Sí</x:v>
      </x:c>
    </x:row>
    <x:row r="2135">
      <x:c r="A2135" t="n">
        <x:v>2135</x:v>
      </x:c>
      <x:c r="B2135" t="str">
        <x:v>VT0010134</x:v>
      </x:c>
      <x:c r="C2135" t="str">
        <x:v>45380</x:v>
      </x:c>
      <x:c r="D2135" s="27" t="n">
        <x:v>45380</x:v>
      </x:c>
      <x:c r="E2135" t="n">
        <x:f>IF(D2135="","",YEAR(D2135))</x:f>
        <x:v>2024</x:v>
      </x:c>
      <x:c r="F2135" t="n">
        <x:f>IF(D2135="","",MONTH(D2135))</x:f>
        <x:v>3</x:v>
      </x:c>
      <x:c r="G2135" t="str">
        <x:f>IF(D2135="","Fecha no disponible",TEXT(D2135,"mmmm"))</x:f>
        <x:v>March</x:v>
      </x:c>
      <x:c r="H2135" t="str">
        <x:f>IF(D2135="","Fecha no disponible",TEXT(D2135,"yyyy-mm"))</x:f>
        <x:v>2024-03</x:v>
      </x:c>
      <x:c r="I2135" t="str">
        <x:f>IF(D2135="","Fecha no disponible","T"&amp;ROUNDUP(MONTH(D2135)/3,0))</x:f>
        <x:v>T1</x:v>
      </x:c>
      <x:c r="J2135" t="str">
        <x:v>T007</x:v>
      </x:c>
      <x:c r="K2135" t="str">
        <x:v>Tienda Santa Cruz 3</x:v>
      </x:c>
      <x:c r="L2135" t="str">
        <x:v>Barrio</x:v>
      </x:c>
      <x:c r="M2135" t="str">
        <x:v>Santa Cruz</x:v>
      </x:c>
      <x:c r="N2135" t="str">
        <x:f>IFERROR(VLOOKUP(M2135,'Mapeos'!$A$4:$B$30,2,FALSE),M2135)</x:f>
        <x:v>Santa Cruz</x:v>
      </x:c>
      <x:c r="O2135" t="str">
        <x:v>C01356</x:v>
      </x:c>
      <x:c r="P2135" t="str">
        <x:v>Masivo</x:v>
      </x:c>
      <x:c r="Q2135" t="str">
        <x:v>P0106</x:v>
      </x:c>
      <x:c r="R2135" t="str">
        <x:v>Hogar</x:v>
      </x:c>
      <x:c r="S2135" t="str">
        <x:v>Marca A</x:v>
      </x:c>
      <x:c r="T2135" t="str">
        <x:v>WhatsApp</x:v>
      </x:c>
      <x:c r="U2135" t="str">
        <x:f>IFERROR(VLOOKUP(T2135,'Mapeos'!$D$4:$E$25,2,FALSE),T2135)</x:f>
        <x:v>WhatsApp</x:v>
      </x:c>
      <x:c r="V2135" t="str">
        <x:v>V013</x:v>
      </x:c>
      <x:c r="W2135" t="n">
        <x:v>1</x:v>
      </x:c>
      <x:c r="X2135" s="28" t="n">
        <x:v>320.26</x:v>
      </x:c>
      <x:c r="Y2135" s="20" t="n">
        <x:v>0</x:v>
      </x:c>
      <x:c r="Z2135" s="20" t="n">
        <x:f>IF(Y2135&gt;1,Y2135/100,Y2135)</x:f>
        <x:v>0</x:v>
      </x:c>
      <x:c r="AA2135" s="28" t="n">
        <x:v>185.2</x:v>
      </x:c>
      <x:c r="AB2135" s="28" t="n">
        <x:v>320.26</x:v>
      </x:c>
      <x:c r="AC2135" s="28" t="str">
        <x:v>BOB</x:v>
      </x:c>
      <x:c r="AD2135" s="28" t="n">
        <x:f>IF(AC2135="USD",AB2135*'Parametros'!$B$4,AB2135)</x:f>
        <x:v>320.26</x:v>
      </x:c>
      <x:c r="AE2135" s="28" t="n">
        <x:f>W2135*X2135*(1-Z2135)</x:f>
        <x:v>320.26</x:v>
      </x:c>
      <x:c r="AF2135" s="28" t="n">
        <x:f>W2135*AA2135</x:f>
        <x:v>185.2</x:v>
      </x:c>
      <x:c r="AG2135" s="28" t="n">
        <x:f>AE2135-AF2135</x:f>
        <x:v>135.06</x:v>
      </x:c>
      <x:c r="AH2135" s="20" t="n">
        <x:f>IF(AE2135&gt;0,AG2135/AE2135,"")</x:f>
        <x:v>0.4217198526197465</x:v>
      </x:c>
      <x:c r="AI2135" s="28" t="n">
        <x:v>67709.57</x:v>
      </x:c>
      <x:c r="AJ2135" s="28"/>
      <x:c r="AK2135"/>
      <x:c r="AL2135" t="str">
        <x:v>Completado</x:v>
      </x:c>
      <x:c r="AM2135" t="str">
        <x:f>IF(W2135&lt;0,"Devuelto",AL2135)</x:f>
        <x:v>Completado</x:v>
      </x:c>
      <x:c r="AN2135" t="str">
        <x:v>Transferencia</x:v>
      </x:c>
      <x:c r="AO2135" s="29" t="str">
        <x:v>Sin observación</x:v>
      </x:c>
      <x:c r="AP2135" t="str">
        <x:f>IF(D2135="","No","Sí")</x:f>
        <x:v>Sí</x:v>
      </x:c>
    </x:row>
    <x:row r="2136">
      <x:c r="A2136" t="n">
        <x:v>2136</x:v>
      </x:c>
      <x:c r="B2136" t="str">
        <x:v>VT0010139</x:v>
      </x:c>
      <x:c r="C2136" t="str">
        <x:v>45786</x:v>
      </x:c>
      <x:c r="D2136" s="27" t="n">
        <x:v>45786</x:v>
      </x:c>
      <x:c r="E2136" t="n">
        <x:f>IF(D2136="","",YEAR(D2136))</x:f>
        <x:v>2025</x:v>
      </x:c>
      <x:c r="F2136" t="n">
        <x:f>IF(D2136="","",MONTH(D2136))</x:f>
        <x:v>5</x:v>
      </x:c>
      <x:c r="G2136" t="str">
        <x:f>IF(D2136="","Fecha no disponible",TEXT(D2136,"mmmm"))</x:f>
        <x:v>May</x:v>
      </x:c>
      <x:c r="H2136" t="str">
        <x:f>IF(D2136="","Fecha no disponible",TEXT(D2136,"yyyy-mm"))</x:f>
        <x:v>2025-05</x:v>
      </x:c>
      <x:c r="I2136" t="str">
        <x:f>IF(D2136="","Fecha no disponible","T"&amp;ROUNDUP(MONTH(D2136)/3,0))</x:f>
        <x:v>T2</x:v>
      </x:c>
      <x:c r="J2136" t="str">
        <x:v>T010</x:v>
      </x:c>
      <x:c r="K2136" t="str">
        <x:v>Tienda Cochabamba 2</x:v>
      </x:c>
      <x:c r="L2136" t="str">
        <x:v>Barrio</x:v>
      </x:c>
      <x:c r="M2136" t="str">
        <x:v>Cochabamba</x:v>
      </x:c>
      <x:c r="N2136" t="str">
        <x:f>IFERROR(VLOOKUP(M2136,'Mapeos'!$A$4:$B$30,2,FALSE),M2136)</x:f>
        <x:v>Cochabamba</x:v>
      </x:c>
      <x:c r="O2136" t="str">
        <x:v>C00017</x:v>
      </x:c>
      <x:c r="P2136" t="str">
        <x:v>Premium</x:v>
      </x:c>
      <x:c r="Q2136" t="str">
        <x:v>P0133</x:v>
      </x:c>
      <x:c r="R2136" t="str">
        <x:v>Deportes</x:v>
      </x:c>
      <x:c r="S2136" t="str">
        <x:v>Marca C</x:v>
      </x:c>
      <x:c r="T2136" t="str">
        <x:v>Tienda</x:v>
      </x:c>
      <x:c r="U2136" t="str">
        <x:f>IFERROR(VLOOKUP(T2136,'Mapeos'!$D$4:$E$25,2,FALSE),T2136)</x:f>
        <x:v>Tienda</x:v>
      </x:c>
      <x:c r="V2136" t="str">
        <x:v>V035</x:v>
      </x:c>
      <x:c r="W2136" t="n">
        <x:v>1</x:v>
      </x:c>
      <x:c r="X2136" s="28" t="n">
        <x:v>123.84</x:v>
      </x:c>
      <x:c r="Y2136" s="20" t="n">
        <x:v>0.05</x:v>
      </x:c>
      <x:c r="Z2136" s="20" t="n">
        <x:f>IF(Y2136&gt;1,Y2136/100,Y2136)</x:f>
        <x:v>0.05</x:v>
      </x:c>
      <x:c r="AA2136" s="28" t="n">
        <x:v>90.02</x:v>
      </x:c>
      <x:c r="AB2136" s="28" t="n">
        <x:v>117.65</x:v>
      </x:c>
      <x:c r="AC2136" s="28" t="str">
        <x:v>BOB</x:v>
      </x:c>
      <x:c r="AD2136" s="28" t="n">
        <x:f>IF(AC2136="USD",AB2136*'Parametros'!$B$4,AB2136)</x:f>
        <x:v>117.65</x:v>
      </x:c>
      <x:c r="AE2136" s="28" t="n">
        <x:f>W2136*X2136*(1-Z2136)</x:f>
        <x:v>117.648</x:v>
      </x:c>
      <x:c r="AF2136" s="28" t="n">
        <x:f>W2136*AA2136</x:f>
        <x:v>90.02</x:v>
      </x:c>
      <x:c r="AG2136" s="28" t="n">
        <x:f>AE2136-AF2136</x:f>
        <x:v>27.628</x:v>
      </x:c>
      <x:c r="AH2136" s="20" t="n">
        <x:f>IF(AE2136&gt;0,AG2136/AE2136,"")</x:f>
        <x:v>0.23483612131102952</x:v>
      </x:c>
      <x:c r="AI2136" s="28" t="n">
        <x:v>150140.76</x:v>
      </x:c>
      <x:c r="AJ2136" s="28" t="n">
        <x:v>87</x:v>
      </x:c>
      <x:c r="AK2136" t="n">
        <x:v>29</x:v>
      </x:c>
      <x:c r="AL2136" t="str">
        <x:v>Completado</x:v>
      </x:c>
      <x:c r="AM2136" t="str">
        <x:f>IF(W2136&lt;0,"Devuelto",AL2136)</x:f>
        <x:v>Completado</x:v>
      </x:c>
      <x:c r="AN2136" t="str">
        <x:v>Tarjeta</x:v>
      </x:c>
      <x:c r="AO2136" s="29" t="str">
        <x:v>Sin observación</x:v>
      </x:c>
      <x:c r="AP2136" t="str">
        <x:f>IF(D2136="","No","Sí")</x:f>
        <x:v>Sí</x:v>
      </x:c>
    </x:row>
    <x:row r="2137">
      <x:c r="A2137" t="n">
        <x:v>2137</x:v>
      </x:c>
      <x:c r="B2137" t="str">
        <x:v>VT0010143</x:v>
      </x:c>
      <x:c r="C2137" t="str">
        <x:v>45773</x:v>
      </x:c>
      <x:c r="D2137" s="27" t="n">
        <x:v>45773</x:v>
      </x:c>
      <x:c r="E2137" t="n">
        <x:f>IF(D2137="","",YEAR(D2137))</x:f>
        <x:v>2025</x:v>
      </x:c>
      <x:c r="F2137" t="n">
        <x:f>IF(D2137="","",MONTH(D2137))</x:f>
        <x:v>4</x:v>
      </x:c>
      <x:c r="G2137" t="str">
        <x:f>IF(D2137="","Fecha no disponible",TEXT(D2137,"mmmm"))</x:f>
        <x:v>April</x:v>
      </x:c>
      <x:c r="H2137" t="str">
        <x:f>IF(D2137="","Fecha no disponible",TEXT(D2137,"yyyy-mm"))</x:f>
        <x:v>2025-04</x:v>
      </x:c>
      <x:c r="I2137" t="str">
        <x:f>IF(D2137="","Fecha no disponible","T"&amp;ROUNDUP(MONTH(D2137)/3,0))</x:f>
        <x:v>T2</x:v>
      </x:c>
      <x:c r="J2137" t="str">
        <x:v>T012</x:v>
      </x:c>
      <x:c r="K2137" t="str">
        <x:v>Tienda Cochabamba 4</x:v>
      </x:c>
      <x:c r="L2137" t="str">
        <x:v>Centro</x:v>
      </x:c>
      <x:c r="M2137" t="str">
        <x:v>Cochabamba</x:v>
      </x:c>
      <x:c r="N2137" t="str">
        <x:f>IFERROR(VLOOKUP(M2137,'Mapeos'!$A$4:$B$30,2,FALSE),M2137)</x:f>
        <x:v>Cochabamba</x:v>
      </x:c>
      <x:c r="O2137" t="str">
        <x:v>C00098</x:v>
      </x:c>
      <x:c r="P2137" t="str">
        <x:v>Masivo</x:v>
      </x:c>
      <x:c r="Q2137" t="str">
        <x:v>P0142</x:v>
      </x:c>
      <x:c r="R2137" t="str">
        <x:v>Electrónica</x:v>
      </x:c>
      <x:c r="S2137" t="str">
        <x:v>Marca D</x:v>
      </x:c>
      <x:c r="T2137" t="str">
        <x:v>Tienda</x:v>
      </x:c>
      <x:c r="U2137" t="str">
        <x:f>IFERROR(VLOOKUP(T2137,'Mapeos'!$D$4:$E$25,2,FALSE),T2137)</x:f>
        <x:v>Tienda</x:v>
      </x:c>
      <x:c r="V2137" t="str">
        <x:v>V027</x:v>
      </x:c>
      <x:c r="W2137" t="n">
        <x:v>2</x:v>
      </x:c>
      <x:c r="X2137" s="28" t="n">
        <x:v>340.45</x:v>
      </x:c>
      <x:c r="Y2137" s="20" t="n">
        <x:v>0.05</x:v>
      </x:c>
      <x:c r="Z2137" s="20" t="n">
        <x:f>IF(Y2137&gt;1,Y2137/100,Y2137)</x:f>
        <x:v>0.05</x:v>
      </x:c>
      <x:c r="AA2137" s="28" t="n">
        <x:v>197.65</x:v>
      </x:c>
      <x:c r="AB2137" s="28" t="n">
        <x:v>646.85</x:v>
      </x:c>
      <x:c r="AC2137" s="28" t="str">
        <x:v>BOB</x:v>
      </x:c>
      <x:c r="AD2137" s="28" t="n">
        <x:f>IF(AC2137="USD",AB2137*'Parametros'!$B$4,AB2137)</x:f>
        <x:v>646.85</x:v>
      </x:c>
      <x:c r="AE2137" s="28" t="n">
        <x:f>W2137*X2137*(1-Z2137)</x:f>
        <x:v>646.8549999999999</x:v>
      </x:c>
      <x:c r="AF2137" s="28" t="n">
        <x:f>W2137*AA2137</x:f>
        <x:v>395.3</x:v>
      </x:c>
      <x:c r="AG2137" s="28" t="n">
        <x:f>AE2137-AF2137</x:f>
        <x:v>251.5549999999999</x:v>
      </x:c>
      <x:c r="AH2137" s="20" t="n">
        <x:f>IF(AE2137&gt;0,AG2137/AE2137,"")</x:f>
        <x:v>0.38888931831708795</x:v>
      </x:c>
      <x:c r="AI2137" s="28" t="n">
        <x:v>136612.61</x:v>
      </x:c>
      <x:c r="AJ2137" s="28"/>
      <x:c r="AK2137"/>
      <x:c r="AL2137" t="str">
        <x:v>Completado</x:v>
      </x:c>
      <x:c r="AM2137" t="str">
        <x:f>IF(W2137&lt;0,"Devuelto",AL2137)</x:f>
        <x:v>Completado</x:v>
      </x:c>
      <x:c r="AN2137" t="str">
        <x:v>Transferencia</x:v>
      </x:c>
      <x:c r="AO2137" s="29" t="str">
        <x:v>Sin observación</x:v>
      </x:c>
      <x:c r="AP2137" t="str">
        <x:f>IF(D2137="","No","Sí")</x:f>
        <x:v>Sí</x:v>
      </x:c>
    </x:row>
    <x:row r="2138">
      <x:c r="A2138" t="n">
        <x:v>2138</x:v>
      </x:c>
      <x:c r="B2138" t="str">
        <x:v>VT0010148</x:v>
      </x:c>
      <x:c r="C2138" t="str">
        <x:v>45861</x:v>
      </x:c>
      <x:c r="D2138" s="27" t="n">
        <x:v>45861</x:v>
      </x:c>
      <x:c r="E2138" t="n">
        <x:f>IF(D2138="","",YEAR(D2138))</x:f>
        <x:v>2025</x:v>
      </x:c>
      <x:c r="F2138" t="n">
        <x:f>IF(D2138="","",MONTH(D2138))</x:f>
        <x:v>7</x:v>
      </x:c>
      <x:c r="G2138" t="str">
        <x:f>IF(D2138="","Fecha no disponible",TEXT(D2138,"mmmm"))</x:f>
        <x:v>July</x:v>
      </x:c>
      <x:c r="H2138" t="str">
        <x:f>IF(D2138="","Fecha no disponible",TEXT(D2138,"yyyy-mm"))</x:f>
        <x:v>2025-07</x:v>
      </x:c>
      <x:c r="I2138" t="str">
        <x:f>IF(D2138="","Fecha no disponible","T"&amp;ROUNDUP(MONTH(D2138)/3,0))</x:f>
        <x:v>T3</x:v>
      </x:c>
      <x:c r="J2138" t="str">
        <x:v>T007</x:v>
      </x:c>
      <x:c r="K2138" t="str">
        <x:v>Tienda Santa Cruz 3</x:v>
      </x:c>
      <x:c r="L2138" t="str">
        <x:v>Barrio</x:v>
      </x:c>
      <x:c r="M2138" t="str">
        <x:v>Santa Cruz</x:v>
      </x:c>
      <x:c r="N2138" t="str">
        <x:f>IFERROR(VLOOKUP(M2138,'Mapeos'!$A$4:$B$30,2,FALSE),M2138)</x:f>
        <x:v>Santa Cruz</x:v>
      </x:c>
      <x:c r="O2138" t="str">
        <x:v>C01717</x:v>
      </x:c>
      <x:c r="P2138" t="str">
        <x:v>Empresa</x:v>
      </x:c>
      <x:c r="Q2138" t="str">
        <x:v>P0015</x:v>
      </x:c>
      <x:c r="R2138" t="str">
        <x:v>Alimentos</x:v>
      </x:c>
      <x:c r="S2138" t="str">
        <x:v>Marca C</x:v>
      </x:c>
      <x:c r="T2138" t="str">
        <x:v>E-commerce</x:v>
      </x:c>
      <x:c r="U2138" t="str">
        <x:f>IFERROR(VLOOKUP(T2138,'Mapeos'!$D$4:$E$25,2,FALSE),T2138)</x:f>
        <x:v>E-commerce</x:v>
      </x:c>
      <x:c r="V2138" t="str">
        <x:v>V002</x:v>
      </x:c>
      <x:c r="W2138" t="n">
        <x:v>0</x:v>
      </x:c>
      <x:c r="X2138" s="28" t="n">
        <x:v>46.23</x:v>
      </x:c>
      <x:c r="Y2138" s="20" t="n">
        <x:v>0</x:v>
      </x:c>
      <x:c r="Z2138" s="20" t="n">
        <x:f>IF(Y2138&gt;1,Y2138/100,Y2138)</x:f>
        <x:v>0</x:v>
      </x:c>
      <x:c r="AA2138" s="28" t="n">
        <x:v>33.71</x:v>
      </x:c>
      <x:c r="AB2138" s="28" t="n">
        <x:v>0</x:v>
      </x:c>
      <x:c r="AC2138" s="28" t="str">
        <x:v>BOB</x:v>
      </x:c>
      <x:c r="AD2138" s="28" t="n">
        <x:f>IF(AC2138="USD",AB2138*'Parametros'!$B$4,AB2138)</x:f>
        <x:v>0</x:v>
      </x:c>
      <x:c r="AE2138" s="28" t="n">
        <x:f>W2138*X2138*(1-Z2138)</x:f>
        <x:v>0</x:v>
      </x:c>
      <x:c r="AF2138" s="28" t="n">
        <x:f>W2138*AA2138</x:f>
        <x:v>0</x:v>
      </x:c>
      <x:c r="AG2138" s="28" t="n">
        <x:f>AE2138-AF2138</x:f>
        <x:v>0</x:v>
      </x:c>
      <x:c r="AH2138" s="20" t="str">
        <x:f>IF(AE2138&gt;0,AG2138/AE2138,"")</x:f>
      </x:c>
      <x:c r="AI2138" s="28" t="n">
        <x:v>99060.31</x:v>
      </x:c>
      <x:c r="AJ2138" s="28"/>
      <x:c r="AK2138"/>
      <x:c r="AL2138" t="str">
        <x:v>Cancelado</x:v>
      </x:c>
      <x:c r="AM2138" t="str">
        <x:f>IF(W2138&lt;0,"Devuelto",AL2138)</x:f>
        <x:v>Cancelado</x:v>
      </x:c>
      <x:c r="AN2138" t="str">
        <x:v>Tarjeta</x:v>
      </x:c>
      <x:c r="AO2138" s="29" t="str">
        <x:v>Sin observación</x:v>
      </x:c>
      <x:c r="AP2138" t="str">
        <x:f>IF(D2138="","No","Sí")</x:f>
        <x:v>Sí</x:v>
      </x:c>
    </x:row>
    <x:row r="2139">
      <x:c r="A2139" t="n">
        <x:v>2139</x:v>
      </x:c>
      <x:c r="B2139" t="str">
        <x:v>VT0010153</x:v>
      </x:c>
      <x:c r="C2139" t="str">
        <x:v>45983</x:v>
      </x:c>
      <x:c r="D2139" s="27" t="n">
        <x:v>45983</x:v>
      </x:c>
      <x:c r="E2139" t="n">
        <x:f>IF(D2139="","",YEAR(D2139))</x:f>
        <x:v>2025</x:v>
      </x:c>
      <x:c r="F2139" t="n">
        <x:f>IF(D2139="","",MONTH(D2139))</x:f>
        <x:v>11</x:v>
      </x:c>
      <x:c r="G2139" t="str">
        <x:f>IF(D2139="","Fecha no disponible",TEXT(D2139,"mmmm"))</x:f>
        <x:v>November</x:v>
      </x:c>
      <x:c r="H2139" t="str">
        <x:f>IF(D2139="","Fecha no disponible",TEXT(D2139,"yyyy-mm"))</x:f>
        <x:v>2025-11</x:v>
      </x:c>
      <x:c r="I2139" t="str">
        <x:f>IF(D2139="","Fecha no disponible","T"&amp;ROUNDUP(MONTH(D2139)/3,0))</x:f>
        <x:v>T4</x:v>
      </x:c>
      <x:c r="J2139" t="str">
        <x:v>T017</x:v>
      </x:c>
      <x:c r="K2139" t="str">
        <x:v>Tienda Sucre 1</x:v>
      </x:c>
      <x:c r="L2139" t="str">
        <x:v>Centro</x:v>
      </x:c>
      <x:c r="M2139" t="str">
        <x:v>Sucre</x:v>
      </x:c>
      <x:c r="N2139" t="str">
        <x:f>IFERROR(VLOOKUP(M2139,'Mapeos'!$A$4:$B$30,2,FALSE),M2139)</x:f>
        <x:v>Sucre</x:v>
      </x:c>
      <x:c r="O2139" t="str">
        <x:v>C00080</x:v>
      </x:c>
      <x:c r="P2139" t="str">
        <x:v>Frecuente</x:v>
      </x:c>
      <x:c r="Q2139" t="str">
        <x:v>P0106</x:v>
      </x:c>
      <x:c r="R2139" t="str">
        <x:v>Hogar</x:v>
      </x:c>
      <x:c r="S2139" t="str">
        <x:v>Marca A</x:v>
      </x:c>
      <x:c r="T2139" t="str">
        <x:v>E-commerce</x:v>
      </x:c>
      <x:c r="U2139" t="str">
        <x:f>IFERROR(VLOOKUP(T2139,'Mapeos'!$D$4:$E$25,2,FALSE),T2139)</x:f>
        <x:v>E-commerce</x:v>
      </x:c>
      <x:c r="V2139" t="str">
        <x:v>V008</x:v>
      </x:c>
      <x:c r="W2139" t="n">
        <x:v>1</x:v>
      </x:c>
      <x:c r="X2139" s="28" t="n">
        <x:v>282.52</x:v>
      </x:c>
      <x:c r="Y2139" s="20" t="n">
        <x:v>0.05</x:v>
      </x:c>
      <x:c r="Z2139" s="20" t="n">
        <x:f>IF(Y2139&gt;1,Y2139/100,Y2139)</x:f>
        <x:v>0.05</x:v>
      </x:c>
      <x:c r="AA2139" s="28" t="n">
        <x:v>185.2</x:v>
      </x:c>
      <x:c r="AB2139" s="28" t="n">
        <x:v>268.39</x:v>
      </x:c>
      <x:c r="AC2139" s="28" t="str">
        <x:v>BOB</x:v>
      </x:c>
      <x:c r="AD2139" s="28" t="n">
        <x:f>IF(AC2139="USD",AB2139*'Parametros'!$B$4,AB2139)</x:f>
        <x:v>268.39</x:v>
      </x:c>
      <x:c r="AE2139" s="28" t="n">
        <x:f>W2139*X2139*(1-Z2139)</x:f>
        <x:v>268.39399999999995</x:v>
      </x:c>
      <x:c r="AF2139" s="28" t="n">
        <x:f>W2139*AA2139</x:f>
        <x:v>185.2</x:v>
      </x:c>
      <x:c r="AG2139" s="28" t="n">
        <x:f>AE2139-AF2139</x:f>
        <x:v>83.19399999999996</x:v>
      </x:c>
      <x:c r="AH2139" s="20" t="n">
        <x:f>IF(AE2139&gt;0,AG2139/AE2139,"")</x:f>
        <x:v>0.30996967145316207</x:v>
      </x:c>
      <x:c r="AI2139" s="28" t="n">
        <x:v>67543.39</x:v>
      </x:c>
      <x:c r="AJ2139" s="28"/>
      <x:c r="AK2139"/>
      <x:c r="AL2139" t="str">
        <x:v>Completado</x:v>
      </x:c>
      <x:c r="AM2139" t="str">
        <x:f>IF(W2139&lt;0,"Devuelto",AL2139)</x:f>
        <x:v>Completado</x:v>
      </x:c>
      <x:c r="AN2139" t="str">
        <x:v>Tarjeta</x:v>
      </x:c>
      <x:c r="AO2139" s="29" t="str">
        <x:v>Sin observación</x:v>
      </x:c>
      <x:c r="AP2139" t="str">
        <x:f>IF(D2139="","No","Sí")</x:f>
        <x:v>Sí</x:v>
      </x:c>
    </x:row>
    <x:row r="2140">
      <x:c r="A2140" t="n">
        <x:v>2140</x:v>
      </x:c>
      <x:c r="B2140" t="str">
        <x:v>VT0010158</x:v>
      </x:c>
      <x:c r="C2140" t="str">
        <x:v>45899</x:v>
      </x:c>
      <x:c r="D2140" s="27" t="n">
        <x:v>45899</x:v>
      </x:c>
      <x:c r="E2140" t="n">
        <x:f>IF(D2140="","",YEAR(D2140))</x:f>
        <x:v>2025</x:v>
      </x:c>
      <x:c r="F2140" t="n">
        <x:f>IF(D2140="","",MONTH(D2140))</x:f>
        <x:v>8</x:v>
      </x:c>
      <x:c r="G2140" t="str">
        <x:f>IF(D2140="","Fecha no disponible",TEXT(D2140,"mmmm"))</x:f>
        <x:v>August</x:v>
      </x:c>
      <x:c r="H2140" t="str">
        <x:f>IF(D2140="","Fecha no disponible",TEXT(D2140,"yyyy-mm"))</x:f>
        <x:v>2025-08</x:v>
      </x:c>
      <x:c r="I2140" t="str">
        <x:f>IF(D2140="","Fecha no disponible","T"&amp;ROUNDUP(MONTH(D2140)/3,0))</x:f>
        <x:v>T3</x:v>
      </x:c>
      <x:c r="J2140" t="str">
        <x:v>T013</x:v>
      </x:c>
      <x:c r="K2140" t="str">
        <x:v>Tienda Potosí 1</x:v>
      </x:c>
      <x:c r="L2140" t="str">
        <x:v>Centro</x:v>
      </x:c>
      <x:c r="M2140" t="str">
        <x:v>Potosí</x:v>
      </x:c>
      <x:c r="N2140" t="str">
        <x:f>IFERROR(VLOOKUP(M2140,'Mapeos'!$A$4:$B$30,2,FALSE),M2140)</x:f>
        <x:v>Potosí</x:v>
      </x:c>
      <x:c r="O2140" t="str">
        <x:v>C01478</x:v>
      </x:c>
      <x:c r="P2140" t="str">
        <x:v>Empresa</x:v>
      </x:c>
      <x:c r="Q2140" t="str">
        <x:v>P0063</x:v>
      </x:c>
      <x:c r="R2140" t="str">
        <x:v>Alimentos</x:v>
      </x:c>
      <x:c r="S2140" t="str">
        <x:v>Marca A</x:v>
      </x:c>
      <x:c r="T2140" t="str">
        <x:v>Marketplace</x:v>
      </x:c>
      <x:c r="U2140" t="str">
        <x:f>IFERROR(VLOOKUP(T2140,'Mapeos'!$D$4:$E$25,2,FALSE),T2140)</x:f>
        <x:v>Marketplace</x:v>
      </x:c>
      <x:c r="V2140" t="str">
        <x:v>V015</x:v>
      </x:c>
      <x:c r="W2140" t="n">
        <x:v>1</x:v>
      </x:c>
      <x:c r="X2140" s="28" t="n">
        <x:v>38.87</x:v>
      </x:c>
      <x:c r="Y2140" s="20" t="n">
        <x:v>0</x:v>
      </x:c>
      <x:c r="Z2140" s="20" t="n">
        <x:f>IF(Y2140&gt;1,Y2140/100,Y2140)</x:f>
        <x:v>0</x:v>
      </x:c>
      <x:c r="AA2140" s="28" t="n">
        <x:v>18.46</x:v>
      </x:c>
      <x:c r="AB2140" s="28" t="n">
        <x:v>38.87</x:v>
      </x:c>
      <x:c r="AC2140" s="28" t="str">
        <x:v>BOB</x:v>
      </x:c>
      <x:c r="AD2140" s="28" t="n">
        <x:f>IF(AC2140="USD",AB2140*'Parametros'!$B$4,AB2140)</x:f>
        <x:v>38.87</x:v>
      </x:c>
      <x:c r="AE2140" s="28" t="n">
        <x:f>W2140*X2140*(1-Z2140)</x:f>
        <x:v>38.87</x:v>
      </x:c>
      <x:c r="AF2140" s="28" t="n">
        <x:f>W2140*AA2140</x:f>
        <x:v>18.46</x:v>
      </x:c>
      <x:c r="AG2140" s="28" t="n">
        <x:f>AE2140-AF2140</x:f>
        <x:v>20.409999999999997</x:v>
      </x:c>
      <x:c r="AH2140" s="20" t="n">
        <x:f>IF(AE2140&gt;0,AG2140/AE2140,"")</x:f>
        <x:v>0.5250836120401338</x:v>
      </x:c>
      <x:c r="AI2140" s="28" t="n">
        <x:v>101089.99</x:v>
      </x:c>
      <x:c r="AJ2140" s="28"/>
      <x:c r="AK2140"/>
      <x:c r="AL2140" t="str">
        <x:v>Completado</x:v>
      </x:c>
      <x:c r="AM2140" t="str">
        <x:f>IF(W2140&lt;0,"Devuelto",AL2140)</x:f>
        <x:v>Completado</x:v>
      </x:c>
      <x:c r="AN2140" t="str">
        <x:v>Transferencia</x:v>
      </x:c>
      <x:c r="AO2140" s="29" t="str">
        <x:v>Sin observación</x:v>
      </x:c>
      <x:c r="AP2140" t="str">
        <x:f>IF(D2140="","No","Sí")</x:f>
        <x:v>Sí</x:v>
      </x:c>
    </x:row>
    <x:row r="2141">
      <x:c r="A2141" t="n">
        <x:v>2141</x:v>
      </x:c>
      <x:c r="B2141" t="str">
        <x:v>VT0010162</x:v>
      </x:c>
      <x:c r="C2141" t="str">
        <x:v>45364</x:v>
      </x:c>
      <x:c r="D2141" s="27" t="n">
        <x:v>45364</x:v>
      </x:c>
      <x:c r="E2141" t="n">
        <x:f>IF(D2141="","",YEAR(D2141))</x:f>
        <x:v>2024</x:v>
      </x:c>
      <x:c r="F2141" t="n">
        <x:f>IF(D2141="","",MONTH(D2141))</x:f>
        <x:v>3</x:v>
      </x:c>
      <x:c r="G2141" t="str">
        <x:f>IF(D2141="","Fecha no disponible",TEXT(D2141,"mmmm"))</x:f>
        <x:v>March</x:v>
      </x:c>
      <x:c r="H2141" t="str">
        <x:f>IF(D2141="","Fecha no disponible",TEXT(D2141,"yyyy-mm"))</x:f>
        <x:v>2024-03</x:v>
      </x:c>
      <x:c r="I2141" t="str">
        <x:f>IF(D2141="","Fecha no disponible","T"&amp;ROUNDUP(MONTH(D2141)/3,0))</x:f>
        <x:v>T1</x:v>
      </x:c>
      <x:c r="J2141" t="str">
        <x:v>T019</x:v>
      </x:c>
      <x:c r="K2141" t="str">
        <x:v>Tienda Sucre 3</x:v>
      </x:c>
      <x:c r="L2141" t="str">
        <x:v>Centro</x:v>
      </x:c>
      <x:c r="M2141" t="str">
        <x:v>Sucre</x:v>
      </x:c>
      <x:c r="N2141" t="str">
        <x:f>IFERROR(VLOOKUP(M2141,'Mapeos'!$A$4:$B$30,2,FALSE),M2141)</x:f>
        <x:v>Sucre</x:v>
      </x:c>
      <x:c r="O2141" t="str">
        <x:v>C01707</x:v>
      </x:c>
      <x:c r="P2141" t="str">
        <x:v>Frecuente</x:v>
      </x:c>
      <x:c r="Q2141" t="str">
        <x:v>P0132</x:v>
      </x:c>
      <x:c r="R2141" t="str">
        <x:v>Alimentos</x:v>
      </x:c>
      <x:c r="S2141" t="str">
        <x:v>Marca C</x:v>
      </x:c>
      <x:c r="T2141" t="str">
        <x:v>Tienda</x:v>
      </x:c>
      <x:c r="U2141" t="str">
        <x:f>IFERROR(VLOOKUP(T2141,'Mapeos'!$D$4:$E$25,2,FALSE),T2141)</x:f>
        <x:v>Tienda</x:v>
      </x:c>
      <x:c r="V2141" t="str">
        <x:v>V007</x:v>
      </x:c>
      <x:c r="W2141" t="n">
        <x:v>1</x:v>
      </x:c>
      <x:c r="X2141" s="28" t="n">
        <x:v>30.29</x:v>
      </x:c>
      <x:c r="Y2141" s="20" t="n">
        <x:v>0.05</x:v>
      </x:c>
      <x:c r="Z2141" s="20" t="n">
        <x:f>IF(Y2141&gt;1,Y2141/100,Y2141)</x:f>
        <x:v>0.05</x:v>
      </x:c>
      <x:c r="AA2141" s="28" t="n">
        <x:v>14.08</x:v>
      </x:c>
      <x:c r="AB2141" s="28" t="n">
        <x:v>28.78</x:v>
      </x:c>
      <x:c r="AC2141" s="28" t="str">
        <x:v>BOB</x:v>
      </x:c>
      <x:c r="AD2141" s="28" t="n">
        <x:f>IF(AC2141="USD",AB2141*'Parametros'!$B$4,AB2141)</x:f>
        <x:v>28.78</x:v>
      </x:c>
      <x:c r="AE2141" s="28" t="n">
        <x:f>W2141*X2141*(1-Z2141)</x:f>
        <x:v>28.775499999999997</x:v>
      </x:c>
      <x:c r="AF2141" s="28" t="n">
        <x:f>W2141*AA2141</x:f>
        <x:v>14.08</x:v>
      </x:c>
      <x:c r="AG2141" s="28" t="n">
        <x:f>AE2141-AF2141</x:f>
        <x:v>14.695499999999997</x:v>
      </x:c>
      <x:c r="AH2141" s="20" t="n">
        <x:f>IF(AE2141&gt;0,AG2141/AE2141,"")</x:f>
        <x:v>0.5106948619485325</x:v>
      </x:c>
      <x:c r="AI2141" s="28" t="n">
        <x:v>151220.15</x:v>
      </x:c>
      <x:c r="AJ2141" s="28"/>
      <x:c r="AK2141"/>
      <x:c r="AL2141" t="str">
        <x:v>Completado</x:v>
      </x:c>
      <x:c r="AM2141" t="str">
        <x:f>IF(W2141&lt;0,"Devuelto",AL2141)</x:f>
        <x:v>Completado</x:v>
      </x:c>
      <x:c r="AN2141" t="str">
        <x:v>Transferencia</x:v>
      </x:c>
      <x:c r="AO2141" s="29" t="str">
        <x:v>Sin observación</x:v>
      </x:c>
      <x:c r="AP2141" t="str">
        <x:f>IF(D2141="","No","Sí")</x:f>
        <x:v>Sí</x:v>
      </x:c>
    </x:row>
    <x:row r="2142">
      <x:c r="A2142" t="n">
        <x:v>2142</x:v>
      </x:c>
      <x:c r="B2142" t="str">
        <x:v>VT0010167</x:v>
      </x:c>
      <x:c r="C2142" t="str">
        <x:v>46027</x:v>
      </x:c>
      <x:c r="D2142" s="27" t="n">
        <x:v>46027</x:v>
      </x:c>
      <x:c r="E2142" t="n">
        <x:f>IF(D2142="","",YEAR(D2142))</x:f>
        <x:v>2026</x:v>
      </x:c>
      <x:c r="F2142" t="n">
        <x:f>IF(D2142="","",MONTH(D2142))</x:f>
        <x:v>1</x:v>
      </x:c>
      <x:c r="G2142" t="str">
        <x:f>IF(D2142="","Fecha no disponible",TEXT(D2142,"mmmm"))</x:f>
        <x:v>January</x:v>
      </x:c>
      <x:c r="H2142" t="str">
        <x:f>IF(D2142="","Fecha no disponible",TEXT(D2142,"yyyy-mm"))</x:f>
        <x:v>2026-01</x:v>
      </x:c>
      <x:c r="I2142" t="str">
        <x:f>IF(D2142="","Fecha no disponible","T"&amp;ROUNDUP(MONTH(D2142)/3,0))</x:f>
        <x:v>T1</x:v>
      </x:c>
      <x:c r="J2142" t="str">
        <x:v>T020</x:v>
      </x:c>
      <x:c r="K2142" t="str">
        <x:v>Tienda Sucre 4</x:v>
      </x:c>
      <x:c r="L2142" t="str">
        <x:v>Mall</x:v>
      </x:c>
      <x:c r="M2142" t="str">
        <x:v>Sucre</x:v>
      </x:c>
      <x:c r="N2142" t="str">
        <x:f>IFERROR(VLOOKUP(M2142,'Mapeos'!$A$4:$B$30,2,FALSE),M2142)</x:f>
        <x:v>Sucre</x:v>
      </x:c>
      <x:c r="O2142" t="str">
        <x:v>C01200</x:v>
      </x:c>
      <x:c r="P2142" t="str">
        <x:v>Masivo</x:v>
      </x:c>
      <x:c r="Q2142" t="str">
        <x:v>P0009</x:v>
      </x:c>
      <x:c r="R2142" t="str">
        <x:v>Cuidado Personal</x:v>
      </x:c>
      <x:c r="S2142" t="str">
        <x:v>Marca C</x:v>
      </x:c>
      <x:c r="T2142" t="str">
        <x:v>Tienda</x:v>
      </x:c>
      <x:c r="U2142" t="str">
        <x:f>IFERROR(VLOOKUP(T2142,'Mapeos'!$D$4:$E$25,2,FALSE),T2142)</x:f>
        <x:v>Tienda</x:v>
      </x:c>
      <x:c r="V2142" t="str">
        <x:v>V009</x:v>
      </x:c>
      <x:c r="W2142" t="n">
        <x:v>3</x:v>
      </x:c>
      <x:c r="X2142" s="28" t="n">
        <x:v>96.49</x:v>
      </x:c>
      <x:c r="Y2142" s="20" t="n">
        <x:v>0</x:v>
      </x:c>
      <x:c r="Z2142" s="20" t="n">
        <x:f>IF(Y2142&gt;1,Y2142/100,Y2142)</x:f>
        <x:v>0</x:v>
      </x:c>
      <x:c r="AA2142" s="28" t="n">
        <x:v>50.49</x:v>
      </x:c>
      <x:c r="AB2142" s="28" t="n">
        <x:v>289.47</x:v>
      </x:c>
      <x:c r="AC2142" s="28" t="str">
        <x:v>BOB</x:v>
      </x:c>
      <x:c r="AD2142" s="28" t="n">
        <x:f>IF(AC2142="USD",AB2142*'Parametros'!$B$4,AB2142)</x:f>
        <x:v>289.47</x:v>
      </x:c>
      <x:c r="AE2142" s="28" t="n">
        <x:f>W2142*X2142*(1-Z2142)</x:f>
        <x:v>289.46999999999997</x:v>
      </x:c>
      <x:c r="AF2142" s="28" t="n">
        <x:f>W2142*AA2142</x:f>
        <x:v>151.47</x:v>
      </x:c>
      <x:c r="AG2142" s="28" t="n">
        <x:f>AE2142-AF2142</x:f>
        <x:v>137.99999999999997</x:v>
      </x:c>
      <x:c r="AH2142" s="20" t="n">
        <x:f>IF(AE2142&gt;0,AG2142/AE2142,"")</x:f>
        <x:v>0.4767333402425121</x:v>
      </x:c>
      <x:c r="AI2142" s="28" t="n">
        <x:v>120628.66</x:v>
      </x:c>
      <x:c r="AJ2142" s="28"/>
      <x:c r="AK2142"/>
      <x:c r="AL2142" t="str">
        <x:v>Completado</x:v>
      </x:c>
      <x:c r="AM2142" t="str">
        <x:f>IF(W2142&lt;0,"Devuelto",AL2142)</x:f>
        <x:v>Completado</x:v>
      </x:c>
      <x:c r="AN2142" t="str">
        <x:v>Transferencia</x:v>
      </x:c>
      <x:c r="AO2142" s="29" t="str">
        <x:v>Sin observación</x:v>
      </x:c>
      <x:c r="AP2142" t="str">
        <x:f>IF(D2142="","No","Sí")</x:f>
        <x:v>Sí</x:v>
      </x:c>
    </x:row>
    <x:row r="2143">
      <x:c r="A2143" t="n">
        <x:v>2143</x:v>
      </x:c>
      <x:c r="B2143" t="str">
        <x:v>VT0010172</x:v>
      </x:c>
      <x:c r="C2143" t="str">
        <x:v>45384</x:v>
      </x:c>
      <x:c r="D2143" s="27" t="n">
        <x:v>45384</x:v>
      </x:c>
      <x:c r="E2143" t="n">
        <x:f>IF(D2143="","",YEAR(D2143))</x:f>
        <x:v>2024</x:v>
      </x:c>
      <x:c r="F2143" t="n">
        <x:f>IF(D2143="","",MONTH(D2143))</x:f>
        <x:v>4</x:v>
      </x:c>
      <x:c r="G2143" t="str">
        <x:f>IF(D2143="","Fecha no disponible",TEXT(D2143,"mmmm"))</x:f>
        <x:v>April</x:v>
      </x:c>
      <x:c r="H2143" t="str">
        <x:f>IF(D2143="","Fecha no disponible",TEXT(D2143,"yyyy-mm"))</x:f>
        <x:v>2024-04</x:v>
      </x:c>
      <x:c r="I2143" t="str">
        <x:f>IF(D2143="","Fecha no disponible","T"&amp;ROUNDUP(MONTH(D2143)/3,0))</x:f>
        <x:v>T2</x:v>
      </x:c>
      <x:c r="J2143" t="str">
        <x:v>T010</x:v>
      </x:c>
      <x:c r="K2143" t="str">
        <x:v>Tienda Cochabamba 2</x:v>
      </x:c>
      <x:c r="L2143" t="str">
        <x:v>Barrio</x:v>
      </x:c>
      <x:c r="M2143" t="str">
        <x:v>Cochabamba</x:v>
      </x:c>
      <x:c r="N2143" t="str">
        <x:f>IFERROR(VLOOKUP(M2143,'Mapeos'!$A$4:$B$30,2,FALSE),M2143)</x:f>
        <x:v>Cochabamba</x:v>
      </x:c>
      <x:c r="O2143" t="str">
        <x:v>C01229</x:v>
      </x:c>
      <x:c r="P2143" t="str">
        <x:v>Masivo</x:v>
      </x:c>
      <x:c r="Q2143" t="str">
        <x:v>P0030</x:v>
      </x:c>
      <x:c r="R2143" t="str">
        <x:v>Deportes</x:v>
      </x:c>
      <x:c r="S2143" t="str">
        <x:v>Marca A</x:v>
      </x:c>
      <x:c r="T2143" t="str">
        <x:v>Tienda</x:v>
      </x:c>
      <x:c r="U2143" t="str">
        <x:f>IFERROR(VLOOKUP(T2143,'Mapeos'!$D$4:$E$25,2,FALSE),T2143)</x:f>
        <x:v>Tienda</x:v>
      </x:c>
      <x:c r="V2143" t="str">
        <x:v>V001</x:v>
      </x:c>
      <x:c r="W2143" t="n">
        <x:v>5</x:v>
      </x:c>
      <x:c r="X2143" s="28" t="n">
        <x:v>147.42</x:v>
      </x:c>
      <x:c r="Y2143" s="20" t="n">
        <x:v>0</x:v>
      </x:c>
      <x:c r="Z2143" s="20" t="n">
        <x:f>IF(Y2143&gt;1,Y2143/100,Y2143)</x:f>
        <x:v>0</x:v>
      </x:c>
      <x:c r="AA2143" s="28" t="n">
        <x:v>103.51</x:v>
      </x:c>
      <x:c r="AB2143" s="28" t="n">
        <x:v>737.1</x:v>
      </x:c>
      <x:c r="AC2143" s="28" t="str">
        <x:v>BOB</x:v>
      </x:c>
      <x:c r="AD2143" s="28" t="n">
        <x:f>IF(AC2143="USD",AB2143*'Parametros'!$B$4,AB2143)</x:f>
        <x:v>737.1</x:v>
      </x:c>
      <x:c r="AE2143" s="28" t="n">
        <x:f>W2143*X2143*(1-Z2143)</x:f>
        <x:v>737.0999999999999</x:v>
      </x:c>
      <x:c r="AF2143" s="28" t="n">
        <x:f>W2143*AA2143</x:f>
        <x:v>517.5500000000001</x:v>
      </x:c>
      <x:c r="AG2143" s="28" t="n">
        <x:f>AE2143-AF2143</x:f>
        <x:v>219.54999999999984</x:v>
      </x:c>
      <x:c r="AH2143" s="20" t="n">
        <x:f>IF(AE2143&gt;0,AG2143/AE2143,"")</x:f>
        <x:v>0.297856464523131</x:v>
      </x:c>
      <x:c r="AI2143" s="28" t="n">
        <x:v>137908.32</x:v>
      </x:c>
      <x:c r="AJ2143" s="28"/>
      <x:c r="AK2143"/>
      <x:c r="AL2143" t="str">
        <x:v>Completado</x:v>
      </x:c>
      <x:c r="AM2143" t="str">
        <x:f>IF(W2143&lt;0,"Devuelto",AL2143)</x:f>
        <x:v>Completado</x:v>
      </x:c>
      <x:c r="AN2143" t="str">
        <x:v>Transferencia</x:v>
      </x:c>
      <x:c r="AO2143" s="29" t="str">
        <x:v>Sin observación</x:v>
      </x:c>
      <x:c r="AP2143" t="str">
        <x:f>IF(D2143="","No","Sí")</x:f>
        <x:v>Sí</x:v>
      </x:c>
    </x:row>
    <x:row r="2144">
      <x:c r="A2144" t="n">
        <x:v>2144</x:v>
      </x:c>
      <x:c r="B2144" t="str">
        <x:v>VT0010177</x:v>
      </x:c>
      <x:c r="C2144" t="str">
        <x:v>45567</x:v>
      </x:c>
      <x:c r="D2144" s="27" t="n">
        <x:v>45567</x:v>
      </x:c>
      <x:c r="E2144" t="n">
        <x:f>IF(D2144="","",YEAR(D2144))</x:f>
        <x:v>2024</x:v>
      </x:c>
      <x:c r="F2144" t="n">
        <x:f>IF(D2144="","",MONTH(D2144))</x:f>
        <x:v>10</x:v>
      </x:c>
      <x:c r="G2144" t="str">
        <x:f>IF(D2144="","Fecha no disponible",TEXT(D2144,"mmmm"))</x:f>
        <x:v>October</x:v>
      </x:c>
      <x:c r="H2144" t="str">
        <x:f>IF(D2144="","Fecha no disponible",TEXT(D2144,"yyyy-mm"))</x:f>
        <x:v>2024-10</x:v>
      </x:c>
      <x:c r="I2144" t="str">
        <x:f>IF(D2144="","Fecha no disponible","T"&amp;ROUNDUP(MONTH(D2144)/3,0))</x:f>
        <x:v>T4</x:v>
      </x:c>
      <x:c r="J2144" t="str">
        <x:v>T013</x:v>
      </x:c>
      <x:c r="K2144" t="str">
        <x:v>Tienda Potosí 1</x:v>
      </x:c>
      <x:c r="L2144" t="str">
        <x:v>Centro</x:v>
      </x:c>
      <x:c r="M2144" t="str">
        <x:v>Potosí</x:v>
      </x:c>
      <x:c r="N2144" t="str">
        <x:f>IFERROR(VLOOKUP(M2144,'Mapeos'!$A$4:$B$30,2,FALSE),M2144)</x:f>
        <x:v>Potosí</x:v>
      </x:c>
      <x:c r="O2144" t="str">
        <x:v>C00328</x:v>
      </x:c>
      <x:c r="P2144" t="str">
        <x:v>Masivo</x:v>
      </x:c>
      <x:c r="Q2144" t="str">
        <x:v>P0130</x:v>
      </x:c>
      <x:c r="R2144" t="str">
        <x:v>Cuidado Personal</x:v>
      </x:c>
      <x:c r="S2144" t="str">
        <x:v>Marca A</x:v>
      </x:c>
      <x:c r="T2144" t="str">
        <x:v>Tienda</x:v>
      </x:c>
      <x:c r="U2144" t="str">
        <x:f>IFERROR(VLOOKUP(T2144,'Mapeos'!$D$4:$E$25,2,FALSE),T2144)</x:f>
        <x:v>Tienda</x:v>
      </x:c>
      <x:c r="V2144" t="str">
        <x:v>V028</x:v>
      </x:c>
      <x:c r="W2144" t="n">
        <x:v>1</x:v>
      </x:c>
      <x:c r="X2144" s="28" t="n">
        <x:v>85.62</x:v>
      </x:c>
      <x:c r="Y2144" s="20" t="n">
        <x:v>0.15</x:v>
      </x:c>
      <x:c r="Z2144" s="20" t="n">
        <x:f>IF(Y2144&gt;1,Y2144/100,Y2144)</x:f>
        <x:v>0.15</x:v>
      </x:c>
      <x:c r="AA2144" s="28" t="n">
        <x:v>47.85</x:v>
      </x:c>
      <x:c r="AB2144" s="28" t="n">
        <x:v>72.78</x:v>
      </x:c>
      <x:c r="AC2144" s="28" t="str">
        <x:v>BOB</x:v>
      </x:c>
      <x:c r="AD2144" s="28" t="n">
        <x:f>IF(AC2144="USD",AB2144*'Parametros'!$B$4,AB2144)</x:f>
        <x:v>72.78</x:v>
      </x:c>
      <x:c r="AE2144" s="28" t="n">
        <x:f>W2144*X2144*(1-Z2144)</x:f>
        <x:v>72.777</x:v>
      </x:c>
      <x:c r="AF2144" s="28" t="n">
        <x:f>W2144*AA2144</x:f>
        <x:v>47.85</x:v>
      </x:c>
      <x:c r="AG2144" s="28" t="n">
        <x:f>AE2144-AF2144</x:f>
        <x:v>24.927</x:v>
      </x:c>
      <x:c r="AH2144" s="20" t="n">
        <x:f>IF(AE2144&gt;0,AG2144/AE2144,"")</x:f>
        <x:v>0.3425120573807659</x:v>
      </x:c>
      <x:c r="AI2144" s="28" t="n">
        <x:v>146254.21</x:v>
      </x:c>
      <x:c r="AJ2144" s="28"/>
      <x:c r="AK2144"/>
      <x:c r="AL2144" t="str">
        <x:v>Completado</x:v>
      </x:c>
      <x:c r="AM2144" t="str">
        <x:f>IF(W2144&lt;0,"Devuelto",AL2144)</x:f>
        <x:v>Completado</x:v>
      </x:c>
      <x:c r="AN2144" t="str">
        <x:v>QR</x:v>
      </x:c>
      <x:c r="AO2144" s="29" t="str">
        <x:v>Sin observación</x:v>
      </x:c>
      <x:c r="AP2144" t="str">
        <x:f>IF(D2144="","No","Sí")</x:f>
        <x:v>Sí</x:v>
      </x:c>
    </x:row>
    <x:row r="2145">
      <x:c r="A2145" t="n">
        <x:v>2145</x:v>
      </x:c>
      <x:c r="B2145" t="str">
        <x:v>VT0010181</x:v>
      </x:c>
      <x:c r="C2145" t="str">
        <x:v>46108</x:v>
      </x:c>
      <x:c r="D2145" s="27" t="n">
        <x:v>46108</x:v>
      </x:c>
      <x:c r="E2145" t="n">
        <x:f>IF(D2145="","",YEAR(D2145))</x:f>
        <x:v>2026</x:v>
      </x:c>
      <x:c r="F2145" t="n">
        <x:f>IF(D2145="","",MONTH(D2145))</x:f>
        <x:v>3</x:v>
      </x:c>
      <x:c r="G2145" t="str">
        <x:f>IF(D2145="","Fecha no disponible",TEXT(D2145,"mmmm"))</x:f>
        <x:v>March</x:v>
      </x:c>
      <x:c r="H2145" t="str">
        <x:f>IF(D2145="","Fecha no disponible",TEXT(D2145,"yyyy-mm"))</x:f>
        <x:v>2026-03</x:v>
      </x:c>
      <x:c r="I2145" t="str">
        <x:f>IF(D2145="","Fecha no disponible","T"&amp;ROUNDUP(MONTH(D2145)/3,0))</x:f>
        <x:v>T1</x:v>
      </x:c>
      <x:c r="J2145" t="str">
        <x:v>T016</x:v>
      </x:c>
      <x:c r="K2145" t="str">
        <x:v>Tienda Potosí 4</x:v>
      </x:c>
      <x:c r="L2145" t="str">
        <x:v>Centro</x:v>
      </x:c>
      <x:c r="M2145" t="str">
        <x:v>Potosí</x:v>
      </x:c>
      <x:c r="N2145" t="str">
        <x:f>IFERROR(VLOOKUP(M2145,'Mapeos'!$A$4:$B$30,2,FALSE),M2145)</x:f>
        <x:v>Potosí</x:v>
      </x:c>
      <x:c r="O2145" t="str">
        <x:v>C00708</x:v>
      </x:c>
      <x:c r="P2145" t="str">
        <x:v>Frecuente</x:v>
      </x:c>
      <x:c r="Q2145" t="str">
        <x:v>P0070</x:v>
      </x:c>
      <x:c r="R2145" t="str">
        <x:v>Electrónica</x:v>
      </x:c>
      <x:c r="S2145" t="str">
        <x:v>Marca C</x:v>
      </x:c>
      <x:c r="T2145" t="str">
        <x:v>Tienda</x:v>
      </x:c>
      <x:c r="U2145" t="str">
        <x:f>IFERROR(VLOOKUP(T2145,'Mapeos'!$D$4:$E$25,2,FALSE),T2145)</x:f>
        <x:v>Tienda</x:v>
      </x:c>
      <x:c r="V2145" t="str">
        <x:v>V031</x:v>
      </x:c>
      <x:c r="W2145" t="n">
        <x:v>2</x:v>
      </x:c>
      <x:c r="X2145" s="28" t="n">
        <x:v>755.78</x:v>
      </x:c>
      <x:c r="Y2145" s="20" t="n">
        <x:v>0</x:v>
      </x:c>
      <x:c r="Z2145" s="20" t="n">
        <x:f>IF(Y2145&gt;1,Y2145/100,Y2145)</x:f>
        <x:v>0</x:v>
      </x:c>
      <x:c r="AA2145" s="28" t="n">
        <x:v>337.99</x:v>
      </x:c>
      <x:c r="AB2145" s="28" t="n">
        <x:v>1511.56</x:v>
      </x:c>
      <x:c r="AC2145" s="28" t="str">
        <x:v>BOB</x:v>
      </x:c>
      <x:c r="AD2145" s="28" t="n">
        <x:f>IF(AC2145="USD",AB2145*'Parametros'!$B$4,AB2145)</x:f>
        <x:v>1511.56</x:v>
      </x:c>
      <x:c r="AE2145" s="28" t="n">
        <x:f>W2145*X2145*(1-Z2145)</x:f>
        <x:v>1511.56</x:v>
      </x:c>
      <x:c r="AF2145" s="28" t="n">
        <x:f>W2145*AA2145</x:f>
        <x:v>675.98</x:v>
      </x:c>
      <x:c r="AG2145" s="28" t="n">
        <x:f>AE2145-AF2145</x:f>
        <x:v>835.5799999999999</x:v>
      </x:c>
      <x:c r="AH2145" s="20" t="n">
        <x:f>IF(AE2145&gt;0,AG2145/AE2145,"")</x:f>
        <x:v>0.5527931408610971</x:v>
      </x:c>
      <x:c r="AI2145" s="28" t="n">
        <x:v>135673.52</x:v>
      </x:c>
      <x:c r="AJ2145" s="28"/>
      <x:c r="AK2145"/>
      <x:c r="AL2145" t="str">
        <x:v>Completado</x:v>
      </x:c>
      <x:c r="AM2145" t="str">
        <x:f>IF(W2145&lt;0,"Devuelto",AL2145)</x:f>
        <x:v>Completado</x:v>
      </x:c>
      <x:c r="AN2145" t="str">
        <x:v>QR</x:v>
      </x:c>
      <x:c r="AO2145" s="29" t="str">
        <x:v>Sin observación</x:v>
      </x:c>
      <x:c r="AP2145" t="str">
        <x:f>IF(D2145="","No","Sí")</x:f>
        <x:v>Sí</x:v>
      </x:c>
    </x:row>
    <x:row r="2146">
      <x:c r="A2146" t="n">
        <x:v>2146</x:v>
      </x:c>
      <x:c r="B2146" t="str">
        <x:v>VT0010186</x:v>
      </x:c>
      <x:c r="C2146" t="str">
        <x:v>46121</x:v>
      </x:c>
      <x:c r="D2146" s="27" t="n">
        <x:v>46121</x:v>
      </x:c>
      <x:c r="E2146" t="n">
        <x:f>IF(D2146="","",YEAR(D2146))</x:f>
        <x:v>2026</x:v>
      </x:c>
      <x:c r="F2146" t="n">
        <x:f>IF(D2146="","",MONTH(D2146))</x:f>
        <x:v>4</x:v>
      </x:c>
      <x:c r="G2146" t="str">
        <x:f>IF(D2146="","Fecha no disponible",TEXT(D2146,"mmmm"))</x:f>
        <x:v>April</x:v>
      </x:c>
      <x:c r="H2146" t="str">
        <x:f>IF(D2146="","Fecha no disponible",TEXT(D2146,"yyyy-mm"))</x:f>
        <x:v>2026-04</x:v>
      </x:c>
      <x:c r="I2146" t="str">
        <x:f>IF(D2146="","Fecha no disponible","T"&amp;ROUNDUP(MONTH(D2146)/3,0))</x:f>
        <x:v>T2</x:v>
      </x:c>
      <x:c r="J2146" t="str">
        <x:v>T012</x:v>
      </x:c>
      <x:c r="K2146" t="str">
        <x:v>Tienda Cochabamba 4</x:v>
      </x:c>
      <x:c r="L2146" t="str">
        <x:v>Centro</x:v>
      </x:c>
      <x:c r="M2146" t="str">
        <x:v>Cochabamba</x:v>
      </x:c>
      <x:c r="N2146" t="str">
        <x:f>IFERROR(VLOOKUP(M2146,'Mapeos'!$A$4:$B$30,2,FALSE),M2146)</x:f>
        <x:v>Cochabamba</x:v>
      </x:c>
      <x:c r="O2146" t="str">
        <x:v>C00452</x:v>
      </x:c>
      <x:c r="P2146" t="str">
        <x:v>Masivo</x:v>
      </x:c>
      <x:c r="Q2146" t="str">
        <x:v>P0119</x:v>
      </x:c>
      <x:c r="R2146" t="str">
        <x:v>Hogar</x:v>
      </x:c>
      <x:c r="S2146" t="str">
        <x:v>Marca D</x:v>
      </x:c>
      <x:c r="T2146" t="str">
        <x:v>WhatsApp</x:v>
      </x:c>
      <x:c r="U2146" t="str">
        <x:f>IFERROR(VLOOKUP(T2146,'Mapeos'!$D$4:$E$25,2,FALSE),T2146)</x:f>
        <x:v>WhatsApp</x:v>
      </x:c>
      <x:c r="V2146" t="str">
        <x:v>V030</x:v>
      </x:c>
      <x:c r="W2146" t="n">
        <x:v>1</x:v>
      </x:c>
      <x:c r="X2146" s="28" t="n">
        <x:v>325.06</x:v>
      </x:c>
      <x:c r="Y2146" s="20" t="n">
        <x:v>0.05</x:v>
      </x:c>
      <x:c r="Z2146" s="20" t="n">
        <x:f>IF(Y2146&gt;1,Y2146/100,Y2146)</x:f>
        <x:v>0.05</x:v>
      </x:c>
      <x:c r="AA2146" s="28" t="n">
        <x:v>226.47</x:v>
      </x:c>
      <x:c r="AB2146" s="28" t="n">
        <x:v>308.81</x:v>
      </x:c>
      <x:c r="AC2146" s="28" t="str">
        <x:v>BOB</x:v>
      </x:c>
      <x:c r="AD2146" s="28" t="n">
        <x:f>IF(AC2146="USD",AB2146*'Parametros'!$B$4,AB2146)</x:f>
        <x:v>308.81</x:v>
      </x:c>
      <x:c r="AE2146" s="28" t="n">
        <x:f>W2146*X2146*(1-Z2146)</x:f>
        <x:v>308.80699999999996</x:v>
      </x:c>
      <x:c r="AF2146" s="28" t="n">
        <x:f>W2146*AA2146</x:f>
        <x:v>226.47</x:v>
      </x:c>
      <x:c r="AG2146" s="28" t="n">
        <x:f>AE2146-AF2146</x:f>
        <x:v>82.33699999999996</x:v>
      </x:c>
      <x:c r="AH2146" s="20" t="n">
        <x:f>IF(AE2146&gt;0,AG2146/AE2146,"")</x:f>
        <x:v>0.26662931863591166</x:v>
      </x:c>
      <x:c r="AI2146" s="28" t="n">
        <x:v>78180.61</x:v>
      </x:c>
      <x:c r="AJ2146" s="28"/>
      <x:c r="AK2146"/>
      <x:c r="AL2146" t="str">
        <x:v>Completado</x:v>
      </x:c>
      <x:c r="AM2146" t="str">
        <x:f>IF(W2146&lt;0,"Devuelto",AL2146)</x:f>
        <x:v>Completado</x:v>
      </x:c>
      <x:c r="AN2146" t="str">
        <x:v>QR</x:v>
      </x:c>
      <x:c r="AO2146" s="29" t="str">
        <x:v>Sin observación</x:v>
      </x:c>
      <x:c r="AP2146" t="str">
        <x:f>IF(D2146="","No","Sí")</x:f>
        <x:v>Sí</x:v>
      </x:c>
    </x:row>
    <x:row r="2147">
      <x:c r="A2147" t="n">
        <x:v>2147</x:v>
      </x:c>
      <x:c r="B2147" t="str">
        <x:v>VT0010191</x:v>
      </x:c>
      <x:c r="C2147" t="str">
        <x:v>45731</x:v>
      </x:c>
      <x:c r="D2147" s="27" t="n">
        <x:v>45731</x:v>
      </x:c>
      <x:c r="E2147" t="n">
        <x:f>IF(D2147="","",YEAR(D2147))</x:f>
        <x:v>2025</x:v>
      </x:c>
      <x:c r="F2147" t="n">
        <x:f>IF(D2147="","",MONTH(D2147))</x:f>
        <x:v>3</x:v>
      </x:c>
      <x:c r="G2147" t="str">
        <x:f>IF(D2147="","Fecha no disponible",TEXT(D2147,"mmmm"))</x:f>
        <x:v>March</x:v>
      </x:c>
      <x:c r="H2147" t="str">
        <x:f>IF(D2147="","Fecha no disponible",TEXT(D2147,"yyyy-mm"))</x:f>
        <x:v>2025-03</x:v>
      </x:c>
      <x:c r="I2147" t="str">
        <x:f>IF(D2147="","Fecha no disponible","T"&amp;ROUNDUP(MONTH(D2147)/3,0))</x:f>
        <x:v>T1</x:v>
      </x:c>
      <x:c r="J2147" t="str">
        <x:v>T017</x:v>
      </x:c>
      <x:c r="K2147" t="str">
        <x:v>Tienda Sucre 1</x:v>
      </x:c>
      <x:c r="L2147" t="str">
        <x:v>Centro</x:v>
      </x:c>
      <x:c r="M2147" t="str">
        <x:v>Sucre</x:v>
      </x:c>
      <x:c r="N2147" t="str">
        <x:f>IFERROR(VLOOKUP(M2147,'Mapeos'!$A$4:$B$30,2,FALSE),M2147)</x:f>
        <x:v>Sucre</x:v>
      </x:c>
      <x:c r="O2147" t="str">
        <x:v>C00687</x:v>
      </x:c>
      <x:c r="P2147" t="str">
        <x:v>Premium</x:v>
      </x:c>
      <x:c r="Q2147" t="str">
        <x:v>P0100</x:v>
      </x:c>
      <x:c r="R2147" t="str">
        <x:v>Hogar</x:v>
      </x:c>
      <x:c r="S2147" t="str">
        <x:v>Marca D</x:v>
      </x:c>
      <x:c r="T2147" t="str">
        <x:v>Tienda</x:v>
      </x:c>
      <x:c r="U2147" t="str">
        <x:f>IFERROR(VLOOKUP(T2147,'Mapeos'!$D$4:$E$25,2,FALSE),T2147)</x:f>
        <x:v>Tienda</x:v>
      </x:c>
      <x:c r="V2147" t="str">
        <x:v>V038</x:v>
      </x:c>
      <x:c r="W2147" t="n">
        <x:v>-2</x:v>
      </x:c>
      <x:c r="X2147" s="28" t="n">
        <x:v>281.76</x:v>
      </x:c>
      <x:c r="Y2147" s="20" t="n">
        <x:v>0.15</x:v>
      </x:c>
      <x:c r="Z2147" s="20" t="n">
        <x:f>IF(Y2147&gt;1,Y2147/100,Y2147)</x:f>
        <x:v>0.15</x:v>
      </x:c>
      <x:c r="AA2147" s="28" t="n">
        <x:v>146.42</x:v>
      </x:c>
      <x:c r="AB2147" s="28" t="n">
        <x:v>-478.99</x:v>
      </x:c>
      <x:c r="AC2147" s="28" t="str">
        <x:v>BOB</x:v>
      </x:c>
      <x:c r="AD2147" s="28" t="n">
        <x:f>IF(AC2147="USD",AB2147*'Parametros'!$B$4,AB2147)</x:f>
        <x:v>-478.99</x:v>
      </x:c>
      <x:c r="AE2147" s="28" t="n">
        <x:f>W2147*X2147*(1-Z2147)</x:f>
        <x:v>-478.99199999999996</x:v>
      </x:c>
      <x:c r="AF2147" s="28" t="n">
        <x:f>W2147*AA2147</x:f>
        <x:v>-292.84</x:v>
      </x:c>
      <x:c r="AG2147" s="28" t="n">
        <x:f>AE2147-AF2147</x:f>
        <x:v>-186.152</x:v>
      </x:c>
      <x:c r="AH2147" s="20" t="str">
        <x:f>IF(AE2147&gt;0,AG2147/AE2147,"")</x:f>
      </x:c>
      <x:c r="AI2147" s="28" t="n">
        <x:v>137192.05</x:v>
      </x:c>
      <x:c r="AJ2147" s="28"/>
      <x:c r="AK2147"/>
      <x:c r="AL2147" t="str">
        <x:v>Devuelto</x:v>
      </x:c>
      <x:c r="AM2147" t="str">
        <x:f>IF(W2147&lt;0,"Devuelto",AL2147)</x:f>
        <x:v>Devuelto</x:v>
      </x:c>
      <x:c r="AN2147" t="str">
        <x:v>Tarjeta</x:v>
      </x:c>
      <x:c r="AO2147" s="29" t="str">
        <x:v>Sin observación</x:v>
      </x:c>
      <x:c r="AP2147" t="str">
        <x:f>IF(D2147="","No","Sí")</x:f>
        <x:v>Sí</x:v>
      </x:c>
    </x:row>
    <x:row r="2148">
      <x:c r="A2148" t="n">
        <x:v>2148</x:v>
      </x:c>
      <x:c r="B2148" t="str">
        <x:v>VT0010196</x:v>
      </x:c>
      <x:c r="C2148" t="str">
        <x:v>46027</x:v>
      </x:c>
      <x:c r="D2148" s="27" t="n">
        <x:v>46027</x:v>
      </x:c>
      <x:c r="E2148" t="n">
        <x:f>IF(D2148="","",YEAR(D2148))</x:f>
        <x:v>2026</x:v>
      </x:c>
      <x:c r="F2148" t="n">
        <x:f>IF(D2148="","",MONTH(D2148))</x:f>
        <x:v>1</x:v>
      </x:c>
      <x:c r="G2148" t="str">
        <x:f>IF(D2148="","Fecha no disponible",TEXT(D2148,"mmmm"))</x:f>
        <x:v>January</x:v>
      </x:c>
      <x:c r="H2148" t="str">
        <x:f>IF(D2148="","Fecha no disponible",TEXT(D2148,"yyyy-mm"))</x:f>
        <x:v>2026-01</x:v>
      </x:c>
      <x:c r="I2148" t="str">
        <x:f>IF(D2148="","Fecha no disponible","T"&amp;ROUNDUP(MONTH(D2148)/3,0))</x:f>
        <x:v>T1</x:v>
      </x:c>
      <x:c r="J2148" t="str">
        <x:v>T016</x:v>
      </x:c>
      <x:c r="K2148" t="str">
        <x:v>Tienda Potosí 4</x:v>
      </x:c>
      <x:c r="L2148" t="str">
        <x:v>Centro</x:v>
      </x:c>
      <x:c r="M2148" t="str">
        <x:v>Potosí</x:v>
      </x:c>
      <x:c r="N2148" t="str">
        <x:f>IFERROR(VLOOKUP(M2148,'Mapeos'!$A$4:$B$30,2,FALSE),M2148)</x:f>
        <x:v>Potosí</x:v>
      </x:c>
      <x:c r="O2148" t="str">
        <x:v>C01377</x:v>
      </x:c>
      <x:c r="P2148" t="str">
        <x:v>Empresa</x:v>
      </x:c>
      <x:c r="Q2148" t="str">
        <x:v>P0041</x:v>
      </x:c>
      <x:c r="R2148" t="str">
        <x:v>Cuidado Personal</x:v>
      </x:c>
      <x:c r="S2148" t="str">
        <x:v>Marca C</x:v>
      </x:c>
      <x:c r="T2148" t="str">
        <x:v>E-commerce</x:v>
      </x:c>
      <x:c r="U2148" t="str">
        <x:f>IFERROR(VLOOKUP(T2148,'Mapeos'!$D$4:$E$25,2,FALSE),T2148)</x:f>
        <x:v>E-commerce</x:v>
      </x:c>
      <x:c r="V2148" t="str">
        <x:v>V019</x:v>
      </x:c>
      <x:c r="W2148" t="n">
        <x:v>1</x:v>
      </x:c>
      <x:c r="X2148" s="28" t="n">
        <x:v>55.53</x:v>
      </x:c>
      <x:c r="Y2148" s="20" t="n">
        <x:v>0.2</x:v>
      </x:c>
      <x:c r="Z2148" s="20" t="n">
        <x:f>IF(Y2148&gt;1,Y2148/100,Y2148)</x:f>
        <x:v>0.2</x:v>
      </x:c>
      <x:c r="AA2148" s="28" t="n">
        <x:v>29.49</x:v>
      </x:c>
      <x:c r="AB2148" s="28" t="n">
        <x:v>44.42</x:v>
      </x:c>
      <x:c r="AC2148" s="28" t="str">
        <x:v>BOB</x:v>
      </x:c>
      <x:c r="AD2148" s="28" t="n">
        <x:f>IF(AC2148="USD",AB2148*'Parametros'!$B$4,AB2148)</x:f>
        <x:v>44.42</x:v>
      </x:c>
      <x:c r="AE2148" s="28" t="n">
        <x:f>W2148*X2148*(1-Z2148)</x:f>
        <x:v>44.42400000000001</x:v>
      </x:c>
      <x:c r="AF2148" s="28" t="n">
        <x:f>W2148*AA2148</x:f>
        <x:v>29.49</x:v>
      </x:c>
      <x:c r="AG2148" s="28" t="n">
        <x:f>AE2148-AF2148</x:f>
        <x:v>14.934000000000008</x:v>
      </x:c>
      <x:c r="AH2148" s="20" t="n">
        <x:f>IF(AE2148&gt;0,AG2148/AE2148,"")</x:f>
        <x:v>0.33616963803349553</x:v>
      </x:c>
      <x:c r="AI2148" s="28" t="n">
        <x:v>92648.29</x:v>
      </x:c>
      <x:c r="AJ2148" s="28"/>
      <x:c r="AK2148"/>
      <x:c r="AL2148" t="str">
        <x:v>Completado</x:v>
      </x:c>
      <x:c r="AM2148" t="str">
        <x:f>IF(W2148&lt;0,"Devuelto",AL2148)</x:f>
        <x:v>Completado</x:v>
      </x:c>
      <x:c r="AN2148" t="str">
        <x:v>Transferencia</x:v>
      </x:c>
      <x:c r="AO2148" s="29" t="str">
        <x:v>Sin observación</x:v>
      </x:c>
      <x:c r="AP2148" t="str">
        <x:f>IF(D2148="","No","Sí")</x:f>
        <x:v>Sí</x:v>
      </x:c>
    </x:row>
    <x:row r="2149">
      <x:c r="A2149" t="n">
        <x:v>2149</x:v>
      </x:c>
      <x:c r="B2149" t="str">
        <x:v>VT0010200</x:v>
      </x:c>
      <x:c r="C2149" t="str">
        <x:v>45776</x:v>
      </x:c>
      <x:c r="D2149" s="27" t="n">
        <x:v>45776</x:v>
      </x:c>
      <x:c r="E2149" t="n">
        <x:f>IF(D2149="","",YEAR(D2149))</x:f>
        <x:v>2025</x:v>
      </x:c>
      <x:c r="F2149" t="n">
        <x:f>IF(D2149="","",MONTH(D2149))</x:f>
        <x:v>4</x:v>
      </x:c>
      <x:c r="G2149" t="str">
        <x:f>IF(D2149="","Fecha no disponible",TEXT(D2149,"mmmm"))</x:f>
        <x:v>April</x:v>
      </x:c>
      <x:c r="H2149" t="str">
        <x:f>IF(D2149="","Fecha no disponible",TEXT(D2149,"yyyy-mm"))</x:f>
        <x:v>2025-04</x:v>
      </x:c>
      <x:c r="I2149" t="str">
        <x:f>IF(D2149="","Fecha no disponible","T"&amp;ROUNDUP(MONTH(D2149)/3,0))</x:f>
        <x:v>T2</x:v>
      </x:c>
      <x:c r="J2149" t="str">
        <x:v>T009</x:v>
      </x:c>
      <x:c r="K2149" t="str">
        <x:v>Tienda Cochabamba 1</x:v>
      </x:c>
      <x:c r="L2149" t="str">
        <x:v>Mall</x:v>
      </x:c>
      <x:c r="M2149" t="str">
        <x:v>Cochabamba</x:v>
      </x:c>
      <x:c r="N2149" t="str">
        <x:f>IFERROR(VLOOKUP(M2149,'Mapeos'!$A$4:$B$30,2,FALSE),M2149)</x:f>
        <x:v>Cochabamba</x:v>
      </x:c>
      <x:c r="O2149" t="str">
        <x:v>C01615</x:v>
      </x:c>
      <x:c r="P2149" t="str">
        <x:v>Premium</x:v>
      </x:c>
      <x:c r="Q2149" t="str">
        <x:v>P0011</x:v>
      </x:c>
      <x:c r="R2149" t="str">
        <x:v>Electrónica</x:v>
      </x:c>
      <x:c r="S2149" t="str">
        <x:v>Marca D</x:v>
      </x:c>
      <x:c r="T2149" t="str">
        <x:v>Tienda</x:v>
      </x:c>
      <x:c r="U2149" t="str">
        <x:f>IFERROR(VLOOKUP(T2149,'Mapeos'!$D$4:$E$25,2,FALSE),T2149)</x:f>
        <x:v>Tienda</x:v>
      </x:c>
      <x:c r="V2149" t="str">
        <x:v>V037</x:v>
      </x:c>
      <x:c r="W2149" t="n">
        <x:v>0</x:v>
      </x:c>
      <x:c r="X2149" s="28" t="n">
        <x:v>630.9</x:v>
      </x:c>
      <x:c r="Y2149" s="20" t="n">
        <x:v>0</x:v>
      </x:c>
      <x:c r="Z2149" s="20" t="n">
        <x:f>IF(Y2149&gt;1,Y2149/100,Y2149)</x:f>
        <x:v>0</x:v>
      </x:c>
      <x:c r="AA2149" s="28" t="n">
        <x:v>452.31</x:v>
      </x:c>
      <x:c r="AB2149" s="28" t="n">
        <x:v>0</x:v>
      </x:c>
      <x:c r="AC2149" s="28" t="str">
        <x:v>BOB</x:v>
      </x:c>
      <x:c r="AD2149" s="28" t="n">
        <x:f>IF(AC2149="USD",AB2149*'Parametros'!$B$4,AB2149)</x:f>
        <x:v>0</x:v>
      </x:c>
      <x:c r="AE2149" s="28" t="n">
        <x:f>W2149*X2149*(1-Z2149)</x:f>
        <x:v>0</x:v>
      </x:c>
      <x:c r="AF2149" s="28" t="n">
        <x:f>W2149*AA2149</x:f>
        <x:v>0</x:v>
      </x:c>
      <x:c r="AG2149" s="28" t="n">
        <x:f>AE2149-AF2149</x:f>
        <x:v>0</x:v>
      </x:c>
      <x:c r="AH2149" s="20" t="str">
        <x:f>IF(AE2149&gt;0,AG2149/AE2149,"")</x:f>
      </x:c>
      <x:c r="AI2149" s="28" t="n">
        <x:v>136612.61</x:v>
      </x:c>
      <x:c r="AJ2149" s="28"/>
      <x:c r="AK2149"/>
      <x:c r="AL2149" t="str">
        <x:v>Cancelado</x:v>
      </x:c>
      <x:c r="AM2149" t="str">
        <x:f>IF(W2149&lt;0,"Devuelto",AL2149)</x:f>
        <x:v>Cancelado</x:v>
      </x:c>
      <x:c r="AN2149" t="str">
        <x:v>QR</x:v>
      </x:c>
      <x:c r="AO2149" s="29" t="str">
        <x:v>Sin observación</x:v>
      </x:c>
      <x:c r="AP2149" t="str">
        <x:f>IF(D2149="","No","Sí")</x:f>
        <x:v>Sí</x:v>
      </x:c>
    </x:row>
    <x:row r="2150">
      <x:c r="A2150" t="n">
        <x:v>2150</x:v>
      </x:c>
      <x:c r="B2150" t="str">
        <x:v>VT0010205</x:v>
      </x:c>
      <x:c r="C2150" t="str">
        <x:v>46072</x:v>
      </x:c>
      <x:c r="D2150" s="27" t="n">
        <x:v>46072</x:v>
      </x:c>
      <x:c r="E2150" t="n">
        <x:f>IF(D2150="","",YEAR(D2150))</x:f>
        <x:v>2026</x:v>
      </x:c>
      <x:c r="F2150" t="n">
        <x:f>IF(D2150="","",MONTH(D2150))</x:f>
        <x:v>2</x:v>
      </x:c>
      <x:c r="G2150" t="str">
        <x:f>IF(D2150="","Fecha no disponible",TEXT(D2150,"mmmm"))</x:f>
        <x:v>February</x:v>
      </x:c>
      <x:c r="H2150" t="str">
        <x:f>IF(D2150="","Fecha no disponible",TEXT(D2150,"yyyy-mm"))</x:f>
        <x:v>2026-02</x:v>
      </x:c>
      <x:c r="I2150" t="str">
        <x:f>IF(D2150="","Fecha no disponible","T"&amp;ROUNDUP(MONTH(D2150)/3,0))</x:f>
        <x:v>T1</x:v>
      </x:c>
      <x:c r="J2150" t="str">
        <x:v>T010</x:v>
      </x:c>
      <x:c r="K2150" t="str">
        <x:v>Tienda Cochabamba 2</x:v>
      </x:c>
      <x:c r="L2150" t="str">
        <x:v>Barrio</x:v>
      </x:c>
      <x:c r="M2150" t="str">
        <x:v>Cochabamba</x:v>
      </x:c>
      <x:c r="N2150" t="str">
        <x:f>IFERROR(VLOOKUP(M2150,'Mapeos'!$A$4:$B$30,2,FALSE),M2150)</x:f>
        <x:v>Cochabamba</x:v>
      </x:c>
      <x:c r="O2150" t="str">
        <x:v>C00418</x:v>
      </x:c>
      <x:c r="P2150" t="str">
        <x:v>Premium</x:v>
      </x:c>
      <x:c r="Q2150" t="str">
        <x:v>P0042</x:v>
      </x:c>
      <x:c r="R2150" t="str">
        <x:v>Electrónica</x:v>
      </x:c>
      <x:c r="S2150" t="str">
        <x:v>Marca B</x:v>
      </x:c>
      <x:c r="T2150" t="str">
        <x:v>WhatsApp</x:v>
      </x:c>
      <x:c r="U2150" t="str">
        <x:f>IFERROR(VLOOKUP(T2150,'Mapeos'!$D$4:$E$25,2,FALSE),T2150)</x:f>
        <x:v>WhatsApp</x:v>
      </x:c>
      <x:c r="V2150" t="str">
        <x:v>V028</x:v>
      </x:c>
      <x:c r="W2150" t="n">
        <x:v>6</x:v>
      </x:c>
      <x:c r="X2150" s="28" t="n">
        <x:v>478.97</x:v>
      </x:c>
      <x:c r="Y2150" s="20" t="n">
        <x:v>0</x:v>
      </x:c>
      <x:c r="Z2150" s="20" t="n">
        <x:f>IF(Y2150&gt;1,Y2150/100,Y2150)</x:f>
        <x:v>0</x:v>
      </x:c>
      <x:c r="AA2150" s="28" t="n">
        <x:v>283.66</x:v>
      </x:c>
      <x:c r="AB2150" s="28" t="n">
        <x:v>2873.82</x:v>
      </x:c>
      <x:c r="AC2150" s="28" t="str">
        <x:v>BOB</x:v>
      </x:c>
      <x:c r="AD2150" s="28" t="n">
        <x:f>IF(AC2150="USD",AB2150*'Parametros'!$B$4,AB2150)</x:f>
        <x:v>2873.82</x:v>
      </x:c>
      <x:c r="AE2150" s="28" t="n">
        <x:f>W2150*X2150*(1-Z2150)</x:f>
        <x:v>2873.82</x:v>
      </x:c>
      <x:c r="AF2150" s="28" t="n">
        <x:f>W2150*AA2150</x:f>
        <x:v>1701.96</x:v>
      </x:c>
      <x:c r="AG2150" s="28" t="n">
        <x:f>AE2150-AF2150</x:f>
        <x:v>1171.8600000000001</x:v>
      </x:c>
      <x:c r="AH2150" s="20" t="n">
        <x:f>IF(AE2150&gt;0,AG2150/AE2150,"")</x:f>
        <x:v>0.40777084159759486</x:v>
      </x:c>
      <x:c r="AI2150" s="28" t="n">
        <x:v>90737.32</x:v>
      </x:c>
      <x:c r="AJ2150" s="28"/>
      <x:c r="AK2150"/>
      <x:c r="AL2150" t="str">
        <x:v>Completado</x:v>
      </x:c>
      <x:c r="AM2150" t="str">
        <x:f>IF(W2150&lt;0,"Devuelto",AL2150)</x:f>
        <x:v>Completado</x:v>
      </x:c>
      <x:c r="AN2150" t="str">
        <x:v>Tarjeta</x:v>
      </x:c>
      <x:c r="AO2150" s="29" t="str">
        <x:v>Sin observación</x:v>
      </x:c>
      <x:c r="AP2150" t="str">
        <x:f>IF(D2150="","No","Sí")</x:f>
        <x:v>Sí</x:v>
      </x:c>
    </x:row>
    <x:row r="2151">
      <x:c r="A2151" t="n">
        <x:v>2151</x:v>
      </x:c>
      <x:c r="B2151" t="str">
        <x:v>VT0010210</x:v>
      </x:c>
      <x:c r="C2151" t="str">
        <x:v>46051</x:v>
      </x:c>
      <x:c r="D2151" s="27" t="n">
        <x:v>46051</x:v>
      </x:c>
      <x:c r="E2151" t="n">
        <x:f>IF(D2151="","",YEAR(D2151))</x:f>
        <x:v>2026</x:v>
      </x:c>
      <x:c r="F2151" t="n">
        <x:f>IF(D2151="","",MONTH(D2151))</x:f>
        <x:v>1</x:v>
      </x:c>
      <x:c r="G2151" t="str">
        <x:f>IF(D2151="","Fecha no disponible",TEXT(D2151,"mmmm"))</x:f>
        <x:v>January</x:v>
      </x:c>
      <x:c r="H2151" t="str">
        <x:f>IF(D2151="","Fecha no disponible",TEXT(D2151,"yyyy-mm"))</x:f>
        <x:v>2026-01</x:v>
      </x:c>
      <x:c r="I2151" t="str">
        <x:f>IF(D2151="","Fecha no disponible","T"&amp;ROUNDUP(MONTH(D2151)/3,0))</x:f>
        <x:v>T1</x:v>
      </x:c>
      <x:c r="J2151" t="str">
        <x:v>T015</x:v>
      </x:c>
      <x:c r="K2151" t="str">
        <x:v>Tienda Potosí 3</x:v>
      </x:c>
      <x:c r="L2151" t="str">
        <x:v>Mall</x:v>
      </x:c>
      <x:c r="M2151" t="str">
        <x:v>Potosí</x:v>
      </x:c>
      <x:c r="N2151" t="str">
        <x:f>IFERROR(VLOOKUP(M2151,'Mapeos'!$A$4:$B$30,2,FALSE),M2151)</x:f>
        <x:v>Potosí</x:v>
      </x:c>
      <x:c r="O2151" t="str">
        <x:v>C00577</x:v>
      </x:c>
      <x:c r="P2151" t="str">
        <x:v>Frecuente</x:v>
      </x:c>
      <x:c r="Q2151" t="str">
        <x:v>P0085</x:v>
      </x:c>
      <x:c r="R2151" t="str">
        <x:v>Cuidado Personal</x:v>
      </x:c>
      <x:c r="S2151" t="str">
        <x:v>Marca D</x:v>
      </x:c>
      <x:c r="T2151" t="str">
        <x:v>E-commerce</x:v>
      </x:c>
      <x:c r="U2151" t="str">
        <x:f>IFERROR(VLOOKUP(T2151,'Mapeos'!$D$4:$E$25,2,FALSE),T2151)</x:f>
        <x:v>E-commerce</x:v>
      </x:c>
      <x:c r="V2151" t="str">
        <x:v>V028</x:v>
      </x:c>
      <x:c r="W2151" t="n">
        <x:v>1</x:v>
      </x:c>
      <x:c r="X2151" s="28" t="n">
        <x:v>70.06</x:v>
      </x:c>
      <x:c r="Y2151" s="20" t="n">
        <x:v>0.15</x:v>
      </x:c>
      <x:c r="Z2151" s="20" t="n">
        <x:f>IF(Y2151&gt;1,Y2151/100,Y2151)</x:f>
        <x:v>0.15</x:v>
      </x:c>
      <x:c r="AA2151" s="28" t="n">
        <x:v>45.61</x:v>
      </x:c>
      <x:c r="AB2151" s="28" t="n">
        <x:v>59.55</x:v>
      </x:c>
      <x:c r="AC2151" s="28" t="str">
        <x:v>BOB</x:v>
      </x:c>
      <x:c r="AD2151" s="28" t="n">
        <x:f>IF(AC2151="USD",AB2151*'Parametros'!$B$4,AB2151)</x:f>
        <x:v>59.55</x:v>
      </x:c>
      <x:c r="AE2151" s="28" t="n">
        <x:f>W2151*X2151*(1-Z2151)</x:f>
        <x:v>59.551</x:v>
      </x:c>
      <x:c r="AF2151" s="28" t="n">
        <x:f>W2151*AA2151</x:f>
        <x:v>45.61</x:v>
      </x:c>
      <x:c r="AG2151" s="28" t="n">
        <x:f>AE2151-AF2151</x:f>
        <x:v>13.941000000000003</x:v>
      </x:c>
      <x:c r="AH2151" s="20" t="n">
        <x:f>IF(AE2151&gt;0,AG2151/AE2151,"")</x:f>
        <x:v>0.23410186226931542</x:v>
      </x:c>
      <x:c r="AI2151" s="28" t="n">
        <x:v>92648.29</x:v>
      </x:c>
      <x:c r="AJ2151" s="28"/>
      <x:c r="AK2151"/>
      <x:c r="AL2151" t="str">
        <x:v>Completado</x:v>
      </x:c>
      <x:c r="AM2151" t="str">
        <x:f>IF(W2151&lt;0,"Devuelto",AL2151)</x:f>
        <x:v>Completado</x:v>
      </x:c>
      <x:c r="AN2151" t="str">
        <x:v>QR</x:v>
      </x:c>
      <x:c r="AO2151" s="29" t="str">
        <x:v>Sin observación</x:v>
      </x:c>
      <x:c r="AP2151" t="str">
        <x:f>IF(D2151="","No","Sí")</x:f>
        <x:v>Sí</x:v>
      </x:c>
    </x:row>
    <x:row r="2152">
      <x:c r="A2152" t="n">
        <x:v>2152</x:v>
      </x:c>
      <x:c r="B2152" t="str">
        <x:v>VT0010215</x:v>
      </x:c>
      <x:c r="C2152" t="str">
        <x:v>45601</x:v>
      </x:c>
      <x:c r="D2152" s="27" t="n">
        <x:v>45601</x:v>
      </x:c>
      <x:c r="E2152" t="n">
        <x:f>IF(D2152="","",YEAR(D2152))</x:f>
        <x:v>2024</x:v>
      </x:c>
      <x:c r="F2152" t="n">
        <x:f>IF(D2152="","",MONTH(D2152))</x:f>
        <x:v>11</x:v>
      </x:c>
      <x:c r="G2152" t="str">
        <x:f>IF(D2152="","Fecha no disponible",TEXT(D2152,"mmmm"))</x:f>
        <x:v>November</x:v>
      </x:c>
      <x:c r="H2152" t="str">
        <x:f>IF(D2152="","Fecha no disponible",TEXT(D2152,"yyyy-mm"))</x:f>
        <x:v>2024-11</x:v>
      </x:c>
      <x:c r="I2152" t="str">
        <x:f>IF(D2152="","Fecha no disponible","T"&amp;ROUNDUP(MONTH(D2152)/3,0))</x:f>
        <x:v>T4</x:v>
      </x:c>
      <x:c r="J2152" t="str">
        <x:v>T019</x:v>
      </x:c>
      <x:c r="K2152" t="str">
        <x:v>Tienda Sucre 3</x:v>
      </x:c>
      <x:c r="L2152" t="str">
        <x:v>Centro</x:v>
      </x:c>
      <x:c r="M2152" t="str">
        <x:v>Sucre</x:v>
      </x:c>
      <x:c r="N2152" t="str">
        <x:f>IFERROR(VLOOKUP(M2152,'Mapeos'!$A$4:$B$30,2,FALSE),M2152)</x:f>
        <x:v>Sucre</x:v>
      </x:c>
      <x:c r="O2152" t="str">
        <x:v>C00885</x:v>
      </x:c>
      <x:c r="P2152" t="str">
        <x:v>Masivo</x:v>
      </x:c>
      <x:c r="Q2152" t="str">
        <x:v>P0043</x:v>
      </x:c>
      <x:c r="R2152" t="str">
        <x:v>Alimentos</x:v>
      </x:c>
      <x:c r="S2152" t="str">
        <x:v>Marca C</x:v>
      </x:c>
      <x:c r="T2152" t="str">
        <x:v>E-commerce</x:v>
      </x:c>
      <x:c r="U2152" t="str">
        <x:f>IFERROR(VLOOKUP(T2152,'Mapeos'!$D$4:$E$25,2,FALSE),T2152)</x:f>
        <x:v>E-commerce</x:v>
      </x:c>
      <x:c r="V2152" t="str">
        <x:v>V010</x:v>
      </x:c>
      <x:c r="W2152" t="n">
        <x:v>5</x:v>
      </x:c>
      <x:c r="X2152" s="28" t="n">
        <x:v>29.35</x:v>
      </x:c>
      <x:c r="Y2152" s="20" t="n">
        <x:v>0.2</x:v>
      </x:c>
      <x:c r="Z2152" s="20" t="n">
        <x:f>IF(Y2152&gt;1,Y2152/100,Y2152)</x:f>
        <x:v>0.2</x:v>
      </x:c>
      <x:c r="AA2152" s="28" t="n">
        <x:v>20.37</x:v>
      </x:c>
      <x:c r="AB2152" s="28" t="n">
        <x:v>117.4</x:v>
      </x:c>
      <x:c r="AC2152" s="28" t="str">
        <x:v>BOB</x:v>
      </x:c>
      <x:c r="AD2152" s="28" t="n">
        <x:f>IF(AC2152="USD",AB2152*'Parametros'!$B$4,AB2152)</x:f>
        <x:v>117.4</x:v>
      </x:c>
      <x:c r="AE2152" s="28" t="n">
        <x:f>W2152*X2152*(1-Z2152)</x:f>
        <x:v>117.4</x:v>
      </x:c>
      <x:c r="AF2152" s="28" t="n">
        <x:f>W2152*AA2152</x:f>
        <x:v>101.85000000000001</x:v>
      </x:c>
      <x:c r="AG2152" s="28" t="n">
        <x:f>AE2152-AF2152</x:f>
        <x:v>15.549999999999997</x:v>
      </x:c>
      <x:c r="AH2152" s="20" t="n">
        <x:f>IF(AE2152&gt;0,AG2152/AE2152,"")</x:f>
        <x:v>0.1324531516183986</x:v>
      </x:c>
      <x:c r="AI2152" s="28" t="n">
        <x:v>70991.46</x:v>
      </x:c>
      <x:c r="AJ2152" s="28"/>
      <x:c r="AK2152"/>
      <x:c r="AL2152" t="str">
        <x:v>Completado</x:v>
      </x:c>
      <x:c r="AM2152" t="str">
        <x:f>IF(W2152&lt;0,"Devuelto",AL2152)</x:f>
        <x:v>Completado</x:v>
      </x:c>
      <x:c r="AN2152" t="str">
        <x:v>Efectivo</x:v>
      </x:c>
      <x:c r="AO2152" s="29" t="str">
        <x:v>Sin observación</x:v>
      </x:c>
      <x:c r="AP2152" t="str">
        <x:f>IF(D2152="","No","Sí")</x:f>
        <x:v>Sí</x:v>
      </x:c>
    </x:row>
    <x:row r="2153">
      <x:c r="A2153" t="n">
        <x:v>2153</x:v>
      </x:c>
      <x:c r="B2153" t="str">
        <x:v>VT0010219</x:v>
      </x:c>
      <x:c r="C2153" t="str">
        <x:v>45826</x:v>
      </x:c>
      <x:c r="D2153" s="27" t="n">
        <x:v>45826</x:v>
      </x:c>
      <x:c r="E2153" t="n">
        <x:f>IF(D2153="","",YEAR(D2153))</x:f>
        <x:v>2025</x:v>
      </x:c>
      <x:c r="F2153" t="n">
        <x:f>IF(D2153="","",MONTH(D2153))</x:f>
        <x:v>6</x:v>
      </x:c>
      <x:c r="G2153" t="str">
        <x:f>IF(D2153="","Fecha no disponible",TEXT(D2153,"mmmm"))</x:f>
        <x:v>June</x:v>
      </x:c>
      <x:c r="H2153" t="str">
        <x:f>IF(D2153="","Fecha no disponible",TEXT(D2153,"yyyy-mm"))</x:f>
        <x:v>2025-06</x:v>
      </x:c>
      <x:c r="I2153" t="str">
        <x:f>IF(D2153="","Fecha no disponible","T"&amp;ROUNDUP(MONTH(D2153)/3,0))</x:f>
        <x:v>T2</x:v>
      </x:c>
      <x:c r="J2153" t="str">
        <x:v>T020</x:v>
      </x:c>
      <x:c r="K2153" t="str">
        <x:v>Tienda Sucre 4</x:v>
      </x:c>
      <x:c r="L2153" t="str">
        <x:v>Mall</x:v>
      </x:c>
      <x:c r="M2153" t="str">
        <x:v>Sucre</x:v>
      </x:c>
      <x:c r="N2153" t="str">
        <x:f>IFERROR(VLOOKUP(M2153,'Mapeos'!$A$4:$B$30,2,FALSE),M2153)</x:f>
        <x:v>Sucre</x:v>
      </x:c>
      <x:c r="O2153" t="str">
        <x:v>C01293</x:v>
      </x:c>
      <x:c r="P2153" t="str">
        <x:v>Frecuente</x:v>
      </x:c>
      <x:c r="Q2153" t="str">
        <x:v>P0044</x:v>
      </x:c>
      <x:c r="R2153" t="str">
        <x:v>Hogar</x:v>
      </x:c>
      <x:c r="S2153" t="str">
        <x:v>Marca B</x:v>
      </x:c>
      <x:c r="T2153" t="str">
        <x:v>Tienda</x:v>
      </x:c>
      <x:c r="U2153" t="str">
        <x:f>IFERROR(VLOOKUP(T2153,'Mapeos'!$D$4:$E$25,2,FALSE),T2153)</x:f>
        <x:v>Tienda</x:v>
      </x:c>
      <x:c r="V2153" t="str">
        <x:v>V017</x:v>
      </x:c>
      <x:c r="W2153" t="n">
        <x:v>4</x:v>
      </x:c>
      <x:c r="X2153" s="28" t="n">
        <x:v>157.84</x:v>
      </x:c>
      <x:c r="Y2153" s="20" t="n">
        <x:v>0.05</x:v>
      </x:c>
      <x:c r="Z2153" s="20" t="n">
        <x:f>IF(Y2153&gt;1,Y2153/100,Y2153)</x:f>
        <x:v>0.05</x:v>
      </x:c>
      <x:c r="AA2153" s="28" t="n">
        <x:v>90.08</x:v>
      </x:c>
      <x:c r="AB2153" s="28" t="n">
        <x:v>599.79</x:v>
      </x:c>
      <x:c r="AC2153" s="28" t="str">
        <x:v>BOB</x:v>
      </x:c>
      <x:c r="AD2153" s="28" t="n">
        <x:f>IF(AC2153="USD",AB2153*'Parametros'!$B$4,AB2153)</x:f>
        <x:v>599.79</x:v>
      </x:c>
      <x:c r="AE2153" s="28" t="n">
        <x:f>W2153*X2153*(1-Z2153)</x:f>
        <x:v>599.792</x:v>
      </x:c>
      <x:c r="AF2153" s="28" t="n">
        <x:f>W2153*AA2153</x:f>
        <x:v>360.32</x:v>
      </x:c>
      <x:c r="AG2153" s="28" t="n">
        <x:f>AE2153-AF2153</x:f>
        <x:v>239.47200000000004</x:v>
      </x:c>
      <x:c r="AH2153" s="20" t="n">
        <x:f>IF(AE2153&gt;0,AG2153/AE2153,"")</x:f>
        <x:v>0.39925840958198844</x:v>
      </x:c>
      <x:c r="AI2153" s="28" t="n">
        <x:v>174898.83</x:v>
      </x:c>
      <x:c r="AJ2153" s="28"/>
      <x:c r="AK2153"/>
      <x:c r="AL2153" t="str">
        <x:v>Completado</x:v>
      </x:c>
      <x:c r="AM2153" t="str">
        <x:f>IF(W2153&lt;0,"Devuelto",AL2153)</x:f>
        <x:v>Completado</x:v>
      </x:c>
      <x:c r="AN2153" t="str">
        <x:v>Tarjeta</x:v>
      </x:c>
      <x:c r="AO2153" s="29" t="str">
        <x:v>Sin observación</x:v>
      </x:c>
      <x:c r="AP2153" t="str">
        <x:f>IF(D2153="","No","Sí")</x:f>
        <x:v>Sí</x:v>
      </x:c>
    </x:row>
    <x:row r="2154">
      <x:c r="A2154" t="n">
        <x:v>2154</x:v>
      </x:c>
      <x:c r="B2154" t="str">
        <x:v>VT0010224</x:v>
      </x:c>
      <x:c r="C2154" t="str">
        <x:v>45532</x:v>
      </x:c>
      <x:c r="D2154" s="27" t="n">
        <x:v>45532</x:v>
      </x:c>
      <x:c r="E2154" t="n">
        <x:f>IF(D2154="","",YEAR(D2154))</x:f>
        <x:v>2024</x:v>
      </x:c>
      <x:c r="F2154" t="n">
        <x:f>IF(D2154="","",MONTH(D2154))</x:f>
        <x:v>8</x:v>
      </x:c>
      <x:c r="G2154" t="str">
        <x:f>IF(D2154="","Fecha no disponible",TEXT(D2154,"mmmm"))</x:f>
        <x:v>August</x:v>
      </x:c>
      <x:c r="H2154" t="str">
        <x:f>IF(D2154="","Fecha no disponible",TEXT(D2154,"yyyy-mm"))</x:f>
        <x:v>2024-08</x:v>
      </x:c>
      <x:c r="I2154" t="str">
        <x:f>IF(D2154="","Fecha no disponible","T"&amp;ROUNDUP(MONTH(D2154)/3,0))</x:f>
        <x:v>T3</x:v>
      </x:c>
      <x:c r="J2154" t="str">
        <x:v>T007</x:v>
      </x:c>
      <x:c r="K2154" t="str">
        <x:v>Tienda Santa Cruz 3</x:v>
      </x:c>
      <x:c r="L2154" t="str">
        <x:v>Barrio</x:v>
      </x:c>
      <x:c r="M2154" t="str">
        <x:v>Santa Cruz</x:v>
      </x:c>
      <x:c r="N2154" t="str">
        <x:f>IFERROR(VLOOKUP(M2154,'Mapeos'!$A$4:$B$30,2,FALSE),M2154)</x:f>
        <x:v>Santa Cruz</x:v>
      </x:c>
      <x:c r="O2154" t="str">
        <x:v>C01718</x:v>
      </x:c>
      <x:c r="P2154" t="str">
        <x:v>Masivo</x:v>
      </x:c>
      <x:c r="Q2154" t="str">
        <x:v>P0142</x:v>
      </x:c>
      <x:c r="R2154" t="str">
        <x:v>Electrónica</x:v>
      </x:c>
      <x:c r="S2154" t="str">
        <x:v>Marca D</x:v>
      </x:c>
      <x:c r="T2154" t="str">
        <x:v>Marketplace</x:v>
      </x:c>
      <x:c r="U2154" t="str">
        <x:f>IFERROR(VLOOKUP(T2154,'Mapeos'!$D$4:$E$25,2,FALSE),T2154)</x:f>
        <x:v>Marketplace</x:v>
      </x:c>
      <x:c r="V2154" t="str">
        <x:v>V012</x:v>
      </x:c>
      <x:c r="W2154" t="n">
        <x:v>4</x:v>
      </x:c>
      <x:c r="X2154" s="28" t="n">
        <x:v>340.51</x:v>
      </x:c>
      <x:c r="Y2154" s="20" t="n">
        <x:v>0.25</x:v>
      </x:c>
      <x:c r="Z2154" s="20" t="n">
        <x:f>IF(Y2154&gt;1,Y2154/100,Y2154)</x:f>
        <x:v>0.25</x:v>
      </x:c>
      <x:c r="AA2154" s="28" t="n">
        <x:v>197.65</x:v>
      </x:c>
      <x:c r="AB2154" s="28" t="n">
        <x:v>1021.53</x:v>
      </x:c>
      <x:c r="AC2154" s="28" t="str">
        <x:v>BOB</x:v>
      </x:c>
      <x:c r="AD2154" s="28" t="n">
        <x:f>IF(AC2154="USD",AB2154*'Parametros'!$B$4,AB2154)</x:f>
        <x:v>1021.53</x:v>
      </x:c>
      <x:c r="AE2154" s="28" t="n">
        <x:f>W2154*X2154*(1-Z2154)</x:f>
        <x:v>1021.53</x:v>
      </x:c>
      <x:c r="AF2154" s="28" t="n">
        <x:f>W2154*AA2154</x:f>
        <x:v>790.6</x:v>
      </x:c>
      <x:c r="AG2154" s="28" t="n">
        <x:f>AE2154-AF2154</x:f>
        <x:v>230.92999999999995</x:v>
      </x:c>
      <x:c r="AH2154" s="20" t="n">
        <x:f>IF(AE2154&gt;0,AG2154/AE2154,"")</x:f>
        <x:v>0.2260628664845868</x:v>
      </x:c>
      <x:c r="AI2154" s="28" t="n">
        <x:v>80584.52</x:v>
      </x:c>
      <x:c r="AJ2154" s="28"/>
      <x:c r="AK2154"/>
      <x:c r="AL2154" t="str">
        <x:v>Completado</x:v>
      </x:c>
      <x:c r="AM2154" t="str">
        <x:f>IF(W2154&lt;0,"Devuelto",AL2154)</x:f>
        <x:v>Completado</x:v>
      </x:c>
      <x:c r="AN2154" t="str">
        <x:v>QR</x:v>
      </x:c>
      <x:c r="AO2154" s="29" t="str">
        <x:v>Sin observación</x:v>
      </x:c>
      <x:c r="AP2154" t="str">
        <x:f>IF(D2154="","No","Sí")</x:f>
        <x:v>Sí</x:v>
      </x:c>
    </x:row>
    <x:row r="2155">
      <x:c r="A2155" t="n">
        <x:v>2155</x:v>
      </x:c>
      <x:c r="B2155" t="str">
        <x:v>VT0010229</x:v>
      </x:c>
      <x:c r="C2155" t="str">
        <x:v>45649</x:v>
      </x:c>
      <x:c r="D2155" s="27" t="n">
        <x:v>45649</x:v>
      </x:c>
      <x:c r="E2155" t="n">
        <x:f>IF(D2155="","",YEAR(D2155))</x:f>
        <x:v>2024</x:v>
      </x:c>
      <x:c r="F2155" t="n">
        <x:f>IF(D2155="","",MONTH(D2155))</x:f>
        <x:v>12</x:v>
      </x:c>
      <x:c r="G2155" t="str">
        <x:f>IF(D2155="","Fecha no disponible",TEXT(D2155,"mmmm"))</x:f>
        <x:v>December</x:v>
      </x:c>
      <x:c r="H2155" t="str">
        <x:f>IF(D2155="","Fecha no disponible",TEXT(D2155,"yyyy-mm"))</x:f>
        <x:v>2024-12</x:v>
      </x:c>
      <x:c r="I2155" t="str">
        <x:f>IF(D2155="","Fecha no disponible","T"&amp;ROUNDUP(MONTH(D2155)/3,0))</x:f>
        <x:v>T4</x:v>
      </x:c>
      <x:c r="J2155" t="str">
        <x:v>T014</x:v>
      </x:c>
      <x:c r="K2155" t="str">
        <x:v>Tienda Potosí 2</x:v>
      </x:c>
      <x:c r="L2155" t="str">
        <x:v>Barrio</x:v>
      </x:c>
      <x:c r="M2155" t="str">
        <x:v>Potosí</x:v>
      </x:c>
      <x:c r="N2155" t="str">
        <x:f>IFERROR(VLOOKUP(M2155,'Mapeos'!$A$4:$B$30,2,FALSE),M2155)</x:f>
        <x:v>Potosí</x:v>
      </x:c>
      <x:c r="O2155" t="str">
        <x:v>C01598</x:v>
      </x:c>
      <x:c r="P2155" t="str">
        <x:v>Empresa</x:v>
      </x:c>
      <x:c r="Q2155" t="str">
        <x:v>P0021</x:v>
      </x:c>
      <x:c r="R2155" t="str">
        <x:v>Deportes</x:v>
      </x:c>
      <x:c r="S2155" t="str">
        <x:v>Marca B</x:v>
      </x:c>
      <x:c r="T2155" t="str">
        <x:v>Tienda</x:v>
      </x:c>
      <x:c r="U2155" t="str">
        <x:f>IFERROR(VLOOKUP(T2155,'Mapeos'!$D$4:$E$25,2,FALSE),T2155)</x:f>
        <x:v>Tienda</x:v>
      </x:c>
      <x:c r="V2155" t="str">
        <x:v>V017</x:v>
      </x:c>
      <x:c r="W2155" t="n">
        <x:v>1</x:v>
      </x:c>
      <x:c r="X2155" s="28" t="n">
        <x:v>133.49</x:v>
      </x:c>
      <x:c r="Y2155" s="20" t="n">
        <x:v>0</x:v>
      </x:c>
      <x:c r="Z2155" s="20" t="n">
        <x:f>IF(Y2155&gt;1,Y2155/100,Y2155)</x:f>
        <x:v>0</x:v>
      </x:c>
      <x:c r="AA2155" s="28" t="n">
        <x:v>65.2</x:v>
      </x:c>
      <x:c r="AB2155" s="28" t="n">
        <x:v>133.49</x:v>
      </x:c>
      <x:c r="AC2155" s="28" t="str">
        <x:v>BOB</x:v>
      </x:c>
      <x:c r="AD2155" s="28" t="n">
        <x:f>IF(AC2155="USD",AB2155*'Parametros'!$B$4,AB2155)</x:f>
        <x:v>133.49</x:v>
      </x:c>
      <x:c r="AE2155" s="28" t="n">
        <x:f>W2155*X2155*(1-Z2155)</x:f>
        <x:v>133.49</x:v>
      </x:c>
      <x:c r="AF2155" s="28" t="n">
        <x:f>W2155*AA2155</x:f>
        <x:v>65.2</x:v>
      </x:c>
      <x:c r="AG2155" s="28" t="n">
        <x:f>AE2155-AF2155</x:f>
        <x:v>68.29</x:v>
      </x:c>
      <x:c r="AH2155" s="20" t="n">
        <x:f>IF(AE2155&gt;0,AG2155/AE2155,"")</x:f>
        <x:v>0.5115739006667166</x:v>
      </x:c>
      <x:c r="AI2155" s="28" t="n">
        <x:v>188024.64</x:v>
      </x:c>
      <x:c r="AJ2155" s="28"/>
      <x:c r="AK2155"/>
      <x:c r="AL2155" t="str">
        <x:v>Completado</x:v>
      </x:c>
      <x:c r="AM2155" t="str">
        <x:f>IF(W2155&lt;0,"Devuelto",AL2155)</x:f>
        <x:v>Completado</x:v>
      </x:c>
      <x:c r="AN2155" t="str">
        <x:v>Transferencia</x:v>
      </x:c>
      <x:c r="AO2155" s="29" t="str">
        <x:v>Sin observación</x:v>
      </x:c>
      <x:c r="AP2155" t="str">
        <x:f>IF(D2155="","No","Sí")</x:f>
        <x:v>Sí</x:v>
      </x:c>
    </x:row>
    <x:row r="2156">
      <x:c r="A2156" t="n">
        <x:v>2156</x:v>
      </x:c>
      <x:c r="B2156" t="str">
        <x:v>VT0010234</x:v>
      </x:c>
      <x:c r="C2156" t="str">
        <x:v>45386</x:v>
      </x:c>
      <x:c r="D2156" s="27" t="n">
        <x:v>45386</x:v>
      </x:c>
      <x:c r="E2156" t="n">
        <x:f>IF(D2156="","",YEAR(D2156))</x:f>
        <x:v>2024</x:v>
      </x:c>
      <x:c r="F2156" t="n">
        <x:f>IF(D2156="","",MONTH(D2156))</x:f>
        <x:v>4</x:v>
      </x:c>
      <x:c r="G2156" t="str">
        <x:f>IF(D2156="","Fecha no disponible",TEXT(D2156,"mmmm"))</x:f>
        <x:v>April</x:v>
      </x:c>
      <x:c r="H2156" t="str">
        <x:f>IF(D2156="","Fecha no disponible",TEXT(D2156,"yyyy-mm"))</x:f>
        <x:v>2024-04</x:v>
      </x:c>
      <x:c r="I2156" t="str">
        <x:f>IF(D2156="","Fecha no disponible","T"&amp;ROUNDUP(MONTH(D2156)/3,0))</x:f>
        <x:v>T2</x:v>
      </x:c>
      <x:c r="J2156" t="str">
        <x:v>T001</x:v>
      </x:c>
      <x:c r="K2156" t="str">
        <x:v>Tienda La Paz 1</x:v>
      </x:c>
      <x:c r="L2156" t="str">
        <x:v>Barrio</x:v>
      </x:c>
      <x:c r="M2156" t="str">
        <x:v>La Paz</x:v>
      </x:c>
      <x:c r="N2156" t="str">
        <x:f>IFERROR(VLOOKUP(M2156,'Mapeos'!$A$4:$B$30,2,FALSE),M2156)</x:f>
        <x:v>La Paz</x:v>
      </x:c>
      <x:c r="O2156" t="str">
        <x:v>C00620</x:v>
      </x:c>
      <x:c r="P2156" t="str">
        <x:v>Frecuente</x:v>
      </x:c>
      <x:c r="Q2156" t="str">
        <x:v>P0059</x:v>
      </x:c>
      <x:c r="R2156" t="str">
        <x:v>Cuidado Personal</x:v>
      </x:c>
      <x:c r="S2156" t="str">
        <x:v>Marca D</x:v>
      </x:c>
      <x:c r="T2156" t="str">
        <x:v>Marketplace</x:v>
      </x:c>
      <x:c r="U2156" t="str">
        <x:f>IFERROR(VLOOKUP(T2156,'Mapeos'!$D$4:$E$25,2,FALSE),T2156)</x:f>
        <x:v>Marketplace</x:v>
      </x:c>
      <x:c r="V2156" t="str">
        <x:v>V008</x:v>
      </x:c>
      <x:c r="W2156" t="n">
        <x:v>1</x:v>
      </x:c>
      <x:c r="X2156" s="28" t="n">
        <x:v>85.26</x:v>
      </x:c>
      <x:c r="Y2156" s="20" t="n">
        <x:v>0</x:v>
      </x:c>
      <x:c r="Z2156" s="20" t="n">
        <x:f>IF(Y2156&gt;1,Y2156/100,Y2156)</x:f>
        <x:v>0</x:v>
      </x:c>
      <x:c r="AA2156" s="28" t="n">
        <x:v>45.39</x:v>
      </x:c>
      <x:c r="AB2156" s="28" t="n">
        <x:v>85.26</x:v>
      </x:c>
      <x:c r="AC2156" s="28" t="str">
        <x:v>BOB</x:v>
      </x:c>
      <x:c r="AD2156" s="28" t="n">
        <x:f>IF(AC2156="USD",AB2156*'Parametros'!$B$4,AB2156)</x:f>
        <x:v>85.26</x:v>
      </x:c>
      <x:c r="AE2156" s="28" t="n">
        <x:f>W2156*X2156*(1-Z2156)</x:f>
        <x:v>85.26</x:v>
      </x:c>
      <x:c r="AF2156" s="28" t="n">
        <x:f>W2156*AA2156</x:f>
        <x:v>45.39</x:v>
      </x:c>
      <x:c r="AG2156" s="28" t="n">
        <x:f>AE2156-AF2156</x:f>
        <x:v>39.870000000000005</x:v>
      </x:c>
      <x:c r="AH2156" s="20" t="n">
        <x:f>IF(AE2156&gt;0,AG2156/AE2156,"")</x:f>
        <x:v>0.4676284306826179</x:v>
      </x:c>
      <x:c r="AI2156" s="28" t="n">
        <x:v>68532.44</x:v>
      </x:c>
      <x:c r="AJ2156" s="28"/>
      <x:c r="AK2156"/>
      <x:c r="AL2156" t="str">
        <x:v>Completado</x:v>
      </x:c>
      <x:c r="AM2156" t="str">
        <x:f>IF(W2156&lt;0,"Devuelto",AL2156)</x:f>
        <x:v>Completado</x:v>
      </x:c>
      <x:c r="AN2156" t="str">
        <x:v>QR</x:v>
      </x:c>
      <x:c r="AO2156" s="29" t="str">
        <x:v>Sin observación</x:v>
      </x:c>
      <x:c r="AP2156" t="str">
        <x:f>IF(D2156="","No","Sí")</x:f>
        <x:v>Sí</x:v>
      </x:c>
    </x:row>
    <x:row r="2157">
      <x:c r="A2157" t="n">
        <x:v>2157</x:v>
      </x:c>
      <x:c r="B2157" t="str">
        <x:v>VT0010238</x:v>
      </x:c>
      <x:c r="C2157" t="str">
        <x:v>45543</x:v>
      </x:c>
      <x:c r="D2157" s="27" t="n">
        <x:v>45543</x:v>
      </x:c>
      <x:c r="E2157" t="n">
        <x:f>IF(D2157="","",YEAR(D2157))</x:f>
        <x:v>2024</x:v>
      </x:c>
      <x:c r="F2157" t="n">
        <x:f>IF(D2157="","",MONTH(D2157))</x:f>
        <x:v>9</x:v>
      </x:c>
      <x:c r="G2157" t="str">
        <x:f>IF(D2157="","Fecha no disponible",TEXT(D2157,"mmmm"))</x:f>
        <x:v>September</x:v>
      </x:c>
      <x:c r="H2157" t="str">
        <x:f>IF(D2157="","Fecha no disponible",TEXT(D2157,"yyyy-mm"))</x:f>
        <x:v>2024-09</x:v>
      </x:c>
      <x:c r="I2157" t="str">
        <x:f>IF(D2157="","Fecha no disponible","T"&amp;ROUNDUP(MONTH(D2157)/3,0))</x:f>
        <x:v>T3</x:v>
      </x:c>
      <x:c r="J2157" t="str">
        <x:v>T011</x:v>
      </x:c>
      <x:c r="K2157" t="str">
        <x:v>Tienda Cochabamba 3</x:v>
      </x:c>
      <x:c r="L2157" t="str">
        <x:v>Mall</x:v>
      </x:c>
      <x:c r="M2157" t="str">
        <x:v>Cochabamba</x:v>
      </x:c>
      <x:c r="N2157" t="str">
        <x:f>IFERROR(VLOOKUP(M2157,'Mapeos'!$A$4:$B$30,2,FALSE),M2157)</x:f>
        <x:v>Cochabamba</x:v>
      </x:c>
      <x:c r="O2157" t="str">
        <x:v>C01356</x:v>
      </x:c>
      <x:c r="P2157" t="str">
        <x:v>Masivo</x:v>
      </x:c>
      <x:c r="Q2157" t="str">
        <x:v>P0096</x:v>
      </x:c>
      <x:c r="R2157" t="str">
        <x:v>Electrónica</x:v>
      </x:c>
      <x:c r="S2157" t="str">
        <x:v>Marca C</x:v>
      </x:c>
      <x:c r="T2157" t="str">
        <x:v>Tienda</x:v>
      </x:c>
      <x:c r="U2157" t="str">
        <x:f>IFERROR(VLOOKUP(T2157,'Mapeos'!$D$4:$E$25,2,FALSE),T2157)</x:f>
        <x:v>Tienda</x:v>
      </x:c>
      <x:c r="V2157" t="str">
        <x:v>V011</x:v>
      </x:c>
      <x:c r="W2157" t="n">
        <x:v>1</x:v>
      </x:c>
      <x:c r="X2157" s="28" t="n">
        <x:v>443.82</x:v>
      </x:c>
      <x:c r="Y2157" s="20" t="n">
        <x:v>15</x:v>
      </x:c>
      <x:c r="Z2157" s="20" t="n">
        <x:f>IF(Y2157&gt;1,Y2157/100,Y2157)</x:f>
        <x:v>0.15</x:v>
      </x:c>
      <x:c r="AA2157" s="28" t="n">
        <x:v>273.47</x:v>
      </x:c>
      <x:c r="AB2157" s="28" t="n">
        <x:v>377.25</x:v>
      </x:c>
      <x:c r="AC2157" s="28" t="str">
        <x:v>BOB</x:v>
      </x:c>
      <x:c r="AD2157" s="28" t="n">
        <x:f>IF(AC2157="USD",AB2157*'Parametros'!$B$4,AB2157)</x:f>
        <x:v>377.25</x:v>
      </x:c>
      <x:c r="AE2157" s="28" t="n">
        <x:f>W2157*X2157*(1-Z2157)</x:f>
        <x:v>377.24699999999996</x:v>
      </x:c>
      <x:c r="AF2157" s="28" t="n">
        <x:f>W2157*AA2157</x:f>
        <x:v>273.47</x:v>
      </x:c>
      <x:c r="AG2157" s="28" t="n">
        <x:f>AE2157-AF2157</x:f>
        <x:v>103.77699999999993</x:v>
      </x:c>
      <x:c r="AH2157" s="20" t="n">
        <x:f>IF(AE2157&gt;0,AG2157/AE2157,"")</x:f>
        <x:v>0.27509032543665013</x:v>
      </x:c>
      <x:c r="AI2157" s="28" t="n">
        <x:v>148910.81</x:v>
      </x:c>
      <x:c r="AJ2157" s="28"/>
      <x:c r="AK2157"/>
      <x:c r="AL2157" t="str">
        <x:v>Completado</x:v>
      </x:c>
      <x:c r="AM2157" t="str">
        <x:f>IF(W2157&lt;0,"Devuelto",AL2157)</x:f>
        <x:v>Completado</x:v>
      </x:c>
      <x:c r="AN2157" t="str">
        <x:v>Efectivo</x:v>
      </x:c>
      <x:c r="AO2157" s="29" t="str">
        <x:v>Descuento reescalado</x:v>
      </x:c>
      <x:c r="AP2157" t="str">
        <x:f>IF(D2157="","No","Sí")</x:f>
        <x:v>Sí</x:v>
      </x:c>
    </x:row>
    <x:row r="2158">
      <x:c r="A2158" t="n">
        <x:v>2158</x:v>
      </x:c>
      <x:c r="B2158" t="str">
        <x:v>VT0010243</x:v>
      </x:c>
      <x:c r="C2158" t="str">
        <x:v>45825</x:v>
      </x:c>
      <x:c r="D2158" s="27" t="n">
        <x:v>45825</x:v>
      </x:c>
      <x:c r="E2158" t="n">
        <x:f>IF(D2158="","",YEAR(D2158))</x:f>
        <x:v>2025</x:v>
      </x:c>
      <x:c r="F2158" t="n">
        <x:f>IF(D2158="","",MONTH(D2158))</x:f>
        <x:v>6</x:v>
      </x:c>
      <x:c r="G2158" t="str">
        <x:f>IF(D2158="","Fecha no disponible",TEXT(D2158,"mmmm"))</x:f>
        <x:v>June</x:v>
      </x:c>
      <x:c r="H2158" t="str">
        <x:f>IF(D2158="","Fecha no disponible",TEXT(D2158,"yyyy-mm"))</x:f>
        <x:v>2025-06</x:v>
      </x:c>
      <x:c r="I2158" t="str">
        <x:f>IF(D2158="","Fecha no disponible","T"&amp;ROUNDUP(MONTH(D2158)/3,0))</x:f>
        <x:v>T2</x:v>
      </x:c>
      <x:c r="J2158" t="str">
        <x:v>T017</x:v>
      </x:c>
      <x:c r="K2158" t="str">
        <x:v>Tienda Sucre 1</x:v>
      </x:c>
      <x:c r="L2158" t="str">
        <x:v>Centro</x:v>
      </x:c>
      <x:c r="M2158" t="str">
        <x:v>Sucre</x:v>
      </x:c>
      <x:c r="N2158" t="str">
        <x:f>IFERROR(VLOOKUP(M2158,'Mapeos'!$A$4:$B$30,2,FALSE),M2158)</x:f>
        <x:v>Sucre</x:v>
      </x:c>
      <x:c r="O2158" t="str">
        <x:v>C00326</x:v>
      </x:c>
      <x:c r="P2158" t="str">
        <x:v>Premium</x:v>
      </x:c>
      <x:c r="Q2158" t="str">
        <x:v>P0001</x:v>
      </x:c>
      <x:c r="R2158" t="str">
        <x:v>Hogar</x:v>
      </x:c>
      <x:c r="S2158" t="str">
        <x:v>Marca D</x:v>
      </x:c>
      <x:c r="T2158" t="str">
        <x:v>Tienda</x:v>
      </x:c>
      <x:c r="U2158" t="str">
        <x:f>IFERROR(VLOOKUP(T2158,'Mapeos'!$D$4:$E$25,2,FALSE),T2158)</x:f>
        <x:v>Tienda</x:v>
      </x:c>
      <x:c r="V2158" t="str">
        <x:v>V012</x:v>
      </x:c>
      <x:c r="W2158" t="n">
        <x:v>3</x:v>
      </x:c>
      <x:c r="X2158" s="28" t="n">
        <x:v>311.72</x:v>
      </x:c>
      <x:c r="Y2158" s="20" t="n">
        <x:v>0</x:v>
      </x:c>
      <x:c r="Z2158" s="20" t="n">
        <x:f>IF(Y2158&gt;1,Y2158/100,Y2158)</x:f>
        <x:v>0</x:v>
      </x:c>
      <x:c r="AA2158" s="28" t="n">
        <x:v>195.84</x:v>
      </x:c>
      <x:c r="AB2158" s="28" t="n">
        <x:v>935.16</x:v>
      </x:c>
      <x:c r="AC2158" s="28" t="str">
        <x:v>BOB</x:v>
      </x:c>
      <x:c r="AD2158" s="28" t="n">
        <x:f>IF(AC2158="USD",AB2158*'Parametros'!$B$4,AB2158)</x:f>
        <x:v>935.16</x:v>
      </x:c>
      <x:c r="AE2158" s="28" t="n">
        <x:f>W2158*X2158*(1-Z2158)</x:f>
        <x:v>935.1600000000001</x:v>
      </x:c>
      <x:c r="AF2158" s="28" t="n">
        <x:f>W2158*AA2158</x:f>
        <x:v>587.52</x:v>
      </x:c>
      <x:c r="AG2158" s="28" t="n">
        <x:f>AE2158-AF2158</x:f>
        <x:v>347.6400000000001</x:v>
      </x:c>
      <x:c r="AH2158" s="20" t="n">
        <x:f>IF(AE2158&gt;0,AG2158/AE2158,"")</x:f>
        <x:v>0.37174387270627496</x:v>
      </x:c>
      <x:c r="AI2158" s="28" t="n">
        <x:v>174898.83</x:v>
      </x:c>
      <x:c r="AJ2158" s="28"/>
      <x:c r="AK2158"/>
      <x:c r="AL2158" t="str">
        <x:v>Completado</x:v>
      </x:c>
      <x:c r="AM2158" t="str">
        <x:f>IF(W2158&lt;0,"Devuelto",AL2158)</x:f>
        <x:v>Completado</x:v>
      </x:c>
      <x:c r="AN2158" t="str">
        <x:v>Tarjeta</x:v>
      </x:c>
      <x:c r="AO2158" s="29" t="str">
        <x:v>Sin observación</x:v>
      </x:c>
      <x:c r="AP2158" t="str">
        <x:f>IF(D2158="","No","Sí")</x:f>
        <x:v>Sí</x:v>
      </x:c>
    </x:row>
    <x:row r="2159">
      <x:c r="A2159" t="n">
        <x:v>2159</x:v>
      </x:c>
      <x:c r="B2159" t="str">
        <x:v>VT0010248</x:v>
      </x:c>
      <x:c r="C2159" t="str">
        <x:v>45976</x:v>
      </x:c>
      <x:c r="D2159" s="27" t="n">
        <x:v>45976</x:v>
      </x:c>
      <x:c r="E2159" t="n">
        <x:f>IF(D2159="","",YEAR(D2159))</x:f>
        <x:v>2025</x:v>
      </x:c>
      <x:c r="F2159" t="n">
        <x:f>IF(D2159="","",MONTH(D2159))</x:f>
        <x:v>11</x:v>
      </x:c>
      <x:c r="G2159" t="str">
        <x:f>IF(D2159="","Fecha no disponible",TEXT(D2159,"mmmm"))</x:f>
        <x:v>November</x:v>
      </x:c>
      <x:c r="H2159" t="str">
        <x:f>IF(D2159="","Fecha no disponible",TEXT(D2159,"yyyy-mm"))</x:f>
        <x:v>2025-11</x:v>
      </x:c>
      <x:c r="I2159" t="str">
        <x:f>IF(D2159="","Fecha no disponible","T"&amp;ROUNDUP(MONTH(D2159)/3,0))</x:f>
        <x:v>T4</x:v>
      </x:c>
      <x:c r="J2159" t="str">
        <x:v>T014</x:v>
      </x:c>
      <x:c r="K2159" t="str">
        <x:v>Tienda Potosí 2</x:v>
      </x:c>
      <x:c r="L2159" t="str">
        <x:v>Barrio</x:v>
      </x:c>
      <x:c r="M2159" t="str">
        <x:v>Potosí</x:v>
      </x:c>
      <x:c r="N2159" t="str">
        <x:f>IFERROR(VLOOKUP(M2159,'Mapeos'!$A$4:$B$30,2,FALSE),M2159)</x:f>
        <x:v>Potosí</x:v>
      </x:c>
      <x:c r="O2159" t="str">
        <x:v>C01455</x:v>
      </x:c>
      <x:c r="P2159" t="str">
        <x:v>Masivo</x:v>
      </x:c>
      <x:c r="Q2159" t="str">
        <x:v>P0010</x:v>
      </x:c>
      <x:c r="R2159" t="str">
        <x:v>Deportes</x:v>
      </x:c>
      <x:c r="S2159" t="str">
        <x:v>Marca A</x:v>
      </x:c>
      <x:c r="T2159" t="str">
        <x:v>Tienda</x:v>
      </x:c>
      <x:c r="U2159" t="str">
        <x:f>IFERROR(VLOOKUP(T2159,'Mapeos'!$D$4:$E$25,2,FALSE),T2159)</x:f>
        <x:v>Tienda</x:v>
      </x:c>
      <x:c r="V2159" t="str">
        <x:v>V038</x:v>
      </x:c>
      <x:c r="W2159" t="n">
        <x:v>1</x:v>
      </x:c>
      <x:c r="X2159" s="28" t="n">
        <x:v>132.68</x:v>
      </x:c>
      <x:c r="Y2159" s="20" t="n">
        <x:v>0.1</x:v>
      </x:c>
      <x:c r="Z2159" s="20" t="n">
        <x:f>IF(Y2159&gt;1,Y2159/100,Y2159)</x:f>
        <x:v>0.1</x:v>
      </x:c>
      <x:c r="AA2159" s="28" t="n">
        <x:v>89.38</x:v>
      </x:c>
      <x:c r="AB2159" s="28" t="n">
        <x:v>119.41</x:v>
      </x:c>
      <x:c r="AC2159" s="28" t="str">
        <x:v>BOB</x:v>
      </x:c>
      <x:c r="AD2159" s="28" t="n">
        <x:f>IF(AC2159="USD",AB2159*'Parametros'!$B$4,AB2159)</x:f>
        <x:v>119.41</x:v>
      </x:c>
      <x:c r="AE2159" s="28" t="n">
        <x:f>W2159*X2159*(1-Z2159)</x:f>
        <x:v>119.412</x:v>
      </x:c>
      <x:c r="AF2159" s="28" t="n">
        <x:f>W2159*AA2159</x:f>
        <x:v>89.38</x:v>
      </x:c>
      <x:c r="AG2159" s="28" t="n">
        <x:f>AE2159-AF2159</x:f>
        <x:v>30.03200000000001</x:v>
      </x:c>
      <x:c r="AH2159" s="20" t="n">
        <x:f>IF(AE2159&gt;0,AG2159/AE2159,"")</x:f>
        <x:v>0.2514990118246073</x:v>
      </x:c>
      <x:c r="AI2159" s="28" t="n">
        <x:v>128542.39</x:v>
      </x:c>
      <x:c r="AJ2159" s="28"/>
      <x:c r="AK2159"/>
      <x:c r="AL2159" t="str">
        <x:v>Completado</x:v>
      </x:c>
      <x:c r="AM2159" t="str">
        <x:f>IF(W2159&lt;0,"Devuelto",AL2159)</x:f>
        <x:v>Completado</x:v>
      </x:c>
      <x:c r="AN2159" t="str">
        <x:v>Efectivo</x:v>
      </x:c>
      <x:c r="AO2159" s="29" t="str">
        <x:v>Sin observación</x:v>
      </x:c>
      <x:c r="AP2159" t="str">
        <x:f>IF(D2159="","No","Sí")</x:f>
        <x:v>Sí</x:v>
      </x:c>
    </x:row>
    <x:row r="2160">
      <x:c r="A2160" t="n">
        <x:v>2160</x:v>
      </x:c>
      <x:c r="B2160" t="str">
        <x:v>VT0010253</x:v>
      </x:c>
      <x:c r="C2160" t="str">
        <x:v>45701</x:v>
      </x:c>
      <x:c r="D2160" s="27" t="n">
        <x:v>45701</x:v>
      </x:c>
      <x:c r="E2160" t="n">
        <x:f>IF(D2160="","",YEAR(D2160))</x:f>
        <x:v>2025</x:v>
      </x:c>
      <x:c r="F2160" t="n">
        <x:f>IF(D2160="","",MONTH(D2160))</x:f>
        <x:v>2</x:v>
      </x:c>
      <x:c r="G2160" t="str">
        <x:f>IF(D2160="","Fecha no disponible",TEXT(D2160,"mmmm"))</x:f>
        <x:v>February</x:v>
      </x:c>
      <x:c r="H2160" t="str">
        <x:f>IF(D2160="","Fecha no disponible",TEXT(D2160,"yyyy-mm"))</x:f>
        <x:v>2025-02</x:v>
      </x:c>
      <x:c r="I2160" t="str">
        <x:f>IF(D2160="","Fecha no disponible","T"&amp;ROUNDUP(MONTH(D2160)/3,0))</x:f>
        <x:v>T1</x:v>
      </x:c>
      <x:c r="J2160" t="str">
        <x:v>T017</x:v>
      </x:c>
      <x:c r="K2160" t="str">
        <x:v>Tienda Sucre 1</x:v>
      </x:c>
      <x:c r="L2160" t="str">
        <x:v>Centro</x:v>
      </x:c>
      <x:c r="M2160" t="str">
        <x:v>Sucre</x:v>
      </x:c>
      <x:c r="N2160" t="str">
        <x:f>IFERROR(VLOOKUP(M2160,'Mapeos'!$A$4:$B$30,2,FALSE),M2160)</x:f>
        <x:v>Sucre</x:v>
      </x:c>
      <x:c r="O2160" t="str">
        <x:v>C01375</x:v>
      </x:c>
      <x:c r="P2160" t="str">
        <x:v>Empresa</x:v>
      </x:c>
      <x:c r="Q2160" t="str">
        <x:v>P0035</x:v>
      </x:c>
      <x:c r="R2160" t="str">
        <x:v>Cuidado Personal</x:v>
      </x:c>
      <x:c r="S2160" t="str">
        <x:v>Marca A</x:v>
      </x:c>
      <x:c r="T2160" t="str">
        <x:v>Tienda</x:v>
      </x:c>
      <x:c r="U2160" t="str">
        <x:f>IFERROR(VLOOKUP(T2160,'Mapeos'!$D$4:$E$25,2,FALSE),T2160)</x:f>
        <x:v>Tienda</x:v>
      </x:c>
      <x:c r="V2160" t="str">
        <x:v>V016</x:v>
      </x:c>
      <x:c r="W2160" t="n">
        <x:v>1</x:v>
      </x:c>
      <x:c r="X2160" s="28" t="n">
        <x:v>94.73</x:v>
      </x:c>
      <x:c r="Y2160" s="20" t="n">
        <x:v>0.2</x:v>
      </x:c>
      <x:c r="Z2160" s="20" t="n">
        <x:f>IF(Y2160&gt;1,Y2160/100,Y2160)</x:f>
        <x:v>0.2</x:v>
      </x:c>
      <x:c r="AA2160" s="28" t="n">
        <x:v>62.62</x:v>
      </x:c>
      <x:c r="AB2160" s="28" t="n">
        <x:v>75.78</x:v>
      </x:c>
      <x:c r="AC2160" s="28" t="str">
        <x:v>BOB</x:v>
      </x:c>
      <x:c r="AD2160" s="28" t="n">
        <x:f>IF(AC2160="USD",AB2160*'Parametros'!$B$4,AB2160)</x:f>
        <x:v>75.78</x:v>
      </x:c>
      <x:c r="AE2160" s="28" t="n">
        <x:f>W2160*X2160*(1-Z2160)</x:f>
        <x:v>75.784</x:v>
      </x:c>
      <x:c r="AF2160" s="28" t="n">
        <x:f>W2160*AA2160</x:f>
        <x:v>62.62</x:v>
      </x:c>
      <x:c r="AG2160" s="28" t="n">
        <x:f>AE2160-AF2160</x:f>
        <x:v>13.164000000000009</x:v>
      </x:c>
      <x:c r="AH2160" s="20" t="n">
        <x:f>IF(AE2160&gt;0,AG2160/AE2160,"")</x:f>
        <x:v>0.17370421197086466</x:v>
      </x:c>
      <x:c r="AI2160" s="28" t="n">
        <x:v>180344.32</x:v>
      </x:c>
      <x:c r="AJ2160" s="28"/>
      <x:c r="AK2160"/>
      <x:c r="AL2160" t="str">
        <x:v>Completado</x:v>
      </x:c>
      <x:c r="AM2160" t="str">
        <x:f>IF(W2160&lt;0,"Devuelto",AL2160)</x:f>
        <x:v>Completado</x:v>
      </x:c>
      <x:c r="AN2160" t="str">
        <x:v>Tarjeta</x:v>
      </x:c>
      <x:c r="AO2160" s="29" t="str">
        <x:v>Sin observación</x:v>
      </x:c>
      <x:c r="AP2160" t="str">
        <x:f>IF(D2160="","No","Sí")</x:f>
        <x:v>Sí</x:v>
      </x:c>
    </x:row>
    <x:row r="2161">
      <x:c r="A2161" t="n">
        <x:v>2161</x:v>
      </x:c>
      <x:c r="B2161" t="str">
        <x:v>VT0010257</x:v>
      </x:c>
      <x:c r="C2161" t="str">
        <x:v>45879</x:v>
      </x:c>
      <x:c r="D2161" s="27" t="n">
        <x:v>45879</x:v>
      </x:c>
      <x:c r="E2161" t="n">
        <x:f>IF(D2161="","",YEAR(D2161))</x:f>
        <x:v>2025</x:v>
      </x:c>
      <x:c r="F2161" t="n">
        <x:f>IF(D2161="","",MONTH(D2161))</x:f>
        <x:v>8</x:v>
      </x:c>
      <x:c r="G2161" t="str">
        <x:f>IF(D2161="","Fecha no disponible",TEXT(D2161,"mmmm"))</x:f>
        <x:v>August</x:v>
      </x:c>
      <x:c r="H2161" t="str">
        <x:f>IF(D2161="","Fecha no disponible",TEXT(D2161,"yyyy-mm"))</x:f>
        <x:v>2025-08</x:v>
      </x:c>
      <x:c r="I2161" t="str">
        <x:f>IF(D2161="","Fecha no disponible","T"&amp;ROUNDUP(MONTH(D2161)/3,0))</x:f>
        <x:v>T3</x:v>
      </x:c>
      <x:c r="J2161" t="str">
        <x:v>T017</x:v>
      </x:c>
      <x:c r="K2161" t="str">
        <x:v>Tienda Sucre 1</x:v>
      </x:c>
      <x:c r="L2161" t="str">
        <x:v>Centro</x:v>
      </x:c>
      <x:c r="M2161" t="str">
        <x:v>Sucre</x:v>
      </x:c>
      <x:c r="N2161" t="str">
        <x:f>IFERROR(VLOOKUP(M2161,'Mapeos'!$A$4:$B$30,2,FALSE),M2161)</x:f>
        <x:v>Sucre</x:v>
      </x:c>
      <x:c r="O2161" t="str">
        <x:v>C00716</x:v>
      </x:c>
      <x:c r="P2161" t="str">
        <x:v>Frecuente</x:v>
      </x:c>
      <x:c r="Q2161" t="str">
        <x:v>P0120</x:v>
      </x:c>
      <x:c r="R2161" t="str">
        <x:v>Electrónica</x:v>
      </x:c>
      <x:c r="S2161" t="str">
        <x:v>Marca A</x:v>
      </x:c>
      <x:c r="T2161" t="str">
        <x:v>Tienda</x:v>
      </x:c>
      <x:c r="U2161" t="str">
        <x:f>IFERROR(VLOOKUP(T2161,'Mapeos'!$D$4:$E$25,2,FALSE),T2161)</x:f>
        <x:v>Tienda</x:v>
      </x:c>
      <x:c r="V2161" t="str">
        <x:v>V036</x:v>
      </x:c>
      <x:c r="W2161" t="n">
        <x:v>1</x:v>
      </x:c>
      <x:c r="X2161" s="28" t="n">
        <x:v>398.64</x:v>
      </x:c>
      <x:c r="Y2161" s="20" t="n">
        <x:v>0</x:v>
      </x:c>
      <x:c r="Z2161" s="20" t="n">
        <x:f>IF(Y2161&gt;1,Y2161/100,Y2161)</x:f>
        <x:v>0</x:v>
      </x:c>
      <x:c r="AA2161" s="28" t="n">
        <x:v>269.92</x:v>
      </x:c>
      <x:c r="AB2161" s="28" t="n">
        <x:v>398.64</x:v>
      </x:c>
      <x:c r="AC2161" s="28" t="str">
        <x:v>BOB</x:v>
      </x:c>
      <x:c r="AD2161" s="28" t="n">
        <x:f>IF(AC2161="USD",AB2161*'Parametros'!$B$4,AB2161)</x:f>
        <x:v>398.64</x:v>
      </x:c>
      <x:c r="AE2161" s="28" t="n">
        <x:f>W2161*X2161*(1-Z2161)</x:f>
        <x:v>398.64</x:v>
      </x:c>
      <x:c r="AF2161" s="28" t="n">
        <x:f>W2161*AA2161</x:f>
        <x:v>269.92</x:v>
      </x:c>
      <x:c r="AG2161" s="28" t="n">
        <x:f>AE2161-AF2161</x:f>
        <x:v>128.71999999999997</x:v>
      </x:c>
      <x:c r="AH2161" s="20" t="n">
        <x:f>IF(AE2161&gt;0,AG2161/AE2161,"")</x:f>
        <x:v>0.32289785269917715</x:v>
      </x:c>
      <x:c r="AI2161" s="28" t="n">
        <x:v>182379.05</x:v>
      </x:c>
      <x:c r="AJ2161" s="28"/>
      <x:c r="AK2161"/>
      <x:c r="AL2161" t="str">
        <x:v>Completado</x:v>
      </x:c>
      <x:c r="AM2161" t="str">
        <x:f>IF(W2161&lt;0,"Devuelto",AL2161)</x:f>
        <x:v>Completado</x:v>
      </x:c>
      <x:c r="AN2161" t="str">
        <x:v>QR</x:v>
      </x:c>
      <x:c r="AO2161" s="29" t="str">
        <x:v>Sin observación</x:v>
      </x:c>
      <x:c r="AP2161" t="str">
        <x:f>IF(D2161="","No","Sí")</x:f>
        <x:v>Sí</x:v>
      </x:c>
    </x:row>
    <x:row r="2162">
      <x:c r="A2162" t="n">
        <x:v>2162</x:v>
      </x:c>
      <x:c r="B2162" t="str">
        <x:v>VT0010262</x:v>
      </x:c>
      <x:c r="C2162" t="str">
        <x:v>45762</x:v>
      </x:c>
      <x:c r="D2162" s="27" t="n">
        <x:v>45762</x:v>
      </x:c>
      <x:c r="E2162" t="n">
        <x:f>IF(D2162="","",YEAR(D2162))</x:f>
        <x:v>2025</x:v>
      </x:c>
      <x:c r="F2162" t="n">
        <x:f>IF(D2162="","",MONTH(D2162))</x:f>
        <x:v>4</x:v>
      </x:c>
      <x:c r="G2162" t="str">
        <x:f>IF(D2162="","Fecha no disponible",TEXT(D2162,"mmmm"))</x:f>
        <x:v>April</x:v>
      </x:c>
      <x:c r="H2162" t="str">
        <x:f>IF(D2162="","Fecha no disponible",TEXT(D2162,"yyyy-mm"))</x:f>
        <x:v>2025-04</x:v>
      </x:c>
      <x:c r="I2162" t="str">
        <x:f>IF(D2162="","Fecha no disponible","T"&amp;ROUNDUP(MONTH(D2162)/3,0))</x:f>
        <x:v>T2</x:v>
      </x:c>
      <x:c r="J2162" t="str">
        <x:v>T005</x:v>
      </x:c>
      <x:c r="K2162" t="str">
        <x:v>Tienda Santa Cruz 1</x:v>
      </x:c>
      <x:c r="L2162" t="str">
        <x:v>Centro</x:v>
      </x:c>
      <x:c r="M2162" t="str">
        <x:v>Santa Cruz</x:v>
      </x:c>
      <x:c r="N2162" t="str">
        <x:f>IFERROR(VLOOKUP(M2162,'Mapeos'!$A$4:$B$30,2,FALSE),M2162)</x:f>
        <x:v>Santa Cruz</x:v>
      </x:c>
      <x:c r="O2162" t="str">
        <x:v>C00339</x:v>
      </x:c>
      <x:c r="P2162" t="str">
        <x:v>Masivo</x:v>
      </x:c>
      <x:c r="Q2162" t="str">
        <x:v>P0023</x:v>
      </x:c>
      <x:c r="R2162" t="str">
        <x:v>Electrónica</x:v>
      </x:c>
      <x:c r="S2162" t="str">
        <x:v>Marca A</x:v>
      </x:c>
      <x:c r="T2162" t="str">
        <x:v>Tienda</x:v>
      </x:c>
      <x:c r="U2162" t="str">
        <x:f>IFERROR(VLOOKUP(T2162,'Mapeos'!$D$4:$E$25,2,FALSE),T2162)</x:f>
        <x:v>Tienda</x:v>
      </x:c>
      <x:c r="V2162" t="str">
        <x:v>V006</x:v>
      </x:c>
      <x:c r="W2162" t="n">
        <x:v>2</x:v>
      </x:c>
      <x:c r="X2162" s="28" t="n">
        <x:v>448.4</x:v>
      </x:c>
      <x:c r="Y2162" s="20" t="n">
        <x:v>0</x:v>
      </x:c>
      <x:c r="Z2162" s="20" t="n">
        <x:f>IF(Y2162&gt;1,Y2162/100,Y2162)</x:f>
        <x:v>0</x:v>
      </x:c>
      <x:c r="AA2162" s="28" t="n">
        <x:v>241.95</x:v>
      </x:c>
      <x:c r="AB2162" s="28" t="n">
        <x:v>896.8</x:v>
      </x:c>
      <x:c r="AC2162" s="28" t="str">
        <x:v>BOB</x:v>
      </x:c>
      <x:c r="AD2162" s="28" t="n">
        <x:f>IF(AC2162="USD",AB2162*'Parametros'!$B$4,AB2162)</x:f>
        <x:v>896.8</x:v>
      </x:c>
      <x:c r="AE2162" s="28" t="n">
        <x:f>W2162*X2162*(1-Z2162)</x:f>
        <x:v>896.8</x:v>
      </x:c>
      <x:c r="AF2162" s="28" t="n">
        <x:f>W2162*AA2162</x:f>
        <x:v>483.9</x:v>
      </x:c>
      <x:c r="AG2162" s="28" t="n">
        <x:f>AE2162-AF2162</x:f>
        <x:v>412.9</x:v>
      </x:c>
      <x:c r="AH2162" s="20" t="n">
        <x:f>IF(AE2162&gt;0,AG2162/AE2162,"")</x:f>
        <x:v>0.46041480820695807</x:v>
      </x:c>
      <x:c r="AI2162" s="28" t="n">
        <x:v>141815.49</x:v>
      </x:c>
      <x:c r="AJ2162" s="28"/>
      <x:c r="AK2162"/>
      <x:c r="AL2162" t="str">
        <x:v>Completado</x:v>
      </x:c>
      <x:c r="AM2162" t="str">
        <x:f>IF(W2162&lt;0,"Devuelto",AL2162)</x:f>
        <x:v>Completado</x:v>
      </x:c>
      <x:c r="AN2162" t="str">
        <x:v>Transferencia</x:v>
      </x:c>
      <x:c r="AO2162" s="29" t="str">
        <x:v>Sin observación</x:v>
      </x:c>
      <x:c r="AP2162" t="str">
        <x:f>IF(D2162="","No","Sí")</x:f>
        <x:v>Sí</x:v>
      </x:c>
    </x:row>
    <x:row r="2163">
      <x:c r="A2163" t="n">
        <x:v>2163</x:v>
      </x:c>
      <x:c r="B2163" t="str">
        <x:v>VT0010267</x:v>
      </x:c>
      <x:c r="C2163" t="str">
        <x:v>46014</x:v>
      </x:c>
      <x:c r="D2163" s="27" t="n">
        <x:v>46014</x:v>
      </x:c>
      <x:c r="E2163" t="n">
        <x:f>IF(D2163="","",YEAR(D2163))</x:f>
        <x:v>2025</x:v>
      </x:c>
      <x:c r="F2163" t="n">
        <x:f>IF(D2163="","",MONTH(D2163))</x:f>
        <x:v>12</x:v>
      </x:c>
      <x:c r="G2163" t="str">
        <x:f>IF(D2163="","Fecha no disponible",TEXT(D2163,"mmmm"))</x:f>
        <x:v>December</x:v>
      </x:c>
      <x:c r="H2163" t="str">
        <x:f>IF(D2163="","Fecha no disponible",TEXT(D2163,"yyyy-mm"))</x:f>
        <x:v>2025-12</x:v>
      </x:c>
      <x:c r="I2163" t="str">
        <x:f>IF(D2163="","Fecha no disponible","T"&amp;ROUNDUP(MONTH(D2163)/3,0))</x:f>
        <x:v>T4</x:v>
      </x:c>
      <x:c r="J2163" t="str">
        <x:v>T006</x:v>
      </x:c>
      <x:c r="K2163" t="str">
        <x:v>Tienda Santa Cruz 2</x:v>
      </x:c>
      <x:c r="L2163" t="str">
        <x:v>Mall</x:v>
      </x:c>
      <x:c r="M2163" t="str">
        <x:v>Santa Cruz</x:v>
      </x:c>
      <x:c r="N2163" t="str">
        <x:f>IFERROR(VLOOKUP(M2163,'Mapeos'!$A$4:$B$30,2,FALSE),M2163)</x:f>
        <x:v>Santa Cruz</x:v>
      </x:c>
      <x:c r="O2163" t="str">
        <x:v>C01659</x:v>
      </x:c>
      <x:c r="P2163" t="str">
        <x:v>Frecuente</x:v>
      </x:c>
      <x:c r="Q2163" t="str">
        <x:v>P0043</x:v>
      </x:c>
      <x:c r="R2163" t="str">
        <x:v>Alimentos</x:v>
      </x:c>
      <x:c r="S2163" t="str">
        <x:v>Marca C</x:v>
      </x:c>
      <x:c r="T2163" t="str">
        <x:v>E-commerce</x:v>
      </x:c>
      <x:c r="U2163" t="str">
        <x:f>IFERROR(VLOOKUP(T2163,'Mapeos'!$D$4:$E$25,2,FALSE),T2163)</x:f>
        <x:v>E-commerce</x:v>
      </x:c>
      <x:c r="V2163" t="str">
        <x:v>V040</x:v>
      </x:c>
      <x:c r="W2163" t="n">
        <x:v>-4</x:v>
      </x:c>
      <x:c r="X2163" s="28" t="n">
        <x:v>26.49</x:v>
      </x:c>
      <x:c r="Y2163" s="20" t="n">
        <x:v>0.2</x:v>
      </x:c>
      <x:c r="Z2163" s="20" t="n">
        <x:f>IF(Y2163&gt;1,Y2163/100,Y2163)</x:f>
        <x:v>0.2</x:v>
      </x:c>
      <x:c r="AA2163" s="28" t="n">
        <x:v>20.37</x:v>
      </x:c>
      <x:c r="AB2163" s="28" t="n">
        <x:v>-84.77</x:v>
      </x:c>
      <x:c r="AC2163" s="28" t="str">
        <x:v>BOB</x:v>
      </x:c>
      <x:c r="AD2163" s="28" t="n">
        <x:f>IF(AC2163="USD",AB2163*'Parametros'!$B$4,AB2163)</x:f>
        <x:v>-84.77</x:v>
      </x:c>
      <x:c r="AE2163" s="28" t="n">
        <x:f>W2163*X2163*(1-Z2163)</x:f>
        <x:v>-84.768</x:v>
      </x:c>
      <x:c r="AF2163" s="28" t="n">
        <x:f>W2163*AA2163</x:f>
        <x:v>-81.48</x:v>
      </x:c>
      <x:c r="AG2163" s="28" t="n">
        <x:f>AE2163-AF2163</x:f>
        <x:v>-3.2879999999999967</x:v>
      </x:c>
      <x:c r="AH2163" s="20" t="str">
        <x:f>IF(AE2163&gt;0,AG2163/AE2163,"")</x:f>
      </x:c>
      <x:c r="AI2163" s="28" t="n">
        <x:v>95123.79</x:v>
      </x:c>
      <x:c r="AJ2163" s="28"/>
      <x:c r="AK2163"/>
      <x:c r="AL2163" t="str">
        <x:v>Devuelto</x:v>
      </x:c>
      <x:c r="AM2163" t="str">
        <x:f>IF(W2163&lt;0,"Devuelto",AL2163)</x:f>
        <x:v>Devuelto</x:v>
      </x:c>
      <x:c r="AN2163" t="str">
        <x:v>QR</x:v>
      </x:c>
      <x:c r="AO2163" s="29" t="str">
        <x:v>Sin observación</x:v>
      </x:c>
      <x:c r="AP2163" t="str">
        <x:f>IF(D2163="","No","Sí")</x:f>
        <x:v>Sí</x:v>
      </x:c>
    </x:row>
    <x:row r="2164">
      <x:c r="A2164" t="n">
        <x:v>2164</x:v>
      </x:c>
      <x:c r="B2164" t="str">
        <x:v>VT0010272</x:v>
      </x:c>
      <x:c r="C2164" t="str">
        <x:v>46017</x:v>
      </x:c>
      <x:c r="D2164" s="27" t="n">
        <x:v>46017</x:v>
      </x:c>
      <x:c r="E2164" t="n">
        <x:f>IF(D2164="","",YEAR(D2164))</x:f>
        <x:v>2025</x:v>
      </x:c>
      <x:c r="F2164" t="n">
        <x:f>IF(D2164="","",MONTH(D2164))</x:f>
        <x:v>12</x:v>
      </x:c>
      <x:c r="G2164" t="str">
        <x:f>IF(D2164="","Fecha no disponible",TEXT(D2164,"mmmm"))</x:f>
        <x:v>December</x:v>
      </x:c>
      <x:c r="H2164" t="str">
        <x:f>IF(D2164="","Fecha no disponible",TEXT(D2164,"yyyy-mm"))</x:f>
        <x:v>2025-12</x:v>
      </x:c>
      <x:c r="I2164" t="str">
        <x:f>IF(D2164="","Fecha no disponible","T"&amp;ROUNDUP(MONTH(D2164)/3,0))</x:f>
        <x:v>T4</x:v>
      </x:c>
      <x:c r="J2164" t="str">
        <x:v>T008</x:v>
      </x:c>
      <x:c r="K2164" t="str">
        <x:v>Tienda Santa Cruz 4</x:v>
      </x:c>
      <x:c r="L2164" t="str">
        <x:v>Barrio</x:v>
      </x:c>
      <x:c r="M2164" t="str">
        <x:v>Santa Cruz</x:v>
      </x:c>
      <x:c r="N2164" t="str">
        <x:f>IFERROR(VLOOKUP(M2164,'Mapeos'!$A$4:$B$30,2,FALSE),M2164)</x:f>
        <x:v>Santa Cruz</x:v>
      </x:c>
      <x:c r="O2164" t="str">
        <x:v>C00052</x:v>
      </x:c>
      <x:c r="P2164" t="str">
        <x:v>Frecuente</x:v>
      </x:c>
      <x:c r="Q2164" t="str">
        <x:v>P0041</x:v>
      </x:c>
      <x:c r="R2164" t="str">
        <x:v>Cuidado Personal</x:v>
      </x:c>
      <x:c r="S2164" t="str">
        <x:v>Marca C</x:v>
      </x:c>
      <x:c r="T2164" t="str">
        <x:v>Tienda</x:v>
      </x:c>
      <x:c r="U2164" t="str">
        <x:f>IFERROR(VLOOKUP(T2164,'Mapeos'!$D$4:$E$25,2,FALSE),T2164)</x:f>
        <x:v>Tienda</x:v>
      </x:c>
      <x:c r="V2164" t="str">
        <x:v>V031</x:v>
      </x:c>
      <x:c r="W2164" t="n">
        <x:v>1</x:v>
      </x:c>
      <x:c r="X2164" s="28" t="n">
        <x:v>63.31</x:v>
      </x:c>
      <x:c r="Y2164" s="20" t="n">
        <x:v>0</x:v>
      </x:c>
      <x:c r="Z2164" s="20" t="n">
        <x:f>IF(Y2164&gt;1,Y2164/100,Y2164)</x:f>
        <x:v>0</x:v>
      </x:c>
      <x:c r="AA2164" s="28" t="n">
        <x:v>29.49</x:v>
      </x:c>
      <x:c r="AB2164" s="28" t="n">
        <x:v>63.31</x:v>
      </x:c>
      <x:c r="AC2164" s="28" t="str">
        <x:v>BOB</x:v>
      </x:c>
      <x:c r="AD2164" s="28" t="n">
        <x:f>IF(AC2164="USD",AB2164*'Parametros'!$B$4,AB2164)</x:f>
        <x:v>63.31</x:v>
      </x:c>
      <x:c r="AE2164" s="28" t="n">
        <x:f>W2164*X2164*(1-Z2164)</x:f>
        <x:v>63.31</x:v>
      </x:c>
      <x:c r="AF2164" s="28" t="n">
        <x:f>W2164*AA2164</x:f>
        <x:v>29.49</x:v>
      </x:c>
      <x:c r="AG2164" s="28" t="n">
        <x:f>AE2164-AF2164</x:f>
        <x:v>33.82000000000001</x:v>
      </x:c>
      <x:c r="AH2164" s="20" t="n">
        <x:f>IF(AE2164&gt;0,AG2164/AE2164,"")</x:f>
        <x:v>0.5341968093508136</x:v>
      </x:c>
      <x:c r="AI2164" s="28" t="n">
        <x:v>186128.69</x:v>
      </x:c>
      <x:c r="AJ2164" s="28"/>
      <x:c r="AK2164"/>
      <x:c r="AL2164" t="str">
        <x:v>Completado</x:v>
      </x:c>
      <x:c r="AM2164" t="str">
        <x:f>IF(W2164&lt;0,"Devuelto",AL2164)</x:f>
        <x:v>Completado</x:v>
      </x:c>
      <x:c r="AN2164" t="str">
        <x:v>Efectivo</x:v>
      </x:c>
      <x:c r="AO2164" s="29" t="str">
        <x:v>Sin observación</x:v>
      </x:c>
      <x:c r="AP2164" t="str">
        <x:f>IF(D2164="","No","Sí")</x:f>
        <x:v>Sí</x:v>
      </x:c>
    </x:row>
    <x:row r="2165">
      <x:c r="A2165" t="n">
        <x:v>2165</x:v>
      </x:c>
      <x:c r="B2165" t="str">
        <x:v>VT0010276</x:v>
      </x:c>
      <x:c r="C2165" t="str">
        <x:v>46135</x:v>
      </x:c>
      <x:c r="D2165" s="27" t="n">
        <x:v>46135</x:v>
      </x:c>
      <x:c r="E2165" t="n">
        <x:f>IF(D2165="","",YEAR(D2165))</x:f>
        <x:v>2026</x:v>
      </x:c>
      <x:c r="F2165" t="n">
        <x:f>IF(D2165="","",MONTH(D2165))</x:f>
        <x:v>4</x:v>
      </x:c>
      <x:c r="G2165" t="str">
        <x:f>IF(D2165="","Fecha no disponible",TEXT(D2165,"mmmm"))</x:f>
        <x:v>April</x:v>
      </x:c>
      <x:c r="H2165" t="str">
        <x:f>IF(D2165="","Fecha no disponible",TEXT(D2165,"yyyy-mm"))</x:f>
        <x:v>2026-04</x:v>
      </x:c>
      <x:c r="I2165" t="str">
        <x:f>IF(D2165="","Fecha no disponible","T"&amp;ROUNDUP(MONTH(D2165)/3,0))</x:f>
        <x:v>T2</x:v>
      </x:c>
      <x:c r="J2165" t="str">
        <x:v>T003</x:v>
      </x:c>
      <x:c r="K2165" t="str">
        <x:v>Tienda La Paz 3</x:v>
      </x:c>
      <x:c r="L2165" t="str">
        <x:v>Barrio</x:v>
      </x:c>
      <x:c r="M2165" t="str">
        <x:v>La Paz</x:v>
      </x:c>
      <x:c r="N2165" t="str">
        <x:f>IFERROR(VLOOKUP(M2165,'Mapeos'!$A$4:$B$30,2,FALSE),M2165)</x:f>
        <x:v>La Paz</x:v>
      </x:c>
      <x:c r="O2165" t="str">
        <x:v>C00875</x:v>
      </x:c>
      <x:c r="P2165" t="str">
        <x:v>Frecuente</x:v>
      </x:c>
      <x:c r="Q2165" t="str">
        <x:v>P0069</x:v>
      </x:c>
      <x:c r="R2165" t="str">
        <x:v>Electrónica</x:v>
      </x:c>
      <x:c r="S2165" t="str">
        <x:v>Marca C</x:v>
      </x:c>
      <x:c r="T2165" t="str">
        <x:v>E-commerce</x:v>
      </x:c>
      <x:c r="U2165" t="str">
        <x:f>IFERROR(VLOOKUP(T2165,'Mapeos'!$D$4:$E$25,2,FALSE),T2165)</x:f>
        <x:v>E-commerce</x:v>
      </x:c>
      <x:c r="V2165" t="str">
        <x:v>V023</x:v>
      </x:c>
      <x:c r="W2165" t="n">
        <x:v>1</x:v>
      </x:c>
      <x:c r="X2165" s="28" t="n">
        <x:v>601.04</x:v>
      </x:c>
      <x:c r="Y2165" s="20" t="n">
        <x:v>0.25</x:v>
      </x:c>
      <x:c r="Z2165" s="20" t="n">
        <x:f>IF(Y2165&gt;1,Y2165/100,Y2165)</x:f>
        <x:v>0.25</x:v>
      </x:c>
      <x:c r="AA2165" s="28" t="n">
        <x:v>294.06</x:v>
      </x:c>
      <x:c r="AB2165" s="28" t="n">
        <x:v>450.78</x:v>
      </x:c>
      <x:c r="AC2165" s="28" t="str">
        <x:v>BOB</x:v>
      </x:c>
      <x:c r="AD2165" s="28" t="n">
        <x:f>IF(AC2165="USD",AB2165*'Parametros'!$B$4,AB2165)</x:f>
        <x:v>450.78</x:v>
      </x:c>
      <x:c r="AE2165" s="28" t="n">
        <x:f>W2165*X2165*(1-Z2165)</x:f>
        <x:v>450.78</x:v>
      </x:c>
      <x:c r="AF2165" s="28" t="n">
        <x:f>W2165*AA2165</x:f>
        <x:v>294.06</x:v>
      </x:c>
      <x:c r="AG2165" s="28" t="n">
        <x:f>AE2165-AF2165</x:f>
        <x:v>156.71999999999997</x:v>
      </x:c>
      <x:c r="AH2165" s="20" t="n">
        <x:f>IF(AE2165&gt;0,AG2165/AE2165,"")</x:f>
        <x:v>0.3476640489817649</x:v>
      </x:c>
      <x:c r="AI2165" s="28" t="n">
        <x:v>76545.06</x:v>
      </x:c>
      <x:c r="AJ2165" s="28"/>
      <x:c r="AK2165"/>
      <x:c r="AL2165" t="str">
        <x:v>Completado</x:v>
      </x:c>
      <x:c r="AM2165" t="str">
        <x:f>IF(W2165&lt;0,"Devuelto",AL2165)</x:f>
        <x:v>Completado</x:v>
      </x:c>
      <x:c r="AN2165" t="str">
        <x:v>Efectivo</x:v>
      </x:c>
      <x:c r="AO2165" s="29" t="str">
        <x:v>Sin observación</x:v>
      </x:c>
      <x:c r="AP2165" t="str">
        <x:f>IF(D2165="","No","Sí")</x:f>
        <x:v>Sí</x:v>
      </x:c>
    </x:row>
    <x:row r="2166">
      <x:c r="A2166" t="n">
        <x:v>2166</x:v>
      </x:c>
      <x:c r="B2166" t="str">
        <x:v>VT0010281</x:v>
      </x:c>
      <x:c r="C2166" t="str">
        <x:v>46042</x:v>
      </x:c>
      <x:c r="D2166" s="27" t="n">
        <x:v>46042</x:v>
      </x:c>
      <x:c r="E2166" t="n">
        <x:f>IF(D2166="","",YEAR(D2166))</x:f>
        <x:v>2026</x:v>
      </x:c>
      <x:c r="F2166" t="n">
        <x:f>IF(D2166="","",MONTH(D2166))</x:f>
        <x:v>1</x:v>
      </x:c>
      <x:c r="G2166" t="str">
        <x:f>IF(D2166="","Fecha no disponible",TEXT(D2166,"mmmm"))</x:f>
        <x:v>January</x:v>
      </x:c>
      <x:c r="H2166" t="str">
        <x:f>IF(D2166="","Fecha no disponible",TEXT(D2166,"yyyy-mm"))</x:f>
        <x:v>2026-01</x:v>
      </x:c>
      <x:c r="I2166" t="str">
        <x:f>IF(D2166="","Fecha no disponible","T"&amp;ROUNDUP(MONTH(D2166)/3,0))</x:f>
        <x:v>T1</x:v>
      </x:c>
      <x:c r="J2166" t="str">
        <x:v>T020</x:v>
      </x:c>
      <x:c r="K2166" t="str">
        <x:v>Tienda Sucre 4</x:v>
      </x:c>
      <x:c r="L2166" t="str">
        <x:v>Mall</x:v>
      </x:c>
      <x:c r="M2166" t="str">
        <x:v>Sucre</x:v>
      </x:c>
      <x:c r="N2166" t="str">
        <x:f>IFERROR(VLOOKUP(M2166,'Mapeos'!$A$4:$B$30,2,FALSE),M2166)</x:f>
        <x:v>Sucre</x:v>
      </x:c>
      <x:c r="O2166" t="str">
        <x:v>C00296</x:v>
      </x:c>
      <x:c r="P2166" t="str">
        <x:v>Frecuente</x:v>
      </x:c>
      <x:c r="Q2166" t="str">
        <x:v>P0091</x:v>
      </x:c>
      <x:c r="R2166" t="str">
        <x:v>Deportes</x:v>
      </x:c>
      <x:c r="S2166" t="str">
        <x:v>Marca C</x:v>
      </x:c>
      <x:c r="T2166" t="str">
        <x:v>Marketplace</x:v>
      </x:c>
      <x:c r="U2166" t="str">
        <x:f>IFERROR(VLOOKUP(T2166,'Mapeos'!$D$4:$E$25,2,FALSE),T2166)</x:f>
        <x:v>Marketplace</x:v>
      </x:c>
      <x:c r="V2166" t="str">
        <x:v>V019</x:v>
      </x:c>
      <x:c r="W2166" t="n">
        <x:v>5</x:v>
      </x:c>
      <x:c r="X2166" s="28" t="n">
        <x:v>132.51</x:v>
      </x:c>
      <x:c r="Y2166" s="20" t="n">
        <x:v>0.25</x:v>
      </x:c>
      <x:c r="Z2166" s="20" t="n">
        <x:f>IF(Y2166&gt;1,Y2166/100,Y2166)</x:f>
        <x:v>0.25</x:v>
      </x:c>
      <x:c r="AA2166" s="28" t="n">
        <x:v>75.15</x:v>
      </x:c>
      <x:c r="AB2166" s="28" t="n">
        <x:v>496.91</x:v>
      </x:c>
      <x:c r="AC2166" s="28" t="str">
        <x:v>BOB</x:v>
      </x:c>
      <x:c r="AD2166" s="28" t="n">
        <x:f>IF(AC2166="USD",AB2166*'Parametros'!$B$4,AB2166)</x:f>
        <x:v>496.91</x:v>
      </x:c>
      <x:c r="AE2166" s="28" t="n">
        <x:f>W2166*X2166*(1-Z2166)</x:f>
        <x:v>496.91249999999997</x:v>
      </x:c>
      <x:c r="AF2166" s="28" t="n">
        <x:f>W2166*AA2166</x:f>
        <x:v>375.75</x:v>
      </x:c>
      <x:c r="AG2166" s="28" t="n">
        <x:f>AE2166-AF2166</x:f>
        <x:v>121.16249999999997</x:v>
      </x:c>
      <x:c r="AH2166" s="20" t="n">
        <x:f>IF(AE2166&gt;0,AG2166/AE2166,"")</x:f>
        <x:v>0.2438306542902422</x:v>
      </x:c>
      <x:c r="AI2166" s="28" t="n">
        <x:v>91350.64</x:v>
      </x:c>
      <x:c r="AJ2166" s="28"/>
      <x:c r="AK2166"/>
      <x:c r="AL2166" t="str">
        <x:v>Completado</x:v>
      </x:c>
      <x:c r="AM2166" t="str">
        <x:f>IF(W2166&lt;0,"Devuelto",AL2166)</x:f>
        <x:v>Completado</x:v>
      </x:c>
      <x:c r="AN2166" t="str">
        <x:v>Efectivo</x:v>
      </x:c>
      <x:c r="AO2166" s="29" t="str">
        <x:v>Sin observación</x:v>
      </x:c>
      <x:c r="AP2166" t="str">
        <x:f>IF(D2166="","No","Sí")</x:f>
        <x:v>Sí</x:v>
      </x:c>
    </x:row>
    <x:row r="2167">
      <x:c r="A2167" t="n">
        <x:v>2167</x:v>
      </x:c>
      <x:c r="B2167" t="str">
        <x:v>VT0010286</x:v>
      </x:c>
      <x:c r="C2167" t="str">
        <x:v>46153</x:v>
      </x:c>
      <x:c r="D2167" s="27" t="n">
        <x:v>46153</x:v>
      </x:c>
      <x:c r="E2167" t="n">
        <x:f>IF(D2167="","",YEAR(D2167))</x:f>
        <x:v>2026</x:v>
      </x:c>
      <x:c r="F2167" t="n">
        <x:f>IF(D2167="","",MONTH(D2167))</x:f>
        <x:v>5</x:v>
      </x:c>
      <x:c r="G2167" t="str">
        <x:f>IF(D2167="","Fecha no disponible",TEXT(D2167,"mmmm"))</x:f>
        <x:v>May</x:v>
      </x:c>
      <x:c r="H2167" t="str">
        <x:f>IF(D2167="","Fecha no disponible",TEXT(D2167,"yyyy-mm"))</x:f>
        <x:v>2026-05</x:v>
      </x:c>
      <x:c r="I2167" t="str">
        <x:f>IF(D2167="","Fecha no disponible","T"&amp;ROUNDUP(MONTH(D2167)/3,0))</x:f>
        <x:v>T2</x:v>
      </x:c>
      <x:c r="J2167" t="str">
        <x:v>T008</x:v>
      </x:c>
      <x:c r="K2167" t="str">
        <x:v>Tienda Santa Cruz 4</x:v>
      </x:c>
      <x:c r="L2167" t="str">
        <x:v>Barrio</x:v>
      </x:c>
      <x:c r="M2167" t="str">
        <x:v>Santa Cruz</x:v>
      </x:c>
      <x:c r="N2167" t="str">
        <x:f>IFERROR(VLOOKUP(M2167,'Mapeos'!$A$4:$B$30,2,FALSE),M2167)</x:f>
        <x:v>Santa Cruz</x:v>
      </x:c>
      <x:c r="O2167" t="str">
        <x:v>C00520</x:v>
      </x:c>
      <x:c r="P2167" t="str">
        <x:v>Masivo</x:v>
      </x:c>
      <x:c r="Q2167" t="str">
        <x:v>P0060</x:v>
      </x:c>
      <x:c r="R2167" t="str">
        <x:v>Alimentos</x:v>
      </x:c>
      <x:c r="S2167" t="str">
        <x:v>Marca D</x:v>
      </x:c>
      <x:c r="T2167" t="str">
        <x:v>E-commerce</x:v>
      </x:c>
      <x:c r="U2167" t="str">
        <x:f>IFERROR(VLOOKUP(T2167,'Mapeos'!$D$4:$E$25,2,FALSE),T2167)</x:f>
        <x:v>E-commerce</x:v>
      </x:c>
      <x:c r="V2167" t="str">
        <x:v>V034</x:v>
      </x:c>
      <x:c r="W2167" t="n">
        <x:v>-2</x:v>
      </x:c>
      <x:c r="X2167" s="28" t="n">
        <x:v>33.41</x:v>
      </x:c>
      <x:c r="Y2167" s="20" t="n">
        <x:v>0</x:v>
      </x:c>
      <x:c r="Z2167" s="20" t="n">
        <x:f>IF(Y2167&gt;1,Y2167/100,Y2167)</x:f>
        <x:v>0</x:v>
      </x:c>
      <x:c r="AA2167" s="28" t="n">
        <x:v>16.25</x:v>
      </x:c>
      <x:c r="AB2167" s="28" t="n">
        <x:v>-66.82</x:v>
      </x:c>
      <x:c r="AC2167" s="28" t="str">
        <x:v>BOB</x:v>
      </x:c>
      <x:c r="AD2167" s="28" t="n">
        <x:f>IF(AC2167="USD",AB2167*'Parametros'!$B$4,AB2167)</x:f>
        <x:v>-66.82</x:v>
      </x:c>
      <x:c r="AE2167" s="28" t="n">
        <x:f>W2167*X2167*(1-Z2167)</x:f>
        <x:v>-66.82</x:v>
      </x:c>
      <x:c r="AF2167" s="28" t="n">
        <x:f>W2167*AA2167</x:f>
        <x:v>-32.5</x:v>
      </x:c>
      <x:c r="AG2167" s="28" t="n">
        <x:f>AE2167-AF2167</x:f>
        <x:v>-34.31999999999999</x:v>
      </x:c>
      <x:c r="AH2167" s="20" t="str">
        <x:f>IF(AE2167&gt;0,AG2167/AE2167,"")</x:f>
      </x:c>
      <x:c r="AI2167" s="28" t="n">
        <x:v>61129.26</x:v>
      </x:c>
      <x:c r="AJ2167" s="28"/>
      <x:c r="AK2167"/>
      <x:c r="AL2167" t="str">
        <x:v>Devuelto</x:v>
      </x:c>
      <x:c r="AM2167" t="str">
        <x:f>IF(W2167&lt;0,"Devuelto",AL2167)</x:f>
        <x:v>Devuelto</x:v>
      </x:c>
      <x:c r="AN2167" t="str">
        <x:v>Transferencia</x:v>
      </x:c>
      <x:c r="AO2167" s="29" t="str">
        <x:v>Sin observación</x:v>
      </x:c>
      <x:c r="AP2167" t="str">
        <x:f>IF(D2167="","No","Sí")</x:f>
        <x:v>Sí</x:v>
      </x:c>
    </x:row>
    <x:row r="2168">
      <x:c r="A2168" t="n">
        <x:v>2168</x:v>
      </x:c>
      <x:c r="B2168" t="str">
        <x:v>VT0010291</x:v>
      </x:c>
      <x:c r="C2168" t="str">
        <x:v>45416</x:v>
      </x:c>
      <x:c r="D2168" s="27" t="n">
        <x:v>45416</x:v>
      </x:c>
      <x:c r="E2168" t="n">
        <x:f>IF(D2168="","",YEAR(D2168))</x:f>
        <x:v>2024</x:v>
      </x:c>
      <x:c r="F2168" t="n">
        <x:f>IF(D2168="","",MONTH(D2168))</x:f>
        <x:v>5</x:v>
      </x:c>
      <x:c r="G2168" t="str">
        <x:f>IF(D2168="","Fecha no disponible",TEXT(D2168,"mmmm"))</x:f>
        <x:v>May</x:v>
      </x:c>
      <x:c r="H2168" t="str">
        <x:f>IF(D2168="","Fecha no disponible",TEXT(D2168,"yyyy-mm"))</x:f>
        <x:v>2024-05</x:v>
      </x:c>
      <x:c r="I2168" t="str">
        <x:f>IF(D2168="","Fecha no disponible","T"&amp;ROUNDUP(MONTH(D2168)/3,0))</x:f>
        <x:v>T2</x:v>
      </x:c>
      <x:c r="J2168" t="str">
        <x:v>T009</x:v>
      </x:c>
      <x:c r="K2168" t="str">
        <x:v>Tienda Cochabamba 1</x:v>
      </x:c>
      <x:c r="L2168" t="str">
        <x:v>Mall</x:v>
      </x:c>
      <x:c r="M2168" t="str">
        <x:v>Cochabamba</x:v>
      </x:c>
      <x:c r="N2168" t="str">
        <x:f>IFERROR(VLOOKUP(M2168,'Mapeos'!$A$4:$B$30,2,FALSE),M2168)</x:f>
        <x:v>Cochabamba</x:v>
      </x:c>
      <x:c r="O2168" t="str">
        <x:v>C00018</x:v>
      </x:c>
      <x:c r="P2168" t="str">
        <x:v>Frecuente</x:v>
      </x:c>
      <x:c r="Q2168" t="str">
        <x:v>P0036</x:v>
      </x:c>
      <x:c r="R2168" t="str">
        <x:v>Hogar</x:v>
      </x:c>
      <x:c r="S2168" t="str">
        <x:v>Marca B</x:v>
      </x:c>
      <x:c r="T2168" t="str">
        <x:v>E-commerce</x:v>
      </x:c>
      <x:c r="U2168" t="str">
        <x:f>IFERROR(VLOOKUP(T2168,'Mapeos'!$D$4:$E$25,2,FALSE),T2168)</x:f>
        <x:v>E-commerce</x:v>
      </x:c>
      <x:c r="V2168" t="str">
        <x:v>V002</x:v>
      </x:c>
      <x:c r="W2168" t="n">
        <x:v>4</x:v>
      </x:c>
      <x:c r="X2168" s="28" t="n">
        <x:v>230.95</x:v>
      </x:c>
      <x:c r="Y2168" s="20" t="n">
        <x:v>0</x:v>
      </x:c>
      <x:c r="Z2168" s="20" t="n">
        <x:f>IF(Y2168&gt;1,Y2168/100,Y2168)</x:f>
        <x:v>0</x:v>
      </x:c>
      <x:c r="AA2168" s="28" t="n">
        <x:v>150.55</x:v>
      </x:c>
      <x:c r="AB2168" s="28" t="n">
        <x:v>923.8</x:v>
      </x:c>
      <x:c r="AC2168" s="28" t="str">
        <x:v>BOB</x:v>
      </x:c>
      <x:c r="AD2168" s="28" t="n">
        <x:f>IF(AC2168="USD",AB2168*'Parametros'!$B$4,AB2168)</x:f>
        <x:v>923.8</x:v>
      </x:c>
      <x:c r="AE2168" s="28" t="n">
        <x:f>W2168*X2168*(1-Z2168)</x:f>
        <x:v>923.8</x:v>
      </x:c>
      <x:c r="AF2168" s="28" t="n">
        <x:f>W2168*AA2168</x:f>
        <x:v>602.2</x:v>
      </x:c>
      <x:c r="AG2168" s="28" t="n">
        <x:f>AE2168-AF2168</x:f>
        <x:v>321.5999999999999</x:v>
      </x:c>
      <x:c r="AH2168" s="20" t="n">
        <x:f>IF(AE2168&gt;0,AG2168/AE2168,"")</x:f>
        <x:v>0.3481273002814461</x:v>
      </x:c>
      <x:c r="AI2168" s="28" t="n">
        <x:v>72179.6</x:v>
      </x:c>
      <x:c r="AJ2168" s="28"/>
      <x:c r="AK2168"/>
      <x:c r="AL2168" t="str">
        <x:v>Completado</x:v>
      </x:c>
      <x:c r="AM2168" t="str">
        <x:f>IF(W2168&lt;0,"Devuelto",AL2168)</x:f>
        <x:v>Completado</x:v>
      </x:c>
      <x:c r="AN2168" t="str">
        <x:v>QR</x:v>
      </x:c>
      <x:c r="AO2168" s="29" t="str">
        <x:v>Sin observación</x:v>
      </x:c>
      <x:c r="AP2168" t="str">
        <x:f>IF(D2168="","No","Sí")</x:f>
        <x:v>Sí</x:v>
      </x:c>
    </x:row>
    <x:row r="2169">
      <x:c r="A2169" t="n">
        <x:v>2169</x:v>
      </x:c>
      <x:c r="B2169" t="str">
        <x:v>VT0010295</x:v>
      </x:c>
      <x:c r="C2169" t="str">
        <x:v>45350</x:v>
      </x:c>
      <x:c r="D2169" s="27" t="n">
        <x:v>45350</x:v>
      </x:c>
      <x:c r="E2169" t="n">
        <x:f>IF(D2169="","",YEAR(D2169))</x:f>
        <x:v>2024</x:v>
      </x:c>
      <x:c r="F2169" t="n">
        <x:f>IF(D2169="","",MONTH(D2169))</x:f>
        <x:v>2</x:v>
      </x:c>
      <x:c r="G2169" t="str">
        <x:f>IF(D2169="","Fecha no disponible",TEXT(D2169,"mmmm"))</x:f>
        <x:v>February</x:v>
      </x:c>
      <x:c r="H2169" t="str">
        <x:f>IF(D2169="","Fecha no disponible",TEXT(D2169,"yyyy-mm"))</x:f>
        <x:v>2024-02</x:v>
      </x:c>
      <x:c r="I2169" t="str">
        <x:f>IF(D2169="","Fecha no disponible","T"&amp;ROUNDUP(MONTH(D2169)/3,0))</x:f>
        <x:v>T1</x:v>
      </x:c>
      <x:c r="J2169" t="str">
        <x:v>T013</x:v>
      </x:c>
      <x:c r="K2169" t="str">
        <x:v>Tienda Potosí 1</x:v>
      </x:c>
      <x:c r="L2169" t="str">
        <x:v>Centro</x:v>
      </x:c>
      <x:c r="M2169" t="str">
        <x:v>Potosí</x:v>
      </x:c>
      <x:c r="N2169" t="str">
        <x:f>IFERROR(VLOOKUP(M2169,'Mapeos'!$A$4:$B$30,2,FALSE),M2169)</x:f>
        <x:v>Potosí</x:v>
      </x:c>
      <x:c r="O2169" t="str">
        <x:v>C00871</x:v>
      </x:c>
      <x:c r="P2169" t="str">
        <x:v>Frecuente</x:v>
      </x:c>
      <x:c r="Q2169" t="str">
        <x:v>P0010</x:v>
      </x:c>
      <x:c r="R2169" t="str">
        <x:v>Deportes</x:v>
      </x:c>
      <x:c r="S2169" t="str">
        <x:v>Marca A</x:v>
      </x:c>
      <x:c r="T2169" t="str">
        <x:v>E-commerce</x:v>
      </x:c>
      <x:c r="U2169" t="str">
        <x:f>IFERROR(VLOOKUP(T2169,'Mapeos'!$D$4:$E$25,2,FALSE),T2169)</x:f>
        <x:v>E-commerce</x:v>
      </x:c>
      <x:c r="V2169" t="str">
        <x:v>V009</x:v>
      </x:c>
      <x:c r="W2169" t="n">
        <x:v>2</x:v>
      </x:c>
      <x:c r="X2169" s="28" t="n">
        <x:v>133.22</x:v>
      </x:c>
      <x:c r="Y2169" s="20" t="n">
        <x:v>0</x:v>
      </x:c>
      <x:c r="Z2169" s="20" t="n">
        <x:f>IF(Y2169&gt;1,Y2169/100,Y2169)</x:f>
        <x:v>0</x:v>
      </x:c>
      <x:c r="AA2169" s="28" t="n">
        <x:v>89.38</x:v>
      </x:c>
      <x:c r="AB2169" s="28" t="n">
        <x:v>266.44</x:v>
      </x:c>
      <x:c r="AC2169" s="28" t="str">
        <x:v>BOB</x:v>
      </x:c>
      <x:c r="AD2169" s="28" t="n">
        <x:f>IF(AC2169="USD",AB2169*'Parametros'!$B$4,AB2169)</x:f>
        <x:v>266.44</x:v>
      </x:c>
      <x:c r="AE2169" s="28" t="n">
        <x:f>W2169*X2169*(1-Z2169)</x:f>
        <x:v>266.44</x:v>
      </x:c>
      <x:c r="AF2169" s="28" t="n">
        <x:f>W2169*AA2169</x:f>
        <x:v>178.76</x:v>
      </x:c>
      <x:c r="AG2169" s="28" t="n">
        <x:f>AE2169-AF2169</x:f>
        <x:v>87.68</x:v>
      </x:c>
      <x:c r="AH2169" s="20" t="n">
        <x:f>IF(AE2169&gt;0,AG2169/AE2169,"")</x:f>
        <x:v>0.3290797177600961</x:v>
      </x:c>
      <x:c r="AI2169" s="28" t="n">
        <x:v>68866.04</x:v>
      </x:c>
      <x:c r="AJ2169" s="28"/>
      <x:c r="AK2169"/>
      <x:c r="AL2169" t="str">
        <x:v>Completado</x:v>
      </x:c>
      <x:c r="AM2169" t="str">
        <x:f>IF(W2169&lt;0,"Devuelto",AL2169)</x:f>
        <x:v>Completado</x:v>
      </x:c>
      <x:c r="AN2169" t="str">
        <x:v>QR</x:v>
      </x:c>
      <x:c r="AO2169" s="29" t="str">
        <x:v>Sin observación</x:v>
      </x:c>
      <x:c r="AP2169" t="str">
        <x:f>IF(D2169="","No","Sí")</x:f>
        <x:v>Sí</x:v>
      </x:c>
    </x:row>
    <x:row r="2170">
      <x:c r="A2170" t="n">
        <x:v>2170</x:v>
      </x:c>
      <x:c r="B2170" t="str">
        <x:v>VT0010300</x:v>
      </x:c>
      <x:c r="C2170" t="str">
        <x:v>46038</x:v>
      </x:c>
      <x:c r="D2170" s="27" t="n">
        <x:v>46038</x:v>
      </x:c>
      <x:c r="E2170" t="n">
        <x:f>IF(D2170="","",YEAR(D2170))</x:f>
        <x:v>2026</x:v>
      </x:c>
      <x:c r="F2170" t="n">
        <x:f>IF(D2170="","",MONTH(D2170))</x:f>
        <x:v>1</x:v>
      </x:c>
      <x:c r="G2170" t="str">
        <x:f>IF(D2170="","Fecha no disponible",TEXT(D2170,"mmmm"))</x:f>
        <x:v>January</x:v>
      </x:c>
      <x:c r="H2170" t="str">
        <x:f>IF(D2170="","Fecha no disponible",TEXT(D2170,"yyyy-mm"))</x:f>
        <x:v>2026-01</x:v>
      </x:c>
      <x:c r="I2170" t="str">
        <x:f>IF(D2170="","Fecha no disponible","T"&amp;ROUNDUP(MONTH(D2170)/3,0))</x:f>
        <x:v>T1</x:v>
      </x:c>
      <x:c r="J2170" t="str">
        <x:v>T016</x:v>
      </x:c>
      <x:c r="K2170" t="str">
        <x:v>Tienda Potosí 4</x:v>
      </x:c>
      <x:c r="L2170" t="str">
        <x:v>Centro</x:v>
      </x:c>
      <x:c r="M2170" t="str">
        <x:v>Potosí</x:v>
      </x:c>
      <x:c r="N2170" t="str">
        <x:f>IFERROR(VLOOKUP(M2170,'Mapeos'!$A$4:$B$30,2,FALSE),M2170)</x:f>
        <x:v>Potosí</x:v>
      </x:c>
      <x:c r="O2170" t="str">
        <x:v>C00764</x:v>
      </x:c>
      <x:c r="P2170" t="str">
        <x:v>Frecuente</x:v>
      </x:c>
      <x:c r="Q2170" t="str">
        <x:v>P0115</x:v>
      </x:c>
      <x:c r="R2170" t="str">
        <x:v>Deportes</x:v>
      </x:c>
      <x:c r="S2170" t="str">
        <x:v>Marca C</x:v>
      </x:c>
      <x:c r="T2170" t="str">
        <x:v>Tienda</x:v>
      </x:c>
      <x:c r="U2170" t="str">
        <x:f>IFERROR(VLOOKUP(T2170,'Mapeos'!$D$4:$E$25,2,FALSE),T2170)</x:f>
        <x:v>Tienda</x:v>
      </x:c>
      <x:c r="V2170" t="str">
        <x:v>V029</x:v>
      </x:c>
      <x:c r="W2170" t="n">
        <x:v>2</x:v>
      </x:c>
      <x:c r="X2170" s="28" t="n">
        <x:v>37.7</x:v>
      </x:c>
      <x:c r="Y2170" s="20" t="n">
        <x:v>0.05</x:v>
      </x:c>
      <x:c r="Z2170" s="20" t="n">
        <x:f>IF(Y2170&gt;1,Y2170/100,Y2170)</x:f>
        <x:v>0.05</x:v>
      </x:c>
      <x:c r="AA2170" s="28" t="n">
        <x:v>28.84</x:v>
      </x:c>
      <x:c r="AB2170" s="28" t="n">
        <x:v>71.63</x:v>
      </x:c>
      <x:c r="AC2170" s="28" t="str">
        <x:v>BOB</x:v>
      </x:c>
      <x:c r="AD2170" s="28" t="n">
        <x:f>IF(AC2170="USD",AB2170*'Parametros'!$B$4,AB2170)</x:f>
        <x:v>71.63</x:v>
      </x:c>
      <x:c r="AE2170" s="28" t="n">
        <x:f>W2170*X2170*(1-Z2170)</x:f>
        <x:v>71.63</x:v>
      </x:c>
      <x:c r="AF2170" s="28" t="n">
        <x:f>W2170*AA2170</x:f>
        <x:v>57.68</x:v>
      </x:c>
      <x:c r="AG2170" s="28" t="n">
        <x:f>AE2170-AF2170</x:f>
        <x:v>13.949999999999996</x:v>
      </x:c>
      <x:c r="AH2170" s="20" t="n">
        <x:f>IF(AE2170&gt;0,AG2170/AE2170,"")</x:f>
        <x:v>0.19475080273628365</x:v>
      </x:c>
      <x:c r="AI2170" s="28" t="n">
        <x:v>173590.59</x:v>
      </x:c>
      <x:c r="AJ2170" s="28"/>
      <x:c r="AK2170"/>
      <x:c r="AL2170" t="str">
        <x:v>Completado</x:v>
      </x:c>
      <x:c r="AM2170" t="str">
        <x:f>IF(W2170&lt;0,"Devuelto",AL2170)</x:f>
        <x:v>Completado</x:v>
      </x:c>
      <x:c r="AN2170" t="str">
        <x:v>Efectivo</x:v>
      </x:c>
      <x:c r="AO2170" s="29" t="str">
        <x:v>Sin observación</x:v>
      </x:c>
      <x:c r="AP2170" t="str">
        <x:f>IF(D2170="","No","Sí")</x:f>
        <x:v>Sí</x:v>
      </x:c>
    </x:row>
    <x:row r="2171">
      <x:c r="A2171" t="n">
        <x:v>2171</x:v>
      </x:c>
      <x:c r="B2171" t="str">
        <x:v>VT0010305</x:v>
      </x:c>
      <x:c r="C2171" t="str">
        <x:v>45944</x:v>
      </x:c>
      <x:c r="D2171" s="27" t="n">
        <x:v>45944</x:v>
      </x:c>
      <x:c r="E2171" t="n">
        <x:f>IF(D2171="","",YEAR(D2171))</x:f>
        <x:v>2025</x:v>
      </x:c>
      <x:c r="F2171" t="n">
        <x:f>IF(D2171="","",MONTH(D2171))</x:f>
        <x:v>10</x:v>
      </x:c>
      <x:c r="G2171" t="str">
        <x:f>IF(D2171="","Fecha no disponible",TEXT(D2171,"mmmm"))</x:f>
        <x:v>October</x:v>
      </x:c>
      <x:c r="H2171" t="str">
        <x:f>IF(D2171="","Fecha no disponible",TEXT(D2171,"yyyy-mm"))</x:f>
        <x:v>2025-10</x:v>
      </x:c>
      <x:c r="I2171" t="str">
        <x:f>IF(D2171="","Fecha no disponible","T"&amp;ROUNDUP(MONTH(D2171)/3,0))</x:f>
        <x:v>T4</x:v>
      </x:c>
      <x:c r="J2171" t="str">
        <x:v>T007</x:v>
      </x:c>
      <x:c r="K2171" t="str">
        <x:v>Tienda Santa Cruz 3</x:v>
      </x:c>
      <x:c r="L2171" t="str">
        <x:v>Barrio</x:v>
      </x:c>
      <x:c r="M2171" t="str">
        <x:v>Santa Cruz</x:v>
      </x:c>
      <x:c r="N2171" t="str">
        <x:f>IFERROR(VLOOKUP(M2171,'Mapeos'!$A$4:$B$30,2,FALSE),M2171)</x:f>
        <x:v>Santa Cruz</x:v>
      </x:c>
      <x:c r="O2171" t="str">
        <x:v>C00126</x:v>
      </x:c>
      <x:c r="P2171" t="str">
        <x:v>Frecuente</x:v>
      </x:c>
      <x:c r="Q2171" t="str">
        <x:v>P0134</x:v>
      </x:c>
      <x:c r="R2171" t="str">
        <x:v>Deportes</x:v>
      </x:c>
      <x:c r="S2171" t="str">
        <x:v>Marca C</x:v>
      </x:c>
      <x:c r="T2171" t="str">
        <x:v>Tienda</x:v>
      </x:c>
      <x:c r="U2171" t="str">
        <x:f>IFERROR(VLOOKUP(T2171,'Mapeos'!$D$4:$E$25,2,FALSE),T2171)</x:f>
        <x:v>Tienda</x:v>
      </x:c>
      <x:c r="V2171" t="str">
        <x:v>V007</x:v>
      </x:c>
      <x:c r="W2171" t="n">
        <x:v>1</x:v>
      </x:c>
      <x:c r="X2171" s="28" t="n">
        <x:v>241.11</x:v>
      </x:c>
      <x:c r="Y2171" s="20" t="n">
        <x:v>0.25</x:v>
      </x:c>
      <x:c r="Z2171" s="20" t="n">
        <x:f>IF(Y2171&gt;1,Y2171/100,Y2171)</x:f>
        <x:v>0.25</x:v>
      </x:c>
      <x:c r="AA2171" s="28" t="n">
        <x:v>117.61</x:v>
      </x:c>
      <x:c r="AB2171" s="28" t="n">
        <x:v>180.83</x:v>
      </x:c>
      <x:c r="AC2171" s="28" t="str">
        <x:v>BOB</x:v>
      </x:c>
      <x:c r="AD2171" s="28" t="n">
        <x:f>IF(AC2171="USD",AB2171*'Parametros'!$B$4,AB2171)</x:f>
        <x:v>180.83</x:v>
      </x:c>
      <x:c r="AE2171" s="28" t="n">
        <x:f>W2171*X2171*(1-Z2171)</x:f>
        <x:v>180.8325</x:v>
      </x:c>
      <x:c r="AF2171" s="28" t="n">
        <x:f>W2171*AA2171</x:f>
        <x:v>117.61</x:v>
      </x:c>
      <x:c r="AG2171" s="28" t="n">
        <x:f>AE2171-AF2171</x:f>
        <x:v>63.22250000000001</x:v>
      </x:c>
      <x:c r="AH2171" s="20" t="n">
        <x:f>IF(AE2171&gt;0,AG2171/AE2171,"")</x:f>
        <x:v>0.3496191226687681</x:v>
      </x:c>
      <x:c r="AI2171" s="28" t="n">
        <x:v>153232.59</x:v>
      </x:c>
      <x:c r="AJ2171" s="28"/>
      <x:c r="AK2171"/>
      <x:c r="AL2171" t="str">
        <x:v>Completado</x:v>
      </x:c>
      <x:c r="AM2171" t="str">
        <x:f>IF(W2171&lt;0,"Devuelto",AL2171)</x:f>
        <x:v>Completado</x:v>
      </x:c>
      <x:c r="AN2171" t="str">
        <x:v>Transferencia</x:v>
      </x:c>
      <x:c r="AO2171" s="29" t="str">
        <x:v>Sin observación</x:v>
      </x:c>
      <x:c r="AP2171" t="str">
        <x:f>IF(D2171="","No","Sí")</x:f>
        <x:v>Sí</x:v>
      </x:c>
    </x:row>
    <x:row r="2172">
      <x:c r="A2172" t="n">
        <x:v>2172</x:v>
      </x:c>
      <x:c r="B2172" t="str">
        <x:v>VT0010310</x:v>
      </x:c>
      <x:c r="C2172" t="str">
        <x:v>45693</x:v>
      </x:c>
      <x:c r="D2172" s="27" t="n">
        <x:v>45693</x:v>
      </x:c>
      <x:c r="E2172" t="n">
        <x:f>IF(D2172="","",YEAR(D2172))</x:f>
        <x:v>2025</x:v>
      </x:c>
      <x:c r="F2172" t="n">
        <x:f>IF(D2172="","",MONTH(D2172))</x:f>
        <x:v>2</x:v>
      </x:c>
      <x:c r="G2172" t="str">
        <x:f>IF(D2172="","Fecha no disponible",TEXT(D2172,"mmmm"))</x:f>
        <x:v>February</x:v>
      </x:c>
      <x:c r="H2172" t="str">
        <x:f>IF(D2172="","Fecha no disponible",TEXT(D2172,"yyyy-mm"))</x:f>
        <x:v>2025-02</x:v>
      </x:c>
      <x:c r="I2172" t="str">
        <x:f>IF(D2172="","Fecha no disponible","T"&amp;ROUNDUP(MONTH(D2172)/3,0))</x:f>
        <x:v>T1</x:v>
      </x:c>
      <x:c r="J2172" t="str">
        <x:v>T014</x:v>
      </x:c>
      <x:c r="K2172" t="str">
        <x:v>Tienda Potosí 2</x:v>
      </x:c>
      <x:c r="L2172" t="str">
        <x:v>Barrio</x:v>
      </x:c>
      <x:c r="M2172" t="str">
        <x:v>Potosí</x:v>
      </x:c>
      <x:c r="N2172" t="str">
        <x:f>IFERROR(VLOOKUP(M2172,'Mapeos'!$A$4:$B$30,2,FALSE),M2172)</x:f>
        <x:v>Potosí</x:v>
      </x:c>
      <x:c r="O2172" t="str">
        <x:v>C00362</x:v>
      </x:c>
      <x:c r="P2172" t="str">
        <x:v>Masivo</x:v>
      </x:c>
      <x:c r="Q2172" t="str">
        <x:v>P0060</x:v>
      </x:c>
      <x:c r="R2172" t="str">
        <x:v>Alimentos</x:v>
      </x:c>
      <x:c r="S2172" t="str">
        <x:v>Marca D</x:v>
      </x:c>
      <x:c r="T2172" t="str">
        <x:v>E-commerce</x:v>
      </x:c>
      <x:c r="U2172" t="str">
        <x:f>IFERROR(VLOOKUP(T2172,'Mapeos'!$D$4:$E$25,2,FALSE),T2172)</x:f>
        <x:v>E-commerce</x:v>
      </x:c>
      <x:c r="V2172" t="str">
        <x:v>V016</x:v>
      </x:c>
      <x:c r="W2172" t="n">
        <x:v>1</x:v>
      </x:c>
      <x:c r="X2172" s="28" t="n">
        <x:v>33.69</x:v>
      </x:c>
      <x:c r="Y2172" s="20" t="n">
        <x:v>0</x:v>
      </x:c>
      <x:c r="Z2172" s="20" t="n">
        <x:f>IF(Y2172&gt;1,Y2172/100,Y2172)</x:f>
        <x:v>0</x:v>
      </x:c>
      <x:c r="AA2172" s="28" t="n">
        <x:v>16.25</x:v>
      </x:c>
      <x:c r="AB2172" s="28" t="n">
        <x:v>33.69</x:v>
      </x:c>
      <x:c r="AC2172" s="28" t="str">
        <x:v>BOB</x:v>
      </x:c>
      <x:c r="AD2172" s="28" t="n">
        <x:f>IF(AC2172="USD",AB2172*'Parametros'!$B$4,AB2172)</x:f>
        <x:v>33.69</x:v>
      </x:c>
      <x:c r="AE2172" s="28" t="n">
        <x:f>W2172*X2172*(1-Z2172)</x:f>
        <x:v>33.69</x:v>
      </x:c>
      <x:c r="AF2172" s="28" t="n">
        <x:f>W2172*AA2172</x:f>
        <x:v>16.25</x:v>
      </x:c>
      <x:c r="AG2172" s="28" t="n">
        <x:f>AE2172-AF2172</x:f>
        <x:v>17.439999999999998</x:v>
      </x:c>
      <x:c r="AH2172" s="20" t="n">
        <x:f>IF(AE2172&gt;0,AG2172/AE2172,"")</x:f>
        <x:v>0.5176610270109825</x:v>
      </x:c>
      <x:c r="AI2172" s="28" t="n">
        <x:v>67879.92</x:v>
      </x:c>
      <x:c r="AJ2172" s="28"/>
      <x:c r="AK2172"/>
      <x:c r="AL2172" t="str">
        <x:v>Completado</x:v>
      </x:c>
      <x:c r="AM2172" t="str">
        <x:f>IF(W2172&lt;0,"Devuelto",AL2172)</x:f>
        <x:v>Completado</x:v>
      </x:c>
      <x:c r="AN2172" t="str">
        <x:v>Efectivo</x:v>
      </x:c>
      <x:c r="AO2172" s="29" t="str">
        <x:v>Sin observación</x:v>
      </x:c>
      <x:c r="AP2172" t="str">
        <x:f>IF(D2172="","No","Sí")</x:f>
        <x:v>Sí</x:v>
      </x:c>
    </x:row>
    <x:row r="2173">
      <x:c r="A2173" t="n">
        <x:v>2173</x:v>
      </x:c>
      <x:c r="B2173" t="str">
        <x:v>VT0010314</x:v>
      </x:c>
      <x:c r="C2173" t="str">
        <x:v>46084</x:v>
      </x:c>
      <x:c r="D2173" s="27" t="n">
        <x:v>46084</x:v>
      </x:c>
      <x:c r="E2173" t="n">
        <x:f>IF(D2173="","",YEAR(D2173))</x:f>
        <x:v>2026</x:v>
      </x:c>
      <x:c r="F2173" t="n">
        <x:f>IF(D2173="","",MONTH(D2173))</x:f>
        <x:v>3</x:v>
      </x:c>
      <x:c r="G2173" t="str">
        <x:f>IF(D2173="","Fecha no disponible",TEXT(D2173,"mmmm"))</x:f>
        <x:v>March</x:v>
      </x:c>
      <x:c r="H2173" t="str">
        <x:f>IF(D2173="","Fecha no disponible",TEXT(D2173,"yyyy-mm"))</x:f>
        <x:v>2026-03</x:v>
      </x:c>
      <x:c r="I2173" t="str">
        <x:f>IF(D2173="","Fecha no disponible","T"&amp;ROUNDUP(MONTH(D2173)/3,0))</x:f>
        <x:v>T1</x:v>
      </x:c>
      <x:c r="J2173" t="str">
        <x:v>T006</x:v>
      </x:c>
      <x:c r="K2173" t="str">
        <x:v>Tienda Santa Cruz 2</x:v>
      </x:c>
      <x:c r="L2173" t="str">
        <x:v>Mall</x:v>
      </x:c>
      <x:c r="M2173" t="str">
        <x:v>Santa Cruz</x:v>
      </x:c>
      <x:c r="N2173" t="str">
        <x:f>IFERROR(VLOOKUP(M2173,'Mapeos'!$A$4:$B$30,2,FALSE),M2173)</x:f>
        <x:v>Santa Cruz</x:v>
      </x:c>
      <x:c r="O2173" t="str">
        <x:v>C01252</x:v>
      </x:c>
      <x:c r="P2173" t="str">
        <x:v>Premium</x:v>
      </x:c>
      <x:c r="Q2173" t="str">
        <x:v>P0060</x:v>
      </x:c>
      <x:c r="R2173" t="str">
        <x:v>Alimentos</x:v>
      </x:c>
      <x:c r="S2173" t="str">
        <x:v>Marca D</x:v>
      </x:c>
      <x:c r="T2173" t="str">
        <x:v>Tienda</x:v>
      </x:c>
      <x:c r="U2173" t="str">
        <x:f>IFERROR(VLOOKUP(T2173,'Mapeos'!$D$4:$E$25,2,FALSE),T2173)</x:f>
        <x:v>Tienda</x:v>
      </x:c>
      <x:c r="V2173" t="str">
        <x:v>V002</x:v>
      </x:c>
      <x:c r="W2173" t="n">
        <x:v>-14</x:v>
      </x:c>
      <x:c r="X2173" s="28" t="n">
        <x:v>32.15</x:v>
      </x:c>
      <x:c r="Y2173" s="20" t="n">
        <x:v>0</x:v>
      </x:c>
      <x:c r="Z2173" s="20" t="n">
        <x:f>IF(Y2173&gt;1,Y2173/100,Y2173)</x:f>
        <x:v>0</x:v>
      </x:c>
      <x:c r="AA2173" s="28" t="n">
        <x:v>16.25</x:v>
      </x:c>
      <x:c r="AB2173" s="28" t="n">
        <x:v>-450.1</x:v>
      </x:c>
      <x:c r="AC2173" s="28" t="str">
        <x:v>BOB</x:v>
      </x:c>
      <x:c r="AD2173" s="28" t="n">
        <x:f>IF(AC2173="USD",AB2173*'Parametros'!$B$4,AB2173)</x:f>
        <x:v>-450.1</x:v>
      </x:c>
      <x:c r="AE2173" s="28" t="n">
        <x:f>W2173*X2173*(1-Z2173)</x:f>
        <x:v>-450.09999999999997</x:v>
      </x:c>
      <x:c r="AF2173" s="28" t="n">
        <x:f>W2173*AA2173</x:f>
        <x:v>-227.5</x:v>
      </x:c>
      <x:c r="AG2173" s="28" t="n">
        <x:f>AE2173-AF2173</x:f>
        <x:v>-222.59999999999997</x:v>
      </x:c>
      <x:c r="AH2173" s="20" t="str">
        <x:f>IF(AE2173&gt;0,AG2173/AE2173,"")</x:f>
      </x:c>
      <x:c r="AI2173" s="28" t="n">
        <x:v>120795.65</x:v>
      </x:c>
      <x:c r="AJ2173" s="28"/>
      <x:c r="AK2173"/>
      <x:c r="AL2173" t="str">
        <x:v>Devuelto</x:v>
      </x:c>
      <x:c r="AM2173" t="str">
        <x:f>IF(W2173&lt;0,"Devuelto",AL2173)</x:f>
        <x:v>Devuelto</x:v>
      </x:c>
      <x:c r="AN2173" t="str">
        <x:v>QR</x:v>
      </x:c>
      <x:c r="AO2173" s="29" t="str">
        <x:v>Sin observación</x:v>
      </x:c>
      <x:c r="AP2173" t="str">
        <x:f>IF(D2173="","No","Sí")</x:f>
        <x:v>Sí</x:v>
      </x:c>
    </x:row>
    <x:row r="2174">
      <x:c r="A2174" t="n">
        <x:v>2174</x:v>
      </x:c>
      <x:c r="B2174" t="str">
        <x:v>VT0010319</x:v>
      </x:c>
      <x:c r="C2174" t="str">
        <x:v>46122</x:v>
      </x:c>
      <x:c r="D2174" s="27" t="n">
        <x:v>46122</x:v>
      </x:c>
      <x:c r="E2174" t="n">
        <x:f>IF(D2174="","",YEAR(D2174))</x:f>
        <x:v>2026</x:v>
      </x:c>
      <x:c r="F2174" t="n">
        <x:f>IF(D2174="","",MONTH(D2174))</x:f>
        <x:v>4</x:v>
      </x:c>
      <x:c r="G2174" t="str">
        <x:f>IF(D2174="","Fecha no disponible",TEXT(D2174,"mmmm"))</x:f>
        <x:v>April</x:v>
      </x:c>
      <x:c r="H2174" t="str">
        <x:f>IF(D2174="","Fecha no disponible",TEXT(D2174,"yyyy-mm"))</x:f>
        <x:v>2026-04</x:v>
      </x:c>
      <x:c r="I2174" t="str">
        <x:f>IF(D2174="","Fecha no disponible","T"&amp;ROUNDUP(MONTH(D2174)/3,0))</x:f>
        <x:v>T2</x:v>
      </x:c>
      <x:c r="J2174" t="str">
        <x:v>T002</x:v>
      </x:c>
      <x:c r="K2174" t="str">
        <x:v>Tienda La Paz 2</x:v>
      </x:c>
      <x:c r="L2174" t="str">
        <x:v>Mall</x:v>
      </x:c>
      <x:c r="M2174" t="str">
        <x:v>La Paz</x:v>
      </x:c>
      <x:c r="N2174" t="str">
        <x:f>IFERROR(VLOOKUP(M2174,'Mapeos'!$A$4:$B$30,2,FALSE),M2174)</x:f>
        <x:v>La Paz</x:v>
      </x:c>
      <x:c r="O2174" t="str">
        <x:v>C00687</x:v>
      </x:c>
      <x:c r="P2174" t="str">
        <x:v>Premium</x:v>
      </x:c>
      <x:c r="Q2174" t="str">
        <x:v>P0020</x:v>
      </x:c>
      <x:c r="R2174" t="str">
        <x:v>Hogar</x:v>
      </x:c>
      <x:c r="S2174" t="str">
        <x:v>Marca D</x:v>
      </x:c>
      <x:c r="T2174" t="str">
        <x:v>Marketplace</x:v>
      </x:c>
      <x:c r="U2174" t="str">
        <x:f>IFERROR(VLOOKUP(T2174,'Mapeos'!$D$4:$E$25,2,FALSE),T2174)</x:f>
        <x:v>Marketplace</x:v>
      </x:c>
      <x:c r="V2174" t="str">
        <x:v>V031</x:v>
      </x:c>
      <x:c r="W2174" t="n">
        <x:v>2</x:v>
      </x:c>
      <x:c r="X2174" s="28" t="n">
        <x:v>107.48</x:v>
      </x:c>
      <x:c r="Y2174" s="20" t="n">
        <x:v>0.2</x:v>
      </x:c>
      <x:c r="Z2174" s="20" t="n">
        <x:f>IF(Y2174&gt;1,Y2174/100,Y2174)</x:f>
        <x:v>0.2</x:v>
      </x:c>
      <x:c r="AA2174" s="28" t="n">
        <x:v>77.02</x:v>
      </x:c>
      <x:c r="AB2174" s="28" t="n">
        <x:v>171.97</x:v>
      </x:c>
      <x:c r="AC2174" s="28" t="str">
        <x:v>BOB</x:v>
      </x:c>
      <x:c r="AD2174" s="28" t="n">
        <x:f>IF(AC2174="USD",AB2174*'Parametros'!$B$4,AB2174)</x:f>
        <x:v>171.97</x:v>
      </x:c>
      <x:c r="AE2174" s="28" t="n">
        <x:f>W2174*X2174*(1-Z2174)</x:f>
        <x:v>171.96800000000002</x:v>
      </x:c>
      <x:c r="AF2174" s="28" t="n">
        <x:f>W2174*AA2174</x:f>
        <x:v>154.04</x:v>
      </x:c>
      <x:c r="AG2174" s="28" t="n">
        <x:f>AE2174-AF2174</x:f>
        <x:v>17.928000000000026</x:v>
      </x:c>
      <x:c r="AH2174" s="20" t="n">
        <x:f>IF(AE2174&gt;0,AG2174/AE2174,"")</x:f>
        <x:v>0.10425195385187956</x:v>
      </x:c>
      <x:c r="AI2174" s="28" t="n">
        <x:v>99266.26</x:v>
      </x:c>
      <x:c r="AJ2174" s="28"/>
      <x:c r="AK2174"/>
      <x:c r="AL2174" t="str">
        <x:v>Completado</x:v>
      </x:c>
      <x:c r="AM2174" t="str">
        <x:f>IF(W2174&lt;0,"Devuelto",AL2174)</x:f>
        <x:v>Completado</x:v>
      </x:c>
      <x:c r="AN2174" t="str">
        <x:v>Tarjeta</x:v>
      </x:c>
      <x:c r="AO2174" s="29" t="str">
        <x:v>Sin observación</x:v>
      </x:c>
      <x:c r="AP2174" t="str">
        <x:f>IF(D2174="","No","Sí")</x:f>
        <x:v>Sí</x:v>
      </x:c>
    </x:row>
    <x:row r="2175">
      <x:c r="A2175" t="n">
        <x:v>2175</x:v>
      </x:c>
      <x:c r="B2175" t="str">
        <x:v>VT0010324</x:v>
      </x:c>
      <x:c r="C2175" t="str">
        <x:v>45857</x:v>
      </x:c>
      <x:c r="D2175" s="27" t="n">
        <x:v>45857</x:v>
      </x:c>
      <x:c r="E2175" t="n">
        <x:f>IF(D2175="","",YEAR(D2175))</x:f>
        <x:v>2025</x:v>
      </x:c>
      <x:c r="F2175" t="n">
        <x:f>IF(D2175="","",MONTH(D2175))</x:f>
        <x:v>7</x:v>
      </x:c>
      <x:c r="G2175" t="str">
        <x:f>IF(D2175="","Fecha no disponible",TEXT(D2175,"mmmm"))</x:f>
        <x:v>July</x:v>
      </x:c>
      <x:c r="H2175" t="str">
        <x:f>IF(D2175="","Fecha no disponible",TEXT(D2175,"yyyy-mm"))</x:f>
        <x:v>2025-07</x:v>
      </x:c>
      <x:c r="I2175" t="str">
        <x:f>IF(D2175="","Fecha no disponible","T"&amp;ROUNDUP(MONTH(D2175)/3,0))</x:f>
        <x:v>T3</x:v>
      </x:c>
      <x:c r="J2175" t="str">
        <x:v>T008</x:v>
      </x:c>
      <x:c r="K2175" t="str">
        <x:v>Tienda Santa Cruz 4</x:v>
      </x:c>
      <x:c r="L2175" t="str">
        <x:v>Barrio</x:v>
      </x:c>
      <x:c r="M2175" t="str">
        <x:v>Santa Cruz</x:v>
      </x:c>
      <x:c r="N2175" t="str">
        <x:f>IFERROR(VLOOKUP(M2175,'Mapeos'!$A$4:$B$30,2,FALSE),M2175)</x:f>
        <x:v>Santa Cruz</x:v>
      </x:c>
      <x:c r="O2175" t="str">
        <x:v>C01501</x:v>
      </x:c>
      <x:c r="P2175" t="str">
        <x:v>Empresa</x:v>
      </x:c>
      <x:c r="Q2175" t="str">
        <x:v>P0034</x:v>
      </x:c>
      <x:c r="R2175" t="str">
        <x:v>Alimentos</x:v>
      </x:c>
      <x:c r="S2175" t="str">
        <x:v>Marca D</x:v>
      </x:c>
      <x:c r="T2175" t="str">
        <x:v>Tienda</x:v>
      </x:c>
      <x:c r="U2175" t="str">
        <x:f>IFERROR(VLOOKUP(T2175,'Mapeos'!$D$4:$E$25,2,FALSE),T2175)</x:f>
        <x:v>Tienda</x:v>
      </x:c>
      <x:c r="V2175" t="str">
        <x:v>V032</x:v>
      </x:c>
      <x:c r="W2175" t="n">
        <x:v>1</x:v>
      </x:c>
      <x:c r="X2175" s="28" t="n">
        <x:v>29.26</x:v>
      </x:c>
      <x:c r="Y2175" s="20" t="n">
        <x:v>0.25</x:v>
      </x:c>
      <x:c r="Z2175" s="20" t="n">
        <x:f>IF(Y2175&gt;1,Y2175/100,Y2175)</x:f>
        <x:v>0.25</x:v>
      </x:c>
      <x:c r="AA2175" s="28" t="n">
        <x:v>22.07</x:v>
      </x:c>
      <x:c r="AB2175" s="28" t="n">
        <x:v>21.95</x:v>
      </x:c>
      <x:c r="AC2175" s="28" t="str">
        <x:v>BOB</x:v>
      </x:c>
      <x:c r="AD2175" s="28" t="n">
        <x:f>IF(AC2175="USD",AB2175*'Parametros'!$B$4,AB2175)</x:f>
        <x:v>21.95</x:v>
      </x:c>
      <x:c r="AE2175" s="28" t="n">
        <x:f>W2175*X2175*(1-Z2175)</x:f>
        <x:v>21.945</x:v>
      </x:c>
      <x:c r="AF2175" s="28" t="n">
        <x:f>W2175*AA2175</x:f>
        <x:v>22.07</x:v>
      </x:c>
      <x:c r="AG2175" s="28" t="n">
        <x:f>AE2175-AF2175</x:f>
        <x:v>-0.125</x:v>
      </x:c>
      <x:c r="AH2175" s="20" t="n">
        <x:f>IF(AE2175&gt;0,AG2175/AE2175,"")</x:f>
        <x:v>-0.005696058327637275</x:v>
      </x:c>
      <x:c r="AI2175" s="28" t="n">
        <x:v>164465.29</x:v>
      </x:c>
      <x:c r="AJ2175" s="28" t="n">
        <x:v>0</x:v>
      </x:c>
      <x:c r="AK2175" t="n">
        <x:v>15</x:v>
      </x:c>
      <x:c r="AL2175" t="str">
        <x:v>Completado</x:v>
      </x:c>
      <x:c r="AM2175" t="str">
        <x:f>IF(W2175&lt;0,"Devuelto",AL2175)</x:f>
        <x:v>Completado</x:v>
      </x:c>
      <x:c r="AN2175" t="str">
        <x:v>QR</x:v>
      </x:c>
      <x:c r="AO2175" s="29" t="str">
        <x:v>Sin observación</x:v>
      </x:c>
      <x:c r="AP2175" t="str">
        <x:f>IF(D2175="","No","Sí")</x:f>
        <x:v>Sí</x:v>
      </x:c>
    </x:row>
    <x:row r="2176">
      <x:c r="A2176" t="n">
        <x:v>2176</x:v>
      </x:c>
      <x:c r="B2176" t="str">
        <x:v>VT0010329</x:v>
      </x:c>
      <x:c r="C2176" t="str">
        <x:v>46007</x:v>
      </x:c>
      <x:c r="D2176" s="27" t="n">
        <x:v>46007</x:v>
      </x:c>
      <x:c r="E2176" t="n">
        <x:f>IF(D2176="","",YEAR(D2176))</x:f>
        <x:v>2025</x:v>
      </x:c>
      <x:c r="F2176" t="n">
        <x:f>IF(D2176="","",MONTH(D2176))</x:f>
        <x:v>12</x:v>
      </x:c>
      <x:c r="G2176" t="str">
        <x:f>IF(D2176="","Fecha no disponible",TEXT(D2176,"mmmm"))</x:f>
        <x:v>December</x:v>
      </x:c>
      <x:c r="H2176" t="str">
        <x:f>IF(D2176="","Fecha no disponible",TEXT(D2176,"yyyy-mm"))</x:f>
        <x:v>2025-12</x:v>
      </x:c>
      <x:c r="I2176" t="str">
        <x:f>IF(D2176="","Fecha no disponible","T"&amp;ROUNDUP(MONTH(D2176)/3,0))</x:f>
        <x:v>T4</x:v>
      </x:c>
      <x:c r="J2176" t="str">
        <x:v>T002</x:v>
      </x:c>
      <x:c r="K2176" t="str">
        <x:v>Tienda La Paz 2</x:v>
      </x:c>
      <x:c r="L2176" t="str">
        <x:v>Mall</x:v>
      </x:c>
      <x:c r="M2176" t="str">
        <x:v>La Paz</x:v>
      </x:c>
      <x:c r="N2176" t="str">
        <x:f>IFERROR(VLOOKUP(M2176,'Mapeos'!$A$4:$B$30,2,FALSE),M2176)</x:f>
        <x:v>La Paz</x:v>
      </x:c>
      <x:c r="O2176" t="str">
        <x:v>C01233</x:v>
      </x:c>
      <x:c r="P2176" t="str">
        <x:v>Masivo</x:v>
      </x:c>
      <x:c r="Q2176" t="str">
        <x:v>P0031</x:v>
      </x:c>
      <x:c r="R2176" t="str">
        <x:v>Alimentos</x:v>
      </x:c>
      <x:c r="S2176" t="str">
        <x:v>Marca B</x:v>
      </x:c>
      <x:c r="T2176" t="str">
        <x:v>Tienda</x:v>
      </x:c>
      <x:c r="U2176" t="str">
        <x:f>IFERROR(VLOOKUP(T2176,'Mapeos'!$D$4:$E$25,2,FALSE),T2176)</x:f>
        <x:v>Tienda</x:v>
      </x:c>
      <x:c r="V2176" t="str">
        <x:v>V024</x:v>
      </x:c>
      <x:c r="W2176" t="n">
        <x:v>1</x:v>
      </x:c>
      <x:c r="X2176" s="28" t="n">
        <x:v>50.52</x:v>
      </x:c>
      <x:c r="Y2176" s="20" t="n">
        <x:v>0</x:v>
      </x:c>
      <x:c r="Z2176" s="20" t="n">
        <x:f>IF(Y2176&gt;1,Y2176/100,Y2176)</x:f>
        <x:v>0</x:v>
      </x:c>
      <x:c r="AA2176" s="28" t="n">
        <x:v>36.49</x:v>
      </x:c>
      <x:c r="AB2176" s="28" t="n">
        <x:v>50.52</x:v>
      </x:c>
      <x:c r="AC2176" s="28" t="str">
        <x:v>BOB</x:v>
      </x:c>
      <x:c r="AD2176" s="28" t="n">
        <x:f>IF(AC2176="USD",AB2176*'Parametros'!$B$4,AB2176)</x:f>
        <x:v>50.52</x:v>
      </x:c>
      <x:c r="AE2176" s="28" t="n">
        <x:f>W2176*X2176*(1-Z2176)</x:f>
        <x:v>50.52</x:v>
      </x:c>
      <x:c r="AF2176" s="28" t="n">
        <x:f>W2176*AA2176</x:f>
        <x:v>36.49</x:v>
      </x:c>
      <x:c r="AG2176" s="28" t="n">
        <x:f>AE2176-AF2176</x:f>
        <x:v>14.030000000000001</x:v>
      </x:c>
      <x:c r="AH2176" s="20" t="n">
        <x:f>IF(AE2176&gt;0,AG2176/AE2176,"")</x:f>
        <x:v>0.27771179730799683</x:v>
      </x:c>
      <x:c r="AI2176" s="28" t="n">
        <x:v>139219.44</x:v>
      </x:c>
      <x:c r="AJ2176" s="28"/>
      <x:c r="AK2176"/>
      <x:c r="AL2176" t="str">
        <x:v>Completado</x:v>
      </x:c>
      <x:c r="AM2176" t="str">
        <x:f>IF(W2176&lt;0,"Devuelto",AL2176)</x:f>
        <x:v>Completado</x:v>
      </x:c>
      <x:c r="AN2176" t="str">
        <x:v>Transferencia</x:v>
      </x:c>
      <x:c r="AO2176" s="29" t="str">
        <x:v>Sin observación</x:v>
      </x:c>
      <x:c r="AP2176" t="str">
        <x:f>IF(D2176="","No","Sí")</x:f>
        <x:v>Sí</x:v>
      </x:c>
    </x:row>
    <x:row r="2177">
      <x:c r="A2177" t="n">
        <x:v>2177</x:v>
      </x:c>
      <x:c r="B2177" t="str">
        <x:v>VT0010333</x:v>
      </x:c>
      <x:c r="C2177" t="str">
        <x:v>45792</x:v>
      </x:c>
      <x:c r="D2177" s="27" t="n">
        <x:v>45792</x:v>
      </x:c>
      <x:c r="E2177" t="n">
        <x:f>IF(D2177="","",YEAR(D2177))</x:f>
        <x:v>2025</x:v>
      </x:c>
      <x:c r="F2177" t="n">
        <x:f>IF(D2177="","",MONTH(D2177))</x:f>
        <x:v>5</x:v>
      </x:c>
      <x:c r="G2177" t="str">
        <x:f>IF(D2177="","Fecha no disponible",TEXT(D2177,"mmmm"))</x:f>
        <x:v>May</x:v>
      </x:c>
      <x:c r="H2177" t="str">
        <x:f>IF(D2177="","Fecha no disponible",TEXT(D2177,"yyyy-mm"))</x:f>
        <x:v>2025-05</x:v>
      </x:c>
      <x:c r="I2177" t="str">
        <x:f>IF(D2177="","Fecha no disponible","T"&amp;ROUNDUP(MONTH(D2177)/3,0))</x:f>
        <x:v>T2</x:v>
      </x:c>
      <x:c r="J2177" t="str">
        <x:v>T014</x:v>
      </x:c>
      <x:c r="K2177" t="str">
        <x:v>Tienda Potosí 2</x:v>
      </x:c>
      <x:c r="L2177" t="str">
        <x:v>Barrio</x:v>
      </x:c>
      <x:c r="M2177" t="str">
        <x:v>Potosí</x:v>
      </x:c>
      <x:c r="N2177" t="str">
        <x:f>IFERROR(VLOOKUP(M2177,'Mapeos'!$A$4:$B$30,2,FALSE),M2177)</x:f>
        <x:v>Potosí</x:v>
      </x:c>
      <x:c r="O2177" t="str">
        <x:v>C01720</x:v>
      </x:c>
      <x:c r="P2177" t="str">
        <x:v>Masivo</x:v>
      </x:c>
      <x:c r="Q2177" t="str">
        <x:v>P0139</x:v>
      </x:c>
      <x:c r="R2177" t="str">
        <x:v>Hogar</x:v>
      </x:c>
      <x:c r="S2177" t="str">
        <x:v>Marca D</x:v>
      </x:c>
      <x:c r="T2177" t="str">
        <x:v>Tienda</x:v>
      </x:c>
      <x:c r="U2177" t="str">
        <x:f>IFERROR(VLOOKUP(T2177,'Mapeos'!$D$4:$E$25,2,FALSE),T2177)</x:f>
        <x:v>Tienda</x:v>
      </x:c>
      <x:c r="V2177" t="str">
        <x:v>V029</x:v>
      </x:c>
      <x:c r="W2177" t="n">
        <x:v>2</x:v>
      </x:c>
      <x:c r="X2177" s="28" t="n">
        <x:v>286.12</x:v>
      </x:c>
      <x:c r="Y2177" s="20" t="n">
        <x:v>0.05</x:v>
      </x:c>
      <x:c r="Z2177" s="20" t="n">
        <x:f>IF(Y2177&gt;1,Y2177/100,Y2177)</x:f>
        <x:v>0.05</x:v>
      </x:c>
      <x:c r="AA2177" s="28" t="n">
        <x:v>182.66</x:v>
      </x:c>
      <x:c r="AB2177" s="28" t="n">
        <x:v>543.63</x:v>
      </x:c>
      <x:c r="AC2177" s="28" t="str">
        <x:v>BOB</x:v>
      </x:c>
      <x:c r="AD2177" s="28" t="n">
        <x:f>IF(AC2177="USD",AB2177*'Parametros'!$B$4,AB2177)</x:f>
        <x:v>543.63</x:v>
      </x:c>
      <x:c r="AE2177" s="28" t="n">
        <x:f>W2177*X2177*(1-Z2177)</x:f>
        <x:v>543.6279999999999</x:v>
      </x:c>
      <x:c r="AF2177" s="28" t="n">
        <x:f>W2177*AA2177</x:f>
        <x:v>365.32</x:v>
      </x:c>
      <x:c r="AG2177" s="28" t="n">
        <x:f>AE2177-AF2177</x:f>
        <x:v>178.30799999999994</x:v>
      </x:c>
      <x:c r="AH2177" s="20" t="n">
        <x:f>IF(AE2177&gt;0,AG2177/AE2177,"")</x:f>
        <x:v>0.32799635044552516</x:v>
      </x:c>
      <x:c r="AI2177" s="28" t="n">
        <x:v>121245.57</x:v>
      </x:c>
      <x:c r="AJ2177" s="28"/>
      <x:c r="AK2177"/>
      <x:c r="AL2177" t="str">
        <x:v>Completado</x:v>
      </x:c>
      <x:c r="AM2177" t="str">
        <x:f>IF(W2177&lt;0,"Devuelto",AL2177)</x:f>
        <x:v>Completado</x:v>
      </x:c>
      <x:c r="AN2177" t="str">
        <x:v>Tarjeta</x:v>
      </x:c>
      <x:c r="AO2177" s="29" t="str">
        <x:v>Sin observación</x:v>
      </x:c>
      <x:c r="AP2177" t="str">
        <x:f>IF(D2177="","No","Sí")</x:f>
        <x:v>Sí</x:v>
      </x:c>
    </x:row>
    <x:row r="2178">
      <x:c r="A2178" t="n">
        <x:v>2178</x:v>
      </x:c>
      <x:c r="B2178" t="str">
        <x:v>VT0010338</x:v>
      </x:c>
      <x:c r="C2178" t="str">
        <x:v>46194</x:v>
      </x:c>
      <x:c r="D2178" s="27" t="n">
        <x:v>46194</x:v>
      </x:c>
      <x:c r="E2178" t="n">
        <x:f>IF(D2178="","",YEAR(D2178))</x:f>
        <x:v>2026</x:v>
      </x:c>
      <x:c r="F2178" t="n">
        <x:f>IF(D2178="","",MONTH(D2178))</x:f>
        <x:v>6</x:v>
      </x:c>
      <x:c r="G2178" t="str">
        <x:f>IF(D2178="","Fecha no disponible",TEXT(D2178,"mmmm"))</x:f>
        <x:v>June</x:v>
      </x:c>
      <x:c r="H2178" t="str">
        <x:f>IF(D2178="","Fecha no disponible",TEXT(D2178,"yyyy-mm"))</x:f>
        <x:v>2026-06</x:v>
      </x:c>
      <x:c r="I2178" t="str">
        <x:f>IF(D2178="","Fecha no disponible","T"&amp;ROUNDUP(MONTH(D2178)/3,0))</x:f>
        <x:v>T2</x:v>
      </x:c>
      <x:c r="J2178" t="str">
        <x:v>T002</x:v>
      </x:c>
      <x:c r="K2178" t="str">
        <x:v>Tienda La Paz 2</x:v>
      </x:c>
      <x:c r="L2178" t="str">
        <x:v>Mall</x:v>
      </x:c>
      <x:c r="M2178" t="str">
        <x:v>La Paz</x:v>
      </x:c>
      <x:c r="N2178" t="str">
        <x:f>IFERROR(VLOOKUP(M2178,'Mapeos'!$A$4:$B$30,2,FALSE),M2178)</x:f>
        <x:v>La Paz</x:v>
      </x:c>
      <x:c r="O2178" t="str">
        <x:v>C00458</x:v>
      </x:c>
      <x:c r="P2178" t="str">
        <x:v>Premium</x:v>
      </x:c>
      <x:c r="Q2178" t="str">
        <x:v>P0045</x:v>
      </x:c>
      <x:c r="R2178" t="str">
        <x:v>Hogar</x:v>
      </x:c>
      <x:c r="S2178" t="str">
        <x:v>Marca D</x:v>
      </x:c>
      <x:c r="T2178" t="str">
        <x:v>Marketplace</x:v>
      </x:c>
      <x:c r="U2178" t="str">
        <x:f>IFERROR(VLOOKUP(T2178,'Mapeos'!$D$4:$E$25,2,FALSE),T2178)</x:f>
        <x:v>Marketplace</x:v>
      </x:c>
      <x:c r="V2178" t="str">
        <x:v>V006</x:v>
      </x:c>
      <x:c r="W2178" t="n">
        <x:v>-1</x:v>
      </x:c>
      <x:c r="X2178" s="28" t="n">
        <x:v>249.04</x:v>
      </x:c>
      <x:c r="Y2178" s="20" t="n">
        <x:v>0.25</x:v>
      </x:c>
      <x:c r="Z2178" s="20" t="n">
        <x:f>IF(Y2178&gt;1,Y2178/100,Y2178)</x:f>
        <x:v>0.25</x:v>
      </x:c>
      <x:c r="AA2178" s="28" t="n">
        <x:v>123.6</x:v>
      </x:c>
      <x:c r="AB2178" s="28" t="n">
        <x:v>-186.78</x:v>
      </x:c>
      <x:c r="AC2178" s="28" t="str">
        <x:v>BOB</x:v>
      </x:c>
      <x:c r="AD2178" s="28" t="n">
        <x:f>IF(AC2178="USD",AB2178*'Parametros'!$B$4,AB2178)</x:f>
        <x:v>-186.78</x:v>
      </x:c>
      <x:c r="AE2178" s="28" t="n">
        <x:f>W2178*X2178*(1-Z2178)</x:f>
        <x:v>-186.78</x:v>
      </x:c>
      <x:c r="AF2178" s="28" t="n">
        <x:f>W2178*AA2178</x:f>
        <x:v>-123.6</x:v>
      </x:c>
      <x:c r="AG2178" s="28" t="n">
        <x:f>AE2178-AF2178</x:f>
        <x:v>-63.18000000000001</x:v>
      </x:c>
      <x:c r="AH2178" s="20" t="str">
        <x:f>IF(AE2178&gt;0,AG2178/AE2178,"")</x:f>
      </x:c>
      <x:c r="AI2178" s="28" t="n">
        <x:v>93323.32</x:v>
      </x:c>
      <x:c r="AJ2178" s="28"/>
      <x:c r="AK2178"/>
      <x:c r="AL2178" t="str">
        <x:v>Devuelto</x:v>
      </x:c>
      <x:c r="AM2178" t="str">
        <x:f>IF(W2178&lt;0,"Devuelto",AL2178)</x:f>
        <x:v>Devuelto</x:v>
      </x:c>
      <x:c r="AN2178" t="str">
        <x:v>Transferencia</x:v>
      </x:c>
      <x:c r="AO2178" s="29" t="str">
        <x:v>Sin observación</x:v>
      </x:c>
      <x:c r="AP2178" t="str">
        <x:f>IF(D2178="","No","Sí")</x:f>
        <x:v>Sí</x:v>
      </x:c>
    </x:row>
    <x:row r="2179">
      <x:c r="A2179" t="n">
        <x:v>2179</x:v>
      </x:c>
      <x:c r="B2179" t="str">
        <x:v>VT0010343</x:v>
      </x:c>
      <x:c r="C2179" t="str">
        <x:v>45361</x:v>
      </x:c>
      <x:c r="D2179" s="27" t="n">
        <x:v>45361</x:v>
      </x:c>
      <x:c r="E2179" t="n">
        <x:f>IF(D2179="","",YEAR(D2179))</x:f>
        <x:v>2024</x:v>
      </x:c>
      <x:c r="F2179" t="n">
        <x:f>IF(D2179="","",MONTH(D2179))</x:f>
        <x:v>3</x:v>
      </x:c>
      <x:c r="G2179" t="str">
        <x:f>IF(D2179="","Fecha no disponible",TEXT(D2179,"mmmm"))</x:f>
        <x:v>March</x:v>
      </x:c>
      <x:c r="H2179" t="str">
        <x:f>IF(D2179="","Fecha no disponible",TEXT(D2179,"yyyy-mm"))</x:f>
        <x:v>2024-03</x:v>
      </x:c>
      <x:c r="I2179" t="str">
        <x:f>IF(D2179="","Fecha no disponible","T"&amp;ROUNDUP(MONTH(D2179)/3,0))</x:f>
        <x:v>T1</x:v>
      </x:c>
      <x:c r="J2179" t="str">
        <x:v>T011</x:v>
      </x:c>
      <x:c r="K2179" t="str">
        <x:v>Tienda Cochabamba 3</x:v>
      </x:c>
      <x:c r="L2179" t="str">
        <x:v>Mall</x:v>
      </x:c>
      <x:c r="M2179" t="str">
        <x:v>Cochabamba</x:v>
      </x:c>
      <x:c r="N2179" t="str">
        <x:f>IFERROR(VLOOKUP(M2179,'Mapeos'!$A$4:$B$30,2,FALSE),M2179)</x:f>
        <x:v>Cochabamba</x:v>
      </x:c>
      <x:c r="O2179" t="str">
        <x:v>C01409</x:v>
      </x:c>
      <x:c r="P2179" t="str">
        <x:v>Empresa</x:v>
      </x:c>
      <x:c r="Q2179" t="str">
        <x:v>P0112</x:v>
      </x:c>
      <x:c r="R2179" t="str">
        <x:v>Deportes</x:v>
      </x:c>
      <x:c r="S2179" t="str">
        <x:v>Marca A</x:v>
      </x:c>
      <x:c r="T2179" t="str">
        <x:v>E-commerce</x:v>
      </x:c>
      <x:c r="U2179" t="str">
        <x:f>IFERROR(VLOOKUP(T2179,'Mapeos'!$D$4:$E$25,2,FALSE),T2179)</x:f>
        <x:v>E-commerce</x:v>
      </x:c>
      <x:c r="V2179" t="str">
        <x:v>V019</x:v>
      </x:c>
      <x:c r="W2179" t="n">
        <x:v>3</x:v>
      </x:c>
      <x:c r="X2179" s="28" t="n">
        <x:v>233.13</x:v>
      </x:c>
      <x:c r="Y2179" s="20" t="n">
        <x:v>0.05</x:v>
      </x:c>
      <x:c r="Z2179" s="20" t="n">
        <x:f>IF(Y2179&gt;1,Y2179/100,Y2179)</x:f>
        <x:v>0.05</x:v>
      </x:c>
      <x:c r="AA2179" s="28" t="n">
        <x:v>167.96</x:v>
      </x:c>
      <x:c r="AB2179" s="28" t="n">
        <x:v>664.42</x:v>
      </x:c>
      <x:c r="AC2179" s="28" t="str">
        <x:v>BOB</x:v>
      </x:c>
      <x:c r="AD2179" s="28" t="n">
        <x:f>IF(AC2179="USD",AB2179*'Parametros'!$B$4,AB2179)</x:f>
        <x:v>664.42</x:v>
      </x:c>
      <x:c r="AE2179" s="28" t="n">
        <x:f>W2179*X2179*(1-Z2179)</x:f>
        <x:v>664.4205</x:v>
      </x:c>
      <x:c r="AF2179" s="28" t="n">
        <x:f>W2179*AA2179</x:f>
        <x:v>503.88</x:v>
      </x:c>
      <x:c r="AG2179" s="28" t="n">
        <x:f>AE2179-AF2179</x:f>
        <x:v>160.54049999999995</x:v>
      </x:c>
      <x:c r="AH2179" s="20" t="n">
        <x:f>IF(AE2179&gt;0,AG2179/AE2179,"")</x:f>
        <x:v>0.24162484450735636</x:v>
      </x:c>
      <x:c r="AI2179" s="28" t="n">
        <x:v>63018.64</x:v>
      </x:c>
      <x:c r="AJ2179" s="28"/>
      <x:c r="AK2179"/>
      <x:c r="AL2179" t="str">
        <x:v>Completado</x:v>
      </x:c>
      <x:c r="AM2179" t="str">
        <x:f>IF(W2179&lt;0,"Devuelto",AL2179)</x:f>
        <x:v>Completado</x:v>
      </x:c>
      <x:c r="AN2179" t="str">
        <x:v>QR</x:v>
      </x:c>
      <x:c r="AO2179" s="29" t="str">
        <x:v>Sin observación</x:v>
      </x:c>
      <x:c r="AP2179" t="str">
        <x:f>IF(D2179="","No","Sí")</x:f>
        <x:v>Sí</x:v>
      </x:c>
    </x:row>
    <x:row r="2180">
      <x:c r="A2180" t="n">
        <x:v>2180</x:v>
      </x:c>
      <x:c r="B2180" t="str">
        <x:v>VT0010348</x:v>
      </x:c>
      <x:c r="C2180" t="str">
        <x:v>46121</x:v>
      </x:c>
      <x:c r="D2180" s="27" t="n">
        <x:v>46121</x:v>
      </x:c>
      <x:c r="E2180" t="n">
        <x:f>IF(D2180="","",YEAR(D2180))</x:f>
        <x:v>2026</x:v>
      </x:c>
      <x:c r="F2180" t="n">
        <x:f>IF(D2180="","",MONTH(D2180))</x:f>
        <x:v>4</x:v>
      </x:c>
      <x:c r="G2180" t="str">
        <x:f>IF(D2180="","Fecha no disponible",TEXT(D2180,"mmmm"))</x:f>
        <x:v>April</x:v>
      </x:c>
      <x:c r="H2180" t="str">
        <x:f>IF(D2180="","Fecha no disponible",TEXT(D2180,"yyyy-mm"))</x:f>
        <x:v>2026-04</x:v>
      </x:c>
      <x:c r="I2180" t="str">
        <x:f>IF(D2180="","Fecha no disponible","T"&amp;ROUNDUP(MONTH(D2180)/3,0))</x:f>
        <x:v>T2</x:v>
      </x:c>
      <x:c r="J2180" t="str">
        <x:v>T015</x:v>
      </x:c>
      <x:c r="K2180" t="str">
        <x:v>Tienda Potosí 3</x:v>
      </x:c>
      <x:c r="L2180" t="str">
        <x:v>Mall</x:v>
      </x:c>
      <x:c r="M2180" t="str">
        <x:v>Potosí</x:v>
      </x:c>
      <x:c r="N2180" t="str">
        <x:f>IFERROR(VLOOKUP(M2180,'Mapeos'!$A$4:$B$30,2,FALSE),M2180)</x:f>
        <x:v>Potosí</x:v>
      </x:c>
      <x:c r="O2180" t="str">
        <x:v>C01290</x:v>
      </x:c>
      <x:c r="P2180" t="str">
        <x:v>Premium</x:v>
      </x:c>
      <x:c r="Q2180" t="str">
        <x:v>P0068</x:v>
      </x:c>
      <x:c r="R2180" t="str">
        <x:v>Hogar</x:v>
      </x:c>
      <x:c r="S2180" t="str">
        <x:v>Marca D</x:v>
      </x:c>
      <x:c r="T2180" t="str">
        <x:v>Tienda</x:v>
      </x:c>
      <x:c r="U2180" t="str">
        <x:f>IFERROR(VLOOKUP(T2180,'Mapeos'!$D$4:$E$25,2,FALSE),T2180)</x:f>
        <x:v>Tienda</x:v>
      </x:c>
      <x:c r="V2180" t="str">
        <x:v>V018</x:v>
      </x:c>
      <x:c r="W2180" t="n">
        <x:v>5</x:v>
      </x:c>
      <x:c r="X2180" s="28" t="n">
        <x:v>174.48</x:v>
      </x:c>
      <x:c r="Y2180" s="20" t="n">
        <x:v>0.05</x:v>
      </x:c>
      <x:c r="Z2180" s="20" t="n">
        <x:f>IF(Y2180&gt;1,Y2180/100,Y2180)</x:f>
        <x:v>0.05</x:v>
      </x:c>
      <x:c r="AA2180" s="28" t="n">
        <x:v>87.26</x:v>
      </x:c>
      <x:c r="AB2180" s="28" t="n">
        <x:v>828.78</x:v>
      </x:c>
      <x:c r="AC2180" s="28" t="str">
        <x:v>BOB</x:v>
      </x:c>
      <x:c r="AD2180" s="28" t="n">
        <x:f>IF(AC2180="USD",AB2180*'Parametros'!$B$4,AB2180)</x:f>
        <x:v>828.78</x:v>
      </x:c>
      <x:c r="AE2180" s="28" t="n">
        <x:f>W2180*X2180*(1-Z2180)</x:f>
        <x:v>828.78</x:v>
      </x:c>
      <x:c r="AF2180" s="28" t="n">
        <x:f>W2180*AA2180</x:f>
        <x:v>436.3</x:v>
      </x:c>
      <x:c r="AG2180" s="28" t="n">
        <x:f>AE2180-AF2180</x:f>
        <x:v>392.47999999999996</x:v>
      </x:c>
      <x:c r="AH2180" s="20" t="n">
        <x:f>IF(AE2180&gt;0,AG2180/AE2180,"")</x:f>
        <x:v>0.4735635512439972</x:v>
      </x:c>
      <x:c r="AI2180" s="28" t="n">
        <x:v>193572.77</x:v>
      </x:c>
      <x:c r="AJ2180" s="28"/>
      <x:c r="AK2180"/>
      <x:c r="AL2180" t="str">
        <x:v>Completado</x:v>
      </x:c>
      <x:c r="AM2180" t="str">
        <x:f>IF(W2180&lt;0,"Devuelto",AL2180)</x:f>
        <x:v>Completado</x:v>
      </x:c>
      <x:c r="AN2180" t="str">
        <x:v>Tarjeta</x:v>
      </x:c>
      <x:c r="AO2180" s="29" t="str">
        <x:v>Sin observación</x:v>
      </x:c>
      <x:c r="AP2180" t="str">
        <x:f>IF(D2180="","No","Sí")</x:f>
        <x:v>Sí</x:v>
      </x:c>
    </x:row>
    <x:row r="2181">
      <x:c r="A2181" t="n">
        <x:v>2181</x:v>
      </x:c>
      <x:c r="B2181" t="str">
        <x:v>VT0010352</x:v>
      </x:c>
      <x:c r="C2181" t="str">
        <x:v>45830</x:v>
      </x:c>
      <x:c r="D2181" s="27" t="n">
        <x:v>45830</x:v>
      </x:c>
      <x:c r="E2181" t="n">
        <x:f>IF(D2181="","",YEAR(D2181))</x:f>
        <x:v>2025</x:v>
      </x:c>
      <x:c r="F2181" t="n">
        <x:f>IF(D2181="","",MONTH(D2181))</x:f>
        <x:v>6</x:v>
      </x:c>
      <x:c r="G2181" t="str">
        <x:f>IF(D2181="","Fecha no disponible",TEXT(D2181,"mmmm"))</x:f>
        <x:v>June</x:v>
      </x:c>
      <x:c r="H2181" t="str">
        <x:f>IF(D2181="","Fecha no disponible",TEXT(D2181,"yyyy-mm"))</x:f>
        <x:v>2025-06</x:v>
      </x:c>
      <x:c r="I2181" t="str">
        <x:f>IF(D2181="","Fecha no disponible","T"&amp;ROUNDUP(MONTH(D2181)/3,0))</x:f>
        <x:v>T2</x:v>
      </x:c>
      <x:c r="J2181" t="str">
        <x:v>T008</x:v>
      </x:c>
      <x:c r="K2181" t="str">
        <x:v>Tienda Santa Cruz 4</x:v>
      </x:c>
      <x:c r="L2181" t="str">
        <x:v>Barrio</x:v>
      </x:c>
      <x:c r="M2181" t="str">
        <x:v>Santa Cruz</x:v>
      </x:c>
      <x:c r="N2181" t="str">
        <x:f>IFERROR(VLOOKUP(M2181,'Mapeos'!$A$4:$B$30,2,FALSE),M2181)</x:f>
        <x:v>Santa Cruz</x:v>
      </x:c>
      <x:c r="O2181" t="str">
        <x:v>C01732</x:v>
      </x:c>
      <x:c r="P2181" t="str">
        <x:v>Masivo</x:v>
      </x:c>
      <x:c r="Q2181" t="str">
        <x:v>P0055</x:v>
      </x:c>
      <x:c r="R2181" t="str">
        <x:v>Alimentos</x:v>
      </x:c>
      <x:c r="S2181" t="str">
        <x:v>Marca C</x:v>
      </x:c>
      <x:c r="T2181" t="str">
        <x:v>Marketplace</x:v>
      </x:c>
      <x:c r="U2181" t="str">
        <x:f>IFERROR(VLOOKUP(T2181,'Mapeos'!$D$4:$E$25,2,FALSE),T2181)</x:f>
        <x:v>Marketplace</x:v>
      </x:c>
      <x:c r="V2181" t="str">
        <x:v>V034</x:v>
      </x:c>
      <x:c r="W2181" t="n">
        <x:v>1</x:v>
      </x:c>
      <x:c r="X2181" s="28" t="n">
        <x:v>41.38</x:v>
      </x:c>
      <x:c r="Y2181" s="20" t="n">
        <x:v>0.25</x:v>
      </x:c>
      <x:c r="Z2181" s="20" t="n">
        <x:f>IF(Y2181&gt;1,Y2181/100,Y2181)</x:f>
        <x:v>0.25</x:v>
      </x:c>
      <x:c r="AA2181" s="28" t="n">
        <x:v>26.99</x:v>
      </x:c>
      <x:c r="AB2181" s="28" t="n">
        <x:v>31.04</x:v>
      </x:c>
      <x:c r="AC2181" s="28" t="str">
        <x:v>BOB</x:v>
      </x:c>
      <x:c r="AD2181" s="28" t="n">
        <x:f>IF(AC2181="USD",AB2181*'Parametros'!$B$4,AB2181)</x:f>
        <x:v>31.04</x:v>
      </x:c>
      <x:c r="AE2181" s="28" t="n">
        <x:f>W2181*X2181*(1-Z2181)</x:f>
        <x:v>31.035000000000004</x:v>
      </x:c>
      <x:c r="AF2181" s="28" t="n">
        <x:f>W2181*AA2181</x:f>
        <x:v>26.99</x:v>
      </x:c>
      <x:c r="AG2181" s="28" t="n">
        <x:f>AE2181-AF2181</x:f>
        <x:v>4.045000000000005</x:v>
      </x:c>
      <x:c r="AH2181" s="20" t="n">
        <x:f>IF(AE2181&gt;0,AG2181/AE2181,"")</x:f>
        <x:v>0.13033671661027887</x:v>
      </x:c>
      <x:c r="AI2181" s="28" t="n">
        <x:v>100257.29</x:v>
      </x:c>
      <x:c r="AJ2181" s="28"/>
      <x:c r="AK2181"/>
      <x:c r="AL2181" t="str">
        <x:v>Completado</x:v>
      </x:c>
      <x:c r="AM2181" t="str">
        <x:f>IF(W2181&lt;0,"Devuelto",AL2181)</x:f>
        <x:v>Completado</x:v>
      </x:c>
      <x:c r="AN2181" t="str">
        <x:v>QR</x:v>
      </x:c>
      <x:c r="AO2181" s="29" t="str">
        <x:v>Sin observación</x:v>
      </x:c>
      <x:c r="AP2181" t="str">
        <x:f>IF(D2181="","No","Sí")</x:f>
        <x:v>Sí</x:v>
      </x:c>
    </x:row>
    <x:row r="2182">
      <x:c r="A2182" t="n">
        <x:v>2182</x:v>
      </x:c>
      <x:c r="B2182" t="str">
        <x:v>VT0010357</x:v>
      </x:c>
      <x:c r="C2182" t="str">
        <x:v>45419</x:v>
      </x:c>
      <x:c r="D2182" s="27" t="n">
        <x:v>45419</x:v>
      </x:c>
      <x:c r="E2182" t="n">
        <x:f>IF(D2182="","",YEAR(D2182))</x:f>
        <x:v>2024</x:v>
      </x:c>
      <x:c r="F2182" t="n">
        <x:f>IF(D2182="","",MONTH(D2182))</x:f>
        <x:v>5</x:v>
      </x:c>
      <x:c r="G2182" t="str">
        <x:f>IF(D2182="","Fecha no disponible",TEXT(D2182,"mmmm"))</x:f>
        <x:v>May</x:v>
      </x:c>
      <x:c r="H2182" t="str">
        <x:f>IF(D2182="","Fecha no disponible",TEXT(D2182,"yyyy-mm"))</x:f>
        <x:v>2024-05</x:v>
      </x:c>
      <x:c r="I2182" t="str">
        <x:f>IF(D2182="","Fecha no disponible","T"&amp;ROUNDUP(MONTH(D2182)/3,0))</x:f>
        <x:v>T2</x:v>
      </x:c>
      <x:c r="J2182" t="str">
        <x:v>T016</x:v>
      </x:c>
      <x:c r="K2182" t="str">
        <x:v>Tienda Potosí 4</x:v>
      </x:c>
      <x:c r="L2182" t="str">
        <x:v>Centro</x:v>
      </x:c>
      <x:c r="M2182" t="str">
        <x:v>Potosí</x:v>
      </x:c>
      <x:c r="N2182" t="str">
        <x:f>IFERROR(VLOOKUP(M2182,'Mapeos'!$A$4:$B$30,2,FALSE),M2182)</x:f>
        <x:v>Potosí</x:v>
      </x:c>
      <x:c r="O2182" t="str">
        <x:v>C01187</x:v>
      </x:c>
      <x:c r="P2182" t="str">
        <x:v>Empresa</x:v>
      </x:c>
      <x:c r="Q2182" t="str">
        <x:v>P0038</x:v>
      </x:c>
      <x:c r="R2182" t="str">
        <x:v>Deportes</x:v>
      </x:c>
      <x:c r="S2182" t="str">
        <x:v>Marca A</x:v>
      </x:c>
      <x:c r="T2182" t="str">
        <x:v>Tienda</x:v>
      </x:c>
      <x:c r="U2182" t="str">
        <x:f>IFERROR(VLOOKUP(T2182,'Mapeos'!$D$4:$E$25,2,FALSE),T2182)</x:f>
        <x:v>Tienda</x:v>
      </x:c>
      <x:c r="V2182" t="str">
        <x:v>V010</x:v>
      </x:c>
      <x:c r="W2182" t="n">
        <x:v>-4</x:v>
      </x:c>
      <x:c r="X2182" s="28" t="n">
        <x:v>299.12</x:v>
      </x:c>
      <x:c r="Y2182" s="20" t="n">
        <x:v>0.25</x:v>
      </x:c>
      <x:c r="Z2182" s="20" t="n">
        <x:f>IF(Y2182&gt;1,Y2182/100,Y2182)</x:f>
        <x:v>0.25</x:v>
      </x:c>
      <x:c r="AA2182" s="28" t="n">
        <x:v>203.7</x:v>
      </x:c>
      <x:c r="AB2182" s="28" t="n">
        <x:v>-897.36</x:v>
      </x:c>
      <x:c r="AC2182" s="28" t="str">
        <x:v>BOB</x:v>
      </x:c>
      <x:c r="AD2182" s="28" t="n">
        <x:f>IF(AC2182="USD",AB2182*'Parametros'!$B$4,AB2182)</x:f>
        <x:v>-897.36</x:v>
      </x:c>
      <x:c r="AE2182" s="28" t="n">
        <x:f>W2182*X2182*(1-Z2182)</x:f>
        <x:v>-897.36</x:v>
      </x:c>
      <x:c r="AF2182" s="28" t="n">
        <x:f>W2182*AA2182</x:f>
        <x:v>-814.8</x:v>
      </x:c>
      <x:c r="AG2182" s="28" t="n">
        <x:f>AE2182-AF2182</x:f>
        <x:v>-82.56000000000006</x:v>
      </x:c>
      <x:c r="AH2182" s="20" t="str">
        <x:f>IF(AE2182&gt;0,AG2182/AE2182,"")</x:f>
      </x:c>
      <x:c r="AI2182" s="28" t="n">
        <x:v>160418.36</x:v>
      </x:c>
      <x:c r="AJ2182" s="28"/>
      <x:c r="AK2182"/>
      <x:c r="AL2182" t="str">
        <x:v>Devuelto</x:v>
      </x:c>
      <x:c r="AM2182" t="str">
        <x:f>IF(W2182&lt;0,"Devuelto",AL2182)</x:f>
        <x:v>Devuelto</x:v>
      </x:c>
      <x:c r="AN2182" t="str">
        <x:v>Transferencia</x:v>
      </x:c>
      <x:c r="AO2182" s="29" t="str">
        <x:v>Sin observación</x:v>
      </x:c>
      <x:c r="AP2182" t="str">
        <x:f>IF(D2182="","No","Sí")</x:f>
        <x:v>Sí</x:v>
      </x:c>
    </x:row>
    <x:row r="2183">
      <x:c r="A2183" t="n">
        <x:v>2183</x:v>
      </x:c>
      <x:c r="B2183" t="str">
        <x:v>VT0010362</x:v>
      </x:c>
      <x:c r="C2183" t="str">
        <x:v>45789</x:v>
      </x:c>
      <x:c r="D2183" s="27" t="n">
        <x:v>45789</x:v>
      </x:c>
      <x:c r="E2183" t="n">
        <x:f>IF(D2183="","",YEAR(D2183))</x:f>
        <x:v>2025</x:v>
      </x:c>
      <x:c r="F2183" t="n">
        <x:f>IF(D2183="","",MONTH(D2183))</x:f>
        <x:v>5</x:v>
      </x:c>
      <x:c r="G2183" t="str">
        <x:f>IF(D2183="","Fecha no disponible",TEXT(D2183,"mmmm"))</x:f>
        <x:v>May</x:v>
      </x:c>
      <x:c r="H2183" t="str">
        <x:f>IF(D2183="","Fecha no disponible",TEXT(D2183,"yyyy-mm"))</x:f>
        <x:v>2025-05</x:v>
      </x:c>
      <x:c r="I2183" t="str">
        <x:f>IF(D2183="","Fecha no disponible","T"&amp;ROUNDUP(MONTH(D2183)/3,0))</x:f>
        <x:v>T2</x:v>
      </x:c>
      <x:c r="J2183" t="str">
        <x:v>T008</x:v>
      </x:c>
      <x:c r="K2183" t="str">
        <x:v>Tienda Santa Cruz 4</x:v>
      </x:c>
      <x:c r="L2183" t="str">
        <x:v>Barrio</x:v>
      </x:c>
      <x:c r="M2183" t="str">
        <x:v>Santa Cruz</x:v>
      </x:c>
      <x:c r="N2183" t="str">
        <x:f>IFERROR(VLOOKUP(M2183,'Mapeos'!$A$4:$B$30,2,FALSE),M2183)</x:f>
        <x:v>Santa Cruz</x:v>
      </x:c>
      <x:c r="O2183" t="str">
        <x:v>C00353</x:v>
      </x:c>
      <x:c r="P2183" t="str">
        <x:v>Frecuente</x:v>
      </x:c>
      <x:c r="Q2183" t="str">
        <x:v>P0111</x:v>
      </x:c>
      <x:c r="R2183" t="str">
        <x:v>Hogar</x:v>
      </x:c>
      <x:c r="S2183" t="str">
        <x:v>Marca B</x:v>
      </x:c>
      <x:c r="T2183" t="str">
        <x:v>E-commerce</x:v>
      </x:c>
      <x:c r="U2183" t="str">
        <x:f>IFERROR(VLOOKUP(T2183,'Mapeos'!$D$4:$E$25,2,FALSE),T2183)</x:f>
        <x:v>E-commerce</x:v>
      </x:c>
      <x:c r="V2183" t="str">
        <x:v>V024</x:v>
      </x:c>
      <x:c r="W2183" t="n">
        <x:v>12</x:v>
      </x:c>
      <x:c r="X2183" s="28" t="n">
        <x:v>271.07</x:v>
      </x:c>
      <x:c r="Y2183" s="20" t="n">
        <x:v>0.25</x:v>
      </x:c>
      <x:c r="Z2183" s="20" t="n">
        <x:f>IF(Y2183&gt;1,Y2183/100,Y2183)</x:f>
        <x:v>0.25</x:v>
      </x:c>
      <x:c r="AA2183" s="28" t="n">
        <x:v>218.34</x:v>
      </x:c>
      <x:c r="AB2183" s="28" t="n">
        <x:v>2439.63</x:v>
      </x:c>
      <x:c r="AC2183" s="28" t="str">
        <x:v>BOB</x:v>
      </x:c>
      <x:c r="AD2183" s="28" t="n">
        <x:f>IF(AC2183="USD",AB2183*'Parametros'!$B$4,AB2183)</x:f>
        <x:v>2439.63</x:v>
      </x:c>
      <x:c r="AE2183" s="28" t="n">
        <x:f>W2183*X2183*(1-Z2183)</x:f>
        <x:v>2439.63</x:v>
      </x:c>
      <x:c r="AF2183" s="28" t="n">
        <x:f>W2183*AA2183</x:f>
        <x:v>2620.08</x:v>
      </x:c>
      <x:c r="AG2183" s="28" t="n">
        <x:f>AE2183-AF2183</x:f>
        <x:v>-180.44999999999982</x:v>
      </x:c>
      <x:c r="AH2183" s="20" t="n">
        <x:f>IF(AE2183&gt;0,AG2183/AE2183,"")</x:f>
        <x:v>-0.07396613420887586</x:v>
      </x:c>
      <x:c r="AI2183" s="28" t="n">
        <x:v>96836.51</x:v>
      </x:c>
      <x:c r="AJ2183" s="28"/>
      <x:c r="AK2183"/>
      <x:c r="AL2183" t="str">
        <x:v>Completado</x:v>
      </x:c>
      <x:c r="AM2183" t="str">
        <x:f>IF(W2183&lt;0,"Devuelto",AL2183)</x:f>
        <x:v>Completado</x:v>
      </x:c>
      <x:c r="AN2183" t="str">
        <x:v>Transferencia</x:v>
      </x:c>
      <x:c r="AO2183" s="29" t="str">
        <x:v>Sin observación</x:v>
      </x:c>
      <x:c r="AP2183" t="str">
        <x:f>IF(D2183="","No","Sí")</x:f>
        <x:v>Sí</x:v>
      </x:c>
    </x:row>
    <x:row r="2184">
      <x:c r="A2184" t="n">
        <x:v>2184</x:v>
      </x:c>
      <x:c r="B2184" t="str">
        <x:v>VT0010367</x:v>
      </x:c>
      <x:c r="C2184" t="str">
        <x:v>45724</x:v>
      </x:c>
      <x:c r="D2184" s="27" t="n">
        <x:v>45724</x:v>
      </x:c>
      <x:c r="E2184" t="n">
        <x:f>IF(D2184="","",YEAR(D2184))</x:f>
        <x:v>2025</x:v>
      </x:c>
      <x:c r="F2184" t="n">
        <x:f>IF(D2184="","",MONTH(D2184))</x:f>
        <x:v>3</x:v>
      </x:c>
      <x:c r="G2184" t="str">
        <x:f>IF(D2184="","Fecha no disponible",TEXT(D2184,"mmmm"))</x:f>
        <x:v>March</x:v>
      </x:c>
      <x:c r="H2184" t="str">
        <x:f>IF(D2184="","Fecha no disponible",TEXT(D2184,"yyyy-mm"))</x:f>
        <x:v>2025-03</x:v>
      </x:c>
      <x:c r="I2184" t="str">
        <x:f>IF(D2184="","Fecha no disponible","T"&amp;ROUNDUP(MONTH(D2184)/3,0))</x:f>
        <x:v>T1</x:v>
      </x:c>
      <x:c r="J2184" t="str">
        <x:v>T017</x:v>
      </x:c>
      <x:c r="K2184" t="str">
        <x:v>Tienda Sucre 1</x:v>
      </x:c>
      <x:c r="L2184" t="str">
        <x:v>Centro</x:v>
      </x:c>
      <x:c r="M2184" t="str">
        <x:v>Sucre</x:v>
      </x:c>
      <x:c r="N2184" t="str">
        <x:f>IFERROR(VLOOKUP(M2184,'Mapeos'!$A$4:$B$30,2,FALSE),M2184)</x:f>
        <x:v>Sucre</x:v>
      </x:c>
      <x:c r="O2184" t="str">
        <x:v>C01011</x:v>
      </x:c>
      <x:c r="P2184" t="str">
        <x:v>Empresa</x:v>
      </x:c>
      <x:c r="Q2184" t="str">
        <x:v>P0063</x:v>
      </x:c>
      <x:c r="R2184" t="str">
        <x:v>Alimentos</x:v>
      </x:c>
      <x:c r="S2184" t="str">
        <x:v>Marca A</x:v>
      </x:c>
      <x:c r="T2184" t="str">
        <x:v>Tienda</x:v>
      </x:c>
      <x:c r="U2184" t="str">
        <x:f>IFERROR(VLOOKUP(T2184,'Mapeos'!$D$4:$E$25,2,FALSE),T2184)</x:f>
        <x:v>Tienda</x:v>
      </x:c>
      <x:c r="V2184" t="str">
        <x:v>V038</x:v>
      </x:c>
      <x:c r="W2184" t="n">
        <x:v>1</x:v>
      </x:c>
      <x:c r="X2184" s="28" t="n">
        <x:v>35.25</x:v>
      </x:c>
      <x:c r="Y2184" s="20" t="n">
        <x:v>0.15</x:v>
      </x:c>
      <x:c r="Z2184" s="20" t="n">
        <x:f>IF(Y2184&gt;1,Y2184/100,Y2184)</x:f>
        <x:v>0.15</x:v>
      </x:c>
      <x:c r="AA2184" s="28" t="n">
        <x:v>18.46</x:v>
      </x:c>
      <x:c r="AB2184" s="28" t="n">
        <x:v>29.96</x:v>
      </x:c>
      <x:c r="AC2184" s="28" t="str">
        <x:v>BOB</x:v>
      </x:c>
      <x:c r="AD2184" s="28" t="n">
        <x:f>IF(AC2184="USD",AB2184*'Parametros'!$B$4,AB2184)</x:f>
        <x:v>29.96</x:v>
      </x:c>
      <x:c r="AE2184" s="28" t="n">
        <x:f>W2184*X2184*(1-Z2184)</x:f>
        <x:v>29.9625</x:v>
      </x:c>
      <x:c r="AF2184" s="28" t="n">
        <x:f>W2184*AA2184</x:f>
        <x:v>18.46</x:v>
      </x:c>
      <x:c r="AG2184" s="28" t="n">
        <x:f>AE2184-AF2184</x:f>
        <x:v>11.502499999999998</x:v>
      </x:c>
      <x:c r="AH2184" s="20" t="n">
        <x:f>IF(AE2184&gt;0,AG2184/AE2184,"")</x:f>
        <x:v>0.38389653733833956</x:v>
      </x:c>
      <x:c r="AI2184" s="28" t="n">
        <x:v>137192.05</x:v>
      </x:c>
      <x:c r="AJ2184" s="28"/>
      <x:c r="AK2184"/>
      <x:c r="AL2184" t="str">
        <x:v>Completado</x:v>
      </x:c>
      <x:c r="AM2184" t="str">
        <x:f>IF(W2184&lt;0,"Devuelto",AL2184)</x:f>
        <x:v>Completado</x:v>
      </x:c>
      <x:c r="AN2184" t="str">
        <x:v>Transferencia</x:v>
      </x:c>
      <x:c r="AO2184" s="29" t="str">
        <x:v>Sin observación</x:v>
      </x:c>
      <x:c r="AP2184" t="str">
        <x:f>IF(D2184="","No","Sí")</x:f>
        <x:v>Sí</x:v>
      </x:c>
    </x:row>
    <x:row r="2185">
      <x:c r="A2185" t="n">
        <x:v>2185</x:v>
      </x:c>
      <x:c r="B2185" t="str">
        <x:v>VT0010371</x:v>
      </x:c>
      <x:c r="C2185" t="str">
        <x:v>45563</x:v>
      </x:c>
      <x:c r="D2185" s="27" t="n">
        <x:v>45563</x:v>
      </x:c>
      <x:c r="E2185" t="n">
        <x:f>IF(D2185="","",YEAR(D2185))</x:f>
        <x:v>2024</x:v>
      </x:c>
      <x:c r="F2185" t="n">
        <x:f>IF(D2185="","",MONTH(D2185))</x:f>
        <x:v>9</x:v>
      </x:c>
      <x:c r="G2185" t="str">
        <x:f>IF(D2185="","Fecha no disponible",TEXT(D2185,"mmmm"))</x:f>
        <x:v>September</x:v>
      </x:c>
      <x:c r="H2185" t="str">
        <x:f>IF(D2185="","Fecha no disponible",TEXT(D2185,"yyyy-mm"))</x:f>
        <x:v>2024-09</x:v>
      </x:c>
      <x:c r="I2185" t="str">
        <x:f>IF(D2185="","Fecha no disponible","T"&amp;ROUNDUP(MONTH(D2185)/3,0))</x:f>
        <x:v>T3</x:v>
      </x:c>
      <x:c r="J2185" t="str">
        <x:v>T009</x:v>
      </x:c>
      <x:c r="K2185" t="str">
        <x:v>Tienda Cochabamba 1</x:v>
      </x:c>
      <x:c r="L2185" t="str">
        <x:v>Mall</x:v>
      </x:c>
      <x:c r="M2185" t="str">
        <x:v>Cochabamba</x:v>
      </x:c>
      <x:c r="N2185" t="str">
        <x:f>IFERROR(VLOOKUP(M2185,'Mapeos'!$A$4:$B$30,2,FALSE),M2185)</x:f>
        <x:v>Cochabamba</x:v>
      </x:c>
      <x:c r="O2185" t="str">
        <x:v>C00988</x:v>
      </x:c>
      <x:c r="P2185" t="str">
        <x:v>Empresa</x:v>
      </x:c>
      <x:c r="Q2185" t="str">
        <x:v>P0113</x:v>
      </x:c>
      <x:c r="R2185" t="str">
        <x:v>Cuidado Personal</x:v>
      </x:c>
      <x:c r="S2185" t="str">
        <x:v>Marca A</x:v>
      </x:c>
      <x:c r="T2185" t="str">
        <x:v>Marketplace</x:v>
      </x:c>
      <x:c r="U2185" t="str">
        <x:f>IFERROR(VLOOKUP(T2185,'Mapeos'!$D$4:$E$25,2,FALSE),T2185)</x:f>
        <x:v>Marketplace</x:v>
      </x:c>
      <x:c r="V2185" t="str">
        <x:v>V024</x:v>
      </x:c>
      <x:c r="W2185" t="n">
        <x:v>1</x:v>
      </x:c>
      <x:c r="X2185" s="28" t="n">
        <x:v>75.72</x:v>
      </x:c>
      <x:c r="Y2185" s="20" t="n">
        <x:v>0.25</x:v>
      </x:c>
      <x:c r="Z2185" s="20" t="n">
        <x:f>IF(Y2185&gt;1,Y2185/100,Y2185)</x:f>
        <x:v>0.25</x:v>
      </x:c>
      <x:c r="AA2185" s="28" t="n">
        <x:v>37.95</x:v>
      </x:c>
      <x:c r="AB2185" s="28" t="n">
        <x:v>56.79</x:v>
      </x:c>
      <x:c r="AC2185" s="28" t="str">
        <x:v>BOB</x:v>
      </x:c>
      <x:c r="AD2185" s="28" t="n">
        <x:f>IF(AC2185="USD",AB2185*'Parametros'!$B$4,AB2185)</x:f>
        <x:v>56.79</x:v>
      </x:c>
      <x:c r="AE2185" s="28" t="n">
        <x:f>W2185*X2185*(1-Z2185)</x:f>
        <x:v>56.79</x:v>
      </x:c>
      <x:c r="AF2185" s="28" t="n">
        <x:f>W2185*AA2185</x:f>
        <x:v>37.95</x:v>
      </x:c>
      <x:c r="AG2185" s="28" t="n">
        <x:f>AE2185-AF2185</x:f>
        <x:v>18.839999999999996</x:v>
      </x:c>
      <x:c r="AH2185" s="20" t="n">
        <x:f>IF(AE2185&gt;0,AG2185/AE2185,"")</x:f>
        <x:v>0.3317485472794505</x:v>
      </x:c>
      <x:c r="AI2185" s="28" t="n">
        <x:v>84834.35</x:v>
      </x:c>
      <x:c r="AJ2185" s="28"/>
      <x:c r="AK2185"/>
      <x:c r="AL2185" t="str">
        <x:v>Completado</x:v>
      </x:c>
      <x:c r="AM2185" t="str">
        <x:f>IF(W2185&lt;0,"Devuelto",AL2185)</x:f>
        <x:v>Completado</x:v>
      </x:c>
      <x:c r="AN2185" t="str">
        <x:v>Tarjeta</x:v>
      </x:c>
      <x:c r="AO2185" s="29" t="str">
        <x:v>Sin observación</x:v>
      </x:c>
      <x:c r="AP2185" t="str">
        <x:f>IF(D2185="","No","Sí")</x:f>
        <x:v>Sí</x:v>
      </x:c>
    </x:row>
    <x:row r="2186">
      <x:c r="A2186" t="n">
        <x:v>2186</x:v>
      </x:c>
      <x:c r="B2186" t="str">
        <x:v>VT0010376</x:v>
      </x:c>
      <x:c r="C2186" t="str">
        <x:v>45773</x:v>
      </x:c>
      <x:c r="D2186" s="27" t="n">
        <x:v>45773</x:v>
      </x:c>
      <x:c r="E2186" t="n">
        <x:f>IF(D2186="","",YEAR(D2186))</x:f>
        <x:v>2025</x:v>
      </x:c>
      <x:c r="F2186" t="n">
        <x:f>IF(D2186="","",MONTH(D2186))</x:f>
        <x:v>4</x:v>
      </x:c>
      <x:c r="G2186" t="str">
        <x:f>IF(D2186="","Fecha no disponible",TEXT(D2186,"mmmm"))</x:f>
        <x:v>April</x:v>
      </x:c>
      <x:c r="H2186" t="str">
        <x:f>IF(D2186="","Fecha no disponible",TEXT(D2186,"yyyy-mm"))</x:f>
        <x:v>2025-04</x:v>
      </x:c>
      <x:c r="I2186" t="str">
        <x:f>IF(D2186="","Fecha no disponible","T"&amp;ROUNDUP(MONTH(D2186)/3,0))</x:f>
        <x:v>T2</x:v>
      </x:c>
      <x:c r="J2186" t="str">
        <x:v>T014</x:v>
      </x:c>
      <x:c r="K2186" t="str">
        <x:v>Tienda Potosí 2</x:v>
      </x:c>
      <x:c r="L2186" t="str">
        <x:v>Barrio</x:v>
      </x:c>
      <x:c r="M2186" t="str">
        <x:v>Potosí</x:v>
      </x:c>
      <x:c r="N2186" t="str">
        <x:f>IFERROR(VLOOKUP(M2186,'Mapeos'!$A$4:$B$30,2,FALSE),M2186)</x:f>
        <x:v>Potosí</x:v>
      </x:c>
      <x:c r="O2186" t="str">
        <x:v>C00965</x:v>
      </x:c>
      <x:c r="P2186" t="str">
        <x:v>Empresa</x:v>
      </x:c>
      <x:c r="Q2186" t="str">
        <x:v>P0022</x:v>
      </x:c>
      <x:c r="R2186" t="str">
        <x:v>Cuidado Personal</x:v>
      </x:c>
      <x:c r="S2186" t="str">
        <x:v>Marca D</x:v>
      </x:c>
      <x:c r="T2186" t="str">
        <x:v>E-commerce</x:v>
      </x:c>
      <x:c r="U2186" t="str">
        <x:f>IFERROR(VLOOKUP(T2186,'Mapeos'!$D$4:$E$25,2,FALSE),T2186)</x:f>
        <x:v>E-commerce</x:v>
      </x:c>
      <x:c r="V2186" t="str">
        <x:v>V019</x:v>
      </x:c>
      <x:c r="W2186" t="n">
        <x:v>1</x:v>
      </x:c>
      <x:c r="X2186" s="28" t="n">
        <x:v>56.57</x:v>
      </x:c>
      <x:c r="Y2186" s="20" t="n">
        <x:v>0</x:v>
      </x:c>
      <x:c r="Z2186" s="20" t="n">
        <x:f>IF(Y2186&gt;1,Y2186/100,Y2186)</x:f>
        <x:v>0</x:v>
      </x:c>
      <x:c r="AA2186" s="28" t="n">
        <x:v>39.8</x:v>
      </x:c>
      <x:c r="AB2186" s="28" t="n">
        <x:v>56.57</x:v>
      </x:c>
      <x:c r="AC2186" s="28" t="str">
        <x:v>BOB</x:v>
      </x:c>
      <x:c r="AD2186" s="28" t="n">
        <x:f>IF(AC2186="USD",AB2186*'Parametros'!$B$4,AB2186)</x:f>
        <x:v>56.57</x:v>
      </x:c>
      <x:c r="AE2186" s="28" t="n">
        <x:f>W2186*X2186*(1-Z2186)</x:f>
        <x:v>56.57</x:v>
      </x:c>
      <x:c r="AF2186" s="28" t="n">
        <x:f>W2186*AA2186</x:f>
        <x:v>39.8</x:v>
      </x:c>
      <x:c r="AG2186" s="28" t="n">
        <x:f>AE2186-AF2186</x:f>
        <x:v>16.770000000000003</x:v>
      </x:c>
      <x:c r="AH2186" s="20" t="n">
        <x:f>IF(AE2186&gt;0,AG2186/AE2186,"")</x:f>
        <x:v>0.29644687997171654</x:v>
      </x:c>
      <x:c r="AI2186" s="28" t="n">
        <x:v>86012.2</x:v>
      </x:c>
      <x:c r="AJ2186" s="28"/>
      <x:c r="AK2186"/>
      <x:c r="AL2186" t="str">
        <x:v>Completado</x:v>
      </x:c>
      <x:c r="AM2186" t="str">
        <x:f>IF(W2186&lt;0,"Devuelto",AL2186)</x:f>
        <x:v>Completado</x:v>
      </x:c>
      <x:c r="AN2186" t="str">
        <x:v>Tarjeta</x:v>
      </x:c>
      <x:c r="AO2186" s="29" t="str">
        <x:v>Sin observación</x:v>
      </x:c>
      <x:c r="AP2186" t="str">
        <x:f>IF(D2186="","No","Sí")</x:f>
        <x:v>Sí</x:v>
      </x:c>
    </x:row>
    <x:row r="2187">
      <x:c r="A2187" t="n">
        <x:v>2187</x:v>
      </x:c>
      <x:c r="B2187" t="str">
        <x:v>VT0010381</x:v>
      </x:c>
      <x:c r="C2187" t="str">
        <x:v>45503</x:v>
      </x:c>
      <x:c r="D2187" s="27" t="n">
        <x:v>45503</x:v>
      </x:c>
      <x:c r="E2187" t="n">
        <x:f>IF(D2187="","",YEAR(D2187))</x:f>
        <x:v>2024</x:v>
      </x:c>
      <x:c r="F2187" t="n">
        <x:f>IF(D2187="","",MONTH(D2187))</x:f>
        <x:v>7</x:v>
      </x:c>
      <x:c r="G2187" t="str">
        <x:f>IF(D2187="","Fecha no disponible",TEXT(D2187,"mmmm"))</x:f>
        <x:v>July</x:v>
      </x:c>
      <x:c r="H2187" t="str">
        <x:f>IF(D2187="","Fecha no disponible",TEXT(D2187,"yyyy-mm"))</x:f>
        <x:v>2024-07</x:v>
      </x:c>
      <x:c r="I2187" t="str">
        <x:f>IF(D2187="","Fecha no disponible","T"&amp;ROUNDUP(MONTH(D2187)/3,0))</x:f>
        <x:v>T3</x:v>
      </x:c>
      <x:c r="J2187" t="str">
        <x:v>T011</x:v>
      </x:c>
      <x:c r="K2187" t="str">
        <x:v>Tienda Cochabamba 3</x:v>
      </x:c>
      <x:c r="L2187" t="str">
        <x:v>Mall</x:v>
      </x:c>
      <x:c r="M2187" t="str">
        <x:v>Cochabamba</x:v>
      </x:c>
      <x:c r="N2187" t="str">
        <x:f>IFERROR(VLOOKUP(M2187,'Mapeos'!$A$4:$B$30,2,FALSE),M2187)</x:f>
        <x:v>Cochabamba</x:v>
      </x:c>
      <x:c r="O2187" t="str">
        <x:v>C01083</x:v>
      </x:c>
      <x:c r="P2187" t="str">
        <x:v>Empresa</x:v>
      </x:c>
      <x:c r="Q2187" t="str">
        <x:v>P0106</x:v>
      </x:c>
      <x:c r="R2187" t="str">
        <x:v>Hogar</x:v>
      </x:c>
      <x:c r="S2187" t="str">
        <x:v>Marca A</x:v>
      </x:c>
      <x:c r="T2187" t="str">
        <x:v>Tienda</x:v>
      </x:c>
      <x:c r="U2187" t="str">
        <x:f>IFERROR(VLOOKUP(T2187,'Mapeos'!$D$4:$E$25,2,FALSE),T2187)</x:f>
        <x:v>Tienda</x:v>
      </x:c>
      <x:c r="V2187" t="str">
        <x:v>V009</x:v>
      </x:c>
      <x:c r="W2187" t="n">
        <x:v>3</x:v>
      </x:c>
      <x:c r="X2187" s="28" t="n">
        <x:v>295.94</x:v>
      </x:c>
      <x:c r="Y2187" s="20" t="n">
        <x:v>0.1</x:v>
      </x:c>
      <x:c r="Z2187" s="20" t="n">
        <x:f>IF(Y2187&gt;1,Y2187/100,Y2187)</x:f>
        <x:v>0.1</x:v>
      </x:c>
      <x:c r="AA2187" s="28" t="n">
        <x:v>185.2</x:v>
      </x:c>
      <x:c r="AB2187" s="28" t="n">
        <x:v>799.04</x:v>
      </x:c>
      <x:c r="AC2187" s="28" t="str">
        <x:v>BOB</x:v>
      </x:c>
      <x:c r="AD2187" s="28" t="n">
        <x:f>IF(AC2187="USD",AB2187*'Parametros'!$B$4,AB2187)</x:f>
        <x:v>799.04</x:v>
      </x:c>
      <x:c r="AE2187" s="28" t="n">
        <x:f>W2187*X2187*(1-Z2187)</x:f>
        <x:v>799.038</x:v>
      </x:c>
      <x:c r="AF2187" s="28" t="n">
        <x:f>W2187*AA2187</x:f>
        <x:v>555.5999999999999</x:v>
      </x:c>
      <x:c r="AG2187" s="28" t="n">
        <x:f>AE2187-AF2187</x:f>
        <x:v>243.4380000000001</x:v>
      </x:c>
      <x:c r="AH2187" s="20" t="n">
        <x:f>IF(AE2187&gt;0,AG2187/AE2187,"")</x:f>
        <x:v>0.30466385828959336</x:v>
      </x:c>
      <x:c r="AI2187" s="28" t="n">
        <x:v>194425.36</x:v>
      </x:c>
      <x:c r="AJ2187" s="28"/>
      <x:c r="AK2187"/>
      <x:c r="AL2187" t="str">
        <x:v>Completado</x:v>
      </x:c>
      <x:c r="AM2187" t="str">
        <x:f>IF(W2187&lt;0,"Devuelto",AL2187)</x:f>
        <x:v>Completado</x:v>
      </x:c>
      <x:c r="AN2187" t="str">
        <x:v>Tarjeta</x:v>
      </x:c>
      <x:c r="AO2187" s="29" t="str">
        <x:v>Sin observación</x:v>
      </x:c>
      <x:c r="AP2187" t="str">
        <x:f>IF(D2187="","No","Sí")</x:f>
        <x:v>Sí</x:v>
      </x:c>
    </x:row>
    <x:row r="2188">
      <x:c r="A2188" t="n">
        <x:v>2188</x:v>
      </x:c>
      <x:c r="B2188" t="str">
        <x:v>VT0010386</x:v>
      </x:c>
      <x:c r="C2188" t="str">
        <x:v>46030</x:v>
      </x:c>
      <x:c r="D2188" s="27" t="n">
        <x:v>46030</x:v>
      </x:c>
      <x:c r="E2188" t="n">
        <x:f>IF(D2188="","",YEAR(D2188))</x:f>
        <x:v>2026</x:v>
      </x:c>
      <x:c r="F2188" t="n">
        <x:f>IF(D2188="","",MONTH(D2188))</x:f>
        <x:v>1</x:v>
      </x:c>
      <x:c r="G2188" t="str">
        <x:f>IF(D2188="","Fecha no disponible",TEXT(D2188,"mmmm"))</x:f>
        <x:v>January</x:v>
      </x:c>
      <x:c r="H2188" t="str">
        <x:f>IF(D2188="","Fecha no disponible",TEXT(D2188,"yyyy-mm"))</x:f>
        <x:v>2026-01</x:v>
      </x:c>
      <x:c r="I2188" t="str">
        <x:f>IF(D2188="","Fecha no disponible","T"&amp;ROUNDUP(MONTH(D2188)/3,0))</x:f>
        <x:v>T1</x:v>
      </x:c>
      <x:c r="J2188" t="str">
        <x:v>T020</x:v>
      </x:c>
      <x:c r="K2188" t="str">
        <x:v>Tienda Sucre 4</x:v>
      </x:c>
      <x:c r="L2188" t="str">
        <x:v>Mall</x:v>
      </x:c>
      <x:c r="M2188" t="str">
        <x:v>Sucre</x:v>
      </x:c>
      <x:c r="N2188" t="str">
        <x:f>IFERROR(VLOOKUP(M2188,'Mapeos'!$A$4:$B$30,2,FALSE),M2188)</x:f>
        <x:v>Sucre</x:v>
      </x:c>
      <x:c r="O2188" t="str">
        <x:v>C00209</x:v>
      </x:c>
      <x:c r="P2188" t="str">
        <x:v>Frecuente</x:v>
      </x:c>
      <x:c r="Q2188" t="str">
        <x:v>P0126</x:v>
      </x:c>
      <x:c r="R2188" t="str">
        <x:v>Alimentos</x:v>
      </x:c>
      <x:c r="S2188" t="str">
        <x:v>Marca C</x:v>
      </x:c>
      <x:c r="T2188" t="str">
        <x:v>E-commerce</x:v>
      </x:c>
      <x:c r="U2188" t="str">
        <x:f>IFERROR(VLOOKUP(T2188,'Mapeos'!$D$4:$E$25,2,FALSE),T2188)</x:f>
        <x:v>E-commerce</x:v>
      </x:c>
      <x:c r="V2188" t="str">
        <x:v>V013</x:v>
      </x:c>
      <x:c r="W2188" t="n">
        <x:v>3</x:v>
      </x:c>
      <x:c r="X2188" s="28" t="n">
        <x:v>27.45</x:v>
      </x:c>
      <x:c r="Y2188" s="20" t="n">
        <x:v>0.1</x:v>
      </x:c>
      <x:c r="Z2188" s="20" t="n">
        <x:f>IF(Y2188&gt;1,Y2188/100,Y2188)</x:f>
        <x:v>0.1</x:v>
      </x:c>
      <x:c r="AA2188" s="28" t="n">
        <x:v>17.79</x:v>
      </x:c>
      <x:c r="AB2188" s="28" t="n">
        <x:v>74.11</x:v>
      </x:c>
      <x:c r="AC2188" s="28" t="str">
        <x:v>BOB</x:v>
      </x:c>
      <x:c r="AD2188" s="28" t="n">
        <x:f>IF(AC2188="USD",AB2188*'Parametros'!$B$4,AB2188)</x:f>
        <x:v>74.11</x:v>
      </x:c>
      <x:c r="AE2188" s="28" t="n">
        <x:f>W2188*X2188*(1-Z2188)</x:f>
        <x:v>74.115</x:v>
      </x:c>
      <x:c r="AF2188" s="28" t="n">
        <x:f>W2188*AA2188</x:f>
        <x:v>53.37</x:v>
      </x:c>
      <x:c r="AG2188" s="28" t="n">
        <x:f>AE2188-AF2188</x:f>
        <x:v>20.744999999999997</x:v>
      </x:c>
      <x:c r="AH2188" s="20" t="n">
        <x:f>IF(AE2188&gt;0,AG2188/AE2188,"")</x:f>
        <x:v>0.27990285367334544</x:v>
      </x:c>
      <x:c r="AI2188" s="28" t="n">
        <x:v>68311.49</x:v>
      </x:c>
      <x:c r="AJ2188" s="28"/>
      <x:c r="AK2188"/>
      <x:c r="AL2188" t="str">
        <x:v>Completado</x:v>
      </x:c>
      <x:c r="AM2188" t="str">
        <x:f>IF(W2188&lt;0,"Devuelto",AL2188)</x:f>
        <x:v>Completado</x:v>
      </x:c>
      <x:c r="AN2188" t="str">
        <x:v>Tarjeta</x:v>
      </x:c>
      <x:c r="AO2188" s="29" t="str">
        <x:v>Sin observación</x:v>
      </x:c>
      <x:c r="AP2188" t="str">
        <x:f>IF(D2188="","No","Sí")</x:f>
        <x:v>Sí</x:v>
      </x:c>
    </x:row>
    <x:row r="2189">
      <x:c r="A2189" t="n">
        <x:v>2189</x:v>
      </x:c>
      <x:c r="B2189" t="str">
        <x:v>VT0010390</x:v>
      </x:c>
      <x:c r="C2189" t="str">
        <x:v>46079</x:v>
      </x:c>
      <x:c r="D2189" s="27" t="n">
        <x:v>46079</x:v>
      </x:c>
      <x:c r="E2189" t="n">
        <x:f>IF(D2189="","",YEAR(D2189))</x:f>
        <x:v>2026</x:v>
      </x:c>
      <x:c r="F2189" t="n">
        <x:f>IF(D2189="","",MONTH(D2189))</x:f>
        <x:v>2</x:v>
      </x:c>
      <x:c r="G2189" t="str">
        <x:f>IF(D2189="","Fecha no disponible",TEXT(D2189,"mmmm"))</x:f>
        <x:v>February</x:v>
      </x:c>
      <x:c r="H2189" t="str">
        <x:f>IF(D2189="","Fecha no disponible",TEXT(D2189,"yyyy-mm"))</x:f>
        <x:v>2026-02</x:v>
      </x:c>
      <x:c r="I2189" t="str">
        <x:f>IF(D2189="","Fecha no disponible","T"&amp;ROUNDUP(MONTH(D2189)/3,0))</x:f>
        <x:v>T1</x:v>
      </x:c>
      <x:c r="J2189" t="str">
        <x:v>T018</x:v>
      </x:c>
      <x:c r="K2189" t="str">
        <x:v>Tienda Sucre 2</x:v>
      </x:c>
      <x:c r="L2189" t="str">
        <x:v>Mall</x:v>
      </x:c>
      <x:c r="M2189" t="str">
        <x:v>Sucre</x:v>
      </x:c>
      <x:c r="N2189" t="str">
        <x:f>IFERROR(VLOOKUP(M2189,'Mapeos'!$A$4:$B$30,2,FALSE),M2189)</x:f>
        <x:v>Sucre</x:v>
      </x:c>
      <x:c r="O2189" t="str">
        <x:v>C00895</x:v>
      </x:c>
      <x:c r="P2189" t="str">
        <x:v>Frecuente</x:v>
      </x:c>
      <x:c r="Q2189" t="str">
        <x:v>P0006</x:v>
      </x:c>
      <x:c r="R2189" t="str">
        <x:v>Deportes</x:v>
      </x:c>
      <x:c r="S2189" t="str">
        <x:v>Marca A</x:v>
      </x:c>
      <x:c r="T2189" t="str">
        <x:v>Tienda</x:v>
      </x:c>
      <x:c r="U2189" t="str">
        <x:f>IFERROR(VLOOKUP(T2189,'Mapeos'!$D$4:$E$25,2,FALSE),T2189)</x:f>
        <x:v>Tienda</x:v>
      </x:c>
      <x:c r="V2189" t="str">
        <x:v>V040</x:v>
      </x:c>
      <x:c r="W2189" t="n">
        <x:v>1</x:v>
      </x:c>
      <x:c r="X2189" s="28" t="n">
        <x:v>241.12</x:v>
      </x:c>
      <x:c r="Y2189" s="20" t="n">
        <x:v>0.1</x:v>
      </x:c>
      <x:c r="Z2189" s="20" t="n">
        <x:f>IF(Y2189&gt;1,Y2189/100,Y2189)</x:f>
        <x:v>0.1</x:v>
      </x:c>
      <x:c r="AA2189" s="28" t="n">
        <x:v>118.39</x:v>
      </x:c>
      <x:c r="AB2189" s="28" t="n">
        <x:v>217.01</x:v>
      </x:c>
      <x:c r="AC2189" s="28" t="str">
        <x:v>BOB</x:v>
      </x:c>
      <x:c r="AD2189" s="28" t="n">
        <x:f>IF(AC2189="USD",AB2189*'Parametros'!$B$4,AB2189)</x:f>
        <x:v>217.01</x:v>
      </x:c>
      <x:c r="AE2189" s="28" t="n">
        <x:f>W2189*X2189*(1-Z2189)</x:f>
        <x:v>217.008</x:v>
      </x:c>
      <x:c r="AF2189" s="28" t="n">
        <x:f>W2189*AA2189</x:f>
        <x:v>118.39</x:v>
      </x:c>
      <x:c r="AG2189" s="28" t="n">
        <x:f>AE2189-AF2189</x:f>
        <x:v>98.61800000000001</x:v>
      </x:c>
      <x:c r="AH2189" s="20" t="n">
        <x:f>IF(AE2189&gt;0,AG2189/AE2189,"")</x:f>
        <x:v>0.4544440757944408</x:v>
      </x:c>
      <x:c r="AI2189" s="28" t="n">
        <x:v>120492</x:v>
      </x:c>
      <x:c r="AJ2189" s="28"/>
      <x:c r="AK2189"/>
      <x:c r="AL2189" t="str">
        <x:v>Completado</x:v>
      </x:c>
      <x:c r="AM2189" t="str">
        <x:f>IF(W2189&lt;0,"Devuelto",AL2189)</x:f>
        <x:v>Completado</x:v>
      </x:c>
      <x:c r="AN2189" t="str">
        <x:v>Transferencia</x:v>
      </x:c>
      <x:c r="AO2189" s="29" t="str">
        <x:v>Sin observación</x:v>
      </x:c>
      <x:c r="AP2189" t="str">
        <x:f>IF(D2189="","No","Sí")</x:f>
        <x:v>Sí</x:v>
      </x:c>
    </x:row>
    <x:row r="2190">
      <x:c r="A2190" t="n">
        <x:v>2190</x:v>
      </x:c>
      <x:c r="B2190" t="str">
        <x:v>VT0010395</x:v>
      </x:c>
      <x:c r="C2190" t="str">
        <x:v>45985</x:v>
      </x:c>
      <x:c r="D2190" s="27" t="n">
        <x:v>45985</x:v>
      </x:c>
      <x:c r="E2190" t="n">
        <x:f>IF(D2190="","",YEAR(D2190))</x:f>
        <x:v>2025</x:v>
      </x:c>
      <x:c r="F2190" t="n">
        <x:f>IF(D2190="","",MONTH(D2190))</x:f>
        <x:v>11</x:v>
      </x:c>
      <x:c r="G2190" t="str">
        <x:f>IF(D2190="","Fecha no disponible",TEXT(D2190,"mmmm"))</x:f>
        <x:v>November</x:v>
      </x:c>
      <x:c r="H2190" t="str">
        <x:f>IF(D2190="","Fecha no disponible",TEXT(D2190,"yyyy-mm"))</x:f>
        <x:v>2025-11</x:v>
      </x:c>
      <x:c r="I2190" t="str">
        <x:f>IF(D2190="","Fecha no disponible","T"&amp;ROUNDUP(MONTH(D2190)/3,0))</x:f>
        <x:v>T4</x:v>
      </x:c>
      <x:c r="J2190" t="str">
        <x:v>T003</x:v>
      </x:c>
      <x:c r="K2190" t="str">
        <x:v>Tienda La Paz 3</x:v>
      </x:c>
      <x:c r="L2190" t="str">
        <x:v>Barrio</x:v>
      </x:c>
      <x:c r="M2190" t="str">
        <x:v>La Paz</x:v>
      </x:c>
      <x:c r="N2190" t="str">
        <x:f>IFERROR(VLOOKUP(M2190,'Mapeos'!$A$4:$B$30,2,FALSE),M2190)</x:f>
        <x:v>La Paz</x:v>
      </x:c>
      <x:c r="O2190" t="str">
        <x:v>C01735</x:v>
      </x:c>
      <x:c r="P2190" t="str">
        <x:v>Frecuente</x:v>
      </x:c>
      <x:c r="Q2190" t="str">
        <x:v>P0138</x:v>
      </x:c>
      <x:c r="R2190" t="str">
        <x:v>Alimentos</x:v>
      </x:c>
      <x:c r="S2190" t="str">
        <x:v>Marca D</x:v>
      </x:c>
      <x:c r="T2190" t="str">
        <x:v>Marketplace</x:v>
      </x:c>
      <x:c r="U2190" t="str">
        <x:f>IFERROR(VLOOKUP(T2190,'Mapeos'!$D$4:$E$25,2,FALSE),T2190)</x:f>
        <x:v>Marketplace</x:v>
      </x:c>
      <x:c r="V2190" t="str">
        <x:v>V024</x:v>
      </x:c>
      <x:c r="W2190" t="n">
        <x:v>2</x:v>
      </x:c>
      <x:c r="X2190" s="28" t="n">
        <x:v>8.31</x:v>
      </x:c>
      <x:c r="Y2190" s="20" t="n">
        <x:v>0.05</x:v>
      </x:c>
      <x:c r="Z2190" s="20" t="n">
        <x:f>IF(Y2190&gt;1,Y2190/100,Y2190)</x:f>
        <x:v>0.05</x:v>
      </x:c>
      <x:c r="AA2190" s="28" t="n">
        <x:v>6.07</x:v>
      </x:c>
      <x:c r="AB2190" s="28" t="n">
        <x:v>15.79</x:v>
      </x:c>
      <x:c r="AC2190" s="28" t="str">
        <x:v>BOB</x:v>
      </x:c>
      <x:c r="AD2190" s="28" t="n">
        <x:f>IF(AC2190="USD",AB2190*'Parametros'!$B$4,AB2190)</x:f>
        <x:v>15.79</x:v>
      </x:c>
      <x:c r="AE2190" s="28" t="n">
        <x:f>W2190*X2190*(1-Z2190)</x:f>
        <x:v>15.789</x:v>
      </x:c>
      <x:c r="AF2190" s="28" t="n">
        <x:f>W2190*AA2190</x:f>
        <x:v>12.14</x:v>
      </x:c>
      <x:c r="AG2190" s="28" t="n">
        <x:f>AE2190-AF2190</x:f>
        <x:v>3.648999999999999</x:v>
      </x:c>
      <x:c r="AH2190" s="20" t="n">
        <x:f>IF(AE2190&gt;0,AG2190/AE2190,"")</x:f>
        <x:v>0.23111026664133252</x:v>
      </x:c>
      <x:c r="AI2190" s="28" t="n">
        <x:v>84729.21</x:v>
      </x:c>
      <x:c r="AJ2190" s="28"/>
      <x:c r="AK2190"/>
      <x:c r="AL2190" t="str">
        <x:v>Completado</x:v>
      </x:c>
      <x:c r="AM2190" t="str">
        <x:f>IF(W2190&lt;0,"Devuelto",AL2190)</x:f>
        <x:v>Completado</x:v>
      </x:c>
      <x:c r="AN2190" t="str">
        <x:v>Transferencia</x:v>
      </x:c>
      <x:c r="AO2190" s="29" t="str">
        <x:v>Sin observación</x:v>
      </x:c>
      <x:c r="AP2190" t="str">
        <x:f>IF(D2190="","No","Sí")</x:f>
        <x:v>Sí</x:v>
      </x:c>
    </x:row>
    <x:row r="2191">
      <x:c r="A2191" t="n">
        <x:v>2191</x:v>
      </x:c>
      <x:c r="B2191" t="str">
        <x:v>VT0010400</x:v>
      </x:c>
      <x:c r="C2191" t="str">
        <x:v>46147</x:v>
      </x:c>
      <x:c r="D2191" s="27" t="n">
        <x:v>46147</x:v>
      </x:c>
      <x:c r="E2191" t="n">
        <x:f>IF(D2191="","",YEAR(D2191))</x:f>
        <x:v>2026</x:v>
      </x:c>
      <x:c r="F2191" t="n">
        <x:f>IF(D2191="","",MONTH(D2191))</x:f>
        <x:v>5</x:v>
      </x:c>
      <x:c r="G2191" t="str">
        <x:f>IF(D2191="","Fecha no disponible",TEXT(D2191,"mmmm"))</x:f>
        <x:v>May</x:v>
      </x:c>
      <x:c r="H2191" t="str">
        <x:f>IF(D2191="","Fecha no disponible",TEXT(D2191,"yyyy-mm"))</x:f>
        <x:v>2026-05</x:v>
      </x:c>
      <x:c r="I2191" t="str">
        <x:f>IF(D2191="","Fecha no disponible","T"&amp;ROUNDUP(MONTH(D2191)/3,0))</x:f>
        <x:v>T2</x:v>
      </x:c>
      <x:c r="J2191" t="str">
        <x:v>T005</x:v>
      </x:c>
      <x:c r="K2191" t="str">
        <x:v>Tienda Santa Cruz 1</x:v>
      </x:c>
      <x:c r="L2191" t="str">
        <x:v>Centro</x:v>
      </x:c>
      <x:c r="M2191" t="str">
        <x:v>Santa Cruz</x:v>
      </x:c>
      <x:c r="N2191" t="str">
        <x:f>IFERROR(VLOOKUP(M2191,'Mapeos'!$A$4:$B$30,2,FALSE),M2191)</x:f>
        <x:v>Santa Cruz</x:v>
      </x:c>
      <x:c r="O2191" t="str">
        <x:v>C00562</x:v>
      </x:c>
      <x:c r="P2191" t="str">
        <x:v>Empresa</x:v>
      </x:c>
      <x:c r="Q2191" t="str">
        <x:v>P0087</x:v>
      </x:c>
      <x:c r="R2191" t="str">
        <x:v>Electrónica</x:v>
      </x:c>
      <x:c r="S2191" t="str">
        <x:v>Marca B</x:v>
      </x:c>
      <x:c r="T2191" t="str">
        <x:v>Tienda</x:v>
      </x:c>
      <x:c r="U2191" t="str">
        <x:f>IFERROR(VLOOKUP(T2191,'Mapeos'!$D$4:$E$25,2,FALSE),T2191)</x:f>
        <x:v>Tienda</x:v>
      </x:c>
      <x:c r="V2191" t="str">
        <x:v>V034</x:v>
      </x:c>
      <x:c r="W2191" t="n">
        <x:v>4</x:v>
      </x:c>
      <x:c r="X2191" s="28" t="n">
        <x:v>701.52</x:v>
      </x:c>
      <x:c r="Y2191" s="20" t="n">
        <x:v>0.05</x:v>
      </x:c>
      <x:c r="Z2191" s="20" t="n">
        <x:f>IF(Y2191&gt;1,Y2191/100,Y2191)</x:f>
        <x:v>0.05</x:v>
      </x:c>
      <x:c r="AA2191" s="28" t="n">
        <x:v>417.2</x:v>
      </x:c>
      <x:c r="AB2191" s="28" t="n">
        <x:v>2665.78</x:v>
      </x:c>
      <x:c r="AC2191" s="28" t="str">
        <x:v>BOB</x:v>
      </x:c>
      <x:c r="AD2191" s="28" t="n">
        <x:f>IF(AC2191="USD",AB2191*'Parametros'!$B$4,AB2191)</x:f>
        <x:v>2665.78</x:v>
      </x:c>
      <x:c r="AE2191" s="28" t="n">
        <x:f>W2191*X2191*(1-Z2191)</x:f>
        <x:v>2665.776</x:v>
      </x:c>
      <x:c r="AF2191" s="28" t="n">
        <x:f>W2191*AA2191</x:f>
        <x:v>1668.8</x:v>
      </x:c>
      <x:c r="AG2191" s="28" t="n">
        <x:f>AE2191-AF2191</x:f>
        <x:v>996.9759999999999</x:v>
      </x:c>
      <x:c r="AH2191" s="20" t="n">
        <x:f>IF(AE2191&gt;0,AG2191/AE2191,"")</x:f>
        <x:v>0.37399091296493026</x:v>
      </x:c>
      <x:c r="AI2191" s="28" t="n">
        <x:v>125016.58</x:v>
      </x:c>
      <x:c r="AJ2191" s="28"/>
      <x:c r="AK2191"/>
      <x:c r="AL2191" t="str">
        <x:v>Completado</x:v>
      </x:c>
      <x:c r="AM2191" t="str">
        <x:f>IF(W2191&lt;0,"Devuelto",AL2191)</x:f>
        <x:v>Completado</x:v>
      </x:c>
      <x:c r="AN2191" t="str">
        <x:v>Efectivo</x:v>
      </x:c>
      <x:c r="AO2191" s="29" t="str">
        <x:v>Sin observación</x:v>
      </x:c>
      <x:c r="AP2191" t="str">
        <x:f>IF(D2191="","No","Sí")</x:f>
        <x:v>Sí</x:v>
      </x:c>
    </x:row>
    <x:row r="2192">
      <x:c r="A2192" t="n">
        <x:v>2192</x:v>
      </x:c>
      <x:c r="B2192" t="str">
        <x:v>VT0010405</x:v>
      </x:c>
      <x:c r="C2192" t="str">
        <x:v>45936</x:v>
      </x:c>
      <x:c r="D2192" s="27" t="n">
        <x:v>45936</x:v>
      </x:c>
      <x:c r="E2192" t="n">
        <x:f>IF(D2192="","",YEAR(D2192))</x:f>
        <x:v>2025</x:v>
      </x:c>
      <x:c r="F2192" t="n">
        <x:f>IF(D2192="","",MONTH(D2192))</x:f>
        <x:v>10</x:v>
      </x:c>
      <x:c r="G2192" t="str">
        <x:f>IF(D2192="","Fecha no disponible",TEXT(D2192,"mmmm"))</x:f>
        <x:v>October</x:v>
      </x:c>
      <x:c r="H2192" t="str">
        <x:f>IF(D2192="","Fecha no disponible",TEXT(D2192,"yyyy-mm"))</x:f>
        <x:v>2025-10</x:v>
      </x:c>
      <x:c r="I2192" t="str">
        <x:f>IF(D2192="","Fecha no disponible","T"&amp;ROUNDUP(MONTH(D2192)/3,0))</x:f>
        <x:v>T4</x:v>
      </x:c>
      <x:c r="J2192" t="str">
        <x:v>T007</x:v>
      </x:c>
      <x:c r="K2192" t="str">
        <x:v>Tienda Santa Cruz 3</x:v>
      </x:c>
      <x:c r="L2192" t="str">
        <x:v>Barrio</x:v>
      </x:c>
      <x:c r="M2192" t="str">
        <x:v>Santa Cruz</x:v>
      </x:c>
      <x:c r="N2192" t="str">
        <x:f>IFERROR(VLOOKUP(M2192,'Mapeos'!$A$4:$B$30,2,FALSE),M2192)</x:f>
        <x:v>Santa Cruz</x:v>
      </x:c>
      <x:c r="O2192" t="str">
        <x:v>C01168</x:v>
      </x:c>
      <x:c r="P2192" t="str">
        <x:v>Premium</x:v>
      </x:c>
      <x:c r="Q2192" t="str">
        <x:v>P0024</x:v>
      </x:c>
      <x:c r="R2192" t="str">
        <x:v>Cuidado Personal</x:v>
      </x:c>
      <x:c r="S2192" t="str">
        <x:v>Marca A</x:v>
      </x:c>
      <x:c r="T2192" t="str">
        <x:v>Tienda</x:v>
      </x:c>
      <x:c r="U2192" t="str">
        <x:f>IFERROR(VLOOKUP(T2192,'Mapeos'!$D$4:$E$25,2,FALSE),T2192)</x:f>
        <x:v>Tienda</x:v>
      </x:c>
      <x:c r="V2192" t="str">
        <x:v>V034</x:v>
      </x:c>
      <x:c r="W2192" t="n">
        <x:v>1</x:v>
      </x:c>
      <x:c r="X2192" s="28" t="n">
        <x:v>37.32</x:v>
      </x:c>
      <x:c r="Y2192" s="20" t="n">
        <x:v>0.05</x:v>
      </x:c>
      <x:c r="Z2192" s="20" t="n">
        <x:f>IF(Y2192&gt;1,Y2192/100,Y2192)</x:f>
        <x:v>0.05</x:v>
      </x:c>
      <x:c r="AA2192" s="28" t="n">
        <x:v>20.9</x:v>
      </x:c>
      <x:c r="AB2192" s="28" t="n">
        <x:v>35.45</x:v>
      </x:c>
      <x:c r="AC2192" s="28" t="str">
        <x:v>BOB</x:v>
      </x:c>
      <x:c r="AD2192" s="28" t="n">
        <x:f>IF(AC2192="USD",AB2192*'Parametros'!$B$4,AB2192)</x:f>
        <x:v>35.45</x:v>
      </x:c>
      <x:c r="AE2192" s="28" t="n">
        <x:f>W2192*X2192*(1-Z2192)</x:f>
        <x:v>35.454</x:v>
      </x:c>
      <x:c r="AF2192" s="28" t="n">
        <x:f>W2192*AA2192</x:f>
        <x:v>20.9</x:v>
      </x:c>
      <x:c r="AG2192" s="28" t="n">
        <x:f>AE2192-AF2192</x:f>
        <x:v>14.554000000000002</x:v>
      </x:c>
      <x:c r="AH2192" s="20" t="n">
        <x:f>IF(AE2192&gt;0,AG2192/AE2192,"")</x:f>
        <x:v>0.41050375133976424</x:v>
      </x:c>
      <x:c r="AI2192" s="28" t="n">
        <x:v>153232.59</x:v>
      </x:c>
      <x:c r="AJ2192" s="28"/>
      <x:c r="AK2192"/>
      <x:c r="AL2192" t="str">
        <x:v>Completado</x:v>
      </x:c>
      <x:c r="AM2192" t="str">
        <x:f>IF(W2192&lt;0,"Devuelto",AL2192)</x:f>
        <x:v>Completado</x:v>
      </x:c>
      <x:c r="AN2192" t="str">
        <x:v>Tarjeta</x:v>
      </x:c>
      <x:c r="AO2192" s="29" t="str">
        <x:v>Sin observación</x:v>
      </x:c>
      <x:c r="AP2192" t="str">
        <x:f>IF(D2192="","No","Sí")</x:f>
        <x:v>Sí</x:v>
      </x:c>
    </x:row>
    <x:row r="2193">
      <x:c r="A2193" t="n">
        <x:v>2193</x:v>
      </x:c>
      <x:c r="B2193" t="str">
        <x:v>VT0010409</x:v>
      </x:c>
      <x:c r="C2193" t="str">
        <x:v>45406</x:v>
      </x:c>
      <x:c r="D2193" s="27" t="n">
        <x:v>45406</x:v>
      </x:c>
      <x:c r="E2193" t="n">
        <x:f>IF(D2193="","",YEAR(D2193))</x:f>
        <x:v>2024</x:v>
      </x:c>
      <x:c r="F2193" t="n">
        <x:f>IF(D2193="","",MONTH(D2193))</x:f>
        <x:v>4</x:v>
      </x:c>
      <x:c r="G2193" t="str">
        <x:f>IF(D2193="","Fecha no disponible",TEXT(D2193,"mmmm"))</x:f>
        <x:v>April</x:v>
      </x:c>
      <x:c r="H2193" t="str">
        <x:f>IF(D2193="","Fecha no disponible",TEXT(D2193,"yyyy-mm"))</x:f>
        <x:v>2024-04</x:v>
      </x:c>
      <x:c r="I2193" t="str">
        <x:f>IF(D2193="","Fecha no disponible","T"&amp;ROUNDUP(MONTH(D2193)/3,0))</x:f>
        <x:v>T2</x:v>
      </x:c>
      <x:c r="J2193" t="str">
        <x:v>T003</x:v>
      </x:c>
      <x:c r="K2193" t="str">
        <x:v>Tienda La Paz 3</x:v>
      </x:c>
      <x:c r="L2193" t="str">
        <x:v>Barrio</x:v>
      </x:c>
      <x:c r="M2193" t="str">
        <x:v>La Paz</x:v>
      </x:c>
      <x:c r="N2193" t="str">
        <x:f>IFERROR(VLOOKUP(M2193,'Mapeos'!$A$4:$B$30,2,FALSE),M2193)</x:f>
        <x:v>La Paz</x:v>
      </x:c>
      <x:c r="O2193" t="str">
        <x:v>C01736</x:v>
      </x:c>
      <x:c r="P2193" t="str">
        <x:v>Frecuente</x:v>
      </x:c>
      <x:c r="Q2193" t="str">
        <x:v>P0084</x:v>
      </x:c>
      <x:c r="R2193" t="str">
        <x:v>Alimentos</x:v>
      </x:c>
      <x:c r="S2193" t="str">
        <x:v>Marca D</x:v>
      </x:c>
      <x:c r="T2193" t="str">
        <x:v>E-commerce</x:v>
      </x:c>
      <x:c r="U2193" t="str">
        <x:f>IFERROR(VLOOKUP(T2193,'Mapeos'!$D$4:$E$25,2,FALSE),T2193)</x:f>
        <x:v>E-commerce</x:v>
      </x:c>
      <x:c r="V2193" t="str">
        <x:v>V010</x:v>
      </x:c>
      <x:c r="W2193" t="n">
        <x:v>1</x:v>
      </x:c>
      <x:c r="X2193" s="28" t="n">
        <x:v>36.93</x:v>
      </x:c>
      <x:c r="Y2193" s="20" t="n">
        <x:v>0</x:v>
      </x:c>
      <x:c r="Z2193" s="20" t="n">
        <x:f>IF(Y2193&gt;1,Y2193/100,Y2193)</x:f>
        <x:v>0</x:v>
      </x:c>
      <x:c r="AA2193" s="28" t="n">
        <x:v>20.47</x:v>
      </x:c>
      <x:c r="AB2193" s="28" t="n">
        <x:v>36.93</x:v>
      </x:c>
      <x:c r="AC2193" s="28" t="str">
        <x:v>BOB</x:v>
      </x:c>
      <x:c r="AD2193" s="28" t="n">
        <x:f>IF(AC2193="USD",AB2193*'Parametros'!$B$4,AB2193)</x:f>
        <x:v>36.93</x:v>
      </x:c>
      <x:c r="AE2193" s="28" t="n">
        <x:f>W2193*X2193*(1-Z2193)</x:f>
        <x:v>36.93</x:v>
      </x:c>
      <x:c r="AF2193" s="28" t="n">
        <x:f>W2193*AA2193</x:f>
        <x:v>20.47</x:v>
      </x:c>
      <x:c r="AG2193" s="28" t="n">
        <x:f>AE2193-AF2193</x:f>
        <x:v>16.46</x:v>
      </x:c>
      <x:c r="AH2193" s="20" t="n">
        <x:f>IF(AE2193&gt;0,AG2193/AE2193,"")</x:f>
        <x:v>0.44570809639859194</x:v>
      </x:c>
      <x:c r="AI2193" s="28" t="n">
        <x:v>99212.83</x:v>
      </x:c>
      <x:c r="AJ2193" s="28"/>
      <x:c r="AK2193"/>
      <x:c r="AL2193" t="str">
        <x:v>Completado</x:v>
      </x:c>
      <x:c r="AM2193" t="str">
        <x:f>IF(W2193&lt;0,"Devuelto",AL2193)</x:f>
        <x:v>Completado</x:v>
      </x:c>
      <x:c r="AN2193" t="str">
        <x:v>Tarjeta</x:v>
      </x:c>
      <x:c r="AO2193" s="29" t="str">
        <x:v>Sin observación</x:v>
      </x:c>
      <x:c r="AP2193" t="str">
        <x:f>IF(D2193="","No","Sí")</x:f>
        <x:v>Sí</x:v>
      </x:c>
    </x:row>
    <x:row r="2194">
      <x:c r="A2194" t="n">
        <x:v>2194</x:v>
      </x:c>
      <x:c r="B2194" t="str">
        <x:v>VT0010414</x:v>
      </x:c>
      <x:c r="C2194" t="str">
        <x:v>46053</x:v>
      </x:c>
      <x:c r="D2194" s="27" t="n">
        <x:v>46053</x:v>
      </x:c>
      <x:c r="E2194" t="n">
        <x:f>IF(D2194="","",YEAR(D2194))</x:f>
        <x:v>2026</x:v>
      </x:c>
      <x:c r="F2194" t="n">
        <x:f>IF(D2194="","",MONTH(D2194))</x:f>
        <x:v>1</x:v>
      </x:c>
      <x:c r="G2194" t="str">
        <x:f>IF(D2194="","Fecha no disponible",TEXT(D2194,"mmmm"))</x:f>
        <x:v>January</x:v>
      </x:c>
      <x:c r="H2194" t="str">
        <x:f>IF(D2194="","Fecha no disponible",TEXT(D2194,"yyyy-mm"))</x:f>
        <x:v>2026-01</x:v>
      </x:c>
      <x:c r="I2194" t="str">
        <x:f>IF(D2194="","Fecha no disponible","T"&amp;ROUNDUP(MONTH(D2194)/3,0))</x:f>
        <x:v>T1</x:v>
      </x:c>
      <x:c r="J2194" t="str">
        <x:v>T004</x:v>
      </x:c>
      <x:c r="K2194" t="str">
        <x:v>Tienda La Paz 4</x:v>
      </x:c>
      <x:c r="L2194" t="str">
        <x:v>Centro</x:v>
      </x:c>
      <x:c r="M2194" t="str">
        <x:v>La Paz</x:v>
      </x:c>
      <x:c r="N2194" t="str">
        <x:f>IFERROR(VLOOKUP(M2194,'Mapeos'!$A$4:$B$30,2,FALSE),M2194)</x:f>
        <x:v>La Paz</x:v>
      </x:c>
      <x:c r="O2194" t="str">
        <x:v>C00883</x:v>
      </x:c>
      <x:c r="P2194" t="str">
        <x:v>Masivo</x:v>
      </x:c>
      <x:c r="Q2194" t="str">
        <x:v>P0103</x:v>
      </x:c>
      <x:c r="R2194" t="str">
        <x:v>Hogar</x:v>
      </x:c>
      <x:c r="S2194" t="str">
        <x:v>Marca B</x:v>
      </x:c>
      <x:c r="T2194" t="str">
        <x:v>Tienda</x:v>
      </x:c>
      <x:c r="U2194" t="str">
        <x:f>IFERROR(VLOOKUP(T2194,'Mapeos'!$D$4:$E$25,2,FALSE),T2194)</x:f>
        <x:v>Tienda</x:v>
      </x:c>
      <x:c r="V2194" t="str">
        <x:v>V033</x:v>
      </x:c>
      <x:c r="W2194" t="n">
        <x:v>1</x:v>
      </x:c>
      <x:c r="X2194" s="28" t="n">
        <x:v>272.8</x:v>
      </x:c>
      <x:c r="Y2194" s="20" t="n">
        <x:v>0.05</x:v>
      </x:c>
      <x:c r="Z2194" s="20" t="n">
        <x:f>IF(Y2194&gt;1,Y2194/100,Y2194)</x:f>
        <x:v>0.05</x:v>
      </x:c>
      <x:c r="AA2194" s="28" t="n">
        <x:v>205.14</x:v>
      </x:c>
      <x:c r="AB2194" s="28" t="n">
        <x:v>259.16</x:v>
      </x:c>
      <x:c r="AC2194" s="28" t="str">
        <x:v>BOB</x:v>
      </x:c>
      <x:c r="AD2194" s="28" t="n">
        <x:f>IF(AC2194="USD",AB2194*'Parametros'!$B$4,AB2194)</x:f>
        <x:v>259.16</x:v>
      </x:c>
      <x:c r="AE2194" s="28" t="n">
        <x:f>W2194*X2194*(1-Z2194)</x:f>
        <x:v>259.16</x:v>
      </x:c>
      <x:c r="AF2194" s="28" t="n">
        <x:f>W2194*AA2194</x:f>
        <x:v>205.14</x:v>
      </x:c>
      <x:c r="AG2194" s="28" t="n">
        <x:f>AE2194-AF2194</x:f>
        <x:v>54.02000000000004</x:v>
      </x:c>
      <x:c r="AH2194" s="20" t="n">
        <x:f>IF(AE2194&gt;0,AG2194/AE2194,"")</x:f>
        <x:v>0.2084426609044607</x:v>
      </x:c>
      <x:c r="AI2194" s="28" t="n">
        <x:v>164515.55</x:v>
      </x:c>
      <x:c r="AJ2194" s="28"/>
      <x:c r="AK2194"/>
      <x:c r="AL2194" t="str">
        <x:v>Completado</x:v>
      </x:c>
      <x:c r="AM2194" t="str">
        <x:f>IF(W2194&lt;0,"Devuelto",AL2194)</x:f>
        <x:v>Completado</x:v>
      </x:c>
      <x:c r="AN2194" t="str">
        <x:v>Tarjeta</x:v>
      </x:c>
      <x:c r="AO2194" s="29" t="str">
        <x:v>Sin observación</x:v>
      </x:c>
      <x:c r="AP2194" t="str">
        <x:f>IF(D2194="","No","Sí")</x:f>
        <x:v>Sí</x:v>
      </x:c>
    </x:row>
    <x:row r="2195">
      <x:c r="A2195" t="n">
        <x:v>2195</x:v>
      </x:c>
      <x:c r="B2195" t="str">
        <x:v>VT0010419</x:v>
      </x:c>
      <x:c r="C2195" t="str">
        <x:v>45532</x:v>
      </x:c>
      <x:c r="D2195" s="27" t="n">
        <x:v>45532</x:v>
      </x:c>
      <x:c r="E2195" t="n">
        <x:f>IF(D2195="","",YEAR(D2195))</x:f>
        <x:v>2024</x:v>
      </x:c>
      <x:c r="F2195" t="n">
        <x:f>IF(D2195="","",MONTH(D2195))</x:f>
        <x:v>8</x:v>
      </x:c>
      <x:c r="G2195" t="str">
        <x:f>IF(D2195="","Fecha no disponible",TEXT(D2195,"mmmm"))</x:f>
        <x:v>August</x:v>
      </x:c>
      <x:c r="H2195" t="str">
        <x:f>IF(D2195="","Fecha no disponible",TEXT(D2195,"yyyy-mm"))</x:f>
        <x:v>2024-08</x:v>
      </x:c>
      <x:c r="I2195" t="str">
        <x:f>IF(D2195="","Fecha no disponible","T"&amp;ROUNDUP(MONTH(D2195)/3,0))</x:f>
        <x:v>T3</x:v>
      </x:c>
      <x:c r="J2195" t="str">
        <x:v>T011</x:v>
      </x:c>
      <x:c r="K2195" t="str">
        <x:v>Tienda Cochabamba 3</x:v>
      </x:c>
      <x:c r="L2195" t="str">
        <x:v>Mall</x:v>
      </x:c>
      <x:c r="M2195" t="str">
        <x:v>Cochabamba</x:v>
      </x:c>
      <x:c r="N2195" t="str">
        <x:f>IFERROR(VLOOKUP(M2195,'Mapeos'!$A$4:$B$30,2,FALSE),M2195)</x:f>
        <x:v>Cochabamba</x:v>
      </x:c>
      <x:c r="O2195" t="str">
        <x:v>C01060</x:v>
      </x:c>
      <x:c r="P2195" t="str">
        <x:v>Frecuente</x:v>
      </x:c>
      <x:c r="Q2195" t="str">
        <x:v>P0031</x:v>
      </x:c>
      <x:c r="R2195" t="str">
        <x:v>Alimentos</x:v>
      </x:c>
      <x:c r="S2195" t="str">
        <x:v>Marca B</x:v>
      </x:c>
      <x:c r="T2195" t="str">
        <x:v>Tienda</x:v>
      </x:c>
      <x:c r="U2195" t="str">
        <x:f>IFERROR(VLOOKUP(T2195,'Mapeos'!$D$4:$E$25,2,FALSE),T2195)</x:f>
        <x:v>Tienda</x:v>
      </x:c>
      <x:c r="V2195" t="str">
        <x:v>V025</x:v>
      </x:c>
      <x:c r="W2195" t="n">
        <x:v>1</x:v>
      </x:c>
      <x:c r="X2195" s="28" t="n">
        <x:v>51.92</x:v>
      </x:c>
      <x:c r="Y2195" s="20" t="n">
        <x:v>0.1</x:v>
      </x:c>
      <x:c r="Z2195" s="20" t="n">
        <x:f>IF(Y2195&gt;1,Y2195/100,Y2195)</x:f>
        <x:v>0.1</x:v>
      </x:c>
      <x:c r="AA2195" s="28" t="n">
        <x:v>36.49</x:v>
      </x:c>
      <x:c r="AB2195" s="28" t="n">
        <x:v>46.73</x:v>
      </x:c>
      <x:c r="AC2195" s="28" t="str">
        <x:v>BOB</x:v>
      </x:c>
      <x:c r="AD2195" s="28" t="n">
        <x:f>IF(AC2195="USD",AB2195*'Parametros'!$B$4,AB2195)</x:f>
        <x:v>46.73</x:v>
      </x:c>
      <x:c r="AE2195" s="28" t="n">
        <x:f>W2195*X2195*(1-Z2195)</x:f>
        <x:v>46.728</x:v>
      </x:c>
      <x:c r="AF2195" s="28" t="n">
        <x:f>W2195*AA2195</x:f>
        <x:v>36.49</x:v>
      </x:c>
      <x:c r="AG2195" s="28" t="n">
        <x:f>AE2195-AF2195</x:f>
        <x:v>10.238</x:v>
      </x:c>
      <x:c r="AH2195" s="20" t="n">
        <x:f>IF(AE2195&gt;0,AG2195/AE2195,"")</x:f>
        <x:v>0.21909775723335043</x:v>
      </x:c>
      <x:c r="AI2195" s="28" t="n">
        <x:v>145056.25</x:v>
      </x:c>
      <x:c r="AJ2195" s="28"/>
      <x:c r="AK2195"/>
      <x:c r="AL2195" t="str">
        <x:v>Completado</x:v>
      </x:c>
      <x:c r="AM2195" t="str">
        <x:f>IF(W2195&lt;0,"Devuelto",AL2195)</x:f>
        <x:v>Completado</x:v>
      </x:c>
      <x:c r="AN2195" t="str">
        <x:v>Efectivo</x:v>
      </x:c>
      <x:c r="AO2195" s="29" t="str">
        <x:v>Sin observación</x:v>
      </x:c>
      <x:c r="AP2195" t="str">
        <x:f>IF(D2195="","No","Sí")</x:f>
        <x:v>Sí</x:v>
      </x:c>
    </x:row>
    <x:row r="2196">
      <x:c r="A2196" t="n">
        <x:v>2196</x:v>
      </x:c>
      <x:c r="B2196" t="str">
        <x:v>VT0010424</x:v>
      </x:c>
      <x:c r="C2196" t="str">
        <x:v>46038</x:v>
      </x:c>
      <x:c r="D2196" s="27" t="n">
        <x:v>46038</x:v>
      </x:c>
      <x:c r="E2196" t="n">
        <x:f>IF(D2196="","",YEAR(D2196))</x:f>
        <x:v>2026</x:v>
      </x:c>
      <x:c r="F2196" t="n">
        <x:f>IF(D2196="","",MONTH(D2196))</x:f>
        <x:v>1</x:v>
      </x:c>
      <x:c r="G2196" t="str">
        <x:f>IF(D2196="","Fecha no disponible",TEXT(D2196,"mmmm"))</x:f>
        <x:v>January</x:v>
      </x:c>
      <x:c r="H2196" t="str">
        <x:f>IF(D2196="","Fecha no disponible",TEXT(D2196,"yyyy-mm"))</x:f>
        <x:v>2026-01</x:v>
      </x:c>
      <x:c r="I2196" t="str">
        <x:f>IF(D2196="","Fecha no disponible","T"&amp;ROUNDUP(MONTH(D2196)/3,0))</x:f>
        <x:v>T1</x:v>
      </x:c>
      <x:c r="J2196" t="str">
        <x:v>T016</x:v>
      </x:c>
      <x:c r="K2196" t="str">
        <x:v>Tienda Potosí 4</x:v>
      </x:c>
      <x:c r="L2196" t="str">
        <x:v>Centro</x:v>
      </x:c>
      <x:c r="M2196" t="str">
        <x:v>Potosí</x:v>
      </x:c>
      <x:c r="N2196" t="str">
        <x:f>IFERROR(VLOOKUP(M2196,'Mapeos'!$A$4:$B$30,2,FALSE),M2196)</x:f>
        <x:v>Potosí</x:v>
      </x:c>
      <x:c r="O2196" t="str">
        <x:v>C01732</x:v>
      </x:c>
      <x:c r="P2196" t="str">
        <x:v>Masivo</x:v>
      </x:c>
      <x:c r="Q2196" t="str">
        <x:v>P0058</x:v>
      </x:c>
      <x:c r="R2196" t="str">
        <x:v>Alimentos</x:v>
      </x:c>
      <x:c r="S2196" t="str">
        <x:v>Marca C</x:v>
      </x:c>
      <x:c r="T2196" t="str">
        <x:v>Tienda</x:v>
      </x:c>
      <x:c r="U2196" t="str">
        <x:f>IFERROR(VLOOKUP(T2196,'Mapeos'!$D$4:$E$25,2,FALSE),T2196)</x:f>
        <x:v>Tienda</x:v>
      </x:c>
      <x:c r="V2196" t="str">
        <x:v>V035</x:v>
      </x:c>
      <x:c r="W2196" t="n">
        <x:v>1</x:v>
      </x:c>
      <x:c r="X2196" s="28" t="n">
        <x:v>48.76</x:v>
      </x:c>
      <x:c r="Y2196" s="20" t="n">
        <x:v>0.1</x:v>
      </x:c>
      <x:c r="Z2196" s="20" t="n">
        <x:f>IF(Y2196&gt;1,Y2196/100,Y2196)</x:f>
        <x:v>0.1</x:v>
      </x:c>
      <x:c r="AA2196" s="28" t="n">
        <x:v>31.38</x:v>
      </x:c>
      <x:c r="AB2196" s="28" t="n">
        <x:v>43.88</x:v>
      </x:c>
      <x:c r="AC2196" s="28" t="str">
        <x:v>BOB</x:v>
      </x:c>
      <x:c r="AD2196" s="28" t="n">
        <x:f>IF(AC2196="USD",AB2196*'Parametros'!$B$4,AB2196)</x:f>
        <x:v>43.88</x:v>
      </x:c>
      <x:c r="AE2196" s="28" t="n">
        <x:f>W2196*X2196*(1-Z2196)</x:f>
        <x:v>43.884</x:v>
      </x:c>
      <x:c r="AF2196" s="28" t="n">
        <x:f>W2196*AA2196</x:f>
        <x:v>31.38</x:v>
      </x:c>
      <x:c r="AG2196" s="28" t="n">
        <x:f>AE2196-AF2196</x:f>
        <x:v>12.504000000000001</x:v>
      </x:c>
      <x:c r="AH2196" s="20" t="n">
        <x:f>IF(AE2196&gt;0,AG2196/AE2196,"")</x:f>
        <x:v>0.28493300519551545</x:v>
      </x:c>
      <x:c r="AI2196" s="28" t="n">
        <x:v>173590.59</x:v>
      </x:c>
      <x:c r="AJ2196" s="28"/>
      <x:c r="AK2196"/>
      <x:c r="AL2196" t="str">
        <x:v>Completado</x:v>
      </x:c>
      <x:c r="AM2196" t="str">
        <x:f>IF(W2196&lt;0,"Devuelto",AL2196)</x:f>
        <x:v>Completado</x:v>
      </x:c>
      <x:c r="AN2196" t="str">
        <x:v>QR</x:v>
      </x:c>
      <x:c r="AO2196" s="29" t="str">
        <x:v>Sin observación</x:v>
      </x:c>
      <x:c r="AP2196" t="str">
        <x:f>IF(D2196="","No","Sí")</x:f>
        <x:v>Sí</x:v>
      </x:c>
    </x:row>
    <x:row r="2197">
      <x:c r="A2197" t="n">
        <x:v>2197</x:v>
      </x:c>
      <x:c r="B2197" t="str">
        <x:v>VT0010428</x:v>
      </x:c>
      <x:c r="C2197" t="str">
        <x:v>45688</x:v>
      </x:c>
      <x:c r="D2197" s="27" t="n">
        <x:v>45688</x:v>
      </x:c>
      <x:c r="E2197" t="n">
        <x:f>IF(D2197="","",YEAR(D2197))</x:f>
        <x:v>2025</x:v>
      </x:c>
      <x:c r="F2197" t="n">
        <x:f>IF(D2197="","",MONTH(D2197))</x:f>
        <x:v>1</x:v>
      </x:c>
      <x:c r="G2197" t="str">
        <x:f>IF(D2197="","Fecha no disponible",TEXT(D2197,"mmmm"))</x:f>
        <x:v>January</x:v>
      </x:c>
      <x:c r="H2197" t="str">
        <x:f>IF(D2197="","Fecha no disponible",TEXT(D2197,"yyyy-mm"))</x:f>
        <x:v>2025-01</x:v>
      </x:c>
      <x:c r="I2197" t="str">
        <x:f>IF(D2197="","Fecha no disponible","T"&amp;ROUNDUP(MONTH(D2197)/3,0))</x:f>
        <x:v>T1</x:v>
      </x:c>
      <x:c r="J2197" t="str">
        <x:v>T010</x:v>
      </x:c>
      <x:c r="K2197" t="str">
        <x:v>Tienda Cochabamba 2</x:v>
      </x:c>
      <x:c r="L2197" t="str">
        <x:v>Barrio</x:v>
      </x:c>
      <x:c r="M2197" t="str">
        <x:v>Cochabamba</x:v>
      </x:c>
      <x:c r="N2197" t="str">
        <x:f>IFERROR(VLOOKUP(M2197,'Mapeos'!$A$4:$B$30,2,FALSE),M2197)</x:f>
        <x:v>Cochabamba</x:v>
      </x:c>
      <x:c r="O2197" t="str">
        <x:v>C00239</x:v>
      </x:c>
      <x:c r="P2197" t="str">
        <x:v>Masivo</x:v>
      </x:c>
      <x:c r="Q2197" t="str">
        <x:v>P0062</x:v>
      </x:c>
      <x:c r="R2197" t="str">
        <x:v>Hogar</x:v>
      </x:c>
      <x:c r="S2197" t="str">
        <x:v>Marca B</x:v>
      </x:c>
      <x:c r="T2197" t="str">
        <x:v>Tienda</x:v>
      </x:c>
      <x:c r="U2197" t="str">
        <x:f>IFERROR(VLOOKUP(T2197,'Mapeos'!$D$4:$E$25,2,FALSE),T2197)</x:f>
        <x:v>Tienda</x:v>
      </x:c>
      <x:c r="V2197" t="str">
        <x:v>V006</x:v>
      </x:c>
      <x:c r="W2197" t="n">
        <x:v>1</x:v>
      </x:c>
      <x:c r="X2197" s="28" t="n">
        <x:v>266.05</x:v>
      </x:c>
      <x:c r="Y2197" s="20" t="n">
        <x:v>0.15</x:v>
      </x:c>
      <x:c r="Z2197" s="20" t="n">
        <x:f>IF(Y2197&gt;1,Y2197/100,Y2197)</x:f>
        <x:v>0.15</x:v>
      </x:c>
      <x:c r="AA2197" s="28" t="n">
        <x:v>186.69</x:v>
      </x:c>
      <x:c r="AB2197" s="28" t="n">
        <x:v>226.14</x:v>
      </x:c>
      <x:c r="AC2197" s="28" t="str">
        <x:v>BOB</x:v>
      </x:c>
      <x:c r="AD2197" s="28" t="n">
        <x:f>IF(AC2197="USD",AB2197*'Parametros'!$B$4,AB2197)</x:f>
        <x:v>226.14</x:v>
      </x:c>
      <x:c r="AE2197" s="28" t="n">
        <x:f>W2197*X2197*(1-Z2197)</x:f>
        <x:v>226.1425</x:v>
      </x:c>
      <x:c r="AF2197" s="28" t="n">
        <x:f>W2197*AA2197</x:f>
        <x:v>186.69</x:v>
      </x:c>
      <x:c r="AG2197" s="28" t="n">
        <x:f>AE2197-AF2197</x:f>
        <x:v>39.452500000000015</x:v>
      </x:c>
      <x:c r="AH2197" s="20" t="n">
        <x:f>IF(AE2197&gt;0,AG2197/AE2197,"")</x:f>
        <x:v>0.17445858253092636</x:v>
      </x:c>
      <x:c r="AI2197" s="28" t="n">
        <x:v>183743.88</x:v>
      </x:c>
      <x:c r="AJ2197" s="28" t="n">
        <x:v>112</x:v>
      </x:c>
      <x:c r="AK2197" t="n">
        <x:v>33</x:v>
      </x:c>
      <x:c r="AL2197" t="str">
        <x:v>Completado</x:v>
      </x:c>
      <x:c r="AM2197" t="str">
        <x:f>IF(W2197&lt;0,"Devuelto",AL2197)</x:f>
        <x:v>Completado</x:v>
      </x:c>
      <x:c r="AN2197" t="str">
        <x:v>Transferencia</x:v>
      </x:c>
      <x:c r="AO2197" s="29" t="str">
        <x:v>Sin observación</x:v>
      </x:c>
      <x:c r="AP2197" t="str">
        <x:f>IF(D2197="","No","Sí")</x:f>
        <x:v>Sí</x:v>
      </x:c>
    </x:row>
    <x:row r="2198">
      <x:c r="A2198" t="n">
        <x:v>2198</x:v>
      </x:c>
      <x:c r="B2198" t="str">
        <x:v>VT0010433</x:v>
      </x:c>
      <x:c r="C2198" t="str">
        <x:v>45728</x:v>
      </x:c>
      <x:c r="D2198" s="27" t="n">
        <x:v>45728</x:v>
      </x:c>
      <x:c r="E2198" t="n">
        <x:f>IF(D2198="","",YEAR(D2198))</x:f>
        <x:v>2025</x:v>
      </x:c>
      <x:c r="F2198" t="n">
        <x:f>IF(D2198="","",MONTH(D2198))</x:f>
        <x:v>3</x:v>
      </x:c>
      <x:c r="G2198" t="str">
        <x:f>IF(D2198="","Fecha no disponible",TEXT(D2198,"mmmm"))</x:f>
        <x:v>March</x:v>
      </x:c>
      <x:c r="H2198" t="str">
        <x:f>IF(D2198="","Fecha no disponible",TEXT(D2198,"yyyy-mm"))</x:f>
        <x:v>2025-03</x:v>
      </x:c>
      <x:c r="I2198" t="str">
        <x:f>IF(D2198="","Fecha no disponible","T"&amp;ROUNDUP(MONTH(D2198)/3,0))</x:f>
        <x:v>T1</x:v>
      </x:c>
      <x:c r="J2198" t="str">
        <x:v>T010</x:v>
      </x:c>
      <x:c r="K2198" t="str">
        <x:v>Tienda Cochabamba 2</x:v>
      </x:c>
      <x:c r="L2198" t="str">
        <x:v>Barrio</x:v>
      </x:c>
      <x:c r="M2198" t="str">
        <x:v>Cochabamba</x:v>
      </x:c>
      <x:c r="N2198" t="str">
        <x:f>IFERROR(VLOOKUP(M2198,'Mapeos'!$A$4:$B$30,2,FALSE),M2198)</x:f>
        <x:v>Cochabamba</x:v>
      </x:c>
      <x:c r="O2198" t="str">
        <x:v>C01701</x:v>
      </x:c>
      <x:c r="P2198" t="str">
        <x:v>Premium</x:v>
      </x:c>
      <x:c r="Q2198" t="str">
        <x:v>P0064</x:v>
      </x:c>
      <x:c r="R2198" t="str">
        <x:v>Hogar</x:v>
      </x:c>
      <x:c r="S2198" t="str">
        <x:v>Marca B</x:v>
      </x:c>
      <x:c r="T2198" t="str">
        <x:v>Tienda</x:v>
      </x:c>
      <x:c r="U2198" t="str">
        <x:f>IFERROR(VLOOKUP(T2198,'Mapeos'!$D$4:$E$25,2,FALSE),T2198)</x:f>
        <x:v>Tienda</x:v>
      </x:c>
      <x:c r="V2198" t="str">
        <x:v>V014</x:v>
      </x:c>
      <x:c r="W2198" t="n">
        <x:v>1</x:v>
      </x:c>
      <x:c r="X2198" s="28" t="n">
        <x:v>51.51</x:v>
      </x:c>
      <x:c r="Y2198" s="20" t="n">
        <x:v>0</x:v>
      </x:c>
      <x:c r="Z2198" s="20" t="n">
        <x:f>IF(Y2198&gt;1,Y2198/100,Y2198)</x:f>
        <x:v>0</x:v>
      </x:c>
      <x:c r="AA2198" s="28" t="n">
        <x:v>28.36</x:v>
      </x:c>
      <x:c r="AB2198" s="28" t="n">
        <x:v>51.51</x:v>
      </x:c>
      <x:c r="AC2198" s="28" t="str">
        <x:v>BOB</x:v>
      </x:c>
      <x:c r="AD2198" s="28" t="n">
        <x:f>IF(AC2198="USD",AB2198*'Parametros'!$B$4,AB2198)</x:f>
        <x:v>51.51</x:v>
      </x:c>
      <x:c r="AE2198" s="28" t="n">
        <x:f>W2198*X2198*(1-Z2198)</x:f>
        <x:v>51.51</x:v>
      </x:c>
      <x:c r="AF2198" s="28" t="n">
        <x:f>W2198*AA2198</x:f>
        <x:v>28.36</x:v>
      </x:c>
      <x:c r="AG2198" s="28" t="n">
        <x:f>AE2198-AF2198</x:f>
        <x:v>23.15</x:v>
      </x:c>
      <x:c r="AH2198" s="20" t="n">
        <x:f>IF(AE2198&gt;0,AG2198/AE2198,"")</x:f>
        <x:v>0.4494272956707435</x:v>
      </x:c>
      <x:c r="AI2198" s="28" t="n">
        <x:v>186917.48</x:v>
      </x:c>
      <x:c r="AJ2198" s="28"/>
      <x:c r="AK2198"/>
      <x:c r="AL2198" t="str">
        <x:v>Completado</x:v>
      </x:c>
      <x:c r="AM2198" t="str">
        <x:f>IF(W2198&lt;0,"Devuelto",AL2198)</x:f>
        <x:v>Completado</x:v>
      </x:c>
      <x:c r="AN2198" t="str">
        <x:v>QR</x:v>
      </x:c>
      <x:c r="AO2198" s="29" t="str">
        <x:v>Sin observación</x:v>
      </x:c>
      <x:c r="AP2198" t="str">
        <x:f>IF(D2198="","No","Sí")</x:f>
        <x:v>Sí</x:v>
      </x:c>
    </x:row>
    <x:row r="2199">
      <x:c r="A2199" t="n">
        <x:v>2199</x:v>
      </x:c>
      <x:c r="B2199" t="str">
        <x:v>VT0010438</x:v>
      </x:c>
      <x:c r="C2199" t="str">
        <x:v>46050</x:v>
      </x:c>
      <x:c r="D2199" s="27" t="n">
        <x:v>46050</x:v>
      </x:c>
      <x:c r="E2199" t="n">
        <x:f>IF(D2199="","",YEAR(D2199))</x:f>
        <x:v>2026</x:v>
      </x:c>
      <x:c r="F2199" t="n">
        <x:f>IF(D2199="","",MONTH(D2199))</x:f>
        <x:v>1</x:v>
      </x:c>
      <x:c r="G2199" t="str">
        <x:f>IF(D2199="","Fecha no disponible",TEXT(D2199,"mmmm"))</x:f>
        <x:v>January</x:v>
      </x:c>
      <x:c r="H2199" t="str">
        <x:f>IF(D2199="","Fecha no disponible",TEXT(D2199,"yyyy-mm"))</x:f>
        <x:v>2026-01</x:v>
      </x:c>
      <x:c r="I2199" t="str">
        <x:f>IF(D2199="","Fecha no disponible","T"&amp;ROUNDUP(MONTH(D2199)/3,0))</x:f>
        <x:v>T1</x:v>
      </x:c>
      <x:c r="J2199" t="str">
        <x:v>T017</x:v>
      </x:c>
      <x:c r="K2199" t="str">
        <x:v>Tienda Sucre 1</x:v>
      </x:c>
      <x:c r="L2199" t="str">
        <x:v>Centro</x:v>
      </x:c>
      <x:c r="M2199" t="str">
        <x:v>Sucre</x:v>
      </x:c>
      <x:c r="N2199" t="str">
        <x:f>IFERROR(VLOOKUP(M2199,'Mapeos'!$A$4:$B$30,2,FALSE),M2199)</x:f>
        <x:v>Sucre</x:v>
      </x:c>
      <x:c r="O2199" t="str">
        <x:v>C00936</x:v>
      </x:c>
      <x:c r="P2199" t="str">
        <x:v>Empresa</x:v>
      </x:c>
      <x:c r="Q2199" t="str">
        <x:v>P0089</x:v>
      </x:c>
      <x:c r="R2199" t="str">
        <x:v>Deportes</x:v>
      </x:c>
      <x:c r="S2199" t="str">
        <x:v>Marca A</x:v>
      </x:c>
      <x:c r="T2199" t="str">
        <x:v>Tienda</x:v>
      </x:c>
      <x:c r="U2199" t="str">
        <x:f>IFERROR(VLOOKUP(T2199,'Mapeos'!$D$4:$E$25,2,FALSE),T2199)</x:f>
        <x:v>Tienda</x:v>
      </x:c>
      <x:c r="V2199" t="str">
        <x:v>V023</x:v>
      </x:c>
      <x:c r="W2199" t="n">
        <x:v>-3</x:v>
      </x:c>
      <x:c r="X2199" s="28" t="n">
        <x:v>121.39</x:v>
      </x:c>
      <x:c r="Y2199" s="20" t="n">
        <x:v>0.25</x:v>
      </x:c>
      <x:c r="Z2199" s="20" t="n">
        <x:f>IF(Y2199&gt;1,Y2199/100,Y2199)</x:f>
        <x:v>0.25</x:v>
      </x:c>
      <x:c r="AA2199" s="28" t="n">
        <x:v>96.49</x:v>
      </x:c>
      <x:c r="AB2199" s="28" t="n">
        <x:v>-273.13</x:v>
      </x:c>
      <x:c r="AC2199" s="28" t="str">
        <x:v>BOB</x:v>
      </x:c>
      <x:c r="AD2199" s="28" t="n">
        <x:f>IF(AC2199="USD",AB2199*'Parametros'!$B$4,AB2199)</x:f>
        <x:v>-273.13</x:v>
      </x:c>
      <x:c r="AE2199" s="28" t="n">
        <x:f>W2199*X2199*(1-Z2199)</x:f>
        <x:v>-273.1275</x:v>
      </x:c>
      <x:c r="AF2199" s="28" t="n">
        <x:f>W2199*AA2199</x:f>
        <x:v>-289.46999999999997</x:v>
      </x:c>
      <x:c r="AG2199" s="28" t="n">
        <x:f>AE2199-AF2199</x:f>
        <x:v>16.342499999999973</x:v>
      </x:c>
      <x:c r="AH2199" s="20" t="str">
        <x:f>IF(AE2199&gt;0,AG2199/AE2199,"")</x:f>
      </x:c>
      <x:c r="AI2199" s="28" t="n">
        <x:v>120628.66</x:v>
      </x:c>
      <x:c r="AJ2199" s="28"/>
      <x:c r="AK2199"/>
      <x:c r="AL2199" t="str">
        <x:v>Devuelto</x:v>
      </x:c>
      <x:c r="AM2199" t="str">
        <x:f>IF(W2199&lt;0,"Devuelto",AL2199)</x:f>
        <x:v>Devuelto</x:v>
      </x:c>
      <x:c r="AN2199" t="str">
        <x:v>QR</x:v>
      </x:c>
      <x:c r="AO2199" s="29" t="str">
        <x:v>Sin observación</x:v>
      </x:c>
      <x:c r="AP2199" t="str">
        <x:f>IF(D2199="","No","Sí")</x:f>
        <x:v>Sí</x:v>
      </x:c>
    </x:row>
    <x:row r="2200">
      <x:c r="A2200" t="n">
        <x:v>2200</x:v>
      </x:c>
      <x:c r="B2200" t="str">
        <x:v>VT0010443</x:v>
      </x:c>
      <x:c r="C2200" t="str">
        <x:v>45394</x:v>
      </x:c>
      <x:c r="D2200" s="27" t="n">
        <x:v>45394</x:v>
      </x:c>
      <x:c r="E2200" t="n">
        <x:f>IF(D2200="","",YEAR(D2200))</x:f>
        <x:v>2024</x:v>
      </x:c>
      <x:c r="F2200" t="n">
        <x:f>IF(D2200="","",MONTH(D2200))</x:f>
        <x:v>4</x:v>
      </x:c>
      <x:c r="G2200" t="str">
        <x:f>IF(D2200="","Fecha no disponible",TEXT(D2200,"mmmm"))</x:f>
        <x:v>April</x:v>
      </x:c>
      <x:c r="H2200" t="str">
        <x:f>IF(D2200="","Fecha no disponible",TEXT(D2200,"yyyy-mm"))</x:f>
        <x:v>2024-04</x:v>
      </x:c>
      <x:c r="I2200" t="str">
        <x:f>IF(D2200="","Fecha no disponible","T"&amp;ROUNDUP(MONTH(D2200)/3,0))</x:f>
        <x:v>T2</x:v>
      </x:c>
      <x:c r="J2200" t="str">
        <x:v>T001</x:v>
      </x:c>
      <x:c r="K2200" t="str">
        <x:v>Tienda La Paz 1</x:v>
      </x:c>
      <x:c r="L2200" t="str">
        <x:v>Barrio</x:v>
      </x:c>
      <x:c r="M2200" t="str">
        <x:v>La Paz</x:v>
      </x:c>
      <x:c r="N2200" t="str">
        <x:f>IFERROR(VLOOKUP(M2200,'Mapeos'!$A$4:$B$30,2,FALSE),M2200)</x:f>
        <x:v>La Paz</x:v>
      </x:c>
      <x:c r="O2200" t="str">
        <x:v>C00692</x:v>
      </x:c>
      <x:c r="P2200" t="str">
        <x:v>Masivo</x:v>
      </x:c>
      <x:c r="Q2200" t="str">
        <x:v>P0107</x:v>
      </x:c>
      <x:c r="R2200" t="str">
        <x:v>Hogar</x:v>
      </x:c>
      <x:c r="S2200" t="str">
        <x:v>Marca D</x:v>
      </x:c>
      <x:c r="T2200" t="str">
        <x:v>Tienda</x:v>
      </x:c>
      <x:c r="U2200" t="str">
        <x:f>IFERROR(VLOOKUP(T2200,'Mapeos'!$D$4:$E$25,2,FALSE),T2200)</x:f>
        <x:v>Tienda</x:v>
      </x:c>
      <x:c r="V2200" t="str">
        <x:v>V038</x:v>
      </x:c>
      <x:c r="W2200" t="n">
        <x:v>3</x:v>
      </x:c>
      <x:c r="X2200" s="28" t="n">
        <x:v>238.75</x:v>
      </x:c>
      <x:c r="Y2200" s="20" t="n">
        <x:v>0.2</x:v>
      </x:c>
      <x:c r="Z2200" s="20" t="n">
        <x:f>IF(Y2200&gt;1,Y2200/100,Y2200)</x:f>
        <x:v>0.2</x:v>
      </x:c>
      <x:c r="AA2200" s="28" t="n">
        <x:v>137.99</x:v>
      </x:c>
      <x:c r="AB2200" s="28" t="n">
        <x:v>573</x:v>
      </x:c>
      <x:c r="AC2200" s="28" t="str">
        <x:v>BOB</x:v>
      </x:c>
      <x:c r="AD2200" s="28" t="n">
        <x:f>IF(AC2200="USD",AB2200*'Parametros'!$B$4,AB2200)</x:f>
        <x:v>573</x:v>
      </x:c>
      <x:c r="AE2200" s="28" t="n">
        <x:f>W2200*X2200*(1-Z2200)</x:f>
        <x:v>573</x:v>
      </x:c>
      <x:c r="AF2200" s="28" t="n">
        <x:f>W2200*AA2200</x:f>
        <x:v>413.97</x:v>
      </x:c>
      <x:c r="AG2200" s="28" t="n">
        <x:f>AE2200-AF2200</x:f>
        <x:v>159.02999999999997</x:v>
      </x:c>
      <x:c r="AH2200" s="20" t="n">
        <x:f>IF(AE2200&gt;0,AG2200/AE2200,"")</x:f>
        <x:v>0.27753926701570675</x:v>
      </x:c>
      <x:c r="AI2200" s="28" t="n">
        <x:v>193849.26</x:v>
      </x:c>
      <x:c r="AJ2200" s="28"/>
      <x:c r="AK2200"/>
      <x:c r="AL2200" t="str">
        <x:v>Completado</x:v>
      </x:c>
      <x:c r="AM2200" t="str">
        <x:f>IF(W2200&lt;0,"Devuelto",AL2200)</x:f>
        <x:v>Completado</x:v>
      </x:c>
      <x:c r="AN2200" t="str">
        <x:v>Efectivo</x:v>
      </x:c>
      <x:c r="AO2200" s="29" t="str">
        <x:v>Sin observación</x:v>
      </x:c>
      <x:c r="AP2200" t="str">
        <x:f>IF(D2200="","No","Sí")</x:f>
        <x:v>Sí</x:v>
      </x:c>
    </x:row>
    <x:row r="2201">
      <x:c r="A2201" t="n">
        <x:v>2201</x:v>
      </x:c>
      <x:c r="B2201" t="str">
        <x:v>VT0010447</x:v>
      </x:c>
      <x:c r="C2201" t="str">
        <x:v>45666</x:v>
      </x:c>
      <x:c r="D2201" s="27" t="n">
        <x:v>45666</x:v>
      </x:c>
      <x:c r="E2201" t="n">
        <x:f>IF(D2201="","",YEAR(D2201))</x:f>
        <x:v>2025</x:v>
      </x:c>
      <x:c r="F2201" t="n">
        <x:f>IF(D2201="","",MONTH(D2201))</x:f>
        <x:v>1</x:v>
      </x:c>
      <x:c r="G2201" t="str">
        <x:f>IF(D2201="","Fecha no disponible",TEXT(D2201,"mmmm"))</x:f>
        <x:v>January</x:v>
      </x:c>
      <x:c r="H2201" t="str">
        <x:f>IF(D2201="","Fecha no disponible",TEXT(D2201,"yyyy-mm"))</x:f>
        <x:v>2025-01</x:v>
      </x:c>
      <x:c r="I2201" t="str">
        <x:f>IF(D2201="","Fecha no disponible","T"&amp;ROUNDUP(MONTH(D2201)/3,0))</x:f>
        <x:v>T1</x:v>
      </x:c>
      <x:c r="J2201" t="str">
        <x:v>T003</x:v>
      </x:c>
      <x:c r="K2201" t="str">
        <x:v>Tienda La Paz 3</x:v>
      </x:c>
      <x:c r="L2201" t="str">
        <x:v>Barrio</x:v>
      </x:c>
      <x:c r="M2201" t="str">
        <x:v>La Paz</x:v>
      </x:c>
      <x:c r="N2201" t="str">
        <x:f>IFERROR(VLOOKUP(M2201,'Mapeos'!$A$4:$B$30,2,FALSE),M2201)</x:f>
        <x:v>La Paz</x:v>
      </x:c>
      <x:c r="O2201" t="str">
        <x:v>C01194</x:v>
      </x:c>
      <x:c r="P2201" t="str">
        <x:v>No identificado</x:v>
      </x:c>
      <x:c r="Q2201" t="str">
        <x:v>P0148</x:v>
      </x:c>
      <x:c r="R2201" t="str">
        <x:v>Cuidado Personal</x:v>
      </x:c>
      <x:c r="S2201" t="str">
        <x:v>Marca C</x:v>
      </x:c>
      <x:c r="T2201" t="str">
        <x:v>WhatsApp</x:v>
      </x:c>
      <x:c r="U2201" t="str">
        <x:f>IFERROR(VLOOKUP(T2201,'Mapeos'!$D$4:$E$25,2,FALSE),T2201)</x:f>
        <x:v>WhatsApp</x:v>
      </x:c>
      <x:c r="V2201" t="str">
        <x:v>V037</x:v>
      </x:c>
      <x:c r="W2201" t="n">
        <x:v>0</x:v>
      </x:c>
      <x:c r="X2201" s="28" t="n">
        <x:v>79.49</x:v>
      </x:c>
      <x:c r="Y2201" s="20" t="n">
        <x:v>0.25</x:v>
      </x:c>
      <x:c r="Z2201" s="20" t="n">
        <x:f>IF(Y2201&gt;1,Y2201/100,Y2201)</x:f>
        <x:v>0.25</x:v>
      </x:c>
      <x:c r="AA2201" s="28" t="n">
        <x:v>59.11</x:v>
      </x:c>
      <x:c r="AB2201" s="28" t="n">
        <x:v>0</x:v>
      </x:c>
      <x:c r="AC2201" s="28" t="str">
        <x:v>BOB</x:v>
      </x:c>
      <x:c r="AD2201" s="28" t="n">
        <x:f>IF(AC2201="USD",AB2201*'Parametros'!$B$4,AB2201)</x:f>
        <x:v>0</x:v>
      </x:c>
      <x:c r="AE2201" s="28" t="n">
        <x:f>W2201*X2201*(1-Z2201)</x:f>
        <x:v>0</x:v>
      </x:c>
      <x:c r="AF2201" s="28" t="n">
        <x:f>W2201*AA2201</x:f>
        <x:v>0</x:v>
      </x:c>
      <x:c r="AG2201" s="28" t="n">
        <x:f>AE2201-AF2201</x:f>
        <x:v>0</x:v>
      </x:c>
      <x:c r="AH2201" s="20" t="str">
        <x:f>IF(AE2201&gt;0,AG2201/AE2201,"")</x:f>
      </x:c>
      <x:c r="AI2201" s="28" t="n">
        <x:v>79336.66</x:v>
      </x:c>
      <x:c r="AJ2201" s="28"/>
      <x:c r="AK2201"/>
      <x:c r="AL2201" t="str">
        <x:v>Cancelado</x:v>
      </x:c>
      <x:c r="AM2201" t="str">
        <x:f>IF(W2201&lt;0,"Devuelto",AL2201)</x:f>
        <x:v>Cancelado</x:v>
      </x:c>
      <x:c r="AN2201" t="str">
        <x:v>QR</x:v>
      </x:c>
      <x:c r="AO2201" s="29" t="str">
        <x:v>Segmento no identificado</x:v>
      </x:c>
      <x:c r="AP2201" t="str">
        <x:f>IF(D2201="","No","Sí")</x:f>
        <x:v>Sí</x:v>
      </x:c>
    </x:row>
    <x:row r="2202">
      <x:c r="A2202" t="n">
        <x:v>2202</x:v>
      </x:c>
      <x:c r="B2202" t="str">
        <x:v>VT0010452</x:v>
      </x:c>
      <x:c r="C2202" t="str">
        <x:v>45428</x:v>
      </x:c>
      <x:c r="D2202" s="27" t="n">
        <x:v>45428</x:v>
      </x:c>
      <x:c r="E2202" t="n">
        <x:f>IF(D2202="","",YEAR(D2202))</x:f>
        <x:v>2024</x:v>
      </x:c>
      <x:c r="F2202" t="n">
        <x:f>IF(D2202="","",MONTH(D2202))</x:f>
        <x:v>5</x:v>
      </x:c>
      <x:c r="G2202" t="str">
        <x:f>IF(D2202="","Fecha no disponible",TEXT(D2202,"mmmm"))</x:f>
        <x:v>May</x:v>
      </x:c>
      <x:c r="H2202" t="str">
        <x:f>IF(D2202="","Fecha no disponible",TEXT(D2202,"yyyy-mm"))</x:f>
        <x:v>2024-05</x:v>
      </x:c>
      <x:c r="I2202" t="str">
        <x:f>IF(D2202="","Fecha no disponible","T"&amp;ROUNDUP(MONTH(D2202)/3,0))</x:f>
        <x:v>T2</x:v>
      </x:c>
      <x:c r="J2202" t="str">
        <x:v>T001</x:v>
      </x:c>
      <x:c r="K2202" t="str">
        <x:v>Tienda La Paz 1</x:v>
      </x:c>
      <x:c r="L2202" t="str">
        <x:v>Barrio</x:v>
      </x:c>
      <x:c r="M2202" t="str">
        <x:v>La paz</x:v>
      </x:c>
      <x:c r="N2202" t="str">
        <x:f>IFERROR(VLOOKUP(M2202,'Mapeos'!$A$4:$B$30,2,FALSE),M2202)</x:f>
        <x:v>La Paz</x:v>
      </x:c>
      <x:c r="O2202" t="str">
        <x:v>C00701</x:v>
      </x:c>
      <x:c r="P2202" t="str">
        <x:v>Frecuente</x:v>
      </x:c>
      <x:c r="Q2202" t="str">
        <x:v>P0067</x:v>
      </x:c>
      <x:c r="R2202" t="str">
        <x:v>Electrónica</x:v>
      </x:c>
      <x:c r="S2202" t="str">
        <x:v>Marca B</x:v>
      </x:c>
      <x:c r="T2202" t="str">
        <x:v>Tienda</x:v>
      </x:c>
      <x:c r="U2202" t="str">
        <x:f>IFERROR(VLOOKUP(T2202,'Mapeos'!$D$4:$E$25,2,FALSE),T2202)</x:f>
        <x:v>Tienda</x:v>
      </x:c>
      <x:c r="V2202" t="str">
        <x:v>V039</x:v>
      </x:c>
      <x:c r="W2202" t="n">
        <x:v>1</x:v>
      </x:c>
      <x:c r="X2202" s="28" t="n">
        <x:v>290.57</x:v>
      </x:c>
      <x:c r="Y2202" s="20" t="n">
        <x:v>0.15</x:v>
      </x:c>
      <x:c r="Z2202" s="20" t="n">
        <x:f>IF(Y2202&gt;1,Y2202/100,Y2202)</x:f>
        <x:v>0.15</x:v>
      </x:c>
      <x:c r="AA2202" s="28" t="n">
        <x:v>237.46</x:v>
      </x:c>
      <x:c r="AB2202" s="28" t="n">
        <x:v>246.98</x:v>
      </x:c>
      <x:c r="AC2202" s="28" t="str">
        <x:v>BOB</x:v>
      </x:c>
      <x:c r="AD2202" s="28" t="n">
        <x:f>IF(AC2202="USD",AB2202*'Parametros'!$B$4,AB2202)</x:f>
        <x:v>246.98</x:v>
      </x:c>
      <x:c r="AE2202" s="28" t="n">
        <x:f>W2202*X2202*(1-Z2202)</x:f>
        <x:v>246.9845</x:v>
      </x:c>
      <x:c r="AF2202" s="28" t="n">
        <x:f>W2202*AA2202</x:f>
        <x:v>237.46</x:v>
      </x:c>
      <x:c r="AG2202" s="28" t="n">
        <x:f>AE2202-AF2202</x:f>
        <x:v>9.524499999999989</x:v>
      </x:c>
      <x:c r="AH2202" s="20" t="n">
        <x:f>IF(AE2202&gt;0,AG2202/AE2202,"")</x:f>
        <x:v>0.03856314869961471</x:v>
      </x:c>
      <x:c r="AI2202" s="28" t="n">
        <x:v>191983.02</x:v>
      </x:c>
      <x:c r="AJ2202" s="28"/>
      <x:c r="AK2202"/>
      <x:c r="AL2202" t="str">
        <x:v>Completado</x:v>
      </x:c>
      <x:c r="AM2202" t="str">
        <x:f>IF(W2202&lt;0,"Devuelto",AL2202)</x:f>
        <x:v>Completado</x:v>
      </x:c>
      <x:c r="AN2202" t="str">
        <x:v>QR</x:v>
      </x:c>
      <x:c r="AO2202" s="29" t="str">
        <x:v>Región estandarizada</x:v>
      </x:c>
      <x:c r="AP2202" t="str">
        <x:f>IF(D2202="","No","Sí")</x:f>
        <x:v>Sí</x:v>
      </x:c>
    </x:row>
    <x:row r="2203">
      <x:c r="A2203" t="n">
        <x:v>2203</x:v>
      </x:c>
      <x:c r="B2203" t="str">
        <x:v>VT0010457</x:v>
      </x:c>
      <x:c r="C2203" t="str">
        <x:v>45699</x:v>
      </x:c>
      <x:c r="D2203" s="27" t="n">
        <x:v>45699</x:v>
      </x:c>
      <x:c r="E2203" t="n">
        <x:f>IF(D2203="","",YEAR(D2203))</x:f>
        <x:v>2025</x:v>
      </x:c>
      <x:c r="F2203" t="n">
        <x:f>IF(D2203="","",MONTH(D2203))</x:f>
        <x:v>2</x:v>
      </x:c>
      <x:c r="G2203" t="str">
        <x:f>IF(D2203="","Fecha no disponible",TEXT(D2203,"mmmm"))</x:f>
        <x:v>February</x:v>
      </x:c>
      <x:c r="H2203" t="str">
        <x:f>IF(D2203="","Fecha no disponible",TEXT(D2203,"yyyy-mm"))</x:f>
        <x:v>2025-02</x:v>
      </x:c>
      <x:c r="I2203" t="str">
        <x:f>IF(D2203="","Fecha no disponible","T"&amp;ROUNDUP(MONTH(D2203)/3,0))</x:f>
        <x:v>T1</x:v>
      </x:c>
      <x:c r="J2203" t="str">
        <x:v>T017</x:v>
      </x:c>
      <x:c r="K2203" t="str">
        <x:v>Tienda Sucre 1</x:v>
      </x:c>
      <x:c r="L2203" t="str">
        <x:v>Centro</x:v>
      </x:c>
      <x:c r="M2203" t="str">
        <x:v>Sucre</x:v>
      </x:c>
      <x:c r="N2203" t="str">
        <x:f>IFERROR(VLOOKUP(M2203,'Mapeos'!$A$4:$B$30,2,FALSE),M2203)</x:f>
        <x:v>Sucre</x:v>
      </x:c>
      <x:c r="O2203" t="str">
        <x:v>C00063</x:v>
      </x:c>
      <x:c r="P2203" t="str">
        <x:v>Premium</x:v>
      </x:c>
      <x:c r="Q2203" t="str">
        <x:v>P0008</x:v>
      </x:c>
      <x:c r="R2203" t="str">
        <x:v>Hogar</x:v>
      </x:c>
      <x:c r="S2203" t="str">
        <x:v>Marca B</x:v>
      </x:c>
      <x:c r="T2203" t="str">
        <x:v>Tienda</x:v>
      </x:c>
      <x:c r="U2203" t="str">
        <x:f>IFERROR(VLOOKUP(T2203,'Mapeos'!$D$4:$E$25,2,FALSE),T2203)</x:f>
        <x:v>Tienda</x:v>
      </x:c>
      <x:c r="V2203" t="str">
        <x:v>V039</x:v>
      </x:c>
      <x:c r="W2203" t="n">
        <x:v>1</x:v>
      </x:c>
      <x:c r="X2203" s="28" t="n">
        <x:v>241.67</x:v>
      </x:c>
      <x:c r="Y2203" s="20" t="n">
        <x:v>0.1</x:v>
      </x:c>
      <x:c r="Z2203" s="20" t="n">
        <x:f>IF(Y2203&gt;1,Y2203/100,Y2203)</x:f>
        <x:v>0.1</x:v>
      </x:c>
      <x:c r="AA2203" s="28" t="n">
        <x:v>127.25</x:v>
      </x:c>
      <x:c r="AB2203" s="28" t="n">
        <x:v>217.5</x:v>
      </x:c>
      <x:c r="AC2203" s="28" t="str">
        <x:v>BOB</x:v>
      </x:c>
      <x:c r="AD2203" s="28" t="n">
        <x:f>IF(AC2203="USD",AB2203*'Parametros'!$B$4,AB2203)</x:f>
        <x:v>217.5</x:v>
      </x:c>
      <x:c r="AE2203" s="28" t="n">
        <x:f>W2203*X2203*(1-Z2203)</x:f>
        <x:v>217.503</x:v>
      </x:c>
      <x:c r="AF2203" s="28" t="n">
        <x:f>W2203*AA2203</x:f>
        <x:v>127.25</x:v>
      </x:c>
      <x:c r="AG2203" s="28" t="n">
        <x:f>AE2203-AF2203</x:f>
        <x:v>90.25299999999999</x:v>
      </x:c>
      <x:c r="AH2203" s="20" t="n">
        <x:f>IF(AE2203&gt;0,AG2203/AE2203,"")</x:f>
        <x:v>0.414950598382551</x:v>
      </x:c>
      <x:c r="AI2203" s="28" t="n">
        <x:v>180344.32</x:v>
      </x:c>
      <x:c r="AJ2203" s="28"/>
      <x:c r="AK2203"/>
      <x:c r="AL2203" t="str">
        <x:v>Completado</x:v>
      </x:c>
      <x:c r="AM2203" t="str">
        <x:f>IF(W2203&lt;0,"Devuelto",AL2203)</x:f>
        <x:v>Completado</x:v>
      </x:c>
      <x:c r="AN2203" t="str">
        <x:v>Tarjeta</x:v>
      </x:c>
      <x:c r="AO2203" s="29" t="str">
        <x:v>Sin observación</x:v>
      </x:c>
      <x:c r="AP2203" t="str">
        <x:f>IF(D2203="","No","Sí")</x:f>
        <x:v>Sí</x:v>
      </x:c>
    </x:row>
    <x:row r="2204">
      <x:c r="A2204" t="n">
        <x:v>2204</x:v>
      </x:c>
      <x:c r="B2204" t="str">
        <x:v>VT0010462</x:v>
      </x:c>
      <x:c r="C2204" t="str">
        <x:v>46203</x:v>
      </x:c>
      <x:c r="D2204" s="27" t="n">
        <x:v>46203</x:v>
      </x:c>
      <x:c r="E2204" t="n">
        <x:f>IF(D2204="","",YEAR(D2204))</x:f>
        <x:v>2026</x:v>
      </x:c>
      <x:c r="F2204" t="n">
        <x:f>IF(D2204="","",MONTH(D2204))</x:f>
        <x:v>6</x:v>
      </x:c>
      <x:c r="G2204" t="str">
        <x:f>IF(D2204="","Fecha no disponible",TEXT(D2204,"mmmm"))</x:f>
        <x:v>June</x:v>
      </x:c>
      <x:c r="H2204" t="str">
        <x:f>IF(D2204="","Fecha no disponible",TEXT(D2204,"yyyy-mm"))</x:f>
        <x:v>2026-06</x:v>
      </x:c>
      <x:c r="I2204" t="str">
        <x:f>IF(D2204="","Fecha no disponible","T"&amp;ROUNDUP(MONTH(D2204)/3,0))</x:f>
        <x:v>T2</x:v>
      </x:c>
      <x:c r="J2204" t="str">
        <x:v>T015</x:v>
      </x:c>
      <x:c r="K2204" t="str">
        <x:v>Tienda Potosí 3</x:v>
      </x:c>
      <x:c r="L2204" t="str">
        <x:v>Mall</x:v>
      </x:c>
      <x:c r="M2204" t="str">
        <x:v>Potosí</x:v>
      </x:c>
      <x:c r="N2204" t="str">
        <x:f>IFERROR(VLOOKUP(M2204,'Mapeos'!$A$4:$B$30,2,FALSE),M2204)</x:f>
        <x:v>Potosí</x:v>
      </x:c>
      <x:c r="O2204" t="str">
        <x:v>C00261</x:v>
      </x:c>
      <x:c r="P2204" t="str">
        <x:v>Masivo</x:v>
      </x:c>
      <x:c r="Q2204" t="str">
        <x:v>P0065</x:v>
      </x:c>
      <x:c r="R2204" t="str">
        <x:v>Deportes</x:v>
      </x:c>
      <x:c r="S2204" t="str">
        <x:v>Marca B</x:v>
      </x:c>
      <x:c r="T2204" t="str">
        <x:v>Marketplace</x:v>
      </x:c>
      <x:c r="U2204" t="str">
        <x:f>IFERROR(VLOOKUP(T2204,'Mapeos'!$D$4:$E$25,2,FALSE),T2204)</x:f>
        <x:v>Marketplace</x:v>
      </x:c>
      <x:c r="V2204" t="str">
        <x:v>V022</x:v>
      </x:c>
      <x:c r="W2204" t="n">
        <x:v>9</x:v>
      </x:c>
      <x:c r="X2204" s="28" t="n">
        <x:v>174</x:v>
      </x:c>
      <x:c r="Y2204" s="20" t="n">
        <x:v>0.2</x:v>
      </x:c>
      <x:c r="Z2204" s="20" t="n">
        <x:f>IF(Y2204&gt;1,Y2204/100,Y2204)</x:f>
        <x:v>0.2</x:v>
      </x:c>
      <x:c r="AA2204" s="28" t="n">
        <x:v>108.97</x:v>
      </x:c>
      <x:c r="AB2204" s="28" t="n">
        <x:v>1252.8</x:v>
      </x:c>
      <x:c r="AC2204" s="28" t="str">
        <x:v>BOB</x:v>
      </x:c>
      <x:c r="AD2204" s="28" t="n">
        <x:f>IF(AC2204="USD",AB2204*'Parametros'!$B$4,AB2204)</x:f>
        <x:v>1252.8</x:v>
      </x:c>
      <x:c r="AE2204" s="28" t="n">
        <x:f>W2204*X2204*(1-Z2204)</x:f>
        <x:v>1252.8000000000002</x:v>
      </x:c>
      <x:c r="AF2204" s="28" t="n">
        <x:f>W2204*AA2204</x:f>
        <x:v>980.73</x:v>
      </x:c>
      <x:c r="AG2204" s="28" t="n">
        <x:f>AE2204-AF2204</x:f>
        <x:v>272.07000000000016</x:v>
      </x:c>
      <x:c r="AH2204" s="20" t="n">
        <x:f>IF(AE2204&gt;0,AG2204/AE2204,"")</x:f>
        <x:v>0.21716954022988516</x:v>
      </x:c>
      <x:c r="AI2204" s="28" t="n">
        <x:v>92574.83</x:v>
      </x:c>
      <x:c r="AJ2204" s="28"/>
      <x:c r="AK2204"/>
      <x:c r="AL2204" t="str">
        <x:v>Completado</x:v>
      </x:c>
      <x:c r="AM2204" t="str">
        <x:f>IF(W2204&lt;0,"Devuelto",AL2204)</x:f>
        <x:v>Completado</x:v>
      </x:c>
      <x:c r="AN2204" t="str">
        <x:v>Tarjeta</x:v>
      </x:c>
      <x:c r="AO2204" s="29" t="str">
        <x:v>Sin observación</x:v>
      </x:c>
      <x:c r="AP2204" t="str">
        <x:f>IF(D2204="","No","Sí")</x:f>
        <x:v>Sí</x:v>
      </x:c>
    </x:row>
    <x:row r="2205">
      <x:c r="A2205" t="n">
        <x:v>2205</x:v>
      </x:c>
      <x:c r="B2205" t="str">
        <x:v>VT0010466</x:v>
      </x:c>
      <x:c r="C2205" t="str">
        <x:v>46024</x:v>
      </x:c>
      <x:c r="D2205" s="27" t="n">
        <x:v>46024</x:v>
      </x:c>
      <x:c r="E2205" t="n">
        <x:f>IF(D2205="","",YEAR(D2205))</x:f>
        <x:v>2026</x:v>
      </x:c>
      <x:c r="F2205" t="n">
        <x:f>IF(D2205="","",MONTH(D2205))</x:f>
        <x:v>1</x:v>
      </x:c>
      <x:c r="G2205" t="str">
        <x:f>IF(D2205="","Fecha no disponible",TEXT(D2205,"mmmm"))</x:f>
        <x:v>January</x:v>
      </x:c>
      <x:c r="H2205" t="str">
        <x:f>IF(D2205="","Fecha no disponible",TEXT(D2205,"yyyy-mm"))</x:f>
        <x:v>2026-01</x:v>
      </x:c>
      <x:c r="I2205" t="str">
        <x:f>IF(D2205="","Fecha no disponible","T"&amp;ROUNDUP(MONTH(D2205)/3,0))</x:f>
        <x:v>T1</x:v>
      </x:c>
      <x:c r="J2205" t="str">
        <x:v>T018</x:v>
      </x:c>
      <x:c r="K2205" t="str">
        <x:v>Tienda Sucre 2</x:v>
      </x:c>
      <x:c r="L2205" t="str">
        <x:v>Mall</x:v>
      </x:c>
      <x:c r="M2205" t="str">
        <x:v>Sucre</x:v>
      </x:c>
      <x:c r="N2205" t="str">
        <x:f>IFERROR(VLOOKUP(M2205,'Mapeos'!$A$4:$B$30,2,FALSE),M2205)</x:f>
        <x:v>Sucre</x:v>
      </x:c>
      <x:c r="O2205" t="str">
        <x:v>C00062</x:v>
      </x:c>
      <x:c r="P2205" t="str">
        <x:v>Premium</x:v>
      </x:c>
      <x:c r="Q2205" t="str">
        <x:v>P0015</x:v>
      </x:c>
      <x:c r="R2205" t="str">
        <x:v>Alimentos</x:v>
      </x:c>
      <x:c r="S2205" t="str">
        <x:v>Marca C</x:v>
      </x:c>
      <x:c r="T2205" t="str">
        <x:v>E-commerce</x:v>
      </x:c>
      <x:c r="U2205" t="str">
        <x:f>IFERROR(VLOOKUP(T2205,'Mapeos'!$D$4:$E$25,2,FALSE),T2205)</x:f>
        <x:v>E-commerce</x:v>
      </x:c>
      <x:c r="V2205" t="str">
        <x:v>V011</x:v>
      </x:c>
      <x:c r="W2205" t="n">
        <x:v>2</x:v>
      </x:c>
      <x:c r="X2205" s="28" t="n">
        <x:v>513.6</x:v>
      </x:c>
      <x:c r="Y2205" s="20" t="n">
        <x:v>0</x:v>
      </x:c>
      <x:c r="Z2205" s="20" t="n">
        <x:f>IF(Y2205&gt;1,Y2205/100,Y2205)</x:f>
        <x:v>0</x:v>
      </x:c>
      <x:c r="AA2205" s="28" t="n">
        <x:v>33.71</x:v>
      </x:c>
      <x:c r="AB2205" s="28" t="n">
        <x:v>102.72</x:v>
      </x:c>
      <x:c r="AC2205" s="28" t="str">
        <x:v>BOB</x:v>
      </x:c>
      <x:c r="AD2205" s="28" t="n">
        <x:f>IF(AC2205="USD",AB2205*'Parametros'!$B$4,AB2205)</x:f>
        <x:v>102.72</x:v>
      </x:c>
      <x:c r="AE2205" s="28" t="n">
        <x:f>W2205*X2205*(1-Z2205)</x:f>
        <x:v>1027.2</x:v>
      </x:c>
      <x:c r="AF2205" s="28" t="n">
        <x:f>W2205*AA2205</x:f>
        <x:v>67.42</x:v>
      </x:c>
      <x:c r="AG2205" s="28" t="n">
        <x:f>AE2205-AF2205</x:f>
        <x:v>959.7800000000001</x:v>
      </x:c>
      <x:c r="AH2205" s="20" t="n">
        <x:f>IF(AE2205&gt;0,AG2205/AE2205,"")</x:f>
        <x:v>0.9343652647975078</x:v>
      </x:c>
      <x:c r="AI2205" s="28" t="n">
        <x:v>68311.49</x:v>
      </x:c>
      <x:c r="AJ2205" s="28"/>
      <x:c r="AK2205"/>
      <x:c r="AL2205" t="str">
        <x:v>Completado</x:v>
      </x:c>
      <x:c r="AM2205" t="str">
        <x:f>IF(W2205&lt;0,"Devuelto",AL2205)</x:f>
        <x:v>Completado</x:v>
      </x:c>
      <x:c r="AN2205" t="str">
        <x:v>Transferencia</x:v>
      </x:c>
      <x:c r="AO2205" s="29" t="str">
        <x:v>Venta reportada sustituida por venta calculada</x:v>
      </x:c>
      <x:c r="AP2205" t="str">
        <x:f>IF(D2205="","No","Sí")</x:f>
        <x:v>Sí</x:v>
      </x:c>
    </x:row>
    <x:row r="2206">
      <x:c r="A2206" t="n">
        <x:v>2206</x:v>
      </x:c>
      <x:c r="B2206" t="str">
        <x:v>VT0010471</x:v>
      </x:c>
      <x:c r="C2206" t="str">
        <x:v>45687</x:v>
      </x:c>
      <x:c r="D2206" s="27" t="n">
        <x:v>45687</x:v>
      </x:c>
      <x:c r="E2206" t="n">
        <x:f>IF(D2206="","",YEAR(D2206))</x:f>
        <x:v>2025</x:v>
      </x:c>
      <x:c r="F2206" t="n">
        <x:f>IF(D2206="","",MONTH(D2206))</x:f>
        <x:v>1</x:v>
      </x:c>
      <x:c r="G2206" t="str">
        <x:f>IF(D2206="","Fecha no disponible",TEXT(D2206,"mmmm"))</x:f>
        <x:v>January</x:v>
      </x:c>
      <x:c r="H2206" t="str">
        <x:f>IF(D2206="","Fecha no disponible",TEXT(D2206,"yyyy-mm"))</x:f>
        <x:v>2025-01</x:v>
      </x:c>
      <x:c r="I2206" t="str">
        <x:f>IF(D2206="","Fecha no disponible","T"&amp;ROUNDUP(MONTH(D2206)/3,0))</x:f>
        <x:v>T1</x:v>
      </x:c>
      <x:c r="J2206" t="str">
        <x:v>T015</x:v>
      </x:c>
      <x:c r="K2206" t="str">
        <x:v>Tienda Potosí 3</x:v>
      </x:c>
      <x:c r="L2206" t="str">
        <x:v>Mall</x:v>
      </x:c>
      <x:c r="M2206" t="str">
        <x:v>Potosí</x:v>
      </x:c>
      <x:c r="N2206" t="str">
        <x:f>IFERROR(VLOOKUP(M2206,'Mapeos'!$A$4:$B$30,2,FALSE),M2206)</x:f>
        <x:v>Potosí</x:v>
      </x:c>
      <x:c r="O2206" t="str">
        <x:v>C01417</x:v>
      </x:c>
      <x:c r="P2206" t="str">
        <x:v>Premium</x:v>
      </x:c>
      <x:c r="Q2206" t="str">
        <x:v>P0145</x:v>
      </x:c>
      <x:c r="R2206" t="str">
        <x:v>Hogar</x:v>
      </x:c>
      <x:c r="S2206" t="str">
        <x:v>Marca D</x:v>
      </x:c>
      <x:c r="T2206" t="str">
        <x:v>E-commerce</x:v>
      </x:c>
      <x:c r="U2206" t="str">
        <x:f>IFERROR(VLOOKUP(T2206,'Mapeos'!$D$4:$E$25,2,FALSE),T2206)</x:f>
        <x:v>E-commerce</x:v>
      </x:c>
      <x:c r="V2206" t="str">
        <x:v>V008</x:v>
      </x:c>
      <x:c r="W2206" t="n">
        <x:v>1</x:v>
      </x:c>
      <x:c r="X2206" s="28" t="n">
        <x:v>80.7</x:v>
      </x:c>
      <x:c r="Y2206" s="20" t="n">
        <x:v>0.1</x:v>
      </x:c>
      <x:c r="Z2206" s="20" t="n">
        <x:f>IF(Y2206&gt;1,Y2206/100,Y2206)</x:f>
        <x:v>0.1</x:v>
      </x:c>
      <x:c r="AA2206" s="28" t="n">
        <x:v>50.42</x:v>
      </x:c>
      <x:c r="AB2206" s="28" t="n">
        <x:v>72.63</x:v>
      </x:c>
      <x:c r="AC2206" s="28" t="str">
        <x:v>BOB</x:v>
      </x:c>
      <x:c r="AD2206" s="28" t="n">
        <x:f>IF(AC2206="USD",AB2206*'Parametros'!$B$4,AB2206)</x:f>
        <x:v>72.63</x:v>
      </x:c>
      <x:c r="AE2206" s="28" t="n">
        <x:f>W2206*X2206*(1-Z2206)</x:f>
        <x:v>72.63000000000001</x:v>
      </x:c>
      <x:c r="AF2206" s="28" t="n">
        <x:f>W2206*AA2206</x:f>
        <x:v>50.42</x:v>
      </x:c>
      <x:c r="AG2206" s="28" t="n">
        <x:f>AE2206-AF2206</x:f>
        <x:v>22.210000000000008</x:v>
      </x:c>
      <x:c r="AH2206" s="20" t="n">
        <x:f>IF(AE2206&gt;0,AG2206/AE2206,"")</x:f>
        <x:v>0.3057965028225252</x:v>
      </x:c>
      <x:c r="AI2206" s="28" t="n">
        <x:v>73104.9</x:v>
      </x:c>
      <x:c r="AJ2206" s="28"/>
      <x:c r="AK2206"/>
      <x:c r="AL2206" t="str">
        <x:v>Completado</x:v>
      </x:c>
      <x:c r="AM2206" t="str">
        <x:f>IF(W2206&lt;0,"Devuelto",AL2206)</x:f>
        <x:v>Completado</x:v>
      </x:c>
      <x:c r="AN2206" t="str">
        <x:v>Tarjeta</x:v>
      </x:c>
      <x:c r="AO2206" s="29" t="str">
        <x:v>Sin observación</x:v>
      </x:c>
      <x:c r="AP2206" t="str">
        <x:f>IF(D2206="","No","Sí")</x:f>
        <x:v>Sí</x:v>
      </x:c>
    </x:row>
    <x:row r="2207">
      <x:c r="A2207" t="n">
        <x:v>2207</x:v>
      </x:c>
      <x:c r="B2207" t="str">
        <x:v>VT0010476</x:v>
      </x:c>
      <x:c r="C2207" t="str">
        <x:v>45502</x:v>
      </x:c>
      <x:c r="D2207" s="27" t="n">
        <x:v>45502</x:v>
      </x:c>
      <x:c r="E2207" t="n">
        <x:f>IF(D2207="","",YEAR(D2207))</x:f>
        <x:v>2024</x:v>
      </x:c>
      <x:c r="F2207" t="n">
        <x:f>IF(D2207="","",MONTH(D2207))</x:f>
        <x:v>7</x:v>
      </x:c>
      <x:c r="G2207" t="str">
        <x:f>IF(D2207="","Fecha no disponible",TEXT(D2207,"mmmm"))</x:f>
        <x:v>July</x:v>
      </x:c>
      <x:c r="H2207" t="str">
        <x:f>IF(D2207="","Fecha no disponible",TEXT(D2207,"yyyy-mm"))</x:f>
        <x:v>2024-07</x:v>
      </x:c>
      <x:c r="I2207" t="str">
        <x:f>IF(D2207="","Fecha no disponible","T"&amp;ROUNDUP(MONTH(D2207)/3,0))</x:f>
        <x:v>T3</x:v>
      </x:c>
      <x:c r="J2207" t="str">
        <x:v>T008</x:v>
      </x:c>
      <x:c r="K2207" t="str">
        <x:v>Tienda Santa Cruz 4</x:v>
      </x:c>
      <x:c r="L2207" t="str">
        <x:v>Barrio</x:v>
      </x:c>
      <x:c r="M2207" t="str">
        <x:v>Santa Cruz</x:v>
      </x:c>
      <x:c r="N2207" t="str">
        <x:f>IFERROR(VLOOKUP(M2207,'Mapeos'!$A$4:$B$30,2,FALSE),M2207)</x:f>
        <x:v>Santa Cruz</x:v>
      </x:c>
      <x:c r="O2207" t="str">
        <x:v>C01208</x:v>
      </x:c>
      <x:c r="P2207" t="str">
        <x:v>Empresa</x:v>
      </x:c>
      <x:c r="Q2207" t="str">
        <x:v>P0014</x:v>
      </x:c>
      <x:c r="R2207" t="str">
        <x:v>Electrónica</x:v>
      </x:c>
      <x:c r="S2207" t="str">
        <x:v>Marca C</x:v>
      </x:c>
      <x:c r="T2207" t="str">
        <x:v>Tienda</x:v>
      </x:c>
      <x:c r="U2207" t="str">
        <x:f>IFERROR(VLOOKUP(T2207,'Mapeos'!$D$4:$E$25,2,FALSE),T2207)</x:f>
        <x:v>Tienda</x:v>
      </x:c>
      <x:c r="V2207" t="str">
        <x:v>V031</x:v>
      </x:c>
      <x:c r="W2207" t="n">
        <x:v>1</x:v>
      </x:c>
      <x:c r="X2207" s="28" t="n">
        <x:v>392.43</x:v>
      </x:c>
      <x:c r="Y2207" s="20" t="n">
        <x:v>0</x:v>
      </x:c>
      <x:c r="Z2207" s="20" t="n">
        <x:f>IF(Y2207&gt;1,Y2207/100,Y2207)</x:f>
        <x:v>0</x:v>
      </x:c>
      <x:c r="AA2207" s="28" t="n">
        <x:v>308.21</x:v>
      </x:c>
      <x:c r="AB2207" s="28" t="n">
        <x:v>392.43</x:v>
      </x:c>
      <x:c r="AC2207" s="28" t="str">
        <x:v>BOB</x:v>
      </x:c>
      <x:c r="AD2207" s="28" t="n">
        <x:f>IF(AC2207="USD",AB2207*'Parametros'!$B$4,AB2207)</x:f>
        <x:v>392.43</x:v>
      </x:c>
      <x:c r="AE2207" s="28" t="n">
        <x:f>W2207*X2207*(1-Z2207)</x:f>
        <x:v>392.43</x:v>
      </x:c>
      <x:c r="AF2207" s="28" t="n">
        <x:f>W2207*AA2207</x:f>
        <x:v>308.21</x:v>
      </x:c>
      <x:c r="AG2207" s="28" t="n">
        <x:f>AE2207-AF2207</x:f>
        <x:v>84.22000000000003</x:v>
      </x:c>
      <x:c r="AH2207" s="20" t="n">
        <x:f>IF(AE2207&gt;0,AG2207/AE2207,"")</x:f>
        <x:v>0.2146115230741789</x:v>
      </x:c>
      <x:c r="AI2207" s="28" t="n">
        <x:v>136150.72</x:v>
      </x:c>
      <x:c r="AJ2207" s="28"/>
      <x:c r="AK2207"/>
      <x:c r="AL2207" t="str">
        <x:v>Completado</x:v>
      </x:c>
      <x:c r="AM2207" t="str">
        <x:f>IF(W2207&lt;0,"Devuelto",AL2207)</x:f>
        <x:v>Completado</x:v>
      </x:c>
      <x:c r="AN2207" t="str">
        <x:v>QR</x:v>
      </x:c>
      <x:c r="AO2207" s="29" t="str">
        <x:v>Sin observación</x:v>
      </x:c>
      <x:c r="AP2207" t="str">
        <x:f>IF(D2207="","No","Sí")</x:f>
        <x:v>Sí</x:v>
      </x:c>
    </x:row>
    <x:row r="2208">
      <x:c r="A2208" t="n">
        <x:v>2208</x:v>
      </x:c>
      <x:c r="B2208" t="str">
        <x:v>VT0010481</x:v>
      </x:c>
      <x:c r="C2208" t="str">
        <x:v>45800</x:v>
      </x:c>
      <x:c r="D2208" s="27" t="n">
        <x:v>45800</x:v>
      </x:c>
      <x:c r="E2208" t="n">
        <x:f>IF(D2208="","",YEAR(D2208))</x:f>
        <x:v>2025</x:v>
      </x:c>
      <x:c r="F2208" t="n">
        <x:f>IF(D2208="","",MONTH(D2208))</x:f>
        <x:v>5</x:v>
      </x:c>
      <x:c r="G2208" t="str">
        <x:f>IF(D2208="","Fecha no disponible",TEXT(D2208,"mmmm"))</x:f>
        <x:v>May</x:v>
      </x:c>
      <x:c r="H2208" t="str">
        <x:f>IF(D2208="","Fecha no disponible",TEXT(D2208,"yyyy-mm"))</x:f>
        <x:v>2025-05</x:v>
      </x:c>
      <x:c r="I2208" t="str">
        <x:f>IF(D2208="","Fecha no disponible","T"&amp;ROUNDUP(MONTH(D2208)/3,0))</x:f>
        <x:v>T2</x:v>
      </x:c>
      <x:c r="J2208" t="str">
        <x:v>T002</x:v>
      </x:c>
      <x:c r="K2208" t="str">
        <x:v>Tienda La Paz 2</x:v>
      </x:c>
      <x:c r="L2208" t="str">
        <x:v>Mall</x:v>
      </x:c>
      <x:c r="M2208" t="str">
        <x:v>La Paz</x:v>
      </x:c>
      <x:c r="N2208" t="str">
        <x:f>IFERROR(VLOOKUP(M2208,'Mapeos'!$A$4:$B$30,2,FALSE),M2208)</x:f>
        <x:v>La Paz</x:v>
      </x:c>
      <x:c r="O2208" t="str">
        <x:v>C01275</x:v>
      </x:c>
      <x:c r="P2208" t="str">
        <x:v>Masivo</x:v>
      </x:c>
      <x:c r="Q2208" t="str">
        <x:v>P0098</x:v>
      </x:c>
      <x:c r="R2208" t="str">
        <x:v>Cuidado Personal</x:v>
      </x:c>
      <x:c r="S2208" t="str">
        <x:v>Marca A</x:v>
      </x:c>
      <x:c r="T2208" t="str">
        <x:v>E-commerce</x:v>
      </x:c>
      <x:c r="U2208" t="str">
        <x:f>IFERROR(VLOOKUP(T2208,'Mapeos'!$D$4:$E$25,2,FALSE),T2208)</x:f>
        <x:v>E-commerce</x:v>
      </x:c>
      <x:c r="V2208" t="str">
        <x:v>V040</x:v>
      </x:c>
      <x:c r="W2208" t="n">
        <x:v>1</x:v>
      </x:c>
      <x:c r="X2208" s="28" t="n">
        <x:v>77.79</x:v>
      </x:c>
      <x:c r="Y2208" s="20" t="n">
        <x:v>0.15</x:v>
      </x:c>
      <x:c r="Z2208" s="20" t="n">
        <x:f>IF(Y2208&gt;1,Y2208/100,Y2208)</x:f>
        <x:v>0.15</x:v>
      </x:c>
      <x:c r="AA2208" s="28" t="n">
        <x:v>56.02</x:v>
      </x:c>
      <x:c r="AB2208" s="28" t="n">
        <x:v>66.12</x:v>
      </x:c>
      <x:c r="AC2208" s="28" t="str">
        <x:v>BOB</x:v>
      </x:c>
      <x:c r="AD2208" s="28" t="n">
        <x:f>IF(AC2208="USD",AB2208*'Parametros'!$B$4,AB2208)</x:f>
        <x:v>66.12</x:v>
      </x:c>
      <x:c r="AE2208" s="28" t="n">
        <x:f>W2208*X2208*(1-Z2208)</x:f>
        <x:v>66.1215</x:v>
      </x:c>
      <x:c r="AF2208" s="28" t="n">
        <x:f>W2208*AA2208</x:f>
        <x:v>56.02</x:v>
      </x:c>
      <x:c r="AG2208" s="28" t="n">
        <x:f>AE2208-AF2208</x:f>
        <x:v>10.101499999999994</x:v>
      </x:c>
      <x:c r="AH2208" s="20" t="n">
        <x:f>IF(AE2208&gt;0,AG2208/AE2208,"")</x:f>
        <x:v>0.15277179132354823</x:v>
      </x:c>
      <x:c r="AI2208" s="28" t="n">
        <x:v>99453.09</x:v>
      </x:c>
      <x:c r="AJ2208" s="28"/>
      <x:c r="AK2208"/>
      <x:c r="AL2208" t="str">
        <x:v>Completado</x:v>
      </x:c>
      <x:c r="AM2208" t="str">
        <x:f>IF(W2208&lt;0,"Devuelto",AL2208)</x:f>
        <x:v>Completado</x:v>
      </x:c>
      <x:c r="AN2208" t="str">
        <x:v>QR</x:v>
      </x:c>
      <x:c r="AO2208" s="29" t="str">
        <x:v>Sin observación</x:v>
      </x:c>
      <x:c r="AP2208" t="str">
        <x:f>IF(D2208="","No","Sí")</x:f>
        <x:v>Sí</x:v>
      </x:c>
    </x:row>
    <x:row r="2209">
      <x:c r="A2209" t="n">
        <x:v>2209</x:v>
      </x:c>
      <x:c r="B2209" t="str">
        <x:v>VT0010485</x:v>
      </x:c>
      <x:c r="C2209" t="str">
        <x:v>46066</x:v>
      </x:c>
      <x:c r="D2209" s="27" t="n">
        <x:v>46066</x:v>
      </x:c>
      <x:c r="E2209" t="n">
        <x:f>IF(D2209="","",YEAR(D2209))</x:f>
        <x:v>2026</x:v>
      </x:c>
      <x:c r="F2209" t="n">
        <x:f>IF(D2209="","",MONTH(D2209))</x:f>
        <x:v>2</x:v>
      </x:c>
      <x:c r="G2209" t="str">
        <x:f>IF(D2209="","Fecha no disponible",TEXT(D2209,"mmmm"))</x:f>
        <x:v>February</x:v>
      </x:c>
      <x:c r="H2209" t="str">
        <x:f>IF(D2209="","Fecha no disponible",TEXT(D2209,"yyyy-mm"))</x:f>
        <x:v>2026-02</x:v>
      </x:c>
      <x:c r="I2209" t="str">
        <x:f>IF(D2209="","Fecha no disponible","T"&amp;ROUNDUP(MONTH(D2209)/3,0))</x:f>
        <x:v>T1</x:v>
      </x:c>
      <x:c r="J2209" t="str">
        <x:v>T015</x:v>
      </x:c>
      <x:c r="K2209" t="str">
        <x:v>Tienda Potosí 3</x:v>
      </x:c>
      <x:c r="L2209" t="str">
        <x:v>Mall</x:v>
      </x:c>
      <x:c r="M2209" t="str">
        <x:v>Potosí</x:v>
      </x:c>
      <x:c r="N2209" t="str">
        <x:f>IFERROR(VLOOKUP(M2209,'Mapeos'!$A$4:$B$30,2,FALSE),M2209)</x:f>
        <x:v>Potosí</x:v>
      </x:c>
      <x:c r="O2209" t="str">
        <x:v>C00842</x:v>
      </x:c>
      <x:c r="P2209" t="str">
        <x:v>Masivo</x:v>
      </x:c>
      <x:c r="Q2209" t="str">
        <x:v>P0112</x:v>
      </x:c>
      <x:c r="R2209" t="str">
        <x:v>Deportes</x:v>
      </x:c>
      <x:c r="S2209" t="str">
        <x:v>Marca A</x:v>
      </x:c>
      <x:c r="T2209" t="str">
        <x:v>Tienda</x:v>
      </x:c>
      <x:c r="U2209" t="str">
        <x:f>IFERROR(VLOOKUP(T2209,'Mapeos'!$D$4:$E$25,2,FALSE),T2209)</x:f>
        <x:v>Tienda</x:v>
      </x:c>
      <x:c r="V2209" t="str">
        <x:v>V023</x:v>
      </x:c>
      <x:c r="W2209" t="n">
        <x:v>2</x:v>
      </x:c>
      <x:c r="X2209" s="28" t="n">
        <x:v>238.96</x:v>
      </x:c>
      <x:c r="Y2209" s="20" t="n">
        <x:v>0.25</x:v>
      </x:c>
      <x:c r="Z2209" s="20" t="n">
        <x:f>IF(Y2209&gt;1,Y2209/100,Y2209)</x:f>
        <x:v>0.25</x:v>
      </x:c>
      <x:c r="AA2209" s="28" t="n">
        <x:v>167.96</x:v>
      </x:c>
      <x:c r="AB2209" s="28" t="n">
        <x:v>358.44</x:v>
      </x:c>
      <x:c r="AC2209" s="28" t="str">
        <x:v>BOB</x:v>
      </x:c>
      <x:c r="AD2209" s="28" t="n">
        <x:f>IF(AC2209="USD",AB2209*'Parametros'!$B$4,AB2209)</x:f>
        <x:v>358.44</x:v>
      </x:c>
      <x:c r="AE2209" s="28" t="n">
        <x:f>W2209*X2209*(1-Z2209)</x:f>
        <x:v>358.44</x:v>
      </x:c>
      <x:c r="AF2209" s="28" t="n">
        <x:f>W2209*AA2209</x:f>
        <x:v>335.92</x:v>
      </x:c>
      <x:c r="AG2209" s="28" t="n">
        <x:f>AE2209-AF2209</x:f>
        <x:v>22.519999999999982</x:v>
      </x:c>
      <x:c r="AH2209" s="20" t="n">
        <x:f>IF(AE2209&gt;0,AG2209/AE2209,"")</x:f>
        <x:v>0.0628278093962727</x:v>
      </x:c>
      <x:c r="AI2209" s="28" t="n">
        <x:v>171964.13</x:v>
      </x:c>
      <x:c r="AJ2209" s="28" t="n">
        <x:v>44</x:v>
      </x:c>
      <x:c r="AK2209" t="n">
        <x:v>10</x:v>
      </x:c>
      <x:c r="AL2209" t="str">
        <x:v>Completado</x:v>
      </x:c>
      <x:c r="AM2209" t="str">
        <x:f>IF(W2209&lt;0,"Devuelto",AL2209)</x:f>
        <x:v>Completado</x:v>
      </x:c>
      <x:c r="AN2209" t="str">
        <x:v>Efectivo</x:v>
      </x:c>
      <x:c r="AO2209" s="29" t="str">
        <x:v>Sin observación</x:v>
      </x:c>
      <x:c r="AP2209" t="str">
        <x:f>IF(D2209="","No","Sí")</x:f>
        <x:v>Sí</x:v>
      </x:c>
    </x:row>
    <x:row r="2210">
      <x:c r="A2210" t="n">
        <x:v>2210</x:v>
      </x:c>
      <x:c r="B2210" t="str">
        <x:v>VT0010490</x:v>
      </x:c>
      <x:c r="C2210" t="str">
        <x:v>45515</x:v>
      </x:c>
      <x:c r="D2210" s="27" t="n">
        <x:v>45515</x:v>
      </x:c>
      <x:c r="E2210" t="n">
        <x:f>IF(D2210="","",YEAR(D2210))</x:f>
        <x:v>2024</x:v>
      </x:c>
      <x:c r="F2210" t="n">
        <x:f>IF(D2210="","",MONTH(D2210))</x:f>
        <x:v>8</x:v>
      </x:c>
      <x:c r="G2210" t="str">
        <x:f>IF(D2210="","Fecha no disponible",TEXT(D2210,"mmmm"))</x:f>
        <x:v>August</x:v>
      </x:c>
      <x:c r="H2210" t="str">
        <x:f>IF(D2210="","Fecha no disponible",TEXT(D2210,"yyyy-mm"))</x:f>
        <x:v>2024-08</x:v>
      </x:c>
      <x:c r="I2210" t="str">
        <x:f>IF(D2210="","Fecha no disponible","T"&amp;ROUNDUP(MONTH(D2210)/3,0))</x:f>
        <x:v>T3</x:v>
      </x:c>
      <x:c r="J2210" t="str">
        <x:v>T009</x:v>
      </x:c>
      <x:c r="K2210" t="str">
        <x:v>Tienda Cochabamba 1</x:v>
      </x:c>
      <x:c r="L2210" t="str">
        <x:v>Mall</x:v>
      </x:c>
      <x:c r="M2210" t="str">
        <x:v>Cochabamba</x:v>
      </x:c>
      <x:c r="N2210" t="str">
        <x:f>IFERROR(VLOOKUP(M2210,'Mapeos'!$A$4:$B$30,2,FALSE),M2210)</x:f>
        <x:v>Cochabamba</x:v>
      </x:c>
      <x:c r="O2210" t="str">
        <x:v>C00261</x:v>
      </x:c>
      <x:c r="P2210" t="str">
        <x:v>Masivo</x:v>
      </x:c>
      <x:c r="Q2210" t="str">
        <x:v>P0078</x:v>
      </x:c>
      <x:c r="R2210" t="str">
        <x:v>Cuidado Personal</x:v>
      </x:c>
      <x:c r="S2210" t="str">
        <x:v>Marca B</x:v>
      </x:c>
      <x:c r="T2210" t="str">
        <x:v>Tienda</x:v>
      </x:c>
      <x:c r="U2210" t="str">
        <x:f>IFERROR(VLOOKUP(T2210,'Mapeos'!$D$4:$E$25,2,FALSE),T2210)</x:f>
        <x:v>Tienda</x:v>
      </x:c>
      <x:c r="V2210" t="str">
        <x:v>V039</x:v>
      </x:c>
      <x:c r="W2210" t="n">
        <x:v>1</x:v>
      </x:c>
      <x:c r="X2210" s="28" t="n">
        <x:v>100.7</x:v>
      </x:c>
      <x:c r="Y2210" s="20" t="n">
        <x:v>0.05</x:v>
      </x:c>
      <x:c r="Z2210" s="20" t="n">
        <x:f>IF(Y2210&gt;1,Y2210/100,Y2210)</x:f>
        <x:v>0.05</x:v>
      </x:c>
      <x:c r="AA2210" s="28" t="n">
        <x:v>50.86</x:v>
      </x:c>
      <x:c r="AB2210" s="28" t="n">
        <x:v>95.66</x:v>
      </x:c>
      <x:c r="AC2210" s="28" t="str">
        <x:v>BOB</x:v>
      </x:c>
      <x:c r="AD2210" s="28" t="n">
        <x:f>IF(AC2210="USD",AB2210*'Parametros'!$B$4,AB2210)</x:f>
        <x:v>95.66</x:v>
      </x:c>
      <x:c r="AE2210" s="28" t="n">
        <x:f>W2210*X2210*(1-Z2210)</x:f>
        <x:v>95.66499999999999</x:v>
      </x:c>
      <x:c r="AF2210" s="28" t="n">
        <x:f>W2210*AA2210</x:f>
        <x:v>50.86</x:v>
      </x:c>
      <x:c r="AG2210" s="28" t="n">
        <x:f>AE2210-AF2210</x:f>
        <x:v>44.80499999999999</x:v>
      </x:c>
      <x:c r="AH2210" s="20" t="n">
        <x:f>IF(AE2210&gt;0,AG2210/AE2210,"")</x:f>
        <x:v>0.46835310719698947</x:v>
      </x:c>
      <x:c r="AI2210" s="28" t="n">
        <x:v>145056.25</x:v>
      </x:c>
      <x:c r="AJ2210" s="28"/>
      <x:c r="AK2210"/>
      <x:c r="AL2210" t="str">
        <x:v>Completado</x:v>
      </x:c>
      <x:c r="AM2210" t="str">
        <x:f>IF(W2210&lt;0,"Devuelto",AL2210)</x:f>
        <x:v>Completado</x:v>
      </x:c>
      <x:c r="AN2210" t="str">
        <x:v>Transferencia</x:v>
      </x:c>
      <x:c r="AO2210" s="29" t="str">
        <x:v>Sin observación</x:v>
      </x:c>
      <x:c r="AP2210" t="str">
        <x:f>IF(D2210="","No","Sí")</x:f>
        <x:v>Sí</x:v>
      </x:c>
    </x:row>
    <x:row r="2211">
      <x:c r="A2211" t="n">
        <x:v>2211</x:v>
      </x:c>
      <x:c r="B2211" t="str">
        <x:v>VT0010495</x:v>
      </x:c>
      <x:c r="C2211" t="str">
        <x:v>45759</x:v>
      </x:c>
      <x:c r="D2211" s="27" t="n">
        <x:v>45759</x:v>
      </x:c>
      <x:c r="E2211" t="n">
        <x:f>IF(D2211="","",YEAR(D2211))</x:f>
        <x:v>2025</x:v>
      </x:c>
      <x:c r="F2211" t="n">
        <x:f>IF(D2211="","",MONTH(D2211))</x:f>
        <x:v>4</x:v>
      </x:c>
      <x:c r="G2211" t="str">
        <x:f>IF(D2211="","Fecha no disponible",TEXT(D2211,"mmmm"))</x:f>
        <x:v>April</x:v>
      </x:c>
      <x:c r="H2211" t="str">
        <x:f>IF(D2211="","Fecha no disponible",TEXT(D2211,"yyyy-mm"))</x:f>
        <x:v>2025-04</x:v>
      </x:c>
      <x:c r="I2211" t="str">
        <x:f>IF(D2211="","Fecha no disponible","T"&amp;ROUNDUP(MONTH(D2211)/3,0))</x:f>
        <x:v>T2</x:v>
      </x:c>
      <x:c r="J2211" t="str">
        <x:v>T012</x:v>
      </x:c>
      <x:c r="K2211" t="str">
        <x:v>Tienda Cochabamba 4</x:v>
      </x:c>
      <x:c r="L2211" t="str">
        <x:v>Centro</x:v>
      </x:c>
      <x:c r="M2211" t="str">
        <x:v>Cochabamba</x:v>
      </x:c>
      <x:c r="N2211" t="str">
        <x:f>IFERROR(VLOOKUP(M2211,'Mapeos'!$A$4:$B$30,2,FALSE),M2211)</x:f>
        <x:v>Cochabamba</x:v>
      </x:c>
      <x:c r="O2211" t="str">
        <x:v>C00979</x:v>
      </x:c>
      <x:c r="P2211" t="str">
        <x:v>Premium</x:v>
      </x:c>
      <x:c r="Q2211" t="str">
        <x:v>P0049</x:v>
      </x:c>
      <x:c r="R2211" t="str">
        <x:v>Deportes</x:v>
      </x:c>
      <x:c r="S2211" t="str">
        <x:v>Marca D</x:v>
      </x:c>
      <x:c r="T2211" t="str">
        <x:v>Marketplace</x:v>
      </x:c>
      <x:c r="U2211" t="str">
        <x:f>IFERROR(VLOOKUP(T2211,'Mapeos'!$D$4:$E$25,2,FALSE),T2211)</x:f>
        <x:v>Marketplace</x:v>
      </x:c>
      <x:c r="V2211" t="str">
        <x:v>V026</x:v>
      </x:c>
      <x:c r="W2211" t="n">
        <x:v>1</x:v>
      </x:c>
      <x:c r="X2211" s="28" t="n">
        <x:v>241.81</x:v>
      </x:c>
      <x:c r="Y2211" s="20" t="n">
        <x:v>0</x:v>
      </x:c>
      <x:c r="Z2211" s="20" t="n">
        <x:f>IF(Y2211&gt;1,Y2211/100,Y2211)</x:f>
        <x:v>0</x:v>
      </x:c>
      <x:c r="AA2211" s="28" t="n">
        <x:v>174.23</x:v>
      </x:c>
      <x:c r="AB2211" s="28" t="n">
        <x:v>241.81</x:v>
      </x:c>
      <x:c r="AC2211" s="28" t="str">
        <x:v>BOB</x:v>
      </x:c>
      <x:c r="AD2211" s="28" t="n">
        <x:f>IF(AC2211="USD",AB2211*'Parametros'!$B$4,AB2211)</x:f>
        <x:v>241.81</x:v>
      </x:c>
      <x:c r="AE2211" s="28" t="n">
        <x:f>W2211*X2211*(1-Z2211)</x:f>
        <x:v>241.81</x:v>
      </x:c>
      <x:c r="AF2211" s="28" t="n">
        <x:f>W2211*AA2211</x:f>
        <x:v>174.23</x:v>
      </x:c>
      <x:c r="AG2211" s="28" t="n">
        <x:f>AE2211-AF2211</x:f>
        <x:v>67.58000000000001</x:v>
      </x:c>
      <x:c r="AH2211" s="20" t="n">
        <x:f>IF(AE2211&gt;0,AG2211/AE2211,"")</x:f>
        <x:v>0.2794756213556098</x:v>
      </x:c>
      <x:c r="AI2211" s="28" t="n">
        <x:v>72462.3</x:v>
      </x:c>
      <x:c r="AJ2211" s="28"/>
      <x:c r="AK2211"/>
      <x:c r="AL2211" t="str">
        <x:v>Completado</x:v>
      </x:c>
      <x:c r="AM2211" t="str">
        <x:f>IF(W2211&lt;0,"Devuelto",AL2211)</x:f>
        <x:v>Completado</x:v>
      </x:c>
      <x:c r="AN2211" t="str">
        <x:v>QR</x:v>
      </x:c>
      <x:c r="AO2211" s="29" t="str">
        <x:v>Sin observación</x:v>
      </x:c>
      <x:c r="AP2211" t="str">
        <x:f>IF(D2211="","No","Sí")</x:f>
        <x:v>Sí</x:v>
      </x:c>
    </x:row>
    <x:row r="2212">
      <x:c r="A2212" t="n">
        <x:v>2212</x:v>
      </x:c>
      <x:c r="B2212" t="str">
        <x:v>VT0010500</x:v>
      </x:c>
      <x:c r="C2212" t="str">
        <x:v>46119</x:v>
      </x:c>
      <x:c r="D2212" s="27" t="n">
        <x:v>46119</x:v>
      </x:c>
      <x:c r="E2212" t="n">
        <x:f>IF(D2212="","",YEAR(D2212))</x:f>
        <x:v>2026</x:v>
      </x:c>
      <x:c r="F2212" t="n">
        <x:f>IF(D2212="","",MONTH(D2212))</x:f>
        <x:v>4</x:v>
      </x:c>
      <x:c r="G2212" t="str">
        <x:f>IF(D2212="","Fecha no disponible",TEXT(D2212,"mmmm"))</x:f>
        <x:v>April</x:v>
      </x:c>
      <x:c r="H2212" t="str">
        <x:f>IF(D2212="","Fecha no disponible",TEXT(D2212,"yyyy-mm"))</x:f>
        <x:v>2026-04</x:v>
      </x:c>
      <x:c r="I2212" t="str">
        <x:f>IF(D2212="","Fecha no disponible","T"&amp;ROUNDUP(MONTH(D2212)/3,0))</x:f>
        <x:v>T2</x:v>
      </x:c>
      <x:c r="J2212" t="str">
        <x:v>T001</x:v>
      </x:c>
      <x:c r="K2212" t="str">
        <x:v>Tienda La Paz 1</x:v>
      </x:c>
      <x:c r="L2212" t="str">
        <x:v>Barrio</x:v>
      </x:c>
      <x:c r="M2212" t="str">
        <x:v>La Paz</x:v>
      </x:c>
      <x:c r="N2212" t="str">
        <x:f>IFERROR(VLOOKUP(M2212,'Mapeos'!$A$4:$B$30,2,FALSE),M2212)</x:f>
        <x:v>La Paz</x:v>
      </x:c>
      <x:c r="O2212" t="str">
        <x:v>C01678</x:v>
      </x:c>
      <x:c r="P2212" t="str">
        <x:v>Masivo</x:v>
      </x:c>
      <x:c r="Q2212" t="str">
        <x:v>P0110</x:v>
      </x:c>
      <x:c r="R2212" t="str">
        <x:v>Cuidado Personal</x:v>
      </x:c>
      <x:c r="S2212" t="str">
        <x:v>Marca D</x:v>
      </x:c>
      <x:c r="T2212" t="str">
        <x:v>Marketplace</x:v>
      </x:c>
      <x:c r="U2212" t="str">
        <x:f>IFERROR(VLOOKUP(T2212,'Mapeos'!$D$4:$E$25,2,FALSE),T2212)</x:f>
        <x:v>Marketplace</x:v>
      </x:c>
      <x:c r="V2212" t="str">
        <x:v>V015</x:v>
      </x:c>
      <x:c r="W2212" t="n">
        <x:v>1</x:v>
      </x:c>
      <x:c r="X2212" s="28" t="n">
        <x:v>63.07</x:v>
      </x:c>
      <x:c r="Y2212" s="20" t="n">
        <x:v>0</x:v>
      </x:c>
      <x:c r="Z2212" s="20" t="n">
        <x:f>IF(Y2212&gt;1,Y2212/100,Y2212)</x:f>
        <x:v>0</x:v>
      </x:c>
      <x:c r="AA2212" s="28" t="n">
        <x:v>43.26</x:v>
      </x:c>
      <x:c r="AB2212" s="28" t="n">
        <x:v>63.07</x:v>
      </x:c>
      <x:c r="AC2212" s="28" t="str">
        <x:v>BOB</x:v>
      </x:c>
      <x:c r="AD2212" s="28" t="n">
        <x:f>IF(AC2212="USD",AB2212*'Parametros'!$B$4,AB2212)</x:f>
        <x:v>63.07</x:v>
      </x:c>
      <x:c r="AE2212" s="28" t="n">
        <x:f>W2212*X2212*(1-Z2212)</x:f>
        <x:v>63.07</x:v>
      </x:c>
      <x:c r="AF2212" s="28" t="n">
        <x:f>W2212*AA2212</x:f>
        <x:v>43.26</x:v>
      </x:c>
      <x:c r="AG2212" s="28" t="n">
        <x:f>AE2212-AF2212</x:f>
        <x:v>19.810000000000002</x:v>
      </x:c>
      <x:c r="AH2212" s="20" t="n">
        <x:f>IF(AE2212&gt;0,AG2212/AE2212,"")</x:f>
        <x:v>0.31409544950055496</x:v>
      </x:c>
      <x:c r="AI2212" s="28" t="n">
        <x:v>99266.26</x:v>
      </x:c>
      <x:c r="AJ2212" s="28"/>
      <x:c r="AK2212"/>
      <x:c r="AL2212" t="str">
        <x:v>Completado</x:v>
      </x:c>
      <x:c r="AM2212" t="str">
        <x:f>IF(W2212&lt;0,"Devuelto",AL2212)</x:f>
        <x:v>Completado</x:v>
      </x:c>
      <x:c r="AN2212" t="str">
        <x:v>QR</x:v>
      </x:c>
      <x:c r="AO2212" s="29" t="str">
        <x:v>Sin observación</x:v>
      </x:c>
      <x:c r="AP2212" t="str">
        <x:f>IF(D2212="","No","Sí")</x:f>
        <x:v>Sí</x:v>
      </x:c>
    </x:row>
    <x:row r="2213">
      <x:c r="A2213" t="n">
        <x:v>2213</x:v>
      </x:c>
      <x:c r="B2213" t="str">
        <x:v>VT0010504</x:v>
      </x:c>
      <x:c r="C2213" t="str">
        <x:v>45366</x:v>
      </x:c>
      <x:c r="D2213" s="27" t="n">
        <x:v>45366</x:v>
      </x:c>
      <x:c r="E2213" t="n">
        <x:f>IF(D2213="","",YEAR(D2213))</x:f>
        <x:v>2024</x:v>
      </x:c>
      <x:c r="F2213" t="n">
        <x:f>IF(D2213="","",MONTH(D2213))</x:f>
        <x:v>3</x:v>
      </x:c>
      <x:c r="G2213" t="str">
        <x:f>IF(D2213="","Fecha no disponible",TEXT(D2213,"mmmm"))</x:f>
        <x:v>March</x:v>
      </x:c>
      <x:c r="H2213" t="str">
        <x:f>IF(D2213="","Fecha no disponible",TEXT(D2213,"yyyy-mm"))</x:f>
        <x:v>2024-03</x:v>
      </x:c>
      <x:c r="I2213" t="str">
        <x:f>IF(D2213="","Fecha no disponible","T"&amp;ROUNDUP(MONTH(D2213)/3,0))</x:f>
        <x:v>T1</x:v>
      </x:c>
      <x:c r="J2213" t="str">
        <x:v>T008</x:v>
      </x:c>
      <x:c r="K2213" t="str">
        <x:v>Tienda Santa Cruz 4</x:v>
      </x:c>
      <x:c r="L2213" t="str">
        <x:v>Barrio</x:v>
      </x:c>
      <x:c r="M2213" t="str">
        <x:v>Santa Cruz</x:v>
      </x:c>
      <x:c r="N2213" t="str">
        <x:f>IFERROR(VLOOKUP(M2213,'Mapeos'!$A$4:$B$30,2,FALSE),M2213)</x:f>
        <x:v>Santa Cruz</x:v>
      </x:c>
      <x:c r="O2213" t="str">
        <x:v>C01075</x:v>
      </x:c>
      <x:c r="P2213" t="str">
        <x:v>Masivo</x:v>
      </x:c>
      <x:c r="Q2213" t="str">
        <x:v>P0031</x:v>
      </x:c>
      <x:c r="R2213" t="str">
        <x:v>Alimentos</x:v>
      </x:c>
      <x:c r="S2213" t="str">
        <x:v>Marca B</x:v>
      </x:c>
      <x:c r="T2213" t="str">
        <x:v>Marketplace</x:v>
      </x:c>
      <x:c r="U2213" t="str">
        <x:f>IFERROR(VLOOKUP(T2213,'Mapeos'!$D$4:$E$25,2,FALSE),T2213)</x:f>
        <x:v>Marketplace</x:v>
      </x:c>
      <x:c r="V2213" t="str">
        <x:v>V006</x:v>
      </x:c>
      <x:c r="W2213" t="n">
        <x:v>0</x:v>
      </x:c>
      <x:c r="X2213" s="28" t="n">
        <x:v>50.63</x:v>
      </x:c>
      <x:c r="Y2213" s="20" t="n">
        <x:v>0</x:v>
      </x:c>
      <x:c r="Z2213" s="20" t="n">
        <x:f>IF(Y2213&gt;1,Y2213/100,Y2213)</x:f>
        <x:v>0</x:v>
      </x:c>
      <x:c r="AA2213" s="28" t="n">
        <x:v>36.49</x:v>
      </x:c>
      <x:c r="AB2213" s="28" t="n">
        <x:v>0</x:v>
      </x:c>
      <x:c r="AC2213" s="28" t="str">
        <x:v>BOB</x:v>
      </x:c>
      <x:c r="AD2213" s="28" t="n">
        <x:f>IF(AC2213="USD",AB2213*'Parametros'!$B$4,AB2213)</x:f>
        <x:v>0</x:v>
      </x:c>
      <x:c r="AE2213" s="28" t="n">
        <x:f>W2213*X2213*(1-Z2213)</x:f>
        <x:v>0</x:v>
      </x:c>
      <x:c r="AF2213" s="28" t="n">
        <x:f>W2213*AA2213</x:f>
        <x:v>0</x:v>
      </x:c>
      <x:c r="AG2213" s="28" t="n">
        <x:f>AE2213-AF2213</x:f>
        <x:v>0</x:v>
      </x:c>
      <x:c r="AH2213" s="20" t="str">
        <x:f>IF(AE2213&gt;0,AG2213/AE2213,"")</x:f>
      </x:c>
      <x:c r="AI2213" s="28" t="n">
        <x:v>74335.33</x:v>
      </x:c>
      <x:c r="AJ2213" s="28"/>
      <x:c r="AK2213"/>
      <x:c r="AL2213" t="str">
        <x:v>Cancelado</x:v>
      </x:c>
      <x:c r="AM2213" t="str">
        <x:f>IF(W2213&lt;0,"Devuelto",AL2213)</x:f>
        <x:v>Cancelado</x:v>
      </x:c>
      <x:c r="AN2213" t="str">
        <x:v>Efectivo</x:v>
      </x:c>
      <x:c r="AO2213" s="29" t="str">
        <x:v>Sin observación</x:v>
      </x:c>
      <x:c r="AP2213" t="str">
        <x:f>IF(D2213="","No","Sí")</x:f>
        <x:v>Sí</x:v>
      </x:c>
    </x:row>
    <x:row r="2214">
      <x:c r="A2214" t="n">
        <x:v>2214</x:v>
      </x:c>
      <x:c r="B2214" t="str">
        <x:v>VT0010509</x:v>
      </x:c>
      <x:c r="C2214" t="str">
        <x:v>45665</x:v>
      </x:c>
      <x:c r="D2214" s="27" t="n">
        <x:v>45665</x:v>
      </x:c>
      <x:c r="E2214" t="n">
        <x:f>IF(D2214="","",YEAR(D2214))</x:f>
        <x:v>2025</x:v>
      </x:c>
      <x:c r="F2214" t="n">
        <x:f>IF(D2214="","",MONTH(D2214))</x:f>
        <x:v>1</x:v>
      </x:c>
      <x:c r="G2214" t="str">
        <x:f>IF(D2214="","Fecha no disponible",TEXT(D2214,"mmmm"))</x:f>
        <x:v>January</x:v>
      </x:c>
      <x:c r="H2214" t="str">
        <x:f>IF(D2214="","Fecha no disponible",TEXT(D2214,"yyyy-mm"))</x:f>
        <x:v>2025-01</x:v>
      </x:c>
      <x:c r="I2214" t="str">
        <x:f>IF(D2214="","Fecha no disponible","T"&amp;ROUNDUP(MONTH(D2214)/3,0))</x:f>
        <x:v>T1</x:v>
      </x:c>
      <x:c r="J2214" t="str">
        <x:v>T013</x:v>
      </x:c>
      <x:c r="K2214" t="str">
        <x:v>Tienda Potosí 1</x:v>
      </x:c>
      <x:c r="L2214" t="str">
        <x:v>Centro</x:v>
      </x:c>
      <x:c r="M2214" t="str">
        <x:v>Potosí</x:v>
      </x:c>
      <x:c r="N2214" t="str">
        <x:f>IFERROR(VLOOKUP(M2214,'Mapeos'!$A$4:$B$30,2,FALSE),M2214)</x:f>
        <x:v>Potosí</x:v>
      </x:c>
      <x:c r="O2214" t="str">
        <x:v>C01403</x:v>
      </x:c>
      <x:c r="P2214" t="str">
        <x:v>Empresa</x:v>
      </x:c>
      <x:c r="Q2214" t="str">
        <x:v>P0011</x:v>
      </x:c>
      <x:c r="R2214" t="str">
        <x:v>Electrónica</x:v>
      </x:c>
      <x:c r="S2214" t="str">
        <x:v>Marca D</x:v>
      </x:c>
      <x:c r="T2214" t="str">
        <x:v>Tienda</x:v>
      </x:c>
      <x:c r="U2214" t="str">
        <x:f>IFERROR(VLOOKUP(T2214,'Mapeos'!$D$4:$E$25,2,FALSE),T2214)</x:f>
        <x:v>Tienda</x:v>
      </x:c>
      <x:c r="V2214" t="str">
        <x:v>V030</x:v>
      </x:c>
      <x:c r="W2214" t="n">
        <x:v>2</x:v>
      </x:c>
      <x:c r="X2214" s="28" t="n">
        <x:v>625.18</x:v>
      </x:c>
      <x:c r="Y2214" s="20" t="n">
        <x:v>0</x:v>
      </x:c>
      <x:c r="Z2214" s="20" t="n">
        <x:f>IF(Y2214&gt;1,Y2214/100,Y2214)</x:f>
        <x:v>0</x:v>
      </x:c>
      <x:c r="AA2214" s="28" t="n">
        <x:v>452.31</x:v>
      </x:c>
      <x:c r="AB2214" s="28" t="n">
        <x:v>1250.36</x:v>
      </x:c>
      <x:c r="AC2214" s="28" t="str">
        <x:v>BOB</x:v>
      </x:c>
      <x:c r="AD2214" s="28" t="n">
        <x:f>IF(AC2214="USD",AB2214*'Parametros'!$B$4,AB2214)</x:f>
        <x:v>1250.36</x:v>
      </x:c>
      <x:c r="AE2214" s="28" t="n">
        <x:f>W2214*X2214*(1-Z2214)</x:f>
        <x:v>1250.36</x:v>
      </x:c>
      <x:c r="AF2214" s="28" t="n">
        <x:f>W2214*AA2214</x:f>
        <x:v>904.62</x:v>
      </x:c>
      <x:c r="AG2214" s="28" t="n">
        <x:f>AE2214-AF2214</x:f>
        <x:v>345.7399999999999</x:v>
      </x:c>
      <x:c r="AH2214" s="20" t="n">
        <x:f>IF(AE2214&gt;0,AG2214/AE2214,"")</x:f>
        <x:v>0.2765123644390415</x:v>
      </x:c>
      <x:c r="AI2214" s="28" t="n">
        <x:v>178667.19</x:v>
      </x:c>
      <x:c r="AJ2214" s="28"/>
      <x:c r="AK2214"/>
      <x:c r="AL2214" t="str">
        <x:v>Completado</x:v>
      </x:c>
      <x:c r="AM2214" t="str">
        <x:f>IF(W2214&lt;0,"Devuelto",AL2214)</x:f>
        <x:v>Completado</x:v>
      </x:c>
      <x:c r="AN2214" t="str">
        <x:v>Transferencia</x:v>
      </x:c>
      <x:c r="AO2214" s="29" t="str">
        <x:v>Sin observación</x:v>
      </x:c>
      <x:c r="AP2214" t="str">
        <x:f>IF(D2214="","No","Sí")</x:f>
        <x:v>Sí</x:v>
      </x:c>
    </x:row>
    <x:row r="2215">
      <x:c r="A2215" t="n">
        <x:v>2215</x:v>
      </x:c>
      <x:c r="B2215" t="str">
        <x:v>VT0010514</x:v>
      </x:c>
      <x:c r="C2215" t="str">
        <x:v>45598</x:v>
      </x:c>
      <x:c r="D2215" s="27" t="n">
        <x:v>45598</x:v>
      </x:c>
      <x:c r="E2215" t="n">
        <x:f>IF(D2215="","",YEAR(D2215))</x:f>
        <x:v>2024</x:v>
      </x:c>
      <x:c r="F2215" t="n">
        <x:f>IF(D2215="","",MONTH(D2215))</x:f>
        <x:v>11</x:v>
      </x:c>
      <x:c r="G2215" t="str">
        <x:f>IF(D2215="","Fecha no disponible",TEXT(D2215,"mmmm"))</x:f>
        <x:v>November</x:v>
      </x:c>
      <x:c r="H2215" t="str">
        <x:f>IF(D2215="","Fecha no disponible",TEXT(D2215,"yyyy-mm"))</x:f>
        <x:v>2024-11</x:v>
      </x:c>
      <x:c r="I2215" t="str">
        <x:f>IF(D2215="","Fecha no disponible","T"&amp;ROUNDUP(MONTH(D2215)/3,0))</x:f>
        <x:v>T4</x:v>
      </x:c>
      <x:c r="J2215" t="str">
        <x:v>T006</x:v>
      </x:c>
      <x:c r="K2215" t="str">
        <x:v>Tienda Santa Cruz 2</x:v>
      </x:c>
      <x:c r="L2215" t="str">
        <x:v>Mall</x:v>
      </x:c>
      <x:c r="M2215" t="str">
        <x:v>Santa Cruz</x:v>
      </x:c>
      <x:c r="N2215" t="str">
        <x:f>IFERROR(VLOOKUP(M2215,'Mapeos'!$A$4:$B$30,2,FALSE),M2215)</x:f>
        <x:v>Santa Cruz</x:v>
      </x:c>
      <x:c r="O2215" t="str">
        <x:v>C01245</x:v>
      </x:c>
      <x:c r="P2215" t="str">
        <x:v>Premium</x:v>
      </x:c>
      <x:c r="Q2215" t="str">
        <x:v>P0044</x:v>
      </x:c>
      <x:c r="R2215" t="str">
        <x:v>Hogar</x:v>
      </x:c>
      <x:c r="S2215" t="str">
        <x:v>Marca B</x:v>
      </x:c>
      <x:c r="T2215" t="str">
        <x:v>Tienda</x:v>
      </x:c>
      <x:c r="U2215" t="str">
        <x:f>IFERROR(VLOOKUP(T2215,'Mapeos'!$D$4:$E$25,2,FALSE),T2215)</x:f>
        <x:v>Tienda</x:v>
      </x:c>
      <x:c r="V2215" t="str">
        <x:v>V029</x:v>
      </x:c>
      <x:c r="W2215" t="n">
        <x:v>4</x:v>
      </x:c>
      <x:c r="X2215" s="28" t="n">
        <x:v>165.59</x:v>
      </x:c>
      <x:c r="Y2215" s="20" t="n">
        <x:v>0.2</x:v>
      </x:c>
      <x:c r="Z2215" s="20" t="n">
        <x:f>IF(Y2215&gt;1,Y2215/100,Y2215)</x:f>
        <x:v>0.2</x:v>
      </x:c>
      <x:c r="AA2215" s="28" t="n">
        <x:v>90.08</x:v>
      </x:c>
      <x:c r="AB2215" s="28" t="n">
        <x:v>529.89</x:v>
      </x:c>
      <x:c r="AC2215" s="28" t="str">
        <x:v>BOB</x:v>
      </x:c>
      <x:c r="AD2215" s="28" t="n">
        <x:f>IF(AC2215="USD",AB2215*'Parametros'!$B$4,AB2215)</x:f>
        <x:v>529.89</x:v>
      </x:c>
      <x:c r="AE2215" s="28" t="n">
        <x:f>W2215*X2215*(1-Z2215)</x:f>
        <x:v>529.888</x:v>
      </x:c>
      <x:c r="AF2215" s="28" t="n">
        <x:f>W2215*AA2215</x:f>
        <x:v>360.32</x:v>
      </x:c>
      <x:c r="AG2215" s="28" t="n">
        <x:f>AE2215-AF2215</x:f>
        <x:v>169.56800000000004</x:v>
      </x:c>
      <x:c r="AH2215" s="20" t="n">
        <x:f>IF(AE2215&gt;0,AG2215/AE2215,"")</x:f>
        <x:v>0.3200072468144212</x:v>
      </x:c>
      <x:c r="AI2215" s="28" t="n">
        <x:v>177999.68</x:v>
      </x:c>
      <x:c r="AJ2215" s="28" t="n">
        <x:v>0</x:v>
      </x:c>
      <x:c r="AK2215" t="n">
        <x:v>19</x:v>
      </x:c>
      <x:c r="AL2215" t="str">
        <x:v>Completado</x:v>
      </x:c>
      <x:c r="AM2215" t="str">
        <x:f>IF(W2215&lt;0,"Devuelto",AL2215)</x:f>
        <x:v>Completado</x:v>
      </x:c>
      <x:c r="AN2215" t="str">
        <x:v>Transferencia</x:v>
      </x:c>
      <x:c r="AO2215" s="29" t="str">
        <x:v>Sin observación</x:v>
      </x:c>
      <x:c r="AP2215" t="str">
        <x:f>IF(D2215="","No","Sí")</x:f>
        <x:v>Sí</x:v>
      </x:c>
    </x:row>
    <x:row r="2216">
      <x:c r="A2216" t="n">
        <x:v>2216</x:v>
      </x:c>
      <x:c r="B2216" t="str">
        <x:v>VT0010519</x:v>
      </x:c>
      <x:c r="C2216" t="str">
        <x:v>46124</x:v>
      </x:c>
      <x:c r="D2216" s="27" t="n">
        <x:v>46124</x:v>
      </x:c>
      <x:c r="E2216" t="n">
        <x:f>IF(D2216="","",YEAR(D2216))</x:f>
        <x:v>2026</x:v>
      </x:c>
      <x:c r="F2216" t="n">
        <x:f>IF(D2216="","",MONTH(D2216))</x:f>
        <x:v>4</x:v>
      </x:c>
      <x:c r="G2216" t="str">
        <x:f>IF(D2216="","Fecha no disponible",TEXT(D2216,"mmmm"))</x:f>
        <x:v>April</x:v>
      </x:c>
      <x:c r="H2216" t="str">
        <x:f>IF(D2216="","Fecha no disponible",TEXT(D2216,"yyyy-mm"))</x:f>
        <x:v>2026-04</x:v>
      </x:c>
      <x:c r="I2216" t="str">
        <x:f>IF(D2216="","Fecha no disponible","T"&amp;ROUNDUP(MONTH(D2216)/3,0))</x:f>
        <x:v>T2</x:v>
      </x:c>
      <x:c r="J2216" t="str">
        <x:v>T016</x:v>
      </x:c>
      <x:c r="K2216" t="str">
        <x:v>Tienda Potosí 4</x:v>
      </x:c>
      <x:c r="L2216" t="str">
        <x:v>Centro</x:v>
      </x:c>
      <x:c r="M2216" t="str">
        <x:v>Potosí</x:v>
      </x:c>
      <x:c r="N2216" t="str">
        <x:f>IFERROR(VLOOKUP(M2216,'Mapeos'!$A$4:$B$30,2,FALSE),M2216)</x:f>
        <x:v>Potosí</x:v>
      </x:c>
      <x:c r="O2216" t="str">
        <x:v>C00830</x:v>
      </x:c>
      <x:c r="P2216" t="str">
        <x:v>Premium</x:v>
      </x:c>
      <x:c r="Q2216" t="str">
        <x:v>P0020</x:v>
      </x:c>
      <x:c r="R2216" t="str">
        <x:v>Hogar</x:v>
      </x:c>
      <x:c r="S2216" t="str">
        <x:v>Marca D</x:v>
      </x:c>
      <x:c r="T2216" t="str">
        <x:v>Tienda</x:v>
      </x:c>
      <x:c r="U2216" t="str">
        <x:f>IFERROR(VLOOKUP(T2216,'Mapeos'!$D$4:$E$25,2,FALSE),T2216)</x:f>
        <x:v>Tienda</x:v>
      </x:c>
      <x:c r="V2216" t="str">
        <x:v>V010</x:v>
      </x:c>
      <x:c r="W2216" t="n">
        <x:v>1</x:v>
      </x:c>
      <x:c r="X2216" s="28" t="n">
        <x:v>101.88</x:v>
      </x:c>
      <x:c r="Y2216" s="20" t="n">
        <x:v>0</x:v>
      </x:c>
      <x:c r="Z2216" s="20" t="n">
        <x:f>IF(Y2216&gt;1,Y2216/100,Y2216)</x:f>
        <x:v>0</x:v>
      </x:c>
      <x:c r="AA2216" s="28" t="n">
        <x:v>77.02</x:v>
      </x:c>
      <x:c r="AB2216" s="28" t="n">
        <x:v>101.88</x:v>
      </x:c>
      <x:c r="AC2216" s="28" t="str">
        <x:v>BOB</x:v>
      </x:c>
      <x:c r="AD2216" s="28" t="n">
        <x:f>IF(AC2216="USD",AB2216*'Parametros'!$B$4,AB2216)</x:f>
        <x:v>101.88</x:v>
      </x:c>
      <x:c r="AE2216" s="28" t="n">
        <x:f>W2216*X2216*(1-Z2216)</x:f>
        <x:v>101.88</x:v>
      </x:c>
      <x:c r="AF2216" s="28" t="n">
        <x:f>W2216*AA2216</x:f>
        <x:v>77.02</x:v>
      </x:c>
      <x:c r="AG2216" s="28" t="n">
        <x:f>AE2216-AF2216</x:f>
        <x:v>24.86</x:v>
      </x:c>
      <x:c r="AH2216" s="20" t="n">
        <x:f>IF(AE2216&gt;0,AG2216/AE2216,"")</x:f>
        <x:v>0.24401256380054967</x:v>
      </x:c>
      <x:c r="AI2216" s="28" t="n">
        <x:v>193572.77</x:v>
      </x:c>
      <x:c r="AJ2216" s="28"/>
      <x:c r="AK2216"/>
      <x:c r="AL2216" t="str">
        <x:v>Completado</x:v>
      </x:c>
      <x:c r="AM2216" t="str">
        <x:f>IF(W2216&lt;0,"Devuelto",AL2216)</x:f>
        <x:v>Completado</x:v>
      </x:c>
      <x:c r="AN2216" t="str">
        <x:v>Efectivo</x:v>
      </x:c>
      <x:c r="AO2216" s="29" t="str">
        <x:v>Sin observación</x:v>
      </x:c>
      <x:c r="AP2216" t="str">
        <x:f>IF(D2216="","No","Sí")</x:f>
        <x:v>Sí</x:v>
      </x:c>
    </x:row>
    <x:row r="2217">
      <x:c r="A2217" t="n">
        <x:v>2217</x:v>
      </x:c>
      <x:c r="B2217" t="str">
        <x:v>VT0010523</x:v>
      </x:c>
      <x:c r="C2217" t="str">
        <x:v>46092</x:v>
      </x:c>
      <x:c r="D2217" s="27" t="n">
        <x:v>46092</x:v>
      </x:c>
      <x:c r="E2217" t="n">
        <x:f>IF(D2217="","",YEAR(D2217))</x:f>
        <x:v>2026</x:v>
      </x:c>
      <x:c r="F2217" t="n">
        <x:f>IF(D2217="","",MONTH(D2217))</x:f>
        <x:v>3</x:v>
      </x:c>
      <x:c r="G2217" t="str">
        <x:f>IF(D2217="","Fecha no disponible",TEXT(D2217,"mmmm"))</x:f>
        <x:v>March</x:v>
      </x:c>
      <x:c r="H2217" t="str">
        <x:f>IF(D2217="","Fecha no disponible",TEXT(D2217,"yyyy-mm"))</x:f>
        <x:v>2026-03</x:v>
      </x:c>
      <x:c r="I2217" t="str">
        <x:f>IF(D2217="","Fecha no disponible","T"&amp;ROUNDUP(MONTH(D2217)/3,0))</x:f>
        <x:v>T1</x:v>
      </x:c>
      <x:c r="J2217" t="str">
        <x:v>T006</x:v>
      </x:c>
      <x:c r="K2217" t="str">
        <x:v>Tienda Santa Cruz 2</x:v>
      </x:c>
      <x:c r="L2217" t="str">
        <x:v>Mall</x:v>
      </x:c>
      <x:c r="M2217" t="str">
        <x:v>Santa Cruz</x:v>
      </x:c>
      <x:c r="N2217" t="str">
        <x:f>IFERROR(VLOOKUP(M2217,'Mapeos'!$A$4:$B$30,2,FALSE),M2217)</x:f>
        <x:v>Santa Cruz</x:v>
      </x:c>
      <x:c r="O2217" t="str">
        <x:v>C00399</x:v>
      </x:c>
      <x:c r="P2217" t="str">
        <x:v>Frecuente</x:v>
      </x:c>
      <x:c r="Q2217" t="str">
        <x:v>P0065</x:v>
      </x:c>
      <x:c r="R2217" t="str">
        <x:v>Deportes</x:v>
      </x:c>
      <x:c r="S2217" t="str">
        <x:v>Marca B</x:v>
      </x:c>
      <x:c r="T2217" t="str">
        <x:v>E-commerce</x:v>
      </x:c>
      <x:c r="U2217" t="str">
        <x:f>IFERROR(VLOOKUP(T2217,'Mapeos'!$D$4:$E$25,2,FALSE),T2217)</x:f>
        <x:v>E-commerce</x:v>
      </x:c>
      <x:c r="V2217" t="str">
        <x:v>V015</x:v>
      </x:c>
      <x:c r="W2217" t="n">
        <x:v>1</x:v>
      </x:c>
      <x:c r="X2217" s="28" t="n">
        <x:v>167.39</x:v>
      </x:c>
      <x:c r="Y2217" s="20" t="n">
        <x:v>0.05</x:v>
      </x:c>
      <x:c r="Z2217" s="20" t="n">
        <x:f>IF(Y2217&gt;1,Y2217/100,Y2217)</x:f>
        <x:v>0.05</x:v>
      </x:c>
      <x:c r="AA2217" s="28" t="n">
        <x:v>108.97</x:v>
      </x:c>
      <x:c r="AB2217" s="28" t="n">
        <x:v>159.02</x:v>
      </x:c>
      <x:c r="AC2217" s="28" t="str">
        <x:v>BOB</x:v>
      </x:c>
      <x:c r="AD2217" s="28" t="n">
        <x:f>IF(AC2217="USD",AB2217*'Parametros'!$B$4,AB2217)</x:f>
        <x:v>159.02</x:v>
      </x:c>
      <x:c r="AE2217" s="28" t="n">
        <x:f>W2217*X2217*(1-Z2217)</x:f>
        <x:v>159.02049999999997</x:v>
      </x:c>
      <x:c r="AF2217" s="28" t="n">
        <x:f>W2217*AA2217</x:f>
        <x:v>108.97</x:v>
      </x:c>
      <x:c r="AG2217" s="28" t="n">
        <x:f>AE2217-AF2217</x:f>
        <x:v>50.05049999999997</x:v>
      </x:c>
      <x:c r="AH2217" s="20" t="n">
        <x:f>IF(AE2217&gt;0,AG2217/AE2217,"")</x:f>
        <x:v>0.31474243886794456</x:v>
      </x:c>
      <x:c r="AI2217" s="28" t="n">
        <x:v>71261.81</x:v>
      </x:c>
      <x:c r="AJ2217" s="28"/>
      <x:c r="AK2217"/>
      <x:c r="AL2217" t="str">
        <x:v>Completado</x:v>
      </x:c>
      <x:c r="AM2217" t="str">
        <x:f>IF(W2217&lt;0,"Devuelto",AL2217)</x:f>
        <x:v>Completado</x:v>
      </x:c>
      <x:c r="AN2217" t="str">
        <x:v>QR</x:v>
      </x:c>
      <x:c r="AO2217" s="29" t="str">
        <x:v>Sin observación</x:v>
      </x:c>
      <x:c r="AP2217" t="str">
        <x:f>IF(D2217="","No","Sí")</x:f>
        <x:v>Sí</x:v>
      </x:c>
    </x:row>
    <x:row r="2218">
      <x:c r="A2218" t="n">
        <x:v>2218</x:v>
      </x:c>
      <x:c r="B2218" t="str">
        <x:v>VT0010528</x:v>
      </x:c>
      <x:c r="C2218" t="str">
        <x:v>45937</x:v>
      </x:c>
      <x:c r="D2218" s="27" t="n">
        <x:v>45937</x:v>
      </x:c>
      <x:c r="E2218" t="n">
        <x:f>IF(D2218="","",YEAR(D2218))</x:f>
        <x:v>2025</x:v>
      </x:c>
      <x:c r="F2218" t="n">
        <x:f>IF(D2218="","",MONTH(D2218))</x:f>
        <x:v>10</x:v>
      </x:c>
      <x:c r="G2218" t="str">
        <x:f>IF(D2218="","Fecha no disponible",TEXT(D2218,"mmmm"))</x:f>
        <x:v>October</x:v>
      </x:c>
      <x:c r="H2218" t="str">
        <x:f>IF(D2218="","Fecha no disponible",TEXT(D2218,"yyyy-mm"))</x:f>
        <x:v>2025-10</x:v>
      </x:c>
      <x:c r="I2218" t="str">
        <x:f>IF(D2218="","Fecha no disponible","T"&amp;ROUNDUP(MONTH(D2218)/3,0))</x:f>
        <x:v>T4</x:v>
      </x:c>
      <x:c r="J2218" t="str">
        <x:v>T008</x:v>
      </x:c>
      <x:c r="K2218" t="str">
        <x:v>Tienda Santa Cruz 4</x:v>
      </x:c>
      <x:c r="L2218" t="str">
        <x:v>Barrio</x:v>
      </x:c>
      <x:c r="M2218" t="str">
        <x:v>Santa Cruz</x:v>
      </x:c>
      <x:c r="N2218" t="str">
        <x:f>IFERROR(VLOOKUP(M2218,'Mapeos'!$A$4:$B$30,2,FALSE),M2218)</x:f>
        <x:v>Santa Cruz</x:v>
      </x:c>
      <x:c r="O2218" t="str">
        <x:v>C01275</x:v>
      </x:c>
      <x:c r="P2218" t="str">
        <x:v>Masivo</x:v>
      </x:c>
      <x:c r="Q2218" t="str">
        <x:v>P0148</x:v>
      </x:c>
      <x:c r="R2218" t="str">
        <x:v>Cuidado Personal</x:v>
      </x:c>
      <x:c r="S2218" t="str">
        <x:v>Marca C</x:v>
      </x:c>
      <x:c r="T2218" t="str">
        <x:v>Tienda</x:v>
      </x:c>
      <x:c r="U2218" t="str">
        <x:f>IFERROR(VLOOKUP(T2218,'Mapeos'!$D$4:$E$25,2,FALSE),T2218)</x:f>
        <x:v>Tienda</x:v>
      </x:c>
      <x:c r="V2218" t="str">
        <x:v>V024</x:v>
      </x:c>
      <x:c r="W2218" t="n">
        <x:v>1</x:v>
      </x:c>
      <x:c r="X2218" s="28" t="n">
        <x:v>84.9</x:v>
      </x:c>
      <x:c r="Y2218" s="20" t="n">
        <x:v>0.15</x:v>
      </x:c>
      <x:c r="Z2218" s="20" t="n">
        <x:f>IF(Y2218&gt;1,Y2218/100,Y2218)</x:f>
        <x:v>0.15</x:v>
      </x:c>
      <x:c r="AA2218" s="28" t="n">
        <x:v>59.11</x:v>
      </x:c>
      <x:c r="AB2218" s="28" t="n">
        <x:v>72.17</x:v>
      </x:c>
      <x:c r="AC2218" s="28" t="str">
        <x:v>BOB</x:v>
      </x:c>
      <x:c r="AD2218" s="28" t="n">
        <x:f>IF(AC2218="USD",AB2218*'Parametros'!$B$4,AB2218)</x:f>
        <x:v>72.17</x:v>
      </x:c>
      <x:c r="AE2218" s="28" t="n">
        <x:f>W2218*X2218*(1-Z2218)</x:f>
        <x:v>72.165</x:v>
      </x:c>
      <x:c r="AF2218" s="28" t="n">
        <x:f>W2218*AA2218</x:f>
        <x:v>59.11</x:v>
      </x:c>
      <x:c r="AG2218" s="28" t="n">
        <x:f>AE2218-AF2218</x:f>
        <x:v>13.055000000000007</x:v>
      </x:c>
      <x:c r="AH2218" s="20" t="n">
        <x:f>IF(AE2218&gt;0,AG2218/AE2218,"")</x:f>
        <x:v>0.18090487078223524</x:v>
      </x:c>
      <x:c r="AI2218" s="28" t="n">
        <x:v>153232.59</x:v>
      </x:c>
      <x:c r="AJ2218" s="28"/>
      <x:c r="AK2218"/>
      <x:c r="AL2218" t="str">
        <x:v>Completado</x:v>
      </x:c>
      <x:c r="AM2218" t="str">
        <x:f>IF(W2218&lt;0,"Devuelto",AL2218)</x:f>
        <x:v>Completado</x:v>
      </x:c>
      <x:c r="AN2218" t="str">
        <x:v>QR</x:v>
      </x:c>
      <x:c r="AO2218" s="29" t="str">
        <x:v>Sin observación</x:v>
      </x:c>
      <x:c r="AP2218" t="str">
        <x:f>IF(D2218="","No","Sí")</x:f>
        <x:v>Sí</x:v>
      </x:c>
    </x:row>
    <x:row r="2219">
      <x:c r="A2219" t="n">
        <x:v>2219</x:v>
      </x:c>
      <x:c r="B2219" t="str">
        <x:v>VT0010533</x:v>
      </x:c>
      <x:c r="C2219" t="str">
        <x:v>45764</x:v>
      </x:c>
      <x:c r="D2219" s="27" t="n">
        <x:v>45764</x:v>
      </x:c>
      <x:c r="E2219" t="n">
        <x:f>IF(D2219="","",YEAR(D2219))</x:f>
        <x:v>2025</x:v>
      </x:c>
      <x:c r="F2219" t="n">
        <x:f>IF(D2219="","",MONTH(D2219))</x:f>
        <x:v>4</x:v>
      </x:c>
      <x:c r="G2219" t="str">
        <x:f>IF(D2219="","Fecha no disponible",TEXT(D2219,"mmmm"))</x:f>
        <x:v>April</x:v>
      </x:c>
      <x:c r="H2219" t="str">
        <x:f>IF(D2219="","Fecha no disponible",TEXT(D2219,"yyyy-mm"))</x:f>
        <x:v>2025-04</x:v>
      </x:c>
      <x:c r="I2219" t="str">
        <x:f>IF(D2219="","Fecha no disponible","T"&amp;ROUNDUP(MONTH(D2219)/3,0))</x:f>
        <x:v>T2</x:v>
      </x:c>
      <x:c r="J2219" t="str">
        <x:v>T012</x:v>
      </x:c>
      <x:c r="K2219" t="str">
        <x:v>Tienda Cochabamba 4</x:v>
      </x:c>
      <x:c r="L2219" t="str">
        <x:v>Centro</x:v>
      </x:c>
      <x:c r="M2219" t="str">
        <x:v>Cochabamba</x:v>
      </x:c>
      <x:c r="N2219" t="str">
        <x:f>IFERROR(VLOOKUP(M2219,'Mapeos'!$A$4:$B$30,2,FALSE),M2219)</x:f>
        <x:v>Cochabamba</x:v>
      </x:c>
      <x:c r="O2219" t="str">
        <x:v>C00080</x:v>
      </x:c>
      <x:c r="P2219" t="str">
        <x:v>Frecuente</x:v>
      </x:c>
      <x:c r="Q2219" t="str">
        <x:v>P0146</x:v>
      </x:c>
      <x:c r="R2219" t="str">
        <x:v>Cuidado Personal</x:v>
      </x:c>
      <x:c r="S2219" t="str">
        <x:v>Marca A</x:v>
      </x:c>
      <x:c r="T2219" t="str">
        <x:v>WhatsApp</x:v>
      </x:c>
      <x:c r="U2219" t="str">
        <x:f>IFERROR(VLOOKUP(T2219,'Mapeos'!$D$4:$E$25,2,FALSE),T2219)</x:f>
        <x:v>WhatsApp</x:v>
      </x:c>
      <x:c r="V2219" t="str">
        <x:v>V035</x:v>
      </x:c>
      <x:c r="W2219" t="n">
        <x:v>1</x:v>
      </x:c>
      <x:c r="X2219" s="28" t="n">
        <x:v>30.19</x:v>
      </x:c>
      <x:c r="Y2219" s="20" t="n">
        <x:v>0.2</x:v>
      </x:c>
      <x:c r="Z2219" s="20" t="n">
        <x:f>IF(Y2219&gt;1,Y2219/100,Y2219)</x:f>
        <x:v>0.2</x:v>
      </x:c>
      <x:c r="AA2219" s="28" t="n">
        <x:v>17.6</x:v>
      </x:c>
      <x:c r="AB2219" s="28" t="n">
        <x:v>24.15</x:v>
      </x:c>
      <x:c r="AC2219" s="28" t="str">
        <x:v>BOB</x:v>
      </x:c>
      <x:c r="AD2219" s="28" t="n">
        <x:f>IF(AC2219="USD",AB2219*'Parametros'!$B$4,AB2219)</x:f>
        <x:v>24.15</x:v>
      </x:c>
      <x:c r="AE2219" s="28" t="n">
        <x:f>W2219*X2219*(1-Z2219)</x:f>
        <x:v>24.152</x:v>
      </x:c>
      <x:c r="AF2219" s="28" t="n">
        <x:f>W2219*AA2219</x:f>
        <x:v>17.6</x:v>
      </x:c>
      <x:c r="AG2219" s="28" t="n">
        <x:f>AE2219-AF2219</x:f>
        <x:v>6.552</x:v>
      </x:c>
      <x:c r="AH2219" s="20" t="n">
        <x:f>IF(AE2219&gt;0,AG2219/AE2219,"")</x:f>
        <x:v>0.27128188141768794</x:v>
      </x:c>
      <x:c r="AI2219" s="28" t="n">
        <x:v>90863.25</x:v>
      </x:c>
      <x:c r="AJ2219" s="28"/>
      <x:c r="AK2219"/>
      <x:c r="AL2219" t="str">
        <x:v>Completado</x:v>
      </x:c>
      <x:c r="AM2219" t="str">
        <x:f>IF(W2219&lt;0,"Devuelto",AL2219)</x:f>
        <x:v>Completado</x:v>
      </x:c>
      <x:c r="AN2219" t="str">
        <x:v>Efectivo</x:v>
      </x:c>
      <x:c r="AO2219" s="29" t="str">
        <x:v>Sin observación</x:v>
      </x:c>
      <x:c r="AP2219" t="str">
        <x:f>IF(D2219="","No","Sí")</x:f>
        <x:v>Sí</x:v>
      </x:c>
    </x:row>
    <x:row r="2220">
      <x:c r="A2220" t="n">
        <x:v>2220</x:v>
      </x:c>
      <x:c r="B2220" t="str">
        <x:v>VT0010538</x:v>
      </x:c>
      <x:c r="C2220" t="str">
        <x:v>45441</x:v>
      </x:c>
      <x:c r="D2220" s="27" t="n">
        <x:v>45441</x:v>
      </x:c>
      <x:c r="E2220" t="n">
        <x:f>IF(D2220="","",YEAR(D2220))</x:f>
        <x:v>2024</x:v>
      </x:c>
      <x:c r="F2220" t="n">
        <x:f>IF(D2220="","",MONTH(D2220))</x:f>
        <x:v>5</x:v>
      </x:c>
      <x:c r="G2220" t="str">
        <x:f>IF(D2220="","Fecha no disponible",TEXT(D2220,"mmmm"))</x:f>
        <x:v>May</x:v>
      </x:c>
      <x:c r="H2220" t="str">
        <x:f>IF(D2220="","Fecha no disponible",TEXT(D2220,"yyyy-mm"))</x:f>
        <x:v>2024-05</x:v>
      </x:c>
      <x:c r="I2220" t="str">
        <x:f>IF(D2220="","Fecha no disponible","T"&amp;ROUNDUP(MONTH(D2220)/3,0))</x:f>
        <x:v>T2</x:v>
      </x:c>
      <x:c r="J2220" t="str">
        <x:v>T015</x:v>
      </x:c>
      <x:c r="K2220" t="str">
        <x:v>Tienda Potosí 3</x:v>
      </x:c>
      <x:c r="L2220" t="str">
        <x:v>Mall</x:v>
      </x:c>
      <x:c r="M2220" t="str">
        <x:v>Potosí</x:v>
      </x:c>
      <x:c r="N2220" t="str">
        <x:f>IFERROR(VLOOKUP(M2220,'Mapeos'!$A$4:$B$30,2,FALSE),M2220)</x:f>
        <x:v>Potosí</x:v>
      </x:c>
      <x:c r="O2220" t="str">
        <x:v>C01142</x:v>
      </x:c>
      <x:c r="P2220" t="str">
        <x:v>Empresa</x:v>
      </x:c>
      <x:c r="Q2220" t="str">
        <x:v>P0095</x:v>
      </x:c>
      <x:c r="R2220" t="str">
        <x:v>Cuidado Personal</x:v>
      </x:c>
      <x:c r="S2220" t="str">
        <x:v>Marca B</x:v>
      </x:c>
      <x:c r="T2220" t="str">
        <x:v>Tienda</x:v>
      </x:c>
      <x:c r="U2220" t="str">
        <x:f>IFERROR(VLOOKUP(T2220,'Mapeos'!$D$4:$E$25,2,FALSE),T2220)</x:f>
        <x:v>Tienda</x:v>
      </x:c>
      <x:c r="V2220" t="str">
        <x:v>V028</x:v>
      </x:c>
      <x:c r="W2220" t="n">
        <x:v>2</x:v>
      </x:c>
      <x:c r="X2220" s="28" t="n">
        <x:v>53.83</x:v>
      </x:c>
      <x:c r="Y2220" s="20" t="n">
        <x:v>0.05</x:v>
      </x:c>
      <x:c r="Z2220" s="20" t="n">
        <x:f>IF(Y2220&gt;1,Y2220/100,Y2220)</x:f>
        <x:v>0.05</x:v>
      </x:c>
      <x:c r="AA2220" s="28" t="n">
        <x:v>27.35</x:v>
      </x:c>
      <x:c r="AB2220" s="28" t="n">
        <x:v>102.28</x:v>
      </x:c>
      <x:c r="AC2220" s="28" t="str">
        <x:v>BOB</x:v>
      </x:c>
      <x:c r="AD2220" s="28" t="n">
        <x:f>IF(AC2220="USD",AB2220*'Parametros'!$B$4,AB2220)</x:f>
        <x:v>102.28</x:v>
      </x:c>
      <x:c r="AE2220" s="28" t="n">
        <x:f>W2220*X2220*(1-Z2220)</x:f>
        <x:v>102.27699999999999</x:v>
      </x:c>
      <x:c r="AF2220" s="28" t="n">
        <x:f>W2220*AA2220</x:f>
        <x:v>54.7</x:v>
      </x:c>
      <x:c r="AG2220" s="28" t="n">
        <x:f>AE2220-AF2220</x:f>
        <x:v>47.576999999999984</x:v>
      </x:c>
      <x:c r="AH2220" s="20" t="n">
        <x:f>IF(AE2220&gt;0,AG2220/AE2220,"")</x:f>
        <x:v>0.46517789923443187</x:v>
      </x:c>
      <x:c r="AI2220" s="28" t="n">
        <x:v>160418.36</x:v>
      </x:c>
      <x:c r="AJ2220" s="28"/>
      <x:c r="AK2220"/>
      <x:c r="AL2220" t="str">
        <x:v>Completado</x:v>
      </x:c>
      <x:c r="AM2220" t="str">
        <x:f>IF(W2220&lt;0,"Devuelto",AL2220)</x:f>
        <x:v>Completado</x:v>
      </x:c>
      <x:c r="AN2220" t="str">
        <x:v>Transferencia</x:v>
      </x:c>
      <x:c r="AO2220" s="29" t="str">
        <x:v>Sin observación</x:v>
      </x:c>
      <x:c r="AP2220" t="str">
        <x:f>IF(D2220="","No","Sí")</x:f>
        <x:v>Sí</x:v>
      </x:c>
    </x:row>
    <x:row r="2221">
      <x:c r="A2221" t="n">
        <x:v>2221</x:v>
      </x:c>
      <x:c r="B2221" t="str">
        <x:v>VT0010542</x:v>
      </x:c>
      <x:c r="C2221" t="str">
        <x:v>45700</x:v>
      </x:c>
      <x:c r="D2221" s="27" t="n">
        <x:v>45700</x:v>
      </x:c>
      <x:c r="E2221" t="n">
        <x:f>IF(D2221="","",YEAR(D2221))</x:f>
        <x:v>2025</x:v>
      </x:c>
      <x:c r="F2221" t="n">
        <x:f>IF(D2221="","",MONTH(D2221))</x:f>
        <x:v>2</x:v>
      </x:c>
      <x:c r="G2221" t="str">
        <x:f>IF(D2221="","Fecha no disponible",TEXT(D2221,"mmmm"))</x:f>
        <x:v>February</x:v>
      </x:c>
      <x:c r="H2221" t="str">
        <x:f>IF(D2221="","Fecha no disponible",TEXT(D2221,"yyyy-mm"))</x:f>
        <x:v>2025-02</x:v>
      </x:c>
      <x:c r="I2221" t="str">
        <x:f>IF(D2221="","Fecha no disponible","T"&amp;ROUNDUP(MONTH(D2221)/3,0))</x:f>
        <x:v>T1</x:v>
      </x:c>
      <x:c r="J2221" t="str">
        <x:v>T006</x:v>
      </x:c>
      <x:c r="K2221" t="str">
        <x:v>Tienda Santa Cruz 2</x:v>
      </x:c>
      <x:c r="L2221" t="str">
        <x:v>Mall</x:v>
      </x:c>
      <x:c r="M2221" t="str">
        <x:v>Santa Cruz</x:v>
      </x:c>
      <x:c r="N2221" t="str">
        <x:f>IFERROR(VLOOKUP(M2221,'Mapeos'!$A$4:$B$30,2,FALSE),M2221)</x:f>
        <x:v>Santa Cruz</x:v>
      </x:c>
      <x:c r="O2221" t="str">
        <x:v>C00271</x:v>
      </x:c>
      <x:c r="P2221" t="str">
        <x:v>Premium</x:v>
      </x:c>
      <x:c r="Q2221" t="str">
        <x:v>P0075</x:v>
      </x:c>
      <x:c r="R2221" t="str">
        <x:v>Alimentos</x:v>
      </x:c>
      <x:c r="S2221" t="str">
        <x:v>Marca B</x:v>
      </x:c>
      <x:c r="T2221" t="str">
        <x:v>Tienda</x:v>
      </x:c>
      <x:c r="U2221" t="str">
        <x:f>IFERROR(VLOOKUP(T2221,'Mapeos'!$D$4:$E$25,2,FALSE),T2221)</x:f>
        <x:v>Tienda</x:v>
      </x:c>
      <x:c r="V2221" t="str">
        <x:v>V008</x:v>
      </x:c>
      <x:c r="W2221" t="n">
        <x:v>1</x:v>
      </x:c>
      <x:c r="X2221" s="28" t="n">
        <x:v>47.69</x:v>
      </x:c>
      <x:c r="Y2221" s="20" t="n">
        <x:v>0.05</x:v>
      </x:c>
      <x:c r="Z2221" s="20" t="n">
        <x:f>IF(Y2221&gt;1,Y2221/100,Y2221)</x:f>
        <x:v>0.05</x:v>
      </x:c>
      <x:c r="AA2221" s="28" t="n">
        <x:v>33.72</x:v>
      </x:c>
      <x:c r="AB2221" s="28" t="n">
        <x:v>45.31</x:v>
      </x:c>
      <x:c r="AC2221" s="28" t="str">
        <x:v>BOB</x:v>
      </x:c>
      <x:c r="AD2221" s="28" t="n">
        <x:f>IF(AC2221="USD",AB2221*'Parametros'!$B$4,AB2221)</x:f>
        <x:v>45.31</x:v>
      </x:c>
      <x:c r="AE2221" s="28" t="n">
        <x:f>W2221*X2221*(1-Z2221)</x:f>
        <x:v>45.305499999999995</x:v>
      </x:c>
      <x:c r="AF2221" s="28" t="n">
        <x:f>W2221*AA2221</x:f>
        <x:v>33.72</x:v>
      </x:c>
      <x:c r="AG2221" s="28" t="n">
        <x:f>AE2221-AF2221</x:f>
        <x:v>11.585499999999996</x:v>
      </x:c>
      <x:c r="AH2221" s="20" t="n">
        <x:f>IF(AE2221&gt;0,AG2221/AE2221,"")</x:f>
        <x:v>0.2557195042544503</x:v>
      </x:c>
      <x:c r="AI2221" s="28" t="n">
        <x:v>174033.03</x:v>
      </x:c>
      <x:c r="AJ2221" s="28"/>
      <x:c r="AK2221"/>
      <x:c r="AL2221" t="str">
        <x:v>Completado</x:v>
      </x:c>
      <x:c r="AM2221" t="str">
        <x:f>IF(W2221&lt;0,"Devuelto",AL2221)</x:f>
        <x:v>Completado</x:v>
      </x:c>
      <x:c r="AN2221" t="str">
        <x:v>Efectivo</x:v>
      </x:c>
      <x:c r="AO2221" s="29" t="str">
        <x:v>Sin observación</x:v>
      </x:c>
      <x:c r="AP2221" t="str">
        <x:f>IF(D2221="","No","Sí")</x:f>
        <x:v>Sí</x:v>
      </x:c>
    </x:row>
    <x:row r="2222">
      <x:c r="A2222" t="n">
        <x:v>2222</x:v>
      </x:c>
      <x:c r="B2222" t="str">
        <x:v>VT0010547</x:v>
      </x:c>
      <x:c r="C2222" t="str">
        <x:v>45668</x:v>
      </x:c>
      <x:c r="D2222" s="27" t="n">
        <x:v>45668</x:v>
      </x:c>
      <x:c r="E2222" t="n">
        <x:f>IF(D2222="","",YEAR(D2222))</x:f>
        <x:v>2025</x:v>
      </x:c>
      <x:c r="F2222" t="n">
        <x:f>IF(D2222="","",MONTH(D2222))</x:f>
        <x:v>1</x:v>
      </x:c>
      <x:c r="G2222" t="str">
        <x:f>IF(D2222="","Fecha no disponible",TEXT(D2222,"mmmm"))</x:f>
        <x:v>January</x:v>
      </x:c>
      <x:c r="H2222" t="str">
        <x:f>IF(D2222="","Fecha no disponible",TEXT(D2222,"yyyy-mm"))</x:f>
        <x:v>2025-01</x:v>
      </x:c>
      <x:c r="I2222" t="str">
        <x:f>IF(D2222="","Fecha no disponible","T"&amp;ROUNDUP(MONTH(D2222)/3,0))</x:f>
        <x:v>T1</x:v>
      </x:c>
      <x:c r="J2222" t="str">
        <x:v>T005</x:v>
      </x:c>
      <x:c r="K2222" t="str">
        <x:v>Tienda Santa Cruz 1</x:v>
      </x:c>
      <x:c r="L2222" t="str">
        <x:v>Centro</x:v>
      </x:c>
      <x:c r="M2222" t="str">
        <x:v>Santa Cruz</x:v>
      </x:c>
      <x:c r="N2222" t="str">
        <x:f>IFERROR(VLOOKUP(M2222,'Mapeos'!$A$4:$B$30,2,FALSE),M2222)</x:f>
        <x:v>Santa Cruz</x:v>
      </x:c>
      <x:c r="O2222" t="str">
        <x:v>C00105</x:v>
      </x:c>
      <x:c r="P2222" t="str">
        <x:v>Frecuente</x:v>
      </x:c>
      <x:c r="Q2222" t="str">
        <x:v>P0113</x:v>
      </x:c>
      <x:c r="R2222" t="str">
        <x:v>Cuidado Personal</x:v>
      </x:c>
      <x:c r="S2222" t="str">
        <x:v>Marca A</x:v>
      </x:c>
      <x:c r="T2222" t="str">
        <x:v>Tienda</x:v>
      </x:c>
      <x:c r="U2222" t="str">
        <x:f>IFERROR(VLOOKUP(T2222,'Mapeos'!$D$4:$E$25,2,FALSE),T2222)</x:f>
        <x:v>Tienda</x:v>
      </x:c>
      <x:c r="V2222" t="str">
        <x:v>V009</x:v>
      </x:c>
      <x:c r="W2222" t="n">
        <x:v>1</x:v>
      </x:c>
      <x:c r="X2222" s="28" t="n">
        <x:v>72.2</x:v>
      </x:c>
      <x:c r="Y2222" s="20" t="n">
        <x:v>0.05</x:v>
      </x:c>
      <x:c r="Z2222" s="20" t="n">
        <x:f>IF(Y2222&gt;1,Y2222/100,Y2222)</x:f>
        <x:v>0.05</x:v>
      </x:c>
      <x:c r="AA2222" s="28" t="n">
        <x:v>37.95</x:v>
      </x:c>
      <x:c r="AB2222" s="28" t="n">
        <x:v>68.59</x:v>
      </x:c>
      <x:c r="AC2222" s="28" t="str">
        <x:v>BOB</x:v>
      </x:c>
      <x:c r="AD2222" s="28" t="n">
        <x:f>IF(AC2222="USD",AB2222*'Parametros'!$B$4,AB2222)</x:f>
        <x:v>68.59</x:v>
      </x:c>
      <x:c r="AE2222" s="28" t="n">
        <x:f>W2222*X2222*(1-Z2222)</x:f>
        <x:v>68.59</x:v>
      </x:c>
      <x:c r="AF2222" s="28" t="n">
        <x:f>W2222*AA2222</x:f>
        <x:v>37.95</x:v>
      </x:c>
      <x:c r="AG2222" s="28" t="n">
        <x:f>AE2222-AF2222</x:f>
        <x:v>30.64</x:v>
      </x:c>
      <x:c r="AH2222" s="20" t="n">
        <x:f>IF(AE2222&gt;0,AG2222/AE2222,"")</x:f>
        <x:v>0.4467123487388832</x:v>
      </x:c>
      <x:c r="AI2222" s="28" t="n">
        <x:v>137158.27</x:v>
      </x:c>
      <x:c r="AJ2222" s="28"/>
      <x:c r="AK2222"/>
      <x:c r="AL2222" t="str">
        <x:v>Completado</x:v>
      </x:c>
      <x:c r="AM2222" t="str">
        <x:f>IF(W2222&lt;0,"Devuelto",AL2222)</x:f>
        <x:v>Completado</x:v>
      </x:c>
      <x:c r="AN2222" t="str">
        <x:v>Transferencia</x:v>
      </x:c>
      <x:c r="AO2222" s="29" t="str">
        <x:v>Sin observación</x:v>
      </x:c>
      <x:c r="AP2222" t="str">
        <x:f>IF(D2222="","No","Sí")</x:f>
        <x:v>Sí</x:v>
      </x:c>
    </x:row>
    <x:row r="2223">
      <x:c r="A2223" t="n">
        <x:v>2223</x:v>
      </x:c>
      <x:c r="B2223" t="str">
        <x:v>VT0010552</x:v>
      </x:c>
      <x:c r="C2223" t="str">
        <x:v>46023</x:v>
      </x:c>
      <x:c r="D2223" s="27" t="n">
        <x:v>46023</x:v>
      </x:c>
      <x:c r="E2223" t="n">
        <x:f>IF(D2223="","",YEAR(D2223))</x:f>
        <x:v>2026</x:v>
      </x:c>
      <x:c r="F2223" t="n">
        <x:f>IF(D2223="","",MONTH(D2223))</x:f>
        <x:v>1</x:v>
      </x:c>
      <x:c r="G2223" t="str">
        <x:f>IF(D2223="","Fecha no disponible",TEXT(D2223,"mmmm"))</x:f>
        <x:v>January</x:v>
      </x:c>
      <x:c r="H2223" t="str">
        <x:f>IF(D2223="","Fecha no disponible",TEXT(D2223,"yyyy-mm"))</x:f>
        <x:v>2026-01</x:v>
      </x:c>
      <x:c r="I2223" t="str">
        <x:f>IF(D2223="","Fecha no disponible","T"&amp;ROUNDUP(MONTH(D2223)/3,0))</x:f>
        <x:v>T1</x:v>
      </x:c>
      <x:c r="J2223" t="str">
        <x:v>T015</x:v>
      </x:c>
      <x:c r="K2223" t="str">
        <x:v>Tienda Potosí 3</x:v>
      </x:c>
      <x:c r="L2223" t="str">
        <x:v>Mall</x:v>
      </x:c>
      <x:c r="M2223" t="str">
        <x:v>Potosí</x:v>
      </x:c>
      <x:c r="N2223" t="str">
        <x:f>IFERROR(VLOOKUP(M2223,'Mapeos'!$A$4:$B$30,2,FALSE),M2223)</x:f>
        <x:v>Potosí</x:v>
      </x:c>
      <x:c r="O2223" t="str">
        <x:v>C01261</x:v>
      </x:c>
      <x:c r="P2223" t="str">
        <x:v>Masivo</x:v>
      </x:c>
      <x:c r="Q2223" t="str">
        <x:v>P0014</x:v>
      </x:c>
      <x:c r="R2223" t="str">
        <x:v>Electrónica</x:v>
      </x:c>
      <x:c r="S2223" t="str">
        <x:v>Marca C</x:v>
      </x:c>
      <x:c r="T2223" t="str">
        <x:v>Tienda</x:v>
      </x:c>
      <x:c r="U2223" t="str">
        <x:f>IFERROR(VLOOKUP(T2223,'Mapeos'!$D$4:$E$25,2,FALSE),T2223)</x:f>
        <x:v>Tienda</x:v>
      </x:c>
      <x:c r="V2223" t="str">
        <x:v>V024</x:v>
      </x:c>
      <x:c r="W2223" t="n">
        <x:v>1</x:v>
      </x:c>
      <x:c r="X2223" s="28" t="n">
        <x:v>383.21</x:v>
      </x:c>
      <x:c r="Y2223" s="20" t="n">
        <x:v>0.1</x:v>
      </x:c>
      <x:c r="Z2223" s="20" t="n">
        <x:f>IF(Y2223&gt;1,Y2223/100,Y2223)</x:f>
        <x:v>0.1</x:v>
      </x:c>
      <x:c r="AA2223" s="28" t="n">
        <x:v>308.21</x:v>
      </x:c>
      <x:c r="AB2223" s="28" t="n">
        <x:v>344.89</x:v>
      </x:c>
      <x:c r="AC2223" s="28" t="str">
        <x:v>BOB</x:v>
      </x:c>
      <x:c r="AD2223" s="28" t="n">
        <x:f>IF(AC2223="USD",AB2223*'Parametros'!$B$4,AB2223)</x:f>
        <x:v>344.89</x:v>
      </x:c>
      <x:c r="AE2223" s="28" t="n">
        <x:f>W2223*X2223*(1-Z2223)</x:f>
        <x:v>344.889</x:v>
      </x:c>
      <x:c r="AF2223" s="28" t="n">
        <x:f>W2223*AA2223</x:f>
        <x:v>308.21</x:v>
      </x:c>
      <x:c r="AG2223" s="28" t="n">
        <x:f>AE2223-AF2223</x:f>
        <x:v>36.67900000000003</x:v>
      </x:c>
      <x:c r="AH2223" s="20" t="n">
        <x:f>IF(AE2223&gt;0,AG2223/AE2223,"")</x:f>
        <x:v>0.10635015903667565</x:v>
      </x:c>
      <x:c r="AI2223" s="28" t="n">
        <x:v>173590.59</x:v>
      </x:c>
      <x:c r="AJ2223" s="28"/>
      <x:c r="AK2223"/>
      <x:c r="AL2223" t="str">
        <x:v>Completado</x:v>
      </x:c>
      <x:c r="AM2223" t="str">
        <x:f>IF(W2223&lt;0,"Devuelto",AL2223)</x:f>
        <x:v>Completado</x:v>
      </x:c>
      <x:c r="AN2223" t="str">
        <x:v>QR</x:v>
      </x:c>
      <x:c r="AO2223" s="29" t="str">
        <x:v>Sin observación</x:v>
      </x:c>
      <x:c r="AP2223" t="str">
        <x:f>IF(D2223="","No","Sí")</x:f>
        <x:v>Sí</x:v>
      </x:c>
    </x:row>
    <x:row r="2224">
      <x:c r="A2224" t="n">
        <x:v>2224</x:v>
      </x:c>
      <x:c r="B2224" t="str">
        <x:v>VT0010557</x:v>
      </x:c>
      <x:c r="C2224" t="str">
        <x:v>45543</x:v>
      </x:c>
      <x:c r="D2224" s="27" t="n">
        <x:v>45543</x:v>
      </x:c>
      <x:c r="E2224" t="n">
        <x:f>IF(D2224="","",YEAR(D2224))</x:f>
        <x:v>2024</x:v>
      </x:c>
      <x:c r="F2224" t="n">
        <x:f>IF(D2224="","",MONTH(D2224))</x:f>
        <x:v>9</x:v>
      </x:c>
      <x:c r="G2224" t="str">
        <x:f>IF(D2224="","Fecha no disponible",TEXT(D2224,"mmmm"))</x:f>
        <x:v>September</x:v>
      </x:c>
      <x:c r="H2224" t="str">
        <x:f>IF(D2224="","Fecha no disponible",TEXT(D2224,"yyyy-mm"))</x:f>
        <x:v>2024-09</x:v>
      </x:c>
      <x:c r="I2224" t="str">
        <x:f>IF(D2224="","Fecha no disponible","T"&amp;ROUNDUP(MONTH(D2224)/3,0))</x:f>
        <x:v>T3</x:v>
      </x:c>
      <x:c r="J2224" t="str">
        <x:v>T019</x:v>
      </x:c>
      <x:c r="K2224" t="str">
        <x:v>Tienda Sucre 3</x:v>
      </x:c>
      <x:c r="L2224" t="str">
        <x:v>Centro</x:v>
      </x:c>
      <x:c r="M2224" t="str">
        <x:v>Sucre</x:v>
      </x:c>
      <x:c r="N2224" t="str">
        <x:f>IFERROR(VLOOKUP(M2224,'Mapeos'!$A$4:$B$30,2,FALSE),M2224)</x:f>
        <x:v>Sucre</x:v>
      </x:c>
      <x:c r="O2224" t="str">
        <x:v>C01516</x:v>
      </x:c>
      <x:c r="P2224" t="str">
        <x:v>Masivo</x:v>
      </x:c>
      <x:c r="Q2224" t="str">
        <x:v>P0001</x:v>
      </x:c>
      <x:c r="R2224" t="str">
        <x:v>Hogar</x:v>
      </x:c>
      <x:c r="S2224" t="str">
        <x:v>Marca D</x:v>
      </x:c>
      <x:c r="T2224" t="str">
        <x:v>Tienda</x:v>
      </x:c>
      <x:c r="U2224" t="str">
        <x:f>IFERROR(VLOOKUP(T2224,'Mapeos'!$D$4:$E$25,2,FALSE),T2224)</x:f>
        <x:v>Tienda</x:v>
      </x:c>
      <x:c r="V2224" t="str">
        <x:v>V011</x:v>
      </x:c>
      <x:c r="W2224" t="n">
        <x:v>1</x:v>
      </x:c>
      <x:c r="X2224" s="28" t="n">
        <x:v>305.67</x:v>
      </x:c>
      <x:c r="Y2224" s="20" t="n">
        <x:v>0.1</x:v>
      </x:c>
      <x:c r="Z2224" s="20" t="n">
        <x:f>IF(Y2224&gt;1,Y2224/100,Y2224)</x:f>
        <x:v>0.1</x:v>
      </x:c>
      <x:c r="AA2224" s="28" t="n">
        <x:v>195.84</x:v>
      </x:c>
      <x:c r="AB2224" s="28" t="n">
        <x:v>275.1</x:v>
      </x:c>
      <x:c r="AC2224" s="28" t="str">
        <x:v>BOB</x:v>
      </x:c>
      <x:c r="AD2224" s="28" t="n">
        <x:f>IF(AC2224="USD",AB2224*'Parametros'!$B$4,AB2224)</x:f>
        <x:v>275.1</x:v>
      </x:c>
      <x:c r="AE2224" s="28" t="n">
        <x:f>W2224*X2224*(1-Z2224)</x:f>
        <x:v>275.103</x:v>
      </x:c>
      <x:c r="AF2224" s="28" t="n">
        <x:f>W2224*AA2224</x:f>
        <x:v>195.84</x:v>
      </x:c>
      <x:c r="AG2224" s="28" t="n">
        <x:f>AE2224-AF2224</x:f>
        <x:v>79.263</x:v>
      </x:c>
      <x:c r="AH2224" s="20" t="n">
        <x:f>IF(AE2224&gt;0,AG2224/AE2224,"")</x:f>
        <x:v>0.2881211764321</x:v>
      </x:c>
      <x:c r="AI2224" s="28" t="n">
        <x:v>179527.31</x:v>
      </x:c>
      <x:c r="AJ2224" s="28"/>
      <x:c r="AK2224"/>
      <x:c r="AL2224" t="str">
        <x:v>Completado</x:v>
      </x:c>
      <x:c r="AM2224" t="str">
        <x:f>IF(W2224&lt;0,"Devuelto",AL2224)</x:f>
        <x:v>Completado</x:v>
      </x:c>
      <x:c r="AN2224" t="str">
        <x:v>Transferencia</x:v>
      </x:c>
      <x:c r="AO2224" s="29" t="str">
        <x:v>Sin observación</x:v>
      </x:c>
      <x:c r="AP2224" t="str">
        <x:f>IF(D2224="","No","Sí")</x:f>
        <x:v>Sí</x:v>
      </x:c>
    </x:row>
    <x:row r="2225">
      <x:c r="A2225" t="n">
        <x:v>2225</x:v>
      </x:c>
      <x:c r="B2225" t="str">
        <x:v>VT0010561</x:v>
      </x:c>
      <x:c r="C2225" t="str">
        <x:v>46026</x:v>
      </x:c>
      <x:c r="D2225" s="27" t="n">
        <x:v>46026</x:v>
      </x:c>
      <x:c r="E2225" t="n">
        <x:f>IF(D2225="","",YEAR(D2225))</x:f>
        <x:v>2026</x:v>
      </x:c>
      <x:c r="F2225" t="n">
        <x:f>IF(D2225="","",MONTH(D2225))</x:f>
        <x:v>1</x:v>
      </x:c>
      <x:c r="G2225" t="str">
        <x:f>IF(D2225="","Fecha no disponible",TEXT(D2225,"mmmm"))</x:f>
        <x:v>January</x:v>
      </x:c>
      <x:c r="H2225" t="str">
        <x:f>IF(D2225="","Fecha no disponible",TEXT(D2225,"yyyy-mm"))</x:f>
        <x:v>2026-01</x:v>
      </x:c>
      <x:c r="I2225" t="str">
        <x:f>IF(D2225="","Fecha no disponible","T"&amp;ROUNDUP(MONTH(D2225)/3,0))</x:f>
        <x:v>T1</x:v>
      </x:c>
      <x:c r="J2225" t="str">
        <x:v>T006</x:v>
      </x:c>
      <x:c r="K2225" t="str">
        <x:v>Tienda Santa Cruz 2</x:v>
      </x:c>
      <x:c r="L2225" t="str">
        <x:v>Mall</x:v>
      </x:c>
      <x:c r="M2225" t="str">
        <x:v>Santa Cruz</x:v>
      </x:c>
      <x:c r="N2225" t="str">
        <x:f>IFERROR(VLOOKUP(M2225,'Mapeos'!$A$4:$B$30,2,FALSE),M2225)</x:f>
        <x:v>Santa Cruz</x:v>
      </x:c>
      <x:c r="O2225" t="str">
        <x:v>C00690</x:v>
      </x:c>
      <x:c r="P2225" t="str">
        <x:v>Frecuente</x:v>
      </x:c>
      <x:c r="Q2225" t="str">
        <x:v>P0020</x:v>
      </x:c>
      <x:c r="R2225" t="str">
        <x:v>Hogar</x:v>
      </x:c>
      <x:c r="S2225" t="str">
        <x:v>Marca D</x:v>
      </x:c>
      <x:c r="T2225" t="str">
        <x:v>Tienda</x:v>
      </x:c>
      <x:c r="U2225" t="str">
        <x:f>IFERROR(VLOOKUP(T2225,'Mapeos'!$D$4:$E$25,2,FALSE),T2225)</x:f>
        <x:v>Tienda</x:v>
      </x:c>
      <x:c r="V2225" t="str">
        <x:v>V024</x:v>
      </x:c>
      <x:c r="W2225" t="n">
        <x:v>3</x:v>
      </x:c>
      <x:c r="X2225" s="28" t="n">
        <x:v>100.59</x:v>
      </x:c>
      <x:c r="Y2225" s="20" t="n">
        <x:v>0.2</x:v>
      </x:c>
      <x:c r="Z2225" s="20" t="n">
        <x:f>IF(Y2225&gt;1,Y2225/100,Y2225)</x:f>
        <x:v>0.2</x:v>
      </x:c>
      <x:c r="AA2225" s="28" t="n">
        <x:v>77.02</x:v>
      </x:c>
      <x:c r="AB2225" s="28" t="n">
        <x:v>241.42</x:v>
      </x:c>
      <x:c r="AC2225" s="28" t="str">
        <x:v>BOB</x:v>
      </x:c>
      <x:c r="AD2225" s="28" t="n">
        <x:f>IF(AC2225="USD",AB2225*'Parametros'!$B$4,AB2225)</x:f>
        <x:v>241.42</x:v>
      </x:c>
      <x:c r="AE2225" s="28" t="n">
        <x:f>W2225*X2225*(1-Z2225)</x:f>
        <x:v>241.416</x:v>
      </x:c>
      <x:c r="AF2225" s="28" t="n">
        <x:f>W2225*AA2225</x:f>
        <x:v>231.06</x:v>
      </x:c>
      <x:c r="AG2225" s="28" t="n">
        <x:f>AE2225-AF2225</x:f>
        <x:v>10.355999999999995</x:v>
      </x:c>
      <x:c r="AH2225" s="20" t="n">
        <x:f>IF(AE2225&gt;0,AG2225/AE2225,"")</x:f>
        <x:v>0.04289690824137586</x:v>
      </x:c>
      <x:c r="AI2225" s="28" t="n">
        <x:v>198070.01</x:v>
      </x:c>
      <x:c r="AJ2225" s="28"/>
      <x:c r="AK2225"/>
      <x:c r="AL2225" t="str">
        <x:v>Completado</x:v>
      </x:c>
      <x:c r="AM2225" t="str">
        <x:f>IF(W2225&lt;0,"Devuelto",AL2225)</x:f>
        <x:v>Completado</x:v>
      </x:c>
      <x:c r="AN2225" t="str">
        <x:v>Transferencia</x:v>
      </x:c>
      <x:c r="AO2225" s="29" t="str">
        <x:v>Sin observación</x:v>
      </x:c>
      <x:c r="AP2225" t="str">
        <x:f>IF(D2225="","No","Sí")</x:f>
        <x:v>Sí</x:v>
      </x:c>
    </x:row>
    <x:row r="2226">
      <x:c r="A2226" t="n">
        <x:v>2226</x:v>
      </x:c>
      <x:c r="B2226" t="str">
        <x:v>VT0010566</x:v>
      </x:c>
      <x:c r="C2226" t="str">
        <x:v>45833</x:v>
      </x:c>
      <x:c r="D2226" s="27" t="n">
        <x:v>45833</x:v>
      </x:c>
      <x:c r="E2226" t="n">
        <x:f>IF(D2226="","",YEAR(D2226))</x:f>
        <x:v>2025</x:v>
      </x:c>
      <x:c r="F2226" t="n">
        <x:f>IF(D2226="","",MONTH(D2226))</x:f>
        <x:v>6</x:v>
      </x:c>
      <x:c r="G2226" t="str">
        <x:f>IF(D2226="","Fecha no disponible",TEXT(D2226,"mmmm"))</x:f>
        <x:v>June</x:v>
      </x:c>
      <x:c r="H2226" t="str">
        <x:f>IF(D2226="","Fecha no disponible",TEXT(D2226,"yyyy-mm"))</x:f>
        <x:v>2025-06</x:v>
      </x:c>
      <x:c r="I2226" t="str">
        <x:f>IF(D2226="","Fecha no disponible","T"&amp;ROUNDUP(MONTH(D2226)/3,0))</x:f>
        <x:v>T2</x:v>
      </x:c>
      <x:c r="J2226" t="str">
        <x:v>T009</x:v>
      </x:c>
      <x:c r="K2226" t="str">
        <x:v>Tienda Cochabamba 1</x:v>
      </x:c>
      <x:c r="L2226" t="str">
        <x:v>Mall</x:v>
      </x:c>
      <x:c r="M2226" t="str">
        <x:v>Cochabamba</x:v>
      </x:c>
      <x:c r="N2226" t="str">
        <x:f>IFERROR(VLOOKUP(M2226,'Mapeos'!$A$4:$B$30,2,FALSE),M2226)</x:f>
        <x:v>Cochabamba</x:v>
      </x:c>
      <x:c r="O2226" t="str">
        <x:v>C01410</x:v>
      </x:c>
      <x:c r="P2226" t="str">
        <x:v>Frecuente</x:v>
      </x:c>
      <x:c r="Q2226" t="str">
        <x:v>P0025</x:v>
      </x:c>
      <x:c r="R2226" t="str">
        <x:v>Hogar</x:v>
      </x:c>
      <x:c r="S2226" t="str">
        <x:v>Marca B</x:v>
      </x:c>
      <x:c r="T2226" t="str">
        <x:v>Tienda</x:v>
      </x:c>
      <x:c r="U2226" t="str">
        <x:f>IFERROR(VLOOKUP(T2226,'Mapeos'!$D$4:$E$25,2,FALSE),T2226)</x:f>
        <x:v>Tienda</x:v>
      </x:c>
      <x:c r="V2226" t="str">
        <x:v>V022</x:v>
      </x:c>
      <x:c r="W2226" t="n">
        <x:v>2</x:v>
      </x:c>
      <x:c r="X2226" s="28" t="n">
        <x:v>164.59</x:v>
      </x:c>
      <x:c r="Y2226" s="20" t="n">
        <x:v>0</x:v>
      </x:c>
      <x:c r="Z2226" s="20" t="n">
        <x:f>IF(Y2226&gt;1,Y2226/100,Y2226)</x:f>
        <x:v>0</x:v>
      </x:c>
      <x:c r="AA2226" s="28" t="n">
        <x:v>98.9</x:v>
      </x:c>
      <x:c r="AB2226" s="28" t="n">
        <x:v>329.18</x:v>
      </x:c>
      <x:c r="AC2226" s="28" t="str">
        <x:v>BOB</x:v>
      </x:c>
      <x:c r="AD2226" s="28" t="n">
        <x:f>IF(AC2226="USD",AB2226*'Parametros'!$B$4,AB2226)</x:f>
        <x:v>329.18</x:v>
      </x:c>
      <x:c r="AE2226" s="28" t="n">
        <x:f>W2226*X2226*(1-Z2226)</x:f>
        <x:v>329.18</x:v>
      </x:c>
      <x:c r="AF2226" s="28" t="n">
        <x:f>W2226*AA2226</x:f>
        <x:v>197.8</x:v>
      </x:c>
      <x:c r="AG2226" s="28" t="n">
        <x:f>AE2226-AF2226</x:f>
        <x:v>131.38</x:v>
      </x:c>
      <x:c r="AH2226" s="20" t="n">
        <x:f>IF(AE2226&gt;0,AG2226/AE2226,"")</x:f>
        <x:v>0.3991129473236527</x:v>
      </x:c>
      <x:c r="AI2226" s="28" t="n">
        <x:v>170776.27</x:v>
      </x:c>
      <x:c r="AJ2226" s="28"/>
      <x:c r="AK2226"/>
      <x:c r="AL2226" t="str">
        <x:v>Completado</x:v>
      </x:c>
      <x:c r="AM2226" t="str">
        <x:f>IF(W2226&lt;0,"Devuelto",AL2226)</x:f>
        <x:v>Completado</x:v>
      </x:c>
      <x:c r="AN2226" t="str">
        <x:v>Efectivo</x:v>
      </x:c>
      <x:c r="AO2226" s="29" t="str">
        <x:v>Sin observación</x:v>
      </x:c>
      <x:c r="AP2226" t="str">
        <x:f>IF(D2226="","No","Sí")</x:f>
        <x:v>Sí</x:v>
      </x:c>
    </x:row>
    <x:row r="2227">
      <x:c r="A2227" t="n">
        <x:v>2227</x:v>
      </x:c>
      <x:c r="B2227" t="str">
        <x:v>VT0010571</x:v>
      </x:c>
      <x:c r="C2227" t="str">
        <x:v>45738</x:v>
      </x:c>
      <x:c r="D2227" s="27" t="n">
        <x:v>45738</x:v>
      </x:c>
      <x:c r="E2227" t="n">
        <x:f>IF(D2227="","",YEAR(D2227))</x:f>
        <x:v>2025</x:v>
      </x:c>
      <x:c r="F2227" t="n">
        <x:f>IF(D2227="","",MONTH(D2227))</x:f>
        <x:v>3</x:v>
      </x:c>
      <x:c r="G2227" t="str">
        <x:f>IF(D2227="","Fecha no disponible",TEXT(D2227,"mmmm"))</x:f>
        <x:v>March</x:v>
      </x:c>
      <x:c r="H2227" t="str">
        <x:f>IF(D2227="","Fecha no disponible",TEXT(D2227,"yyyy-mm"))</x:f>
        <x:v>2025-03</x:v>
      </x:c>
      <x:c r="I2227" t="str">
        <x:f>IF(D2227="","Fecha no disponible","T"&amp;ROUNDUP(MONTH(D2227)/3,0))</x:f>
        <x:v>T1</x:v>
      </x:c>
      <x:c r="J2227" t="str">
        <x:v>T006</x:v>
      </x:c>
      <x:c r="K2227" t="str">
        <x:v>Tienda Santa Cruz 2</x:v>
      </x:c>
      <x:c r="L2227" t="str">
        <x:v>Mall</x:v>
      </x:c>
      <x:c r="M2227" t="str">
        <x:v>Santa Cruz</x:v>
      </x:c>
      <x:c r="N2227" t="str">
        <x:f>IFERROR(VLOOKUP(M2227,'Mapeos'!$A$4:$B$30,2,FALSE),M2227)</x:f>
        <x:v>Santa Cruz</x:v>
      </x:c>
      <x:c r="O2227" t="str">
        <x:v>C00320</x:v>
      </x:c>
      <x:c r="P2227" t="str">
        <x:v>Frecuente</x:v>
      </x:c>
      <x:c r="Q2227" t="str">
        <x:v>P0061</x:v>
      </x:c>
      <x:c r="R2227" t="str">
        <x:v>Deportes</x:v>
      </x:c>
      <x:c r="S2227" t="str">
        <x:v>Marca C</x:v>
      </x:c>
      <x:c r="T2227" t="str">
        <x:v>E-commerce</x:v>
      </x:c>
      <x:c r="U2227" t="str">
        <x:f>IFERROR(VLOOKUP(T2227,'Mapeos'!$D$4:$E$25,2,FALSE),T2227)</x:f>
        <x:v>E-commerce</x:v>
      </x:c>
      <x:c r="V2227" t="str">
        <x:v>V020</x:v>
      </x:c>
      <x:c r="W2227" t="n">
        <x:v>6</x:v>
      </x:c>
      <x:c r="X2227" s="28" t="n">
        <x:v>264.88</x:v>
      </x:c>
      <x:c r="Y2227" s="20" t="n">
        <x:v>0</x:v>
      </x:c>
      <x:c r="Z2227" s="20" t="n">
        <x:f>IF(Y2227&gt;1,Y2227/100,Y2227)</x:f>
        <x:v>0</x:v>
      </x:c>
      <x:c r="AA2227" s="28" t="n">
        <x:v>150.39</x:v>
      </x:c>
      <x:c r="AB2227" s="28" t="n">
        <x:v>1589.28</x:v>
      </x:c>
      <x:c r="AC2227" s="28" t="str">
        <x:v>BOB</x:v>
      </x:c>
      <x:c r="AD2227" s="28" t="n">
        <x:f>IF(AC2227="USD",AB2227*'Parametros'!$B$4,AB2227)</x:f>
        <x:v>1589.28</x:v>
      </x:c>
      <x:c r="AE2227" s="28" t="n">
        <x:f>W2227*X2227*(1-Z2227)</x:f>
        <x:v>1589.28</x:v>
      </x:c>
      <x:c r="AF2227" s="28" t="n">
        <x:f>W2227*AA2227</x:f>
        <x:v>902.3399999999999</x:v>
      </x:c>
      <x:c r="AG2227" s="28" t="n">
        <x:f>AE2227-AF2227</x:f>
        <x:v>686.94</x:v>
      </x:c>
      <x:c r="AH2227" s="20" t="n">
        <x:f>IF(AE2227&gt;0,AG2227/AE2227,"")</x:f>
        <x:v>0.4322334642102084</x:v>
      </x:c>
      <x:c r="AI2227" s="28" t="n">
        <x:v>66699.9</x:v>
      </x:c>
      <x:c r="AJ2227" s="28"/>
      <x:c r="AK2227"/>
      <x:c r="AL2227" t="str">
        <x:v>Completado</x:v>
      </x:c>
      <x:c r="AM2227" t="str">
        <x:f>IF(W2227&lt;0,"Devuelto",AL2227)</x:f>
        <x:v>Completado</x:v>
      </x:c>
      <x:c r="AN2227" t="str">
        <x:v>QR</x:v>
      </x:c>
      <x:c r="AO2227" s="29" t="str">
        <x:v>Sin observación</x:v>
      </x:c>
      <x:c r="AP2227" t="str">
        <x:f>IF(D2227="","No","Sí")</x:f>
        <x:v>Sí</x:v>
      </x:c>
    </x:row>
    <x:row r="2228">
      <x:c r="A2228" t="n">
        <x:v>2228</x:v>
      </x:c>
      <x:c r="B2228" t="str">
        <x:v>VT0010576</x:v>
      </x:c>
      <x:c r="C2228" t="str">
        <x:v>45359</x:v>
      </x:c>
      <x:c r="D2228" s="27" t="n">
        <x:v>45359</x:v>
      </x:c>
      <x:c r="E2228" t="n">
        <x:f>IF(D2228="","",YEAR(D2228))</x:f>
        <x:v>2024</x:v>
      </x:c>
      <x:c r="F2228" t="n">
        <x:f>IF(D2228="","",MONTH(D2228))</x:f>
        <x:v>3</x:v>
      </x:c>
      <x:c r="G2228" t="str">
        <x:f>IF(D2228="","Fecha no disponible",TEXT(D2228,"mmmm"))</x:f>
        <x:v>March</x:v>
      </x:c>
      <x:c r="H2228" t="str">
        <x:f>IF(D2228="","Fecha no disponible",TEXT(D2228,"yyyy-mm"))</x:f>
        <x:v>2024-03</x:v>
      </x:c>
      <x:c r="I2228" t="str">
        <x:f>IF(D2228="","Fecha no disponible","T"&amp;ROUNDUP(MONTH(D2228)/3,0))</x:f>
        <x:v>T1</x:v>
      </x:c>
      <x:c r="J2228" t="str">
        <x:v>T019</x:v>
      </x:c>
      <x:c r="K2228" t="str">
        <x:v>Tienda Sucre 3</x:v>
      </x:c>
      <x:c r="L2228" t="str">
        <x:v>Centro</x:v>
      </x:c>
      <x:c r="M2228" t="str">
        <x:v>Sucre</x:v>
      </x:c>
      <x:c r="N2228" t="str">
        <x:f>IFERROR(VLOOKUP(M2228,'Mapeos'!$A$4:$B$30,2,FALSE),M2228)</x:f>
        <x:v>Sucre</x:v>
      </x:c>
      <x:c r="O2228" t="str">
        <x:v>C00280</x:v>
      </x:c>
      <x:c r="P2228" t="str">
        <x:v>Masivo</x:v>
      </x:c>
      <x:c r="Q2228" t="str">
        <x:v>P0018</x:v>
      </x:c>
      <x:c r="R2228" t="str">
        <x:v>Hogar</x:v>
      </x:c>
      <x:c r="S2228" t="str">
        <x:v>Marca B</x:v>
      </x:c>
      <x:c r="T2228" t="str">
        <x:v>E-commerce</x:v>
      </x:c>
      <x:c r="U2228" t="str">
        <x:f>IFERROR(VLOOKUP(T2228,'Mapeos'!$D$4:$E$25,2,FALSE),T2228)</x:f>
        <x:v>E-commerce</x:v>
      </x:c>
      <x:c r="V2228" t="str">
        <x:v>V007</x:v>
      </x:c>
      <x:c r="W2228" t="n">
        <x:v>1</x:v>
      </x:c>
      <x:c r="X2228" s="28" t="n">
        <x:v>204.65</x:v>
      </x:c>
      <x:c r="Y2228" s="20" t="n">
        <x:v>0.15</x:v>
      </x:c>
      <x:c r="Z2228" s="20" t="n">
        <x:f>IF(Y2228&gt;1,Y2228/100,Y2228)</x:f>
        <x:v>0.15</x:v>
      </x:c>
      <x:c r="AA2228" s="28" t="n">
        <x:v>100.5</x:v>
      </x:c>
      <x:c r="AB2228" s="28" t="n">
        <x:v>173.95</x:v>
      </x:c>
      <x:c r="AC2228" s="28" t="str">
        <x:v>BOB</x:v>
      </x:c>
      <x:c r="AD2228" s="28" t="n">
        <x:f>IF(AC2228="USD",AB2228*'Parametros'!$B$4,AB2228)</x:f>
        <x:v>173.95</x:v>
      </x:c>
      <x:c r="AE2228" s="28" t="n">
        <x:f>W2228*X2228*(1-Z2228)</x:f>
        <x:v>173.9525</x:v>
      </x:c>
      <x:c r="AF2228" s="28" t="n">
        <x:f>W2228*AA2228</x:f>
        <x:v>100.5</x:v>
      </x:c>
      <x:c r="AG2228" s="28" t="n">
        <x:f>AE2228-AF2228</x:f>
        <x:v>73.45249999999999</x:v>
      </x:c>
      <x:c r="AH2228" s="20" t="n">
        <x:f>IF(AE2228&gt;0,AG2228/AE2228,"")</x:f>
        <x:v>0.42225607565283624</x:v>
      </x:c>
      <x:c r="AI2228" s="28" t="n">
        <x:v>73749.85</x:v>
      </x:c>
      <x:c r="AJ2228" s="28"/>
      <x:c r="AK2228"/>
      <x:c r="AL2228" t="str">
        <x:v>Completado</x:v>
      </x:c>
      <x:c r="AM2228" t="str">
        <x:f>IF(W2228&lt;0,"Devuelto",AL2228)</x:f>
        <x:v>Completado</x:v>
      </x:c>
      <x:c r="AN2228" t="str">
        <x:v>Transferencia</x:v>
      </x:c>
      <x:c r="AO2228" s="29" t="str">
        <x:v>Sin observación</x:v>
      </x:c>
      <x:c r="AP2228" t="str">
        <x:f>IF(D2228="","No","Sí")</x:f>
        <x:v>Sí</x:v>
      </x:c>
    </x:row>
    <x:row r="2229">
      <x:c r="A2229" t="n">
        <x:v>2229</x:v>
      </x:c>
      <x:c r="B2229" t="str">
        <x:v>VT0010580</x:v>
      </x:c>
      <x:c r="C2229" t="str">
        <x:v>46074</x:v>
      </x:c>
      <x:c r="D2229" s="27" t="n">
        <x:v>46074</x:v>
      </x:c>
      <x:c r="E2229" t="n">
        <x:f>IF(D2229="","",YEAR(D2229))</x:f>
        <x:v>2026</x:v>
      </x:c>
      <x:c r="F2229" t="n">
        <x:f>IF(D2229="","",MONTH(D2229))</x:f>
        <x:v>2</x:v>
      </x:c>
      <x:c r="G2229" t="str">
        <x:f>IF(D2229="","Fecha no disponible",TEXT(D2229,"mmmm"))</x:f>
        <x:v>February</x:v>
      </x:c>
      <x:c r="H2229" t="str">
        <x:f>IF(D2229="","Fecha no disponible",TEXT(D2229,"yyyy-mm"))</x:f>
        <x:v>2026-02</x:v>
      </x:c>
      <x:c r="I2229" t="str">
        <x:f>IF(D2229="","Fecha no disponible","T"&amp;ROUNDUP(MONTH(D2229)/3,0))</x:f>
        <x:v>T1</x:v>
      </x:c>
      <x:c r="J2229" t="str">
        <x:v>T001</x:v>
      </x:c>
      <x:c r="K2229" t="str">
        <x:v>Tienda La Paz 1</x:v>
      </x:c>
      <x:c r="L2229" t="str">
        <x:v>Barrio</x:v>
      </x:c>
      <x:c r="M2229" t="str">
        <x:v>La Paz</x:v>
      </x:c>
      <x:c r="N2229" t="str">
        <x:f>IFERROR(VLOOKUP(M2229,'Mapeos'!$A$4:$B$30,2,FALSE),M2229)</x:f>
        <x:v>La Paz</x:v>
      </x:c>
      <x:c r="O2229" t="str">
        <x:v>C01469</x:v>
      </x:c>
      <x:c r="P2229" t="str">
        <x:v>Masivo</x:v>
      </x:c>
      <x:c r="Q2229" t="str">
        <x:v>P0011</x:v>
      </x:c>
      <x:c r="R2229" t="str">
        <x:v>Electrónica</x:v>
      </x:c>
      <x:c r="S2229" t="str">
        <x:v>Marca D</x:v>
      </x:c>
      <x:c r="T2229" t="str">
        <x:v>E-commerce</x:v>
      </x:c>
      <x:c r="U2229" t="str">
        <x:f>IFERROR(VLOOKUP(T2229,'Mapeos'!$D$4:$E$25,2,FALSE),T2229)</x:f>
        <x:v>E-commerce</x:v>
      </x:c>
      <x:c r="V2229" t="str">
        <x:v>V026</x:v>
      </x:c>
      <x:c r="W2229" t="n">
        <x:v>-2</x:v>
      </x:c>
      <x:c r="X2229" s="28" t="n">
        <x:v>605.11</x:v>
      </x:c>
      <x:c r="Y2229" s="20" t="n">
        <x:v>0.2</x:v>
      </x:c>
      <x:c r="Z2229" s="20" t="n">
        <x:f>IF(Y2229&gt;1,Y2229/100,Y2229)</x:f>
        <x:v>0.2</x:v>
      </x:c>
      <x:c r="AA2229" s="28" t="n">
        <x:v>452.31</x:v>
      </x:c>
      <x:c r="AB2229" s="28" t="n">
        <x:v>-968.18</x:v>
      </x:c>
      <x:c r="AC2229" s="28" t="str">
        <x:v>BOB</x:v>
      </x:c>
      <x:c r="AD2229" s="28" t="n">
        <x:f>IF(AC2229="USD",AB2229*'Parametros'!$B$4,AB2229)</x:f>
        <x:v>-968.18</x:v>
      </x:c>
      <x:c r="AE2229" s="28" t="n">
        <x:f>W2229*X2229*(1-Z2229)</x:f>
        <x:v>-968.176</x:v>
      </x:c>
      <x:c r="AF2229" s="28" t="n">
        <x:f>W2229*AA2229</x:f>
        <x:v>-904.62</x:v>
      </x:c>
      <x:c r="AG2229" s="28" t="n">
        <x:f>AE2229-AF2229</x:f>
        <x:v>-63.55600000000004</x:v>
      </x:c>
      <x:c r="AH2229" s="20" t="str">
        <x:f>IF(AE2229&gt;0,AG2229/AE2229,"")</x:f>
      </x:c>
      <x:c r="AI2229" s="28" t="n">
        <x:v>96029.36</x:v>
      </x:c>
      <x:c r="AJ2229" s="28"/>
      <x:c r="AK2229"/>
      <x:c r="AL2229" t="str">
        <x:v>Devuelto</x:v>
      </x:c>
      <x:c r="AM2229" t="str">
        <x:f>IF(W2229&lt;0,"Devuelto",AL2229)</x:f>
        <x:v>Devuelto</x:v>
      </x:c>
      <x:c r="AN2229" t="str">
        <x:v>Tarjeta</x:v>
      </x:c>
      <x:c r="AO2229" s="29" t="str">
        <x:v>Sin observación</x:v>
      </x:c>
      <x:c r="AP2229" t="str">
        <x:f>IF(D2229="","No","Sí")</x:f>
        <x:v>Sí</x:v>
      </x:c>
    </x:row>
    <x:row r="2230">
      <x:c r="A2230" t="n">
        <x:v>2230</x:v>
      </x:c>
      <x:c r="B2230" t="str">
        <x:v>VT0010585</x:v>
      </x:c>
      <x:c r="C2230" t="str">
        <x:v>45942</x:v>
      </x:c>
      <x:c r="D2230" s="27" t="n">
        <x:v>45942</x:v>
      </x:c>
      <x:c r="E2230" t="n">
        <x:f>IF(D2230="","",YEAR(D2230))</x:f>
        <x:v>2025</x:v>
      </x:c>
      <x:c r="F2230" t="n">
        <x:f>IF(D2230="","",MONTH(D2230))</x:f>
        <x:v>10</x:v>
      </x:c>
      <x:c r="G2230" t="str">
        <x:f>IF(D2230="","Fecha no disponible",TEXT(D2230,"mmmm"))</x:f>
        <x:v>October</x:v>
      </x:c>
      <x:c r="H2230" t="str">
        <x:f>IF(D2230="","Fecha no disponible",TEXT(D2230,"yyyy-mm"))</x:f>
        <x:v>2025-10</x:v>
      </x:c>
      <x:c r="I2230" t="str">
        <x:f>IF(D2230="","Fecha no disponible","T"&amp;ROUNDUP(MONTH(D2230)/3,0))</x:f>
        <x:v>T4</x:v>
      </x:c>
      <x:c r="J2230" t="str">
        <x:v>T006</x:v>
      </x:c>
      <x:c r="K2230" t="str">
        <x:v>Tienda Santa Cruz 2</x:v>
      </x:c>
      <x:c r="L2230" t="str">
        <x:v>Mall</x:v>
      </x:c>
      <x:c r="M2230" t="str">
        <x:v>Santa Cruz</x:v>
      </x:c>
      <x:c r="N2230" t="str">
        <x:f>IFERROR(VLOOKUP(M2230,'Mapeos'!$A$4:$B$30,2,FALSE),M2230)</x:f>
        <x:v>Santa Cruz</x:v>
      </x:c>
      <x:c r="O2230" t="str">
        <x:v>C01553</x:v>
      </x:c>
      <x:c r="P2230" t="str">
        <x:v>Frecuente</x:v>
      </x:c>
      <x:c r="Q2230" t="str">
        <x:v>P0052</x:v>
      </x:c>
      <x:c r="R2230" t="str">
        <x:v>Electrónica</x:v>
      </x:c>
      <x:c r="S2230" t="str">
        <x:v>Marca D</x:v>
      </x:c>
      <x:c r="T2230" t="str">
        <x:v>Tienda</x:v>
      </x:c>
      <x:c r="U2230" t="str">
        <x:f>IFERROR(VLOOKUP(T2230,'Mapeos'!$D$4:$E$25,2,FALSE),T2230)</x:f>
        <x:v>Tienda</x:v>
      </x:c>
      <x:c r="V2230" t="str">
        <x:v>V001</x:v>
      </x:c>
      <x:c r="W2230" t="n">
        <x:v>8</x:v>
      </x:c>
      <x:c r="X2230" s="28" t="n">
        <x:v>425.48</x:v>
      </x:c>
      <x:c r="Y2230" s="20" t="n">
        <x:v>0.25</x:v>
      </x:c>
      <x:c r="Z2230" s="20" t="n">
        <x:f>IF(Y2230&gt;1,Y2230/100,Y2230)</x:f>
        <x:v>0.25</x:v>
      </x:c>
      <x:c r="AA2230" s="28" t="n">
        <x:v>226.56</x:v>
      </x:c>
      <x:c r="AB2230" s="28" t="n">
        <x:v>2552.88</x:v>
      </x:c>
      <x:c r="AC2230" s="28" t="str">
        <x:v>BOB</x:v>
      </x:c>
      <x:c r="AD2230" s="28" t="n">
        <x:f>IF(AC2230="USD",AB2230*'Parametros'!$B$4,AB2230)</x:f>
        <x:v>2552.88</x:v>
      </x:c>
      <x:c r="AE2230" s="28" t="n">
        <x:f>W2230*X2230*(1-Z2230)</x:f>
        <x:v>2552.88</x:v>
      </x:c>
      <x:c r="AF2230" s="28" t="n">
        <x:f>W2230*AA2230</x:f>
        <x:v>1812.48</x:v>
      </x:c>
      <x:c r="AG2230" s="28" t="n">
        <x:f>AE2230-AF2230</x:f>
        <x:v>740.4000000000001</x:v>
      </x:c>
      <x:c r="AH2230" s="20" t="n">
        <x:f>IF(AE2230&gt;0,AG2230/AE2230,"")</x:f>
        <x:v>0.2900253830967378</x:v>
      </x:c>
      <x:c r="AI2230" s="28" t="n">
        <x:v>153232.59</x:v>
      </x:c>
      <x:c r="AJ2230" s="28"/>
      <x:c r="AK2230"/>
      <x:c r="AL2230" t="str">
        <x:v>Completado</x:v>
      </x:c>
      <x:c r="AM2230" t="str">
        <x:f>IF(W2230&lt;0,"Devuelto",AL2230)</x:f>
        <x:v>Completado</x:v>
      </x:c>
      <x:c r="AN2230" t="str">
        <x:v>QR</x:v>
      </x:c>
      <x:c r="AO2230" s="29" t="str">
        <x:v>Sin observación</x:v>
      </x:c>
      <x:c r="AP2230" t="str">
        <x:f>IF(D2230="","No","Sí")</x:f>
        <x:v>Sí</x:v>
      </x:c>
    </x:row>
    <x:row r="2231">
      <x:c r="A2231" t="n">
        <x:v>2231</x:v>
      </x:c>
      <x:c r="B2231" t="str">
        <x:v>VT0010590</x:v>
      </x:c>
      <x:c r="C2231" t="str">
        <x:v>45477</x:v>
      </x:c>
      <x:c r="D2231" s="27" t="n">
        <x:v>45477</x:v>
      </x:c>
      <x:c r="E2231" t="n">
        <x:f>IF(D2231="","",YEAR(D2231))</x:f>
        <x:v>2024</x:v>
      </x:c>
      <x:c r="F2231" t="n">
        <x:f>IF(D2231="","",MONTH(D2231))</x:f>
        <x:v>7</x:v>
      </x:c>
      <x:c r="G2231" t="str">
        <x:f>IF(D2231="","Fecha no disponible",TEXT(D2231,"mmmm"))</x:f>
        <x:v>July</x:v>
      </x:c>
      <x:c r="H2231" t="str">
        <x:f>IF(D2231="","Fecha no disponible",TEXT(D2231,"yyyy-mm"))</x:f>
        <x:v>2024-07</x:v>
      </x:c>
      <x:c r="I2231" t="str">
        <x:f>IF(D2231="","Fecha no disponible","T"&amp;ROUNDUP(MONTH(D2231)/3,0))</x:f>
        <x:v>T3</x:v>
      </x:c>
      <x:c r="J2231" t="str">
        <x:v>T006</x:v>
      </x:c>
      <x:c r="K2231" t="str">
        <x:v>Tienda Santa Cruz 2</x:v>
      </x:c>
      <x:c r="L2231" t="str">
        <x:v>Mall</x:v>
      </x:c>
      <x:c r="M2231" t="str">
        <x:v>Santa Cruz</x:v>
      </x:c>
      <x:c r="N2231" t="str">
        <x:f>IFERROR(VLOOKUP(M2231,'Mapeos'!$A$4:$B$30,2,FALSE),M2231)</x:f>
        <x:v>Santa Cruz</x:v>
      </x:c>
      <x:c r="O2231" t="str">
        <x:v>C00746</x:v>
      </x:c>
      <x:c r="P2231" t="str">
        <x:v>Masivo</x:v>
      </x:c>
      <x:c r="Q2231" t="str">
        <x:v>P0112</x:v>
      </x:c>
      <x:c r="R2231" t="str">
        <x:v>Deportes</x:v>
      </x:c>
      <x:c r="S2231" t="str">
        <x:v>Marca A</x:v>
      </x:c>
      <x:c r="T2231" t="str">
        <x:v>Tienda</x:v>
      </x:c>
      <x:c r="U2231" t="str">
        <x:f>IFERROR(VLOOKUP(T2231,'Mapeos'!$D$4:$E$25,2,FALSE),T2231)</x:f>
        <x:v>Tienda</x:v>
      </x:c>
      <x:c r="V2231" t="str">
        <x:v>V019</x:v>
      </x:c>
      <x:c r="W2231" t="n">
        <x:v>3</x:v>
      </x:c>
      <x:c r="X2231" s="28" t="n">
        <x:v>204.96</x:v>
      </x:c>
      <x:c r="Y2231" s="20" t="n">
        <x:v>0.15</x:v>
      </x:c>
      <x:c r="Z2231" s="20" t="n">
        <x:f>IF(Y2231&gt;1,Y2231/100,Y2231)</x:f>
        <x:v>0.15</x:v>
      </x:c>
      <x:c r="AA2231" s="28" t="n">
        <x:v>167.96</x:v>
      </x:c>
      <x:c r="AB2231" s="28" t="n">
        <x:v>522.65</x:v>
      </x:c>
      <x:c r="AC2231" s="28" t="str">
        <x:v>BOB</x:v>
      </x:c>
      <x:c r="AD2231" s="28" t="n">
        <x:f>IF(AC2231="USD",AB2231*'Parametros'!$B$4,AB2231)</x:f>
        <x:v>522.65</x:v>
      </x:c>
      <x:c r="AE2231" s="28" t="n">
        <x:f>W2231*X2231*(1-Z2231)</x:f>
        <x:v>522.648</x:v>
      </x:c>
      <x:c r="AF2231" s="28" t="n">
        <x:f>W2231*AA2231</x:f>
        <x:v>503.88</x:v>
      </x:c>
      <x:c r="AG2231" s="28" t="n">
        <x:f>AE2231-AF2231</x:f>
        <x:v>18.76800000000003</x:v>
      </x:c>
      <x:c r="AH2231" s="20" t="n">
        <x:f>IF(AE2231&gt;0,AG2231/AE2231,"")</x:f>
        <x:v>0.03590944574551137</x:v>
      </x:c>
      <x:c r="AI2231" s="28" t="n">
        <x:v>136150.72</x:v>
      </x:c>
      <x:c r="AJ2231" s="28"/>
      <x:c r="AK2231"/>
      <x:c r="AL2231" t="str">
        <x:v>Completado</x:v>
      </x:c>
      <x:c r="AM2231" t="str">
        <x:f>IF(W2231&lt;0,"Devuelto",AL2231)</x:f>
        <x:v>Completado</x:v>
      </x:c>
      <x:c r="AN2231" t="str">
        <x:v>Efectivo</x:v>
      </x:c>
      <x:c r="AO2231" s="29" t="str">
        <x:v>Sin observación</x:v>
      </x:c>
      <x:c r="AP2231" t="str">
        <x:f>IF(D2231="","No","Sí")</x:f>
        <x:v>Sí</x:v>
      </x:c>
    </x:row>
    <x:row r="2232">
      <x:c r="A2232" t="n">
        <x:v>2232</x:v>
      </x:c>
      <x:c r="B2232" t="str">
        <x:v>VT0010595</x:v>
      </x:c>
      <x:c r="C2232" t="str">
        <x:v>45515</x:v>
      </x:c>
      <x:c r="D2232" s="27" t="n">
        <x:v>45515</x:v>
      </x:c>
      <x:c r="E2232" t="n">
        <x:f>IF(D2232="","",YEAR(D2232))</x:f>
        <x:v>2024</x:v>
      </x:c>
      <x:c r="F2232" t="n">
        <x:f>IF(D2232="","",MONTH(D2232))</x:f>
        <x:v>8</x:v>
      </x:c>
      <x:c r="G2232" t="str">
        <x:f>IF(D2232="","Fecha no disponible",TEXT(D2232,"mmmm"))</x:f>
        <x:v>August</x:v>
      </x:c>
      <x:c r="H2232" t="str">
        <x:f>IF(D2232="","Fecha no disponible",TEXT(D2232,"yyyy-mm"))</x:f>
        <x:v>2024-08</x:v>
      </x:c>
      <x:c r="I2232" t="str">
        <x:f>IF(D2232="","Fecha no disponible","T"&amp;ROUNDUP(MONTH(D2232)/3,0))</x:f>
        <x:v>T3</x:v>
      </x:c>
      <x:c r="J2232" t="str">
        <x:v>T001</x:v>
      </x:c>
      <x:c r="K2232" t="str">
        <x:v>Tienda La Paz 1</x:v>
      </x:c>
      <x:c r="L2232" t="str">
        <x:v>Barrio</x:v>
      </x:c>
      <x:c r="M2232" t="str">
        <x:v>La Paz</x:v>
      </x:c>
      <x:c r="N2232" t="str">
        <x:f>IFERROR(VLOOKUP(M2232,'Mapeos'!$A$4:$B$30,2,FALSE),M2232)</x:f>
        <x:v>La Paz</x:v>
      </x:c>
      <x:c r="O2232" t="str">
        <x:v>C01300</x:v>
      </x:c>
      <x:c r="P2232" t="str">
        <x:v>Frecuente</x:v>
      </x:c>
      <x:c r="Q2232" t="str">
        <x:v>P0097</x:v>
      </x:c>
      <x:c r="R2232" t="str">
        <x:v>Electrónica</x:v>
      </x:c>
      <x:c r="S2232" t="str">
        <x:v>Marca D</x:v>
      </x:c>
      <x:c r="T2232" t="str">
        <x:v>Tienda</x:v>
      </x:c>
      <x:c r="U2232" t="str">
        <x:f>IFERROR(VLOOKUP(T2232,'Mapeos'!$D$4:$E$25,2,FALSE),T2232)</x:f>
        <x:v>Tienda</x:v>
      </x:c>
      <x:c r="V2232" t="str">
        <x:v>V015</x:v>
      </x:c>
      <x:c r="W2232" t="n">
        <x:v>-5</x:v>
      </x:c>
      <x:c r="X2232" s="28" t="n">
        <x:v>188.05</x:v>
      </x:c>
      <x:c r="Y2232" s="20" t="n">
        <x:v>0.15</x:v>
      </x:c>
      <x:c r="Z2232" s="20" t="n">
        <x:f>IF(Y2232&gt;1,Y2232/100,Y2232)</x:f>
        <x:v>0.15</x:v>
      </x:c>
      <x:c r="AA2232" s="28" t="n">
        <x:v>115.71</x:v>
      </x:c>
      <x:c r="AB2232" s="28" t="n">
        <x:v>-799.21</x:v>
      </x:c>
      <x:c r="AC2232" s="28" t="str">
        <x:v>BOB</x:v>
      </x:c>
      <x:c r="AD2232" s="28" t="n">
        <x:f>IF(AC2232="USD",AB2232*'Parametros'!$B$4,AB2232)</x:f>
        <x:v>-799.21</x:v>
      </x:c>
      <x:c r="AE2232" s="28" t="n">
        <x:f>W2232*X2232*(1-Z2232)</x:f>
        <x:v>-799.2125</x:v>
      </x:c>
      <x:c r="AF2232" s="28" t="n">
        <x:f>W2232*AA2232</x:f>
        <x:v>-578.55</x:v>
      </x:c>
      <x:c r="AG2232" s="28" t="n">
        <x:f>AE2232-AF2232</x:f>
        <x:v>-220.66250000000002</x:v>
      </x:c>
      <x:c r="AH2232" s="20" t="str">
        <x:f>IF(AE2232&gt;0,AG2232/AE2232,"")</x:f>
      </x:c>
      <x:c r="AI2232" s="28" t="n">
        <x:v>150623.88</x:v>
      </x:c>
      <x:c r="AJ2232" s="28"/>
      <x:c r="AK2232"/>
      <x:c r="AL2232" t="str">
        <x:v>Devuelto</x:v>
      </x:c>
      <x:c r="AM2232" t="str">
        <x:f>IF(W2232&lt;0,"Devuelto",AL2232)</x:f>
        <x:v>Devuelto</x:v>
      </x:c>
      <x:c r="AN2232" t="str">
        <x:v>QR</x:v>
      </x:c>
      <x:c r="AO2232" s="29" t="str">
        <x:v>Sin observación</x:v>
      </x:c>
      <x:c r="AP2232" t="str">
        <x:f>IF(D2232="","No","Sí")</x:f>
        <x:v>Sí</x:v>
      </x:c>
    </x:row>
    <x:row r="2233">
      <x:c r="A2233" t="n">
        <x:v>2233</x:v>
      </x:c>
      <x:c r="B2233" t="str">
        <x:v>VT0010599</x:v>
      </x:c>
      <x:c r="C2233" t="str">
        <x:v>45636</x:v>
      </x:c>
      <x:c r="D2233" s="27" t="n">
        <x:v>45636</x:v>
      </x:c>
      <x:c r="E2233" t="n">
        <x:f>IF(D2233="","",YEAR(D2233))</x:f>
        <x:v>2024</x:v>
      </x:c>
      <x:c r="F2233" t="n">
        <x:f>IF(D2233="","",MONTH(D2233))</x:f>
        <x:v>12</x:v>
      </x:c>
      <x:c r="G2233" t="str">
        <x:f>IF(D2233="","Fecha no disponible",TEXT(D2233,"mmmm"))</x:f>
        <x:v>December</x:v>
      </x:c>
      <x:c r="H2233" t="str">
        <x:f>IF(D2233="","Fecha no disponible",TEXT(D2233,"yyyy-mm"))</x:f>
        <x:v>2024-12</x:v>
      </x:c>
      <x:c r="I2233" t="str">
        <x:f>IF(D2233="","Fecha no disponible","T"&amp;ROUNDUP(MONTH(D2233)/3,0))</x:f>
        <x:v>T4</x:v>
      </x:c>
      <x:c r="J2233" t="str">
        <x:v>T010</x:v>
      </x:c>
      <x:c r="K2233" t="str">
        <x:v>Tienda Cochabamba 2</x:v>
      </x:c>
      <x:c r="L2233" t="str">
        <x:v>Barrio</x:v>
      </x:c>
      <x:c r="M2233" t="str">
        <x:v>Cochabamba</x:v>
      </x:c>
      <x:c r="N2233" t="str">
        <x:f>IFERROR(VLOOKUP(M2233,'Mapeos'!$A$4:$B$30,2,FALSE),M2233)</x:f>
        <x:v>Cochabamba</x:v>
      </x:c>
      <x:c r="O2233" t="str">
        <x:v>C00310</x:v>
      </x:c>
      <x:c r="P2233" t="str">
        <x:v>Premium</x:v>
      </x:c>
      <x:c r="Q2233" t="str">
        <x:v>P0122</x:v>
      </x:c>
      <x:c r="R2233" t="str">
        <x:v>Cuidado Personal</x:v>
      </x:c>
      <x:c r="S2233" t="str">
        <x:v>Marca C</x:v>
      </x:c>
      <x:c r="T2233" t="str">
        <x:v>Tienda</x:v>
      </x:c>
      <x:c r="U2233" t="str">
        <x:f>IFERROR(VLOOKUP(T2233,'Mapeos'!$D$4:$E$25,2,FALSE),T2233)</x:f>
        <x:v>Tienda</x:v>
      </x:c>
      <x:c r="V2233" t="str">
        <x:v>V035</x:v>
      </x:c>
      <x:c r="W2233" t="n">
        <x:v>4</x:v>
      </x:c>
      <x:c r="X2233" s="28" t="n">
        <x:v>92.05</x:v>
      </x:c>
      <x:c r="Y2233" s="20" t="n">
        <x:v>0.25</x:v>
      </x:c>
      <x:c r="Z2233" s="20" t="n">
        <x:f>IF(Y2233&gt;1,Y2233/100,Y2233)</x:f>
        <x:v>0.25</x:v>
      </x:c>
      <x:c r="AA2233" s="28" t="n">
        <x:v>61.45</x:v>
      </x:c>
      <x:c r="AB2233" s="28" t="n">
        <x:v>276.15</x:v>
      </x:c>
      <x:c r="AC2233" s="28" t="str">
        <x:v>BOB</x:v>
      </x:c>
      <x:c r="AD2233" s="28" t="n">
        <x:f>IF(AC2233="USD",AB2233*'Parametros'!$B$4,AB2233)</x:f>
        <x:v>276.15</x:v>
      </x:c>
      <x:c r="AE2233" s="28" t="n">
        <x:f>W2233*X2233*(1-Z2233)</x:f>
        <x:v>276.15</x:v>
      </x:c>
      <x:c r="AF2233" s="28" t="n">
        <x:f>W2233*AA2233</x:f>
        <x:v>245.8</x:v>
      </x:c>
      <x:c r="AG2233" s="28" t="n">
        <x:f>AE2233-AF2233</x:f>
        <x:v>30.349999999999966</x:v>
      </x:c>
      <x:c r="AH2233" s="20" t="n">
        <x:f>IF(AE2233&gt;0,AG2233/AE2233,"")</x:f>
        <x:v>0.10990403766069154</x:v>
      </x:c>
      <x:c r="AI2233" s="28" t="n">
        <x:v>177737.64</x:v>
      </x:c>
      <x:c r="AJ2233" s="28"/>
      <x:c r="AK2233"/>
      <x:c r="AL2233" t="str">
        <x:v>Completado</x:v>
      </x:c>
      <x:c r="AM2233" t="str">
        <x:f>IF(W2233&lt;0,"Devuelto",AL2233)</x:f>
        <x:v>Completado</x:v>
      </x:c>
      <x:c r="AN2233" t="str">
        <x:v>Tarjeta</x:v>
      </x:c>
      <x:c r="AO2233" s="29" t="str">
        <x:v>Sin observación</x:v>
      </x:c>
      <x:c r="AP2233" t="str">
        <x:f>IF(D2233="","No","Sí")</x:f>
        <x:v>Sí</x:v>
      </x:c>
    </x:row>
    <x:row r="2234">
      <x:c r="A2234" t="n">
        <x:v>2234</x:v>
      </x:c>
      <x:c r="B2234" t="str">
        <x:v>VT0010604</x:v>
      </x:c>
      <x:c r="C2234" t="str">
        <x:v>45790</x:v>
      </x:c>
      <x:c r="D2234" s="27" t="n">
        <x:v>45790</x:v>
      </x:c>
      <x:c r="E2234" t="n">
        <x:f>IF(D2234="","",YEAR(D2234))</x:f>
        <x:v>2025</x:v>
      </x:c>
      <x:c r="F2234" t="n">
        <x:f>IF(D2234="","",MONTH(D2234))</x:f>
        <x:v>5</x:v>
      </x:c>
      <x:c r="G2234" t="str">
        <x:f>IF(D2234="","Fecha no disponible",TEXT(D2234,"mmmm"))</x:f>
        <x:v>May</x:v>
      </x:c>
      <x:c r="H2234" t="str">
        <x:f>IF(D2234="","Fecha no disponible",TEXT(D2234,"yyyy-mm"))</x:f>
        <x:v>2025-05</x:v>
      </x:c>
      <x:c r="I2234" t="str">
        <x:f>IF(D2234="","Fecha no disponible","T"&amp;ROUNDUP(MONTH(D2234)/3,0))</x:f>
        <x:v>T2</x:v>
      </x:c>
      <x:c r="J2234" t="str">
        <x:v>T001</x:v>
      </x:c>
      <x:c r="K2234" t="str">
        <x:v>Tienda La Paz 1</x:v>
      </x:c>
      <x:c r="L2234" t="str">
        <x:v>Barrio</x:v>
      </x:c>
      <x:c r="M2234" t="str">
        <x:v>La Paz</x:v>
      </x:c>
      <x:c r="N2234" t="str">
        <x:f>IFERROR(VLOOKUP(M2234,'Mapeos'!$A$4:$B$30,2,FALSE),M2234)</x:f>
        <x:v>La Paz</x:v>
      </x:c>
      <x:c r="O2234" t="str">
        <x:v>C01039</x:v>
      </x:c>
      <x:c r="P2234" t="str">
        <x:v>Masivo</x:v>
      </x:c>
      <x:c r="Q2234" t="str">
        <x:v>P0036</x:v>
      </x:c>
      <x:c r="R2234" t="str">
        <x:v>Hogar</x:v>
      </x:c>
      <x:c r="S2234" t="str">
        <x:v>Marca B</x:v>
      </x:c>
      <x:c r="T2234" t="str">
        <x:v>Tienda</x:v>
      </x:c>
      <x:c r="U2234" t="str">
        <x:f>IFERROR(VLOOKUP(T2234,'Mapeos'!$D$4:$E$25,2,FALSE),T2234)</x:f>
        <x:v>Tienda</x:v>
      </x:c>
      <x:c r="V2234" t="str">
        <x:v>V004</x:v>
      </x:c>
      <x:c r="W2234" t="n">
        <x:v>3</x:v>
      </x:c>
      <x:c r="X2234" s="28" t="n">
        <x:v>209.32</x:v>
      </x:c>
      <x:c r="Y2234" s="20" t="n">
        <x:v>0.2</x:v>
      </x:c>
      <x:c r="Z2234" s="20" t="n">
        <x:f>IF(Y2234&gt;1,Y2234/100,Y2234)</x:f>
        <x:v>0.2</x:v>
      </x:c>
      <x:c r="AA2234" s="28" t="n">
        <x:v>150.55</x:v>
      </x:c>
      <x:c r="AB2234" s="28" t="n">
        <x:v>502.37</x:v>
      </x:c>
      <x:c r="AC2234" s="28" t="str">
        <x:v>BOB</x:v>
      </x:c>
      <x:c r="AD2234" s="28" t="n">
        <x:f>IF(AC2234="USD",AB2234*'Parametros'!$B$4,AB2234)</x:f>
        <x:v>502.37</x:v>
      </x:c>
      <x:c r="AE2234" s="28" t="n">
        <x:f>W2234*X2234*(1-Z2234)</x:f>
        <x:v>502.36800000000005</x:v>
      </x:c>
      <x:c r="AF2234" s="28" t="n">
        <x:f>W2234*AA2234</x:f>
        <x:v>451.65000000000003</x:v>
      </x:c>
      <x:c r="AG2234" s="28" t="n">
        <x:f>AE2234-AF2234</x:f>
        <x:v>50.71800000000002</x:v>
      </x:c>
      <x:c r="AH2234" s="20" t="n">
        <x:f>IF(AE2234&gt;0,AG2234/AE2234,"")</x:f>
        <x:v>0.10095786355818845</x:v>
      </x:c>
      <x:c r="AI2234" s="28" t="n">
        <x:v>197389.58</x:v>
      </x:c>
      <x:c r="AJ2234" s="28" t="n">
        <x:v>42</x:v>
      </x:c>
      <x:c r="AK2234" t="n">
        <x:v>31</x:v>
      </x:c>
      <x:c r="AL2234" t="str">
        <x:v>Completado</x:v>
      </x:c>
      <x:c r="AM2234" t="str">
        <x:f>IF(W2234&lt;0,"Devuelto",AL2234)</x:f>
        <x:v>Completado</x:v>
      </x:c>
      <x:c r="AN2234" t="str">
        <x:v>Tarjeta</x:v>
      </x:c>
      <x:c r="AO2234" s="29" t="str">
        <x:v>Sin observación</x:v>
      </x:c>
      <x:c r="AP2234" t="str">
        <x:f>IF(D2234="","No","Sí")</x:f>
        <x:v>Sí</x:v>
      </x:c>
    </x:row>
    <x:row r="2235">
      <x:c r="A2235" t="n">
        <x:v>2235</x:v>
      </x:c>
      <x:c r="B2235" t="str">
        <x:v>VT0010609</x:v>
      </x:c>
      <x:c r="C2235" t="str">
        <x:v>45549</x:v>
      </x:c>
      <x:c r="D2235" s="27" t="n">
        <x:v>45549</x:v>
      </x:c>
      <x:c r="E2235" t="n">
        <x:f>IF(D2235="","",YEAR(D2235))</x:f>
        <x:v>2024</x:v>
      </x:c>
      <x:c r="F2235" t="n">
        <x:f>IF(D2235="","",MONTH(D2235))</x:f>
        <x:v>9</x:v>
      </x:c>
      <x:c r="G2235" t="str">
        <x:f>IF(D2235="","Fecha no disponible",TEXT(D2235,"mmmm"))</x:f>
        <x:v>September</x:v>
      </x:c>
      <x:c r="H2235" t="str">
        <x:f>IF(D2235="","Fecha no disponible",TEXT(D2235,"yyyy-mm"))</x:f>
        <x:v>2024-09</x:v>
      </x:c>
      <x:c r="I2235" t="str">
        <x:f>IF(D2235="","Fecha no disponible","T"&amp;ROUNDUP(MONTH(D2235)/3,0))</x:f>
        <x:v>T3</x:v>
      </x:c>
      <x:c r="J2235" t="str">
        <x:v>T003</x:v>
      </x:c>
      <x:c r="K2235" t="str">
        <x:v>Tienda La Paz 3</x:v>
      </x:c>
      <x:c r="L2235" t="str">
        <x:v>Barrio</x:v>
      </x:c>
      <x:c r="M2235" t="str">
        <x:v>La Paz</x:v>
      </x:c>
      <x:c r="N2235" t="str">
        <x:f>IFERROR(VLOOKUP(M2235,'Mapeos'!$A$4:$B$30,2,FALSE),M2235)</x:f>
        <x:v>La Paz</x:v>
      </x:c>
      <x:c r="O2235" t="str">
        <x:v>C00874</x:v>
      </x:c>
      <x:c r="P2235" t="str">
        <x:v>Frecuente</x:v>
      </x:c>
      <x:c r="Q2235" t="str">
        <x:v>P0031</x:v>
      </x:c>
      <x:c r="R2235" t="str">
        <x:v>Alimentos</x:v>
      </x:c>
      <x:c r="S2235" t="str">
        <x:v>Marca B</x:v>
      </x:c>
      <x:c r="T2235" t="str">
        <x:v>Tienda</x:v>
      </x:c>
      <x:c r="U2235" t="str">
        <x:f>IFERROR(VLOOKUP(T2235,'Mapeos'!$D$4:$E$25,2,FALSE),T2235)</x:f>
        <x:v>Tienda</x:v>
      </x:c>
      <x:c r="V2235" t="str">
        <x:v>V033</x:v>
      </x:c>
      <x:c r="W2235" t="n">
        <x:v>1</x:v>
      </x:c>
      <x:c r="X2235" s="28" t="n">
        <x:v>48.7</x:v>
      </x:c>
      <x:c r="Y2235" s="20" t="n">
        <x:v>0.2</x:v>
      </x:c>
      <x:c r="Z2235" s="20" t="n">
        <x:f>IF(Y2235&gt;1,Y2235/100,Y2235)</x:f>
        <x:v>0.2</x:v>
      </x:c>
      <x:c r="AA2235" s="28" t="n">
        <x:v>36.49</x:v>
      </x:c>
      <x:c r="AB2235" s="28" t="n">
        <x:v>38.96</x:v>
      </x:c>
      <x:c r="AC2235" s="28" t="str">
        <x:v>BOB</x:v>
      </x:c>
      <x:c r="AD2235" s="28" t="n">
        <x:f>IF(AC2235="USD",AB2235*'Parametros'!$B$4,AB2235)</x:f>
        <x:v>38.96</x:v>
      </x:c>
      <x:c r="AE2235" s="28" t="n">
        <x:f>W2235*X2235*(1-Z2235)</x:f>
        <x:v>38.96000000000001</x:v>
      </x:c>
      <x:c r="AF2235" s="28" t="n">
        <x:f>W2235*AA2235</x:f>
        <x:v>36.49</x:v>
      </x:c>
      <x:c r="AG2235" s="28" t="n">
        <x:f>AE2235-AF2235</x:f>
        <x:v>2.470000000000006</x:v>
      </x:c>
      <x:c r="AH2235" s="20" t="n">
        <x:f>IF(AE2235&gt;0,AG2235/AE2235,"")</x:f>
        <x:v>0.06339835728952786</x:v>
      </x:c>
      <x:c r="AI2235" s="28" t="n">
        <x:v>131308.43</x:v>
      </x:c>
      <x:c r="AJ2235" s="28"/>
      <x:c r="AK2235"/>
      <x:c r="AL2235" t="str">
        <x:v>Completado</x:v>
      </x:c>
      <x:c r="AM2235" t="str">
        <x:f>IF(W2235&lt;0,"Devuelto",AL2235)</x:f>
        <x:v>Completado</x:v>
      </x:c>
      <x:c r="AN2235" t="str">
        <x:v>QR</x:v>
      </x:c>
      <x:c r="AO2235" s="29" t="str">
        <x:v>Sin observación</x:v>
      </x:c>
      <x:c r="AP2235" t="str">
        <x:f>IF(D2235="","No","Sí")</x:f>
        <x:v>Sí</x:v>
      </x:c>
    </x:row>
    <x:row r="2236">
      <x:c r="A2236" t="n">
        <x:v>2236</x:v>
      </x:c>
      <x:c r="B2236" t="str">
        <x:v>VT0010614</x:v>
      </x:c>
      <x:c r="C2236" t="str">
        <x:v>45425</x:v>
      </x:c>
      <x:c r="D2236" s="27" t="n">
        <x:v>45425</x:v>
      </x:c>
      <x:c r="E2236" t="n">
        <x:f>IF(D2236="","",YEAR(D2236))</x:f>
        <x:v>2024</x:v>
      </x:c>
      <x:c r="F2236" t="n">
        <x:f>IF(D2236="","",MONTH(D2236))</x:f>
        <x:v>5</x:v>
      </x:c>
      <x:c r="G2236" t="str">
        <x:f>IF(D2236="","Fecha no disponible",TEXT(D2236,"mmmm"))</x:f>
        <x:v>May</x:v>
      </x:c>
      <x:c r="H2236" t="str">
        <x:f>IF(D2236="","Fecha no disponible",TEXT(D2236,"yyyy-mm"))</x:f>
        <x:v>2024-05</x:v>
      </x:c>
      <x:c r="I2236" t="str">
        <x:f>IF(D2236="","Fecha no disponible","T"&amp;ROUNDUP(MONTH(D2236)/3,0))</x:f>
        <x:v>T2</x:v>
      </x:c>
      <x:c r="J2236" t="str">
        <x:v>T008</x:v>
      </x:c>
      <x:c r="K2236" t="str">
        <x:v>Tienda Santa Cruz 4</x:v>
      </x:c>
      <x:c r="L2236" t="str">
        <x:v>Barrio</x:v>
      </x:c>
      <x:c r="M2236" t="str">
        <x:v>Santa Cruz</x:v>
      </x:c>
      <x:c r="N2236" t="str">
        <x:f>IFERROR(VLOOKUP(M2236,'Mapeos'!$A$4:$B$30,2,FALSE),M2236)</x:f>
        <x:v>Santa Cruz</x:v>
      </x:c>
      <x:c r="O2236" t="str">
        <x:v>C00636</x:v>
      </x:c>
      <x:c r="P2236" t="str">
        <x:v>Empresa</x:v>
      </x:c>
      <x:c r="Q2236" t="str">
        <x:v>P0055</x:v>
      </x:c>
      <x:c r="R2236" t="str">
        <x:v>Alimentos</x:v>
      </x:c>
      <x:c r="S2236" t="str">
        <x:v>Marca C</x:v>
      </x:c>
      <x:c r="T2236" t="str">
        <x:v>Tienda</x:v>
      </x:c>
      <x:c r="U2236" t="str">
        <x:f>IFERROR(VLOOKUP(T2236,'Mapeos'!$D$4:$E$25,2,FALSE),T2236)</x:f>
        <x:v>Tienda</x:v>
      </x:c>
      <x:c r="V2236" t="str">
        <x:v>V036</x:v>
      </x:c>
      <x:c r="W2236" t="n">
        <x:v>1</x:v>
      </x:c>
      <x:c r="X2236" s="28" t="n">
        <x:v>38.81</x:v>
      </x:c>
      <x:c r="Y2236" s="20" t="n">
        <x:v>0.1</x:v>
      </x:c>
      <x:c r="Z2236" s="20" t="n">
        <x:f>IF(Y2236&gt;1,Y2236/100,Y2236)</x:f>
        <x:v>0.1</x:v>
      </x:c>
      <x:c r="AA2236" s="28" t="n">
        <x:v>26.99</x:v>
      </x:c>
      <x:c r="AB2236" s="28" t="n">
        <x:v>34.93</x:v>
      </x:c>
      <x:c r="AC2236" s="28" t="str">
        <x:v>BOB</x:v>
      </x:c>
      <x:c r="AD2236" s="28" t="n">
        <x:f>IF(AC2236="USD",AB2236*'Parametros'!$B$4,AB2236)</x:f>
        <x:v>34.93</x:v>
      </x:c>
      <x:c r="AE2236" s="28" t="n">
        <x:f>W2236*X2236*(1-Z2236)</x:f>
        <x:v>34.929</x:v>
      </x:c>
      <x:c r="AF2236" s="28" t="n">
        <x:f>W2236*AA2236</x:f>
        <x:v>26.99</x:v>
      </x:c>
      <x:c r="AG2236" s="28" t="n">
        <x:f>AE2236-AF2236</x:f>
        <x:v>7.939000000000004</x:v>
      </x:c>
      <x:c r="AH2236" s="20" t="n">
        <x:f>IF(AE2236&gt;0,AG2236/AE2236,"")</x:f>
        <x:v>0.227289644707836</x:v>
      </x:c>
      <x:c r="AI2236" s="28" t="n">
        <x:v>158173.98</x:v>
      </x:c>
      <x:c r="AJ2236" s="28"/>
      <x:c r="AK2236"/>
      <x:c r="AL2236" t="str">
        <x:v>Completado</x:v>
      </x:c>
      <x:c r="AM2236" t="str">
        <x:f>IF(W2236&lt;0,"Devuelto",AL2236)</x:f>
        <x:v>Completado</x:v>
      </x:c>
      <x:c r="AN2236" t="str">
        <x:v>Efectivo</x:v>
      </x:c>
      <x:c r="AO2236" s="29" t="str">
        <x:v>Sin observación</x:v>
      </x:c>
      <x:c r="AP2236" t="str">
        <x:f>IF(D2236="","No","Sí")</x:f>
        <x:v>Sí</x:v>
      </x:c>
    </x:row>
    <x:row r="2237">
      <x:c r="A2237" t="n">
        <x:v>2237</x:v>
      </x:c>
      <x:c r="B2237" t="str">
        <x:v>VT0010618</x:v>
      </x:c>
      <x:c r="C2237" t="str">
        <x:v>46050</x:v>
      </x:c>
      <x:c r="D2237" s="27" t="n">
        <x:v>46050</x:v>
      </x:c>
      <x:c r="E2237" t="n">
        <x:f>IF(D2237="","",YEAR(D2237))</x:f>
        <x:v>2026</x:v>
      </x:c>
      <x:c r="F2237" t="n">
        <x:f>IF(D2237="","",MONTH(D2237))</x:f>
        <x:v>1</x:v>
      </x:c>
      <x:c r="G2237" t="str">
        <x:f>IF(D2237="","Fecha no disponible",TEXT(D2237,"mmmm"))</x:f>
        <x:v>January</x:v>
      </x:c>
      <x:c r="H2237" t="str">
        <x:f>IF(D2237="","Fecha no disponible",TEXT(D2237,"yyyy-mm"))</x:f>
        <x:v>2026-01</x:v>
      </x:c>
      <x:c r="I2237" t="str">
        <x:f>IF(D2237="","Fecha no disponible","T"&amp;ROUNDUP(MONTH(D2237)/3,0))</x:f>
        <x:v>T1</x:v>
      </x:c>
      <x:c r="J2237" t="str">
        <x:v>T012</x:v>
      </x:c>
      <x:c r="K2237" t="str">
        <x:v>Tienda Cochabamba 4</x:v>
      </x:c>
      <x:c r="L2237" t="str">
        <x:v>Centro</x:v>
      </x:c>
      <x:c r="M2237" t="str">
        <x:v>Cochabamba</x:v>
      </x:c>
      <x:c r="N2237" t="str">
        <x:f>IFERROR(VLOOKUP(M2237,'Mapeos'!$A$4:$B$30,2,FALSE),M2237)</x:f>
        <x:v>Cochabamba</x:v>
      </x:c>
      <x:c r="O2237" t="str">
        <x:v>C00799</x:v>
      </x:c>
      <x:c r="P2237" t="str">
        <x:v>Frecuente</x:v>
      </x:c>
      <x:c r="Q2237" t="str">
        <x:v>P0131</x:v>
      </x:c>
      <x:c r="R2237" t="str">
        <x:v>Cuidado Personal</x:v>
      </x:c>
      <x:c r="S2237" t="str">
        <x:v>Marca C</x:v>
      </x:c>
      <x:c r="T2237" t="str">
        <x:v>E-commerce</x:v>
      </x:c>
      <x:c r="U2237" t="str">
        <x:f>IFERROR(VLOOKUP(T2237,'Mapeos'!$D$4:$E$25,2,FALSE),T2237)</x:f>
        <x:v>E-commerce</x:v>
      </x:c>
      <x:c r="V2237" t="str">
        <x:v>V038</x:v>
      </x:c>
      <x:c r="W2237" t="n">
        <x:v>2</x:v>
      </x:c>
      <x:c r="X2237" s="28" t="n">
        <x:v>90.75</x:v>
      </x:c>
      <x:c r="Y2237" s="20" t="n">
        <x:v>0.2</x:v>
      </x:c>
      <x:c r="Z2237" s="20" t="n">
        <x:f>IF(Y2237&gt;1,Y2237/100,Y2237)</x:f>
        <x:v>0.2</x:v>
      </x:c>
      <x:c r="AA2237" s="28" t="n">
        <x:v>64.44</x:v>
      </x:c>
      <x:c r="AB2237" s="28" t="n">
        <x:v>145.2</x:v>
      </x:c>
      <x:c r="AC2237" s="28" t="str">
        <x:v>BOB</x:v>
      </x:c>
      <x:c r="AD2237" s="28" t="n">
        <x:f>IF(AC2237="USD",AB2237*'Parametros'!$B$4,AB2237)</x:f>
        <x:v>145.2</x:v>
      </x:c>
      <x:c r="AE2237" s="28" t="n">
        <x:f>W2237*X2237*(1-Z2237)</x:f>
        <x:v>145.20000000000002</x:v>
      </x:c>
      <x:c r="AF2237" s="28" t="n">
        <x:f>W2237*AA2237</x:f>
        <x:v>128.88</x:v>
      </x:c>
      <x:c r="AG2237" s="28" t="n">
        <x:f>AE2237-AF2237</x:f>
        <x:v>16.32000000000002</x:v>
      </x:c>
      <x:c r="AH2237" s="20" t="n">
        <x:f>IF(AE2237&gt;0,AG2237/AE2237,"")</x:f>
        <x:v>0.11239669421487616</x:v>
      </x:c>
      <x:c r="AI2237" s="28" t="n">
        <x:v>72197.46</x:v>
      </x:c>
      <x:c r="AJ2237" s="28"/>
      <x:c r="AK2237"/>
      <x:c r="AL2237" t="str">
        <x:v>Completado</x:v>
      </x:c>
      <x:c r="AM2237" t="str">
        <x:f>IF(W2237&lt;0,"Devuelto",AL2237)</x:f>
        <x:v>Completado</x:v>
      </x:c>
      <x:c r="AN2237" t="str">
        <x:v>Transferencia</x:v>
      </x:c>
      <x:c r="AO2237" s="29" t="str">
        <x:v>Sin observación</x:v>
      </x:c>
      <x:c r="AP2237" t="str">
        <x:f>IF(D2237="","No","Sí")</x:f>
        <x:v>Sí</x:v>
      </x:c>
    </x:row>
    <x:row r="2238">
      <x:c r="A2238" t="n">
        <x:v>2238</x:v>
      </x:c>
      <x:c r="B2238" t="str">
        <x:v>VT0010623</x:v>
      </x:c>
      <x:c r="C2238" t="str">
        <x:v>45711</x:v>
      </x:c>
      <x:c r="D2238" s="27" t="n">
        <x:v>45711</x:v>
      </x:c>
      <x:c r="E2238" t="n">
        <x:f>IF(D2238="","",YEAR(D2238))</x:f>
        <x:v>2025</x:v>
      </x:c>
      <x:c r="F2238" t="n">
        <x:f>IF(D2238="","",MONTH(D2238))</x:f>
        <x:v>2</x:v>
      </x:c>
      <x:c r="G2238" t="str">
        <x:f>IF(D2238="","Fecha no disponible",TEXT(D2238,"mmmm"))</x:f>
        <x:v>February</x:v>
      </x:c>
      <x:c r="H2238" t="str">
        <x:f>IF(D2238="","Fecha no disponible",TEXT(D2238,"yyyy-mm"))</x:f>
        <x:v>2025-02</x:v>
      </x:c>
      <x:c r="I2238" t="str">
        <x:f>IF(D2238="","Fecha no disponible","T"&amp;ROUNDUP(MONTH(D2238)/3,0))</x:f>
        <x:v>T1</x:v>
      </x:c>
      <x:c r="J2238" t="str">
        <x:v>T018</x:v>
      </x:c>
      <x:c r="K2238" t="str">
        <x:v>Tienda Sucre 2</x:v>
      </x:c>
      <x:c r="L2238" t="str">
        <x:v>Mall</x:v>
      </x:c>
      <x:c r="M2238" t="str">
        <x:v>Sucre</x:v>
      </x:c>
      <x:c r="N2238" t="str">
        <x:f>IFERROR(VLOOKUP(M2238,'Mapeos'!$A$4:$B$30,2,FALSE),M2238)</x:f>
        <x:v>Sucre</x:v>
      </x:c>
      <x:c r="O2238" t="str">
        <x:v>C01675</x:v>
      </x:c>
      <x:c r="P2238" t="str">
        <x:v>Frecuente</x:v>
      </x:c>
      <x:c r="Q2238" t="str">
        <x:v>P0015</x:v>
      </x:c>
      <x:c r="R2238" t="str">
        <x:v>Alimentos</x:v>
      </x:c>
      <x:c r="S2238" t="str">
        <x:v>Marca C</x:v>
      </x:c>
      <x:c r="T2238" t="str">
        <x:v>E-commerce</x:v>
      </x:c>
      <x:c r="U2238" t="str">
        <x:f>IFERROR(VLOOKUP(T2238,'Mapeos'!$D$4:$E$25,2,FALSE),T2238)</x:f>
        <x:v>E-commerce</x:v>
      </x:c>
      <x:c r="V2238" t="str">
        <x:v>V013</x:v>
      </x:c>
      <x:c r="W2238" t="n">
        <x:v>1</x:v>
      </x:c>
      <x:c r="X2238" s="28" t="n">
        <x:v>48.23</x:v>
      </x:c>
      <x:c r="Y2238" s="20" t="n">
        <x:v>0</x:v>
      </x:c>
      <x:c r="Z2238" s="20" t="n">
        <x:f>IF(Y2238&gt;1,Y2238/100,Y2238)</x:f>
        <x:v>0</x:v>
      </x:c>
      <x:c r="AA2238" s="28" t="n">
        <x:v>33.71</x:v>
      </x:c>
      <x:c r="AB2238" s="28" t="n">
        <x:v>48.23</x:v>
      </x:c>
      <x:c r="AC2238" s="28" t="str">
        <x:v>BOB</x:v>
      </x:c>
      <x:c r="AD2238" s="28" t="n">
        <x:f>IF(AC2238="USD",AB2238*'Parametros'!$B$4,AB2238)</x:f>
        <x:v>48.23</x:v>
      </x:c>
      <x:c r="AE2238" s="28" t="n">
        <x:f>W2238*X2238*(1-Z2238)</x:f>
        <x:v>48.23</x:v>
      </x:c>
      <x:c r="AF2238" s="28" t="n">
        <x:f>W2238*AA2238</x:f>
        <x:v>33.71</x:v>
      </x:c>
      <x:c r="AG2238" s="28" t="n">
        <x:f>AE2238-AF2238</x:f>
        <x:v>14.519999999999996</x:v>
      </x:c>
      <x:c r="AH2238" s="20" t="n">
        <x:f>IF(AE2238&gt;0,AG2238/AE2238,"")</x:f>
        <x:v>0.3010574331329048</x:v>
      </x:c>
      <x:c r="AI2238" s="28" t="n">
        <x:v>98768.16</x:v>
      </x:c>
      <x:c r="AJ2238" s="28"/>
      <x:c r="AK2238"/>
      <x:c r="AL2238" t="str">
        <x:v>Completado</x:v>
      </x:c>
      <x:c r="AM2238" t="str">
        <x:f>IF(W2238&lt;0,"Devuelto",AL2238)</x:f>
        <x:v>Completado</x:v>
      </x:c>
      <x:c r="AN2238" t="str">
        <x:v>Tarjeta</x:v>
      </x:c>
      <x:c r="AO2238" s="29" t="str">
        <x:v>Sin observación</x:v>
      </x:c>
      <x:c r="AP2238" t="str">
        <x:f>IF(D2238="","No","Sí")</x:f>
        <x:v>Sí</x:v>
      </x:c>
    </x:row>
    <x:row r="2239">
      <x:c r="A2239" t="n">
        <x:v>2239</x:v>
      </x:c>
      <x:c r="B2239" t="str">
        <x:v>VT0010628</x:v>
      </x:c>
      <x:c r="C2239" t="str">
        <x:v>45966</x:v>
      </x:c>
      <x:c r="D2239" s="27" t="n">
        <x:v>45966</x:v>
      </x:c>
      <x:c r="E2239" t="n">
        <x:f>IF(D2239="","",YEAR(D2239))</x:f>
        <x:v>2025</x:v>
      </x:c>
      <x:c r="F2239" t="n">
        <x:f>IF(D2239="","",MONTH(D2239))</x:f>
        <x:v>11</x:v>
      </x:c>
      <x:c r="G2239" t="str">
        <x:f>IF(D2239="","Fecha no disponible",TEXT(D2239,"mmmm"))</x:f>
        <x:v>November</x:v>
      </x:c>
      <x:c r="H2239" t="str">
        <x:f>IF(D2239="","Fecha no disponible",TEXT(D2239,"yyyy-mm"))</x:f>
        <x:v>2025-11</x:v>
      </x:c>
      <x:c r="I2239" t="str">
        <x:f>IF(D2239="","Fecha no disponible","T"&amp;ROUNDUP(MONTH(D2239)/3,0))</x:f>
        <x:v>T4</x:v>
      </x:c>
      <x:c r="J2239" t="str">
        <x:v>T006</x:v>
      </x:c>
      <x:c r="K2239" t="str">
        <x:v>Tienda Santa Cruz 2</x:v>
      </x:c>
      <x:c r="L2239" t="str">
        <x:v>Mall</x:v>
      </x:c>
      <x:c r="M2239" t="str">
        <x:v>Santa Cruz</x:v>
      </x:c>
      <x:c r="N2239" t="str">
        <x:f>IFERROR(VLOOKUP(M2239,'Mapeos'!$A$4:$B$30,2,FALSE),M2239)</x:f>
        <x:v>Santa Cruz</x:v>
      </x:c>
      <x:c r="O2239" t="str">
        <x:v>C01066</x:v>
      </x:c>
      <x:c r="P2239" t="str">
        <x:v>Empresa</x:v>
      </x:c>
      <x:c r="Q2239" t="str">
        <x:v>P0133</x:v>
      </x:c>
      <x:c r="R2239" t="str">
        <x:v>Deportes</x:v>
      </x:c>
      <x:c r="S2239" t="str">
        <x:v>Marca C</x:v>
      </x:c>
      <x:c r="T2239" t="str">
        <x:v>Tienda física</x:v>
      </x:c>
      <x:c r="U2239" t="str">
        <x:f>IFERROR(VLOOKUP(T2239,'Mapeos'!$D$4:$E$25,2,FALSE),T2239)</x:f>
        <x:v>Tienda</x:v>
      </x:c>
      <x:c r="V2239" t="str">
        <x:v>V030</x:v>
      </x:c>
      <x:c r="W2239" t="n">
        <x:v>1</x:v>
      </x:c>
      <x:c r="X2239" s="28" t="n">
        <x:v>116.47</x:v>
      </x:c>
      <x:c r="Y2239" s="20" t="n">
        <x:v>0.25</x:v>
      </x:c>
      <x:c r="Z2239" s="20" t="n">
        <x:f>IF(Y2239&gt;1,Y2239/100,Y2239)</x:f>
        <x:v>0.25</x:v>
      </x:c>
      <x:c r="AA2239" s="28" t="n">
        <x:v>90.02</x:v>
      </x:c>
      <x:c r="AB2239" s="28" t="n">
        <x:v>87.35</x:v>
      </x:c>
      <x:c r="AC2239" s="28" t="str">
        <x:v>BOB</x:v>
      </x:c>
      <x:c r="AD2239" s="28" t="n">
        <x:f>IF(AC2239="USD",AB2239*'Parametros'!$B$4,AB2239)</x:f>
        <x:v>87.35</x:v>
      </x:c>
      <x:c r="AE2239" s="28" t="n">
        <x:f>W2239*X2239*(1-Z2239)</x:f>
        <x:v>87.35249999999999</x:v>
      </x:c>
      <x:c r="AF2239" s="28" t="n">
        <x:f>W2239*AA2239</x:f>
        <x:v>90.02</x:v>
      </x:c>
      <x:c r="AG2239" s="28" t="n">
        <x:f>AE2239-AF2239</x:f>
        <x:v>-2.667500000000004</x:v>
      </x:c>
      <x:c r="AH2239" s="20" t="n">
        <x:f>IF(AE2239&gt;0,AG2239/AE2239,"")</x:f>
        <x:v>-0.0305371912652758</x:v>
      </x:c>
      <x:c r="AI2239" s="28"/>
      <x:c r="AJ2239" s="28"/>
      <x:c r="AK2239"/>
      <x:c r="AL2239" t="str">
        <x:v>Completado</x:v>
      </x:c>
      <x:c r="AM2239" t="str">
        <x:f>IF(W2239&lt;0,"Devuelto",AL2239)</x:f>
        <x:v>Completado</x:v>
      </x:c>
      <x:c r="AN2239" t="str">
        <x:v>QR</x:v>
      </x:c>
      <x:c r="AO2239" s="29" t="str">
        <x:v>Canal estandarizado; Meta original vacía</x:v>
      </x:c>
      <x:c r="AP2239" t="str">
        <x:f>IF(D2239="","No","Sí")</x:f>
        <x:v>Sí</x:v>
      </x:c>
    </x:row>
    <x:row r="2240">
      <x:c r="A2240" t="n">
        <x:v>2240</x:v>
      </x:c>
      <x:c r="B2240" t="str">
        <x:v>VT0010633</x:v>
      </x:c>
      <x:c r="C2240" t="str">
        <x:v>45910</x:v>
      </x:c>
      <x:c r="D2240" s="27" t="n">
        <x:v>45910</x:v>
      </x:c>
      <x:c r="E2240" t="n">
        <x:f>IF(D2240="","",YEAR(D2240))</x:f>
        <x:v>2025</x:v>
      </x:c>
      <x:c r="F2240" t="n">
        <x:f>IF(D2240="","",MONTH(D2240))</x:f>
        <x:v>9</x:v>
      </x:c>
      <x:c r="G2240" t="str">
        <x:f>IF(D2240="","Fecha no disponible",TEXT(D2240,"mmmm"))</x:f>
        <x:v>September</x:v>
      </x:c>
      <x:c r="H2240" t="str">
        <x:f>IF(D2240="","Fecha no disponible",TEXT(D2240,"yyyy-mm"))</x:f>
        <x:v>2025-09</x:v>
      </x:c>
      <x:c r="I2240" t="str">
        <x:f>IF(D2240="","Fecha no disponible","T"&amp;ROUNDUP(MONTH(D2240)/3,0))</x:f>
        <x:v>T3</x:v>
      </x:c>
      <x:c r="J2240" t="str">
        <x:v>T002</x:v>
      </x:c>
      <x:c r="K2240" t="str">
        <x:v>Tienda La Paz 2</x:v>
      </x:c>
      <x:c r="L2240" t="str">
        <x:v>Mall</x:v>
      </x:c>
      <x:c r="M2240" t="str">
        <x:v>La Paz</x:v>
      </x:c>
      <x:c r="N2240" t="str">
        <x:f>IFERROR(VLOOKUP(M2240,'Mapeos'!$A$4:$B$30,2,FALSE),M2240)</x:f>
        <x:v>La Paz</x:v>
      </x:c>
      <x:c r="O2240" t="str">
        <x:v>C00150</x:v>
      </x:c>
      <x:c r="P2240" t="str">
        <x:v>Masivo</x:v>
      </x:c>
      <x:c r="Q2240" t="str">
        <x:v>P0001</x:v>
      </x:c>
      <x:c r="R2240" t="str">
        <x:v>Hogar</x:v>
      </x:c>
      <x:c r="S2240" t="str">
        <x:v>Marca D</x:v>
      </x:c>
      <x:c r="T2240" t="str">
        <x:v>Tienda</x:v>
      </x:c>
      <x:c r="U2240" t="str">
        <x:f>IFERROR(VLOOKUP(T2240,'Mapeos'!$D$4:$E$25,2,FALSE),T2240)</x:f>
        <x:v>Tienda</x:v>
      </x:c>
      <x:c r="V2240" t="str">
        <x:v>V019</x:v>
      </x:c>
      <x:c r="W2240" t="n">
        <x:v>2</x:v>
      </x:c>
      <x:c r="X2240" s="28" t="n">
        <x:v>340.99</x:v>
      </x:c>
      <x:c r="Y2240" s="20" t="n">
        <x:v>0.05</x:v>
      </x:c>
      <x:c r="Z2240" s="20" t="n">
        <x:f>IF(Y2240&gt;1,Y2240/100,Y2240)</x:f>
        <x:v>0.05</x:v>
      </x:c>
      <x:c r="AA2240" s="28" t="n">
        <x:v>195.84</x:v>
      </x:c>
      <x:c r="AB2240" s="28" t="n">
        <x:v>647.88</x:v>
      </x:c>
      <x:c r="AC2240" s="28" t="str">
        <x:v>BOB</x:v>
      </x:c>
      <x:c r="AD2240" s="28" t="n">
        <x:f>IF(AC2240="USD",AB2240*'Parametros'!$B$4,AB2240)</x:f>
        <x:v>647.88</x:v>
      </x:c>
      <x:c r="AE2240" s="28" t="n">
        <x:f>W2240*X2240*(1-Z2240)</x:f>
        <x:v>647.881</x:v>
      </x:c>
      <x:c r="AF2240" s="28" t="n">
        <x:f>W2240*AA2240</x:f>
        <x:v>391.68</x:v>
      </x:c>
      <x:c r="AG2240" s="28" t="n">
        <x:f>AE2240-AF2240</x:f>
        <x:v>256.20099999999996</x:v>
      </x:c>
      <x:c r="AH2240" s="20" t="n">
        <x:f>IF(AE2240&gt;0,AG2240/AE2240,"")</x:f>
        <x:v>0.3954445337955581</x:v>
      </x:c>
      <x:c r="AI2240" s="28" t="n">
        <x:v>137527.72</x:v>
      </x:c>
      <x:c r="AJ2240" s="28"/>
      <x:c r="AK2240"/>
      <x:c r="AL2240" t="str">
        <x:v>Completado</x:v>
      </x:c>
      <x:c r="AM2240" t="str">
        <x:f>IF(W2240&lt;0,"Devuelto",AL2240)</x:f>
        <x:v>Completado</x:v>
      </x:c>
      <x:c r="AN2240" t="str">
        <x:v>QR</x:v>
      </x:c>
      <x:c r="AO2240" s="29" t="str">
        <x:v>Sin observación</x:v>
      </x:c>
      <x:c r="AP2240" t="str">
        <x:f>IF(D2240="","No","Sí")</x:f>
        <x:v>Sí</x:v>
      </x:c>
    </x:row>
    <x:row r="2241">
      <x:c r="A2241" t="n">
        <x:v>2241</x:v>
      </x:c>
      <x:c r="B2241" t="str">
        <x:v>VT0010637</x:v>
      </x:c>
      <x:c r="C2241" t="str">
        <x:v>46047</x:v>
      </x:c>
      <x:c r="D2241" s="27" t="n">
        <x:v>46047</x:v>
      </x:c>
      <x:c r="E2241" t="n">
        <x:f>IF(D2241="","",YEAR(D2241))</x:f>
        <x:v>2026</x:v>
      </x:c>
      <x:c r="F2241" t="n">
        <x:f>IF(D2241="","",MONTH(D2241))</x:f>
        <x:v>1</x:v>
      </x:c>
      <x:c r="G2241" t="str">
        <x:f>IF(D2241="","Fecha no disponible",TEXT(D2241,"mmmm"))</x:f>
        <x:v>January</x:v>
      </x:c>
      <x:c r="H2241" t="str">
        <x:f>IF(D2241="","Fecha no disponible",TEXT(D2241,"yyyy-mm"))</x:f>
        <x:v>2026-01</x:v>
      </x:c>
      <x:c r="I2241" t="str">
        <x:f>IF(D2241="","Fecha no disponible","T"&amp;ROUNDUP(MONTH(D2241)/3,0))</x:f>
        <x:v>T1</x:v>
      </x:c>
      <x:c r="J2241" t="str">
        <x:v>T007</x:v>
      </x:c>
      <x:c r="K2241" t="str">
        <x:v>Tienda Santa Cruz 3</x:v>
      </x:c>
      <x:c r="L2241" t="str">
        <x:v>Barrio</x:v>
      </x:c>
      <x:c r="M2241" t="str">
        <x:v>Santa Cruz</x:v>
      </x:c>
      <x:c r="N2241" t="str">
        <x:f>IFERROR(VLOOKUP(M2241,'Mapeos'!$A$4:$B$30,2,FALSE),M2241)</x:f>
        <x:v>Santa Cruz</x:v>
      </x:c>
      <x:c r="O2241" t="str">
        <x:v>C01647</x:v>
      </x:c>
      <x:c r="P2241" t="str">
        <x:v>Frecuente</x:v>
      </x:c>
      <x:c r="Q2241" t="str">
        <x:v>P0056</x:v>
      </x:c>
      <x:c r="R2241" t="str">
        <x:v>Alimentos</x:v>
      </x:c>
      <x:c r="S2241" t="str">
        <x:v>Marca A</x:v>
      </x:c>
      <x:c r="T2241" t="str">
        <x:v>Tienda</x:v>
      </x:c>
      <x:c r="U2241" t="str">
        <x:f>IFERROR(VLOOKUP(T2241,'Mapeos'!$D$4:$E$25,2,FALSE),T2241)</x:f>
        <x:v>Tienda</x:v>
      </x:c>
      <x:c r="V2241" t="str">
        <x:v>V002</x:v>
      </x:c>
      <x:c r="W2241" t="n">
        <x:v>4</x:v>
      </x:c>
      <x:c r="X2241" s="28" t="n">
        <x:v>42.11</x:v>
      </x:c>
      <x:c r="Y2241" s="20" t="n">
        <x:v>0</x:v>
      </x:c>
      <x:c r="Z2241" s="20" t="n">
        <x:f>IF(Y2241&gt;1,Y2241/100,Y2241)</x:f>
        <x:v>0</x:v>
      </x:c>
      <x:c r="AA2241" s="28" t="n">
        <x:v>30.18</x:v>
      </x:c>
      <x:c r="AB2241" s="28" t="n">
        <x:v>168.44</x:v>
      </x:c>
      <x:c r="AC2241" s="28" t="str">
        <x:v>BOB</x:v>
      </x:c>
      <x:c r="AD2241" s="28" t="n">
        <x:f>IF(AC2241="USD",AB2241*'Parametros'!$B$4,AB2241)</x:f>
        <x:v>168.44</x:v>
      </x:c>
      <x:c r="AE2241" s="28" t="n">
        <x:f>W2241*X2241*(1-Z2241)</x:f>
        <x:v>168.44</x:v>
      </x:c>
      <x:c r="AF2241" s="28" t="n">
        <x:f>W2241*AA2241</x:f>
        <x:v>120.72</x:v>
      </x:c>
      <x:c r="AG2241" s="28" t="n">
        <x:f>AE2241-AF2241</x:f>
        <x:v>47.72</x:v>
      </x:c>
      <x:c r="AH2241" s="20" t="n">
        <x:f>IF(AE2241&gt;0,AG2241/AE2241,"")</x:f>
        <x:v>0.28330562811683685</x:v>
      </x:c>
      <x:c r="AI2241" s="28" t="n">
        <x:v>198070.01</x:v>
      </x:c>
      <x:c r="AJ2241" s="28"/>
      <x:c r="AK2241"/>
      <x:c r="AL2241" t="str">
        <x:v>Completado</x:v>
      </x:c>
      <x:c r="AM2241" t="str">
        <x:f>IF(W2241&lt;0,"Devuelto",AL2241)</x:f>
        <x:v>Completado</x:v>
      </x:c>
      <x:c r="AN2241" t="str">
        <x:v>QR</x:v>
      </x:c>
      <x:c r="AO2241" s="29" t="str">
        <x:v>Sin observación</x:v>
      </x:c>
      <x:c r="AP2241" t="str">
        <x:f>IF(D2241="","No","Sí")</x:f>
        <x:v>Sí</x:v>
      </x:c>
    </x:row>
    <x:row r="2242">
      <x:c r="A2242" t="n">
        <x:v>2242</x:v>
      </x:c>
      <x:c r="B2242" t="str">
        <x:v>VT0010642</x:v>
      </x:c>
      <x:c r="C2242" t="str">
        <x:v>45782</x:v>
      </x:c>
      <x:c r="D2242" s="27" t="n">
        <x:v>45782</x:v>
      </x:c>
      <x:c r="E2242" t="n">
        <x:f>IF(D2242="","",YEAR(D2242))</x:f>
        <x:v>2025</x:v>
      </x:c>
      <x:c r="F2242" t="n">
        <x:f>IF(D2242="","",MONTH(D2242))</x:f>
        <x:v>5</x:v>
      </x:c>
      <x:c r="G2242" t="str">
        <x:f>IF(D2242="","Fecha no disponible",TEXT(D2242,"mmmm"))</x:f>
        <x:v>May</x:v>
      </x:c>
      <x:c r="H2242" t="str">
        <x:f>IF(D2242="","Fecha no disponible",TEXT(D2242,"yyyy-mm"))</x:f>
        <x:v>2025-05</x:v>
      </x:c>
      <x:c r="I2242" t="str">
        <x:f>IF(D2242="","Fecha no disponible","T"&amp;ROUNDUP(MONTH(D2242)/3,0))</x:f>
        <x:v>T2</x:v>
      </x:c>
      <x:c r="J2242" t="str">
        <x:v>T014</x:v>
      </x:c>
      <x:c r="K2242" t="str">
        <x:v>Tienda Potosí 2</x:v>
      </x:c>
      <x:c r="L2242" t="str">
        <x:v>Barrio</x:v>
      </x:c>
      <x:c r="M2242" t="str">
        <x:v>Potosí</x:v>
      </x:c>
      <x:c r="N2242" t="str">
        <x:f>IFERROR(VLOOKUP(M2242,'Mapeos'!$A$4:$B$30,2,FALSE),M2242)</x:f>
        <x:v>Potosí</x:v>
      </x:c>
      <x:c r="O2242" t="str">
        <x:v>C00824</x:v>
      </x:c>
      <x:c r="P2242" t="str">
        <x:v>Premium</x:v>
      </x:c>
      <x:c r="Q2242" t="str">
        <x:v>P0004</x:v>
      </x:c>
      <x:c r="R2242" t="str">
        <x:v>Alimentos</x:v>
      </x:c>
      <x:c r="S2242" t="str">
        <x:v>Marca B</x:v>
      </x:c>
      <x:c r="T2242" t="str">
        <x:v>Marketplace</x:v>
      </x:c>
      <x:c r="U2242" t="str">
        <x:f>IFERROR(VLOOKUP(T2242,'Mapeos'!$D$4:$E$25,2,FALSE),T2242)</x:f>
        <x:v>Marketplace</x:v>
      </x:c>
      <x:c r="V2242" t="str">
        <x:v>V001</x:v>
      </x:c>
      <x:c r="W2242" t="n">
        <x:v>1</x:v>
      </x:c>
      <x:c r="X2242" s="28" t="n">
        <x:v>40.24</x:v>
      </x:c>
      <x:c r="Y2242" s="20" t="n">
        <x:v>0.05</x:v>
      </x:c>
      <x:c r="Z2242" s="20" t="n">
        <x:f>IF(Y2242&gt;1,Y2242/100,Y2242)</x:f>
        <x:v>0.05</x:v>
      </x:c>
      <x:c r="AA2242" s="28" t="n">
        <x:v>28.8</x:v>
      </x:c>
      <x:c r="AB2242" s="28" t="n">
        <x:v>38.23</x:v>
      </x:c>
      <x:c r="AC2242" s="28" t="str">
        <x:v>BOB</x:v>
      </x:c>
      <x:c r="AD2242" s="28" t="n">
        <x:f>IF(AC2242="USD",AB2242*'Parametros'!$B$4,AB2242)</x:f>
        <x:v>38.23</x:v>
      </x:c>
      <x:c r="AE2242" s="28" t="n">
        <x:f>W2242*X2242*(1-Z2242)</x:f>
        <x:v>38.228</x:v>
      </x:c>
      <x:c r="AF2242" s="28" t="n">
        <x:f>W2242*AA2242</x:f>
        <x:v>28.8</x:v>
      </x:c>
      <x:c r="AG2242" s="28" t="n">
        <x:f>AE2242-AF2242</x:f>
        <x:v>9.428</x:v>
      </x:c>
      <x:c r="AH2242" s="20" t="n">
        <x:f>IF(AE2242&gt;0,AG2242/AE2242,"")</x:f>
        <x:v>0.24662551009731087</x:v>
      </x:c>
      <x:c r="AI2242" s="28" t="n">
        <x:v>63866.36</x:v>
      </x:c>
      <x:c r="AJ2242" s="28"/>
      <x:c r="AK2242"/>
      <x:c r="AL2242" t="str">
        <x:v>Completado</x:v>
      </x:c>
      <x:c r="AM2242" t="str">
        <x:f>IF(W2242&lt;0,"Devuelto",AL2242)</x:f>
        <x:v>Completado</x:v>
      </x:c>
      <x:c r="AN2242" t="str">
        <x:v>Transferencia</x:v>
      </x:c>
      <x:c r="AO2242" s="29" t="str">
        <x:v>Sin observación</x:v>
      </x:c>
      <x:c r="AP2242" t="str">
        <x:f>IF(D2242="","No","Sí")</x:f>
        <x:v>Sí</x:v>
      </x:c>
    </x:row>
    <x:row r="2243">
      <x:c r="A2243" t="n">
        <x:v>2243</x:v>
      </x:c>
      <x:c r="B2243" t="str">
        <x:v>VT0010647</x:v>
      </x:c>
      <x:c r="C2243" t="str">
        <x:v>45641</x:v>
      </x:c>
      <x:c r="D2243" s="27" t="n">
        <x:v>45641</x:v>
      </x:c>
      <x:c r="E2243" t="n">
        <x:f>IF(D2243="","",YEAR(D2243))</x:f>
        <x:v>2024</x:v>
      </x:c>
      <x:c r="F2243" t="n">
        <x:f>IF(D2243="","",MONTH(D2243))</x:f>
        <x:v>12</x:v>
      </x:c>
      <x:c r="G2243" t="str">
        <x:f>IF(D2243="","Fecha no disponible",TEXT(D2243,"mmmm"))</x:f>
        <x:v>December</x:v>
      </x:c>
      <x:c r="H2243" t="str">
        <x:f>IF(D2243="","Fecha no disponible",TEXT(D2243,"yyyy-mm"))</x:f>
        <x:v>2024-12</x:v>
      </x:c>
      <x:c r="I2243" t="str">
        <x:f>IF(D2243="","Fecha no disponible","T"&amp;ROUNDUP(MONTH(D2243)/3,0))</x:f>
        <x:v>T4</x:v>
      </x:c>
      <x:c r="J2243" t="str">
        <x:v>T003</x:v>
      </x:c>
      <x:c r="K2243" t="str">
        <x:v>Tienda La Paz 3</x:v>
      </x:c>
      <x:c r="L2243" t="str">
        <x:v>Barrio</x:v>
      </x:c>
      <x:c r="M2243" t="str">
        <x:v>La Paz</x:v>
      </x:c>
      <x:c r="N2243" t="str">
        <x:f>IFERROR(VLOOKUP(M2243,'Mapeos'!$A$4:$B$30,2,FALSE),M2243)</x:f>
        <x:v>La Paz</x:v>
      </x:c>
      <x:c r="O2243" t="str">
        <x:v>C00898</x:v>
      </x:c>
      <x:c r="P2243" t="str">
        <x:v>Premium</x:v>
      </x:c>
      <x:c r="Q2243" t="str">
        <x:v>P0070</x:v>
      </x:c>
      <x:c r="R2243" t="str">
        <x:v>Electrónica</x:v>
      </x:c>
      <x:c r="S2243" t="str">
        <x:v>Marca C</x:v>
      </x:c>
      <x:c r="T2243" t="str">
        <x:v>Tienda</x:v>
      </x:c>
      <x:c r="U2243" t="str">
        <x:f>IFERROR(VLOOKUP(T2243,'Mapeos'!$D$4:$E$25,2,FALSE),T2243)</x:f>
        <x:v>Tienda</x:v>
      </x:c>
      <x:c r="V2243" t="str">
        <x:v>V037</x:v>
      </x:c>
      <x:c r="W2243" t="n">
        <x:v>1</x:v>
      </x:c>
      <x:c r="X2243" s="28" t="n">
        <x:v>690.17</x:v>
      </x:c>
      <x:c r="Y2243" s="20" t="n">
        <x:v>0.05</x:v>
      </x:c>
      <x:c r="Z2243" s="20" t="n">
        <x:f>IF(Y2243&gt;1,Y2243/100,Y2243)</x:f>
        <x:v>0.05</x:v>
      </x:c>
      <x:c r="AA2243" s="28" t="n">
        <x:v>337.99</x:v>
      </x:c>
      <x:c r="AB2243" s="28" t="n">
        <x:v>655.66</x:v>
      </x:c>
      <x:c r="AC2243" s="28" t="str">
        <x:v>BOB</x:v>
      </x:c>
      <x:c r="AD2243" s="28" t="n">
        <x:f>IF(AC2243="USD",AB2243*'Parametros'!$B$4,AB2243)</x:f>
        <x:v>655.66</x:v>
      </x:c>
      <x:c r="AE2243" s="28" t="n">
        <x:f>W2243*X2243*(1-Z2243)</x:f>
        <x:v>655.6614999999999</x:v>
      </x:c>
      <x:c r="AF2243" s="28" t="n">
        <x:f>W2243*AA2243</x:f>
        <x:v>337.99</x:v>
      </x:c>
      <x:c r="AG2243" s="28" t="n">
        <x:f>AE2243-AF2243</x:f>
        <x:v>317.6714999999999</x:v>
      </x:c>
      <x:c r="AH2243" s="20" t="n">
        <x:f>IF(AE2243&gt;0,AG2243/AE2243,"")</x:f>
        <x:v>0.4845053430771823</x:v>
      </x:c>
      <x:c r="AI2243" s="28" t="n">
        <x:v>138159.07</x:v>
      </x:c>
      <x:c r="AJ2243" s="28"/>
      <x:c r="AK2243"/>
      <x:c r="AL2243" t="str">
        <x:v>Completado</x:v>
      </x:c>
      <x:c r="AM2243" t="str">
        <x:f>IF(W2243&lt;0,"Devuelto",AL2243)</x:f>
        <x:v>Completado</x:v>
      </x:c>
      <x:c r="AN2243" t="str">
        <x:v>Transferencia</x:v>
      </x:c>
      <x:c r="AO2243" s="29" t="str">
        <x:v>Sin observación</x:v>
      </x:c>
      <x:c r="AP2243" t="str">
        <x:f>IF(D2243="","No","Sí")</x:f>
        <x:v>Sí</x:v>
      </x:c>
    </x:row>
    <x:row r="2244">
      <x:c r="A2244" t="n">
        <x:v>2244</x:v>
      </x:c>
      <x:c r="B2244" t="str">
        <x:v>VT0010652</x:v>
      </x:c>
      <x:c r="C2244" t="str">
        <x:v>45734</x:v>
      </x:c>
      <x:c r="D2244" s="27" t="n">
        <x:v>45734</x:v>
      </x:c>
      <x:c r="E2244" t="n">
        <x:f>IF(D2244="","",YEAR(D2244))</x:f>
        <x:v>2025</x:v>
      </x:c>
      <x:c r="F2244" t="n">
        <x:f>IF(D2244="","",MONTH(D2244))</x:f>
        <x:v>3</x:v>
      </x:c>
      <x:c r="G2244" t="str">
        <x:f>IF(D2244="","Fecha no disponible",TEXT(D2244,"mmmm"))</x:f>
        <x:v>March</x:v>
      </x:c>
      <x:c r="H2244" t="str">
        <x:f>IF(D2244="","Fecha no disponible",TEXT(D2244,"yyyy-mm"))</x:f>
        <x:v>2025-03</x:v>
      </x:c>
      <x:c r="I2244" t="str">
        <x:f>IF(D2244="","Fecha no disponible","T"&amp;ROUNDUP(MONTH(D2244)/3,0))</x:f>
        <x:v>T1</x:v>
      </x:c>
      <x:c r="J2244" t="str">
        <x:v>T004</x:v>
      </x:c>
      <x:c r="K2244" t="str">
        <x:v>Tienda La Paz 4</x:v>
      </x:c>
      <x:c r="L2244" t="str">
        <x:v>Centro</x:v>
      </x:c>
      <x:c r="M2244" t="str">
        <x:v>La Paz</x:v>
      </x:c>
      <x:c r="N2244" t="str">
        <x:f>IFERROR(VLOOKUP(M2244,'Mapeos'!$A$4:$B$30,2,FALSE),M2244)</x:f>
        <x:v>La Paz</x:v>
      </x:c>
      <x:c r="O2244" t="str">
        <x:v>C01072</x:v>
      </x:c>
      <x:c r="P2244" t="str">
        <x:v>Empresa</x:v>
      </x:c>
      <x:c r="Q2244" t="str">
        <x:v>P0052</x:v>
      </x:c>
      <x:c r="R2244" t="str">
        <x:v>Electrónica</x:v>
      </x:c>
      <x:c r="S2244" t="str">
        <x:v>Marca D</x:v>
      </x:c>
      <x:c r="T2244" t="str">
        <x:v>Tienda</x:v>
      </x:c>
      <x:c r="U2244" t="str">
        <x:f>IFERROR(VLOOKUP(T2244,'Mapeos'!$D$4:$E$25,2,FALSE),T2244)</x:f>
        <x:v>Tienda</x:v>
      </x:c>
      <x:c r="V2244" t="str">
        <x:v>V031</x:v>
      </x:c>
      <x:c r="W2244" t="n">
        <x:v>-1</x:v>
      </x:c>
      <x:c r="X2244" s="28" t="n">
        <x:v>441.43</x:v>
      </x:c>
      <x:c r="Y2244" s="20" t="n">
        <x:v>0.05</x:v>
      </x:c>
      <x:c r="Z2244" s="20" t="n">
        <x:f>IF(Y2244&gt;1,Y2244/100,Y2244)</x:f>
        <x:v>0.05</x:v>
      </x:c>
      <x:c r="AA2244" s="28" t="n">
        <x:v>226.56</x:v>
      </x:c>
      <x:c r="AB2244" s="28" t="n">
        <x:v>-419.36</x:v>
      </x:c>
      <x:c r="AC2244" s="28" t="str">
        <x:v>BOB</x:v>
      </x:c>
      <x:c r="AD2244" s="28" t="n">
        <x:f>IF(AC2244="USD",AB2244*'Parametros'!$B$4,AB2244)</x:f>
        <x:v>-419.36</x:v>
      </x:c>
      <x:c r="AE2244" s="28" t="n">
        <x:f>W2244*X2244*(1-Z2244)</x:f>
        <x:v>-419.3585</x:v>
      </x:c>
      <x:c r="AF2244" s="28" t="n">
        <x:f>W2244*AA2244</x:f>
        <x:v>-226.56</x:v>
      </x:c>
      <x:c r="AG2244" s="28" t="n">
        <x:f>AE2244-AF2244</x:f>
        <x:v>-192.7985</x:v>
      </x:c>
      <x:c r="AH2244" s="20" t="str">
        <x:f>IF(AE2244&gt;0,AG2244/AE2244,"")</x:f>
      </x:c>
      <x:c r="AI2244" s="28" t="n">
        <x:v>196115.37</x:v>
      </x:c>
      <x:c r="AJ2244" s="28"/>
      <x:c r="AK2244"/>
      <x:c r="AL2244" t="str">
        <x:v>Devuelto</x:v>
      </x:c>
      <x:c r="AM2244" t="str">
        <x:f>IF(W2244&lt;0,"Devuelto",AL2244)</x:f>
        <x:v>Devuelto</x:v>
      </x:c>
      <x:c r="AN2244" t="str">
        <x:v>Tarjeta</x:v>
      </x:c>
      <x:c r="AO2244" s="29" t="str">
        <x:v>Sin observación</x:v>
      </x:c>
      <x:c r="AP2244" t="str">
        <x:f>IF(D2244="","No","Sí")</x:f>
        <x:v>Sí</x:v>
      </x:c>
    </x:row>
    <x:row r="2245">
      <x:c r="A2245" t="n">
        <x:v>2245</x:v>
      </x:c>
      <x:c r="B2245" t="str">
        <x:v>VT0010656</x:v>
      </x:c>
      <x:c r="C2245" t="str">
        <x:v>45542</x:v>
      </x:c>
      <x:c r="D2245" s="27" t="n">
        <x:v>45542</x:v>
      </x:c>
      <x:c r="E2245" t="n">
        <x:f>IF(D2245="","",YEAR(D2245))</x:f>
        <x:v>2024</x:v>
      </x:c>
      <x:c r="F2245" t="n">
        <x:f>IF(D2245="","",MONTH(D2245))</x:f>
        <x:v>9</x:v>
      </x:c>
      <x:c r="G2245" t="str">
        <x:f>IF(D2245="","Fecha no disponible",TEXT(D2245,"mmmm"))</x:f>
        <x:v>September</x:v>
      </x:c>
      <x:c r="H2245" t="str">
        <x:f>IF(D2245="","Fecha no disponible",TEXT(D2245,"yyyy-mm"))</x:f>
        <x:v>2024-09</x:v>
      </x:c>
      <x:c r="I2245" t="str">
        <x:f>IF(D2245="","Fecha no disponible","T"&amp;ROUNDUP(MONTH(D2245)/3,0))</x:f>
        <x:v>T3</x:v>
      </x:c>
      <x:c r="J2245" t="str">
        <x:v>T014</x:v>
      </x:c>
      <x:c r="K2245" t="str">
        <x:v>Tienda Potosí 2</x:v>
      </x:c>
      <x:c r="L2245" t="str">
        <x:v>Barrio</x:v>
      </x:c>
      <x:c r="M2245" t="str">
        <x:v>Potosí</x:v>
      </x:c>
      <x:c r="N2245" t="str">
        <x:f>IFERROR(VLOOKUP(M2245,'Mapeos'!$A$4:$B$30,2,FALSE),M2245)</x:f>
        <x:v>Potosí</x:v>
      </x:c>
      <x:c r="O2245" t="str">
        <x:v>C00394</x:v>
      </x:c>
      <x:c r="P2245" t="str">
        <x:v>Masivo</x:v>
      </x:c>
      <x:c r="Q2245" t="str">
        <x:v>P0137</x:v>
      </x:c>
      <x:c r="R2245" t="str">
        <x:v>Cuidado Personal</x:v>
      </x:c>
      <x:c r="S2245" t="str">
        <x:v>Marca B</x:v>
      </x:c>
      <x:c r="T2245" t="str">
        <x:v>Marketplace</x:v>
      </x:c>
      <x:c r="U2245" t="str">
        <x:f>IFERROR(VLOOKUP(T2245,'Mapeos'!$D$4:$E$25,2,FALSE),T2245)</x:f>
        <x:v>Marketplace</x:v>
      </x:c>
      <x:c r="V2245" t="str">
        <x:v>V007</x:v>
      </x:c>
      <x:c r="W2245" t="n">
        <x:v>1</x:v>
      </x:c>
      <x:c r="X2245" s="28" t="n">
        <x:v>88.47</x:v>
      </x:c>
      <x:c r="Y2245" s="20" t="n">
        <x:v>0.15</x:v>
      </x:c>
      <x:c r="Z2245" s="20" t="n">
        <x:f>IF(Y2245&gt;1,Y2245/100,Y2245)</x:f>
        <x:v>0.15</x:v>
      </x:c>
      <x:c r="AA2245" s="28" t="n">
        <x:v>53.51</x:v>
      </x:c>
      <x:c r="AB2245" s="28" t="n">
        <x:v>75.2</x:v>
      </x:c>
      <x:c r="AC2245" s="28" t="str">
        <x:v>BOB</x:v>
      </x:c>
      <x:c r="AD2245" s="28" t="n">
        <x:f>IF(AC2245="USD",AB2245*'Parametros'!$B$4,AB2245)</x:f>
        <x:v>75.2</x:v>
      </x:c>
      <x:c r="AE2245" s="28" t="n">
        <x:f>W2245*X2245*(1-Z2245)</x:f>
        <x:v>75.1995</x:v>
      </x:c>
      <x:c r="AF2245" s="28" t="n">
        <x:f>W2245*AA2245</x:f>
        <x:v>53.51</x:v>
      </x:c>
      <x:c r="AG2245" s="28" t="n">
        <x:f>AE2245-AF2245</x:f>
        <x:v>21.689500000000002</x:v>
      </x:c>
      <x:c r="AH2245" s="20" t="n">
        <x:f>IF(AE2245&gt;0,AG2245/AE2245,"")</x:f>
        <x:v>0.2884261198545203</x:v>
      </x:c>
      <x:c r="AI2245" s="28" t="n">
        <x:v>71276.42</x:v>
      </x:c>
      <x:c r="AJ2245" s="28"/>
      <x:c r="AK2245"/>
      <x:c r="AL2245" t="str">
        <x:v>Completado</x:v>
      </x:c>
      <x:c r="AM2245" t="str">
        <x:f>IF(W2245&lt;0,"Devuelto",AL2245)</x:f>
        <x:v>Completado</x:v>
      </x:c>
      <x:c r="AN2245" t="str">
        <x:v>Tarjeta</x:v>
      </x:c>
      <x:c r="AO2245" s="29" t="str">
        <x:v>Sin observación</x:v>
      </x:c>
      <x:c r="AP2245" t="str">
        <x:f>IF(D2245="","No","Sí")</x:f>
        <x:v>Sí</x:v>
      </x:c>
    </x:row>
    <x:row r="2246">
      <x:c r="A2246" t="n">
        <x:v>2246</x:v>
      </x:c>
      <x:c r="B2246" t="str">
        <x:v>VT0010661</x:v>
      </x:c>
      <x:c r="C2246" t="str">
        <x:v>46102</x:v>
      </x:c>
      <x:c r="D2246" s="27" t="n">
        <x:v>46102</x:v>
      </x:c>
      <x:c r="E2246" t="n">
        <x:f>IF(D2246="","",YEAR(D2246))</x:f>
        <x:v>2026</x:v>
      </x:c>
      <x:c r="F2246" t="n">
        <x:f>IF(D2246="","",MONTH(D2246))</x:f>
        <x:v>3</x:v>
      </x:c>
      <x:c r="G2246" t="str">
        <x:f>IF(D2246="","Fecha no disponible",TEXT(D2246,"mmmm"))</x:f>
        <x:v>March</x:v>
      </x:c>
      <x:c r="H2246" t="str">
        <x:f>IF(D2246="","Fecha no disponible",TEXT(D2246,"yyyy-mm"))</x:f>
        <x:v>2026-03</x:v>
      </x:c>
      <x:c r="I2246" t="str">
        <x:f>IF(D2246="","Fecha no disponible","T"&amp;ROUNDUP(MONTH(D2246)/3,0))</x:f>
        <x:v>T1</x:v>
      </x:c>
      <x:c r="J2246" t="str">
        <x:v>T020</x:v>
      </x:c>
      <x:c r="K2246" t="str">
        <x:v>Tienda Sucre 4</x:v>
      </x:c>
      <x:c r="L2246" t="str">
        <x:v>Mall</x:v>
      </x:c>
      <x:c r="M2246" t="str">
        <x:v>Sucre</x:v>
      </x:c>
      <x:c r="N2246" t="str">
        <x:f>IFERROR(VLOOKUP(M2246,'Mapeos'!$A$4:$B$30,2,FALSE),M2246)</x:f>
        <x:v>Sucre</x:v>
      </x:c>
      <x:c r="O2246" t="str">
        <x:v>C01484</x:v>
      </x:c>
      <x:c r="P2246" t="str">
        <x:v>Masivo</x:v>
      </x:c>
      <x:c r="Q2246" t="str">
        <x:v>P0035</x:v>
      </x:c>
      <x:c r="R2246" t="str">
        <x:v>Cuidado Personal</x:v>
      </x:c>
      <x:c r="S2246" t="str">
        <x:v>Marca A</x:v>
      </x:c>
      <x:c r="T2246" t="str">
        <x:v>E-commerce</x:v>
      </x:c>
      <x:c r="U2246" t="str">
        <x:f>IFERROR(VLOOKUP(T2246,'Mapeos'!$D$4:$E$25,2,FALSE),T2246)</x:f>
        <x:v>E-commerce</x:v>
      </x:c>
      <x:c r="V2246" t="str">
        <x:v>V027</x:v>
      </x:c>
      <x:c r="W2246" t="n">
        <x:v>-1</x:v>
      </x:c>
      <x:c r="X2246" s="28" t="n">
        <x:v>97.08</x:v>
      </x:c>
      <x:c r="Y2246" s="20" t="n">
        <x:v>0.15</x:v>
      </x:c>
      <x:c r="Z2246" s="20" t="n">
        <x:f>IF(Y2246&gt;1,Y2246/100,Y2246)</x:f>
        <x:v>0.15</x:v>
      </x:c>
      <x:c r="AA2246" s="28" t="n">
        <x:v>62.62</x:v>
      </x:c>
      <x:c r="AB2246" s="28" t="n">
        <x:v>-82.52</x:v>
      </x:c>
      <x:c r="AC2246" s="28" t="str">
        <x:v>BOB</x:v>
      </x:c>
      <x:c r="AD2246" s="28" t="n">
        <x:f>IF(AC2246="USD",AB2246*'Parametros'!$B$4,AB2246)</x:f>
        <x:v>-82.52</x:v>
      </x:c>
      <x:c r="AE2246" s="28" t="n">
        <x:f>W2246*X2246*(1-Z2246)</x:f>
        <x:v>-82.518</x:v>
      </x:c>
      <x:c r="AF2246" s="28" t="n">
        <x:f>W2246*AA2246</x:f>
        <x:v>-62.62</x:v>
      </x:c>
      <x:c r="AG2246" s="28" t="n">
        <x:f>AE2246-AF2246</x:f>
        <x:v>-19.898000000000003</x:v>
      </x:c>
      <x:c r="AH2246" s="20" t="str">
        <x:f>IF(AE2246&gt;0,AG2246/AE2246,"")</x:f>
      </x:c>
      <x:c r="AI2246" s="28" t="n">
        <x:v>83166.12</x:v>
      </x:c>
      <x:c r="AJ2246" s="28"/>
      <x:c r="AK2246"/>
      <x:c r="AL2246" t="str">
        <x:v>Devuelto</x:v>
      </x:c>
      <x:c r="AM2246" t="str">
        <x:f>IF(W2246&lt;0,"Devuelto",AL2246)</x:f>
        <x:v>Devuelto</x:v>
      </x:c>
      <x:c r="AN2246" t="str">
        <x:v>Tarjeta</x:v>
      </x:c>
      <x:c r="AO2246" s="29" t="str">
        <x:v>Sin observación</x:v>
      </x:c>
      <x:c r="AP2246" t="str">
        <x:f>IF(D2246="","No","Sí")</x:f>
        <x:v>Sí</x:v>
      </x:c>
    </x:row>
    <x:row r="2247">
      <x:c r="A2247" t="n">
        <x:v>2247</x:v>
      </x:c>
      <x:c r="B2247" t="str">
        <x:v>VT0010666</x:v>
      </x:c>
      <x:c r="C2247" t="str">
        <x:v>45493</x:v>
      </x:c>
      <x:c r="D2247" s="27" t="n">
        <x:v>45493</x:v>
      </x:c>
      <x:c r="E2247" t="n">
        <x:f>IF(D2247="","",YEAR(D2247))</x:f>
        <x:v>2024</x:v>
      </x:c>
      <x:c r="F2247" t="n">
        <x:f>IF(D2247="","",MONTH(D2247))</x:f>
        <x:v>7</x:v>
      </x:c>
      <x:c r="G2247" t="str">
        <x:f>IF(D2247="","Fecha no disponible",TEXT(D2247,"mmmm"))</x:f>
        <x:v>July</x:v>
      </x:c>
      <x:c r="H2247" t="str">
        <x:f>IF(D2247="","Fecha no disponible",TEXT(D2247,"yyyy-mm"))</x:f>
        <x:v>2024-07</x:v>
      </x:c>
      <x:c r="I2247" t="str">
        <x:f>IF(D2247="","Fecha no disponible","T"&amp;ROUNDUP(MONTH(D2247)/3,0))</x:f>
        <x:v>T3</x:v>
      </x:c>
      <x:c r="J2247" t="str">
        <x:v>T015</x:v>
      </x:c>
      <x:c r="K2247" t="str">
        <x:v>Tienda Potosí 3</x:v>
      </x:c>
      <x:c r="L2247" t="str">
        <x:v>Mall</x:v>
      </x:c>
      <x:c r="M2247" t="str">
        <x:v>Potosí</x:v>
      </x:c>
      <x:c r="N2247" t="str">
        <x:f>IFERROR(VLOOKUP(M2247,'Mapeos'!$A$4:$B$30,2,FALSE),M2247)</x:f>
        <x:v>Potosí</x:v>
      </x:c>
      <x:c r="O2247" t="str">
        <x:v>C00651</x:v>
      </x:c>
      <x:c r="P2247" t="str">
        <x:v>Empresa</x:v>
      </x:c>
      <x:c r="Q2247" t="str">
        <x:v>P0111</x:v>
      </x:c>
      <x:c r="R2247" t="str">
        <x:v>Hogar</x:v>
      </x:c>
      <x:c r="S2247" t="str">
        <x:v>Marca B</x:v>
      </x:c>
      <x:c r="T2247" t="str">
        <x:v>E-commerce</x:v>
      </x:c>
      <x:c r="U2247" t="str">
        <x:f>IFERROR(VLOOKUP(T2247,'Mapeos'!$D$4:$E$25,2,FALSE),T2247)</x:f>
        <x:v>E-commerce</x:v>
      </x:c>
      <x:c r="V2247" t="str">
        <x:v>V009</x:v>
      </x:c>
      <x:c r="W2247" t="n">
        <x:v>5</x:v>
      </x:c>
      <x:c r="X2247" s="28" t="n">
        <x:v>298.13</x:v>
      </x:c>
      <x:c r="Y2247" s="20" t="n">
        <x:v>0.1</x:v>
      </x:c>
      <x:c r="Z2247" s="20" t="n">
        <x:f>IF(Y2247&gt;1,Y2247/100,Y2247)</x:f>
        <x:v>0.1</x:v>
      </x:c>
      <x:c r="AA2247" s="28" t="n">
        <x:v>218.34</x:v>
      </x:c>
      <x:c r="AB2247" s="28" t="n">
        <x:v>1341.59</x:v>
      </x:c>
      <x:c r="AC2247" s="28" t="str">
        <x:v>BOB</x:v>
      </x:c>
      <x:c r="AD2247" s="28" t="n">
        <x:f>IF(AC2247="USD",AB2247*'Parametros'!$B$4,AB2247)</x:f>
        <x:v>1341.59</x:v>
      </x:c>
      <x:c r="AE2247" s="28" t="n">
        <x:f>W2247*X2247*(1-Z2247)</x:f>
        <x:v>1341.585</x:v>
      </x:c>
      <x:c r="AF2247" s="28" t="n">
        <x:f>W2247*AA2247</x:f>
        <x:v>1091.7</x:v>
      </x:c>
      <x:c r="AG2247" s="28" t="n">
        <x:f>AE2247-AF2247</x:f>
        <x:v>249.885</x:v>
      </x:c>
      <x:c r="AH2247" s="20" t="n">
        <x:f>IF(AE2247&gt;0,AG2247/AE2247,"")</x:f>
        <x:v>0.1862610270687284</x:v>
      </x:c>
      <x:c r="AI2247" s="28" t="n">
        <x:v>73184.18</x:v>
      </x:c>
      <x:c r="AJ2247" s="28"/>
      <x:c r="AK2247"/>
      <x:c r="AL2247" t="str">
        <x:v>Completado</x:v>
      </x:c>
      <x:c r="AM2247" t="str">
        <x:f>IF(W2247&lt;0,"Devuelto",AL2247)</x:f>
        <x:v>Completado</x:v>
      </x:c>
      <x:c r="AN2247" t="str">
        <x:v>Tarjeta</x:v>
      </x:c>
      <x:c r="AO2247" s="29" t="str">
        <x:v>Sin observación</x:v>
      </x:c>
      <x:c r="AP2247" t="str">
        <x:f>IF(D2247="","No","Sí")</x:f>
        <x:v>Sí</x:v>
      </x:c>
    </x:row>
    <x:row r="2248">
      <x:c r="A2248" t="n">
        <x:v>2248</x:v>
      </x:c>
      <x:c r="B2248" t="str">
        <x:v>VT0010671</x:v>
      </x:c>
      <x:c r="C2248" t="str">
        <x:v>45851</x:v>
      </x:c>
      <x:c r="D2248" s="27" t="n">
        <x:v>45851</x:v>
      </x:c>
      <x:c r="E2248" t="n">
        <x:f>IF(D2248="","",YEAR(D2248))</x:f>
        <x:v>2025</x:v>
      </x:c>
      <x:c r="F2248" t="n">
        <x:f>IF(D2248="","",MONTH(D2248))</x:f>
        <x:v>7</x:v>
      </x:c>
      <x:c r="G2248" t="str">
        <x:f>IF(D2248="","Fecha no disponible",TEXT(D2248,"mmmm"))</x:f>
        <x:v>July</x:v>
      </x:c>
      <x:c r="H2248" t="str">
        <x:f>IF(D2248="","Fecha no disponible",TEXT(D2248,"yyyy-mm"))</x:f>
        <x:v>2025-07</x:v>
      </x:c>
      <x:c r="I2248" t="str">
        <x:f>IF(D2248="","Fecha no disponible","T"&amp;ROUNDUP(MONTH(D2248)/3,0))</x:f>
        <x:v>T3</x:v>
      </x:c>
      <x:c r="J2248" t="str">
        <x:v>T008</x:v>
      </x:c>
      <x:c r="K2248" t="str">
        <x:v>Tienda Santa Cruz 4</x:v>
      </x:c>
      <x:c r="L2248" t="str">
        <x:v>Barrio</x:v>
      </x:c>
      <x:c r="M2248" t="str">
        <x:v>Santa Cruz</x:v>
      </x:c>
      <x:c r="N2248" t="str">
        <x:f>IFERROR(VLOOKUP(M2248,'Mapeos'!$A$4:$B$30,2,FALSE),M2248)</x:f>
        <x:v>Santa Cruz</x:v>
      </x:c>
      <x:c r="O2248" t="str">
        <x:v>C01237</x:v>
      </x:c>
      <x:c r="P2248" t="str">
        <x:v>Masivo</x:v>
      </x:c>
      <x:c r="Q2248" t="str">
        <x:v>P0076</x:v>
      </x:c>
      <x:c r="R2248" t="str">
        <x:v>Hogar</x:v>
      </x:c>
      <x:c r="S2248" t="str">
        <x:v>Marca B</x:v>
      </x:c>
      <x:c r="T2248" t="str">
        <x:v>WhatsApp</x:v>
      </x:c>
      <x:c r="U2248" t="str">
        <x:f>IFERROR(VLOOKUP(T2248,'Mapeos'!$D$4:$E$25,2,FALSE),T2248)</x:f>
        <x:v>WhatsApp</x:v>
      </x:c>
      <x:c r="V2248" t="str">
        <x:v>V008</x:v>
      </x:c>
      <x:c r="W2248" t="n">
        <x:v>1</x:v>
      </x:c>
      <x:c r="X2248" s="28" t="n">
        <x:v>266.62</x:v>
      </x:c>
      <x:c r="Y2248" s="20" t="n">
        <x:v>0</x:v>
      </x:c>
      <x:c r="Z2248" s="20" t="n">
        <x:f>IF(Y2248&gt;1,Y2248/100,Y2248)</x:f>
        <x:v>0</x:v>
      </x:c>
      <x:c r="AA2248" s="28" t="n">
        <x:v>166.79</x:v>
      </x:c>
      <x:c r="AB2248" s="28" t="n">
        <x:v>266.62</x:v>
      </x:c>
      <x:c r="AC2248" s="28" t="str">
        <x:v>BOB</x:v>
      </x:c>
      <x:c r="AD2248" s="28" t="n">
        <x:f>IF(AC2248="USD",AB2248*'Parametros'!$B$4,AB2248)</x:f>
        <x:v>266.62</x:v>
      </x:c>
      <x:c r="AE2248" s="28" t="n">
        <x:f>W2248*X2248*(1-Z2248)</x:f>
        <x:v>266.62</x:v>
      </x:c>
      <x:c r="AF2248" s="28" t="n">
        <x:f>W2248*AA2248</x:f>
        <x:v>166.79</x:v>
      </x:c>
      <x:c r="AG2248" s="28" t="n">
        <x:f>AE2248-AF2248</x:f>
        <x:v>99.83000000000001</x:v>
      </x:c>
      <x:c r="AH2248" s="20" t="n">
        <x:f>IF(AE2248&gt;0,AG2248/AE2248,"")</x:f>
        <x:v>0.3744280249043583</x:v>
      </x:c>
      <x:c r="AI2248" s="28" t="n">
        <x:v>63917.04</x:v>
      </x:c>
      <x:c r="AJ2248" s="28"/>
      <x:c r="AK2248"/>
      <x:c r="AL2248" t="str">
        <x:v>Completado</x:v>
      </x:c>
      <x:c r="AM2248" t="str">
        <x:f>IF(W2248&lt;0,"Devuelto",AL2248)</x:f>
        <x:v>Completado</x:v>
      </x:c>
      <x:c r="AN2248" t="str">
        <x:v>Efectivo</x:v>
      </x:c>
      <x:c r="AO2248" s="29" t="str">
        <x:v>Sin observación</x:v>
      </x:c>
      <x:c r="AP2248" t="str">
        <x:f>IF(D2248="","No","Sí")</x:f>
        <x:v>Sí</x:v>
      </x:c>
    </x:row>
    <x:row r="2249">
      <x:c r="A2249" t="n">
        <x:v>2249</x:v>
      </x:c>
      <x:c r="B2249" t="str">
        <x:v>VT0010675</x:v>
      </x:c>
      <x:c r="C2249" t="str">
        <x:v>46188</x:v>
      </x:c>
      <x:c r="D2249" s="27" t="n">
        <x:v>46188</x:v>
      </x:c>
      <x:c r="E2249" t="n">
        <x:f>IF(D2249="","",YEAR(D2249))</x:f>
        <x:v>2026</x:v>
      </x:c>
      <x:c r="F2249" t="n">
        <x:f>IF(D2249="","",MONTH(D2249))</x:f>
        <x:v>6</x:v>
      </x:c>
      <x:c r="G2249" t="str">
        <x:f>IF(D2249="","Fecha no disponible",TEXT(D2249,"mmmm"))</x:f>
        <x:v>June</x:v>
      </x:c>
      <x:c r="H2249" t="str">
        <x:f>IF(D2249="","Fecha no disponible",TEXT(D2249,"yyyy-mm"))</x:f>
        <x:v>2026-06</x:v>
      </x:c>
      <x:c r="I2249" t="str">
        <x:f>IF(D2249="","Fecha no disponible","T"&amp;ROUNDUP(MONTH(D2249)/3,0))</x:f>
        <x:v>T2</x:v>
      </x:c>
      <x:c r="J2249" t="str">
        <x:v>T008</x:v>
      </x:c>
      <x:c r="K2249" t="str">
        <x:v>Tienda Santa Cruz 4</x:v>
      </x:c>
      <x:c r="L2249" t="str">
        <x:v>Barrio</x:v>
      </x:c>
      <x:c r="M2249" t="str">
        <x:v>Santa Cruz</x:v>
      </x:c>
      <x:c r="N2249" t="str">
        <x:f>IFERROR(VLOOKUP(M2249,'Mapeos'!$A$4:$B$30,2,FALSE),M2249)</x:f>
        <x:v>Santa Cruz</x:v>
      </x:c>
      <x:c r="O2249" t="str">
        <x:v>C00669</x:v>
      </x:c>
      <x:c r="P2249" t="str">
        <x:v>Frecuente</x:v>
      </x:c>
      <x:c r="Q2249" t="str">
        <x:v>P0089</x:v>
      </x:c>
      <x:c r="R2249" t="str">
        <x:v>Deportes</x:v>
      </x:c>
      <x:c r="S2249" t="str">
        <x:v>Marca A</x:v>
      </x:c>
      <x:c r="T2249" t="str">
        <x:v>Tienda</x:v>
      </x:c>
      <x:c r="U2249" t="str">
        <x:f>IFERROR(VLOOKUP(T2249,'Mapeos'!$D$4:$E$25,2,FALSE),T2249)</x:f>
        <x:v>Tienda</x:v>
      </x:c>
      <x:c r="V2249" t="str">
        <x:v>V016</x:v>
      </x:c>
      <x:c r="W2249" t="n">
        <x:v>1</x:v>
      </x:c>
      <x:c r="X2249" s="28" t="n">
        <x:v>125.71</x:v>
      </x:c>
      <x:c r="Y2249" s="20" t="n">
        <x:v>0.1</x:v>
      </x:c>
      <x:c r="Z2249" s="20" t="n">
        <x:f>IF(Y2249&gt;1,Y2249/100,Y2249)</x:f>
        <x:v>0.1</x:v>
      </x:c>
      <x:c r="AA2249" s="28" t="n">
        <x:v>96.49</x:v>
      </x:c>
      <x:c r="AB2249" s="28" t="n">
        <x:v>113.14</x:v>
      </x:c>
      <x:c r="AC2249" s="28" t="str">
        <x:v>BOB</x:v>
      </x:c>
      <x:c r="AD2249" s="28" t="n">
        <x:f>IF(AC2249="USD",AB2249*'Parametros'!$B$4,AB2249)</x:f>
        <x:v>113.14</x:v>
      </x:c>
      <x:c r="AE2249" s="28" t="n">
        <x:f>W2249*X2249*(1-Z2249)</x:f>
        <x:v>113.139</x:v>
      </x:c>
      <x:c r="AF2249" s="28" t="n">
        <x:f>W2249*AA2249</x:f>
        <x:v>96.49</x:v>
      </x:c>
      <x:c r="AG2249" s="28" t="n">
        <x:f>AE2249-AF2249</x:f>
        <x:v>16.649</x:v>
      </x:c>
      <x:c r="AH2249" s="20" t="n">
        <x:f>IF(AE2249&gt;0,AG2249/AE2249,"")</x:f>
        <x:v>0.1471552691821565</x:v>
      </x:c>
      <x:c r="AI2249" s="28" t="n">
        <x:v>149211.6</x:v>
      </x:c>
      <x:c r="AJ2249" s="28"/>
      <x:c r="AK2249"/>
      <x:c r="AL2249" t="str">
        <x:v>Completado</x:v>
      </x:c>
      <x:c r="AM2249" t="str">
        <x:f>IF(W2249&lt;0,"Devuelto",AL2249)</x:f>
        <x:v>Completado</x:v>
      </x:c>
      <x:c r="AN2249" t="str">
        <x:v>QR</x:v>
      </x:c>
      <x:c r="AO2249" s="29" t="str">
        <x:v>Sin observación</x:v>
      </x:c>
      <x:c r="AP2249" t="str">
        <x:f>IF(D2249="","No","Sí")</x:f>
        <x:v>Sí</x:v>
      </x:c>
    </x:row>
    <x:row r="2250">
      <x:c r="A2250" t="n">
        <x:v>2250</x:v>
      </x:c>
      <x:c r="B2250" t="str">
        <x:v>VT0010680</x:v>
      </x:c>
      <x:c r="C2250" t="str">
        <x:v>46184</x:v>
      </x:c>
      <x:c r="D2250" s="27" t="n">
        <x:v>46184</x:v>
      </x:c>
      <x:c r="E2250" t="n">
        <x:f>IF(D2250="","",YEAR(D2250))</x:f>
        <x:v>2026</x:v>
      </x:c>
      <x:c r="F2250" t="n">
        <x:f>IF(D2250="","",MONTH(D2250))</x:f>
        <x:v>6</x:v>
      </x:c>
      <x:c r="G2250" t="str">
        <x:f>IF(D2250="","Fecha no disponible",TEXT(D2250,"mmmm"))</x:f>
        <x:v>June</x:v>
      </x:c>
      <x:c r="H2250" t="str">
        <x:f>IF(D2250="","Fecha no disponible",TEXT(D2250,"yyyy-mm"))</x:f>
        <x:v>2026-06</x:v>
      </x:c>
      <x:c r="I2250" t="str">
        <x:f>IF(D2250="","Fecha no disponible","T"&amp;ROUNDUP(MONTH(D2250)/3,0))</x:f>
        <x:v>T2</x:v>
      </x:c>
      <x:c r="J2250" t="str">
        <x:v>T014</x:v>
      </x:c>
      <x:c r="K2250" t="str">
        <x:v>Tienda Potosí 2</x:v>
      </x:c>
      <x:c r="L2250" t="str">
        <x:v>Barrio</x:v>
      </x:c>
      <x:c r="M2250" t="str">
        <x:v>Potosí</x:v>
      </x:c>
      <x:c r="N2250" t="str">
        <x:f>IFERROR(VLOOKUP(M2250,'Mapeos'!$A$4:$B$30,2,FALSE),M2250)</x:f>
        <x:v>Potosí</x:v>
      </x:c>
      <x:c r="O2250" t="str">
        <x:v>C01564</x:v>
      </x:c>
      <x:c r="P2250" t="str">
        <x:v>Empresa</x:v>
      </x:c>
      <x:c r="Q2250" t="str">
        <x:v>P0072</x:v>
      </x:c>
      <x:c r="R2250" t="str">
        <x:v>Hogar</x:v>
      </x:c>
      <x:c r="S2250" t="str">
        <x:v>Marca C</x:v>
      </x:c>
      <x:c r="T2250" t="str">
        <x:v>WhatsApp</x:v>
      </x:c>
      <x:c r="U2250" t="str">
        <x:f>IFERROR(VLOOKUP(T2250,'Mapeos'!$D$4:$E$25,2,FALSE),T2250)</x:f>
        <x:v>WhatsApp</x:v>
      </x:c>
      <x:c r="V2250" t="str">
        <x:v>V029</x:v>
      </x:c>
      <x:c r="W2250" t="n">
        <x:v>1</x:v>
      </x:c>
      <x:c r="X2250" s="28" t="n">
        <x:v>408.95</x:v>
      </x:c>
      <x:c r="Y2250" s="20" t="n">
        <x:v>0</x:v>
      </x:c>
      <x:c r="Z2250" s="20" t="n">
        <x:f>IF(Y2250&gt;1,Y2250/100,Y2250)</x:f>
        <x:v>0</x:v>
      </x:c>
      <x:c r="AA2250" s="28" t="n">
        <x:v>229.89</x:v>
      </x:c>
      <x:c r="AB2250" s="28" t="n">
        <x:v>408.95</x:v>
      </x:c>
      <x:c r="AC2250" s="28" t="str">
        <x:v>BOB</x:v>
      </x:c>
      <x:c r="AD2250" s="28" t="n">
        <x:f>IF(AC2250="USD",AB2250*'Parametros'!$B$4,AB2250)</x:f>
        <x:v>408.95</x:v>
      </x:c>
      <x:c r="AE2250" s="28" t="n">
        <x:f>W2250*X2250*(1-Z2250)</x:f>
        <x:v>408.95</x:v>
      </x:c>
      <x:c r="AF2250" s="28" t="n">
        <x:f>W2250*AA2250</x:f>
        <x:v>229.89</x:v>
      </x:c>
      <x:c r="AG2250" s="28" t="n">
        <x:f>AE2250-AF2250</x:f>
        <x:v>179.06</x:v>
      </x:c>
      <x:c r="AH2250" s="20" t="n">
        <x:f>IF(AE2250&gt;0,AG2250/AE2250,"")</x:f>
        <x:v>0.437853038268737</x:v>
      </x:c>
      <x:c r="AI2250" s="28" t="n">
        <x:v>74147.64</x:v>
      </x:c>
      <x:c r="AJ2250" s="28"/>
      <x:c r="AK2250"/>
      <x:c r="AL2250" t="str">
        <x:v>Completado</x:v>
      </x:c>
      <x:c r="AM2250" t="str">
        <x:f>IF(W2250&lt;0,"Devuelto",AL2250)</x:f>
        <x:v>Completado</x:v>
      </x:c>
      <x:c r="AN2250" t="str">
        <x:v>Efectivo</x:v>
      </x:c>
      <x:c r="AO2250" s="29" t="str">
        <x:v>Sin observación</x:v>
      </x:c>
      <x:c r="AP2250" t="str">
        <x:f>IF(D2250="","No","Sí")</x:f>
        <x:v>Sí</x:v>
      </x:c>
    </x:row>
    <x:row r="2251">
      <x:c r="A2251" t="n">
        <x:v>2251</x:v>
      </x:c>
      <x:c r="B2251" t="str">
        <x:v>VT0010685</x:v>
      </x:c>
      <x:c r="C2251" t="str">
        <x:v>45437</x:v>
      </x:c>
      <x:c r="D2251" s="27" t="n">
        <x:v>45437</x:v>
      </x:c>
      <x:c r="E2251" t="n">
        <x:f>IF(D2251="","",YEAR(D2251))</x:f>
        <x:v>2024</x:v>
      </x:c>
      <x:c r="F2251" t="n">
        <x:f>IF(D2251="","",MONTH(D2251))</x:f>
        <x:v>5</x:v>
      </x:c>
      <x:c r="G2251" t="str">
        <x:f>IF(D2251="","Fecha no disponible",TEXT(D2251,"mmmm"))</x:f>
        <x:v>May</x:v>
      </x:c>
      <x:c r="H2251" t="str">
        <x:f>IF(D2251="","Fecha no disponible",TEXT(D2251,"yyyy-mm"))</x:f>
        <x:v>2024-05</x:v>
      </x:c>
      <x:c r="I2251" t="str">
        <x:f>IF(D2251="","Fecha no disponible","T"&amp;ROUNDUP(MONTH(D2251)/3,0))</x:f>
        <x:v>T2</x:v>
      </x:c>
      <x:c r="J2251" t="str">
        <x:v>T005</x:v>
      </x:c>
      <x:c r="K2251" t="str">
        <x:v>Tienda Santa Cruz 1</x:v>
      </x:c>
      <x:c r="L2251" t="str">
        <x:v>Centro</x:v>
      </x:c>
      <x:c r="M2251" t="str">
        <x:v>Santa Cruz</x:v>
      </x:c>
      <x:c r="N2251" t="str">
        <x:f>IFERROR(VLOOKUP(M2251,'Mapeos'!$A$4:$B$30,2,FALSE),M2251)</x:f>
        <x:v>Santa Cruz</x:v>
      </x:c>
      <x:c r="O2251" t="str">
        <x:v>C01201</x:v>
      </x:c>
      <x:c r="P2251" t="str">
        <x:v>Masivo</x:v>
      </x:c>
      <x:c r="Q2251" t="str">
        <x:v>P0019</x:v>
      </x:c>
      <x:c r="R2251" t="str">
        <x:v>Electrónica</x:v>
      </x:c>
      <x:c r="S2251" t="str">
        <x:v>Marca A</x:v>
      </x:c>
      <x:c r="T2251" t="str">
        <x:v>Tienda</x:v>
      </x:c>
      <x:c r="U2251" t="str">
        <x:f>IFERROR(VLOOKUP(T2251,'Mapeos'!$D$4:$E$25,2,FALSE),T2251)</x:f>
        <x:v>Tienda</x:v>
      </x:c>
      <x:c r="V2251" t="str">
        <x:v>V035</x:v>
      </x:c>
      <x:c r="W2251" t="n">
        <x:v>1</x:v>
      </x:c>
      <x:c r="X2251" s="28" t="n">
        <x:v>250.01</x:v>
      </x:c>
      <x:c r="Y2251" s="20" t="n">
        <x:v>0.15</x:v>
      </x:c>
      <x:c r="Z2251" s="20" t="n">
        <x:f>IF(Y2251&gt;1,Y2251/100,Y2251)</x:f>
        <x:v>0.15</x:v>
      </x:c>
      <x:c r="AA2251" s="28" t="n">
        <x:v>149.37</x:v>
      </x:c>
      <x:c r="AB2251" s="28" t="n">
        <x:v>212.51</x:v>
      </x:c>
      <x:c r="AC2251" s="28" t="str">
        <x:v>BOB</x:v>
      </x:c>
      <x:c r="AD2251" s="28" t="n">
        <x:f>IF(AC2251="USD",AB2251*'Parametros'!$B$4,AB2251)</x:f>
        <x:v>212.51</x:v>
      </x:c>
      <x:c r="AE2251" s="28" t="n">
        <x:f>W2251*X2251*(1-Z2251)</x:f>
        <x:v>212.5085</x:v>
      </x:c>
      <x:c r="AF2251" s="28" t="n">
        <x:f>W2251*AA2251</x:f>
        <x:v>149.37</x:v>
      </x:c>
      <x:c r="AG2251" s="28" t="n">
        <x:f>AE2251-AF2251</x:f>
        <x:v>63.13849999999999</x:v>
      </x:c>
      <x:c r="AH2251" s="20" t="n">
        <x:f>IF(AE2251&gt;0,AG2251/AE2251,"")</x:f>
        <x:v>0.29711046852243556</x:v>
      </x:c>
      <x:c r="AI2251" s="28" t="n">
        <x:v>158173.98</x:v>
      </x:c>
      <x:c r="AJ2251" s="28"/>
      <x:c r="AK2251"/>
      <x:c r="AL2251" t="str">
        <x:v>Completado</x:v>
      </x:c>
      <x:c r="AM2251" t="str">
        <x:f>IF(W2251&lt;0,"Devuelto",AL2251)</x:f>
        <x:v>Completado</x:v>
      </x:c>
      <x:c r="AN2251" t="str">
        <x:v>Transferencia</x:v>
      </x:c>
      <x:c r="AO2251" s="29" t="str">
        <x:v>Sin observación</x:v>
      </x:c>
      <x:c r="AP2251" t="str">
        <x:f>IF(D2251="","No","Sí")</x:f>
        <x:v>Sí</x:v>
      </x:c>
    </x:row>
    <x:row r="2252">
      <x:c r="A2252" t="n">
        <x:v>2252</x:v>
      </x:c>
      <x:c r="B2252" t="str">
        <x:v>VT0010690</x:v>
      </x:c>
      <x:c r="C2252" t="str">
        <x:v>46139</x:v>
      </x:c>
      <x:c r="D2252" s="27" t="n">
        <x:v>46139</x:v>
      </x:c>
      <x:c r="E2252" t="n">
        <x:f>IF(D2252="","",YEAR(D2252))</x:f>
        <x:v>2026</x:v>
      </x:c>
      <x:c r="F2252" t="n">
        <x:f>IF(D2252="","",MONTH(D2252))</x:f>
        <x:v>4</x:v>
      </x:c>
      <x:c r="G2252" t="str">
        <x:f>IF(D2252="","Fecha no disponible",TEXT(D2252,"mmmm"))</x:f>
        <x:v>April</x:v>
      </x:c>
      <x:c r="H2252" t="str">
        <x:f>IF(D2252="","Fecha no disponible",TEXT(D2252,"yyyy-mm"))</x:f>
        <x:v>2026-04</x:v>
      </x:c>
      <x:c r="I2252" t="str">
        <x:f>IF(D2252="","Fecha no disponible","T"&amp;ROUNDUP(MONTH(D2252)/3,0))</x:f>
        <x:v>T2</x:v>
      </x:c>
      <x:c r="J2252" t="str">
        <x:v>T012</x:v>
      </x:c>
      <x:c r="K2252" t="str">
        <x:v>Tienda Cochabamba 4</x:v>
      </x:c>
      <x:c r="L2252" t="str">
        <x:v>Centro</x:v>
      </x:c>
      <x:c r="M2252" t="str">
        <x:v>Cochabamba</x:v>
      </x:c>
      <x:c r="N2252" t="str">
        <x:f>IFERROR(VLOOKUP(M2252,'Mapeos'!$A$4:$B$30,2,FALSE),M2252)</x:f>
        <x:v>Cochabamba</x:v>
      </x:c>
      <x:c r="O2252" t="str">
        <x:v>C00632</x:v>
      </x:c>
      <x:c r="P2252" t="str">
        <x:v>Masivo</x:v>
      </x:c>
      <x:c r="Q2252" t="str">
        <x:v>P0044</x:v>
      </x:c>
      <x:c r="R2252" t="str">
        <x:v>Hogar</x:v>
      </x:c>
      <x:c r="S2252" t="str">
        <x:v>Marca B</x:v>
      </x:c>
      <x:c r="T2252" t="str">
        <x:v>Marketplace</x:v>
      </x:c>
      <x:c r="U2252" t="str">
        <x:f>IFERROR(VLOOKUP(T2252,'Mapeos'!$D$4:$E$25,2,FALSE),T2252)</x:f>
        <x:v>Marketplace</x:v>
      </x:c>
      <x:c r="V2252" t="str">
        <x:v>V021</x:v>
      </x:c>
      <x:c r="W2252" t="n">
        <x:v>3</x:v>
      </x:c>
      <x:c r="X2252" s="28" t="n">
        <x:v>165.49</x:v>
      </x:c>
      <x:c r="Y2252" s="20" t="n">
        <x:v>0</x:v>
      </x:c>
      <x:c r="Z2252" s="20" t="n">
        <x:f>IF(Y2252&gt;1,Y2252/100,Y2252)</x:f>
        <x:v>0</x:v>
      </x:c>
      <x:c r="AA2252" s="28" t="n">
        <x:v>90.08</x:v>
      </x:c>
      <x:c r="AB2252" s="28" t="n">
        <x:v>496.47</x:v>
      </x:c>
      <x:c r="AC2252" s="28" t="str">
        <x:v>BOB</x:v>
      </x:c>
      <x:c r="AD2252" s="28" t="n">
        <x:f>IF(AC2252="USD",AB2252*'Parametros'!$B$4,AB2252)</x:f>
        <x:v>496.47</x:v>
      </x:c>
      <x:c r="AE2252" s="28" t="n">
        <x:f>W2252*X2252*(1-Z2252)</x:f>
        <x:v>496.47</x:v>
      </x:c>
      <x:c r="AF2252" s="28" t="n">
        <x:f>W2252*AA2252</x:f>
        <x:v>270.24</x:v>
      </x:c>
      <x:c r="AG2252" s="28" t="n">
        <x:f>AE2252-AF2252</x:f>
        <x:v>226.23000000000002</x:v>
      </x:c>
      <x:c r="AH2252" s="20" t="n">
        <x:f>IF(AE2252&gt;0,AG2252/AE2252,"")</x:f>
        <x:v>0.45567708018611397</x:v>
      </x:c>
      <x:c r="AI2252" s="28" t="n">
        <x:v>89996.36</x:v>
      </x:c>
      <x:c r="AJ2252" s="28"/>
      <x:c r="AK2252"/>
      <x:c r="AL2252" t="str">
        <x:v>Completado</x:v>
      </x:c>
      <x:c r="AM2252" t="str">
        <x:f>IF(W2252&lt;0,"Devuelto",AL2252)</x:f>
        <x:v>Completado</x:v>
      </x:c>
      <x:c r="AN2252" t="str">
        <x:v>Transferencia</x:v>
      </x:c>
      <x:c r="AO2252" s="29" t="str">
        <x:v>Sin observación</x:v>
      </x:c>
      <x:c r="AP2252" t="str">
        <x:f>IF(D2252="","No","Sí")</x:f>
        <x:v>Sí</x:v>
      </x:c>
    </x:row>
    <x:row r="2253">
      <x:c r="A2253" t="n">
        <x:v>2253</x:v>
      </x:c>
      <x:c r="B2253" t="str">
        <x:v>VT0010694</x:v>
      </x:c>
      <x:c r="C2253" t="str">
        <x:v>45643</x:v>
      </x:c>
      <x:c r="D2253" s="27" t="n">
        <x:v>45643</x:v>
      </x:c>
      <x:c r="E2253" t="n">
        <x:f>IF(D2253="","",YEAR(D2253))</x:f>
        <x:v>2024</x:v>
      </x:c>
      <x:c r="F2253" t="n">
        <x:f>IF(D2253="","",MONTH(D2253))</x:f>
        <x:v>12</x:v>
      </x:c>
      <x:c r="G2253" t="str">
        <x:f>IF(D2253="","Fecha no disponible",TEXT(D2253,"mmmm"))</x:f>
        <x:v>December</x:v>
      </x:c>
      <x:c r="H2253" t="str">
        <x:f>IF(D2253="","Fecha no disponible",TEXT(D2253,"yyyy-mm"))</x:f>
        <x:v>2024-12</x:v>
      </x:c>
      <x:c r="I2253" t="str">
        <x:f>IF(D2253="","Fecha no disponible","T"&amp;ROUNDUP(MONTH(D2253)/3,0))</x:f>
        <x:v>T4</x:v>
      </x:c>
      <x:c r="J2253" t="str">
        <x:v>T001</x:v>
      </x:c>
      <x:c r="K2253" t="str">
        <x:v>Tienda La Paz 1</x:v>
      </x:c>
      <x:c r="L2253" t="str">
        <x:v>Barrio</x:v>
      </x:c>
      <x:c r="M2253" t="str">
        <x:v>La Paz</x:v>
      </x:c>
      <x:c r="N2253" t="str">
        <x:f>IFERROR(VLOOKUP(M2253,'Mapeos'!$A$4:$B$30,2,FALSE),M2253)</x:f>
        <x:v>La Paz</x:v>
      </x:c>
      <x:c r="O2253" t="str">
        <x:v>C00119</x:v>
      </x:c>
      <x:c r="P2253" t="str">
        <x:v>Empresa</x:v>
      </x:c>
      <x:c r="Q2253" t="str">
        <x:v>P0086</x:v>
      </x:c>
      <x:c r="R2253" t="str">
        <x:v>Electrónica</x:v>
      </x:c>
      <x:c r="S2253" t="str">
        <x:v>Marca C</x:v>
      </x:c>
      <x:c r="T2253" t="str">
        <x:v>Tienda</x:v>
      </x:c>
      <x:c r="U2253" t="str">
        <x:f>IFERROR(VLOOKUP(T2253,'Mapeos'!$D$4:$E$25,2,FALSE),T2253)</x:f>
        <x:v>Tienda</x:v>
      </x:c>
      <x:c r="V2253" t="str">
        <x:v>V023</x:v>
      </x:c>
      <x:c r="W2253" t="n">
        <x:v>1</x:v>
      </x:c>
      <x:c r="X2253" s="28" t="n">
        <x:v>386.38</x:v>
      </x:c>
      <x:c r="Y2253" s="20" t="n">
        <x:v>0</x:v>
      </x:c>
      <x:c r="Z2253" s="20" t="n">
        <x:f>IF(Y2253&gt;1,Y2253/100,Y2253)</x:f>
        <x:v>0</x:v>
      </x:c>
      <x:c r="AA2253" s="28" t="n">
        <x:v>240.45</x:v>
      </x:c>
      <x:c r="AB2253" s="28" t="n">
        <x:v>386.38</x:v>
      </x:c>
      <x:c r="AC2253" s="28" t="str">
        <x:v>BOB</x:v>
      </x:c>
      <x:c r="AD2253" s="28" t="n">
        <x:f>IF(AC2253="USD",AB2253*'Parametros'!$B$4,AB2253)</x:f>
        <x:v>386.38</x:v>
      </x:c>
      <x:c r="AE2253" s="28" t="n">
        <x:f>W2253*X2253*(1-Z2253)</x:f>
        <x:v>386.38</x:v>
      </x:c>
      <x:c r="AF2253" s="28" t="n">
        <x:f>W2253*AA2253</x:f>
        <x:v>240.45</x:v>
      </x:c>
      <x:c r="AG2253" s="28" t="n">
        <x:f>AE2253-AF2253</x:f>
        <x:v>145.93</x:v>
      </x:c>
      <x:c r="AH2253" s="20" t="n">
        <x:f>IF(AE2253&gt;0,AG2253/AE2253,"")</x:f>
        <x:v>0.3776851803923599</x:v>
      </x:c>
      <x:c r="AI2253" s="28" t="n">
        <x:v>138159.07</x:v>
      </x:c>
      <x:c r="AJ2253" s="28"/>
      <x:c r="AK2253"/>
      <x:c r="AL2253" t="str">
        <x:v>Completado</x:v>
      </x:c>
      <x:c r="AM2253" t="str">
        <x:f>IF(W2253&lt;0,"Devuelto",AL2253)</x:f>
        <x:v>Completado</x:v>
      </x:c>
      <x:c r="AN2253" t="str">
        <x:v>QR</x:v>
      </x:c>
      <x:c r="AO2253" s="29" t="str">
        <x:v>Sin observación</x:v>
      </x:c>
      <x:c r="AP2253" t="str">
        <x:f>IF(D2253="","No","Sí")</x:f>
        <x:v>Sí</x:v>
      </x:c>
    </x:row>
    <x:row r="2254">
      <x:c r="A2254" t="n">
        <x:v>2254</x:v>
      </x:c>
      <x:c r="B2254" t="str">
        <x:v>VT0010699</x:v>
      </x:c>
      <x:c r="C2254" t="str">
        <x:v>46052</x:v>
      </x:c>
      <x:c r="D2254" s="27" t="n">
        <x:v>46052</x:v>
      </x:c>
      <x:c r="E2254" t="n">
        <x:f>IF(D2254="","",YEAR(D2254))</x:f>
        <x:v>2026</x:v>
      </x:c>
      <x:c r="F2254" t="n">
        <x:f>IF(D2254="","",MONTH(D2254))</x:f>
        <x:v>1</x:v>
      </x:c>
      <x:c r="G2254" t="str">
        <x:f>IF(D2254="","Fecha no disponible",TEXT(D2254,"mmmm"))</x:f>
        <x:v>January</x:v>
      </x:c>
      <x:c r="H2254" t="str">
        <x:f>IF(D2254="","Fecha no disponible",TEXT(D2254,"yyyy-mm"))</x:f>
        <x:v>2026-01</x:v>
      </x:c>
      <x:c r="I2254" t="str">
        <x:f>IF(D2254="","Fecha no disponible","T"&amp;ROUNDUP(MONTH(D2254)/3,0))</x:f>
        <x:v>T1</x:v>
      </x:c>
      <x:c r="J2254" t="str">
        <x:v>T012</x:v>
      </x:c>
      <x:c r="K2254" t="str">
        <x:v>Tienda Cochabamba 4</x:v>
      </x:c>
      <x:c r="L2254" t="str">
        <x:v>Centro</x:v>
      </x:c>
      <x:c r="M2254" t="str">
        <x:v>Cochabamba</x:v>
      </x:c>
      <x:c r="N2254" t="str">
        <x:f>IFERROR(VLOOKUP(M2254,'Mapeos'!$A$4:$B$30,2,FALSE),M2254)</x:f>
        <x:v>Cochabamba</x:v>
      </x:c>
      <x:c r="O2254" t="str">
        <x:v>C00564</x:v>
      </x:c>
      <x:c r="P2254" t="str">
        <x:v>Frecuente</x:v>
      </x:c>
      <x:c r="Q2254" t="str">
        <x:v>P0022</x:v>
      </x:c>
      <x:c r="R2254" t="str">
        <x:v>Cuidado Personal</x:v>
      </x:c>
      <x:c r="S2254" t="str">
        <x:v>Marca D</x:v>
      </x:c>
      <x:c r="T2254" t="str">
        <x:v>WhatsApp</x:v>
      </x:c>
      <x:c r="U2254" t="str">
        <x:f>IFERROR(VLOOKUP(T2254,'Mapeos'!$D$4:$E$25,2,FALSE),T2254)</x:f>
        <x:v>WhatsApp</x:v>
      </x:c>
      <x:c r="V2254" t="str">
        <x:v>V013</x:v>
      </x:c>
      <x:c r="W2254" t="n">
        <x:v>11</x:v>
      </x:c>
      <x:c r="X2254" s="28" t="n">
        <x:v>59.98</x:v>
      </x:c>
      <x:c r="Y2254" s="20" t="n">
        <x:v>0.25</x:v>
      </x:c>
      <x:c r="Z2254" s="20" t="n">
        <x:f>IF(Y2254&gt;1,Y2254/100,Y2254)</x:f>
        <x:v>0.25</x:v>
      </x:c>
      <x:c r="AA2254" s="28" t="n">
        <x:v>39.8</x:v>
      </x:c>
      <x:c r="AB2254" s="28" t="n">
        <x:v>494.83</x:v>
      </x:c>
      <x:c r="AC2254" s="28" t="str">
        <x:v>BOB</x:v>
      </x:c>
      <x:c r="AD2254" s="28" t="n">
        <x:f>IF(AC2254="USD",AB2254*'Parametros'!$B$4,AB2254)</x:f>
        <x:v>494.83</x:v>
      </x:c>
      <x:c r="AE2254" s="28" t="n">
        <x:f>W2254*X2254*(1-Z2254)</x:f>
        <x:v>494.835</x:v>
      </x:c>
      <x:c r="AF2254" s="28" t="n">
        <x:f>W2254*AA2254</x:f>
        <x:v>437.79999999999995</x:v>
      </x:c>
      <x:c r="AG2254" s="28" t="n">
        <x:f>AE2254-AF2254</x:f>
        <x:v>57.035000000000025</x:v>
      </x:c>
      <x:c r="AH2254" s="20" t="n">
        <x:f>IF(AE2254&gt;0,AG2254/AE2254,"")</x:f>
        <x:v>0.11526064243636773</x:v>
      </x:c>
      <x:c r="AI2254" s="28" t="n">
        <x:v>66309.48</x:v>
      </x:c>
      <x:c r="AJ2254" s="28"/>
      <x:c r="AK2254"/>
      <x:c r="AL2254" t="str">
        <x:v>Completado</x:v>
      </x:c>
      <x:c r="AM2254" t="str">
        <x:f>IF(W2254&lt;0,"Devuelto",AL2254)</x:f>
        <x:v>Completado</x:v>
      </x:c>
      <x:c r="AN2254" t="str">
        <x:v>Tarjeta</x:v>
      </x:c>
      <x:c r="AO2254" s="29" t="str">
        <x:v>Sin observación</x:v>
      </x:c>
      <x:c r="AP2254" t="str">
        <x:f>IF(D2254="","No","Sí")</x:f>
        <x:v>Sí</x:v>
      </x:c>
    </x:row>
    <x:row r="2255">
      <x:c r="A2255" t="n">
        <x:v>2255</x:v>
      </x:c>
      <x:c r="B2255" t="str">
        <x:v>VT0010704</x:v>
      </x:c>
      <x:c r="C2255" t="str">
        <x:v>45530</x:v>
      </x:c>
      <x:c r="D2255" s="27" t="n">
        <x:v>45530</x:v>
      </x:c>
      <x:c r="E2255" t="n">
        <x:f>IF(D2255="","",YEAR(D2255))</x:f>
        <x:v>2024</x:v>
      </x:c>
      <x:c r="F2255" t="n">
        <x:f>IF(D2255="","",MONTH(D2255))</x:f>
        <x:v>8</x:v>
      </x:c>
      <x:c r="G2255" t="str">
        <x:f>IF(D2255="","Fecha no disponible",TEXT(D2255,"mmmm"))</x:f>
        <x:v>August</x:v>
      </x:c>
      <x:c r="H2255" t="str">
        <x:f>IF(D2255="","Fecha no disponible",TEXT(D2255,"yyyy-mm"))</x:f>
        <x:v>2024-08</x:v>
      </x:c>
      <x:c r="I2255" t="str">
        <x:f>IF(D2255="","Fecha no disponible","T"&amp;ROUNDUP(MONTH(D2255)/3,0))</x:f>
        <x:v>T3</x:v>
      </x:c>
      <x:c r="J2255" t="str">
        <x:v>T003</x:v>
      </x:c>
      <x:c r="K2255" t="str">
        <x:v>Tienda La Paz 3</x:v>
      </x:c>
      <x:c r="L2255" t="str">
        <x:v>Barrio</x:v>
      </x:c>
      <x:c r="M2255" t="str">
        <x:v>La Paz</x:v>
      </x:c>
      <x:c r="N2255" t="str">
        <x:f>IFERROR(VLOOKUP(M2255,'Mapeos'!$A$4:$B$30,2,FALSE),M2255)</x:f>
        <x:v>La Paz</x:v>
      </x:c>
      <x:c r="O2255" t="str">
        <x:v>C01501</x:v>
      </x:c>
      <x:c r="P2255" t="str">
        <x:v>Empresa</x:v>
      </x:c>
      <x:c r="Q2255" t="str">
        <x:v>P0084</x:v>
      </x:c>
      <x:c r="R2255" t="str">
        <x:v>Alimentos</x:v>
      </x:c>
      <x:c r="S2255" t="str">
        <x:v>Marca D</x:v>
      </x:c>
      <x:c r="T2255" t="str">
        <x:v>Marketplace</x:v>
      </x:c>
      <x:c r="U2255" t="str">
        <x:f>IFERROR(VLOOKUP(T2255,'Mapeos'!$D$4:$E$25,2,FALSE),T2255)</x:f>
        <x:v>Marketplace</x:v>
      </x:c>
      <x:c r="V2255" t="str">
        <x:v>V034</x:v>
      </x:c>
      <x:c r="W2255" t="n">
        <x:v>5</x:v>
      </x:c>
      <x:c r="X2255" s="28" t="n">
        <x:v>36.36</x:v>
      </x:c>
      <x:c r="Y2255" s="20" t="n">
        <x:v>0</x:v>
      </x:c>
      <x:c r="Z2255" s="20" t="n">
        <x:f>IF(Y2255&gt;1,Y2255/100,Y2255)</x:f>
        <x:v>0</x:v>
      </x:c>
      <x:c r="AA2255" s="28" t="n">
        <x:v>20.47</x:v>
      </x:c>
      <x:c r="AB2255" s="28" t="n">
        <x:v>181.8</x:v>
      </x:c>
      <x:c r="AC2255" s="28" t="str">
        <x:v>BOB</x:v>
      </x:c>
      <x:c r="AD2255" s="28" t="n">
        <x:f>IF(AC2255="USD",AB2255*'Parametros'!$B$4,AB2255)</x:f>
        <x:v>181.8</x:v>
      </x:c>
      <x:c r="AE2255" s="28" t="n">
        <x:f>W2255*X2255*(1-Z2255)</x:f>
        <x:v>181.8</x:v>
      </x:c>
      <x:c r="AF2255" s="28" t="n">
        <x:f>W2255*AA2255</x:f>
        <x:v>102.35</x:v>
      </x:c>
      <x:c r="AG2255" s="28" t="n">
        <x:f>AE2255-AF2255</x:f>
        <x:v>79.45000000000002</x:v>
      </x:c>
      <x:c r="AH2255" s="20" t="n">
        <x:f>IF(AE2255&gt;0,AG2255/AE2255,"")</x:f>
        <x:v>0.4370187018701871</x:v>
      </x:c>
      <x:c r="AI2255" s="28" t="n">
        <x:v>67394.5</x:v>
      </x:c>
      <x:c r="AJ2255" s="28"/>
      <x:c r="AK2255"/>
      <x:c r="AL2255" t="str">
        <x:v>Completado</x:v>
      </x:c>
      <x:c r="AM2255" t="str">
        <x:f>IF(W2255&lt;0,"Devuelto",AL2255)</x:f>
        <x:v>Completado</x:v>
      </x:c>
      <x:c r="AN2255" t="str">
        <x:v>Tarjeta</x:v>
      </x:c>
      <x:c r="AO2255" s="29" t="str">
        <x:v>Sin observación</x:v>
      </x:c>
      <x:c r="AP2255" t="str">
        <x:f>IF(D2255="","No","Sí")</x:f>
        <x:v>Sí</x:v>
      </x:c>
    </x:row>
    <x:row r="2256">
      <x:c r="A2256" t="n">
        <x:v>2256</x:v>
      </x:c>
      <x:c r="B2256" t="str">
        <x:v>VT0010709</x:v>
      </x:c>
      <x:c r="C2256" t="str">
        <x:v>45976</x:v>
      </x:c>
      <x:c r="D2256" s="27" t="n">
        <x:v>45976</x:v>
      </x:c>
      <x:c r="E2256" t="n">
        <x:f>IF(D2256="","",YEAR(D2256))</x:f>
        <x:v>2025</x:v>
      </x:c>
      <x:c r="F2256" t="n">
        <x:f>IF(D2256="","",MONTH(D2256))</x:f>
        <x:v>11</x:v>
      </x:c>
      <x:c r="G2256" t="str">
        <x:f>IF(D2256="","Fecha no disponible",TEXT(D2256,"mmmm"))</x:f>
        <x:v>November</x:v>
      </x:c>
      <x:c r="H2256" t="str">
        <x:f>IF(D2256="","Fecha no disponible",TEXT(D2256,"yyyy-mm"))</x:f>
        <x:v>2025-11</x:v>
      </x:c>
      <x:c r="I2256" t="str">
        <x:f>IF(D2256="","Fecha no disponible","T"&amp;ROUNDUP(MONTH(D2256)/3,0))</x:f>
        <x:v>T4</x:v>
      </x:c>
      <x:c r="J2256" t="str">
        <x:v>T006</x:v>
      </x:c>
      <x:c r="K2256" t="str">
        <x:v>Tienda Santa Cruz 2</x:v>
      </x:c>
      <x:c r="L2256" t="str">
        <x:v>Mall</x:v>
      </x:c>
      <x:c r="M2256" t="str">
        <x:v>Santa Cruz</x:v>
      </x:c>
      <x:c r="N2256" t="str">
        <x:f>IFERROR(VLOOKUP(M2256,'Mapeos'!$A$4:$B$30,2,FALSE),M2256)</x:f>
        <x:v>Santa Cruz</x:v>
      </x:c>
      <x:c r="O2256" t="str">
        <x:v>C00036</x:v>
      </x:c>
      <x:c r="P2256" t="str">
        <x:v>Frecuente</x:v>
      </x:c>
      <x:c r="Q2256" t="str">
        <x:v>P0111</x:v>
      </x:c>
      <x:c r="R2256" t="str">
        <x:v>Hogar</x:v>
      </x:c>
      <x:c r="S2256" t="str">
        <x:v>Marca B</x:v>
      </x:c>
      <x:c r="T2256" t="str">
        <x:v>WhatsApp</x:v>
      </x:c>
      <x:c r="U2256" t="str">
        <x:f>IFERROR(VLOOKUP(T2256,'Mapeos'!$D$4:$E$25,2,FALSE),T2256)</x:f>
        <x:v>WhatsApp</x:v>
      </x:c>
      <x:c r="V2256" t="str">
        <x:v>V001</x:v>
      </x:c>
      <x:c r="W2256" t="n">
        <x:v>1</x:v>
      </x:c>
      <x:c r="X2256" s="28" t="n">
        <x:v>272.56</x:v>
      </x:c>
      <x:c r="Y2256" s="20" t="n">
        <x:v>0.1</x:v>
      </x:c>
      <x:c r="Z2256" s="20" t="n">
        <x:f>IF(Y2256&gt;1,Y2256/100,Y2256)</x:f>
        <x:v>0.1</x:v>
      </x:c>
      <x:c r="AA2256" s="28" t="n">
        <x:v>218.34</x:v>
      </x:c>
      <x:c r="AB2256" s="28" t="n">
        <x:v>245.3</x:v>
      </x:c>
      <x:c r="AC2256" s="28" t="str">
        <x:v>BOB</x:v>
      </x:c>
      <x:c r="AD2256" s="28" t="n">
        <x:f>IF(AC2256="USD",AB2256*'Parametros'!$B$4,AB2256)</x:f>
        <x:v>245.3</x:v>
      </x:c>
      <x:c r="AE2256" s="28" t="n">
        <x:f>W2256*X2256*(1-Z2256)</x:f>
        <x:v>245.304</x:v>
      </x:c>
      <x:c r="AF2256" s="28" t="n">
        <x:f>W2256*AA2256</x:f>
        <x:v>218.34</x:v>
      </x:c>
      <x:c r="AG2256" s="28" t="n">
        <x:f>AE2256-AF2256</x:f>
        <x:v>26.964</x:v>
      </x:c>
      <x:c r="AH2256" s="20" t="n">
        <x:f>IF(AE2256&gt;0,AG2256/AE2256,"")</x:f>
        <x:v>0.10992075139418843</x:v>
      </x:c>
      <x:c r="AI2256" s="28" t="n">
        <x:v>95261.89</x:v>
      </x:c>
      <x:c r="AJ2256" s="28"/>
      <x:c r="AK2256"/>
      <x:c r="AL2256" t="str">
        <x:v>Completado</x:v>
      </x:c>
      <x:c r="AM2256" t="str">
        <x:f>IF(W2256&lt;0,"Devuelto",AL2256)</x:f>
        <x:v>Completado</x:v>
      </x:c>
      <x:c r="AN2256" t="str">
        <x:v>Tarjeta</x:v>
      </x:c>
      <x:c r="AO2256" s="29" t="str">
        <x:v>Sin observación</x:v>
      </x:c>
      <x:c r="AP2256" t="str">
        <x:f>IF(D2256="","No","Sí")</x:f>
        <x:v>Sí</x:v>
      </x:c>
    </x:row>
    <x:row r="2257">
      <x:c r="A2257" t="n">
        <x:v>2257</x:v>
      </x:c>
      <x:c r="B2257" t="str">
        <x:v>VT0010713</x:v>
      </x:c>
      <x:c r="C2257" t="str">
        <x:v>45494</x:v>
      </x:c>
      <x:c r="D2257" s="27" t="n">
        <x:v>45494</x:v>
      </x:c>
      <x:c r="E2257" t="n">
        <x:f>IF(D2257="","",YEAR(D2257))</x:f>
        <x:v>2024</x:v>
      </x:c>
      <x:c r="F2257" t="n">
        <x:f>IF(D2257="","",MONTH(D2257))</x:f>
        <x:v>7</x:v>
      </x:c>
      <x:c r="G2257" t="str">
        <x:f>IF(D2257="","Fecha no disponible",TEXT(D2257,"mmmm"))</x:f>
        <x:v>July</x:v>
      </x:c>
      <x:c r="H2257" t="str">
        <x:f>IF(D2257="","Fecha no disponible",TEXT(D2257,"yyyy-mm"))</x:f>
        <x:v>2024-07</x:v>
      </x:c>
      <x:c r="I2257" t="str">
        <x:f>IF(D2257="","Fecha no disponible","T"&amp;ROUNDUP(MONTH(D2257)/3,0))</x:f>
        <x:v>T3</x:v>
      </x:c>
      <x:c r="J2257" t="str">
        <x:v>T017</x:v>
      </x:c>
      <x:c r="K2257" t="str">
        <x:v>Tienda Sucre 1</x:v>
      </x:c>
      <x:c r="L2257" t="str">
        <x:v>Centro</x:v>
      </x:c>
      <x:c r="M2257" t="str">
        <x:v>Sucre</x:v>
      </x:c>
      <x:c r="N2257" t="str">
        <x:f>IFERROR(VLOOKUP(M2257,'Mapeos'!$A$4:$B$30,2,FALSE),M2257)</x:f>
        <x:v>Sucre</x:v>
      </x:c>
      <x:c r="O2257" t="str">
        <x:v>C01612</x:v>
      </x:c>
      <x:c r="P2257" t="str">
        <x:v>Empresa</x:v>
      </x:c>
      <x:c r="Q2257" t="str">
        <x:v>P0018</x:v>
      </x:c>
      <x:c r="R2257" t="str">
        <x:v>Hogar</x:v>
      </x:c>
      <x:c r="S2257" t="str">
        <x:v>Marca B</x:v>
      </x:c>
      <x:c r="T2257" t="str">
        <x:v>Tienda</x:v>
      </x:c>
      <x:c r="U2257" t="str">
        <x:f>IFERROR(VLOOKUP(T2257,'Mapeos'!$D$4:$E$25,2,FALSE),T2257)</x:f>
        <x:v>Tienda</x:v>
      </x:c>
      <x:c r="V2257" t="str">
        <x:v>V020</x:v>
      </x:c>
      <x:c r="W2257" t="n">
        <x:v>1</x:v>
      </x:c>
      <x:c r="X2257" s="28" t="n">
        <x:v>191.81</x:v>
      </x:c>
      <x:c r="Y2257" s="20" t="n">
        <x:v>0.05</x:v>
      </x:c>
      <x:c r="Z2257" s="20" t="n">
        <x:f>IF(Y2257&gt;1,Y2257/100,Y2257)</x:f>
        <x:v>0.05</x:v>
      </x:c>
      <x:c r="AA2257" s="28" t="n">
        <x:v>100.5</x:v>
      </x:c>
      <x:c r="AB2257" s="28" t="n">
        <x:v>182.22</x:v>
      </x:c>
      <x:c r="AC2257" s="28" t="str">
        <x:v>BOB</x:v>
      </x:c>
      <x:c r="AD2257" s="28" t="n">
        <x:f>IF(AC2257="USD",AB2257*'Parametros'!$B$4,AB2257)</x:f>
        <x:v>182.22</x:v>
      </x:c>
      <x:c r="AE2257" s="28" t="n">
        <x:f>W2257*X2257*(1-Z2257)</x:f>
        <x:v>182.21949999999998</x:v>
      </x:c>
      <x:c r="AF2257" s="28" t="n">
        <x:f>W2257*AA2257</x:f>
        <x:v>100.5</x:v>
      </x:c>
      <x:c r="AG2257" s="28" t="n">
        <x:f>AE2257-AF2257</x:f>
        <x:v>81.71949999999998</x:v>
      </x:c>
      <x:c r="AH2257" s="20" t="n">
        <x:f>IF(AE2257&gt;0,AG2257/AE2257,"")</x:f>
        <x:v>0.4484673703966918</x:v>
      </x:c>
      <x:c r="AI2257" s="28" t="n">
        <x:v>121762.23</x:v>
      </x:c>
      <x:c r="AJ2257" s="28"/>
      <x:c r="AK2257"/>
      <x:c r="AL2257" t="str">
        <x:v>Completado</x:v>
      </x:c>
      <x:c r="AM2257" t="str">
        <x:f>IF(W2257&lt;0,"Devuelto",AL2257)</x:f>
        <x:v>Completado</x:v>
      </x:c>
      <x:c r="AN2257" t="str">
        <x:v>Transferencia</x:v>
      </x:c>
      <x:c r="AO2257" s="29" t="str">
        <x:v>Sin observación</x:v>
      </x:c>
      <x:c r="AP2257" t="str">
        <x:f>IF(D2257="","No","Sí")</x:f>
        <x:v>Sí</x:v>
      </x:c>
    </x:row>
    <x:row r="2258">
      <x:c r="A2258" t="n">
        <x:v>2258</x:v>
      </x:c>
      <x:c r="B2258" t="str">
        <x:v>VT0010718</x:v>
      </x:c>
      <x:c r="C2258" t="str">
        <x:v>45674</x:v>
      </x:c>
      <x:c r="D2258" s="27" t="n">
        <x:v>45674</x:v>
      </x:c>
      <x:c r="E2258" t="n">
        <x:f>IF(D2258="","",YEAR(D2258))</x:f>
        <x:v>2025</x:v>
      </x:c>
      <x:c r="F2258" t="n">
        <x:f>IF(D2258="","",MONTH(D2258))</x:f>
        <x:v>1</x:v>
      </x:c>
      <x:c r="G2258" t="str">
        <x:f>IF(D2258="","Fecha no disponible",TEXT(D2258,"mmmm"))</x:f>
        <x:v>January</x:v>
      </x:c>
      <x:c r="H2258" t="str">
        <x:f>IF(D2258="","Fecha no disponible",TEXT(D2258,"yyyy-mm"))</x:f>
        <x:v>2025-01</x:v>
      </x:c>
      <x:c r="I2258" t="str">
        <x:f>IF(D2258="","Fecha no disponible","T"&amp;ROUNDUP(MONTH(D2258)/3,0))</x:f>
        <x:v>T1</x:v>
      </x:c>
      <x:c r="J2258" t="str">
        <x:v>T016</x:v>
      </x:c>
      <x:c r="K2258" t="str">
        <x:v>Tienda Potosí 4</x:v>
      </x:c>
      <x:c r="L2258" t="str">
        <x:v>Centro</x:v>
      </x:c>
      <x:c r="M2258" t="str">
        <x:v>Potosí</x:v>
      </x:c>
      <x:c r="N2258" t="str">
        <x:f>IFERROR(VLOOKUP(M2258,'Mapeos'!$A$4:$B$30,2,FALSE),M2258)</x:f>
        <x:v>Potosí</x:v>
      </x:c>
      <x:c r="O2258" t="str">
        <x:v>C01420</x:v>
      </x:c>
      <x:c r="P2258" t="str">
        <x:v>Masivo</x:v>
      </x:c>
      <x:c r="Q2258" t="str">
        <x:v>P0104</x:v>
      </x:c>
      <x:c r="R2258" t="str">
        <x:v>Hogar</x:v>
      </x:c>
      <x:c r="S2258" t="str">
        <x:v>Marca C</x:v>
      </x:c>
      <x:c r="T2258" t="str">
        <x:v>Marketplace</x:v>
      </x:c>
      <x:c r="U2258" t="str">
        <x:f>IFERROR(VLOOKUP(T2258,'Mapeos'!$D$4:$E$25,2,FALSE),T2258)</x:f>
        <x:v>Marketplace</x:v>
      </x:c>
      <x:c r="V2258" t="str">
        <x:v>V017</x:v>
      </x:c>
      <x:c r="W2258" t="n">
        <x:v>2</x:v>
      </x:c>
      <x:c r="X2258" s="28" t="n">
        <x:v>179.8</x:v>
      </x:c>
      <x:c r="Y2258" s="20" t="n">
        <x:v>0.25</x:v>
      </x:c>
      <x:c r="Z2258" s="20" t="n">
        <x:f>IF(Y2258&gt;1,Y2258/100,Y2258)</x:f>
        <x:v>0.25</x:v>
      </x:c>
      <x:c r="AA2258" s="28" t="n">
        <x:v>114.48</x:v>
      </x:c>
      <x:c r="AB2258" s="28" t="n">
        <x:v>269.7</x:v>
      </x:c>
      <x:c r="AC2258" s="28" t="str">
        <x:v>BOB</x:v>
      </x:c>
      <x:c r="AD2258" s="28" t="n">
        <x:f>IF(AC2258="USD",AB2258*'Parametros'!$B$4,AB2258)</x:f>
        <x:v>269.7</x:v>
      </x:c>
      <x:c r="AE2258" s="28" t="n">
        <x:f>W2258*X2258*(1-Z2258)</x:f>
        <x:v>269.70000000000005</x:v>
      </x:c>
      <x:c r="AF2258" s="28" t="n">
        <x:f>W2258*AA2258</x:f>
        <x:v>228.96</x:v>
      </x:c>
      <x:c r="AG2258" s="28" t="n">
        <x:f>AE2258-AF2258</x:f>
        <x:v>40.74000000000004</x:v>
      </x:c>
      <x:c r="AH2258" s="20" t="n">
        <x:f>IF(AE2258&gt;0,AG2258/AE2258,"")</x:f>
        <x:v>0.1510567296996664</x:v>
      </x:c>
      <x:c r="AI2258" s="28" t="n">
        <x:v>76324.9</x:v>
      </x:c>
      <x:c r="AJ2258" s="28"/>
      <x:c r="AK2258"/>
      <x:c r="AL2258" t="str">
        <x:v>Completado</x:v>
      </x:c>
      <x:c r="AM2258" t="str">
        <x:f>IF(W2258&lt;0,"Devuelto",AL2258)</x:f>
        <x:v>Completado</x:v>
      </x:c>
      <x:c r="AN2258" t="str">
        <x:v>QR</x:v>
      </x:c>
      <x:c r="AO2258" s="29" t="str">
        <x:v>Sin observación</x:v>
      </x:c>
      <x:c r="AP2258" t="str">
        <x:f>IF(D2258="","No","Sí")</x:f>
        <x:v>Sí</x:v>
      </x:c>
    </x:row>
    <x:row r="2259">
      <x:c r="A2259" t="n">
        <x:v>2259</x:v>
      </x:c>
      <x:c r="B2259" t="str">
        <x:v>VT0010723</x:v>
      </x:c>
      <x:c r="C2259" t="str">
        <x:v>45665</x:v>
      </x:c>
      <x:c r="D2259" s="27" t="n">
        <x:v>45665</x:v>
      </x:c>
      <x:c r="E2259" t="n">
        <x:f>IF(D2259="","",YEAR(D2259))</x:f>
        <x:v>2025</x:v>
      </x:c>
      <x:c r="F2259" t="n">
        <x:f>IF(D2259="","",MONTH(D2259))</x:f>
        <x:v>1</x:v>
      </x:c>
      <x:c r="G2259" t="str">
        <x:f>IF(D2259="","Fecha no disponible",TEXT(D2259,"mmmm"))</x:f>
        <x:v>January</x:v>
      </x:c>
      <x:c r="H2259" t="str">
        <x:f>IF(D2259="","Fecha no disponible",TEXT(D2259,"yyyy-mm"))</x:f>
        <x:v>2025-01</x:v>
      </x:c>
      <x:c r="I2259" t="str">
        <x:f>IF(D2259="","Fecha no disponible","T"&amp;ROUNDUP(MONTH(D2259)/3,0))</x:f>
        <x:v>T1</x:v>
      </x:c>
      <x:c r="J2259" t="str">
        <x:v>T020</x:v>
      </x:c>
      <x:c r="K2259" t="str">
        <x:v>Tienda Sucre 4</x:v>
      </x:c>
      <x:c r="L2259" t="str">
        <x:v>Mall</x:v>
      </x:c>
      <x:c r="M2259" t="str">
        <x:v>Sucre</x:v>
      </x:c>
      <x:c r="N2259" t="str">
        <x:f>IFERROR(VLOOKUP(M2259,'Mapeos'!$A$4:$B$30,2,FALSE),M2259)</x:f>
        <x:v>Sucre</x:v>
      </x:c>
      <x:c r="O2259" t="str">
        <x:v>C01455</x:v>
      </x:c>
      <x:c r="P2259" t="str">
        <x:v>Masivo</x:v>
      </x:c>
      <x:c r="Q2259" t="str">
        <x:v>P0019</x:v>
      </x:c>
      <x:c r="R2259" t="str">
        <x:v>Electrónica</x:v>
      </x:c>
      <x:c r="S2259" t="str">
        <x:v>Marca A</x:v>
      </x:c>
      <x:c r="T2259" t="str">
        <x:v>E-commerce</x:v>
      </x:c>
      <x:c r="U2259" t="str">
        <x:f>IFERROR(VLOOKUP(T2259,'Mapeos'!$D$4:$E$25,2,FALSE),T2259)</x:f>
        <x:v>E-commerce</x:v>
      </x:c>
      <x:c r="V2259" t="str">
        <x:v>V006</x:v>
      </x:c>
      <x:c r="W2259" t="n">
        <x:v>2</x:v>
      </x:c>
      <x:c r="X2259" s="28" t="n">
        <x:v>250.23</x:v>
      </x:c>
      <x:c r="Y2259" s="20" t="n">
        <x:v>0.15</x:v>
      </x:c>
      <x:c r="Z2259" s="20" t="n">
        <x:f>IF(Y2259&gt;1,Y2259/100,Y2259)</x:f>
        <x:v>0.15</x:v>
      </x:c>
      <x:c r="AA2259" s="28" t="n">
        <x:v>149.37</x:v>
      </x:c>
      <x:c r="AB2259" s="28" t="n">
        <x:v>425.39</x:v>
      </x:c>
      <x:c r="AC2259" s="28" t="str">
        <x:v>BOB</x:v>
      </x:c>
      <x:c r="AD2259" s="28" t="n">
        <x:f>IF(AC2259="USD",AB2259*'Parametros'!$B$4,AB2259)</x:f>
        <x:v>425.39</x:v>
      </x:c>
      <x:c r="AE2259" s="28" t="n">
        <x:f>W2259*X2259*(1-Z2259)</x:f>
        <x:v>425.39099999999996</x:v>
      </x:c>
      <x:c r="AF2259" s="28" t="n">
        <x:f>W2259*AA2259</x:f>
        <x:v>298.74</x:v>
      </x:c>
      <x:c r="AG2259" s="28" t="n">
        <x:f>AE2259-AF2259</x:f>
        <x:v>126.65099999999995</x:v>
      </x:c>
      <x:c r="AH2259" s="20" t="n">
        <x:f>IF(AE2259&gt;0,AG2259/AE2259,"")</x:f>
        <x:v>0.2977284427738245</x:v>
      </x:c>
      <x:c r="AI2259" s="28" t="n">
        <x:v>70347.14</x:v>
      </x:c>
      <x:c r="AJ2259" s="28"/>
      <x:c r="AK2259"/>
      <x:c r="AL2259" t="str">
        <x:v>Completado</x:v>
      </x:c>
      <x:c r="AM2259" t="str">
        <x:f>IF(W2259&lt;0,"Devuelto",AL2259)</x:f>
        <x:v>Completado</x:v>
      </x:c>
      <x:c r="AN2259" t="str">
        <x:v>Efectivo</x:v>
      </x:c>
      <x:c r="AO2259" s="29" t="str">
        <x:v>Sin observación</x:v>
      </x:c>
      <x:c r="AP2259" t="str">
        <x:f>IF(D2259="","No","Sí")</x:f>
        <x:v>Sí</x:v>
      </x:c>
    </x:row>
    <x:row r="2260">
      <x:c r="A2260" t="n">
        <x:v>2260</x:v>
      </x:c>
      <x:c r="B2260" t="str">
        <x:v>VT0010728</x:v>
      </x:c>
      <x:c r="C2260" t="str">
        <x:v>45303</x:v>
      </x:c>
      <x:c r="D2260" s="27" t="n">
        <x:v>45303</x:v>
      </x:c>
      <x:c r="E2260" t="n">
        <x:f>IF(D2260="","",YEAR(D2260))</x:f>
        <x:v>2024</x:v>
      </x:c>
      <x:c r="F2260" t="n">
        <x:f>IF(D2260="","",MONTH(D2260))</x:f>
        <x:v>1</x:v>
      </x:c>
      <x:c r="G2260" t="str">
        <x:f>IF(D2260="","Fecha no disponible",TEXT(D2260,"mmmm"))</x:f>
        <x:v>January</x:v>
      </x:c>
      <x:c r="H2260" t="str">
        <x:f>IF(D2260="","Fecha no disponible",TEXT(D2260,"yyyy-mm"))</x:f>
        <x:v>2024-01</x:v>
      </x:c>
      <x:c r="I2260" t="str">
        <x:f>IF(D2260="","Fecha no disponible","T"&amp;ROUNDUP(MONTH(D2260)/3,0))</x:f>
        <x:v>T1</x:v>
      </x:c>
      <x:c r="J2260" t="str">
        <x:v>T020</x:v>
      </x:c>
      <x:c r="K2260" t="str">
        <x:v>Tienda Sucre 4</x:v>
      </x:c>
      <x:c r="L2260" t="str">
        <x:v>Mall</x:v>
      </x:c>
      <x:c r="M2260" t="str">
        <x:v>Sucre</x:v>
      </x:c>
      <x:c r="N2260" t="str">
        <x:f>IFERROR(VLOOKUP(M2260,'Mapeos'!$A$4:$B$30,2,FALSE),M2260)</x:f>
        <x:v>Sucre</x:v>
      </x:c>
      <x:c r="O2260" t="str">
        <x:v>C01095</x:v>
      </x:c>
      <x:c r="P2260" t="str">
        <x:v>Frecuente</x:v>
      </x:c>
      <x:c r="Q2260" t="str">
        <x:v>P0043</x:v>
      </x:c>
      <x:c r="R2260" t="str">
        <x:v>Alimentos</x:v>
      </x:c>
      <x:c r="S2260" t="str">
        <x:v>Marca C</x:v>
      </x:c>
      <x:c r="T2260" t="str">
        <x:v>E-commerce</x:v>
      </x:c>
      <x:c r="U2260" t="str">
        <x:f>IFERROR(VLOOKUP(T2260,'Mapeos'!$D$4:$E$25,2,FALSE),T2260)</x:f>
        <x:v>E-commerce</x:v>
      </x:c>
      <x:c r="V2260" t="str">
        <x:v>V006</x:v>
      </x:c>
      <x:c r="W2260" t="n">
        <x:v>1</x:v>
      </x:c>
      <x:c r="X2260" s="28" t="n">
        <x:v>27.47</x:v>
      </x:c>
      <x:c r="Y2260" s="20" t="n">
        <x:v>0</x:v>
      </x:c>
      <x:c r="Z2260" s="20" t="n">
        <x:f>IF(Y2260&gt;1,Y2260/100,Y2260)</x:f>
        <x:v>0</x:v>
      </x:c>
      <x:c r="AA2260" s="28" t="n">
        <x:v>20.37</x:v>
      </x:c>
      <x:c r="AB2260" s="28" t="n">
        <x:v>27.47</x:v>
      </x:c>
      <x:c r="AC2260" s="28" t="str">
        <x:v>BOB</x:v>
      </x:c>
      <x:c r="AD2260" s="28" t="n">
        <x:f>IF(AC2260="USD",AB2260*'Parametros'!$B$4,AB2260)</x:f>
        <x:v>27.47</x:v>
      </x:c>
      <x:c r="AE2260" s="28" t="n">
        <x:f>W2260*X2260*(1-Z2260)</x:f>
        <x:v>27.47</x:v>
      </x:c>
      <x:c r="AF2260" s="28" t="n">
        <x:f>W2260*AA2260</x:f>
        <x:v>20.37</x:v>
      </x:c>
      <x:c r="AG2260" s="28" t="n">
        <x:f>AE2260-AF2260</x:f>
        <x:v>7.099999999999998</x:v>
      </x:c>
      <x:c r="AH2260" s="20" t="n">
        <x:f>IF(AE2260&gt;0,AG2260/AE2260,"")</x:f>
        <x:v>0.25846377866763737</x:v>
      </x:c>
      <x:c r="AI2260" s="28" t="n">
        <x:v>99631.73</x:v>
      </x:c>
      <x:c r="AJ2260" s="28" t="n">
        <x:v>24</x:v>
      </x:c>
      <x:c r="AK2260" t="n">
        <x:v>13</x:v>
      </x:c>
      <x:c r="AL2260" t="str">
        <x:v>Completado</x:v>
      </x:c>
      <x:c r="AM2260" t="str">
        <x:f>IF(W2260&lt;0,"Devuelto",AL2260)</x:f>
        <x:v>Completado</x:v>
      </x:c>
      <x:c r="AN2260" t="str">
        <x:v>QR</x:v>
      </x:c>
      <x:c r="AO2260" s="29" t="str">
        <x:v>Sin observación</x:v>
      </x:c>
      <x:c r="AP2260" t="str">
        <x:f>IF(D2260="","No","Sí")</x:f>
        <x:v>Sí</x:v>
      </x:c>
    </x:row>
    <x:row r="2261">
      <x:c r="A2261" t="n">
        <x:v>2261</x:v>
      </x:c>
      <x:c r="B2261" t="str">
        <x:v>VT0010732</x:v>
      </x:c>
      <x:c r="C2261" t="str">
        <x:v>45567</x:v>
      </x:c>
      <x:c r="D2261" s="27" t="n">
        <x:v>45567</x:v>
      </x:c>
      <x:c r="E2261" t="n">
        <x:f>IF(D2261="","",YEAR(D2261))</x:f>
        <x:v>2024</x:v>
      </x:c>
      <x:c r="F2261" t="n">
        <x:f>IF(D2261="","",MONTH(D2261))</x:f>
        <x:v>10</x:v>
      </x:c>
      <x:c r="G2261" t="str">
        <x:f>IF(D2261="","Fecha no disponible",TEXT(D2261,"mmmm"))</x:f>
        <x:v>October</x:v>
      </x:c>
      <x:c r="H2261" t="str">
        <x:f>IF(D2261="","Fecha no disponible",TEXT(D2261,"yyyy-mm"))</x:f>
        <x:v>2024-10</x:v>
      </x:c>
      <x:c r="I2261" t="str">
        <x:f>IF(D2261="","Fecha no disponible","T"&amp;ROUNDUP(MONTH(D2261)/3,0))</x:f>
        <x:v>T4</x:v>
      </x:c>
      <x:c r="J2261" t="str">
        <x:v>T015</x:v>
      </x:c>
      <x:c r="K2261" t="str">
        <x:v>Tienda Potosí 3</x:v>
      </x:c>
      <x:c r="L2261" t="str">
        <x:v>Mall</x:v>
      </x:c>
      <x:c r="M2261" t="str">
        <x:v>Potosí</x:v>
      </x:c>
      <x:c r="N2261" t="str">
        <x:f>IFERROR(VLOOKUP(M2261,'Mapeos'!$A$4:$B$30,2,FALSE),M2261)</x:f>
        <x:v>Potosí</x:v>
      </x:c>
      <x:c r="O2261" t="str">
        <x:v>C00850</x:v>
      </x:c>
      <x:c r="P2261" t="str">
        <x:v>Empresa</x:v>
      </x:c>
      <x:c r="Q2261" t="str">
        <x:v>P0062</x:v>
      </x:c>
      <x:c r="R2261" t="str">
        <x:v>Hogar</x:v>
      </x:c>
      <x:c r="S2261" t="str">
        <x:v>Marca B</x:v>
      </x:c>
      <x:c r="T2261" t="str">
        <x:v>E-commerce</x:v>
      </x:c>
      <x:c r="U2261" t="str">
        <x:f>IFERROR(VLOOKUP(T2261,'Mapeos'!$D$4:$E$25,2,FALSE),T2261)</x:f>
        <x:v>E-commerce</x:v>
      </x:c>
      <x:c r="V2261" t="str">
        <x:v>V008</x:v>
      </x:c>
      <x:c r="W2261" t="n">
        <x:v>3</x:v>
      </x:c>
      <x:c r="X2261" s="28" t="n">
        <x:v>253.38</x:v>
      </x:c>
      <x:c r="Y2261" s="20" t="n">
        <x:v>0</x:v>
      </x:c>
      <x:c r="Z2261" s="20" t="n">
        <x:f>IF(Y2261&gt;1,Y2261/100,Y2261)</x:f>
        <x:v>0</x:v>
      </x:c>
      <x:c r="AA2261" s="28" t="n">
        <x:v>186.69</x:v>
      </x:c>
      <x:c r="AB2261" s="28" t="n">
        <x:v>760.14</x:v>
      </x:c>
      <x:c r="AC2261" s="28" t="str">
        <x:v>BOB</x:v>
      </x:c>
      <x:c r="AD2261" s="28" t="n">
        <x:f>IF(AC2261="USD",AB2261*'Parametros'!$B$4,AB2261)</x:f>
        <x:v>760.14</x:v>
      </x:c>
      <x:c r="AE2261" s="28" t="n">
        <x:f>W2261*X2261*(1-Z2261)</x:f>
        <x:v>760.14</x:v>
      </x:c>
      <x:c r="AF2261" s="28" t="n">
        <x:f>W2261*AA2261</x:f>
        <x:v>560.0699999999999</x:v>
      </x:c>
      <x:c r="AG2261" s="28" t="n">
        <x:f>AE2261-AF2261</x:f>
        <x:v>200.07000000000005</x:v>
      </x:c>
      <x:c r="AH2261" s="20" t="n">
        <x:f>IF(AE2261&gt;0,AG2261/AE2261,"")</x:f>
        <x:v>0.2632015155103008</x:v>
      </x:c>
      <x:c r="AI2261" s="28" t="n">
        <x:v>87482.59</x:v>
      </x:c>
      <x:c r="AJ2261" s="28"/>
      <x:c r="AK2261"/>
      <x:c r="AL2261" t="str">
        <x:v>Completado</x:v>
      </x:c>
      <x:c r="AM2261" t="str">
        <x:f>IF(W2261&lt;0,"Devuelto",AL2261)</x:f>
        <x:v>Completado</x:v>
      </x:c>
      <x:c r="AN2261" t="str">
        <x:v>QR</x:v>
      </x:c>
      <x:c r="AO2261" s="29" t="str">
        <x:v>Sin observación</x:v>
      </x:c>
      <x:c r="AP2261" t="str">
        <x:f>IF(D2261="","No","Sí")</x:f>
        <x:v>Sí</x:v>
      </x:c>
    </x:row>
    <x:row r="2262">
      <x:c r="A2262" t="n">
        <x:v>2262</x:v>
      </x:c>
      <x:c r="B2262" t="str">
        <x:v>VT0010737</x:v>
      </x:c>
      <x:c r="C2262" t="str">
        <x:v>46158</x:v>
      </x:c>
      <x:c r="D2262" s="27" t="n">
        <x:v>46158</x:v>
      </x:c>
      <x:c r="E2262" t="n">
        <x:f>IF(D2262="","",YEAR(D2262))</x:f>
        <x:v>2026</x:v>
      </x:c>
      <x:c r="F2262" t="n">
        <x:f>IF(D2262="","",MONTH(D2262))</x:f>
        <x:v>5</x:v>
      </x:c>
      <x:c r="G2262" t="str">
        <x:f>IF(D2262="","Fecha no disponible",TEXT(D2262,"mmmm"))</x:f>
        <x:v>May</x:v>
      </x:c>
      <x:c r="H2262" t="str">
        <x:f>IF(D2262="","Fecha no disponible",TEXT(D2262,"yyyy-mm"))</x:f>
        <x:v>2026-05</x:v>
      </x:c>
      <x:c r="I2262" t="str">
        <x:f>IF(D2262="","Fecha no disponible","T"&amp;ROUNDUP(MONTH(D2262)/3,0))</x:f>
        <x:v>T2</x:v>
      </x:c>
      <x:c r="J2262" t="str">
        <x:v>T007</x:v>
      </x:c>
      <x:c r="K2262" t="str">
        <x:v>Tienda Santa Cruz 3</x:v>
      </x:c>
      <x:c r="L2262" t="str">
        <x:v>Barrio</x:v>
      </x:c>
      <x:c r="M2262" t="str">
        <x:v>Santa Cruz</x:v>
      </x:c>
      <x:c r="N2262" t="str">
        <x:f>IFERROR(VLOOKUP(M2262,'Mapeos'!$A$4:$B$30,2,FALSE),M2262)</x:f>
        <x:v>Santa Cruz</x:v>
      </x:c>
      <x:c r="O2262" t="str">
        <x:v>C00203</x:v>
      </x:c>
      <x:c r="P2262" t="str">
        <x:v>Empresa</x:v>
      </x:c>
      <x:c r="Q2262" t="str">
        <x:v>P0026</x:v>
      </x:c>
      <x:c r="R2262" t="str">
        <x:v>Alimentos</x:v>
      </x:c>
      <x:c r="S2262" t="str">
        <x:v>Marca C</x:v>
      </x:c>
      <x:c r="T2262" t="str">
        <x:v>Tienda</x:v>
      </x:c>
      <x:c r="U2262" t="str">
        <x:f>IFERROR(VLOOKUP(T2262,'Mapeos'!$D$4:$E$25,2,FALSE),T2262)</x:f>
        <x:v>Tienda</x:v>
      </x:c>
      <x:c r="V2262" t="str">
        <x:v>V035</x:v>
      </x:c>
      <x:c r="W2262" t="n">
        <x:v>1</x:v>
      </x:c>
      <x:c r="X2262" s="28" t="n">
        <x:v>17.52</x:v>
      </x:c>
      <x:c r="Y2262" s="20" t="n">
        <x:v>0</x:v>
      </x:c>
      <x:c r="Z2262" s="20" t="n">
        <x:f>IF(Y2262&gt;1,Y2262/100,Y2262)</x:f>
        <x:v>0</x:v>
      </x:c>
      <x:c r="AA2262" s="28" t="n">
        <x:v>11.76</x:v>
      </x:c>
      <x:c r="AB2262" s="28" t="n">
        <x:v>17.52</x:v>
      </x:c>
      <x:c r="AC2262" s="28" t="str">
        <x:v>BOB</x:v>
      </x:c>
      <x:c r="AD2262" s="28" t="n">
        <x:f>IF(AC2262="USD",AB2262*'Parametros'!$B$4,AB2262)</x:f>
        <x:v>17.52</x:v>
      </x:c>
      <x:c r="AE2262" s="28" t="n">
        <x:f>W2262*X2262*(1-Z2262)</x:f>
        <x:v>17.52</x:v>
      </x:c>
      <x:c r="AF2262" s="28" t="n">
        <x:f>W2262*AA2262</x:f>
        <x:v>11.76</x:v>
      </x:c>
      <x:c r="AG2262" s="28" t="n">
        <x:f>AE2262-AF2262</x:f>
        <x:v>5.76</x:v>
      </x:c>
      <x:c r="AH2262" s="20" t="n">
        <x:f>IF(AE2262&gt;0,AG2262/AE2262,"")</x:f>
        <x:v>0.3287671232876712</x:v>
      </x:c>
      <x:c r="AI2262" s="28" t="n">
        <x:v>125016.58</x:v>
      </x:c>
      <x:c r="AJ2262" s="28"/>
      <x:c r="AK2262"/>
      <x:c r="AL2262" t="str">
        <x:v>Completado</x:v>
      </x:c>
      <x:c r="AM2262" t="str">
        <x:f>IF(W2262&lt;0,"Devuelto",AL2262)</x:f>
        <x:v>Completado</x:v>
      </x:c>
      <x:c r="AN2262" t="str">
        <x:v>Transferencia</x:v>
      </x:c>
      <x:c r="AO2262" s="29" t="str">
        <x:v>Sin observación</x:v>
      </x:c>
      <x:c r="AP2262" t="str">
        <x:f>IF(D2262="","No","Sí")</x:f>
        <x:v>Sí</x:v>
      </x:c>
    </x:row>
    <x:row r="2263">
      <x:c r="A2263" t="n">
        <x:v>2263</x:v>
      </x:c>
      <x:c r="B2263" t="str">
        <x:v>VT0010742</x:v>
      </x:c>
      <x:c r="C2263" t="str">
        <x:v>46160</x:v>
      </x:c>
      <x:c r="D2263" s="27" t="n">
        <x:v>46160</x:v>
      </x:c>
      <x:c r="E2263" t="n">
        <x:f>IF(D2263="","",YEAR(D2263))</x:f>
        <x:v>2026</x:v>
      </x:c>
      <x:c r="F2263" t="n">
        <x:f>IF(D2263="","",MONTH(D2263))</x:f>
        <x:v>5</x:v>
      </x:c>
      <x:c r="G2263" t="str">
        <x:f>IF(D2263="","Fecha no disponible",TEXT(D2263,"mmmm"))</x:f>
        <x:v>May</x:v>
      </x:c>
      <x:c r="H2263" t="str">
        <x:f>IF(D2263="","Fecha no disponible",TEXT(D2263,"yyyy-mm"))</x:f>
        <x:v>2026-05</x:v>
      </x:c>
      <x:c r="I2263" t="str">
        <x:f>IF(D2263="","Fecha no disponible","T"&amp;ROUNDUP(MONTH(D2263)/3,0))</x:f>
        <x:v>T2</x:v>
      </x:c>
      <x:c r="J2263" t="str">
        <x:v>T019</x:v>
      </x:c>
      <x:c r="K2263" t="str">
        <x:v>Tienda Sucre 3</x:v>
      </x:c>
      <x:c r="L2263" t="str">
        <x:v>Centro</x:v>
      </x:c>
      <x:c r="M2263" t="str">
        <x:v>Sucre</x:v>
      </x:c>
      <x:c r="N2263" t="str">
        <x:f>IFERROR(VLOOKUP(M2263,'Mapeos'!$A$4:$B$30,2,FALSE),M2263)</x:f>
        <x:v>Sucre</x:v>
      </x:c>
      <x:c r="O2263" t="str">
        <x:v>C00548</x:v>
      </x:c>
      <x:c r="P2263" t="str">
        <x:v>Frecuente</x:v>
      </x:c>
      <x:c r="Q2263" t="str">
        <x:v>P0104</x:v>
      </x:c>
      <x:c r="R2263" t="str">
        <x:v>Hogar</x:v>
      </x:c>
      <x:c r="S2263" t="str">
        <x:v>Marca C</x:v>
      </x:c>
      <x:c r="T2263" t="str">
        <x:v>WhatsApp</x:v>
      </x:c>
      <x:c r="U2263" t="str">
        <x:f>IFERROR(VLOOKUP(T2263,'Mapeos'!$D$4:$E$25,2,FALSE),T2263)</x:f>
        <x:v>WhatsApp</x:v>
      </x:c>
      <x:c r="V2263" t="str">
        <x:v>V036</x:v>
      </x:c>
      <x:c r="W2263" t="n">
        <x:v>-1</x:v>
      </x:c>
      <x:c r="X2263" s="28" t="n">
        <x:v>163.91</x:v>
      </x:c>
      <x:c r="Y2263" s="20" t="n">
        <x:v>0.2</x:v>
      </x:c>
      <x:c r="Z2263" s="20" t="n">
        <x:f>IF(Y2263&gt;1,Y2263/100,Y2263)</x:f>
        <x:v>0.2</x:v>
      </x:c>
      <x:c r="AA2263" s="28" t="n">
        <x:v>114.48</x:v>
      </x:c>
      <x:c r="AB2263" s="28" t="n">
        <x:v>-131.13</x:v>
      </x:c>
      <x:c r="AC2263" s="28" t="str">
        <x:v>BOB</x:v>
      </x:c>
      <x:c r="AD2263" s="28" t="n">
        <x:f>IF(AC2263="USD",AB2263*'Parametros'!$B$4,AB2263)</x:f>
        <x:v>-131.13</x:v>
      </x:c>
      <x:c r="AE2263" s="28" t="n">
        <x:f>W2263*X2263*(1-Z2263)</x:f>
        <x:v>-131.12800000000001</x:v>
      </x:c>
      <x:c r="AF2263" s="28" t="n">
        <x:f>W2263*AA2263</x:f>
        <x:v>-114.48</x:v>
      </x:c>
      <x:c r="AG2263" s="28" t="n">
        <x:f>AE2263-AF2263</x:f>
        <x:v>-16.64800000000001</x:v>
      </x:c>
      <x:c r="AH2263" s="20" t="str">
        <x:f>IF(AE2263&gt;0,AG2263/AE2263,"")</x:f>
      </x:c>
      <x:c r="AI2263" s="28" t="n">
        <x:v>77810.4</x:v>
      </x:c>
      <x:c r="AJ2263" s="28"/>
      <x:c r="AK2263"/>
      <x:c r="AL2263" t="str">
        <x:v>Devuelto</x:v>
      </x:c>
      <x:c r="AM2263" t="str">
        <x:f>IF(W2263&lt;0,"Devuelto",AL2263)</x:f>
        <x:v>Devuelto</x:v>
      </x:c>
      <x:c r="AN2263" t="str">
        <x:v>QR</x:v>
      </x:c>
      <x:c r="AO2263" s="29" t="str">
        <x:v>Sin observación</x:v>
      </x:c>
      <x:c r="AP2263" t="str">
        <x:f>IF(D2263="","No","Sí")</x:f>
        <x:v>Sí</x:v>
      </x:c>
    </x:row>
    <x:row r="2264">
      <x:c r="A2264" t="n">
        <x:v>2264</x:v>
      </x:c>
      <x:c r="B2264" t="str">
        <x:v>VT0010747</x:v>
      </x:c>
      <x:c r="C2264" t="str">
        <x:v>45370</x:v>
      </x:c>
      <x:c r="D2264" s="27" t="n">
        <x:v>45370</x:v>
      </x:c>
      <x:c r="E2264" t="n">
        <x:f>IF(D2264="","",YEAR(D2264))</x:f>
        <x:v>2024</x:v>
      </x:c>
      <x:c r="F2264" t="n">
        <x:f>IF(D2264="","",MONTH(D2264))</x:f>
        <x:v>3</x:v>
      </x:c>
      <x:c r="G2264" t="str">
        <x:f>IF(D2264="","Fecha no disponible",TEXT(D2264,"mmmm"))</x:f>
        <x:v>March</x:v>
      </x:c>
      <x:c r="H2264" t="str">
        <x:f>IF(D2264="","Fecha no disponible",TEXT(D2264,"yyyy-mm"))</x:f>
        <x:v>2024-03</x:v>
      </x:c>
      <x:c r="I2264" t="str">
        <x:f>IF(D2264="","Fecha no disponible","T"&amp;ROUNDUP(MONTH(D2264)/3,0))</x:f>
        <x:v>T1</x:v>
      </x:c>
      <x:c r="J2264" t="str">
        <x:v>T010</x:v>
      </x:c>
      <x:c r="K2264" t="str">
        <x:v>Tienda Cochabamba 2</x:v>
      </x:c>
      <x:c r="L2264" t="str">
        <x:v>Barrio</x:v>
      </x:c>
      <x:c r="M2264" t="str">
        <x:v>Cochabamba</x:v>
      </x:c>
      <x:c r="N2264" t="str">
        <x:f>IFERROR(VLOOKUP(M2264,'Mapeos'!$A$4:$B$30,2,FALSE),M2264)</x:f>
        <x:v>Cochabamba</x:v>
      </x:c>
      <x:c r="O2264" t="str">
        <x:v>C00217</x:v>
      </x:c>
      <x:c r="P2264" t="str">
        <x:v>Empresa</x:v>
      </x:c>
      <x:c r="Q2264" t="str">
        <x:v>P0020</x:v>
      </x:c>
      <x:c r="R2264" t="str">
        <x:v>Hogar</x:v>
      </x:c>
      <x:c r="S2264" t="str">
        <x:v>Marca D</x:v>
      </x:c>
      <x:c r="T2264" t="str">
        <x:v>Tienda</x:v>
      </x:c>
      <x:c r="U2264" t="str">
        <x:f>IFERROR(VLOOKUP(T2264,'Mapeos'!$D$4:$E$25,2,FALSE),T2264)</x:f>
        <x:v>Tienda</x:v>
      </x:c>
      <x:c r="V2264" t="str">
        <x:v>V014</x:v>
      </x:c>
      <x:c r="W2264" t="n">
        <x:v>1</x:v>
      </x:c>
      <x:c r="X2264" s="28" t="n">
        <x:v>110.66</x:v>
      </x:c>
      <x:c r="Y2264" s="20" t="n">
        <x:v>0</x:v>
      </x:c>
      <x:c r="Z2264" s="20" t="n">
        <x:f>IF(Y2264&gt;1,Y2264/100,Y2264)</x:f>
        <x:v>0</x:v>
      </x:c>
      <x:c r="AA2264" s="28" t="n">
        <x:v>77.02</x:v>
      </x:c>
      <x:c r="AB2264" s="28" t="n">
        <x:v>110.66</x:v>
      </x:c>
      <x:c r="AC2264" s="28" t="str">
        <x:v>BOB</x:v>
      </x:c>
      <x:c r="AD2264" s="28" t="n">
        <x:f>IF(AC2264="USD",AB2264*'Parametros'!$B$4,AB2264)</x:f>
        <x:v>110.66</x:v>
      </x:c>
      <x:c r="AE2264" s="28" t="n">
        <x:f>W2264*X2264*(1-Z2264)</x:f>
        <x:v>110.66</x:v>
      </x:c>
      <x:c r="AF2264" s="28" t="n">
        <x:f>W2264*AA2264</x:f>
        <x:v>77.02</x:v>
      </x:c>
      <x:c r="AG2264" s="28" t="n">
        <x:f>AE2264-AF2264</x:f>
        <x:v>33.64</x:v>
      </x:c>
      <x:c r="AH2264" s="20" t="n">
        <x:f>IF(AE2264&gt;0,AG2264/AE2264,"")</x:f>
        <x:v>0.30399421651906744</x:v>
      </x:c>
      <x:c r="AI2264" s="28" t="n">
        <x:v>141279.41</x:v>
      </x:c>
      <x:c r="AJ2264" s="28"/>
      <x:c r="AK2264"/>
      <x:c r="AL2264" t="str">
        <x:v>Completado</x:v>
      </x:c>
      <x:c r="AM2264" t="str">
        <x:f>IF(W2264&lt;0,"Devuelto",AL2264)</x:f>
        <x:v>Completado</x:v>
      </x:c>
      <x:c r="AN2264" t="str">
        <x:v>QR</x:v>
      </x:c>
      <x:c r="AO2264" s="29" t="str">
        <x:v>Sin observación</x:v>
      </x:c>
      <x:c r="AP2264" t="str">
        <x:f>IF(D2264="","No","Sí")</x:f>
        <x:v>Sí</x:v>
      </x:c>
    </x:row>
    <x:row r="2265">
      <x:c r="A2265" t="n">
        <x:v>2265</x:v>
      </x:c>
      <x:c r="B2265" t="str">
        <x:v>VT0010751</x:v>
      </x:c>
      <x:c r="C2265" t="str">
        <x:v>45871</x:v>
      </x:c>
      <x:c r="D2265" s="27" t="n">
        <x:v>45871</x:v>
      </x:c>
      <x:c r="E2265" t="n">
        <x:f>IF(D2265="","",YEAR(D2265))</x:f>
        <x:v>2025</x:v>
      </x:c>
      <x:c r="F2265" t="n">
        <x:f>IF(D2265="","",MONTH(D2265))</x:f>
        <x:v>8</x:v>
      </x:c>
      <x:c r="G2265" t="str">
        <x:f>IF(D2265="","Fecha no disponible",TEXT(D2265,"mmmm"))</x:f>
        <x:v>August</x:v>
      </x:c>
      <x:c r="H2265" t="str">
        <x:f>IF(D2265="","Fecha no disponible",TEXT(D2265,"yyyy-mm"))</x:f>
        <x:v>2025-08</x:v>
      </x:c>
      <x:c r="I2265" t="str">
        <x:f>IF(D2265="","Fecha no disponible","T"&amp;ROUNDUP(MONTH(D2265)/3,0))</x:f>
        <x:v>T3</x:v>
      </x:c>
      <x:c r="J2265" t="str">
        <x:v>T004</x:v>
      </x:c>
      <x:c r="K2265" t="str">
        <x:v>Tienda La Paz 4</x:v>
      </x:c>
      <x:c r="L2265" t="str">
        <x:v>Centro</x:v>
      </x:c>
      <x:c r="M2265" t="str">
        <x:v>La Paz</x:v>
      </x:c>
      <x:c r="N2265" t="str">
        <x:f>IFERROR(VLOOKUP(M2265,'Mapeos'!$A$4:$B$30,2,FALSE),M2265)</x:f>
        <x:v>La Paz</x:v>
      </x:c>
      <x:c r="O2265" t="str">
        <x:v>C01543</x:v>
      </x:c>
      <x:c r="P2265" t="str">
        <x:v>Frecuente</x:v>
      </x:c>
      <x:c r="Q2265" t="str">
        <x:v>P0026</x:v>
      </x:c>
      <x:c r="R2265" t="str">
        <x:v>Alimentos</x:v>
      </x:c>
      <x:c r="S2265" t="str">
        <x:v>Marca C</x:v>
      </x:c>
      <x:c r="T2265" t="str">
        <x:v>WhatsApp</x:v>
      </x:c>
      <x:c r="U2265" t="str">
        <x:f>IFERROR(VLOOKUP(T2265,'Mapeos'!$D$4:$E$25,2,FALSE),T2265)</x:f>
        <x:v>WhatsApp</x:v>
      </x:c>
      <x:c r="V2265" t="str">
        <x:v>V031</x:v>
      </x:c>
      <x:c r="W2265" t="n">
        <x:v>1</x:v>
      </x:c>
      <x:c r="X2265" s="28" t="n">
        <x:v>18.1</x:v>
      </x:c>
      <x:c r="Y2265" s="20" t="n">
        <x:v>0.2</x:v>
      </x:c>
      <x:c r="Z2265" s="20" t="n">
        <x:f>IF(Y2265&gt;1,Y2265/100,Y2265)</x:f>
        <x:v>0.2</x:v>
      </x:c>
      <x:c r="AA2265" s="28" t="n">
        <x:v>11.76</x:v>
      </x:c>
      <x:c r="AB2265" s="28" t="n">
        <x:v>14.48</x:v>
      </x:c>
      <x:c r="AC2265" s="28" t="str">
        <x:v>BOB</x:v>
      </x:c>
      <x:c r="AD2265" s="28" t="n">
        <x:f>IF(AC2265="USD",AB2265*'Parametros'!$B$4,AB2265)</x:f>
        <x:v>14.48</x:v>
      </x:c>
      <x:c r="AE2265" s="28" t="n">
        <x:f>W2265*X2265*(1-Z2265)</x:f>
        <x:v>14.480000000000002</x:v>
      </x:c>
      <x:c r="AF2265" s="28" t="n">
        <x:f>W2265*AA2265</x:f>
        <x:v>11.76</x:v>
      </x:c>
      <x:c r="AG2265" s="28" t="n">
        <x:f>AE2265-AF2265</x:f>
        <x:v>2.7200000000000024</x:v>
      </x:c>
      <x:c r="AH2265" s="20" t="n">
        <x:f>IF(AE2265&gt;0,AG2265/AE2265,"")</x:f>
        <x:v>0.18784530386740345</x:v>
      </x:c>
      <x:c r="AI2265" s="28" t="n">
        <x:v>88787.12</x:v>
      </x:c>
      <x:c r="AJ2265" s="28"/>
      <x:c r="AK2265"/>
      <x:c r="AL2265" t="str">
        <x:v>Completado</x:v>
      </x:c>
      <x:c r="AM2265" t="str">
        <x:f>IF(W2265&lt;0,"Devuelto",AL2265)</x:f>
        <x:v>Completado</x:v>
      </x:c>
      <x:c r="AN2265" t="str">
        <x:v>QR</x:v>
      </x:c>
      <x:c r="AO2265" s="29" t="str">
        <x:v>Sin observación</x:v>
      </x:c>
      <x:c r="AP2265" t="str">
        <x:f>IF(D2265="","No","Sí")</x:f>
        <x:v>Sí</x:v>
      </x:c>
    </x:row>
    <x:row r="2266">
      <x:c r="A2266" t="n">
        <x:v>2266</x:v>
      </x:c>
      <x:c r="B2266" t="str">
        <x:v>VT0010756</x:v>
      </x:c>
      <x:c r="C2266" t="str">
        <x:v>45742</x:v>
      </x:c>
      <x:c r="D2266" s="27" t="n">
        <x:v>45742</x:v>
      </x:c>
      <x:c r="E2266" t="n">
        <x:f>IF(D2266="","",YEAR(D2266))</x:f>
        <x:v>2025</x:v>
      </x:c>
      <x:c r="F2266" t="n">
        <x:f>IF(D2266="","",MONTH(D2266))</x:f>
        <x:v>3</x:v>
      </x:c>
      <x:c r="G2266" t="str">
        <x:f>IF(D2266="","Fecha no disponible",TEXT(D2266,"mmmm"))</x:f>
        <x:v>March</x:v>
      </x:c>
      <x:c r="H2266" t="str">
        <x:f>IF(D2266="","Fecha no disponible",TEXT(D2266,"yyyy-mm"))</x:f>
        <x:v>2025-03</x:v>
      </x:c>
      <x:c r="I2266" t="str">
        <x:f>IF(D2266="","Fecha no disponible","T"&amp;ROUNDUP(MONTH(D2266)/3,0))</x:f>
        <x:v>T1</x:v>
      </x:c>
      <x:c r="J2266" t="str">
        <x:v>T016</x:v>
      </x:c>
      <x:c r="K2266" t="str">
        <x:v>Tienda Potosí 4</x:v>
      </x:c>
      <x:c r="L2266" t="str">
        <x:v>Centro</x:v>
      </x:c>
      <x:c r="M2266" t="str">
        <x:v>Potosí</x:v>
      </x:c>
      <x:c r="N2266" t="str">
        <x:f>IFERROR(VLOOKUP(M2266,'Mapeos'!$A$4:$B$30,2,FALSE),M2266)</x:f>
        <x:v>Potosí</x:v>
      </x:c>
      <x:c r="O2266" t="str">
        <x:v>C01056</x:v>
      </x:c>
      <x:c r="P2266" t="str">
        <x:v>Frecuente</x:v>
      </x:c>
      <x:c r="Q2266" t="str">
        <x:v>P0050</x:v>
      </x:c>
      <x:c r="R2266" t="str">
        <x:v>Electrónica</x:v>
      </x:c>
      <x:c r="S2266" t="str">
        <x:v>Marca A</x:v>
      </x:c>
      <x:c r="T2266" t="str">
        <x:v>Marketplace</x:v>
      </x:c>
      <x:c r="U2266" t="str">
        <x:f>IFERROR(VLOOKUP(T2266,'Mapeos'!$D$4:$E$25,2,FALSE),T2266)</x:f>
        <x:v>Marketplace</x:v>
      </x:c>
      <x:c r="V2266" t="str">
        <x:v>V023</x:v>
      </x:c>
      <x:c r="W2266" t="n">
        <x:v>2</x:v>
      </x:c>
      <x:c r="X2266" s="28" t="n">
        <x:v>376.47</x:v>
      </x:c>
      <x:c r="Y2266" s="20" t="n">
        <x:v>20</x:v>
      </x:c>
      <x:c r="Z2266" s="20" t="n">
        <x:f>IF(Y2266&gt;1,Y2266/100,Y2266)</x:f>
        <x:v>0.2</x:v>
      </x:c>
      <x:c r="AA2266" s="28" t="n">
        <x:v>213.25</x:v>
      </x:c>
      <x:c r="AB2266" s="28" t="n">
        <x:v>602.35</x:v>
      </x:c>
      <x:c r="AC2266" s="28" t="str">
        <x:v>BOB</x:v>
      </x:c>
      <x:c r="AD2266" s="28" t="n">
        <x:f>IF(AC2266="USD",AB2266*'Parametros'!$B$4,AB2266)</x:f>
        <x:v>602.35</x:v>
      </x:c>
      <x:c r="AE2266" s="28" t="n">
        <x:f>W2266*X2266*(1-Z2266)</x:f>
        <x:v>602.3520000000001</x:v>
      </x:c>
      <x:c r="AF2266" s="28" t="n">
        <x:f>W2266*AA2266</x:f>
        <x:v>426.5</x:v>
      </x:c>
      <x:c r="AG2266" s="28" t="n">
        <x:f>AE2266-AF2266</x:f>
        <x:v>175.8520000000001</x:v>
      </x:c>
      <x:c r="AH2266" s="20" t="n">
        <x:f>IF(AE2266&gt;0,AG2266/AE2266,"")</x:f>
        <x:v>0.29194225303477045</x:v>
      </x:c>
      <x:c r="AI2266" s="28" t="n">
        <x:v>75605.51</x:v>
      </x:c>
      <x:c r="AJ2266" s="28"/>
      <x:c r="AK2266"/>
      <x:c r="AL2266" t="str">
        <x:v>Completado</x:v>
      </x:c>
      <x:c r="AM2266" t="str">
        <x:f>IF(W2266&lt;0,"Devuelto",AL2266)</x:f>
        <x:v>Completado</x:v>
      </x:c>
      <x:c r="AN2266" t="str">
        <x:v>Efectivo</x:v>
      </x:c>
      <x:c r="AO2266" s="29" t="str">
        <x:v>Descuento reescalado</x:v>
      </x:c>
      <x:c r="AP2266" t="str">
        <x:f>IF(D2266="","No","Sí")</x:f>
        <x:v>Sí</x:v>
      </x:c>
    </x:row>
    <x:row r="2267">
      <x:c r="A2267" t="n">
        <x:v>2267</x:v>
      </x:c>
      <x:c r="B2267" t="str">
        <x:v>VT0010761</x:v>
      </x:c>
      <x:c r="C2267" t="str">
        <x:v>46072</x:v>
      </x:c>
      <x:c r="D2267" s="27" t="n">
        <x:v>46072</x:v>
      </x:c>
      <x:c r="E2267" t="n">
        <x:f>IF(D2267="","",YEAR(D2267))</x:f>
        <x:v>2026</x:v>
      </x:c>
      <x:c r="F2267" t="n">
        <x:f>IF(D2267="","",MONTH(D2267))</x:f>
        <x:v>2</x:v>
      </x:c>
      <x:c r="G2267" t="str">
        <x:f>IF(D2267="","Fecha no disponible",TEXT(D2267,"mmmm"))</x:f>
        <x:v>February</x:v>
      </x:c>
      <x:c r="H2267" t="str">
        <x:f>IF(D2267="","Fecha no disponible",TEXT(D2267,"yyyy-mm"))</x:f>
        <x:v>2026-02</x:v>
      </x:c>
      <x:c r="I2267" t="str">
        <x:f>IF(D2267="","Fecha no disponible","T"&amp;ROUNDUP(MONTH(D2267)/3,0))</x:f>
        <x:v>T1</x:v>
      </x:c>
      <x:c r="J2267" t="str">
        <x:v>T011</x:v>
      </x:c>
      <x:c r="K2267" t="str">
        <x:v>Tienda Cochabamba 3</x:v>
      </x:c>
      <x:c r="L2267" t="str">
        <x:v>Mall</x:v>
      </x:c>
      <x:c r="M2267" t="str">
        <x:v>Cochabamba</x:v>
      </x:c>
      <x:c r="N2267" t="str">
        <x:f>IFERROR(VLOOKUP(M2267,'Mapeos'!$A$4:$B$30,2,FALSE),M2267)</x:f>
        <x:v>Cochabamba</x:v>
      </x:c>
      <x:c r="O2267" t="str">
        <x:v>C01164</x:v>
      </x:c>
      <x:c r="P2267" t="str">
        <x:v>Frecuente</x:v>
      </x:c>
      <x:c r="Q2267" t="str">
        <x:v>P0026</x:v>
      </x:c>
      <x:c r="R2267" t="str">
        <x:v>Alimentos</x:v>
      </x:c>
      <x:c r="S2267" t="str">
        <x:v>Marca C</x:v>
      </x:c>
      <x:c r="T2267" t="str">
        <x:v>Tienda</x:v>
      </x:c>
      <x:c r="U2267" t="str">
        <x:f>IFERROR(VLOOKUP(T2267,'Mapeos'!$D$4:$E$25,2,FALSE),T2267)</x:f>
        <x:v>Tienda</x:v>
      </x:c>
      <x:c r="V2267" t="str">
        <x:v>V023</x:v>
      </x:c>
      <x:c r="W2267" t="n">
        <x:v>0</x:v>
      </x:c>
      <x:c r="X2267" s="28" t="n">
        <x:v>19.62</x:v>
      </x:c>
      <x:c r="Y2267" s="20" t="n">
        <x:v>0.15</x:v>
      </x:c>
      <x:c r="Z2267" s="20" t="n">
        <x:f>IF(Y2267&gt;1,Y2267/100,Y2267)</x:f>
        <x:v>0.15</x:v>
      </x:c>
      <x:c r="AA2267" s="28" t="n">
        <x:v>11.76</x:v>
      </x:c>
      <x:c r="AB2267" s="28" t="n">
        <x:v>0</x:v>
      </x:c>
      <x:c r="AC2267" s="28" t="str">
        <x:v>BOB</x:v>
      </x:c>
      <x:c r="AD2267" s="28" t="n">
        <x:f>IF(AC2267="USD",AB2267*'Parametros'!$B$4,AB2267)</x:f>
        <x:v>0</x:v>
      </x:c>
      <x:c r="AE2267" s="28" t="n">
        <x:f>W2267*X2267*(1-Z2267)</x:f>
        <x:v>0</x:v>
      </x:c>
      <x:c r="AF2267" s="28" t="n">
        <x:f>W2267*AA2267</x:f>
        <x:v>0</x:v>
      </x:c>
      <x:c r="AG2267" s="28" t="n">
        <x:f>AE2267-AF2267</x:f>
        <x:v>0</x:v>
      </x:c>
      <x:c r="AH2267" s="20" t="str">
        <x:f>IF(AE2267&gt;0,AG2267/AE2267,"")</x:f>
      </x:c>
      <x:c r="AI2267" s="28" t="n">
        <x:v>121225.56</x:v>
      </x:c>
      <x:c r="AJ2267" s="28"/>
      <x:c r="AK2267"/>
      <x:c r="AL2267" t="str">
        <x:v>Cancelado</x:v>
      </x:c>
      <x:c r="AM2267" t="str">
        <x:f>IF(W2267&lt;0,"Devuelto",AL2267)</x:f>
        <x:v>Cancelado</x:v>
      </x:c>
      <x:c r="AN2267" t="str">
        <x:v>Efectivo</x:v>
      </x:c>
      <x:c r="AO2267" s="29" t="str">
        <x:v>Sin observación</x:v>
      </x:c>
      <x:c r="AP2267" t="str">
        <x:f>IF(D2267="","No","Sí")</x:f>
        <x:v>Sí</x:v>
      </x:c>
    </x:row>
    <x:row r="2268">
      <x:c r="A2268" t="n">
        <x:v>2268</x:v>
      </x:c>
      <x:c r="B2268" t="str">
        <x:v>VT0010766</x:v>
      </x:c>
      <x:c r="C2268" t="str">
        <x:v>45301</x:v>
      </x:c>
      <x:c r="D2268" s="27" t="n">
        <x:v>45301</x:v>
      </x:c>
      <x:c r="E2268" t="n">
        <x:f>IF(D2268="","",YEAR(D2268))</x:f>
        <x:v>2024</x:v>
      </x:c>
      <x:c r="F2268" t="n">
        <x:f>IF(D2268="","",MONTH(D2268))</x:f>
        <x:v>1</x:v>
      </x:c>
      <x:c r="G2268" t="str">
        <x:f>IF(D2268="","Fecha no disponible",TEXT(D2268,"mmmm"))</x:f>
        <x:v>January</x:v>
      </x:c>
      <x:c r="H2268" t="str">
        <x:f>IF(D2268="","Fecha no disponible",TEXT(D2268,"yyyy-mm"))</x:f>
        <x:v>2024-01</x:v>
      </x:c>
      <x:c r="I2268" t="str">
        <x:f>IF(D2268="","Fecha no disponible","T"&amp;ROUNDUP(MONTH(D2268)/3,0))</x:f>
        <x:v>T1</x:v>
      </x:c>
      <x:c r="J2268" t="str">
        <x:v>T018</x:v>
      </x:c>
      <x:c r="K2268" t="str">
        <x:v>Tienda Sucre 2</x:v>
      </x:c>
      <x:c r="L2268" t="str">
        <x:v>Mall</x:v>
      </x:c>
      <x:c r="M2268" t="str">
        <x:v>Sucre</x:v>
      </x:c>
      <x:c r="N2268" t="str">
        <x:f>IFERROR(VLOOKUP(M2268,'Mapeos'!$A$4:$B$30,2,FALSE),M2268)</x:f>
        <x:v>Sucre</x:v>
      </x:c>
      <x:c r="O2268" t="str">
        <x:v>C00543</x:v>
      </x:c>
      <x:c r="P2268" t="str">
        <x:v>Premium</x:v>
      </x:c>
      <x:c r="Q2268" t="str">
        <x:v>P0084</x:v>
      </x:c>
      <x:c r="R2268" t="str">
        <x:v>Alimentos</x:v>
      </x:c>
      <x:c r="S2268" t="str">
        <x:v>Marca D</x:v>
      </x:c>
      <x:c r="T2268" t="str">
        <x:v>E-commerce</x:v>
      </x:c>
      <x:c r="U2268" t="str">
        <x:f>IFERROR(VLOOKUP(T2268,'Mapeos'!$D$4:$E$25,2,FALSE),T2268)</x:f>
        <x:v>E-commerce</x:v>
      </x:c>
      <x:c r="V2268" t="str">
        <x:v>V024</x:v>
      </x:c>
      <x:c r="W2268" t="n">
        <x:v>1</x:v>
      </x:c>
      <x:c r="X2268" s="28" t="n">
        <x:v>37.24</x:v>
      </x:c>
      <x:c r="Y2268" s="20" t="n">
        <x:v>0</x:v>
      </x:c>
      <x:c r="Z2268" s="20" t="n">
        <x:f>IF(Y2268&gt;1,Y2268/100,Y2268)</x:f>
        <x:v>0</x:v>
      </x:c>
      <x:c r="AA2268" s="28" t="n">
        <x:v>20.47</x:v>
      </x:c>
      <x:c r="AB2268" s="28" t="n">
        <x:v>37.24</x:v>
      </x:c>
      <x:c r="AC2268" s="28" t="str">
        <x:v>BOB</x:v>
      </x:c>
      <x:c r="AD2268" s="28" t="n">
        <x:f>IF(AC2268="USD",AB2268*'Parametros'!$B$4,AB2268)</x:f>
        <x:v>37.24</x:v>
      </x:c>
      <x:c r="AE2268" s="28" t="n">
        <x:f>W2268*X2268*(1-Z2268)</x:f>
        <x:v>37.24</x:v>
      </x:c>
      <x:c r="AF2268" s="28" t="n">
        <x:f>W2268*AA2268</x:f>
        <x:v>20.47</x:v>
      </x:c>
      <x:c r="AG2268" s="28" t="n">
        <x:f>AE2268-AF2268</x:f>
        <x:v>16.770000000000003</x:v>
      </x:c>
      <x:c r="AH2268" s="20" t="n">
        <x:f>IF(AE2268&gt;0,AG2268/AE2268,"")</x:f>
        <x:v>0.45032223415682066</x:v>
      </x:c>
      <x:c r="AI2268" s="28" t="n">
        <x:v>99631.73</x:v>
      </x:c>
      <x:c r="AJ2268" s="28"/>
      <x:c r="AK2268"/>
      <x:c r="AL2268" t="str">
        <x:v>Completado</x:v>
      </x:c>
      <x:c r="AM2268" t="str">
        <x:f>IF(W2268&lt;0,"Devuelto",AL2268)</x:f>
        <x:v>Completado</x:v>
      </x:c>
      <x:c r="AN2268" t="str">
        <x:v>Tarjeta</x:v>
      </x:c>
      <x:c r="AO2268" s="29" t="str">
        <x:v>Sin observación</x:v>
      </x:c>
      <x:c r="AP2268" t="str">
        <x:f>IF(D2268="","No","Sí")</x:f>
        <x:v>Sí</x:v>
      </x:c>
    </x:row>
    <x:row r="2269">
      <x:c r="A2269" t="n">
        <x:v>2269</x:v>
      </x:c>
      <x:c r="B2269" t="str">
        <x:v>VT0010770</x:v>
      </x:c>
      <x:c r="C2269" t="str">
        <x:v>45960</x:v>
      </x:c>
      <x:c r="D2269" s="27" t="n">
        <x:v>45960</x:v>
      </x:c>
      <x:c r="E2269" t="n">
        <x:f>IF(D2269="","",YEAR(D2269))</x:f>
        <x:v>2025</x:v>
      </x:c>
      <x:c r="F2269" t="n">
        <x:f>IF(D2269="","",MONTH(D2269))</x:f>
        <x:v>10</x:v>
      </x:c>
      <x:c r="G2269" t="str">
        <x:f>IF(D2269="","Fecha no disponible",TEXT(D2269,"mmmm"))</x:f>
        <x:v>October</x:v>
      </x:c>
      <x:c r="H2269" t="str">
        <x:f>IF(D2269="","Fecha no disponible",TEXT(D2269,"yyyy-mm"))</x:f>
        <x:v>2025-10</x:v>
      </x:c>
      <x:c r="I2269" t="str">
        <x:f>IF(D2269="","Fecha no disponible","T"&amp;ROUNDUP(MONTH(D2269)/3,0))</x:f>
        <x:v>T4</x:v>
      </x:c>
      <x:c r="J2269" t="str">
        <x:v>T019</x:v>
      </x:c>
      <x:c r="K2269" t="str">
        <x:v>Tienda Sucre 3</x:v>
      </x:c>
      <x:c r="L2269" t="str">
        <x:v>Centro</x:v>
      </x:c>
      <x:c r="M2269" t="str">
        <x:v>Sucre</x:v>
      </x:c>
      <x:c r="N2269" t="str">
        <x:f>IFERROR(VLOOKUP(M2269,'Mapeos'!$A$4:$B$30,2,FALSE),M2269)</x:f>
        <x:v>Sucre</x:v>
      </x:c>
      <x:c r="O2269" t="str">
        <x:v>C00009</x:v>
      </x:c>
      <x:c r="P2269" t="str">
        <x:v>Masivo</x:v>
      </x:c>
      <x:c r="Q2269" t="str">
        <x:v>P0011</x:v>
      </x:c>
      <x:c r="R2269" t="str">
        <x:v>Electrónica</x:v>
      </x:c>
      <x:c r="S2269" t="str">
        <x:v>Marca D</x:v>
      </x:c>
      <x:c r="T2269" t="str">
        <x:v>Tienda</x:v>
      </x:c>
      <x:c r="U2269" t="str">
        <x:f>IFERROR(VLOOKUP(T2269,'Mapeos'!$D$4:$E$25,2,FALSE),T2269)</x:f>
        <x:v>Tienda</x:v>
      </x:c>
      <x:c r="V2269" t="str">
        <x:v>V018</x:v>
      </x:c>
      <x:c r="W2269" t="n">
        <x:v>-1</x:v>
      </x:c>
      <x:c r="X2269" s="28" t="n">
        <x:v>619.22</x:v>
      </x:c>
      <x:c r="Y2269" s="20" t="n">
        <x:v>0.05</x:v>
      </x:c>
      <x:c r="Z2269" s="20" t="n">
        <x:f>IF(Y2269&gt;1,Y2269/100,Y2269)</x:f>
        <x:v>0.05</x:v>
      </x:c>
      <x:c r="AA2269" s="28" t="n">
        <x:v>452.31</x:v>
      </x:c>
      <x:c r="AB2269" s="28" t="n">
        <x:v>-588.26</x:v>
      </x:c>
      <x:c r="AC2269" s="28" t="str">
        <x:v>BOB</x:v>
      </x:c>
      <x:c r="AD2269" s="28" t="n">
        <x:f>IF(AC2269="USD",AB2269*'Parametros'!$B$4,AB2269)</x:f>
        <x:v>-588.26</x:v>
      </x:c>
      <x:c r="AE2269" s="28" t="n">
        <x:f>W2269*X2269*(1-Z2269)</x:f>
        <x:v>-588.259</x:v>
      </x:c>
      <x:c r="AF2269" s="28" t="n">
        <x:f>W2269*AA2269</x:f>
        <x:v>-452.31</x:v>
      </x:c>
      <x:c r="AG2269" s="28" t="n">
        <x:f>AE2269-AF2269</x:f>
        <x:v>-135.949</x:v>
      </x:c>
      <x:c r="AH2269" s="20" t="str">
        <x:f>IF(AE2269&gt;0,AG2269/AE2269,"")</x:f>
      </x:c>
      <x:c r="AI2269" s="28" t="n">
        <x:v>161606.01</x:v>
      </x:c>
      <x:c r="AJ2269" s="28"/>
      <x:c r="AK2269"/>
      <x:c r="AL2269" t="str">
        <x:v>Devuelto</x:v>
      </x:c>
      <x:c r="AM2269" t="str">
        <x:f>IF(W2269&lt;0,"Devuelto",AL2269)</x:f>
        <x:v>Devuelto</x:v>
      </x:c>
      <x:c r="AN2269" t="str">
        <x:v>Efectivo</x:v>
      </x:c>
      <x:c r="AO2269" s="29" t="str">
        <x:v>Sin observación</x:v>
      </x:c>
      <x:c r="AP2269" t="str">
        <x:f>IF(D2269="","No","Sí")</x:f>
        <x:v>Sí</x:v>
      </x:c>
    </x:row>
    <x:row r="2270">
      <x:c r="A2270" t="n">
        <x:v>2270</x:v>
      </x:c>
      <x:c r="B2270" t="str">
        <x:v>VT0010775</x:v>
      </x:c>
      <x:c r="C2270" t="str">
        <x:v>46074</x:v>
      </x:c>
      <x:c r="D2270" s="27" t="n">
        <x:v>46074</x:v>
      </x:c>
      <x:c r="E2270" t="n">
        <x:f>IF(D2270="","",YEAR(D2270))</x:f>
        <x:v>2026</x:v>
      </x:c>
      <x:c r="F2270" t="n">
        <x:f>IF(D2270="","",MONTH(D2270))</x:f>
        <x:v>2</x:v>
      </x:c>
      <x:c r="G2270" t="str">
        <x:f>IF(D2270="","Fecha no disponible",TEXT(D2270,"mmmm"))</x:f>
        <x:v>February</x:v>
      </x:c>
      <x:c r="H2270" t="str">
        <x:f>IF(D2270="","Fecha no disponible",TEXT(D2270,"yyyy-mm"))</x:f>
        <x:v>2026-02</x:v>
      </x:c>
      <x:c r="I2270" t="str">
        <x:f>IF(D2270="","Fecha no disponible","T"&amp;ROUNDUP(MONTH(D2270)/3,0))</x:f>
        <x:v>T1</x:v>
      </x:c>
      <x:c r="J2270" t="str">
        <x:v>T013</x:v>
      </x:c>
      <x:c r="K2270" t="str">
        <x:v>Tienda Potosí 1</x:v>
      </x:c>
      <x:c r="L2270" t="str">
        <x:v>Centro</x:v>
      </x:c>
      <x:c r="M2270" t="str">
        <x:v>Potosí</x:v>
      </x:c>
      <x:c r="N2270" t="str">
        <x:f>IFERROR(VLOOKUP(M2270,'Mapeos'!$A$4:$B$30,2,FALSE),M2270)</x:f>
        <x:v>Potosí</x:v>
      </x:c>
      <x:c r="O2270" t="str">
        <x:v>C00260</x:v>
      </x:c>
      <x:c r="P2270" t="str">
        <x:v>Frecuente</x:v>
      </x:c>
      <x:c r="Q2270" t="str">
        <x:v>P0135</x:v>
      </x:c>
      <x:c r="R2270" t="str">
        <x:v>Deportes</x:v>
      </x:c>
      <x:c r="S2270" t="str">
        <x:v>Marca D</x:v>
      </x:c>
      <x:c r="T2270" t="str">
        <x:v>E-commerce</x:v>
      </x:c>
      <x:c r="U2270" t="str">
        <x:f>IFERROR(VLOOKUP(T2270,'Mapeos'!$D$4:$E$25,2,FALSE),T2270)</x:f>
        <x:v>E-commerce</x:v>
      </x:c>
      <x:c r="V2270" t="str">
        <x:v>V002</x:v>
      </x:c>
      <x:c r="W2270" t="n">
        <x:v>1</x:v>
      </x:c>
      <x:c r="X2270" s="28" t="n">
        <x:v>78.35</x:v>
      </x:c>
      <x:c r="Y2270" s="20" t="n">
        <x:v>0.2</x:v>
      </x:c>
      <x:c r="Z2270" s="20" t="n">
        <x:f>IF(Y2270&gt;1,Y2270/100,Y2270)</x:f>
        <x:v>0.2</x:v>
      </x:c>
      <x:c r="AA2270" s="28" t="n">
        <x:v>45.32</x:v>
      </x:c>
      <x:c r="AB2270" s="28" t="n">
        <x:v>62.68</x:v>
      </x:c>
      <x:c r="AC2270" s="28" t="str">
        <x:v>BOB</x:v>
      </x:c>
      <x:c r="AD2270" s="28" t="n">
        <x:f>IF(AC2270="USD",AB2270*'Parametros'!$B$4,AB2270)</x:f>
        <x:v>62.68</x:v>
      </x:c>
      <x:c r="AE2270" s="28" t="n">
        <x:f>W2270*X2270*(1-Z2270)</x:f>
        <x:v>62.68</x:v>
      </x:c>
      <x:c r="AF2270" s="28" t="n">
        <x:f>W2270*AA2270</x:f>
        <x:v>45.32</x:v>
      </x:c>
      <x:c r="AG2270" s="28" t="n">
        <x:f>AE2270-AF2270</x:f>
        <x:v>17.36</x:v>
      </x:c>
      <x:c r="AH2270" s="20" t="n">
        <x:f>IF(AE2270&gt;0,AG2270/AE2270,"")</x:f>
        <x:v>0.27696234843650286</x:v>
      </x:c>
      <x:c r="AI2270" s="28" t="n">
        <x:v>63929.11</x:v>
      </x:c>
      <x:c r="AJ2270" s="28"/>
      <x:c r="AK2270"/>
      <x:c r="AL2270" t="str">
        <x:v>Completado</x:v>
      </x:c>
      <x:c r="AM2270" t="str">
        <x:f>IF(W2270&lt;0,"Devuelto",AL2270)</x:f>
        <x:v>Completado</x:v>
      </x:c>
      <x:c r="AN2270" t="str">
        <x:v>QR</x:v>
      </x:c>
      <x:c r="AO2270" s="29" t="str">
        <x:v>Sin observación</x:v>
      </x:c>
      <x:c r="AP2270" t="str">
        <x:f>IF(D2270="","No","Sí")</x:f>
        <x:v>Sí</x:v>
      </x:c>
    </x:row>
    <x:row r="2271">
      <x:c r="A2271" t="n">
        <x:v>2271</x:v>
      </x:c>
      <x:c r="B2271" t="str">
        <x:v>VT0010780</x:v>
      </x:c>
      <x:c r="C2271" t="str">
        <x:v>45389</x:v>
      </x:c>
      <x:c r="D2271" s="27" t="n">
        <x:v>45389</x:v>
      </x:c>
      <x:c r="E2271" t="n">
        <x:f>IF(D2271="","",YEAR(D2271))</x:f>
        <x:v>2024</x:v>
      </x:c>
      <x:c r="F2271" t="n">
        <x:f>IF(D2271="","",MONTH(D2271))</x:f>
        <x:v>4</x:v>
      </x:c>
      <x:c r="G2271" t="str">
        <x:f>IF(D2271="","Fecha no disponible",TEXT(D2271,"mmmm"))</x:f>
        <x:v>April</x:v>
      </x:c>
      <x:c r="H2271" t="str">
        <x:f>IF(D2271="","Fecha no disponible",TEXT(D2271,"yyyy-mm"))</x:f>
        <x:v>2024-04</x:v>
      </x:c>
      <x:c r="I2271" t="str">
        <x:f>IF(D2271="","Fecha no disponible","T"&amp;ROUNDUP(MONTH(D2271)/3,0))</x:f>
        <x:v>T2</x:v>
      </x:c>
      <x:c r="J2271" t="str">
        <x:v>T005</x:v>
      </x:c>
      <x:c r="K2271" t="str">
        <x:v>Tienda Santa Cruz 1</x:v>
      </x:c>
      <x:c r="L2271" t="str">
        <x:v>Centro</x:v>
      </x:c>
      <x:c r="M2271" t="str">
        <x:v>Santa Cruz</x:v>
      </x:c>
      <x:c r="N2271" t="str">
        <x:f>IFERROR(VLOOKUP(M2271,'Mapeos'!$A$4:$B$30,2,FALSE),M2271)</x:f>
        <x:v>Santa Cruz</x:v>
      </x:c>
      <x:c r="O2271" t="str">
        <x:v>C01738</x:v>
      </x:c>
      <x:c r="P2271" t="str">
        <x:v>Premium</x:v>
      </x:c>
      <x:c r="Q2271" t="str">
        <x:v>P0001</x:v>
      </x:c>
      <x:c r="R2271" t="str">
        <x:v>Hogar</x:v>
      </x:c>
      <x:c r="S2271" t="str">
        <x:v>Marca D</x:v>
      </x:c>
      <x:c r="T2271" t="str">
        <x:v>Tienda</x:v>
      </x:c>
      <x:c r="U2271" t="str">
        <x:f>IFERROR(VLOOKUP(T2271,'Mapeos'!$D$4:$E$25,2,FALSE),T2271)</x:f>
        <x:v>Tienda</x:v>
      </x:c>
      <x:c r="V2271" t="str">
        <x:v>V005</x:v>
      </x:c>
      <x:c r="W2271" t="n">
        <x:v>1</x:v>
      </x:c>
      <x:c r="X2271" s="28" t="n">
        <x:v>331.16</x:v>
      </x:c>
      <x:c r="Y2271" s="20" t="n">
        <x:v>0</x:v>
      </x:c>
      <x:c r="Z2271" s="20" t="n">
        <x:f>IF(Y2271&gt;1,Y2271/100,Y2271)</x:f>
        <x:v>0</x:v>
      </x:c>
      <x:c r="AA2271" s="28" t="n">
        <x:v>195.84</x:v>
      </x:c>
      <x:c r="AB2271" s="28" t="n">
        <x:v>331.16</x:v>
      </x:c>
      <x:c r="AC2271" s="28" t="str">
        <x:v>BOB</x:v>
      </x:c>
      <x:c r="AD2271" s="28" t="n">
        <x:f>IF(AC2271="USD",AB2271*'Parametros'!$B$4,AB2271)</x:f>
        <x:v>331.16</x:v>
      </x:c>
      <x:c r="AE2271" s="28" t="n">
        <x:f>W2271*X2271*(1-Z2271)</x:f>
        <x:v>331.16</x:v>
      </x:c>
      <x:c r="AF2271" s="28" t="n">
        <x:f>W2271*AA2271</x:f>
        <x:v>195.84</x:v>
      </x:c>
      <x:c r="AG2271" s="28" t="n">
        <x:f>AE2271-AF2271</x:f>
        <x:v>135.32000000000002</x:v>
      </x:c>
      <x:c r="AH2271" s="20" t="n">
        <x:f>IF(AE2271&gt;0,AG2271/AE2271,"")</x:f>
        <x:v>0.4086242299794662</x:v>
      </x:c>
      <x:c r="AI2271" s="28" t="n">
        <x:v>142518.87</x:v>
      </x:c>
      <x:c r="AJ2271" s="28"/>
      <x:c r="AK2271"/>
      <x:c r="AL2271" t="str">
        <x:v>Completado</x:v>
      </x:c>
      <x:c r="AM2271" t="str">
        <x:f>IF(W2271&lt;0,"Devuelto",AL2271)</x:f>
        <x:v>Completado</x:v>
      </x:c>
      <x:c r="AN2271" t="str">
        <x:v>QR</x:v>
      </x:c>
      <x:c r="AO2271" s="29" t="str">
        <x:v>Sin observación</x:v>
      </x:c>
      <x:c r="AP2271" t="str">
        <x:f>IF(D2271="","No","Sí")</x:f>
        <x:v>Sí</x:v>
      </x:c>
    </x:row>
    <x:row r="2272">
      <x:c r="A2272" t="n">
        <x:v>2272</x:v>
      </x:c>
      <x:c r="B2272" t="str">
        <x:v>VT0010785</x:v>
      </x:c>
      <x:c r="C2272" t="str">
        <x:v>45771</x:v>
      </x:c>
      <x:c r="D2272" s="27" t="n">
        <x:v>45771</x:v>
      </x:c>
      <x:c r="E2272" t="n">
        <x:f>IF(D2272="","",YEAR(D2272))</x:f>
        <x:v>2025</x:v>
      </x:c>
      <x:c r="F2272" t="n">
        <x:f>IF(D2272="","",MONTH(D2272))</x:f>
        <x:v>4</x:v>
      </x:c>
      <x:c r="G2272" t="str">
        <x:f>IF(D2272="","Fecha no disponible",TEXT(D2272,"mmmm"))</x:f>
        <x:v>April</x:v>
      </x:c>
      <x:c r="H2272" t="str">
        <x:f>IF(D2272="","Fecha no disponible",TEXT(D2272,"yyyy-mm"))</x:f>
        <x:v>2025-04</x:v>
      </x:c>
      <x:c r="I2272" t="str">
        <x:f>IF(D2272="","Fecha no disponible","T"&amp;ROUNDUP(MONTH(D2272)/3,0))</x:f>
        <x:v>T2</x:v>
      </x:c>
      <x:c r="J2272" t="str">
        <x:v>T008</x:v>
      </x:c>
      <x:c r="K2272" t="str">
        <x:v>Tienda Santa Cruz 4</x:v>
      </x:c>
      <x:c r="L2272" t="str">
        <x:v>Barrio</x:v>
      </x:c>
      <x:c r="M2272" t="str">
        <x:v>Santa Cruz</x:v>
      </x:c>
      <x:c r="N2272" t="str">
        <x:f>IFERROR(VLOOKUP(M2272,'Mapeos'!$A$4:$B$30,2,FALSE),M2272)</x:f>
        <x:v>Santa Cruz</x:v>
      </x:c>
      <x:c r="O2272" t="str">
        <x:v>C00174</x:v>
      </x:c>
      <x:c r="P2272" t="str">
        <x:v>Masivo</x:v>
      </x:c>
      <x:c r="Q2272" t="str">
        <x:v>P0143</x:v>
      </x:c>
      <x:c r="R2272" t="str">
        <x:v>Cuidado Personal</x:v>
      </x:c>
      <x:c r="S2272" t="str">
        <x:v>Marca B</x:v>
      </x:c>
      <x:c r="T2272" t="str">
        <x:v>Marketplace</x:v>
      </x:c>
      <x:c r="U2272" t="str">
        <x:f>IFERROR(VLOOKUP(T2272,'Mapeos'!$D$4:$E$25,2,FALSE),T2272)</x:f>
        <x:v>Marketplace</x:v>
      </x:c>
      <x:c r="V2272" t="str">
        <x:v>V030</x:v>
      </x:c>
      <x:c r="W2272" t="n">
        <x:v>1</x:v>
      </x:c>
      <x:c r="X2272" s="28" t="n">
        <x:v>57.31</x:v>
      </x:c>
      <x:c r="Y2272" s="20" t="n">
        <x:v>0</x:v>
      </x:c>
      <x:c r="Z2272" s="20" t="n">
        <x:f>IF(Y2272&gt;1,Y2272/100,Y2272)</x:f>
        <x:v>0</x:v>
      </x:c>
      <x:c r="AA2272" s="28" t="n">
        <x:v>37.18</x:v>
      </x:c>
      <x:c r="AB2272" s="28" t="n">
        <x:v>57.31</x:v>
      </x:c>
      <x:c r="AC2272" s="28" t="str">
        <x:v>BOB</x:v>
      </x:c>
      <x:c r="AD2272" s="28" t="n">
        <x:f>IF(AC2272="USD",AB2272*'Parametros'!$B$4,AB2272)</x:f>
        <x:v>57.31</x:v>
      </x:c>
      <x:c r="AE2272" s="28" t="n">
        <x:f>W2272*X2272*(1-Z2272)</x:f>
        <x:v>57.31</x:v>
      </x:c>
      <x:c r="AF2272" s="28" t="n">
        <x:f>W2272*AA2272</x:f>
        <x:v>37.18</x:v>
      </x:c>
      <x:c r="AG2272" s="28" t="n">
        <x:f>AE2272-AF2272</x:f>
        <x:v>20.130000000000003</x:v>
      </x:c>
      <x:c r="AH2272" s="20" t="n">
        <x:f>IF(AE2272&gt;0,AG2272/AE2272,"")</x:f>
        <x:v>0.35124760076775435</x:v>
      </x:c>
      <x:c r="AI2272" s="28" t="n">
        <x:v>90076.06</x:v>
      </x:c>
      <x:c r="AJ2272" s="28"/>
      <x:c r="AK2272"/>
      <x:c r="AL2272" t="str">
        <x:v>Completado</x:v>
      </x:c>
      <x:c r="AM2272" t="str">
        <x:f>IF(W2272&lt;0,"Devuelto",AL2272)</x:f>
        <x:v>Completado</x:v>
      </x:c>
      <x:c r="AN2272" t="str">
        <x:v>Efectivo</x:v>
      </x:c>
      <x:c r="AO2272" s="29" t="str">
        <x:v>Sin observación</x:v>
      </x:c>
      <x:c r="AP2272" t="str">
        <x:f>IF(D2272="","No","Sí")</x:f>
        <x:v>Sí</x:v>
      </x:c>
    </x:row>
    <x:row r="2273">
      <x:c r="A2273" t="n">
        <x:v>2273</x:v>
      </x:c>
      <x:c r="B2273" t="str">
        <x:v>VT0010789</x:v>
      </x:c>
      <x:c r="C2273" t="str">
        <x:v>45339</x:v>
      </x:c>
      <x:c r="D2273" s="27" t="n">
        <x:v>45339</x:v>
      </x:c>
      <x:c r="E2273" t="n">
        <x:f>IF(D2273="","",YEAR(D2273))</x:f>
        <x:v>2024</x:v>
      </x:c>
      <x:c r="F2273" t="n">
        <x:f>IF(D2273="","",MONTH(D2273))</x:f>
        <x:v>2</x:v>
      </x:c>
      <x:c r="G2273" t="str">
        <x:f>IF(D2273="","Fecha no disponible",TEXT(D2273,"mmmm"))</x:f>
        <x:v>February</x:v>
      </x:c>
      <x:c r="H2273" t="str">
        <x:f>IF(D2273="","Fecha no disponible",TEXT(D2273,"yyyy-mm"))</x:f>
        <x:v>2024-02</x:v>
      </x:c>
      <x:c r="I2273" t="str">
        <x:f>IF(D2273="","Fecha no disponible","T"&amp;ROUNDUP(MONTH(D2273)/3,0))</x:f>
        <x:v>T1</x:v>
      </x:c>
      <x:c r="J2273" t="str">
        <x:v>T019</x:v>
      </x:c>
      <x:c r="K2273" t="str">
        <x:v>Tienda Sucre 3</x:v>
      </x:c>
      <x:c r="L2273" t="str">
        <x:v>Centro</x:v>
      </x:c>
      <x:c r="M2273" t="str">
        <x:v>Sucre</x:v>
      </x:c>
      <x:c r="N2273" t="str">
        <x:f>IFERROR(VLOOKUP(M2273,'Mapeos'!$A$4:$B$30,2,FALSE),M2273)</x:f>
        <x:v>Sucre</x:v>
      </x:c>
      <x:c r="O2273" t="str">
        <x:v>C00542</x:v>
      </x:c>
      <x:c r="P2273" t="str">
        <x:v>Masivo</x:v>
      </x:c>
      <x:c r="Q2273" t="str">
        <x:v>P0126</x:v>
      </x:c>
      <x:c r="R2273" t="str">
        <x:v>Alimentos</x:v>
      </x:c>
      <x:c r="S2273" t="str">
        <x:v>Marca C</x:v>
      </x:c>
      <x:c r="T2273" t="str">
        <x:v>Tienda</x:v>
      </x:c>
      <x:c r="U2273" t="str">
        <x:f>IFERROR(VLOOKUP(T2273,'Mapeos'!$D$4:$E$25,2,FALSE),T2273)</x:f>
        <x:v>Tienda</x:v>
      </x:c>
      <x:c r="V2273" t="str">
        <x:v>V029</x:v>
      </x:c>
      <x:c r="W2273" t="n">
        <x:v>-2</x:v>
      </x:c>
      <x:c r="X2273" s="28" t="n">
        <x:v>26.4</x:v>
      </x:c>
      <x:c r="Y2273" s="20" t="n">
        <x:v>0.15</x:v>
      </x:c>
      <x:c r="Z2273" s="20" t="n">
        <x:f>IF(Y2273&gt;1,Y2273/100,Y2273)</x:f>
        <x:v>0.15</x:v>
      </x:c>
      <x:c r="AA2273" s="28" t="n">
        <x:v>17.79</x:v>
      </x:c>
      <x:c r="AB2273" s="28" t="n">
        <x:v>-44.88</x:v>
      </x:c>
      <x:c r="AC2273" s="28" t="str">
        <x:v>BOB</x:v>
      </x:c>
      <x:c r="AD2273" s="28" t="n">
        <x:f>IF(AC2273="USD",AB2273*'Parametros'!$B$4,AB2273)</x:f>
        <x:v>-44.88</x:v>
      </x:c>
      <x:c r="AE2273" s="28" t="n">
        <x:f>W2273*X2273*(1-Z2273)</x:f>
        <x:v>-44.879999999999995</x:v>
      </x:c>
      <x:c r="AF2273" s="28" t="n">
        <x:f>W2273*AA2273</x:f>
        <x:v>-35.58</x:v>
      </x:c>
      <x:c r="AG2273" s="28" t="n">
        <x:f>AE2273-AF2273</x:f>
        <x:v>-9.299999999999997</x:v>
      </x:c>
      <x:c r="AH2273" s="20" t="str">
        <x:f>IF(AE2273&gt;0,AG2273/AE2273,"")</x:f>
      </x:c>
      <x:c r="AI2273" s="28" t="n">
        <x:v>195044.23</x:v>
      </x:c>
      <x:c r="AJ2273" s="28"/>
      <x:c r="AK2273"/>
      <x:c r="AL2273" t="str">
        <x:v>Devuelto</x:v>
      </x:c>
      <x:c r="AM2273" t="str">
        <x:f>IF(W2273&lt;0,"Devuelto",AL2273)</x:f>
        <x:v>Devuelto</x:v>
      </x:c>
      <x:c r="AN2273" t="str">
        <x:v>QR</x:v>
      </x:c>
      <x:c r="AO2273" s="29" t="str">
        <x:v>Sin observación</x:v>
      </x:c>
      <x:c r="AP2273" t="str">
        <x:f>IF(D2273="","No","Sí")</x:f>
        <x:v>Sí</x:v>
      </x:c>
    </x:row>
    <x:row r="2274">
      <x:c r="A2274" t="n">
        <x:v>2274</x:v>
      </x:c>
      <x:c r="B2274" t="str">
        <x:v>VT0010794</x:v>
      </x:c>
      <x:c r="C2274" t="str">
        <x:v>45863</x:v>
      </x:c>
      <x:c r="D2274" s="27" t="n">
        <x:v>45863</x:v>
      </x:c>
      <x:c r="E2274" t="n">
        <x:f>IF(D2274="","",YEAR(D2274))</x:f>
        <x:v>2025</x:v>
      </x:c>
      <x:c r="F2274" t="n">
        <x:f>IF(D2274="","",MONTH(D2274))</x:f>
        <x:v>7</x:v>
      </x:c>
      <x:c r="G2274" t="str">
        <x:f>IF(D2274="","Fecha no disponible",TEXT(D2274,"mmmm"))</x:f>
        <x:v>July</x:v>
      </x:c>
      <x:c r="H2274" t="str">
        <x:f>IF(D2274="","Fecha no disponible",TEXT(D2274,"yyyy-mm"))</x:f>
        <x:v>2025-07</x:v>
      </x:c>
      <x:c r="I2274" t="str">
        <x:f>IF(D2274="","Fecha no disponible","T"&amp;ROUNDUP(MONTH(D2274)/3,0))</x:f>
        <x:v>T3</x:v>
      </x:c>
      <x:c r="J2274" t="str">
        <x:v>T017</x:v>
      </x:c>
      <x:c r="K2274" t="str">
        <x:v>Tienda Sucre 1</x:v>
      </x:c>
      <x:c r="L2274" t="str">
        <x:v>Centro</x:v>
      </x:c>
      <x:c r="M2274" t="str">
        <x:v>Sucre</x:v>
      </x:c>
      <x:c r="N2274" t="str">
        <x:f>IFERROR(VLOOKUP(M2274,'Mapeos'!$A$4:$B$30,2,FALSE),M2274)</x:f>
        <x:v>Sucre</x:v>
      </x:c>
      <x:c r="O2274" t="str">
        <x:v>C00080</x:v>
      </x:c>
      <x:c r="P2274" t="str">
        <x:v>Frecuente</x:v>
      </x:c>
      <x:c r="Q2274" t="str">
        <x:v>P0118</x:v>
      </x:c>
      <x:c r="R2274" t="str">
        <x:v>Electrónica</x:v>
      </x:c>
      <x:c r="S2274" t="str">
        <x:v>Marca A</x:v>
      </x:c>
      <x:c r="T2274" t="str">
        <x:v>E-commerce</x:v>
      </x:c>
      <x:c r="U2274" t="str">
        <x:f>IFERROR(VLOOKUP(T2274,'Mapeos'!$D$4:$E$25,2,FALSE),T2274)</x:f>
        <x:v>E-commerce</x:v>
      </x:c>
      <x:c r="V2274" t="str">
        <x:v>V015</x:v>
      </x:c>
      <x:c r="W2274" t="n">
        <x:v>1</x:v>
      </x:c>
      <x:c r="X2274" s="28" t="n">
        <x:v>144.66</x:v>
      </x:c>
      <x:c r="Y2274" s="20" t="n">
        <x:v>0.25</x:v>
      </x:c>
      <x:c r="Z2274" s="20" t="n">
        <x:f>IF(Y2274&gt;1,Y2274/100,Y2274)</x:f>
        <x:v>0.25</x:v>
      </x:c>
      <x:c r="AA2274" s="28" t="n">
        <x:v>75.13</x:v>
      </x:c>
      <x:c r="AB2274" s="28" t="n">
        <x:v>108.5</x:v>
      </x:c>
      <x:c r="AC2274" s="28" t="str">
        <x:v>BOB</x:v>
      </x:c>
      <x:c r="AD2274" s="28" t="n">
        <x:f>IF(AC2274="USD",AB2274*'Parametros'!$B$4,AB2274)</x:f>
        <x:v>108.5</x:v>
      </x:c>
      <x:c r="AE2274" s="28" t="n">
        <x:f>W2274*X2274*(1-Z2274)</x:f>
        <x:v>108.495</x:v>
      </x:c>
      <x:c r="AF2274" s="28" t="n">
        <x:f>W2274*AA2274</x:f>
        <x:v>75.13</x:v>
      </x:c>
      <x:c r="AG2274" s="28" t="n">
        <x:f>AE2274-AF2274</x:f>
        <x:v>33.36500000000001</x:v>
      </x:c>
      <x:c r="AH2274" s="20" t="n">
        <x:f>IF(AE2274&gt;0,AG2274/AE2274,"")</x:f>
        <x:v>0.3075256924282226</x:v>
      </x:c>
      <x:c r="AI2274" s="28" t="n">
        <x:v>68536.44</x:v>
      </x:c>
      <x:c r="AJ2274" s="28"/>
      <x:c r="AK2274"/>
      <x:c r="AL2274" t="str">
        <x:v>Completado</x:v>
      </x:c>
      <x:c r="AM2274" t="str">
        <x:f>IF(W2274&lt;0,"Devuelto",AL2274)</x:f>
        <x:v>Completado</x:v>
      </x:c>
      <x:c r="AN2274" t="str">
        <x:v>Transferencia</x:v>
      </x:c>
      <x:c r="AO2274" s="29" t="str">
        <x:v>Sin observación</x:v>
      </x:c>
      <x:c r="AP2274" t="str">
        <x:f>IF(D2274="","No","Sí")</x:f>
        <x:v>Sí</x:v>
      </x:c>
    </x:row>
    <x:row r="2275">
      <x:c r="A2275" t="n">
        <x:v>2275</x:v>
      </x:c>
      <x:c r="B2275" t="str">
        <x:v>VT0010799</x:v>
      </x:c>
      <x:c r="C2275" t="str">
        <x:v>45961</x:v>
      </x:c>
      <x:c r="D2275" s="27" t="n">
        <x:v>45961</x:v>
      </x:c>
      <x:c r="E2275" t="n">
        <x:f>IF(D2275="","",YEAR(D2275))</x:f>
        <x:v>2025</x:v>
      </x:c>
      <x:c r="F2275" t="n">
        <x:f>IF(D2275="","",MONTH(D2275))</x:f>
        <x:v>10</x:v>
      </x:c>
      <x:c r="G2275" t="str">
        <x:f>IF(D2275="","Fecha no disponible",TEXT(D2275,"mmmm"))</x:f>
        <x:v>October</x:v>
      </x:c>
      <x:c r="H2275" t="str">
        <x:f>IF(D2275="","Fecha no disponible",TEXT(D2275,"yyyy-mm"))</x:f>
        <x:v>2025-10</x:v>
      </x:c>
      <x:c r="I2275" t="str">
        <x:f>IF(D2275="","Fecha no disponible","T"&amp;ROUNDUP(MONTH(D2275)/3,0))</x:f>
        <x:v>T4</x:v>
      </x:c>
      <x:c r="J2275" t="str">
        <x:v>T009</x:v>
      </x:c>
      <x:c r="K2275" t="str">
        <x:v>Tienda Cochabamba 1</x:v>
      </x:c>
      <x:c r="L2275" t="str">
        <x:v>Mall</x:v>
      </x:c>
      <x:c r="M2275" t="str">
        <x:v>Cochabamba</x:v>
      </x:c>
      <x:c r="N2275" t="str">
        <x:f>IFERROR(VLOOKUP(M2275,'Mapeos'!$A$4:$B$30,2,FALSE),M2275)</x:f>
        <x:v>Cochabamba</x:v>
      </x:c>
      <x:c r="O2275" t="str">
        <x:v>C01590</x:v>
      </x:c>
      <x:c r="P2275" t="str">
        <x:v>Empresa</x:v>
      </x:c>
      <x:c r="Q2275" t="str">
        <x:v>P0146</x:v>
      </x:c>
      <x:c r="R2275" t="str">
        <x:v>Cuidado Personal</x:v>
      </x:c>
      <x:c r="S2275" t="str">
        <x:v>Marca A</x:v>
      </x:c>
      <x:c r="T2275" t="str">
        <x:v>Tienda</x:v>
      </x:c>
      <x:c r="U2275" t="str">
        <x:f>IFERROR(VLOOKUP(T2275,'Mapeos'!$D$4:$E$25,2,FALSE),T2275)</x:f>
        <x:v>Tienda</x:v>
      </x:c>
      <x:c r="V2275" t="str">
        <x:v>V027</x:v>
      </x:c>
      <x:c r="W2275" t="n">
        <x:v>1</x:v>
      </x:c>
      <x:c r="X2275" s="28" t="n">
        <x:v>32.55</x:v>
      </x:c>
      <x:c r="Y2275" s="20" t="n">
        <x:v>0</x:v>
      </x:c>
      <x:c r="Z2275" s="20" t="n">
        <x:f>IF(Y2275&gt;1,Y2275/100,Y2275)</x:f>
        <x:v>0</x:v>
      </x:c>
      <x:c r="AA2275" s="28" t="n">
        <x:v>17.6</x:v>
      </x:c>
      <x:c r="AB2275" s="28" t="n">
        <x:v>32.55</x:v>
      </x:c>
      <x:c r="AC2275" s="28" t="str">
        <x:v>BOB</x:v>
      </x:c>
      <x:c r="AD2275" s="28" t="n">
        <x:f>IF(AC2275="USD",AB2275*'Parametros'!$B$4,AB2275)</x:f>
        <x:v>32.55</x:v>
      </x:c>
      <x:c r="AE2275" s="28" t="n">
        <x:f>W2275*X2275*(1-Z2275)</x:f>
        <x:v>32.55</x:v>
      </x:c>
      <x:c r="AF2275" s="28" t="n">
        <x:f>W2275*AA2275</x:f>
        <x:v>17.6</x:v>
      </x:c>
      <x:c r="AG2275" s="28" t="n">
        <x:f>AE2275-AF2275</x:f>
        <x:v>14.949999999999996</x:v>
      </x:c>
      <x:c r="AH2275" s="20" t="n">
        <x:f>IF(AE2275&gt;0,AG2275/AE2275,"")</x:f>
        <x:v>0.45929339477726566</x:v>
      </x:c>
      <x:c r="AI2275" s="28" t="n">
        <x:v>126153.61</x:v>
      </x:c>
      <x:c r="AJ2275" s="28"/>
      <x:c r="AK2275"/>
      <x:c r="AL2275" t="str">
        <x:v>Completado</x:v>
      </x:c>
      <x:c r="AM2275" t="str">
        <x:f>IF(W2275&lt;0,"Devuelto",AL2275)</x:f>
        <x:v>Completado</x:v>
      </x:c>
      <x:c r="AN2275" t="str">
        <x:v>Tarjeta</x:v>
      </x:c>
      <x:c r="AO2275" s="29" t="str">
        <x:v>Sin observación</x:v>
      </x:c>
      <x:c r="AP2275" t="str">
        <x:f>IF(D2275="","No","Sí")</x:f>
        <x:v>Sí</x:v>
      </x:c>
    </x:row>
    <x:row r="2276">
      <x:c r="A2276" t="n">
        <x:v>2276</x:v>
      </x:c>
      <x:c r="B2276" t="str">
        <x:v>VT0010804</x:v>
      </x:c>
      <x:c r="C2276" t="str">
        <x:v>46082</x:v>
      </x:c>
      <x:c r="D2276" s="27" t="n">
        <x:v>46082</x:v>
      </x:c>
      <x:c r="E2276" t="n">
        <x:f>IF(D2276="","",YEAR(D2276))</x:f>
        <x:v>2026</x:v>
      </x:c>
      <x:c r="F2276" t="n">
        <x:f>IF(D2276="","",MONTH(D2276))</x:f>
        <x:v>3</x:v>
      </x:c>
      <x:c r="G2276" t="str">
        <x:f>IF(D2276="","Fecha no disponible",TEXT(D2276,"mmmm"))</x:f>
        <x:v>March</x:v>
      </x:c>
      <x:c r="H2276" t="str">
        <x:f>IF(D2276="","Fecha no disponible",TEXT(D2276,"yyyy-mm"))</x:f>
        <x:v>2026-03</x:v>
      </x:c>
      <x:c r="I2276" t="str">
        <x:f>IF(D2276="","Fecha no disponible","T"&amp;ROUNDUP(MONTH(D2276)/3,0))</x:f>
        <x:v>T1</x:v>
      </x:c>
      <x:c r="J2276" t="str">
        <x:v>T016</x:v>
      </x:c>
      <x:c r="K2276" t="str">
        <x:v>Tienda Potosí 4</x:v>
      </x:c>
      <x:c r="L2276" t="str">
        <x:v>Centro</x:v>
      </x:c>
      <x:c r="M2276" t="str">
        <x:v>Potosí</x:v>
      </x:c>
      <x:c r="N2276" t="str">
        <x:f>IFERROR(VLOOKUP(M2276,'Mapeos'!$A$4:$B$30,2,FALSE),M2276)</x:f>
        <x:v>Potosí</x:v>
      </x:c>
      <x:c r="O2276" t="str">
        <x:v>C01337</x:v>
      </x:c>
      <x:c r="P2276" t="str">
        <x:v>Frecuente</x:v>
      </x:c>
      <x:c r="Q2276" t="str">
        <x:v>P0118</x:v>
      </x:c>
      <x:c r="R2276" t="str">
        <x:v>Electrónica</x:v>
      </x:c>
      <x:c r="S2276" t="str">
        <x:v>Marca A</x:v>
      </x:c>
      <x:c r="T2276" t="str">
        <x:v>Marketplace</x:v>
      </x:c>
      <x:c r="U2276" t="str">
        <x:f>IFERROR(VLOOKUP(T2276,'Mapeos'!$D$4:$E$25,2,FALSE),T2276)</x:f>
        <x:v>Marketplace</x:v>
      </x:c>
      <x:c r="V2276" t="str">
        <x:v>V029</x:v>
      </x:c>
      <x:c r="W2276" t="n">
        <x:v>8</x:v>
      </x:c>
      <x:c r="X2276" s="28" t="n">
        <x:v>139.51</x:v>
      </x:c>
      <x:c r="Y2276" s="20" t="n">
        <x:v>0</x:v>
      </x:c>
      <x:c r="Z2276" s="20" t="n">
        <x:f>IF(Y2276&gt;1,Y2276/100,Y2276)</x:f>
        <x:v>0</x:v>
      </x:c>
      <x:c r="AA2276" s="28" t="n">
        <x:v>75.13</x:v>
      </x:c>
      <x:c r="AB2276" s="28" t="n">
        <x:v>1116.08</x:v>
      </x:c>
      <x:c r="AC2276" s="28" t="str">
        <x:v>BOB</x:v>
      </x:c>
      <x:c r="AD2276" s="28" t="n">
        <x:f>IF(AC2276="USD",AB2276*'Parametros'!$B$4,AB2276)</x:f>
        <x:v>1116.08</x:v>
      </x:c>
      <x:c r="AE2276" s="28" t="n">
        <x:f>W2276*X2276*(1-Z2276)</x:f>
        <x:v>1116.08</x:v>
      </x:c>
      <x:c r="AF2276" s="28" t="n">
        <x:f>W2276*AA2276</x:f>
        <x:v>601.04</x:v>
      </x:c>
      <x:c r="AG2276" s="28" t="n">
        <x:f>AE2276-AF2276</x:f>
        <x:v>515.04</x:v>
      </x:c>
      <x:c r="AH2276" s="20" t="n">
        <x:f>IF(AE2276&gt;0,AG2276/AE2276,"")</x:f>
        <x:v>0.46147229589276756</x:v>
      </x:c>
      <x:c r="AI2276" s="28" t="n">
        <x:v>99817.53</x:v>
      </x:c>
      <x:c r="AJ2276" s="28"/>
      <x:c r="AK2276"/>
      <x:c r="AL2276" t="str">
        <x:v>Completado</x:v>
      </x:c>
      <x:c r="AM2276" t="str">
        <x:f>IF(W2276&lt;0,"Devuelto",AL2276)</x:f>
        <x:v>Completado</x:v>
      </x:c>
      <x:c r="AN2276" t="str">
        <x:v>Tarjeta</x:v>
      </x:c>
      <x:c r="AO2276" s="29" t="str">
        <x:v>Sin observación</x:v>
      </x:c>
      <x:c r="AP2276" t="str">
        <x:f>IF(D2276="","No","Sí")</x:f>
        <x:v>Sí</x:v>
      </x:c>
    </x:row>
    <x:row r="2277">
      <x:c r="A2277" t="n">
        <x:v>2277</x:v>
      </x:c>
      <x:c r="B2277" t="str">
        <x:v>VT0010808</x:v>
      </x:c>
      <x:c r="C2277" t="str">
        <x:v>45516</x:v>
      </x:c>
      <x:c r="D2277" s="27" t="n">
        <x:v>45516</x:v>
      </x:c>
      <x:c r="E2277" t="n">
        <x:f>IF(D2277="","",YEAR(D2277))</x:f>
        <x:v>2024</x:v>
      </x:c>
      <x:c r="F2277" t="n">
        <x:f>IF(D2277="","",MONTH(D2277))</x:f>
        <x:v>8</x:v>
      </x:c>
      <x:c r="G2277" t="str">
        <x:f>IF(D2277="","Fecha no disponible",TEXT(D2277,"mmmm"))</x:f>
        <x:v>August</x:v>
      </x:c>
      <x:c r="H2277" t="str">
        <x:f>IF(D2277="","Fecha no disponible",TEXT(D2277,"yyyy-mm"))</x:f>
        <x:v>2024-08</x:v>
      </x:c>
      <x:c r="I2277" t="str">
        <x:f>IF(D2277="","Fecha no disponible","T"&amp;ROUNDUP(MONTH(D2277)/3,0))</x:f>
        <x:v>T3</x:v>
      </x:c>
      <x:c r="J2277" t="str">
        <x:v>T017</x:v>
      </x:c>
      <x:c r="K2277" t="str">
        <x:v>Tienda Sucre 1</x:v>
      </x:c>
      <x:c r="L2277" t="str">
        <x:v>Centro</x:v>
      </x:c>
      <x:c r="M2277" t="str">
        <x:v>Sucre</x:v>
      </x:c>
      <x:c r="N2277" t="str">
        <x:f>IFERROR(VLOOKUP(M2277,'Mapeos'!$A$4:$B$30,2,FALSE),M2277)</x:f>
        <x:v>Sucre</x:v>
      </x:c>
      <x:c r="O2277" t="str">
        <x:v>C01288</x:v>
      </x:c>
      <x:c r="P2277" t="str">
        <x:v>Frecuente</x:v>
      </x:c>
      <x:c r="Q2277" t="str">
        <x:v>P0079</x:v>
      </x:c>
      <x:c r="R2277" t="str">
        <x:v>Electrónica</x:v>
      </x:c>
      <x:c r="S2277" t="str">
        <x:v>Marca B</x:v>
      </x:c>
      <x:c r="T2277" t="str">
        <x:v>Tienda</x:v>
      </x:c>
      <x:c r="U2277" t="str">
        <x:f>IFERROR(VLOOKUP(T2277,'Mapeos'!$D$4:$E$25,2,FALSE),T2277)</x:f>
        <x:v>Tienda</x:v>
      </x:c>
      <x:c r="V2277" t="str">
        <x:v>V008</x:v>
      </x:c>
      <x:c r="W2277" t="n">
        <x:v>1</x:v>
      </x:c>
      <x:c r="X2277" s="28" t="n">
        <x:v>653.57</x:v>
      </x:c>
      <x:c r="Y2277" s="20" t="n">
        <x:v>0</x:v>
      </x:c>
      <x:c r="Z2277" s="20" t="n">
        <x:f>IF(Y2277&gt;1,Y2277/100,Y2277)</x:f>
        <x:v>0</x:v>
      </x:c>
      <x:c r="AA2277" s="28" t="n">
        <x:v>426.8</x:v>
      </x:c>
      <x:c r="AB2277" s="28" t="n">
        <x:v>653.57</x:v>
      </x:c>
      <x:c r="AC2277" s="28" t="str">
        <x:v>BOB</x:v>
      </x:c>
      <x:c r="AD2277" s="28" t="n">
        <x:f>IF(AC2277="USD",AB2277*'Parametros'!$B$4,AB2277)</x:f>
        <x:v>653.57</x:v>
      </x:c>
      <x:c r="AE2277" s="28" t="n">
        <x:f>W2277*X2277*(1-Z2277)</x:f>
        <x:v>653.57</x:v>
      </x:c>
      <x:c r="AF2277" s="28" t="n">
        <x:f>W2277*AA2277</x:f>
        <x:v>426.8</x:v>
      </x:c>
      <x:c r="AG2277" s="28" t="n">
        <x:f>AE2277-AF2277</x:f>
        <x:v>226.77000000000004</x:v>
      </x:c>
      <x:c r="AH2277" s="20" t="n">
        <x:f>IF(AE2277&gt;0,AG2277/AE2277,"")</x:f>
        <x:v>0.346971250210383</x:v>
      </x:c>
      <x:c r="AI2277" s="28" t="n">
        <x:v>171916.69</x:v>
      </x:c>
      <x:c r="AJ2277" s="28"/>
      <x:c r="AK2277"/>
      <x:c r="AL2277" t="str">
        <x:v>Completado</x:v>
      </x:c>
      <x:c r="AM2277" t="str">
        <x:f>IF(W2277&lt;0,"Devuelto",AL2277)</x:f>
        <x:v>Completado</x:v>
      </x:c>
      <x:c r="AN2277" t="str">
        <x:v>Transferencia</x:v>
      </x:c>
      <x:c r="AO2277" s="29" t="str">
        <x:v>Sin observación</x:v>
      </x:c>
      <x:c r="AP2277" t="str">
        <x:f>IF(D2277="","No","Sí")</x:f>
        <x:v>Sí</x:v>
      </x:c>
    </x:row>
    <x:row r="2278">
      <x:c r="A2278" t="n">
        <x:v>2278</x:v>
      </x:c>
      <x:c r="B2278" t="str">
        <x:v>VT0010813</x:v>
      </x:c>
      <x:c r="C2278" t="str">
        <x:v>45396</x:v>
      </x:c>
      <x:c r="D2278" s="27" t="n">
        <x:v>45396</x:v>
      </x:c>
      <x:c r="E2278" t="n">
        <x:f>IF(D2278="","",YEAR(D2278))</x:f>
        <x:v>2024</x:v>
      </x:c>
      <x:c r="F2278" t="n">
        <x:f>IF(D2278="","",MONTH(D2278))</x:f>
        <x:v>4</x:v>
      </x:c>
      <x:c r="G2278" t="str">
        <x:f>IF(D2278="","Fecha no disponible",TEXT(D2278,"mmmm"))</x:f>
        <x:v>April</x:v>
      </x:c>
      <x:c r="H2278" t="str">
        <x:f>IF(D2278="","Fecha no disponible",TEXT(D2278,"yyyy-mm"))</x:f>
        <x:v>2024-04</x:v>
      </x:c>
      <x:c r="I2278" t="str">
        <x:f>IF(D2278="","Fecha no disponible","T"&amp;ROUNDUP(MONTH(D2278)/3,0))</x:f>
        <x:v>T2</x:v>
      </x:c>
      <x:c r="J2278" t="str">
        <x:v>T010</x:v>
      </x:c>
      <x:c r="K2278" t="str">
        <x:v>Tienda Cochabamba 2</x:v>
      </x:c>
      <x:c r="L2278" t="str">
        <x:v>Barrio</x:v>
      </x:c>
      <x:c r="M2278" t="str">
        <x:v>Cochabamba</x:v>
      </x:c>
      <x:c r="N2278" t="str">
        <x:f>IFERROR(VLOOKUP(M2278,'Mapeos'!$A$4:$B$30,2,FALSE),M2278)</x:f>
        <x:v>Cochabamba</x:v>
      </x:c>
      <x:c r="O2278" t="str">
        <x:v>C00228</x:v>
      </x:c>
      <x:c r="P2278" t="str">
        <x:v>Frecuente</x:v>
      </x:c>
      <x:c r="Q2278" t="str">
        <x:v>P0082</x:v>
      </x:c>
      <x:c r="R2278" t="str">
        <x:v>Hogar</x:v>
      </x:c>
      <x:c r="S2278" t="str">
        <x:v>Marca C</x:v>
      </x:c>
      <x:c r="T2278" t="str">
        <x:v>E-COMMERCE</x:v>
      </x:c>
      <x:c r="U2278" t="str">
        <x:f>IFERROR(VLOOKUP(T2278,'Mapeos'!$D$4:$E$25,2,FALSE),T2278)</x:f>
        <x:v>E-commerce</x:v>
      </x:c>
      <x:c r="V2278" t="str">
        <x:v>V030</x:v>
      </x:c>
      <x:c r="W2278" t="n">
        <x:v>1</x:v>
      </x:c>
      <x:c r="X2278" s="28" t="n">
        <x:v>188.07</x:v>
      </x:c>
      <x:c r="Y2278" s="20" t="n">
        <x:v>0.25</x:v>
      </x:c>
      <x:c r="Z2278" s="20" t="n">
        <x:f>IF(Y2278&gt;1,Y2278/100,Y2278)</x:f>
        <x:v>0.25</x:v>
      </x:c>
      <x:c r="AA2278" s="28" t="n">
        <x:v>98.63</x:v>
      </x:c>
      <x:c r="AB2278" s="28" t="n">
        <x:v>141.05</x:v>
      </x:c>
      <x:c r="AC2278" s="28" t="str">
        <x:v>BOB</x:v>
      </x:c>
      <x:c r="AD2278" s="28" t="n">
        <x:f>IF(AC2278="USD",AB2278*'Parametros'!$B$4,AB2278)</x:f>
        <x:v>141.05</x:v>
      </x:c>
      <x:c r="AE2278" s="28" t="n">
        <x:f>W2278*X2278*(1-Z2278)</x:f>
        <x:v>141.0525</x:v>
      </x:c>
      <x:c r="AF2278" s="28" t="n">
        <x:f>W2278*AA2278</x:f>
        <x:v>98.63</x:v>
      </x:c>
      <x:c r="AG2278" s="28" t="n">
        <x:f>AE2278-AF2278</x:f>
        <x:v>42.422500000000014</x:v>
      </x:c>
      <x:c r="AH2278" s="20" t="n">
        <x:f>IF(AE2278&gt;0,AG2278/AE2278,"")</x:f>
        <x:v>0.3007568104074725</x:v>
      </x:c>
      <x:c r="AI2278" s="28" t="n">
        <x:v>94764.81</x:v>
      </x:c>
      <x:c r="AJ2278" s="28" t="n">
        <x:v>0</x:v>
      </x:c>
      <x:c r="AK2278" t="n">
        <x:v>19</x:v>
      </x:c>
      <x:c r="AL2278" t="str">
        <x:v>Completado</x:v>
      </x:c>
      <x:c r="AM2278" t="str">
        <x:f>IF(W2278&lt;0,"Devuelto",AL2278)</x:f>
        <x:v>Completado</x:v>
      </x:c>
      <x:c r="AN2278" t="str">
        <x:v>Tarjeta</x:v>
      </x:c>
      <x:c r="AO2278" s="29" t="str">
        <x:v>Canal estandarizado</x:v>
      </x:c>
      <x:c r="AP2278" t="str">
        <x:f>IF(D2278="","No","Sí")</x:f>
        <x:v>Sí</x:v>
      </x:c>
    </x:row>
    <x:row r="2279">
      <x:c r="A2279" t="n">
        <x:v>2279</x:v>
      </x:c>
      <x:c r="B2279" t="str">
        <x:v>VT0010818</x:v>
      </x:c>
      <x:c r="C2279" t="str">
        <x:v>45796</x:v>
      </x:c>
      <x:c r="D2279" s="27" t="n">
        <x:v>45796</x:v>
      </x:c>
      <x:c r="E2279" t="n">
        <x:f>IF(D2279="","",YEAR(D2279))</x:f>
        <x:v>2025</x:v>
      </x:c>
      <x:c r="F2279" t="n">
        <x:f>IF(D2279="","",MONTH(D2279))</x:f>
        <x:v>5</x:v>
      </x:c>
      <x:c r="G2279" t="str">
        <x:f>IF(D2279="","Fecha no disponible",TEXT(D2279,"mmmm"))</x:f>
        <x:v>May</x:v>
      </x:c>
      <x:c r="H2279" t="str">
        <x:f>IF(D2279="","Fecha no disponible",TEXT(D2279,"yyyy-mm"))</x:f>
        <x:v>2025-05</x:v>
      </x:c>
      <x:c r="I2279" t="str">
        <x:f>IF(D2279="","Fecha no disponible","T"&amp;ROUNDUP(MONTH(D2279)/3,0))</x:f>
        <x:v>T2</x:v>
      </x:c>
      <x:c r="J2279" t="str">
        <x:v>T002</x:v>
      </x:c>
      <x:c r="K2279" t="str">
        <x:v>Tienda La Paz 2</x:v>
      </x:c>
      <x:c r="L2279" t="str">
        <x:v>Mall</x:v>
      </x:c>
      <x:c r="M2279" t="str">
        <x:v>La Paz</x:v>
      </x:c>
      <x:c r="N2279" t="str">
        <x:f>IFERROR(VLOOKUP(M2279,'Mapeos'!$A$4:$B$30,2,FALSE),M2279)</x:f>
        <x:v>La Paz</x:v>
      </x:c>
      <x:c r="O2279" t="str">
        <x:v>C00174</x:v>
      </x:c>
      <x:c r="P2279" t="str">
        <x:v>Masivo</x:v>
      </x:c>
      <x:c r="Q2279" t="str">
        <x:v>P0005</x:v>
      </x:c>
      <x:c r="R2279" t="str">
        <x:v>Electrónica</x:v>
      </x:c>
      <x:c r="S2279" t="str">
        <x:v>Marca D</x:v>
      </x:c>
      <x:c r="T2279" t="str">
        <x:v>Marketplace</x:v>
      </x:c>
      <x:c r="U2279" t="str">
        <x:f>IFERROR(VLOOKUP(T2279,'Mapeos'!$D$4:$E$25,2,FALSE),T2279)</x:f>
        <x:v>Marketplace</x:v>
      </x:c>
      <x:c r="V2279" t="str">
        <x:v>V037</x:v>
      </x:c>
      <x:c r="W2279" t="n">
        <x:v>1</x:v>
      </x:c>
      <x:c r="X2279" s="28" t="n">
        <x:v>238.55</x:v>
      </x:c>
      <x:c r="Y2279" s="20" t="n">
        <x:v>0.05</x:v>
      </x:c>
      <x:c r="Z2279" s="20" t="n">
        <x:f>IF(Y2279&gt;1,Y2279/100,Y2279)</x:f>
        <x:v>0.05</x:v>
      </x:c>
      <x:c r="AA2279" s="28" t="n">
        <x:v>123.71</x:v>
      </x:c>
      <x:c r="AB2279" s="28" t="n">
        <x:v>226.62</x:v>
      </x:c>
      <x:c r="AC2279" s="28" t="str">
        <x:v>BOB</x:v>
      </x:c>
      <x:c r="AD2279" s="28" t="n">
        <x:f>IF(AC2279="USD",AB2279*'Parametros'!$B$4,AB2279)</x:f>
        <x:v>226.62</x:v>
      </x:c>
      <x:c r="AE2279" s="28" t="n">
        <x:f>W2279*X2279*(1-Z2279)</x:f>
        <x:v>226.6225</x:v>
      </x:c>
      <x:c r="AF2279" s="28" t="n">
        <x:f>W2279*AA2279</x:f>
        <x:v>123.71</x:v>
      </x:c>
      <x:c r="AG2279" s="28" t="n">
        <x:f>AE2279-AF2279</x:f>
        <x:v>102.91250000000001</x:v>
      </x:c>
      <x:c r="AH2279" s="20" t="n">
        <x:f>IF(AE2279&gt;0,AG2279/AE2279,"")</x:f>
        <x:v>0.4541142207856678</x:v>
      </x:c>
      <x:c r="AI2279" s="28" t="n">
        <x:v>91389.73</x:v>
      </x:c>
      <x:c r="AJ2279" s="28"/>
      <x:c r="AK2279"/>
      <x:c r="AL2279" t="str">
        <x:v>Completado</x:v>
      </x:c>
      <x:c r="AM2279" t="str">
        <x:f>IF(W2279&lt;0,"Devuelto",AL2279)</x:f>
        <x:v>Completado</x:v>
      </x:c>
      <x:c r="AN2279" t="str">
        <x:v>Transferencia</x:v>
      </x:c>
      <x:c r="AO2279" s="29" t="str">
        <x:v>Sin observación</x:v>
      </x:c>
      <x:c r="AP2279" t="str">
        <x:f>IF(D2279="","No","Sí")</x:f>
        <x:v>Sí</x:v>
      </x:c>
    </x:row>
    <x:row r="2280">
      <x:c r="A2280" t="n">
        <x:v>2280</x:v>
      </x:c>
      <x:c r="B2280" t="str">
        <x:v>VT0010823</x:v>
      </x:c>
      <x:c r="C2280" t="str">
        <x:v>45470</x:v>
      </x:c>
      <x:c r="D2280" s="27" t="n">
        <x:v>45470</x:v>
      </x:c>
      <x:c r="E2280" t="n">
        <x:f>IF(D2280="","",YEAR(D2280))</x:f>
        <x:v>2024</x:v>
      </x:c>
      <x:c r="F2280" t="n">
        <x:f>IF(D2280="","",MONTH(D2280))</x:f>
        <x:v>6</x:v>
      </x:c>
      <x:c r="G2280" t="str">
        <x:f>IF(D2280="","Fecha no disponible",TEXT(D2280,"mmmm"))</x:f>
        <x:v>June</x:v>
      </x:c>
      <x:c r="H2280" t="str">
        <x:f>IF(D2280="","Fecha no disponible",TEXT(D2280,"yyyy-mm"))</x:f>
        <x:v>2024-06</x:v>
      </x:c>
      <x:c r="I2280" t="str">
        <x:f>IF(D2280="","Fecha no disponible","T"&amp;ROUNDUP(MONTH(D2280)/3,0))</x:f>
        <x:v>T2</x:v>
      </x:c>
      <x:c r="J2280" t="str">
        <x:v>T016</x:v>
      </x:c>
      <x:c r="K2280" t="str">
        <x:v>Tienda Potosí 4</x:v>
      </x:c>
      <x:c r="L2280" t="str">
        <x:v>Centro</x:v>
      </x:c>
      <x:c r="M2280" t="str">
        <x:v>Potosí</x:v>
      </x:c>
      <x:c r="N2280" t="str">
        <x:f>IFERROR(VLOOKUP(M2280,'Mapeos'!$A$4:$B$30,2,FALSE),M2280)</x:f>
        <x:v>Potosí</x:v>
      </x:c>
      <x:c r="O2280" t="str">
        <x:v>C01585</x:v>
      </x:c>
      <x:c r="P2280" t="str">
        <x:v>Frecuente</x:v>
      </x:c>
      <x:c r="Q2280" t="str">
        <x:v>P0031</x:v>
      </x:c>
      <x:c r="R2280" t="str">
        <x:v>Alimentos</x:v>
      </x:c>
      <x:c r="S2280" t="str">
        <x:v>Marca B</x:v>
      </x:c>
      <x:c r="T2280" t="str">
        <x:v>E-commerce</x:v>
      </x:c>
      <x:c r="U2280" t="str">
        <x:f>IFERROR(VLOOKUP(T2280,'Mapeos'!$D$4:$E$25,2,FALSE),T2280)</x:f>
        <x:v>E-commerce</x:v>
      </x:c>
      <x:c r="V2280" t="str">
        <x:v>V020</x:v>
      </x:c>
      <x:c r="W2280" t="n">
        <x:v>1</x:v>
      </x:c>
      <x:c r="X2280" s="28" t="n">
        <x:v>52.82</x:v>
      </x:c>
      <x:c r="Y2280" s="20" t="n">
        <x:v>0.2</x:v>
      </x:c>
      <x:c r="Z2280" s="20" t="n">
        <x:f>IF(Y2280&gt;1,Y2280/100,Y2280)</x:f>
        <x:v>0.2</x:v>
      </x:c>
      <x:c r="AA2280" s="28" t="n">
        <x:v>36.49</x:v>
      </x:c>
      <x:c r="AB2280" s="28" t="n">
        <x:v>42.26</x:v>
      </x:c>
      <x:c r="AC2280" s="28" t="str">
        <x:v>BOB</x:v>
      </x:c>
      <x:c r="AD2280" s="28" t="n">
        <x:f>IF(AC2280="USD",AB2280*'Parametros'!$B$4,AB2280)</x:f>
        <x:v>42.26</x:v>
      </x:c>
      <x:c r="AE2280" s="28" t="n">
        <x:f>W2280*X2280*(1-Z2280)</x:f>
        <x:v>42.256</x:v>
      </x:c>
      <x:c r="AF2280" s="28" t="n">
        <x:f>W2280*AA2280</x:f>
        <x:v>36.49</x:v>
      </x:c>
      <x:c r="AG2280" s="28" t="n">
        <x:f>AE2280-AF2280</x:f>
        <x:v>5.765999999999998</x:v>
      </x:c>
      <x:c r="AH2280" s="20" t="n">
        <x:f>IF(AE2280&gt;0,AG2280/AE2280,"")</x:f>
        <x:v>0.13645399469897762</x:v>
      </x:c>
      <x:c r="AI2280" s="28" t="n">
        <x:v>65639.48</x:v>
      </x:c>
      <x:c r="AJ2280" s="28"/>
      <x:c r="AK2280"/>
      <x:c r="AL2280" t="str">
        <x:v>Completado</x:v>
      </x:c>
      <x:c r="AM2280" t="str">
        <x:f>IF(W2280&lt;0,"Devuelto",AL2280)</x:f>
        <x:v>Completado</x:v>
      </x:c>
      <x:c r="AN2280" t="str">
        <x:v>QR</x:v>
      </x:c>
      <x:c r="AO2280" s="29" t="str">
        <x:v>Sin observación</x:v>
      </x:c>
      <x:c r="AP2280" t="str">
        <x:f>IF(D2280="","No","Sí")</x:f>
        <x:v>Sí</x:v>
      </x:c>
    </x:row>
    <x:row r="2281">
      <x:c r="A2281" t="n">
        <x:v>2281</x:v>
      </x:c>
      <x:c r="B2281" t="str">
        <x:v>VT0010827</x:v>
      </x:c>
      <x:c r="C2281" t="str">
        <x:v>45538</x:v>
      </x:c>
      <x:c r="D2281" s="27" t="n">
        <x:v>45538</x:v>
      </x:c>
      <x:c r="E2281" t="n">
        <x:f>IF(D2281="","",YEAR(D2281))</x:f>
        <x:v>2024</x:v>
      </x:c>
      <x:c r="F2281" t="n">
        <x:f>IF(D2281="","",MONTH(D2281))</x:f>
        <x:v>9</x:v>
      </x:c>
      <x:c r="G2281" t="str">
        <x:f>IF(D2281="","Fecha no disponible",TEXT(D2281,"mmmm"))</x:f>
        <x:v>September</x:v>
      </x:c>
      <x:c r="H2281" t="str">
        <x:f>IF(D2281="","Fecha no disponible",TEXT(D2281,"yyyy-mm"))</x:f>
        <x:v>2024-09</x:v>
      </x:c>
      <x:c r="I2281" t="str">
        <x:f>IF(D2281="","Fecha no disponible","T"&amp;ROUNDUP(MONTH(D2281)/3,0))</x:f>
        <x:v>T3</x:v>
      </x:c>
      <x:c r="J2281" t="str">
        <x:v>T003</x:v>
      </x:c>
      <x:c r="K2281" t="str">
        <x:v>Tienda La Paz 3</x:v>
      </x:c>
      <x:c r="L2281" t="str">
        <x:v>Barrio</x:v>
      </x:c>
      <x:c r="M2281" t="str">
        <x:v>La Paz</x:v>
      </x:c>
      <x:c r="N2281" t="str">
        <x:f>IFERROR(VLOOKUP(M2281,'Mapeos'!$A$4:$B$30,2,FALSE),M2281)</x:f>
        <x:v>La Paz</x:v>
      </x:c>
      <x:c r="O2281" t="str">
        <x:v>C01522</x:v>
      </x:c>
      <x:c r="P2281" t="str">
        <x:v>Masivo</x:v>
      </x:c>
      <x:c r="Q2281" t="str">
        <x:v>P0111</x:v>
      </x:c>
      <x:c r="R2281" t="str">
        <x:v>Hogar</x:v>
      </x:c>
      <x:c r="S2281" t="str">
        <x:v>Marca B</x:v>
      </x:c>
      <x:c r="T2281" t="str">
        <x:v>Tienda</x:v>
      </x:c>
      <x:c r="U2281" t="str">
        <x:f>IFERROR(VLOOKUP(T2281,'Mapeos'!$D$4:$E$25,2,FALSE),T2281)</x:f>
        <x:v>Tienda</x:v>
      </x:c>
      <x:c r="V2281" t="str">
        <x:v>V030</x:v>
      </x:c>
      <x:c r="W2281" t="n">
        <x:v>1</x:v>
      </x:c>
      <x:c r="X2281" s="28" t="n">
        <x:v>308.53</x:v>
      </x:c>
      <x:c r="Y2281" s="20" t="n">
        <x:v>0.25</x:v>
      </x:c>
      <x:c r="Z2281" s="20" t="n">
        <x:f>IF(Y2281&gt;1,Y2281/100,Y2281)</x:f>
        <x:v>0.25</x:v>
      </x:c>
      <x:c r="AA2281" s="28" t="n">
        <x:v>218.34</x:v>
      </x:c>
      <x:c r="AB2281" s="28" t="n">
        <x:v>231.4</x:v>
      </x:c>
      <x:c r="AC2281" s="28" t="str">
        <x:v>BOB</x:v>
      </x:c>
      <x:c r="AD2281" s="28" t="n">
        <x:f>IF(AC2281="USD",AB2281*'Parametros'!$B$4,AB2281)</x:f>
        <x:v>231.4</x:v>
      </x:c>
      <x:c r="AE2281" s="28" t="n">
        <x:f>W2281*X2281*(1-Z2281)</x:f>
        <x:v>231.39749999999998</x:v>
      </x:c>
      <x:c r="AF2281" s="28" t="n">
        <x:f>W2281*AA2281</x:f>
        <x:v>218.34</x:v>
      </x:c>
      <x:c r="AG2281" s="28" t="n">
        <x:f>AE2281-AF2281</x:f>
        <x:v>13.057499999999976</x:v>
      </x:c>
      <x:c r="AH2281" s="20" t="n">
        <x:f>IF(AE2281&gt;0,AG2281/AE2281,"")</x:f>
        <x:v>0.056428872394904774</x:v>
      </x:c>
      <x:c r="AI2281" s="28" t="n">
        <x:v>131308.43</x:v>
      </x:c>
      <x:c r="AJ2281" s="28"/>
      <x:c r="AK2281"/>
      <x:c r="AL2281" t="str">
        <x:v>Completado</x:v>
      </x:c>
      <x:c r="AM2281" t="str">
        <x:f>IF(W2281&lt;0,"Devuelto",AL2281)</x:f>
        <x:v>Completado</x:v>
      </x:c>
      <x:c r="AN2281" t="str">
        <x:v>QR</x:v>
      </x:c>
      <x:c r="AO2281" s="29" t="str">
        <x:v>Sin observación</x:v>
      </x:c>
      <x:c r="AP2281" t="str">
        <x:f>IF(D2281="","No","Sí")</x:f>
        <x:v>Sí</x:v>
      </x:c>
    </x:row>
    <x:row r="2282">
      <x:c r="A2282" t="n">
        <x:v>2282</x:v>
      </x:c>
      <x:c r="B2282" t="str">
        <x:v>VT0010832</x:v>
      </x:c>
      <x:c r="C2282" t="str">
        <x:v>45745</x:v>
      </x:c>
      <x:c r="D2282" s="27" t="n">
        <x:v>45745</x:v>
      </x:c>
      <x:c r="E2282" t="n">
        <x:f>IF(D2282="","",YEAR(D2282))</x:f>
        <x:v>2025</x:v>
      </x:c>
      <x:c r="F2282" t="n">
        <x:f>IF(D2282="","",MONTH(D2282))</x:f>
        <x:v>3</x:v>
      </x:c>
      <x:c r="G2282" t="str">
        <x:f>IF(D2282="","Fecha no disponible",TEXT(D2282,"mmmm"))</x:f>
        <x:v>March</x:v>
      </x:c>
      <x:c r="H2282" t="str">
        <x:f>IF(D2282="","Fecha no disponible",TEXT(D2282,"yyyy-mm"))</x:f>
        <x:v>2025-03</x:v>
      </x:c>
      <x:c r="I2282" t="str">
        <x:f>IF(D2282="","Fecha no disponible","T"&amp;ROUNDUP(MONTH(D2282)/3,0))</x:f>
        <x:v>T1</x:v>
      </x:c>
      <x:c r="J2282" t="str">
        <x:v>T007</x:v>
      </x:c>
      <x:c r="K2282" t="str">
        <x:v>Tienda Santa Cruz 3</x:v>
      </x:c>
      <x:c r="L2282" t="str">
        <x:v>Barrio</x:v>
      </x:c>
      <x:c r="M2282" t="str">
        <x:v>Santa Cruz</x:v>
      </x:c>
      <x:c r="N2282" t="str">
        <x:f>IFERROR(VLOOKUP(M2282,'Mapeos'!$A$4:$B$30,2,FALSE),M2282)</x:f>
        <x:v>Santa Cruz</x:v>
      </x:c>
      <x:c r="O2282" t="str">
        <x:v>C00300</x:v>
      </x:c>
      <x:c r="P2282" t="str">
        <x:v>Premium</x:v>
      </x:c>
      <x:c r="Q2282" t="str">
        <x:v>P0039</x:v>
      </x:c>
      <x:c r="R2282" t="str">
        <x:v>Deportes</x:v>
      </x:c>
      <x:c r="S2282" t="str">
        <x:v>Marca B</x:v>
      </x:c>
      <x:c r="T2282" t="str">
        <x:v>Tienda</x:v>
      </x:c>
      <x:c r="U2282" t="str">
        <x:f>IFERROR(VLOOKUP(T2282,'Mapeos'!$D$4:$E$25,2,FALSE),T2282)</x:f>
        <x:v>Tienda</x:v>
      </x:c>
      <x:c r="V2282" t="str">
        <x:v>V027</x:v>
      </x:c>
      <x:c r="W2282" t="n">
        <x:v>5</x:v>
      </x:c>
      <x:c r="X2282" s="28" t="n">
        <x:v>237.36</x:v>
      </x:c>
      <x:c r="Y2282" s="20" t="n">
        <x:v>0</x:v>
      </x:c>
      <x:c r="Z2282" s="20" t="n">
        <x:f>IF(Y2282&gt;1,Y2282/100,Y2282)</x:f>
        <x:v>0</x:v>
      </x:c>
      <x:c r="AA2282" s="28" t="n">
        <x:v>154.82</x:v>
      </x:c>
      <x:c r="AB2282" s="28" t="n">
        <x:v>1186.8</x:v>
      </x:c>
      <x:c r="AC2282" s="28" t="str">
        <x:v>BOB</x:v>
      </x:c>
      <x:c r="AD2282" s="28" t="n">
        <x:f>IF(AC2282="USD",AB2282*'Parametros'!$B$4,AB2282)</x:f>
        <x:v>1186.8</x:v>
      </x:c>
      <x:c r="AE2282" s="28" t="n">
        <x:f>W2282*X2282*(1-Z2282)</x:f>
        <x:v>1186.8000000000002</x:v>
      </x:c>
      <x:c r="AF2282" s="28" t="n">
        <x:f>W2282*AA2282</x:f>
        <x:v>774.0999999999999</x:v>
      </x:c>
      <x:c r="AG2282" s="28" t="n">
        <x:f>AE2282-AF2282</x:f>
        <x:v>412.7000000000003</x:v>
      </x:c>
      <x:c r="AH2282" s="20" t="n">
        <x:f>IF(AE2282&gt;0,AG2282/AE2282,"")</x:f>
        <x:v>0.34774182676103826</x:v>
      </x:c>
      <x:c r="AI2282" s="28" t="n">
        <x:v>162113.93</x:v>
      </x:c>
      <x:c r="AJ2282" s="28"/>
      <x:c r="AK2282"/>
      <x:c r="AL2282" t="str">
        <x:v>Completado</x:v>
      </x:c>
      <x:c r="AM2282" t="str">
        <x:f>IF(W2282&lt;0,"Devuelto",AL2282)</x:f>
        <x:v>Completado</x:v>
      </x:c>
      <x:c r="AN2282" t="str">
        <x:v>QR</x:v>
      </x:c>
      <x:c r="AO2282" s="29" t="str">
        <x:v>Sin observación</x:v>
      </x:c>
      <x:c r="AP2282" t="str">
        <x:f>IF(D2282="","No","Sí")</x:f>
        <x:v>Sí</x:v>
      </x:c>
    </x:row>
    <x:row r="2283">
      <x:c r="A2283" t="n">
        <x:v>2283</x:v>
      </x:c>
      <x:c r="B2283" t="str">
        <x:v>VT0010837</x:v>
      </x:c>
      <x:c r="C2283" t="str">
        <x:v>45643</x:v>
      </x:c>
      <x:c r="D2283" s="27" t="n">
        <x:v>45643</x:v>
      </x:c>
      <x:c r="E2283" t="n">
        <x:f>IF(D2283="","",YEAR(D2283))</x:f>
        <x:v>2024</x:v>
      </x:c>
      <x:c r="F2283" t="n">
        <x:f>IF(D2283="","",MONTH(D2283))</x:f>
        <x:v>12</x:v>
      </x:c>
      <x:c r="G2283" t="str">
        <x:f>IF(D2283="","Fecha no disponible",TEXT(D2283,"mmmm"))</x:f>
        <x:v>December</x:v>
      </x:c>
      <x:c r="H2283" t="str">
        <x:f>IF(D2283="","Fecha no disponible",TEXT(D2283,"yyyy-mm"))</x:f>
        <x:v>2024-12</x:v>
      </x:c>
      <x:c r="I2283" t="str">
        <x:f>IF(D2283="","Fecha no disponible","T"&amp;ROUNDUP(MONTH(D2283)/3,0))</x:f>
        <x:v>T4</x:v>
      </x:c>
      <x:c r="J2283" t="str">
        <x:v>T015</x:v>
      </x:c>
      <x:c r="K2283" t="str">
        <x:v>Tienda Potosí 3</x:v>
      </x:c>
      <x:c r="L2283" t="str">
        <x:v>Mall</x:v>
      </x:c>
      <x:c r="M2283" t="str">
        <x:v>Potosí</x:v>
      </x:c>
      <x:c r="N2283" t="str">
        <x:f>IFERROR(VLOOKUP(M2283,'Mapeos'!$A$4:$B$30,2,FALSE),M2283)</x:f>
        <x:v>Potosí</x:v>
      </x:c>
      <x:c r="O2283" t="str">
        <x:v>C01229</x:v>
      </x:c>
      <x:c r="P2283" t="str">
        <x:v>Masivo</x:v>
      </x:c>
      <x:c r="Q2283" t="str">
        <x:v>P0048</x:v>
      </x:c>
      <x:c r="R2283" t="str">
        <x:v>Hogar</x:v>
      </x:c>
      <x:c r="S2283" t="str">
        <x:v>Marca C</x:v>
      </x:c>
      <x:c r="T2283" t="str">
        <x:v>Marketplace</x:v>
      </x:c>
      <x:c r="U2283" t="str">
        <x:f>IFERROR(VLOOKUP(T2283,'Mapeos'!$D$4:$E$25,2,FALSE),T2283)</x:f>
        <x:v>Marketplace</x:v>
      </x:c>
      <x:c r="V2283" t="str">
        <x:v>V015</x:v>
      </x:c>
      <x:c r="W2283" t="n">
        <x:v>1</x:v>
      </x:c>
      <x:c r="X2283" s="28" t="n">
        <x:v>153.08</x:v>
      </x:c>
      <x:c r="Y2283" s="20" t="n">
        <x:v>20</x:v>
      </x:c>
      <x:c r="Z2283" s="20" t="n">
        <x:f>IF(Y2283&gt;1,Y2283/100,Y2283)</x:f>
        <x:v>0.2</x:v>
      </x:c>
      <x:c r="AA2283" s="28" t="n">
        <x:v>92.34</x:v>
      </x:c>
      <x:c r="AB2283" s="28" t="n">
        <x:v>122.46</x:v>
      </x:c>
      <x:c r="AC2283" s="28" t="str">
        <x:v>BOB</x:v>
      </x:c>
      <x:c r="AD2283" s="28" t="n">
        <x:f>IF(AC2283="USD",AB2283*'Parametros'!$B$4,AB2283)</x:f>
        <x:v>122.46</x:v>
      </x:c>
      <x:c r="AE2283" s="28" t="n">
        <x:f>W2283*X2283*(1-Z2283)</x:f>
        <x:v>122.46400000000001</x:v>
      </x:c>
      <x:c r="AF2283" s="28" t="n">
        <x:f>W2283*AA2283</x:f>
        <x:v>92.34</x:v>
      </x:c>
      <x:c r="AG2283" s="28" t="n">
        <x:f>AE2283-AF2283</x:f>
        <x:v>30.12400000000001</x:v>
      </x:c>
      <x:c r="AH2283" s="20" t="n">
        <x:f>IF(AE2283&gt;0,AG2283/AE2283,"")</x:f>
        <x:v>0.24598249281421483</x:v>
      </x:c>
      <x:c r="AI2283" s="28" t="n">
        <x:v>65168.83</x:v>
      </x:c>
      <x:c r="AJ2283" s="28"/>
      <x:c r="AK2283"/>
      <x:c r="AL2283" t="str">
        <x:v>Completado</x:v>
      </x:c>
      <x:c r="AM2283" t="str">
        <x:f>IF(W2283&lt;0,"Devuelto",AL2283)</x:f>
        <x:v>Completado</x:v>
      </x:c>
      <x:c r="AN2283" t="str">
        <x:v>QR</x:v>
      </x:c>
      <x:c r="AO2283" s="29" t="str">
        <x:v>Descuento reescalado</x:v>
      </x:c>
      <x:c r="AP2283" t="str">
        <x:f>IF(D2283="","No","Sí")</x:f>
        <x:v>Sí</x:v>
      </x:c>
    </x:row>
    <x:row r="2284">
      <x:c r="A2284" t="n">
        <x:v>2284</x:v>
      </x:c>
      <x:c r="B2284" t="str">
        <x:v>VT0010842</x:v>
      </x:c>
      <x:c r="C2284" t="str">
        <x:v>45641</x:v>
      </x:c>
      <x:c r="D2284" s="27" t="n">
        <x:v>45641</x:v>
      </x:c>
      <x:c r="E2284" t="n">
        <x:f>IF(D2284="","",YEAR(D2284))</x:f>
        <x:v>2024</x:v>
      </x:c>
      <x:c r="F2284" t="n">
        <x:f>IF(D2284="","",MONTH(D2284))</x:f>
        <x:v>12</x:v>
      </x:c>
      <x:c r="G2284" t="str">
        <x:f>IF(D2284="","Fecha no disponible",TEXT(D2284,"mmmm"))</x:f>
        <x:v>December</x:v>
      </x:c>
      <x:c r="H2284" t="str">
        <x:f>IF(D2284="","Fecha no disponible",TEXT(D2284,"yyyy-mm"))</x:f>
        <x:v>2024-12</x:v>
      </x:c>
      <x:c r="I2284" t="str">
        <x:f>IF(D2284="","Fecha no disponible","T"&amp;ROUNDUP(MONTH(D2284)/3,0))</x:f>
        <x:v>T4</x:v>
      </x:c>
      <x:c r="J2284" t="str">
        <x:v>T015</x:v>
      </x:c>
      <x:c r="K2284" t="str">
        <x:v>Tienda Potosí 3</x:v>
      </x:c>
      <x:c r="L2284" t="str">
        <x:v>Mall</x:v>
      </x:c>
      <x:c r="M2284" t="str">
        <x:v>Potosí</x:v>
      </x:c>
      <x:c r="N2284" t="str">
        <x:f>IFERROR(VLOOKUP(M2284,'Mapeos'!$A$4:$B$30,2,FALSE),M2284)</x:f>
        <x:v>Potosí</x:v>
      </x:c>
      <x:c r="O2284" t="str">
        <x:v>C01513</x:v>
      </x:c>
      <x:c r="P2284" t="str">
        <x:v>Masivo</x:v>
      </x:c>
      <x:c r="Q2284" t="str">
        <x:v>P0102</x:v>
      </x:c>
      <x:c r="R2284" t="str">
        <x:v>Alimentos</x:v>
      </x:c>
      <x:c r="S2284" t="str">
        <x:v>Marca D</x:v>
      </x:c>
      <x:c r="T2284" t="str">
        <x:v>E-commerce</x:v>
      </x:c>
      <x:c r="U2284" t="str">
        <x:f>IFERROR(VLOOKUP(T2284,'Mapeos'!$D$4:$E$25,2,FALSE),T2284)</x:f>
        <x:v>E-commerce</x:v>
      </x:c>
      <x:c r="V2284" t="str">
        <x:v>V010</x:v>
      </x:c>
      <x:c r="W2284" t="n">
        <x:v>1</x:v>
      </x:c>
      <x:c r="X2284" s="28" t="n">
        <x:v>45.01</x:v>
      </x:c>
      <x:c r="Y2284" s="20" t="n">
        <x:v>0.15</x:v>
      </x:c>
      <x:c r="Z2284" s="20" t="n">
        <x:f>IF(Y2284&gt;1,Y2284/100,Y2284)</x:f>
        <x:v>0.15</x:v>
      </x:c>
      <x:c r="AA2284" s="28" t="n">
        <x:v>33.38</x:v>
      </x:c>
      <x:c r="AB2284" s="28" t="n">
        <x:v>38.26</x:v>
      </x:c>
      <x:c r="AC2284" s="28" t="str">
        <x:v>BOB</x:v>
      </x:c>
      <x:c r="AD2284" s="28" t="n">
        <x:f>IF(AC2284="USD",AB2284*'Parametros'!$B$4,AB2284)</x:f>
        <x:v>38.26</x:v>
      </x:c>
      <x:c r="AE2284" s="28" t="n">
        <x:f>W2284*X2284*(1-Z2284)</x:f>
        <x:v>38.2585</x:v>
      </x:c>
      <x:c r="AF2284" s="28" t="n">
        <x:f>W2284*AA2284</x:f>
        <x:v>33.38</x:v>
      </x:c>
      <x:c r="AG2284" s="28" t="n">
        <x:f>AE2284-AF2284</x:f>
        <x:v>4.878499999999995</x:v>
      </x:c>
      <x:c r="AH2284" s="20" t="n">
        <x:f>IF(AE2284&gt;0,AG2284/AE2284,"")</x:f>
        <x:v>0.12751414718297882</x:v>
      </x:c>
      <x:c r="AI2284" s="28" t="n">
        <x:v>74346.02</x:v>
      </x:c>
      <x:c r="AJ2284" s="28"/>
      <x:c r="AK2284"/>
      <x:c r="AL2284" t="str">
        <x:v>Completado</x:v>
      </x:c>
      <x:c r="AM2284" t="str">
        <x:f>IF(W2284&lt;0,"Devuelto",AL2284)</x:f>
        <x:v>Completado</x:v>
      </x:c>
      <x:c r="AN2284" t="str">
        <x:v>QR</x:v>
      </x:c>
      <x:c r="AO2284" s="29" t="str">
        <x:v>Sin observación</x:v>
      </x:c>
      <x:c r="AP2284" t="str">
        <x:f>IF(D2284="","No","Sí")</x:f>
        <x:v>Sí</x:v>
      </x:c>
    </x:row>
    <x:row r="2285">
      <x:c r="A2285" t="n">
        <x:v>2285</x:v>
      </x:c>
      <x:c r="B2285" t="str">
        <x:v>VT0010846</x:v>
      </x:c>
      <x:c r="C2285" t="str">
        <x:v>45893</x:v>
      </x:c>
      <x:c r="D2285" s="27" t="n">
        <x:v>45893</x:v>
      </x:c>
      <x:c r="E2285" t="n">
        <x:f>IF(D2285="","",YEAR(D2285))</x:f>
        <x:v>2025</x:v>
      </x:c>
      <x:c r="F2285" t="n">
        <x:f>IF(D2285="","",MONTH(D2285))</x:f>
        <x:v>8</x:v>
      </x:c>
      <x:c r="G2285" t="str">
        <x:f>IF(D2285="","Fecha no disponible",TEXT(D2285,"mmmm"))</x:f>
        <x:v>August</x:v>
      </x:c>
      <x:c r="H2285" t="str">
        <x:f>IF(D2285="","Fecha no disponible",TEXT(D2285,"yyyy-mm"))</x:f>
        <x:v>2025-08</x:v>
      </x:c>
      <x:c r="I2285" t="str">
        <x:f>IF(D2285="","Fecha no disponible","T"&amp;ROUNDUP(MONTH(D2285)/3,0))</x:f>
        <x:v>T3</x:v>
      </x:c>
      <x:c r="J2285" t="str">
        <x:v>T018</x:v>
      </x:c>
      <x:c r="K2285" t="str">
        <x:v>Tienda Sucre 2</x:v>
      </x:c>
      <x:c r="L2285" t="str">
        <x:v>Mall</x:v>
      </x:c>
      <x:c r="M2285" t="str">
        <x:v>Sucre</x:v>
      </x:c>
      <x:c r="N2285" t="str">
        <x:f>IFERROR(VLOOKUP(M2285,'Mapeos'!$A$4:$B$30,2,FALSE),M2285)</x:f>
        <x:v>Sucre</x:v>
      </x:c>
      <x:c r="O2285" t="str">
        <x:v>C00207</x:v>
      </x:c>
      <x:c r="P2285" t="str">
        <x:v>Masivo</x:v>
      </x:c>
      <x:c r="Q2285" t="str">
        <x:v>P0108</x:v>
      </x:c>
      <x:c r="R2285" t="str">
        <x:v>Alimentos</x:v>
      </x:c>
      <x:c r="S2285" t="str">
        <x:v>Marca C</x:v>
      </x:c>
      <x:c r="T2285" t="str">
        <x:v>Tienda</x:v>
      </x:c>
      <x:c r="U2285" t="str">
        <x:f>IFERROR(VLOOKUP(T2285,'Mapeos'!$D$4:$E$25,2,FALSE),T2285)</x:f>
        <x:v>Tienda</x:v>
      </x:c>
      <x:c r="V2285" t="str">
        <x:v>V026</x:v>
      </x:c>
      <x:c r="W2285" t="n">
        <x:v>1</x:v>
      </x:c>
      <x:c r="X2285" s="28" t="n">
        <x:v>38.31</x:v>
      </x:c>
      <x:c r="Y2285" s="20" t="n">
        <x:v>0.2</x:v>
      </x:c>
      <x:c r="Z2285" s="20" t="n">
        <x:f>IF(Y2285&gt;1,Y2285/100,Y2285)</x:f>
        <x:v>0.2</x:v>
      </x:c>
      <x:c r="AA2285" s="28" t="n">
        <x:v>29.22</x:v>
      </x:c>
      <x:c r="AB2285" s="28" t="n">
        <x:v>30.65</x:v>
      </x:c>
      <x:c r="AC2285" s="28" t="str">
        <x:v>BOB</x:v>
      </x:c>
      <x:c r="AD2285" s="28" t="n">
        <x:f>IF(AC2285="USD",AB2285*'Parametros'!$B$4,AB2285)</x:f>
        <x:v>30.65</x:v>
      </x:c>
      <x:c r="AE2285" s="28" t="n">
        <x:f>W2285*X2285*(1-Z2285)</x:f>
        <x:v>30.648000000000003</x:v>
      </x:c>
      <x:c r="AF2285" s="28" t="n">
        <x:f>W2285*AA2285</x:f>
        <x:v>29.22</x:v>
      </x:c>
      <x:c r="AG2285" s="28" t="n">
        <x:f>AE2285-AF2285</x:f>
        <x:v>1.4280000000000044</x:v>
      </x:c>
      <x:c r="AH2285" s="20" t="n">
        <x:f>IF(AE2285&gt;0,AG2285/AE2285,"")</x:f>
        <x:v>0.04659357870007844</x:v>
      </x:c>
      <x:c r="AI2285" s="28" t="n">
        <x:v>182379.05</x:v>
      </x:c>
      <x:c r="AJ2285" s="28"/>
      <x:c r="AK2285"/>
      <x:c r="AL2285" t="str">
        <x:v>Completado</x:v>
      </x:c>
      <x:c r="AM2285" t="str">
        <x:f>IF(W2285&lt;0,"Devuelto",AL2285)</x:f>
        <x:v>Completado</x:v>
      </x:c>
      <x:c r="AN2285" t="str">
        <x:v>Transferencia</x:v>
      </x:c>
      <x:c r="AO2285" s="29" t="str">
        <x:v>Sin observación</x:v>
      </x:c>
      <x:c r="AP2285" t="str">
        <x:f>IF(D2285="","No","Sí")</x:f>
        <x:v>Sí</x:v>
      </x:c>
    </x:row>
    <x:row r="2286">
      <x:c r="A2286" t="n">
        <x:v>2286</x:v>
      </x:c>
      <x:c r="B2286" t="str">
        <x:v>VT0010851</x:v>
      </x:c>
      <x:c r="C2286" t="str">
        <x:v>45899</x:v>
      </x:c>
      <x:c r="D2286" s="27" t="n">
        <x:v>45899</x:v>
      </x:c>
      <x:c r="E2286" t="n">
        <x:f>IF(D2286="","",YEAR(D2286))</x:f>
        <x:v>2025</x:v>
      </x:c>
      <x:c r="F2286" t="n">
        <x:f>IF(D2286="","",MONTH(D2286))</x:f>
        <x:v>8</x:v>
      </x:c>
      <x:c r="G2286" t="str">
        <x:f>IF(D2286="","Fecha no disponible",TEXT(D2286,"mmmm"))</x:f>
        <x:v>August</x:v>
      </x:c>
      <x:c r="H2286" t="str">
        <x:f>IF(D2286="","Fecha no disponible",TEXT(D2286,"yyyy-mm"))</x:f>
        <x:v>2025-08</x:v>
      </x:c>
      <x:c r="I2286" t="str">
        <x:f>IF(D2286="","Fecha no disponible","T"&amp;ROUNDUP(MONTH(D2286)/3,0))</x:f>
        <x:v>T3</x:v>
      </x:c>
      <x:c r="J2286" t="str">
        <x:v>T013</x:v>
      </x:c>
      <x:c r="K2286" t="str">
        <x:v>Tienda Potosí 1</x:v>
      </x:c>
      <x:c r="L2286" t="str">
        <x:v>Centro</x:v>
      </x:c>
      <x:c r="M2286" t="str">
        <x:v>Potosí</x:v>
      </x:c>
      <x:c r="N2286" t="str">
        <x:f>IFERROR(VLOOKUP(M2286,'Mapeos'!$A$4:$B$30,2,FALSE),M2286)</x:f>
        <x:v>Potosí</x:v>
      </x:c>
      <x:c r="O2286" t="str">
        <x:v>C00323</x:v>
      </x:c>
      <x:c r="P2286" t="str">
        <x:v>Premium</x:v>
      </x:c>
      <x:c r="Q2286" t="str">
        <x:v>P0057</x:v>
      </x:c>
      <x:c r="R2286" t="str">
        <x:v>Deportes</x:v>
      </x:c>
      <x:c r="S2286" t="str">
        <x:v>Marca D</x:v>
      </x:c>
      <x:c r="T2286" t="str">
        <x:v>E-commerce</x:v>
      </x:c>
      <x:c r="U2286" t="str">
        <x:f>IFERROR(VLOOKUP(T2286,'Mapeos'!$D$4:$E$25,2,FALSE),T2286)</x:f>
        <x:v>E-commerce</x:v>
      </x:c>
      <x:c r="V2286" t="str">
        <x:v>V011</x:v>
      </x:c>
      <x:c r="W2286" t="n">
        <x:v>-1</x:v>
      </x:c>
      <x:c r="X2286" s="28" t="n">
        <x:v>273.1</x:v>
      </x:c>
      <x:c r="Y2286" s="20" t="n">
        <x:v>0.25</x:v>
      </x:c>
      <x:c r="Z2286" s="20" t="n">
        <x:f>IF(Y2286&gt;1,Y2286/100,Y2286)</x:f>
        <x:v>0.25</x:v>
      </x:c>
      <x:c r="AA2286" s="28" t="n">
        <x:v>181.5</x:v>
      </x:c>
      <x:c r="AB2286" s="28" t="n">
        <x:v>-204.83</x:v>
      </x:c>
      <x:c r="AC2286" s="28" t="str">
        <x:v>BOB</x:v>
      </x:c>
      <x:c r="AD2286" s="28" t="n">
        <x:f>IF(AC2286="USD",AB2286*'Parametros'!$B$4,AB2286)</x:f>
        <x:v>-204.83</x:v>
      </x:c>
      <x:c r="AE2286" s="28" t="n">
        <x:f>W2286*X2286*(1-Z2286)</x:f>
        <x:v>-204.82500000000002</x:v>
      </x:c>
      <x:c r="AF2286" s="28" t="n">
        <x:f>W2286*AA2286</x:f>
        <x:v>-181.5</x:v>
      </x:c>
      <x:c r="AG2286" s="28" t="n">
        <x:f>AE2286-AF2286</x:f>
        <x:v>-23.325000000000017</x:v>
      </x:c>
      <x:c r="AH2286" s="20" t="str">
        <x:f>IF(AE2286&gt;0,AG2286/AE2286,"")</x:f>
      </x:c>
      <x:c r="AI2286" s="28" t="n">
        <x:v>66587.18</x:v>
      </x:c>
      <x:c r="AJ2286" s="28"/>
      <x:c r="AK2286"/>
      <x:c r="AL2286" t="str">
        <x:v>Devuelto</x:v>
      </x:c>
      <x:c r="AM2286" t="str">
        <x:f>IF(W2286&lt;0,"Devuelto",AL2286)</x:f>
        <x:v>Devuelto</x:v>
      </x:c>
      <x:c r="AN2286" t="str">
        <x:v>Transferencia</x:v>
      </x:c>
      <x:c r="AO2286" s="29" t="str">
        <x:v>Sin observación</x:v>
      </x:c>
      <x:c r="AP2286" t="str">
        <x:f>IF(D2286="","No","Sí")</x:f>
        <x:v>Sí</x:v>
      </x:c>
    </x:row>
    <x:row r="2287">
      <x:c r="A2287" t="n">
        <x:v>2287</x:v>
      </x:c>
      <x:c r="B2287" t="str">
        <x:v>VT0010856</x:v>
      </x:c>
      <x:c r="C2287" t="str">
        <x:v>46166</x:v>
      </x:c>
      <x:c r="D2287" s="27" t="n">
        <x:v>46166</x:v>
      </x:c>
      <x:c r="E2287" t="n">
        <x:f>IF(D2287="","",YEAR(D2287))</x:f>
        <x:v>2026</x:v>
      </x:c>
      <x:c r="F2287" t="n">
        <x:f>IF(D2287="","",MONTH(D2287))</x:f>
        <x:v>5</x:v>
      </x:c>
      <x:c r="G2287" t="str">
        <x:f>IF(D2287="","Fecha no disponible",TEXT(D2287,"mmmm"))</x:f>
        <x:v>May</x:v>
      </x:c>
      <x:c r="H2287" t="str">
        <x:f>IF(D2287="","Fecha no disponible",TEXT(D2287,"yyyy-mm"))</x:f>
        <x:v>2026-05</x:v>
      </x:c>
      <x:c r="I2287" t="str">
        <x:f>IF(D2287="","Fecha no disponible","T"&amp;ROUNDUP(MONTH(D2287)/3,0))</x:f>
        <x:v>T2</x:v>
      </x:c>
      <x:c r="J2287" t="str">
        <x:v>T012</x:v>
      </x:c>
      <x:c r="K2287" t="str">
        <x:v>Tienda Cochabamba 4</x:v>
      </x:c>
      <x:c r="L2287" t="str">
        <x:v>Centro</x:v>
      </x:c>
      <x:c r="M2287" t="str">
        <x:v>COCHABAMBA</x:v>
      </x:c>
      <x:c r="N2287" t="str">
        <x:f>IFERROR(VLOOKUP(M2287,'Mapeos'!$A$4:$B$30,2,FALSE),M2287)</x:f>
        <x:v>Cochabamba</x:v>
      </x:c>
      <x:c r="O2287" t="str">
        <x:v>C00733</x:v>
      </x:c>
      <x:c r="P2287" t="str">
        <x:v>Premium</x:v>
      </x:c>
      <x:c r="Q2287" t="str">
        <x:v>P0032</x:v>
      </x:c>
      <x:c r="R2287" t="str">
        <x:v>Electrónica</x:v>
      </x:c>
      <x:c r="S2287" t="str">
        <x:v>Marca C</x:v>
      </x:c>
      <x:c r="T2287" t="str">
        <x:v>Tienda</x:v>
      </x:c>
      <x:c r="U2287" t="str">
        <x:f>IFERROR(VLOOKUP(T2287,'Mapeos'!$D$4:$E$25,2,FALSE),T2287)</x:f>
        <x:v>Tienda</x:v>
      </x:c>
      <x:c r="V2287" t="str">
        <x:v>V031</x:v>
      </x:c>
      <x:c r="W2287" t="n">
        <x:v>1</x:v>
      </x:c>
      <x:c r="X2287" s="28" t="n">
        <x:v>339.03</x:v>
      </x:c>
      <x:c r="Y2287" s="20" t="n">
        <x:v>0.25</x:v>
      </x:c>
      <x:c r="Z2287" s="20" t="n">
        <x:f>IF(Y2287&gt;1,Y2287/100,Y2287)</x:f>
        <x:v>0.25</x:v>
      </x:c>
      <x:c r="AA2287" s="28" t="n">
        <x:v>170.34</x:v>
      </x:c>
      <x:c r="AB2287" s="28" t="n">
        <x:v>254.27</x:v>
      </x:c>
      <x:c r="AC2287" s="28" t="str">
        <x:v>BOB</x:v>
      </x:c>
      <x:c r="AD2287" s="28" t="n">
        <x:f>IF(AC2287="USD",AB2287*'Parametros'!$B$4,AB2287)</x:f>
        <x:v>254.27</x:v>
      </x:c>
      <x:c r="AE2287" s="28" t="n">
        <x:f>W2287*X2287*(1-Z2287)</x:f>
        <x:v>254.27249999999998</x:v>
      </x:c>
      <x:c r="AF2287" s="28" t="n">
        <x:f>W2287*AA2287</x:f>
        <x:v>170.34</x:v>
      </x:c>
      <x:c r="AG2287" s="28" t="n">
        <x:f>AE2287-AF2287</x:f>
        <x:v>83.93249999999998</x:v>
      </x:c>
      <x:c r="AH2287" s="20" t="n">
        <x:f>IF(AE2287&gt;0,AG2287/AE2287,"")</x:f>
        <x:v>0.3300887827035955</x:v>
      </x:c>
      <x:c r="AI2287" s="28" t="n">
        <x:v>158572.73</x:v>
      </x:c>
      <x:c r="AJ2287" s="28"/>
      <x:c r="AK2287"/>
      <x:c r="AL2287" t="str">
        <x:v>Completado</x:v>
      </x:c>
      <x:c r="AM2287" t="str">
        <x:f>IF(W2287&lt;0,"Devuelto",AL2287)</x:f>
        <x:v>Completado</x:v>
      </x:c>
      <x:c r="AN2287" t="str">
        <x:v>Transferencia</x:v>
      </x:c>
      <x:c r="AO2287" s="29" t="str">
        <x:v>Región estandarizada</x:v>
      </x:c>
      <x:c r="AP2287" t="str">
        <x:f>IF(D2287="","No","Sí")</x:f>
        <x:v>Sí</x:v>
      </x:c>
    </x:row>
    <x:row r="2288">
      <x:c r="A2288" t="n">
        <x:v>2288</x:v>
      </x:c>
      <x:c r="B2288" t="str">
        <x:v>VT0010861</x:v>
      </x:c>
      <x:c r="C2288" t="str">
        <x:v>46096</x:v>
      </x:c>
      <x:c r="D2288" s="27" t="n">
        <x:v>46096</x:v>
      </x:c>
      <x:c r="E2288" t="n">
        <x:f>IF(D2288="","",YEAR(D2288))</x:f>
        <x:v>2026</x:v>
      </x:c>
      <x:c r="F2288" t="n">
        <x:f>IF(D2288="","",MONTH(D2288))</x:f>
        <x:v>3</x:v>
      </x:c>
      <x:c r="G2288" t="str">
        <x:f>IF(D2288="","Fecha no disponible",TEXT(D2288,"mmmm"))</x:f>
        <x:v>March</x:v>
      </x:c>
      <x:c r="H2288" t="str">
        <x:f>IF(D2288="","Fecha no disponible",TEXT(D2288,"yyyy-mm"))</x:f>
        <x:v>2026-03</x:v>
      </x:c>
      <x:c r="I2288" t="str">
        <x:f>IF(D2288="","Fecha no disponible","T"&amp;ROUNDUP(MONTH(D2288)/3,0))</x:f>
        <x:v>T1</x:v>
      </x:c>
      <x:c r="J2288" t="str">
        <x:v>T003</x:v>
      </x:c>
      <x:c r="K2288" t="str">
        <x:v>Tienda La Paz 3</x:v>
      </x:c>
      <x:c r="L2288" t="str">
        <x:v>Barrio</x:v>
      </x:c>
      <x:c r="M2288" t="str">
        <x:v>La Paz</x:v>
      </x:c>
      <x:c r="N2288" t="str">
        <x:f>IFERROR(VLOOKUP(M2288,'Mapeos'!$A$4:$B$30,2,FALSE),M2288)</x:f>
        <x:v>La Paz</x:v>
      </x:c>
      <x:c r="O2288" t="str">
        <x:v>C00106</x:v>
      </x:c>
      <x:c r="P2288" t="str">
        <x:v>Premium</x:v>
      </x:c>
      <x:c r="Q2288" t="str">
        <x:v>P0061</x:v>
      </x:c>
      <x:c r="R2288" t="str">
        <x:v>Deportes</x:v>
      </x:c>
      <x:c r="S2288" t="str">
        <x:v>Marca C</x:v>
      </x:c>
      <x:c r="T2288" t="str">
        <x:v>E-commerce</x:v>
      </x:c>
      <x:c r="U2288" t="str">
        <x:f>IFERROR(VLOOKUP(T2288,'Mapeos'!$D$4:$E$25,2,FALSE),T2288)</x:f>
        <x:v>E-commerce</x:v>
      </x:c>
      <x:c r="V2288" t="str">
        <x:v>V030</x:v>
      </x:c>
      <x:c r="W2288" t="n">
        <x:v>1</x:v>
      </x:c>
      <x:c r="X2288" s="28" t="n">
        <x:v>251.04</x:v>
      </x:c>
      <x:c r="Y2288" s="20" t="n">
        <x:v>0.2</x:v>
      </x:c>
      <x:c r="Z2288" s="20" t="n">
        <x:f>IF(Y2288&gt;1,Y2288/100,Y2288)</x:f>
        <x:v>0.2</x:v>
      </x:c>
      <x:c r="AA2288" s="28" t="n">
        <x:v>150.39</x:v>
      </x:c>
      <x:c r="AB2288" s="28" t="n">
        <x:v>200.83</x:v>
      </x:c>
      <x:c r="AC2288" s="28" t="str">
        <x:v>BOB</x:v>
      </x:c>
      <x:c r="AD2288" s="28" t="n">
        <x:f>IF(AC2288="USD",AB2288*'Parametros'!$B$4,AB2288)</x:f>
        <x:v>200.83</x:v>
      </x:c>
      <x:c r="AE2288" s="28" t="n">
        <x:f>W2288*X2288*(1-Z2288)</x:f>
        <x:v>200.832</x:v>
      </x:c>
      <x:c r="AF2288" s="28" t="n">
        <x:f>W2288*AA2288</x:f>
        <x:v>150.39</x:v>
      </x:c>
      <x:c r="AG2288" s="28" t="n">
        <x:f>AE2288-AF2288</x:f>
        <x:v>50.44200000000001</x:v>
      </x:c>
      <x:c r="AH2288" s="20" t="n">
        <x:f>IF(AE2288&gt;0,AG2288/AE2288,"")</x:f>
        <x:v>0.25116515296367115</x:v>
      </x:c>
      <x:c r="AI2288" s="28" t="n">
        <x:v>66832.55</x:v>
      </x:c>
      <x:c r="AJ2288" s="28"/>
      <x:c r="AK2288"/>
      <x:c r="AL2288" t="str">
        <x:v>Completado</x:v>
      </x:c>
      <x:c r="AM2288" t="str">
        <x:f>IF(W2288&lt;0,"Devuelto",AL2288)</x:f>
        <x:v>Completado</x:v>
      </x:c>
      <x:c r="AN2288" t="str">
        <x:v>Tarjeta</x:v>
      </x:c>
      <x:c r="AO2288" s="29" t="str">
        <x:v>Sin observación</x:v>
      </x:c>
      <x:c r="AP2288" t="str">
        <x:f>IF(D2288="","No","Sí")</x:f>
        <x:v>Sí</x:v>
      </x:c>
    </x:row>
    <x:row r="2289">
      <x:c r="A2289" t="n">
        <x:v>2289</x:v>
      </x:c>
      <x:c r="B2289" t="str">
        <x:v>VT0010865</x:v>
      </x:c>
      <x:c r="C2289" t="str">
        <x:v>45571</x:v>
      </x:c>
      <x:c r="D2289" s="27" t="n">
        <x:v>45571</x:v>
      </x:c>
      <x:c r="E2289" t="n">
        <x:f>IF(D2289="","",YEAR(D2289))</x:f>
        <x:v>2024</x:v>
      </x:c>
      <x:c r="F2289" t="n">
        <x:f>IF(D2289="","",MONTH(D2289))</x:f>
        <x:v>10</x:v>
      </x:c>
      <x:c r="G2289" t="str">
        <x:f>IF(D2289="","Fecha no disponible",TEXT(D2289,"mmmm"))</x:f>
        <x:v>October</x:v>
      </x:c>
      <x:c r="H2289" t="str">
        <x:f>IF(D2289="","Fecha no disponible",TEXT(D2289,"yyyy-mm"))</x:f>
        <x:v>2024-10</x:v>
      </x:c>
      <x:c r="I2289" t="str">
        <x:f>IF(D2289="","Fecha no disponible","T"&amp;ROUNDUP(MONTH(D2289)/3,0))</x:f>
        <x:v>T4</x:v>
      </x:c>
      <x:c r="J2289" t="str">
        <x:v>T019</x:v>
      </x:c>
      <x:c r="K2289" t="str">
        <x:v>Tienda Sucre 3</x:v>
      </x:c>
      <x:c r="L2289" t="str">
        <x:v>Centro</x:v>
      </x:c>
      <x:c r="M2289" t="str">
        <x:v>Sucre</x:v>
      </x:c>
      <x:c r="N2289" t="str">
        <x:f>IFERROR(VLOOKUP(M2289,'Mapeos'!$A$4:$B$30,2,FALSE),M2289)</x:f>
        <x:v>Sucre</x:v>
      </x:c>
      <x:c r="O2289" t="str">
        <x:v>C00262</x:v>
      </x:c>
      <x:c r="P2289" t="str">
        <x:v>Premium</x:v>
      </x:c>
      <x:c r="Q2289" t="str">
        <x:v>P0009</x:v>
      </x:c>
      <x:c r="R2289" t="str">
        <x:v>Cuidado Personal</x:v>
      </x:c>
      <x:c r="S2289" t="str">
        <x:v>Marca C</x:v>
      </x:c>
      <x:c r="T2289" t="str">
        <x:v>Tienda</x:v>
      </x:c>
      <x:c r="U2289" t="str">
        <x:f>IFERROR(VLOOKUP(T2289,'Mapeos'!$D$4:$E$25,2,FALSE),T2289)</x:f>
        <x:v>Tienda</x:v>
      </x:c>
      <x:c r="V2289" t="str">
        <x:v>V035</x:v>
      </x:c>
      <x:c r="W2289" t="n">
        <x:v>6</x:v>
      </x:c>
      <x:c r="X2289" s="28" t="n">
        <x:v>89.04</x:v>
      </x:c>
      <x:c r="Y2289" s="20" t="n">
        <x:v>0.15</x:v>
      </x:c>
      <x:c r="Z2289" s="20" t="n">
        <x:f>IF(Y2289&gt;1,Y2289/100,Y2289)</x:f>
        <x:v>0.15</x:v>
      </x:c>
      <x:c r="AA2289" s="28" t="n">
        <x:v>50.49</x:v>
      </x:c>
      <x:c r="AB2289" s="28" t="n">
        <x:v>454.1</x:v>
      </x:c>
      <x:c r="AC2289" s="28" t="str">
        <x:v>BOB</x:v>
      </x:c>
      <x:c r="AD2289" s="28" t="n">
        <x:f>IF(AC2289="USD",AB2289*'Parametros'!$B$4,AB2289)</x:f>
        <x:v>454.1</x:v>
      </x:c>
      <x:c r="AE2289" s="28" t="n">
        <x:f>W2289*X2289*(1-Z2289)</x:f>
        <x:v>454.104</x:v>
      </x:c>
      <x:c r="AF2289" s="28" t="n">
        <x:f>W2289*AA2289</x:f>
        <x:v>302.94</x:v>
      </x:c>
      <x:c r="AG2289" s="28" t="n">
        <x:f>AE2289-AF2289</x:f>
        <x:v>151.164</x:v>
      </x:c>
      <x:c r="AH2289" s="20" t="n">
        <x:f>IF(AE2289&gt;0,AG2289/AE2289,"")</x:f>
        <x:v>0.3328840970350404</x:v>
      </x:c>
      <x:c r="AI2289" s="28" t="n">
        <x:v>130620.69</x:v>
      </x:c>
      <x:c r="AJ2289" s="28"/>
      <x:c r="AK2289"/>
      <x:c r="AL2289" t="str">
        <x:v>Completado</x:v>
      </x:c>
      <x:c r="AM2289" t="str">
        <x:f>IF(W2289&lt;0,"Devuelto",AL2289)</x:f>
        <x:v>Completado</x:v>
      </x:c>
      <x:c r="AN2289" t="str">
        <x:v>QR</x:v>
      </x:c>
      <x:c r="AO2289" s="29" t="str">
        <x:v>Sin observación</x:v>
      </x:c>
      <x:c r="AP2289" t="str">
        <x:f>IF(D2289="","No","Sí")</x:f>
        <x:v>Sí</x:v>
      </x:c>
    </x:row>
    <x:row r="2290">
      <x:c r="A2290" t="n">
        <x:v>2290</x:v>
      </x:c>
      <x:c r="B2290" t="str">
        <x:v>VT0010870</x:v>
      </x:c>
      <x:c r="C2290" t="str">
        <x:v>45683</x:v>
      </x:c>
      <x:c r="D2290" s="27" t="n">
        <x:v>45683</x:v>
      </x:c>
      <x:c r="E2290" t="n">
        <x:f>IF(D2290="","",YEAR(D2290))</x:f>
        <x:v>2025</x:v>
      </x:c>
      <x:c r="F2290" t="n">
        <x:f>IF(D2290="","",MONTH(D2290))</x:f>
        <x:v>1</x:v>
      </x:c>
      <x:c r="G2290" t="str">
        <x:f>IF(D2290="","Fecha no disponible",TEXT(D2290,"mmmm"))</x:f>
        <x:v>January</x:v>
      </x:c>
      <x:c r="H2290" t="str">
        <x:f>IF(D2290="","Fecha no disponible",TEXT(D2290,"yyyy-mm"))</x:f>
        <x:v>2025-01</x:v>
      </x:c>
      <x:c r="I2290" t="str">
        <x:f>IF(D2290="","Fecha no disponible","T"&amp;ROUNDUP(MONTH(D2290)/3,0))</x:f>
        <x:v>T1</x:v>
      </x:c>
      <x:c r="J2290" t="str">
        <x:v>T004</x:v>
      </x:c>
      <x:c r="K2290" t="str">
        <x:v>Tienda La Paz 4</x:v>
      </x:c>
      <x:c r="L2290" t="str">
        <x:v>Centro</x:v>
      </x:c>
      <x:c r="M2290" t="str">
        <x:v>La Paz</x:v>
      </x:c>
      <x:c r="N2290" t="str">
        <x:f>IFERROR(VLOOKUP(M2290,'Mapeos'!$A$4:$B$30,2,FALSE),M2290)</x:f>
        <x:v>La Paz</x:v>
      </x:c>
      <x:c r="O2290" t="str">
        <x:v>C01086</x:v>
      </x:c>
      <x:c r="P2290" t="str">
        <x:v>Premium</x:v>
      </x:c>
      <x:c r="Q2290" t="str">
        <x:v>P0122</x:v>
      </x:c>
      <x:c r="R2290" t="str">
        <x:v>Cuidado Personal</x:v>
      </x:c>
      <x:c r="S2290" t="str">
        <x:v>Marca C</x:v>
      </x:c>
      <x:c r="T2290" t="str">
        <x:v>E-commerce</x:v>
      </x:c>
      <x:c r="U2290" t="str">
        <x:f>IFERROR(VLOOKUP(T2290,'Mapeos'!$D$4:$E$25,2,FALSE),T2290)</x:f>
        <x:v>E-commerce</x:v>
      </x:c>
      <x:c r="V2290" t="str">
        <x:v>V014</x:v>
      </x:c>
      <x:c r="W2290" t="n">
        <x:v>6</x:v>
      </x:c>
      <x:c r="X2290" s="28" t="n">
        <x:v>86.39</x:v>
      </x:c>
      <x:c r="Y2290" s="20" t="n">
        <x:v>0.1</x:v>
      </x:c>
      <x:c r="Z2290" s="20" t="n">
        <x:f>IF(Y2290&gt;1,Y2290/100,Y2290)</x:f>
        <x:v>0.1</x:v>
      </x:c>
      <x:c r="AA2290" s="28" t="n">
        <x:v>61.45</x:v>
      </x:c>
      <x:c r="AB2290" s="28" t="n">
        <x:v>466.51</x:v>
      </x:c>
      <x:c r="AC2290" s="28" t="str">
        <x:v>BOB</x:v>
      </x:c>
      <x:c r="AD2290" s="28" t="n">
        <x:f>IF(AC2290="USD",AB2290*'Parametros'!$B$4,AB2290)</x:f>
        <x:v>466.51</x:v>
      </x:c>
      <x:c r="AE2290" s="28" t="n">
        <x:f>W2290*X2290*(1-Z2290)</x:f>
        <x:v>466.50600000000003</x:v>
      </x:c>
      <x:c r="AF2290" s="28" t="n">
        <x:f>W2290*AA2290</x:f>
        <x:v>368.70000000000005</x:v>
      </x:c>
      <x:c r="AG2290" s="28" t="n">
        <x:f>AE2290-AF2290</x:f>
        <x:v>97.80599999999998</x:v>
      </x:c>
      <x:c r="AH2290" s="20" t="n">
        <x:f>IF(AE2290&gt;0,AG2290/AE2290,"")</x:f>
        <x:v>0.2096564674409332</x:v>
      </x:c>
      <x:c r="AI2290" s="28" t="n">
        <x:v>81106</x:v>
      </x:c>
      <x:c r="AJ2290" s="28"/>
      <x:c r="AK2290"/>
      <x:c r="AL2290" t="str">
        <x:v>Completado</x:v>
      </x:c>
      <x:c r="AM2290" t="str">
        <x:f>IF(W2290&lt;0,"Devuelto",AL2290)</x:f>
        <x:v>Completado</x:v>
      </x:c>
      <x:c r="AN2290" t="str">
        <x:v>Efectivo</x:v>
      </x:c>
      <x:c r="AO2290" s="29" t="str">
        <x:v>Sin observación</x:v>
      </x:c>
      <x:c r="AP2290" t="str">
        <x:f>IF(D2290="","No","Sí")</x:f>
        <x:v>Sí</x:v>
      </x:c>
    </x:row>
    <x:row r="2291">
      <x:c r="A2291" t="n">
        <x:v>2291</x:v>
      </x:c>
      <x:c r="B2291" t="str">
        <x:v>VT0010875</x:v>
      </x:c>
      <x:c r="C2291" t="str">
        <x:v>45312</x:v>
      </x:c>
      <x:c r="D2291" s="27" t="n">
        <x:v>45312</x:v>
      </x:c>
      <x:c r="E2291" t="n">
        <x:f>IF(D2291="","",YEAR(D2291))</x:f>
        <x:v>2024</x:v>
      </x:c>
      <x:c r="F2291" t="n">
        <x:f>IF(D2291="","",MONTH(D2291))</x:f>
        <x:v>1</x:v>
      </x:c>
      <x:c r="G2291" t="str">
        <x:f>IF(D2291="","Fecha no disponible",TEXT(D2291,"mmmm"))</x:f>
        <x:v>January</x:v>
      </x:c>
      <x:c r="H2291" t="str">
        <x:f>IF(D2291="","Fecha no disponible",TEXT(D2291,"yyyy-mm"))</x:f>
        <x:v>2024-01</x:v>
      </x:c>
      <x:c r="I2291" t="str">
        <x:f>IF(D2291="","Fecha no disponible","T"&amp;ROUNDUP(MONTH(D2291)/3,0))</x:f>
        <x:v>T1</x:v>
      </x:c>
      <x:c r="J2291" t="str">
        <x:v>T019</x:v>
      </x:c>
      <x:c r="K2291" t="str">
        <x:v>Tienda Sucre 3</x:v>
      </x:c>
      <x:c r="L2291" t="str">
        <x:v>Centro</x:v>
      </x:c>
      <x:c r="M2291" t="str">
        <x:v>Sucre</x:v>
      </x:c>
      <x:c r="N2291" t="str">
        <x:f>IFERROR(VLOOKUP(M2291,'Mapeos'!$A$4:$B$30,2,FALSE),M2291)</x:f>
        <x:v>Sucre</x:v>
      </x:c>
      <x:c r="O2291" t="str">
        <x:v>C00431</x:v>
      </x:c>
      <x:c r="P2291" t="str">
        <x:v>Masivo</x:v>
      </x:c>
      <x:c r="Q2291" t="str">
        <x:v>P0030</x:v>
      </x:c>
      <x:c r="R2291" t="str">
        <x:v>Deportes</x:v>
      </x:c>
      <x:c r="S2291" t="str">
        <x:v>Marca A</x:v>
      </x:c>
      <x:c r="T2291" t="str">
        <x:v>Tienda</x:v>
      </x:c>
      <x:c r="U2291" t="str">
        <x:f>IFERROR(VLOOKUP(T2291,'Mapeos'!$D$4:$E$25,2,FALSE),T2291)</x:f>
        <x:v>Tienda</x:v>
      </x:c>
      <x:c r="V2291" t="str">
        <x:v>V032</x:v>
      </x:c>
      <x:c r="W2291" t="n">
        <x:v>1</x:v>
      </x:c>
      <x:c r="X2291" s="28" t="n">
        <x:v>130.53</x:v>
      </x:c>
      <x:c r="Y2291" s="20" t="n">
        <x:v>0</x:v>
      </x:c>
      <x:c r="Z2291" s="20" t="n">
        <x:f>IF(Y2291&gt;1,Y2291/100,Y2291)</x:f>
        <x:v>0</x:v>
      </x:c>
      <x:c r="AA2291" s="28" t="n">
        <x:v>103.51</x:v>
      </x:c>
      <x:c r="AB2291" s="28" t="n">
        <x:v>130.53</x:v>
      </x:c>
      <x:c r="AC2291" s="28" t="str">
        <x:v>BOB</x:v>
      </x:c>
      <x:c r="AD2291" s="28" t="n">
        <x:f>IF(AC2291="USD",AB2291*'Parametros'!$B$4,AB2291)</x:f>
        <x:v>130.53</x:v>
      </x:c>
      <x:c r="AE2291" s="28" t="n">
        <x:f>W2291*X2291*(1-Z2291)</x:f>
        <x:v>130.53</x:v>
      </x:c>
      <x:c r="AF2291" s="28" t="n">
        <x:f>W2291*AA2291</x:f>
        <x:v>103.51</x:v>
      </x:c>
      <x:c r="AG2291" s="28" t="n">
        <x:f>AE2291-AF2291</x:f>
        <x:v>27.019999999999996</x:v>
      </x:c>
      <x:c r="AH2291" s="20" t="n">
        <x:f>IF(AE2291&gt;0,AG2291/AE2291,"")</x:f>
        <x:v>0.2070022217114839</x:v>
      </x:c>
      <x:c r="AI2291" s="28" t="n">
        <x:v>156712.53</x:v>
      </x:c>
      <x:c r="AJ2291" s="28"/>
      <x:c r="AK2291"/>
      <x:c r="AL2291" t="str">
        <x:v>Completado</x:v>
      </x:c>
      <x:c r="AM2291" t="str">
        <x:f>IF(W2291&lt;0,"Devuelto",AL2291)</x:f>
        <x:v>Completado</x:v>
      </x:c>
      <x:c r="AN2291" t="str">
        <x:v>Tarjeta</x:v>
      </x:c>
      <x:c r="AO2291" s="29" t="str">
        <x:v>Sin observación</x:v>
      </x:c>
      <x:c r="AP2291" t="str">
        <x:f>IF(D2291="","No","Sí")</x:f>
        <x:v>Sí</x:v>
      </x:c>
    </x:row>
    <x:row r="2292">
      <x:c r="A2292" t="n">
        <x:v>2292</x:v>
      </x:c>
      <x:c r="B2292" t="str">
        <x:v>VT0010880</x:v>
      </x:c>
      <x:c r="C2292" t="str">
        <x:v>45569</x:v>
      </x:c>
      <x:c r="D2292" s="27" t="n">
        <x:v>45569</x:v>
      </x:c>
      <x:c r="E2292" t="n">
        <x:f>IF(D2292="","",YEAR(D2292))</x:f>
        <x:v>2024</x:v>
      </x:c>
      <x:c r="F2292" t="n">
        <x:f>IF(D2292="","",MONTH(D2292))</x:f>
        <x:v>10</x:v>
      </x:c>
      <x:c r="G2292" t="str">
        <x:f>IF(D2292="","Fecha no disponible",TEXT(D2292,"mmmm"))</x:f>
        <x:v>October</x:v>
      </x:c>
      <x:c r="H2292" t="str">
        <x:f>IF(D2292="","Fecha no disponible",TEXT(D2292,"yyyy-mm"))</x:f>
        <x:v>2024-10</x:v>
      </x:c>
      <x:c r="I2292" t="str">
        <x:f>IF(D2292="","Fecha no disponible","T"&amp;ROUNDUP(MONTH(D2292)/3,0))</x:f>
        <x:v>T4</x:v>
      </x:c>
      <x:c r="J2292" t="str">
        <x:v>T015</x:v>
      </x:c>
      <x:c r="K2292" t="str">
        <x:v>Tienda Potosí 3</x:v>
      </x:c>
      <x:c r="L2292" t="str">
        <x:v>Mall</x:v>
      </x:c>
      <x:c r="M2292" t="str">
        <x:v>Potosí</x:v>
      </x:c>
      <x:c r="N2292" t="str">
        <x:f>IFERROR(VLOOKUP(M2292,'Mapeos'!$A$4:$B$30,2,FALSE),M2292)</x:f>
        <x:v>Potosí</x:v>
      </x:c>
      <x:c r="O2292" t="str">
        <x:v>C00652</x:v>
      </x:c>
      <x:c r="P2292" t="str">
        <x:v>Empresa</x:v>
      </x:c>
      <x:c r="Q2292" t="str">
        <x:v>P0047</x:v>
      </x:c>
      <x:c r="R2292" t="str">
        <x:v>Cuidado Personal</x:v>
      </x:c>
      <x:c r="S2292" t="str">
        <x:v>Marca A</x:v>
      </x:c>
      <x:c r="T2292" t="str">
        <x:v>Tienda</x:v>
      </x:c>
      <x:c r="U2292" t="str">
        <x:f>IFERROR(VLOOKUP(T2292,'Mapeos'!$D$4:$E$25,2,FALSE),T2292)</x:f>
        <x:v>Tienda</x:v>
      </x:c>
      <x:c r="V2292" t="str">
        <x:v>V040</x:v>
      </x:c>
      <x:c r="W2292" t="n">
        <x:v>1</x:v>
      </x:c>
      <x:c r="X2292" s="28" t="n">
        <x:v>72.86</x:v>
      </x:c>
      <x:c r="Y2292" s="20" t="n">
        <x:v>0.25</x:v>
      </x:c>
      <x:c r="Z2292" s="20" t="n">
        <x:f>IF(Y2292&gt;1,Y2292/100,Y2292)</x:f>
        <x:v>0.25</x:v>
      </x:c>
      <x:c r="AA2292" s="28" t="n">
        <x:v>46.55</x:v>
      </x:c>
      <x:c r="AB2292" s="28" t="n">
        <x:v>54.64</x:v>
      </x:c>
      <x:c r="AC2292" s="28" t="str">
        <x:v>BOB</x:v>
      </x:c>
      <x:c r="AD2292" s="28" t="n">
        <x:f>IF(AC2292="USD",AB2292*'Parametros'!$B$4,AB2292)</x:f>
        <x:v>54.64</x:v>
      </x:c>
      <x:c r="AE2292" s="28" t="n">
        <x:f>W2292*X2292*(1-Z2292)</x:f>
        <x:v>54.644999999999996</x:v>
      </x:c>
      <x:c r="AF2292" s="28" t="n">
        <x:f>W2292*AA2292</x:f>
        <x:v>46.55</x:v>
      </x:c>
      <x:c r="AG2292" s="28" t="n">
        <x:f>AE2292-AF2292</x:f>
        <x:v>8.094999999999999</x:v>
      </x:c>
      <x:c r="AH2292" s="20" t="n">
        <x:f>IF(AE2292&gt;0,AG2292/AE2292,"")</x:f>
        <x:v>0.14813798151706467</x:v>
      </x:c>
      <x:c r="AI2292" s="28" t="n">
        <x:v>146254.21</x:v>
      </x:c>
      <x:c r="AJ2292" s="28" t="n">
        <x:v>154</x:v>
      </x:c>
      <x:c r="AK2292" t="n">
        <x:v>5</x:v>
      </x:c>
      <x:c r="AL2292" t="str">
        <x:v>Completado</x:v>
      </x:c>
      <x:c r="AM2292" t="str">
        <x:f>IF(W2292&lt;0,"Devuelto",AL2292)</x:f>
        <x:v>Completado</x:v>
      </x:c>
      <x:c r="AN2292" t="str">
        <x:v>Transferencia</x:v>
      </x:c>
      <x:c r="AO2292" s="29" t="str">
        <x:v>Sin observación</x:v>
      </x:c>
      <x:c r="AP2292" t="str">
        <x:f>IF(D2292="","No","Sí")</x:f>
        <x:v>Sí</x:v>
      </x:c>
    </x:row>
    <x:row r="2293">
      <x:c r="A2293" t="n">
        <x:v>2293</x:v>
      </x:c>
      <x:c r="B2293" t="str">
        <x:v>VT0010884</x:v>
      </x:c>
      <x:c r="C2293" t="str">
        <x:v>46054</x:v>
      </x:c>
      <x:c r="D2293" s="27" t="n">
        <x:v>46054</x:v>
      </x:c>
      <x:c r="E2293" t="n">
        <x:f>IF(D2293="","",YEAR(D2293))</x:f>
        <x:v>2026</x:v>
      </x:c>
      <x:c r="F2293" t="n">
        <x:f>IF(D2293="","",MONTH(D2293))</x:f>
        <x:v>2</x:v>
      </x:c>
      <x:c r="G2293" t="str">
        <x:f>IF(D2293="","Fecha no disponible",TEXT(D2293,"mmmm"))</x:f>
        <x:v>February</x:v>
      </x:c>
      <x:c r="H2293" t="str">
        <x:f>IF(D2293="","Fecha no disponible",TEXT(D2293,"yyyy-mm"))</x:f>
        <x:v>2026-02</x:v>
      </x:c>
      <x:c r="I2293" t="str">
        <x:f>IF(D2293="","Fecha no disponible","T"&amp;ROUNDUP(MONTH(D2293)/3,0))</x:f>
        <x:v>T1</x:v>
      </x:c>
      <x:c r="J2293" t="str">
        <x:v>T010</x:v>
      </x:c>
      <x:c r="K2293" t="str">
        <x:v>Tienda Cochabamba 2</x:v>
      </x:c>
      <x:c r="L2293" t="str">
        <x:v>Barrio</x:v>
      </x:c>
      <x:c r="M2293" t="str">
        <x:v>Cochabamba</x:v>
      </x:c>
      <x:c r="N2293" t="str">
        <x:f>IFERROR(VLOOKUP(M2293,'Mapeos'!$A$4:$B$30,2,FALSE),M2293)</x:f>
        <x:v>Cochabamba</x:v>
      </x:c>
      <x:c r="O2293" t="str">
        <x:v>C01608</x:v>
      </x:c>
      <x:c r="P2293" t="str">
        <x:v>Frecuente</x:v>
      </x:c>
      <x:c r="Q2293" t="str">
        <x:v>P0025</x:v>
      </x:c>
      <x:c r="R2293" t="str">
        <x:v>Hogar</x:v>
      </x:c>
      <x:c r="S2293" t="str">
        <x:v>Marca B</x:v>
      </x:c>
      <x:c r="T2293" t="str">
        <x:v>Tienda</x:v>
      </x:c>
      <x:c r="U2293" t="str">
        <x:f>IFERROR(VLOOKUP(T2293,'Mapeos'!$D$4:$E$25,2,FALSE),T2293)</x:f>
        <x:v>Tienda</x:v>
      </x:c>
      <x:c r="V2293" t="str">
        <x:v>V027</x:v>
      </x:c>
      <x:c r="W2293" t="n">
        <x:v>1</x:v>
      </x:c>
      <x:c r="X2293" s="28" t="n">
        <x:v>160.72</x:v>
      </x:c>
      <x:c r="Y2293" s="20" t="n">
        <x:v>0</x:v>
      </x:c>
      <x:c r="Z2293" s="20" t="n">
        <x:f>IF(Y2293&gt;1,Y2293/100,Y2293)</x:f>
        <x:v>0</x:v>
      </x:c>
      <x:c r="AA2293" s="28" t="n">
        <x:v>98.9</x:v>
      </x:c>
      <x:c r="AB2293" s="28" t="n">
        <x:v>160.72</x:v>
      </x:c>
      <x:c r="AC2293" s="28" t="str">
        <x:v>BOB</x:v>
      </x:c>
      <x:c r="AD2293" s="28" t="n">
        <x:f>IF(AC2293="USD",AB2293*'Parametros'!$B$4,AB2293)</x:f>
        <x:v>160.72</x:v>
      </x:c>
      <x:c r="AE2293" s="28" t="n">
        <x:f>W2293*X2293*(1-Z2293)</x:f>
        <x:v>160.72</x:v>
      </x:c>
      <x:c r="AF2293" s="28" t="n">
        <x:f>W2293*AA2293</x:f>
        <x:v>98.9</x:v>
      </x:c>
      <x:c r="AG2293" s="28" t="n">
        <x:f>AE2293-AF2293</x:f>
        <x:v>61.81999999999999</x:v>
      </x:c>
      <x:c r="AH2293" s="20" t="n">
        <x:f>IF(AE2293&gt;0,AG2293/AE2293,"")</x:f>
        <x:v>0.3846441015430562</x:v>
      </x:c>
      <x:c r="AI2293" s="28" t="n">
        <x:v>121225.56</x:v>
      </x:c>
      <x:c r="AJ2293" s="28"/>
      <x:c r="AK2293"/>
      <x:c r="AL2293" t="str">
        <x:v>Completado</x:v>
      </x:c>
      <x:c r="AM2293" t="str">
        <x:f>IF(W2293&lt;0,"Devuelto",AL2293)</x:f>
        <x:v>Completado</x:v>
      </x:c>
      <x:c r="AN2293" t="str">
        <x:v>Transferencia</x:v>
      </x:c>
      <x:c r="AO2293" s="29" t="str">
        <x:v>Sin observación</x:v>
      </x:c>
      <x:c r="AP2293" t="str">
        <x:f>IF(D2293="","No","Sí")</x:f>
        <x:v>Sí</x:v>
      </x:c>
    </x:row>
    <x:row r="2294">
      <x:c r="A2294" t="n">
        <x:v>2294</x:v>
      </x:c>
      <x:c r="B2294" t="str">
        <x:v>VT0010889</x:v>
      </x:c>
      <x:c r="C2294" t="str">
        <x:v>45861</x:v>
      </x:c>
      <x:c r="D2294" s="27" t="n">
        <x:v>45861</x:v>
      </x:c>
      <x:c r="E2294" t="n">
        <x:f>IF(D2294="","",YEAR(D2294))</x:f>
        <x:v>2025</x:v>
      </x:c>
      <x:c r="F2294" t="n">
        <x:f>IF(D2294="","",MONTH(D2294))</x:f>
        <x:v>7</x:v>
      </x:c>
      <x:c r="G2294" t="str">
        <x:f>IF(D2294="","Fecha no disponible",TEXT(D2294,"mmmm"))</x:f>
        <x:v>July</x:v>
      </x:c>
      <x:c r="H2294" t="str">
        <x:f>IF(D2294="","Fecha no disponible",TEXT(D2294,"yyyy-mm"))</x:f>
        <x:v>2025-07</x:v>
      </x:c>
      <x:c r="I2294" t="str">
        <x:f>IF(D2294="","Fecha no disponible","T"&amp;ROUNDUP(MONTH(D2294)/3,0))</x:f>
        <x:v>T3</x:v>
      </x:c>
      <x:c r="J2294" t="str">
        <x:v>T016</x:v>
      </x:c>
      <x:c r="K2294" t="str">
        <x:v>Tienda Potosí 4</x:v>
      </x:c>
      <x:c r="L2294" t="str">
        <x:v>Centro</x:v>
      </x:c>
      <x:c r="M2294" t="str">
        <x:v>Potosí</x:v>
      </x:c>
      <x:c r="N2294" t="str">
        <x:f>IFERROR(VLOOKUP(M2294,'Mapeos'!$A$4:$B$30,2,FALSE),M2294)</x:f>
        <x:v>Potosí</x:v>
      </x:c>
      <x:c r="O2294" t="str">
        <x:v>C00581</x:v>
      </x:c>
      <x:c r="P2294" t="str">
        <x:v>Frecuente</x:v>
      </x:c>
      <x:c r="Q2294" t="str">
        <x:v>P0149</x:v>
      </x:c>
      <x:c r="R2294" t="str">
        <x:v>Alimentos</x:v>
      </x:c>
      <x:c r="S2294" t="str">
        <x:v>Marca D</x:v>
      </x:c>
      <x:c r="T2294" t="str">
        <x:v>Tienda</x:v>
      </x:c>
      <x:c r="U2294" t="str">
        <x:f>IFERROR(VLOOKUP(T2294,'Mapeos'!$D$4:$E$25,2,FALSE),T2294)</x:f>
        <x:v>Tienda</x:v>
      </x:c>
      <x:c r="V2294" t="str">
        <x:v>V034</x:v>
      </x:c>
      <x:c r="W2294" t="n">
        <x:v>1</x:v>
      </x:c>
      <x:c r="X2294" s="28" t="n">
        <x:v>25.39</x:v>
      </x:c>
      <x:c r="Y2294" s="20" t="n">
        <x:v>0.25</x:v>
      </x:c>
      <x:c r="Z2294" s="20" t="n">
        <x:f>IF(Y2294&gt;1,Y2294/100,Y2294)</x:f>
        <x:v>0.25</x:v>
      </x:c>
      <x:c r="AA2294" s="28" t="n">
        <x:v>18.82</x:v>
      </x:c>
      <x:c r="AB2294" s="28" t="n">
        <x:v>19.04</x:v>
      </x:c>
      <x:c r="AC2294" s="28" t="str">
        <x:v>BOB</x:v>
      </x:c>
      <x:c r="AD2294" s="28" t="n">
        <x:f>IF(AC2294="USD",AB2294*'Parametros'!$B$4,AB2294)</x:f>
        <x:v>19.04</x:v>
      </x:c>
      <x:c r="AE2294" s="28" t="n">
        <x:f>W2294*X2294*(1-Z2294)</x:f>
        <x:v>19.0425</x:v>
      </x:c>
      <x:c r="AF2294" s="28" t="n">
        <x:f>W2294*AA2294</x:f>
        <x:v>18.82</x:v>
      </x:c>
      <x:c r="AG2294" s="28" t="n">
        <x:f>AE2294-AF2294</x:f>
        <x:v>0.22250000000000014</x:v>
      </x:c>
      <x:c r="AH2294" s="20" t="n">
        <x:f>IF(AE2294&gt;0,AG2294/AE2294,"")</x:f>
        <x:v>0.011684390179860844</x:v>
      </x:c>
      <x:c r="AI2294" s="28" t="n">
        <x:v>133641.06</x:v>
      </x:c>
      <x:c r="AJ2294" s="28"/>
      <x:c r="AK2294"/>
      <x:c r="AL2294" t="str">
        <x:v>Completado</x:v>
      </x:c>
      <x:c r="AM2294" t="str">
        <x:f>IF(W2294&lt;0,"Devuelto",AL2294)</x:f>
        <x:v>Completado</x:v>
      </x:c>
      <x:c r="AN2294" t="str">
        <x:v>Efectivo</x:v>
      </x:c>
      <x:c r="AO2294" s="29" t="str">
        <x:v>Sin observación</x:v>
      </x:c>
      <x:c r="AP2294" t="str">
        <x:f>IF(D2294="","No","Sí")</x:f>
        <x:v>Sí</x:v>
      </x:c>
    </x:row>
    <x:row r="2295">
      <x:c r="A2295" t="n">
        <x:v>2295</x:v>
      </x:c>
      <x:c r="B2295" t="str">
        <x:v>VT0010894</x:v>
      </x:c>
      <x:c r="C2295" t="str">
        <x:v>45462</x:v>
      </x:c>
      <x:c r="D2295" s="27" t="n">
        <x:v>45462</x:v>
      </x:c>
      <x:c r="E2295" t="n">
        <x:f>IF(D2295="","",YEAR(D2295))</x:f>
        <x:v>2024</x:v>
      </x:c>
      <x:c r="F2295" t="n">
        <x:f>IF(D2295="","",MONTH(D2295))</x:f>
        <x:v>6</x:v>
      </x:c>
      <x:c r="G2295" t="str">
        <x:f>IF(D2295="","Fecha no disponible",TEXT(D2295,"mmmm"))</x:f>
        <x:v>June</x:v>
      </x:c>
      <x:c r="H2295" t="str">
        <x:f>IF(D2295="","Fecha no disponible",TEXT(D2295,"yyyy-mm"))</x:f>
        <x:v>2024-06</x:v>
      </x:c>
      <x:c r="I2295" t="str">
        <x:f>IF(D2295="","Fecha no disponible","T"&amp;ROUNDUP(MONTH(D2295)/3,0))</x:f>
        <x:v>T2</x:v>
      </x:c>
      <x:c r="J2295" t="str">
        <x:v>T009</x:v>
      </x:c>
      <x:c r="K2295" t="str">
        <x:v>Tienda Cochabamba 1</x:v>
      </x:c>
      <x:c r="L2295" t="str">
        <x:v>Mall</x:v>
      </x:c>
      <x:c r="M2295" t="str">
        <x:v>Cochabamba</x:v>
      </x:c>
      <x:c r="N2295" t="str">
        <x:f>IFERROR(VLOOKUP(M2295,'Mapeos'!$A$4:$B$30,2,FALSE),M2295)</x:f>
        <x:v>Cochabamba</x:v>
      </x:c>
      <x:c r="O2295" t="str">
        <x:v>C01529</x:v>
      </x:c>
      <x:c r="P2295" t="str">
        <x:v>Empresa</x:v>
      </x:c>
      <x:c r="Q2295" t="str">
        <x:v>P0009</x:v>
      </x:c>
      <x:c r="R2295" t="str">
        <x:v>Cuidado Personal</x:v>
      </x:c>
      <x:c r="S2295" t="str">
        <x:v>Marca C</x:v>
      </x:c>
      <x:c r="T2295" t="str">
        <x:v>Tienda</x:v>
      </x:c>
      <x:c r="U2295" t="str">
        <x:f>IFERROR(VLOOKUP(T2295,'Mapeos'!$D$4:$E$25,2,FALSE),T2295)</x:f>
        <x:v>Tienda</x:v>
      </x:c>
      <x:c r="V2295" t="str">
        <x:v>V018</x:v>
      </x:c>
      <x:c r="W2295" t="n">
        <x:v>6</x:v>
      </x:c>
      <x:c r="X2295" s="28" t="n">
        <x:v>91.93</x:v>
      </x:c>
      <x:c r="Y2295" s="20" t="n">
        <x:v>0</x:v>
      </x:c>
      <x:c r="Z2295" s="20" t="n">
        <x:f>IF(Y2295&gt;1,Y2295/100,Y2295)</x:f>
        <x:v>0</x:v>
      </x:c>
      <x:c r="AA2295" s="28" t="n">
        <x:v>50.49</x:v>
      </x:c>
      <x:c r="AB2295" s="28" t="n">
        <x:v>551.58</x:v>
      </x:c>
      <x:c r="AC2295" s="28" t="str">
        <x:v>BOB</x:v>
      </x:c>
      <x:c r="AD2295" s="28" t="n">
        <x:f>IF(AC2295="USD",AB2295*'Parametros'!$B$4,AB2295)</x:f>
        <x:v>551.58</x:v>
      </x:c>
      <x:c r="AE2295" s="28" t="n">
        <x:f>W2295*X2295*(1-Z2295)</x:f>
        <x:v>551.58</x:v>
      </x:c>
      <x:c r="AF2295" s="28" t="n">
        <x:f>W2295*AA2295</x:f>
        <x:v>302.94</x:v>
      </x:c>
      <x:c r="AG2295" s="28" t="n">
        <x:f>AE2295-AF2295</x:f>
        <x:v>248.64000000000004</x:v>
      </x:c>
      <x:c r="AH2295" s="20" t="n">
        <x:f>IF(AE2295&gt;0,AG2295/AE2295,"")</x:f>
        <x:v>0.4507777656912869</x:v>
      </x:c>
      <x:c r="AI2295" s="28" t="n">
        <x:v>122298.7</x:v>
      </x:c>
      <x:c r="AJ2295" s="28"/>
      <x:c r="AK2295"/>
      <x:c r="AL2295" t="str">
        <x:v>Completado</x:v>
      </x:c>
      <x:c r="AM2295" t="str">
        <x:f>IF(W2295&lt;0,"Devuelto",AL2295)</x:f>
        <x:v>Completado</x:v>
      </x:c>
      <x:c r="AN2295" t="str">
        <x:v>Tarjeta</x:v>
      </x:c>
      <x:c r="AO2295" s="29" t="str">
        <x:v>Sin observación</x:v>
      </x:c>
      <x:c r="AP2295" t="str">
        <x:f>IF(D2295="","No","Sí")</x:f>
        <x:v>Sí</x:v>
      </x:c>
    </x:row>
    <x:row r="2296">
      <x:c r="A2296" t="n">
        <x:v>2296</x:v>
      </x:c>
      <x:c r="B2296" t="str">
        <x:v>VT0010899</x:v>
      </x:c>
      <x:c r="C2296" t="str">
        <x:v>45604</x:v>
      </x:c>
      <x:c r="D2296" s="27" t="n">
        <x:v>45604</x:v>
      </x:c>
      <x:c r="E2296" t="n">
        <x:f>IF(D2296="","",YEAR(D2296))</x:f>
        <x:v>2024</x:v>
      </x:c>
      <x:c r="F2296" t="n">
        <x:f>IF(D2296="","",MONTH(D2296))</x:f>
        <x:v>11</x:v>
      </x:c>
      <x:c r="G2296" t="str">
        <x:f>IF(D2296="","Fecha no disponible",TEXT(D2296,"mmmm"))</x:f>
        <x:v>November</x:v>
      </x:c>
      <x:c r="H2296" t="str">
        <x:f>IF(D2296="","Fecha no disponible",TEXT(D2296,"yyyy-mm"))</x:f>
        <x:v>2024-11</x:v>
      </x:c>
      <x:c r="I2296" t="str">
        <x:f>IF(D2296="","Fecha no disponible","T"&amp;ROUNDUP(MONTH(D2296)/3,0))</x:f>
        <x:v>T4</x:v>
      </x:c>
      <x:c r="J2296" t="str">
        <x:v>T020</x:v>
      </x:c>
      <x:c r="K2296" t="str">
        <x:v>Tienda Sucre 4</x:v>
      </x:c>
      <x:c r="L2296" t="str">
        <x:v>Mall</x:v>
      </x:c>
      <x:c r="M2296" t="str">
        <x:v>Sucre</x:v>
      </x:c>
      <x:c r="N2296" t="str">
        <x:f>IFERROR(VLOOKUP(M2296,'Mapeos'!$A$4:$B$30,2,FALSE),M2296)</x:f>
        <x:v>Sucre</x:v>
      </x:c>
      <x:c r="O2296" t="str">
        <x:v>C00616</x:v>
      </x:c>
      <x:c r="P2296" t="str">
        <x:v>Empresa</x:v>
      </x:c>
      <x:c r="Q2296" t="str">
        <x:v>P0012</x:v>
      </x:c>
      <x:c r="R2296" t="str">
        <x:v>Deportes</x:v>
      </x:c>
      <x:c r="S2296" t="str">
        <x:v>Marca D</x:v>
      </x:c>
      <x:c r="T2296" t="str">
        <x:v>Marketplace</x:v>
      </x:c>
      <x:c r="U2296" t="str">
        <x:f>IFERROR(VLOOKUP(T2296,'Mapeos'!$D$4:$E$25,2,FALSE),T2296)</x:f>
        <x:v>Marketplace</x:v>
      </x:c>
      <x:c r="V2296" t="str">
        <x:v>V010</x:v>
      </x:c>
      <x:c r="W2296" t="n">
        <x:v>1</x:v>
      </x:c>
      <x:c r="X2296" s="28" t="n">
        <x:v>192.99</x:v>
      </x:c>
      <x:c r="Y2296" s="20" t="n">
        <x:v>0</x:v>
      </x:c>
      <x:c r="Z2296" s="20" t="n">
        <x:f>IF(Y2296&gt;1,Y2296/100,Y2296)</x:f>
        <x:v>0</x:v>
      </x:c>
      <x:c r="AA2296" s="28" t="n">
        <x:v>136.48</x:v>
      </x:c>
      <x:c r="AB2296" s="28" t="n">
        <x:v>192.99</x:v>
      </x:c>
      <x:c r="AC2296" s="28" t="str">
        <x:v>BOB</x:v>
      </x:c>
      <x:c r="AD2296" s="28" t="n">
        <x:f>IF(AC2296="USD",AB2296*'Parametros'!$B$4,AB2296)</x:f>
        <x:v>192.99</x:v>
      </x:c>
      <x:c r="AE2296" s="28" t="n">
        <x:f>W2296*X2296*(1-Z2296)</x:f>
        <x:v>192.99</x:v>
      </x:c>
      <x:c r="AF2296" s="28" t="n">
        <x:f>W2296*AA2296</x:f>
        <x:v>136.48</x:v>
      </x:c>
      <x:c r="AG2296" s="28" t="n">
        <x:f>AE2296-AF2296</x:f>
        <x:v>56.51000000000002</x:v>
      </x:c>
      <x:c r="AH2296" s="20" t="n">
        <x:f>IF(AE2296&gt;0,AG2296/AE2296,"")</x:f>
        <x:v>0.29281309912430703</x:v>
      </x:c>
      <x:c r="AI2296" s="28" t="n">
        <x:v>97976.02</x:v>
      </x:c>
      <x:c r="AJ2296" s="28"/>
      <x:c r="AK2296"/>
      <x:c r="AL2296" t="str">
        <x:v>Completado</x:v>
      </x:c>
      <x:c r="AM2296" t="str">
        <x:f>IF(W2296&lt;0,"Devuelto",AL2296)</x:f>
        <x:v>Completado</x:v>
      </x:c>
      <x:c r="AN2296" t="str">
        <x:v>Transferencia</x:v>
      </x:c>
      <x:c r="AO2296" s="29" t="str">
        <x:v>Sin observación</x:v>
      </x:c>
      <x:c r="AP2296" t="str">
        <x:f>IF(D2296="","No","Sí")</x:f>
        <x:v>Sí</x:v>
      </x:c>
    </x:row>
    <x:row r="2297">
      <x:c r="A2297" t="n">
        <x:v>2297</x:v>
      </x:c>
      <x:c r="B2297" t="str">
        <x:v>VT0010903</x:v>
      </x:c>
      <x:c r="C2297" t="str">
        <x:v>45326</x:v>
      </x:c>
      <x:c r="D2297" s="27" t="n">
        <x:v>45326</x:v>
      </x:c>
      <x:c r="E2297" t="n">
        <x:f>IF(D2297="","",YEAR(D2297))</x:f>
        <x:v>2024</x:v>
      </x:c>
      <x:c r="F2297" t="n">
        <x:f>IF(D2297="","",MONTH(D2297))</x:f>
        <x:v>2</x:v>
      </x:c>
      <x:c r="G2297" t="str">
        <x:f>IF(D2297="","Fecha no disponible",TEXT(D2297,"mmmm"))</x:f>
        <x:v>February</x:v>
      </x:c>
      <x:c r="H2297" t="str">
        <x:f>IF(D2297="","Fecha no disponible",TEXT(D2297,"yyyy-mm"))</x:f>
        <x:v>2024-02</x:v>
      </x:c>
      <x:c r="I2297" t="str">
        <x:f>IF(D2297="","Fecha no disponible","T"&amp;ROUNDUP(MONTH(D2297)/3,0))</x:f>
        <x:v>T1</x:v>
      </x:c>
      <x:c r="J2297" t="str">
        <x:v>T004</x:v>
      </x:c>
      <x:c r="K2297" t="str">
        <x:v>Tienda La Paz 4</x:v>
      </x:c>
      <x:c r="L2297" t="str">
        <x:v>Centro</x:v>
      </x:c>
      <x:c r="M2297" t="str">
        <x:v>La Paz</x:v>
      </x:c>
      <x:c r="N2297" t="str">
        <x:f>IFERROR(VLOOKUP(M2297,'Mapeos'!$A$4:$B$30,2,FALSE),M2297)</x:f>
        <x:v>La Paz</x:v>
      </x:c>
      <x:c r="O2297" t="str">
        <x:v>C00277</x:v>
      </x:c>
      <x:c r="P2297" t="str">
        <x:v>Premium</x:v>
      </x:c>
      <x:c r="Q2297" t="str">
        <x:v>P0075</x:v>
      </x:c>
      <x:c r="R2297" t="str">
        <x:v>Alimentos</x:v>
      </x:c>
      <x:c r="S2297" t="str">
        <x:v>Marca B</x:v>
      </x:c>
      <x:c r="T2297" t="str">
        <x:v>Marketplace</x:v>
      </x:c>
      <x:c r="U2297" t="str">
        <x:f>IFERROR(VLOOKUP(T2297,'Mapeos'!$D$4:$E$25,2,FALSE),T2297)</x:f>
        <x:v>Marketplace</x:v>
      </x:c>
      <x:c r="V2297" t="str">
        <x:v>V034</x:v>
      </x:c>
      <x:c r="W2297" t="n">
        <x:v>1</x:v>
      </x:c>
      <x:c r="X2297" s="28" t="n">
        <x:v>45.99</x:v>
      </x:c>
      <x:c r="Y2297" s="20" t="n">
        <x:v>0</x:v>
      </x:c>
      <x:c r="Z2297" s="20" t="n">
        <x:f>IF(Y2297&gt;1,Y2297/100,Y2297)</x:f>
        <x:v>0</x:v>
      </x:c>
      <x:c r="AA2297" s="28" t="n">
        <x:v>33.72</x:v>
      </x:c>
      <x:c r="AB2297" s="28" t="n">
        <x:v>45.99</x:v>
      </x:c>
      <x:c r="AC2297" s="28" t="str">
        <x:v>BOB</x:v>
      </x:c>
      <x:c r="AD2297" s="28" t="n">
        <x:f>IF(AC2297="USD",AB2297*'Parametros'!$B$4,AB2297)</x:f>
        <x:v>45.99</x:v>
      </x:c>
      <x:c r="AE2297" s="28" t="n">
        <x:f>W2297*X2297*(1-Z2297)</x:f>
        <x:v>45.99</x:v>
      </x:c>
      <x:c r="AF2297" s="28" t="n">
        <x:f>W2297*AA2297</x:f>
        <x:v>33.72</x:v>
      </x:c>
      <x:c r="AG2297" s="28" t="n">
        <x:f>AE2297-AF2297</x:f>
        <x:v>12.270000000000003</x:v>
      </x:c>
      <x:c r="AH2297" s="20" t="n">
        <x:f>IF(AE2297&gt;0,AG2297/AE2297,"")</x:f>
        <x:v>0.2667971298108285</x:v>
      </x:c>
      <x:c r="AI2297" s="28" t="n">
        <x:v>62208.82</x:v>
      </x:c>
      <x:c r="AJ2297" s="28"/>
      <x:c r="AK2297"/>
      <x:c r="AL2297" t="str">
        <x:v>Completado</x:v>
      </x:c>
      <x:c r="AM2297" t="str">
        <x:f>IF(W2297&lt;0,"Devuelto",AL2297)</x:f>
        <x:v>Completado</x:v>
      </x:c>
      <x:c r="AN2297" t="str">
        <x:v>Transferencia</x:v>
      </x:c>
      <x:c r="AO2297" s="29" t="str">
        <x:v>Sin observación</x:v>
      </x:c>
      <x:c r="AP2297" t="str">
        <x:f>IF(D2297="","No","Sí")</x:f>
        <x:v>Sí</x:v>
      </x:c>
    </x:row>
    <x:row r="2298">
      <x:c r="A2298" t="n">
        <x:v>2298</x:v>
      </x:c>
      <x:c r="B2298" t="str">
        <x:v>VT0010908</x:v>
      </x:c>
      <x:c r="C2298" t="str">
        <x:v>45546</x:v>
      </x:c>
      <x:c r="D2298" s="27" t="n">
        <x:v>45546</x:v>
      </x:c>
      <x:c r="E2298" t="n">
        <x:f>IF(D2298="","",YEAR(D2298))</x:f>
        <x:v>2024</x:v>
      </x:c>
      <x:c r="F2298" t="n">
        <x:f>IF(D2298="","",MONTH(D2298))</x:f>
        <x:v>9</x:v>
      </x:c>
      <x:c r="G2298" t="str">
        <x:f>IF(D2298="","Fecha no disponible",TEXT(D2298,"mmmm"))</x:f>
        <x:v>September</x:v>
      </x:c>
      <x:c r="H2298" t="str">
        <x:f>IF(D2298="","Fecha no disponible",TEXT(D2298,"yyyy-mm"))</x:f>
        <x:v>2024-09</x:v>
      </x:c>
      <x:c r="I2298" t="str">
        <x:f>IF(D2298="","Fecha no disponible","T"&amp;ROUNDUP(MONTH(D2298)/3,0))</x:f>
        <x:v>T3</x:v>
      </x:c>
      <x:c r="J2298" t="str">
        <x:v>T014</x:v>
      </x:c>
      <x:c r="K2298" t="str">
        <x:v>Tienda Potosí 2</x:v>
      </x:c>
      <x:c r="L2298" t="str">
        <x:v>Barrio</x:v>
      </x:c>
      <x:c r="M2298" t="str">
        <x:v>Potosí</x:v>
      </x:c>
      <x:c r="N2298" t="str">
        <x:f>IFERROR(VLOOKUP(M2298,'Mapeos'!$A$4:$B$30,2,FALSE),M2298)</x:f>
        <x:v>Potosí</x:v>
      </x:c>
      <x:c r="O2298" t="str">
        <x:v>C00132</x:v>
      </x:c>
      <x:c r="P2298" t="str">
        <x:v>Premium</x:v>
      </x:c>
      <x:c r="Q2298" t="str">
        <x:v>P0026</x:v>
      </x:c>
      <x:c r="R2298" t="str">
        <x:v>Alimentos</x:v>
      </x:c>
      <x:c r="S2298" t="str">
        <x:v>Marca C</x:v>
      </x:c>
      <x:c r="T2298" t="str">
        <x:v>E-commerce</x:v>
      </x:c>
      <x:c r="U2298" t="str">
        <x:f>IFERROR(VLOOKUP(T2298,'Mapeos'!$D$4:$E$25,2,FALSE),T2298)</x:f>
        <x:v>E-commerce</x:v>
      </x:c>
      <x:c r="V2298" t="str">
        <x:v>V004</x:v>
      </x:c>
      <x:c r="W2298" t="n">
        <x:v>6</x:v>
      </x:c>
      <x:c r="X2298" s="28" t="n">
        <x:v>19.08</x:v>
      </x:c>
      <x:c r="Y2298" s="20" t="n">
        <x:v>0.15</x:v>
      </x:c>
      <x:c r="Z2298" s="20" t="n">
        <x:f>IF(Y2298&gt;1,Y2298/100,Y2298)</x:f>
        <x:v>0.15</x:v>
      </x:c>
      <x:c r="AA2298" s="28" t="n">
        <x:v>11.76</x:v>
      </x:c>
      <x:c r="AB2298" s="28" t="n">
        <x:v>97.31</x:v>
      </x:c>
      <x:c r="AC2298" s="28" t="str">
        <x:v>BOB</x:v>
      </x:c>
      <x:c r="AD2298" s="28" t="n">
        <x:f>IF(AC2298="USD",AB2298*'Parametros'!$B$4,AB2298)</x:f>
        <x:v>97.31</x:v>
      </x:c>
      <x:c r="AE2298" s="28" t="n">
        <x:f>W2298*X2298*(1-Z2298)</x:f>
        <x:v>97.30799999999999</x:v>
      </x:c>
      <x:c r="AF2298" s="28" t="n">
        <x:f>W2298*AA2298</x:f>
        <x:v>70.56</x:v>
      </x:c>
      <x:c r="AG2298" s="28" t="n">
        <x:f>AE2298-AF2298</x:f>
        <x:v>26.74799999999999</x:v>
      </x:c>
      <x:c r="AH2298" s="20" t="n">
        <x:f>IF(AE2298&gt;0,AG2298/AE2298,"")</x:f>
        <x:v>0.27487976322604507</x:v>
      </x:c>
      <x:c r="AI2298" s="28" t="n">
        <x:v>76937.8</x:v>
      </x:c>
      <x:c r="AJ2298" s="28"/>
      <x:c r="AK2298"/>
      <x:c r="AL2298" t="str">
        <x:v>Completado</x:v>
      </x:c>
      <x:c r="AM2298" t="str">
        <x:f>IF(W2298&lt;0,"Devuelto",AL2298)</x:f>
        <x:v>Completado</x:v>
      </x:c>
      <x:c r="AN2298" t="str">
        <x:v>Transferencia</x:v>
      </x:c>
      <x:c r="AO2298" s="29" t="str">
        <x:v>Sin observación</x:v>
      </x:c>
      <x:c r="AP2298" t="str">
        <x:f>IF(D2298="","No","Sí")</x:f>
        <x:v>Sí</x:v>
      </x:c>
    </x:row>
    <x:row r="2299">
      <x:c r="A2299" t="n">
        <x:v>2299</x:v>
      </x:c>
      <x:c r="B2299" t="str">
        <x:v>VT0010913</x:v>
      </x:c>
      <x:c r="C2299" t="str">
        <x:v>45888</x:v>
      </x:c>
      <x:c r="D2299" s="27" t="n">
        <x:v>45888</x:v>
      </x:c>
      <x:c r="E2299" t="n">
        <x:f>IF(D2299="","",YEAR(D2299))</x:f>
        <x:v>2025</x:v>
      </x:c>
      <x:c r="F2299" t="n">
        <x:f>IF(D2299="","",MONTH(D2299))</x:f>
        <x:v>8</x:v>
      </x:c>
      <x:c r="G2299" t="str">
        <x:f>IF(D2299="","Fecha no disponible",TEXT(D2299,"mmmm"))</x:f>
        <x:v>August</x:v>
      </x:c>
      <x:c r="H2299" t="str">
        <x:f>IF(D2299="","Fecha no disponible",TEXT(D2299,"yyyy-mm"))</x:f>
        <x:v>2025-08</x:v>
      </x:c>
      <x:c r="I2299" t="str">
        <x:f>IF(D2299="","Fecha no disponible","T"&amp;ROUNDUP(MONTH(D2299)/3,0))</x:f>
        <x:v>T3</x:v>
      </x:c>
      <x:c r="J2299" t="str">
        <x:v>T017</x:v>
      </x:c>
      <x:c r="K2299" t="str">
        <x:v>Tienda Sucre 1</x:v>
      </x:c>
      <x:c r="L2299" t="str">
        <x:v>Centro</x:v>
      </x:c>
      <x:c r="M2299" t="str">
        <x:v>Sucre</x:v>
      </x:c>
      <x:c r="N2299" t="str">
        <x:f>IFERROR(VLOOKUP(M2299,'Mapeos'!$A$4:$B$30,2,FALSE),M2299)</x:f>
        <x:v>Sucre</x:v>
      </x:c>
      <x:c r="O2299" t="str">
        <x:v>C01468</x:v>
      </x:c>
      <x:c r="P2299" t="str">
        <x:v>Masivo</x:v>
      </x:c>
      <x:c r="Q2299" t="str">
        <x:v>P0118</x:v>
      </x:c>
      <x:c r="R2299" t="str">
        <x:v>Electrónica</x:v>
      </x:c>
      <x:c r="S2299" t="str">
        <x:v>Marca A</x:v>
      </x:c>
      <x:c r="T2299" t="str">
        <x:v>Tienda</x:v>
      </x:c>
      <x:c r="U2299" t="str">
        <x:f>IFERROR(VLOOKUP(T2299,'Mapeos'!$D$4:$E$25,2,FALSE),T2299)</x:f>
        <x:v>Tienda</x:v>
      </x:c>
      <x:c r="V2299" t="str">
        <x:v>V001</x:v>
      </x:c>
      <x:c r="W2299" t="n">
        <x:v>1</x:v>
      </x:c>
      <x:c r="X2299" s="28" t="n">
        <x:v>156.07</x:v>
      </x:c>
      <x:c r="Y2299" s="20" t="n">
        <x:v>0.15</x:v>
      </x:c>
      <x:c r="Z2299" s="20" t="n">
        <x:f>IF(Y2299&gt;1,Y2299/100,Y2299)</x:f>
        <x:v>0.15</x:v>
      </x:c>
      <x:c r="AA2299" s="28" t="n">
        <x:v>75.13</x:v>
      </x:c>
      <x:c r="AB2299" s="28" t="n">
        <x:v>132.66</x:v>
      </x:c>
      <x:c r="AC2299" s="28" t="str">
        <x:v>BOB</x:v>
      </x:c>
      <x:c r="AD2299" s="28" t="n">
        <x:f>IF(AC2299="USD",AB2299*'Parametros'!$B$4,AB2299)</x:f>
        <x:v>132.66</x:v>
      </x:c>
      <x:c r="AE2299" s="28" t="n">
        <x:f>W2299*X2299*(1-Z2299)</x:f>
        <x:v>132.65949999999998</x:v>
      </x:c>
      <x:c r="AF2299" s="28" t="n">
        <x:f>W2299*AA2299</x:f>
        <x:v>75.13</x:v>
      </x:c>
      <x:c r="AG2299" s="28" t="n">
        <x:f>AE2299-AF2299</x:f>
        <x:v>57.529499999999985</x:v>
      </x:c>
      <x:c r="AH2299" s="20" t="n">
        <x:f>IF(AE2299&gt;0,AG2299/AE2299,"")</x:f>
        <x:v>0.43366287374820495</x:v>
      </x:c>
      <x:c r="AI2299" s="28" t="n">
        <x:v>182379.05</x:v>
      </x:c>
      <x:c r="AJ2299" s="28"/>
      <x:c r="AK2299"/>
      <x:c r="AL2299" t="str">
        <x:v>Completado</x:v>
      </x:c>
      <x:c r="AM2299" t="str">
        <x:f>IF(W2299&lt;0,"Devuelto",AL2299)</x:f>
        <x:v>Completado</x:v>
      </x:c>
      <x:c r="AN2299" t="str">
        <x:v>Tarjeta</x:v>
      </x:c>
      <x:c r="AO2299" s="29" t="str">
        <x:v>Sin observación</x:v>
      </x:c>
      <x:c r="AP2299" t="str">
        <x:f>IF(D2299="","No","Sí")</x:f>
        <x:v>Sí</x:v>
      </x:c>
    </x:row>
    <x:row r="2300">
      <x:c r="A2300" t="n">
        <x:v>2300</x:v>
      </x:c>
      <x:c r="B2300" t="str">
        <x:v>VT0010918</x:v>
      </x:c>
      <x:c r="C2300" t="str">
        <x:v>46124</x:v>
      </x:c>
      <x:c r="D2300" s="27" t="n">
        <x:v>46124</x:v>
      </x:c>
      <x:c r="E2300" t="n">
        <x:f>IF(D2300="","",YEAR(D2300))</x:f>
        <x:v>2026</x:v>
      </x:c>
      <x:c r="F2300" t="n">
        <x:f>IF(D2300="","",MONTH(D2300))</x:f>
        <x:v>4</x:v>
      </x:c>
      <x:c r="G2300" t="str">
        <x:f>IF(D2300="","Fecha no disponible",TEXT(D2300,"mmmm"))</x:f>
        <x:v>April</x:v>
      </x:c>
      <x:c r="H2300" t="str">
        <x:f>IF(D2300="","Fecha no disponible",TEXT(D2300,"yyyy-mm"))</x:f>
        <x:v>2026-04</x:v>
      </x:c>
      <x:c r="I2300" t="str">
        <x:f>IF(D2300="","Fecha no disponible","T"&amp;ROUNDUP(MONTH(D2300)/3,0))</x:f>
        <x:v>T2</x:v>
      </x:c>
      <x:c r="J2300" t="str">
        <x:v>T002</x:v>
      </x:c>
      <x:c r="K2300" t="str">
        <x:v>Tienda La Paz 2</x:v>
      </x:c>
      <x:c r="L2300" t="str">
        <x:v>Mall</x:v>
      </x:c>
      <x:c r="M2300" t="str">
        <x:v>La Paz</x:v>
      </x:c>
      <x:c r="N2300" t="str">
        <x:f>IFERROR(VLOOKUP(M2300,'Mapeos'!$A$4:$B$30,2,FALSE),M2300)</x:f>
        <x:v>La Paz</x:v>
      </x:c>
      <x:c r="O2300" t="str">
        <x:v>C00667</x:v>
      </x:c>
      <x:c r="P2300" t="str">
        <x:v>Frecuente</x:v>
      </x:c>
      <x:c r="Q2300" t="str">
        <x:v>P0053</x:v>
      </x:c>
      <x:c r="R2300" t="str">
        <x:v>Alimentos</x:v>
      </x:c>
      <x:c r="S2300" t="str">
        <x:v>Marca B</x:v>
      </x:c>
      <x:c r="T2300" t="str">
        <x:v>Tienda</x:v>
      </x:c>
      <x:c r="U2300" t="str">
        <x:f>IFERROR(VLOOKUP(T2300,'Mapeos'!$D$4:$E$25,2,FALSE),T2300)</x:f>
        <x:v>Tienda</x:v>
      </x:c>
      <x:c r="V2300" t="str">
        <x:v>V005</x:v>
      </x:c>
      <x:c r="W2300" t="n">
        <x:v>1</x:v>
      </x:c>
      <x:c r="X2300" s="28" t="n">
        <x:v>58.65</x:v>
      </x:c>
      <x:c r="Y2300" s="20" t="n">
        <x:v>0</x:v>
      </x:c>
      <x:c r="Z2300" s="20" t="n">
        <x:f>IF(Y2300&gt;1,Y2300/100,Y2300)</x:f>
        <x:v>0</x:v>
      </x:c>
      <x:c r="AA2300" s="28" t="n">
        <x:v>43.92</x:v>
      </x:c>
      <x:c r="AB2300" s="28" t="n">
        <x:v>58.65</x:v>
      </x:c>
      <x:c r="AC2300" s="28" t="str">
        <x:v>BOB</x:v>
      </x:c>
      <x:c r="AD2300" s="28" t="n">
        <x:f>IF(AC2300="USD",AB2300*'Parametros'!$B$4,AB2300)</x:f>
        <x:v>58.65</x:v>
      </x:c>
      <x:c r="AE2300" s="28" t="n">
        <x:f>W2300*X2300*(1-Z2300)</x:f>
        <x:v>58.65</x:v>
      </x:c>
      <x:c r="AF2300" s="28" t="n">
        <x:f>W2300*AA2300</x:f>
        <x:v>43.92</x:v>
      </x:c>
      <x:c r="AG2300" s="28" t="n">
        <x:f>AE2300-AF2300</x:f>
        <x:v>14.729999999999997</x:v>
      </x:c>
      <x:c r="AH2300" s="20" t="n">
        <x:f>IF(AE2300&gt;0,AG2300/AE2300,"")</x:f>
        <x:v>0.2511508951406649</x:v>
      </x:c>
      <x:c r="AI2300" s="28" t="n">
        <x:v>167891.14</x:v>
      </x:c>
      <x:c r="AJ2300" s="28"/>
      <x:c r="AK2300"/>
      <x:c r="AL2300" t="str">
        <x:v>Completado</x:v>
      </x:c>
      <x:c r="AM2300" t="str">
        <x:f>IF(W2300&lt;0,"Devuelto",AL2300)</x:f>
        <x:v>Completado</x:v>
      </x:c>
      <x:c r="AN2300" t="str">
        <x:v>Tarjeta</x:v>
      </x:c>
      <x:c r="AO2300" s="29" t="str">
        <x:v>Sin observación</x:v>
      </x:c>
      <x:c r="AP2300" t="str">
        <x:f>IF(D2300="","No","Sí")</x:f>
        <x:v>Sí</x:v>
      </x:c>
    </x:row>
    <x:row r="2301">
      <x:c r="A2301" t="n">
        <x:v>2301</x:v>
      </x:c>
      <x:c r="B2301" t="str">
        <x:v>VT0010922</x:v>
      </x:c>
      <x:c r="C2301" t="str">
        <x:v>46017</x:v>
      </x:c>
      <x:c r="D2301" s="27" t="n">
        <x:v>46017</x:v>
      </x:c>
      <x:c r="E2301" t="n">
        <x:f>IF(D2301="","",YEAR(D2301))</x:f>
        <x:v>2025</x:v>
      </x:c>
      <x:c r="F2301" t="n">
        <x:f>IF(D2301="","",MONTH(D2301))</x:f>
        <x:v>12</x:v>
      </x:c>
      <x:c r="G2301" t="str">
        <x:f>IF(D2301="","Fecha no disponible",TEXT(D2301,"mmmm"))</x:f>
        <x:v>December</x:v>
      </x:c>
      <x:c r="H2301" t="str">
        <x:f>IF(D2301="","Fecha no disponible",TEXT(D2301,"yyyy-mm"))</x:f>
        <x:v>2025-12</x:v>
      </x:c>
      <x:c r="I2301" t="str">
        <x:f>IF(D2301="","Fecha no disponible","T"&amp;ROUNDUP(MONTH(D2301)/3,0))</x:f>
        <x:v>T4</x:v>
      </x:c>
      <x:c r="J2301" t="str">
        <x:v>T007</x:v>
      </x:c>
      <x:c r="K2301" t="str">
        <x:v>Tienda Santa Cruz 3</x:v>
      </x:c>
      <x:c r="L2301" t="str">
        <x:v>Barrio</x:v>
      </x:c>
      <x:c r="M2301" t="str">
        <x:v>Santa Cruz</x:v>
      </x:c>
      <x:c r="N2301" t="str">
        <x:f>IFERROR(VLOOKUP(M2301,'Mapeos'!$A$4:$B$30,2,FALSE),M2301)</x:f>
        <x:v>Santa Cruz</x:v>
      </x:c>
      <x:c r="O2301" t="str">
        <x:v>C01624</x:v>
      </x:c>
      <x:c r="P2301" t="str">
        <x:v>Premium</x:v>
      </x:c>
      <x:c r="Q2301" t="str">
        <x:v>P0111</x:v>
      </x:c>
      <x:c r="R2301" t="str">
        <x:v>Hogar</x:v>
      </x:c>
      <x:c r="S2301" t="str">
        <x:v>Marca B</x:v>
      </x:c>
      <x:c r="T2301" t="str">
        <x:v>Tienda</x:v>
      </x:c>
      <x:c r="U2301" t="str">
        <x:f>IFERROR(VLOOKUP(T2301,'Mapeos'!$D$4:$E$25,2,FALSE),T2301)</x:f>
        <x:v>Tienda</x:v>
      </x:c>
      <x:c r="V2301" t="str">
        <x:v>V026</x:v>
      </x:c>
      <x:c r="W2301" t="n">
        <x:v>2</x:v>
      </x:c>
      <x:c r="X2301" s="28" t="n">
        <x:v>301.02</x:v>
      </x:c>
      <x:c r="Y2301" s="20" t="n">
        <x:v>0.25</x:v>
      </x:c>
      <x:c r="Z2301" s="20" t="n">
        <x:f>IF(Y2301&gt;1,Y2301/100,Y2301)</x:f>
        <x:v>0.25</x:v>
      </x:c>
      <x:c r="AA2301" s="28" t="n">
        <x:v>218.34</x:v>
      </x:c>
      <x:c r="AB2301" s="28" t="n">
        <x:v>451.53</x:v>
      </x:c>
      <x:c r="AC2301" s="28" t="str">
        <x:v>BOB</x:v>
      </x:c>
      <x:c r="AD2301" s="28" t="n">
        <x:f>IF(AC2301="USD",AB2301*'Parametros'!$B$4,AB2301)</x:f>
        <x:v>451.53</x:v>
      </x:c>
      <x:c r="AE2301" s="28" t="n">
        <x:f>W2301*X2301*(1-Z2301)</x:f>
        <x:v>451.53</x:v>
      </x:c>
      <x:c r="AF2301" s="28" t="n">
        <x:f>W2301*AA2301</x:f>
        <x:v>436.68</x:v>
      </x:c>
      <x:c r="AG2301" s="28" t="n">
        <x:f>AE2301-AF2301</x:f>
        <x:v>14.849999999999966</x:v>
      </x:c>
      <x:c r="AH2301" s="20" t="n">
        <x:f>IF(AE2301&gt;0,AG2301/AE2301,"")</x:f>
        <x:v>0.03288818018736289</x:v>
      </x:c>
      <x:c r="AI2301" s="28" t="n">
        <x:v>186128.69</x:v>
      </x:c>
      <x:c r="AJ2301" s="28"/>
      <x:c r="AK2301"/>
      <x:c r="AL2301" t="str">
        <x:v>Completado</x:v>
      </x:c>
      <x:c r="AM2301" t="str">
        <x:f>IF(W2301&lt;0,"Devuelto",AL2301)</x:f>
        <x:v>Completado</x:v>
      </x:c>
      <x:c r="AN2301" t="str">
        <x:v>Transferencia</x:v>
      </x:c>
      <x:c r="AO2301" s="29" t="str">
        <x:v>Sin observación</x:v>
      </x:c>
      <x:c r="AP2301" t="str">
        <x:f>IF(D2301="","No","Sí")</x:f>
        <x:v>Sí</x:v>
      </x:c>
    </x:row>
    <x:row r="2302">
      <x:c r="A2302" t="n">
        <x:v>2302</x:v>
      </x:c>
      <x:c r="B2302" t="str">
        <x:v>VT0010927</x:v>
      </x:c>
      <x:c r="C2302" t="str">
        <x:v>46012</x:v>
      </x:c>
      <x:c r="D2302" s="27" t="n">
        <x:v>46012</x:v>
      </x:c>
      <x:c r="E2302" t="n">
        <x:f>IF(D2302="","",YEAR(D2302))</x:f>
        <x:v>2025</x:v>
      </x:c>
      <x:c r="F2302" t="n">
        <x:f>IF(D2302="","",MONTH(D2302))</x:f>
        <x:v>12</x:v>
      </x:c>
      <x:c r="G2302" t="str">
        <x:f>IF(D2302="","Fecha no disponible",TEXT(D2302,"mmmm"))</x:f>
        <x:v>December</x:v>
      </x:c>
      <x:c r="H2302" t="str">
        <x:f>IF(D2302="","Fecha no disponible",TEXT(D2302,"yyyy-mm"))</x:f>
        <x:v>2025-12</x:v>
      </x:c>
      <x:c r="I2302" t="str">
        <x:f>IF(D2302="","Fecha no disponible","T"&amp;ROUNDUP(MONTH(D2302)/3,0))</x:f>
        <x:v>T4</x:v>
      </x:c>
      <x:c r="J2302" t="str">
        <x:v>T005</x:v>
      </x:c>
      <x:c r="K2302" t="str">
        <x:v>Tienda Santa Cruz 1</x:v>
      </x:c>
      <x:c r="L2302" t="str">
        <x:v>Centro</x:v>
      </x:c>
      <x:c r="M2302" t="str">
        <x:v>Santa Cruz</x:v>
      </x:c>
      <x:c r="N2302" t="str">
        <x:f>IFERROR(VLOOKUP(M2302,'Mapeos'!$A$4:$B$30,2,FALSE),M2302)</x:f>
        <x:v>Santa Cruz</x:v>
      </x:c>
      <x:c r="O2302" t="str">
        <x:v>C00021</x:v>
      </x:c>
      <x:c r="P2302" t="str">
        <x:v>Frecuente</x:v>
      </x:c>
      <x:c r="Q2302" t="str">
        <x:v>P0138</x:v>
      </x:c>
      <x:c r="R2302" t="str">
        <x:v>Alimentos</x:v>
      </x:c>
      <x:c r="S2302" t="str">
        <x:v>Marca D</x:v>
      </x:c>
      <x:c r="T2302" t="str">
        <x:v>E-commerce</x:v>
      </x:c>
      <x:c r="U2302" t="str">
        <x:f>IFERROR(VLOOKUP(T2302,'Mapeos'!$D$4:$E$25,2,FALSE),T2302)</x:f>
        <x:v>E-commerce</x:v>
      </x:c>
      <x:c r="V2302" t="str">
        <x:v>V008</x:v>
      </x:c>
      <x:c r="W2302" t="n">
        <x:v>-11</x:v>
      </x:c>
      <x:c r="X2302" s="28" t="n">
        <x:v>8.6</x:v>
      </x:c>
      <x:c r="Y2302" s="20" t="n">
        <x:v>0.05</x:v>
      </x:c>
      <x:c r="Z2302" s="20" t="n">
        <x:f>IF(Y2302&gt;1,Y2302/100,Y2302)</x:f>
        <x:v>0.05</x:v>
      </x:c>
      <x:c r="AA2302" s="28" t="n">
        <x:v>6.07</x:v>
      </x:c>
      <x:c r="AB2302" s="28" t="n">
        <x:v>-89.87</x:v>
      </x:c>
      <x:c r="AC2302" s="28" t="str">
        <x:v>BOB</x:v>
      </x:c>
      <x:c r="AD2302" s="28" t="n">
        <x:f>IF(AC2302="USD",AB2302*'Parametros'!$B$4,AB2302)</x:f>
        <x:v>-89.87</x:v>
      </x:c>
      <x:c r="AE2302" s="28" t="n">
        <x:f>W2302*X2302*(1-Z2302)</x:f>
        <x:v>-89.86999999999999</x:v>
      </x:c>
      <x:c r="AF2302" s="28" t="n">
        <x:f>W2302*AA2302</x:f>
        <x:v>-66.77000000000001</x:v>
      </x:c>
      <x:c r="AG2302" s="28" t="n">
        <x:f>AE2302-AF2302</x:f>
        <x:v>-23.09999999999998</x:v>
      </x:c>
      <x:c r="AH2302" s="20" t="str">
        <x:f>IF(AE2302&gt;0,AG2302/AE2302,"")</x:f>
      </x:c>
      <x:c r="AI2302" s="28" t="n">
        <x:v>95123.79</x:v>
      </x:c>
      <x:c r="AJ2302" s="28" t="n">
        <x:v>59</x:v>
      </x:c>
      <x:c r="AK2302" t="n">
        <x:v>26</x:v>
      </x:c>
      <x:c r="AL2302" t="str">
        <x:v>Devuelto</x:v>
      </x:c>
      <x:c r="AM2302" t="str">
        <x:f>IF(W2302&lt;0,"Devuelto",AL2302)</x:f>
        <x:v>Devuelto</x:v>
      </x:c>
      <x:c r="AN2302" t="str">
        <x:v>Transferencia</x:v>
      </x:c>
      <x:c r="AO2302" s="29" t="str">
        <x:v>Sin observación</x:v>
      </x:c>
      <x:c r="AP2302" t="str">
        <x:f>IF(D2302="","No","Sí")</x:f>
        <x:v>Sí</x:v>
      </x:c>
    </x:row>
    <x:row r="2303">
      <x:c r="A2303" t="n">
        <x:v>2303</x:v>
      </x:c>
      <x:c r="B2303" t="str">
        <x:v>VT0010932</x:v>
      </x:c>
      <x:c r="C2303" t="str">
        <x:v>45878</x:v>
      </x:c>
      <x:c r="D2303" s="27" t="n">
        <x:v>45878</x:v>
      </x:c>
      <x:c r="E2303" t="n">
        <x:f>IF(D2303="","",YEAR(D2303))</x:f>
        <x:v>2025</x:v>
      </x:c>
      <x:c r="F2303" t="n">
        <x:f>IF(D2303="","",MONTH(D2303))</x:f>
        <x:v>8</x:v>
      </x:c>
      <x:c r="G2303" t="str">
        <x:f>IF(D2303="","Fecha no disponible",TEXT(D2303,"mmmm"))</x:f>
        <x:v>August</x:v>
      </x:c>
      <x:c r="H2303" t="str">
        <x:f>IF(D2303="","Fecha no disponible",TEXT(D2303,"yyyy-mm"))</x:f>
        <x:v>2025-08</x:v>
      </x:c>
      <x:c r="I2303" t="str">
        <x:f>IF(D2303="","Fecha no disponible","T"&amp;ROUNDUP(MONTH(D2303)/3,0))</x:f>
        <x:v>T3</x:v>
      </x:c>
      <x:c r="J2303" t="str">
        <x:v>T009</x:v>
      </x:c>
      <x:c r="K2303" t="str">
        <x:v>Tienda Cochabamba 1</x:v>
      </x:c>
      <x:c r="L2303" t="str">
        <x:v>Mall</x:v>
      </x:c>
      <x:c r="M2303" t="str">
        <x:v>Cochabamba</x:v>
      </x:c>
      <x:c r="N2303" t="str">
        <x:f>IFERROR(VLOOKUP(M2303,'Mapeos'!$A$4:$B$30,2,FALSE),M2303)</x:f>
        <x:v>Cochabamba</x:v>
      </x:c>
      <x:c r="O2303" t="str">
        <x:v>C01451</x:v>
      </x:c>
      <x:c r="P2303" t="str">
        <x:v>Frecuente</x:v>
      </x:c>
      <x:c r="Q2303" t="str">
        <x:v>P0017</x:v>
      </x:c>
      <x:c r="R2303" t="str">
        <x:v>Cuidado Personal</x:v>
      </x:c>
      <x:c r="S2303" t="str">
        <x:v>Marca A</x:v>
      </x:c>
      <x:c r="T2303" t="str">
        <x:v>Tienda</x:v>
      </x:c>
      <x:c r="U2303" t="str">
        <x:f>IFERROR(VLOOKUP(T2303,'Mapeos'!$D$4:$E$25,2,FALSE),T2303)</x:f>
        <x:v>Tienda</x:v>
      </x:c>
      <x:c r="V2303" t="str">
        <x:v>V015</x:v>
      </x:c>
      <x:c r="W2303" t="n">
        <x:v>1</x:v>
      </x:c>
      <x:c r="X2303" s="28" t="n">
        <x:v>83.34</x:v>
      </x:c>
      <x:c r="Y2303" s="20" t="n">
        <x:v>0.2</x:v>
      </x:c>
      <x:c r="Z2303" s="20" t="n">
        <x:f>IF(Y2303&gt;1,Y2303/100,Y2303)</x:f>
        <x:v>0.2</x:v>
      </x:c>
      <x:c r="AA2303" s="28" t="n">
        <x:v>47.18</x:v>
      </x:c>
      <x:c r="AB2303" s="28" t="n">
        <x:v>66.67</x:v>
      </x:c>
      <x:c r="AC2303" s="28" t="str">
        <x:v>BOB</x:v>
      </x:c>
      <x:c r="AD2303" s="28" t="n">
        <x:f>IF(AC2303="USD",AB2303*'Parametros'!$B$4,AB2303)</x:f>
        <x:v>66.67</x:v>
      </x:c>
      <x:c r="AE2303" s="28" t="n">
        <x:f>W2303*X2303*(1-Z2303)</x:f>
        <x:v>66.67200000000001</x:v>
      </x:c>
      <x:c r="AF2303" s="28" t="n">
        <x:f>W2303*AA2303</x:f>
        <x:v>47.18</x:v>
      </x:c>
      <x:c r="AG2303" s="28" t="n">
        <x:f>AE2303-AF2303</x:f>
        <x:v>19.49200000000001</x:v>
      </x:c>
      <x:c r="AH2303" s="20" t="n">
        <x:f>IF(AE2303&gt;0,AG2303/AE2303,"")</x:f>
        <x:v>0.29235661147108244</x:v>
      </x:c>
      <x:c r="AI2303" s="28" t="n">
        <x:v>140625.01</x:v>
      </x:c>
      <x:c r="AJ2303" s="28"/>
      <x:c r="AK2303"/>
      <x:c r="AL2303" t="str">
        <x:v>Completado</x:v>
      </x:c>
      <x:c r="AM2303" t="str">
        <x:f>IF(W2303&lt;0,"Devuelto",AL2303)</x:f>
        <x:v>Completado</x:v>
      </x:c>
      <x:c r="AN2303" t="str">
        <x:v>Tarjeta</x:v>
      </x:c>
      <x:c r="AO2303" s="29" t="str">
        <x:v>Sin observación</x:v>
      </x:c>
      <x:c r="AP2303" t="str">
        <x:f>IF(D2303="","No","Sí")</x:f>
        <x:v>Sí</x:v>
      </x:c>
    </x:row>
    <x:row r="2304">
      <x:c r="A2304" t="n">
        <x:v>2304</x:v>
      </x:c>
      <x:c r="B2304" t="str">
        <x:v>VT0010937</x:v>
      </x:c>
      <x:c r="C2304" t="str">
        <x:v>45599</x:v>
      </x:c>
      <x:c r="D2304" s="27" t="n">
        <x:v>45599</x:v>
      </x:c>
      <x:c r="E2304" t="n">
        <x:f>IF(D2304="","",YEAR(D2304))</x:f>
        <x:v>2024</x:v>
      </x:c>
      <x:c r="F2304" t="n">
        <x:f>IF(D2304="","",MONTH(D2304))</x:f>
        <x:v>11</x:v>
      </x:c>
      <x:c r="G2304" t="str">
        <x:f>IF(D2304="","Fecha no disponible",TEXT(D2304,"mmmm"))</x:f>
        <x:v>November</x:v>
      </x:c>
      <x:c r="H2304" t="str">
        <x:f>IF(D2304="","Fecha no disponible",TEXT(D2304,"yyyy-mm"))</x:f>
        <x:v>2024-11</x:v>
      </x:c>
      <x:c r="I2304" t="str">
        <x:f>IF(D2304="","Fecha no disponible","T"&amp;ROUNDUP(MONTH(D2304)/3,0))</x:f>
        <x:v>T4</x:v>
      </x:c>
      <x:c r="J2304" t="str">
        <x:v>T012</x:v>
      </x:c>
      <x:c r="K2304" t="str">
        <x:v>Tienda Cochabamba 4</x:v>
      </x:c>
      <x:c r="L2304" t="str">
        <x:v>Centro</x:v>
      </x:c>
      <x:c r="M2304" t="str">
        <x:v>Cochabamba</x:v>
      </x:c>
      <x:c r="N2304" t="str">
        <x:f>IFERROR(VLOOKUP(M2304,'Mapeos'!$A$4:$B$30,2,FALSE),M2304)</x:f>
        <x:v>Cochabamba</x:v>
      </x:c>
      <x:c r="O2304" t="str">
        <x:v>C01646</x:v>
      </x:c>
      <x:c r="P2304" t="str">
        <x:v>Frecuente</x:v>
      </x:c>
      <x:c r="Q2304" t="str">
        <x:v>P0146</x:v>
      </x:c>
      <x:c r="R2304" t="str">
        <x:v>Cuidado Personal</x:v>
      </x:c>
      <x:c r="S2304" t="str">
        <x:v>Marca A</x:v>
      </x:c>
      <x:c r="T2304" t="str">
        <x:v>Tienda</x:v>
      </x:c>
      <x:c r="U2304" t="str">
        <x:f>IFERROR(VLOOKUP(T2304,'Mapeos'!$D$4:$E$25,2,FALSE),T2304)</x:f>
        <x:v>Tienda</x:v>
      </x:c>
      <x:c r="V2304" t="str">
        <x:v>V002</x:v>
      </x:c>
      <x:c r="W2304" t="n">
        <x:v>1</x:v>
      </x:c>
      <x:c r="X2304" s="28" t="n">
        <x:v>30.38</x:v>
      </x:c>
      <x:c r="Y2304" s="20" t="n">
        <x:v>0.05</x:v>
      </x:c>
      <x:c r="Z2304" s="20" t="n">
        <x:f>IF(Y2304&gt;1,Y2304/100,Y2304)</x:f>
        <x:v>0.05</x:v>
      </x:c>
      <x:c r="AA2304" s="28" t="n">
        <x:v>17.6</x:v>
      </x:c>
      <x:c r="AB2304" s="28" t="n">
        <x:v>28.86</x:v>
      </x:c>
      <x:c r="AC2304" s="28" t="str">
        <x:v>BOB</x:v>
      </x:c>
      <x:c r="AD2304" s="28" t="n">
        <x:f>IF(AC2304="USD",AB2304*'Parametros'!$B$4,AB2304)</x:f>
        <x:v>28.86</x:v>
      </x:c>
      <x:c r="AE2304" s="28" t="n">
        <x:f>W2304*X2304*(1-Z2304)</x:f>
        <x:v>28.860999999999997</x:v>
      </x:c>
      <x:c r="AF2304" s="28" t="n">
        <x:f>W2304*AA2304</x:f>
        <x:v>17.6</x:v>
      </x:c>
      <x:c r="AG2304" s="28" t="n">
        <x:f>AE2304-AF2304</x:f>
        <x:v>11.260999999999996</x:v>
      </x:c>
      <x:c r="AH2304" s="20" t="n">
        <x:f>IF(AE2304&gt;0,AG2304/AE2304,"")</x:f>
        <x:v>0.39018052042548756</x:v>
      </x:c>
      <x:c r="AI2304" s="28" t="n">
        <x:v>134833.81</x:v>
      </x:c>
      <x:c r="AJ2304" s="28"/>
      <x:c r="AK2304"/>
      <x:c r="AL2304" t="str">
        <x:v>Completado</x:v>
      </x:c>
      <x:c r="AM2304" t="str">
        <x:f>IF(W2304&lt;0,"Devuelto",AL2304)</x:f>
        <x:v>Completado</x:v>
      </x:c>
      <x:c r="AN2304" t="str">
        <x:v>Transferencia</x:v>
      </x:c>
      <x:c r="AO2304" s="29" t="str">
        <x:v>Sin observación</x:v>
      </x:c>
      <x:c r="AP2304" t="str">
        <x:f>IF(D2304="","No","Sí")</x:f>
        <x:v>Sí</x:v>
      </x:c>
    </x:row>
    <x:row r="2305">
      <x:c r="A2305" t="n">
        <x:v>2305</x:v>
      </x:c>
      <x:c r="B2305" t="str">
        <x:v>VT0010941</x:v>
      </x:c>
      <x:c r="C2305" t="str">
        <x:v>45674</x:v>
      </x:c>
      <x:c r="D2305" s="27" t="n">
        <x:v>45674</x:v>
      </x:c>
      <x:c r="E2305" t="n">
        <x:f>IF(D2305="","",YEAR(D2305))</x:f>
        <x:v>2025</x:v>
      </x:c>
      <x:c r="F2305" t="n">
        <x:f>IF(D2305="","",MONTH(D2305))</x:f>
        <x:v>1</x:v>
      </x:c>
      <x:c r="G2305" t="str">
        <x:f>IF(D2305="","Fecha no disponible",TEXT(D2305,"mmmm"))</x:f>
        <x:v>January</x:v>
      </x:c>
      <x:c r="H2305" t="str">
        <x:f>IF(D2305="","Fecha no disponible",TEXT(D2305,"yyyy-mm"))</x:f>
        <x:v>2025-01</x:v>
      </x:c>
      <x:c r="I2305" t="str">
        <x:f>IF(D2305="","Fecha no disponible","T"&amp;ROUNDUP(MONTH(D2305)/3,0))</x:f>
        <x:v>T1</x:v>
      </x:c>
      <x:c r="J2305" t="str">
        <x:v>T017</x:v>
      </x:c>
      <x:c r="K2305" t="str">
        <x:v>Tienda Sucre 1</x:v>
      </x:c>
      <x:c r="L2305" t="str">
        <x:v>Centro</x:v>
      </x:c>
      <x:c r="M2305" t="str">
        <x:v>Sucre</x:v>
      </x:c>
      <x:c r="N2305" t="str">
        <x:f>IFERROR(VLOOKUP(M2305,'Mapeos'!$A$4:$B$30,2,FALSE),M2305)</x:f>
        <x:v>Sucre</x:v>
      </x:c>
      <x:c r="O2305" t="str">
        <x:v>C00138</x:v>
      </x:c>
      <x:c r="P2305" t="str">
        <x:v>Masivo</x:v>
      </x:c>
      <x:c r="Q2305" t="str">
        <x:v>P0029</x:v>
      </x:c>
      <x:c r="R2305" t="str">
        <x:v>Alimentos</x:v>
      </x:c>
      <x:c r="S2305" t="str">
        <x:v>Marca A</x:v>
      </x:c>
      <x:c r="T2305" t="str">
        <x:v>WhatsApp</x:v>
      </x:c>
      <x:c r="U2305" t="str">
        <x:f>IFERROR(VLOOKUP(T2305,'Mapeos'!$D$4:$E$25,2,FALSE),T2305)</x:f>
        <x:v>WhatsApp</x:v>
      </x:c>
      <x:c r="V2305" t="str">
        <x:v>V018</x:v>
      </x:c>
      <x:c r="W2305" t="n">
        <x:v>1</x:v>
      </x:c>
      <x:c r="X2305" s="28" t="n">
        <x:v>30.1</x:v>
      </x:c>
      <x:c r="Y2305" s="20" t="n">
        <x:v>0.05</x:v>
      </x:c>
      <x:c r="Z2305" s="20" t="n">
        <x:f>IF(Y2305&gt;1,Y2305/100,Y2305)</x:f>
        <x:v>0.05</x:v>
      </x:c>
      <x:c r="AA2305" s="28" t="n">
        <x:v>20.9</x:v>
      </x:c>
      <x:c r="AB2305" s="28" t="n">
        <x:v>28.59</x:v>
      </x:c>
      <x:c r="AC2305" s="28" t="str">
        <x:v>BOB</x:v>
      </x:c>
      <x:c r="AD2305" s="28" t="n">
        <x:f>IF(AC2305="USD",AB2305*'Parametros'!$B$4,AB2305)</x:f>
        <x:v>28.59</x:v>
      </x:c>
      <x:c r="AE2305" s="28" t="n">
        <x:f>W2305*X2305*(1-Z2305)</x:f>
        <x:v>28.595</x:v>
      </x:c>
      <x:c r="AF2305" s="28" t="n">
        <x:f>W2305*AA2305</x:f>
        <x:v>20.9</x:v>
      </x:c>
      <x:c r="AG2305" s="28" t="n">
        <x:f>AE2305-AF2305</x:f>
        <x:v>7.695</x:v>
      </x:c>
      <x:c r="AH2305" s="20" t="n">
        <x:f>IF(AE2305&gt;0,AG2305/AE2305,"")</x:f>
        <x:v>0.26910299003322263</x:v>
      </x:c>
      <x:c r="AI2305" s="28" t="n">
        <x:v>60063.73</x:v>
      </x:c>
      <x:c r="AJ2305" s="28" t="n">
        <x:v>78</x:v>
      </x:c>
      <x:c r="AK2305" t="n">
        <x:v>18</x:v>
      </x:c>
      <x:c r="AL2305" t="str">
        <x:v>Completado</x:v>
      </x:c>
      <x:c r="AM2305" t="str">
        <x:f>IF(W2305&lt;0,"Devuelto",AL2305)</x:f>
        <x:v>Completado</x:v>
      </x:c>
      <x:c r="AN2305" t="str">
        <x:v>QR</x:v>
      </x:c>
      <x:c r="AO2305" s="29" t="str">
        <x:v>Sin observación</x:v>
      </x:c>
      <x:c r="AP2305" t="str">
        <x:f>IF(D2305="","No","Sí")</x:f>
        <x:v>Sí</x:v>
      </x:c>
    </x:row>
    <x:row r="2306">
      <x:c r="A2306" t="n">
        <x:v>2306</x:v>
      </x:c>
      <x:c r="B2306" t="str">
        <x:v>VT0010946</x:v>
      </x:c>
      <x:c r="C2306" t="str">
        <x:v>45556</x:v>
      </x:c>
      <x:c r="D2306" s="27" t="n">
        <x:v>45556</x:v>
      </x:c>
      <x:c r="E2306" t="n">
        <x:f>IF(D2306="","",YEAR(D2306))</x:f>
        <x:v>2024</x:v>
      </x:c>
      <x:c r="F2306" t="n">
        <x:f>IF(D2306="","",MONTH(D2306))</x:f>
        <x:v>9</x:v>
      </x:c>
      <x:c r="G2306" t="str">
        <x:f>IF(D2306="","Fecha no disponible",TEXT(D2306,"mmmm"))</x:f>
        <x:v>September</x:v>
      </x:c>
      <x:c r="H2306" t="str">
        <x:f>IF(D2306="","Fecha no disponible",TEXT(D2306,"yyyy-mm"))</x:f>
        <x:v>2024-09</x:v>
      </x:c>
      <x:c r="I2306" t="str">
        <x:f>IF(D2306="","Fecha no disponible","T"&amp;ROUNDUP(MONTH(D2306)/3,0))</x:f>
        <x:v>T3</x:v>
      </x:c>
      <x:c r="J2306" t="str">
        <x:v>T005</x:v>
      </x:c>
      <x:c r="K2306" t="str">
        <x:v>Tienda Santa Cruz 1</x:v>
      </x:c>
      <x:c r="L2306" t="str">
        <x:v>Centro</x:v>
      </x:c>
      <x:c r="M2306" t="str">
        <x:v>Santa Cruz</x:v>
      </x:c>
      <x:c r="N2306" t="str">
        <x:f>IFERROR(VLOOKUP(M2306,'Mapeos'!$A$4:$B$30,2,FALSE),M2306)</x:f>
        <x:v>Santa Cruz</x:v>
      </x:c>
      <x:c r="O2306" t="str">
        <x:v>C01016</x:v>
      </x:c>
      <x:c r="P2306" t="str">
        <x:v>Premium</x:v>
      </x:c>
      <x:c r="Q2306" t="str">
        <x:v>P0126</x:v>
      </x:c>
      <x:c r="R2306" t="str">
        <x:v>Alimentos</x:v>
      </x:c>
      <x:c r="S2306" t="str">
        <x:v>Marca C</x:v>
      </x:c>
      <x:c r="T2306" t="str">
        <x:v>E-commerce</x:v>
      </x:c>
      <x:c r="U2306" t="str">
        <x:f>IFERROR(VLOOKUP(T2306,'Mapeos'!$D$4:$E$25,2,FALSE),T2306)</x:f>
        <x:v>E-commerce</x:v>
      </x:c>
      <x:c r="V2306" t="str">
        <x:v>V021</x:v>
      </x:c>
      <x:c r="W2306" t="n">
        <x:v>3</x:v>
      </x:c>
      <x:c r="X2306" s="28" t="n">
        <x:v>27.86</x:v>
      </x:c>
      <x:c r="Y2306" s="20" t="n">
        <x:v>0.2</x:v>
      </x:c>
      <x:c r="Z2306" s="20" t="n">
        <x:f>IF(Y2306&gt;1,Y2306/100,Y2306)</x:f>
        <x:v>0.2</x:v>
      </x:c>
      <x:c r="AA2306" s="28" t="n">
        <x:v>17.79</x:v>
      </x:c>
      <x:c r="AB2306" s="28" t="n">
        <x:v>66.86</x:v>
      </x:c>
      <x:c r="AC2306" s="28" t="str">
        <x:v>BOB</x:v>
      </x:c>
      <x:c r="AD2306" s="28" t="n">
        <x:f>IF(AC2306="USD",AB2306*'Parametros'!$B$4,AB2306)</x:f>
        <x:v>66.86</x:v>
      </x:c>
      <x:c r="AE2306" s="28" t="n">
        <x:f>W2306*X2306*(1-Z2306)</x:f>
        <x:v>66.864</x:v>
      </x:c>
      <x:c r="AF2306" s="28" t="n">
        <x:f>W2306*AA2306</x:f>
        <x:v>53.37</x:v>
      </x:c>
      <x:c r="AG2306" s="28" t="n">
        <x:f>AE2306-AF2306</x:f>
        <x:v>13.494000000000007</x:v>
      </x:c>
      <x:c r="AH2306" s="20" t="n">
        <x:f>IF(AE2306&gt;0,AG2306/AE2306,"")</x:f>
        <x:v>0.20181263460157942</x:v>
      </x:c>
      <x:c r="AI2306" s="28" t="n">
        <x:v>81543.67</x:v>
      </x:c>
      <x:c r="AJ2306" s="28"/>
      <x:c r="AK2306"/>
      <x:c r="AL2306" t="str">
        <x:v>Completado</x:v>
      </x:c>
      <x:c r="AM2306" t="str">
        <x:f>IF(W2306&lt;0,"Devuelto",AL2306)</x:f>
        <x:v>Completado</x:v>
      </x:c>
      <x:c r="AN2306" t="str">
        <x:v>QR</x:v>
      </x:c>
      <x:c r="AO2306" s="29" t="str">
        <x:v>Sin observación</x:v>
      </x:c>
      <x:c r="AP2306" t="str">
        <x:f>IF(D2306="","No","Sí")</x:f>
        <x:v>Sí</x:v>
      </x:c>
    </x:row>
    <x:row r="2307">
      <x:c r="A2307" t="n">
        <x:v>2307</x:v>
      </x:c>
      <x:c r="B2307" t="str">
        <x:v>VT0010951</x:v>
      </x:c>
      <x:c r="C2307" t="str">
        <x:v>45584</x:v>
      </x:c>
      <x:c r="D2307" s="27" t="n">
        <x:v>45584</x:v>
      </x:c>
      <x:c r="E2307" t="n">
        <x:f>IF(D2307="","",YEAR(D2307))</x:f>
        <x:v>2024</x:v>
      </x:c>
      <x:c r="F2307" t="n">
        <x:f>IF(D2307="","",MONTH(D2307))</x:f>
        <x:v>10</x:v>
      </x:c>
      <x:c r="G2307" t="str">
        <x:f>IF(D2307="","Fecha no disponible",TEXT(D2307,"mmmm"))</x:f>
        <x:v>October</x:v>
      </x:c>
      <x:c r="H2307" t="str">
        <x:f>IF(D2307="","Fecha no disponible",TEXT(D2307,"yyyy-mm"))</x:f>
        <x:v>2024-10</x:v>
      </x:c>
      <x:c r="I2307" t="str">
        <x:f>IF(D2307="","Fecha no disponible","T"&amp;ROUNDUP(MONTH(D2307)/3,0))</x:f>
        <x:v>T4</x:v>
      </x:c>
      <x:c r="J2307" t="str">
        <x:v>T010</x:v>
      </x:c>
      <x:c r="K2307" t="str">
        <x:v>Tienda Cochabamba 2</x:v>
      </x:c>
      <x:c r="L2307" t="str">
        <x:v>Barrio</x:v>
      </x:c>
      <x:c r="M2307" t="str">
        <x:v>Cochabamba</x:v>
      </x:c>
      <x:c r="N2307" t="str">
        <x:f>IFERROR(VLOOKUP(M2307,'Mapeos'!$A$4:$B$30,2,FALSE),M2307)</x:f>
        <x:v>Cochabamba</x:v>
      </x:c>
      <x:c r="O2307" t="str">
        <x:v>C00204</x:v>
      </x:c>
      <x:c r="P2307" t="str">
        <x:v>Frecuente</x:v>
      </x:c>
      <x:c r="Q2307" t="str">
        <x:v>P0097</x:v>
      </x:c>
      <x:c r="R2307" t="str">
        <x:v>Electrónica</x:v>
      </x:c>
      <x:c r="S2307" t="str">
        <x:v>Marca D</x:v>
      </x:c>
      <x:c r="T2307" t="str">
        <x:v>E-commerce</x:v>
      </x:c>
      <x:c r="U2307" t="str">
        <x:f>IFERROR(VLOOKUP(T2307,'Mapeos'!$D$4:$E$25,2,FALSE),T2307)</x:f>
        <x:v>E-commerce</x:v>
      </x:c>
      <x:c r="V2307" t="str">
        <x:v>V002</x:v>
      </x:c>
      <x:c r="W2307" t="n">
        <x:v>1</x:v>
      </x:c>
      <x:c r="X2307" s="28" t="n">
        <x:v>195.17</x:v>
      </x:c>
      <x:c r="Y2307" s="20" t="n">
        <x:v>0.1</x:v>
      </x:c>
      <x:c r="Z2307" s="20" t="n">
        <x:f>IF(Y2307&gt;1,Y2307/100,Y2307)</x:f>
        <x:v>0.1</x:v>
      </x:c>
      <x:c r="AA2307" s="28" t="n">
        <x:v>115.71</x:v>
      </x:c>
      <x:c r="AB2307" s="28" t="n">
        <x:v>175.65</x:v>
      </x:c>
      <x:c r="AC2307" s="28" t="str">
        <x:v>BOB</x:v>
      </x:c>
      <x:c r="AD2307" s="28" t="n">
        <x:f>IF(AC2307="USD",AB2307*'Parametros'!$B$4,AB2307)</x:f>
        <x:v>175.65</x:v>
      </x:c>
      <x:c r="AE2307" s="28" t="n">
        <x:f>W2307*X2307*(1-Z2307)</x:f>
        <x:v>175.653</x:v>
      </x:c>
      <x:c r="AF2307" s="28" t="n">
        <x:f>W2307*AA2307</x:f>
        <x:v>115.71</x:v>
      </x:c>
      <x:c r="AG2307" s="28" t="n">
        <x:f>AE2307-AF2307</x:f>
        <x:v>59.943</x:v>
      </x:c>
      <x:c r="AH2307" s="20" t="n">
        <x:f>IF(AE2307&gt;0,AG2307/AE2307,"")</x:f>
        <x:v>0.34125804853888064</x:v>
      </x:c>
      <x:c r="AI2307" s="28" t="n">
        <x:v>84745.73</x:v>
      </x:c>
      <x:c r="AJ2307" s="28"/>
      <x:c r="AK2307"/>
      <x:c r="AL2307" t="str">
        <x:v>Completado</x:v>
      </x:c>
      <x:c r="AM2307" t="str">
        <x:f>IF(W2307&lt;0,"Devuelto",AL2307)</x:f>
        <x:v>Completado</x:v>
      </x:c>
      <x:c r="AN2307" t="str">
        <x:v>Transferencia</x:v>
      </x:c>
      <x:c r="AO2307" s="29" t="str">
        <x:v>Sin observación</x:v>
      </x:c>
      <x:c r="AP2307" t="str">
        <x:f>IF(D2307="","No","Sí")</x:f>
        <x:v>Sí</x:v>
      </x:c>
    </x:row>
    <x:row r="2308">
      <x:c r="A2308" t="n">
        <x:v>2308</x:v>
      </x:c>
      <x:c r="B2308" t="str">
        <x:v>VT0010956</x:v>
      </x:c>
      <x:c r="C2308" t="str">
        <x:v>45535</x:v>
      </x:c>
      <x:c r="D2308" s="27" t="n">
        <x:v>45535</x:v>
      </x:c>
      <x:c r="E2308" t="n">
        <x:f>IF(D2308="","",YEAR(D2308))</x:f>
        <x:v>2024</x:v>
      </x:c>
      <x:c r="F2308" t="n">
        <x:f>IF(D2308="","",MONTH(D2308))</x:f>
        <x:v>8</x:v>
      </x:c>
      <x:c r="G2308" t="str">
        <x:f>IF(D2308="","Fecha no disponible",TEXT(D2308,"mmmm"))</x:f>
        <x:v>August</x:v>
      </x:c>
      <x:c r="H2308" t="str">
        <x:f>IF(D2308="","Fecha no disponible",TEXT(D2308,"yyyy-mm"))</x:f>
        <x:v>2024-08</x:v>
      </x:c>
      <x:c r="I2308" t="str">
        <x:f>IF(D2308="","Fecha no disponible","T"&amp;ROUNDUP(MONTH(D2308)/3,0))</x:f>
        <x:v>T3</x:v>
      </x:c>
      <x:c r="J2308" t="str">
        <x:v>T010</x:v>
      </x:c>
      <x:c r="K2308" t="str">
        <x:v>Tienda Cochabamba 2</x:v>
      </x:c>
      <x:c r="L2308" t="str">
        <x:v>Barrio</x:v>
      </x:c>
      <x:c r="M2308" t="str">
        <x:v>Cochabamba</x:v>
      </x:c>
      <x:c r="N2308" t="str">
        <x:f>IFERROR(VLOOKUP(M2308,'Mapeos'!$A$4:$B$30,2,FALSE),M2308)</x:f>
        <x:v>Cochabamba</x:v>
      </x:c>
      <x:c r="O2308" t="str">
        <x:v>C00574</x:v>
      </x:c>
      <x:c r="P2308" t="str">
        <x:v>Masivo</x:v>
      </x:c>
      <x:c r="Q2308" t="str">
        <x:v>P0023</x:v>
      </x:c>
      <x:c r="R2308" t="str">
        <x:v>Electrónica</x:v>
      </x:c>
      <x:c r="S2308" t="str">
        <x:v>Marca A</x:v>
      </x:c>
      <x:c r="T2308" t="str">
        <x:v>Tienda</x:v>
      </x:c>
      <x:c r="U2308" t="str">
        <x:f>IFERROR(VLOOKUP(T2308,'Mapeos'!$D$4:$E$25,2,FALSE),T2308)</x:f>
        <x:v>Tienda</x:v>
      </x:c>
      <x:c r="V2308" t="str">
        <x:v>V037</x:v>
      </x:c>
      <x:c r="W2308" t="n">
        <x:v>1</x:v>
      </x:c>
      <x:c r="X2308" s="28" t="n">
        <x:v>463.99</x:v>
      </x:c>
      <x:c r="Y2308" s="20" t="n">
        <x:v>0</x:v>
      </x:c>
      <x:c r="Z2308" s="20" t="n">
        <x:f>IF(Y2308&gt;1,Y2308/100,Y2308)</x:f>
        <x:v>0</x:v>
      </x:c>
      <x:c r="AA2308" s="28" t="n">
        <x:v>241.95</x:v>
      </x:c>
      <x:c r="AB2308" s="28" t="n">
        <x:v>463.99</x:v>
      </x:c>
      <x:c r="AC2308" s="28" t="str">
        <x:v>BOB</x:v>
      </x:c>
      <x:c r="AD2308" s="28" t="n">
        <x:f>IF(AC2308="USD",AB2308*'Parametros'!$B$4,AB2308)</x:f>
        <x:v>463.99</x:v>
      </x:c>
      <x:c r="AE2308" s="28" t="n">
        <x:f>W2308*X2308*(1-Z2308)</x:f>
        <x:v>463.99</x:v>
      </x:c>
      <x:c r="AF2308" s="28" t="n">
        <x:f>W2308*AA2308</x:f>
        <x:v>241.95</x:v>
      </x:c>
      <x:c r="AG2308" s="28" t="n">
        <x:f>AE2308-AF2308</x:f>
        <x:v>222.04000000000002</x:v>
      </x:c>
      <x:c r="AH2308" s="20" t="n">
        <x:f>IF(AE2308&gt;0,AG2308/AE2308,"")</x:f>
        <x:v>0.4785447962240566</x:v>
      </x:c>
      <x:c r="AI2308" s="28" t="n">
        <x:v>145056.25</x:v>
      </x:c>
      <x:c r="AJ2308" s="28"/>
      <x:c r="AK2308"/>
      <x:c r="AL2308" t="str">
        <x:v>Completado</x:v>
      </x:c>
      <x:c r="AM2308" t="str">
        <x:f>IF(W2308&lt;0,"Devuelto",AL2308)</x:f>
        <x:v>Completado</x:v>
      </x:c>
      <x:c r="AN2308" t="str">
        <x:v>Transferencia</x:v>
      </x:c>
      <x:c r="AO2308" s="29" t="str">
        <x:v>Sin observación</x:v>
      </x:c>
      <x:c r="AP2308" t="str">
        <x:f>IF(D2308="","No","Sí")</x:f>
        <x:v>Sí</x:v>
      </x:c>
    </x:row>
    <x:row r="2309">
      <x:c r="A2309" t="n">
        <x:v>2309</x:v>
      </x:c>
      <x:c r="B2309" t="str">
        <x:v>VT0010960</x:v>
      </x:c>
      <x:c r="C2309" t="str">
        <x:v>45700</x:v>
      </x:c>
      <x:c r="D2309" s="27" t="n">
        <x:v>45700</x:v>
      </x:c>
      <x:c r="E2309" t="n">
        <x:f>IF(D2309="","",YEAR(D2309))</x:f>
        <x:v>2025</x:v>
      </x:c>
      <x:c r="F2309" t="n">
        <x:f>IF(D2309="","",MONTH(D2309))</x:f>
        <x:v>2</x:v>
      </x:c>
      <x:c r="G2309" t="str">
        <x:f>IF(D2309="","Fecha no disponible",TEXT(D2309,"mmmm"))</x:f>
        <x:v>February</x:v>
      </x:c>
      <x:c r="H2309" t="str">
        <x:f>IF(D2309="","Fecha no disponible",TEXT(D2309,"yyyy-mm"))</x:f>
        <x:v>2025-02</x:v>
      </x:c>
      <x:c r="I2309" t="str">
        <x:f>IF(D2309="","Fecha no disponible","T"&amp;ROUNDUP(MONTH(D2309)/3,0))</x:f>
        <x:v>T1</x:v>
      </x:c>
      <x:c r="J2309" t="str">
        <x:v>T017</x:v>
      </x:c>
      <x:c r="K2309" t="str">
        <x:v>Tienda Sucre 1</x:v>
      </x:c>
      <x:c r="L2309" t="str">
        <x:v>Centro</x:v>
      </x:c>
      <x:c r="M2309" t="str">
        <x:v>Sucre</x:v>
      </x:c>
      <x:c r="N2309" t="str">
        <x:f>IFERROR(VLOOKUP(M2309,'Mapeos'!$A$4:$B$30,2,FALSE),M2309)</x:f>
        <x:v>Sucre</x:v>
      </x:c>
      <x:c r="O2309" t="str">
        <x:v>C01265</x:v>
      </x:c>
      <x:c r="P2309" t="str">
        <x:v>Empresa</x:v>
      </x:c>
      <x:c r="Q2309" t="str">
        <x:v>P0039</x:v>
      </x:c>
      <x:c r="R2309" t="str">
        <x:v>Deportes</x:v>
      </x:c>
      <x:c r="S2309" t="str">
        <x:v>Marca B</x:v>
      </x:c>
      <x:c r="T2309" t="str">
        <x:v>E-commerce</x:v>
      </x:c>
      <x:c r="U2309" t="str">
        <x:f>IFERROR(VLOOKUP(T2309,'Mapeos'!$D$4:$E$25,2,FALSE),T2309)</x:f>
        <x:v>E-commerce</x:v>
      </x:c>
      <x:c r="V2309" t="str">
        <x:v>V037</x:v>
      </x:c>
      <x:c r="W2309" t="n">
        <x:v>2</x:v>
      </x:c>
      <x:c r="X2309" s="28" t="n">
        <x:v>254.95</x:v>
      </x:c>
      <x:c r="Y2309" s="20" t="n">
        <x:v>0.2</x:v>
      </x:c>
      <x:c r="Z2309" s="20" t="n">
        <x:f>IF(Y2309&gt;1,Y2309/100,Y2309)</x:f>
        <x:v>0.2</x:v>
      </x:c>
      <x:c r="AA2309" s="28" t="n">
        <x:v>154.82</x:v>
      </x:c>
      <x:c r="AB2309" s="28" t="n">
        <x:v>407.92</x:v>
      </x:c>
      <x:c r="AC2309" s="28" t="str">
        <x:v>BOB</x:v>
      </x:c>
      <x:c r="AD2309" s="28" t="n">
        <x:f>IF(AC2309="USD",AB2309*'Parametros'!$B$4,AB2309)</x:f>
        <x:v>407.92</x:v>
      </x:c>
      <x:c r="AE2309" s="28" t="n">
        <x:f>W2309*X2309*(1-Z2309)</x:f>
        <x:v>407.92</x:v>
      </x:c>
      <x:c r="AF2309" s="28" t="n">
        <x:f>W2309*AA2309</x:f>
        <x:v>309.64</x:v>
      </x:c>
      <x:c r="AG2309" s="28" t="n">
        <x:f>AE2309-AF2309</x:f>
        <x:v>98.28000000000003</x:v>
      </x:c>
      <x:c r="AH2309" s="20" t="n">
        <x:f>IF(AE2309&gt;0,AG2309/AE2309,"")</x:f>
        <x:v>0.24092959403804673</x:v>
      </x:c>
      <x:c r="AI2309" s="28" t="n">
        <x:v>98768.16</x:v>
      </x:c>
      <x:c r="AJ2309" s="28"/>
      <x:c r="AK2309"/>
      <x:c r="AL2309" t="str">
        <x:v>Completado</x:v>
      </x:c>
      <x:c r="AM2309" t="str">
        <x:f>IF(W2309&lt;0,"Devuelto",AL2309)</x:f>
        <x:v>Completado</x:v>
      </x:c>
      <x:c r="AN2309" t="str">
        <x:v>Efectivo</x:v>
      </x:c>
      <x:c r="AO2309" s="29" t="str">
        <x:v>Sin observación</x:v>
      </x:c>
      <x:c r="AP2309" t="str">
        <x:f>IF(D2309="","No","Sí")</x:f>
        <x:v>Sí</x:v>
      </x:c>
    </x:row>
    <x:row r="2310">
      <x:c r="A2310" t="n">
        <x:v>2310</x:v>
      </x:c>
      <x:c r="B2310" t="str">
        <x:v>VT0010965</x:v>
      </x:c>
      <x:c r="C2310" t="str">
        <x:v>45909</x:v>
      </x:c>
      <x:c r="D2310" s="27" t="n">
        <x:v>45909</x:v>
      </x:c>
      <x:c r="E2310" t="n">
        <x:f>IF(D2310="","",YEAR(D2310))</x:f>
        <x:v>2025</x:v>
      </x:c>
      <x:c r="F2310" t="n">
        <x:f>IF(D2310="","",MONTH(D2310))</x:f>
        <x:v>9</x:v>
      </x:c>
      <x:c r="G2310" t="str">
        <x:f>IF(D2310="","Fecha no disponible",TEXT(D2310,"mmmm"))</x:f>
        <x:v>September</x:v>
      </x:c>
      <x:c r="H2310" t="str">
        <x:f>IF(D2310="","Fecha no disponible",TEXT(D2310,"yyyy-mm"))</x:f>
        <x:v>2025-09</x:v>
      </x:c>
      <x:c r="I2310" t="str">
        <x:f>IF(D2310="","Fecha no disponible","T"&amp;ROUNDUP(MONTH(D2310)/3,0))</x:f>
        <x:v>T3</x:v>
      </x:c>
      <x:c r="J2310" t="str">
        <x:v>T006</x:v>
      </x:c>
      <x:c r="K2310" t="str">
        <x:v>Tienda Santa Cruz 2</x:v>
      </x:c>
      <x:c r="L2310" t="str">
        <x:v>Mall</x:v>
      </x:c>
      <x:c r="M2310" t="str">
        <x:v>SCZ</x:v>
      </x:c>
      <x:c r="N2310" t="str">
        <x:f>IFERROR(VLOOKUP(M2310,'Mapeos'!$A$4:$B$30,2,FALSE),M2310)</x:f>
        <x:v>Santa Cruz</x:v>
      </x:c>
      <x:c r="O2310" t="str">
        <x:v>C00502</x:v>
      </x:c>
      <x:c r="P2310" t="str">
        <x:v>Frecuente</x:v>
      </x:c>
      <x:c r="Q2310" t="str">
        <x:v>P0018</x:v>
      </x:c>
      <x:c r="R2310" t="str">
        <x:v>Hogar</x:v>
      </x:c>
      <x:c r="S2310" t="str">
        <x:v>Marca B</x:v>
      </x:c>
      <x:c r="T2310" t="str">
        <x:v>Marketplace</x:v>
      </x:c>
      <x:c r="U2310" t="str">
        <x:f>IFERROR(VLOOKUP(T2310,'Mapeos'!$D$4:$E$25,2,FALSE),T2310)</x:f>
        <x:v>Marketplace</x:v>
      </x:c>
      <x:c r="V2310" t="str">
        <x:v>V003</x:v>
      </x:c>
      <x:c r="W2310" t="n">
        <x:v>2</x:v>
      </x:c>
      <x:c r="X2310" s="28" t="n">
        <x:v>190.04</x:v>
      </x:c>
      <x:c r="Y2310" s="20" t="n">
        <x:v>0</x:v>
      </x:c>
      <x:c r="Z2310" s="20" t="n">
        <x:f>IF(Y2310&gt;1,Y2310/100,Y2310)</x:f>
        <x:v>0</x:v>
      </x:c>
      <x:c r="AA2310" s="28" t="n">
        <x:v>100.5</x:v>
      </x:c>
      <x:c r="AB2310" s="28" t="n">
        <x:v>380.08</x:v>
      </x:c>
      <x:c r="AC2310" s="28" t="str">
        <x:v>BOB</x:v>
      </x:c>
      <x:c r="AD2310" s="28" t="n">
        <x:f>IF(AC2310="USD",AB2310*'Parametros'!$B$4,AB2310)</x:f>
        <x:v>380.08</x:v>
      </x:c>
      <x:c r="AE2310" s="28" t="n">
        <x:f>W2310*X2310*(1-Z2310)</x:f>
        <x:v>380.08</x:v>
      </x:c>
      <x:c r="AF2310" s="28" t="n">
        <x:f>W2310*AA2310</x:f>
        <x:v>201</x:v>
      </x:c>
      <x:c r="AG2310" s="28" t="n">
        <x:f>AE2310-AF2310</x:f>
        <x:v>179.07999999999998</x:v>
      </x:c>
      <x:c r="AH2310" s="20" t="n">
        <x:f>IF(AE2310&gt;0,AG2310/AE2310,"")</x:f>
        <x:v>0.47116396548095135</x:v>
      </x:c>
      <x:c r="AI2310" s="28"/>
      <x:c r="AJ2310" s="28"/>
      <x:c r="AK2310"/>
      <x:c r="AL2310" t="str">
        <x:v>Completado</x:v>
      </x:c>
      <x:c r="AM2310" t="str">
        <x:f>IF(W2310&lt;0,"Devuelto",AL2310)</x:f>
        <x:v>Completado</x:v>
      </x:c>
      <x:c r="AN2310" t="str">
        <x:v>Transferencia</x:v>
      </x:c>
      <x:c r="AO2310" s="29" t="str">
        <x:v>Región estandarizada; Meta original vacía</x:v>
      </x:c>
      <x:c r="AP2310" t="str">
        <x:f>IF(D2310="","No","Sí")</x:f>
        <x:v>Sí</x:v>
      </x:c>
    </x:row>
    <x:row r="2311">
      <x:c r="A2311" t="n">
        <x:v>2311</x:v>
      </x:c>
      <x:c r="B2311" t="str">
        <x:v>VT0010970</x:v>
      </x:c>
      <x:c r="C2311" t="str">
        <x:v>46007</x:v>
      </x:c>
      <x:c r="D2311" s="27" t="n">
        <x:v>46007</x:v>
      </x:c>
      <x:c r="E2311" t="n">
        <x:f>IF(D2311="","",YEAR(D2311))</x:f>
        <x:v>2025</x:v>
      </x:c>
      <x:c r="F2311" t="n">
        <x:f>IF(D2311="","",MONTH(D2311))</x:f>
        <x:v>12</x:v>
      </x:c>
      <x:c r="G2311" t="str">
        <x:f>IF(D2311="","Fecha no disponible",TEXT(D2311,"mmmm"))</x:f>
        <x:v>December</x:v>
      </x:c>
      <x:c r="H2311" t="str">
        <x:f>IF(D2311="","Fecha no disponible",TEXT(D2311,"yyyy-mm"))</x:f>
        <x:v>2025-12</x:v>
      </x:c>
      <x:c r="I2311" t="str">
        <x:f>IF(D2311="","Fecha no disponible","T"&amp;ROUNDUP(MONTH(D2311)/3,0))</x:f>
        <x:v>T4</x:v>
      </x:c>
      <x:c r="J2311" t="str">
        <x:v>T013</x:v>
      </x:c>
      <x:c r="K2311" t="str">
        <x:v>Tienda Potosí 1</x:v>
      </x:c>
      <x:c r="L2311" t="str">
        <x:v>Centro</x:v>
      </x:c>
      <x:c r="M2311" t="str">
        <x:v>Potosí</x:v>
      </x:c>
      <x:c r="N2311" t="str">
        <x:f>IFERROR(VLOOKUP(M2311,'Mapeos'!$A$4:$B$30,2,FALSE),M2311)</x:f>
        <x:v>Potosí</x:v>
      </x:c>
      <x:c r="O2311" t="str">
        <x:v>C01193</x:v>
      </x:c>
      <x:c r="P2311" t="str">
        <x:v>Empresa</x:v>
      </x:c>
      <x:c r="Q2311" t="str">
        <x:v>P0150</x:v>
      </x:c>
      <x:c r="R2311" t="str">
        <x:v>Deportes</x:v>
      </x:c>
      <x:c r="S2311" t="str">
        <x:v>Marca D</x:v>
      </x:c>
      <x:c r="T2311" t="str">
        <x:v>Marketplace</x:v>
      </x:c>
      <x:c r="U2311" t="str">
        <x:f>IFERROR(VLOOKUP(T2311,'Mapeos'!$D$4:$E$25,2,FALSE),T2311)</x:f>
        <x:v>Marketplace</x:v>
      </x:c>
      <x:c r="V2311" t="str">
        <x:v>V020</x:v>
      </x:c>
      <x:c r="W2311" t="n">
        <x:v>-1</x:v>
      </x:c>
      <x:c r="X2311" s="28" t="n">
        <x:v>219.76</x:v>
      </x:c>
      <x:c r="Y2311" s="20" t="n">
        <x:v>0.15</x:v>
      </x:c>
      <x:c r="Z2311" s="20" t="n">
        <x:f>IF(Y2311&gt;1,Y2311/100,Y2311)</x:f>
        <x:v>0.15</x:v>
      </x:c>
      <x:c r="AA2311" s="28" t="n">
        <x:v>139.1</x:v>
      </x:c>
      <x:c r="AB2311" s="28" t="n">
        <x:v>-186.8</x:v>
      </x:c>
      <x:c r="AC2311" s="28" t="str">
        <x:v>BOB</x:v>
      </x:c>
      <x:c r="AD2311" s="28" t="n">
        <x:f>IF(AC2311="USD",AB2311*'Parametros'!$B$4,AB2311)</x:f>
        <x:v>-186.8</x:v>
      </x:c>
      <x:c r="AE2311" s="28" t="n">
        <x:f>W2311*X2311*(1-Z2311)</x:f>
        <x:v>-186.796</x:v>
      </x:c>
      <x:c r="AF2311" s="28" t="n">
        <x:f>W2311*AA2311</x:f>
        <x:v>-139.1</x:v>
      </x:c>
      <x:c r="AG2311" s="28" t="n">
        <x:f>AE2311-AF2311</x:f>
        <x:v>-47.696</x:v>
      </x:c>
      <x:c r="AH2311" s="20" t="str">
        <x:f>IF(AE2311&gt;0,AG2311/AE2311,"")</x:f>
      </x:c>
      <x:c r="AI2311" s="28" t="n">
        <x:v>75409.86</x:v>
      </x:c>
      <x:c r="AJ2311" s="28"/>
      <x:c r="AK2311"/>
      <x:c r="AL2311" t="str">
        <x:v>Completado</x:v>
      </x:c>
      <x:c r="AM2311" t="str">
        <x:f>IF(W2311&lt;0,"Devuelto",AL2311)</x:f>
        <x:v>Devuelto</x:v>
      </x:c>
      <x:c r="AN2311" t="str">
        <x:v>Transferencia</x:v>
      </x:c>
      <x:c r="AO2311" s="29" t="str">
        <x:v>Pedido reclasificado como devolución</x:v>
      </x:c>
      <x:c r="AP2311" t="str">
        <x:f>IF(D2311="","No","Sí")</x:f>
        <x:v>Sí</x:v>
      </x:c>
    </x:row>
    <x:row r="2312">
      <x:c r="A2312" t="n">
        <x:v>2312</x:v>
      </x:c>
      <x:c r="B2312" t="str">
        <x:v>VT0010975</x:v>
      </x:c>
      <x:c r="C2312" t="str">
        <x:v>45666</x:v>
      </x:c>
      <x:c r="D2312" s="27" t="n">
        <x:v>45666</x:v>
      </x:c>
      <x:c r="E2312" t="n">
        <x:f>IF(D2312="","",YEAR(D2312))</x:f>
        <x:v>2025</x:v>
      </x:c>
      <x:c r="F2312" t="n">
        <x:f>IF(D2312="","",MONTH(D2312))</x:f>
        <x:v>1</x:v>
      </x:c>
      <x:c r="G2312" t="str">
        <x:f>IF(D2312="","Fecha no disponible",TEXT(D2312,"mmmm"))</x:f>
        <x:v>January</x:v>
      </x:c>
      <x:c r="H2312" t="str">
        <x:f>IF(D2312="","Fecha no disponible",TEXT(D2312,"yyyy-mm"))</x:f>
        <x:v>2025-01</x:v>
      </x:c>
      <x:c r="I2312" t="str">
        <x:f>IF(D2312="","Fecha no disponible","T"&amp;ROUNDUP(MONTH(D2312)/3,0))</x:f>
        <x:v>T1</x:v>
      </x:c>
      <x:c r="J2312" t="str">
        <x:v>T019</x:v>
      </x:c>
      <x:c r="K2312" t="str">
        <x:v>Tienda Sucre 3</x:v>
      </x:c>
      <x:c r="L2312" t="str">
        <x:v>Centro</x:v>
      </x:c>
      <x:c r="M2312" t="str">
        <x:v>Sucre</x:v>
      </x:c>
      <x:c r="N2312" t="str">
        <x:f>IFERROR(VLOOKUP(M2312,'Mapeos'!$A$4:$B$30,2,FALSE),M2312)</x:f>
        <x:v>Sucre</x:v>
      </x:c>
      <x:c r="O2312" t="str">
        <x:v>C00936</x:v>
      </x:c>
      <x:c r="P2312" t="str">
        <x:v>Empresa</x:v>
      </x:c>
      <x:c r="Q2312" t="str">
        <x:v>P0082</x:v>
      </x:c>
      <x:c r="R2312" t="str">
        <x:v>Hogar</x:v>
      </x:c>
      <x:c r="S2312" t="str">
        <x:v>Marca C</x:v>
      </x:c>
      <x:c r="T2312" t="str">
        <x:v>WhatsApp</x:v>
      </x:c>
      <x:c r="U2312" t="str">
        <x:f>IFERROR(VLOOKUP(T2312,'Mapeos'!$D$4:$E$25,2,FALSE),T2312)</x:f>
        <x:v>WhatsApp</x:v>
      </x:c>
      <x:c r="V2312" t="str">
        <x:v>V007</x:v>
      </x:c>
      <x:c r="W2312" t="n">
        <x:v>1</x:v>
      </x:c>
      <x:c r="X2312" s="28" t="n">
        <x:v>183.04</x:v>
      </x:c>
      <x:c r="Y2312" s="20" t="n">
        <x:v>0.05</x:v>
      </x:c>
      <x:c r="Z2312" s="20" t="n">
        <x:f>IF(Y2312&gt;1,Y2312/100,Y2312)</x:f>
        <x:v>0.05</x:v>
      </x:c>
      <x:c r="AA2312" s="28" t="n">
        <x:v>98.63</x:v>
      </x:c>
      <x:c r="AB2312" s="28" t="n">
        <x:v>173.89</x:v>
      </x:c>
      <x:c r="AC2312" s="28" t="str">
        <x:v>BOB</x:v>
      </x:c>
      <x:c r="AD2312" s="28" t="n">
        <x:f>IF(AC2312="USD",AB2312*'Parametros'!$B$4,AB2312)</x:f>
        <x:v>173.89</x:v>
      </x:c>
      <x:c r="AE2312" s="28" t="n">
        <x:f>W2312*X2312*(1-Z2312)</x:f>
        <x:v>173.88799999999998</x:v>
      </x:c>
      <x:c r="AF2312" s="28" t="n">
        <x:f>W2312*AA2312</x:f>
        <x:v>98.63</x:v>
      </x:c>
      <x:c r="AG2312" s="28" t="n">
        <x:f>AE2312-AF2312</x:f>
        <x:v>75.25799999999998</x:v>
      </x:c>
      <x:c r="AH2312" s="20" t="n">
        <x:f>IF(AE2312&gt;0,AG2312/AE2312,"")</x:f>
        <x:v>0.4327958225984541</x:v>
      </x:c>
      <x:c r="AI2312" s="28" t="n">
        <x:v>60063.73</x:v>
      </x:c>
      <x:c r="AJ2312" s="28"/>
      <x:c r="AK2312"/>
      <x:c r="AL2312" t="str">
        <x:v>Completado</x:v>
      </x:c>
      <x:c r="AM2312" t="str">
        <x:f>IF(W2312&lt;0,"Devuelto",AL2312)</x:f>
        <x:v>Completado</x:v>
      </x:c>
      <x:c r="AN2312" t="str">
        <x:v>Efectivo</x:v>
      </x:c>
      <x:c r="AO2312" s="29" t="str">
        <x:v>Sin observación</x:v>
      </x:c>
      <x:c r="AP2312" t="str">
        <x:f>IF(D2312="","No","Sí")</x:f>
        <x:v>Sí</x:v>
      </x:c>
    </x:row>
    <x:row r="2313">
      <x:c r="A2313" t="n">
        <x:v>2313</x:v>
      </x:c>
      <x:c r="B2313" t="str">
        <x:v>VT0010979</x:v>
      </x:c>
      <x:c r="C2313" t="str">
        <x:v>45848</x:v>
      </x:c>
      <x:c r="D2313" s="27" t="n">
        <x:v>45848</x:v>
      </x:c>
      <x:c r="E2313" t="n">
        <x:f>IF(D2313="","",YEAR(D2313))</x:f>
        <x:v>2025</x:v>
      </x:c>
      <x:c r="F2313" t="n">
        <x:f>IF(D2313="","",MONTH(D2313))</x:f>
        <x:v>7</x:v>
      </x:c>
      <x:c r="G2313" t="str">
        <x:f>IF(D2313="","Fecha no disponible",TEXT(D2313,"mmmm"))</x:f>
        <x:v>July</x:v>
      </x:c>
      <x:c r="H2313" t="str">
        <x:f>IF(D2313="","Fecha no disponible",TEXT(D2313,"yyyy-mm"))</x:f>
        <x:v>2025-07</x:v>
      </x:c>
      <x:c r="I2313" t="str">
        <x:f>IF(D2313="","Fecha no disponible","T"&amp;ROUNDUP(MONTH(D2313)/3,0))</x:f>
        <x:v>T3</x:v>
      </x:c>
      <x:c r="J2313" t="str">
        <x:v>T008</x:v>
      </x:c>
      <x:c r="K2313" t="str">
        <x:v>Tienda Santa Cruz 4</x:v>
      </x:c>
      <x:c r="L2313" t="str">
        <x:v>Barrio</x:v>
      </x:c>
      <x:c r="M2313" t="str">
        <x:v>Santa Cruz</x:v>
      </x:c>
      <x:c r="N2313" t="str">
        <x:f>IFERROR(VLOOKUP(M2313,'Mapeos'!$A$4:$B$30,2,FALSE),M2313)</x:f>
        <x:v>Santa Cruz</x:v>
      </x:c>
      <x:c r="O2313" t="str">
        <x:v>C00203</x:v>
      </x:c>
      <x:c r="P2313" t="str">
        <x:v>Empresa</x:v>
      </x:c>
      <x:c r="Q2313" t="str">
        <x:v>P0054</x:v>
      </x:c>
      <x:c r="R2313" t="str">
        <x:v>Alimentos</x:v>
      </x:c>
      <x:c r="S2313" t="str">
        <x:v>Marca B</x:v>
      </x:c>
      <x:c r="T2313" t="str">
        <x:v>Tienda</x:v>
      </x:c>
      <x:c r="U2313" t="str">
        <x:f>IFERROR(VLOOKUP(T2313,'Mapeos'!$D$4:$E$25,2,FALSE),T2313)</x:f>
        <x:v>Tienda</x:v>
      </x:c>
      <x:c r="V2313" t="str">
        <x:v>V039</x:v>
      </x:c>
      <x:c r="W2313" t="n">
        <x:v>1</x:v>
      </x:c>
      <x:c r="X2313" s="28" t="n">
        <x:v>32.61</x:v>
      </x:c>
      <x:c r="Y2313" s="20" t="n">
        <x:v>0</x:v>
      </x:c>
      <x:c r="Z2313" s="20" t="n">
        <x:f>IF(Y2313&gt;1,Y2313/100,Y2313)</x:f>
        <x:v>0</x:v>
      </x:c>
      <x:c r="AA2313" s="28" t="n">
        <x:v>18.5</x:v>
      </x:c>
      <x:c r="AB2313" s="28" t="n">
        <x:v>32.61</x:v>
      </x:c>
      <x:c r="AC2313" s="28" t="str">
        <x:v>BOB</x:v>
      </x:c>
      <x:c r="AD2313" s="28" t="n">
        <x:f>IF(AC2313="USD",AB2313*'Parametros'!$B$4,AB2313)</x:f>
        <x:v>32.61</x:v>
      </x:c>
      <x:c r="AE2313" s="28" t="n">
        <x:f>W2313*X2313*(1-Z2313)</x:f>
        <x:v>32.61</x:v>
      </x:c>
      <x:c r="AF2313" s="28" t="n">
        <x:f>W2313*AA2313</x:f>
        <x:v>18.5</x:v>
      </x:c>
      <x:c r="AG2313" s="28" t="n">
        <x:f>AE2313-AF2313</x:f>
        <x:v>14.11</x:v>
      </x:c>
      <x:c r="AH2313" s="20" t="n">
        <x:f>IF(AE2313&gt;0,AG2313/AE2313,"")</x:f>
        <x:v>0.43268935909230294</x:v>
      </x:c>
      <x:c r="AI2313" s="28" t="n">
        <x:v>164465.29</x:v>
      </x:c>
      <x:c r="AJ2313" s="28"/>
      <x:c r="AK2313"/>
      <x:c r="AL2313" t="str">
        <x:v>Completado</x:v>
      </x:c>
      <x:c r="AM2313" t="str">
        <x:f>IF(W2313&lt;0,"Devuelto",AL2313)</x:f>
        <x:v>Completado</x:v>
      </x:c>
      <x:c r="AN2313" t="str">
        <x:v>QR</x:v>
      </x:c>
      <x:c r="AO2313" s="29" t="str">
        <x:v>Sin observación</x:v>
      </x:c>
      <x:c r="AP2313" t="str">
        <x:f>IF(D2313="","No","Sí")</x:f>
        <x:v>Sí</x:v>
      </x:c>
    </x:row>
    <x:row r="2314">
      <x:c r="A2314" t="n">
        <x:v>2314</x:v>
      </x:c>
      <x:c r="B2314" t="str">
        <x:v>VT0010984</x:v>
      </x:c>
      <x:c r="C2314" t="str">
        <x:v>45771</x:v>
      </x:c>
      <x:c r="D2314" s="27" t="n">
        <x:v>45771</x:v>
      </x:c>
      <x:c r="E2314" t="n">
        <x:f>IF(D2314="","",YEAR(D2314))</x:f>
        <x:v>2025</x:v>
      </x:c>
      <x:c r="F2314" t="n">
        <x:f>IF(D2314="","",MONTH(D2314))</x:f>
        <x:v>4</x:v>
      </x:c>
      <x:c r="G2314" t="str">
        <x:f>IF(D2314="","Fecha no disponible",TEXT(D2314,"mmmm"))</x:f>
        <x:v>April</x:v>
      </x:c>
      <x:c r="H2314" t="str">
        <x:f>IF(D2314="","Fecha no disponible",TEXT(D2314,"yyyy-mm"))</x:f>
        <x:v>2025-04</x:v>
      </x:c>
      <x:c r="I2314" t="str">
        <x:f>IF(D2314="","Fecha no disponible","T"&amp;ROUNDUP(MONTH(D2314)/3,0))</x:f>
        <x:v>T2</x:v>
      </x:c>
      <x:c r="J2314" t="str">
        <x:v>T015</x:v>
      </x:c>
      <x:c r="K2314" t="str">
        <x:v>Tienda Potosí 3</x:v>
      </x:c>
      <x:c r="L2314" t="str">
        <x:v>Mall</x:v>
      </x:c>
      <x:c r="M2314" t="str">
        <x:v>Potosí</x:v>
      </x:c>
      <x:c r="N2314" t="str">
        <x:f>IFERROR(VLOOKUP(M2314,'Mapeos'!$A$4:$B$30,2,FALSE),M2314)</x:f>
        <x:v>Potosí</x:v>
      </x:c>
      <x:c r="O2314" t="str">
        <x:v>C00185</x:v>
      </x:c>
      <x:c r="P2314" t="str">
        <x:v>Frecuente</x:v>
      </x:c>
      <x:c r="Q2314" t="str">
        <x:v>P0050</x:v>
      </x:c>
      <x:c r="R2314" t="str">
        <x:v>Electrónica</x:v>
      </x:c>
      <x:c r="S2314" t="str">
        <x:v>Marca A</x:v>
      </x:c>
      <x:c r="T2314" t="str">
        <x:v>Tienda</x:v>
      </x:c>
      <x:c r="U2314" t="str">
        <x:f>IFERROR(VLOOKUP(T2314,'Mapeos'!$D$4:$E$25,2,FALSE),T2314)</x:f>
        <x:v>Tienda</x:v>
      </x:c>
      <x:c r="V2314" t="str">
        <x:v>V037</x:v>
      </x:c>
      <x:c r="W2314" t="n">
        <x:v>1</x:v>
      </x:c>
      <x:c r="X2314" s="28" t="n">
        <x:v>424.5</x:v>
      </x:c>
      <x:c r="Y2314" s="20" t="n">
        <x:v>0.1</x:v>
      </x:c>
      <x:c r="Z2314" s="20" t="n">
        <x:f>IF(Y2314&gt;1,Y2314/100,Y2314)</x:f>
        <x:v>0.1</x:v>
      </x:c>
      <x:c r="AA2314" s="28" t="n">
        <x:v>213.25</x:v>
      </x:c>
      <x:c r="AB2314" s="28" t="n">
        <x:v>382.05</x:v>
      </x:c>
      <x:c r="AC2314" s="28" t="str">
        <x:v>BOB</x:v>
      </x:c>
      <x:c r="AD2314" s="28" t="n">
        <x:f>IF(AC2314="USD",AB2314*'Parametros'!$B$4,AB2314)</x:f>
        <x:v>382.05</x:v>
      </x:c>
      <x:c r="AE2314" s="28" t="n">
        <x:f>W2314*X2314*(1-Z2314)</x:f>
        <x:v>382.05</x:v>
      </x:c>
      <x:c r="AF2314" s="28" t="n">
        <x:f>W2314*AA2314</x:f>
        <x:v>213.25</x:v>
      </x:c>
      <x:c r="AG2314" s="28" t="n">
        <x:f>AE2314-AF2314</x:f>
        <x:v>168.8</x:v>
      </x:c>
      <x:c r="AH2314" s="20" t="n">
        <x:f>IF(AE2314&gt;0,AG2314/AE2314,"")</x:f>
        <x:v>0.4418269859965973</x:v>
      </x:c>
      <x:c r="AI2314" s="28" t="n">
        <x:v>159399.71</x:v>
      </x:c>
      <x:c r="AJ2314" s="28"/>
      <x:c r="AK2314"/>
      <x:c r="AL2314" t="str">
        <x:v>Completado</x:v>
      </x:c>
      <x:c r="AM2314" t="str">
        <x:f>IF(W2314&lt;0,"Devuelto",AL2314)</x:f>
        <x:v>Completado</x:v>
      </x:c>
      <x:c r="AN2314" t="str">
        <x:v>QR</x:v>
      </x:c>
      <x:c r="AO2314" s="29" t="str">
        <x:v>Sin observación</x:v>
      </x:c>
      <x:c r="AP2314" t="str">
        <x:f>IF(D2314="","No","Sí")</x:f>
        <x:v>Sí</x:v>
      </x:c>
    </x:row>
    <x:row r="2315">
      <x:c r="A2315" t="n">
        <x:v>2315</x:v>
      </x:c>
      <x:c r="B2315" t="str">
        <x:v>VT0010989</x:v>
      </x:c>
      <x:c r="C2315" t="str">
        <x:v>45529</x:v>
      </x:c>
      <x:c r="D2315" s="27" t="n">
        <x:v>45529</x:v>
      </x:c>
      <x:c r="E2315" t="n">
        <x:f>IF(D2315="","",YEAR(D2315))</x:f>
        <x:v>2024</x:v>
      </x:c>
      <x:c r="F2315" t="n">
        <x:f>IF(D2315="","",MONTH(D2315))</x:f>
        <x:v>8</x:v>
      </x:c>
      <x:c r="G2315" t="str">
        <x:f>IF(D2315="","Fecha no disponible",TEXT(D2315,"mmmm"))</x:f>
        <x:v>August</x:v>
      </x:c>
      <x:c r="H2315" t="str">
        <x:f>IF(D2315="","Fecha no disponible",TEXT(D2315,"yyyy-mm"))</x:f>
        <x:v>2024-08</x:v>
      </x:c>
      <x:c r="I2315" t="str">
        <x:f>IF(D2315="","Fecha no disponible","T"&amp;ROUNDUP(MONTH(D2315)/3,0))</x:f>
        <x:v>T3</x:v>
      </x:c>
      <x:c r="J2315" t="str">
        <x:v>T008</x:v>
      </x:c>
      <x:c r="K2315" t="str">
        <x:v>Tienda Santa Cruz 4</x:v>
      </x:c>
      <x:c r="L2315" t="str">
        <x:v>Barrio</x:v>
      </x:c>
      <x:c r="M2315" t="str">
        <x:v>STA CRUZ</x:v>
      </x:c>
      <x:c r="N2315" t="str">
        <x:f>IFERROR(VLOOKUP(M2315,'Mapeos'!$A$4:$B$30,2,FALSE),M2315)</x:f>
        <x:v>Santa Cruz</x:v>
      </x:c>
      <x:c r="O2315" t="str">
        <x:v>C00246</x:v>
      </x:c>
      <x:c r="P2315" t="str">
        <x:v>Premium</x:v>
      </x:c>
      <x:c r="Q2315" t="str">
        <x:v>P0083</x:v>
      </x:c>
      <x:c r="R2315" t="str">
        <x:v>Electrónica</x:v>
      </x:c>
      <x:c r="S2315" t="str">
        <x:v>Marca B</x:v>
      </x:c>
      <x:c r="T2315" t="str">
        <x:v>Marketplace</x:v>
      </x:c>
      <x:c r="U2315" t="str">
        <x:f>IFERROR(VLOOKUP(T2315,'Mapeos'!$D$4:$E$25,2,FALSE),T2315)</x:f>
        <x:v>Marketplace</x:v>
      </x:c>
      <x:c r="V2315" t="str">
        <x:v>V004</x:v>
      </x:c>
      <x:c r="W2315" t="n">
        <x:v>3</x:v>
      </x:c>
      <x:c r="X2315" s="28" t="n">
        <x:v>170.84</x:v>
      </x:c>
      <x:c r="Y2315" s="20" t="n">
        <x:v>0.1</x:v>
      </x:c>
      <x:c r="Z2315" s="20" t="n">
        <x:f>IF(Y2315&gt;1,Y2315/100,Y2315)</x:f>
        <x:v>0.1</x:v>
      </x:c>
      <x:c r="AA2315" s="28" t="n">
        <x:v>123.81</x:v>
      </x:c>
      <x:c r="AB2315" s="28" t="n">
        <x:v>461.27</x:v>
      </x:c>
      <x:c r="AC2315" s="28" t="str">
        <x:v>BOB</x:v>
      </x:c>
      <x:c r="AD2315" s="28" t="n">
        <x:f>IF(AC2315="USD",AB2315*'Parametros'!$B$4,AB2315)</x:f>
        <x:v>461.27</x:v>
      </x:c>
      <x:c r="AE2315" s="28" t="n">
        <x:f>W2315*X2315*(1-Z2315)</x:f>
        <x:v>461.268</x:v>
      </x:c>
      <x:c r="AF2315" s="28" t="n">
        <x:f>W2315*AA2315</x:f>
        <x:v>371.43</x:v>
      </x:c>
      <x:c r="AG2315" s="28" t="n">
        <x:f>AE2315-AF2315</x:f>
        <x:v>89.83799999999997</x:v>
      </x:c>
      <x:c r="AH2315" s="20" t="n">
        <x:f>IF(AE2315&gt;0,AG2315/AE2315,"")</x:f>
        <x:v>0.19476313119488015</x:v>
      </x:c>
      <x:c r="AI2315" s="28"/>
      <x:c r="AJ2315" s="28"/>
      <x:c r="AK2315"/>
      <x:c r="AL2315" t="str">
        <x:v>Completado</x:v>
      </x:c>
      <x:c r="AM2315" t="str">
        <x:f>IF(W2315&lt;0,"Devuelto",AL2315)</x:f>
        <x:v>Completado</x:v>
      </x:c>
      <x:c r="AN2315" t="str">
        <x:v>Transferencia</x:v>
      </x:c>
      <x:c r="AO2315" s="29" t="str">
        <x:v>Región estandarizada; Meta original vacía</x:v>
      </x:c>
      <x:c r="AP2315" t="str">
        <x:f>IF(D2315="","No","Sí")</x:f>
        <x:v>Sí</x:v>
      </x:c>
    </x:row>
    <x:row r="2316">
      <x:c r="A2316" t="n">
        <x:v>2316</x:v>
      </x:c>
      <x:c r="B2316" t="str">
        <x:v>VT0010994</x:v>
      </x:c>
      <x:c r="C2316" t="str">
        <x:v>45303</x:v>
      </x:c>
      <x:c r="D2316" s="27" t="n">
        <x:v>45303</x:v>
      </x:c>
      <x:c r="E2316" t="n">
        <x:f>IF(D2316="","",YEAR(D2316))</x:f>
        <x:v>2024</x:v>
      </x:c>
      <x:c r="F2316" t="n">
        <x:f>IF(D2316="","",MONTH(D2316))</x:f>
        <x:v>1</x:v>
      </x:c>
      <x:c r="G2316" t="str">
        <x:f>IF(D2316="","Fecha no disponible",TEXT(D2316,"mmmm"))</x:f>
        <x:v>January</x:v>
      </x:c>
      <x:c r="H2316" t="str">
        <x:f>IF(D2316="","Fecha no disponible",TEXT(D2316,"yyyy-mm"))</x:f>
        <x:v>2024-01</x:v>
      </x:c>
      <x:c r="I2316" t="str">
        <x:f>IF(D2316="","Fecha no disponible","T"&amp;ROUNDUP(MONTH(D2316)/3,0))</x:f>
        <x:v>T1</x:v>
      </x:c>
      <x:c r="J2316" t="str">
        <x:v>T001</x:v>
      </x:c>
      <x:c r="K2316" t="str">
        <x:v>Tienda La Paz 1</x:v>
      </x:c>
      <x:c r="L2316" t="str">
        <x:v>Barrio</x:v>
      </x:c>
      <x:c r="M2316" t="str">
        <x:v>La Paz</x:v>
      </x:c>
      <x:c r="N2316" t="str">
        <x:f>IFERROR(VLOOKUP(M2316,'Mapeos'!$A$4:$B$30,2,FALSE),M2316)</x:f>
        <x:v>La Paz</x:v>
      </x:c>
      <x:c r="O2316" t="str">
        <x:v>C01319</x:v>
      </x:c>
      <x:c r="P2316" t="str">
        <x:v>Empresa</x:v>
      </x:c>
      <x:c r="Q2316" t="str">
        <x:v>P0010</x:v>
      </x:c>
      <x:c r="R2316" t="str">
        <x:v>Deportes</x:v>
      </x:c>
      <x:c r="S2316" t="str">
        <x:v>Marca A</x:v>
      </x:c>
      <x:c r="T2316" t="str">
        <x:v>Tienda</x:v>
      </x:c>
      <x:c r="U2316" t="str">
        <x:f>IFERROR(VLOOKUP(T2316,'Mapeos'!$D$4:$E$25,2,FALSE),T2316)</x:f>
        <x:v>Tienda</x:v>
      </x:c>
      <x:c r="V2316" t="str">
        <x:v>V007</x:v>
      </x:c>
      <x:c r="W2316" t="n">
        <x:v>2</x:v>
      </x:c>
      <x:c r="X2316" s="28" t="n">
        <x:v>139.67</x:v>
      </x:c>
      <x:c r="Y2316" s="20" t="n">
        <x:v>0</x:v>
      </x:c>
      <x:c r="Z2316" s="20" t="n">
        <x:f>IF(Y2316&gt;1,Y2316/100,Y2316)</x:f>
        <x:v>0</x:v>
      </x:c>
      <x:c r="AA2316" s="28" t="n">
        <x:v>89.38</x:v>
      </x:c>
      <x:c r="AB2316" s="28" t="n">
        <x:v>279.34</x:v>
      </x:c>
      <x:c r="AC2316" s="28" t="str">
        <x:v>BOB</x:v>
      </x:c>
      <x:c r="AD2316" s="28" t="n">
        <x:f>IF(AC2316="USD",AB2316*'Parametros'!$B$4,AB2316)</x:f>
        <x:v>279.34</x:v>
      </x:c>
      <x:c r="AE2316" s="28" t="n">
        <x:f>W2316*X2316*(1-Z2316)</x:f>
        <x:v>279.34</x:v>
      </x:c>
      <x:c r="AF2316" s="28" t="n">
        <x:f>W2316*AA2316</x:f>
        <x:v>178.76</x:v>
      </x:c>
      <x:c r="AG2316" s="28" t="n">
        <x:f>AE2316-AF2316</x:f>
        <x:v>100.57999999999998</x:v>
      </x:c>
      <x:c r="AH2316" s="20" t="n">
        <x:f>IF(AE2316&gt;0,AG2316/AE2316,"")</x:f>
        <x:v>0.36006300565618954</x:v>
      </x:c>
      <x:c r="AI2316" s="28" t="n">
        <x:v>181706.75</x:v>
      </x:c>
      <x:c r="AJ2316" s="28"/>
      <x:c r="AK2316"/>
      <x:c r="AL2316" t="str">
        <x:v>Completado</x:v>
      </x:c>
      <x:c r="AM2316" t="str">
        <x:f>IF(W2316&lt;0,"Devuelto",AL2316)</x:f>
        <x:v>Completado</x:v>
      </x:c>
      <x:c r="AN2316" t="str">
        <x:v>QR</x:v>
      </x:c>
      <x:c r="AO2316" s="29" t="str">
        <x:v>Sin observación</x:v>
      </x:c>
      <x:c r="AP2316" t="str">
        <x:f>IF(D2316="","No","Sí")</x:f>
        <x:v>Sí</x:v>
      </x:c>
    </x:row>
    <x:row r="2317">
      <x:c r="A2317" t="n">
        <x:v>2317</x:v>
      </x:c>
      <x:c r="B2317" t="str">
        <x:v>VT0010998</x:v>
      </x:c>
      <x:c r="C2317" t="str">
        <x:v>45727</x:v>
      </x:c>
      <x:c r="D2317" s="27" t="n">
        <x:v>45727</x:v>
      </x:c>
      <x:c r="E2317" t="n">
        <x:f>IF(D2317="","",YEAR(D2317))</x:f>
        <x:v>2025</x:v>
      </x:c>
      <x:c r="F2317" t="n">
        <x:f>IF(D2317="","",MONTH(D2317))</x:f>
        <x:v>3</x:v>
      </x:c>
      <x:c r="G2317" t="str">
        <x:f>IF(D2317="","Fecha no disponible",TEXT(D2317,"mmmm"))</x:f>
        <x:v>March</x:v>
      </x:c>
      <x:c r="H2317" t="str">
        <x:f>IF(D2317="","Fecha no disponible",TEXT(D2317,"yyyy-mm"))</x:f>
        <x:v>2025-03</x:v>
      </x:c>
      <x:c r="I2317" t="str">
        <x:f>IF(D2317="","Fecha no disponible","T"&amp;ROUNDUP(MONTH(D2317)/3,0))</x:f>
        <x:v>T1</x:v>
      </x:c>
      <x:c r="J2317" t="str">
        <x:v>T002</x:v>
      </x:c>
      <x:c r="K2317" t="str">
        <x:v>Tienda La Paz 2</x:v>
      </x:c>
      <x:c r="L2317" t="str">
        <x:v>Mall</x:v>
      </x:c>
      <x:c r="M2317" t="str">
        <x:v>La Paz</x:v>
      </x:c>
      <x:c r="N2317" t="str">
        <x:f>IFERROR(VLOOKUP(M2317,'Mapeos'!$A$4:$B$30,2,FALSE),M2317)</x:f>
        <x:v>La Paz</x:v>
      </x:c>
      <x:c r="O2317" t="str">
        <x:v>C01056</x:v>
      </x:c>
      <x:c r="P2317" t="str">
        <x:v>Frecuente</x:v>
      </x:c>
      <x:c r="Q2317" t="str">
        <x:v>P0148</x:v>
      </x:c>
      <x:c r="R2317" t="str">
        <x:v>Cuidado Personal</x:v>
      </x:c>
      <x:c r="S2317" t="str">
        <x:v>Marca C</x:v>
      </x:c>
      <x:c r="T2317" t="str">
        <x:v>Marketplace</x:v>
      </x:c>
      <x:c r="U2317" t="str">
        <x:f>IFERROR(VLOOKUP(T2317,'Mapeos'!$D$4:$E$25,2,FALSE),T2317)</x:f>
        <x:v>Marketplace</x:v>
      </x:c>
      <x:c r="V2317" t="str">
        <x:v>V022</x:v>
      </x:c>
      <x:c r="W2317" t="n">
        <x:v>2</x:v>
      </x:c>
      <x:c r="X2317" s="28" t="n">
        <x:v>72.74</x:v>
      </x:c>
      <x:c r="Y2317" s="20" t="n">
        <x:v>0.15</x:v>
      </x:c>
      <x:c r="Z2317" s="20" t="n">
        <x:f>IF(Y2317&gt;1,Y2317/100,Y2317)</x:f>
        <x:v>0.15</x:v>
      </x:c>
      <x:c r="AA2317" s="28" t="n">
        <x:v>59.11</x:v>
      </x:c>
      <x:c r="AB2317" s="28" t="n">
        <x:v>123.66</x:v>
      </x:c>
      <x:c r="AC2317" s="28" t="str">
        <x:v>BOB</x:v>
      </x:c>
      <x:c r="AD2317" s="28" t="n">
        <x:f>IF(AC2317="USD",AB2317*'Parametros'!$B$4,AB2317)</x:f>
        <x:v>123.66</x:v>
      </x:c>
      <x:c r="AE2317" s="28" t="n">
        <x:f>W2317*X2317*(1-Z2317)</x:f>
        <x:v>123.65799999999999</x:v>
      </x:c>
      <x:c r="AF2317" s="28" t="n">
        <x:f>W2317*AA2317</x:f>
        <x:v>118.22</x:v>
      </x:c>
      <x:c r="AG2317" s="28" t="n">
        <x:f>AE2317-AF2317</x:f>
        <x:v>5.437999999999988</x:v>
      </x:c>
      <x:c r="AH2317" s="20" t="n">
        <x:f>IF(AE2317&gt;0,AG2317/AE2317,"")</x:f>
        <x:v>0.04397612770706294</x:v>
      </x:c>
      <x:c r="AI2317" s="28" t="n">
        <x:v>81882.53</x:v>
      </x:c>
      <x:c r="AJ2317" s="28"/>
      <x:c r="AK2317"/>
      <x:c r="AL2317" t="str">
        <x:v>Completado</x:v>
      </x:c>
      <x:c r="AM2317" t="str">
        <x:f>IF(W2317&lt;0,"Devuelto",AL2317)</x:f>
        <x:v>Completado</x:v>
      </x:c>
      <x:c r="AN2317" t="str">
        <x:v>Efectivo</x:v>
      </x:c>
      <x:c r="AO2317" s="29" t="str">
        <x:v>Sin observación</x:v>
      </x:c>
      <x:c r="AP2317" t="str">
        <x:f>IF(D2317="","No","Sí")</x:f>
        <x:v>Sí</x:v>
      </x:c>
    </x:row>
    <x:row r="2318">
      <x:c r="A2318" t="n">
        <x:v>2318</x:v>
      </x:c>
      <x:c r="B2318" t="str">
        <x:v>VT0011003</x:v>
      </x:c>
      <x:c r="C2318" t="str">
        <x:v>45368</x:v>
      </x:c>
      <x:c r="D2318" s="27" t="n">
        <x:v>45368</x:v>
      </x:c>
      <x:c r="E2318" t="n">
        <x:f>IF(D2318="","",YEAR(D2318))</x:f>
        <x:v>2024</x:v>
      </x:c>
      <x:c r="F2318" t="n">
        <x:f>IF(D2318="","",MONTH(D2318))</x:f>
        <x:v>3</x:v>
      </x:c>
      <x:c r="G2318" t="str">
        <x:f>IF(D2318="","Fecha no disponible",TEXT(D2318,"mmmm"))</x:f>
        <x:v>March</x:v>
      </x:c>
      <x:c r="H2318" t="str">
        <x:f>IF(D2318="","Fecha no disponible",TEXT(D2318,"yyyy-mm"))</x:f>
        <x:v>2024-03</x:v>
      </x:c>
      <x:c r="I2318" t="str">
        <x:f>IF(D2318="","Fecha no disponible","T"&amp;ROUNDUP(MONTH(D2318)/3,0))</x:f>
        <x:v>T1</x:v>
      </x:c>
      <x:c r="J2318" t="str">
        <x:v>T017</x:v>
      </x:c>
      <x:c r="K2318" t="str">
        <x:v>Tienda Sucre 1</x:v>
      </x:c>
      <x:c r="L2318" t="str">
        <x:v>Centro</x:v>
      </x:c>
      <x:c r="M2318" t="str">
        <x:v>Sucre</x:v>
      </x:c>
      <x:c r="N2318" t="str">
        <x:f>IFERROR(VLOOKUP(M2318,'Mapeos'!$A$4:$B$30,2,FALSE),M2318)</x:f>
        <x:v>Sucre</x:v>
      </x:c>
      <x:c r="O2318" t="str">
        <x:v>C00321</x:v>
      </x:c>
      <x:c r="P2318" t="str">
        <x:v>Masivo</x:v>
      </x:c>
      <x:c r="Q2318" t="str">
        <x:v>P0099</x:v>
      </x:c>
      <x:c r="R2318" t="str">
        <x:v>Cuidado Personal</x:v>
      </x:c>
      <x:c r="S2318" t="str">
        <x:v>Marca D</x:v>
      </x:c>
      <x:c r="T2318" t="str">
        <x:v>E-commerce</x:v>
      </x:c>
      <x:c r="U2318" t="str">
        <x:f>IFERROR(VLOOKUP(T2318,'Mapeos'!$D$4:$E$25,2,FALSE),T2318)</x:f>
        <x:v>E-commerce</x:v>
      </x:c>
      <x:c r="V2318" t="str">
        <x:v>V005</x:v>
      </x:c>
      <x:c r="W2318" t="n">
        <x:v>2</x:v>
      </x:c>
      <x:c r="X2318" s="28" t="n">
        <x:v>64.5</x:v>
      </x:c>
      <x:c r="Y2318" s="20" t="n">
        <x:v>0.25</x:v>
      </x:c>
      <x:c r="Z2318" s="20" t="n">
        <x:f>IF(Y2318&gt;1,Y2318/100,Y2318)</x:f>
        <x:v>0.25</x:v>
      </x:c>
      <x:c r="AA2318" s="28" t="n">
        <x:v>42.11</x:v>
      </x:c>
      <x:c r="AB2318" s="28" t="n">
        <x:v>96.75</x:v>
      </x:c>
      <x:c r="AC2318" s="28" t="str">
        <x:v>BOB</x:v>
      </x:c>
      <x:c r="AD2318" s="28" t="n">
        <x:f>IF(AC2318="USD",AB2318*'Parametros'!$B$4,AB2318)</x:f>
        <x:v>96.75</x:v>
      </x:c>
      <x:c r="AE2318" s="28" t="n">
        <x:f>W2318*X2318*(1-Z2318)</x:f>
        <x:v>96.75</x:v>
      </x:c>
      <x:c r="AF2318" s="28" t="n">
        <x:f>W2318*AA2318</x:f>
        <x:v>84.22</x:v>
      </x:c>
      <x:c r="AG2318" s="28" t="n">
        <x:f>AE2318-AF2318</x:f>
        <x:v>12.530000000000001</x:v>
      </x:c>
      <x:c r="AH2318" s="20" t="n">
        <x:f>IF(AE2318&gt;0,AG2318/AE2318,"")</x:f>
        <x:v>0.1295090439276486</x:v>
      </x:c>
      <x:c r="AI2318" s="28" t="n">
        <x:v>73749.85</x:v>
      </x:c>
      <x:c r="AJ2318" s="28" t="n">
        <x:v>132</x:v>
      </x:c>
      <x:c r="AK2318" t="n">
        <x:v>43</x:v>
      </x:c>
      <x:c r="AL2318" t="str">
        <x:v>Completado</x:v>
      </x:c>
      <x:c r="AM2318" t="str">
        <x:f>IF(W2318&lt;0,"Devuelto",AL2318)</x:f>
        <x:v>Completado</x:v>
      </x:c>
      <x:c r="AN2318" t="str">
        <x:v>Efectivo</x:v>
      </x:c>
      <x:c r="AO2318" s="29" t="str">
        <x:v>Sin observación</x:v>
      </x:c>
      <x:c r="AP2318" t="str">
        <x:f>IF(D2318="","No","Sí")</x:f>
        <x:v>Sí</x:v>
      </x:c>
    </x:row>
    <x:row r="2319">
      <x:c r="A2319" t="n">
        <x:v>2319</x:v>
      </x:c>
      <x:c r="B2319" t="str">
        <x:v>VT0011008</x:v>
      </x:c>
      <x:c r="C2319" t="str">
        <x:v>45768</x:v>
      </x:c>
      <x:c r="D2319" s="27" t="n">
        <x:v>45768</x:v>
      </x:c>
      <x:c r="E2319" t="n">
        <x:f>IF(D2319="","",YEAR(D2319))</x:f>
        <x:v>2025</x:v>
      </x:c>
      <x:c r="F2319" t="n">
        <x:f>IF(D2319="","",MONTH(D2319))</x:f>
        <x:v>4</x:v>
      </x:c>
      <x:c r="G2319" t="str">
        <x:f>IF(D2319="","Fecha no disponible",TEXT(D2319,"mmmm"))</x:f>
        <x:v>April</x:v>
      </x:c>
      <x:c r="H2319" t="str">
        <x:f>IF(D2319="","Fecha no disponible",TEXT(D2319,"yyyy-mm"))</x:f>
        <x:v>2025-04</x:v>
      </x:c>
      <x:c r="I2319" t="str">
        <x:f>IF(D2319="","Fecha no disponible","T"&amp;ROUNDUP(MONTH(D2319)/3,0))</x:f>
        <x:v>T2</x:v>
      </x:c>
      <x:c r="J2319" t="str">
        <x:v>T015</x:v>
      </x:c>
      <x:c r="K2319" t="str">
        <x:v>Tienda Potosí 3</x:v>
      </x:c>
      <x:c r="L2319" t="str">
        <x:v>Mall</x:v>
      </x:c>
      <x:c r="M2319" t="str">
        <x:v>Potosí</x:v>
      </x:c>
      <x:c r="N2319" t="str">
        <x:f>IFERROR(VLOOKUP(M2319,'Mapeos'!$A$4:$B$30,2,FALSE),M2319)</x:f>
        <x:v>Potosí</x:v>
      </x:c>
      <x:c r="O2319" t="str">
        <x:v>C00378</x:v>
      </x:c>
      <x:c r="P2319" t="str">
        <x:v>Premium</x:v>
      </x:c>
      <x:c r="Q2319" t="str">
        <x:v>P0071</x:v>
      </x:c>
      <x:c r="R2319" t="str">
        <x:v>Hogar</x:v>
      </x:c>
      <x:c r="S2319" t="str">
        <x:v>Marca D</x:v>
      </x:c>
      <x:c r="T2319" t="str">
        <x:v>Tienda</x:v>
      </x:c>
      <x:c r="U2319" t="str">
        <x:f>IFERROR(VLOOKUP(T2319,'Mapeos'!$D$4:$E$25,2,FALSE),T2319)</x:f>
        <x:v>Tienda</x:v>
      </x:c>
      <x:c r="V2319" t="str">
        <x:v>V015</x:v>
      </x:c>
      <x:c r="W2319" t="n">
        <x:v>1</x:v>
      </x:c>
      <x:c r="X2319" s="28" t="n">
        <x:v>208.11</x:v>
      </x:c>
      <x:c r="Y2319" s="20" t="n">
        <x:v>0.2</x:v>
      </x:c>
      <x:c r="Z2319" s="20" t="n">
        <x:f>IF(Y2319&gt;1,Y2319/100,Y2319)</x:f>
        <x:v>0.2</x:v>
      </x:c>
      <x:c r="AA2319" s="28" t="n">
        <x:v>134.6</x:v>
      </x:c>
      <x:c r="AB2319" s="28" t="n">
        <x:v>166.49</x:v>
      </x:c>
      <x:c r="AC2319" s="28" t="str">
        <x:v>BOB</x:v>
      </x:c>
      <x:c r="AD2319" s="28" t="n">
        <x:f>IF(AC2319="USD",AB2319*'Parametros'!$B$4,AB2319)</x:f>
        <x:v>166.49</x:v>
      </x:c>
      <x:c r="AE2319" s="28" t="n">
        <x:f>W2319*X2319*(1-Z2319)</x:f>
        <x:v>166.48800000000003</x:v>
      </x:c>
      <x:c r="AF2319" s="28" t="n">
        <x:f>W2319*AA2319</x:f>
        <x:v>134.6</x:v>
      </x:c>
      <x:c r="AG2319" s="28" t="n">
        <x:f>AE2319-AF2319</x:f>
        <x:v>31.888000000000034</x:v>
      </x:c>
      <x:c r="AH2319" s="20" t="n">
        <x:f>IF(AE2319&gt;0,AG2319/AE2319,"")</x:f>
        <x:v>0.19153332372303125</x:v>
      </x:c>
      <x:c r="AI2319" s="28" t="n">
        <x:v>159399.71</x:v>
      </x:c>
      <x:c r="AJ2319" s="28"/>
      <x:c r="AK2319"/>
      <x:c r="AL2319" t="str">
        <x:v>Completado</x:v>
      </x:c>
      <x:c r="AM2319" t="str">
        <x:f>IF(W2319&lt;0,"Devuelto",AL2319)</x:f>
        <x:v>Completado</x:v>
      </x:c>
      <x:c r="AN2319" t="str">
        <x:v>Tarjeta</x:v>
      </x:c>
      <x:c r="AO2319" s="29" t="str">
        <x:v>Sin observación</x:v>
      </x:c>
      <x:c r="AP2319" t="str">
        <x:f>IF(D2319="","No","Sí")</x:f>
        <x:v>Sí</x:v>
      </x:c>
    </x:row>
    <x:row r="2320">
      <x:c r="A2320" t="n">
        <x:v>2320</x:v>
      </x:c>
      <x:c r="B2320" t="str">
        <x:v>VT0011013</x:v>
      </x:c>
      <x:c r="C2320" t="str">
        <x:v>45931</x:v>
      </x:c>
      <x:c r="D2320" s="27" t="n">
        <x:v>45931</x:v>
      </x:c>
      <x:c r="E2320" t="n">
        <x:f>IF(D2320="","",YEAR(D2320))</x:f>
        <x:v>2025</x:v>
      </x:c>
      <x:c r="F2320" t="n">
        <x:f>IF(D2320="","",MONTH(D2320))</x:f>
        <x:v>10</x:v>
      </x:c>
      <x:c r="G2320" t="str">
        <x:f>IF(D2320="","Fecha no disponible",TEXT(D2320,"mmmm"))</x:f>
        <x:v>October</x:v>
      </x:c>
      <x:c r="H2320" t="str">
        <x:f>IF(D2320="","Fecha no disponible",TEXT(D2320,"yyyy-mm"))</x:f>
        <x:v>2025-10</x:v>
      </x:c>
      <x:c r="I2320" t="str">
        <x:f>IF(D2320="","Fecha no disponible","T"&amp;ROUNDUP(MONTH(D2320)/3,0))</x:f>
        <x:v>T4</x:v>
      </x:c>
      <x:c r="J2320" t="str">
        <x:v>T020</x:v>
      </x:c>
      <x:c r="K2320" t="str">
        <x:v>Tienda Sucre 4</x:v>
      </x:c>
      <x:c r="L2320" t="str">
        <x:v>Mall</x:v>
      </x:c>
      <x:c r="M2320" t="str">
        <x:v>Sucre</x:v>
      </x:c>
      <x:c r="N2320" t="str">
        <x:f>IFERROR(VLOOKUP(M2320,'Mapeos'!$A$4:$B$30,2,FALSE),M2320)</x:f>
        <x:v>Sucre</x:v>
      </x:c>
      <x:c r="O2320" t="str">
        <x:v>C01059</x:v>
      </x:c>
      <x:c r="P2320" t="str">
        <x:v>Masivo</x:v>
      </x:c>
      <x:c r="Q2320" t="str">
        <x:v>No identificado</x:v>
      </x:c>
      <x:c r="R2320" t="str">
        <x:v>No identificada</x:v>
      </x:c>
      <x:c r="S2320" t="str">
        <x:v>No identificada</x:v>
      </x:c>
      <x:c r="T2320" t="str">
        <x:v>WhatsApp</x:v>
      </x:c>
      <x:c r="U2320" t="str">
        <x:f>IFERROR(VLOOKUP(T2320,'Mapeos'!$D$4:$E$25,2,FALSE),T2320)</x:f>
        <x:v>WhatsApp</x:v>
      </x:c>
      <x:c r="V2320" t="str">
        <x:v>V004</x:v>
      </x:c>
      <x:c r="W2320" t="n">
        <x:v>3</x:v>
      </x:c>
      <x:c r="X2320" s="28" t="n">
        <x:v>80.75</x:v>
      </x:c>
      <x:c r="Y2320" s="20" t="n">
        <x:v>0</x:v>
      </x:c>
      <x:c r="Z2320" s="20" t="n">
        <x:f>IF(Y2320&gt;1,Y2320/100,Y2320)</x:f>
        <x:v>0</x:v>
      </x:c>
      <x:c r="AA2320" s="28" t="n">
        <x:v>59.11</x:v>
      </x:c>
      <x:c r="AB2320" s="28" t="n">
        <x:v>242.25</x:v>
      </x:c>
      <x:c r="AC2320" s="28" t="str">
        <x:v>BOB</x:v>
      </x:c>
      <x:c r="AD2320" s="28" t="n">
        <x:f>IF(AC2320="USD",AB2320*'Parametros'!$B$4,AB2320)</x:f>
        <x:v>242.25</x:v>
      </x:c>
      <x:c r="AE2320" s="28" t="n">
        <x:f>W2320*X2320*(1-Z2320)</x:f>
        <x:v>242.25</x:v>
      </x:c>
      <x:c r="AF2320" s="28" t="n">
        <x:f>W2320*AA2320</x:f>
        <x:v>177.32999999999998</x:v>
      </x:c>
      <x:c r="AG2320" s="28" t="n">
        <x:f>AE2320-AF2320</x:f>
        <x:v>64.92000000000002</x:v>
      </x:c>
      <x:c r="AH2320" s="20" t="n">
        <x:f>IF(AE2320&gt;0,AG2320/AE2320,"")</x:f>
        <x:v>0.2679876160990713</x:v>
      </x:c>
      <x:c r="AI2320" s="28" t="n">
        <x:v>62446.31</x:v>
      </x:c>
      <x:c r="AJ2320" s="28"/>
      <x:c r="AK2320"/>
      <x:c r="AL2320" t="str">
        <x:v>Completado</x:v>
      </x:c>
      <x:c r="AM2320" t="str">
        <x:f>IF(W2320&lt;0,"Devuelto",AL2320)</x:f>
        <x:v>Completado</x:v>
      </x:c>
      <x:c r="AN2320" t="str">
        <x:v>Tarjeta</x:v>
      </x:c>
      <x:c r="AO2320" s="29" t="str">
        <x:v>Producto/categoría/marca no identificados</x:v>
      </x:c>
      <x:c r="AP2320" t="str">
        <x:f>IF(D2320="","No","Sí")</x:f>
        <x:v>Sí</x:v>
      </x:c>
    </x:row>
    <x:row r="2321">
      <x:c r="A2321" t="n">
        <x:v>2321</x:v>
      </x:c>
      <x:c r="B2321" t="str">
        <x:v>VT0011017</x:v>
      </x:c>
      <x:c r="C2321" t="str">
        <x:v>45445</x:v>
      </x:c>
      <x:c r="D2321" s="27" t="n">
        <x:v>45445</x:v>
      </x:c>
      <x:c r="E2321" t="n">
        <x:f>IF(D2321="","",YEAR(D2321))</x:f>
        <x:v>2024</x:v>
      </x:c>
      <x:c r="F2321" t="n">
        <x:f>IF(D2321="","",MONTH(D2321))</x:f>
        <x:v>6</x:v>
      </x:c>
      <x:c r="G2321" t="str">
        <x:f>IF(D2321="","Fecha no disponible",TEXT(D2321,"mmmm"))</x:f>
        <x:v>June</x:v>
      </x:c>
      <x:c r="H2321" t="str">
        <x:f>IF(D2321="","Fecha no disponible",TEXT(D2321,"yyyy-mm"))</x:f>
        <x:v>2024-06</x:v>
      </x:c>
      <x:c r="I2321" t="str">
        <x:f>IF(D2321="","Fecha no disponible","T"&amp;ROUNDUP(MONTH(D2321)/3,0))</x:f>
        <x:v>T2</x:v>
      </x:c>
      <x:c r="J2321" t="str">
        <x:v>T002</x:v>
      </x:c>
      <x:c r="K2321" t="str">
        <x:v>Tienda La Paz 2</x:v>
      </x:c>
      <x:c r="L2321" t="str">
        <x:v>Mall</x:v>
      </x:c>
      <x:c r="M2321" t="str">
        <x:v>La Paz</x:v>
      </x:c>
      <x:c r="N2321" t="str">
        <x:f>IFERROR(VLOOKUP(M2321,'Mapeos'!$A$4:$B$30,2,FALSE),M2321)</x:f>
        <x:v>La Paz</x:v>
      </x:c>
      <x:c r="O2321" t="str">
        <x:v>C00795</x:v>
      </x:c>
      <x:c r="P2321" t="str">
        <x:v>Masivo</x:v>
      </x:c>
      <x:c r="Q2321" t="str">
        <x:v>P0107</x:v>
      </x:c>
      <x:c r="R2321" t="str">
        <x:v>Hogar</x:v>
      </x:c>
      <x:c r="S2321" t="str">
        <x:v>Marca D</x:v>
      </x:c>
      <x:c r="T2321" t="str">
        <x:v>E-commerce</x:v>
      </x:c>
      <x:c r="U2321" t="str">
        <x:f>IFERROR(VLOOKUP(T2321,'Mapeos'!$D$4:$E$25,2,FALSE),T2321)</x:f>
        <x:v>E-commerce</x:v>
      </x:c>
      <x:c r="V2321" t="str">
        <x:v>V031</x:v>
      </x:c>
      <x:c r="W2321" t="n">
        <x:v>2</x:v>
      </x:c>
      <x:c r="X2321" s="28" t="n">
        <x:v>222.28</x:v>
      </x:c>
      <x:c r="Y2321" s="20" t="n">
        <x:v>0</x:v>
      </x:c>
      <x:c r="Z2321" s="20" t="n">
        <x:f>IF(Y2321&gt;1,Y2321/100,Y2321)</x:f>
        <x:v>0</x:v>
      </x:c>
      <x:c r="AA2321" s="28" t="n">
        <x:v>137.99</x:v>
      </x:c>
      <x:c r="AB2321" s="28" t="n">
        <x:v>444.56</x:v>
      </x:c>
      <x:c r="AC2321" s="28" t="str">
        <x:v>BOB</x:v>
      </x:c>
      <x:c r="AD2321" s="28" t="n">
        <x:f>IF(AC2321="USD",AB2321*'Parametros'!$B$4,AB2321)</x:f>
        <x:v>444.56</x:v>
      </x:c>
      <x:c r="AE2321" s="28" t="n">
        <x:f>W2321*X2321*(1-Z2321)</x:f>
        <x:v>444.56</x:v>
      </x:c>
      <x:c r="AF2321" s="28" t="n">
        <x:f>W2321*AA2321</x:f>
        <x:v>275.98</x:v>
      </x:c>
      <x:c r="AG2321" s="28" t="n">
        <x:f>AE2321-AF2321</x:f>
        <x:v>168.57999999999998</x:v>
      </x:c>
      <x:c r="AH2321" s="20" t="n">
        <x:f>IF(AE2321&gt;0,AG2321/AE2321,"")</x:f>
        <x:v>0.37920640633435304</x:v>
      </x:c>
      <x:c r="AI2321" s="28" t="n">
        <x:v>95790.86</x:v>
      </x:c>
      <x:c r="AJ2321" s="28"/>
      <x:c r="AK2321"/>
      <x:c r="AL2321" t="str">
        <x:v>Completado</x:v>
      </x:c>
      <x:c r="AM2321" t="str">
        <x:f>IF(W2321&lt;0,"Devuelto",AL2321)</x:f>
        <x:v>Completado</x:v>
      </x:c>
      <x:c r="AN2321" t="str">
        <x:v>Efectivo</x:v>
      </x:c>
      <x:c r="AO2321" s="29" t="str">
        <x:v>Sin observación</x:v>
      </x:c>
      <x:c r="AP2321" t="str">
        <x:f>IF(D2321="","No","Sí")</x:f>
        <x:v>Sí</x:v>
      </x:c>
    </x:row>
    <x:row r="2322">
      <x:c r="A2322" t="n">
        <x:v>2322</x:v>
      </x:c>
      <x:c r="B2322" t="str">
        <x:v>VT0011022</x:v>
      </x:c>
      <x:c r="C2322" t="str">
        <x:v>45952</x:v>
      </x:c>
      <x:c r="D2322" s="27" t="n">
        <x:v>45952</x:v>
      </x:c>
      <x:c r="E2322" t="n">
        <x:f>IF(D2322="","",YEAR(D2322))</x:f>
        <x:v>2025</x:v>
      </x:c>
      <x:c r="F2322" t="n">
        <x:f>IF(D2322="","",MONTH(D2322))</x:f>
        <x:v>10</x:v>
      </x:c>
      <x:c r="G2322" t="str">
        <x:f>IF(D2322="","Fecha no disponible",TEXT(D2322,"mmmm"))</x:f>
        <x:v>October</x:v>
      </x:c>
      <x:c r="H2322" t="str">
        <x:f>IF(D2322="","Fecha no disponible",TEXT(D2322,"yyyy-mm"))</x:f>
        <x:v>2025-10</x:v>
      </x:c>
      <x:c r="I2322" t="str">
        <x:f>IF(D2322="","Fecha no disponible","T"&amp;ROUNDUP(MONTH(D2322)/3,0))</x:f>
        <x:v>T4</x:v>
      </x:c>
      <x:c r="J2322" t="str">
        <x:v>T018</x:v>
      </x:c>
      <x:c r="K2322" t="str">
        <x:v>Tienda Sucre 2</x:v>
      </x:c>
      <x:c r="L2322" t="str">
        <x:v>Mall</x:v>
      </x:c>
      <x:c r="M2322" t="str">
        <x:v>Sucre</x:v>
      </x:c>
      <x:c r="N2322" t="str">
        <x:f>IFERROR(VLOOKUP(M2322,'Mapeos'!$A$4:$B$30,2,FALSE),M2322)</x:f>
        <x:v>Sucre</x:v>
      </x:c>
      <x:c r="O2322" t="str">
        <x:v>C00642</x:v>
      </x:c>
      <x:c r="P2322" t="str">
        <x:v>Empresa</x:v>
      </x:c>
      <x:c r="Q2322" t="str">
        <x:v>P0014</x:v>
      </x:c>
      <x:c r="R2322" t="str">
        <x:v>Electrónica</x:v>
      </x:c>
      <x:c r="S2322" t="str">
        <x:v>Marca C</x:v>
      </x:c>
      <x:c r="T2322" t="str">
        <x:v>E-commerce</x:v>
      </x:c>
      <x:c r="U2322" t="str">
        <x:f>IFERROR(VLOOKUP(T2322,'Mapeos'!$D$4:$E$25,2,FALSE),T2322)</x:f>
        <x:v>E-commerce</x:v>
      </x:c>
      <x:c r="V2322" t="str">
        <x:v>V018</x:v>
      </x:c>
      <x:c r="W2322" t="n">
        <x:v>1</x:v>
      </x:c>
      <x:c r="X2322" s="28" t="n">
        <x:v>431.59</x:v>
      </x:c>
      <x:c r="Y2322" s="20" t="n">
        <x:v>0.1</x:v>
      </x:c>
      <x:c r="Z2322" s="20" t="n">
        <x:f>IF(Y2322&gt;1,Y2322/100,Y2322)</x:f>
        <x:v>0.1</x:v>
      </x:c>
      <x:c r="AA2322" s="28" t="n">
        <x:v>308.21</x:v>
      </x:c>
      <x:c r="AB2322" s="28" t="n">
        <x:v>388.43</x:v>
      </x:c>
      <x:c r="AC2322" s="28" t="str">
        <x:v>BOB</x:v>
      </x:c>
      <x:c r="AD2322" s="28" t="n">
        <x:f>IF(AC2322="USD",AB2322*'Parametros'!$B$4,AB2322)</x:f>
        <x:v>388.43</x:v>
      </x:c>
      <x:c r="AE2322" s="28" t="n">
        <x:f>W2322*X2322*(1-Z2322)</x:f>
        <x:v>388.431</x:v>
      </x:c>
      <x:c r="AF2322" s="28" t="n">
        <x:f>W2322*AA2322</x:f>
        <x:v>308.21</x:v>
      </x:c>
      <x:c r="AG2322" s="28" t="n">
        <x:f>AE2322-AF2322</x:f>
        <x:v>80.221</x:v>
      </x:c>
      <x:c r="AH2322" s="20" t="n">
        <x:f>IF(AE2322&gt;0,AG2322/AE2322,"")</x:f>
        <x:v>0.20652574073645</x:v>
      </x:c>
      <x:c r="AI2322" s="28" t="n">
        <x:v>81376.97</x:v>
      </x:c>
      <x:c r="AJ2322" s="28"/>
      <x:c r="AK2322"/>
      <x:c r="AL2322" t="str">
        <x:v>Completado</x:v>
      </x:c>
      <x:c r="AM2322" t="str">
        <x:f>IF(W2322&lt;0,"Devuelto",AL2322)</x:f>
        <x:v>Completado</x:v>
      </x:c>
      <x:c r="AN2322" t="str">
        <x:v>Transferencia</x:v>
      </x:c>
      <x:c r="AO2322" s="29" t="str">
        <x:v>Sin observación</x:v>
      </x:c>
      <x:c r="AP2322" t="str">
        <x:f>IF(D2322="","No","Sí")</x:f>
        <x:v>Sí</x:v>
      </x:c>
    </x:row>
    <x:row r="2323">
      <x:c r="A2323" t="n">
        <x:v>2323</x:v>
      </x:c>
      <x:c r="B2323" t="str">
        <x:v>VT0011027</x:v>
      </x:c>
      <x:c r="C2323" t="str">
        <x:v>s/f</x:v>
      </x:c>
      <x:c r="D2323" s="27"/>
      <x:c r="E2323" t="str">
        <x:f>IF(D2323="","",YEAR(D2323))</x:f>
      </x:c>
      <x:c r="F2323" t="str">
        <x:f>IF(D2323="","",MONTH(D2323))</x:f>
      </x:c>
      <x:c r="G2323" t="str">
        <x:f>IF(D2323="","Fecha no disponible",TEXT(D2323,"mmmm"))</x:f>
        <x:v>Fecha no disponible</x:v>
      </x:c>
      <x:c r="H2323" t="str">
        <x:f>IF(D2323="","Fecha no disponible",TEXT(D2323,"yyyy-mm"))</x:f>
        <x:v>Fecha no disponible</x:v>
      </x:c>
      <x:c r="I2323" t="str">
        <x:f>IF(D2323="","Fecha no disponible","T"&amp;ROUNDUP(MONTH(D2323)/3,0))</x:f>
        <x:v>Fecha no disponible</x:v>
      </x:c>
      <x:c r="J2323" t="str">
        <x:v>T007</x:v>
      </x:c>
      <x:c r="K2323" t="str">
        <x:v>Tienda Santa Cruz 3</x:v>
      </x:c>
      <x:c r="L2323" t="str">
        <x:v>Barrio</x:v>
      </x:c>
      <x:c r="M2323" t="str">
        <x:v>Santa Cruz</x:v>
      </x:c>
      <x:c r="N2323" t="str">
        <x:f>IFERROR(VLOOKUP(M2323,'Mapeos'!$A$4:$B$30,2,FALSE),M2323)</x:f>
        <x:v>Santa Cruz</x:v>
      </x:c>
      <x:c r="O2323" t="str">
        <x:v>C00854</x:v>
      </x:c>
      <x:c r="P2323" t="str">
        <x:v>Masivo</x:v>
      </x:c>
      <x:c r="Q2323" t="str">
        <x:v>P0080</x:v>
      </x:c>
      <x:c r="R2323" t="str">
        <x:v>Deportes</x:v>
      </x:c>
      <x:c r="S2323" t="str">
        <x:v>Marca C</x:v>
      </x:c>
      <x:c r="T2323" t="str">
        <x:v>WhatsApp</x:v>
      </x:c>
      <x:c r="U2323" t="str">
        <x:f>IFERROR(VLOOKUP(T2323,'Mapeos'!$D$4:$E$25,2,FALSE),T2323)</x:f>
        <x:v>WhatsApp</x:v>
      </x:c>
      <x:c r="V2323" t="str">
        <x:v>V024</x:v>
      </x:c>
      <x:c r="W2323" t="n">
        <x:v>1</x:v>
      </x:c>
      <x:c r="X2323" s="28" t="n">
        <x:v>140.25</x:v>
      </x:c>
      <x:c r="Y2323" s="20" t="n">
        <x:v>0.05</x:v>
      </x:c>
      <x:c r="Z2323" s="20" t="n">
        <x:f>IF(Y2323&gt;1,Y2323/100,Y2323)</x:f>
        <x:v>0.05</x:v>
      </x:c>
      <x:c r="AA2323" s="28" t="n">
        <x:v>102.78</x:v>
      </x:c>
      <x:c r="AB2323" s="28" t="n">
        <x:v>133.24</x:v>
      </x:c>
      <x:c r="AC2323" s="28" t="str">
        <x:v>BOB</x:v>
      </x:c>
      <x:c r="AD2323" s="28" t="n">
        <x:f>IF(AC2323="USD",AB2323*'Parametros'!$B$4,AB2323)</x:f>
        <x:v>133.24</x:v>
      </x:c>
      <x:c r="AE2323" s="28" t="n">
        <x:f>W2323*X2323*(1-Z2323)</x:f>
        <x:v>133.23749999999998</x:v>
      </x:c>
      <x:c r="AF2323" s="28" t="n">
        <x:f>W2323*AA2323</x:f>
        <x:v>102.78</x:v>
      </x:c>
      <x:c r="AG2323" s="28" t="n">
        <x:f>AE2323-AF2323</x:f>
        <x:v>30.457499999999982</x:v>
      </x:c>
      <x:c r="AH2323" s="20" t="n">
        <x:f>IF(AE2323&gt;0,AG2323/AE2323,"")</x:f>
        <x:v>0.22859555305375728</x:v>
      </x:c>
      <x:c r="AI2323" s="28" t="n">
        <x:v>67709.57</x:v>
      </x:c>
      <x:c r="AJ2323" s="28"/>
      <x:c r="AK2323"/>
      <x:c r="AL2323" t="str">
        <x:v>Completado</x:v>
      </x:c>
      <x:c r="AM2323" t="str">
        <x:f>IF(W2323&lt;0,"Devuelto",AL2323)</x:f>
        <x:v>Completado</x:v>
      </x:c>
      <x:c r="AN2323" t="str">
        <x:v>Transferencia</x:v>
      </x:c>
      <x:c r="AO2323" s="29" t="str">
        <x:v>Fecha inválida</x:v>
      </x:c>
      <x:c r="AP2323" t="str">
        <x:f>IF(D2323="","No","Sí")</x:f>
        <x:v>No</x:v>
      </x:c>
    </x:row>
    <x:row r="2324">
      <x:c r="A2324" t="n">
        <x:v>2324</x:v>
      </x:c>
      <x:c r="B2324" t="str">
        <x:v>VT0011032</x:v>
      </x:c>
      <x:c r="C2324" t="str">
        <x:v>46028</x:v>
      </x:c>
      <x:c r="D2324" s="27" t="n">
        <x:v>46028</x:v>
      </x:c>
      <x:c r="E2324" t="n">
        <x:f>IF(D2324="","",YEAR(D2324))</x:f>
        <x:v>2026</x:v>
      </x:c>
      <x:c r="F2324" t="n">
        <x:f>IF(D2324="","",MONTH(D2324))</x:f>
        <x:v>1</x:v>
      </x:c>
      <x:c r="G2324" t="str">
        <x:f>IF(D2324="","Fecha no disponible",TEXT(D2324,"mmmm"))</x:f>
        <x:v>January</x:v>
      </x:c>
      <x:c r="H2324" t="str">
        <x:f>IF(D2324="","Fecha no disponible",TEXT(D2324,"yyyy-mm"))</x:f>
        <x:v>2026-01</x:v>
      </x:c>
      <x:c r="I2324" t="str">
        <x:f>IF(D2324="","Fecha no disponible","T"&amp;ROUNDUP(MONTH(D2324)/3,0))</x:f>
        <x:v>T1</x:v>
      </x:c>
      <x:c r="J2324" t="str">
        <x:v>T001</x:v>
      </x:c>
      <x:c r="K2324" t="str">
        <x:v>Tienda La Paz 1</x:v>
      </x:c>
      <x:c r="L2324" t="str">
        <x:v>Barrio</x:v>
      </x:c>
      <x:c r="M2324" t="str">
        <x:v>La Paz</x:v>
      </x:c>
      <x:c r="N2324" t="str">
        <x:f>IFERROR(VLOOKUP(M2324,'Mapeos'!$A$4:$B$30,2,FALSE),M2324)</x:f>
        <x:v>La Paz</x:v>
      </x:c>
      <x:c r="O2324" t="str">
        <x:v>C00827</x:v>
      </x:c>
      <x:c r="P2324" t="str">
        <x:v>Masivo</x:v>
      </x:c>
      <x:c r="Q2324" t="str">
        <x:v>P0072</x:v>
      </x:c>
      <x:c r="R2324" t="str">
        <x:v>Hogar</x:v>
      </x:c>
      <x:c r="S2324" t="str">
        <x:v>Marca C</x:v>
      </x:c>
      <x:c r="T2324" t="str">
        <x:v>E-commerce</x:v>
      </x:c>
      <x:c r="U2324" t="str">
        <x:f>IFERROR(VLOOKUP(T2324,'Mapeos'!$D$4:$E$25,2,FALSE),T2324)</x:f>
        <x:v>E-commerce</x:v>
      </x:c>
      <x:c r="V2324" t="str">
        <x:v>V029</x:v>
      </x:c>
      <x:c r="W2324" t="n">
        <x:v>2</x:v>
      </x:c>
      <x:c r="X2324" s="28" t="n">
        <x:v>416.25</x:v>
      </x:c>
      <x:c r="Y2324" s="20" t="n">
        <x:v>0.2</x:v>
      </x:c>
      <x:c r="Z2324" s="20" t="n">
        <x:f>IF(Y2324&gt;1,Y2324/100,Y2324)</x:f>
        <x:v>0.2</x:v>
      </x:c>
      <x:c r="AA2324" s="28" t="n">
        <x:v>229.89</x:v>
      </x:c>
      <x:c r="AB2324" s="28" t="n">
        <x:v>666</x:v>
      </x:c>
      <x:c r="AC2324" s="28" t="str">
        <x:v>BOB</x:v>
      </x:c>
      <x:c r="AD2324" s="28" t="n">
        <x:f>IF(AC2324="USD",AB2324*'Parametros'!$B$4,AB2324)</x:f>
        <x:v>666</x:v>
      </x:c>
      <x:c r="AE2324" s="28" t="n">
        <x:f>W2324*X2324*(1-Z2324)</x:f>
        <x:v>666</x:v>
      </x:c>
      <x:c r="AF2324" s="28" t="n">
        <x:f>W2324*AA2324</x:f>
        <x:v>459.78</x:v>
      </x:c>
      <x:c r="AG2324" s="28" t="n">
        <x:f>AE2324-AF2324</x:f>
        <x:v>206.22000000000003</x:v>
      </x:c>
      <x:c r="AH2324" s="20" t="n">
        <x:f>IF(AE2324&gt;0,AG2324/AE2324,"")</x:f>
        <x:v>0.3096396396396397</x:v>
      </x:c>
      <x:c r="AI2324" s="28" t="n">
        <x:v>95946.08</x:v>
      </x:c>
      <x:c r="AJ2324" s="28" t="n">
        <x:v>78</x:v>
      </x:c>
      <x:c r="AK2324" t="n">
        <x:v>12</x:v>
      </x:c>
      <x:c r="AL2324" t="str">
        <x:v>Completado</x:v>
      </x:c>
      <x:c r="AM2324" t="str">
        <x:f>IF(W2324&lt;0,"Devuelto",AL2324)</x:f>
        <x:v>Completado</x:v>
      </x:c>
      <x:c r="AN2324" t="str">
        <x:v>QR</x:v>
      </x:c>
      <x:c r="AO2324" s="29" t="str">
        <x:v>Sin observación</x:v>
      </x:c>
      <x:c r="AP2324" t="str">
        <x:f>IF(D2324="","No","Sí")</x:f>
        <x:v>Sí</x:v>
      </x:c>
    </x:row>
    <x:row r="2325">
      <x:c r="A2325" t="n">
        <x:v>2325</x:v>
      </x:c>
      <x:c r="B2325" t="str">
        <x:v>VT0011036</x:v>
      </x:c>
      <x:c r="C2325" t="str">
        <x:v>45827</x:v>
      </x:c>
      <x:c r="D2325" s="27" t="n">
        <x:v>45827</x:v>
      </x:c>
      <x:c r="E2325" t="n">
        <x:f>IF(D2325="","",YEAR(D2325))</x:f>
        <x:v>2025</x:v>
      </x:c>
      <x:c r="F2325" t="n">
        <x:f>IF(D2325="","",MONTH(D2325))</x:f>
        <x:v>6</x:v>
      </x:c>
      <x:c r="G2325" t="str">
        <x:f>IF(D2325="","Fecha no disponible",TEXT(D2325,"mmmm"))</x:f>
        <x:v>June</x:v>
      </x:c>
      <x:c r="H2325" t="str">
        <x:f>IF(D2325="","Fecha no disponible",TEXT(D2325,"yyyy-mm"))</x:f>
        <x:v>2025-06</x:v>
      </x:c>
      <x:c r="I2325" t="str">
        <x:f>IF(D2325="","Fecha no disponible","T"&amp;ROUNDUP(MONTH(D2325)/3,0))</x:f>
        <x:v>T2</x:v>
      </x:c>
      <x:c r="J2325" t="str">
        <x:v>T011</x:v>
      </x:c>
      <x:c r="K2325" t="str">
        <x:v>Tienda Cochabamba 3</x:v>
      </x:c>
      <x:c r="L2325" t="str">
        <x:v>Mall</x:v>
      </x:c>
      <x:c r="M2325" t="str">
        <x:v>Cochabamba</x:v>
      </x:c>
      <x:c r="N2325" t="str">
        <x:f>IFERROR(VLOOKUP(M2325,'Mapeos'!$A$4:$B$30,2,FALSE),M2325)</x:f>
        <x:v>Cochabamba</x:v>
      </x:c>
      <x:c r="O2325" t="str">
        <x:v>C01610</x:v>
      </x:c>
      <x:c r="P2325" t="str">
        <x:v>Masivo</x:v>
      </x:c>
      <x:c r="Q2325" t="str">
        <x:v>P0066</x:v>
      </x:c>
      <x:c r="R2325" t="str">
        <x:v>Hogar</x:v>
      </x:c>
      <x:c r="S2325" t="str">
        <x:v>Marca B</x:v>
      </x:c>
      <x:c r="T2325" t="str">
        <x:v>Marketplace</x:v>
      </x:c>
      <x:c r="U2325" t="str">
        <x:f>IFERROR(VLOOKUP(T2325,'Mapeos'!$D$4:$E$25,2,FALSE),T2325)</x:f>
        <x:v>Marketplace</x:v>
      </x:c>
      <x:c r="V2325" t="str">
        <x:v>V008</x:v>
      </x:c>
      <x:c r="W2325" t="n">
        <x:v>1</x:v>
      </x:c>
      <x:c r="X2325" s="28" t="n">
        <x:v>117.41</x:v>
      </x:c>
      <x:c r="Y2325" s="20" t="n">
        <x:v>0.2</x:v>
      </x:c>
      <x:c r="Z2325" s="20" t="n">
        <x:f>IF(Y2325&gt;1,Y2325/100,Y2325)</x:f>
        <x:v>0.2</x:v>
      </x:c>
      <x:c r="AA2325" s="28" t="n">
        <x:v>66.28</x:v>
      </x:c>
      <x:c r="AB2325" s="28" t="n">
        <x:v>93.93</x:v>
      </x:c>
      <x:c r="AC2325" s="28" t="str">
        <x:v>BOB</x:v>
      </x:c>
      <x:c r="AD2325" s="28" t="n">
        <x:f>IF(AC2325="USD",AB2325*'Parametros'!$B$4,AB2325)</x:f>
        <x:v>93.93</x:v>
      </x:c>
      <x:c r="AE2325" s="28" t="n">
        <x:f>W2325*X2325*(1-Z2325)</x:f>
        <x:v>93.928</x:v>
      </x:c>
      <x:c r="AF2325" s="28" t="n">
        <x:f>W2325*AA2325</x:f>
        <x:v>66.28</x:v>
      </x:c>
      <x:c r="AG2325" s="28" t="n">
        <x:f>AE2325-AF2325</x:f>
        <x:v>27.647999999999996</x:v>
      </x:c>
      <x:c r="AH2325" s="20" t="n">
        <x:f>IF(AE2325&gt;0,AG2325/AE2325,"")</x:f>
        <x:v>0.2943531215399029</x:v>
      </x:c>
      <x:c r="AI2325" s="28" t="n">
        <x:v>66741.53</x:v>
      </x:c>
      <x:c r="AJ2325" s="28"/>
      <x:c r="AK2325"/>
      <x:c r="AL2325" t="str">
        <x:v>Completado</x:v>
      </x:c>
      <x:c r="AM2325" t="str">
        <x:f>IF(W2325&lt;0,"Devuelto",AL2325)</x:f>
        <x:v>Completado</x:v>
      </x:c>
      <x:c r="AN2325" t="str">
        <x:v>Efectivo</x:v>
      </x:c>
      <x:c r="AO2325" s="29" t="str">
        <x:v>Sin observación</x:v>
      </x:c>
      <x:c r="AP2325" t="str">
        <x:f>IF(D2325="","No","Sí")</x:f>
        <x:v>Sí</x:v>
      </x:c>
    </x:row>
    <x:row r="2326">
      <x:c r="A2326" t="n">
        <x:v>2326</x:v>
      </x:c>
      <x:c r="B2326" t="str">
        <x:v>VT0011041</x:v>
      </x:c>
      <x:c r="C2326" t="str">
        <x:v>45465</x:v>
      </x:c>
      <x:c r="D2326" s="27" t="n">
        <x:v>45465</x:v>
      </x:c>
      <x:c r="E2326" t="n">
        <x:f>IF(D2326="","",YEAR(D2326))</x:f>
        <x:v>2024</x:v>
      </x:c>
      <x:c r="F2326" t="n">
        <x:f>IF(D2326="","",MONTH(D2326))</x:f>
        <x:v>6</x:v>
      </x:c>
      <x:c r="G2326" t="str">
        <x:f>IF(D2326="","Fecha no disponible",TEXT(D2326,"mmmm"))</x:f>
        <x:v>June</x:v>
      </x:c>
      <x:c r="H2326" t="str">
        <x:f>IF(D2326="","Fecha no disponible",TEXT(D2326,"yyyy-mm"))</x:f>
        <x:v>2024-06</x:v>
      </x:c>
      <x:c r="I2326" t="str">
        <x:f>IF(D2326="","Fecha no disponible","T"&amp;ROUNDUP(MONTH(D2326)/3,0))</x:f>
        <x:v>T2</x:v>
      </x:c>
      <x:c r="J2326" t="str">
        <x:v>T007</x:v>
      </x:c>
      <x:c r="K2326" t="str">
        <x:v>Tienda Santa Cruz 3</x:v>
      </x:c>
      <x:c r="L2326" t="str">
        <x:v>Barrio</x:v>
      </x:c>
      <x:c r="M2326" t="str">
        <x:v>Santa Cruz</x:v>
      </x:c>
      <x:c r="N2326" t="str">
        <x:f>IFERROR(VLOOKUP(M2326,'Mapeos'!$A$4:$B$30,2,FALSE),M2326)</x:f>
        <x:v>Santa Cruz</x:v>
      </x:c>
      <x:c r="O2326" t="str">
        <x:v>C00089</x:v>
      </x:c>
      <x:c r="P2326" t="str">
        <x:v>Frecuente</x:v>
      </x:c>
      <x:c r="Q2326" t="str">
        <x:v>P0036</x:v>
      </x:c>
      <x:c r="R2326" t="str">
        <x:v>Hogar</x:v>
      </x:c>
      <x:c r="S2326" t="str">
        <x:v>Marca B</x:v>
      </x:c>
      <x:c r="T2326" t="str">
        <x:v>WhatsApp</x:v>
      </x:c>
      <x:c r="U2326" t="str">
        <x:f>IFERROR(VLOOKUP(T2326,'Mapeos'!$D$4:$E$25,2,FALSE),T2326)</x:f>
        <x:v>WhatsApp</x:v>
      </x:c>
      <x:c r="V2326" t="str">
        <x:v>V035</x:v>
      </x:c>
      <x:c r="W2326" t="n">
        <x:v>0</x:v>
      </x:c>
      <x:c r="X2326" s="28" t="n">
        <x:v>228.09</x:v>
      </x:c>
      <x:c r="Y2326" s="20" t="n">
        <x:v>0</x:v>
      </x:c>
      <x:c r="Z2326" s="20" t="n">
        <x:f>IF(Y2326&gt;1,Y2326/100,Y2326)</x:f>
        <x:v>0</x:v>
      </x:c>
      <x:c r="AA2326" s="28" t="n">
        <x:v>150.55</x:v>
      </x:c>
      <x:c r="AB2326" s="28" t="n">
        <x:v>0</x:v>
      </x:c>
      <x:c r="AC2326" s="28" t="str">
        <x:v>BOB</x:v>
      </x:c>
      <x:c r="AD2326" s="28" t="n">
        <x:f>IF(AC2326="USD",AB2326*'Parametros'!$B$4,AB2326)</x:f>
        <x:v>0</x:v>
      </x:c>
      <x:c r="AE2326" s="28" t="n">
        <x:f>W2326*X2326*(1-Z2326)</x:f>
        <x:v>0</x:v>
      </x:c>
      <x:c r="AF2326" s="28" t="n">
        <x:f>W2326*AA2326</x:f>
        <x:v>0</x:v>
      </x:c>
      <x:c r="AG2326" s="28" t="n">
        <x:f>AE2326-AF2326</x:f>
        <x:v>0</x:v>
      </x:c>
      <x:c r="AH2326" s="20" t="str">
        <x:f>IF(AE2326&gt;0,AG2326/AE2326,"")</x:f>
      </x:c>
      <x:c r="AI2326" s="28" t="n">
        <x:v>62956.62</x:v>
      </x:c>
      <x:c r="AJ2326" s="28"/>
      <x:c r="AK2326"/>
      <x:c r="AL2326" t="str">
        <x:v>Cancelado</x:v>
      </x:c>
      <x:c r="AM2326" t="str">
        <x:f>IF(W2326&lt;0,"Devuelto",AL2326)</x:f>
        <x:v>Cancelado</x:v>
      </x:c>
      <x:c r="AN2326" t="str">
        <x:v>Tarjeta</x:v>
      </x:c>
      <x:c r="AO2326" s="29" t="str">
        <x:v>Sin observación</x:v>
      </x:c>
      <x:c r="AP2326" t="str">
        <x:f>IF(D2326="","No","Sí")</x:f>
        <x:v>Sí</x:v>
      </x:c>
    </x:row>
    <x:row r="2327">
      <x:c r="A2327" t="n">
        <x:v>2327</x:v>
      </x:c>
      <x:c r="B2327" t="str">
        <x:v>VT0011046</x:v>
      </x:c>
      <x:c r="C2327" t="str">
        <x:v>46067</x:v>
      </x:c>
      <x:c r="D2327" s="27" t="n">
        <x:v>46067</x:v>
      </x:c>
      <x:c r="E2327" t="n">
        <x:f>IF(D2327="","",YEAR(D2327))</x:f>
        <x:v>2026</x:v>
      </x:c>
      <x:c r="F2327" t="n">
        <x:f>IF(D2327="","",MONTH(D2327))</x:f>
        <x:v>2</x:v>
      </x:c>
      <x:c r="G2327" t="str">
        <x:f>IF(D2327="","Fecha no disponible",TEXT(D2327,"mmmm"))</x:f>
        <x:v>February</x:v>
      </x:c>
      <x:c r="H2327" t="str">
        <x:f>IF(D2327="","Fecha no disponible",TEXT(D2327,"yyyy-mm"))</x:f>
        <x:v>2026-02</x:v>
      </x:c>
      <x:c r="I2327" t="str">
        <x:f>IF(D2327="","Fecha no disponible","T"&amp;ROUNDUP(MONTH(D2327)/3,0))</x:f>
        <x:v>T1</x:v>
      </x:c>
      <x:c r="J2327" t="str">
        <x:v>T004</x:v>
      </x:c>
      <x:c r="K2327" t="str">
        <x:v>Tienda La Paz 4</x:v>
      </x:c>
      <x:c r="L2327" t="str">
        <x:v>Centro</x:v>
      </x:c>
      <x:c r="M2327" t="str">
        <x:v>La Paz</x:v>
      </x:c>
      <x:c r="N2327" t="str">
        <x:f>IFERROR(VLOOKUP(M2327,'Mapeos'!$A$4:$B$30,2,FALSE),M2327)</x:f>
        <x:v>La Paz</x:v>
      </x:c>
      <x:c r="O2327" t="str">
        <x:v>C00248</x:v>
      </x:c>
      <x:c r="P2327" t="str">
        <x:v>Empresa</x:v>
      </x:c>
      <x:c r="Q2327" t="str">
        <x:v>P0042</x:v>
      </x:c>
      <x:c r="R2327" t="str">
        <x:v>Electrónica</x:v>
      </x:c>
      <x:c r="S2327" t="str">
        <x:v>Marca B</x:v>
      </x:c>
      <x:c r="T2327" t="str">
        <x:v>Marketplace</x:v>
      </x:c>
      <x:c r="U2327" t="str">
        <x:f>IFERROR(VLOOKUP(T2327,'Mapeos'!$D$4:$E$25,2,FALSE),T2327)</x:f>
        <x:v>Marketplace</x:v>
      </x:c>
      <x:c r="V2327" t="str">
        <x:v>V018</x:v>
      </x:c>
      <x:c r="W2327" t="n">
        <x:v>1</x:v>
      </x:c>
      <x:c r="X2327" s="28" t="n">
        <x:v>489.75</x:v>
      </x:c>
      <x:c r="Y2327" s="20" t="n">
        <x:v>0</x:v>
      </x:c>
      <x:c r="Z2327" s="20" t="n">
        <x:f>IF(Y2327&gt;1,Y2327/100,Y2327)</x:f>
        <x:v>0</x:v>
      </x:c>
      <x:c r="AA2327" s="28" t="n">
        <x:v>283.66</x:v>
      </x:c>
      <x:c r="AB2327" s="28" t="n">
        <x:v>489.75</x:v>
      </x:c>
      <x:c r="AC2327" s="28" t="str">
        <x:v>BOB</x:v>
      </x:c>
      <x:c r="AD2327" s="28" t="n">
        <x:f>IF(AC2327="USD",AB2327*'Parametros'!$B$4,AB2327)</x:f>
        <x:v>489.75</x:v>
      </x:c>
      <x:c r="AE2327" s="28" t="n">
        <x:f>W2327*X2327*(1-Z2327)</x:f>
        <x:v>489.75</x:v>
      </x:c>
      <x:c r="AF2327" s="28" t="n">
        <x:f>W2327*AA2327</x:f>
        <x:v>283.66</x:v>
      </x:c>
      <x:c r="AG2327" s="28" t="n">
        <x:f>AE2327-AF2327</x:f>
        <x:v>206.08999999999997</x:v>
      </x:c>
      <x:c r="AH2327" s="20" t="n">
        <x:f>IF(AE2327&gt;0,AG2327/AE2327,"")</x:f>
        <x:v>0.42080653394589074</x:v>
      </x:c>
      <x:c r="AI2327" s="28" t="n">
        <x:v>75405.06</x:v>
      </x:c>
      <x:c r="AJ2327" s="28"/>
      <x:c r="AK2327"/>
      <x:c r="AL2327" t="str">
        <x:v>Completado</x:v>
      </x:c>
      <x:c r="AM2327" t="str">
        <x:f>IF(W2327&lt;0,"Devuelto",AL2327)</x:f>
        <x:v>Completado</x:v>
      </x:c>
      <x:c r="AN2327" t="str">
        <x:v>Tarjeta</x:v>
      </x:c>
      <x:c r="AO2327" s="29" t="str">
        <x:v>Sin observación</x:v>
      </x:c>
      <x:c r="AP2327" t="str">
        <x:f>IF(D2327="","No","Sí")</x:f>
        <x:v>Sí</x:v>
      </x:c>
    </x:row>
    <x:row r="2328">
      <x:c r="A2328" t="n">
        <x:v>2328</x:v>
      </x:c>
      <x:c r="B2328" t="str">
        <x:v>VT0011051</x:v>
      </x:c>
      <x:c r="C2328" t="str">
        <x:v>46072</x:v>
      </x:c>
      <x:c r="D2328" s="27" t="n">
        <x:v>46072</x:v>
      </x:c>
      <x:c r="E2328" t="n">
        <x:f>IF(D2328="","",YEAR(D2328))</x:f>
        <x:v>2026</x:v>
      </x:c>
      <x:c r="F2328" t="n">
        <x:f>IF(D2328="","",MONTH(D2328))</x:f>
        <x:v>2</x:v>
      </x:c>
      <x:c r="G2328" t="str">
        <x:f>IF(D2328="","Fecha no disponible",TEXT(D2328,"mmmm"))</x:f>
        <x:v>February</x:v>
      </x:c>
      <x:c r="H2328" t="str">
        <x:f>IF(D2328="","Fecha no disponible",TEXT(D2328,"yyyy-mm"))</x:f>
        <x:v>2026-02</x:v>
      </x:c>
      <x:c r="I2328" t="str">
        <x:f>IF(D2328="","Fecha no disponible","T"&amp;ROUNDUP(MONTH(D2328)/3,0))</x:f>
        <x:v>T1</x:v>
      </x:c>
      <x:c r="J2328" t="str">
        <x:v>T010</x:v>
      </x:c>
      <x:c r="K2328" t="str">
        <x:v>Tienda Cochabamba 2</x:v>
      </x:c>
      <x:c r="L2328" t="str">
        <x:v>Barrio</x:v>
      </x:c>
      <x:c r="M2328" t="str">
        <x:v>Cochabamba</x:v>
      </x:c>
      <x:c r="N2328" t="str">
        <x:f>IFERROR(VLOOKUP(M2328,'Mapeos'!$A$4:$B$30,2,FALSE),M2328)</x:f>
        <x:v>Cochabamba</x:v>
      </x:c>
      <x:c r="O2328" t="str">
        <x:v>C00077</x:v>
      </x:c>
      <x:c r="P2328" t="str">
        <x:v>Empresa</x:v>
      </x:c>
      <x:c r="Q2328" t="str">
        <x:v>P0055</x:v>
      </x:c>
      <x:c r="R2328" t="str">
        <x:v>Alimentos</x:v>
      </x:c>
      <x:c r="S2328" t="str">
        <x:v>Marca C</x:v>
      </x:c>
      <x:c r="T2328" t="str">
        <x:v>Tienda</x:v>
      </x:c>
      <x:c r="U2328" t="str">
        <x:f>IFERROR(VLOOKUP(T2328,'Mapeos'!$D$4:$E$25,2,FALSE),T2328)</x:f>
        <x:v>Tienda</x:v>
      </x:c>
      <x:c r="V2328" t="str">
        <x:v>V033</x:v>
      </x:c>
      <x:c r="W2328" t="n">
        <x:v>1</x:v>
      </x:c>
      <x:c r="X2328" s="28" t="n">
        <x:v>41.15</x:v>
      </x:c>
      <x:c r="Y2328" s="20" t="n">
        <x:v>0.2</x:v>
      </x:c>
      <x:c r="Z2328" s="20" t="n">
        <x:f>IF(Y2328&gt;1,Y2328/100,Y2328)</x:f>
        <x:v>0.2</x:v>
      </x:c>
      <x:c r="AA2328" s="28" t="n">
        <x:v>26.99</x:v>
      </x:c>
      <x:c r="AB2328" s="28" t="n">
        <x:v>32.92</x:v>
      </x:c>
      <x:c r="AC2328" s="28" t="str">
        <x:v>BOB</x:v>
      </x:c>
      <x:c r="AD2328" s="28" t="n">
        <x:f>IF(AC2328="USD",AB2328*'Parametros'!$B$4,AB2328)</x:f>
        <x:v>32.92</x:v>
      </x:c>
      <x:c r="AE2328" s="28" t="n">
        <x:f>W2328*X2328*(1-Z2328)</x:f>
        <x:v>32.92</x:v>
      </x:c>
      <x:c r="AF2328" s="28" t="n">
        <x:f>W2328*AA2328</x:f>
        <x:v>26.99</x:v>
      </x:c>
      <x:c r="AG2328" s="28" t="n">
        <x:f>AE2328-AF2328</x:f>
        <x:v>5.930000000000003</x:v>
      </x:c>
      <x:c r="AH2328" s="20" t="n">
        <x:f>IF(AE2328&gt;0,AG2328/AE2328,"")</x:f>
        <x:v>0.1801336573511544</x:v>
      </x:c>
      <x:c r="AI2328" s="28" t="n">
        <x:v>121225.56</x:v>
      </x:c>
      <x:c r="AJ2328" s="28"/>
      <x:c r="AK2328"/>
      <x:c r="AL2328" t="str">
        <x:v>Completado</x:v>
      </x:c>
      <x:c r="AM2328" t="str">
        <x:f>IF(W2328&lt;0,"Devuelto",AL2328)</x:f>
        <x:v>Completado</x:v>
      </x:c>
      <x:c r="AN2328" t="str">
        <x:v>QR</x:v>
      </x:c>
      <x:c r="AO2328" s="29" t="str">
        <x:v>Sin observación</x:v>
      </x:c>
      <x:c r="AP2328" t="str">
        <x:f>IF(D2328="","No","Sí")</x:f>
        <x:v>Sí</x:v>
      </x:c>
    </x:row>
    <x:row r="2329">
      <x:c r="A2329" t="n">
        <x:v>2329</x:v>
      </x:c>
      <x:c r="B2329" t="str">
        <x:v>VT0011055</x:v>
      </x:c>
      <x:c r="C2329" t="str">
        <x:v>46014</x:v>
      </x:c>
      <x:c r="D2329" s="27" t="n">
        <x:v>46014</x:v>
      </x:c>
      <x:c r="E2329" t="n">
        <x:f>IF(D2329="","",YEAR(D2329))</x:f>
        <x:v>2025</x:v>
      </x:c>
      <x:c r="F2329" t="n">
        <x:f>IF(D2329="","",MONTH(D2329))</x:f>
        <x:v>12</x:v>
      </x:c>
      <x:c r="G2329" t="str">
        <x:f>IF(D2329="","Fecha no disponible",TEXT(D2329,"mmmm"))</x:f>
        <x:v>December</x:v>
      </x:c>
      <x:c r="H2329" t="str">
        <x:f>IF(D2329="","Fecha no disponible",TEXT(D2329,"yyyy-mm"))</x:f>
        <x:v>2025-12</x:v>
      </x:c>
      <x:c r="I2329" t="str">
        <x:f>IF(D2329="","Fecha no disponible","T"&amp;ROUNDUP(MONTH(D2329)/3,0))</x:f>
        <x:v>T4</x:v>
      </x:c>
      <x:c r="J2329" t="str">
        <x:v>T013</x:v>
      </x:c>
      <x:c r="K2329" t="str">
        <x:v>Tienda Potosí 1</x:v>
      </x:c>
      <x:c r="L2329" t="str">
        <x:v>Centro</x:v>
      </x:c>
      <x:c r="M2329" t="str">
        <x:v>Potosí</x:v>
      </x:c>
      <x:c r="N2329" t="str">
        <x:f>IFERROR(VLOOKUP(M2329,'Mapeos'!$A$4:$B$30,2,FALSE),M2329)</x:f>
        <x:v>Potosí</x:v>
      </x:c>
      <x:c r="O2329" t="str">
        <x:v>C00225</x:v>
      </x:c>
      <x:c r="P2329" t="str">
        <x:v>Empresa</x:v>
      </x:c>
      <x:c r="Q2329" t="str">
        <x:v>P0067</x:v>
      </x:c>
      <x:c r="R2329" t="str">
        <x:v>Electrónica</x:v>
      </x:c>
      <x:c r="S2329" t="str">
        <x:v>Marca B</x:v>
      </x:c>
      <x:c r="T2329" t="str">
        <x:v>E-commerce</x:v>
      </x:c>
      <x:c r="U2329" t="str">
        <x:f>IFERROR(VLOOKUP(T2329,'Mapeos'!$D$4:$E$25,2,FALSE),T2329)</x:f>
        <x:v>E-commerce</x:v>
      </x:c>
      <x:c r="V2329" t="str">
        <x:v>V030</x:v>
      </x:c>
      <x:c r="W2329" t="n">
        <x:v>2</x:v>
      </x:c>
      <x:c r="X2329" s="28" t="n">
        <x:v>307.8</x:v>
      </x:c>
      <x:c r="Y2329" s="20" t="n">
        <x:v>0</x:v>
      </x:c>
      <x:c r="Z2329" s="20" t="n">
        <x:f>IF(Y2329&gt;1,Y2329/100,Y2329)</x:f>
        <x:v>0</x:v>
      </x:c>
      <x:c r="AA2329" s="28" t="n">
        <x:v>237.46</x:v>
      </x:c>
      <x:c r="AB2329" s="28" t="n">
        <x:v>615.6</x:v>
      </x:c>
      <x:c r="AC2329" s="28" t="str">
        <x:v>BOB</x:v>
      </x:c>
      <x:c r="AD2329" s="28" t="n">
        <x:f>IF(AC2329="USD",AB2329*'Parametros'!$B$4,AB2329)</x:f>
        <x:v>615.6</x:v>
      </x:c>
      <x:c r="AE2329" s="28" t="n">
        <x:f>W2329*X2329*(1-Z2329)</x:f>
        <x:v>615.6</x:v>
      </x:c>
      <x:c r="AF2329" s="28" t="n">
        <x:f>W2329*AA2329</x:f>
        <x:v>474.92</x:v>
      </x:c>
      <x:c r="AG2329" s="28" t="n">
        <x:f>AE2329-AF2329</x:f>
        <x:v>140.68</x:v>
      </x:c>
      <x:c r="AH2329" s="20" t="n">
        <x:f>IF(AE2329&gt;0,AG2329/AE2329,"")</x:f>
        <x:v>0.22852501624431448</x:v>
      </x:c>
      <x:c r="AI2329" s="28" t="n">
        <x:v>80209.41</x:v>
      </x:c>
      <x:c r="AJ2329" s="28"/>
      <x:c r="AK2329"/>
      <x:c r="AL2329" t="str">
        <x:v>Completado</x:v>
      </x:c>
      <x:c r="AM2329" t="str">
        <x:f>IF(W2329&lt;0,"Devuelto",AL2329)</x:f>
        <x:v>Completado</x:v>
      </x:c>
      <x:c r="AN2329" t="str">
        <x:v>Tarjeta</x:v>
      </x:c>
      <x:c r="AO2329" s="29" t="str">
        <x:v>Sin observación</x:v>
      </x:c>
      <x:c r="AP2329" t="str">
        <x:f>IF(D2329="","No","Sí")</x:f>
        <x:v>Sí</x:v>
      </x:c>
    </x:row>
    <x:row r="2330">
      <x:c r="A2330" t="n">
        <x:v>2330</x:v>
      </x:c>
      <x:c r="B2330" t="str">
        <x:v>VT0011060</x:v>
      </x:c>
      <x:c r="C2330" t="str">
        <x:v>45690</x:v>
      </x:c>
      <x:c r="D2330" s="27" t="n">
        <x:v>45690</x:v>
      </x:c>
      <x:c r="E2330" t="n">
        <x:f>IF(D2330="","",YEAR(D2330))</x:f>
        <x:v>2025</x:v>
      </x:c>
      <x:c r="F2330" t="n">
        <x:f>IF(D2330="","",MONTH(D2330))</x:f>
        <x:v>2</x:v>
      </x:c>
      <x:c r="G2330" t="str">
        <x:f>IF(D2330="","Fecha no disponible",TEXT(D2330,"mmmm"))</x:f>
        <x:v>February</x:v>
      </x:c>
      <x:c r="H2330" t="str">
        <x:f>IF(D2330="","Fecha no disponible",TEXT(D2330,"yyyy-mm"))</x:f>
        <x:v>2025-02</x:v>
      </x:c>
      <x:c r="I2330" t="str">
        <x:f>IF(D2330="","Fecha no disponible","T"&amp;ROUNDUP(MONTH(D2330)/3,0))</x:f>
        <x:v>T1</x:v>
      </x:c>
      <x:c r="J2330" t="str">
        <x:v>T002</x:v>
      </x:c>
      <x:c r="K2330" t="str">
        <x:v>Tienda La Paz 2</x:v>
      </x:c>
      <x:c r="L2330" t="str">
        <x:v>Mall</x:v>
      </x:c>
      <x:c r="M2330" t="str">
        <x:v>La Paz</x:v>
      </x:c>
      <x:c r="N2330" t="str">
        <x:f>IFERROR(VLOOKUP(M2330,'Mapeos'!$A$4:$B$30,2,FALSE),M2330)</x:f>
        <x:v>La Paz</x:v>
      </x:c>
      <x:c r="O2330" t="str">
        <x:v>C00142</x:v>
      </x:c>
      <x:c r="P2330" t="str">
        <x:v>Empresa</x:v>
      </x:c>
      <x:c r="Q2330" t="str">
        <x:v>P0080</x:v>
      </x:c>
      <x:c r="R2330" t="str">
        <x:v>Deportes</x:v>
      </x:c>
      <x:c r="S2330" t="str">
        <x:v>Marca C</x:v>
      </x:c>
      <x:c r="T2330" t="str">
        <x:v>Tienda</x:v>
      </x:c>
      <x:c r="U2330" t="str">
        <x:f>IFERROR(VLOOKUP(T2330,'Mapeos'!$D$4:$E$25,2,FALSE),T2330)</x:f>
        <x:v>Tienda</x:v>
      </x:c>
      <x:c r="V2330" t="str">
        <x:v>V021</x:v>
      </x:c>
      <x:c r="W2330" t="n">
        <x:v>3</x:v>
      </x:c>
      <x:c r="X2330" s="28" t="n">
        <x:v>140.45</x:v>
      </x:c>
      <x:c r="Y2330" s="20" t="n">
        <x:v>0.05</x:v>
      </x:c>
      <x:c r="Z2330" s="20" t="n">
        <x:f>IF(Y2330&gt;1,Y2330/100,Y2330)</x:f>
        <x:v>0.05</x:v>
      </x:c>
      <x:c r="AA2330" s="28" t="n">
        <x:v>102.78</x:v>
      </x:c>
      <x:c r="AB2330" s="28" t="n">
        <x:v>400.28</x:v>
      </x:c>
      <x:c r="AC2330" s="28" t="str">
        <x:v>BOB</x:v>
      </x:c>
      <x:c r="AD2330" s="28" t="n">
        <x:f>IF(AC2330="USD",AB2330*'Parametros'!$B$4,AB2330)</x:f>
        <x:v>400.28</x:v>
      </x:c>
      <x:c r="AE2330" s="28" t="n">
        <x:f>W2330*X2330*(1-Z2330)</x:f>
        <x:v>400.28249999999997</x:v>
      </x:c>
      <x:c r="AF2330" s="28" t="n">
        <x:f>W2330*AA2330</x:f>
        <x:v>308.34000000000003</x:v>
      </x:c>
      <x:c r="AG2330" s="28" t="n">
        <x:f>AE2330-AF2330</x:f>
        <x:v>91.94249999999994</x:v>
      </x:c>
      <x:c r="AH2330" s="20" t="n">
        <x:f>IF(AE2330&gt;0,AG2330/AE2330,"")</x:f>
        <x:v>0.22969402859230656</x:v>
      </x:c>
      <x:c r="AI2330" s="28" t="n">
        <x:v>182755.85</x:v>
      </x:c>
      <x:c r="AJ2330" s="28"/>
      <x:c r="AK2330"/>
      <x:c r="AL2330" t="str">
        <x:v>Completado</x:v>
      </x:c>
      <x:c r="AM2330" t="str">
        <x:f>IF(W2330&lt;0,"Devuelto",AL2330)</x:f>
        <x:v>Completado</x:v>
      </x:c>
      <x:c r="AN2330" t="str">
        <x:v>QR</x:v>
      </x:c>
      <x:c r="AO2330" s="29" t="str">
        <x:v>Sin observación</x:v>
      </x:c>
      <x:c r="AP2330" t="str">
        <x:f>IF(D2330="","No","Sí")</x:f>
        <x:v>Sí</x:v>
      </x:c>
    </x:row>
    <x:row r="2331">
      <x:c r="A2331" t="n">
        <x:v>2331</x:v>
      </x:c>
      <x:c r="B2331" t="str">
        <x:v>VT0011065</x:v>
      </x:c>
      <x:c r="C2331" t="str">
        <x:v>45981</x:v>
      </x:c>
      <x:c r="D2331" s="27" t="n">
        <x:v>45981</x:v>
      </x:c>
      <x:c r="E2331" t="n">
        <x:f>IF(D2331="","",YEAR(D2331))</x:f>
        <x:v>2025</x:v>
      </x:c>
      <x:c r="F2331" t="n">
        <x:f>IF(D2331="","",MONTH(D2331))</x:f>
        <x:v>11</x:v>
      </x:c>
      <x:c r="G2331" t="str">
        <x:f>IF(D2331="","Fecha no disponible",TEXT(D2331,"mmmm"))</x:f>
        <x:v>November</x:v>
      </x:c>
      <x:c r="H2331" t="str">
        <x:f>IF(D2331="","Fecha no disponible",TEXT(D2331,"yyyy-mm"))</x:f>
        <x:v>2025-11</x:v>
      </x:c>
      <x:c r="I2331" t="str">
        <x:f>IF(D2331="","Fecha no disponible","T"&amp;ROUNDUP(MONTH(D2331)/3,0))</x:f>
        <x:v>T4</x:v>
      </x:c>
      <x:c r="J2331" t="str">
        <x:v>T001</x:v>
      </x:c>
      <x:c r="K2331" t="str">
        <x:v>Tienda La Paz 1</x:v>
      </x:c>
      <x:c r="L2331" t="str">
        <x:v>Barrio</x:v>
      </x:c>
      <x:c r="M2331" t="str">
        <x:v>La Paz</x:v>
      </x:c>
      <x:c r="N2331" t="str">
        <x:f>IFERROR(VLOOKUP(M2331,'Mapeos'!$A$4:$B$30,2,FALSE),M2331)</x:f>
        <x:v>La Paz</x:v>
      </x:c>
      <x:c r="O2331" t="str">
        <x:v>C00572</x:v>
      </x:c>
      <x:c r="P2331" t="str">
        <x:v>Empresa</x:v>
      </x:c>
      <x:c r="Q2331" t="str">
        <x:v>P0025</x:v>
      </x:c>
      <x:c r="R2331" t="str">
        <x:v>Hogar</x:v>
      </x:c>
      <x:c r="S2331" t="str">
        <x:v>Marca B</x:v>
      </x:c>
      <x:c r="T2331" t="str">
        <x:v>E-commerce</x:v>
      </x:c>
      <x:c r="U2331" t="str">
        <x:f>IFERROR(VLOOKUP(T2331,'Mapeos'!$D$4:$E$25,2,FALSE),T2331)</x:f>
        <x:v>E-commerce</x:v>
      </x:c>
      <x:c r="V2331" t="str">
        <x:v>V001</x:v>
      </x:c>
      <x:c r="W2331" t="n">
        <x:v>1</x:v>
      </x:c>
      <x:c r="X2331" s="28" t="n">
        <x:v>166.17</x:v>
      </x:c>
      <x:c r="Y2331" s="20" t="n">
        <x:v>0.15</x:v>
      </x:c>
      <x:c r="Z2331" s="20" t="n">
        <x:f>IF(Y2331&gt;1,Y2331/100,Y2331)</x:f>
        <x:v>0.15</x:v>
      </x:c>
      <x:c r="AA2331" s="28" t="n">
        <x:v>98.9</x:v>
      </x:c>
      <x:c r="AB2331" s="28" t="n">
        <x:v>141.24</x:v>
      </x:c>
      <x:c r="AC2331" s="28" t="str">
        <x:v>BOB</x:v>
      </x:c>
      <x:c r="AD2331" s="28" t="n">
        <x:f>IF(AC2331="USD",AB2331*'Parametros'!$B$4,AB2331)</x:f>
        <x:v>141.24</x:v>
      </x:c>
      <x:c r="AE2331" s="28" t="n">
        <x:f>W2331*X2331*(1-Z2331)</x:f>
        <x:v>141.2445</x:v>
      </x:c>
      <x:c r="AF2331" s="28" t="n">
        <x:f>W2331*AA2331</x:f>
        <x:v>98.9</x:v>
      </x:c>
      <x:c r="AG2331" s="28" t="n">
        <x:f>AE2331-AF2331</x:f>
        <x:v>42.34449999999998</x:v>
      </x:c>
      <x:c r="AH2331" s="20" t="n">
        <x:f>IF(AE2331&gt;0,AG2331/AE2331,"")</x:f>
        <x:v>0.2997957442590684</x:v>
      </x:c>
      <x:c r="AI2331" s="28" t="n">
        <x:v>91871.73</x:v>
      </x:c>
      <x:c r="AJ2331" s="28" t="n">
        <x:v>111</x:v>
      </x:c>
      <x:c r="AK2331" t="n">
        <x:v>42</x:v>
      </x:c>
      <x:c r="AL2331" t="str">
        <x:v>Completado</x:v>
      </x:c>
      <x:c r="AM2331" t="str">
        <x:f>IF(W2331&lt;0,"Devuelto",AL2331)</x:f>
        <x:v>Completado</x:v>
      </x:c>
      <x:c r="AN2331" t="str">
        <x:v>Efectivo</x:v>
      </x:c>
      <x:c r="AO2331" s="29" t="str">
        <x:v>Sin observación</x:v>
      </x:c>
      <x:c r="AP2331" t="str">
        <x:f>IF(D2331="","No","Sí")</x:f>
        <x:v>Sí</x:v>
      </x:c>
    </x:row>
    <x:row r="2332">
      <x:c r="A2332" t="n">
        <x:v>2332</x:v>
      </x:c>
      <x:c r="B2332" t="str">
        <x:v>VT0011070</x:v>
      </x:c>
      <x:c r="C2332" t="str">
        <x:v>45809</x:v>
      </x:c>
      <x:c r="D2332" s="27" t="n">
        <x:v>45809</x:v>
      </x:c>
      <x:c r="E2332" t="n">
        <x:f>IF(D2332="","",YEAR(D2332))</x:f>
        <x:v>2025</x:v>
      </x:c>
      <x:c r="F2332" t="n">
        <x:f>IF(D2332="","",MONTH(D2332))</x:f>
        <x:v>6</x:v>
      </x:c>
      <x:c r="G2332" t="str">
        <x:f>IF(D2332="","Fecha no disponible",TEXT(D2332,"mmmm"))</x:f>
        <x:v>June</x:v>
      </x:c>
      <x:c r="H2332" t="str">
        <x:f>IF(D2332="","Fecha no disponible",TEXT(D2332,"yyyy-mm"))</x:f>
        <x:v>2025-06</x:v>
      </x:c>
      <x:c r="I2332" t="str">
        <x:f>IF(D2332="","Fecha no disponible","T"&amp;ROUNDUP(MONTH(D2332)/3,0))</x:f>
        <x:v>T2</x:v>
      </x:c>
      <x:c r="J2332" t="str">
        <x:v>T019</x:v>
      </x:c>
      <x:c r="K2332" t="str">
        <x:v>Tienda Sucre 3</x:v>
      </x:c>
      <x:c r="L2332" t="str">
        <x:v>Centro</x:v>
      </x:c>
      <x:c r="M2332" t="str">
        <x:v>Sucre</x:v>
      </x:c>
      <x:c r="N2332" t="str">
        <x:f>IFERROR(VLOOKUP(M2332,'Mapeos'!$A$4:$B$30,2,FALSE),M2332)</x:f>
        <x:v>Sucre</x:v>
      </x:c>
      <x:c r="O2332" t="str">
        <x:v>C01526</x:v>
      </x:c>
      <x:c r="P2332" t="str">
        <x:v>Premium</x:v>
      </x:c>
      <x:c r="Q2332" t="str">
        <x:v>P0101</x:v>
      </x:c>
      <x:c r="R2332" t="str">
        <x:v>Electrónica</x:v>
      </x:c>
      <x:c r="S2332" t="str">
        <x:v>Marca C</x:v>
      </x:c>
      <x:c r="T2332" t="str">
        <x:v>Tienda</x:v>
      </x:c>
      <x:c r="U2332" t="str">
        <x:f>IFERROR(VLOOKUP(T2332,'Mapeos'!$D$4:$E$25,2,FALSE),T2332)</x:f>
        <x:v>Tienda</x:v>
      </x:c>
      <x:c r="V2332" t="str">
        <x:v>V025</x:v>
      </x:c>
      <x:c r="W2332" t="n">
        <x:v>2</x:v>
      </x:c>
      <x:c r="X2332" s="28" t="n">
        <x:v>688.16</x:v>
      </x:c>
      <x:c r="Y2332" s="20" t="n">
        <x:v>0.15</x:v>
      </x:c>
      <x:c r="Z2332" s="20" t="n">
        <x:f>IF(Y2332&gt;1,Y2332/100,Y2332)</x:f>
        <x:v>0.15</x:v>
      </x:c>
      <x:c r="AA2332" s="28" t="n">
        <x:v>519.94</x:v>
      </x:c>
      <x:c r="AB2332" s="28" t="n">
        <x:v>1169.87</x:v>
      </x:c>
      <x:c r="AC2332" s="28" t="str">
        <x:v>BOB</x:v>
      </x:c>
      <x:c r="AD2332" s="28" t="n">
        <x:f>IF(AC2332="USD",AB2332*'Parametros'!$B$4,AB2332)</x:f>
        <x:v>1169.87</x:v>
      </x:c>
      <x:c r="AE2332" s="28" t="n">
        <x:f>W2332*X2332*(1-Z2332)</x:f>
        <x:v>1169.8719999999998</x:v>
      </x:c>
      <x:c r="AF2332" s="28" t="n">
        <x:f>W2332*AA2332</x:f>
        <x:v>1039.88</x:v>
      </x:c>
      <x:c r="AG2332" s="28" t="n">
        <x:f>AE2332-AF2332</x:f>
        <x:v>129.99199999999973</x:v>
      </x:c>
      <x:c r="AH2332" s="20" t="n">
        <x:f>IF(AE2332&gt;0,AG2332/AE2332,"")</x:f>
        <x:v>0.11111642983163948</x:v>
      </x:c>
      <x:c r="AI2332" s="28" t="n">
        <x:v>174898.83</x:v>
      </x:c>
      <x:c r="AJ2332" s="28"/>
      <x:c r="AK2332"/>
      <x:c r="AL2332" t="str">
        <x:v>Completado</x:v>
      </x:c>
      <x:c r="AM2332" t="str">
        <x:f>IF(W2332&lt;0,"Devuelto",AL2332)</x:f>
        <x:v>Completado</x:v>
      </x:c>
      <x:c r="AN2332" t="str">
        <x:v>Tarjeta</x:v>
      </x:c>
      <x:c r="AO2332" s="29" t="str">
        <x:v>Sin observación</x:v>
      </x:c>
      <x:c r="AP2332" t="str">
        <x:f>IF(D2332="","No","Sí")</x:f>
        <x:v>Sí</x:v>
      </x:c>
    </x:row>
    <x:row r="2333">
      <x:c r="A2333" t="n">
        <x:v>2333</x:v>
      </x:c>
      <x:c r="B2333" t="str">
        <x:v>VT0011074</x:v>
      </x:c>
      <x:c r="C2333" t="str">
        <x:v>45527</x:v>
      </x:c>
      <x:c r="D2333" s="27" t="n">
        <x:v>45527</x:v>
      </x:c>
      <x:c r="E2333" t="n">
        <x:f>IF(D2333="","",YEAR(D2333))</x:f>
        <x:v>2024</x:v>
      </x:c>
      <x:c r="F2333" t="n">
        <x:f>IF(D2333="","",MONTH(D2333))</x:f>
        <x:v>8</x:v>
      </x:c>
      <x:c r="G2333" t="str">
        <x:f>IF(D2333="","Fecha no disponible",TEXT(D2333,"mmmm"))</x:f>
        <x:v>August</x:v>
      </x:c>
      <x:c r="H2333" t="str">
        <x:f>IF(D2333="","Fecha no disponible",TEXT(D2333,"yyyy-mm"))</x:f>
        <x:v>2024-08</x:v>
      </x:c>
      <x:c r="I2333" t="str">
        <x:f>IF(D2333="","Fecha no disponible","T"&amp;ROUNDUP(MONTH(D2333)/3,0))</x:f>
        <x:v>T3</x:v>
      </x:c>
      <x:c r="J2333" t="str">
        <x:v>T018</x:v>
      </x:c>
      <x:c r="K2333" t="str">
        <x:v>Tienda Sucre 2</x:v>
      </x:c>
      <x:c r="L2333" t="str">
        <x:v>Mall</x:v>
      </x:c>
      <x:c r="M2333" t="str">
        <x:v>Sucre</x:v>
      </x:c>
      <x:c r="N2333" t="str">
        <x:f>IFERROR(VLOOKUP(M2333,'Mapeos'!$A$4:$B$30,2,FALSE),M2333)</x:f>
        <x:v>Sucre</x:v>
      </x:c>
      <x:c r="O2333" t="str">
        <x:v>C00840</x:v>
      </x:c>
      <x:c r="P2333" t="str">
        <x:v>Masivo</x:v>
      </x:c>
      <x:c r="Q2333" t="str">
        <x:v>P0036</x:v>
      </x:c>
      <x:c r="R2333" t="str">
        <x:v>Hogar</x:v>
      </x:c>
      <x:c r="S2333" t="str">
        <x:v>Marca B</x:v>
      </x:c>
      <x:c r="T2333" t="str">
        <x:v>Tienda</x:v>
      </x:c>
      <x:c r="U2333" t="str">
        <x:f>IFERROR(VLOOKUP(T2333,'Mapeos'!$D$4:$E$25,2,FALSE),T2333)</x:f>
        <x:v>Tienda</x:v>
      </x:c>
      <x:c r="V2333" t="str">
        <x:v>V033</x:v>
      </x:c>
      <x:c r="W2333" t="n">
        <x:v>3</x:v>
      </x:c>
      <x:c r="X2333" s="28" t="n">
        <x:v>225.13</x:v>
      </x:c>
      <x:c r="Y2333" s="20" t="n">
        <x:v>0</x:v>
      </x:c>
      <x:c r="Z2333" s="20" t="n">
        <x:f>IF(Y2333&gt;1,Y2333/100,Y2333)</x:f>
        <x:v>0</x:v>
      </x:c>
      <x:c r="AA2333" s="28" t="n">
        <x:v>150.55</x:v>
      </x:c>
      <x:c r="AB2333" s="28" t="n">
        <x:v>675.39</x:v>
      </x:c>
      <x:c r="AC2333" s="28" t="str">
        <x:v>BOB</x:v>
      </x:c>
      <x:c r="AD2333" s="28" t="n">
        <x:f>IF(AC2333="USD",AB2333*'Parametros'!$B$4,AB2333)</x:f>
        <x:v>675.39</x:v>
      </x:c>
      <x:c r="AE2333" s="28" t="n">
        <x:f>W2333*X2333*(1-Z2333)</x:f>
        <x:v>675.39</x:v>
      </x:c>
      <x:c r="AF2333" s="28" t="n">
        <x:f>W2333*AA2333</x:f>
        <x:v>451.65000000000003</x:v>
      </x:c>
      <x:c r="AG2333" s="28" t="n">
        <x:f>AE2333-AF2333</x:f>
        <x:v>223.73999999999995</x:v>
      </x:c>
      <x:c r="AH2333" s="20" t="n">
        <x:f>IF(AE2333&gt;0,AG2333/AE2333,"")</x:f>
        <x:v>0.331275263181273</x:v>
      </x:c>
      <x:c r="AI2333" s="28" t="n">
        <x:v>171916.69</x:v>
      </x:c>
      <x:c r="AJ2333" s="28"/>
      <x:c r="AK2333"/>
      <x:c r="AL2333" t="str">
        <x:v>Completado</x:v>
      </x:c>
      <x:c r="AM2333" t="str">
        <x:f>IF(W2333&lt;0,"Devuelto",AL2333)</x:f>
        <x:v>Completado</x:v>
      </x:c>
      <x:c r="AN2333" t="str">
        <x:v>Tarjeta</x:v>
      </x:c>
      <x:c r="AO2333" s="29" t="str">
        <x:v>Sin observación</x:v>
      </x:c>
      <x:c r="AP2333" t="str">
        <x:f>IF(D2333="","No","Sí")</x:f>
        <x:v>Sí</x:v>
      </x:c>
    </x:row>
    <x:row r="2334">
      <x:c r="A2334" t="n">
        <x:v>2334</x:v>
      </x:c>
      <x:c r="B2334" t="str">
        <x:v>VT0011079</x:v>
      </x:c>
      <x:c r="C2334" t="str">
        <x:v>45413</x:v>
      </x:c>
      <x:c r="D2334" s="27" t="n">
        <x:v>45413</x:v>
      </x:c>
      <x:c r="E2334" t="n">
        <x:f>IF(D2334="","",YEAR(D2334))</x:f>
        <x:v>2024</x:v>
      </x:c>
      <x:c r="F2334" t="n">
        <x:f>IF(D2334="","",MONTH(D2334))</x:f>
        <x:v>5</x:v>
      </x:c>
      <x:c r="G2334" t="str">
        <x:f>IF(D2334="","Fecha no disponible",TEXT(D2334,"mmmm"))</x:f>
        <x:v>May</x:v>
      </x:c>
      <x:c r="H2334" t="str">
        <x:f>IF(D2334="","Fecha no disponible",TEXT(D2334,"yyyy-mm"))</x:f>
        <x:v>2024-05</x:v>
      </x:c>
      <x:c r="I2334" t="str">
        <x:f>IF(D2334="","Fecha no disponible","T"&amp;ROUNDUP(MONTH(D2334)/3,0))</x:f>
        <x:v>T2</x:v>
      </x:c>
      <x:c r="J2334" t="str">
        <x:v>T001</x:v>
      </x:c>
      <x:c r="K2334" t="str">
        <x:v>Tienda La Paz 1</x:v>
      </x:c>
      <x:c r="L2334" t="str">
        <x:v>Barrio</x:v>
      </x:c>
      <x:c r="M2334" t="str">
        <x:v>La Paz</x:v>
      </x:c>
      <x:c r="N2334" t="str">
        <x:f>IFERROR(VLOOKUP(M2334,'Mapeos'!$A$4:$B$30,2,FALSE),M2334)</x:f>
        <x:v>La Paz</x:v>
      </x:c>
      <x:c r="O2334" t="str">
        <x:v>C00273</x:v>
      </x:c>
      <x:c r="P2334" t="str">
        <x:v>Empresa</x:v>
      </x:c>
      <x:c r="Q2334" t="str">
        <x:v>P0138</x:v>
      </x:c>
      <x:c r="R2334" t="str">
        <x:v>Alimentos</x:v>
      </x:c>
      <x:c r="S2334" t="str">
        <x:v>Marca D</x:v>
      </x:c>
      <x:c r="T2334" t="str">
        <x:v>Tienda</x:v>
      </x:c>
      <x:c r="U2334" t="str">
        <x:f>IFERROR(VLOOKUP(T2334,'Mapeos'!$D$4:$E$25,2,FALSE),T2334)</x:f>
        <x:v>Tienda</x:v>
      </x:c>
      <x:c r="V2334" t="str">
        <x:v>V008</x:v>
      </x:c>
      <x:c r="W2334" t="n">
        <x:v>0</x:v>
      </x:c>
      <x:c r="X2334" s="28" t="n">
        <x:v>8.57</x:v>
      </x:c>
      <x:c r="Y2334" s="20" t="n">
        <x:v>0.25</x:v>
      </x:c>
      <x:c r="Z2334" s="20" t="n">
        <x:f>IF(Y2334&gt;1,Y2334/100,Y2334)</x:f>
        <x:v>0.25</x:v>
      </x:c>
      <x:c r="AA2334" s="28" t="n">
        <x:v>6.07</x:v>
      </x:c>
      <x:c r="AB2334" s="28" t="n">
        <x:v>0</x:v>
      </x:c>
      <x:c r="AC2334" s="28" t="str">
        <x:v>BOB</x:v>
      </x:c>
      <x:c r="AD2334" s="28" t="n">
        <x:f>IF(AC2334="USD",AB2334*'Parametros'!$B$4,AB2334)</x:f>
        <x:v>0</x:v>
      </x:c>
      <x:c r="AE2334" s="28" t="n">
        <x:f>W2334*X2334*(1-Z2334)</x:f>
        <x:v>0</x:v>
      </x:c>
      <x:c r="AF2334" s="28" t="n">
        <x:f>W2334*AA2334</x:f>
        <x:v>0</x:v>
      </x:c>
      <x:c r="AG2334" s="28" t="n">
        <x:f>AE2334-AF2334</x:f>
        <x:v>0</x:v>
      </x:c>
      <x:c r="AH2334" s="20" t="str">
        <x:f>IF(AE2334&gt;0,AG2334/AE2334,"")</x:f>
      </x:c>
      <x:c r="AI2334" s="28" t="n">
        <x:v>191983.02</x:v>
      </x:c>
      <x:c r="AJ2334" s="28"/>
      <x:c r="AK2334"/>
      <x:c r="AL2334" t="str">
        <x:v>Cancelado</x:v>
      </x:c>
      <x:c r="AM2334" t="str">
        <x:f>IF(W2334&lt;0,"Devuelto",AL2334)</x:f>
        <x:v>Cancelado</x:v>
      </x:c>
      <x:c r="AN2334" t="str">
        <x:v>Tarjeta</x:v>
      </x:c>
      <x:c r="AO2334" s="29" t="str">
        <x:v>Sin observación</x:v>
      </x:c>
      <x:c r="AP2334" t="str">
        <x:f>IF(D2334="","No","Sí")</x:f>
        <x:v>Sí</x:v>
      </x:c>
    </x:row>
    <x:row r="2335">
      <x:c r="A2335" t="n">
        <x:v>2335</x:v>
      </x:c>
      <x:c r="B2335" t="str">
        <x:v>VT0011084</x:v>
      </x:c>
      <x:c r="C2335" t="str">
        <x:v>45337</x:v>
      </x:c>
      <x:c r="D2335" s="27" t="n">
        <x:v>45337</x:v>
      </x:c>
      <x:c r="E2335" t="n">
        <x:f>IF(D2335="","",YEAR(D2335))</x:f>
        <x:v>2024</x:v>
      </x:c>
      <x:c r="F2335" t="n">
        <x:f>IF(D2335="","",MONTH(D2335))</x:f>
        <x:v>2</x:v>
      </x:c>
      <x:c r="G2335" t="str">
        <x:f>IF(D2335="","Fecha no disponible",TEXT(D2335,"mmmm"))</x:f>
        <x:v>February</x:v>
      </x:c>
      <x:c r="H2335" t="str">
        <x:f>IF(D2335="","Fecha no disponible",TEXT(D2335,"yyyy-mm"))</x:f>
        <x:v>2024-02</x:v>
      </x:c>
      <x:c r="I2335" t="str">
        <x:f>IF(D2335="","Fecha no disponible","T"&amp;ROUNDUP(MONTH(D2335)/3,0))</x:f>
        <x:v>T1</x:v>
      </x:c>
      <x:c r="J2335" t="str">
        <x:v>T002</x:v>
      </x:c>
      <x:c r="K2335" t="str">
        <x:v>Tienda La Paz 2</x:v>
      </x:c>
      <x:c r="L2335" t="str">
        <x:v>Mall</x:v>
      </x:c>
      <x:c r="M2335" t="str">
        <x:v>La Paz</x:v>
      </x:c>
      <x:c r="N2335" t="str">
        <x:f>IFERROR(VLOOKUP(M2335,'Mapeos'!$A$4:$B$30,2,FALSE),M2335)</x:f>
        <x:v>La Paz</x:v>
      </x:c>
      <x:c r="O2335" t="str">
        <x:v>C00121</x:v>
      </x:c>
      <x:c r="P2335" t="str">
        <x:v>Empresa</x:v>
      </x:c>
      <x:c r="Q2335" t="str">
        <x:v>P0133</x:v>
      </x:c>
      <x:c r="R2335" t="str">
        <x:v>Deportes</x:v>
      </x:c>
      <x:c r="S2335" t="str">
        <x:v>Marca C</x:v>
      </x:c>
      <x:c r="T2335" t="str">
        <x:v>Tienda</x:v>
      </x:c>
      <x:c r="U2335" t="str">
        <x:f>IFERROR(VLOOKUP(T2335,'Mapeos'!$D$4:$E$25,2,FALSE),T2335)</x:f>
        <x:v>Tienda</x:v>
      </x:c>
      <x:c r="V2335" t="str">
        <x:v>V023</x:v>
      </x:c>
      <x:c r="W2335" t="n">
        <x:v>1</x:v>
      </x:c>
      <x:c r="X2335" s="28" t="n">
        <x:v>115.82</x:v>
      </x:c>
      <x:c r="Y2335" s="20" t="n">
        <x:v>0</x:v>
      </x:c>
      <x:c r="Z2335" s="20" t="n">
        <x:f>IF(Y2335&gt;1,Y2335/100,Y2335)</x:f>
        <x:v>0</x:v>
      </x:c>
      <x:c r="AA2335" s="28" t="n">
        <x:v>90.02</x:v>
      </x:c>
      <x:c r="AB2335" s="28" t="n">
        <x:v>115.82</x:v>
      </x:c>
      <x:c r="AC2335" s="28" t="str">
        <x:v>BOB</x:v>
      </x:c>
      <x:c r="AD2335" s="28" t="n">
        <x:f>IF(AC2335="USD",AB2335*'Parametros'!$B$4,AB2335)</x:f>
        <x:v>115.82</x:v>
      </x:c>
      <x:c r="AE2335" s="28" t="n">
        <x:f>W2335*X2335*(1-Z2335)</x:f>
        <x:v>115.82</x:v>
      </x:c>
      <x:c r="AF2335" s="28" t="n">
        <x:f>W2335*AA2335</x:f>
        <x:v>90.02</x:v>
      </x:c>
      <x:c r="AG2335" s="28" t="n">
        <x:f>AE2335-AF2335</x:f>
        <x:v>25.799999999999997</x:v>
      </x:c>
      <x:c r="AH2335" s="20" t="n">
        <x:f>IF(AE2335&gt;0,AG2335/AE2335,"")</x:f>
        <x:v>0.22275945432567776</x:v>
      </x:c>
      <x:c r="AI2335" s="28" t="n">
        <x:v>143948.82</x:v>
      </x:c>
      <x:c r="AJ2335" s="28"/>
      <x:c r="AK2335"/>
      <x:c r="AL2335" t="str">
        <x:v>Completado</x:v>
      </x:c>
      <x:c r="AM2335" t="str">
        <x:f>IF(W2335&lt;0,"Devuelto",AL2335)</x:f>
        <x:v>Completado</x:v>
      </x:c>
      <x:c r="AN2335" t="str">
        <x:v>QR</x:v>
      </x:c>
      <x:c r="AO2335" s="29" t="str">
        <x:v>Sin observación</x:v>
      </x:c>
      <x:c r="AP2335" t="str">
        <x:f>IF(D2335="","No","Sí")</x:f>
        <x:v>Sí</x:v>
      </x:c>
    </x:row>
    <x:row r="2336">
      <x:c r="A2336" t="n">
        <x:v>2336</x:v>
      </x:c>
      <x:c r="B2336" t="str">
        <x:v>VT0011089</x:v>
      </x:c>
      <x:c r="C2336" t="str">
        <x:v>45552</x:v>
      </x:c>
      <x:c r="D2336" s="27" t="n">
        <x:v>45552</x:v>
      </x:c>
      <x:c r="E2336" t="n">
        <x:f>IF(D2336="","",YEAR(D2336))</x:f>
        <x:v>2024</x:v>
      </x:c>
      <x:c r="F2336" t="n">
        <x:f>IF(D2336="","",MONTH(D2336))</x:f>
        <x:v>9</x:v>
      </x:c>
      <x:c r="G2336" t="str">
        <x:f>IF(D2336="","Fecha no disponible",TEXT(D2336,"mmmm"))</x:f>
        <x:v>September</x:v>
      </x:c>
      <x:c r="H2336" t="str">
        <x:f>IF(D2336="","Fecha no disponible",TEXT(D2336,"yyyy-mm"))</x:f>
        <x:v>2024-09</x:v>
      </x:c>
      <x:c r="I2336" t="str">
        <x:f>IF(D2336="","Fecha no disponible","T"&amp;ROUNDUP(MONTH(D2336)/3,0))</x:f>
        <x:v>T3</x:v>
      </x:c>
      <x:c r="J2336" t="str">
        <x:v>T019</x:v>
      </x:c>
      <x:c r="K2336" t="str">
        <x:v>Tienda Sucre 3</x:v>
      </x:c>
      <x:c r="L2336" t="str">
        <x:v>Centro</x:v>
      </x:c>
      <x:c r="M2336" t="str">
        <x:v>Sucre</x:v>
      </x:c>
      <x:c r="N2336" t="str">
        <x:f>IFERROR(VLOOKUP(M2336,'Mapeos'!$A$4:$B$30,2,FALSE),M2336)</x:f>
        <x:v>Sucre</x:v>
      </x:c>
      <x:c r="O2336" t="str">
        <x:v>C01798</x:v>
      </x:c>
      <x:c r="P2336" t="str">
        <x:v>Masivo</x:v>
      </x:c>
      <x:c r="Q2336" t="str">
        <x:v>P0076</x:v>
      </x:c>
      <x:c r="R2336" t="str">
        <x:v>Hogar</x:v>
      </x:c>
      <x:c r="S2336" t="str">
        <x:v>Marca B</x:v>
      </x:c>
      <x:c r="T2336" t="str">
        <x:v>WhatsApp</x:v>
      </x:c>
      <x:c r="U2336" t="str">
        <x:f>IFERROR(VLOOKUP(T2336,'Mapeos'!$D$4:$E$25,2,FALSE),T2336)</x:f>
        <x:v>WhatsApp</x:v>
      </x:c>
      <x:c r="V2336" t="str">
        <x:v>V015</x:v>
      </x:c>
      <x:c r="W2336" t="n">
        <x:v>0</x:v>
      </x:c>
      <x:c r="X2336" s="28" t="n">
        <x:v>273.75</x:v>
      </x:c>
      <x:c r="Y2336" s="20" t="n">
        <x:v>0</x:v>
      </x:c>
      <x:c r="Z2336" s="20" t="n">
        <x:f>IF(Y2336&gt;1,Y2336/100,Y2336)</x:f>
        <x:v>0</x:v>
      </x:c>
      <x:c r="AA2336" s="28" t="n">
        <x:v>166.79</x:v>
      </x:c>
      <x:c r="AB2336" s="28" t="n">
        <x:v>0</x:v>
      </x:c>
      <x:c r="AC2336" s="28" t="str">
        <x:v>BOB</x:v>
      </x:c>
      <x:c r="AD2336" s="28" t="n">
        <x:f>IF(AC2336="USD",AB2336*'Parametros'!$B$4,AB2336)</x:f>
        <x:v>0</x:v>
      </x:c>
      <x:c r="AE2336" s="28" t="n">
        <x:f>W2336*X2336*(1-Z2336)</x:f>
        <x:v>0</x:v>
      </x:c>
      <x:c r="AF2336" s="28" t="n">
        <x:f>W2336*AA2336</x:f>
        <x:v>0</x:v>
      </x:c>
      <x:c r="AG2336" s="28" t="n">
        <x:f>AE2336-AF2336</x:f>
        <x:v>0</x:v>
      </x:c>
      <x:c r="AH2336" s="20" t="str">
        <x:f>IF(AE2336&gt;0,AG2336/AE2336,"")</x:f>
      </x:c>
      <x:c r="AI2336" s="28" t="n">
        <x:v>94735.12</x:v>
      </x:c>
      <x:c r="AJ2336" s="28"/>
      <x:c r="AK2336"/>
      <x:c r="AL2336" t="str">
        <x:v>Cancelado</x:v>
      </x:c>
      <x:c r="AM2336" t="str">
        <x:f>IF(W2336&lt;0,"Devuelto",AL2336)</x:f>
        <x:v>Cancelado</x:v>
      </x:c>
      <x:c r="AN2336" t="str">
        <x:v>Tarjeta</x:v>
      </x:c>
      <x:c r="AO2336" s="29" t="str">
        <x:v>Sin observación</x:v>
      </x:c>
      <x:c r="AP2336" t="str">
        <x:f>IF(D2336="","No","Sí")</x:f>
        <x:v>Sí</x:v>
      </x:c>
    </x:row>
    <x:row r="2337">
      <x:c r="A2337" t="n">
        <x:v>2337</x:v>
      </x:c>
      <x:c r="B2337" t="str">
        <x:v>VT0011093</x:v>
      </x:c>
      <x:c r="C2337" t="str">
        <x:v>45776</x:v>
      </x:c>
      <x:c r="D2337" s="27" t="n">
        <x:v>45776</x:v>
      </x:c>
      <x:c r="E2337" t="n">
        <x:f>IF(D2337="","",YEAR(D2337))</x:f>
        <x:v>2025</x:v>
      </x:c>
      <x:c r="F2337" t="n">
        <x:f>IF(D2337="","",MONTH(D2337))</x:f>
        <x:v>4</x:v>
      </x:c>
      <x:c r="G2337" t="str">
        <x:f>IF(D2337="","Fecha no disponible",TEXT(D2337,"mmmm"))</x:f>
        <x:v>April</x:v>
      </x:c>
      <x:c r="H2337" t="str">
        <x:f>IF(D2337="","Fecha no disponible",TEXT(D2337,"yyyy-mm"))</x:f>
        <x:v>2025-04</x:v>
      </x:c>
      <x:c r="I2337" t="str">
        <x:f>IF(D2337="","Fecha no disponible","T"&amp;ROUNDUP(MONTH(D2337)/3,0))</x:f>
        <x:v>T2</x:v>
      </x:c>
      <x:c r="J2337" t="str">
        <x:v>T002</x:v>
      </x:c>
      <x:c r="K2337" t="str">
        <x:v>Tienda La Paz 2</x:v>
      </x:c>
      <x:c r="L2337" t="str">
        <x:v>Mall</x:v>
      </x:c>
      <x:c r="M2337" t="str">
        <x:v>La Paz</x:v>
      </x:c>
      <x:c r="N2337" t="str">
        <x:f>IFERROR(VLOOKUP(M2337,'Mapeos'!$A$4:$B$30,2,FALSE),M2337)</x:f>
        <x:v>La Paz</x:v>
      </x:c>
      <x:c r="O2337" t="str">
        <x:v>C01421</x:v>
      </x:c>
      <x:c r="P2337" t="str">
        <x:v>Frecuente</x:v>
      </x:c>
      <x:c r="Q2337" t="str">
        <x:v>P0006</x:v>
      </x:c>
      <x:c r="R2337" t="str">
        <x:v>Deportes</x:v>
      </x:c>
      <x:c r="S2337" t="str">
        <x:v>Marca A</x:v>
      </x:c>
      <x:c r="T2337" t="str">
        <x:v>WhatsApp</x:v>
      </x:c>
      <x:c r="U2337" t="str">
        <x:f>IFERROR(VLOOKUP(T2337,'Mapeos'!$D$4:$E$25,2,FALSE),T2337)</x:f>
        <x:v>WhatsApp</x:v>
      </x:c>
      <x:c r="V2337" t="str">
        <x:v>V028</x:v>
      </x:c>
      <x:c r="W2337" t="n">
        <x:v>1</x:v>
      </x:c>
      <x:c r="X2337" s="28" t="n">
        <x:v>227.08</x:v>
      </x:c>
      <x:c r="Y2337" s="20" t="n">
        <x:v>0.1</x:v>
      </x:c>
      <x:c r="Z2337" s="20" t="n">
        <x:f>IF(Y2337&gt;1,Y2337/100,Y2337)</x:f>
        <x:v>0.1</x:v>
      </x:c>
      <x:c r="AA2337" s="28" t="n">
        <x:v>118.39</x:v>
      </x:c>
      <x:c r="AB2337" s="28" t="n">
        <x:v>204.37</x:v>
      </x:c>
      <x:c r="AC2337" s="28" t="str">
        <x:v>BOB</x:v>
      </x:c>
      <x:c r="AD2337" s="28" t="n">
        <x:f>IF(AC2337="USD",AB2337*'Parametros'!$B$4,AB2337)</x:f>
        <x:v>204.37</x:v>
      </x:c>
      <x:c r="AE2337" s="28" t="n">
        <x:f>W2337*X2337*(1-Z2337)</x:f>
        <x:v>204.372</x:v>
      </x:c>
      <x:c r="AF2337" s="28" t="n">
        <x:f>W2337*AA2337</x:f>
        <x:v>118.39</x:v>
      </x:c>
      <x:c r="AG2337" s="28" t="n">
        <x:f>AE2337-AF2337</x:f>
        <x:v>85.98200000000001</x:v>
      </x:c>
      <x:c r="AH2337" s="20" t="n">
        <x:f>IF(AE2337&gt;0,AG2337/AE2337,"")</x:f>
        <x:v>0.420713209245885</x:v>
      </x:c>
      <x:c r="AI2337" s="28" t="n">
        <x:v>76253.15</x:v>
      </x:c>
      <x:c r="AJ2337" s="28"/>
      <x:c r="AK2337"/>
      <x:c r="AL2337" t="str">
        <x:v>Completado</x:v>
      </x:c>
      <x:c r="AM2337" t="str">
        <x:f>IF(W2337&lt;0,"Devuelto",AL2337)</x:f>
        <x:v>Completado</x:v>
      </x:c>
      <x:c r="AN2337" t="str">
        <x:v>Transferencia</x:v>
      </x:c>
      <x:c r="AO2337" s="29" t="str">
        <x:v>Sin observación</x:v>
      </x:c>
      <x:c r="AP2337" t="str">
        <x:f>IF(D2337="","No","Sí")</x:f>
        <x:v>Sí</x:v>
      </x:c>
    </x:row>
    <x:row r="2338">
      <x:c r="A2338" t="n">
        <x:v>2338</x:v>
      </x:c>
      <x:c r="B2338" t="str">
        <x:v>VT0011098</x:v>
      </x:c>
      <x:c r="C2338" t="str">
        <x:v>45812</x:v>
      </x:c>
      <x:c r="D2338" s="27" t="n">
        <x:v>45812</x:v>
      </x:c>
      <x:c r="E2338" t="n">
        <x:f>IF(D2338="","",YEAR(D2338))</x:f>
        <x:v>2025</x:v>
      </x:c>
      <x:c r="F2338" t="n">
        <x:f>IF(D2338="","",MONTH(D2338))</x:f>
        <x:v>6</x:v>
      </x:c>
      <x:c r="G2338" t="str">
        <x:f>IF(D2338="","Fecha no disponible",TEXT(D2338,"mmmm"))</x:f>
        <x:v>June</x:v>
      </x:c>
      <x:c r="H2338" t="str">
        <x:f>IF(D2338="","Fecha no disponible",TEXT(D2338,"yyyy-mm"))</x:f>
        <x:v>2025-06</x:v>
      </x:c>
      <x:c r="I2338" t="str">
        <x:f>IF(D2338="","Fecha no disponible","T"&amp;ROUNDUP(MONTH(D2338)/3,0))</x:f>
        <x:v>T2</x:v>
      </x:c>
      <x:c r="J2338" t="str">
        <x:v>T014</x:v>
      </x:c>
      <x:c r="K2338" t="str">
        <x:v>Tienda Potosí 2</x:v>
      </x:c>
      <x:c r="L2338" t="str">
        <x:v>Barrio</x:v>
      </x:c>
      <x:c r="M2338" t="str">
        <x:v>Potosí</x:v>
      </x:c>
      <x:c r="N2338" t="str">
        <x:f>IFERROR(VLOOKUP(M2338,'Mapeos'!$A$4:$B$30,2,FALSE),M2338)</x:f>
        <x:v>Potosí</x:v>
      </x:c>
      <x:c r="O2338" t="str">
        <x:v>C01083</x:v>
      </x:c>
      <x:c r="P2338" t="str">
        <x:v>Empresa</x:v>
      </x:c>
      <x:c r="Q2338" t="str">
        <x:v>P0078</x:v>
      </x:c>
      <x:c r="R2338" t="str">
        <x:v>Cuidado Personal</x:v>
      </x:c>
      <x:c r="S2338" t="str">
        <x:v>Marca B</x:v>
      </x:c>
      <x:c r="T2338" t="str">
        <x:v>Tienda</x:v>
      </x:c>
      <x:c r="U2338" t="str">
        <x:f>IFERROR(VLOOKUP(T2338,'Mapeos'!$D$4:$E$25,2,FALSE),T2338)</x:f>
        <x:v>Tienda</x:v>
      </x:c>
      <x:c r="V2338" t="str">
        <x:v>V015</x:v>
      </x:c>
      <x:c r="W2338" t="n">
        <x:v>1</x:v>
      </x:c>
      <x:c r="X2338" s="28" t="n">
        <x:v>90.51</x:v>
      </x:c>
      <x:c r="Y2338" s="20" t="n">
        <x:v>0.1</x:v>
      </x:c>
      <x:c r="Z2338" s="20" t="n">
        <x:f>IF(Y2338&gt;1,Y2338/100,Y2338)</x:f>
        <x:v>0.1</x:v>
      </x:c>
      <x:c r="AA2338" s="28" t="n">
        <x:v>50.86</x:v>
      </x:c>
      <x:c r="AB2338" s="28" t="n">
        <x:v>81.46</x:v>
      </x:c>
      <x:c r="AC2338" s="28" t="str">
        <x:v>BOB</x:v>
      </x:c>
      <x:c r="AD2338" s="28" t="n">
        <x:f>IF(AC2338="USD",AB2338*'Parametros'!$B$4,AB2338)</x:f>
        <x:v>81.46</x:v>
      </x:c>
      <x:c r="AE2338" s="28" t="n">
        <x:f>W2338*X2338*(1-Z2338)</x:f>
        <x:v>81.459</x:v>
      </x:c>
      <x:c r="AF2338" s="28" t="n">
        <x:f>W2338*AA2338</x:f>
        <x:v>50.86</x:v>
      </x:c>
      <x:c r="AG2338" s="28" t="n">
        <x:f>AE2338-AF2338</x:f>
        <x:v>30.599000000000004</x:v>
      </x:c>
      <x:c r="AH2338" s="20" t="n">
        <x:f>IF(AE2338&gt;0,AG2338/AE2338,"")</x:f>
        <x:v>0.37563682343264715</x:v>
      </x:c>
      <x:c r="AI2338" s="28" t="n">
        <x:v>182108.66</x:v>
      </x:c>
      <x:c r="AJ2338" s="28"/>
      <x:c r="AK2338"/>
      <x:c r="AL2338" t="str">
        <x:v>Completado</x:v>
      </x:c>
      <x:c r="AM2338" t="str">
        <x:f>IF(W2338&lt;0,"Devuelto",AL2338)</x:f>
        <x:v>Completado</x:v>
      </x:c>
      <x:c r="AN2338" t="str">
        <x:v>Transferencia</x:v>
      </x:c>
      <x:c r="AO2338" s="29" t="str">
        <x:v>Sin observación</x:v>
      </x:c>
      <x:c r="AP2338" t="str">
        <x:f>IF(D2338="","No","Sí")</x:f>
        <x:v>Sí</x:v>
      </x:c>
    </x:row>
    <x:row r="2339">
      <x:c r="A2339" t="n">
        <x:v>2339</x:v>
      </x:c>
      <x:c r="B2339" t="str">
        <x:v>VT0011103</x:v>
      </x:c>
      <x:c r="C2339" t="str">
        <x:v>45855</x:v>
      </x:c>
      <x:c r="D2339" s="27" t="n">
        <x:v>45855</x:v>
      </x:c>
      <x:c r="E2339" t="n">
        <x:f>IF(D2339="","",YEAR(D2339))</x:f>
        <x:v>2025</x:v>
      </x:c>
      <x:c r="F2339" t="n">
        <x:f>IF(D2339="","",MONTH(D2339))</x:f>
        <x:v>7</x:v>
      </x:c>
      <x:c r="G2339" t="str">
        <x:f>IF(D2339="","Fecha no disponible",TEXT(D2339,"mmmm"))</x:f>
        <x:v>July</x:v>
      </x:c>
      <x:c r="H2339" t="str">
        <x:f>IF(D2339="","Fecha no disponible",TEXT(D2339,"yyyy-mm"))</x:f>
        <x:v>2025-07</x:v>
      </x:c>
      <x:c r="I2339" t="str">
        <x:f>IF(D2339="","Fecha no disponible","T"&amp;ROUNDUP(MONTH(D2339)/3,0))</x:f>
        <x:v>T3</x:v>
      </x:c>
      <x:c r="J2339" t="str">
        <x:v>T006</x:v>
      </x:c>
      <x:c r="K2339" t="str">
        <x:v>Tienda Santa Cruz 2</x:v>
      </x:c>
      <x:c r="L2339" t="str">
        <x:v>Mall</x:v>
      </x:c>
      <x:c r="M2339" t="str">
        <x:v>Santa Cruz</x:v>
      </x:c>
      <x:c r="N2339" t="str">
        <x:f>IFERROR(VLOOKUP(M2339,'Mapeos'!$A$4:$B$30,2,FALSE),M2339)</x:f>
        <x:v>Santa Cruz</x:v>
      </x:c>
      <x:c r="O2339" t="str">
        <x:v>C01358</x:v>
      </x:c>
      <x:c r="P2339" t="str">
        <x:v>Premium</x:v>
      </x:c>
      <x:c r="Q2339" t="str">
        <x:v>P0071</x:v>
      </x:c>
      <x:c r="R2339" t="str">
        <x:v>Hogar</x:v>
      </x:c>
      <x:c r="S2339" t="str">
        <x:v>Marca D</x:v>
      </x:c>
      <x:c r="T2339" t="str">
        <x:v>Tienda</x:v>
      </x:c>
      <x:c r="U2339" t="str">
        <x:f>IFERROR(VLOOKUP(T2339,'Mapeos'!$D$4:$E$25,2,FALSE),T2339)</x:f>
        <x:v>Tienda</x:v>
      </x:c>
      <x:c r="V2339" t="str">
        <x:v>V008</x:v>
      </x:c>
      <x:c r="W2339" t="n">
        <x:v>1</x:v>
      </x:c>
      <x:c r="X2339" s="28" t="n">
        <x:v>208.05</x:v>
      </x:c>
      <x:c r="Y2339" s="20" t="n">
        <x:v>0.05</x:v>
      </x:c>
      <x:c r="Z2339" s="20" t="n">
        <x:f>IF(Y2339&gt;1,Y2339/100,Y2339)</x:f>
        <x:v>0.05</x:v>
      </x:c>
      <x:c r="AA2339" s="28" t="n">
        <x:v>134.6</x:v>
      </x:c>
      <x:c r="AB2339" s="28" t="n">
        <x:v>197.65</x:v>
      </x:c>
      <x:c r="AC2339" s="28" t="str">
        <x:v>BOB</x:v>
      </x:c>
      <x:c r="AD2339" s="28" t="n">
        <x:f>IF(AC2339="USD",AB2339*'Parametros'!$B$4,AB2339)</x:f>
        <x:v>197.65</x:v>
      </x:c>
      <x:c r="AE2339" s="28" t="n">
        <x:f>W2339*X2339*(1-Z2339)</x:f>
        <x:v>197.6475</x:v>
      </x:c>
      <x:c r="AF2339" s="28" t="n">
        <x:f>W2339*AA2339</x:f>
        <x:v>134.6</x:v>
      </x:c>
      <x:c r="AG2339" s="28" t="n">
        <x:f>AE2339-AF2339</x:f>
        <x:v>63.047500000000014</x:v>
      </x:c>
      <x:c r="AH2339" s="20" t="n">
        <x:f>IF(AE2339&gt;0,AG2339/AE2339,"")</x:f>
        <x:v>0.31898961535056103</x:v>
      </x:c>
      <x:c r="AI2339" s="28" t="n">
        <x:v>164465.29</x:v>
      </x:c>
      <x:c r="AJ2339" s="28"/>
      <x:c r="AK2339"/>
      <x:c r="AL2339" t="str">
        <x:v>Completado</x:v>
      </x:c>
      <x:c r="AM2339" t="str">
        <x:f>IF(W2339&lt;0,"Devuelto",AL2339)</x:f>
        <x:v>Completado</x:v>
      </x:c>
      <x:c r="AN2339" t="str">
        <x:v>QR</x:v>
      </x:c>
      <x:c r="AO2339" s="29" t="str">
        <x:v>Sin observación</x:v>
      </x:c>
      <x:c r="AP2339" t="str">
        <x:f>IF(D2339="","No","Sí")</x:f>
        <x:v>Sí</x:v>
      </x:c>
    </x:row>
    <x:row r="2340">
      <x:c r="A2340" t="n">
        <x:v>2340</x:v>
      </x:c>
      <x:c r="B2340" t="str">
        <x:v>VT0011108</x:v>
      </x:c>
      <x:c r="C2340" t="str">
        <x:v>45338</x:v>
      </x:c>
      <x:c r="D2340" s="27" t="n">
        <x:v>45338</x:v>
      </x:c>
      <x:c r="E2340" t="n">
        <x:f>IF(D2340="","",YEAR(D2340))</x:f>
        <x:v>2024</x:v>
      </x:c>
      <x:c r="F2340" t="n">
        <x:f>IF(D2340="","",MONTH(D2340))</x:f>
        <x:v>2</x:v>
      </x:c>
      <x:c r="G2340" t="str">
        <x:f>IF(D2340="","Fecha no disponible",TEXT(D2340,"mmmm"))</x:f>
        <x:v>February</x:v>
      </x:c>
      <x:c r="H2340" t="str">
        <x:f>IF(D2340="","Fecha no disponible",TEXT(D2340,"yyyy-mm"))</x:f>
        <x:v>2024-02</x:v>
      </x:c>
      <x:c r="I2340" t="str">
        <x:f>IF(D2340="","Fecha no disponible","T"&amp;ROUNDUP(MONTH(D2340)/3,0))</x:f>
        <x:v>T1</x:v>
      </x:c>
      <x:c r="J2340" t="str">
        <x:v>T014</x:v>
      </x:c>
      <x:c r="K2340" t="str">
        <x:v>Tienda Potosí 2</x:v>
      </x:c>
      <x:c r="L2340" t="str">
        <x:v>Barrio</x:v>
      </x:c>
      <x:c r="M2340" t="str">
        <x:v>Potosí</x:v>
      </x:c>
      <x:c r="N2340" t="str">
        <x:f>IFERROR(VLOOKUP(M2340,'Mapeos'!$A$4:$B$30,2,FALSE),M2340)</x:f>
        <x:v>Potosí</x:v>
      </x:c>
      <x:c r="O2340" t="str">
        <x:v>C00613</x:v>
      </x:c>
      <x:c r="P2340" t="str">
        <x:v>Premium</x:v>
      </x:c>
      <x:c r="Q2340" t="str">
        <x:v>P0082</x:v>
      </x:c>
      <x:c r="R2340" t="str">
        <x:v>Hogar</x:v>
      </x:c>
      <x:c r="S2340" t="str">
        <x:v>Marca C</x:v>
      </x:c>
      <x:c r="T2340" t="str">
        <x:v>Tienda</x:v>
      </x:c>
      <x:c r="U2340" t="str">
        <x:f>IFERROR(VLOOKUP(T2340,'Mapeos'!$D$4:$E$25,2,FALSE),T2340)</x:f>
        <x:v>Tienda</x:v>
      </x:c>
      <x:c r="V2340" t="str">
        <x:v>V039</x:v>
      </x:c>
      <x:c r="W2340" t="n">
        <x:v>2</x:v>
      </x:c>
      <x:c r="X2340" s="28" t="n">
        <x:v>187.32</x:v>
      </x:c>
      <x:c r="Y2340" s="20" t="n">
        <x:v>0.05</x:v>
      </x:c>
      <x:c r="Z2340" s="20" t="n">
        <x:f>IF(Y2340&gt;1,Y2340/100,Y2340)</x:f>
        <x:v>0.05</x:v>
      </x:c>
      <x:c r="AA2340" s="28" t="n">
        <x:v>98.63</x:v>
      </x:c>
      <x:c r="AB2340" s="28" t="n">
        <x:v>355.91</x:v>
      </x:c>
      <x:c r="AC2340" s="28" t="str">
        <x:v>BOB</x:v>
      </x:c>
      <x:c r="AD2340" s="28" t="n">
        <x:f>IF(AC2340="USD",AB2340*'Parametros'!$B$4,AB2340)</x:f>
        <x:v>355.91</x:v>
      </x:c>
      <x:c r="AE2340" s="28" t="n">
        <x:f>W2340*X2340*(1-Z2340)</x:f>
        <x:v>355.90799999999996</x:v>
      </x:c>
      <x:c r="AF2340" s="28" t="n">
        <x:f>W2340*AA2340</x:f>
        <x:v>197.26</x:v>
      </x:c>
      <x:c r="AG2340" s="28" t="n">
        <x:f>AE2340-AF2340</x:f>
        <x:v>158.64799999999997</x:v>
      </x:c>
      <x:c r="AH2340" s="20" t="n">
        <x:f>IF(AE2340&gt;0,AG2340/AE2340,"")</x:f>
        <x:v>0.44575564471717405</x:v>
      </x:c>
      <x:c r="AI2340" s="28" t="n">
        <x:v>156754.05</x:v>
      </x:c>
      <x:c r="AJ2340" s="28"/>
      <x:c r="AK2340"/>
      <x:c r="AL2340" t="str">
        <x:v>Completado</x:v>
      </x:c>
      <x:c r="AM2340" t="str">
        <x:f>IF(W2340&lt;0,"Devuelto",AL2340)</x:f>
        <x:v>Completado</x:v>
      </x:c>
      <x:c r="AN2340" t="str">
        <x:v>Efectivo</x:v>
      </x:c>
      <x:c r="AO2340" s="29" t="str">
        <x:v>Sin observación</x:v>
      </x:c>
      <x:c r="AP2340" t="str">
        <x:f>IF(D2340="","No","Sí")</x:f>
        <x:v>Sí</x:v>
      </x:c>
    </x:row>
    <x:row r="2341">
      <x:c r="A2341" t="n">
        <x:v>2341</x:v>
      </x:c>
      <x:c r="B2341" t="str">
        <x:v>VT0011112</x:v>
      </x:c>
      <x:c r="C2341" t="str">
        <x:v>45840</x:v>
      </x:c>
      <x:c r="D2341" s="27" t="n">
        <x:v>45840</x:v>
      </x:c>
      <x:c r="E2341" t="n">
        <x:f>IF(D2341="","",YEAR(D2341))</x:f>
        <x:v>2025</x:v>
      </x:c>
      <x:c r="F2341" t="n">
        <x:f>IF(D2341="","",MONTH(D2341))</x:f>
        <x:v>7</x:v>
      </x:c>
      <x:c r="G2341" t="str">
        <x:f>IF(D2341="","Fecha no disponible",TEXT(D2341,"mmmm"))</x:f>
        <x:v>July</x:v>
      </x:c>
      <x:c r="H2341" t="str">
        <x:f>IF(D2341="","Fecha no disponible",TEXT(D2341,"yyyy-mm"))</x:f>
        <x:v>2025-07</x:v>
      </x:c>
      <x:c r="I2341" t="str">
        <x:f>IF(D2341="","Fecha no disponible","T"&amp;ROUNDUP(MONTH(D2341)/3,0))</x:f>
        <x:v>T3</x:v>
      </x:c>
      <x:c r="J2341" t="str">
        <x:v>T006</x:v>
      </x:c>
      <x:c r="K2341" t="str">
        <x:v>Tienda Santa Cruz 2</x:v>
      </x:c>
      <x:c r="L2341" t="str">
        <x:v>Mall</x:v>
      </x:c>
      <x:c r="M2341" t="str">
        <x:v>Santa Cruz</x:v>
      </x:c>
      <x:c r="N2341" t="str">
        <x:f>IFERROR(VLOOKUP(M2341,'Mapeos'!$A$4:$B$30,2,FALSE),M2341)</x:f>
        <x:v>Santa Cruz</x:v>
      </x:c>
      <x:c r="O2341" t="str">
        <x:v>C00988</x:v>
      </x:c>
      <x:c r="P2341" t="str">
        <x:v>Empresa</x:v>
      </x:c>
      <x:c r="Q2341" t="str">
        <x:v>P0061</x:v>
      </x:c>
      <x:c r="R2341" t="str">
        <x:v>Deportes</x:v>
      </x:c>
      <x:c r="S2341" t="str">
        <x:v>Marca C</x:v>
      </x:c>
      <x:c r="T2341" t="str">
        <x:v>Tienda</x:v>
      </x:c>
      <x:c r="U2341" t="str">
        <x:f>IFERROR(VLOOKUP(T2341,'Mapeos'!$D$4:$E$25,2,FALSE),T2341)</x:f>
        <x:v>Tienda</x:v>
      </x:c>
      <x:c r="V2341" t="str">
        <x:v>V007</x:v>
      </x:c>
      <x:c r="W2341" t="n">
        <x:v>-1</x:v>
      </x:c>
      <x:c r="X2341" s="28" t="n">
        <x:v>282.4</x:v>
      </x:c>
      <x:c r="Y2341" s="20" t="n">
        <x:v>0.05</x:v>
      </x:c>
      <x:c r="Z2341" s="20" t="n">
        <x:f>IF(Y2341&gt;1,Y2341/100,Y2341)</x:f>
        <x:v>0.05</x:v>
      </x:c>
      <x:c r="AA2341" s="28" t="n">
        <x:v>150.39</x:v>
      </x:c>
      <x:c r="AB2341" s="28" t="n">
        <x:v>-268.28</x:v>
      </x:c>
      <x:c r="AC2341" s="28" t="str">
        <x:v>BOB</x:v>
      </x:c>
      <x:c r="AD2341" s="28" t="n">
        <x:f>IF(AC2341="USD",AB2341*'Parametros'!$B$4,AB2341)</x:f>
        <x:v>-268.28</x:v>
      </x:c>
      <x:c r="AE2341" s="28" t="n">
        <x:f>W2341*X2341*(1-Z2341)</x:f>
        <x:v>-268.28</x:v>
      </x:c>
      <x:c r="AF2341" s="28" t="n">
        <x:f>W2341*AA2341</x:f>
        <x:v>-150.39</x:v>
      </x:c>
      <x:c r="AG2341" s="28" t="n">
        <x:f>AE2341-AF2341</x:f>
        <x:v>-117.88999999999999</x:v>
      </x:c>
      <x:c r="AH2341" s="20" t="str">
        <x:f>IF(AE2341&gt;0,AG2341/AE2341,"")</x:f>
      </x:c>
      <x:c r="AI2341" s="28" t="n">
        <x:v>164465.29</x:v>
      </x:c>
      <x:c r="AJ2341" s="28"/>
      <x:c r="AK2341"/>
      <x:c r="AL2341" t="str">
        <x:v>Devuelto</x:v>
      </x:c>
      <x:c r="AM2341" t="str">
        <x:f>IF(W2341&lt;0,"Devuelto",AL2341)</x:f>
        <x:v>Devuelto</x:v>
      </x:c>
      <x:c r="AN2341" t="str">
        <x:v>Efectivo</x:v>
      </x:c>
      <x:c r="AO2341" s="29" t="str">
        <x:v>Sin observación</x:v>
      </x:c>
      <x:c r="AP2341" t="str">
        <x:f>IF(D2341="","No","Sí")</x:f>
        <x:v>Sí</x:v>
      </x:c>
    </x:row>
    <x:row r="2342">
      <x:c r="A2342" t="n">
        <x:v>2342</x:v>
      </x:c>
      <x:c r="B2342" t="str">
        <x:v>VT0011117</x:v>
      </x:c>
      <x:c r="C2342" t="str">
        <x:v>45644</x:v>
      </x:c>
      <x:c r="D2342" s="27" t="n">
        <x:v>45644</x:v>
      </x:c>
      <x:c r="E2342" t="n">
        <x:f>IF(D2342="","",YEAR(D2342))</x:f>
        <x:v>2024</x:v>
      </x:c>
      <x:c r="F2342" t="n">
        <x:f>IF(D2342="","",MONTH(D2342))</x:f>
        <x:v>12</x:v>
      </x:c>
      <x:c r="G2342" t="str">
        <x:f>IF(D2342="","Fecha no disponible",TEXT(D2342,"mmmm"))</x:f>
        <x:v>December</x:v>
      </x:c>
      <x:c r="H2342" t="str">
        <x:f>IF(D2342="","Fecha no disponible",TEXT(D2342,"yyyy-mm"))</x:f>
        <x:v>2024-12</x:v>
      </x:c>
      <x:c r="I2342" t="str">
        <x:f>IF(D2342="","Fecha no disponible","T"&amp;ROUNDUP(MONTH(D2342)/3,0))</x:f>
        <x:v>T4</x:v>
      </x:c>
      <x:c r="J2342" t="str">
        <x:v>T013</x:v>
      </x:c>
      <x:c r="K2342" t="str">
        <x:v>Tienda Potosí 1</x:v>
      </x:c>
      <x:c r="L2342" t="str">
        <x:v>Centro</x:v>
      </x:c>
      <x:c r="M2342" t="str">
        <x:v>Potosí</x:v>
      </x:c>
      <x:c r="N2342" t="str">
        <x:f>IFERROR(VLOOKUP(M2342,'Mapeos'!$A$4:$B$30,2,FALSE),M2342)</x:f>
        <x:v>Potosí</x:v>
      </x:c>
      <x:c r="O2342" t="str">
        <x:v>C00986</x:v>
      </x:c>
      <x:c r="P2342" t="str">
        <x:v>Premium</x:v>
      </x:c>
      <x:c r="Q2342" t="str">
        <x:v>P0022</x:v>
      </x:c>
      <x:c r="R2342" t="str">
        <x:v>Cuidado Personal</x:v>
      </x:c>
      <x:c r="S2342" t="str">
        <x:v>Marca D</x:v>
      </x:c>
      <x:c r="T2342" t="str">
        <x:v>Marketplace</x:v>
      </x:c>
      <x:c r="U2342" t="str">
        <x:f>IFERROR(VLOOKUP(T2342,'Mapeos'!$D$4:$E$25,2,FALSE),T2342)</x:f>
        <x:v>Marketplace</x:v>
      </x:c>
      <x:c r="V2342" t="str">
        <x:v>V002</x:v>
      </x:c>
      <x:c r="W2342" t="n">
        <x:v>1</x:v>
      </x:c>
      <x:c r="X2342" s="28" t="n">
        <x:v>56.24</x:v>
      </x:c>
      <x:c r="Y2342" s="20" t="n">
        <x:v>0.05</x:v>
      </x:c>
      <x:c r="Z2342" s="20" t="n">
        <x:f>IF(Y2342&gt;1,Y2342/100,Y2342)</x:f>
        <x:v>0.05</x:v>
      </x:c>
      <x:c r="AA2342" s="28" t="n">
        <x:v>39.8</x:v>
      </x:c>
      <x:c r="AB2342" s="28" t="n">
        <x:v>53.43</x:v>
      </x:c>
      <x:c r="AC2342" s="28" t="str">
        <x:v>BOB</x:v>
      </x:c>
      <x:c r="AD2342" s="28" t="n">
        <x:f>IF(AC2342="USD",AB2342*'Parametros'!$B$4,AB2342)</x:f>
        <x:v>53.43</x:v>
      </x:c>
      <x:c r="AE2342" s="28" t="n">
        <x:f>W2342*X2342*(1-Z2342)</x:f>
        <x:v>53.428</x:v>
      </x:c>
      <x:c r="AF2342" s="28" t="n">
        <x:f>W2342*AA2342</x:f>
        <x:v>39.8</x:v>
      </x:c>
      <x:c r="AG2342" s="28" t="n">
        <x:f>AE2342-AF2342</x:f>
        <x:v>13.628</x:v>
      </x:c>
      <x:c r="AH2342" s="20" t="n">
        <x:f>IF(AE2342&gt;0,AG2342/AE2342,"")</x:f>
        <x:v>0.25507224676199747</x:v>
      </x:c>
      <x:c r="AI2342" s="28" t="n">
        <x:v>65168.83</x:v>
      </x:c>
      <x:c r="AJ2342" s="28"/>
      <x:c r="AK2342"/>
      <x:c r="AL2342" t="str">
        <x:v>Completado</x:v>
      </x:c>
      <x:c r="AM2342" t="str">
        <x:f>IF(W2342&lt;0,"Devuelto",AL2342)</x:f>
        <x:v>Completado</x:v>
      </x:c>
      <x:c r="AN2342" t="str">
        <x:v>Tarjeta</x:v>
      </x:c>
      <x:c r="AO2342" s="29" t="str">
        <x:v>Sin observación</x:v>
      </x:c>
      <x:c r="AP2342" t="str">
        <x:f>IF(D2342="","No","Sí")</x:f>
        <x:v>Sí</x:v>
      </x:c>
    </x:row>
    <x:row r="2343">
      <x:c r="A2343" t="n">
        <x:v>2343</x:v>
      </x:c>
      <x:c r="B2343" t="str">
        <x:v>VT0011122</x:v>
      </x:c>
      <x:c r="C2343" t="str">
        <x:v>45925</x:v>
      </x:c>
      <x:c r="D2343" s="27" t="n">
        <x:v>45925</x:v>
      </x:c>
      <x:c r="E2343" t="n">
        <x:f>IF(D2343="","",YEAR(D2343))</x:f>
        <x:v>2025</x:v>
      </x:c>
      <x:c r="F2343" t="n">
        <x:f>IF(D2343="","",MONTH(D2343))</x:f>
        <x:v>9</x:v>
      </x:c>
      <x:c r="G2343" t="str">
        <x:f>IF(D2343="","Fecha no disponible",TEXT(D2343,"mmmm"))</x:f>
        <x:v>September</x:v>
      </x:c>
      <x:c r="H2343" t="str">
        <x:f>IF(D2343="","Fecha no disponible",TEXT(D2343,"yyyy-mm"))</x:f>
        <x:v>2025-09</x:v>
      </x:c>
      <x:c r="I2343" t="str">
        <x:f>IF(D2343="","Fecha no disponible","T"&amp;ROUNDUP(MONTH(D2343)/3,0))</x:f>
        <x:v>T3</x:v>
      </x:c>
      <x:c r="J2343" t="str">
        <x:v>T017</x:v>
      </x:c>
      <x:c r="K2343" t="str">
        <x:v>Tienda Sucre 1</x:v>
      </x:c>
      <x:c r="L2343" t="str">
        <x:v>Centro</x:v>
      </x:c>
      <x:c r="M2343" t="str">
        <x:v>Sucre</x:v>
      </x:c>
      <x:c r="N2343" t="str">
        <x:f>IFERROR(VLOOKUP(M2343,'Mapeos'!$A$4:$B$30,2,FALSE),M2343)</x:f>
        <x:v>Sucre</x:v>
      </x:c>
      <x:c r="O2343" t="str">
        <x:v>C00942</x:v>
      </x:c>
      <x:c r="P2343" t="str">
        <x:v>Premium</x:v>
      </x:c>
      <x:c r="Q2343" t="str">
        <x:v>P0085</x:v>
      </x:c>
      <x:c r="R2343" t="str">
        <x:v>Cuidado Personal</x:v>
      </x:c>
      <x:c r="S2343" t="str">
        <x:v>Marca D</x:v>
      </x:c>
      <x:c r="T2343" t="str">
        <x:v>E-commerce</x:v>
      </x:c>
      <x:c r="U2343" t="str">
        <x:f>IFERROR(VLOOKUP(T2343,'Mapeos'!$D$4:$E$25,2,FALSE),T2343)</x:f>
        <x:v>E-commerce</x:v>
      </x:c>
      <x:c r="V2343" t="str">
        <x:v>V002</x:v>
      </x:c>
      <x:c r="W2343" t="n">
        <x:v>1</x:v>
      </x:c>
      <x:c r="X2343" s="28" t="n">
        <x:v>66.72</x:v>
      </x:c>
      <x:c r="Y2343" s="20" t="n">
        <x:v>0.05</x:v>
      </x:c>
      <x:c r="Z2343" s="20" t="n">
        <x:f>IF(Y2343&gt;1,Y2343/100,Y2343)</x:f>
        <x:v>0.05</x:v>
      </x:c>
      <x:c r="AA2343" s="28" t="n">
        <x:v>45.61</x:v>
      </x:c>
      <x:c r="AB2343" s="28" t="n">
        <x:v>63.38</x:v>
      </x:c>
      <x:c r="AC2343" s="28" t="str">
        <x:v>BOB</x:v>
      </x:c>
      <x:c r="AD2343" s="28" t="n">
        <x:f>IF(AC2343="USD",AB2343*'Parametros'!$B$4,AB2343)</x:f>
        <x:v>63.38</x:v>
      </x:c>
      <x:c r="AE2343" s="28" t="n">
        <x:f>W2343*X2343*(1-Z2343)</x:f>
        <x:v>63.38399999999999</x:v>
      </x:c>
      <x:c r="AF2343" s="28" t="n">
        <x:f>W2343*AA2343</x:f>
        <x:v>45.61</x:v>
      </x:c>
      <x:c r="AG2343" s="28" t="n">
        <x:f>AE2343-AF2343</x:f>
        <x:v>17.773999999999994</x:v>
      </x:c>
      <x:c r="AH2343" s="20" t="n">
        <x:f>IF(AE2343&gt;0,AG2343/AE2343,"")</x:f>
        <x:v>0.28041777104632076</x:v>
      </x:c>
      <x:c r="AI2343" s="28" t="n">
        <x:v>66249.36</x:v>
      </x:c>
      <x:c r="AJ2343" s="28"/>
      <x:c r="AK2343"/>
      <x:c r="AL2343" t="str">
        <x:v>Completado</x:v>
      </x:c>
      <x:c r="AM2343" t="str">
        <x:f>IF(W2343&lt;0,"Devuelto",AL2343)</x:f>
        <x:v>Completado</x:v>
      </x:c>
      <x:c r="AN2343" t="str">
        <x:v>Tarjeta</x:v>
      </x:c>
      <x:c r="AO2343" s="29" t="str">
        <x:v>Sin observación</x:v>
      </x:c>
      <x:c r="AP2343" t="str">
        <x:f>IF(D2343="","No","Sí")</x:f>
        <x:v>Sí</x:v>
      </x:c>
    </x:row>
    <x:row r="2344">
      <x:c r="A2344" t="n">
        <x:v>2344</x:v>
      </x:c>
      <x:c r="B2344" t="str">
        <x:v>VT0011127</x:v>
      </x:c>
      <x:c r="C2344" t="str">
        <x:v>46199</x:v>
      </x:c>
      <x:c r="D2344" s="27" t="n">
        <x:v>46199</x:v>
      </x:c>
      <x:c r="E2344" t="n">
        <x:f>IF(D2344="","",YEAR(D2344))</x:f>
        <x:v>2026</x:v>
      </x:c>
      <x:c r="F2344" t="n">
        <x:f>IF(D2344="","",MONTH(D2344))</x:f>
        <x:v>6</x:v>
      </x:c>
      <x:c r="G2344" t="str">
        <x:f>IF(D2344="","Fecha no disponible",TEXT(D2344,"mmmm"))</x:f>
        <x:v>June</x:v>
      </x:c>
      <x:c r="H2344" t="str">
        <x:f>IF(D2344="","Fecha no disponible",TEXT(D2344,"yyyy-mm"))</x:f>
        <x:v>2026-06</x:v>
      </x:c>
      <x:c r="I2344" t="str">
        <x:f>IF(D2344="","Fecha no disponible","T"&amp;ROUNDUP(MONTH(D2344)/3,0))</x:f>
        <x:v>T2</x:v>
      </x:c>
      <x:c r="J2344" t="str">
        <x:v>T012</x:v>
      </x:c>
      <x:c r="K2344" t="str">
        <x:v>Tienda Cochabamba 4</x:v>
      </x:c>
      <x:c r="L2344" t="str">
        <x:v>Centro</x:v>
      </x:c>
      <x:c r="M2344" t="str">
        <x:v>Cochabamba</x:v>
      </x:c>
      <x:c r="N2344" t="str">
        <x:f>IFERROR(VLOOKUP(M2344,'Mapeos'!$A$4:$B$30,2,FALSE),M2344)</x:f>
        <x:v>Cochabamba</x:v>
      </x:c>
      <x:c r="O2344" t="str">
        <x:v>C00463</x:v>
      </x:c>
      <x:c r="P2344" t="str">
        <x:v>Premium</x:v>
      </x:c>
      <x:c r="Q2344" t="str">
        <x:v>P0059</x:v>
      </x:c>
      <x:c r="R2344" t="str">
        <x:v>Cuidado Personal</x:v>
      </x:c>
      <x:c r="S2344" t="str">
        <x:v>Marca D</x:v>
      </x:c>
      <x:c r="T2344" t="str">
        <x:v>Marketplace</x:v>
      </x:c>
      <x:c r="U2344" t="str">
        <x:f>IFERROR(VLOOKUP(T2344,'Mapeos'!$D$4:$E$25,2,FALSE),T2344)</x:f>
        <x:v>Marketplace</x:v>
      </x:c>
      <x:c r="V2344" t="str">
        <x:v>V027</x:v>
      </x:c>
      <x:c r="W2344" t="n">
        <x:v>4</x:v>
      </x:c>
      <x:c r="X2344" s="28" t="n">
        <x:v>89.7</x:v>
      </x:c>
      <x:c r="Y2344" s="20" t="n">
        <x:v>0.05</x:v>
      </x:c>
      <x:c r="Z2344" s="20" t="n">
        <x:f>IF(Y2344&gt;1,Y2344/100,Y2344)</x:f>
        <x:v>0.05</x:v>
      </x:c>
      <x:c r="AA2344" s="28" t="n">
        <x:v>45.39</x:v>
      </x:c>
      <x:c r="AB2344" s="28" t="n">
        <x:v>340.86</x:v>
      </x:c>
      <x:c r="AC2344" s="28" t="str">
        <x:v>BOB</x:v>
      </x:c>
      <x:c r="AD2344" s="28" t="n">
        <x:f>IF(AC2344="USD",AB2344*'Parametros'!$B$4,AB2344)</x:f>
        <x:v>340.86</x:v>
      </x:c>
      <x:c r="AE2344" s="28" t="n">
        <x:f>W2344*X2344*(1-Z2344)</x:f>
        <x:v>340.86</x:v>
      </x:c>
      <x:c r="AF2344" s="28" t="n">
        <x:f>W2344*AA2344</x:f>
        <x:v>181.56</x:v>
      </x:c>
      <x:c r="AG2344" s="28" t="n">
        <x:f>AE2344-AF2344</x:f>
        <x:v>159.3</x:v>
      </x:c>
      <x:c r="AH2344" s="20" t="n">
        <x:f>IF(AE2344&gt;0,AG2344/AE2344,"")</x:f>
        <x:v>0.46734729801091357</x:v>
      </x:c>
      <x:c r="AI2344" s="28" t="n">
        <x:v>90051.28</x:v>
      </x:c>
      <x:c r="AJ2344" s="28"/>
      <x:c r="AK2344"/>
      <x:c r="AL2344" t="str">
        <x:v>Completado</x:v>
      </x:c>
      <x:c r="AM2344" t="str">
        <x:f>IF(W2344&lt;0,"Devuelto",AL2344)</x:f>
        <x:v>Completado</x:v>
      </x:c>
      <x:c r="AN2344" t="str">
        <x:v>Transferencia</x:v>
      </x:c>
      <x:c r="AO2344" s="29" t="str">
        <x:v>Sin observación</x:v>
      </x:c>
      <x:c r="AP2344" t="str">
        <x:f>IF(D2344="","No","Sí")</x:f>
        <x:v>Sí</x:v>
      </x:c>
    </x:row>
    <x:row r="2345">
      <x:c r="A2345" t="n">
        <x:v>2345</x:v>
      </x:c>
      <x:c r="B2345" t="str">
        <x:v>VT0011131</x:v>
      </x:c>
      <x:c r="C2345" t="str">
        <x:v>46192</x:v>
      </x:c>
      <x:c r="D2345" s="27" t="n">
        <x:v>46192</x:v>
      </x:c>
      <x:c r="E2345" t="n">
        <x:f>IF(D2345="","",YEAR(D2345))</x:f>
        <x:v>2026</x:v>
      </x:c>
      <x:c r="F2345" t="n">
        <x:f>IF(D2345="","",MONTH(D2345))</x:f>
        <x:v>6</x:v>
      </x:c>
      <x:c r="G2345" t="str">
        <x:f>IF(D2345="","Fecha no disponible",TEXT(D2345,"mmmm"))</x:f>
        <x:v>June</x:v>
      </x:c>
      <x:c r="H2345" t="str">
        <x:f>IF(D2345="","Fecha no disponible",TEXT(D2345,"yyyy-mm"))</x:f>
        <x:v>2026-06</x:v>
      </x:c>
      <x:c r="I2345" t="str">
        <x:f>IF(D2345="","Fecha no disponible","T"&amp;ROUNDUP(MONTH(D2345)/3,0))</x:f>
        <x:v>T2</x:v>
      </x:c>
      <x:c r="J2345" t="str">
        <x:v>T005</x:v>
      </x:c>
      <x:c r="K2345" t="str">
        <x:v>Tienda Santa Cruz 1</x:v>
      </x:c>
      <x:c r="L2345" t="str">
        <x:v>Centro</x:v>
      </x:c>
      <x:c r="M2345" t="str">
        <x:v>Santa Cruz</x:v>
      </x:c>
      <x:c r="N2345" t="str">
        <x:f>IFERROR(VLOOKUP(M2345,'Mapeos'!$A$4:$B$30,2,FALSE),M2345)</x:f>
        <x:v>Santa Cruz</x:v>
      </x:c>
      <x:c r="O2345" t="str">
        <x:v>C01680</x:v>
      </x:c>
      <x:c r="P2345" t="str">
        <x:v>Empresa</x:v>
      </x:c>
      <x:c r="Q2345" t="str">
        <x:v>P0004</x:v>
      </x:c>
      <x:c r="R2345" t="str">
        <x:v>Alimentos</x:v>
      </x:c>
      <x:c r="S2345" t="str">
        <x:v>Marca B</x:v>
      </x:c>
      <x:c r="T2345" t="str">
        <x:v>Tienda</x:v>
      </x:c>
      <x:c r="U2345" t="str">
        <x:f>IFERROR(VLOOKUP(T2345,'Mapeos'!$D$4:$E$25,2,FALSE),T2345)</x:f>
        <x:v>Tienda</x:v>
      </x:c>
      <x:c r="V2345" t="str">
        <x:v>V033</x:v>
      </x:c>
      <x:c r="W2345" t="n">
        <x:v>5</x:v>
      </x:c>
      <x:c r="X2345" s="28" t="n">
        <x:v>38.93</x:v>
      </x:c>
      <x:c r="Y2345" s="20" t="n">
        <x:v>0</x:v>
      </x:c>
      <x:c r="Z2345" s="20" t="n">
        <x:f>IF(Y2345&gt;1,Y2345/100,Y2345)</x:f>
        <x:v>0</x:v>
      </x:c>
      <x:c r="AA2345" s="28" t="n">
        <x:v>28.8</x:v>
      </x:c>
      <x:c r="AB2345" s="28" t="n">
        <x:v>194.65</x:v>
      </x:c>
      <x:c r="AC2345" s="28" t="str">
        <x:v>BOB</x:v>
      </x:c>
      <x:c r="AD2345" s="28" t="n">
        <x:f>IF(AC2345="USD",AB2345*'Parametros'!$B$4,AB2345)</x:f>
        <x:v>194.65</x:v>
      </x:c>
      <x:c r="AE2345" s="28" t="n">
        <x:f>W2345*X2345*(1-Z2345)</x:f>
        <x:v>194.65</x:v>
      </x:c>
      <x:c r="AF2345" s="28" t="n">
        <x:f>W2345*AA2345</x:f>
        <x:v>144</x:v>
      </x:c>
      <x:c r="AG2345" s="28" t="n">
        <x:f>AE2345-AF2345</x:f>
        <x:v>50.650000000000006</x:v>
      </x:c>
      <x:c r="AH2345" s="20" t="n">
        <x:f>IF(AE2345&gt;0,AG2345/AE2345,"")</x:f>
        <x:v>0.2602106344721295</x:v>
      </x:c>
      <x:c r="AI2345" s="28" t="n">
        <x:v>149211.6</x:v>
      </x:c>
      <x:c r="AJ2345" s="28"/>
      <x:c r="AK2345"/>
      <x:c r="AL2345" t="str">
        <x:v>Completado</x:v>
      </x:c>
      <x:c r="AM2345" t="str">
        <x:f>IF(W2345&lt;0,"Devuelto",AL2345)</x:f>
        <x:v>Completado</x:v>
      </x:c>
      <x:c r="AN2345" t="str">
        <x:v>QR</x:v>
      </x:c>
      <x:c r="AO2345" s="29" t="str">
        <x:v>Sin observación</x:v>
      </x:c>
      <x:c r="AP2345" t="str">
        <x:f>IF(D2345="","No","Sí")</x:f>
        <x:v>Sí</x:v>
      </x:c>
    </x:row>
    <x:row r="2346">
      <x:c r="A2346" t="n">
        <x:v>2346</x:v>
      </x:c>
      <x:c r="B2346" t="str">
        <x:v>VT0011136</x:v>
      </x:c>
      <x:c r="C2346" t="str">
        <x:v>45942</x:v>
      </x:c>
      <x:c r="D2346" s="27" t="n">
        <x:v>45942</x:v>
      </x:c>
      <x:c r="E2346" t="n">
        <x:f>IF(D2346="","",YEAR(D2346))</x:f>
        <x:v>2025</x:v>
      </x:c>
      <x:c r="F2346" t="n">
        <x:f>IF(D2346="","",MONTH(D2346))</x:f>
        <x:v>10</x:v>
      </x:c>
      <x:c r="G2346" t="str">
        <x:f>IF(D2346="","Fecha no disponible",TEXT(D2346,"mmmm"))</x:f>
        <x:v>October</x:v>
      </x:c>
      <x:c r="H2346" t="str">
        <x:f>IF(D2346="","Fecha no disponible",TEXT(D2346,"yyyy-mm"))</x:f>
        <x:v>2025-10</x:v>
      </x:c>
      <x:c r="I2346" t="str">
        <x:f>IF(D2346="","Fecha no disponible","T"&amp;ROUNDUP(MONTH(D2346)/3,0))</x:f>
        <x:v>T4</x:v>
      </x:c>
      <x:c r="J2346" t="str">
        <x:v>T018</x:v>
      </x:c>
      <x:c r="K2346" t="str">
        <x:v>Tienda Sucre 2</x:v>
      </x:c>
      <x:c r="L2346" t="str">
        <x:v>Mall</x:v>
      </x:c>
      <x:c r="M2346" t="str">
        <x:v>Sucre</x:v>
      </x:c>
      <x:c r="N2346" t="str">
        <x:f>IFERROR(VLOOKUP(M2346,'Mapeos'!$A$4:$B$30,2,FALSE),M2346)</x:f>
        <x:v>Sucre</x:v>
      </x:c>
      <x:c r="O2346" t="str">
        <x:v>C00543</x:v>
      </x:c>
      <x:c r="P2346" t="str">
        <x:v>Premium</x:v>
      </x:c>
      <x:c r="Q2346" t="str">
        <x:v>P0149</x:v>
      </x:c>
      <x:c r="R2346" t="str">
        <x:v>Alimentos</x:v>
      </x:c>
      <x:c r="S2346" t="str">
        <x:v>Marca D</x:v>
      </x:c>
      <x:c r="T2346" t="str">
        <x:v>E-commerce</x:v>
      </x:c>
      <x:c r="U2346" t="str">
        <x:f>IFERROR(VLOOKUP(T2346,'Mapeos'!$D$4:$E$25,2,FALSE),T2346)</x:f>
        <x:v>E-commerce</x:v>
      </x:c>
      <x:c r="V2346" t="str">
        <x:v>V004</x:v>
      </x:c>
      <x:c r="W2346" t="n">
        <x:v>1</x:v>
      </x:c>
      <x:c r="X2346" s="28" t="n">
        <x:v>23.71</x:v>
      </x:c>
      <x:c r="Y2346" s="20" t="n">
        <x:v>0.2</x:v>
      </x:c>
      <x:c r="Z2346" s="20" t="n">
        <x:f>IF(Y2346&gt;1,Y2346/100,Y2346)</x:f>
        <x:v>0.2</x:v>
      </x:c>
      <x:c r="AA2346" s="28" t="n">
        <x:v>18.82</x:v>
      </x:c>
      <x:c r="AB2346" s="28" t="n">
        <x:v>18.97</x:v>
      </x:c>
      <x:c r="AC2346" s="28" t="str">
        <x:v>BOB</x:v>
      </x:c>
      <x:c r="AD2346" s="28" t="n">
        <x:f>IF(AC2346="USD",AB2346*'Parametros'!$B$4,AB2346)</x:f>
        <x:v>18.97</x:v>
      </x:c>
      <x:c r="AE2346" s="28" t="n">
        <x:f>W2346*X2346*(1-Z2346)</x:f>
        <x:v>18.968</x:v>
      </x:c>
      <x:c r="AF2346" s="28" t="n">
        <x:f>W2346*AA2346</x:f>
        <x:v>18.82</x:v>
      </x:c>
      <x:c r="AG2346" s="28" t="n">
        <x:f>AE2346-AF2346</x:f>
        <x:v>0.1479999999999997</x:v>
      </x:c>
      <x:c r="AH2346" s="20" t="n">
        <x:f>IF(AE2346&gt;0,AG2346/AE2346,"")</x:f>
        <x:v>0.007802614930409094</x:v>
      </x:c>
      <x:c r="AI2346" s="28" t="n">
        <x:v>81376.97</x:v>
      </x:c>
      <x:c r="AJ2346" s="28"/>
      <x:c r="AK2346"/>
      <x:c r="AL2346" t="str">
        <x:v>Completado</x:v>
      </x:c>
      <x:c r="AM2346" t="str">
        <x:f>IF(W2346&lt;0,"Devuelto",AL2346)</x:f>
        <x:v>Completado</x:v>
      </x:c>
      <x:c r="AN2346" t="str">
        <x:v>Tarjeta</x:v>
      </x:c>
      <x:c r="AO2346" s="29" t="str">
        <x:v>Sin observación</x:v>
      </x:c>
      <x:c r="AP2346" t="str">
        <x:f>IF(D2346="","No","Sí")</x:f>
        <x:v>Sí</x:v>
      </x:c>
    </x:row>
    <x:row r="2347">
      <x:c r="A2347" t="n">
        <x:v>2347</x:v>
      </x:c>
      <x:c r="B2347" t="str">
        <x:v>VT0011141</x:v>
      </x:c>
      <x:c r="C2347" t="str">
        <x:v>46161</x:v>
      </x:c>
      <x:c r="D2347" s="27" t="n">
        <x:v>46161</x:v>
      </x:c>
      <x:c r="E2347" t="n">
        <x:f>IF(D2347="","",YEAR(D2347))</x:f>
        <x:v>2026</x:v>
      </x:c>
      <x:c r="F2347" t="n">
        <x:f>IF(D2347="","",MONTH(D2347))</x:f>
        <x:v>5</x:v>
      </x:c>
      <x:c r="G2347" t="str">
        <x:f>IF(D2347="","Fecha no disponible",TEXT(D2347,"mmmm"))</x:f>
        <x:v>May</x:v>
      </x:c>
      <x:c r="H2347" t="str">
        <x:f>IF(D2347="","Fecha no disponible",TEXT(D2347,"yyyy-mm"))</x:f>
        <x:v>2026-05</x:v>
      </x:c>
      <x:c r="I2347" t="str">
        <x:f>IF(D2347="","Fecha no disponible","T"&amp;ROUNDUP(MONTH(D2347)/3,0))</x:f>
        <x:v>T2</x:v>
      </x:c>
      <x:c r="J2347" t="str">
        <x:v>T005</x:v>
      </x:c>
      <x:c r="K2347" t="str">
        <x:v>Tienda Santa Cruz 1</x:v>
      </x:c>
      <x:c r="L2347" t="str">
        <x:v>Centro</x:v>
      </x:c>
      <x:c r="M2347" t="str">
        <x:v>Santa Cruz</x:v>
      </x:c>
      <x:c r="N2347" t="str">
        <x:f>IFERROR(VLOOKUP(M2347,'Mapeos'!$A$4:$B$30,2,FALSE),M2347)</x:f>
        <x:v>Santa Cruz</x:v>
      </x:c>
      <x:c r="O2347" t="str">
        <x:v>C01426</x:v>
      </x:c>
      <x:c r="P2347" t="str">
        <x:v>Empresa</x:v>
      </x:c>
      <x:c r="Q2347" t="str">
        <x:v>P0066</x:v>
      </x:c>
      <x:c r="R2347" t="str">
        <x:v>Hogar</x:v>
      </x:c>
      <x:c r="S2347" t="str">
        <x:v>Marca B</x:v>
      </x:c>
      <x:c r="T2347" t="str">
        <x:v>E-commerce</x:v>
      </x:c>
      <x:c r="U2347" t="str">
        <x:f>IFERROR(VLOOKUP(T2347,'Mapeos'!$D$4:$E$25,2,FALSE),T2347)</x:f>
        <x:v>E-commerce</x:v>
      </x:c>
      <x:c r="V2347" t="str">
        <x:v>V004</x:v>
      </x:c>
      <x:c r="W2347" t="n">
        <x:v>-1</x:v>
      </x:c>
      <x:c r="X2347" s="28" t="n">
        <x:v>128.09</x:v>
      </x:c>
      <x:c r="Y2347" s="20" t="n">
        <x:v>0</x:v>
      </x:c>
      <x:c r="Z2347" s="20" t="n">
        <x:f>IF(Y2347&gt;1,Y2347/100,Y2347)</x:f>
        <x:v>0</x:v>
      </x:c>
      <x:c r="AA2347" s="28" t="n">
        <x:v>66.28</x:v>
      </x:c>
      <x:c r="AB2347" s="28" t="n">
        <x:v>-128.09</x:v>
      </x:c>
      <x:c r="AC2347" s="28" t="str">
        <x:v>BOB</x:v>
      </x:c>
      <x:c r="AD2347" s="28" t="n">
        <x:f>IF(AC2347="USD",AB2347*'Parametros'!$B$4,AB2347)</x:f>
        <x:v>-128.09</x:v>
      </x:c>
      <x:c r="AE2347" s="28" t="n">
        <x:f>W2347*X2347*(1-Z2347)</x:f>
        <x:v>-128.09</x:v>
      </x:c>
      <x:c r="AF2347" s="28" t="n">
        <x:f>W2347*AA2347</x:f>
        <x:v>-66.28</x:v>
      </x:c>
      <x:c r="AG2347" s="28" t="n">
        <x:f>AE2347-AF2347</x:f>
        <x:v>-61.81</x:v>
      </x:c>
      <x:c r="AH2347" s="20" t="str">
        <x:f>IF(AE2347&gt;0,AG2347/AE2347,"")</x:f>
      </x:c>
      <x:c r="AI2347" s="28" t="n">
        <x:v>61129.26</x:v>
      </x:c>
      <x:c r="AJ2347" s="28"/>
      <x:c r="AK2347"/>
      <x:c r="AL2347" t="str">
        <x:v>Devuelto</x:v>
      </x:c>
      <x:c r="AM2347" t="str">
        <x:f>IF(W2347&lt;0,"Devuelto",AL2347)</x:f>
        <x:v>Devuelto</x:v>
      </x:c>
      <x:c r="AN2347" t="str">
        <x:v>Tarjeta</x:v>
      </x:c>
      <x:c r="AO2347" s="29" t="str">
        <x:v>Sin observación</x:v>
      </x:c>
      <x:c r="AP2347" t="str">
        <x:f>IF(D2347="","No","Sí")</x:f>
        <x:v>Sí</x:v>
      </x:c>
    </x:row>
    <x:row r="2348">
      <x:c r="A2348" t="n">
        <x:v>2348</x:v>
      </x:c>
      <x:c r="B2348" t="str">
        <x:v>VT0011146</x:v>
      </x:c>
      <x:c r="C2348" t="str">
        <x:v>45338</x:v>
      </x:c>
      <x:c r="D2348" s="27" t="n">
        <x:v>45338</x:v>
      </x:c>
      <x:c r="E2348" t="n">
        <x:f>IF(D2348="","",YEAR(D2348))</x:f>
        <x:v>2024</x:v>
      </x:c>
      <x:c r="F2348" t="n">
        <x:f>IF(D2348="","",MONTH(D2348))</x:f>
        <x:v>2</x:v>
      </x:c>
      <x:c r="G2348" t="str">
        <x:f>IF(D2348="","Fecha no disponible",TEXT(D2348,"mmmm"))</x:f>
        <x:v>February</x:v>
      </x:c>
      <x:c r="H2348" t="str">
        <x:f>IF(D2348="","Fecha no disponible",TEXT(D2348,"yyyy-mm"))</x:f>
        <x:v>2024-02</x:v>
      </x:c>
      <x:c r="I2348" t="str">
        <x:f>IF(D2348="","Fecha no disponible","T"&amp;ROUNDUP(MONTH(D2348)/3,0))</x:f>
        <x:v>T1</x:v>
      </x:c>
      <x:c r="J2348" t="str">
        <x:v>T007</x:v>
      </x:c>
      <x:c r="K2348" t="str">
        <x:v>Tienda Santa Cruz 3</x:v>
      </x:c>
      <x:c r="L2348" t="str">
        <x:v>Barrio</x:v>
      </x:c>
      <x:c r="M2348" t="str">
        <x:v>Santa Cruz</x:v>
      </x:c>
      <x:c r="N2348" t="str">
        <x:f>IFERROR(VLOOKUP(M2348,'Mapeos'!$A$4:$B$30,2,FALSE),M2348)</x:f>
        <x:v>Santa Cruz</x:v>
      </x:c>
      <x:c r="O2348" t="str">
        <x:v>C01145</x:v>
      </x:c>
      <x:c r="P2348" t="str">
        <x:v>Frecuente</x:v>
      </x:c>
      <x:c r="Q2348" t="str">
        <x:v>P0122</x:v>
      </x:c>
      <x:c r="R2348" t="str">
        <x:v>Cuidado Personal</x:v>
      </x:c>
      <x:c r="S2348" t="str">
        <x:v>Marca C</x:v>
      </x:c>
      <x:c r="T2348" t="str">
        <x:v>Tienda</x:v>
      </x:c>
      <x:c r="U2348" t="str">
        <x:f>IFERROR(VLOOKUP(T2348,'Mapeos'!$D$4:$E$25,2,FALSE),T2348)</x:f>
        <x:v>Tienda</x:v>
      </x:c>
      <x:c r="V2348" t="str">
        <x:v>V014</x:v>
      </x:c>
      <x:c r="W2348" t="n">
        <x:v>6</x:v>
      </x:c>
      <x:c r="X2348" s="28" t="n">
        <x:v>80.09</x:v>
      </x:c>
      <x:c r="Y2348" s="20" t="n">
        <x:v>0</x:v>
      </x:c>
      <x:c r="Z2348" s="20" t="n">
        <x:f>IF(Y2348&gt;1,Y2348/100,Y2348)</x:f>
        <x:v>0</x:v>
      </x:c>
      <x:c r="AA2348" s="28" t="n">
        <x:v>61.45</x:v>
      </x:c>
      <x:c r="AB2348" s="28" t="n">
        <x:v>480.54</x:v>
      </x:c>
      <x:c r="AC2348" s="28" t="str">
        <x:v>BOB</x:v>
      </x:c>
      <x:c r="AD2348" s="28" t="n">
        <x:f>IF(AC2348="USD",AB2348*'Parametros'!$B$4,AB2348)</x:f>
        <x:v>480.54</x:v>
      </x:c>
      <x:c r="AE2348" s="28" t="n">
        <x:f>W2348*X2348*(1-Z2348)</x:f>
        <x:v>480.54</x:v>
      </x:c>
      <x:c r="AF2348" s="28" t="n">
        <x:f>W2348*AA2348</x:f>
        <x:v>368.70000000000005</x:v>
      </x:c>
      <x:c r="AG2348" s="28" t="n">
        <x:f>AE2348-AF2348</x:f>
        <x:v>111.83999999999997</x:v>
      </x:c>
      <x:c r="AH2348" s="20" t="n">
        <x:f>IF(AE2348&gt;0,AG2348/AE2348,"")</x:f>
        <x:v>0.23273816955924578</x:v>
      </x:c>
      <x:c r="AI2348" s="28" t="n">
        <x:v>141901.59</x:v>
      </x:c>
      <x:c r="AJ2348" s="28"/>
      <x:c r="AK2348"/>
      <x:c r="AL2348" t="str">
        <x:v>Completado</x:v>
      </x:c>
      <x:c r="AM2348" t="str">
        <x:f>IF(W2348&lt;0,"Devuelto",AL2348)</x:f>
        <x:v>Completado</x:v>
      </x:c>
      <x:c r="AN2348" t="str">
        <x:v>QR</x:v>
      </x:c>
      <x:c r="AO2348" s="29" t="str">
        <x:v>Sin observación</x:v>
      </x:c>
      <x:c r="AP2348" t="str">
        <x:f>IF(D2348="","No","Sí")</x:f>
        <x:v>Sí</x:v>
      </x:c>
    </x:row>
    <x:row r="2349">
      <x:c r="A2349" t="n">
        <x:v>2349</x:v>
      </x:c>
      <x:c r="B2349" t="str">
        <x:v>VT0011150</x:v>
      </x:c>
      <x:c r="C2349" t="str">
        <x:v>45408</x:v>
      </x:c>
      <x:c r="D2349" s="27" t="n">
        <x:v>45408</x:v>
      </x:c>
      <x:c r="E2349" t="n">
        <x:f>IF(D2349="","",YEAR(D2349))</x:f>
        <x:v>2024</x:v>
      </x:c>
      <x:c r="F2349" t="n">
        <x:f>IF(D2349="","",MONTH(D2349))</x:f>
        <x:v>4</x:v>
      </x:c>
      <x:c r="G2349" t="str">
        <x:f>IF(D2349="","Fecha no disponible",TEXT(D2349,"mmmm"))</x:f>
        <x:v>April</x:v>
      </x:c>
      <x:c r="H2349" t="str">
        <x:f>IF(D2349="","Fecha no disponible",TEXT(D2349,"yyyy-mm"))</x:f>
        <x:v>2024-04</x:v>
      </x:c>
      <x:c r="I2349" t="str">
        <x:f>IF(D2349="","Fecha no disponible","T"&amp;ROUNDUP(MONTH(D2349)/3,0))</x:f>
        <x:v>T2</x:v>
      </x:c>
      <x:c r="J2349" t="str">
        <x:v>T003</x:v>
      </x:c>
      <x:c r="K2349" t="str">
        <x:v>Tienda La Paz 3</x:v>
      </x:c>
      <x:c r="L2349" t="str">
        <x:v>Barrio</x:v>
      </x:c>
      <x:c r="M2349" t="str">
        <x:v>La Paz</x:v>
      </x:c>
      <x:c r="N2349" t="str">
        <x:f>IFERROR(VLOOKUP(M2349,'Mapeos'!$A$4:$B$30,2,FALSE),M2349)</x:f>
        <x:v>La Paz</x:v>
      </x:c>
      <x:c r="O2349" t="str">
        <x:v>C00965</x:v>
      </x:c>
      <x:c r="P2349" t="str">
        <x:v>Empresa</x:v>
      </x:c>
      <x:c r="Q2349" t="str">
        <x:v>P0041</x:v>
      </x:c>
      <x:c r="R2349" t="str">
        <x:v>Cuidado Personal</x:v>
      </x:c>
      <x:c r="S2349" t="str">
        <x:v>Marca C</x:v>
      </x:c>
      <x:c r="T2349" t="str">
        <x:v>Tienda</x:v>
      </x:c>
      <x:c r="U2349" t="str">
        <x:f>IFERROR(VLOOKUP(T2349,'Mapeos'!$D$4:$E$25,2,FALSE),T2349)</x:f>
        <x:v>Tienda</x:v>
      </x:c>
      <x:c r="V2349" t="str">
        <x:v>V001</x:v>
      </x:c>
      <x:c r="W2349" t="n">
        <x:v>1</x:v>
      </x:c>
      <x:c r="X2349" s="28" t="n">
        <x:v>61.7</x:v>
      </x:c>
      <x:c r="Y2349" s="20" t="n">
        <x:v>0.05</x:v>
      </x:c>
      <x:c r="Z2349" s="20" t="n">
        <x:f>IF(Y2349&gt;1,Y2349/100,Y2349)</x:f>
        <x:v>0.05</x:v>
      </x:c>
      <x:c r="AA2349" s="28" t="n">
        <x:v>29.49</x:v>
      </x:c>
      <x:c r="AB2349" s="28" t="n">
        <x:v>58.62</x:v>
      </x:c>
      <x:c r="AC2349" s="28" t="str">
        <x:v>BOB</x:v>
      </x:c>
      <x:c r="AD2349" s="28" t="n">
        <x:f>IF(AC2349="USD",AB2349*'Parametros'!$B$4,AB2349)</x:f>
        <x:v>58.62</x:v>
      </x:c>
      <x:c r="AE2349" s="28" t="n">
        <x:f>W2349*X2349*(1-Z2349)</x:f>
        <x:v>58.615</x:v>
      </x:c>
      <x:c r="AF2349" s="28" t="n">
        <x:f>W2349*AA2349</x:f>
        <x:v>29.49</x:v>
      </x:c>
      <x:c r="AG2349" s="28" t="n">
        <x:f>AE2349-AF2349</x:f>
        <x:v>29.125000000000004</x:v>
      </x:c>
      <x:c r="AH2349" s="20" t="n">
        <x:f>IF(AE2349&gt;0,AG2349/AE2349,"")</x:f>
        <x:v>0.49688646250959656</x:v>
      </x:c>
      <x:c r="AI2349" s="28" t="n">
        <x:v>193849.26</x:v>
      </x:c>
      <x:c r="AJ2349" s="28"/>
      <x:c r="AK2349"/>
      <x:c r="AL2349" t="str">
        <x:v>Completado</x:v>
      </x:c>
      <x:c r="AM2349" t="str">
        <x:f>IF(W2349&lt;0,"Devuelto",AL2349)</x:f>
        <x:v>Completado</x:v>
      </x:c>
      <x:c r="AN2349" t="str">
        <x:v>Tarjeta</x:v>
      </x:c>
      <x:c r="AO2349" s="29" t="str">
        <x:v>Sin observación</x:v>
      </x:c>
      <x:c r="AP2349" t="str">
        <x:f>IF(D2349="","No","Sí")</x:f>
        <x:v>Sí</x:v>
      </x:c>
    </x:row>
    <x:row r="2350">
      <x:c r="A2350" t="n">
        <x:v>2350</x:v>
      </x:c>
      <x:c r="B2350" t="str">
        <x:v>VT0011155</x:v>
      </x:c>
      <x:c r="C2350" t="str">
        <x:v>45706</x:v>
      </x:c>
      <x:c r="D2350" s="27" t="n">
        <x:v>45706</x:v>
      </x:c>
      <x:c r="E2350" t="n">
        <x:f>IF(D2350="","",YEAR(D2350))</x:f>
        <x:v>2025</x:v>
      </x:c>
      <x:c r="F2350" t="n">
        <x:f>IF(D2350="","",MONTH(D2350))</x:f>
        <x:v>2</x:v>
      </x:c>
      <x:c r="G2350" t="str">
        <x:f>IF(D2350="","Fecha no disponible",TEXT(D2350,"mmmm"))</x:f>
        <x:v>February</x:v>
      </x:c>
      <x:c r="H2350" t="str">
        <x:f>IF(D2350="","Fecha no disponible",TEXT(D2350,"yyyy-mm"))</x:f>
        <x:v>2025-02</x:v>
      </x:c>
      <x:c r="I2350" t="str">
        <x:f>IF(D2350="","Fecha no disponible","T"&amp;ROUNDUP(MONTH(D2350)/3,0))</x:f>
        <x:v>T1</x:v>
      </x:c>
      <x:c r="J2350" t="str">
        <x:v>T012</x:v>
      </x:c>
      <x:c r="K2350" t="str">
        <x:v>Tienda Cochabamba 4</x:v>
      </x:c>
      <x:c r="L2350" t="str">
        <x:v>Centro</x:v>
      </x:c>
      <x:c r="M2350" t="str">
        <x:v>Cochabamba</x:v>
      </x:c>
      <x:c r="N2350" t="str">
        <x:f>IFERROR(VLOOKUP(M2350,'Mapeos'!$A$4:$B$30,2,FALSE),M2350)</x:f>
        <x:v>Cochabamba</x:v>
      </x:c>
      <x:c r="O2350" t="str">
        <x:v>C00544</x:v>
      </x:c>
      <x:c r="P2350" t="str">
        <x:v>Masivo</x:v>
      </x:c>
      <x:c r="Q2350" t="str">
        <x:v>P0090</x:v>
      </x:c>
      <x:c r="R2350" t="str">
        <x:v>Cuidado Personal</x:v>
      </x:c>
      <x:c r="S2350" t="str">
        <x:v>Marca A</x:v>
      </x:c>
      <x:c r="T2350" t="str">
        <x:v>Tienda</x:v>
      </x:c>
      <x:c r="U2350" t="str">
        <x:f>IFERROR(VLOOKUP(T2350,'Mapeos'!$D$4:$E$25,2,FALSE),T2350)</x:f>
        <x:v>Tienda</x:v>
      </x:c>
      <x:c r="V2350" t="str">
        <x:v>V001</x:v>
      </x:c>
      <x:c r="W2350" t="n">
        <x:v>1</x:v>
      </x:c>
      <x:c r="X2350" s="28" t="n">
        <x:v>65.16</x:v>
      </x:c>
      <x:c r="Y2350" s="20" t="n">
        <x:v>0.1</x:v>
      </x:c>
      <x:c r="Z2350" s="20" t="n">
        <x:f>IF(Y2350&gt;1,Y2350/100,Y2350)</x:f>
        <x:v>0.1</x:v>
      </x:c>
      <x:c r="AA2350" s="28" t="n">
        <x:v>46.9</x:v>
      </x:c>
      <x:c r="AB2350" s="28" t="n">
        <x:v>58.64</x:v>
      </x:c>
      <x:c r="AC2350" s="28" t="str">
        <x:v>BOB</x:v>
      </x:c>
      <x:c r="AD2350" s="28" t="n">
        <x:f>IF(AC2350="USD",AB2350*'Parametros'!$B$4,AB2350)</x:f>
        <x:v>58.64</x:v>
      </x:c>
      <x:c r="AE2350" s="28" t="n">
        <x:f>W2350*X2350*(1-Z2350)</x:f>
        <x:v>58.644</x:v>
      </x:c>
      <x:c r="AF2350" s="28" t="n">
        <x:f>W2350*AA2350</x:f>
        <x:v>46.9</x:v>
      </x:c>
      <x:c r="AG2350" s="28" t="n">
        <x:f>AE2350-AF2350</x:f>
        <x:v>11.744</x:v>
      </x:c>
      <x:c r="AH2350" s="20" t="n">
        <x:f>IF(AE2350&gt;0,AG2350/AE2350,"")</x:f>
        <x:v>0.20025919105108791</x:v>
      </x:c>
      <x:c r="AI2350" s="28" t="n">
        <x:v>169210.56</x:v>
      </x:c>
      <x:c r="AJ2350" s="28"/>
      <x:c r="AK2350"/>
      <x:c r="AL2350" t="str">
        <x:v>Completado</x:v>
      </x:c>
      <x:c r="AM2350" t="str">
        <x:f>IF(W2350&lt;0,"Devuelto",AL2350)</x:f>
        <x:v>Completado</x:v>
      </x:c>
      <x:c r="AN2350" t="str">
        <x:v>Tarjeta</x:v>
      </x:c>
      <x:c r="AO2350" s="29" t="str">
        <x:v>Sin observación</x:v>
      </x:c>
      <x:c r="AP2350" t="str">
        <x:f>IF(D2350="","No","Sí")</x:f>
        <x:v>Sí</x:v>
      </x:c>
    </x:row>
    <x:row r="2351">
      <x:c r="A2351" t="n">
        <x:v>2351</x:v>
      </x:c>
      <x:c r="B2351" t="str">
        <x:v>VT0011160</x:v>
      </x:c>
      <x:c r="C2351" t="str">
        <x:v>46058</x:v>
      </x:c>
      <x:c r="D2351" s="27" t="n">
        <x:v>46058</x:v>
      </x:c>
      <x:c r="E2351" t="n">
        <x:f>IF(D2351="","",YEAR(D2351))</x:f>
        <x:v>2026</x:v>
      </x:c>
      <x:c r="F2351" t="n">
        <x:f>IF(D2351="","",MONTH(D2351))</x:f>
        <x:v>2</x:v>
      </x:c>
      <x:c r="G2351" t="str">
        <x:f>IF(D2351="","Fecha no disponible",TEXT(D2351,"mmmm"))</x:f>
        <x:v>February</x:v>
      </x:c>
      <x:c r="H2351" t="str">
        <x:f>IF(D2351="","Fecha no disponible",TEXT(D2351,"yyyy-mm"))</x:f>
        <x:v>2026-02</x:v>
      </x:c>
      <x:c r="I2351" t="str">
        <x:f>IF(D2351="","Fecha no disponible","T"&amp;ROUNDUP(MONTH(D2351)/3,0))</x:f>
        <x:v>T1</x:v>
      </x:c>
      <x:c r="J2351" t="str">
        <x:v>T005</x:v>
      </x:c>
      <x:c r="K2351" t="str">
        <x:v>Tienda Santa Cruz 1</x:v>
      </x:c>
      <x:c r="L2351" t="str">
        <x:v>Centro</x:v>
      </x:c>
      <x:c r="M2351" t="str">
        <x:v>Santa Cruz</x:v>
      </x:c>
      <x:c r="N2351" t="str">
        <x:f>IFERROR(VLOOKUP(M2351,'Mapeos'!$A$4:$B$30,2,FALSE),M2351)</x:f>
        <x:v>Santa Cruz</x:v>
      </x:c>
      <x:c r="O2351" t="str">
        <x:v>C01323</x:v>
      </x:c>
      <x:c r="P2351" t="str">
        <x:v>Frecuente</x:v>
      </x:c>
      <x:c r="Q2351" t="str">
        <x:v>P0102</x:v>
      </x:c>
      <x:c r="R2351" t="str">
        <x:v>Alimentos</x:v>
      </x:c>
      <x:c r="S2351" t="str">
        <x:v>Marca D</x:v>
      </x:c>
      <x:c r="T2351" t="str">
        <x:v>Tienda</x:v>
      </x:c>
      <x:c r="U2351" t="str">
        <x:f>IFERROR(VLOOKUP(T2351,'Mapeos'!$D$4:$E$25,2,FALSE),T2351)</x:f>
        <x:v>Tienda</x:v>
      </x:c>
      <x:c r="V2351" t="str">
        <x:v>V038</x:v>
      </x:c>
      <x:c r="W2351" t="n">
        <x:v>1</x:v>
      </x:c>
      <x:c r="X2351" s="28" t="n">
        <x:v>44.58</x:v>
      </x:c>
      <x:c r="Y2351" s="20" t="n">
        <x:v>0</x:v>
      </x:c>
      <x:c r="Z2351" s="20" t="n">
        <x:f>IF(Y2351&gt;1,Y2351/100,Y2351)</x:f>
        <x:v>0</x:v>
      </x:c>
      <x:c r="AA2351" s="28" t="n">
        <x:v>33.38</x:v>
      </x:c>
      <x:c r="AB2351" s="28" t="n">
        <x:v>44.58</x:v>
      </x:c>
      <x:c r="AC2351" s="28" t="str">
        <x:v>BOB</x:v>
      </x:c>
      <x:c r="AD2351" s="28" t="n">
        <x:f>IF(AC2351="USD",AB2351*'Parametros'!$B$4,AB2351)</x:f>
        <x:v>44.58</x:v>
      </x:c>
      <x:c r="AE2351" s="28" t="n">
        <x:f>W2351*X2351*(1-Z2351)</x:f>
        <x:v>44.58</x:v>
      </x:c>
      <x:c r="AF2351" s="28" t="n">
        <x:f>W2351*AA2351</x:f>
        <x:v>33.38</x:v>
      </x:c>
      <x:c r="AG2351" s="28" t="n">
        <x:f>AE2351-AF2351</x:f>
        <x:v>11.199999999999996</x:v>
      </x:c>
      <x:c r="AH2351" s="20" t="n">
        <x:f>IF(AE2351&gt;0,AG2351/AE2351,"")</x:f>
        <x:v>0.2512337371018393</x:v>
      </x:c>
      <x:c r="AI2351" s="28" t="n">
        <x:v>135051.45</x:v>
      </x:c>
      <x:c r="AJ2351" s="28"/>
      <x:c r="AK2351"/>
      <x:c r="AL2351" t="str">
        <x:v>Completado</x:v>
      </x:c>
      <x:c r="AM2351" t="str">
        <x:f>IF(W2351&lt;0,"Devuelto",AL2351)</x:f>
        <x:v>Completado</x:v>
      </x:c>
      <x:c r="AN2351" t="str">
        <x:v>QR</x:v>
      </x:c>
      <x:c r="AO2351" s="29" t="str">
        <x:v>Sin observación</x:v>
      </x:c>
      <x:c r="AP2351" t="str">
        <x:f>IF(D2351="","No","Sí")</x:f>
        <x:v>Sí</x:v>
      </x:c>
    </x:row>
    <x:row r="2352">
      <x:c r="A2352" t="n">
        <x:v>2352</x:v>
      </x:c>
      <x:c r="B2352" t="str">
        <x:v>VT0011165</x:v>
      </x:c>
      <x:c r="C2352" t="str">
        <x:v>45561</x:v>
      </x:c>
      <x:c r="D2352" s="27" t="n">
        <x:v>45561</x:v>
      </x:c>
      <x:c r="E2352" t="n">
        <x:f>IF(D2352="","",YEAR(D2352))</x:f>
        <x:v>2024</x:v>
      </x:c>
      <x:c r="F2352" t="n">
        <x:f>IF(D2352="","",MONTH(D2352))</x:f>
        <x:v>9</x:v>
      </x:c>
      <x:c r="G2352" t="str">
        <x:f>IF(D2352="","Fecha no disponible",TEXT(D2352,"mmmm"))</x:f>
        <x:v>September</x:v>
      </x:c>
      <x:c r="H2352" t="str">
        <x:f>IF(D2352="","Fecha no disponible",TEXT(D2352,"yyyy-mm"))</x:f>
        <x:v>2024-09</x:v>
      </x:c>
      <x:c r="I2352" t="str">
        <x:f>IF(D2352="","Fecha no disponible","T"&amp;ROUNDUP(MONTH(D2352)/3,0))</x:f>
        <x:v>T3</x:v>
      </x:c>
      <x:c r="J2352" t="str">
        <x:v>T003</x:v>
      </x:c>
      <x:c r="K2352" t="str">
        <x:v>Tienda La Paz 3</x:v>
      </x:c>
      <x:c r="L2352" t="str">
        <x:v>Barrio</x:v>
      </x:c>
      <x:c r="M2352" t="str">
        <x:v>La Paz</x:v>
      </x:c>
      <x:c r="N2352" t="str">
        <x:f>IFERROR(VLOOKUP(M2352,'Mapeos'!$A$4:$B$30,2,FALSE),M2352)</x:f>
        <x:v>La Paz</x:v>
      </x:c>
      <x:c r="O2352" t="str">
        <x:v>C01117</x:v>
      </x:c>
      <x:c r="P2352" t="str">
        <x:v>Empresa</x:v>
      </x:c>
      <x:c r="Q2352" t="str">
        <x:v>P0102</x:v>
      </x:c>
      <x:c r="R2352" t="str">
        <x:v>Alimentos</x:v>
      </x:c>
      <x:c r="S2352" t="str">
        <x:v>Marca D</x:v>
      </x:c>
      <x:c r="T2352" t="str">
        <x:v>Tienda</x:v>
      </x:c>
      <x:c r="U2352" t="str">
        <x:f>IFERROR(VLOOKUP(T2352,'Mapeos'!$D$4:$E$25,2,FALSE),T2352)</x:f>
        <x:v>Tienda</x:v>
      </x:c>
      <x:c r="V2352" t="str">
        <x:v>V023</x:v>
      </x:c>
      <x:c r="W2352" t="n">
        <x:v>1</x:v>
      </x:c>
      <x:c r="X2352" s="28" t="n">
        <x:v>48.73</x:v>
      </x:c>
      <x:c r="Y2352" s="20" t="n">
        <x:v>0.25</x:v>
      </x:c>
      <x:c r="Z2352" s="20" t="n">
        <x:f>IF(Y2352&gt;1,Y2352/100,Y2352)</x:f>
        <x:v>0.25</x:v>
      </x:c>
      <x:c r="AA2352" s="28" t="n">
        <x:v>33.38</x:v>
      </x:c>
      <x:c r="AB2352" s="28" t="n">
        <x:v>36.55</x:v>
      </x:c>
      <x:c r="AC2352" s="28" t="str">
        <x:v>BOB</x:v>
      </x:c>
      <x:c r="AD2352" s="28" t="n">
        <x:f>IF(AC2352="USD",AB2352*'Parametros'!$B$4,AB2352)</x:f>
        <x:v>36.55</x:v>
      </x:c>
      <x:c r="AE2352" s="28" t="n">
        <x:f>W2352*X2352*(1-Z2352)</x:f>
        <x:v>36.5475</x:v>
      </x:c>
      <x:c r="AF2352" s="28" t="n">
        <x:f>W2352*AA2352</x:f>
        <x:v>33.38</x:v>
      </x:c>
      <x:c r="AG2352" s="28" t="n">
        <x:f>AE2352-AF2352</x:f>
        <x:v>3.167499999999997</x:v>
      </x:c>
      <x:c r="AH2352" s="20" t="n">
        <x:f>IF(AE2352&gt;0,AG2352/AE2352,"")</x:f>
        <x:v>0.08666803474929877</x:v>
      </x:c>
      <x:c r="AI2352" s="28" t="n">
        <x:v>131308.43</x:v>
      </x:c>
      <x:c r="AJ2352" s="28"/>
      <x:c r="AK2352"/>
      <x:c r="AL2352" t="str">
        <x:v>Completado</x:v>
      </x:c>
      <x:c r="AM2352" t="str">
        <x:f>IF(W2352&lt;0,"Devuelto",AL2352)</x:f>
        <x:v>Completado</x:v>
      </x:c>
      <x:c r="AN2352" t="str">
        <x:v>Tarjeta</x:v>
      </x:c>
      <x:c r="AO2352" s="29" t="str">
        <x:v>Sin observación</x:v>
      </x:c>
      <x:c r="AP2352" t="str">
        <x:f>IF(D2352="","No","Sí")</x:f>
        <x:v>Sí</x:v>
      </x:c>
    </x:row>
    <x:row r="2353">
      <x:c r="A2353" t="n">
        <x:v>2353</x:v>
      </x:c>
      <x:c r="B2353" t="str">
        <x:v>VT0011169</x:v>
      </x:c>
      <x:c r="C2353" t="str">
        <x:v>46009</x:v>
      </x:c>
      <x:c r="D2353" s="27" t="n">
        <x:v>46009</x:v>
      </x:c>
      <x:c r="E2353" t="n">
        <x:f>IF(D2353="","",YEAR(D2353))</x:f>
        <x:v>2025</x:v>
      </x:c>
      <x:c r="F2353" t="n">
        <x:f>IF(D2353="","",MONTH(D2353))</x:f>
        <x:v>12</x:v>
      </x:c>
      <x:c r="G2353" t="str">
        <x:f>IF(D2353="","Fecha no disponible",TEXT(D2353,"mmmm"))</x:f>
        <x:v>December</x:v>
      </x:c>
      <x:c r="H2353" t="str">
        <x:f>IF(D2353="","Fecha no disponible",TEXT(D2353,"yyyy-mm"))</x:f>
        <x:v>2025-12</x:v>
      </x:c>
      <x:c r="I2353" t="str">
        <x:f>IF(D2353="","Fecha no disponible","T"&amp;ROUNDUP(MONTH(D2353)/3,0))</x:f>
        <x:v>T4</x:v>
      </x:c>
      <x:c r="J2353" t="str">
        <x:v>T014</x:v>
      </x:c>
      <x:c r="K2353" t="str">
        <x:v>Tienda Potosí 2</x:v>
      </x:c>
      <x:c r="L2353" t="str">
        <x:v>Barrio</x:v>
      </x:c>
      <x:c r="M2353" t="str">
        <x:v>Potosí</x:v>
      </x:c>
      <x:c r="N2353" t="str">
        <x:f>IFERROR(VLOOKUP(M2353,'Mapeos'!$A$4:$B$30,2,FALSE),M2353)</x:f>
        <x:v>Potosí</x:v>
      </x:c>
      <x:c r="O2353" t="str">
        <x:v>C01583</x:v>
      </x:c>
      <x:c r="P2353" t="str">
        <x:v>Masivo</x:v>
      </x:c>
      <x:c r="Q2353" t="str">
        <x:v>P0105</x:v>
      </x:c>
      <x:c r="R2353" t="str">
        <x:v>Hogar</x:v>
      </x:c>
      <x:c r="S2353" t="str">
        <x:v>Marca D</x:v>
      </x:c>
      <x:c r="T2353" t="str">
        <x:v>WhatsApp</x:v>
      </x:c>
      <x:c r="U2353" t="str">
        <x:f>IFERROR(VLOOKUP(T2353,'Mapeos'!$D$4:$E$25,2,FALSE),T2353)</x:f>
        <x:v>WhatsApp</x:v>
      </x:c>
      <x:c r="V2353" t="str">
        <x:v>V023</x:v>
      </x:c>
      <x:c r="W2353" t="n">
        <x:v>2</x:v>
      </x:c>
      <x:c r="X2353" s="28" t="n">
        <x:v>165.04</x:v>
      </x:c>
      <x:c r="Y2353" s="20" t="n">
        <x:v>0.15</x:v>
      </x:c>
      <x:c r="Z2353" s="20" t="n">
        <x:f>IF(Y2353&gt;1,Y2353/100,Y2353)</x:f>
        <x:v>0.15</x:v>
      </x:c>
      <x:c r="AA2353" s="28" t="n">
        <x:v>106.98</x:v>
      </x:c>
      <x:c r="AB2353" s="28" t="n">
        <x:v>280.57</x:v>
      </x:c>
      <x:c r="AC2353" s="28" t="str">
        <x:v>BOB</x:v>
      </x:c>
      <x:c r="AD2353" s="28" t="n">
        <x:f>IF(AC2353="USD",AB2353*'Parametros'!$B$4,AB2353)</x:f>
        <x:v>280.57</x:v>
      </x:c>
      <x:c r="AE2353" s="28" t="n">
        <x:f>W2353*X2353*(1-Z2353)</x:f>
        <x:v>280.568</x:v>
      </x:c>
      <x:c r="AF2353" s="28" t="n">
        <x:f>W2353*AA2353</x:f>
        <x:v>213.96</x:v>
      </x:c>
      <x:c r="AG2353" s="28" t="n">
        <x:f>AE2353-AF2353</x:f>
        <x:v>66.60799999999998</x:v>
      </x:c>
      <x:c r="AH2353" s="20" t="n">
        <x:f>IF(AE2353&gt;0,AG2353/AE2353,"")</x:f>
        <x:v>0.23740412306464023</x:v>
      </x:c>
      <x:c r="AI2353" s="28" t="n">
        <x:v>98647.46</x:v>
      </x:c>
      <x:c r="AJ2353" s="28"/>
      <x:c r="AK2353"/>
      <x:c r="AL2353" t="str">
        <x:v>Completado</x:v>
      </x:c>
      <x:c r="AM2353" t="str">
        <x:f>IF(W2353&lt;0,"Devuelto",AL2353)</x:f>
        <x:v>Completado</x:v>
      </x:c>
      <x:c r="AN2353" t="str">
        <x:v>Transferencia</x:v>
      </x:c>
      <x:c r="AO2353" s="29" t="str">
        <x:v>Sin observación</x:v>
      </x:c>
      <x:c r="AP2353" t="str">
        <x:f>IF(D2353="","No","Sí")</x:f>
        <x:v>Sí</x:v>
      </x:c>
    </x:row>
    <x:row r="2354">
      <x:c r="A2354" t="n">
        <x:v>2354</x:v>
      </x:c>
      <x:c r="B2354" t="str">
        <x:v>VT0011174</x:v>
      </x:c>
      <x:c r="C2354" t="str">
        <x:v>46014</x:v>
      </x:c>
      <x:c r="D2354" s="27" t="n">
        <x:v>46014</x:v>
      </x:c>
      <x:c r="E2354" t="n">
        <x:f>IF(D2354="","",YEAR(D2354))</x:f>
        <x:v>2025</x:v>
      </x:c>
      <x:c r="F2354" t="n">
        <x:f>IF(D2354="","",MONTH(D2354))</x:f>
        <x:v>12</x:v>
      </x:c>
      <x:c r="G2354" t="str">
        <x:f>IF(D2354="","Fecha no disponible",TEXT(D2354,"mmmm"))</x:f>
        <x:v>December</x:v>
      </x:c>
      <x:c r="H2354" t="str">
        <x:f>IF(D2354="","Fecha no disponible",TEXT(D2354,"yyyy-mm"))</x:f>
        <x:v>2025-12</x:v>
      </x:c>
      <x:c r="I2354" t="str">
        <x:f>IF(D2354="","Fecha no disponible","T"&amp;ROUNDUP(MONTH(D2354)/3,0))</x:f>
        <x:v>T4</x:v>
      </x:c>
      <x:c r="J2354" t="str">
        <x:v>T004</x:v>
      </x:c>
      <x:c r="K2354" t="str">
        <x:v>Tienda La Paz 4</x:v>
      </x:c>
      <x:c r="L2354" t="str">
        <x:v>Centro</x:v>
      </x:c>
      <x:c r="M2354" t="str">
        <x:v>La Paz</x:v>
      </x:c>
      <x:c r="N2354" t="str">
        <x:f>IFERROR(VLOOKUP(M2354,'Mapeos'!$A$4:$B$30,2,FALSE),M2354)</x:f>
        <x:v>La Paz</x:v>
      </x:c>
      <x:c r="O2354" t="str">
        <x:v>C01472</x:v>
      </x:c>
      <x:c r="P2354" t="str">
        <x:v>Empresa</x:v>
      </x:c>
      <x:c r="Q2354" t="str">
        <x:v>P0042</x:v>
      </x:c>
      <x:c r="R2354" t="str">
        <x:v>Electrónica</x:v>
      </x:c>
      <x:c r="S2354" t="str">
        <x:v>Marca B</x:v>
      </x:c>
      <x:c r="T2354" t="str">
        <x:v>Tienda</x:v>
      </x:c>
      <x:c r="U2354" t="str">
        <x:f>IFERROR(VLOOKUP(T2354,'Mapeos'!$D$4:$E$25,2,FALSE),T2354)</x:f>
        <x:v>Tienda</x:v>
      </x:c>
      <x:c r="V2354" t="str">
        <x:v>V017</x:v>
      </x:c>
      <x:c r="W2354" t="n">
        <x:v>1</x:v>
      </x:c>
      <x:c r="X2354" s="28" t="n">
        <x:v>511</x:v>
      </x:c>
      <x:c r="Y2354" s="20" t="n">
        <x:v>0</x:v>
      </x:c>
      <x:c r="Z2354" s="20" t="n">
        <x:f>IF(Y2354&gt;1,Y2354/100,Y2354)</x:f>
        <x:v>0</x:v>
      </x:c>
      <x:c r="AA2354" s="28" t="n">
        <x:v>283.66</x:v>
      </x:c>
      <x:c r="AB2354" s="28" t="n">
        <x:v>511</x:v>
      </x:c>
      <x:c r="AC2354" s="28" t="str">
        <x:v>BOB</x:v>
      </x:c>
      <x:c r="AD2354" s="28" t="n">
        <x:f>IF(AC2354="USD",AB2354*'Parametros'!$B$4,AB2354)</x:f>
        <x:v>511</x:v>
      </x:c>
      <x:c r="AE2354" s="28" t="n">
        <x:f>W2354*X2354*(1-Z2354)</x:f>
        <x:v>511</x:v>
      </x:c>
      <x:c r="AF2354" s="28" t="n">
        <x:f>W2354*AA2354</x:f>
        <x:v>283.66</x:v>
      </x:c>
      <x:c r="AG2354" s="28" t="n">
        <x:f>AE2354-AF2354</x:f>
        <x:v>227.33999999999997</x:v>
      </x:c>
      <x:c r="AH2354" s="20" t="n">
        <x:f>IF(AE2354&gt;0,AG2354/AE2354,"")</x:f>
        <x:v>0.4448923679060665</x:v>
      </x:c>
      <x:c r="AI2354" s="28" t="n">
        <x:v>139219.44</x:v>
      </x:c>
      <x:c r="AJ2354" s="28"/>
      <x:c r="AK2354"/>
      <x:c r="AL2354" t="str">
        <x:v>Completado</x:v>
      </x:c>
      <x:c r="AM2354" t="str">
        <x:f>IF(W2354&lt;0,"Devuelto",AL2354)</x:f>
        <x:v>Completado</x:v>
      </x:c>
      <x:c r="AN2354" t="str">
        <x:v>Transferencia</x:v>
      </x:c>
      <x:c r="AO2354" s="29" t="str">
        <x:v>Sin observación</x:v>
      </x:c>
      <x:c r="AP2354" t="str">
        <x:f>IF(D2354="","No","Sí")</x:f>
        <x:v>Sí</x:v>
      </x:c>
    </x:row>
    <x:row r="2355">
      <x:c r="A2355" t="n">
        <x:v>2355</x:v>
      </x:c>
      <x:c r="B2355" t="str">
        <x:v>VT0011179</x:v>
      </x:c>
      <x:c r="C2355" t="str">
        <x:v>46138</x:v>
      </x:c>
      <x:c r="D2355" s="27" t="n">
        <x:v>46138</x:v>
      </x:c>
      <x:c r="E2355" t="n">
        <x:f>IF(D2355="","",YEAR(D2355))</x:f>
        <x:v>2026</x:v>
      </x:c>
      <x:c r="F2355" t="n">
        <x:f>IF(D2355="","",MONTH(D2355))</x:f>
        <x:v>4</x:v>
      </x:c>
      <x:c r="G2355" t="str">
        <x:f>IF(D2355="","Fecha no disponible",TEXT(D2355,"mmmm"))</x:f>
        <x:v>April</x:v>
      </x:c>
      <x:c r="H2355" t="str">
        <x:f>IF(D2355="","Fecha no disponible",TEXT(D2355,"yyyy-mm"))</x:f>
        <x:v>2026-04</x:v>
      </x:c>
      <x:c r="I2355" t="str">
        <x:f>IF(D2355="","Fecha no disponible","T"&amp;ROUNDUP(MONTH(D2355)/3,0))</x:f>
        <x:v>T2</x:v>
      </x:c>
      <x:c r="J2355" t="str">
        <x:v>T010</x:v>
      </x:c>
      <x:c r="K2355" t="str">
        <x:v>Tienda Cochabamba 2</x:v>
      </x:c>
      <x:c r="L2355" t="str">
        <x:v>Barrio</x:v>
      </x:c>
      <x:c r="M2355" t="str">
        <x:v>Cochabamba</x:v>
      </x:c>
      <x:c r="N2355" t="str">
        <x:f>IFERROR(VLOOKUP(M2355,'Mapeos'!$A$4:$B$30,2,FALSE),M2355)</x:f>
        <x:v>Cochabamba</x:v>
      </x:c>
      <x:c r="O2355" t="str">
        <x:v>C00354</x:v>
      </x:c>
      <x:c r="P2355" t="str">
        <x:v>Frecuente</x:v>
      </x:c>
      <x:c r="Q2355" t="str">
        <x:v>P0051</x:v>
      </x:c>
      <x:c r="R2355" t="str">
        <x:v>Alimentos</x:v>
      </x:c>
      <x:c r="S2355" t="str">
        <x:v>Marca A</x:v>
      </x:c>
      <x:c r="T2355" t="str">
        <x:v>E-commerce</x:v>
      </x:c>
      <x:c r="U2355" t="str">
        <x:f>IFERROR(VLOOKUP(T2355,'Mapeos'!$D$4:$E$25,2,FALSE),T2355)</x:f>
        <x:v>E-commerce</x:v>
      </x:c>
      <x:c r="V2355" t="str">
        <x:v>V001</x:v>
      </x:c>
      <x:c r="W2355" t="n">
        <x:v>1</x:v>
      </x:c>
      <x:c r="X2355" s="28" t="n">
        <x:v>39.23</x:v>
      </x:c>
      <x:c r="Y2355" s="20" t="n">
        <x:v>0.2</x:v>
      </x:c>
      <x:c r="Z2355" s="20" t="n">
        <x:f>IF(Y2355&gt;1,Y2355/100,Y2355)</x:f>
        <x:v>0.2</x:v>
      </x:c>
      <x:c r="AA2355" s="28" t="n">
        <x:v>28.46</x:v>
      </x:c>
      <x:c r="AB2355" s="28" t="n">
        <x:v>31.38</x:v>
      </x:c>
      <x:c r="AC2355" s="28" t="str">
        <x:v>BOB</x:v>
      </x:c>
      <x:c r="AD2355" s="28" t="n">
        <x:f>IF(AC2355="USD",AB2355*'Parametros'!$B$4,AB2355)</x:f>
        <x:v>31.38</x:v>
      </x:c>
      <x:c r="AE2355" s="28" t="n">
        <x:f>W2355*X2355*(1-Z2355)</x:f>
        <x:v>31.384</x:v>
      </x:c>
      <x:c r="AF2355" s="28" t="n">
        <x:f>W2355*AA2355</x:f>
        <x:v>28.46</x:v>
      </x:c>
      <x:c r="AG2355" s="28" t="n">
        <x:f>AE2355-AF2355</x:f>
        <x:v>2.9239999999999995</x:v>
      </x:c>
      <x:c r="AH2355" s="20" t="n">
        <x:f>IF(AE2355&gt;0,AG2355/AE2355,"")</x:f>
        <x:v>0.09316849349987252</x:v>
      </x:c>
      <x:c r="AI2355" s="28" t="n">
        <x:v>75256.54</x:v>
      </x:c>
      <x:c r="AJ2355" s="28"/>
      <x:c r="AK2355"/>
      <x:c r="AL2355" t="str">
        <x:v>Completado</x:v>
      </x:c>
      <x:c r="AM2355" t="str">
        <x:f>IF(W2355&lt;0,"Devuelto",AL2355)</x:f>
        <x:v>Completado</x:v>
      </x:c>
      <x:c r="AN2355" t="str">
        <x:v>Tarjeta</x:v>
      </x:c>
      <x:c r="AO2355" s="29" t="str">
        <x:v>Sin observación</x:v>
      </x:c>
      <x:c r="AP2355" t="str">
        <x:f>IF(D2355="","No","Sí")</x:f>
        <x:v>Sí</x:v>
      </x:c>
    </x:row>
    <x:row r="2356">
      <x:c r="A2356" t="n">
        <x:v>2356</x:v>
      </x:c>
      <x:c r="B2356" t="str">
        <x:v>VT0011184</x:v>
      </x:c>
      <x:c r="C2356" t="str">
        <x:v>45995</x:v>
      </x:c>
      <x:c r="D2356" s="27" t="n">
        <x:v>45995</x:v>
      </x:c>
      <x:c r="E2356" t="n">
        <x:f>IF(D2356="","",YEAR(D2356))</x:f>
        <x:v>2025</x:v>
      </x:c>
      <x:c r="F2356" t="n">
        <x:f>IF(D2356="","",MONTH(D2356))</x:f>
        <x:v>12</x:v>
      </x:c>
      <x:c r="G2356" t="str">
        <x:f>IF(D2356="","Fecha no disponible",TEXT(D2356,"mmmm"))</x:f>
        <x:v>December</x:v>
      </x:c>
      <x:c r="H2356" t="str">
        <x:f>IF(D2356="","Fecha no disponible",TEXT(D2356,"yyyy-mm"))</x:f>
        <x:v>2025-12</x:v>
      </x:c>
      <x:c r="I2356" t="str">
        <x:f>IF(D2356="","Fecha no disponible","T"&amp;ROUNDUP(MONTH(D2356)/3,0))</x:f>
        <x:v>T4</x:v>
      </x:c>
      <x:c r="J2356" t="str">
        <x:v>T003</x:v>
      </x:c>
      <x:c r="K2356" t="str">
        <x:v>Tienda La Paz 3</x:v>
      </x:c>
      <x:c r="L2356" t="str">
        <x:v>Barrio</x:v>
      </x:c>
      <x:c r="M2356" t="str">
        <x:v>La Paz</x:v>
      </x:c>
      <x:c r="N2356" t="str">
        <x:f>IFERROR(VLOOKUP(M2356,'Mapeos'!$A$4:$B$30,2,FALSE),M2356)</x:f>
        <x:v>La Paz</x:v>
      </x:c>
      <x:c r="O2356" t="str">
        <x:v>C00079</x:v>
      </x:c>
      <x:c r="P2356" t="str">
        <x:v>Frecuente</x:v>
      </x:c>
      <x:c r="Q2356" t="str">
        <x:v>P0022</x:v>
      </x:c>
      <x:c r="R2356" t="str">
        <x:v>Cuidado Personal</x:v>
      </x:c>
      <x:c r="S2356" t="str">
        <x:v>Marca D</x:v>
      </x:c>
      <x:c r="T2356" t="str">
        <x:v>Marketplace</x:v>
      </x:c>
      <x:c r="U2356" t="str">
        <x:f>IFERROR(VLOOKUP(T2356,'Mapeos'!$D$4:$E$25,2,FALSE),T2356)</x:f>
        <x:v>Marketplace</x:v>
      </x:c>
      <x:c r="V2356" t="str">
        <x:v>V024</x:v>
      </x:c>
      <x:c r="W2356" t="n">
        <x:v>1</x:v>
      </x:c>
      <x:c r="X2356" s="28" t="n">
        <x:v>60.01</x:v>
      </x:c>
      <x:c r="Y2356" s="20" t="n">
        <x:v>0.25</x:v>
      </x:c>
      <x:c r="Z2356" s="20" t="n">
        <x:f>IF(Y2356&gt;1,Y2356/100,Y2356)</x:f>
        <x:v>0.25</x:v>
      </x:c>
      <x:c r="AA2356" s="28" t="n">
        <x:v>39.8</x:v>
      </x:c>
      <x:c r="AB2356" s="28" t="n">
        <x:v>45.01</x:v>
      </x:c>
      <x:c r="AC2356" s="28" t="str">
        <x:v>BOB</x:v>
      </x:c>
      <x:c r="AD2356" s="28" t="n">
        <x:f>IF(AC2356="USD",AB2356*'Parametros'!$B$4,AB2356)</x:f>
        <x:v>45.01</x:v>
      </x:c>
      <x:c r="AE2356" s="28" t="n">
        <x:f>W2356*X2356*(1-Z2356)</x:f>
        <x:v>45.0075</x:v>
      </x:c>
      <x:c r="AF2356" s="28" t="n">
        <x:f>W2356*AA2356</x:f>
        <x:v>39.8</x:v>
      </x:c>
      <x:c r="AG2356" s="28" t="n">
        <x:f>AE2356-AF2356</x:f>
        <x:v>5.207500000000003</x:v>
      </x:c>
      <x:c r="AH2356" s="20" t="n">
        <x:f>IF(AE2356&gt;0,AG2356/AE2356,"")</x:f>
        <x:v>0.11570293839915577</x:v>
      </x:c>
      <x:c r="AI2356" s="28" t="n">
        <x:v>85082.62</x:v>
      </x:c>
      <x:c r="AJ2356" s="28"/>
      <x:c r="AK2356"/>
      <x:c r="AL2356" t="str">
        <x:v>Completado</x:v>
      </x:c>
      <x:c r="AM2356" t="str">
        <x:f>IF(W2356&lt;0,"Devuelto",AL2356)</x:f>
        <x:v>Completado</x:v>
      </x:c>
      <x:c r="AN2356" t="str">
        <x:v>Transferencia</x:v>
      </x:c>
      <x:c r="AO2356" s="29" t="str">
        <x:v>Sin observación</x:v>
      </x:c>
      <x:c r="AP2356" t="str">
        <x:f>IF(D2356="","No","Sí")</x:f>
        <x:v>Sí</x:v>
      </x:c>
    </x:row>
    <x:row r="2357">
      <x:c r="A2357" t="n">
        <x:v>2357</x:v>
      </x:c>
      <x:c r="B2357" t="str">
        <x:v>VT0011188</x:v>
      </x:c>
      <x:c r="C2357" t="str">
        <x:v>46138</x:v>
      </x:c>
      <x:c r="D2357" s="27" t="n">
        <x:v>46138</x:v>
      </x:c>
      <x:c r="E2357" t="n">
        <x:f>IF(D2357="","",YEAR(D2357))</x:f>
        <x:v>2026</x:v>
      </x:c>
      <x:c r="F2357" t="n">
        <x:f>IF(D2357="","",MONTH(D2357))</x:f>
        <x:v>4</x:v>
      </x:c>
      <x:c r="G2357" t="str">
        <x:f>IF(D2357="","Fecha no disponible",TEXT(D2357,"mmmm"))</x:f>
        <x:v>April</x:v>
      </x:c>
      <x:c r="H2357" t="str">
        <x:f>IF(D2357="","Fecha no disponible",TEXT(D2357,"yyyy-mm"))</x:f>
        <x:v>2026-04</x:v>
      </x:c>
      <x:c r="I2357" t="str">
        <x:f>IF(D2357="","Fecha no disponible","T"&amp;ROUNDUP(MONTH(D2357)/3,0))</x:f>
        <x:v>T2</x:v>
      </x:c>
      <x:c r="J2357" t="str">
        <x:v>T018</x:v>
      </x:c>
      <x:c r="K2357" t="str">
        <x:v>Tienda Sucre 2</x:v>
      </x:c>
      <x:c r="L2357" t="str">
        <x:v>Mall</x:v>
      </x:c>
      <x:c r="M2357" t="str">
        <x:v>Sucre</x:v>
      </x:c>
      <x:c r="N2357" t="str">
        <x:f>IFERROR(VLOOKUP(M2357,'Mapeos'!$A$4:$B$30,2,FALSE),M2357)</x:f>
        <x:v>Sucre</x:v>
      </x:c>
      <x:c r="O2357" t="str">
        <x:v>C00407</x:v>
      </x:c>
      <x:c r="P2357" t="str">
        <x:v>Premium</x:v>
      </x:c>
      <x:c r="Q2357" t="str">
        <x:v>P0117</x:v>
      </x:c>
      <x:c r="R2357" t="str">
        <x:v>Deportes</x:v>
      </x:c>
      <x:c r="S2357" t="str">
        <x:v>Marca A</x:v>
      </x:c>
      <x:c r="T2357" t="str">
        <x:v>WhatsApp</x:v>
      </x:c>
      <x:c r="U2357" t="str">
        <x:f>IFERROR(VLOOKUP(T2357,'Mapeos'!$D$4:$E$25,2,FALSE),T2357)</x:f>
        <x:v>WhatsApp</x:v>
      </x:c>
      <x:c r="V2357" t="str">
        <x:v>V033</x:v>
      </x:c>
      <x:c r="W2357" t="n">
        <x:v>2</x:v>
      </x:c>
      <x:c r="X2357" s="28" t="n">
        <x:v>219.07</x:v>
      </x:c>
      <x:c r="Y2357" s="20" t="n">
        <x:v>0</x:v>
      </x:c>
      <x:c r="Z2357" s="20" t="n">
        <x:f>IF(Y2357&gt;1,Y2357/100,Y2357)</x:f>
        <x:v>0</x:v>
      </x:c>
      <x:c r="AA2357" s="28" t="n">
        <x:v>157.96</x:v>
      </x:c>
      <x:c r="AB2357" s="28" t="n">
        <x:v>438.14</x:v>
      </x:c>
      <x:c r="AC2357" s="28" t="str">
        <x:v>BOB</x:v>
      </x:c>
      <x:c r="AD2357" s="28" t="n">
        <x:f>IF(AC2357="USD",AB2357*'Parametros'!$B$4,AB2357)</x:f>
        <x:v>438.14</x:v>
      </x:c>
      <x:c r="AE2357" s="28" t="n">
        <x:f>W2357*X2357*(1-Z2357)</x:f>
        <x:v>438.14</x:v>
      </x:c>
      <x:c r="AF2357" s="28" t="n">
        <x:f>W2357*AA2357</x:f>
        <x:v>315.92</x:v>
      </x:c>
      <x:c r="AG2357" s="28" t="n">
        <x:f>AE2357-AF2357</x:f>
        <x:v>122.21999999999997</x:v>
      </x:c>
      <x:c r="AH2357" s="20" t="n">
        <x:f>IF(AE2357&gt;0,AG2357/AE2357,"")</x:f>
        <x:v>0.2789519331720454</x:v>
      </x:c>
      <x:c r="AI2357" s="28" t="n">
        <x:v>68545.59</x:v>
      </x:c>
      <x:c r="AJ2357" s="28" t="n">
        <x:v>163</x:v>
      </x:c>
      <x:c r="AK2357" t="n">
        <x:v>45</x:v>
      </x:c>
      <x:c r="AL2357" t="str">
        <x:v>Completado</x:v>
      </x:c>
      <x:c r="AM2357" t="str">
        <x:f>IF(W2357&lt;0,"Devuelto",AL2357)</x:f>
        <x:v>Completado</x:v>
      </x:c>
      <x:c r="AN2357" t="str">
        <x:v>QR</x:v>
      </x:c>
      <x:c r="AO2357" s="29" t="str">
        <x:v>Sin observación</x:v>
      </x:c>
      <x:c r="AP2357" t="str">
        <x:f>IF(D2357="","No","Sí")</x:f>
        <x:v>Sí</x:v>
      </x:c>
    </x:row>
    <x:row r="2358">
      <x:c r="A2358" t="n">
        <x:v>2358</x:v>
      </x:c>
      <x:c r="B2358" t="str">
        <x:v>VT0011193</x:v>
      </x:c>
      <x:c r="C2358" t="str">
        <x:v>46046</x:v>
      </x:c>
      <x:c r="D2358" s="27" t="n">
        <x:v>46046</x:v>
      </x:c>
      <x:c r="E2358" t="n">
        <x:f>IF(D2358="","",YEAR(D2358))</x:f>
        <x:v>2026</x:v>
      </x:c>
      <x:c r="F2358" t="n">
        <x:f>IF(D2358="","",MONTH(D2358))</x:f>
        <x:v>1</x:v>
      </x:c>
      <x:c r="G2358" t="str">
        <x:f>IF(D2358="","Fecha no disponible",TEXT(D2358,"mmmm"))</x:f>
        <x:v>January</x:v>
      </x:c>
      <x:c r="H2358" t="str">
        <x:f>IF(D2358="","Fecha no disponible",TEXT(D2358,"yyyy-mm"))</x:f>
        <x:v>2026-01</x:v>
      </x:c>
      <x:c r="I2358" t="str">
        <x:f>IF(D2358="","Fecha no disponible","T"&amp;ROUNDUP(MONTH(D2358)/3,0))</x:f>
        <x:v>T1</x:v>
      </x:c>
      <x:c r="J2358" t="str">
        <x:v>T005</x:v>
      </x:c>
      <x:c r="K2358" t="str">
        <x:v>Tienda Santa Cruz 1</x:v>
      </x:c>
      <x:c r="L2358" t="str">
        <x:v>Centro</x:v>
      </x:c>
      <x:c r="M2358" t="str">
        <x:v>Santa Cruz</x:v>
      </x:c>
      <x:c r="N2358" t="str">
        <x:f>IFERROR(VLOOKUP(M2358,'Mapeos'!$A$4:$B$30,2,FALSE),M2358)</x:f>
        <x:v>Santa Cruz</x:v>
      </x:c>
      <x:c r="O2358" t="str">
        <x:v>C00901</x:v>
      </x:c>
      <x:c r="P2358" t="str">
        <x:v>Premium</x:v>
      </x:c>
      <x:c r="Q2358" t="str">
        <x:v>P0012</x:v>
      </x:c>
      <x:c r="R2358" t="str">
        <x:v>Deportes</x:v>
      </x:c>
      <x:c r="S2358" t="str">
        <x:v>Marca D</x:v>
      </x:c>
      <x:c r="T2358" t="str">
        <x:v>E-commerce</x:v>
      </x:c>
      <x:c r="U2358" t="str">
        <x:f>IFERROR(VLOOKUP(T2358,'Mapeos'!$D$4:$E$25,2,FALSE),T2358)</x:f>
        <x:v>E-commerce</x:v>
      </x:c>
      <x:c r="V2358" t="str">
        <x:v>V035</x:v>
      </x:c>
      <x:c r="W2358" t="n">
        <x:v>1</x:v>
      </x:c>
      <x:c r="X2358" s="28" t="n">
        <x:v>199.37</x:v>
      </x:c>
      <x:c r="Y2358" s="20" t="n">
        <x:v>0.15</x:v>
      </x:c>
      <x:c r="Z2358" s="20" t="n">
        <x:f>IF(Y2358&gt;1,Y2358/100,Y2358)</x:f>
        <x:v>0.15</x:v>
      </x:c>
      <x:c r="AA2358" s="28" t="n">
        <x:v>136.48</x:v>
      </x:c>
      <x:c r="AB2358" s="28" t="n">
        <x:v>169.46</x:v>
      </x:c>
      <x:c r="AC2358" s="28" t="str">
        <x:v>BOB</x:v>
      </x:c>
      <x:c r="AD2358" s="28" t="n">
        <x:f>IF(AC2358="USD",AB2358*'Parametros'!$B$4,AB2358)</x:f>
        <x:v>169.46</x:v>
      </x:c>
      <x:c r="AE2358" s="28" t="n">
        <x:f>W2358*X2358*(1-Z2358)</x:f>
        <x:v>169.4645</x:v>
      </x:c>
      <x:c r="AF2358" s="28" t="n">
        <x:f>W2358*AA2358</x:f>
        <x:v>136.48</x:v>
      </x:c>
      <x:c r="AG2358" s="28" t="n">
        <x:f>AE2358-AF2358</x:f>
        <x:v>32.9845</x:v>
      </x:c>
      <x:c r="AH2358" s="20" t="n">
        <x:f>IF(AE2358&gt;0,AG2358/AE2358,"")</x:f>
        <x:v>0.1946395852818732</x:v>
      </x:c>
      <x:c r="AI2358" s="28" t="n">
        <x:v>75989.78</x:v>
      </x:c>
      <x:c r="AJ2358" s="28"/>
      <x:c r="AK2358"/>
      <x:c r="AL2358" t="str">
        <x:v>Completado</x:v>
      </x:c>
      <x:c r="AM2358" t="str">
        <x:f>IF(W2358&lt;0,"Devuelto",AL2358)</x:f>
        <x:v>Completado</x:v>
      </x:c>
      <x:c r="AN2358" t="str">
        <x:v>QR</x:v>
      </x:c>
      <x:c r="AO2358" s="29" t="str">
        <x:v>Sin observación</x:v>
      </x:c>
      <x:c r="AP2358" t="str">
        <x:f>IF(D2358="","No","Sí")</x:f>
        <x:v>Sí</x:v>
      </x:c>
    </x:row>
    <x:row r="2359">
      <x:c r="A2359" t="n">
        <x:v>2359</x:v>
      </x:c>
      <x:c r="B2359" t="str">
        <x:v>VT0011198</x:v>
      </x:c>
      <x:c r="C2359" t="str">
        <x:v>46000</x:v>
      </x:c>
      <x:c r="D2359" s="27" t="n">
        <x:v>46000</x:v>
      </x:c>
      <x:c r="E2359" t="n">
        <x:f>IF(D2359="","",YEAR(D2359))</x:f>
        <x:v>2025</x:v>
      </x:c>
      <x:c r="F2359" t="n">
        <x:f>IF(D2359="","",MONTH(D2359))</x:f>
        <x:v>12</x:v>
      </x:c>
      <x:c r="G2359" t="str">
        <x:f>IF(D2359="","Fecha no disponible",TEXT(D2359,"mmmm"))</x:f>
        <x:v>December</x:v>
      </x:c>
      <x:c r="H2359" t="str">
        <x:f>IF(D2359="","Fecha no disponible",TEXT(D2359,"yyyy-mm"))</x:f>
        <x:v>2025-12</x:v>
      </x:c>
      <x:c r="I2359" t="str">
        <x:f>IF(D2359="","Fecha no disponible","T"&amp;ROUNDUP(MONTH(D2359)/3,0))</x:f>
        <x:v>T4</x:v>
      </x:c>
      <x:c r="J2359" t="str">
        <x:v>T012</x:v>
      </x:c>
      <x:c r="K2359" t="str">
        <x:v>Tienda Cochabamba 4</x:v>
      </x:c>
      <x:c r="L2359" t="str">
        <x:v>Centro</x:v>
      </x:c>
      <x:c r="M2359" t="str">
        <x:v>Cochabamba</x:v>
      </x:c>
      <x:c r="N2359" t="str">
        <x:f>IFERROR(VLOOKUP(M2359,'Mapeos'!$A$4:$B$30,2,FALSE),M2359)</x:f>
        <x:v>Cochabamba</x:v>
      </x:c>
      <x:c r="O2359" t="str">
        <x:v>C00218</x:v>
      </x:c>
      <x:c r="P2359" t="str">
        <x:v>Frecuente</x:v>
      </x:c>
      <x:c r="Q2359" t="str">
        <x:v>P0051</x:v>
      </x:c>
      <x:c r="R2359" t="str">
        <x:v>Alimentos</x:v>
      </x:c>
      <x:c r="S2359" t="str">
        <x:v>Marca A</x:v>
      </x:c>
      <x:c r="T2359" t="str">
        <x:v>Tienda</x:v>
      </x:c>
      <x:c r="U2359" t="str">
        <x:f>IFERROR(VLOOKUP(T2359,'Mapeos'!$D$4:$E$25,2,FALSE),T2359)</x:f>
        <x:v>Tienda</x:v>
      </x:c>
      <x:c r="V2359" t="str">
        <x:v>V004</x:v>
      </x:c>
      <x:c r="W2359" t="n">
        <x:v>2</x:v>
      </x:c>
      <x:c r="X2359" s="28" t="n">
        <x:v>37.18</x:v>
      </x:c>
      <x:c r="Y2359" s="20" t="n">
        <x:v>0.1</x:v>
      </x:c>
      <x:c r="Z2359" s="20" t="n">
        <x:f>IF(Y2359&gt;1,Y2359/100,Y2359)</x:f>
        <x:v>0.1</x:v>
      </x:c>
      <x:c r="AA2359" s="28" t="n">
        <x:v>28.46</x:v>
      </x:c>
      <x:c r="AB2359" s="28" t="n">
        <x:v>66.92</x:v>
      </x:c>
      <x:c r="AC2359" s="28" t="str">
        <x:v>BOB</x:v>
      </x:c>
      <x:c r="AD2359" s="28" t="n">
        <x:f>IF(AC2359="USD",AB2359*'Parametros'!$B$4,AB2359)</x:f>
        <x:v>66.92</x:v>
      </x:c>
      <x:c r="AE2359" s="28" t="n">
        <x:f>W2359*X2359*(1-Z2359)</x:f>
        <x:v>66.924</x:v>
      </x:c>
      <x:c r="AF2359" s="28" t="n">
        <x:f>W2359*AA2359</x:f>
        <x:v>56.92</x:v>
      </x:c>
      <x:c r="AG2359" s="28" t="n">
        <x:f>AE2359-AF2359</x:f>
        <x:v>10.004000000000005</x:v>
      </x:c>
      <x:c r="AH2359" s="20" t="n">
        <x:f>IF(AE2359&gt;0,AG2359/AE2359,"")</x:f>
        <x:v>0.14948299563684184</x:v>
      </x:c>
      <x:c r="AI2359" s="28" t="n">
        <x:v>186467.25</x:v>
      </x:c>
      <x:c r="AJ2359" s="28"/>
      <x:c r="AK2359"/>
      <x:c r="AL2359" t="str">
        <x:v>Completado</x:v>
      </x:c>
      <x:c r="AM2359" t="str">
        <x:f>IF(W2359&lt;0,"Devuelto",AL2359)</x:f>
        <x:v>Completado</x:v>
      </x:c>
      <x:c r="AN2359" t="str">
        <x:v>QR</x:v>
      </x:c>
      <x:c r="AO2359" s="29" t="str">
        <x:v>Sin observación</x:v>
      </x:c>
      <x:c r="AP2359" t="str">
        <x:f>IF(D2359="","No","Sí")</x:f>
        <x:v>Sí</x:v>
      </x:c>
    </x:row>
    <x:row r="2360">
      <x:c r="A2360" t="n">
        <x:v>2360</x:v>
      </x:c>
      <x:c r="B2360" t="str">
        <x:v>VT0011203</x:v>
      </x:c>
      <x:c r="C2360" t="str">
        <x:v>45378</x:v>
      </x:c>
      <x:c r="D2360" s="27" t="n">
        <x:v>45378</x:v>
      </x:c>
      <x:c r="E2360" t="n">
        <x:f>IF(D2360="","",YEAR(D2360))</x:f>
        <x:v>2024</x:v>
      </x:c>
      <x:c r="F2360" t="n">
        <x:f>IF(D2360="","",MONTH(D2360))</x:f>
        <x:v>3</x:v>
      </x:c>
      <x:c r="G2360" t="str">
        <x:f>IF(D2360="","Fecha no disponible",TEXT(D2360,"mmmm"))</x:f>
        <x:v>March</x:v>
      </x:c>
      <x:c r="H2360" t="str">
        <x:f>IF(D2360="","Fecha no disponible",TEXT(D2360,"yyyy-mm"))</x:f>
        <x:v>2024-03</x:v>
      </x:c>
      <x:c r="I2360" t="str">
        <x:f>IF(D2360="","Fecha no disponible","T"&amp;ROUNDUP(MONTH(D2360)/3,0))</x:f>
        <x:v>T1</x:v>
      </x:c>
      <x:c r="J2360" t="str">
        <x:v>T006</x:v>
      </x:c>
      <x:c r="K2360" t="str">
        <x:v>Tienda Santa Cruz 2</x:v>
      </x:c>
      <x:c r="L2360" t="str">
        <x:v>Mall</x:v>
      </x:c>
      <x:c r="M2360" t="str">
        <x:v>Santa Cruz</x:v>
      </x:c>
      <x:c r="N2360" t="str">
        <x:f>IFERROR(VLOOKUP(M2360,'Mapeos'!$A$4:$B$30,2,FALSE),M2360)</x:f>
        <x:v>Santa Cruz</x:v>
      </x:c>
      <x:c r="O2360" t="str">
        <x:v>C00981</x:v>
      </x:c>
      <x:c r="P2360" t="str">
        <x:v>Frecuente</x:v>
      </x:c>
      <x:c r="Q2360" t="str">
        <x:v>P0027</x:v>
      </x:c>
      <x:c r="R2360" t="str">
        <x:v>Cuidado Personal</x:v>
      </x:c>
      <x:c r="S2360" t="str">
        <x:v>Marca D</x:v>
      </x:c>
      <x:c r="T2360" t="str">
        <x:v>Tienda</x:v>
      </x:c>
      <x:c r="U2360" t="str">
        <x:f>IFERROR(VLOOKUP(T2360,'Mapeos'!$D$4:$E$25,2,FALSE),T2360)</x:f>
        <x:v>Tienda</x:v>
      </x:c>
      <x:c r="V2360" t="str">
        <x:v>V022</x:v>
      </x:c>
      <x:c r="W2360" t="n">
        <x:v>1</x:v>
      </x:c>
      <x:c r="X2360" s="28" t="n">
        <x:v>67.33</x:v>
      </x:c>
      <x:c r="Y2360" s="20" t="n">
        <x:v>0</x:v>
      </x:c>
      <x:c r="Z2360" s="20" t="n">
        <x:f>IF(Y2360&gt;1,Y2360/100,Y2360)</x:f>
        <x:v>0</x:v>
      </x:c>
      <x:c r="AA2360" s="28" t="n">
        <x:v>41.68</x:v>
      </x:c>
      <x:c r="AB2360" s="28" t="n">
        <x:v>67.33</x:v>
      </x:c>
      <x:c r="AC2360" s="28" t="str">
        <x:v>BOB</x:v>
      </x:c>
      <x:c r="AD2360" s="28" t="n">
        <x:f>IF(AC2360="USD",AB2360*'Parametros'!$B$4,AB2360)</x:f>
        <x:v>67.33</x:v>
      </x:c>
      <x:c r="AE2360" s="28" t="n">
        <x:f>W2360*X2360*(1-Z2360)</x:f>
        <x:v>67.33</x:v>
      </x:c>
      <x:c r="AF2360" s="28" t="n">
        <x:f>W2360*AA2360</x:f>
        <x:v>41.68</x:v>
      </x:c>
      <x:c r="AG2360" s="28" t="n">
        <x:f>AE2360-AF2360</x:f>
        <x:v>25.65</x:v>
      </x:c>
      <x:c r="AH2360" s="20" t="n">
        <x:f>IF(AE2360&gt;0,AG2360/AE2360,"")</x:f>
        <x:v>0.380959453438289</x:v>
      </x:c>
      <x:c r="AI2360" s="28" t="n">
        <x:v>183066.56</x:v>
      </x:c>
      <x:c r="AJ2360" s="28"/>
      <x:c r="AK2360"/>
      <x:c r="AL2360" t="str">
        <x:v>Completado</x:v>
      </x:c>
      <x:c r="AM2360" t="str">
        <x:f>IF(W2360&lt;0,"Devuelto",AL2360)</x:f>
        <x:v>Completado</x:v>
      </x:c>
      <x:c r="AN2360" t="str">
        <x:v>QR</x:v>
      </x:c>
      <x:c r="AO2360" s="29" t="str">
        <x:v>Sin observación</x:v>
      </x:c>
      <x:c r="AP2360" t="str">
        <x:f>IF(D2360="","No","Sí")</x:f>
        <x:v>Sí</x:v>
      </x:c>
    </x:row>
    <x:row r="2361">
      <x:c r="A2361" t="n">
        <x:v>2361</x:v>
      </x:c>
      <x:c r="B2361" t="str">
        <x:v>VT0011207</x:v>
      </x:c>
      <x:c r="C2361" t="str">
        <x:v>45815</x:v>
      </x:c>
      <x:c r="D2361" s="27" t="n">
        <x:v>45815</x:v>
      </x:c>
      <x:c r="E2361" t="n">
        <x:f>IF(D2361="","",YEAR(D2361))</x:f>
        <x:v>2025</x:v>
      </x:c>
      <x:c r="F2361" t="n">
        <x:f>IF(D2361="","",MONTH(D2361))</x:f>
        <x:v>6</x:v>
      </x:c>
      <x:c r="G2361" t="str">
        <x:f>IF(D2361="","Fecha no disponible",TEXT(D2361,"mmmm"))</x:f>
        <x:v>June</x:v>
      </x:c>
      <x:c r="H2361" t="str">
        <x:f>IF(D2361="","Fecha no disponible",TEXT(D2361,"yyyy-mm"))</x:f>
        <x:v>2025-06</x:v>
      </x:c>
      <x:c r="I2361" t="str">
        <x:f>IF(D2361="","Fecha no disponible","T"&amp;ROUNDUP(MONTH(D2361)/3,0))</x:f>
        <x:v>T2</x:v>
      </x:c>
      <x:c r="J2361" t="str">
        <x:v>T007</x:v>
      </x:c>
      <x:c r="K2361" t="str">
        <x:v>Tienda Santa Cruz 3</x:v>
      </x:c>
      <x:c r="L2361" t="str">
        <x:v>Barrio</x:v>
      </x:c>
      <x:c r="M2361" t="str">
        <x:v>Santa Cruz</x:v>
      </x:c>
      <x:c r="N2361" t="str">
        <x:f>IFERROR(VLOOKUP(M2361,'Mapeos'!$A$4:$B$30,2,FALSE),M2361)</x:f>
        <x:v>Santa Cruz</x:v>
      </x:c>
      <x:c r="O2361" t="str">
        <x:v>C01108</x:v>
      </x:c>
      <x:c r="P2361" t="str">
        <x:v>Premium</x:v>
      </x:c>
      <x:c r="Q2361" t="str">
        <x:v>P0046</x:v>
      </x:c>
      <x:c r="R2361" t="str">
        <x:v>Hogar</x:v>
      </x:c>
      <x:c r="S2361" t="str">
        <x:v>Marca A</x:v>
      </x:c>
      <x:c r="T2361" t="str">
        <x:v>Marketplace</x:v>
      </x:c>
      <x:c r="U2361" t="str">
        <x:f>IFERROR(VLOOKUP(T2361,'Mapeos'!$D$4:$E$25,2,FALSE),T2361)</x:f>
        <x:v>Marketplace</x:v>
      </x:c>
      <x:c r="V2361" t="str">
        <x:v>V021</x:v>
      </x:c>
      <x:c r="W2361" t="n">
        <x:v>-1</x:v>
      </x:c>
      <x:c r="X2361" s="28" t="n">
        <x:v>282.58</x:v>
      </x:c>
      <x:c r="Y2361" s="20" t="n">
        <x:v>0</x:v>
      </x:c>
      <x:c r="Z2361" s="20" t="n">
        <x:f>IF(Y2361&gt;1,Y2361/100,Y2361)</x:f>
        <x:v>0</x:v>
      </x:c>
      <x:c r="AA2361" s="28" t="n">
        <x:v>195.2</x:v>
      </x:c>
      <x:c r="AB2361" s="28" t="n">
        <x:v>-282.58</x:v>
      </x:c>
      <x:c r="AC2361" s="28" t="str">
        <x:v>BOB</x:v>
      </x:c>
      <x:c r="AD2361" s="28" t="n">
        <x:f>IF(AC2361="USD",AB2361*'Parametros'!$B$4,AB2361)</x:f>
        <x:v>-282.58</x:v>
      </x:c>
      <x:c r="AE2361" s="28" t="n">
        <x:f>W2361*X2361*(1-Z2361)</x:f>
        <x:v>-282.58</x:v>
      </x:c>
      <x:c r="AF2361" s="28" t="n">
        <x:f>W2361*AA2361</x:f>
        <x:v>-195.2</x:v>
      </x:c>
      <x:c r="AG2361" s="28" t="n">
        <x:f>AE2361-AF2361</x:f>
        <x:v>-87.38</x:v>
      </x:c>
      <x:c r="AH2361" s="20" t="str">
        <x:f>IF(AE2361&gt;0,AG2361/AE2361,"")</x:f>
      </x:c>
      <x:c r="AI2361" s="28" t="n">
        <x:v>100257.29</x:v>
      </x:c>
      <x:c r="AJ2361" s="28"/>
      <x:c r="AK2361"/>
      <x:c r="AL2361" t="str">
        <x:v>Devuelto</x:v>
      </x:c>
      <x:c r="AM2361" t="str">
        <x:f>IF(W2361&lt;0,"Devuelto",AL2361)</x:f>
        <x:v>Devuelto</x:v>
      </x:c>
      <x:c r="AN2361" t="str">
        <x:v>Transferencia</x:v>
      </x:c>
      <x:c r="AO2361" s="29" t="str">
        <x:v>Sin observación</x:v>
      </x:c>
      <x:c r="AP2361" t="str">
        <x:f>IF(D2361="","No","Sí")</x:f>
        <x:v>Sí</x:v>
      </x:c>
    </x:row>
    <x:row r="2362">
      <x:c r="A2362" t="n">
        <x:v>2362</x:v>
      </x:c>
      <x:c r="B2362" t="str">
        <x:v>VT0011212</x:v>
      </x:c>
      <x:c r="C2362" t="str">
        <x:v>45561</x:v>
      </x:c>
      <x:c r="D2362" s="27" t="n">
        <x:v>45561</x:v>
      </x:c>
      <x:c r="E2362" t="n">
        <x:f>IF(D2362="","",YEAR(D2362))</x:f>
        <x:v>2024</x:v>
      </x:c>
      <x:c r="F2362" t="n">
        <x:f>IF(D2362="","",MONTH(D2362))</x:f>
        <x:v>9</x:v>
      </x:c>
      <x:c r="G2362" t="str">
        <x:f>IF(D2362="","Fecha no disponible",TEXT(D2362,"mmmm"))</x:f>
        <x:v>September</x:v>
      </x:c>
      <x:c r="H2362" t="str">
        <x:f>IF(D2362="","Fecha no disponible",TEXT(D2362,"yyyy-mm"))</x:f>
        <x:v>2024-09</x:v>
      </x:c>
      <x:c r="I2362" t="str">
        <x:f>IF(D2362="","Fecha no disponible","T"&amp;ROUNDUP(MONTH(D2362)/3,0))</x:f>
        <x:v>T3</x:v>
      </x:c>
      <x:c r="J2362" t="str">
        <x:v>T008</x:v>
      </x:c>
      <x:c r="K2362" t="str">
        <x:v>Tienda Santa Cruz 4</x:v>
      </x:c>
      <x:c r="L2362" t="str">
        <x:v>Barrio</x:v>
      </x:c>
      <x:c r="M2362" t="str">
        <x:v>Santa Cruz</x:v>
      </x:c>
      <x:c r="N2362" t="str">
        <x:f>IFERROR(VLOOKUP(M2362,'Mapeos'!$A$4:$B$30,2,FALSE),M2362)</x:f>
        <x:v>Santa Cruz</x:v>
      </x:c>
      <x:c r="O2362" t="str">
        <x:v>C01603</x:v>
      </x:c>
      <x:c r="P2362" t="str">
        <x:v>Premium</x:v>
      </x:c>
      <x:c r="Q2362" t="str">
        <x:v>P0093</x:v>
      </x:c>
      <x:c r="R2362" t="str">
        <x:v>Electrónica</x:v>
      </x:c>
      <x:c r="S2362" t="str">
        <x:v>Marca B</x:v>
      </x:c>
      <x:c r="T2362" t="str">
        <x:v>Tienda</x:v>
      </x:c>
      <x:c r="U2362" t="str">
        <x:f>IFERROR(VLOOKUP(T2362,'Mapeos'!$D$4:$E$25,2,FALSE),T2362)</x:f>
        <x:v>Tienda</x:v>
      </x:c>
      <x:c r="V2362" t="str">
        <x:v>V021</x:v>
      </x:c>
      <x:c r="W2362" t="n">
        <x:v>-1</x:v>
      </x:c>
      <x:c r="X2362" s="28" t="n">
        <x:v>589.51</x:v>
      </x:c>
      <x:c r="Y2362" s="20" t="n">
        <x:v>0</x:v>
      </x:c>
      <x:c r="Z2362" s="20" t="n">
        <x:f>IF(Y2362&gt;1,Y2362/100,Y2362)</x:f>
        <x:v>0</x:v>
      </x:c>
      <x:c r="AA2362" s="28" t="n">
        <x:v>436.53</x:v>
      </x:c>
      <x:c r="AB2362" s="28" t="n">
        <x:v>-589.51</x:v>
      </x:c>
      <x:c r="AC2362" s="28" t="str">
        <x:v>BOB</x:v>
      </x:c>
      <x:c r="AD2362" s="28" t="n">
        <x:f>IF(AC2362="USD",AB2362*'Parametros'!$B$4,AB2362)</x:f>
        <x:v>-589.51</x:v>
      </x:c>
      <x:c r="AE2362" s="28" t="n">
        <x:f>W2362*X2362*(1-Z2362)</x:f>
        <x:v>-589.51</x:v>
      </x:c>
      <x:c r="AF2362" s="28" t="n">
        <x:f>W2362*AA2362</x:f>
        <x:v>-436.53</x:v>
      </x:c>
      <x:c r="AG2362" s="28" t="n">
        <x:f>AE2362-AF2362</x:f>
        <x:v>-152.98000000000002</x:v>
      </x:c>
      <x:c r="AH2362" s="20" t="str">
        <x:f>IF(AE2362&gt;0,AG2362/AE2362,"")</x:f>
      </x:c>
      <x:c r="AI2362" s="28" t="n">
        <x:v>192079.58</x:v>
      </x:c>
      <x:c r="AJ2362" s="28"/>
      <x:c r="AK2362"/>
      <x:c r="AL2362" t="str">
        <x:v>Devuelto</x:v>
      </x:c>
      <x:c r="AM2362" t="str">
        <x:f>IF(W2362&lt;0,"Devuelto",AL2362)</x:f>
        <x:v>Devuelto</x:v>
      </x:c>
      <x:c r="AN2362" t="str">
        <x:v>QR</x:v>
      </x:c>
      <x:c r="AO2362" s="29" t="str">
        <x:v>Sin observación</x:v>
      </x:c>
      <x:c r="AP2362" t="str">
        <x:f>IF(D2362="","No","Sí")</x:f>
        <x:v>Sí</x:v>
      </x:c>
    </x:row>
    <x:row r="2363">
      <x:c r="A2363" t="n">
        <x:v>2363</x:v>
      </x:c>
      <x:c r="B2363" t="str">
        <x:v>VT0011217</x:v>
      </x:c>
      <x:c r="C2363" t="str">
        <x:v>45435</x:v>
      </x:c>
      <x:c r="D2363" s="27" t="n">
        <x:v>45435</x:v>
      </x:c>
      <x:c r="E2363" t="n">
        <x:f>IF(D2363="","",YEAR(D2363))</x:f>
        <x:v>2024</x:v>
      </x:c>
      <x:c r="F2363" t="n">
        <x:f>IF(D2363="","",MONTH(D2363))</x:f>
        <x:v>5</x:v>
      </x:c>
      <x:c r="G2363" t="str">
        <x:f>IF(D2363="","Fecha no disponible",TEXT(D2363,"mmmm"))</x:f>
        <x:v>May</x:v>
      </x:c>
      <x:c r="H2363" t="str">
        <x:f>IF(D2363="","Fecha no disponible",TEXT(D2363,"yyyy-mm"))</x:f>
        <x:v>2024-05</x:v>
      </x:c>
      <x:c r="I2363" t="str">
        <x:f>IF(D2363="","Fecha no disponible","T"&amp;ROUNDUP(MONTH(D2363)/3,0))</x:f>
        <x:v>T2</x:v>
      </x:c>
      <x:c r="J2363" t="str">
        <x:v>T017</x:v>
      </x:c>
      <x:c r="K2363" t="str">
        <x:v>Tienda Sucre 1</x:v>
      </x:c>
      <x:c r="L2363" t="str">
        <x:v>Centro</x:v>
      </x:c>
      <x:c r="M2363" t="str">
        <x:v>Sucre</x:v>
      </x:c>
      <x:c r="N2363" t="str">
        <x:f>IFERROR(VLOOKUP(M2363,'Mapeos'!$A$4:$B$30,2,FALSE),M2363)</x:f>
        <x:v>Sucre</x:v>
      </x:c>
      <x:c r="O2363" t="str">
        <x:v>C01648</x:v>
      </x:c>
      <x:c r="P2363" t="str">
        <x:v>Premium</x:v>
      </x:c>
      <x:c r="Q2363" t="str">
        <x:v>P0026</x:v>
      </x:c>
      <x:c r="R2363" t="str">
        <x:v>Alimentos</x:v>
      </x:c>
      <x:c r="S2363" t="str">
        <x:v>Marca C</x:v>
      </x:c>
      <x:c r="T2363" t="str">
        <x:v>E-commerce</x:v>
      </x:c>
      <x:c r="U2363" t="str">
        <x:f>IFERROR(VLOOKUP(T2363,'Mapeos'!$D$4:$E$25,2,FALSE),T2363)</x:f>
        <x:v>E-commerce</x:v>
      </x:c>
      <x:c r="V2363" t="str">
        <x:v>V035</x:v>
      </x:c>
      <x:c r="W2363" t="n">
        <x:v>2</x:v>
      </x:c>
      <x:c r="X2363" s="28" t="n">
        <x:v>19.47</x:v>
      </x:c>
      <x:c r="Y2363" s="20" t="n">
        <x:v>0</x:v>
      </x:c>
      <x:c r="Z2363" s="20" t="n">
        <x:f>IF(Y2363&gt;1,Y2363/100,Y2363)</x:f>
        <x:v>0</x:v>
      </x:c>
      <x:c r="AA2363" s="28" t="n">
        <x:v>11.76</x:v>
      </x:c>
      <x:c r="AB2363" s="28" t="n">
        <x:v>38.94</x:v>
      </x:c>
      <x:c r="AC2363" s="28" t="str">
        <x:v>BOB</x:v>
      </x:c>
      <x:c r="AD2363" s="28" t="n">
        <x:f>IF(AC2363="USD",AB2363*'Parametros'!$B$4,AB2363)</x:f>
        <x:v>38.94</x:v>
      </x:c>
      <x:c r="AE2363" s="28" t="n">
        <x:f>W2363*X2363*(1-Z2363)</x:f>
        <x:v>38.94</x:v>
      </x:c>
      <x:c r="AF2363" s="28" t="n">
        <x:f>W2363*AA2363</x:f>
        <x:v>23.52</x:v>
      </x:c>
      <x:c r="AG2363" s="28" t="n">
        <x:f>AE2363-AF2363</x:f>
        <x:v>15.419999999999998</x:v>
      </x:c>
      <x:c r="AH2363" s="20" t="n">
        <x:f>IF(AE2363&gt;0,AG2363/AE2363,"")</x:f>
        <x:v>0.39599383667180277</x:v>
      </x:c>
      <x:c r="AI2363" s="28" t="n">
        <x:v>62224.49</x:v>
      </x:c>
      <x:c r="AJ2363" s="28"/>
      <x:c r="AK2363"/>
      <x:c r="AL2363" t="str">
        <x:v>Completado</x:v>
      </x:c>
      <x:c r="AM2363" t="str">
        <x:f>IF(W2363&lt;0,"Devuelto",AL2363)</x:f>
        <x:v>Completado</x:v>
      </x:c>
      <x:c r="AN2363" t="str">
        <x:v>Transferencia</x:v>
      </x:c>
      <x:c r="AO2363" s="29" t="str">
        <x:v>Sin observación</x:v>
      </x:c>
      <x:c r="AP2363" t="str">
        <x:f>IF(D2363="","No","Sí")</x:f>
        <x:v>Sí</x:v>
      </x:c>
    </x:row>
    <x:row r="2364">
      <x:c r="A2364" t="n">
        <x:v>2364</x:v>
      </x:c>
      <x:c r="B2364" t="str">
        <x:v>VT0011222</x:v>
      </x:c>
      <x:c r="C2364" t="str">
        <x:v>45347</x:v>
      </x:c>
      <x:c r="D2364" s="27" t="n">
        <x:v>45347</x:v>
      </x:c>
      <x:c r="E2364" t="n">
        <x:f>IF(D2364="","",YEAR(D2364))</x:f>
        <x:v>2024</x:v>
      </x:c>
      <x:c r="F2364" t="n">
        <x:f>IF(D2364="","",MONTH(D2364))</x:f>
        <x:v>2</x:v>
      </x:c>
      <x:c r="G2364" t="str">
        <x:f>IF(D2364="","Fecha no disponible",TEXT(D2364,"mmmm"))</x:f>
        <x:v>February</x:v>
      </x:c>
      <x:c r="H2364" t="str">
        <x:f>IF(D2364="","Fecha no disponible",TEXT(D2364,"yyyy-mm"))</x:f>
        <x:v>2024-02</x:v>
      </x:c>
      <x:c r="I2364" t="str">
        <x:f>IF(D2364="","Fecha no disponible","T"&amp;ROUNDUP(MONTH(D2364)/3,0))</x:f>
        <x:v>T1</x:v>
      </x:c>
      <x:c r="J2364" t="str">
        <x:v>T001</x:v>
      </x:c>
      <x:c r="K2364" t="str">
        <x:v>Tienda La Paz 1</x:v>
      </x:c>
      <x:c r="L2364" t="str">
        <x:v>Barrio</x:v>
      </x:c>
      <x:c r="M2364" t="str">
        <x:v>La Paz</x:v>
      </x:c>
      <x:c r="N2364" t="str">
        <x:f>IFERROR(VLOOKUP(M2364,'Mapeos'!$A$4:$B$30,2,FALSE),M2364)</x:f>
        <x:v>La Paz</x:v>
      </x:c>
      <x:c r="O2364" t="str">
        <x:v>C01520</x:v>
      </x:c>
      <x:c r="P2364" t="str">
        <x:v>Premium</x:v>
      </x:c>
      <x:c r="Q2364" t="str">
        <x:v>P0118</x:v>
      </x:c>
      <x:c r="R2364" t="str">
        <x:v>Electrónica</x:v>
      </x:c>
      <x:c r="S2364" t="str">
        <x:v>Marca A</x:v>
      </x:c>
      <x:c r="T2364" t="str">
        <x:v>Tienda</x:v>
      </x:c>
      <x:c r="U2364" t="str">
        <x:f>IFERROR(VLOOKUP(T2364,'Mapeos'!$D$4:$E$25,2,FALSE),T2364)</x:f>
        <x:v>Tienda</x:v>
      </x:c>
      <x:c r="V2364" t="str">
        <x:v>V017</x:v>
      </x:c>
      <x:c r="W2364" t="n">
        <x:v>5</x:v>
      </x:c>
      <x:c r="X2364" s="28" t="n">
        <x:v>149.11</x:v>
      </x:c>
      <x:c r="Y2364" s="20" t="n">
        <x:v>0.1</x:v>
      </x:c>
      <x:c r="Z2364" s="20" t="n">
        <x:f>IF(Y2364&gt;1,Y2364/100,Y2364)</x:f>
        <x:v>0.1</x:v>
      </x:c>
      <x:c r="AA2364" s="28" t="n">
        <x:v>75.13</x:v>
      </x:c>
      <x:c r="AB2364" s="28" t="n">
        <x:v>671</x:v>
      </x:c>
      <x:c r="AC2364" s="28" t="str">
        <x:v>BOB</x:v>
      </x:c>
      <x:c r="AD2364" s="28" t="n">
        <x:f>IF(AC2364="USD",AB2364*'Parametros'!$B$4,AB2364)</x:f>
        <x:v>671</x:v>
      </x:c>
      <x:c r="AE2364" s="28" t="n">
        <x:f>W2364*X2364*(1-Z2364)</x:f>
        <x:v>670.9950000000001</x:v>
      </x:c>
      <x:c r="AF2364" s="28" t="n">
        <x:f>W2364*AA2364</x:f>
        <x:v>375.65</x:v>
      </x:c>
      <x:c r="AG2364" s="28" t="n">
        <x:f>AE2364-AF2364</x:f>
        <x:v>295.34500000000014</x:v>
      </x:c>
      <x:c r="AH2364" s="20" t="n">
        <x:f>IF(AE2364&gt;0,AG2364/AE2364,"")</x:f>
        <x:v>0.440159762740408</x:v>
      </x:c>
      <x:c r="AI2364" s="28" t="n">
        <x:v>143948.82</x:v>
      </x:c>
      <x:c r="AJ2364" s="28"/>
      <x:c r="AK2364"/>
      <x:c r="AL2364" t="str">
        <x:v>Completado</x:v>
      </x:c>
      <x:c r="AM2364" t="str">
        <x:f>IF(W2364&lt;0,"Devuelto",AL2364)</x:f>
        <x:v>Completado</x:v>
      </x:c>
      <x:c r="AN2364" t="str">
        <x:v>Transferencia</x:v>
      </x:c>
      <x:c r="AO2364" s="29" t="str">
        <x:v>Sin observación</x:v>
      </x:c>
      <x:c r="AP2364" t="str">
        <x:f>IF(D2364="","No","Sí")</x:f>
        <x:v>Sí</x:v>
      </x:c>
    </x:row>
    <x:row r="2365">
      <x:c r="A2365" t="n">
        <x:v>2365</x:v>
      </x:c>
      <x:c r="B2365" t="str">
        <x:v>VT0011226</x:v>
      </x:c>
      <x:c r="C2365" t="str">
        <x:v>46071</x:v>
      </x:c>
      <x:c r="D2365" s="27" t="n">
        <x:v>46071</x:v>
      </x:c>
      <x:c r="E2365" t="n">
        <x:f>IF(D2365="","",YEAR(D2365))</x:f>
        <x:v>2026</x:v>
      </x:c>
      <x:c r="F2365" t="n">
        <x:f>IF(D2365="","",MONTH(D2365))</x:f>
        <x:v>2</x:v>
      </x:c>
      <x:c r="G2365" t="str">
        <x:f>IF(D2365="","Fecha no disponible",TEXT(D2365,"mmmm"))</x:f>
        <x:v>February</x:v>
      </x:c>
      <x:c r="H2365" t="str">
        <x:f>IF(D2365="","Fecha no disponible",TEXT(D2365,"yyyy-mm"))</x:f>
        <x:v>2026-02</x:v>
      </x:c>
      <x:c r="I2365" t="str">
        <x:f>IF(D2365="","Fecha no disponible","T"&amp;ROUNDUP(MONTH(D2365)/3,0))</x:f>
        <x:v>T1</x:v>
      </x:c>
      <x:c r="J2365" t="str">
        <x:v>T016</x:v>
      </x:c>
      <x:c r="K2365" t="str">
        <x:v>Tienda Potosí 4</x:v>
      </x:c>
      <x:c r="L2365" t="str">
        <x:v>Centro</x:v>
      </x:c>
      <x:c r="M2365" t="str">
        <x:v>Potosí</x:v>
      </x:c>
      <x:c r="N2365" t="str">
        <x:f>IFERROR(VLOOKUP(M2365,'Mapeos'!$A$4:$B$30,2,FALSE),M2365)</x:f>
        <x:v>Potosí</x:v>
      </x:c>
      <x:c r="O2365" t="str">
        <x:v>C00259</x:v>
      </x:c>
      <x:c r="P2365" t="str">
        <x:v>Masivo</x:v>
      </x:c>
      <x:c r="Q2365" t="str">
        <x:v>P0050</x:v>
      </x:c>
      <x:c r="R2365" t="str">
        <x:v>Electrónica</x:v>
      </x:c>
      <x:c r="S2365" t="str">
        <x:v>Marca A</x:v>
      </x:c>
      <x:c r="T2365" t="str">
        <x:v>E-commerce</x:v>
      </x:c>
      <x:c r="U2365" t="str">
        <x:f>IFERROR(VLOOKUP(T2365,'Mapeos'!$D$4:$E$25,2,FALSE),T2365)</x:f>
        <x:v>E-commerce</x:v>
      </x:c>
      <x:c r="V2365" t="str">
        <x:v>V016</x:v>
      </x:c>
      <x:c r="W2365" t="n">
        <x:v>1</x:v>
      </x:c>
      <x:c r="X2365" s="28" t="n">
        <x:v>419.13</x:v>
      </x:c>
      <x:c r="Y2365" s="20" t="n">
        <x:v>0.1</x:v>
      </x:c>
      <x:c r="Z2365" s="20" t="n">
        <x:f>IF(Y2365&gt;1,Y2365/100,Y2365)</x:f>
        <x:v>0.1</x:v>
      </x:c>
      <x:c r="AA2365" s="28" t="n">
        <x:v>213.25</x:v>
      </x:c>
      <x:c r="AB2365" s="28" t="n">
        <x:v>377.22</x:v>
      </x:c>
      <x:c r="AC2365" s="28" t="str">
        <x:v>BOB</x:v>
      </x:c>
      <x:c r="AD2365" s="28" t="n">
        <x:f>IF(AC2365="USD",AB2365*'Parametros'!$B$4,AB2365)</x:f>
        <x:v>377.22</x:v>
      </x:c>
      <x:c r="AE2365" s="28" t="n">
        <x:f>W2365*X2365*(1-Z2365)</x:f>
        <x:v>377.217</x:v>
      </x:c>
      <x:c r="AF2365" s="28" t="n">
        <x:f>W2365*AA2365</x:f>
        <x:v>213.25</x:v>
      </x:c>
      <x:c r="AG2365" s="28" t="n">
        <x:f>AE2365-AF2365</x:f>
        <x:v>163.96699999999998</x:v>
      </x:c>
      <x:c r="AH2365" s="20" t="n">
        <x:f>IF(AE2365&gt;0,AG2365/AE2365,"")</x:f>
        <x:v>0.4346755315905699</x:v>
      </x:c>
      <x:c r="AI2365" s="28" t="n">
        <x:v>63929.11</x:v>
      </x:c>
      <x:c r="AJ2365" s="28"/>
      <x:c r="AK2365"/>
      <x:c r="AL2365" t="str">
        <x:v>Completado</x:v>
      </x:c>
      <x:c r="AM2365" t="str">
        <x:f>IF(W2365&lt;0,"Devuelto",AL2365)</x:f>
        <x:v>Completado</x:v>
      </x:c>
      <x:c r="AN2365" t="str">
        <x:v>Efectivo</x:v>
      </x:c>
      <x:c r="AO2365" s="29" t="str">
        <x:v>Sin observación</x:v>
      </x:c>
      <x:c r="AP2365" t="str">
        <x:f>IF(D2365="","No","Sí")</x:f>
        <x:v>Sí</x:v>
      </x:c>
    </x:row>
    <x:row r="2366">
      <x:c r="A2366" t="n">
        <x:v>2366</x:v>
      </x:c>
      <x:c r="B2366" t="str">
        <x:v>VT0011231</x:v>
      </x:c>
      <x:c r="C2366" t="str">
        <x:v>45847</x:v>
      </x:c>
      <x:c r="D2366" s="27" t="n">
        <x:v>45847</x:v>
      </x:c>
      <x:c r="E2366" t="n">
        <x:f>IF(D2366="","",YEAR(D2366))</x:f>
        <x:v>2025</x:v>
      </x:c>
      <x:c r="F2366" t="n">
        <x:f>IF(D2366="","",MONTH(D2366))</x:f>
        <x:v>7</x:v>
      </x:c>
      <x:c r="G2366" t="str">
        <x:f>IF(D2366="","Fecha no disponible",TEXT(D2366,"mmmm"))</x:f>
        <x:v>July</x:v>
      </x:c>
      <x:c r="H2366" t="str">
        <x:f>IF(D2366="","Fecha no disponible",TEXT(D2366,"yyyy-mm"))</x:f>
        <x:v>2025-07</x:v>
      </x:c>
      <x:c r="I2366" t="str">
        <x:f>IF(D2366="","Fecha no disponible","T"&amp;ROUNDUP(MONTH(D2366)/3,0))</x:f>
        <x:v>T3</x:v>
      </x:c>
      <x:c r="J2366" t="str">
        <x:v>T015</x:v>
      </x:c>
      <x:c r="K2366" t="str">
        <x:v>Tienda Potosí 3</x:v>
      </x:c>
      <x:c r="L2366" t="str">
        <x:v>Mall</x:v>
      </x:c>
      <x:c r="M2366" t="str">
        <x:v>Potosí</x:v>
      </x:c>
      <x:c r="N2366" t="str">
        <x:f>IFERROR(VLOOKUP(M2366,'Mapeos'!$A$4:$B$30,2,FALSE),M2366)</x:f>
        <x:v>Potosí</x:v>
      </x:c>
      <x:c r="O2366" t="str">
        <x:v>C01057</x:v>
      </x:c>
      <x:c r="P2366" t="str">
        <x:v>Empresa</x:v>
      </x:c>
      <x:c r="Q2366" t="str">
        <x:v>P0140</x:v>
      </x:c>
      <x:c r="R2366" t="str">
        <x:v>Hogar</x:v>
      </x:c>
      <x:c r="S2366" t="str">
        <x:v>Marca D</x:v>
      </x:c>
      <x:c r="T2366" t="str">
        <x:v>E-commerce</x:v>
      </x:c>
      <x:c r="U2366" t="str">
        <x:f>IFERROR(VLOOKUP(T2366,'Mapeos'!$D$4:$E$25,2,FALSE),T2366)</x:f>
        <x:v>E-commerce</x:v>
      </x:c>
      <x:c r="V2366" t="str">
        <x:v>V033</x:v>
      </x:c>
      <x:c r="W2366" t="n">
        <x:v>5</x:v>
      </x:c>
      <x:c r="X2366" s="28" t="n">
        <x:v>209.27</x:v>
      </x:c>
      <x:c r="Y2366" s="20" t="n">
        <x:v>0.25</x:v>
      </x:c>
      <x:c r="Z2366" s="20" t="n">
        <x:f>IF(Y2366&gt;1,Y2366/100,Y2366)</x:f>
        <x:v>0.25</x:v>
      </x:c>
      <x:c r="AA2366" s="28" t="n">
        <x:v>122.58</x:v>
      </x:c>
      <x:c r="AB2366" s="28" t="n">
        <x:v>784.76</x:v>
      </x:c>
      <x:c r="AC2366" s="28" t="str">
        <x:v>BOB</x:v>
      </x:c>
      <x:c r="AD2366" s="28" t="n">
        <x:f>IF(AC2366="USD",AB2366*'Parametros'!$B$4,AB2366)</x:f>
        <x:v>784.76</x:v>
      </x:c>
      <x:c r="AE2366" s="28" t="n">
        <x:f>W2366*X2366*(1-Z2366)</x:f>
        <x:v>784.7625</x:v>
      </x:c>
      <x:c r="AF2366" s="28" t="n">
        <x:f>W2366*AA2366</x:f>
        <x:v>612.9</x:v>
      </x:c>
      <x:c r="AG2366" s="28" t="n">
        <x:f>AE2366-AF2366</x:f>
        <x:v>171.86250000000007</x:v>
      </x:c>
      <x:c r="AH2366" s="20" t="n">
        <x:f>IF(AE2366&gt;0,AG2366/AE2366,"")</x:f>
        <x:v>0.21899937879294698</x:v>
      </x:c>
      <x:c r="AI2366" s="28" t="n">
        <x:v>60254.98</x:v>
      </x:c>
      <x:c r="AJ2366" s="28"/>
      <x:c r="AK2366"/>
      <x:c r="AL2366" t="str">
        <x:v>Completado</x:v>
      </x:c>
      <x:c r="AM2366" t="str">
        <x:f>IF(W2366&lt;0,"Devuelto",AL2366)</x:f>
        <x:v>Completado</x:v>
      </x:c>
      <x:c r="AN2366" t="str">
        <x:v>Tarjeta</x:v>
      </x:c>
      <x:c r="AO2366" s="29" t="str">
        <x:v>Sin observación</x:v>
      </x:c>
      <x:c r="AP2366" t="str">
        <x:f>IF(D2366="","No","Sí")</x:f>
        <x:v>Sí</x:v>
      </x:c>
    </x:row>
    <x:row r="2367">
      <x:c r="A2367" t="n">
        <x:v>2367</x:v>
      </x:c>
      <x:c r="B2367" t="str">
        <x:v>VT0011236</x:v>
      </x:c>
      <x:c r="C2367" t="str">
        <x:v>45990</x:v>
      </x:c>
      <x:c r="D2367" s="27" t="n">
        <x:v>45990</x:v>
      </x:c>
      <x:c r="E2367" t="n">
        <x:f>IF(D2367="","",YEAR(D2367))</x:f>
        <x:v>2025</x:v>
      </x:c>
      <x:c r="F2367" t="n">
        <x:f>IF(D2367="","",MONTH(D2367))</x:f>
        <x:v>11</x:v>
      </x:c>
      <x:c r="G2367" t="str">
        <x:f>IF(D2367="","Fecha no disponible",TEXT(D2367,"mmmm"))</x:f>
        <x:v>November</x:v>
      </x:c>
      <x:c r="H2367" t="str">
        <x:f>IF(D2367="","Fecha no disponible",TEXT(D2367,"yyyy-mm"))</x:f>
        <x:v>2025-11</x:v>
      </x:c>
      <x:c r="I2367" t="str">
        <x:f>IF(D2367="","Fecha no disponible","T"&amp;ROUNDUP(MONTH(D2367)/3,0))</x:f>
        <x:v>T4</x:v>
      </x:c>
      <x:c r="J2367" t="str">
        <x:v>T011</x:v>
      </x:c>
      <x:c r="K2367" t="str">
        <x:v>Tienda Cochabamba 3</x:v>
      </x:c>
      <x:c r="L2367" t="str">
        <x:v>Mall</x:v>
      </x:c>
      <x:c r="M2367" t="str">
        <x:v>Cochabamba</x:v>
      </x:c>
      <x:c r="N2367" t="str">
        <x:f>IFERROR(VLOOKUP(M2367,'Mapeos'!$A$4:$B$30,2,FALSE),M2367)</x:f>
        <x:v>Cochabamba</x:v>
      </x:c>
      <x:c r="O2367" t="str">
        <x:v>C00384</x:v>
      </x:c>
      <x:c r="P2367" t="str">
        <x:v>Frecuente</x:v>
      </x:c>
      <x:c r="Q2367" t="str">
        <x:v>P0008</x:v>
      </x:c>
      <x:c r="R2367" t="str">
        <x:v>Hogar</x:v>
      </x:c>
      <x:c r="S2367" t="str">
        <x:v>Marca B</x:v>
      </x:c>
      <x:c r="T2367" t="str">
        <x:v>E-commerce</x:v>
      </x:c>
      <x:c r="U2367" t="str">
        <x:f>IFERROR(VLOOKUP(T2367,'Mapeos'!$D$4:$E$25,2,FALSE),T2367)</x:f>
        <x:v>E-commerce</x:v>
      </x:c>
      <x:c r="V2367" t="str">
        <x:v>V033</x:v>
      </x:c>
      <x:c r="W2367" t="n">
        <x:v>1</x:v>
      </x:c>
      <x:c r="X2367" s="28" t="n">
        <x:v>231.61</x:v>
      </x:c>
      <x:c r="Y2367" s="20" t="n">
        <x:v>0</x:v>
      </x:c>
      <x:c r="Z2367" s="20" t="n">
        <x:f>IF(Y2367&gt;1,Y2367/100,Y2367)</x:f>
        <x:v>0</x:v>
      </x:c>
      <x:c r="AA2367" s="28" t="n">
        <x:v>127.25</x:v>
      </x:c>
      <x:c r="AB2367" s="28" t="n">
        <x:v>231.61</x:v>
      </x:c>
      <x:c r="AC2367" s="28" t="str">
        <x:v>BOB</x:v>
      </x:c>
      <x:c r="AD2367" s="28" t="n">
        <x:f>IF(AC2367="USD",AB2367*'Parametros'!$B$4,AB2367)</x:f>
        <x:v>231.61</x:v>
      </x:c>
      <x:c r="AE2367" s="28" t="n">
        <x:f>W2367*X2367*(1-Z2367)</x:f>
        <x:v>231.61</x:v>
      </x:c>
      <x:c r="AF2367" s="28" t="n">
        <x:f>W2367*AA2367</x:f>
        <x:v>127.25</x:v>
      </x:c>
      <x:c r="AG2367" s="28" t="n">
        <x:f>AE2367-AF2367</x:f>
        <x:v>104.36000000000001</x:v>
      </x:c>
      <x:c r="AH2367" s="20" t="n">
        <x:f>IF(AE2367&gt;0,AG2367/AE2367,"")</x:f>
        <x:v>0.4505850351884634</x:v>
      </x:c>
      <x:c r="AI2367" s="28" t="n">
        <x:v>79999.58</x:v>
      </x:c>
      <x:c r="AJ2367" s="28" t="n">
        <x:v>128</x:v>
      </x:c>
      <x:c r="AK2367" t="n">
        <x:v>17</x:v>
      </x:c>
      <x:c r="AL2367" t="str">
        <x:v>Completado</x:v>
      </x:c>
      <x:c r="AM2367" t="str">
        <x:f>IF(W2367&lt;0,"Devuelto",AL2367)</x:f>
        <x:v>Completado</x:v>
      </x:c>
      <x:c r="AN2367" t="str">
        <x:v>Tarjeta</x:v>
      </x:c>
      <x:c r="AO2367" s="29" t="str">
        <x:v>Sin observación</x:v>
      </x:c>
      <x:c r="AP2367" t="str">
        <x:f>IF(D2367="","No","Sí")</x:f>
        <x:v>Sí</x:v>
      </x:c>
    </x:row>
    <x:row r="2368">
      <x:c r="A2368" t="n">
        <x:v>2368</x:v>
      </x:c>
      <x:c r="B2368" t="str">
        <x:v>VT0011241</x:v>
      </x:c>
      <x:c r="C2368" t="str">
        <x:v>45916</x:v>
      </x:c>
      <x:c r="D2368" s="27" t="n">
        <x:v>45916</x:v>
      </x:c>
      <x:c r="E2368" t="n">
        <x:f>IF(D2368="","",YEAR(D2368))</x:f>
        <x:v>2025</x:v>
      </x:c>
      <x:c r="F2368" t="n">
        <x:f>IF(D2368="","",MONTH(D2368))</x:f>
        <x:v>9</x:v>
      </x:c>
      <x:c r="G2368" t="str">
        <x:f>IF(D2368="","Fecha no disponible",TEXT(D2368,"mmmm"))</x:f>
        <x:v>September</x:v>
      </x:c>
      <x:c r="H2368" t="str">
        <x:f>IF(D2368="","Fecha no disponible",TEXT(D2368,"yyyy-mm"))</x:f>
        <x:v>2025-09</x:v>
      </x:c>
      <x:c r="I2368" t="str">
        <x:f>IF(D2368="","Fecha no disponible","T"&amp;ROUNDUP(MONTH(D2368)/3,0))</x:f>
        <x:v>T3</x:v>
      </x:c>
      <x:c r="J2368" t="str">
        <x:v>T005</x:v>
      </x:c>
      <x:c r="K2368" t="str">
        <x:v>Tienda Santa Cruz 1</x:v>
      </x:c>
      <x:c r="L2368" t="str">
        <x:v>Centro</x:v>
      </x:c>
      <x:c r="M2368" t="str">
        <x:v>Santa Cruz</x:v>
      </x:c>
      <x:c r="N2368" t="str">
        <x:f>IFERROR(VLOOKUP(M2368,'Mapeos'!$A$4:$B$30,2,FALSE),M2368)</x:f>
        <x:v>Santa Cruz</x:v>
      </x:c>
      <x:c r="O2368" t="str">
        <x:v>C01482</x:v>
      </x:c>
      <x:c r="P2368" t="str">
        <x:v>Premium</x:v>
      </x:c>
      <x:c r="Q2368" t="str">
        <x:v>P0134</x:v>
      </x:c>
      <x:c r="R2368" t="str">
        <x:v>Deportes</x:v>
      </x:c>
      <x:c r="S2368" t="str">
        <x:v>Marca C</x:v>
      </x:c>
      <x:c r="T2368" t="str">
        <x:v>E-commerce</x:v>
      </x:c>
      <x:c r="U2368" t="str">
        <x:f>IFERROR(VLOOKUP(T2368,'Mapeos'!$D$4:$E$25,2,FALSE),T2368)</x:f>
        <x:v>E-commerce</x:v>
      </x:c>
      <x:c r="V2368" t="str">
        <x:v>V025</x:v>
      </x:c>
      <x:c r="W2368" t="n">
        <x:v>1</x:v>
      </x:c>
      <x:c r="X2368" s="28" t="n">
        <x:v>219.67</x:v>
      </x:c>
      <x:c r="Y2368" s="20" t="n">
        <x:v>0</x:v>
      </x:c>
      <x:c r="Z2368" s="20" t="n">
        <x:f>IF(Y2368&gt;1,Y2368/100,Y2368)</x:f>
        <x:v>0</x:v>
      </x:c>
      <x:c r="AA2368" s="28" t="n">
        <x:v>117.61</x:v>
      </x:c>
      <x:c r="AB2368" s="28" t="n">
        <x:v>219.67</x:v>
      </x:c>
      <x:c r="AC2368" s="28" t="str">
        <x:v>BOB</x:v>
      </x:c>
      <x:c r="AD2368" s="28" t="n">
        <x:f>IF(AC2368="USD",AB2368*'Parametros'!$B$4,AB2368)</x:f>
        <x:v>219.67</x:v>
      </x:c>
      <x:c r="AE2368" s="28" t="n">
        <x:f>W2368*X2368*(1-Z2368)</x:f>
        <x:v>219.67</x:v>
      </x:c>
      <x:c r="AF2368" s="28" t="n">
        <x:f>W2368*AA2368</x:f>
        <x:v>117.61</x:v>
      </x:c>
      <x:c r="AG2368" s="28" t="n">
        <x:f>AE2368-AF2368</x:f>
        <x:v>102.05999999999999</x:v>
      </x:c>
      <x:c r="AH2368" s="20" t="n">
        <x:f>IF(AE2368&gt;0,AG2368/AE2368,"")</x:f>
        <x:v>0.4646059999089543</x:v>
      </x:c>
      <x:c r="AI2368" s="28" t="n">
        <x:v>65507.15</x:v>
      </x:c>
      <x:c r="AJ2368" s="28"/>
      <x:c r="AK2368"/>
      <x:c r="AL2368" t="str">
        <x:v>Completado</x:v>
      </x:c>
      <x:c r="AM2368" t="str">
        <x:f>IF(W2368&lt;0,"Devuelto",AL2368)</x:f>
        <x:v>Completado</x:v>
      </x:c>
      <x:c r="AN2368" t="str">
        <x:v>Transferencia</x:v>
      </x:c>
      <x:c r="AO2368" s="29" t="str">
        <x:v>Sin observación</x:v>
      </x:c>
      <x:c r="AP2368" t="str">
        <x:f>IF(D2368="","No","Sí")</x:f>
        <x:v>Sí</x:v>
      </x:c>
    </x:row>
    <x:row r="2369">
      <x:c r="A2369" t="n">
        <x:v>2369</x:v>
      </x:c>
      <x:c r="B2369" t="str">
        <x:v>VT0011245</x:v>
      </x:c>
      <x:c r="C2369" t="str">
        <x:v>45779</x:v>
      </x:c>
      <x:c r="D2369" s="27" t="n">
        <x:v>45779</x:v>
      </x:c>
      <x:c r="E2369" t="n">
        <x:f>IF(D2369="","",YEAR(D2369))</x:f>
        <x:v>2025</x:v>
      </x:c>
      <x:c r="F2369" t="n">
        <x:f>IF(D2369="","",MONTH(D2369))</x:f>
        <x:v>5</x:v>
      </x:c>
      <x:c r="G2369" t="str">
        <x:f>IF(D2369="","Fecha no disponible",TEXT(D2369,"mmmm"))</x:f>
        <x:v>May</x:v>
      </x:c>
      <x:c r="H2369" t="str">
        <x:f>IF(D2369="","Fecha no disponible",TEXT(D2369,"yyyy-mm"))</x:f>
        <x:v>2025-05</x:v>
      </x:c>
      <x:c r="I2369" t="str">
        <x:f>IF(D2369="","Fecha no disponible","T"&amp;ROUNDUP(MONTH(D2369)/3,0))</x:f>
        <x:v>T2</x:v>
      </x:c>
      <x:c r="J2369" t="str">
        <x:v>T012</x:v>
      </x:c>
      <x:c r="K2369" t="str">
        <x:v>Tienda Cochabamba 4</x:v>
      </x:c>
      <x:c r="L2369" t="str">
        <x:v>Centro</x:v>
      </x:c>
      <x:c r="M2369" t="str">
        <x:v>Cochabamba</x:v>
      </x:c>
      <x:c r="N2369" t="str">
        <x:f>IFERROR(VLOOKUP(M2369,'Mapeos'!$A$4:$B$30,2,FALSE),M2369)</x:f>
        <x:v>Cochabamba</x:v>
      </x:c>
      <x:c r="O2369" t="str">
        <x:v>C00034</x:v>
      </x:c>
      <x:c r="P2369" t="str">
        <x:v>Premium</x:v>
      </x:c>
      <x:c r="Q2369" t="str">
        <x:v>P0071</x:v>
      </x:c>
      <x:c r="R2369" t="str">
        <x:v>Hogar</x:v>
      </x:c>
      <x:c r="S2369" t="str">
        <x:v>Marca D</x:v>
      </x:c>
      <x:c r="T2369" t="str">
        <x:v>WhatsApp</x:v>
      </x:c>
      <x:c r="U2369" t="str">
        <x:f>IFERROR(VLOOKUP(T2369,'Mapeos'!$D$4:$E$25,2,FALSE),T2369)</x:f>
        <x:v>WhatsApp</x:v>
      </x:c>
      <x:c r="V2369" t="str">
        <x:v>V030</x:v>
      </x:c>
      <x:c r="W2369" t="n">
        <x:v>1</x:v>
      </x:c>
      <x:c r="X2369" s="28" t="n">
        <x:v>205.85</x:v>
      </x:c>
      <x:c r="Y2369" s="20" t="n">
        <x:v>0.05</x:v>
      </x:c>
      <x:c r="Z2369" s="20" t="n">
        <x:f>IF(Y2369&gt;1,Y2369/100,Y2369)</x:f>
        <x:v>0.05</x:v>
      </x:c>
      <x:c r="AA2369" s="28" t="n">
        <x:v>134.6</x:v>
      </x:c>
      <x:c r="AB2369" s="28" t="n">
        <x:v>195.56</x:v>
      </x:c>
      <x:c r="AC2369" s="28" t="str">
        <x:v>BOB</x:v>
      </x:c>
      <x:c r="AD2369" s="28" t="n">
        <x:f>IF(AC2369="USD",AB2369*'Parametros'!$B$4,AB2369)</x:f>
        <x:v>195.56</x:v>
      </x:c>
      <x:c r="AE2369" s="28" t="n">
        <x:f>W2369*X2369*(1-Z2369)</x:f>
        <x:v>195.55749999999998</x:v>
      </x:c>
      <x:c r="AF2369" s="28" t="n">
        <x:f>W2369*AA2369</x:f>
        <x:v>134.6</x:v>
      </x:c>
      <x:c r="AG2369" s="28" t="n">
        <x:f>AE2369-AF2369</x:f>
        <x:v>60.95749999999998</x:v>
      </x:c>
      <x:c r="AH2369" s="20" t="n">
        <x:f>IF(AE2369&gt;0,AG2369/AE2369,"")</x:f>
        <x:v>0.3117113892333456</x:v>
      </x:c>
      <x:c r="AI2369" s="28" t="n">
        <x:v>64877.24</x:v>
      </x:c>
      <x:c r="AJ2369" s="28"/>
      <x:c r="AK2369"/>
      <x:c r="AL2369" t="str">
        <x:v>Completado</x:v>
      </x:c>
      <x:c r="AM2369" t="str">
        <x:f>IF(W2369&lt;0,"Devuelto",AL2369)</x:f>
        <x:v>Completado</x:v>
      </x:c>
      <x:c r="AN2369" t="str">
        <x:v>Transferencia</x:v>
      </x:c>
      <x:c r="AO2369" s="29" t="str">
        <x:v>Sin observación</x:v>
      </x:c>
      <x:c r="AP2369" t="str">
        <x:f>IF(D2369="","No","Sí")</x:f>
        <x:v>Sí</x:v>
      </x:c>
    </x:row>
    <x:row r="2370">
      <x:c r="A2370" t="n">
        <x:v>2370</x:v>
      </x:c>
      <x:c r="B2370" t="str">
        <x:v>VT0011250</x:v>
      </x:c>
      <x:c r="C2370" t="str">
        <x:v>45797</x:v>
      </x:c>
      <x:c r="D2370" s="27" t="n">
        <x:v>45797</x:v>
      </x:c>
      <x:c r="E2370" t="n">
        <x:f>IF(D2370="","",YEAR(D2370))</x:f>
        <x:v>2025</x:v>
      </x:c>
      <x:c r="F2370" t="n">
        <x:f>IF(D2370="","",MONTH(D2370))</x:f>
        <x:v>5</x:v>
      </x:c>
      <x:c r="G2370" t="str">
        <x:f>IF(D2370="","Fecha no disponible",TEXT(D2370,"mmmm"))</x:f>
        <x:v>May</x:v>
      </x:c>
      <x:c r="H2370" t="str">
        <x:f>IF(D2370="","Fecha no disponible",TEXT(D2370,"yyyy-mm"))</x:f>
        <x:v>2025-05</x:v>
      </x:c>
      <x:c r="I2370" t="str">
        <x:f>IF(D2370="","Fecha no disponible","T"&amp;ROUNDUP(MONTH(D2370)/3,0))</x:f>
        <x:v>T2</x:v>
      </x:c>
      <x:c r="J2370" t="str">
        <x:v>T008</x:v>
      </x:c>
      <x:c r="K2370" t="str">
        <x:v>Tienda Santa Cruz 4</x:v>
      </x:c>
      <x:c r="L2370" t="str">
        <x:v>Barrio</x:v>
      </x:c>
      <x:c r="M2370" t="str">
        <x:v>Santa Cruz</x:v>
      </x:c>
      <x:c r="N2370" t="str">
        <x:f>IFERROR(VLOOKUP(M2370,'Mapeos'!$A$4:$B$30,2,FALSE),M2370)</x:f>
        <x:v>Santa Cruz</x:v>
      </x:c>
      <x:c r="O2370" t="str">
        <x:v>C00441</x:v>
      </x:c>
      <x:c r="P2370" t="str">
        <x:v>Premium</x:v>
      </x:c>
      <x:c r="Q2370" t="str">
        <x:v>P0111</x:v>
      </x:c>
      <x:c r="R2370" t="str">
        <x:v>Hogar</x:v>
      </x:c>
      <x:c r="S2370" t="str">
        <x:v>Marca B</x:v>
      </x:c>
      <x:c r="T2370" t="str">
        <x:v>Tienda</x:v>
      </x:c>
      <x:c r="U2370" t="str">
        <x:f>IFERROR(VLOOKUP(T2370,'Mapeos'!$D$4:$E$25,2,FALSE),T2370)</x:f>
        <x:v>Tienda</x:v>
      </x:c>
      <x:c r="V2370" t="str">
        <x:v>V036</x:v>
      </x:c>
      <x:c r="W2370" t="n">
        <x:v>3</x:v>
      </x:c>
      <x:c r="X2370" s="28" t="n">
        <x:v>290.26</x:v>
      </x:c>
      <x:c r="Y2370" s="20" t="n">
        <x:v>0</x:v>
      </x:c>
      <x:c r="Z2370" s="20" t="n">
        <x:f>IF(Y2370&gt;1,Y2370/100,Y2370)</x:f>
        <x:v>0</x:v>
      </x:c>
      <x:c r="AA2370" s="28" t="n">
        <x:v>218.34</x:v>
      </x:c>
      <x:c r="AB2370" s="28" t="n">
        <x:v>870.78</x:v>
      </x:c>
      <x:c r="AC2370" s="28" t="str">
        <x:v>BOB</x:v>
      </x:c>
      <x:c r="AD2370" s="28" t="n">
        <x:f>IF(AC2370="USD",AB2370*'Parametros'!$B$4,AB2370)</x:f>
        <x:v>870.78</x:v>
      </x:c>
      <x:c r="AE2370" s="28" t="n">
        <x:f>W2370*X2370*(1-Z2370)</x:f>
        <x:v>870.78</x:v>
      </x:c>
      <x:c r="AF2370" s="28" t="n">
        <x:f>W2370*AA2370</x:f>
        <x:v>655.02</x:v>
      </x:c>
      <x:c r="AG2370" s="28" t="n">
        <x:f>AE2370-AF2370</x:f>
        <x:v>215.76</x:v>
      </x:c>
      <x:c r="AH2370" s="20" t="n">
        <x:f>IF(AE2370&gt;0,AG2370/AE2370,"")</x:f>
        <x:v>0.24777785433749053</x:v>
      </x:c>
      <x:c r="AI2370" s="28" t="n">
        <x:v>158789.85</x:v>
      </x:c>
      <x:c r="AJ2370" s="28"/>
      <x:c r="AK2370"/>
      <x:c r="AL2370" t="str">
        <x:v>Completado</x:v>
      </x:c>
      <x:c r="AM2370" t="str">
        <x:f>IF(W2370&lt;0,"Devuelto",AL2370)</x:f>
        <x:v>Completado</x:v>
      </x:c>
      <x:c r="AN2370" t="str">
        <x:v>QR</x:v>
      </x:c>
      <x:c r="AO2370" s="29" t="str">
        <x:v>Sin observación</x:v>
      </x:c>
      <x:c r="AP2370" t="str">
        <x:f>IF(D2370="","No","Sí")</x:f>
        <x:v>Sí</x:v>
      </x:c>
    </x:row>
    <x:row r="2371">
      <x:c r="A2371" t="n">
        <x:v>2371</x:v>
      </x:c>
      <x:c r="B2371" t="str">
        <x:v>VT0011255</x:v>
      </x:c>
      <x:c r="C2371" t="str">
        <x:v>45604</x:v>
      </x:c>
      <x:c r="D2371" s="27" t="n">
        <x:v>45604</x:v>
      </x:c>
      <x:c r="E2371" t="n">
        <x:f>IF(D2371="","",YEAR(D2371))</x:f>
        <x:v>2024</x:v>
      </x:c>
      <x:c r="F2371" t="n">
        <x:f>IF(D2371="","",MONTH(D2371))</x:f>
        <x:v>11</x:v>
      </x:c>
      <x:c r="G2371" t="str">
        <x:f>IF(D2371="","Fecha no disponible",TEXT(D2371,"mmmm"))</x:f>
        <x:v>November</x:v>
      </x:c>
      <x:c r="H2371" t="str">
        <x:f>IF(D2371="","Fecha no disponible",TEXT(D2371,"yyyy-mm"))</x:f>
        <x:v>2024-11</x:v>
      </x:c>
      <x:c r="I2371" t="str">
        <x:f>IF(D2371="","Fecha no disponible","T"&amp;ROUNDUP(MONTH(D2371)/3,0))</x:f>
        <x:v>T4</x:v>
      </x:c>
      <x:c r="J2371" t="str">
        <x:v>T014</x:v>
      </x:c>
      <x:c r="K2371" t="str">
        <x:v>Tienda Potosí 2</x:v>
      </x:c>
      <x:c r="L2371" t="str">
        <x:v>Barrio</x:v>
      </x:c>
      <x:c r="M2371" t="str">
        <x:v>Potosí</x:v>
      </x:c>
      <x:c r="N2371" t="str">
        <x:f>IFERROR(VLOOKUP(M2371,'Mapeos'!$A$4:$B$30,2,FALSE),M2371)</x:f>
        <x:v>Potosí</x:v>
      </x:c>
      <x:c r="O2371" t="str">
        <x:v>C00475</x:v>
      </x:c>
      <x:c r="P2371" t="str">
        <x:v>Masivo</x:v>
      </x:c>
      <x:c r="Q2371" t="str">
        <x:v>P0103</x:v>
      </x:c>
      <x:c r="R2371" t="str">
        <x:v>Hogar</x:v>
      </x:c>
      <x:c r="S2371" t="str">
        <x:v>Marca B</x:v>
      </x:c>
      <x:c r="T2371" t="str">
        <x:v>Tienda</x:v>
      </x:c>
      <x:c r="U2371" t="str">
        <x:f>IFERROR(VLOOKUP(T2371,'Mapeos'!$D$4:$E$25,2,FALSE),T2371)</x:f>
        <x:v>Tienda</x:v>
      </x:c>
      <x:c r="V2371" t="str">
        <x:v>V014</x:v>
      </x:c>
      <x:c r="W2371" t="n">
        <x:v>2</x:v>
      </x:c>
      <x:c r="X2371" s="28" t="n">
        <x:v>276.43</x:v>
      </x:c>
      <x:c r="Y2371" s="20" t="n">
        <x:v>0</x:v>
      </x:c>
      <x:c r="Z2371" s="20" t="n">
        <x:f>IF(Y2371&gt;1,Y2371/100,Y2371)</x:f>
        <x:v>0</x:v>
      </x:c>
      <x:c r="AA2371" s="28" t="n">
        <x:v>205.14</x:v>
      </x:c>
      <x:c r="AB2371" s="28" t="n">
        <x:v>552.86</x:v>
      </x:c>
      <x:c r="AC2371" s="28" t="str">
        <x:v>BOB</x:v>
      </x:c>
      <x:c r="AD2371" s="28" t="n">
        <x:f>IF(AC2371="USD",AB2371*'Parametros'!$B$4,AB2371)</x:f>
        <x:v>552.86</x:v>
      </x:c>
      <x:c r="AE2371" s="28" t="n">
        <x:f>W2371*X2371*(1-Z2371)</x:f>
        <x:v>552.86</x:v>
      </x:c>
      <x:c r="AF2371" s="28" t="n">
        <x:f>W2371*AA2371</x:f>
        <x:v>410.28</x:v>
      </x:c>
      <x:c r="AG2371" s="28" t="n">
        <x:f>AE2371-AF2371</x:f>
        <x:v>142.58000000000004</x:v>
      </x:c>
      <x:c r="AH2371" s="20" t="n">
        <x:f>IF(AE2371&gt;0,AG2371/AE2371,"")</x:f>
        <x:v>0.2578953080345839</x:v>
      </x:c>
      <x:c r="AI2371" s="28" t="n">
        <x:v>158882.59</x:v>
      </x:c>
      <x:c r="AJ2371" s="28"/>
      <x:c r="AK2371"/>
      <x:c r="AL2371" t="str">
        <x:v>Completado</x:v>
      </x:c>
      <x:c r="AM2371" t="str">
        <x:f>IF(W2371&lt;0,"Devuelto",AL2371)</x:f>
        <x:v>Completado</x:v>
      </x:c>
      <x:c r="AN2371" t="str">
        <x:v>Transferencia</x:v>
      </x:c>
      <x:c r="AO2371" s="29" t="str">
        <x:v>Sin observación</x:v>
      </x:c>
      <x:c r="AP2371" t="str">
        <x:f>IF(D2371="","No","Sí")</x:f>
        <x:v>Sí</x:v>
      </x:c>
    </x:row>
    <x:row r="2372">
      <x:c r="A2372" t="n">
        <x:v>2372</x:v>
      </x:c>
      <x:c r="B2372" t="str">
        <x:v>VT0011260</x:v>
      </x:c>
      <x:c r="C2372" t="str">
        <x:v>45937</x:v>
      </x:c>
      <x:c r="D2372" s="27" t="n">
        <x:v>45937</x:v>
      </x:c>
      <x:c r="E2372" t="n">
        <x:f>IF(D2372="","",YEAR(D2372))</x:f>
        <x:v>2025</x:v>
      </x:c>
      <x:c r="F2372" t="n">
        <x:f>IF(D2372="","",MONTH(D2372))</x:f>
        <x:v>10</x:v>
      </x:c>
      <x:c r="G2372" t="str">
        <x:f>IF(D2372="","Fecha no disponible",TEXT(D2372,"mmmm"))</x:f>
        <x:v>October</x:v>
      </x:c>
      <x:c r="H2372" t="str">
        <x:f>IF(D2372="","Fecha no disponible",TEXT(D2372,"yyyy-mm"))</x:f>
        <x:v>2025-10</x:v>
      </x:c>
      <x:c r="I2372" t="str">
        <x:f>IF(D2372="","Fecha no disponible","T"&amp;ROUNDUP(MONTH(D2372)/3,0))</x:f>
        <x:v>T4</x:v>
      </x:c>
      <x:c r="J2372" t="str">
        <x:v>T002</x:v>
      </x:c>
      <x:c r="K2372" t="str">
        <x:v>Tienda La Paz 2</x:v>
      </x:c>
      <x:c r="L2372" t="str">
        <x:v>Mall</x:v>
      </x:c>
      <x:c r="M2372" t="str">
        <x:v>La Paz</x:v>
      </x:c>
      <x:c r="N2372" t="str">
        <x:f>IFERROR(VLOOKUP(M2372,'Mapeos'!$A$4:$B$30,2,FALSE),M2372)</x:f>
        <x:v>La Paz</x:v>
      </x:c>
      <x:c r="O2372" t="str">
        <x:v>C01456</x:v>
      </x:c>
      <x:c r="P2372" t="str">
        <x:v>Empresa</x:v>
      </x:c>
      <x:c r="Q2372" t="str">
        <x:v>P0139</x:v>
      </x:c>
      <x:c r="R2372" t="str">
        <x:v>Hogar</x:v>
      </x:c>
      <x:c r="S2372" t="str">
        <x:v>Marca D</x:v>
      </x:c>
      <x:c r="T2372" t="str">
        <x:v>E-commerce</x:v>
      </x:c>
      <x:c r="U2372" t="str">
        <x:f>IFERROR(VLOOKUP(T2372,'Mapeos'!$D$4:$E$25,2,FALSE),T2372)</x:f>
        <x:v>E-commerce</x:v>
      </x:c>
      <x:c r="V2372" t="str">
        <x:v>V026</x:v>
      </x:c>
      <x:c r="W2372" t="n">
        <x:v>3</x:v>
      </x:c>
      <x:c r="X2372" s="28" t="n">
        <x:v>274.24</x:v>
      </x:c>
      <x:c r="Y2372" s="20" t="n">
        <x:v>0.15</x:v>
      </x:c>
      <x:c r="Z2372" s="20" t="n">
        <x:f>IF(Y2372&gt;1,Y2372/100,Y2372)</x:f>
        <x:v>0.15</x:v>
      </x:c>
      <x:c r="AA2372" s="28" t="n">
        <x:v>182.66</x:v>
      </x:c>
      <x:c r="AB2372" s="28" t="n">
        <x:v>699.31</x:v>
      </x:c>
      <x:c r="AC2372" s="28" t="str">
        <x:v>BOB</x:v>
      </x:c>
      <x:c r="AD2372" s="28" t="n">
        <x:f>IF(AC2372="USD",AB2372*'Parametros'!$B$4,AB2372)</x:f>
        <x:v>699.31</x:v>
      </x:c>
      <x:c r="AE2372" s="28" t="n">
        <x:f>W2372*X2372*(1-Z2372)</x:f>
        <x:v>699.312</x:v>
      </x:c>
      <x:c r="AF2372" s="28" t="n">
        <x:f>W2372*AA2372</x:f>
        <x:v>547.98</x:v>
      </x:c>
      <x:c r="AG2372" s="28" t="n">
        <x:f>AE2372-AF2372</x:f>
        <x:v>151.332</x:v>
      </x:c>
      <x:c r="AH2372" s="20" t="n">
        <x:f>IF(AE2372&gt;0,AG2372/AE2372,"")</x:f>
        <x:v>0.21640126295559062</x:v>
      </x:c>
      <x:c r="AI2372" s="28" t="n">
        <x:v>91730.31</x:v>
      </x:c>
      <x:c r="AJ2372" s="28"/>
      <x:c r="AK2372"/>
      <x:c r="AL2372" t="str">
        <x:v>Completado</x:v>
      </x:c>
      <x:c r="AM2372" t="str">
        <x:f>IF(W2372&lt;0,"Devuelto",AL2372)</x:f>
        <x:v>Completado</x:v>
      </x:c>
      <x:c r="AN2372" t="str">
        <x:v>Tarjeta</x:v>
      </x:c>
      <x:c r="AO2372" s="29" t="str">
        <x:v>Sin observación</x:v>
      </x:c>
      <x:c r="AP2372" t="str">
        <x:f>IF(D2372="","No","Sí")</x:f>
        <x:v>Sí</x:v>
      </x:c>
    </x:row>
    <x:row r="2373">
      <x:c r="A2373" t="n">
        <x:v>2373</x:v>
      </x:c>
      <x:c r="B2373" t="str">
        <x:v>VT0011264</x:v>
      </x:c>
      <x:c r="C2373" t="str">
        <x:v>45824</x:v>
      </x:c>
      <x:c r="D2373" s="27" t="n">
        <x:v>45824</x:v>
      </x:c>
      <x:c r="E2373" t="n">
        <x:f>IF(D2373="","",YEAR(D2373))</x:f>
        <x:v>2025</x:v>
      </x:c>
      <x:c r="F2373" t="n">
        <x:f>IF(D2373="","",MONTH(D2373))</x:f>
        <x:v>6</x:v>
      </x:c>
      <x:c r="G2373" t="str">
        <x:f>IF(D2373="","Fecha no disponible",TEXT(D2373,"mmmm"))</x:f>
        <x:v>June</x:v>
      </x:c>
      <x:c r="H2373" t="str">
        <x:f>IF(D2373="","Fecha no disponible",TEXT(D2373,"yyyy-mm"))</x:f>
        <x:v>2025-06</x:v>
      </x:c>
      <x:c r="I2373" t="str">
        <x:f>IF(D2373="","Fecha no disponible","T"&amp;ROUNDUP(MONTH(D2373)/3,0))</x:f>
        <x:v>T2</x:v>
      </x:c>
      <x:c r="J2373" t="str">
        <x:v>T019</x:v>
      </x:c>
      <x:c r="K2373" t="str">
        <x:v>Tienda Sucre 3</x:v>
      </x:c>
      <x:c r="L2373" t="str">
        <x:v>Centro</x:v>
      </x:c>
      <x:c r="M2373" t="str">
        <x:v>Sucre</x:v>
      </x:c>
      <x:c r="N2373" t="str">
        <x:f>IFERROR(VLOOKUP(M2373,'Mapeos'!$A$4:$B$30,2,FALSE),M2373)</x:f>
        <x:v>Sucre</x:v>
      </x:c>
      <x:c r="O2373" t="str">
        <x:v>C00449</x:v>
      </x:c>
      <x:c r="P2373" t="str">
        <x:v>Empresa</x:v>
      </x:c>
      <x:c r="Q2373" t="str">
        <x:v>P0002</x:v>
      </x:c>
      <x:c r="R2373" t="str">
        <x:v>Hogar</x:v>
      </x:c>
      <x:c r="S2373" t="str">
        <x:v>Marca D</x:v>
      </x:c>
      <x:c r="T2373" t="str">
        <x:v>E-commerce</x:v>
      </x:c>
      <x:c r="U2373" t="str">
        <x:f>IFERROR(VLOOKUP(T2373,'Mapeos'!$D$4:$E$25,2,FALSE),T2373)</x:f>
        <x:v>E-commerce</x:v>
      </x:c>
      <x:c r="V2373" t="str">
        <x:v>V039</x:v>
      </x:c>
      <x:c r="W2373" t="n">
        <x:v>-1</x:v>
      </x:c>
      <x:c r="X2373" s="28" t="n">
        <x:v>268.46</x:v>
      </x:c>
      <x:c r="Y2373" s="20" t="n">
        <x:v>0.15</x:v>
      </x:c>
      <x:c r="Z2373" s="20" t="n">
        <x:f>IF(Y2373&gt;1,Y2373/100,Y2373)</x:f>
        <x:v>0.15</x:v>
      </x:c>
      <x:c r="AA2373" s="28" t="n">
        <x:v>194.61</x:v>
      </x:c>
      <x:c r="AB2373" s="28" t="n">
        <x:v>-228.19</x:v>
      </x:c>
      <x:c r="AC2373" s="28" t="str">
        <x:v>BOB</x:v>
      </x:c>
      <x:c r="AD2373" s="28" t="n">
        <x:f>IF(AC2373="USD",AB2373*'Parametros'!$B$4,AB2373)</x:f>
        <x:v>-228.19</x:v>
      </x:c>
      <x:c r="AE2373" s="28" t="n">
        <x:f>W2373*X2373*(1-Z2373)</x:f>
        <x:v>-228.19099999999997</x:v>
      </x:c>
      <x:c r="AF2373" s="28" t="n">
        <x:f>W2373*AA2373</x:f>
        <x:v>-194.61</x:v>
      </x:c>
      <x:c r="AG2373" s="28" t="n">
        <x:f>AE2373-AF2373</x:f>
        <x:v>-33.58099999999996</x:v>
      </x:c>
      <x:c r="AH2373" s="20" t="str">
        <x:f>IF(AE2373&gt;0,AG2373/AE2373,"")</x:f>
      </x:c>
      <x:c r="AI2373" s="28" t="n">
        <x:v>94441.45</x:v>
      </x:c>
      <x:c r="AJ2373" s="28" t="n">
        <x:v>32</x:v>
      </x:c>
      <x:c r="AK2373" t="n">
        <x:v>43</x:v>
      </x:c>
      <x:c r="AL2373" t="str">
        <x:v>Devuelto</x:v>
      </x:c>
      <x:c r="AM2373" t="str">
        <x:f>IF(W2373&lt;0,"Devuelto",AL2373)</x:f>
        <x:v>Devuelto</x:v>
      </x:c>
      <x:c r="AN2373" t="str">
        <x:v>Efectivo</x:v>
      </x:c>
      <x:c r="AO2373" s="29" t="str">
        <x:v>Sin observación</x:v>
      </x:c>
      <x:c r="AP2373" t="str">
        <x:f>IF(D2373="","No","Sí")</x:f>
        <x:v>Sí</x:v>
      </x:c>
    </x:row>
    <x:row r="2374">
      <x:c r="A2374" t="n">
        <x:v>2374</x:v>
      </x:c>
      <x:c r="B2374" t="str">
        <x:v>VT0011269</x:v>
      </x:c>
      <x:c r="C2374" t="str">
        <x:v>45313</x:v>
      </x:c>
      <x:c r="D2374" s="27" t="n">
        <x:v>45313</x:v>
      </x:c>
      <x:c r="E2374" t="n">
        <x:f>IF(D2374="","",YEAR(D2374))</x:f>
        <x:v>2024</x:v>
      </x:c>
      <x:c r="F2374" t="n">
        <x:f>IF(D2374="","",MONTH(D2374))</x:f>
        <x:v>1</x:v>
      </x:c>
      <x:c r="G2374" t="str">
        <x:f>IF(D2374="","Fecha no disponible",TEXT(D2374,"mmmm"))</x:f>
        <x:v>January</x:v>
      </x:c>
      <x:c r="H2374" t="str">
        <x:f>IF(D2374="","Fecha no disponible",TEXT(D2374,"yyyy-mm"))</x:f>
        <x:v>2024-01</x:v>
      </x:c>
      <x:c r="I2374" t="str">
        <x:f>IF(D2374="","Fecha no disponible","T"&amp;ROUNDUP(MONTH(D2374)/3,0))</x:f>
        <x:v>T1</x:v>
      </x:c>
      <x:c r="J2374" t="str">
        <x:v>T020</x:v>
      </x:c>
      <x:c r="K2374" t="str">
        <x:v>Tienda Sucre 4</x:v>
      </x:c>
      <x:c r="L2374" t="str">
        <x:v>Mall</x:v>
      </x:c>
      <x:c r="M2374" t="str">
        <x:v>Sucre</x:v>
      </x:c>
      <x:c r="N2374" t="str">
        <x:f>IFERROR(VLOOKUP(M2374,'Mapeos'!$A$4:$B$30,2,FALSE),M2374)</x:f>
        <x:v>Sucre</x:v>
      </x:c>
      <x:c r="O2374" t="str">
        <x:v>C00247</x:v>
      </x:c>
      <x:c r="P2374" t="str">
        <x:v>Frecuente</x:v>
      </x:c>
      <x:c r="Q2374" t="str">
        <x:v>P0119</x:v>
      </x:c>
      <x:c r="R2374" t="str">
        <x:v>Hogar</x:v>
      </x:c>
      <x:c r="S2374" t="str">
        <x:v>Marca D</x:v>
      </x:c>
      <x:c r="T2374" t="str">
        <x:v>Tienda</x:v>
      </x:c>
      <x:c r="U2374" t="str">
        <x:f>IFERROR(VLOOKUP(T2374,'Mapeos'!$D$4:$E$25,2,FALSE),T2374)</x:f>
        <x:v>Tienda</x:v>
      </x:c>
      <x:c r="V2374" t="str">
        <x:v>V036</x:v>
      </x:c>
      <x:c r="W2374" t="n">
        <x:v>1</x:v>
      </x:c>
      <x:c r="X2374" s="28" t="n">
        <x:v>363.61</x:v>
      </x:c>
      <x:c r="Y2374" s="20" t="n">
        <x:v>0.2</x:v>
      </x:c>
      <x:c r="Z2374" s="20" t="n">
        <x:f>IF(Y2374&gt;1,Y2374/100,Y2374)</x:f>
        <x:v>0.2</x:v>
      </x:c>
      <x:c r="AA2374" s="28" t="n">
        <x:v>226.47</x:v>
      </x:c>
      <x:c r="AB2374" s="28" t="n">
        <x:v>290.89</x:v>
      </x:c>
      <x:c r="AC2374" s="28" t="str">
        <x:v>BOB</x:v>
      </x:c>
      <x:c r="AD2374" s="28" t="n">
        <x:f>IF(AC2374="USD",AB2374*'Parametros'!$B$4,AB2374)</x:f>
        <x:v>290.89</x:v>
      </x:c>
      <x:c r="AE2374" s="28" t="n">
        <x:f>W2374*X2374*(1-Z2374)</x:f>
        <x:v>290.88800000000003</x:v>
      </x:c>
      <x:c r="AF2374" s="28" t="n">
        <x:f>W2374*AA2374</x:f>
        <x:v>226.47</x:v>
      </x:c>
      <x:c r="AG2374" s="28" t="n">
        <x:f>AE2374-AF2374</x:f>
        <x:v>64.41800000000003</x:v>
      </x:c>
      <x:c r="AH2374" s="20" t="n">
        <x:f>IF(AE2374&gt;0,AG2374/AE2374,"")</x:f>
        <x:v>0.22145293033744956</x:v>
      </x:c>
      <x:c r="AI2374" s="28" t="n">
        <x:v>156712.53</x:v>
      </x:c>
      <x:c r="AJ2374" s="28"/>
      <x:c r="AK2374"/>
      <x:c r="AL2374" t="str">
        <x:v>Completado</x:v>
      </x:c>
      <x:c r="AM2374" t="str">
        <x:f>IF(W2374&lt;0,"Devuelto",AL2374)</x:f>
        <x:v>Completado</x:v>
      </x:c>
      <x:c r="AN2374" t="str">
        <x:v>QR</x:v>
      </x:c>
      <x:c r="AO2374" s="29" t="str">
        <x:v>Sin observación</x:v>
      </x:c>
      <x:c r="AP2374" t="str">
        <x:f>IF(D2374="","No","Sí")</x:f>
        <x:v>Sí</x:v>
      </x:c>
    </x:row>
    <x:row r="2375">
      <x:c r="A2375" t="n">
        <x:v>2375</x:v>
      </x:c>
      <x:c r="B2375" t="str">
        <x:v>VT0011274</x:v>
      </x:c>
      <x:c r="C2375" t="str">
        <x:v>45932</x:v>
      </x:c>
      <x:c r="D2375" s="27" t="n">
        <x:v>45932</x:v>
      </x:c>
      <x:c r="E2375" t="n">
        <x:f>IF(D2375="","",YEAR(D2375))</x:f>
        <x:v>2025</x:v>
      </x:c>
      <x:c r="F2375" t="n">
        <x:f>IF(D2375="","",MONTH(D2375))</x:f>
        <x:v>10</x:v>
      </x:c>
      <x:c r="G2375" t="str">
        <x:f>IF(D2375="","Fecha no disponible",TEXT(D2375,"mmmm"))</x:f>
        <x:v>October</x:v>
      </x:c>
      <x:c r="H2375" t="str">
        <x:f>IF(D2375="","Fecha no disponible",TEXT(D2375,"yyyy-mm"))</x:f>
        <x:v>2025-10</x:v>
      </x:c>
      <x:c r="I2375" t="str">
        <x:f>IF(D2375="","Fecha no disponible","T"&amp;ROUNDUP(MONTH(D2375)/3,0))</x:f>
        <x:v>T4</x:v>
      </x:c>
      <x:c r="J2375" t="str">
        <x:v>T019</x:v>
      </x:c>
      <x:c r="K2375" t="str">
        <x:v>Tienda Sucre 3</x:v>
      </x:c>
      <x:c r="L2375" t="str">
        <x:v>Centro</x:v>
      </x:c>
      <x:c r="M2375" t="str">
        <x:v>Sucre</x:v>
      </x:c>
      <x:c r="N2375" t="str">
        <x:f>IFERROR(VLOOKUP(M2375,'Mapeos'!$A$4:$B$30,2,FALSE),M2375)</x:f>
        <x:v>Sucre</x:v>
      </x:c>
      <x:c r="O2375" t="str">
        <x:v>C00727</x:v>
      </x:c>
      <x:c r="P2375" t="str">
        <x:v>Masivo</x:v>
      </x:c>
      <x:c r="Q2375" t="str">
        <x:v>P0033</x:v>
      </x:c>
      <x:c r="R2375" t="str">
        <x:v>Electrónica</x:v>
      </x:c>
      <x:c r="S2375" t="str">
        <x:v>Marca A</x:v>
      </x:c>
      <x:c r="T2375" t="str">
        <x:v>Tienda</x:v>
      </x:c>
      <x:c r="U2375" t="str">
        <x:f>IFERROR(VLOOKUP(T2375,'Mapeos'!$D$4:$E$25,2,FALSE),T2375)</x:f>
        <x:v>Tienda</x:v>
      </x:c>
      <x:c r="V2375" t="str">
        <x:v>V034</x:v>
      </x:c>
      <x:c r="W2375" t="n">
        <x:v>2</x:v>
      </x:c>
      <x:c r="X2375" s="28" t="n">
        <x:v>686.85</x:v>
      </x:c>
      <x:c r="Y2375" s="20" t="n">
        <x:v>0.05</x:v>
      </x:c>
      <x:c r="Z2375" s="20" t="n">
        <x:f>IF(Y2375&gt;1,Y2375/100,Y2375)</x:f>
        <x:v>0.05</x:v>
      </x:c>
      <x:c r="AA2375" s="28" t="n">
        <x:v>423.88</x:v>
      </x:c>
      <x:c r="AB2375" s="28" t="n">
        <x:v>1305.01</x:v>
      </x:c>
      <x:c r="AC2375" s="28" t="str">
        <x:v>BOB</x:v>
      </x:c>
      <x:c r="AD2375" s="28" t="n">
        <x:f>IF(AC2375="USD",AB2375*'Parametros'!$B$4,AB2375)</x:f>
        <x:v>1305.01</x:v>
      </x:c>
      <x:c r="AE2375" s="28" t="n">
        <x:f>W2375*X2375*(1-Z2375)</x:f>
        <x:v>1305.0149999999999</x:v>
      </x:c>
      <x:c r="AF2375" s="28" t="n">
        <x:f>W2375*AA2375</x:f>
        <x:v>847.76</x:v>
      </x:c>
      <x:c r="AG2375" s="28" t="n">
        <x:f>AE2375-AF2375</x:f>
        <x:v>457.2549999999999</x:v>
      </x:c>
      <x:c r="AH2375" s="20" t="n">
        <x:f>IF(AE2375&gt;0,AG2375/AE2375,"")</x:f>
        <x:v>0.3503829457898951</x:v>
      </x:c>
      <x:c r="AI2375" s="28" t="n">
        <x:v>161606.01</x:v>
      </x:c>
      <x:c r="AJ2375" s="28"/>
      <x:c r="AK2375"/>
      <x:c r="AL2375" t="str">
        <x:v>Completado</x:v>
      </x:c>
      <x:c r="AM2375" t="str">
        <x:f>IF(W2375&lt;0,"Devuelto",AL2375)</x:f>
        <x:v>Completado</x:v>
      </x:c>
      <x:c r="AN2375" t="str">
        <x:v>Efectivo</x:v>
      </x:c>
      <x:c r="AO2375" s="29" t="str">
        <x:v>Sin observación</x:v>
      </x:c>
      <x:c r="AP2375" t="str">
        <x:f>IF(D2375="","No","Sí")</x:f>
        <x:v>Sí</x:v>
      </x:c>
    </x:row>
    <x:row r="2376">
      <x:c r="A2376" t="n">
        <x:v>2376</x:v>
      </x:c>
      <x:c r="B2376" t="str">
        <x:v>VT0011279</x:v>
      </x:c>
      <x:c r="C2376" t="str">
        <x:v>45309</x:v>
      </x:c>
      <x:c r="D2376" s="27" t="n">
        <x:v>45309</x:v>
      </x:c>
      <x:c r="E2376" t="n">
        <x:f>IF(D2376="","",YEAR(D2376))</x:f>
        <x:v>2024</x:v>
      </x:c>
      <x:c r="F2376" t="n">
        <x:f>IF(D2376="","",MONTH(D2376))</x:f>
        <x:v>1</x:v>
      </x:c>
      <x:c r="G2376" t="str">
        <x:f>IF(D2376="","Fecha no disponible",TEXT(D2376,"mmmm"))</x:f>
        <x:v>January</x:v>
      </x:c>
      <x:c r="H2376" t="str">
        <x:f>IF(D2376="","Fecha no disponible",TEXT(D2376,"yyyy-mm"))</x:f>
        <x:v>2024-01</x:v>
      </x:c>
      <x:c r="I2376" t="str">
        <x:f>IF(D2376="","Fecha no disponible","T"&amp;ROUNDUP(MONTH(D2376)/3,0))</x:f>
        <x:v>T1</x:v>
      </x:c>
      <x:c r="J2376" t="str">
        <x:v>T018</x:v>
      </x:c>
      <x:c r="K2376" t="str">
        <x:v>Tienda Sucre 2</x:v>
      </x:c>
      <x:c r="L2376" t="str">
        <x:v>Mall</x:v>
      </x:c>
      <x:c r="M2376" t="str">
        <x:v>Sucre</x:v>
      </x:c>
      <x:c r="N2376" t="str">
        <x:f>IFERROR(VLOOKUP(M2376,'Mapeos'!$A$4:$B$30,2,FALSE),M2376)</x:f>
        <x:v>Sucre</x:v>
      </x:c>
      <x:c r="O2376" t="str">
        <x:v>C00109</x:v>
      </x:c>
      <x:c r="P2376" t="str">
        <x:v>Masivo</x:v>
      </x:c>
      <x:c r="Q2376" t="str">
        <x:v>P0001</x:v>
      </x:c>
      <x:c r="R2376" t="str">
        <x:v>Hogar</x:v>
      </x:c>
      <x:c r="S2376" t="str">
        <x:v>Marca D</x:v>
      </x:c>
      <x:c r="T2376" t="str">
        <x:v>Tienda</x:v>
      </x:c>
      <x:c r="U2376" t="str">
        <x:f>IFERROR(VLOOKUP(T2376,'Mapeos'!$D$4:$E$25,2,FALSE),T2376)</x:f>
        <x:v>Tienda</x:v>
      </x:c>
      <x:c r="V2376" t="str">
        <x:v>V012</x:v>
      </x:c>
      <x:c r="W2376" t="n">
        <x:v>1</x:v>
      </x:c>
      <x:c r="X2376" s="28" t="n">
        <x:v>343.76</x:v>
      </x:c>
      <x:c r="Y2376" s="20" t="n">
        <x:v>0.15</x:v>
      </x:c>
      <x:c r="Z2376" s="20" t="n">
        <x:f>IF(Y2376&gt;1,Y2376/100,Y2376)</x:f>
        <x:v>0.15</x:v>
      </x:c>
      <x:c r="AA2376" s="28" t="n">
        <x:v>195.84</x:v>
      </x:c>
      <x:c r="AB2376" s="28" t="n">
        <x:v>292.2</x:v>
      </x:c>
      <x:c r="AC2376" s="28" t="str">
        <x:v>BOB</x:v>
      </x:c>
      <x:c r="AD2376" s="28" t="n">
        <x:f>IF(AC2376="USD",AB2376*'Parametros'!$B$4,AB2376)</x:f>
        <x:v>292.2</x:v>
      </x:c>
      <x:c r="AE2376" s="28" t="n">
        <x:f>W2376*X2376*(1-Z2376)</x:f>
        <x:v>292.19599999999997</x:v>
      </x:c>
      <x:c r="AF2376" s="28" t="n">
        <x:f>W2376*AA2376</x:f>
        <x:v>195.84</x:v>
      </x:c>
      <x:c r="AG2376" s="28" t="n">
        <x:f>AE2376-AF2376</x:f>
        <x:v>96.35599999999997</x:v>
      </x:c>
      <x:c r="AH2376" s="20" t="n">
        <x:f>IF(AE2376&gt;0,AG2376/AE2376,"")</x:f>
        <x:v>0.32976495229229685</x:v>
      </x:c>
      <x:c r="AI2376" s="28" t="n">
        <x:v>156712.53</x:v>
      </x:c>
      <x:c r="AJ2376" s="28"/>
      <x:c r="AK2376"/>
      <x:c r="AL2376" t="str">
        <x:v>Completado</x:v>
      </x:c>
      <x:c r="AM2376" t="str">
        <x:f>IF(W2376&lt;0,"Devuelto",AL2376)</x:f>
        <x:v>Completado</x:v>
      </x:c>
      <x:c r="AN2376" t="str">
        <x:v>Transferencia</x:v>
      </x:c>
      <x:c r="AO2376" s="29" t="str">
        <x:v>Sin observación</x:v>
      </x:c>
      <x:c r="AP2376" t="str">
        <x:f>IF(D2376="","No","Sí")</x:f>
        <x:v>Sí</x:v>
      </x:c>
    </x:row>
    <x:row r="2377">
      <x:c r="A2377" t="n">
        <x:v>2377</x:v>
      </x:c>
      <x:c r="B2377" t="str">
        <x:v>VT0011283</x:v>
      </x:c>
      <x:c r="C2377" t="str">
        <x:v>45962</x:v>
      </x:c>
      <x:c r="D2377" s="27" t="n">
        <x:v>45962</x:v>
      </x:c>
      <x:c r="E2377" t="n">
        <x:f>IF(D2377="","",YEAR(D2377))</x:f>
        <x:v>2025</x:v>
      </x:c>
      <x:c r="F2377" t="n">
        <x:f>IF(D2377="","",MONTH(D2377))</x:f>
        <x:v>11</x:v>
      </x:c>
      <x:c r="G2377" t="str">
        <x:f>IF(D2377="","Fecha no disponible",TEXT(D2377,"mmmm"))</x:f>
        <x:v>November</x:v>
      </x:c>
      <x:c r="H2377" t="str">
        <x:f>IF(D2377="","Fecha no disponible",TEXT(D2377,"yyyy-mm"))</x:f>
        <x:v>2025-11</x:v>
      </x:c>
      <x:c r="I2377" t="str">
        <x:f>IF(D2377="","Fecha no disponible","T"&amp;ROUNDUP(MONTH(D2377)/3,0))</x:f>
        <x:v>T4</x:v>
      </x:c>
      <x:c r="J2377" t="str">
        <x:v>T010</x:v>
      </x:c>
      <x:c r="K2377" t="str">
        <x:v>Tienda Cochabamba 2</x:v>
      </x:c>
      <x:c r="L2377" t="str">
        <x:v>Barrio</x:v>
      </x:c>
      <x:c r="M2377" t="str">
        <x:v>Cochabamba</x:v>
      </x:c>
      <x:c r="N2377" t="str">
        <x:f>IFERROR(VLOOKUP(M2377,'Mapeos'!$A$4:$B$30,2,FALSE),M2377)</x:f>
        <x:v>Cochabamba</x:v>
      </x:c>
      <x:c r="O2377" t="str">
        <x:v>C01614</x:v>
      </x:c>
      <x:c r="P2377" t="str">
        <x:v>Empresa</x:v>
      </x:c>
      <x:c r="Q2377" t="str">
        <x:v>P0125</x:v>
      </x:c>
      <x:c r="R2377" t="str">
        <x:v>Deportes</x:v>
      </x:c>
      <x:c r="S2377" t="str">
        <x:v>Marca A</x:v>
      </x:c>
      <x:c r="T2377" t="str">
        <x:v>Tienda</x:v>
      </x:c>
      <x:c r="U2377" t="str">
        <x:f>IFERROR(VLOOKUP(T2377,'Mapeos'!$D$4:$E$25,2,FALSE),T2377)</x:f>
        <x:v>Tienda</x:v>
      </x:c>
      <x:c r="V2377" t="str">
        <x:v>V008</x:v>
      </x:c>
      <x:c r="W2377" t="n">
        <x:v>3</x:v>
      </x:c>
      <x:c r="X2377" s="28" t="n">
        <x:v>158.21</x:v>
      </x:c>
      <x:c r="Y2377" s="20" t="n">
        <x:v>0</x:v>
      </x:c>
      <x:c r="Z2377" s="20" t="n">
        <x:f>IF(Y2377&gt;1,Y2377/100,Y2377)</x:f>
        <x:v>0</x:v>
      </x:c>
      <x:c r="AA2377" s="28" t="n">
        <x:v>107.52</x:v>
      </x:c>
      <x:c r="AB2377" s="28" t="n">
        <x:v>4746.3</x:v>
      </x:c>
      <x:c r="AC2377" s="28" t="str">
        <x:v>BOB</x:v>
      </x:c>
      <x:c r="AD2377" s="28" t="n">
        <x:f>IF(AC2377="USD",AB2377*'Parametros'!$B$4,AB2377)</x:f>
        <x:v>4746.3</x:v>
      </x:c>
      <x:c r="AE2377" s="28" t="n">
        <x:f>W2377*X2377*(1-Z2377)</x:f>
        <x:v>474.63</x:v>
      </x:c>
      <x:c r="AF2377" s="28" t="n">
        <x:f>W2377*AA2377</x:f>
        <x:v>322.56</x:v>
      </x:c>
      <x:c r="AG2377" s="28" t="n">
        <x:f>AE2377-AF2377</x:f>
        <x:v>152.07</x:v>
      </x:c>
      <x:c r="AH2377" s="20" t="n">
        <x:f>IF(AE2377&gt;0,AG2377/AE2377,"")</x:f>
        <x:v>0.3203969407749194</x:v>
      </x:c>
      <x:c r="AI2377" s="28" t="n">
        <x:v>184531.36</x:v>
      </x:c>
      <x:c r="AJ2377" s="28"/>
      <x:c r="AK2377"/>
      <x:c r="AL2377" t="str">
        <x:v>Completado</x:v>
      </x:c>
      <x:c r="AM2377" t="str">
        <x:f>IF(W2377&lt;0,"Devuelto",AL2377)</x:f>
        <x:v>Completado</x:v>
      </x:c>
      <x:c r="AN2377" t="str">
        <x:v>Transferencia</x:v>
      </x:c>
      <x:c r="AO2377" s="29" t="str">
        <x:v>Venta reportada sustituida por venta calculada</x:v>
      </x:c>
      <x:c r="AP2377" t="str">
        <x:f>IF(D2377="","No","Sí")</x:f>
        <x:v>Sí</x:v>
      </x:c>
    </x:row>
    <x:row r="2378">
      <x:c r="A2378" t="n">
        <x:v>2378</x:v>
      </x:c>
      <x:c r="B2378" t="str">
        <x:v>VT0011288</x:v>
      </x:c>
      <x:c r="C2378" t="str">
        <x:v>45818</x:v>
      </x:c>
      <x:c r="D2378" s="27" t="n">
        <x:v>45818</x:v>
      </x:c>
      <x:c r="E2378" t="n">
        <x:f>IF(D2378="","",YEAR(D2378))</x:f>
        <x:v>2025</x:v>
      </x:c>
      <x:c r="F2378" t="n">
        <x:f>IF(D2378="","",MONTH(D2378))</x:f>
        <x:v>6</x:v>
      </x:c>
      <x:c r="G2378" t="str">
        <x:f>IF(D2378="","Fecha no disponible",TEXT(D2378,"mmmm"))</x:f>
        <x:v>June</x:v>
      </x:c>
      <x:c r="H2378" t="str">
        <x:f>IF(D2378="","Fecha no disponible",TEXT(D2378,"yyyy-mm"))</x:f>
        <x:v>2025-06</x:v>
      </x:c>
      <x:c r="I2378" t="str">
        <x:f>IF(D2378="","Fecha no disponible","T"&amp;ROUNDUP(MONTH(D2378)/3,0))</x:f>
        <x:v>T2</x:v>
      </x:c>
      <x:c r="J2378" t="str">
        <x:v>T015</x:v>
      </x:c>
      <x:c r="K2378" t="str">
        <x:v>Tienda Potosí 3</x:v>
      </x:c>
      <x:c r="L2378" t="str">
        <x:v>Mall</x:v>
      </x:c>
      <x:c r="M2378" t="str">
        <x:v>Potosí</x:v>
      </x:c>
      <x:c r="N2378" t="str">
        <x:f>IFERROR(VLOOKUP(M2378,'Mapeos'!$A$4:$B$30,2,FALSE),M2378)</x:f>
        <x:v>Potosí</x:v>
      </x:c>
      <x:c r="O2378" t="str">
        <x:v>C01550</x:v>
      </x:c>
      <x:c r="P2378" t="str">
        <x:v>Frecuente</x:v>
      </x:c>
      <x:c r="Q2378" t="str">
        <x:v>P0095</x:v>
      </x:c>
      <x:c r="R2378" t="str">
        <x:v>Cuidado Personal</x:v>
      </x:c>
      <x:c r="S2378" t="str">
        <x:v>Marca B</x:v>
      </x:c>
      <x:c r="T2378" t="str">
        <x:v>Marketplace</x:v>
      </x:c>
      <x:c r="U2378" t="str">
        <x:f>IFERROR(VLOOKUP(T2378,'Mapeos'!$D$4:$E$25,2,FALSE),T2378)</x:f>
        <x:v>Marketplace</x:v>
      </x:c>
      <x:c r="V2378" t="str">
        <x:v>V024</x:v>
      </x:c>
      <x:c r="W2378" t="n">
        <x:v>1</x:v>
      </x:c>
      <x:c r="X2378" s="28" t="n">
        <x:v>56.48</x:v>
      </x:c>
      <x:c r="Y2378" s="20" t="n">
        <x:v>0</x:v>
      </x:c>
      <x:c r="Z2378" s="20" t="n">
        <x:f>IF(Y2378&gt;1,Y2378/100,Y2378)</x:f>
        <x:v>0</x:v>
      </x:c>
      <x:c r="AA2378" s="28" t="n">
        <x:v>27.35</x:v>
      </x:c>
      <x:c r="AB2378" s="28" t="n">
        <x:v>56.48</x:v>
      </x:c>
      <x:c r="AC2378" s="28" t="str">
        <x:v>BOB</x:v>
      </x:c>
      <x:c r="AD2378" s="28" t="n">
        <x:f>IF(AC2378="USD",AB2378*'Parametros'!$B$4,AB2378)</x:f>
        <x:v>56.48</x:v>
      </x:c>
      <x:c r="AE2378" s="28" t="n">
        <x:f>W2378*X2378*(1-Z2378)</x:f>
        <x:v>56.48</x:v>
      </x:c>
      <x:c r="AF2378" s="28" t="n">
        <x:f>W2378*AA2378</x:f>
        <x:v>27.35</x:v>
      </x:c>
      <x:c r="AG2378" s="28" t="n">
        <x:f>AE2378-AF2378</x:f>
        <x:v>29.129999999999995</x:v>
      </x:c>
      <x:c r="AH2378" s="20" t="n">
        <x:f>IF(AE2378&gt;0,AG2378/AE2378,"")</x:f>
        <x:v>0.5157577903682719</x:v>
      </x:c>
      <x:c r="AI2378" s="28" t="n">
        <x:v>77488.58</x:v>
      </x:c>
      <x:c r="AJ2378" s="28"/>
      <x:c r="AK2378"/>
      <x:c r="AL2378" t="str">
        <x:v>Completado</x:v>
      </x:c>
      <x:c r="AM2378" t="str">
        <x:f>IF(W2378&lt;0,"Devuelto",AL2378)</x:f>
        <x:v>Completado</x:v>
      </x:c>
      <x:c r="AN2378" t="str">
        <x:v>Efectivo</x:v>
      </x:c>
      <x:c r="AO2378" s="29" t="str">
        <x:v>Sin observación</x:v>
      </x:c>
      <x:c r="AP2378" t="str">
        <x:f>IF(D2378="","No","Sí")</x:f>
        <x:v>Sí</x:v>
      </x:c>
    </x:row>
    <x:row r="2379">
      <x:c r="A2379" t="n">
        <x:v>2379</x:v>
      </x:c>
      <x:c r="B2379" t="str">
        <x:v>VT0011293</x:v>
      </x:c>
      <x:c r="C2379" t="str">
        <x:v>45765</x:v>
      </x:c>
      <x:c r="D2379" s="27" t="n">
        <x:v>45765</x:v>
      </x:c>
      <x:c r="E2379" t="n">
        <x:f>IF(D2379="","",YEAR(D2379))</x:f>
        <x:v>2025</x:v>
      </x:c>
      <x:c r="F2379" t="n">
        <x:f>IF(D2379="","",MONTH(D2379))</x:f>
        <x:v>4</x:v>
      </x:c>
      <x:c r="G2379" t="str">
        <x:f>IF(D2379="","Fecha no disponible",TEXT(D2379,"mmmm"))</x:f>
        <x:v>April</x:v>
      </x:c>
      <x:c r="H2379" t="str">
        <x:f>IF(D2379="","Fecha no disponible",TEXT(D2379,"yyyy-mm"))</x:f>
        <x:v>2025-04</x:v>
      </x:c>
      <x:c r="I2379" t="str">
        <x:f>IF(D2379="","Fecha no disponible","T"&amp;ROUNDUP(MONTH(D2379)/3,0))</x:f>
        <x:v>T2</x:v>
      </x:c>
      <x:c r="J2379" t="str">
        <x:v>T004</x:v>
      </x:c>
      <x:c r="K2379" t="str">
        <x:v>Tienda La Paz 4</x:v>
      </x:c>
      <x:c r="L2379" t="str">
        <x:v>Centro</x:v>
      </x:c>
      <x:c r="M2379" t="str">
        <x:v>La Paz</x:v>
      </x:c>
      <x:c r="N2379" t="str">
        <x:f>IFERROR(VLOOKUP(M2379,'Mapeos'!$A$4:$B$30,2,FALSE),M2379)</x:f>
        <x:v>La Paz</x:v>
      </x:c>
      <x:c r="O2379" t="str">
        <x:v>C00997</x:v>
      </x:c>
      <x:c r="P2379" t="str">
        <x:v>Masivo</x:v>
      </x:c>
      <x:c r="Q2379" t="str">
        <x:v>P0021</x:v>
      </x:c>
      <x:c r="R2379" t="str">
        <x:v>Deportes</x:v>
      </x:c>
      <x:c r="S2379" t="str">
        <x:v>Marca B</x:v>
      </x:c>
      <x:c r="T2379" t="str">
        <x:v>Marketplace</x:v>
      </x:c>
      <x:c r="U2379" t="str">
        <x:f>IFERROR(VLOOKUP(T2379,'Mapeos'!$D$4:$E$25,2,FALSE),T2379)</x:f>
        <x:v>Marketplace</x:v>
      </x:c>
      <x:c r="V2379" t="str">
        <x:v>V038</x:v>
      </x:c>
      <x:c r="W2379" t="n">
        <x:v>1</x:v>
      </x:c>
      <x:c r="X2379" s="28" t="n">
        <x:v>134.5</x:v>
      </x:c>
      <x:c r="Y2379" s="20" t="n">
        <x:v>0.25</x:v>
      </x:c>
      <x:c r="Z2379" s="20" t="n">
        <x:f>IF(Y2379&gt;1,Y2379/100,Y2379)</x:f>
        <x:v>0.25</x:v>
      </x:c>
      <x:c r="AA2379" s="28" t="n">
        <x:v>65.2</x:v>
      </x:c>
      <x:c r="AB2379" s="28" t="n">
        <x:v>100.88</x:v>
      </x:c>
      <x:c r="AC2379" s="28" t="str">
        <x:v>BOB</x:v>
      </x:c>
      <x:c r="AD2379" s="28" t="n">
        <x:f>IF(AC2379="USD",AB2379*'Parametros'!$B$4,AB2379)</x:f>
        <x:v>100.88</x:v>
      </x:c>
      <x:c r="AE2379" s="28" t="n">
        <x:f>W2379*X2379*(1-Z2379)</x:f>
        <x:v>100.875</x:v>
      </x:c>
      <x:c r="AF2379" s="28" t="n">
        <x:f>W2379*AA2379</x:f>
        <x:v>65.2</x:v>
      </x:c>
      <x:c r="AG2379" s="28" t="n">
        <x:f>AE2379-AF2379</x:f>
        <x:v>35.675</x:v>
      </x:c>
      <x:c r="AH2379" s="20" t="n">
        <x:f>IF(AE2379&gt;0,AG2379/AE2379,"")</x:f>
        <x:v>0.3536555142503098</x:v>
      </x:c>
      <x:c r="AI2379" s="28" t="n">
        <x:v>74760.23</x:v>
      </x:c>
      <x:c r="AJ2379" s="28"/>
      <x:c r="AK2379"/>
      <x:c r="AL2379" t="str">
        <x:v>Completado</x:v>
      </x:c>
      <x:c r="AM2379" t="str">
        <x:f>IF(W2379&lt;0,"Devuelto",AL2379)</x:f>
        <x:v>Completado</x:v>
      </x:c>
      <x:c r="AN2379" t="str">
        <x:v>Transferencia</x:v>
      </x:c>
      <x:c r="AO2379" s="29" t="str">
        <x:v>Sin observación</x:v>
      </x:c>
      <x:c r="AP2379" t="str">
        <x:f>IF(D2379="","No","Sí")</x:f>
        <x:v>Sí</x:v>
      </x:c>
    </x:row>
    <x:row r="2380">
      <x:c r="A2380" t="n">
        <x:v>2380</x:v>
      </x:c>
      <x:c r="B2380" t="str">
        <x:v>VT0011298</x:v>
      </x:c>
      <x:c r="C2380" t="str">
        <x:v>45824</x:v>
      </x:c>
      <x:c r="D2380" s="27" t="n">
        <x:v>45824</x:v>
      </x:c>
      <x:c r="E2380" t="n">
        <x:f>IF(D2380="","",YEAR(D2380))</x:f>
        <x:v>2025</x:v>
      </x:c>
      <x:c r="F2380" t="n">
        <x:f>IF(D2380="","",MONTH(D2380))</x:f>
        <x:v>6</x:v>
      </x:c>
      <x:c r="G2380" t="str">
        <x:f>IF(D2380="","Fecha no disponible",TEXT(D2380,"mmmm"))</x:f>
        <x:v>June</x:v>
      </x:c>
      <x:c r="H2380" t="str">
        <x:f>IF(D2380="","Fecha no disponible",TEXT(D2380,"yyyy-mm"))</x:f>
        <x:v>2025-06</x:v>
      </x:c>
      <x:c r="I2380" t="str">
        <x:f>IF(D2380="","Fecha no disponible","T"&amp;ROUNDUP(MONTH(D2380)/3,0))</x:f>
        <x:v>T2</x:v>
      </x:c>
      <x:c r="J2380" t="str">
        <x:v>T017</x:v>
      </x:c>
      <x:c r="K2380" t="str">
        <x:v>Tienda Sucre 1</x:v>
      </x:c>
      <x:c r="L2380" t="str">
        <x:v>Centro</x:v>
      </x:c>
      <x:c r="M2380" t="str">
        <x:v>Sucre</x:v>
      </x:c>
      <x:c r="N2380" t="str">
        <x:f>IFERROR(VLOOKUP(M2380,'Mapeos'!$A$4:$B$30,2,FALSE),M2380)</x:f>
        <x:v>Sucre</x:v>
      </x:c>
      <x:c r="O2380" t="str">
        <x:v>C01065</x:v>
      </x:c>
      <x:c r="P2380" t="str">
        <x:v>Masivo</x:v>
      </x:c>
      <x:c r="Q2380" t="str">
        <x:v>P0108</x:v>
      </x:c>
      <x:c r="R2380" t="str">
        <x:v>Alimentos</x:v>
      </x:c>
      <x:c r="S2380" t="str">
        <x:v>Marca C</x:v>
      </x:c>
      <x:c r="T2380" t="str">
        <x:v>Tienda</x:v>
      </x:c>
      <x:c r="U2380" t="str">
        <x:f>IFERROR(VLOOKUP(T2380,'Mapeos'!$D$4:$E$25,2,FALSE),T2380)</x:f>
        <x:v>Tienda</x:v>
      </x:c>
      <x:c r="V2380" t="str">
        <x:v>V039</x:v>
      </x:c>
      <x:c r="W2380" t="n">
        <x:v>1</x:v>
      </x:c>
      <x:c r="X2380" s="28" t="n">
        <x:v>42.19</x:v>
      </x:c>
      <x:c r="Y2380" s="20" t="n">
        <x:v>0.1</x:v>
      </x:c>
      <x:c r="Z2380" s="20" t="n">
        <x:f>IF(Y2380&gt;1,Y2380/100,Y2380)</x:f>
        <x:v>0.1</x:v>
      </x:c>
      <x:c r="AA2380" s="28" t="n">
        <x:v>29.22</x:v>
      </x:c>
      <x:c r="AB2380" s="28" t="n">
        <x:v>37.97</x:v>
      </x:c>
      <x:c r="AC2380" s="28" t="str">
        <x:v>BOB</x:v>
      </x:c>
      <x:c r="AD2380" s="28" t="n">
        <x:f>IF(AC2380="USD",AB2380*'Parametros'!$B$4,AB2380)</x:f>
        <x:v>37.97</x:v>
      </x:c>
      <x:c r="AE2380" s="28" t="n">
        <x:f>W2380*X2380*(1-Z2380)</x:f>
        <x:v>37.971</x:v>
      </x:c>
      <x:c r="AF2380" s="28" t="n">
        <x:f>W2380*AA2380</x:f>
        <x:v>29.22</x:v>
      </x:c>
      <x:c r="AG2380" s="28" t="n">
        <x:f>AE2380-AF2380</x:f>
        <x:v>8.750999999999998</x:v>
      </x:c>
      <x:c r="AH2380" s="20" t="n">
        <x:f>IF(AE2380&gt;0,AG2380/AE2380,"")</x:f>
        <x:v>0.2304653551394485</x:v>
      </x:c>
      <x:c r="AI2380" s="28" t="n">
        <x:v>174898.83</x:v>
      </x:c>
      <x:c r="AJ2380" s="28"/>
      <x:c r="AK2380"/>
      <x:c r="AL2380" t="str">
        <x:v>Completado</x:v>
      </x:c>
      <x:c r="AM2380" t="str">
        <x:f>IF(W2380&lt;0,"Devuelto",AL2380)</x:f>
        <x:v>Completado</x:v>
      </x:c>
      <x:c r="AN2380" t="str">
        <x:v>Tarjeta</x:v>
      </x:c>
      <x:c r="AO2380" s="29" t="str">
        <x:v>Sin observación</x:v>
      </x:c>
      <x:c r="AP2380" t="str">
        <x:f>IF(D2380="","No","Sí")</x:f>
        <x:v>Sí</x:v>
      </x:c>
    </x:row>
    <x:row r="2381">
      <x:c r="A2381" t="n">
        <x:v>2381</x:v>
      </x:c>
      <x:c r="B2381" t="str">
        <x:v>VT0011302</x:v>
      </x:c>
      <x:c r="C2381" t="str">
        <x:v>45409</x:v>
      </x:c>
      <x:c r="D2381" s="27" t="n">
        <x:v>45409</x:v>
      </x:c>
      <x:c r="E2381" t="n">
        <x:f>IF(D2381="","",YEAR(D2381))</x:f>
        <x:v>2024</x:v>
      </x:c>
      <x:c r="F2381" t="n">
        <x:f>IF(D2381="","",MONTH(D2381))</x:f>
        <x:v>4</x:v>
      </x:c>
      <x:c r="G2381" t="str">
        <x:f>IF(D2381="","Fecha no disponible",TEXT(D2381,"mmmm"))</x:f>
        <x:v>April</x:v>
      </x:c>
      <x:c r="H2381" t="str">
        <x:f>IF(D2381="","Fecha no disponible",TEXT(D2381,"yyyy-mm"))</x:f>
        <x:v>2024-04</x:v>
      </x:c>
      <x:c r="I2381" t="str">
        <x:f>IF(D2381="","Fecha no disponible","T"&amp;ROUNDUP(MONTH(D2381)/3,0))</x:f>
        <x:v>T2</x:v>
      </x:c>
      <x:c r="J2381" t="str">
        <x:v>T008</x:v>
      </x:c>
      <x:c r="K2381" t="str">
        <x:v>Tienda Santa Cruz 4</x:v>
      </x:c>
      <x:c r="L2381" t="str">
        <x:v>Barrio</x:v>
      </x:c>
      <x:c r="M2381" t="str">
        <x:v>Santa Cruz</x:v>
      </x:c>
      <x:c r="N2381" t="str">
        <x:f>IFERROR(VLOOKUP(M2381,'Mapeos'!$A$4:$B$30,2,FALSE),M2381)</x:f>
        <x:v>Santa Cruz</x:v>
      </x:c>
      <x:c r="O2381" t="str">
        <x:v>C00481</x:v>
      </x:c>
      <x:c r="P2381" t="str">
        <x:v>Empresa</x:v>
      </x:c>
      <x:c r="Q2381" t="str">
        <x:v>P0004</x:v>
      </x:c>
      <x:c r="R2381" t="str">
        <x:v>Alimentos</x:v>
      </x:c>
      <x:c r="S2381" t="str">
        <x:v>Marca B</x:v>
      </x:c>
      <x:c r="T2381" t="str">
        <x:v>E-commerce</x:v>
      </x:c>
      <x:c r="U2381" t="str">
        <x:f>IFERROR(VLOOKUP(T2381,'Mapeos'!$D$4:$E$25,2,FALSE),T2381)</x:f>
        <x:v>E-commerce</x:v>
      </x:c>
      <x:c r="V2381" t="str">
        <x:v>V024</x:v>
      </x:c>
      <x:c r="W2381" t="n">
        <x:v>3</x:v>
      </x:c>
      <x:c r="X2381" s="28" t="n">
        <x:v>39.27</x:v>
      </x:c>
      <x:c r="Y2381" s="20" t="n">
        <x:v>0.05</x:v>
      </x:c>
      <x:c r="Z2381" s="20" t="n">
        <x:f>IF(Y2381&gt;1,Y2381/100,Y2381)</x:f>
        <x:v>0.05</x:v>
      </x:c>
      <x:c r="AA2381" s="28" t="n">
        <x:v>28.8</x:v>
      </x:c>
      <x:c r="AB2381" s="28" t="n">
        <x:v>111.92</x:v>
      </x:c>
      <x:c r="AC2381" s="28" t="str">
        <x:v>BOB</x:v>
      </x:c>
      <x:c r="AD2381" s="28" t="n">
        <x:f>IF(AC2381="USD",AB2381*'Parametros'!$B$4,AB2381)</x:f>
        <x:v>111.92</x:v>
      </x:c>
      <x:c r="AE2381" s="28" t="n">
        <x:f>W2381*X2381*(1-Z2381)</x:f>
        <x:v>111.9195</x:v>
      </x:c>
      <x:c r="AF2381" s="28" t="n">
        <x:f>W2381*AA2381</x:f>
        <x:v>86.4</x:v>
      </x:c>
      <x:c r="AG2381" s="28" t="n">
        <x:f>AE2381-AF2381</x:f>
        <x:v>25.519499999999994</x:v>
      </x:c>
      <x:c r="AH2381" s="20" t="n">
        <x:f>IF(AE2381&gt;0,AG2381/AE2381,"")</x:f>
        <x:v>0.22801656547786572</x:v>
      </x:c>
      <x:c r="AI2381" s="28" t="n">
        <x:v>93723.98</x:v>
      </x:c>
      <x:c r="AJ2381" s="28"/>
      <x:c r="AK2381"/>
      <x:c r="AL2381" t="str">
        <x:v>Completado</x:v>
      </x:c>
      <x:c r="AM2381" t="str">
        <x:f>IF(W2381&lt;0,"Devuelto",AL2381)</x:f>
        <x:v>Completado</x:v>
      </x:c>
      <x:c r="AN2381" t="str">
        <x:v>QR</x:v>
      </x:c>
      <x:c r="AO2381" s="29" t="str">
        <x:v>Sin observación</x:v>
      </x:c>
      <x:c r="AP2381" t="str">
        <x:f>IF(D2381="","No","Sí")</x:f>
        <x:v>Sí</x:v>
      </x:c>
    </x:row>
    <x:row r="2382">
      <x:c r="A2382" t="n">
        <x:v>2382</x:v>
      </x:c>
      <x:c r="B2382" t="str">
        <x:v>VT0011307</x:v>
      </x:c>
      <x:c r="C2382" t="str">
        <x:v>46193</x:v>
      </x:c>
      <x:c r="D2382" s="27" t="n">
        <x:v>46193</x:v>
      </x:c>
      <x:c r="E2382" t="n">
        <x:f>IF(D2382="","",YEAR(D2382))</x:f>
        <x:v>2026</x:v>
      </x:c>
      <x:c r="F2382" t="n">
        <x:f>IF(D2382="","",MONTH(D2382))</x:f>
        <x:v>6</x:v>
      </x:c>
      <x:c r="G2382" t="str">
        <x:f>IF(D2382="","Fecha no disponible",TEXT(D2382,"mmmm"))</x:f>
        <x:v>June</x:v>
      </x:c>
      <x:c r="H2382" t="str">
        <x:f>IF(D2382="","Fecha no disponible",TEXT(D2382,"yyyy-mm"))</x:f>
        <x:v>2026-06</x:v>
      </x:c>
      <x:c r="I2382" t="str">
        <x:f>IF(D2382="","Fecha no disponible","T"&amp;ROUNDUP(MONTH(D2382)/3,0))</x:f>
        <x:v>T2</x:v>
      </x:c>
      <x:c r="J2382" t="str">
        <x:v>T020</x:v>
      </x:c>
      <x:c r="K2382" t="str">
        <x:v>Tienda Sucre 4</x:v>
      </x:c>
      <x:c r="L2382" t="str">
        <x:v>Mall</x:v>
      </x:c>
      <x:c r="M2382" t="str">
        <x:v>Sucre</x:v>
      </x:c>
      <x:c r="N2382" t="str">
        <x:f>IFERROR(VLOOKUP(M2382,'Mapeos'!$A$4:$B$30,2,FALSE),M2382)</x:f>
        <x:v>Sucre</x:v>
      </x:c>
      <x:c r="O2382" t="str">
        <x:v>C00297</x:v>
      </x:c>
      <x:c r="P2382" t="str">
        <x:v>Premium</x:v>
      </x:c>
      <x:c r="Q2382" t="str">
        <x:v>P0124</x:v>
      </x:c>
      <x:c r="R2382" t="str">
        <x:v>Alimentos</x:v>
      </x:c>
      <x:c r="S2382" t="str">
        <x:v>Marca C</x:v>
      </x:c>
      <x:c r="T2382" t="str">
        <x:v>E-commerce</x:v>
      </x:c>
      <x:c r="U2382" t="str">
        <x:f>IFERROR(VLOOKUP(T2382,'Mapeos'!$D$4:$E$25,2,FALSE),T2382)</x:f>
        <x:v>E-commerce</x:v>
      </x:c>
      <x:c r="V2382" t="str">
        <x:v>V030</x:v>
      </x:c>
      <x:c r="W2382" t="n">
        <x:v>2</x:v>
      </x:c>
      <x:c r="X2382" s="28" t="n">
        <x:v>17.8</x:v>
      </x:c>
      <x:c r="Y2382" s="20" t="n">
        <x:v>0</x:v>
      </x:c>
      <x:c r="Z2382" s="20" t="n">
        <x:f>IF(Y2382&gt;1,Y2382/100,Y2382)</x:f>
        <x:v>0</x:v>
      </x:c>
      <x:c r="AA2382" s="28" t="n">
        <x:v>10.12</x:v>
      </x:c>
      <x:c r="AB2382" s="28" t="n">
        <x:v>35.6</x:v>
      </x:c>
      <x:c r="AC2382" s="28" t="str">
        <x:v>BOB</x:v>
      </x:c>
      <x:c r="AD2382" s="28" t="n">
        <x:f>IF(AC2382="USD",AB2382*'Parametros'!$B$4,AB2382)</x:f>
        <x:v>35.6</x:v>
      </x:c>
      <x:c r="AE2382" s="28" t="n">
        <x:f>W2382*X2382*(1-Z2382)</x:f>
        <x:v>35.6</x:v>
      </x:c>
      <x:c r="AF2382" s="28" t="n">
        <x:f>W2382*AA2382</x:f>
        <x:v>20.24</x:v>
      </x:c>
      <x:c r="AG2382" s="28" t="n">
        <x:f>AE2382-AF2382</x:f>
        <x:v>15.360000000000003</x:v>
      </x:c>
      <x:c r="AH2382" s="20" t="n">
        <x:f>IF(AE2382&gt;0,AG2382/AE2382,"")</x:f>
        <x:v>0.43146067415730344</x:v>
      </x:c>
      <x:c r="AI2382" s="28" t="n">
        <x:v>100518.58</x:v>
      </x:c>
      <x:c r="AJ2382" s="28"/>
      <x:c r="AK2382"/>
      <x:c r="AL2382" t="str">
        <x:v>Completado</x:v>
      </x:c>
      <x:c r="AM2382" t="str">
        <x:f>IF(W2382&lt;0,"Devuelto",AL2382)</x:f>
        <x:v>Completado</x:v>
      </x:c>
      <x:c r="AN2382" t="str">
        <x:v>QR</x:v>
      </x:c>
      <x:c r="AO2382" s="29" t="str">
        <x:v>Sin observación</x:v>
      </x:c>
      <x:c r="AP2382" t="str">
        <x:f>IF(D2382="","No","Sí")</x:f>
        <x:v>Sí</x:v>
      </x:c>
    </x:row>
    <x:row r="2383">
      <x:c r="A2383" t="n">
        <x:v>2383</x:v>
      </x:c>
      <x:c r="B2383" t="str">
        <x:v>VT0011312</x:v>
      </x:c>
      <x:c r="C2383" t="str">
        <x:v>45789</x:v>
      </x:c>
      <x:c r="D2383" s="27" t="n">
        <x:v>45789</x:v>
      </x:c>
      <x:c r="E2383" t="n">
        <x:f>IF(D2383="","",YEAR(D2383))</x:f>
        <x:v>2025</x:v>
      </x:c>
      <x:c r="F2383" t="n">
        <x:f>IF(D2383="","",MONTH(D2383))</x:f>
        <x:v>5</x:v>
      </x:c>
      <x:c r="G2383" t="str">
        <x:f>IF(D2383="","Fecha no disponible",TEXT(D2383,"mmmm"))</x:f>
        <x:v>May</x:v>
      </x:c>
      <x:c r="H2383" t="str">
        <x:f>IF(D2383="","Fecha no disponible",TEXT(D2383,"yyyy-mm"))</x:f>
        <x:v>2025-05</x:v>
      </x:c>
      <x:c r="I2383" t="str">
        <x:f>IF(D2383="","Fecha no disponible","T"&amp;ROUNDUP(MONTH(D2383)/3,0))</x:f>
        <x:v>T2</x:v>
      </x:c>
      <x:c r="J2383" t="str">
        <x:v>T009</x:v>
      </x:c>
      <x:c r="K2383" t="str">
        <x:v>Tienda Cochabamba 1</x:v>
      </x:c>
      <x:c r="L2383" t="str">
        <x:v>Mall</x:v>
      </x:c>
      <x:c r="M2383" t="str">
        <x:v>Cochabamba</x:v>
      </x:c>
      <x:c r="N2383" t="str">
        <x:f>IFERROR(VLOOKUP(M2383,'Mapeos'!$A$4:$B$30,2,FALSE),M2383)</x:f>
        <x:v>Cochabamba</x:v>
      </x:c>
      <x:c r="O2383" t="str">
        <x:v>C01098</x:v>
      </x:c>
      <x:c r="P2383" t="str">
        <x:v>Frecuente</x:v>
      </x:c>
      <x:c r="Q2383" t="str">
        <x:v>P0097</x:v>
      </x:c>
      <x:c r="R2383" t="str">
        <x:v>Electrónica</x:v>
      </x:c>
      <x:c r="S2383" t="str">
        <x:v>Marca D</x:v>
      </x:c>
      <x:c r="T2383" t="str">
        <x:v>Tienda</x:v>
      </x:c>
      <x:c r="U2383" t="str">
        <x:f>IFERROR(VLOOKUP(T2383,'Mapeos'!$D$4:$E$25,2,FALSE),T2383)</x:f>
        <x:v>Tienda</x:v>
      </x:c>
      <x:c r="V2383" t="str">
        <x:v>V013</x:v>
      </x:c>
      <x:c r="W2383" t="n">
        <x:v>3</x:v>
      </x:c>
      <x:c r="X2383" s="28" t="n">
        <x:v>196.14</x:v>
      </x:c>
      <x:c r="Y2383" s="20" t="n">
        <x:v>0.2</x:v>
      </x:c>
      <x:c r="Z2383" s="20" t="n">
        <x:f>IF(Y2383&gt;1,Y2383/100,Y2383)</x:f>
        <x:v>0.2</x:v>
      </x:c>
      <x:c r="AA2383" s="28" t="n">
        <x:v>115.71</x:v>
      </x:c>
      <x:c r="AB2383" s="28" t="n">
        <x:v>470.74</x:v>
      </x:c>
      <x:c r="AC2383" s="28" t="str">
        <x:v>BOB</x:v>
      </x:c>
      <x:c r="AD2383" s="28" t="n">
        <x:f>IF(AC2383="USD",AB2383*'Parametros'!$B$4,AB2383)</x:f>
        <x:v>470.74</x:v>
      </x:c>
      <x:c r="AE2383" s="28" t="n">
        <x:f>W2383*X2383*(1-Z2383)</x:f>
        <x:v>470.736</x:v>
      </x:c>
      <x:c r="AF2383" s="28" t="n">
        <x:f>W2383*AA2383</x:f>
        <x:v>347.13</x:v>
      </x:c>
      <x:c r="AG2383" s="28" t="n">
        <x:f>AE2383-AF2383</x:f>
        <x:v>123.606</x:v>
      </x:c>
      <x:c r="AH2383" s="20" t="n">
        <x:f>IF(AE2383&gt;0,AG2383/AE2383,"")</x:f>
        <x:v>0.2625802997858672</x:v>
      </x:c>
      <x:c r="AI2383" s="28" t="n">
        <x:v>150140.76</x:v>
      </x:c>
      <x:c r="AJ2383" s="28"/>
      <x:c r="AK2383"/>
      <x:c r="AL2383" t="str">
        <x:v>Completado</x:v>
      </x:c>
      <x:c r="AM2383" t="str">
        <x:f>IF(W2383&lt;0,"Devuelto",AL2383)</x:f>
        <x:v>Completado</x:v>
      </x:c>
      <x:c r="AN2383" t="str">
        <x:v>Transferencia</x:v>
      </x:c>
      <x:c r="AO2383" s="29" t="str">
        <x:v>Sin observación</x:v>
      </x:c>
      <x:c r="AP2383" t="str">
        <x:f>IF(D2383="","No","Sí")</x:f>
        <x:v>Sí</x:v>
      </x:c>
    </x:row>
    <x:row r="2384">
      <x:c r="A2384" t="n">
        <x:v>2384</x:v>
      </x:c>
      <x:c r="B2384" t="str">
        <x:v>VT0011317</x:v>
      </x:c>
      <x:c r="C2384" t="str">
        <x:v>45583</x:v>
      </x:c>
      <x:c r="D2384" s="27" t="n">
        <x:v>45583</x:v>
      </x:c>
      <x:c r="E2384" t="n">
        <x:f>IF(D2384="","",YEAR(D2384))</x:f>
        <x:v>2024</x:v>
      </x:c>
      <x:c r="F2384" t="n">
        <x:f>IF(D2384="","",MONTH(D2384))</x:f>
        <x:v>10</x:v>
      </x:c>
      <x:c r="G2384" t="str">
        <x:f>IF(D2384="","Fecha no disponible",TEXT(D2384,"mmmm"))</x:f>
        <x:v>October</x:v>
      </x:c>
      <x:c r="H2384" t="str">
        <x:f>IF(D2384="","Fecha no disponible",TEXT(D2384,"yyyy-mm"))</x:f>
        <x:v>2024-10</x:v>
      </x:c>
      <x:c r="I2384" t="str">
        <x:f>IF(D2384="","Fecha no disponible","T"&amp;ROUNDUP(MONTH(D2384)/3,0))</x:f>
        <x:v>T4</x:v>
      </x:c>
      <x:c r="J2384" t="str">
        <x:v>T011</x:v>
      </x:c>
      <x:c r="K2384" t="str">
        <x:v>Tienda Cochabamba 3</x:v>
      </x:c>
      <x:c r="L2384" t="str">
        <x:v>Mall</x:v>
      </x:c>
      <x:c r="M2384" t="str">
        <x:v>Cochabamba</x:v>
      </x:c>
      <x:c r="N2384" t="str">
        <x:f>IFERROR(VLOOKUP(M2384,'Mapeos'!$A$4:$B$30,2,FALSE),M2384)</x:f>
        <x:v>Cochabamba</x:v>
      </x:c>
      <x:c r="O2384" t="str">
        <x:v>C01744</x:v>
      </x:c>
      <x:c r="P2384" t="str">
        <x:v>Masivo</x:v>
      </x:c>
      <x:c r="Q2384" t="str">
        <x:v>P0089</x:v>
      </x:c>
      <x:c r="R2384" t="str">
        <x:v>Deportes</x:v>
      </x:c>
      <x:c r="S2384" t="str">
        <x:v>Marca A</x:v>
      </x:c>
      <x:c r="T2384" t="str">
        <x:v>Tienda</x:v>
      </x:c>
      <x:c r="U2384" t="str">
        <x:f>IFERROR(VLOOKUP(T2384,'Mapeos'!$D$4:$E$25,2,FALSE),T2384)</x:f>
        <x:v>Tienda</x:v>
      </x:c>
      <x:c r="V2384" t="str">
        <x:v>V039</x:v>
      </x:c>
      <x:c r="W2384" t="n">
        <x:v>1</x:v>
      </x:c>
      <x:c r="X2384" s="28" t="n">
        <x:v>125.25</x:v>
      </x:c>
      <x:c r="Y2384" s="20" t="n">
        <x:v>0.05</x:v>
      </x:c>
      <x:c r="Z2384" s="20" t="n">
        <x:f>IF(Y2384&gt;1,Y2384/100,Y2384)</x:f>
        <x:v>0.05</x:v>
      </x:c>
      <x:c r="AA2384" s="28" t="n">
        <x:v>96.49</x:v>
      </x:c>
      <x:c r="AB2384" s="28" t="n">
        <x:v>118.99</x:v>
      </x:c>
      <x:c r="AC2384" s="28" t="str">
        <x:v>BOB</x:v>
      </x:c>
      <x:c r="AD2384" s="28" t="n">
        <x:f>IF(AC2384="USD",AB2384*'Parametros'!$B$4,AB2384)</x:f>
        <x:v>118.99</x:v>
      </x:c>
      <x:c r="AE2384" s="28" t="n">
        <x:f>W2384*X2384*(1-Z2384)</x:f>
        <x:v>118.9875</x:v>
      </x:c>
      <x:c r="AF2384" s="28" t="n">
        <x:f>W2384*AA2384</x:f>
        <x:v>96.49</x:v>
      </x:c>
      <x:c r="AG2384" s="28" t="n">
        <x:f>AE2384-AF2384</x:f>
        <x:v>22.497500000000002</x:v>
      </x:c>
      <x:c r="AH2384" s="20" t="n">
        <x:f>IF(AE2384&gt;0,AG2384/AE2384,"")</x:f>
        <x:v>0.18907448261371995</x:v>
      </x:c>
      <x:c r="AI2384" s="28" t="n">
        <x:v>157112.52</x:v>
      </x:c>
      <x:c r="AJ2384" s="28"/>
      <x:c r="AK2384"/>
      <x:c r="AL2384" t="str">
        <x:v>Completado</x:v>
      </x:c>
      <x:c r="AM2384" t="str">
        <x:f>IF(W2384&lt;0,"Devuelto",AL2384)</x:f>
        <x:v>Completado</x:v>
      </x:c>
      <x:c r="AN2384" t="str">
        <x:v>QR</x:v>
      </x:c>
      <x:c r="AO2384" s="29" t="str">
        <x:v>Sin observación</x:v>
      </x:c>
      <x:c r="AP2384" t="str">
        <x:f>IF(D2384="","No","Sí")</x:f>
        <x:v>Sí</x:v>
      </x:c>
    </x:row>
    <x:row r="2385">
      <x:c r="A2385" t="n">
        <x:v>2385</x:v>
      </x:c>
      <x:c r="B2385" t="str">
        <x:v>VT0011321</x:v>
      </x:c>
      <x:c r="C2385" t="str">
        <x:v>46091</x:v>
      </x:c>
      <x:c r="D2385" s="27" t="n">
        <x:v>46091</x:v>
      </x:c>
      <x:c r="E2385" t="n">
        <x:f>IF(D2385="","",YEAR(D2385))</x:f>
        <x:v>2026</x:v>
      </x:c>
      <x:c r="F2385" t="n">
        <x:f>IF(D2385="","",MONTH(D2385))</x:f>
        <x:v>3</x:v>
      </x:c>
      <x:c r="G2385" t="str">
        <x:f>IF(D2385="","Fecha no disponible",TEXT(D2385,"mmmm"))</x:f>
        <x:v>March</x:v>
      </x:c>
      <x:c r="H2385" t="str">
        <x:f>IF(D2385="","Fecha no disponible",TEXT(D2385,"yyyy-mm"))</x:f>
        <x:v>2026-03</x:v>
      </x:c>
      <x:c r="I2385" t="str">
        <x:f>IF(D2385="","Fecha no disponible","T"&amp;ROUNDUP(MONTH(D2385)/3,0))</x:f>
        <x:v>T1</x:v>
      </x:c>
      <x:c r="J2385" t="str">
        <x:v>T006</x:v>
      </x:c>
      <x:c r="K2385" t="str">
        <x:v>Tienda Santa Cruz 2</x:v>
      </x:c>
      <x:c r="L2385" t="str">
        <x:v>Mall</x:v>
      </x:c>
      <x:c r="M2385" t="str">
        <x:v>Santa Cruz</x:v>
      </x:c>
      <x:c r="N2385" t="str">
        <x:f>IFERROR(VLOOKUP(M2385,'Mapeos'!$A$4:$B$30,2,FALSE),M2385)</x:f>
        <x:v>Santa Cruz</x:v>
      </x:c>
      <x:c r="O2385" t="str">
        <x:v>C00915</x:v>
      </x:c>
      <x:c r="P2385" t="str">
        <x:v>Frecuente</x:v>
      </x:c>
      <x:c r="Q2385" t="str">
        <x:v>P0032</x:v>
      </x:c>
      <x:c r="R2385" t="str">
        <x:v>Electrónica</x:v>
      </x:c>
      <x:c r="S2385" t="str">
        <x:v>Marca C</x:v>
      </x:c>
      <x:c r="T2385" t="str">
        <x:v>Tienda</x:v>
      </x:c>
      <x:c r="U2385" t="str">
        <x:f>IFERROR(VLOOKUP(T2385,'Mapeos'!$D$4:$E$25,2,FALSE),T2385)</x:f>
        <x:v>Tienda</x:v>
      </x:c>
      <x:c r="V2385" t="str">
        <x:v>V022</x:v>
      </x:c>
      <x:c r="W2385" t="n">
        <x:v>-1</x:v>
      </x:c>
      <x:c r="X2385" s="28" t="n">
        <x:v>354.86</x:v>
      </x:c>
      <x:c r="Y2385" s="20" t="n">
        <x:v>0</x:v>
      </x:c>
      <x:c r="Z2385" s="20" t="n">
        <x:f>IF(Y2385&gt;1,Y2385/100,Y2385)</x:f>
        <x:v>0</x:v>
      </x:c>
      <x:c r="AA2385" s="28" t="n">
        <x:v>170.34</x:v>
      </x:c>
      <x:c r="AB2385" s="28" t="n">
        <x:v>-354.86</x:v>
      </x:c>
      <x:c r="AC2385" s="28" t="str">
        <x:v>BOB</x:v>
      </x:c>
      <x:c r="AD2385" s="28" t="n">
        <x:f>IF(AC2385="USD",AB2385*'Parametros'!$B$4,AB2385)</x:f>
        <x:v>-354.86</x:v>
      </x:c>
      <x:c r="AE2385" s="28" t="n">
        <x:f>W2385*X2385*(1-Z2385)</x:f>
        <x:v>-354.86</x:v>
      </x:c>
      <x:c r="AF2385" s="28" t="n">
        <x:f>W2385*AA2385</x:f>
        <x:v>-170.34</x:v>
      </x:c>
      <x:c r="AG2385" s="28" t="n">
        <x:f>AE2385-AF2385</x:f>
        <x:v>-184.52</x:v>
      </x:c>
      <x:c r="AH2385" s="20" t="str">
        <x:f>IF(AE2385&gt;0,AG2385/AE2385,"")</x:f>
      </x:c>
      <x:c r="AI2385" s="28" t="n">
        <x:v>120795.65</x:v>
      </x:c>
      <x:c r="AJ2385" s="28"/>
      <x:c r="AK2385"/>
      <x:c r="AL2385" t="str">
        <x:v>Devuelto</x:v>
      </x:c>
      <x:c r="AM2385" t="str">
        <x:f>IF(W2385&lt;0,"Devuelto",AL2385)</x:f>
        <x:v>Devuelto</x:v>
      </x:c>
      <x:c r="AN2385" t="str">
        <x:v>Efectivo</x:v>
      </x:c>
      <x:c r="AO2385" s="29" t="str">
        <x:v>Sin observación</x:v>
      </x:c>
      <x:c r="AP2385" t="str">
        <x:f>IF(D2385="","No","Sí")</x:f>
        <x:v>Sí</x:v>
      </x:c>
    </x:row>
    <x:row r="2386">
      <x:c r="A2386" t="n">
        <x:v>2386</x:v>
      </x:c>
      <x:c r="B2386" t="str">
        <x:v>VT0011326</x:v>
      </x:c>
      <x:c r="C2386" t="str">
        <x:v>45354</x:v>
      </x:c>
      <x:c r="D2386" s="27" t="n">
        <x:v>45354</x:v>
      </x:c>
      <x:c r="E2386" t="n">
        <x:f>IF(D2386="","",YEAR(D2386))</x:f>
        <x:v>2024</x:v>
      </x:c>
      <x:c r="F2386" t="n">
        <x:f>IF(D2386="","",MONTH(D2386))</x:f>
        <x:v>3</x:v>
      </x:c>
      <x:c r="G2386" t="str">
        <x:f>IF(D2386="","Fecha no disponible",TEXT(D2386,"mmmm"))</x:f>
        <x:v>March</x:v>
      </x:c>
      <x:c r="H2386" t="str">
        <x:f>IF(D2386="","Fecha no disponible",TEXT(D2386,"yyyy-mm"))</x:f>
        <x:v>2024-03</x:v>
      </x:c>
      <x:c r="I2386" t="str">
        <x:f>IF(D2386="","Fecha no disponible","T"&amp;ROUNDUP(MONTH(D2386)/3,0))</x:f>
        <x:v>T1</x:v>
      </x:c>
      <x:c r="J2386" t="str">
        <x:v>T002</x:v>
      </x:c>
      <x:c r="K2386" t="str">
        <x:v>Tienda La Paz 2</x:v>
      </x:c>
      <x:c r="L2386" t="str">
        <x:v>Mall</x:v>
      </x:c>
      <x:c r="M2386" t="str">
        <x:v>La Paz</x:v>
      </x:c>
      <x:c r="N2386" t="str">
        <x:f>IFERROR(VLOOKUP(M2386,'Mapeos'!$A$4:$B$30,2,FALSE),M2386)</x:f>
        <x:v>La Paz</x:v>
      </x:c>
      <x:c r="O2386" t="str">
        <x:v>C00802</x:v>
      </x:c>
      <x:c r="P2386" t="str">
        <x:v>Frecuente</x:v>
      </x:c>
      <x:c r="Q2386" t="str">
        <x:v>P0086</x:v>
      </x:c>
      <x:c r="R2386" t="str">
        <x:v>Electrónica</x:v>
      </x:c>
      <x:c r="S2386" t="str">
        <x:v>Marca C</x:v>
      </x:c>
      <x:c r="T2386" t="str">
        <x:v>Tienda</x:v>
      </x:c>
      <x:c r="U2386" t="str">
        <x:f>IFERROR(VLOOKUP(T2386,'Mapeos'!$D$4:$E$25,2,FALSE),T2386)</x:f>
        <x:v>Tienda</x:v>
      </x:c>
      <x:c r="V2386" t="str">
        <x:v>V016</x:v>
      </x:c>
      <x:c r="W2386" t="n">
        <x:v>3</x:v>
      </x:c>
      <x:c r="X2386" s="28" t="n">
        <x:v>407.62</x:v>
      </x:c>
      <x:c r="Y2386" s="20" t="n">
        <x:v>0.25</x:v>
      </x:c>
      <x:c r="Z2386" s="20" t="n">
        <x:f>IF(Y2386&gt;1,Y2386/100,Y2386)</x:f>
        <x:v>0.25</x:v>
      </x:c>
      <x:c r="AA2386" s="28" t="n">
        <x:v>240.45</x:v>
      </x:c>
      <x:c r="AB2386" s="28" t="n">
        <x:v>917.14</x:v>
      </x:c>
      <x:c r="AC2386" s="28" t="str">
        <x:v>BOB</x:v>
      </x:c>
      <x:c r="AD2386" s="28" t="n">
        <x:f>IF(AC2386="USD",AB2386*'Parametros'!$B$4,AB2386)</x:f>
        <x:v>917.14</x:v>
      </x:c>
      <x:c r="AE2386" s="28" t="n">
        <x:f>W2386*X2386*(1-Z2386)</x:f>
        <x:v>917.1450000000001</x:v>
      </x:c>
      <x:c r="AF2386" s="28" t="n">
        <x:f>W2386*AA2386</x:f>
        <x:v>721.3499999999999</x:v>
      </x:c>
      <x:c r="AG2386" s="28" t="n">
        <x:f>AE2386-AF2386</x:f>
        <x:v>195.7950000000002</x:v>
      </x:c>
      <x:c r="AH2386" s="20" t="n">
        <x:f>IF(AE2386&gt;0,AG2386/AE2386,"")</x:f>
        <x:v>0.21348314606741592</x:v>
      </x:c>
      <x:c r="AI2386" s="28" t="n">
        <x:v>124959.46</x:v>
      </x:c>
      <x:c r="AJ2386" s="28"/>
      <x:c r="AK2386"/>
      <x:c r="AL2386" t="str">
        <x:v>Completado</x:v>
      </x:c>
      <x:c r="AM2386" t="str">
        <x:f>IF(W2386&lt;0,"Devuelto",AL2386)</x:f>
        <x:v>Completado</x:v>
      </x:c>
      <x:c r="AN2386" t="str">
        <x:v>Efectivo</x:v>
      </x:c>
      <x:c r="AO2386" s="29" t="str">
        <x:v>Sin observación</x:v>
      </x:c>
      <x:c r="AP2386" t="str">
        <x:f>IF(D2386="","No","Sí")</x:f>
        <x:v>Sí</x:v>
      </x:c>
    </x:row>
    <x:row r="2387">
      <x:c r="A2387" t="n">
        <x:v>2387</x:v>
      </x:c>
      <x:c r="B2387" t="str">
        <x:v>VT0011331</x:v>
      </x:c>
      <x:c r="C2387" t="str">
        <x:v>45736</x:v>
      </x:c>
      <x:c r="D2387" s="27" t="n">
        <x:v>45736</x:v>
      </x:c>
      <x:c r="E2387" t="n">
        <x:f>IF(D2387="","",YEAR(D2387))</x:f>
        <x:v>2025</x:v>
      </x:c>
      <x:c r="F2387" t="n">
        <x:f>IF(D2387="","",MONTH(D2387))</x:f>
        <x:v>3</x:v>
      </x:c>
      <x:c r="G2387" t="str">
        <x:f>IF(D2387="","Fecha no disponible",TEXT(D2387,"mmmm"))</x:f>
        <x:v>March</x:v>
      </x:c>
      <x:c r="H2387" t="str">
        <x:f>IF(D2387="","Fecha no disponible",TEXT(D2387,"yyyy-mm"))</x:f>
        <x:v>2025-03</x:v>
      </x:c>
      <x:c r="I2387" t="str">
        <x:f>IF(D2387="","Fecha no disponible","T"&amp;ROUNDUP(MONTH(D2387)/3,0))</x:f>
        <x:v>T1</x:v>
      </x:c>
      <x:c r="J2387" t="str">
        <x:v>T005</x:v>
      </x:c>
      <x:c r="K2387" t="str">
        <x:v>Tienda Santa Cruz 1</x:v>
      </x:c>
      <x:c r="L2387" t="str">
        <x:v>Centro</x:v>
      </x:c>
      <x:c r="M2387" t="str">
        <x:v>Santa Cruz</x:v>
      </x:c>
      <x:c r="N2387" t="str">
        <x:f>IFERROR(VLOOKUP(M2387,'Mapeos'!$A$4:$B$30,2,FALSE),M2387)</x:f>
        <x:v>Santa Cruz</x:v>
      </x:c>
      <x:c r="O2387" t="str">
        <x:v>C01626</x:v>
      </x:c>
      <x:c r="P2387" t="str">
        <x:v>Masivo</x:v>
      </x:c>
      <x:c r="Q2387" t="str">
        <x:v>P0122</x:v>
      </x:c>
      <x:c r="R2387" t="str">
        <x:v>Cuidado Personal</x:v>
      </x:c>
      <x:c r="S2387" t="str">
        <x:v>Marca C</x:v>
      </x:c>
      <x:c r="T2387" t="str">
        <x:v>E-commerce</x:v>
      </x:c>
      <x:c r="U2387" t="str">
        <x:f>IFERROR(VLOOKUP(T2387,'Mapeos'!$D$4:$E$25,2,FALSE),T2387)</x:f>
        <x:v>E-commerce</x:v>
      </x:c>
      <x:c r="V2387" t="str">
        <x:v>V028</x:v>
      </x:c>
      <x:c r="W2387" t="n">
        <x:v>1</x:v>
      </x:c>
      <x:c r="X2387" s="28" t="n">
        <x:v>83.15</x:v>
      </x:c>
      <x:c r="Y2387" s="20" t="n">
        <x:v>0.05</x:v>
      </x:c>
      <x:c r="Z2387" s="20" t="n">
        <x:f>IF(Y2387&gt;1,Y2387/100,Y2387)</x:f>
        <x:v>0.05</x:v>
      </x:c>
      <x:c r="AA2387" s="28" t="n">
        <x:v>61.45</x:v>
      </x:c>
      <x:c r="AB2387" s="28" t="n">
        <x:v>78.99</x:v>
      </x:c>
      <x:c r="AC2387" s="28" t="str">
        <x:v>BOB</x:v>
      </x:c>
      <x:c r="AD2387" s="28" t="n">
        <x:f>IF(AC2387="USD",AB2387*'Parametros'!$B$4,AB2387)</x:f>
        <x:v>78.99</x:v>
      </x:c>
      <x:c r="AE2387" s="28" t="n">
        <x:f>W2387*X2387*(1-Z2387)</x:f>
        <x:v>78.9925</x:v>
      </x:c>
      <x:c r="AF2387" s="28" t="n">
        <x:f>W2387*AA2387</x:f>
        <x:v>61.45</x:v>
      </x:c>
      <x:c r="AG2387" s="28" t="n">
        <x:f>AE2387-AF2387</x:f>
        <x:v>17.542500000000004</x:v>
      </x:c>
      <x:c r="AH2387" s="20" t="n">
        <x:f>IF(AE2387&gt;0,AG2387/AE2387,"")</x:f>
        <x:v>0.22207804538405548</x:v>
      </x:c>
      <x:c r="AI2387" s="28" t="n">
        <x:v>66699.9</x:v>
      </x:c>
      <x:c r="AJ2387" s="28"/>
      <x:c r="AK2387"/>
      <x:c r="AL2387" t="str">
        <x:v>Completado</x:v>
      </x:c>
      <x:c r="AM2387" t="str">
        <x:f>IF(W2387&lt;0,"Devuelto",AL2387)</x:f>
        <x:v>Completado</x:v>
      </x:c>
      <x:c r="AN2387" t="str">
        <x:v>Transferencia</x:v>
      </x:c>
      <x:c r="AO2387" s="29" t="str">
        <x:v>Sin observación</x:v>
      </x:c>
      <x:c r="AP2387" t="str">
        <x:f>IF(D2387="","No","Sí")</x:f>
        <x:v>Sí</x:v>
      </x:c>
    </x:row>
    <x:row r="2388">
      <x:c r="A2388" t="n">
        <x:v>2388</x:v>
      </x:c>
      <x:c r="B2388" t="str">
        <x:v>VT0011336</x:v>
      </x:c>
      <x:c r="C2388" t="str">
        <x:v>45750</x:v>
      </x:c>
      <x:c r="D2388" s="27" t="n">
        <x:v>45750</x:v>
      </x:c>
      <x:c r="E2388" t="n">
        <x:f>IF(D2388="","",YEAR(D2388))</x:f>
        <x:v>2025</x:v>
      </x:c>
      <x:c r="F2388" t="n">
        <x:f>IF(D2388="","",MONTH(D2388))</x:f>
        <x:v>4</x:v>
      </x:c>
      <x:c r="G2388" t="str">
        <x:f>IF(D2388="","Fecha no disponible",TEXT(D2388,"mmmm"))</x:f>
        <x:v>April</x:v>
      </x:c>
      <x:c r="H2388" t="str">
        <x:f>IF(D2388="","Fecha no disponible",TEXT(D2388,"yyyy-mm"))</x:f>
        <x:v>2025-04</x:v>
      </x:c>
      <x:c r="I2388" t="str">
        <x:f>IF(D2388="","Fecha no disponible","T"&amp;ROUNDUP(MONTH(D2388)/3,0))</x:f>
        <x:v>T2</x:v>
      </x:c>
      <x:c r="J2388" t="str">
        <x:v>T012</x:v>
      </x:c>
      <x:c r="K2388" t="str">
        <x:v>Tienda Cochabamba 4</x:v>
      </x:c>
      <x:c r="L2388" t="str">
        <x:v>Centro</x:v>
      </x:c>
      <x:c r="M2388" t="str">
        <x:v>Cochabamba</x:v>
      </x:c>
      <x:c r="N2388" t="str">
        <x:f>IFERROR(VLOOKUP(M2388,'Mapeos'!$A$4:$B$30,2,FALSE),M2388)</x:f>
        <x:v>Cochabamba</x:v>
      </x:c>
      <x:c r="O2388" t="str">
        <x:v>C00793</x:v>
      </x:c>
      <x:c r="P2388" t="str">
        <x:v>Empresa</x:v>
      </x:c>
      <x:c r="Q2388" t="str">
        <x:v>P0047</x:v>
      </x:c>
      <x:c r="R2388" t="str">
        <x:v>Cuidado Personal</x:v>
      </x:c>
      <x:c r="S2388" t="str">
        <x:v>Marca A</x:v>
      </x:c>
      <x:c r="T2388" t="str">
        <x:v>Marketplace</x:v>
      </x:c>
      <x:c r="U2388" t="str">
        <x:f>IFERROR(VLOOKUP(T2388,'Mapeos'!$D$4:$E$25,2,FALSE),T2388)</x:f>
        <x:v>Marketplace</x:v>
      </x:c>
      <x:c r="V2388" t="str">
        <x:v>V003</x:v>
      </x:c>
      <x:c r="W2388" t="n">
        <x:v>1</x:v>
      </x:c>
      <x:c r="X2388" s="28" t="n">
        <x:v>77.21</x:v>
      </x:c>
      <x:c r="Y2388" s="20" t="n">
        <x:v>0.25</x:v>
      </x:c>
      <x:c r="Z2388" s="20" t="n">
        <x:f>IF(Y2388&gt;1,Y2388/100,Y2388)</x:f>
        <x:v>0.25</x:v>
      </x:c>
      <x:c r="AA2388" s="28" t="n">
        <x:v>46.55</x:v>
      </x:c>
      <x:c r="AB2388" s="28" t="n">
        <x:v>57.91</x:v>
      </x:c>
      <x:c r="AC2388" s="28" t="str">
        <x:v>BOB</x:v>
      </x:c>
      <x:c r="AD2388" s="28" t="n">
        <x:f>IF(AC2388="USD",AB2388*'Parametros'!$B$4,AB2388)</x:f>
        <x:v>57.91</x:v>
      </x:c>
      <x:c r="AE2388" s="28" t="n">
        <x:f>W2388*X2388*(1-Z2388)</x:f>
        <x:v>57.9075</x:v>
      </x:c>
      <x:c r="AF2388" s="28" t="n">
        <x:f>W2388*AA2388</x:f>
        <x:v>46.55</x:v>
      </x:c>
      <x:c r="AG2388" s="28" t="n">
        <x:f>AE2388-AF2388</x:f>
        <x:v>11.357500000000002</x:v>
      </x:c>
      <x:c r="AH2388" s="20" t="n">
        <x:f>IF(AE2388&gt;0,AG2388/AE2388,"")</x:f>
        <x:v>0.19613176186158965</x:v>
      </x:c>
      <x:c r="AI2388" s="28" t="n">
        <x:v>72462.3</x:v>
      </x:c>
      <x:c r="AJ2388" s="28"/>
      <x:c r="AK2388"/>
      <x:c r="AL2388" t="str">
        <x:v>Completado</x:v>
      </x:c>
      <x:c r="AM2388" t="str">
        <x:f>IF(W2388&lt;0,"Devuelto",AL2388)</x:f>
        <x:v>Completado</x:v>
      </x:c>
      <x:c r="AN2388" t="str">
        <x:v>Transferencia</x:v>
      </x:c>
      <x:c r="AO2388" s="29" t="str">
        <x:v>Sin observación</x:v>
      </x:c>
      <x:c r="AP2388" t="str">
        <x:f>IF(D2388="","No","Sí")</x:f>
        <x:v>Sí</x:v>
      </x:c>
    </x:row>
    <x:row r="2389">
      <x:c r="A2389" t="n">
        <x:v>2389</x:v>
      </x:c>
      <x:c r="B2389" t="str">
        <x:v>VT0011340</x:v>
      </x:c>
      <x:c r="C2389" t="str">
        <x:v>46001</x:v>
      </x:c>
      <x:c r="D2389" s="27" t="n">
        <x:v>46001</x:v>
      </x:c>
      <x:c r="E2389" t="n">
        <x:f>IF(D2389="","",YEAR(D2389))</x:f>
        <x:v>2025</x:v>
      </x:c>
      <x:c r="F2389" t="n">
        <x:f>IF(D2389="","",MONTH(D2389))</x:f>
        <x:v>12</x:v>
      </x:c>
      <x:c r="G2389" t="str">
        <x:f>IF(D2389="","Fecha no disponible",TEXT(D2389,"mmmm"))</x:f>
        <x:v>December</x:v>
      </x:c>
      <x:c r="H2389" t="str">
        <x:f>IF(D2389="","Fecha no disponible",TEXT(D2389,"yyyy-mm"))</x:f>
        <x:v>2025-12</x:v>
      </x:c>
      <x:c r="I2389" t="str">
        <x:f>IF(D2389="","Fecha no disponible","T"&amp;ROUNDUP(MONTH(D2389)/3,0))</x:f>
        <x:v>T4</x:v>
      </x:c>
      <x:c r="J2389" t="str">
        <x:v>T013</x:v>
      </x:c>
      <x:c r="K2389" t="str">
        <x:v>Tienda Potosí 1</x:v>
      </x:c>
      <x:c r="L2389" t="str">
        <x:v>Centro</x:v>
      </x:c>
      <x:c r="M2389" t="str">
        <x:v>Potosí</x:v>
      </x:c>
      <x:c r="N2389" t="str">
        <x:f>IFERROR(VLOOKUP(M2389,'Mapeos'!$A$4:$B$30,2,FALSE),M2389)</x:f>
        <x:v>Potosí</x:v>
      </x:c>
      <x:c r="O2389" t="str">
        <x:v>C01237</x:v>
      </x:c>
      <x:c r="P2389" t="str">
        <x:v>Masivo</x:v>
      </x:c>
      <x:c r="Q2389" t="str">
        <x:v>P0069</x:v>
      </x:c>
      <x:c r="R2389" t="str">
        <x:v>Electrónica</x:v>
      </x:c>
      <x:c r="S2389" t="str">
        <x:v>Marca C</x:v>
      </x:c>
      <x:c r="T2389" t="str">
        <x:v>Tienda</x:v>
      </x:c>
      <x:c r="U2389" t="str">
        <x:f>IFERROR(VLOOKUP(T2389,'Mapeos'!$D$4:$E$25,2,FALSE),T2389)</x:f>
        <x:v>Tienda</x:v>
      </x:c>
      <x:c r="V2389" t="str">
        <x:v>V018</x:v>
      </x:c>
      <x:c r="W2389" t="n">
        <x:v>2</x:v>
      </x:c>
      <x:c r="X2389" s="28" t="n">
        <x:v>627.18</x:v>
      </x:c>
      <x:c r="Y2389" s="20" t="n">
        <x:v>0.1</x:v>
      </x:c>
      <x:c r="Z2389" s="20" t="n">
        <x:f>IF(Y2389&gt;1,Y2389/100,Y2389)</x:f>
        <x:v>0.1</x:v>
      </x:c>
      <x:c r="AA2389" s="28" t="n">
        <x:v>294.06</x:v>
      </x:c>
      <x:c r="AB2389" s="28" t="n">
        <x:v>1128.92</x:v>
      </x:c>
      <x:c r="AC2389" s="28" t="str">
        <x:v>BOB</x:v>
      </x:c>
      <x:c r="AD2389" s="28" t="n">
        <x:f>IF(AC2389="USD",AB2389*'Parametros'!$B$4,AB2389)</x:f>
        <x:v>1128.92</x:v>
      </x:c>
      <x:c r="AE2389" s="28" t="n">
        <x:f>W2389*X2389*(1-Z2389)</x:f>
        <x:v>1128.924</x:v>
      </x:c>
      <x:c r="AF2389" s="28" t="n">
        <x:f>W2389*AA2389</x:f>
        <x:v>588.12</x:v>
      </x:c>
      <x:c r="AG2389" s="28" t="n">
        <x:f>AE2389-AF2389</x:f>
        <x:v>540.804</x:v>
      </x:c>
      <x:c r="AH2389" s="20" t="n">
        <x:f>IF(AE2389&gt;0,AG2389/AE2389,"")</x:f>
        <x:v>0.47904376202472443</x:v>
      </x:c>
      <x:c r="AI2389" s="28" t="n">
        <x:v>175976.05</x:v>
      </x:c>
      <x:c r="AJ2389" s="28"/>
      <x:c r="AK2389"/>
      <x:c r="AL2389" t="str">
        <x:v>Completado</x:v>
      </x:c>
      <x:c r="AM2389" t="str">
        <x:f>IF(W2389&lt;0,"Devuelto",AL2389)</x:f>
        <x:v>Completado</x:v>
      </x:c>
      <x:c r="AN2389" t="str">
        <x:v>Efectivo</x:v>
      </x:c>
      <x:c r="AO2389" s="29" t="str">
        <x:v>Sin observación</x:v>
      </x:c>
      <x:c r="AP2389" t="str">
        <x:f>IF(D2389="","No","Sí")</x:f>
        <x:v>Sí</x:v>
      </x:c>
    </x:row>
    <x:row r="2390">
      <x:c r="A2390" t="n">
        <x:v>2390</x:v>
      </x:c>
      <x:c r="B2390" t="str">
        <x:v>VT0011345</x:v>
      </x:c>
      <x:c r="C2390" t="str">
        <x:v>45326</x:v>
      </x:c>
      <x:c r="D2390" s="27" t="n">
        <x:v>45326</x:v>
      </x:c>
      <x:c r="E2390" t="n">
        <x:f>IF(D2390="","",YEAR(D2390))</x:f>
        <x:v>2024</x:v>
      </x:c>
      <x:c r="F2390" t="n">
        <x:f>IF(D2390="","",MONTH(D2390))</x:f>
        <x:v>2</x:v>
      </x:c>
      <x:c r="G2390" t="str">
        <x:f>IF(D2390="","Fecha no disponible",TEXT(D2390,"mmmm"))</x:f>
        <x:v>February</x:v>
      </x:c>
      <x:c r="H2390" t="str">
        <x:f>IF(D2390="","Fecha no disponible",TEXT(D2390,"yyyy-mm"))</x:f>
        <x:v>2024-02</x:v>
      </x:c>
      <x:c r="I2390" t="str">
        <x:f>IF(D2390="","Fecha no disponible","T"&amp;ROUNDUP(MONTH(D2390)/3,0))</x:f>
        <x:v>T1</x:v>
      </x:c>
      <x:c r="J2390" t="str">
        <x:v>T020</x:v>
      </x:c>
      <x:c r="K2390" t="str">
        <x:v>Tienda Sucre 4</x:v>
      </x:c>
      <x:c r="L2390" t="str">
        <x:v>Mall</x:v>
      </x:c>
      <x:c r="M2390" t="str">
        <x:v>Sucre</x:v>
      </x:c>
      <x:c r="N2390" t="str">
        <x:f>IFERROR(VLOOKUP(M2390,'Mapeos'!$A$4:$B$30,2,FALSE),M2390)</x:f>
        <x:v>Sucre</x:v>
      </x:c>
      <x:c r="O2390" t="str">
        <x:v>C00753</x:v>
      </x:c>
      <x:c r="P2390" t="str">
        <x:v>Masivo</x:v>
      </x:c>
      <x:c r="Q2390" t="str">
        <x:v>P0015</x:v>
      </x:c>
      <x:c r="R2390" t="str">
        <x:v>Alimentos</x:v>
      </x:c>
      <x:c r="S2390" t="str">
        <x:v>Marca C</x:v>
      </x:c>
      <x:c r="T2390" t="str">
        <x:v>Tienda</x:v>
      </x:c>
      <x:c r="U2390" t="str">
        <x:f>IFERROR(VLOOKUP(T2390,'Mapeos'!$D$4:$E$25,2,FALSE),T2390)</x:f>
        <x:v>Tienda</x:v>
      </x:c>
      <x:c r="V2390" t="str">
        <x:v>V017</x:v>
      </x:c>
      <x:c r="W2390" t="n">
        <x:v>1</x:v>
      </x:c>
      <x:c r="X2390" s="28" t="n">
        <x:v>47.53</x:v>
      </x:c>
      <x:c r="Y2390" s="20" t="n">
        <x:v>0</x:v>
      </x:c>
      <x:c r="Z2390" s="20" t="n">
        <x:f>IF(Y2390&gt;1,Y2390/100,Y2390)</x:f>
        <x:v>0</x:v>
      </x:c>
      <x:c r="AA2390" s="28" t="n">
        <x:v>33.71</x:v>
      </x:c>
      <x:c r="AB2390" s="28" t="n">
        <x:v>47.53</x:v>
      </x:c>
      <x:c r="AC2390" s="28" t="str">
        <x:v>BOB</x:v>
      </x:c>
      <x:c r="AD2390" s="28" t="n">
        <x:f>IF(AC2390="USD",AB2390*'Parametros'!$B$4,AB2390)</x:f>
        <x:v>47.53</x:v>
      </x:c>
      <x:c r="AE2390" s="28" t="n">
        <x:f>W2390*X2390*(1-Z2390)</x:f>
        <x:v>47.53</x:v>
      </x:c>
      <x:c r="AF2390" s="28" t="n">
        <x:f>W2390*AA2390</x:f>
        <x:v>33.71</x:v>
      </x:c>
      <x:c r="AG2390" s="28" t="n">
        <x:f>AE2390-AF2390</x:f>
        <x:v>13.82</x:v>
      </x:c>
      <x:c r="AH2390" s="20" t="n">
        <x:f>IF(AE2390&gt;0,AG2390/AE2390,"")</x:f>
        <x:v>0.29076372817168106</x:v>
      </x:c>
      <x:c r="AI2390" s="28" t="n">
        <x:v>195044.23</x:v>
      </x:c>
      <x:c r="AJ2390" s="28"/>
      <x:c r="AK2390"/>
      <x:c r="AL2390" t="str">
        <x:v>Completado</x:v>
      </x:c>
      <x:c r="AM2390" t="str">
        <x:f>IF(W2390&lt;0,"Devuelto",AL2390)</x:f>
        <x:v>Completado</x:v>
      </x:c>
      <x:c r="AN2390" t="str">
        <x:v>QR</x:v>
      </x:c>
      <x:c r="AO2390" s="29" t="str">
        <x:v>Sin observación</x:v>
      </x:c>
      <x:c r="AP2390" t="str">
        <x:f>IF(D2390="","No","Sí")</x:f>
        <x:v>Sí</x:v>
      </x:c>
    </x:row>
    <x:row r="2391">
      <x:c r="A2391" t="n">
        <x:v>2391</x:v>
      </x:c>
      <x:c r="B2391" t="str">
        <x:v>VT0011350</x:v>
      </x:c>
      <x:c r="C2391" t="str">
        <x:v>46203</x:v>
      </x:c>
      <x:c r="D2391" s="27" t="n">
        <x:v>46203</x:v>
      </x:c>
      <x:c r="E2391" t="n">
        <x:f>IF(D2391="","",YEAR(D2391))</x:f>
        <x:v>2026</x:v>
      </x:c>
      <x:c r="F2391" t="n">
        <x:f>IF(D2391="","",MONTH(D2391))</x:f>
        <x:v>6</x:v>
      </x:c>
      <x:c r="G2391" t="str">
        <x:f>IF(D2391="","Fecha no disponible",TEXT(D2391,"mmmm"))</x:f>
        <x:v>June</x:v>
      </x:c>
      <x:c r="H2391" t="str">
        <x:f>IF(D2391="","Fecha no disponible",TEXT(D2391,"yyyy-mm"))</x:f>
        <x:v>2026-06</x:v>
      </x:c>
      <x:c r="I2391" t="str">
        <x:f>IF(D2391="","Fecha no disponible","T"&amp;ROUNDUP(MONTH(D2391)/3,0))</x:f>
        <x:v>T2</x:v>
      </x:c>
      <x:c r="J2391" t="str">
        <x:v>T003</x:v>
      </x:c>
      <x:c r="K2391" t="str">
        <x:v>Tienda La Paz 3</x:v>
      </x:c>
      <x:c r="L2391" t="str">
        <x:v>Barrio</x:v>
      </x:c>
      <x:c r="M2391" t="str">
        <x:v>La Paz</x:v>
      </x:c>
      <x:c r="N2391" t="str">
        <x:f>IFERROR(VLOOKUP(M2391,'Mapeos'!$A$4:$B$30,2,FALSE),M2391)</x:f>
        <x:v>La Paz</x:v>
      </x:c>
      <x:c r="O2391" t="str">
        <x:v>C00817</x:v>
      </x:c>
      <x:c r="P2391" t="str">
        <x:v>Masivo</x:v>
      </x:c>
      <x:c r="Q2391" t="str">
        <x:v>P0104</x:v>
      </x:c>
      <x:c r="R2391" t="str">
        <x:v>Hogar</x:v>
      </x:c>
      <x:c r="S2391" t="str">
        <x:v>Marca C</x:v>
      </x:c>
      <x:c r="T2391" t="str">
        <x:v>Tienda</x:v>
      </x:c>
      <x:c r="U2391" t="str">
        <x:f>IFERROR(VLOOKUP(T2391,'Mapeos'!$D$4:$E$25,2,FALSE),T2391)</x:f>
        <x:v>Tienda</x:v>
      </x:c>
      <x:c r="V2391" t="str">
        <x:v>V010</x:v>
      </x:c>
      <x:c r="W2391" t="n">
        <x:v>-1</x:v>
      </x:c>
      <x:c r="X2391" s="28" t="n">
        <x:v>153.61</x:v>
      </x:c>
      <x:c r="Y2391" s="20" t="n">
        <x:v>0.05</x:v>
      </x:c>
      <x:c r="Z2391" s="20" t="n">
        <x:f>IF(Y2391&gt;1,Y2391/100,Y2391)</x:f>
        <x:v>0.05</x:v>
      </x:c>
      <x:c r="AA2391" s="28" t="n">
        <x:v>114.48</x:v>
      </x:c>
      <x:c r="AB2391" s="28" t="n">
        <x:v>-145.93</x:v>
      </x:c>
      <x:c r="AC2391" s="28" t="str">
        <x:v>BOB</x:v>
      </x:c>
      <x:c r="AD2391" s="28" t="n">
        <x:f>IF(AC2391="USD",AB2391*'Parametros'!$B$4,AB2391)</x:f>
        <x:v>-145.93</x:v>
      </x:c>
      <x:c r="AE2391" s="28" t="n">
        <x:f>W2391*X2391*(1-Z2391)</x:f>
        <x:v>-145.92950000000002</x:v>
      </x:c>
      <x:c r="AF2391" s="28" t="n">
        <x:f>W2391*AA2391</x:f>
        <x:v>-114.48</x:v>
      </x:c>
      <x:c r="AG2391" s="28" t="n">
        <x:f>AE2391-AF2391</x:f>
        <x:v>-31.449500000000015</x:v>
      </x:c>
      <x:c r="AH2391" s="20" t="str">
        <x:f>IF(AE2391&gt;0,AG2391/AE2391,"")</x:f>
      </x:c>
      <x:c r="AI2391" s="28" t="n">
        <x:v>157901.55</x:v>
      </x:c>
      <x:c r="AJ2391" s="28"/>
      <x:c r="AK2391"/>
      <x:c r="AL2391" t="str">
        <x:v>Devuelto</x:v>
      </x:c>
      <x:c r="AM2391" t="str">
        <x:f>IF(W2391&lt;0,"Devuelto",AL2391)</x:f>
        <x:v>Devuelto</x:v>
      </x:c>
      <x:c r="AN2391" t="str">
        <x:v>QR</x:v>
      </x:c>
      <x:c r="AO2391" s="29" t="str">
        <x:v>Sin observación</x:v>
      </x:c>
      <x:c r="AP2391" t="str">
        <x:f>IF(D2391="","No","Sí")</x:f>
        <x:v>Sí</x:v>
      </x:c>
    </x:row>
    <x:row r="2392">
      <x:c r="A2392" t="n">
        <x:v>2392</x:v>
      </x:c>
      <x:c r="B2392" t="str">
        <x:v>VT0011355</x:v>
      </x:c>
      <x:c r="C2392" t="str">
        <x:v>46099</x:v>
      </x:c>
      <x:c r="D2392" s="27" t="n">
        <x:v>46099</x:v>
      </x:c>
      <x:c r="E2392" t="n">
        <x:f>IF(D2392="","",YEAR(D2392))</x:f>
        <x:v>2026</x:v>
      </x:c>
      <x:c r="F2392" t="n">
        <x:f>IF(D2392="","",MONTH(D2392))</x:f>
        <x:v>3</x:v>
      </x:c>
      <x:c r="G2392" t="str">
        <x:f>IF(D2392="","Fecha no disponible",TEXT(D2392,"mmmm"))</x:f>
        <x:v>March</x:v>
      </x:c>
      <x:c r="H2392" t="str">
        <x:f>IF(D2392="","Fecha no disponible",TEXT(D2392,"yyyy-mm"))</x:f>
        <x:v>2026-03</x:v>
      </x:c>
      <x:c r="I2392" t="str">
        <x:f>IF(D2392="","Fecha no disponible","T"&amp;ROUNDUP(MONTH(D2392)/3,0))</x:f>
        <x:v>T1</x:v>
      </x:c>
      <x:c r="J2392" t="str">
        <x:v>T015</x:v>
      </x:c>
      <x:c r="K2392" t="str">
        <x:v>Tienda Potosí 3</x:v>
      </x:c>
      <x:c r="L2392" t="str">
        <x:v>Mall</x:v>
      </x:c>
      <x:c r="M2392" t="str">
        <x:v>Potosí</x:v>
      </x:c>
      <x:c r="N2392" t="str">
        <x:f>IFERROR(VLOOKUP(M2392,'Mapeos'!$A$4:$B$30,2,FALSE),M2392)</x:f>
        <x:v>Potosí</x:v>
      </x:c>
      <x:c r="O2392" t="str">
        <x:v>C00748</x:v>
      </x:c>
      <x:c r="P2392" t="str">
        <x:v>Empresa</x:v>
      </x:c>
      <x:c r="Q2392" t="str">
        <x:v>P0144</x:v>
      </x:c>
      <x:c r="R2392" t="str">
        <x:v>Hogar</x:v>
      </x:c>
      <x:c r="S2392" t="str">
        <x:v>Marca A</x:v>
      </x:c>
      <x:c r="T2392" t="str">
        <x:v>WhatsApp</x:v>
      </x:c>
      <x:c r="U2392" t="str">
        <x:f>IFERROR(VLOOKUP(T2392,'Mapeos'!$D$4:$E$25,2,FALSE),T2392)</x:f>
        <x:v>WhatsApp</x:v>
      </x:c>
      <x:c r="V2392" t="str">
        <x:v>V017</x:v>
      </x:c>
      <x:c r="W2392" t="n">
        <x:v>3</x:v>
      </x:c>
      <x:c r="X2392" s="28" t="n">
        <x:v>114.89</x:v>
      </x:c>
      <x:c r="Y2392" s="20" t="n">
        <x:v>0.2</x:v>
      </x:c>
      <x:c r="Z2392" s="20" t="n">
        <x:f>IF(Y2392&gt;1,Y2392/100,Y2392)</x:f>
        <x:v>0.2</x:v>
      </x:c>
      <x:c r="AA2392" s="28" t="n">
        <x:v>83.56</x:v>
      </x:c>
      <x:c r="AB2392" s="28" t="n">
        <x:v>275.74</x:v>
      </x:c>
      <x:c r="AC2392" s="28" t="str">
        <x:v>BOB</x:v>
      </x:c>
      <x:c r="AD2392" s="28" t="n">
        <x:f>IF(AC2392="USD",AB2392*'Parametros'!$B$4,AB2392)</x:f>
        <x:v>275.74</x:v>
      </x:c>
      <x:c r="AE2392" s="28" t="n">
        <x:f>W2392*X2392*(1-Z2392)</x:f>
        <x:v>275.73600000000005</x:v>
      </x:c>
      <x:c r="AF2392" s="28" t="n">
        <x:f>W2392*AA2392</x:f>
        <x:v>250.68</x:v>
      </x:c>
      <x:c r="AG2392" s="28" t="n">
        <x:f>AE2392-AF2392</x:f>
        <x:v>25.05600000000004</x:v>
      </x:c>
      <x:c r="AH2392" s="20" t="n">
        <x:f>IF(AE2392&gt;0,AG2392/AE2392,"")</x:f>
        <x:v>0.09086952737401005</x:v>
      </x:c>
      <x:c r="AI2392" s="28" t="n">
        <x:v>71003.18</x:v>
      </x:c>
      <x:c r="AJ2392" s="28" t="n">
        <x:v>35</x:v>
      </x:c>
      <x:c r="AK2392" t="n">
        <x:v>19</x:v>
      </x:c>
      <x:c r="AL2392" t="str">
        <x:v>Completado</x:v>
      </x:c>
      <x:c r="AM2392" t="str">
        <x:f>IF(W2392&lt;0,"Devuelto",AL2392)</x:f>
        <x:v>Completado</x:v>
      </x:c>
      <x:c r="AN2392" t="str">
        <x:v>Tarjeta</x:v>
      </x:c>
      <x:c r="AO2392" s="29" t="str">
        <x:v>Sin observación</x:v>
      </x:c>
      <x:c r="AP2392" t="str">
        <x:f>IF(D2392="","No","Sí")</x:f>
        <x:v>Sí</x:v>
      </x:c>
    </x:row>
    <x:row r="2393">
      <x:c r="A2393" t="n">
        <x:v>2393</x:v>
      </x:c>
      <x:c r="B2393" t="str">
        <x:v>VT0011359</x:v>
      </x:c>
      <x:c r="C2393" t="str">
        <x:v>45890</x:v>
      </x:c>
      <x:c r="D2393" s="27" t="n">
        <x:v>45890</x:v>
      </x:c>
      <x:c r="E2393" t="n">
        <x:f>IF(D2393="","",YEAR(D2393))</x:f>
        <x:v>2025</x:v>
      </x:c>
      <x:c r="F2393" t="n">
        <x:f>IF(D2393="","",MONTH(D2393))</x:f>
        <x:v>8</x:v>
      </x:c>
      <x:c r="G2393" t="str">
        <x:f>IF(D2393="","Fecha no disponible",TEXT(D2393,"mmmm"))</x:f>
        <x:v>August</x:v>
      </x:c>
      <x:c r="H2393" t="str">
        <x:f>IF(D2393="","Fecha no disponible",TEXT(D2393,"yyyy-mm"))</x:f>
        <x:v>2025-08</x:v>
      </x:c>
      <x:c r="I2393" t="str">
        <x:f>IF(D2393="","Fecha no disponible","T"&amp;ROUNDUP(MONTH(D2393)/3,0))</x:f>
        <x:v>T3</x:v>
      </x:c>
      <x:c r="J2393" t="str">
        <x:v>T007</x:v>
      </x:c>
      <x:c r="K2393" t="str">
        <x:v>Tienda Santa Cruz 3</x:v>
      </x:c>
      <x:c r="L2393" t="str">
        <x:v>Barrio</x:v>
      </x:c>
      <x:c r="M2393" t="str">
        <x:v>Santa Cruz</x:v>
      </x:c>
      <x:c r="N2393" t="str">
        <x:f>IFERROR(VLOOKUP(M2393,'Mapeos'!$A$4:$B$30,2,FALSE),M2393)</x:f>
        <x:v>Santa Cruz</x:v>
      </x:c>
      <x:c r="O2393" t="str">
        <x:v>C00710</x:v>
      </x:c>
      <x:c r="P2393" t="str">
        <x:v>Premium</x:v>
      </x:c>
      <x:c r="Q2393" t="str">
        <x:v>P0149</x:v>
      </x:c>
      <x:c r="R2393" t="str">
        <x:v>Alimentos</x:v>
      </x:c>
      <x:c r="S2393" t="str">
        <x:v>Marca D</x:v>
      </x:c>
      <x:c r="T2393" t="str">
        <x:v>Tienda</x:v>
      </x:c>
      <x:c r="U2393" t="str">
        <x:f>IFERROR(VLOOKUP(T2393,'Mapeos'!$D$4:$E$25,2,FALSE),T2393)</x:f>
        <x:v>Tienda</x:v>
      </x:c>
      <x:c r="V2393" t="str">
        <x:v>V036</x:v>
      </x:c>
      <x:c r="W2393" t="n">
        <x:v>1</x:v>
      </x:c>
      <x:c r="X2393" s="28" t="n">
        <x:v>22.25</x:v>
      </x:c>
      <x:c r="Y2393" s="20" t="n">
        <x:v>0.1</x:v>
      </x:c>
      <x:c r="Z2393" s="20" t="n">
        <x:f>IF(Y2393&gt;1,Y2393/100,Y2393)</x:f>
        <x:v>0.1</x:v>
      </x:c>
      <x:c r="AA2393" s="28" t="n">
        <x:v>18.82</x:v>
      </x:c>
      <x:c r="AB2393" s="28" t="n">
        <x:v>20.03</x:v>
      </x:c>
      <x:c r="AC2393" s="28" t="str">
        <x:v>BOB</x:v>
      </x:c>
      <x:c r="AD2393" s="28" t="n">
        <x:f>IF(AC2393="USD",AB2393*'Parametros'!$B$4,AB2393)</x:f>
        <x:v>20.03</x:v>
      </x:c>
      <x:c r="AE2393" s="28" t="n">
        <x:f>W2393*X2393*(1-Z2393)</x:f>
        <x:v>20.025000000000002</x:v>
      </x:c>
      <x:c r="AF2393" s="28" t="n">
        <x:f>W2393*AA2393</x:f>
        <x:v>18.82</x:v>
      </x:c>
      <x:c r="AG2393" s="28" t="n">
        <x:f>AE2393-AF2393</x:f>
        <x:v>1.2050000000000018</x:v>
      </x:c>
      <x:c r="AH2393" s="20" t="n">
        <x:f>IF(AE2393&gt;0,AG2393/AE2393,"")</x:f>
        <x:v>0.060174781523096216</x:v>
      </x:c>
      <x:c r="AI2393" s="28" t="n">
        <x:v>183497.99</x:v>
      </x:c>
      <x:c r="AJ2393" s="28"/>
      <x:c r="AK2393"/>
      <x:c r="AL2393" t="str">
        <x:v>Completado</x:v>
      </x:c>
      <x:c r="AM2393" t="str">
        <x:f>IF(W2393&lt;0,"Devuelto",AL2393)</x:f>
        <x:v>Completado</x:v>
      </x:c>
      <x:c r="AN2393" t="str">
        <x:v>QR</x:v>
      </x:c>
      <x:c r="AO2393" s="29" t="str">
        <x:v>Sin observación</x:v>
      </x:c>
      <x:c r="AP2393" t="str">
        <x:f>IF(D2393="","No","Sí")</x:f>
        <x:v>Sí</x:v>
      </x:c>
    </x:row>
    <x:row r="2394">
      <x:c r="A2394" t="n">
        <x:v>2394</x:v>
      </x:c>
      <x:c r="B2394" t="str">
        <x:v>VT0011364</x:v>
      </x:c>
      <x:c r="C2394" t="str">
        <x:v>45782</x:v>
      </x:c>
      <x:c r="D2394" s="27" t="n">
        <x:v>45782</x:v>
      </x:c>
      <x:c r="E2394" t="n">
        <x:f>IF(D2394="","",YEAR(D2394))</x:f>
        <x:v>2025</x:v>
      </x:c>
      <x:c r="F2394" t="n">
        <x:f>IF(D2394="","",MONTH(D2394))</x:f>
        <x:v>5</x:v>
      </x:c>
      <x:c r="G2394" t="str">
        <x:f>IF(D2394="","Fecha no disponible",TEXT(D2394,"mmmm"))</x:f>
        <x:v>May</x:v>
      </x:c>
      <x:c r="H2394" t="str">
        <x:f>IF(D2394="","Fecha no disponible",TEXT(D2394,"yyyy-mm"))</x:f>
        <x:v>2025-05</x:v>
      </x:c>
      <x:c r="I2394" t="str">
        <x:f>IF(D2394="","Fecha no disponible","T"&amp;ROUNDUP(MONTH(D2394)/3,0))</x:f>
        <x:v>T2</x:v>
      </x:c>
      <x:c r="J2394" t="str">
        <x:v>T010</x:v>
      </x:c>
      <x:c r="K2394" t="str">
        <x:v>Tienda Cochabamba 2</x:v>
      </x:c>
      <x:c r="L2394" t="str">
        <x:v>Barrio</x:v>
      </x:c>
      <x:c r="M2394" t="str">
        <x:v>Cochabamba</x:v>
      </x:c>
      <x:c r="N2394" t="str">
        <x:f>IFERROR(VLOOKUP(M2394,'Mapeos'!$A$4:$B$30,2,FALSE),M2394)</x:f>
        <x:v>Cochabamba</x:v>
      </x:c>
      <x:c r="O2394" t="str">
        <x:v>C00756</x:v>
      </x:c>
      <x:c r="P2394" t="str">
        <x:v>Empresa</x:v>
      </x:c>
      <x:c r="Q2394" t="str">
        <x:v>P0020</x:v>
      </x:c>
      <x:c r="R2394" t="str">
        <x:v>Hogar</x:v>
      </x:c>
      <x:c r="S2394" t="str">
        <x:v>Marca D</x:v>
      </x:c>
      <x:c r="T2394" t="str">
        <x:v>Tienda</x:v>
      </x:c>
      <x:c r="U2394" t="str">
        <x:f>IFERROR(VLOOKUP(T2394,'Mapeos'!$D$4:$E$25,2,FALSE),T2394)</x:f>
        <x:v>Tienda</x:v>
      </x:c>
      <x:c r="V2394" t="str">
        <x:v>V019</x:v>
      </x:c>
      <x:c r="W2394" t="n">
        <x:v>-1</x:v>
      </x:c>
      <x:c r="X2394" s="28" t="n">
        <x:v>109.9</x:v>
      </x:c>
      <x:c r="Y2394" s="20" t="n">
        <x:v>0</x:v>
      </x:c>
      <x:c r="Z2394" s="20" t="n">
        <x:f>IF(Y2394&gt;1,Y2394/100,Y2394)</x:f>
        <x:v>0</x:v>
      </x:c>
      <x:c r="AA2394" s="28" t="n">
        <x:v>77.02</x:v>
      </x:c>
      <x:c r="AB2394" s="28" t="n">
        <x:v>-109.9</x:v>
      </x:c>
      <x:c r="AC2394" s="28" t="str">
        <x:v>BOB</x:v>
      </x:c>
      <x:c r="AD2394" s="28" t="n">
        <x:f>IF(AC2394="USD",AB2394*'Parametros'!$B$4,AB2394)</x:f>
        <x:v>-109.9</x:v>
      </x:c>
      <x:c r="AE2394" s="28" t="n">
        <x:f>W2394*X2394*(1-Z2394)</x:f>
        <x:v>-109.9</x:v>
      </x:c>
      <x:c r="AF2394" s="28" t="n">
        <x:f>W2394*AA2394</x:f>
        <x:v>-77.02</x:v>
      </x:c>
      <x:c r="AG2394" s="28" t="n">
        <x:f>AE2394-AF2394</x:f>
        <x:v>-32.88000000000001</x:v>
      </x:c>
      <x:c r="AH2394" s="20" t="str">
        <x:f>IF(AE2394&gt;0,AG2394/AE2394,"")</x:f>
      </x:c>
      <x:c r="AI2394" s="28" t="n">
        <x:v>150140.76</x:v>
      </x:c>
      <x:c r="AJ2394" s="28"/>
      <x:c r="AK2394"/>
      <x:c r="AL2394" t="str">
        <x:v>Devuelto</x:v>
      </x:c>
      <x:c r="AM2394" t="str">
        <x:f>IF(W2394&lt;0,"Devuelto",AL2394)</x:f>
        <x:v>Devuelto</x:v>
      </x:c>
      <x:c r="AN2394" t="str">
        <x:v>Efectivo</x:v>
      </x:c>
      <x:c r="AO2394" s="29" t="str">
        <x:v>Sin observación</x:v>
      </x:c>
      <x:c r="AP2394" t="str">
        <x:f>IF(D2394="","No","Sí")</x:f>
        <x:v>Sí</x:v>
      </x:c>
    </x:row>
    <x:row r="2395">
      <x:c r="A2395" t="n">
        <x:v>2395</x:v>
      </x:c>
      <x:c r="B2395" t="str">
        <x:v>VT0011369</x:v>
      </x:c>
      <x:c r="C2395" t="str">
        <x:v>46124</x:v>
      </x:c>
      <x:c r="D2395" s="27" t="n">
        <x:v>46124</x:v>
      </x:c>
      <x:c r="E2395" t="n">
        <x:f>IF(D2395="","",YEAR(D2395))</x:f>
        <x:v>2026</x:v>
      </x:c>
      <x:c r="F2395" t="n">
        <x:f>IF(D2395="","",MONTH(D2395))</x:f>
        <x:v>4</x:v>
      </x:c>
      <x:c r="G2395" t="str">
        <x:f>IF(D2395="","Fecha no disponible",TEXT(D2395,"mmmm"))</x:f>
        <x:v>April</x:v>
      </x:c>
      <x:c r="H2395" t="str">
        <x:f>IF(D2395="","Fecha no disponible",TEXT(D2395,"yyyy-mm"))</x:f>
        <x:v>2026-04</x:v>
      </x:c>
      <x:c r="I2395" t="str">
        <x:f>IF(D2395="","Fecha no disponible","T"&amp;ROUNDUP(MONTH(D2395)/3,0))</x:f>
        <x:v>T2</x:v>
      </x:c>
      <x:c r="J2395" t="str">
        <x:v>T002</x:v>
      </x:c>
      <x:c r="K2395" t="str">
        <x:v>Tienda La Paz 2</x:v>
      </x:c>
      <x:c r="L2395" t="str">
        <x:v>Mall</x:v>
      </x:c>
      <x:c r="M2395" t="str">
        <x:v>La Paz</x:v>
      </x:c>
      <x:c r="N2395" t="str">
        <x:f>IFERROR(VLOOKUP(M2395,'Mapeos'!$A$4:$B$30,2,FALSE),M2395)</x:f>
        <x:v>La Paz</x:v>
      </x:c>
      <x:c r="O2395" t="str">
        <x:v>C01525</x:v>
      </x:c>
      <x:c r="P2395" t="str">
        <x:v>Premium</x:v>
      </x:c>
      <x:c r="Q2395" t="str">
        <x:v>P0036</x:v>
      </x:c>
      <x:c r="R2395" t="str">
        <x:v>Hogar</x:v>
      </x:c>
      <x:c r="S2395" t="str">
        <x:v>Marca B</x:v>
      </x:c>
      <x:c r="T2395" t="str">
        <x:v>Tienda física</x:v>
      </x:c>
      <x:c r="U2395" t="str">
        <x:f>IFERROR(VLOOKUP(T2395,'Mapeos'!$D$4:$E$25,2,FALSE),T2395)</x:f>
        <x:v>Tienda</x:v>
      </x:c>
      <x:c r="V2395" t="str">
        <x:v>V023</x:v>
      </x:c>
      <x:c r="W2395" t="n">
        <x:v>8</x:v>
      </x:c>
      <x:c r="X2395" s="28" t="n">
        <x:v>217.9</x:v>
      </x:c>
      <x:c r="Y2395" s="20" t="n">
        <x:v>0.15</x:v>
      </x:c>
      <x:c r="Z2395" s="20" t="n">
        <x:f>IF(Y2395&gt;1,Y2395/100,Y2395)</x:f>
        <x:v>0.15</x:v>
      </x:c>
      <x:c r="AA2395" s="28" t="n">
        <x:v>150.55</x:v>
      </x:c>
      <x:c r="AB2395" s="28" t="n">
        <x:v>1481.72</x:v>
      </x:c>
      <x:c r="AC2395" s="28" t="str">
        <x:v>BOB</x:v>
      </x:c>
      <x:c r="AD2395" s="28" t="n">
        <x:f>IF(AC2395="USD",AB2395*'Parametros'!$B$4,AB2395)</x:f>
        <x:v>1481.72</x:v>
      </x:c>
      <x:c r="AE2395" s="28" t="n">
        <x:f>W2395*X2395*(1-Z2395)</x:f>
        <x:v>1481.72</x:v>
      </x:c>
      <x:c r="AF2395" s="28" t="n">
        <x:f>W2395*AA2395</x:f>
        <x:v>1204.4</x:v>
      </x:c>
      <x:c r="AG2395" s="28" t="n">
        <x:f>AE2395-AF2395</x:f>
        <x:v>277.31999999999994</x:v>
      </x:c>
      <x:c r="AH2395" s="20" t="n">
        <x:f>IF(AE2395&gt;0,AG2395/AE2395,"")</x:f>
        <x:v>0.18716086710039678</x:v>
      </x:c>
      <x:c r="AI2395" s="28"/>
      <x:c r="AJ2395" s="28"/>
      <x:c r="AK2395"/>
      <x:c r="AL2395" t="str">
        <x:v>Completado</x:v>
      </x:c>
      <x:c r="AM2395" t="str">
        <x:f>IF(W2395&lt;0,"Devuelto",AL2395)</x:f>
        <x:v>Completado</x:v>
      </x:c>
      <x:c r="AN2395" t="str">
        <x:v>QR</x:v>
      </x:c>
      <x:c r="AO2395" s="29" t="str">
        <x:v>Canal estandarizado; Meta original vacía</x:v>
      </x:c>
      <x:c r="AP2395" t="str">
        <x:f>IF(D2395="","No","Sí")</x:f>
        <x:v>Sí</x:v>
      </x:c>
    </x:row>
    <x:row r="2396">
      <x:c r="A2396" t="n">
        <x:v>2396</x:v>
      </x:c>
      <x:c r="B2396" t="str">
        <x:v>VT0011374</x:v>
      </x:c>
      <x:c r="C2396" t="str">
        <x:v>45309</x:v>
      </x:c>
      <x:c r="D2396" s="27" t="n">
        <x:v>45309</x:v>
      </x:c>
      <x:c r="E2396" t="n">
        <x:f>IF(D2396="","",YEAR(D2396))</x:f>
        <x:v>2024</x:v>
      </x:c>
      <x:c r="F2396" t="n">
        <x:f>IF(D2396="","",MONTH(D2396))</x:f>
        <x:v>1</x:v>
      </x:c>
      <x:c r="G2396" t="str">
        <x:f>IF(D2396="","Fecha no disponible",TEXT(D2396,"mmmm"))</x:f>
        <x:v>January</x:v>
      </x:c>
      <x:c r="H2396" t="str">
        <x:f>IF(D2396="","Fecha no disponible",TEXT(D2396,"yyyy-mm"))</x:f>
        <x:v>2024-01</x:v>
      </x:c>
      <x:c r="I2396" t="str">
        <x:f>IF(D2396="","Fecha no disponible","T"&amp;ROUNDUP(MONTH(D2396)/3,0))</x:f>
        <x:v>T1</x:v>
      </x:c>
      <x:c r="J2396" t="str">
        <x:v>T008</x:v>
      </x:c>
      <x:c r="K2396" t="str">
        <x:v>Tienda Santa Cruz 4</x:v>
      </x:c>
      <x:c r="L2396" t="str">
        <x:v>Barrio</x:v>
      </x:c>
      <x:c r="M2396" t="str">
        <x:v>Santa Cruz</x:v>
      </x:c>
      <x:c r="N2396" t="str">
        <x:f>IFERROR(VLOOKUP(M2396,'Mapeos'!$A$4:$B$30,2,FALSE),M2396)</x:f>
        <x:v>Santa Cruz</x:v>
      </x:c>
      <x:c r="O2396" t="str">
        <x:v>C00192</x:v>
      </x:c>
      <x:c r="P2396" t="str">
        <x:v>Masivo</x:v>
      </x:c>
      <x:c r="Q2396" t="str">
        <x:v>P0125</x:v>
      </x:c>
      <x:c r="R2396" t="str">
        <x:v>Deportes</x:v>
      </x:c>
      <x:c r="S2396" t="str">
        <x:v>Marca A</x:v>
      </x:c>
      <x:c r="T2396" t="str">
        <x:v>Tienda</x:v>
      </x:c>
      <x:c r="U2396" t="str">
        <x:f>IFERROR(VLOOKUP(T2396,'Mapeos'!$D$4:$E$25,2,FALSE),T2396)</x:f>
        <x:v>Tienda</x:v>
      </x:c>
      <x:c r="V2396" t="str">
        <x:v>V020</x:v>
      </x:c>
      <x:c r="W2396" t="n">
        <x:v>1</x:v>
      </x:c>
      <x:c r="X2396" s="28" t="n">
        <x:v>151.13</x:v>
      </x:c>
      <x:c r="Y2396" s="20" t="n">
        <x:v>0.2</x:v>
      </x:c>
      <x:c r="Z2396" s="20" t="n">
        <x:f>IF(Y2396&gt;1,Y2396/100,Y2396)</x:f>
        <x:v>0.2</x:v>
      </x:c>
      <x:c r="AA2396" s="28" t="n">
        <x:v>107.52</x:v>
      </x:c>
      <x:c r="AB2396" s="28" t="n">
        <x:v>120.9</x:v>
      </x:c>
      <x:c r="AC2396" s="28" t="str">
        <x:v>BOB</x:v>
      </x:c>
      <x:c r="AD2396" s="28" t="n">
        <x:f>IF(AC2396="USD",AB2396*'Parametros'!$B$4,AB2396)</x:f>
        <x:v>120.9</x:v>
      </x:c>
      <x:c r="AE2396" s="28" t="n">
        <x:f>W2396*X2396*(1-Z2396)</x:f>
        <x:v>120.904</x:v>
      </x:c>
      <x:c r="AF2396" s="28" t="n">
        <x:f>W2396*AA2396</x:f>
        <x:v>107.52</x:v>
      </x:c>
      <x:c r="AG2396" s="28" t="n">
        <x:f>AE2396-AF2396</x:f>
        <x:v>13.384</x:v>
      </x:c>
      <x:c r="AH2396" s="20" t="n">
        <x:f>IF(AE2396&gt;0,AG2396/AE2396,"")</x:f>
        <x:v>0.11069939786938399</x:v>
      </x:c>
      <x:c r="AI2396" s="28" t="n">
        <x:v>201548.91</x:v>
      </x:c>
      <x:c r="AJ2396" s="28"/>
      <x:c r="AK2396"/>
      <x:c r="AL2396" t="str">
        <x:v>Completado</x:v>
      </x:c>
      <x:c r="AM2396" t="str">
        <x:f>IF(W2396&lt;0,"Devuelto",AL2396)</x:f>
        <x:v>Completado</x:v>
      </x:c>
      <x:c r="AN2396" t="str">
        <x:v>Tarjeta</x:v>
      </x:c>
      <x:c r="AO2396" s="29" t="str">
        <x:v>Sin observación</x:v>
      </x:c>
      <x:c r="AP2396" t="str">
        <x:f>IF(D2396="","No","Sí")</x:f>
        <x:v>Sí</x:v>
      </x:c>
    </x:row>
    <x:row r="2397">
      <x:c r="A2397" t="n">
        <x:v>2397</x:v>
      </x:c>
      <x:c r="B2397" t="str">
        <x:v>VT0011378</x:v>
      </x:c>
      <x:c r="C2397" t="str">
        <x:v>46013</x:v>
      </x:c>
      <x:c r="D2397" s="27" t="n">
        <x:v>46013</x:v>
      </x:c>
      <x:c r="E2397" t="n">
        <x:f>IF(D2397="","",YEAR(D2397))</x:f>
        <x:v>2025</x:v>
      </x:c>
      <x:c r="F2397" t="n">
        <x:f>IF(D2397="","",MONTH(D2397))</x:f>
        <x:v>12</x:v>
      </x:c>
      <x:c r="G2397" t="str">
        <x:f>IF(D2397="","Fecha no disponible",TEXT(D2397,"mmmm"))</x:f>
        <x:v>December</x:v>
      </x:c>
      <x:c r="H2397" t="str">
        <x:f>IF(D2397="","Fecha no disponible",TEXT(D2397,"yyyy-mm"))</x:f>
        <x:v>2025-12</x:v>
      </x:c>
      <x:c r="I2397" t="str">
        <x:f>IF(D2397="","Fecha no disponible","T"&amp;ROUNDUP(MONTH(D2397)/3,0))</x:f>
        <x:v>T4</x:v>
      </x:c>
      <x:c r="J2397" t="str">
        <x:v>T019</x:v>
      </x:c>
      <x:c r="K2397" t="str">
        <x:v>Tienda Sucre 3</x:v>
      </x:c>
      <x:c r="L2397" t="str">
        <x:v>Centro</x:v>
      </x:c>
      <x:c r="M2397" t="str">
        <x:v>Sucre</x:v>
      </x:c>
      <x:c r="N2397" t="str">
        <x:f>IFERROR(VLOOKUP(M2397,'Mapeos'!$A$4:$B$30,2,FALSE),M2397)</x:f>
        <x:v>Sucre</x:v>
      </x:c>
      <x:c r="O2397" t="str">
        <x:v>C01246</x:v>
      </x:c>
      <x:c r="P2397" t="str">
        <x:v>Frecuente</x:v>
      </x:c>
      <x:c r="Q2397" t="str">
        <x:v>P0071</x:v>
      </x:c>
      <x:c r="R2397" t="str">
        <x:v>Hogar</x:v>
      </x:c>
      <x:c r="S2397" t="str">
        <x:v>Marca D</x:v>
      </x:c>
      <x:c r="T2397" t="str">
        <x:v>WhatsApp</x:v>
      </x:c>
      <x:c r="U2397" t="str">
        <x:f>IFERROR(VLOOKUP(T2397,'Mapeos'!$D$4:$E$25,2,FALSE),T2397)</x:f>
        <x:v>WhatsApp</x:v>
      </x:c>
      <x:c r="V2397" t="str">
        <x:v>V018</x:v>
      </x:c>
      <x:c r="W2397" t="n">
        <x:v>1</x:v>
      </x:c>
      <x:c r="X2397" s="28" t="n">
        <x:v>209.97</x:v>
      </x:c>
      <x:c r="Y2397" s="20" t="n">
        <x:v>0</x:v>
      </x:c>
      <x:c r="Z2397" s="20" t="n">
        <x:f>IF(Y2397&gt;1,Y2397/100,Y2397)</x:f>
        <x:v>0</x:v>
      </x:c>
      <x:c r="AA2397" s="28" t="n">
        <x:v>134.6</x:v>
      </x:c>
      <x:c r="AB2397" s="28" t="n">
        <x:v>209.97</x:v>
      </x:c>
      <x:c r="AC2397" s="28" t="str">
        <x:v>BOB</x:v>
      </x:c>
      <x:c r="AD2397" s="28" t="n">
        <x:f>IF(AC2397="USD",AB2397*'Parametros'!$B$4,AB2397)</x:f>
        <x:v>209.97</x:v>
      </x:c>
      <x:c r="AE2397" s="28" t="n">
        <x:f>W2397*X2397*(1-Z2397)</x:f>
        <x:v>209.97</x:v>
      </x:c>
      <x:c r="AF2397" s="28" t="n">
        <x:f>W2397*AA2397</x:f>
        <x:v>134.6</x:v>
      </x:c>
      <x:c r="AG2397" s="28" t="n">
        <x:f>AE2397-AF2397</x:f>
        <x:v>75.37</x:v>
      </x:c>
      <x:c r="AH2397" s="20" t="n">
        <x:f>IF(AE2397&gt;0,AG2397/AE2397,"")</x:f>
        <x:v>0.358956041339239</x:v>
      </x:c>
      <x:c r="AI2397" s="28" t="n">
        <x:v>83284.08</x:v>
      </x:c>
      <x:c r="AJ2397" s="28"/>
      <x:c r="AK2397"/>
      <x:c r="AL2397" t="str">
        <x:v>Completado</x:v>
      </x:c>
      <x:c r="AM2397" t="str">
        <x:f>IF(W2397&lt;0,"Devuelto",AL2397)</x:f>
        <x:v>Completado</x:v>
      </x:c>
      <x:c r="AN2397" t="str">
        <x:v>Efectivo</x:v>
      </x:c>
      <x:c r="AO2397" s="29" t="str">
        <x:v>Sin observación</x:v>
      </x:c>
      <x:c r="AP2397" t="str">
        <x:f>IF(D2397="","No","Sí")</x:f>
        <x:v>Sí</x:v>
      </x:c>
    </x:row>
    <x:row r="2398">
      <x:c r="A2398" t="n">
        <x:v>2398</x:v>
      </x:c>
      <x:c r="B2398" t="str">
        <x:v>VT0011383</x:v>
      </x:c>
      <x:c r="C2398" t="str">
        <x:v>45402</x:v>
      </x:c>
      <x:c r="D2398" s="27" t="n">
        <x:v>45402</x:v>
      </x:c>
      <x:c r="E2398" t="n">
        <x:f>IF(D2398="","",YEAR(D2398))</x:f>
        <x:v>2024</x:v>
      </x:c>
      <x:c r="F2398" t="n">
        <x:f>IF(D2398="","",MONTH(D2398))</x:f>
        <x:v>4</x:v>
      </x:c>
      <x:c r="G2398" t="str">
        <x:f>IF(D2398="","Fecha no disponible",TEXT(D2398,"mmmm"))</x:f>
        <x:v>April</x:v>
      </x:c>
      <x:c r="H2398" t="str">
        <x:f>IF(D2398="","Fecha no disponible",TEXT(D2398,"yyyy-mm"))</x:f>
        <x:v>2024-04</x:v>
      </x:c>
      <x:c r="I2398" t="str">
        <x:f>IF(D2398="","Fecha no disponible","T"&amp;ROUNDUP(MONTH(D2398)/3,0))</x:f>
        <x:v>T2</x:v>
      </x:c>
      <x:c r="J2398" t="str">
        <x:v>T016</x:v>
      </x:c>
      <x:c r="K2398" t="str">
        <x:v>Tienda Potosí 4</x:v>
      </x:c>
      <x:c r="L2398" t="str">
        <x:v>Centro</x:v>
      </x:c>
      <x:c r="M2398" t="str">
        <x:v>Potosí</x:v>
      </x:c>
      <x:c r="N2398" t="str">
        <x:f>IFERROR(VLOOKUP(M2398,'Mapeos'!$A$4:$B$30,2,FALSE),M2398)</x:f>
        <x:v>Potosí</x:v>
      </x:c>
      <x:c r="O2398" t="str">
        <x:v>C01707</x:v>
      </x:c>
      <x:c r="P2398" t="str">
        <x:v>Frecuente</x:v>
      </x:c>
      <x:c r="Q2398" t="str">
        <x:v>P0032</x:v>
      </x:c>
      <x:c r="R2398" t="str">
        <x:v>Electrónica</x:v>
      </x:c>
      <x:c r="S2398" t="str">
        <x:v>Marca C</x:v>
      </x:c>
      <x:c r="T2398" t="str">
        <x:v>Tienda</x:v>
      </x:c>
      <x:c r="U2398" t="str">
        <x:f>IFERROR(VLOOKUP(T2398,'Mapeos'!$D$4:$E$25,2,FALSE),T2398)</x:f>
        <x:v>Tienda</x:v>
      </x:c>
      <x:c r="V2398" t="str">
        <x:v>V040</x:v>
      </x:c>
      <x:c r="W2398" t="n">
        <x:v>5</x:v>
      </x:c>
      <x:c r="X2398" s="28" t="n">
        <x:v>334.11</x:v>
      </x:c>
      <x:c r="Y2398" s="20" t="n">
        <x:v>0.2</x:v>
      </x:c>
      <x:c r="Z2398" s="20" t="n">
        <x:f>IF(Y2398&gt;1,Y2398/100,Y2398)</x:f>
        <x:v>0.2</x:v>
      </x:c>
      <x:c r="AA2398" s="28" t="n">
        <x:v>170.34</x:v>
      </x:c>
      <x:c r="AB2398" s="28" t="n">
        <x:v>1336.44</x:v>
      </x:c>
      <x:c r="AC2398" s="28" t="str">
        <x:v>BOB</x:v>
      </x:c>
      <x:c r="AD2398" s="28" t="n">
        <x:f>IF(AC2398="USD",AB2398*'Parametros'!$B$4,AB2398)</x:f>
        <x:v>1336.44</x:v>
      </x:c>
      <x:c r="AE2398" s="28" t="n">
        <x:f>W2398*X2398*(1-Z2398)</x:f>
        <x:v>1336.4400000000003</x:v>
      </x:c>
      <x:c r="AF2398" s="28" t="n">
        <x:f>W2398*AA2398</x:f>
        <x:v>851.7</x:v>
      </x:c>
      <x:c r="AG2398" s="28" t="n">
        <x:f>AE2398-AF2398</x:f>
        <x:v>484.74000000000024</x:v>
      </x:c>
      <x:c r="AH2398" s="20" t="n">
        <x:f>IF(AE2398&gt;0,AG2398/AE2398,"")</x:f>
        <x:v>0.36270988596570003</x:v>
      </x:c>
      <x:c r="AI2398" s="28" t="n">
        <x:v>189760.35</x:v>
      </x:c>
      <x:c r="AJ2398" s="28"/>
      <x:c r="AK2398"/>
      <x:c r="AL2398" t="str">
        <x:v>Completado</x:v>
      </x:c>
      <x:c r="AM2398" t="str">
        <x:f>IF(W2398&lt;0,"Devuelto",AL2398)</x:f>
        <x:v>Completado</x:v>
      </x:c>
      <x:c r="AN2398" t="str">
        <x:v>Efectivo</x:v>
      </x:c>
      <x:c r="AO2398" s="29" t="str">
        <x:v>Sin observación</x:v>
      </x:c>
      <x:c r="AP2398" t="str">
        <x:f>IF(D2398="","No","Sí")</x:f>
        <x:v>Sí</x:v>
      </x:c>
    </x:row>
    <x:row r="2399">
      <x:c r="A2399" t="n">
        <x:v>2399</x:v>
      </x:c>
      <x:c r="B2399" t="str">
        <x:v>VT0011388</x:v>
      </x:c>
      <x:c r="C2399" t="str">
        <x:v>45756</x:v>
      </x:c>
      <x:c r="D2399" s="27" t="n">
        <x:v>45756</x:v>
      </x:c>
      <x:c r="E2399" t="n">
        <x:f>IF(D2399="","",YEAR(D2399))</x:f>
        <x:v>2025</x:v>
      </x:c>
      <x:c r="F2399" t="n">
        <x:f>IF(D2399="","",MONTH(D2399))</x:f>
        <x:v>4</x:v>
      </x:c>
      <x:c r="G2399" t="str">
        <x:f>IF(D2399="","Fecha no disponible",TEXT(D2399,"mmmm"))</x:f>
        <x:v>April</x:v>
      </x:c>
      <x:c r="H2399" t="str">
        <x:f>IF(D2399="","Fecha no disponible",TEXT(D2399,"yyyy-mm"))</x:f>
        <x:v>2025-04</x:v>
      </x:c>
      <x:c r="I2399" t="str">
        <x:f>IF(D2399="","Fecha no disponible","T"&amp;ROUNDUP(MONTH(D2399)/3,0))</x:f>
        <x:v>T2</x:v>
      </x:c>
      <x:c r="J2399" t="str">
        <x:v>T005</x:v>
      </x:c>
      <x:c r="K2399" t="str">
        <x:v>Tienda Santa Cruz 1</x:v>
      </x:c>
      <x:c r="L2399" t="str">
        <x:v>Centro</x:v>
      </x:c>
      <x:c r="M2399" t="str">
        <x:v>Santa Cruz</x:v>
      </x:c>
      <x:c r="N2399" t="str">
        <x:f>IFERROR(VLOOKUP(M2399,'Mapeos'!$A$4:$B$30,2,FALSE),M2399)</x:f>
        <x:v>Santa Cruz</x:v>
      </x:c>
      <x:c r="O2399" t="str">
        <x:v>C01684</x:v>
      </x:c>
      <x:c r="P2399" t="str">
        <x:v>Masivo</x:v>
      </x:c>
      <x:c r="Q2399" t="str">
        <x:v>P0004</x:v>
      </x:c>
      <x:c r="R2399" t="str">
        <x:v>Alimentos</x:v>
      </x:c>
      <x:c r="S2399" t="str">
        <x:v>Marca B</x:v>
      </x:c>
      <x:c r="T2399" t="str">
        <x:v>Marketplace</x:v>
      </x:c>
      <x:c r="U2399" t="str">
        <x:f>IFERROR(VLOOKUP(T2399,'Mapeos'!$D$4:$E$25,2,FALSE),T2399)</x:f>
        <x:v>Marketplace</x:v>
      </x:c>
      <x:c r="V2399" t="str">
        <x:v>V003</x:v>
      </x:c>
      <x:c r="W2399" t="n">
        <x:v>0</x:v>
      </x:c>
      <x:c r="X2399" s="28" t="n">
        <x:v>38.21</x:v>
      </x:c>
      <x:c r="Y2399" s="20" t="n">
        <x:v>0.05</x:v>
      </x:c>
      <x:c r="Z2399" s="20" t="n">
        <x:f>IF(Y2399&gt;1,Y2399/100,Y2399)</x:f>
        <x:v>0.05</x:v>
      </x:c>
      <x:c r="AA2399" s="28" t="n">
        <x:v>28.8</x:v>
      </x:c>
      <x:c r="AB2399" s="28" t="n">
        <x:v>0</x:v>
      </x:c>
      <x:c r="AC2399" s="28" t="str">
        <x:v>BOB</x:v>
      </x:c>
      <x:c r="AD2399" s="28" t="n">
        <x:f>IF(AC2399="USD",AB2399*'Parametros'!$B$4,AB2399)</x:f>
        <x:v>0</x:v>
      </x:c>
      <x:c r="AE2399" s="28" t="n">
        <x:f>W2399*X2399*(1-Z2399)</x:f>
        <x:v>0</x:v>
      </x:c>
      <x:c r="AF2399" s="28" t="n">
        <x:f>W2399*AA2399</x:f>
        <x:v>0</x:v>
      </x:c>
      <x:c r="AG2399" s="28" t="n">
        <x:f>AE2399-AF2399</x:f>
        <x:v>0</x:v>
      </x:c>
      <x:c r="AH2399" s="20" t="str">
        <x:f>IF(AE2399&gt;0,AG2399/AE2399,"")</x:f>
      </x:c>
      <x:c r="AI2399" s="28" t="n">
        <x:v>90076.06</x:v>
      </x:c>
      <x:c r="AJ2399" s="28"/>
      <x:c r="AK2399"/>
      <x:c r="AL2399" t="str">
        <x:v>Cancelado</x:v>
      </x:c>
      <x:c r="AM2399" t="str">
        <x:f>IF(W2399&lt;0,"Devuelto",AL2399)</x:f>
        <x:v>Cancelado</x:v>
      </x:c>
      <x:c r="AN2399" t="str">
        <x:v>QR</x:v>
      </x:c>
      <x:c r="AO2399" s="29" t="str">
        <x:v>Sin observación</x:v>
      </x:c>
      <x:c r="AP2399" t="str">
        <x:f>IF(D2399="","No","Sí")</x:f>
        <x:v>Sí</x:v>
      </x:c>
    </x:row>
    <x:row r="2400">
      <x:c r="A2400" t="n">
        <x:v>2400</x:v>
      </x:c>
      <x:c r="B2400" t="str">
        <x:v>VT0011393</x:v>
      </x:c>
      <x:c r="C2400" t="str">
        <x:v>45296</x:v>
      </x:c>
      <x:c r="D2400" s="27" t="n">
        <x:v>45296</x:v>
      </x:c>
      <x:c r="E2400" t="n">
        <x:f>IF(D2400="","",YEAR(D2400))</x:f>
        <x:v>2024</x:v>
      </x:c>
      <x:c r="F2400" t="n">
        <x:f>IF(D2400="","",MONTH(D2400))</x:f>
        <x:v>1</x:v>
      </x:c>
      <x:c r="G2400" t="str">
        <x:f>IF(D2400="","Fecha no disponible",TEXT(D2400,"mmmm"))</x:f>
        <x:v>January</x:v>
      </x:c>
      <x:c r="H2400" t="str">
        <x:f>IF(D2400="","Fecha no disponible",TEXT(D2400,"yyyy-mm"))</x:f>
        <x:v>2024-01</x:v>
      </x:c>
      <x:c r="I2400" t="str">
        <x:f>IF(D2400="","Fecha no disponible","T"&amp;ROUNDUP(MONTH(D2400)/3,0))</x:f>
        <x:v>T1</x:v>
      </x:c>
      <x:c r="J2400" t="str">
        <x:v>T004</x:v>
      </x:c>
      <x:c r="K2400" t="str">
        <x:v>Tienda La Paz 4</x:v>
      </x:c>
      <x:c r="L2400" t="str">
        <x:v>Centro</x:v>
      </x:c>
      <x:c r="M2400" t="str">
        <x:v>La Paz</x:v>
      </x:c>
      <x:c r="N2400" t="str">
        <x:f>IFERROR(VLOOKUP(M2400,'Mapeos'!$A$4:$B$30,2,FALSE),M2400)</x:f>
        <x:v>La Paz</x:v>
      </x:c>
      <x:c r="O2400" t="str">
        <x:v>C00247</x:v>
      </x:c>
      <x:c r="P2400" t="str">
        <x:v>Frecuente</x:v>
      </x:c>
      <x:c r="Q2400" t="str">
        <x:v>P0126</x:v>
      </x:c>
      <x:c r="R2400" t="str">
        <x:v>Alimentos</x:v>
      </x:c>
      <x:c r="S2400" t="str">
        <x:v>Marca C</x:v>
      </x:c>
      <x:c r="T2400" t="str">
        <x:v>Marketplace</x:v>
      </x:c>
      <x:c r="U2400" t="str">
        <x:f>IFERROR(VLOOKUP(T2400,'Mapeos'!$D$4:$E$25,2,FALSE),T2400)</x:f>
        <x:v>Marketplace</x:v>
      </x:c>
      <x:c r="V2400" t="str">
        <x:v>V028</x:v>
      </x:c>
      <x:c r="W2400" t="n">
        <x:v>5</x:v>
      </x:c>
      <x:c r="X2400" s="28" t="n">
        <x:v>27.93</x:v>
      </x:c>
      <x:c r="Y2400" s="20" t="n">
        <x:v>25</x:v>
      </x:c>
      <x:c r="Z2400" s="20" t="n">
        <x:f>IF(Y2400&gt;1,Y2400/100,Y2400)</x:f>
        <x:v>0.25</x:v>
      </x:c>
      <x:c r="AA2400" s="28" t="n">
        <x:v>17.79</x:v>
      </x:c>
      <x:c r="AB2400" s="28" t="n">
        <x:v>104.74</x:v>
      </x:c>
      <x:c r="AC2400" s="28" t="str">
        <x:v>BOB</x:v>
      </x:c>
      <x:c r="AD2400" s="28" t="n">
        <x:f>IF(AC2400="USD",AB2400*'Parametros'!$B$4,AB2400)</x:f>
        <x:v>104.74</x:v>
      </x:c>
      <x:c r="AE2400" s="28" t="n">
        <x:f>W2400*X2400*(1-Z2400)</x:f>
        <x:v>104.73750000000001</x:v>
      </x:c>
      <x:c r="AF2400" s="28" t="n">
        <x:f>W2400*AA2400</x:f>
        <x:v>88.94999999999999</x:v>
      </x:c>
      <x:c r="AG2400" s="28" t="n">
        <x:f>AE2400-AF2400</x:f>
        <x:v>15.787500000000023</x:v>
      </x:c>
      <x:c r="AH2400" s="20" t="n">
        <x:f>IF(AE2400&gt;0,AG2400/AE2400,"")</x:f>
        <x:v>0.15073397780164718</x:v>
      </x:c>
      <x:c r="AI2400" s="28" t="n">
        <x:v>91518.19</x:v>
      </x:c>
      <x:c r="AJ2400" s="28"/>
      <x:c r="AK2400"/>
      <x:c r="AL2400" t="str">
        <x:v>Completado</x:v>
      </x:c>
      <x:c r="AM2400" t="str">
        <x:f>IF(W2400&lt;0,"Devuelto",AL2400)</x:f>
        <x:v>Completado</x:v>
      </x:c>
      <x:c r="AN2400" t="str">
        <x:v>QR</x:v>
      </x:c>
      <x:c r="AO2400" s="29" t="str">
        <x:v>Descuento reescalado</x:v>
      </x:c>
      <x:c r="AP2400" t="str">
        <x:f>IF(D2400="","No","Sí")</x:f>
        <x:v>Sí</x:v>
      </x:c>
    </x:row>
    <x:row r="2401">
      <x:c r="A2401" t="n">
        <x:v>2401</x:v>
      </x:c>
      <x:c r="B2401" t="str">
        <x:v>VT0011397</x:v>
      </x:c>
      <x:c r="C2401" t="str">
        <x:v>45992</x:v>
      </x:c>
      <x:c r="D2401" s="27" t="n">
        <x:v>45992</x:v>
      </x:c>
      <x:c r="E2401" t="n">
        <x:f>IF(D2401="","",YEAR(D2401))</x:f>
        <x:v>2025</x:v>
      </x:c>
      <x:c r="F2401" t="n">
        <x:f>IF(D2401="","",MONTH(D2401))</x:f>
        <x:v>12</x:v>
      </x:c>
      <x:c r="G2401" t="str">
        <x:f>IF(D2401="","Fecha no disponible",TEXT(D2401,"mmmm"))</x:f>
        <x:v>December</x:v>
      </x:c>
      <x:c r="H2401" t="str">
        <x:f>IF(D2401="","Fecha no disponible",TEXT(D2401,"yyyy-mm"))</x:f>
        <x:v>2025-12</x:v>
      </x:c>
      <x:c r="I2401" t="str">
        <x:f>IF(D2401="","Fecha no disponible","T"&amp;ROUNDUP(MONTH(D2401)/3,0))</x:f>
        <x:v>T4</x:v>
      </x:c>
      <x:c r="J2401" t="str">
        <x:v>T016</x:v>
      </x:c>
      <x:c r="K2401" t="str">
        <x:v>Tienda Potosí 4</x:v>
      </x:c>
      <x:c r="L2401" t="str">
        <x:v>Centro</x:v>
      </x:c>
      <x:c r="M2401" t="str">
        <x:v>Potosí</x:v>
      </x:c>
      <x:c r="N2401" t="str">
        <x:f>IFERROR(VLOOKUP(M2401,'Mapeos'!$A$4:$B$30,2,FALSE),M2401)</x:f>
        <x:v>Potosí</x:v>
      </x:c>
      <x:c r="O2401" t="str">
        <x:v>C01287</x:v>
      </x:c>
      <x:c r="P2401" t="str">
        <x:v>Frecuente</x:v>
      </x:c>
      <x:c r="Q2401" t="str">
        <x:v>No identificado</x:v>
      </x:c>
      <x:c r="R2401" t="str">
        <x:v>No identificada</x:v>
      </x:c>
      <x:c r="S2401" t="str">
        <x:v>No identificada</x:v>
      </x:c>
      <x:c r="T2401" t="str">
        <x:v>Tienda</x:v>
      </x:c>
      <x:c r="U2401" t="str">
        <x:f>IFERROR(VLOOKUP(T2401,'Mapeos'!$D$4:$E$25,2,FALSE),T2401)</x:f>
        <x:v>Tienda</x:v>
      </x:c>
      <x:c r="V2401" t="str">
        <x:v>V040</x:v>
      </x:c>
      <x:c r="W2401" t="n">
        <x:v>1</x:v>
      </x:c>
      <x:c r="X2401" s="28" t="n">
        <x:v>198.62</x:v>
      </x:c>
      <x:c r="Y2401" s="20" t="n">
        <x:v>0</x:v>
      </x:c>
      <x:c r="Z2401" s="20" t="n">
        <x:f>IF(Y2401&gt;1,Y2401/100,Y2401)</x:f>
        <x:v>0</x:v>
      </x:c>
      <x:c r="AA2401" s="28" t="n">
        <x:v>100.5</x:v>
      </x:c>
      <x:c r="AB2401" s="28" t="n">
        <x:v>198.62</x:v>
      </x:c>
      <x:c r="AC2401" s="28" t="str">
        <x:v>BOB</x:v>
      </x:c>
      <x:c r="AD2401" s="28" t="n">
        <x:f>IF(AC2401="USD",AB2401*'Parametros'!$B$4,AB2401)</x:f>
        <x:v>198.62</x:v>
      </x:c>
      <x:c r="AE2401" s="28" t="n">
        <x:f>W2401*X2401*(1-Z2401)</x:f>
        <x:v>198.62</x:v>
      </x:c>
      <x:c r="AF2401" s="28" t="n">
        <x:f>W2401*AA2401</x:f>
        <x:v>100.5</x:v>
      </x:c>
      <x:c r="AG2401" s="28" t="n">
        <x:f>AE2401-AF2401</x:f>
        <x:v>98.12</x:v>
      </x:c>
      <x:c r="AH2401" s="20" t="n">
        <x:f>IF(AE2401&gt;0,AG2401/AE2401,"")</x:f>
        <x:v>0.4940086597522908</x:v>
      </x:c>
      <x:c r="AI2401" s="28" t="n">
        <x:v>175976.05</x:v>
      </x:c>
      <x:c r="AJ2401" s="28"/>
      <x:c r="AK2401"/>
      <x:c r="AL2401" t="str">
        <x:v>Completado</x:v>
      </x:c>
      <x:c r="AM2401" t="str">
        <x:f>IF(W2401&lt;0,"Devuelto",AL2401)</x:f>
        <x:v>Completado</x:v>
      </x:c>
      <x:c r="AN2401" t="str">
        <x:v>Transferencia</x:v>
      </x:c>
      <x:c r="AO2401" s="29" t="str">
        <x:v>Producto/categoría/marca no identificados</x:v>
      </x:c>
      <x:c r="AP2401" t="str">
        <x:f>IF(D2401="","No","Sí")</x:f>
        <x:v>Sí</x:v>
      </x:c>
    </x:row>
    <x:row r="2402">
      <x:c r="A2402" t="n">
        <x:v>2402</x:v>
      </x:c>
      <x:c r="B2402" t="str">
        <x:v>VT0011402</x:v>
      </x:c>
      <x:c r="C2402" t="str">
        <x:v>45710</x:v>
      </x:c>
      <x:c r="D2402" s="27" t="n">
        <x:v>45710</x:v>
      </x:c>
      <x:c r="E2402" t="n">
        <x:f>IF(D2402="","",YEAR(D2402))</x:f>
        <x:v>2025</x:v>
      </x:c>
      <x:c r="F2402" t="n">
        <x:f>IF(D2402="","",MONTH(D2402))</x:f>
        <x:v>2</x:v>
      </x:c>
      <x:c r="G2402" t="str">
        <x:f>IF(D2402="","Fecha no disponible",TEXT(D2402,"mmmm"))</x:f>
        <x:v>February</x:v>
      </x:c>
      <x:c r="H2402" t="str">
        <x:f>IF(D2402="","Fecha no disponible",TEXT(D2402,"yyyy-mm"))</x:f>
        <x:v>2025-02</x:v>
      </x:c>
      <x:c r="I2402" t="str">
        <x:f>IF(D2402="","Fecha no disponible","T"&amp;ROUNDUP(MONTH(D2402)/3,0))</x:f>
        <x:v>T1</x:v>
      </x:c>
      <x:c r="J2402" t="str">
        <x:v>T003</x:v>
      </x:c>
      <x:c r="K2402" t="str">
        <x:v>Tienda La Paz 3</x:v>
      </x:c>
      <x:c r="L2402" t="str">
        <x:v>Barrio</x:v>
      </x:c>
      <x:c r="M2402" t="str">
        <x:v>La Paz</x:v>
      </x:c>
      <x:c r="N2402" t="str">
        <x:f>IFERROR(VLOOKUP(M2402,'Mapeos'!$A$4:$B$30,2,FALSE),M2402)</x:f>
        <x:v>La Paz</x:v>
      </x:c>
      <x:c r="O2402" t="str">
        <x:v>C01166</x:v>
      </x:c>
      <x:c r="P2402" t="str">
        <x:v>Frecuente</x:v>
      </x:c>
      <x:c r="Q2402" t="str">
        <x:v>P0023</x:v>
      </x:c>
      <x:c r="R2402" t="str">
        <x:v>Electrónica</x:v>
      </x:c>
      <x:c r="S2402" t="str">
        <x:v>Marca A</x:v>
      </x:c>
      <x:c r="T2402" t="str">
        <x:v>Tienda</x:v>
      </x:c>
      <x:c r="U2402" t="str">
        <x:f>IFERROR(VLOOKUP(T2402,'Mapeos'!$D$4:$E$25,2,FALSE),T2402)</x:f>
        <x:v>Tienda</x:v>
      </x:c>
      <x:c r="V2402" t="str">
        <x:v>V019</x:v>
      </x:c>
      <x:c r="W2402" t="n">
        <x:v>2</x:v>
      </x:c>
      <x:c r="X2402" s="28" t="n">
        <x:v>418.19</x:v>
      </x:c>
      <x:c r="Y2402" s="20" t="n">
        <x:v>0.1</x:v>
      </x:c>
      <x:c r="Z2402" s="20" t="n">
        <x:f>IF(Y2402&gt;1,Y2402/100,Y2402)</x:f>
        <x:v>0.1</x:v>
      </x:c>
      <x:c r="AA2402" s="28" t="n">
        <x:v>241.95</x:v>
      </x:c>
      <x:c r="AB2402" s="28" t="n">
        <x:v>752.74</x:v>
      </x:c>
      <x:c r="AC2402" s="28" t="str">
        <x:v>BOB</x:v>
      </x:c>
      <x:c r="AD2402" s="28" t="n">
        <x:f>IF(AC2402="USD",AB2402*'Parametros'!$B$4,AB2402)</x:f>
        <x:v>752.74</x:v>
      </x:c>
      <x:c r="AE2402" s="28" t="n">
        <x:f>W2402*X2402*(1-Z2402)</x:f>
        <x:v>752.742</x:v>
      </x:c>
      <x:c r="AF2402" s="28" t="n">
        <x:f>W2402*AA2402</x:f>
        <x:v>483.9</x:v>
      </x:c>
      <x:c r="AG2402" s="28" t="n">
        <x:f>AE2402-AF2402</x:f>
        <x:v>268.842</x:v>
      </x:c>
      <x:c r="AH2402" s="20" t="n">
        <x:f>IF(AE2402&gt;0,AG2402/AE2402,"")</x:f>
        <x:v>0.3571502586543597</x:v>
      </x:c>
      <x:c r="AI2402" s="28" t="n">
        <x:v>182755.85</x:v>
      </x:c>
      <x:c r="AJ2402" s="28"/>
      <x:c r="AK2402"/>
      <x:c r="AL2402" t="str">
        <x:v>Completado</x:v>
      </x:c>
      <x:c r="AM2402" t="str">
        <x:f>IF(W2402&lt;0,"Devuelto",AL2402)</x:f>
        <x:v>Completado</x:v>
      </x:c>
      <x:c r="AN2402" t="str">
        <x:v>QR</x:v>
      </x:c>
      <x:c r="AO2402" s="29" t="str">
        <x:v>Sin observación</x:v>
      </x:c>
      <x:c r="AP2402" t="str">
        <x:f>IF(D2402="","No","Sí")</x:f>
        <x:v>Sí</x:v>
      </x:c>
    </x:row>
    <x:row r="2403">
      <x:c r="A2403" t="n">
        <x:v>2403</x:v>
      </x:c>
      <x:c r="B2403" t="str">
        <x:v>VT0011407</x:v>
      </x:c>
      <x:c r="C2403" t="str">
        <x:v>45956</x:v>
      </x:c>
      <x:c r="D2403" s="27" t="n">
        <x:v>45956</x:v>
      </x:c>
      <x:c r="E2403" t="n">
        <x:f>IF(D2403="","",YEAR(D2403))</x:f>
        <x:v>2025</x:v>
      </x:c>
      <x:c r="F2403" t="n">
        <x:f>IF(D2403="","",MONTH(D2403))</x:f>
        <x:v>10</x:v>
      </x:c>
      <x:c r="G2403" t="str">
        <x:f>IF(D2403="","Fecha no disponible",TEXT(D2403,"mmmm"))</x:f>
        <x:v>October</x:v>
      </x:c>
      <x:c r="H2403" t="str">
        <x:f>IF(D2403="","Fecha no disponible",TEXT(D2403,"yyyy-mm"))</x:f>
        <x:v>2025-10</x:v>
      </x:c>
      <x:c r="I2403" t="str">
        <x:f>IF(D2403="","Fecha no disponible","T"&amp;ROUNDUP(MONTH(D2403)/3,0))</x:f>
        <x:v>T4</x:v>
      </x:c>
      <x:c r="J2403" t="str">
        <x:v>T015</x:v>
      </x:c>
      <x:c r="K2403" t="str">
        <x:v>Tienda Potosí 3</x:v>
      </x:c>
      <x:c r="L2403" t="str">
        <x:v>Mall</x:v>
      </x:c>
      <x:c r="M2403" t="str">
        <x:v>Potosí</x:v>
      </x:c>
      <x:c r="N2403" t="str">
        <x:f>IFERROR(VLOOKUP(M2403,'Mapeos'!$A$4:$B$30,2,FALSE),M2403)</x:f>
        <x:v>Potosí</x:v>
      </x:c>
      <x:c r="O2403" t="str">
        <x:v>C00898</x:v>
      </x:c>
      <x:c r="P2403" t="str">
        <x:v>Premium</x:v>
      </x:c>
      <x:c r="Q2403" t="str">
        <x:v>P0062</x:v>
      </x:c>
      <x:c r="R2403" t="str">
        <x:v>Hogar</x:v>
      </x:c>
      <x:c r="S2403" t="str">
        <x:v>Marca B</x:v>
      </x:c>
      <x:c r="T2403" t="str">
        <x:v>Tienda</x:v>
      </x:c>
      <x:c r="U2403" t="str">
        <x:f>IFERROR(VLOOKUP(T2403,'Mapeos'!$D$4:$E$25,2,FALSE),T2403)</x:f>
        <x:v>Tienda</x:v>
      </x:c>
      <x:c r="V2403" t="str">
        <x:v>V005</x:v>
      </x:c>
      <x:c r="W2403" t="n">
        <x:v>1</x:v>
      </x:c>
      <x:c r="X2403" s="28" t="n">
        <x:v>283.26</x:v>
      </x:c>
      <x:c r="Y2403" s="20" t="n">
        <x:v>0.2</x:v>
      </x:c>
      <x:c r="Z2403" s="20" t="n">
        <x:f>IF(Y2403&gt;1,Y2403/100,Y2403)</x:f>
        <x:v>0.2</x:v>
      </x:c>
      <x:c r="AA2403" s="28" t="n">
        <x:v>186.69</x:v>
      </x:c>
      <x:c r="AB2403" s="28" t="n">
        <x:v>226.61</x:v>
      </x:c>
      <x:c r="AC2403" s="28" t="str">
        <x:v>BOB</x:v>
      </x:c>
      <x:c r="AD2403" s="28" t="n">
        <x:f>IF(AC2403="USD",AB2403*'Parametros'!$B$4,AB2403)</x:f>
        <x:v>226.61</x:v>
      </x:c>
      <x:c r="AE2403" s="28" t="n">
        <x:f>W2403*X2403*(1-Z2403)</x:f>
        <x:v>226.608</x:v>
      </x:c>
      <x:c r="AF2403" s="28" t="n">
        <x:f>W2403*AA2403</x:f>
        <x:v>186.69</x:v>
      </x:c>
      <x:c r="AG2403" s="28" t="n">
        <x:f>AE2403-AF2403</x:f>
        <x:v>39.918000000000006</x:v>
      </x:c>
      <x:c r="AH2403" s="20" t="n">
        <x:f>IF(AE2403&gt;0,AG2403/AE2403,"")</x:f>
        <x:v>0.17615441643719554</x:v>
      </x:c>
      <x:c r="AI2403" s="28" t="n">
        <x:v>166027.73</x:v>
      </x:c>
      <x:c r="AJ2403" s="28"/>
      <x:c r="AK2403"/>
      <x:c r="AL2403" t="str">
        <x:v>Completado</x:v>
      </x:c>
      <x:c r="AM2403" t="str">
        <x:f>IF(W2403&lt;0,"Devuelto",AL2403)</x:f>
        <x:v>Completado</x:v>
      </x:c>
      <x:c r="AN2403" t="str">
        <x:v>QR</x:v>
      </x:c>
      <x:c r="AO2403" s="29" t="str">
        <x:v>Sin observación</x:v>
      </x:c>
      <x:c r="AP2403" t="str">
        <x:f>IF(D2403="","No","Sí")</x:f>
        <x:v>Sí</x:v>
      </x:c>
    </x:row>
    <x:row r="2404">
      <x:c r="A2404" t="n">
        <x:v>2404</x:v>
      </x:c>
      <x:c r="B2404" t="str">
        <x:v>VT0011412</x:v>
      </x:c>
      <x:c r="C2404" t="str">
        <x:v>45347</x:v>
      </x:c>
      <x:c r="D2404" s="27" t="n">
        <x:v>45347</x:v>
      </x:c>
      <x:c r="E2404" t="n">
        <x:f>IF(D2404="","",YEAR(D2404))</x:f>
        <x:v>2024</x:v>
      </x:c>
      <x:c r="F2404" t="n">
        <x:f>IF(D2404="","",MONTH(D2404))</x:f>
        <x:v>2</x:v>
      </x:c>
      <x:c r="G2404" t="str">
        <x:f>IF(D2404="","Fecha no disponible",TEXT(D2404,"mmmm"))</x:f>
        <x:v>February</x:v>
      </x:c>
      <x:c r="H2404" t="str">
        <x:f>IF(D2404="","Fecha no disponible",TEXT(D2404,"yyyy-mm"))</x:f>
        <x:v>2024-02</x:v>
      </x:c>
      <x:c r="I2404" t="str">
        <x:f>IF(D2404="","Fecha no disponible","T"&amp;ROUNDUP(MONTH(D2404)/3,0))</x:f>
        <x:v>T1</x:v>
      </x:c>
      <x:c r="J2404" t="str">
        <x:v>T015</x:v>
      </x:c>
      <x:c r="K2404" t="str">
        <x:v>Tienda Potosí 3</x:v>
      </x:c>
      <x:c r="L2404" t="str">
        <x:v>Mall</x:v>
      </x:c>
      <x:c r="M2404" t="str">
        <x:v>Potosí</x:v>
      </x:c>
      <x:c r="N2404" t="str">
        <x:f>IFERROR(VLOOKUP(M2404,'Mapeos'!$A$4:$B$30,2,FALSE),M2404)</x:f>
        <x:v>Potosí</x:v>
      </x:c>
      <x:c r="O2404" t="str">
        <x:v>C01769</x:v>
      </x:c>
      <x:c r="P2404" t="str">
        <x:v>Premium</x:v>
      </x:c>
      <x:c r="Q2404" t="str">
        <x:v>P0068</x:v>
      </x:c>
      <x:c r="R2404" t="str">
        <x:v>Hogar</x:v>
      </x:c>
      <x:c r="S2404" t="str">
        <x:v>Marca D</x:v>
      </x:c>
      <x:c r="T2404" t="str">
        <x:v>Tienda</x:v>
      </x:c>
      <x:c r="U2404" t="str">
        <x:f>IFERROR(VLOOKUP(T2404,'Mapeos'!$D$4:$E$25,2,FALSE),T2404)</x:f>
        <x:v>Tienda</x:v>
      </x:c>
      <x:c r="V2404" t="str">
        <x:v>V038</x:v>
      </x:c>
      <x:c r="W2404" t="n">
        <x:v>2</x:v>
      </x:c>
      <x:c r="X2404" s="28" t="n">
        <x:v>174.78</x:v>
      </x:c>
      <x:c r="Y2404" s="20" t="n">
        <x:v>0.2</x:v>
      </x:c>
      <x:c r="Z2404" s="20" t="n">
        <x:f>IF(Y2404&gt;1,Y2404/100,Y2404)</x:f>
        <x:v>0.2</x:v>
      </x:c>
      <x:c r="AA2404" s="28" t="n">
        <x:v>87.26</x:v>
      </x:c>
      <x:c r="AB2404" s="28" t="n">
        <x:v>279.65</x:v>
      </x:c>
      <x:c r="AC2404" s="28" t="str">
        <x:v>BOB</x:v>
      </x:c>
      <x:c r="AD2404" s="28" t="n">
        <x:f>IF(AC2404="USD",AB2404*'Parametros'!$B$4,AB2404)</x:f>
        <x:v>279.65</x:v>
      </x:c>
      <x:c r="AE2404" s="28" t="n">
        <x:f>W2404*X2404*(1-Z2404)</x:f>
        <x:v>279.648</x:v>
      </x:c>
      <x:c r="AF2404" s="28" t="n">
        <x:f>W2404*AA2404</x:f>
        <x:v>174.52</x:v>
      </x:c>
      <x:c r="AG2404" s="28" t="n">
        <x:f>AE2404-AF2404</x:f>
        <x:v>105.12800000000001</x:v>
      </x:c>
      <x:c r="AH2404" s="20" t="n">
        <x:f>IF(AE2404&gt;0,AG2404/AE2404,"")</x:f>
        <x:v>0.3759297402448793</x:v>
      </x:c>
      <x:c r="AI2404" s="28" t="n">
        <x:v>156754.05</x:v>
      </x:c>
      <x:c r="AJ2404" s="28"/>
      <x:c r="AK2404"/>
      <x:c r="AL2404" t="str">
        <x:v>Completado</x:v>
      </x:c>
      <x:c r="AM2404" t="str">
        <x:f>IF(W2404&lt;0,"Devuelto",AL2404)</x:f>
        <x:v>Completado</x:v>
      </x:c>
      <x:c r="AN2404" t="str">
        <x:v>Efectivo</x:v>
      </x:c>
      <x:c r="AO2404" s="29" t="str">
        <x:v>Sin observación</x:v>
      </x:c>
      <x:c r="AP2404" t="str">
        <x:f>IF(D2404="","No","Sí")</x:f>
        <x:v>Sí</x:v>
      </x:c>
    </x:row>
    <x:row r="2405">
      <x:c r="A2405" t="n">
        <x:v>2405</x:v>
      </x:c>
      <x:c r="B2405" t="str">
        <x:v>VT0011416</x:v>
      </x:c>
      <x:c r="C2405" t="str">
        <x:v>46075</x:v>
      </x:c>
      <x:c r="D2405" s="27" t="n">
        <x:v>46075</x:v>
      </x:c>
      <x:c r="E2405" t="n">
        <x:f>IF(D2405="","",YEAR(D2405))</x:f>
        <x:v>2026</x:v>
      </x:c>
      <x:c r="F2405" t="n">
        <x:f>IF(D2405="","",MONTH(D2405))</x:f>
        <x:v>2</x:v>
      </x:c>
      <x:c r="G2405" t="str">
        <x:f>IF(D2405="","Fecha no disponible",TEXT(D2405,"mmmm"))</x:f>
        <x:v>February</x:v>
      </x:c>
      <x:c r="H2405" t="str">
        <x:f>IF(D2405="","Fecha no disponible",TEXT(D2405,"yyyy-mm"))</x:f>
        <x:v>2026-02</x:v>
      </x:c>
      <x:c r="I2405" t="str">
        <x:f>IF(D2405="","Fecha no disponible","T"&amp;ROUNDUP(MONTH(D2405)/3,0))</x:f>
        <x:v>T1</x:v>
      </x:c>
      <x:c r="J2405" t="str">
        <x:v>T007</x:v>
      </x:c>
      <x:c r="K2405" t="str">
        <x:v>Tienda Santa Cruz 3</x:v>
      </x:c>
      <x:c r="L2405" t="str">
        <x:v>Barrio</x:v>
      </x:c>
      <x:c r="M2405" t="str">
        <x:v>Santa Cruz</x:v>
      </x:c>
      <x:c r="N2405" t="str">
        <x:f>IFERROR(VLOOKUP(M2405,'Mapeos'!$A$4:$B$30,2,FALSE),M2405)</x:f>
        <x:v>Santa Cruz</x:v>
      </x:c>
      <x:c r="O2405" t="str">
        <x:v>C01194</x:v>
      </x:c>
      <x:c r="P2405" t="str">
        <x:v>Empresa</x:v>
      </x:c>
      <x:c r="Q2405" t="str">
        <x:v>P0003</x:v>
      </x:c>
      <x:c r="R2405" t="str">
        <x:v>Hogar</x:v>
      </x:c>
      <x:c r="S2405" t="str">
        <x:v>Marca C</x:v>
      </x:c>
      <x:c r="T2405" t="str">
        <x:v>WhatsApp</x:v>
      </x:c>
      <x:c r="U2405" t="str">
        <x:f>IFERROR(VLOOKUP(T2405,'Mapeos'!$D$4:$E$25,2,FALSE),T2405)</x:f>
        <x:v>WhatsApp</x:v>
      </x:c>
      <x:c r="V2405" t="str">
        <x:v>V031</x:v>
      </x:c>
      <x:c r="W2405" t="n">
        <x:v>1</x:v>
      </x:c>
      <x:c r="X2405" s="28" t="n">
        <x:v>293.78</x:v>
      </x:c>
      <x:c r="Y2405" s="20" t="n">
        <x:v>0.1</x:v>
      </x:c>
      <x:c r="Z2405" s="20" t="n">
        <x:f>IF(Y2405&gt;1,Y2405/100,Y2405)</x:f>
        <x:v>0.1</x:v>
      </x:c>
      <x:c r="AA2405" s="28" t="n">
        <x:v>162.95</x:v>
      </x:c>
      <x:c r="AB2405" s="28" t="n">
        <x:v>264.4</x:v>
      </x:c>
      <x:c r="AC2405" s="28" t="str">
        <x:v>BOB</x:v>
      </x:c>
      <x:c r="AD2405" s="28" t="n">
        <x:f>IF(AC2405="USD",AB2405*'Parametros'!$B$4,AB2405)</x:f>
        <x:v>264.4</x:v>
      </x:c>
      <x:c r="AE2405" s="28" t="n">
        <x:f>W2405*X2405*(1-Z2405)</x:f>
        <x:v>264.402</x:v>
      </x:c>
      <x:c r="AF2405" s="28" t="n">
        <x:f>W2405*AA2405</x:f>
        <x:v>162.95</x:v>
      </x:c>
      <x:c r="AG2405" s="28" t="n">
        <x:f>AE2405-AF2405</x:f>
        <x:v>101.452</x:v>
      </x:c>
      <x:c r="AH2405" s="20" t="n">
        <x:f>IF(AE2405&gt;0,AG2405/AE2405,"")</x:f>
        <x:v>0.3837036028471797</x:v>
      </x:c>
      <x:c r="AI2405" s="28" t="n">
        <x:v>95748.64</x:v>
      </x:c>
      <x:c r="AJ2405" s="28" t="n">
        <x:v>122</x:v>
      </x:c>
      <x:c r="AK2405" t="n">
        <x:v>5</x:v>
      </x:c>
      <x:c r="AL2405" t="str">
        <x:v>Completado</x:v>
      </x:c>
      <x:c r="AM2405" t="str">
        <x:f>IF(W2405&lt;0,"Devuelto",AL2405)</x:f>
        <x:v>Completado</x:v>
      </x:c>
      <x:c r="AN2405" t="str">
        <x:v>QR</x:v>
      </x:c>
      <x:c r="AO2405" s="29" t="str">
        <x:v>Sin observación</x:v>
      </x:c>
      <x:c r="AP2405" t="str">
        <x:f>IF(D2405="","No","Sí")</x:f>
        <x:v>Sí</x:v>
      </x:c>
    </x:row>
    <x:row r="2406">
      <x:c r="A2406" t="n">
        <x:v>2406</x:v>
      </x:c>
      <x:c r="B2406" t="str">
        <x:v>VT0011421</x:v>
      </x:c>
      <x:c r="C2406" t="str">
        <x:v>45895</x:v>
      </x:c>
      <x:c r="D2406" s="27" t="n">
        <x:v>45895</x:v>
      </x:c>
      <x:c r="E2406" t="n">
        <x:f>IF(D2406="","",YEAR(D2406))</x:f>
        <x:v>2025</x:v>
      </x:c>
      <x:c r="F2406" t="n">
        <x:f>IF(D2406="","",MONTH(D2406))</x:f>
        <x:v>8</x:v>
      </x:c>
      <x:c r="G2406" t="str">
        <x:f>IF(D2406="","Fecha no disponible",TEXT(D2406,"mmmm"))</x:f>
        <x:v>August</x:v>
      </x:c>
      <x:c r="H2406" t="str">
        <x:f>IF(D2406="","Fecha no disponible",TEXT(D2406,"yyyy-mm"))</x:f>
        <x:v>2025-08</x:v>
      </x:c>
      <x:c r="I2406" t="str">
        <x:f>IF(D2406="","Fecha no disponible","T"&amp;ROUNDUP(MONTH(D2406)/3,0))</x:f>
        <x:v>T3</x:v>
      </x:c>
      <x:c r="J2406" t="str">
        <x:v>T009</x:v>
      </x:c>
      <x:c r="K2406" t="str">
        <x:v>Tienda Cochabamba 1</x:v>
      </x:c>
      <x:c r="L2406" t="str">
        <x:v>Mall</x:v>
      </x:c>
      <x:c r="M2406" t="str">
        <x:v>Cochabamba</x:v>
      </x:c>
      <x:c r="N2406" t="str">
        <x:f>IFERROR(VLOOKUP(M2406,'Mapeos'!$A$4:$B$30,2,FALSE),M2406)</x:f>
        <x:v>Cochabamba</x:v>
      </x:c>
      <x:c r="O2406" t="str">
        <x:v>C01338</x:v>
      </x:c>
      <x:c r="P2406" t="str">
        <x:v>Empresa</x:v>
      </x:c>
      <x:c r="Q2406" t="str">
        <x:v>P0061</x:v>
      </x:c>
      <x:c r="R2406" t="str">
        <x:v>Deportes</x:v>
      </x:c>
      <x:c r="S2406" t="str">
        <x:v>Marca C</x:v>
      </x:c>
      <x:c r="T2406" t="str">
        <x:v>E-commerce</x:v>
      </x:c>
      <x:c r="U2406" t="str">
        <x:f>IFERROR(VLOOKUP(T2406,'Mapeos'!$D$4:$E$25,2,FALSE),T2406)</x:f>
        <x:v>E-commerce</x:v>
      </x:c>
      <x:c r="V2406" t="str">
        <x:v>V014</x:v>
      </x:c>
      <x:c r="W2406" t="n">
        <x:v>1</x:v>
      </x:c>
      <x:c r="X2406" s="28" t="n">
        <x:v>262.43</x:v>
      </x:c>
      <x:c r="Y2406" s="20" t="n">
        <x:v>0</x:v>
      </x:c>
      <x:c r="Z2406" s="20" t="n">
        <x:f>IF(Y2406&gt;1,Y2406/100,Y2406)</x:f>
        <x:v>0</x:v>
      </x:c>
      <x:c r="AA2406" s="28" t="n">
        <x:v>150.39</x:v>
      </x:c>
      <x:c r="AB2406" s="28" t="n">
        <x:v>262.43</x:v>
      </x:c>
      <x:c r="AC2406" s="28" t="str">
        <x:v>BOB</x:v>
      </x:c>
      <x:c r="AD2406" s="28" t="n">
        <x:f>IF(AC2406="USD",AB2406*'Parametros'!$B$4,AB2406)</x:f>
        <x:v>262.43</x:v>
      </x:c>
      <x:c r="AE2406" s="28" t="n">
        <x:f>W2406*X2406*(1-Z2406)</x:f>
        <x:v>262.43</x:v>
      </x:c>
      <x:c r="AF2406" s="28" t="n">
        <x:f>W2406*AA2406</x:f>
        <x:v>150.39</x:v>
      </x:c>
      <x:c r="AG2406" s="28" t="n">
        <x:f>AE2406-AF2406</x:f>
        <x:v>112.04000000000002</x:v>
      </x:c>
      <x:c r="AH2406" s="20" t="n">
        <x:f>IF(AE2406&gt;0,AG2406/AE2406,"")</x:f>
        <x:v>0.42693289639141874</x:v>
      </x:c>
      <x:c r="AI2406" s="28" t="n">
        <x:v>69208.87</x:v>
      </x:c>
      <x:c r="AJ2406" s="28"/>
      <x:c r="AK2406"/>
      <x:c r="AL2406" t="str">
        <x:v>Completado</x:v>
      </x:c>
      <x:c r="AM2406" t="str">
        <x:f>IF(W2406&lt;0,"Devuelto",AL2406)</x:f>
        <x:v>Completado</x:v>
      </x:c>
      <x:c r="AN2406" t="str">
        <x:v>Tarjeta</x:v>
      </x:c>
      <x:c r="AO2406" s="29" t="str">
        <x:v>Sin observación</x:v>
      </x:c>
      <x:c r="AP2406" t="str">
        <x:f>IF(D2406="","No","Sí")</x:f>
        <x:v>Sí</x:v>
      </x:c>
    </x:row>
    <x:row r="2407">
      <x:c r="A2407" t="n">
        <x:v>2407</x:v>
      </x:c>
      <x:c r="B2407" t="str">
        <x:v>VT0011426</x:v>
      </x:c>
      <x:c r="C2407" t="str">
        <x:v>45854</x:v>
      </x:c>
      <x:c r="D2407" s="27" t="n">
        <x:v>45854</x:v>
      </x:c>
      <x:c r="E2407" t="n">
        <x:f>IF(D2407="","",YEAR(D2407))</x:f>
        <x:v>2025</x:v>
      </x:c>
      <x:c r="F2407" t="n">
        <x:f>IF(D2407="","",MONTH(D2407))</x:f>
        <x:v>7</x:v>
      </x:c>
      <x:c r="G2407" t="str">
        <x:f>IF(D2407="","Fecha no disponible",TEXT(D2407,"mmmm"))</x:f>
        <x:v>July</x:v>
      </x:c>
      <x:c r="H2407" t="str">
        <x:f>IF(D2407="","Fecha no disponible",TEXT(D2407,"yyyy-mm"))</x:f>
        <x:v>2025-07</x:v>
      </x:c>
      <x:c r="I2407" t="str">
        <x:f>IF(D2407="","Fecha no disponible","T"&amp;ROUNDUP(MONTH(D2407)/3,0))</x:f>
        <x:v>T3</x:v>
      </x:c>
      <x:c r="J2407" t="str">
        <x:v>T012</x:v>
      </x:c>
      <x:c r="K2407" t="str">
        <x:v>Tienda Cochabamba 4</x:v>
      </x:c>
      <x:c r="L2407" t="str">
        <x:v>Centro</x:v>
      </x:c>
      <x:c r="M2407" t="str">
        <x:v>Cochabamba</x:v>
      </x:c>
      <x:c r="N2407" t="str">
        <x:f>IFERROR(VLOOKUP(M2407,'Mapeos'!$A$4:$B$30,2,FALSE),M2407)</x:f>
        <x:v>Cochabamba</x:v>
      </x:c>
      <x:c r="O2407" t="str">
        <x:v>C01011</x:v>
      </x:c>
      <x:c r="P2407" t="str">
        <x:v>Empresa</x:v>
      </x:c>
      <x:c r="Q2407" t="str">
        <x:v>P0081</x:v>
      </x:c>
      <x:c r="R2407" t="str">
        <x:v>Hogar</x:v>
      </x:c>
      <x:c r="S2407" t="str">
        <x:v>Marca B</x:v>
      </x:c>
      <x:c r="T2407" t="str">
        <x:v>tienda</x:v>
      </x:c>
      <x:c r="U2407" t="str">
        <x:f>IFERROR(VLOOKUP(T2407,'Mapeos'!$D$4:$E$25,2,FALSE),T2407)</x:f>
        <x:v>Tienda</x:v>
      </x:c>
      <x:c r="V2407" t="str">
        <x:v>V019</x:v>
      </x:c>
      <x:c r="W2407" t="n">
        <x:v>1</x:v>
      </x:c>
      <x:c r="X2407" s="28" t="n">
        <x:v>279.87</x:v>
      </x:c>
      <x:c r="Y2407" s="20" t="n">
        <x:v>0</x:v>
      </x:c>
      <x:c r="Z2407" s="20" t="n">
        <x:f>IF(Y2407&gt;1,Y2407/100,Y2407)</x:f>
        <x:v>0</x:v>
      </x:c>
      <x:c r="AA2407" s="28" t="n">
        <x:v>221.74</x:v>
      </x:c>
      <x:c r="AB2407" s="28" t="n">
        <x:v>279.87</x:v>
      </x:c>
      <x:c r="AC2407" s="28" t="str">
        <x:v>BOB</x:v>
      </x:c>
      <x:c r="AD2407" s="28" t="n">
        <x:f>IF(AC2407="USD",AB2407*'Parametros'!$B$4,AB2407)</x:f>
        <x:v>279.87</x:v>
      </x:c>
      <x:c r="AE2407" s="28" t="n">
        <x:f>W2407*X2407*(1-Z2407)</x:f>
        <x:v>279.87</x:v>
      </x:c>
      <x:c r="AF2407" s="28" t="n">
        <x:f>W2407*AA2407</x:f>
        <x:v>221.74</x:v>
      </x:c>
      <x:c r="AG2407" s="28" t="n">
        <x:f>AE2407-AF2407</x:f>
        <x:v>58.129999999999995</x:v>
      </x:c>
      <x:c r="AH2407" s="20" t="n">
        <x:f>IF(AE2407&gt;0,AG2407/AE2407,"")</x:f>
        <x:v>0.2077035766605924</x:v>
      </x:c>
      <x:c r="AI2407" s="28" t="n">
        <x:v>152036.55</x:v>
      </x:c>
      <x:c r="AJ2407" s="28"/>
      <x:c r="AK2407"/>
      <x:c r="AL2407" t="str">
        <x:v>Completado</x:v>
      </x:c>
      <x:c r="AM2407" t="str">
        <x:f>IF(W2407&lt;0,"Devuelto",AL2407)</x:f>
        <x:v>Completado</x:v>
      </x:c>
      <x:c r="AN2407" t="str">
        <x:v>QR</x:v>
      </x:c>
      <x:c r="AO2407" s="29" t="str">
        <x:v>Canal estandarizado</x:v>
      </x:c>
      <x:c r="AP2407" t="str">
        <x:f>IF(D2407="","No","Sí")</x:f>
        <x:v>Sí</x:v>
      </x:c>
    </x:row>
    <x:row r="2408">
      <x:c r="A2408" t="n">
        <x:v>2408</x:v>
      </x:c>
      <x:c r="B2408" t="str">
        <x:v>VT0011431</x:v>
      </x:c>
      <x:c r="C2408" t="str">
        <x:v>45672</x:v>
      </x:c>
      <x:c r="D2408" s="27" t="n">
        <x:v>45672</x:v>
      </x:c>
      <x:c r="E2408" t="n">
        <x:f>IF(D2408="","",YEAR(D2408))</x:f>
        <x:v>2025</x:v>
      </x:c>
      <x:c r="F2408" t="n">
        <x:f>IF(D2408="","",MONTH(D2408))</x:f>
        <x:v>1</x:v>
      </x:c>
      <x:c r="G2408" t="str">
        <x:f>IF(D2408="","Fecha no disponible",TEXT(D2408,"mmmm"))</x:f>
        <x:v>January</x:v>
      </x:c>
      <x:c r="H2408" t="str">
        <x:f>IF(D2408="","Fecha no disponible",TEXT(D2408,"yyyy-mm"))</x:f>
        <x:v>2025-01</x:v>
      </x:c>
      <x:c r="I2408" t="str">
        <x:f>IF(D2408="","Fecha no disponible","T"&amp;ROUNDUP(MONTH(D2408)/3,0))</x:f>
        <x:v>T1</x:v>
      </x:c>
      <x:c r="J2408" t="str">
        <x:v>T009</x:v>
      </x:c>
      <x:c r="K2408" t="str">
        <x:v>Tienda Cochabamba 1</x:v>
      </x:c>
      <x:c r="L2408" t="str">
        <x:v>Mall</x:v>
      </x:c>
      <x:c r="M2408" t="str">
        <x:v>Cochabamba</x:v>
      </x:c>
      <x:c r="N2408" t="str">
        <x:f>IFERROR(VLOOKUP(M2408,'Mapeos'!$A$4:$B$30,2,FALSE),M2408)</x:f>
        <x:v>Cochabamba</x:v>
      </x:c>
      <x:c r="O2408" t="str">
        <x:v>C00305</x:v>
      </x:c>
      <x:c r="P2408" t="str">
        <x:v>Masivo</x:v>
      </x:c>
      <x:c r="Q2408" t="str">
        <x:v>P0056</x:v>
      </x:c>
      <x:c r="R2408" t="str">
        <x:v>Alimentos</x:v>
      </x:c>
      <x:c r="S2408" t="str">
        <x:v>Marca A</x:v>
      </x:c>
      <x:c r="T2408" t="str">
        <x:v>Marketplace</x:v>
      </x:c>
      <x:c r="U2408" t="str">
        <x:f>IFERROR(VLOOKUP(T2408,'Mapeos'!$D$4:$E$25,2,FALSE),T2408)</x:f>
        <x:v>Marketplace</x:v>
      </x:c>
      <x:c r="V2408" t="str">
        <x:v>V005</x:v>
      </x:c>
      <x:c r="W2408" t="n">
        <x:v>-6</x:v>
      </x:c>
      <x:c r="X2408" s="28" t="n">
        <x:v>38.16</x:v>
      </x:c>
      <x:c r="Y2408" s="20" t="n">
        <x:v>0</x:v>
      </x:c>
      <x:c r="Z2408" s="20" t="n">
        <x:f>IF(Y2408&gt;1,Y2408/100,Y2408)</x:f>
        <x:v>0</x:v>
      </x:c>
      <x:c r="AA2408" s="28" t="n">
        <x:v>30.18</x:v>
      </x:c>
      <x:c r="AB2408" s="28" t="n">
        <x:v>-228.96</x:v>
      </x:c>
      <x:c r="AC2408" s="28" t="str">
        <x:v>BOB</x:v>
      </x:c>
      <x:c r="AD2408" s="28" t="n">
        <x:f>IF(AC2408="USD",AB2408*'Parametros'!$B$4,AB2408)</x:f>
        <x:v>-228.96</x:v>
      </x:c>
      <x:c r="AE2408" s="28" t="n">
        <x:f>W2408*X2408*(1-Z2408)</x:f>
        <x:v>-228.95999999999998</x:v>
      </x:c>
      <x:c r="AF2408" s="28" t="n">
        <x:f>W2408*AA2408</x:f>
        <x:v>-181.07999999999998</x:v>
      </x:c>
      <x:c r="AG2408" s="28" t="n">
        <x:f>AE2408-AF2408</x:f>
        <x:v>-47.879999999999995</x:v>
      </x:c>
      <x:c r="AH2408" s="20" t="str">
        <x:f>IF(AE2408&gt;0,AG2408/AE2408,"")</x:f>
      </x:c>
      <x:c r="AI2408" s="28" t="n">
        <x:v>101108.39</x:v>
      </x:c>
      <x:c r="AJ2408" s="28"/>
      <x:c r="AK2408"/>
      <x:c r="AL2408" t="str">
        <x:v>Devuelto</x:v>
      </x:c>
      <x:c r="AM2408" t="str">
        <x:f>IF(W2408&lt;0,"Devuelto",AL2408)</x:f>
        <x:v>Devuelto</x:v>
      </x:c>
      <x:c r="AN2408" t="str">
        <x:v>Efectivo</x:v>
      </x:c>
      <x:c r="AO2408" s="29" t="str">
        <x:v>Sin observación</x:v>
      </x:c>
      <x:c r="AP2408" t="str">
        <x:f>IF(D2408="","No","Sí")</x:f>
        <x:v>Sí</x:v>
      </x:c>
    </x:row>
    <x:row r="2409">
      <x:c r="A2409" t="n">
        <x:v>2409</x:v>
      </x:c>
      <x:c r="B2409" t="str">
        <x:v>VT0011435</x:v>
      </x:c>
      <x:c r="C2409" t="str">
        <x:v>46091</x:v>
      </x:c>
      <x:c r="D2409" s="27" t="n">
        <x:v>46091</x:v>
      </x:c>
      <x:c r="E2409" t="n">
        <x:f>IF(D2409="","",YEAR(D2409))</x:f>
        <x:v>2026</x:v>
      </x:c>
      <x:c r="F2409" t="n">
        <x:f>IF(D2409="","",MONTH(D2409))</x:f>
        <x:v>3</x:v>
      </x:c>
      <x:c r="G2409" t="str">
        <x:f>IF(D2409="","Fecha no disponible",TEXT(D2409,"mmmm"))</x:f>
        <x:v>March</x:v>
      </x:c>
      <x:c r="H2409" t="str">
        <x:f>IF(D2409="","Fecha no disponible",TEXT(D2409,"yyyy-mm"))</x:f>
        <x:v>2026-03</x:v>
      </x:c>
      <x:c r="I2409" t="str">
        <x:f>IF(D2409="","Fecha no disponible","T"&amp;ROUNDUP(MONTH(D2409)/3,0))</x:f>
        <x:v>T1</x:v>
      </x:c>
      <x:c r="J2409" t="str">
        <x:v>T020</x:v>
      </x:c>
      <x:c r="K2409" t="str">
        <x:v>Tienda Sucre 4</x:v>
      </x:c>
      <x:c r="L2409" t="str">
        <x:v>Mall</x:v>
      </x:c>
      <x:c r="M2409" t="str">
        <x:v>Sucre</x:v>
      </x:c>
      <x:c r="N2409" t="str">
        <x:f>IFERROR(VLOOKUP(M2409,'Mapeos'!$A$4:$B$30,2,FALSE),M2409)</x:f>
        <x:v>Sucre</x:v>
      </x:c>
      <x:c r="O2409" t="str">
        <x:v>C00194</x:v>
      </x:c>
      <x:c r="P2409" t="str">
        <x:v>Frecuente</x:v>
      </x:c>
      <x:c r="Q2409" t="str">
        <x:v>P0024</x:v>
      </x:c>
      <x:c r="R2409" t="str">
        <x:v>Cuidado Personal</x:v>
      </x:c>
      <x:c r="S2409" t="str">
        <x:v>Marca A</x:v>
      </x:c>
      <x:c r="T2409" t="str">
        <x:v>Tienda</x:v>
      </x:c>
      <x:c r="U2409" t="str">
        <x:f>IFERROR(VLOOKUP(T2409,'Mapeos'!$D$4:$E$25,2,FALSE),T2409)</x:f>
        <x:v>Tienda</x:v>
      </x:c>
      <x:c r="V2409" t="str">
        <x:v>V026</x:v>
      </x:c>
      <x:c r="W2409" t="n">
        <x:v>2</x:v>
      </x:c>
      <x:c r="X2409" s="28" t="n">
        <x:v>37.85</x:v>
      </x:c>
      <x:c r="Y2409" s="20" t="n">
        <x:v>0</x:v>
      </x:c>
      <x:c r="Z2409" s="20" t="n">
        <x:f>IF(Y2409&gt;1,Y2409/100,Y2409)</x:f>
        <x:v>0</x:v>
      </x:c>
      <x:c r="AA2409" s="28" t="n">
        <x:v>20.9</x:v>
      </x:c>
      <x:c r="AB2409" s="28" t="n">
        <x:v>75.7</x:v>
      </x:c>
      <x:c r="AC2409" s="28" t="str">
        <x:v>BOB</x:v>
      </x:c>
      <x:c r="AD2409" s="28" t="n">
        <x:f>IF(AC2409="USD",AB2409*'Parametros'!$B$4,AB2409)</x:f>
        <x:v>75.7</x:v>
      </x:c>
      <x:c r="AE2409" s="28" t="n">
        <x:f>W2409*X2409*(1-Z2409)</x:f>
        <x:v>75.7</x:v>
      </x:c>
      <x:c r="AF2409" s="28" t="n">
        <x:f>W2409*AA2409</x:f>
        <x:v>41.8</x:v>
      </x:c>
      <x:c r="AG2409" s="28" t="n">
        <x:f>AE2409-AF2409</x:f>
        <x:v>33.900000000000006</x:v>
      </x:c>
      <x:c r="AH2409" s="20" t="n">
        <x:f>IF(AE2409&gt;0,AG2409/AE2409,"")</x:f>
        <x:v>0.44782034346103045</x:v>
      </x:c>
      <x:c r="AI2409" s="28" t="n">
        <x:v>141560.28</x:v>
      </x:c>
      <x:c r="AJ2409" s="28"/>
      <x:c r="AK2409"/>
      <x:c r="AL2409" t="str">
        <x:v>Completado</x:v>
      </x:c>
      <x:c r="AM2409" t="str">
        <x:f>IF(W2409&lt;0,"Devuelto",AL2409)</x:f>
        <x:v>Completado</x:v>
      </x:c>
      <x:c r="AN2409" t="str">
        <x:v>Tarjeta</x:v>
      </x:c>
      <x:c r="AO2409" s="29" t="str">
        <x:v>Sin observación</x:v>
      </x:c>
      <x:c r="AP2409" t="str">
        <x:f>IF(D2409="","No","Sí")</x:f>
        <x:v>Sí</x:v>
      </x:c>
    </x:row>
    <x:row r="2410">
      <x:c r="A2410" t="n">
        <x:v>2410</x:v>
      </x:c>
      <x:c r="B2410" t="str">
        <x:v>VT0011440</x:v>
      </x:c>
      <x:c r="C2410" t="str">
        <x:v>45382</x:v>
      </x:c>
      <x:c r="D2410" s="27" t="n">
        <x:v>45382</x:v>
      </x:c>
      <x:c r="E2410" t="n">
        <x:f>IF(D2410="","",YEAR(D2410))</x:f>
        <x:v>2024</x:v>
      </x:c>
      <x:c r="F2410" t="n">
        <x:f>IF(D2410="","",MONTH(D2410))</x:f>
        <x:v>3</x:v>
      </x:c>
      <x:c r="G2410" t="str">
        <x:f>IF(D2410="","Fecha no disponible",TEXT(D2410,"mmmm"))</x:f>
        <x:v>March</x:v>
      </x:c>
      <x:c r="H2410" t="str">
        <x:f>IF(D2410="","Fecha no disponible",TEXT(D2410,"yyyy-mm"))</x:f>
        <x:v>2024-03</x:v>
      </x:c>
      <x:c r="I2410" t="str">
        <x:f>IF(D2410="","Fecha no disponible","T"&amp;ROUNDUP(MONTH(D2410)/3,0))</x:f>
        <x:v>T1</x:v>
      </x:c>
      <x:c r="J2410" t="str">
        <x:v>T008</x:v>
      </x:c>
      <x:c r="K2410" t="str">
        <x:v>Tienda Santa Cruz 4</x:v>
      </x:c>
      <x:c r="L2410" t="str">
        <x:v>Barrio</x:v>
      </x:c>
      <x:c r="M2410" t="str">
        <x:v>Santa Cruz</x:v>
      </x:c>
      <x:c r="N2410" t="str">
        <x:f>IFERROR(VLOOKUP(M2410,'Mapeos'!$A$4:$B$30,2,FALSE),M2410)</x:f>
        <x:v>Santa Cruz</x:v>
      </x:c>
      <x:c r="O2410" t="str">
        <x:v>C01052</x:v>
      </x:c>
      <x:c r="P2410" t="str">
        <x:v>Premium</x:v>
      </x:c>
      <x:c r="Q2410" t="str">
        <x:v>P0119</x:v>
      </x:c>
      <x:c r="R2410" t="str">
        <x:v>Hogar</x:v>
      </x:c>
      <x:c r="S2410" t="str">
        <x:v>Marca D</x:v>
      </x:c>
      <x:c r="T2410" t="str">
        <x:v>E-commerce</x:v>
      </x:c>
      <x:c r="U2410" t="str">
        <x:f>IFERROR(VLOOKUP(T2410,'Mapeos'!$D$4:$E$25,2,FALSE),T2410)</x:f>
        <x:v>E-commerce</x:v>
      </x:c>
      <x:c r="V2410" t="str">
        <x:v>V035</x:v>
      </x:c>
      <x:c r="W2410" t="n">
        <x:v>1</x:v>
      </x:c>
      <x:c r="X2410" s="28" t="n">
        <x:v>356.54</x:v>
      </x:c>
      <x:c r="Y2410" s="20" t="n">
        <x:v>0</x:v>
      </x:c>
      <x:c r="Z2410" s="20" t="n">
        <x:f>IF(Y2410&gt;1,Y2410/100,Y2410)</x:f>
        <x:v>0</x:v>
      </x:c>
      <x:c r="AA2410" s="28" t="n">
        <x:v>226.47</x:v>
      </x:c>
      <x:c r="AB2410" s="28" t="n">
        <x:v>356.54</x:v>
      </x:c>
      <x:c r="AC2410" s="28" t="str">
        <x:v>BOB</x:v>
      </x:c>
      <x:c r="AD2410" s="28" t="n">
        <x:f>IF(AC2410="USD",AB2410*'Parametros'!$B$4,AB2410)</x:f>
        <x:v>356.54</x:v>
      </x:c>
      <x:c r="AE2410" s="28" t="n">
        <x:f>W2410*X2410*(1-Z2410)</x:f>
        <x:v>356.54</x:v>
      </x:c>
      <x:c r="AF2410" s="28" t="n">
        <x:f>W2410*AA2410</x:f>
        <x:v>226.47</x:v>
      </x:c>
      <x:c r="AG2410" s="28" t="n">
        <x:f>AE2410-AF2410</x:f>
        <x:v>130.07000000000002</x:v>
      </x:c>
      <x:c r="AH2410" s="20" t="n">
        <x:f>IF(AE2410&gt;0,AG2410/AE2410,"")</x:f>
        <x:v>0.36481180232232013</x:v>
      </x:c>
      <x:c r="AI2410" s="28" t="n">
        <x:v>70341.59</x:v>
      </x:c>
      <x:c r="AJ2410" s="28"/>
      <x:c r="AK2410"/>
      <x:c r="AL2410" t="str">
        <x:v>Completado</x:v>
      </x:c>
      <x:c r="AM2410" t="str">
        <x:f>IF(W2410&lt;0,"Devuelto",AL2410)</x:f>
        <x:v>Completado</x:v>
      </x:c>
      <x:c r="AN2410" t="str">
        <x:v>Tarjeta</x:v>
      </x:c>
      <x:c r="AO2410" s="29" t="str">
        <x:v>Sin observación</x:v>
      </x:c>
      <x:c r="AP2410" t="str">
        <x:f>IF(D2410="","No","Sí")</x:f>
        <x:v>Sí</x:v>
      </x:c>
    </x:row>
    <x:row r="2411">
      <x:c r="A2411" t="n">
        <x:v>2411</x:v>
      </x:c>
      <x:c r="B2411" t="str">
        <x:v>VT0011445</x:v>
      </x:c>
      <x:c r="C2411" t="str">
        <x:v>46068</x:v>
      </x:c>
      <x:c r="D2411" s="27" t="n">
        <x:v>46068</x:v>
      </x:c>
      <x:c r="E2411" t="n">
        <x:f>IF(D2411="","",YEAR(D2411))</x:f>
        <x:v>2026</x:v>
      </x:c>
      <x:c r="F2411" t="n">
        <x:f>IF(D2411="","",MONTH(D2411))</x:f>
        <x:v>2</x:v>
      </x:c>
      <x:c r="G2411" t="str">
        <x:f>IF(D2411="","Fecha no disponible",TEXT(D2411,"mmmm"))</x:f>
        <x:v>February</x:v>
      </x:c>
      <x:c r="H2411" t="str">
        <x:f>IF(D2411="","Fecha no disponible",TEXT(D2411,"yyyy-mm"))</x:f>
        <x:v>2026-02</x:v>
      </x:c>
      <x:c r="I2411" t="str">
        <x:f>IF(D2411="","Fecha no disponible","T"&amp;ROUNDUP(MONTH(D2411)/3,0))</x:f>
        <x:v>T1</x:v>
      </x:c>
      <x:c r="J2411" t="str">
        <x:v>T004</x:v>
      </x:c>
      <x:c r="K2411" t="str">
        <x:v>Tienda La Paz 4</x:v>
      </x:c>
      <x:c r="L2411" t="str">
        <x:v>Centro</x:v>
      </x:c>
      <x:c r="M2411" t="str">
        <x:v>La Paz</x:v>
      </x:c>
      <x:c r="N2411" t="str">
        <x:f>IFERROR(VLOOKUP(M2411,'Mapeos'!$A$4:$B$30,2,FALSE),M2411)</x:f>
        <x:v>La Paz</x:v>
      </x:c>
      <x:c r="O2411" t="str">
        <x:v>C00621</x:v>
      </x:c>
      <x:c r="P2411" t="str">
        <x:v>Empresa</x:v>
      </x:c>
      <x:c r="Q2411" t="str">
        <x:v>P0126</x:v>
      </x:c>
      <x:c r="R2411" t="str">
        <x:v>Alimentos</x:v>
      </x:c>
      <x:c r="S2411" t="str">
        <x:v>Marca C</x:v>
      </x:c>
      <x:c r="T2411" t="str">
        <x:v>Marketplace</x:v>
      </x:c>
      <x:c r="U2411" t="str">
        <x:f>IFERROR(VLOOKUP(T2411,'Mapeos'!$D$4:$E$25,2,FALSE),T2411)</x:f>
        <x:v>Marketplace</x:v>
      </x:c>
      <x:c r="V2411" t="str">
        <x:v>V037</x:v>
      </x:c>
      <x:c r="W2411" t="n">
        <x:v>1</x:v>
      </x:c>
      <x:c r="X2411" s="28" t="n">
        <x:v>29.45</x:v>
      </x:c>
      <x:c r="Y2411" s="20" t="n">
        <x:v>0.15</x:v>
      </x:c>
      <x:c r="Z2411" s="20" t="n">
        <x:f>IF(Y2411&gt;1,Y2411/100,Y2411)</x:f>
        <x:v>0.15</x:v>
      </x:c>
      <x:c r="AA2411" s="28" t="n">
        <x:v>17.79</x:v>
      </x:c>
      <x:c r="AB2411" s="28" t="n">
        <x:v>25.03</x:v>
      </x:c>
      <x:c r="AC2411" s="28" t="str">
        <x:v>BOB</x:v>
      </x:c>
      <x:c r="AD2411" s="28" t="n">
        <x:f>IF(AC2411="USD",AB2411*'Parametros'!$B$4,AB2411)</x:f>
        <x:v>25.03</x:v>
      </x:c>
      <x:c r="AE2411" s="28" t="n">
        <x:f>W2411*X2411*(1-Z2411)</x:f>
        <x:v>25.0325</x:v>
      </x:c>
      <x:c r="AF2411" s="28" t="n">
        <x:f>W2411*AA2411</x:f>
        <x:v>17.79</x:v>
      </x:c>
      <x:c r="AG2411" s="28" t="n">
        <x:f>AE2411-AF2411</x:f>
        <x:v>7.2425</x:v>
      </x:c>
      <x:c r="AH2411" s="20" t="n">
        <x:f>IF(AE2411&gt;0,AG2411/AE2411,"")</x:f>
        <x:v>0.28932387895735545</x:v>
      </x:c>
      <x:c r="AI2411" s="28" t="n">
        <x:v>75405.06</x:v>
      </x:c>
      <x:c r="AJ2411" s="28"/>
      <x:c r="AK2411"/>
      <x:c r="AL2411" t="str">
        <x:v>Completado</x:v>
      </x:c>
      <x:c r="AM2411" t="str">
        <x:f>IF(W2411&lt;0,"Devuelto",AL2411)</x:f>
        <x:v>Completado</x:v>
      </x:c>
      <x:c r="AN2411" t="str">
        <x:v>Transferencia</x:v>
      </x:c>
      <x:c r="AO2411" s="29" t="str">
        <x:v>Sin observación</x:v>
      </x:c>
      <x:c r="AP2411" t="str">
        <x:f>IF(D2411="","No","Sí")</x:f>
        <x:v>Sí</x:v>
      </x:c>
    </x:row>
    <x:row r="2412">
      <x:c r="A2412" t="n">
        <x:v>2412</x:v>
      </x:c>
      <x:c r="B2412" t="str">
        <x:v>VT0011450</x:v>
      </x:c>
      <x:c r="C2412" t="str">
        <x:v>46010</x:v>
      </x:c>
      <x:c r="D2412" s="27" t="n">
        <x:v>46010</x:v>
      </x:c>
      <x:c r="E2412" t="n">
        <x:f>IF(D2412="","",YEAR(D2412))</x:f>
        <x:v>2025</x:v>
      </x:c>
      <x:c r="F2412" t="n">
        <x:f>IF(D2412="","",MONTH(D2412))</x:f>
        <x:v>12</x:v>
      </x:c>
      <x:c r="G2412" t="str">
        <x:f>IF(D2412="","Fecha no disponible",TEXT(D2412,"mmmm"))</x:f>
        <x:v>December</x:v>
      </x:c>
      <x:c r="H2412" t="str">
        <x:f>IF(D2412="","Fecha no disponible",TEXT(D2412,"yyyy-mm"))</x:f>
        <x:v>2025-12</x:v>
      </x:c>
      <x:c r="I2412" t="str">
        <x:f>IF(D2412="","Fecha no disponible","T"&amp;ROUNDUP(MONTH(D2412)/3,0))</x:f>
        <x:v>T4</x:v>
      </x:c>
      <x:c r="J2412" t="str">
        <x:v>T017</x:v>
      </x:c>
      <x:c r="K2412" t="str">
        <x:v>Tienda Sucre 1</x:v>
      </x:c>
      <x:c r="L2412" t="str">
        <x:v>Centro</x:v>
      </x:c>
      <x:c r="M2412" t="str">
        <x:v>Sucre</x:v>
      </x:c>
      <x:c r="N2412" t="str">
        <x:f>IFERROR(VLOOKUP(M2412,'Mapeos'!$A$4:$B$30,2,FALSE),M2412)</x:f>
        <x:v>Sucre</x:v>
      </x:c>
      <x:c r="O2412" t="str">
        <x:v>C00176</x:v>
      </x:c>
      <x:c r="P2412" t="str">
        <x:v>Premium</x:v>
      </x:c>
      <x:c r="Q2412" t="str">
        <x:v>P0042</x:v>
      </x:c>
      <x:c r="R2412" t="str">
        <x:v>Electrónica</x:v>
      </x:c>
      <x:c r="S2412" t="str">
        <x:v>Marca B</x:v>
      </x:c>
      <x:c r="T2412" t="str">
        <x:v>Marketplace</x:v>
      </x:c>
      <x:c r="U2412" t="str">
        <x:f>IFERROR(VLOOKUP(T2412,'Mapeos'!$D$4:$E$25,2,FALSE),T2412)</x:f>
        <x:v>Marketplace</x:v>
      </x:c>
      <x:c r="V2412" t="str">
        <x:v>V004</x:v>
      </x:c>
      <x:c r="W2412" t="n">
        <x:v>2</x:v>
      </x:c>
      <x:c r="X2412" s="28" t="n">
        <x:v>461.63</x:v>
      </x:c>
      <x:c r="Y2412" s="20" t="n">
        <x:v>0.1</x:v>
      </x:c>
      <x:c r="Z2412" s="20" t="n">
        <x:f>IF(Y2412&gt;1,Y2412/100,Y2412)</x:f>
        <x:v>0.1</x:v>
      </x:c>
      <x:c r="AA2412" s="28" t="n">
        <x:v>283.66</x:v>
      </x:c>
      <x:c r="AB2412" s="28" t="n">
        <x:v>830.93</x:v>
      </x:c>
      <x:c r="AC2412" s="28" t="str">
        <x:v>BOB</x:v>
      </x:c>
      <x:c r="AD2412" s="28" t="n">
        <x:f>IF(AC2412="USD",AB2412*'Parametros'!$B$4,AB2412)</x:f>
        <x:v>830.93</x:v>
      </x:c>
      <x:c r="AE2412" s="28" t="n">
        <x:f>W2412*X2412*(1-Z2412)</x:f>
        <x:v>830.934</x:v>
      </x:c>
      <x:c r="AF2412" s="28" t="n">
        <x:f>W2412*AA2412</x:f>
        <x:v>567.32</x:v>
      </x:c>
      <x:c r="AG2412" s="28" t="n">
        <x:f>AE2412-AF2412</x:f>
        <x:v>263.6139999999999</x:v>
      </x:c>
      <x:c r="AH2412" s="20" t="n">
        <x:f>IF(AE2412&gt;0,AG2412/AE2412,"")</x:f>
        <x:v>0.3172502268531555</x:v>
      </x:c>
      <x:c r="AI2412" s="28" t="n">
        <x:v>90423.6</x:v>
      </x:c>
      <x:c r="AJ2412" s="28"/>
      <x:c r="AK2412"/>
      <x:c r="AL2412" t="str">
        <x:v>Completado</x:v>
      </x:c>
      <x:c r="AM2412" t="str">
        <x:f>IF(W2412&lt;0,"Devuelto",AL2412)</x:f>
        <x:v>Completado</x:v>
      </x:c>
      <x:c r="AN2412" t="str">
        <x:v>Efectivo</x:v>
      </x:c>
      <x:c r="AO2412" s="29" t="str">
        <x:v>Sin observación</x:v>
      </x:c>
      <x:c r="AP2412" t="str">
        <x:f>IF(D2412="","No","Sí")</x:f>
        <x:v>Sí</x:v>
      </x:c>
    </x:row>
    <x:row r="2413">
      <x:c r="A2413" t="n">
        <x:v>2413</x:v>
      </x:c>
      <x:c r="B2413" t="str">
        <x:v>VT0011454</x:v>
      </x:c>
      <x:c r="C2413" t="str">
        <x:v>45451</x:v>
      </x:c>
      <x:c r="D2413" s="27" t="n">
        <x:v>45451</x:v>
      </x:c>
      <x:c r="E2413" t="n">
        <x:f>IF(D2413="","",YEAR(D2413))</x:f>
        <x:v>2024</x:v>
      </x:c>
      <x:c r="F2413" t="n">
        <x:f>IF(D2413="","",MONTH(D2413))</x:f>
        <x:v>6</x:v>
      </x:c>
      <x:c r="G2413" t="str">
        <x:f>IF(D2413="","Fecha no disponible",TEXT(D2413,"mmmm"))</x:f>
        <x:v>June</x:v>
      </x:c>
      <x:c r="H2413" t="str">
        <x:f>IF(D2413="","Fecha no disponible",TEXT(D2413,"yyyy-mm"))</x:f>
        <x:v>2024-06</x:v>
      </x:c>
      <x:c r="I2413" t="str">
        <x:f>IF(D2413="","Fecha no disponible","T"&amp;ROUNDUP(MONTH(D2413)/3,0))</x:f>
        <x:v>T2</x:v>
      </x:c>
      <x:c r="J2413" t="str">
        <x:v>T005</x:v>
      </x:c>
      <x:c r="K2413" t="str">
        <x:v>Tienda Santa Cruz 1</x:v>
      </x:c>
      <x:c r="L2413" t="str">
        <x:v>Centro</x:v>
      </x:c>
      <x:c r="M2413" t="str">
        <x:v>Santa Cruz</x:v>
      </x:c>
      <x:c r="N2413" t="str">
        <x:f>IFERROR(VLOOKUP(M2413,'Mapeos'!$A$4:$B$30,2,FALSE),M2413)</x:f>
        <x:v>Santa Cruz</x:v>
      </x:c>
      <x:c r="O2413" t="str">
        <x:v>C01251</x:v>
      </x:c>
      <x:c r="P2413" t="str">
        <x:v>Premium</x:v>
      </x:c>
      <x:c r="Q2413" t="str">
        <x:v>P0108</x:v>
      </x:c>
      <x:c r="R2413" t="str">
        <x:v>Alimentos</x:v>
      </x:c>
      <x:c r="S2413" t="str">
        <x:v>Marca C</x:v>
      </x:c>
      <x:c r="T2413" t="str">
        <x:v>Tienda</x:v>
      </x:c>
      <x:c r="U2413" t="str">
        <x:f>IFERROR(VLOOKUP(T2413,'Mapeos'!$D$4:$E$25,2,FALSE),T2413)</x:f>
        <x:v>Tienda</x:v>
      </x:c>
      <x:c r="V2413" t="str">
        <x:v>V023</x:v>
      </x:c>
      <x:c r="W2413" t="n">
        <x:v>1</x:v>
      </x:c>
      <x:c r="X2413" s="28" t="n">
        <x:v>39.41</x:v>
      </x:c>
      <x:c r="Y2413" s="20" t="n">
        <x:v>0.05</x:v>
      </x:c>
      <x:c r="Z2413" s="20" t="n">
        <x:f>IF(Y2413&gt;1,Y2413/100,Y2413)</x:f>
        <x:v>0.05</x:v>
      </x:c>
      <x:c r="AA2413" s="28" t="n">
        <x:v>29.22</x:v>
      </x:c>
      <x:c r="AB2413" s="28" t="n">
        <x:v>37.44</x:v>
      </x:c>
      <x:c r="AC2413" s="28" t="str">
        <x:v>BOB</x:v>
      </x:c>
      <x:c r="AD2413" s="28" t="n">
        <x:f>IF(AC2413="USD",AB2413*'Parametros'!$B$4,AB2413)</x:f>
        <x:v>37.44</x:v>
      </x:c>
      <x:c r="AE2413" s="28" t="n">
        <x:f>W2413*X2413*(1-Z2413)</x:f>
        <x:v>37.439499999999995</x:v>
      </x:c>
      <x:c r="AF2413" s="28" t="n">
        <x:f>W2413*AA2413</x:f>
        <x:v>29.22</x:v>
      </x:c>
      <x:c r="AG2413" s="28" t="n">
        <x:f>AE2413-AF2413</x:f>
        <x:v>8.219499999999996</x:v>
      </x:c>
      <x:c r="AH2413" s="20" t="n">
        <x:f>IF(AE2413&gt;0,AG2413/AE2413,"")</x:f>
        <x:v>0.219540859252928</x:v>
      </x:c>
      <x:c r="AI2413" s="28" t="n">
        <x:v>148321.88</x:v>
      </x:c>
      <x:c r="AJ2413" s="28"/>
      <x:c r="AK2413"/>
      <x:c r="AL2413" t="str">
        <x:v>Completado</x:v>
      </x:c>
      <x:c r="AM2413" t="str">
        <x:f>IF(W2413&lt;0,"Devuelto",AL2413)</x:f>
        <x:v>Completado</x:v>
      </x:c>
      <x:c r="AN2413" t="str">
        <x:v>Tarjeta</x:v>
      </x:c>
      <x:c r="AO2413" s="29" t="str">
        <x:v>Sin observación</x:v>
      </x:c>
      <x:c r="AP2413" t="str">
        <x:f>IF(D2413="","No","Sí")</x:f>
        <x:v>Sí</x:v>
      </x:c>
    </x:row>
    <x:row r="2414">
      <x:c r="A2414" t="n">
        <x:v>2414</x:v>
      </x:c>
      <x:c r="B2414" t="str">
        <x:v>VT0011459</x:v>
      </x:c>
      <x:c r="C2414" t="str">
        <x:v>46083</x:v>
      </x:c>
      <x:c r="D2414" s="27" t="n">
        <x:v>46083</x:v>
      </x:c>
      <x:c r="E2414" t="n">
        <x:f>IF(D2414="","",YEAR(D2414))</x:f>
        <x:v>2026</x:v>
      </x:c>
      <x:c r="F2414" t="n">
        <x:f>IF(D2414="","",MONTH(D2414))</x:f>
        <x:v>3</x:v>
      </x:c>
      <x:c r="G2414" t="str">
        <x:f>IF(D2414="","Fecha no disponible",TEXT(D2414,"mmmm"))</x:f>
        <x:v>March</x:v>
      </x:c>
      <x:c r="H2414" t="str">
        <x:f>IF(D2414="","Fecha no disponible",TEXT(D2414,"yyyy-mm"))</x:f>
        <x:v>2026-03</x:v>
      </x:c>
      <x:c r="I2414" t="str">
        <x:f>IF(D2414="","Fecha no disponible","T"&amp;ROUNDUP(MONTH(D2414)/3,0))</x:f>
        <x:v>T1</x:v>
      </x:c>
      <x:c r="J2414" t="str">
        <x:v>T005</x:v>
      </x:c>
      <x:c r="K2414" t="str">
        <x:v>Tienda Santa Cruz 1</x:v>
      </x:c>
      <x:c r="L2414" t="str">
        <x:v>Centro</x:v>
      </x:c>
      <x:c r="M2414" t="str">
        <x:v>Santa Cruz</x:v>
      </x:c>
      <x:c r="N2414" t="str">
        <x:f>IFERROR(VLOOKUP(M2414,'Mapeos'!$A$4:$B$30,2,FALSE),M2414)</x:f>
        <x:v>Santa Cruz</x:v>
      </x:c>
      <x:c r="O2414" t="str">
        <x:v>C00345</x:v>
      </x:c>
      <x:c r="P2414" t="str">
        <x:v>Empresa</x:v>
      </x:c>
      <x:c r="Q2414" t="str">
        <x:v>P0049</x:v>
      </x:c>
      <x:c r="R2414" t="str">
        <x:v>Deportes</x:v>
      </x:c>
      <x:c r="S2414" t="str">
        <x:v>Marca D</x:v>
      </x:c>
      <x:c r="T2414" t="str">
        <x:v>Tienda</x:v>
      </x:c>
      <x:c r="U2414" t="str">
        <x:f>IFERROR(VLOOKUP(T2414,'Mapeos'!$D$4:$E$25,2,FALSE),T2414)</x:f>
        <x:v>Tienda</x:v>
      </x:c>
      <x:c r="V2414" t="str">
        <x:v>V004</x:v>
      </x:c>
      <x:c r="W2414" t="n">
        <x:v>-1</x:v>
      </x:c>
      <x:c r="X2414" s="28" t="n">
        <x:v>242.7</x:v>
      </x:c>
      <x:c r="Y2414" s="20" t="n">
        <x:v>0</x:v>
      </x:c>
      <x:c r="Z2414" s="20" t="n">
        <x:f>IF(Y2414&gt;1,Y2414/100,Y2414)</x:f>
        <x:v>0</x:v>
      </x:c>
      <x:c r="AA2414" s="28" t="n">
        <x:v>174.23</x:v>
      </x:c>
      <x:c r="AB2414" s="28" t="n">
        <x:v>-242.7</x:v>
      </x:c>
      <x:c r="AC2414" s="28" t="str">
        <x:v>BOB</x:v>
      </x:c>
      <x:c r="AD2414" s="28" t="n">
        <x:f>IF(AC2414="USD",AB2414*'Parametros'!$B$4,AB2414)</x:f>
        <x:v>-242.7</x:v>
      </x:c>
      <x:c r="AE2414" s="28" t="n">
        <x:f>W2414*X2414*(1-Z2414)</x:f>
        <x:v>-242.7</x:v>
      </x:c>
      <x:c r="AF2414" s="28" t="n">
        <x:f>W2414*AA2414</x:f>
        <x:v>-174.23</x:v>
      </x:c>
      <x:c r="AG2414" s="28" t="n">
        <x:f>AE2414-AF2414</x:f>
        <x:v>-68.47</x:v>
      </x:c>
      <x:c r="AH2414" s="20" t="str">
        <x:f>IF(AE2414&gt;0,AG2414/AE2414,"")</x:f>
      </x:c>
      <x:c r="AI2414" s="28" t="n">
        <x:v>120795.65</x:v>
      </x:c>
      <x:c r="AJ2414" s="28"/>
      <x:c r="AK2414"/>
      <x:c r="AL2414" t="str">
        <x:v>Devuelto</x:v>
      </x:c>
      <x:c r="AM2414" t="str">
        <x:f>IF(W2414&lt;0,"Devuelto",AL2414)</x:f>
        <x:v>Devuelto</x:v>
      </x:c>
      <x:c r="AN2414" t="str">
        <x:v>Efectivo</x:v>
      </x:c>
      <x:c r="AO2414" s="29" t="str">
        <x:v>Sin observación</x:v>
      </x:c>
      <x:c r="AP2414" t="str">
        <x:f>IF(D2414="","No","Sí")</x:f>
        <x:v>Sí</x:v>
      </x:c>
    </x:row>
    <x:row r="2415">
      <x:c r="A2415" t="n">
        <x:v>2415</x:v>
      </x:c>
      <x:c r="B2415" t="str">
        <x:v>VT0011464</x:v>
      </x:c>
      <x:c r="C2415" t="str">
        <x:v>45403</x:v>
      </x:c>
      <x:c r="D2415" s="27" t="n">
        <x:v>45403</x:v>
      </x:c>
      <x:c r="E2415" t="n">
        <x:f>IF(D2415="","",YEAR(D2415))</x:f>
        <x:v>2024</x:v>
      </x:c>
      <x:c r="F2415" t="n">
        <x:f>IF(D2415="","",MONTH(D2415))</x:f>
        <x:v>4</x:v>
      </x:c>
      <x:c r="G2415" t="str">
        <x:f>IF(D2415="","Fecha no disponible",TEXT(D2415,"mmmm"))</x:f>
        <x:v>April</x:v>
      </x:c>
      <x:c r="H2415" t="str">
        <x:f>IF(D2415="","Fecha no disponible",TEXT(D2415,"yyyy-mm"))</x:f>
        <x:v>2024-04</x:v>
      </x:c>
      <x:c r="I2415" t="str">
        <x:f>IF(D2415="","Fecha no disponible","T"&amp;ROUNDUP(MONTH(D2415)/3,0))</x:f>
        <x:v>T2</x:v>
      </x:c>
      <x:c r="J2415" t="str">
        <x:v>T003</x:v>
      </x:c>
      <x:c r="K2415" t="str">
        <x:v>Tienda La Paz 3</x:v>
      </x:c>
      <x:c r="L2415" t="str">
        <x:v>Barrio</x:v>
      </x:c>
      <x:c r="M2415" t="str">
        <x:v>La Paz</x:v>
      </x:c>
      <x:c r="N2415" t="str">
        <x:f>IFERROR(VLOOKUP(M2415,'Mapeos'!$A$4:$B$30,2,FALSE),M2415)</x:f>
        <x:v>La Paz</x:v>
      </x:c>
      <x:c r="O2415" t="str">
        <x:v>C00246</x:v>
      </x:c>
      <x:c r="P2415" t="str">
        <x:v>Premium</x:v>
      </x:c>
      <x:c r="Q2415" t="str">
        <x:v>P0075</x:v>
      </x:c>
      <x:c r="R2415" t="str">
        <x:v>Alimentos</x:v>
      </x:c>
      <x:c r="S2415" t="str">
        <x:v>Marca B</x:v>
      </x:c>
      <x:c r="T2415" t="str">
        <x:v>Tienda</x:v>
      </x:c>
      <x:c r="U2415" t="str">
        <x:f>IFERROR(VLOOKUP(T2415,'Mapeos'!$D$4:$E$25,2,FALSE),T2415)</x:f>
        <x:v>Tienda</x:v>
      </x:c>
      <x:c r="V2415" t="str">
        <x:v>V010</x:v>
      </x:c>
      <x:c r="W2415" t="n">
        <x:v>2</x:v>
      </x:c>
      <x:c r="X2415" s="28" t="n">
        <x:v>42.75</x:v>
      </x:c>
      <x:c r="Y2415" s="20" t="n">
        <x:v>0</x:v>
      </x:c>
      <x:c r="Z2415" s="20" t="n">
        <x:f>IF(Y2415&gt;1,Y2415/100,Y2415)</x:f>
        <x:v>0</x:v>
      </x:c>
      <x:c r="AA2415" s="28" t="n">
        <x:v>33.72</x:v>
      </x:c>
      <x:c r="AB2415" s="28" t="n">
        <x:v>85.5</x:v>
      </x:c>
      <x:c r="AC2415" s="28" t="str">
        <x:v>BOB</x:v>
      </x:c>
      <x:c r="AD2415" s="28" t="n">
        <x:f>IF(AC2415="USD",AB2415*'Parametros'!$B$4,AB2415)</x:f>
        <x:v>85.5</x:v>
      </x:c>
      <x:c r="AE2415" s="28" t="n">
        <x:f>W2415*X2415*(1-Z2415)</x:f>
        <x:v>85.5</x:v>
      </x:c>
      <x:c r="AF2415" s="28" t="n">
        <x:f>W2415*AA2415</x:f>
        <x:v>67.44</x:v>
      </x:c>
      <x:c r="AG2415" s="28" t="n">
        <x:f>AE2415-AF2415</x:f>
        <x:v>18.060000000000002</x:v>
      </x:c>
      <x:c r="AH2415" s="20" t="n">
        <x:f>IF(AE2415&gt;0,AG2415/AE2415,"")</x:f>
        <x:v>0.21122807017543863</x:v>
      </x:c>
      <x:c r="AI2415" s="28" t="n">
        <x:v>193849.26</x:v>
      </x:c>
      <x:c r="AJ2415" s="28"/>
      <x:c r="AK2415"/>
      <x:c r="AL2415" t="str">
        <x:v>Completado</x:v>
      </x:c>
      <x:c r="AM2415" t="str">
        <x:f>IF(W2415&lt;0,"Devuelto",AL2415)</x:f>
        <x:v>Completado</x:v>
      </x:c>
      <x:c r="AN2415" t="str">
        <x:v>QR</x:v>
      </x:c>
      <x:c r="AO2415" s="29" t="str">
        <x:v>Sin observación</x:v>
      </x:c>
      <x:c r="AP2415" t="str">
        <x:f>IF(D2415="","No","Sí")</x:f>
        <x:v>Sí</x:v>
      </x:c>
    </x:row>
    <x:row r="2416">
      <x:c r="A2416" t="n">
        <x:v>2416</x:v>
      </x:c>
      <x:c r="B2416" t="str">
        <x:v>VT0011469</x:v>
      </x:c>
      <x:c r="C2416" t="str">
        <x:v>46058</x:v>
      </x:c>
      <x:c r="D2416" s="27" t="n">
        <x:v>46058</x:v>
      </x:c>
      <x:c r="E2416" t="n">
        <x:f>IF(D2416="","",YEAR(D2416))</x:f>
        <x:v>2026</x:v>
      </x:c>
      <x:c r="F2416" t="n">
        <x:f>IF(D2416="","",MONTH(D2416))</x:f>
        <x:v>2</x:v>
      </x:c>
      <x:c r="G2416" t="str">
        <x:f>IF(D2416="","Fecha no disponible",TEXT(D2416,"mmmm"))</x:f>
        <x:v>February</x:v>
      </x:c>
      <x:c r="H2416" t="str">
        <x:f>IF(D2416="","Fecha no disponible",TEXT(D2416,"yyyy-mm"))</x:f>
        <x:v>2026-02</x:v>
      </x:c>
      <x:c r="I2416" t="str">
        <x:f>IF(D2416="","Fecha no disponible","T"&amp;ROUNDUP(MONTH(D2416)/3,0))</x:f>
        <x:v>T1</x:v>
      </x:c>
      <x:c r="J2416" t="str">
        <x:v>T010</x:v>
      </x:c>
      <x:c r="K2416" t="str">
        <x:v>Tienda Cochabamba 2</x:v>
      </x:c>
      <x:c r="L2416" t="str">
        <x:v>Barrio</x:v>
      </x:c>
      <x:c r="M2416" t="str">
        <x:v>Cochabamba</x:v>
      </x:c>
      <x:c r="N2416" t="str">
        <x:f>IFERROR(VLOOKUP(M2416,'Mapeos'!$A$4:$B$30,2,FALSE),M2416)</x:f>
        <x:v>Cochabamba</x:v>
      </x:c>
      <x:c r="O2416" t="str">
        <x:v>C01713</x:v>
      </x:c>
      <x:c r="P2416" t="str">
        <x:v>Masivo</x:v>
      </x:c>
      <x:c r="Q2416" t="str">
        <x:v>P0018</x:v>
      </x:c>
      <x:c r="R2416" t="str">
        <x:v>Hogar</x:v>
      </x:c>
      <x:c r="S2416" t="str">
        <x:v>Marca B</x:v>
      </x:c>
      <x:c r="T2416" t="str">
        <x:v>Tienda</x:v>
      </x:c>
      <x:c r="U2416" t="str">
        <x:f>IFERROR(VLOOKUP(T2416,'Mapeos'!$D$4:$E$25,2,FALSE),T2416)</x:f>
        <x:v>Tienda</x:v>
      </x:c>
      <x:c r="V2416" t="str">
        <x:v>V032</x:v>
      </x:c>
      <x:c r="W2416" t="n">
        <x:v>1</x:v>
      </x:c>
      <x:c r="X2416" s="28" t="n">
        <x:v>187.93</x:v>
      </x:c>
      <x:c r="Y2416" s="20" t="n">
        <x:v>0.05</x:v>
      </x:c>
      <x:c r="Z2416" s="20" t="n">
        <x:f>IF(Y2416&gt;1,Y2416/100,Y2416)</x:f>
        <x:v>0.05</x:v>
      </x:c>
      <x:c r="AA2416" s="28" t="n">
        <x:v>100.5</x:v>
      </x:c>
      <x:c r="AB2416" s="28" t="n">
        <x:v>178.53</x:v>
      </x:c>
      <x:c r="AC2416" s="28" t="str">
        <x:v>BOB</x:v>
      </x:c>
      <x:c r="AD2416" s="28" t="n">
        <x:f>IF(AC2416="USD",AB2416*'Parametros'!$B$4,AB2416)</x:f>
        <x:v>178.53</x:v>
      </x:c>
      <x:c r="AE2416" s="28" t="n">
        <x:f>W2416*X2416*(1-Z2416)</x:f>
        <x:v>178.5335</x:v>
      </x:c>
      <x:c r="AF2416" s="28" t="n">
        <x:f>W2416*AA2416</x:f>
        <x:v>100.5</x:v>
      </x:c>
      <x:c r="AG2416" s="28" t="n">
        <x:f>AE2416-AF2416</x:f>
        <x:v>78.0335</x:v>
      </x:c>
      <x:c r="AH2416" s="20" t="n">
        <x:f>IF(AE2416&gt;0,AG2416/AE2416,"")</x:f>
        <x:v>0.4370804358845819</x:v>
      </x:c>
      <x:c r="AI2416" s="28" t="n">
        <x:v>121225.56</x:v>
      </x:c>
      <x:c r="AJ2416" s="28"/>
      <x:c r="AK2416"/>
      <x:c r="AL2416" t="str">
        <x:v>Completado</x:v>
      </x:c>
      <x:c r="AM2416" t="str">
        <x:f>IF(W2416&lt;0,"Devuelto",AL2416)</x:f>
        <x:v>Completado</x:v>
      </x:c>
      <x:c r="AN2416" t="str">
        <x:v>Efectivo</x:v>
      </x:c>
      <x:c r="AO2416" s="29" t="str">
        <x:v>Sin observación</x:v>
      </x:c>
      <x:c r="AP2416" t="str">
        <x:f>IF(D2416="","No","Sí")</x:f>
        <x:v>Sí</x:v>
      </x:c>
    </x:row>
    <x:row r="2417">
      <x:c r="A2417" t="n">
        <x:v>2417</x:v>
      </x:c>
      <x:c r="B2417" t="str">
        <x:v>VT0011473</x:v>
      </x:c>
      <x:c r="C2417" t="str">
        <x:v>46006</x:v>
      </x:c>
      <x:c r="D2417" s="27" t="n">
        <x:v>46006</x:v>
      </x:c>
      <x:c r="E2417" t="n">
        <x:f>IF(D2417="","",YEAR(D2417))</x:f>
        <x:v>2025</x:v>
      </x:c>
      <x:c r="F2417" t="n">
        <x:f>IF(D2417="","",MONTH(D2417))</x:f>
        <x:v>12</x:v>
      </x:c>
      <x:c r="G2417" t="str">
        <x:f>IF(D2417="","Fecha no disponible",TEXT(D2417,"mmmm"))</x:f>
        <x:v>December</x:v>
      </x:c>
      <x:c r="H2417" t="str">
        <x:f>IF(D2417="","Fecha no disponible",TEXT(D2417,"yyyy-mm"))</x:f>
        <x:v>2025-12</x:v>
      </x:c>
      <x:c r="I2417" t="str">
        <x:f>IF(D2417="","Fecha no disponible","T"&amp;ROUNDUP(MONTH(D2417)/3,0))</x:f>
        <x:v>T4</x:v>
      </x:c>
      <x:c r="J2417" t="str">
        <x:v>T017</x:v>
      </x:c>
      <x:c r="K2417" t="str">
        <x:v>Tienda Sucre 1</x:v>
      </x:c>
      <x:c r="L2417" t="str">
        <x:v>Centro</x:v>
      </x:c>
      <x:c r="M2417" t="str">
        <x:v>Sucre</x:v>
      </x:c>
      <x:c r="N2417" t="str">
        <x:f>IFERROR(VLOOKUP(M2417,'Mapeos'!$A$4:$B$30,2,FALSE),M2417)</x:f>
        <x:v>Sucre</x:v>
      </x:c>
      <x:c r="O2417" t="str">
        <x:v>C00887</x:v>
      </x:c>
      <x:c r="P2417" t="str">
        <x:v>Frecuente</x:v>
      </x:c>
      <x:c r="Q2417" t="str">
        <x:v>P0083</x:v>
      </x:c>
      <x:c r="R2417" t="str">
        <x:v>Electrónica</x:v>
      </x:c>
      <x:c r="S2417" t="str">
        <x:v>Marca B</x:v>
      </x:c>
      <x:c r="T2417" t="str">
        <x:v>E-commerce</x:v>
      </x:c>
      <x:c r="U2417" t="str">
        <x:f>IFERROR(VLOOKUP(T2417,'Mapeos'!$D$4:$E$25,2,FALSE),T2417)</x:f>
        <x:v>E-commerce</x:v>
      </x:c>
      <x:c r="V2417" t="str">
        <x:v>V017</x:v>
      </x:c>
      <x:c r="W2417" t="n">
        <x:v>2</x:v>
      </x:c>
      <x:c r="X2417" s="28" t="n">
        <x:v>193.44</x:v>
      </x:c>
      <x:c r="Y2417" s="20" t="n">
        <x:v>0.1</x:v>
      </x:c>
      <x:c r="Z2417" s="20" t="n">
        <x:f>IF(Y2417&gt;1,Y2417/100,Y2417)</x:f>
        <x:v>0.1</x:v>
      </x:c>
      <x:c r="AA2417" s="28" t="n">
        <x:v>123.81</x:v>
      </x:c>
      <x:c r="AB2417" s="28" t="n">
        <x:v>348.19</x:v>
      </x:c>
      <x:c r="AC2417" s="28" t="str">
        <x:v>BOB</x:v>
      </x:c>
      <x:c r="AD2417" s="28" t="n">
        <x:f>IF(AC2417="USD",AB2417*'Parametros'!$B$4,AB2417)</x:f>
        <x:v>348.19</x:v>
      </x:c>
      <x:c r="AE2417" s="28" t="n">
        <x:f>W2417*X2417*(1-Z2417)</x:f>
        <x:v>348.192</x:v>
      </x:c>
      <x:c r="AF2417" s="28" t="n">
        <x:f>W2417*AA2417</x:f>
        <x:v>247.62</x:v>
      </x:c>
      <x:c r="AG2417" s="28" t="n">
        <x:f>AE2417-AF2417</x:f>
        <x:v>100.572</x:v>
      </x:c>
      <x:c r="AH2417" s="20" t="n">
        <x:f>IF(AE2417&gt;0,AG2417/AE2417,"")</x:f>
        <x:v>0.2888406396470913</x:v>
      </x:c>
      <x:c r="AI2417" s="28" t="n">
        <x:v>60270.1</x:v>
      </x:c>
      <x:c r="AJ2417" s="28"/>
      <x:c r="AK2417"/>
      <x:c r="AL2417" t="str">
        <x:v>Completado</x:v>
      </x:c>
      <x:c r="AM2417" t="str">
        <x:f>IF(W2417&lt;0,"Devuelto",AL2417)</x:f>
        <x:v>Completado</x:v>
      </x:c>
      <x:c r="AN2417" t="str">
        <x:v>Transferencia</x:v>
      </x:c>
      <x:c r="AO2417" s="29" t="str">
        <x:v>Sin observación</x:v>
      </x:c>
      <x:c r="AP2417" t="str">
        <x:f>IF(D2417="","No","Sí")</x:f>
        <x:v>Sí</x:v>
      </x:c>
    </x:row>
    <x:row r="2418">
      <x:c r="A2418" t="n">
        <x:v>2418</x:v>
      </x:c>
      <x:c r="B2418" t="str">
        <x:v>VT0011478</x:v>
      </x:c>
      <x:c r="C2418" t="str">
        <x:v>45817</x:v>
      </x:c>
      <x:c r="D2418" s="27" t="n">
        <x:v>45817</x:v>
      </x:c>
      <x:c r="E2418" t="n">
        <x:f>IF(D2418="","",YEAR(D2418))</x:f>
        <x:v>2025</x:v>
      </x:c>
      <x:c r="F2418" t="n">
        <x:f>IF(D2418="","",MONTH(D2418))</x:f>
        <x:v>6</x:v>
      </x:c>
      <x:c r="G2418" t="str">
        <x:f>IF(D2418="","Fecha no disponible",TEXT(D2418,"mmmm"))</x:f>
        <x:v>June</x:v>
      </x:c>
      <x:c r="H2418" t="str">
        <x:f>IF(D2418="","Fecha no disponible",TEXT(D2418,"yyyy-mm"))</x:f>
        <x:v>2025-06</x:v>
      </x:c>
      <x:c r="I2418" t="str">
        <x:f>IF(D2418="","Fecha no disponible","T"&amp;ROUNDUP(MONTH(D2418)/3,0))</x:f>
        <x:v>T2</x:v>
      </x:c>
      <x:c r="J2418" t="str">
        <x:v>T012</x:v>
      </x:c>
      <x:c r="K2418" t="str">
        <x:v>Tienda Cochabamba 4</x:v>
      </x:c>
      <x:c r="L2418" t="str">
        <x:v>Centro</x:v>
      </x:c>
      <x:c r="M2418" t="str">
        <x:v>Cochabamba</x:v>
      </x:c>
      <x:c r="N2418" t="str">
        <x:f>IFERROR(VLOOKUP(M2418,'Mapeos'!$A$4:$B$30,2,FALSE),M2418)</x:f>
        <x:v>Cochabamba</x:v>
      </x:c>
      <x:c r="O2418" t="str">
        <x:v>C00459</x:v>
      </x:c>
      <x:c r="P2418" t="str">
        <x:v>Masivo</x:v>
      </x:c>
      <x:c r="Q2418" t="str">
        <x:v>P0113</x:v>
      </x:c>
      <x:c r="R2418" t="str">
        <x:v>Cuidado Personal</x:v>
      </x:c>
      <x:c r="S2418" t="str">
        <x:v>Marca A</x:v>
      </x:c>
      <x:c r="T2418" t="str">
        <x:v>E-commerce</x:v>
      </x:c>
      <x:c r="U2418" t="str">
        <x:f>IFERROR(VLOOKUP(T2418,'Mapeos'!$D$4:$E$25,2,FALSE),T2418)</x:f>
        <x:v>E-commerce</x:v>
      </x:c>
      <x:c r="V2418" t="str">
        <x:v>V025</x:v>
      </x:c>
      <x:c r="W2418" t="n">
        <x:v>1</x:v>
      </x:c>
      <x:c r="X2418" s="28" t="n">
        <x:v>74.15</x:v>
      </x:c>
      <x:c r="Y2418" s="20" t="n">
        <x:v>0</x:v>
      </x:c>
      <x:c r="Z2418" s="20" t="n">
        <x:f>IF(Y2418&gt;1,Y2418/100,Y2418)</x:f>
        <x:v>0</x:v>
      </x:c>
      <x:c r="AA2418" s="28" t="n">
        <x:v>37.95</x:v>
      </x:c>
      <x:c r="AB2418" s="28" t="n">
        <x:v>74.15</x:v>
      </x:c>
      <x:c r="AC2418" s="28" t="str">
        <x:v>BOB</x:v>
      </x:c>
      <x:c r="AD2418" s="28" t="n">
        <x:f>IF(AC2418="USD",AB2418*'Parametros'!$B$4,AB2418)</x:f>
        <x:v>74.15</x:v>
      </x:c>
      <x:c r="AE2418" s="28" t="n">
        <x:f>W2418*X2418*(1-Z2418)</x:f>
        <x:v>74.15</x:v>
      </x:c>
      <x:c r="AF2418" s="28" t="n">
        <x:f>W2418*AA2418</x:f>
        <x:v>37.95</x:v>
      </x:c>
      <x:c r="AG2418" s="28" t="n">
        <x:f>AE2418-AF2418</x:f>
        <x:v>36.2</x:v>
      </x:c>
      <x:c r="AH2418" s="20" t="n">
        <x:f>IF(AE2418&gt;0,AG2418/AE2418,"")</x:f>
        <x:v>0.4881995954146999</x:v>
      </x:c>
      <x:c r="AI2418" s="28" t="n">
        <x:v>84523.21</x:v>
      </x:c>
      <x:c r="AJ2418" s="28"/>
      <x:c r="AK2418"/>
      <x:c r="AL2418" t="str">
        <x:v>Completado</x:v>
      </x:c>
      <x:c r="AM2418" t="str">
        <x:f>IF(W2418&lt;0,"Devuelto",AL2418)</x:f>
        <x:v>Completado</x:v>
      </x:c>
      <x:c r="AN2418" t="str">
        <x:v>QR</x:v>
      </x:c>
      <x:c r="AO2418" s="29" t="str">
        <x:v>Sin observación</x:v>
      </x:c>
      <x:c r="AP2418" t="str">
        <x:f>IF(D2418="","No","Sí")</x:f>
        <x:v>Sí</x:v>
      </x:c>
    </x:row>
    <x:row r="2419">
      <x:c r="A2419" t="n">
        <x:v>2419</x:v>
      </x:c>
      <x:c r="B2419" t="str">
        <x:v>VT0011483</x:v>
      </x:c>
      <x:c r="C2419" t="str">
        <x:v>45795</x:v>
      </x:c>
      <x:c r="D2419" s="27" t="n">
        <x:v>45795</x:v>
      </x:c>
      <x:c r="E2419" t="n">
        <x:f>IF(D2419="","",YEAR(D2419))</x:f>
        <x:v>2025</x:v>
      </x:c>
      <x:c r="F2419" t="n">
        <x:f>IF(D2419="","",MONTH(D2419))</x:f>
        <x:v>5</x:v>
      </x:c>
      <x:c r="G2419" t="str">
        <x:f>IF(D2419="","Fecha no disponible",TEXT(D2419,"mmmm"))</x:f>
        <x:v>May</x:v>
      </x:c>
      <x:c r="H2419" t="str">
        <x:f>IF(D2419="","Fecha no disponible",TEXT(D2419,"yyyy-mm"))</x:f>
        <x:v>2025-05</x:v>
      </x:c>
      <x:c r="I2419" t="str">
        <x:f>IF(D2419="","Fecha no disponible","T"&amp;ROUNDUP(MONTH(D2419)/3,0))</x:f>
        <x:v>T2</x:v>
      </x:c>
      <x:c r="J2419" t="str">
        <x:v>T014</x:v>
      </x:c>
      <x:c r="K2419" t="str">
        <x:v>Tienda Potosí 2</x:v>
      </x:c>
      <x:c r="L2419" t="str">
        <x:v>Barrio</x:v>
      </x:c>
      <x:c r="M2419" t="str">
        <x:v>Potosí</x:v>
      </x:c>
      <x:c r="N2419" t="str">
        <x:f>IFERROR(VLOOKUP(M2419,'Mapeos'!$A$4:$B$30,2,FALSE),M2419)</x:f>
        <x:v>Potosí</x:v>
      </x:c>
      <x:c r="O2419" t="str">
        <x:v>C00158</x:v>
      </x:c>
      <x:c r="P2419" t="str">
        <x:v>Premium</x:v>
      </x:c>
      <x:c r="Q2419" t="str">
        <x:v>P0101</x:v>
      </x:c>
      <x:c r="R2419" t="str">
        <x:v>Electrónica</x:v>
      </x:c>
      <x:c r="S2419" t="str">
        <x:v>Marca C</x:v>
      </x:c>
      <x:c r="T2419" t="str">
        <x:v>Tienda</x:v>
      </x:c>
      <x:c r="U2419" t="str">
        <x:f>IFERROR(VLOOKUP(T2419,'Mapeos'!$D$4:$E$25,2,FALSE),T2419)</x:f>
        <x:v>Tienda</x:v>
      </x:c>
      <x:c r="V2419" t="str">
        <x:v>V039</x:v>
      </x:c>
      <x:c r="W2419" t="n">
        <x:v>1</x:v>
      </x:c>
      <x:c r="X2419" s="28" t="n">
        <x:v>724</x:v>
      </x:c>
      <x:c r="Y2419" s="20" t="n">
        <x:v>0.15</x:v>
      </x:c>
      <x:c r="Z2419" s="20" t="n">
        <x:f>IF(Y2419&gt;1,Y2419/100,Y2419)</x:f>
        <x:v>0.15</x:v>
      </x:c>
      <x:c r="AA2419" s="28" t="n">
        <x:v>519.94</x:v>
      </x:c>
      <x:c r="AB2419" s="28" t="n">
        <x:v>615.4</x:v>
      </x:c>
      <x:c r="AC2419" s="28" t="str">
        <x:v>BOB</x:v>
      </x:c>
      <x:c r="AD2419" s="28" t="n">
        <x:f>IF(AC2419="USD",AB2419*'Parametros'!$B$4,AB2419)</x:f>
        <x:v>615.4</x:v>
      </x:c>
      <x:c r="AE2419" s="28" t="n">
        <x:f>W2419*X2419*(1-Z2419)</x:f>
        <x:v>615.4</x:v>
      </x:c>
      <x:c r="AF2419" s="28" t="n">
        <x:f>W2419*AA2419</x:f>
        <x:v>519.94</x:v>
      </x:c>
      <x:c r="AG2419" s="28" t="n">
        <x:f>AE2419-AF2419</x:f>
        <x:v>95.45999999999992</x:v>
      </x:c>
      <x:c r="AH2419" s="20" t="n">
        <x:f>IF(AE2419&gt;0,AG2419/AE2419,"")</x:f>
        <x:v>0.155118622034449</x:v>
      </x:c>
      <x:c r="AI2419" s="28" t="n">
        <x:v>121245.57</x:v>
      </x:c>
      <x:c r="AJ2419" s="28"/>
      <x:c r="AK2419"/>
      <x:c r="AL2419" t="str">
        <x:v>Completado</x:v>
      </x:c>
      <x:c r="AM2419" t="str">
        <x:f>IF(W2419&lt;0,"Devuelto",AL2419)</x:f>
        <x:v>Completado</x:v>
      </x:c>
      <x:c r="AN2419" t="str">
        <x:v>QR</x:v>
      </x:c>
      <x:c r="AO2419" s="29" t="str">
        <x:v>Sin observación</x:v>
      </x:c>
      <x:c r="AP2419" t="str">
        <x:f>IF(D2419="","No","Sí")</x:f>
        <x:v>Sí</x:v>
      </x:c>
    </x:row>
    <x:row r="2420">
      <x:c r="A2420" t="n">
        <x:v>2420</x:v>
      </x:c>
      <x:c r="B2420" t="str">
        <x:v>VT0011488</x:v>
      </x:c>
      <x:c r="C2420" t="str">
        <x:v>45704</x:v>
      </x:c>
      <x:c r="D2420" s="27" t="n">
        <x:v>45704</x:v>
      </x:c>
      <x:c r="E2420" t="n">
        <x:f>IF(D2420="","",YEAR(D2420))</x:f>
        <x:v>2025</x:v>
      </x:c>
      <x:c r="F2420" t="n">
        <x:f>IF(D2420="","",MONTH(D2420))</x:f>
        <x:v>2</x:v>
      </x:c>
      <x:c r="G2420" t="str">
        <x:f>IF(D2420="","Fecha no disponible",TEXT(D2420,"mmmm"))</x:f>
        <x:v>February</x:v>
      </x:c>
      <x:c r="H2420" t="str">
        <x:f>IF(D2420="","Fecha no disponible",TEXT(D2420,"yyyy-mm"))</x:f>
        <x:v>2025-02</x:v>
      </x:c>
      <x:c r="I2420" t="str">
        <x:f>IF(D2420="","Fecha no disponible","T"&amp;ROUNDUP(MONTH(D2420)/3,0))</x:f>
        <x:v>T1</x:v>
      </x:c>
      <x:c r="J2420" t="str">
        <x:v>T016</x:v>
      </x:c>
      <x:c r="K2420" t="str">
        <x:v>Tienda Potosí 4</x:v>
      </x:c>
      <x:c r="L2420" t="str">
        <x:v>Centro</x:v>
      </x:c>
      <x:c r="M2420" t="str">
        <x:v>Potosí</x:v>
      </x:c>
      <x:c r="N2420" t="str">
        <x:f>IFERROR(VLOOKUP(M2420,'Mapeos'!$A$4:$B$30,2,FALSE),M2420)</x:f>
        <x:v>Potosí</x:v>
      </x:c>
      <x:c r="O2420" t="str">
        <x:v>C01707</x:v>
      </x:c>
      <x:c r="P2420" t="str">
        <x:v>Frecuente</x:v>
      </x:c>
      <x:c r="Q2420" t="str">
        <x:v>P0053</x:v>
      </x:c>
      <x:c r="R2420" t="str">
        <x:v>Alimentos</x:v>
      </x:c>
      <x:c r="S2420" t="str">
        <x:v>Marca B</x:v>
      </x:c>
      <x:c r="T2420" t="str">
        <x:v>E-commerce</x:v>
      </x:c>
      <x:c r="U2420" t="str">
        <x:f>IFERROR(VLOOKUP(T2420,'Mapeos'!$D$4:$E$25,2,FALSE),T2420)</x:f>
        <x:v>E-commerce</x:v>
      </x:c>
      <x:c r="V2420" t="str">
        <x:v>V040</x:v>
      </x:c>
      <x:c r="W2420" t="n">
        <x:v>-1</x:v>
      </x:c>
      <x:c r="X2420" s="28" t="n">
        <x:v>60.79</x:v>
      </x:c>
      <x:c r="Y2420" s="20" t="n">
        <x:v>0</x:v>
      </x:c>
      <x:c r="Z2420" s="20" t="n">
        <x:f>IF(Y2420&gt;1,Y2420/100,Y2420)</x:f>
        <x:v>0</x:v>
      </x:c>
      <x:c r="AA2420" s="28" t="n">
        <x:v>43.92</x:v>
      </x:c>
      <x:c r="AB2420" s="28" t="n">
        <x:v>-60.79</x:v>
      </x:c>
      <x:c r="AC2420" s="28" t="str">
        <x:v>BOB</x:v>
      </x:c>
      <x:c r="AD2420" s="28" t="n">
        <x:f>IF(AC2420="USD",AB2420*'Parametros'!$B$4,AB2420)</x:f>
        <x:v>-60.79</x:v>
      </x:c>
      <x:c r="AE2420" s="28" t="n">
        <x:f>W2420*X2420*(1-Z2420)</x:f>
        <x:v>-60.79</x:v>
      </x:c>
      <x:c r="AF2420" s="28" t="n">
        <x:f>W2420*AA2420</x:f>
        <x:v>-43.92</x:v>
      </x:c>
      <x:c r="AG2420" s="28" t="n">
        <x:f>AE2420-AF2420</x:f>
        <x:v>-16.869999999999997</x:v>
      </x:c>
      <x:c r="AH2420" s="20" t="str">
        <x:f>IF(AE2420&gt;0,AG2420/AE2420,"")</x:f>
      </x:c>
      <x:c r="AI2420" s="28" t="n">
        <x:v>67879.92</x:v>
      </x:c>
      <x:c r="AJ2420" s="28"/>
      <x:c r="AK2420"/>
      <x:c r="AL2420" t="str">
        <x:v>Devuelto</x:v>
      </x:c>
      <x:c r="AM2420" t="str">
        <x:f>IF(W2420&lt;0,"Devuelto",AL2420)</x:f>
        <x:v>Devuelto</x:v>
      </x:c>
      <x:c r="AN2420" t="str">
        <x:v>Efectivo</x:v>
      </x:c>
      <x:c r="AO2420" s="29" t="str">
        <x:v>Sin observación</x:v>
      </x:c>
      <x:c r="AP2420" t="str">
        <x:f>IF(D2420="","No","Sí")</x:f>
        <x:v>Sí</x:v>
      </x:c>
    </x:row>
    <x:row r="2421">
      <x:c r="A2421" t="n">
        <x:v>2421</x:v>
      </x:c>
      <x:c r="B2421" t="str">
        <x:v>VT0011492</x:v>
      </x:c>
      <x:c r="C2421" t="str">
        <x:v>45870</x:v>
      </x:c>
      <x:c r="D2421" s="27" t="n">
        <x:v>45870</x:v>
      </x:c>
      <x:c r="E2421" t="n">
        <x:f>IF(D2421="","",YEAR(D2421))</x:f>
        <x:v>2025</x:v>
      </x:c>
      <x:c r="F2421" t="n">
        <x:f>IF(D2421="","",MONTH(D2421))</x:f>
        <x:v>8</x:v>
      </x:c>
      <x:c r="G2421" t="str">
        <x:f>IF(D2421="","Fecha no disponible",TEXT(D2421,"mmmm"))</x:f>
        <x:v>August</x:v>
      </x:c>
      <x:c r="H2421" t="str">
        <x:f>IF(D2421="","Fecha no disponible",TEXT(D2421,"yyyy-mm"))</x:f>
        <x:v>2025-08</x:v>
      </x:c>
      <x:c r="I2421" t="str">
        <x:f>IF(D2421="","Fecha no disponible","T"&amp;ROUNDUP(MONTH(D2421)/3,0))</x:f>
        <x:v>T3</x:v>
      </x:c>
      <x:c r="J2421" t="str">
        <x:v>T007</x:v>
      </x:c>
      <x:c r="K2421" t="str">
        <x:v>Tienda Santa Cruz 3</x:v>
      </x:c>
      <x:c r="L2421" t="str">
        <x:v>Barrio</x:v>
      </x:c>
      <x:c r="M2421" t="str">
        <x:v>Santa Cruz</x:v>
      </x:c>
      <x:c r="N2421" t="str">
        <x:f>IFERROR(VLOOKUP(M2421,'Mapeos'!$A$4:$B$30,2,FALSE),M2421)</x:f>
        <x:v>Santa Cruz</x:v>
      </x:c>
      <x:c r="O2421" t="str">
        <x:v>C01387</x:v>
      </x:c>
      <x:c r="P2421" t="str">
        <x:v>Frecuente</x:v>
      </x:c>
      <x:c r="Q2421" t="str">
        <x:v>P0083</x:v>
      </x:c>
      <x:c r="R2421" t="str">
        <x:v>Electrónica</x:v>
      </x:c>
      <x:c r="S2421" t="str">
        <x:v>Marca B</x:v>
      </x:c>
      <x:c r="T2421" t="str">
        <x:v>Tienda</x:v>
      </x:c>
      <x:c r="U2421" t="str">
        <x:f>IFERROR(VLOOKUP(T2421,'Mapeos'!$D$4:$E$25,2,FALSE),T2421)</x:f>
        <x:v>Tienda</x:v>
      </x:c>
      <x:c r="V2421" t="str">
        <x:v>V015</x:v>
      </x:c>
      <x:c r="W2421" t="n">
        <x:v>1</x:v>
      </x:c>
      <x:c r="X2421" s="28" t="n">
        <x:v>199.3</x:v>
      </x:c>
      <x:c r="Y2421" s="20" t="n">
        <x:v>0.25</x:v>
      </x:c>
      <x:c r="Z2421" s="20" t="n">
        <x:f>IF(Y2421&gt;1,Y2421/100,Y2421)</x:f>
        <x:v>0.25</x:v>
      </x:c>
      <x:c r="AA2421" s="28" t="n">
        <x:v>123.81</x:v>
      </x:c>
      <x:c r="AB2421" s="28" t="n">
        <x:v>149.48</x:v>
      </x:c>
      <x:c r="AC2421" s="28" t="str">
        <x:v>BOB</x:v>
      </x:c>
      <x:c r="AD2421" s="28" t="n">
        <x:f>IF(AC2421="USD",AB2421*'Parametros'!$B$4,AB2421)</x:f>
        <x:v>149.48</x:v>
      </x:c>
      <x:c r="AE2421" s="28" t="n">
        <x:f>W2421*X2421*(1-Z2421)</x:f>
        <x:v>149.47500000000002</x:v>
      </x:c>
      <x:c r="AF2421" s="28" t="n">
        <x:f>W2421*AA2421</x:f>
        <x:v>123.81</x:v>
      </x:c>
      <x:c r="AG2421" s="28" t="n">
        <x:f>AE2421-AF2421</x:f>
        <x:v>25.66500000000002</x:v>
      </x:c>
      <x:c r="AH2421" s="20" t="n">
        <x:f>IF(AE2421&gt;0,AG2421/AE2421,"")</x:f>
        <x:v>0.17170095333667848</x:v>
      </x:c>
      <x:c r="AI2421" s="28" t="n">
        <x:v>183497.99</x:v>
      </x:c>
      <x:c r="AJ2421" s="28"/>
      <x:c r="AK2421"/>
      <x:c r="AL2421" t="str">
        <x:v>Completado</x:v>
      </x:c>
      <x:c r="AM2421" t="str">
        <x:f>IF(W2421&lt;0,"Devuelto",AL2421)</x:f>
        <x:v>Completado</x:v>
      </x:c>
      <x:c r="AN2421" t="str">
        <x:v>Tarjeta</x:v>
      </x:c>
      <x:c r="AO2421" s="29" t="str">
        <x:v>Sin observación</x:v>
      </x:c>
      <x:c r="AP2421" t="str">
        <x:f>IF(D2421="","No","Sí")</x:f>
        <x:v>Sí</x:v>
      </x:c>
    </x:row>
    <x:row r="2422">
      <x:c r="A2422" t="n">
        <x:v>2422</x:v>
      </x:c>
      <x:c r="B2422" t="str">
        <x:v>VT0011497</x:v>
      </x:c>
      <x:c r="C2422" t="str">
        <x:v>45330</x:v>
      </x:c>
      <x:c r="D2422" s="27" t="n">
        <x:v>45330</x:v>
      </x:c>
      <x:c r="E2422" t="n">
        <x:f>IF(D2422="","",YEAR(D2422))</x:f>
        <x:v>2024</x:v>
      </x:c>
      <x:c r="F2422" t="n">
        <x:f>IF(D2422="","",MONTH(D2422))</x:f>
        <x:v>2</x:v>
      </x:c>
      <x:c r="G2422" t="str">
        <x:f>IF(D2422="","Fecha no disponible",TEXT(D2422,"mmmm"))</x:f>
        <x:v>February</x:v>
      </x:c>
      <x:c r="H2422" t="str">
        <x:f>IF(D2422="","Fecha no disponible",TEXT(D2422,"yyyy-mm"))</x:f>
        <x:v>2024-02</x:v>
      </x:c>
      <x:c r="I2422" t="str">
        <x:f>IF(D2422="","Fecha no disponible","T"&amp;ROUNDUP(MONTH(D2422)/3,0))</x:f>
        <x:v>T1</x:v>
      </x:c>
      <x:c r="J2422" t="str">
        <x:v>T020</x:v>
      </x:c>
      <x:c r="K2422" t="str">
        <x:v>Tienda Sucre 4</x:v>
      </x:c>
      <x:c r="L2422" t="str">
        <x:v>Mall</x:v>
      </x:c>
      <x:c r="M2422" t="str">
        <x:v>Sucre</x:v>
      </x:c>
      <x:c r="N2422" t="str">
        <x:f>IFERROR(VLOOKUP(M2422,'Mapeos'!$A$4:$B$30,2,FALSE),M2422)</x:f>
        <x:v>Sucre</x:v>
      </x:c>
      <x:c r="O2422" t="str">
        <x:v>C00458</x:v>
      </x:c>
      <x:c r="P2422" t="str">
        <x:v>Premium</x:v>
      </x:c>
      <x:c r="Q2422" t="str">
        <x:v>P0092</x:v>
      </x:c>
      <x:c r="R2422" t="str">
        <x:v>Alimentos</x:v>
      </x:c>
      <x:c r="S2422" t="str">
        <x:v>Marca B</x:v>
      </x:c>
      <x:c r="T2422" t="str">
        <x:v>Marketplace</x:v>
      </x:c>
      <x:c r="U2422" t="str">
        <x:f>IFERROR(VLOOKUP(T2422,'Mapeos'!$D$4:$E$25,2,FALSE),T2422)</x:f>
        <x:v>Marketplace</x:v>
      </x:c>
      <x:c r="V2422" t="str">
        <x:v>V008</x:v>
      </x:c>
      <x:c r="W2422" t="n">
        <x:v>-3</x:v>
      </x:c>
      <x:c r="X2422" s="28" t="n">
        <x:v>37.24</x:v>
      </x:c>
      <x:c r="Y2422" s="20" t="n">
        <x:v>0.1</x:v>
      </x:c>
      <x:c r="Z2422" s="20" t="n">
        <x:f>IF(Y2422&gt;1,Y2422/100,Y2422)</x:f>
        <x:v>0.1</x:v>
      </x:c>
      <x:c r="AA2422" s="28" t="n">
        <x:v>27.55</x:v>
      </x:c>
      <x:c r="AB2422" s="28" t="n">
        <x:v>-100.55</x:v>
      </x:c>
      <x:c r="AC2422" s="28" t="str">
        <x:v>BOB</x:v>
      </x:c>
      <x:c r="AD2422" s="28" t="n">
        <x:f>IF(AC2422="USD",AB2422*'Parametros'!$B$4,AB2422)</x:f>
        <x:v>-100.55</x:v>
      </x:c>
      <x:c r="AE2422" s="28" t="n">
        <x:f>W2422*X2422*(1-Z2422)</x:f>
        <x:v>-100.548</x:v>
      </x:c>
      <x:c r="AF2422" s="28" t="n">
        <x:f>W2422*AA2422</x:f>
        <x:v>-82.65</x:v>
      </x:c>
      <x:c r="AG2422" s="28" t="n">
        <x:f>AE2422-AF2422</x:f>
        <x:v>-17.897999999999996</x:v>
      </x:c>
      <x:c r="AH2422" s="20" t="str">
        <x:f>IF(AE2422&gt;0,AG2422/AE2422,"")</x:f>
      </x:c>
      <x:c r="AI2422" s="28" t="n">
        <x:v>95011.93</x:v>
      </x:c>
      <x:c r="AJ2422" s="28"/>
      <x:c r="AK2422"/>
      <x:c r="AL2422" t="str">
        <x:v>Devuelto</x:v>
      </x:c>
      <x:c r="AM2422" t="str">
        <x:f>IF(W2422&lt;0,"Devuelto",AL2422)</x:f>
        <x:v>Devuelto</x:v>
      </x:c>
      <x:c r="AN2422" t="str">
        <x:v>QR</x:v>
      </x:c>
      <x:c r="AO2422" s="29" t="str">
        <x:v>Sin observación</x:v>
      </x:c>
      <x:c r="AP2422" t="str">
        <x:f>IF(D2422="","No","Sí")</x:f>
        <x:v>Sí</x:v>
      </x:c>
    </x:row>
    <x:row r="2423">
      <x:c r="A2423" t="n">
        <x:v>2423</x:v>
      </x:c>
      <x:c r="B2423" t="str">
        <x:v>VT0011502</x:v>
      </x:c>
      <x:c r="C2423" t="str">
        <x:v>46125</x:v>
      </x:c>
      <x:c r="D2423" s="27" t="n">
        <x:v>46125</x:v>
      </x:c>
      <x:c r="E2423" t="n">
        <x:f>IF(D2423="","",YEAR(D2423))</x:f>
        <x:v>2026</x:v>
      </x:c>
      <x:c r="F2423" t="n">
        <x:f>IF(D2423="","",MONTH(D2423))</x:f>
        <x:v>4</x:v>
      </x:c>
      <x:c r="G2423" t="str">
        <x:f>IF(D2423="","Fecha no disponible",TEXT(D2423,"mmmm"))</x:f>
        <x:v>April</x:v>
      </x:c>
      <x:c r="H2423" t="str">
        <x:f>IF(D2423="","Fecha no disponible",TEXT(D2423,"yyyy-mm"))</x:f>
        <x:v>2026-04</x:v>
      </x:c>
      <x:c r="I2423" t="str">
        <x:f>IF(D2423="","Fecha no disponible","T"&amp;ROUNDUP(MONTH(D2423)/3,0))</x:f>
        <x:v>T2</x:v>
      </x:c>
      <x:c r="J2423" t="str">
        <x:v>T006</x:v>
      </x:c>
      <x:c r="K2423" t="str">
        <x:v>Tienda Santa Cruz 2</x:v>
      </x:c>
      <x:c r="L2423" t="str">
        <x:v>Mall</x:v>
      </x:c>
      <x:c r="M2423" t="str">
        <x:v>Santa Cruz</x:v>
      </x:c>
      <x:c r="N2423" t="str">
        <x:f>IFERROR(VLOOKUP(M2423,'Mapeos'!$A$4:$B$30,2,FALSE),M2423)</x:f>
        <x:v>Santa Cruz</x:v>
      </x:c>
      <x:c r="O2423" t="str">
        <x:v>C01049</x:v>
      </x:c>
      <x:c r="P2423" t="str">
        <x:v>Frecuente</x:v>
      </x:c>
      <x:c r="Q2423" t="str">
        <x:v>P0124</x:v>
      </x:c>
      <x:c r="R2423" t="str">
        <x:v>Alimentos</x:v>
      </x:c>
      <x:c r="S2423" t="str">
        <x:v>Marca C</x:v>
      </x:c>
      <x:c r="T2423" t="str">
        <x:v>Tienda</x:v>
      </x:c>
      <x:c r="U2423" t="str">
        <x:f>IFERROR(VLOOKUP(T2423,'Mapeos'!$D$4:$E$25,2,FALSE),T2423)</x:f>
        <x:v>Tienda</x:v>
      </x:c>
      <x:c r="V2423" t="str">
        <x:v>V031</x:v>
      </x:c>
      <x:c r="W2423" t="n">
        <x:v>2</x:v>
      </x:c>
      <x:c r="X2423" s="28" t="n">
        <x:v>15.6</x:v>
      </x:c>
      <x:c r="Y2423" s="20" t="n">
        <x:v>0</x:v>
      </x:c>
      <x:c r="Z2423" s="20" t="n">
        <x:f>IF(Y2423&gt;1,Y2423/100,Y2423)</x:f>
        <x:v>0</x:v>
      </x:c>
      <x:c r="AA2423" s="28" t="n">
        <x:v>10.12</x:v>
      </x:c>
      <x:c r="AB2423" s="28" t="n">
        <x:v>31.2</x:v>
      </x:c>
      <x:c r="AC2423" s="28" t="str">
        <x:v>BOB</x:v>
      </x:c>
      <x:c r="AD2423" s="28" t="n">
        <x:f>IF(AC2423="USD",AB2423*'Parametros'!$B$4,AB2423)</x:f>
        <x:v>31.2</x:v>
      </x:c>
      <x:c r="AE2423" s="28" t="n">
        <x:f>W2423*X2423*(1-Z2423)</x:f>
        <x:v>31.2</x:v>
      </x:c>
      <x:c r="AF2423" s="28" t="n">
        <x:f>W2423*AA2423</x:f>
        <x:v>20.24</x:v>
      </x:c>
      <x:c r="AG2423" s="28" t="n">
        <x:f>AE2423-AF2423</x:f>
        <x:v>10.96</x:v>
      </x:c>
      <x:c r="AH2423" s="20" t="n">
        <x:f>IF(AE2423&gt;0,AG2423/AE2423,"")</x:f>
        <x:v>0.3512820512820513</x:v>
      </x:c>
      <x:c r="AI2423" s="28" t="n">
        <x:v>149277.95</x:v>
      </x:c>
      <x:c r="AJ2423" s="28"/>
      <x:c r="AK2423"/>
      <x:c r="AL2423" t="str">
        <x:v>Completado</x:v>
      </x:c>
      <x:c r="AM2423" t="str">
        <x:f>IF(W2423&lt;0,"Devuelto",AL2423)</x:f>
        <x:v>Completado</x:v>
      </x:c>
      <x:c r="AN2423" t="str">
        <x:v>Tarjeta</x:v>
      </x:c>
      <x:c r="AO2423" s="29" t="str">
        <x:v>Sin observación</x:v>
      </x:c>
      <x:c r="AP2423" t="str">
        <x:f>IF(D2423="","No","Sí")</x:f>
        <x:v>Sí</x:v>
      </x:c>
    </x:row>
    <x:row r="2424">
      <x:c r="A2424" t="n">
        <x:v>2424</x:v>
      </x:c>
      <x:c r="B2424" t="str">
        <x:v>VT0011507</x:v>
      </x:c>
      <x:c r="C2424" t="str">
        <x:v>46187</x:v>
      </x:c>
      <x:c r="D2424" s="27" t="n">
        <x:v>46187</x:v>
      </x:c>
      <x:c r="E2424" t="n">
        <x:f>IF(D2424="","",YEAR(D2424))</x:f>
        <x:v>2026</x:v>
      </x:c>
      <x:c r="F2424" t="n">
        <x:f>IF(D2424="","",MONTH(D2424))</x:f>
        <x:v>6</x:v>
      </x:c>
      <x:c r="G2424" t="str">
        <x:f>IF(D2424="","Fecha no disponible",TEXT(D2424,"mmmm"))</x:f>
        <x:v>June</x:v>
      </x:c>
      <x:c r="H2424" t="str">
        <x:f>IF(D2424="","Fecha no disponible",TEXT(D2424,"yyyy-mm"))</x:f>
        <x:v>2026-06</x:v>
      </x:c>
      <x:c r="I2424" t="str">
        <x:f>IF(D2424="","Fecha no disponible","T"&amp;ROUNDUP(MONTH(D2424)/3,0))</x:f>
        <x:v>T2</x:v>
      </x:c>
      <x:c r="J2424" t="str">
        <x:v>T013</x:v>
      </x:c>
      <x:c r="K2424" t="str">
        <x:v>Tienda Potosí 1</x:v>
      </x:c>
      <x:c r="L2424" t="str">
        <x:v>Centro</x:v>
      </x:c>
      <x:c r="M2424" t="str">
        <x:v>Potosí</x:v>
      </x:c>
      <x:c r="N2424" t="str">
        <x:f>IFERROR(VLOOKUP(M2424,'Mapeos'!$A$4:$B$30,2,FALSE),M2424)</x:f>
        <x:v>Potosí</x:v>
      </x:c>
      <x:c r="O2424" t="str">
        <x:v>C00835</x:v>
      </x:c>
      <x:c r="P2424" t="str">
        <x:v>Frecuente</x:v>
      </x:c>
      <x:c r="Q2424" t="str">
        <x:v>P0029</x:v>
      </x:c>
      <x:c r="R2424" t="str">
        <x:v>Alimentos</x:v>
      </x:c>
      <x:c r="S2424" t="str">
        <x:v>Marca A</x:v>
      </x:c>
      <x:c r="T2424" t="str">
        <x:v>WhatsApp</x:v>
      </x:c>
      <x:c r="U2424" t="str">
        <x:f>IFERROR(VLOOKUP(T2424,'Mapeos'!$D$4:$E$25,2,FALSE),T2424)</x:f>
        <x:v>WhatsApp</x:v>
      </x:c>
      <x:c r="V2424" t="str">
        <x:v>V005</x:v>
      </x:c>
      <x:c r="W2424" t="n">
        <x:v>1</x:v>
      </x:c>
      <x:c r="X2424" s="28" t="n">
        <x:v>31.87</x:v>
      </x:c>
      <x:c r="Y2424" s="20" t="n">
        <x:v>0.25</x:v>
      </x:c>
      <x:c r="Z2424" s="20" t="n">
        <x:f>IF(Y2424&gt;1,Y2424/100,Y2424)</x:f>
        <x:v>0.25</x:v>
      </x:c>
      <x:c r="AA2424" s="28" t="n">
        <x:v>20.9</x:v>
      </x:c>
      <x:c r="AB2424" s="28" t="n">
        <x:v>23.9</x:v>
      </x:c>
      <x:c r="AC2424" s="28" t="str">
        <x:v>BOB</x:v>
      </x:c>
      <x:c r="AD2424" s="28" t="n">
        <x:f>IF(AC2424="USD",AB2424*'Parametros'!$B$4,AB2424)</x:f>
        <x:v>23.9</x:v>
      </x:c>
      <x:c r="AE2424" s="28" t="n">
        <x:f>W2424*X2424*(1-Z2424)</x:f>
        <x:v>23.9025</x:v>
      </x:c>
      <x:c r="AF2424" s="28" t="n">
        <x:f>W2424*AA2424</x:f>
        <x:v>20.9</x:v>
      </x:c>
      <x:c r="AG2424" s="28" t="n">
        <x:f>AE2424-AF2424</x:f>
        <x:v>3.0025000000000013</x:v>
      </x:c>
      <x:c r="AH2424" s="20" t="n">
        <x:f>IF(AE2424&gt;0,AG2424/AE2424,"")</x:f>
        <x:v>0.12561447547327692</x:v>
      </x:c>
      <x:c r="AI2424" s="28" t="n">
        <x:v>74147.64</x:v>
      </x:c>
      <x:c r="AJ2424" s="28"/>
      <x:c r="AK2424"/>
      <x:c r="AL2424" t="str">
        <x:v>Completado</x:v>
      </x:c>
      <x:c r="AM2424" t="str">
        <x:f>IF(W2424&lt;0,"Devuelto",AL2424)</x:f>
        <x:v>Completado</x:v>
      </x:c>
      <x:c r="AN2424" t="str">
        <x:v>Efectivo</x:v>
      </x:c>
      <x:c r="AO2424" s="29" t="str">
        <x:v>Sin observación</x:v>
      </x:c>
      <x:c r="AP2424" t="str">
        <x:f>IF(D2424="","No","Sí")</x:f>
        <x:v>Sí</x:v>
      </x:c>
    </x:row>
    <x:row r="2425">
      <x:c r="A2425" t="n">
        <x:v>2425</x:v>
      </x:c>
      <x:c r="B2425" t="str">
        <x:v>VT0011511</x:v>
      </x:c>
      <x:c r="C2425" t="str">
        <x:v>46031</x:v>
      </x:c>
      <x:c r="D2425" s="27" t="n">
        <x:v>46031</x:v>
      </x:c>
      <x:c r="E2425" t="n">
        <x:f>IF(D2425="","",YEAR(D2425))</x:f>
        <x:v>2026</x:v>
      </x:c>
      <x:c r="F2425" t="n">
        <x:f>IF(D2425="","",MONTH(D2425))</x:f>
        <x:v>1</x:v>
      </x:c>
      <x:c r="G2425" t="str">
        <x:f>IF(D2425="","Fecha no disponible",TEXT(D2425,"mmmm"))</x:f>
        <x:v>January</x:v>
      </x:c>
      <x:c r="H2425" t="str">
        <x:f>IF(D2425="","Fecha no disponible",TEXT(D2425,"yyyy-mm"))</x:f>
        <x:v>2026-01</x:v>
      </x:c>
      <x:c r="I2425" t="str">
        <x:f>IF(D2425="","Fecha no disponible","T"&amp;ROUNDUP(MONTH(D2425)/3,0))</x:f>
        <x:v>T1</x:v>
      </x:c>
      <x:c r="J2425" t="str">
        <x:v>T005</x:v>
      </x:c>
      <x:c r="K2425" t="str">
        <x:v>Tienda Santa Cruz 1</x:v>
      </x:c>
      <x:c r="L2425" t="str">
        <x:v>Centro</x:v>
      </x:c>
      <x:c r="M2425" t="str">
        <x:v>Santa Cruz</x:v>
      </x:c>
      <x:c r="N2425" t="str">
        <x:f>IFERROR(VLOOKUP(M2425,'Mapeos'!$A$4:$B$30,2,FALSE),M2425)</x:f>
        <x:v>Santa Cruz</x:v>
      </x:c>
      <x:c r="O2425" t="str">
        <x:v>C00914</x:v>
      </x:c>
      <x:c r="P2425" t="str">
        <x:v>Frecuente</x:v>
      </x:c>
      <x:c r="Q2425" t="str">
        <x:v>P0109</x:v>
      </x:c>
      <x:c r="R2425" t="str">
        <x:v>Electrónica</x:v>
      </x:c>
      <x:c r="S2425" t="str">
        <x:v>Marca D</x:v>
      </x:c>
      <x:c r="T2425" t="str">
        <x:v>Tienda</x:v>
      </x:c>
      <x:c r="U2425" t="str">
        <x:f>IFERROR(VLOOKUP(T2425,'Mapeos'!$D$4:$E$25,2,FALSE),T2425)</x:f>
        <x:v>Tienda</x:v>
      </x:c>
      <x:c r="V2425" t="str">
        <x:v>V038</x:v>
      </x:c>
      <x:c r="W2425" t="n">
        <x:v>4</x:v>
      </x:c>
      <x:c r="X2425" s="28" t="n">
        <x:v>267.88</x:v>
      </x:c>
      <x:c r="Y2425" s="20" t="n">
        <x:v>0.05</x:v>
      </x:c>
      <x:c r="Z2425" s="20" t="n">
        <x:f>IF(Y2425&gt;1,Y2425/100,Y2425)</x:f>
        <x:v>0.05</x:v>
      </x:c>
      <x:c r="AA2425" s="28" t="n">
        <x:v>185.21</x:v>
      </x:c>
      <x:c r="AB2425" s="28" t="n">
        <x:v>1017.94</x:v>
      </x:c>
      <x:c r="AC2425" s="28" t="str">
        <x:v>BOB</x:v>
      </x:c>
      <x:c r="AD2425" s="28" t="n">
        <x:f>IF(AC2425="USD",AB2425*'Parametros'!$B$4,AB2425)</x:f>
        <x:v>1017.94</x:v>
      </x:c>
      <x:c r="AE2425" s="28" t="n">
        <x:f>W2425*X2425*(1-Z2425)</x:f>
        <x:v>1017.944</x:v>
      </x:c>
      <x:c r="AF2425" s="28" t="n">
        <x:f>W2425*AA2425</x:f>
        <x:v>740.84</x:v>
      </x:c>
      <x:c r="AG2425" s="28" t="n">
        <x:f>AE2425-AF2425</x:f>
        <x:v>277.1039999999999</x:v>
      </x:c>
      <x:c r="AH2425" s="20" t="n">
        <x:f>IF(AE2425&gt;0,AG2425/AE2425,"")</x:f>
        <x:v>0.2722192969357842</x:v>
      </x:c>
      <x:c r="AI2425" s="28" t="n">
        <x:v>198070.01</x:v>
      </x:c>
      <x:c r="AJ2425" s="28"/>
      <x:c r="AK2425"/>
      <x:c r="AL2425" t="str">
        <x:v>Completado</x:v>
      </x:c>
      <x:c r="AM2425" t="str">
        <x:f>IF(W2425&lt;0,"Devuelto",AL2425)</x:f>
        <x:v>Completado</x:v>
      </x:c>
      <x:c r="AN2425" t="str">
        <x:v>Transferencia</x:v>
      </x:c>
      <x:c r="AO2425" s="29" t="str">
        <x:v>Sin observación</x:v>
      </x:c>
      <x:c r="AP2425" t="str">
        <x:f>IF(D2425="","No","Sí")</x:f>
        <x:v>Sí</x:v>
      </x:c>
    </x:row>
    <x:row r="2426">
      <x:c r="A2426" t="n">
        <x:v>2426</x:v>
      </x:c>
      <x:c r="B2426" t="str">
        <x:v>VT0011516</x:v>
      </x:c>
      <x:c r="C2426" t="str">
        <x:v>45418</x:v>
      </x:c>
      <x:c r="D2426" s="27" t="n">
        <x:v>45418</x:v>
      </x:c>
      <x:c r="E2426" t="n">
        <x:f>IF(D2426="","",YEAR(D2426))</x:f>
        <x:v>2024</x:v>
      </x:c>
      <x:c r="F2426" t="n">
        <x:f>IF(D2426="","",MONTH(D2426))</x:f>
        <x:v>5</x:v>
      </x:c>
      <x:c r="G2426" t="str">
        <x:f>IF(D2426="","Fecha no disponible",TEXT(D2426,"mmmm"))</x:f>
        <x:v>May</x:v>
      </x:c>
      <x:c r="H2426" t="str">
        <x:f>IF(D2426="","Fecha no disponible",TEXT(D2426,"yyyy-mm"))</x:f>
        <x:v>2024-05</x:v>
      </x:c>
      <x:c r="I2426" t="str">
        <x:f>IF(D2426="","Fecha no disponible","T"&amp;ROUNDUP(MONTH(D2426)/3,0))</x:f>
        <x:v>T2</x:v>
      </x:c>
      <x:c r="J2426" t="str">
        <x:v>T018</x:v>
      </x:c>
      <x:c r="K2426" t="str">
        <x:v>Tienda Sucre 2</x:v>
      </x:c>
      <x:c r="L2426" t="str">
        <x:v>Mall</x:v>
      </x:c>
      <x:c r="M2426" t="str">
        <x:v>Sucre</x:v>
      </x:c>
      <x:c r="N2426" t="str">
        <x:f>IFERROR(VLOOKUP(M2426,'Mapeos'!$A$4:$B$30,2,FALSE),M2426)</x:f>
        <x:v>Sucre</x:v>
      </x:c>
      <x:c r="O2426" t="str">
        <x:v>C01137</x:v>
      </x:c>
      <x:c r="P2426" t="str">
        <x:v>Masivo</x:v>
      </x:c>
      <x:c r="Q2426" t="str">
        <x:v>P0092</x:v>
      </x:c>
      <x:c r="R2426" t="str">
        <x:v>Alimentos</x:v>
      </x:c>
      <x:c r="S2426" t="str">
        <x:v>Marca B</x:v>
      </x:c>
      <x:c r="T2426" t="str">
        <x:v>WhatsApp</x:v>
      </x:c>
      <x:c r="U2426" t="str">
        <x:f>IFERROR(VLOOKUP(T2426,'Mapeos'!$D$4:$E$25,2,FALSE),T2426)</x:f>
        <x:v>WhatsApp</x:v>
      </x:c>
      <x:c r="V2426" t="str">
        <x:v>V035</x:v>
      </x:c>
      <x:c r="W2426" t="n">
        <x:v>1</x:v>
      </x:c>
      <x:c r="X2426" s="28" t="n">
        <x:v>40.03</x:v>
      </x:c>
      <x:c r="Y2426" s="20" t="n">
        <x:v>0.2</x:v>
      </x:c>
      <x:c r="Z2426" s="20" t="n">
        <x:f>IF(Y2426&gt;1,Y2426/100,Y2426)</x:f>
        <x:v>0.2</x:v>
      </x:c>
      <x:c r="AA2426" s="28" t="n">
        <x:v>27.55</x:v>
      </x:c>
      <x:c r="AB2426" s="28" t="n">
        <x:v>32.02</x:v>
      </x:c>
      <x:c r="AC2426" s="28" t="str">
        <x:v>BOB</x:v>
      </x:c>
      <x:c r="AD2426" s="28" t="n">
        <x:f>IF(AC2426="USD",AB2426*'Parametros'!$B$4,AB2426)</x:f>
        <x:v>32.02</x:v>
      </x:c>
      <x:c r="AE2426" s="28" t="n">
        <x:f>W2426*X2426*(1-Z2426)</x:f>
        <x:v>32.024</x:v>
      </x:c>
      <x:c r="AF2426" s="28" t="n">
        <x:f>W2426*AA2426</x:f>
        <x:v>27.55</x:v>
      </x:c>
      <x:c r="AG2426" s="28" t="n">
        <x:f>AE2426-AF2426</x:f>
        <x:v>4.474</x:v>
      </x:c>
      <x:c r="AH2426" s="20" t="n">
        <x:f>IF(AE2426&gt;0,AG2426/AE2426,"")</x:f>
        <x:v>0.13970771921059205</x:v>
      </x:c>
      <x:c r="AI2426" s="28" t="n">
        <x:v>89006.5</x:v>
      </x:c>
      <x:c r="AJ2426" s="28" t="n">
        <x:v>187</x:v>
      </x:c>
      <x:c r="AK2426" t="n">
        <x:v>12</x:v>
      </x:c>
      <x:c r="AL2426" t="str">
        <x:v>Completado</x:v>
      </x:c>
      <x:c r="AM2426" t="str">
        <x:f>IF(W2426&lt;0,"Devuelto",AL2426)</x:f>
        <x:v>Completado</x:v>
      </x:c>
      <x:c r="AN2426" t="str">
        <x:v>Efectivo</x:v>
      </x:c>
      <x:c r="AO2426" s="29" t="str">
        <x:v>Sin observación</x:v>
      </x:c>
      <x:c r="AP2426" t="str">
        <x:f>IF(D2426="","No","Sí")</x:f>
        <x:v>Sí</x:v>
      </x:c>
    </x:row>
    <x:row r="2427">
      <x:c r="A2427" t="n">
        <x:v>2427</x:v>
      </x:c>
      <x:c r="B2427" t="str">
        <x:v>VT0011521</x:v>
      </x:c>
      <x:c r="C2427" t="str">
        <x:v>46170</x:v>
      </x:c>
      <x:c r="D2427" s="27" t="n">
        <x:v>46170</x:v>
      </x:c>
      <x:c r="E2427" t="n">
        <x:f>IF(D2427="","",YEAR(D2427))</x:f>
        <x:v>2026</x:v>
      </x:c>
      <x:c r="F2427" t="n">
        <x:f>IF(D2427="","",MONTH(D2427))</x:f>
        <x:v>5</x:v>
      </x:c>
      <x:c r="G2427" t="str">
        <x:f>IF(D2427="","Fecha no disponible",TEXT(D2427,"mmmm"))</x:f>
        <x:v>May</x:v>
      </x:c>
      <x:c r="H2427" t="str">
        <x:f>IF(D2427="","Fecha no disponible",TEXT(D2427,"yyyy-mm"))</x:f>
        <x:v>2026-05</x:v>
      </x:c>
      <x:c r="I2427" t="str">
        <x:f>IF(D2427="","Fecha no disponible","T"&amp;ROUNDUP(MONTH(D2427)/3,0))</x:f>
        <x:v>T2</x:v>
      </x:c>
      <x:c r="J2427" t="str">
        <x:v>T011</x:v>
      </x:c>
      <x:c r="K2427" t="str">
        <x:v>Tienda Cochabamba 3</x:v>
      </x:c>
      <x:c r="L2427" t="str">
        <x:v>Mall</x:v>
      </x:c>
      <x:c r="M2427" t="str">
        <x:v>Cochabamba</x:v>
      </x:c>
      <x:c r="N2427" t="str">
        <x:f>IFERROR(VLOOKUP(M2427,'Mapeos'!$A$4:$B$30,2,FALSE),M2427)</x:f>
        <x:v>Cochabamba</x:v>
      </x:c>
      <x:c r="O2427" t="str">
        <x:v>C00197</x:v>
      </x:c>
      <x:c r="P2427" t="str">
        <x:v>Masivo</x:v>
      </x:c>
      <x:c r="Q2427" t="str">
        <x:v>P0071</x:v>
      </x:c>
      <x:c r="R2427" t="str">
        <x:v>Hogar</x:v>
      </x:c>
      <x:c r="S2427" t="str">
        <x:v>Marca D</x:v>
      </x:c>
      <x:c r="T2427" t="str">
        <x:v>Tienda</x:v>
      </x:c>
      <x:c r="U2427" t="str">
        <x:f>IFERROR(VLOOKUP(T2427,'Mapeos'!$D$4:$E$25,2,FALSE),T2427)</x:f>
        <x:v>Tienda</x:v>
      </x:c>
      <x:c r="V2427" t="str">
        <x:v>V022</x:v>
      </x:c>
      <x:c r="W2427" t="n">
        <x:v>3</x:v>
      </x:c>
      <x:c r="X2427" s="28" t="n">
        <x:v>190.24</x:v>
      </x:c>
      <x:c r="Y2427" s="20" t="n">
        <x:v>0</x:v>
      </x:c>
      <x:c r="Z2427" s="20" t="n">
        <x:f>IF(Y2427&gt;1,Y2427/100,Y2427)</x:f>
        <x:v>0</x:v>
      </x:c>
      <x:c r="AA2427" s="28" t="n">
        <x:v>134.6</x:v>
      </x:c>
      <x:c r="AB2427" s="28" t="n">
        <x:v>570.72</x:v>
      </x:c>
      <x:c r="AC2427" s="28" t="str">
        <x:v>BOB</x:v>
      </x:c>
      <x:c r="AD2427" s="28" t="n">
        <x:f>IF(AC2427="USD",AB2427*'Parametros'!$B$4,AB2427)</x:f>
        <x:v>570.72</x:v>
      </x:c>
      <x:c r="AE2427" s="28" t="n">
        <x:f>W2427*X2427*(1-Z2427)</x:f>
        <x:v>570.72</x:v>
      </x:c>
      <x:c r="AF2427" s="28" t="n">
        <x:f>W2427*AA2427</x:f>
        <x:v>403.79999999999995</x:v>
      </x:c>
      <x:c r="AG2427" s="28" t="n">
        <x:f>AE2427-AF2427</x:f>
        <x:v>166.92000000000007</x:v>
      </x:c>
      <x:c r="AH2427" s="20" t="n">
        <x:f>IF(AE2427&gt;0,AG2427/AE2427,"")</x:f>
        <x:v>0.2924726661059715</x:v>
      </x:c>
      <x:c r="AI2427" s="28" t="n">
        <x:v>158572.73</x:v>
      </x:c>
      <x:c r="AJ2427" s="28"/>
      <x:c r="AK2427"/>
      <x:c r="AL2427" t="str">
        <x:v>Completado</x:v>
      </x:c>
      <x:c r="AM2427" t="str">
        <x:f>IF(W2427&lt;0,"Devuelto",AL2427)</x:f>
        <x:v>Completado</x:v>
      </x:c>
      <x:c r="AN2427" t="str">
        <x:v>Transferencia</x:v>
      </x:c>
      <x:c r="AO2427" s="29" t="str">
        <x:v>Sin observación</x:v>
      </x:c>
      <x:c r="AP2427" t="str">
        <x:f>IF(D2427="","No","Sí")</x:f>
        <x:v>Sí</x:v>
      </x:c>
    </x:row>
    <x:row r="2428">
      <x:c r="A2428" t="n">
        <x:v>2428</x:v>
      </x:c>
      <x:c r="B2428" t="str">
        <x:v>VT0011526</x:v>
      </x:c>
      <x:c r="C2428" t="str">
        <x:v>45726</x:v>
      </x:c>
      <x:c r="D2428" s="27" t="n">
        <x:v>45726</x:v>
      </x:c>
      <x:c r="E2428" t="n">
        <x:f>IF(D2428="","",YEAR(D2428))</x:f>
        <x:v>2025</x:v>
      </x:c>
      <x:c r="F2428" t="n">
        <x:f>IF(D2428="","",MONTH(D2428))</x:f>
        <x:v>3</x:v>
      </x:c>
      <x:c r="G2428" t="str">
        <x:f>IF(D2428="","Fecha no disponible",TEXT(D2428,"mmmm"))</x:f>
        <x:v>March</x:v>
      </x:c>
      <x:c r="H2428" t="str">
        <x:f>IF(D2428="","Fecha no disponible",TEXT(D2428,"yyyy-mm"))</x:f>
        <x:v>2025-03</x:v>
      </x:c>
      <x:c r="I2428" t="str">
        <x:f>IF(D2428="","Fecha no disponible","T"&amp;ROUNDUP(MONTH(D2428)/3,0))</x:f>
        <x:v>T1</x:v>
      </x:c>
      <x:c r="J2428" t="str">
        <x:v>T015</x:v>
      </x:c>
      <x:c r="K2428" t="str">
        <x:v>Tienda Potosí 3</x:v>
      </x:c>
      <x:c r="L2428" t="str">
        <x:v>Mall</x:v>
      </x:c>
      <x:c r="M2428" t="str">
        <x:v>Potosí</x:v>
      </x:c>
      <x:c r="N2428" t="str">
        <x:f>IFERROR(VLOOKUP(M2428,'Mapeos'!$A$4:$B$30,2,FALSE),M2428)</x:f>
        <x:v>Potosí</x:v>
      </x:c>
      <x:c r="O2428" t="str">
        <x:v>C00050</x:v>
      </x:c>
      <x:c r="P2428" t="str">
        <x:v>Masivo</x:v>
      </x:c>
      <x:c r="Q2428" t="str">
        <x:v>P0004</x:v>
      </x:c>
      <x:c r="R2428" t="str">
        <x:v>Alimentos</x:v>
      </x:c>
      <x:c r="S2428" t="str">
        <x:v>Marca B</x:v>
      </x:c>
      <x:c r="T2428" t="str">
        <x:v>Tienda</x:v>
      </x:c>
      <x:c r="U2428" t="str">
        <x:f>IFERROR(VLOOKUP(T2428,'Mapeos'!$D$4:$E$25,2,FALSE),T2428)</x:f>
        <x:v>Tienda</x:v>
      </x:c>
      <x:c r="V2428" t="str">
        <x:v>V023</x:v>
      </x:c>
      <x:c r="W2428" t="n">
        <x:v>5</x:v>
      </x:c>
      <x:c r="X2428" s="28" t="n">
        <x:v>38.52</x:v>
      </x:c>
      <x:c r="Y2428" s="20" t="n">
        <x:v>0.15</x:v>
      </x:c>
      <x:c r="Z2428" s="20" t="n">
        <x:f>IF(Y2428&gt;1,Y2428/100,Y2428)</x:f>
        <x:v>0.15</x:v>
      </x:c>
      <x:c r="AA2428" s="28" t="n">
        <x:v>28.8</x:v>
      </x:c>
      <x:c r="AB2428" s="28" t="n">
        <x:v>163.71</x:v>
      </x:c>
      <x:c r="AC2428" s="28" t="str">
        <x:v>BOB</x:v>
      </x:c>
      <x:c r="AD2428" s="28" t="n">
        <x:f>IF(AC2428="USD",AB2428*'Parametros'!$B$4,AB2428)</x:f>
        <x:v>163.71</x:v>
      </x:c>
      <x:c r="AE2428" s="28" t="n">
        <x:f>W2428*X2428*(1-Z2428)</x:f>
        <x:v>163.71</x:v>
      </x:c>
      <x:c r="AF2428" s="28" t="n">
        <x:f>W2428*AA2428</x:f>
        <x:v>144</x:v>
      </x:c>
      <x:c r="AG2428" s="28" t="n">
        <x:f>AE2428-AF2428</x:f>
        <x:v>19.710000000000008</x:v>
      </x:c>
      <x:c r="AH2428" s="20" t="n">
        <x:f>IF(AE2428&gt;0,AG2428/AE2428,"")</x:f>
        <x:v>0.12039582188015398</x:v>
      </x:c>
      <x:c r="AI2428" s="28" t="n">
        <x:v>140659.29</x:v>
      </x:c>
      <x:c r="AJ2428" s="28"/>
      <x:c r="AK2428"/>
      <x:c r="AL2428" t="str">
        <x:v>Completado</x:v>
      </x:c>
      <x:c r="AM2428" t="str">
        <x:f>IF(W2428&lt;0,"Devuelto",AL2428)</x:f>
        <x:v>Completado</x:v>
      </x:c>
      <x:c r="AN2428" t="str">
        <x:v>Tarjeta</x:v>
      </x:c>
      <x:c r="AO2428" s="29" t="str">
        <x:v>Sin observación</x:v>
      </x:c>
      <x:c r="AP2428" t="str">
        <x:f>IF(D2428="","No","Sí")</x:f>
        <x:v>Sí</x:v>
      </x:c>
    </x:row>
    <x:row r="2429">
      <x:c r="A2429" t="n">
        <x:v>2429</x:v>
      </x:c>
      <x:c r="B2429" t="str">
        <x:v>VT0011530</x:v>
      </x:c>
      <x:c r="C2429" t="str">
        <x:v>46063</x:v>
      </x:c>
      <x:c r="D2429" s="27" t="n">
        <x:v>46063</x:v>
      </x:c>
      <x:c r="E2429" t="n">
        <x:f>IF(D2429="","",YEAR(D2429))</x:f>
        <x:v>2026</x:v>
      </x:c>
      <x:c r="F2429" t="n">
        <x:f>IF(D2429="","",MONTH(D2429))</x:f>
        <x:v>2</x:v>
      </x:c>
      <x:c r="G2429" t="str">
        <x:f>IF(D2429="","Fecha no disponible",TEXT(D2429,"mmmm"))</x:f>
        <x:v>February</x:v>
      </x:c>
      <x:c r="H2429" t="str">
        <x:f>IF(D2429="","Fecha no disponible",TEXT(D2429,"yyyy-mm"))</x:f>
        <x:v>2026-02</x:v>
      </x:c>
      <x:c r="I2429" t="str">
        <x:f>IF(D2429="","Fecha no disponible","T"&amp;ROUNDUP(MONTH(D2429)/3,0))</x:f>
        <x:v>T1</x:v>
      </x:c>
      <x:c r="J2429" t="str">
        <x:v>T010</x:v>
      </x:c>
      <x:c r="K2429" t="str">
        <x:v>Tienda Cochabamba 2</x:v>
      </x:c>
      <x:c r="L2429" t="str">
        <x:v>Barrio</x:v>
      </x:c>
      <x:c r="M2429" t="str">
        <x:v>Cochabamba</x:v>
      </x:c>
      <x:c r="N2429" t="str">
        <x:f>IFERROR(VLOOKUP(M2429,'Mapeos'!$A$4:$B$30,2,FALSE),M2429)</x:f>
        <x:v>Cochabamba</x:v>
      </x:c>
      <x:c r="O2429" t="str">
        <x:v>C00225</x:v>
      </x:c>
      <x:c r="P2429" t="str">
        <x:v>Empresa</x:v>
      </x:c>
      <x:c r="Q2429" t="str">
        <x:v>P0002</x:v>
      </x:c>
      <x:c r="R2429" t="str">
        <x:v>Hogar</x:v>
      </x:c>
      <x:c r="S2429" t="str">
        <x:v>Marca D</x:v>
      </x:c>
      <x:c r="T2429" t="str">
        <x:v>Tienda</x:v>
      </x:c>
      <x:c r="U2429" t="str">
        <x:f>IFERROR(VLOOKUP(T2429,'Mapeos'!$D$4:$E$25,2,FALSE),T2429)</x:f>
        <x:v>Tienda</x:v>
      </x:c>
      <x:c r="V2429" t="str">
        <x:v>V036</x:v>
      </x:c>
      <x:c r="W2429" t="n">
        <x:v>1</x:v>
      </x:c>
      <x:c r="X2429" s="28" t="n">
        <x:v>304.68</x:v>
      </x:c>
      <x:c r="Y2429" s="20" t="n">
        <x:v>0.05</x:v>
      </x:c>
      <x:c r="Z2429" s="20" t="n">
        <x:f>IF(Y2429&gt;1,Y2429/100,Y2429)</x:f>
        <x:v>0.05</x:v>
      </x:c>
      <x:c r="AA2429" s="28" t="n">
        <x:v>194.61</x:v>
      </x:c>
      <x:c r="AB2429" s="28" t="n">
        <x:v>289.45</x:v>
      </x:c>
      <x:c r="AC2429" s="28" t="str">
        <x:v>BOB</x:v>
      </x:c>
      <x:c r="AD2429" s="28" t="n">
        <x:f>IF(AC2429="USD",AB2429*'Parametros'!$B$4,AB2429)</x:f>
        <x:v>289.45</x:v>
      </x:c>
      <x:c r="AE2429" s="28" t="n">
        <x:f>W2429*X2429*(1-Z2429)</x:f>
        <x:v>289.44599999999997</x:v>
      </x:c>
      <x:c r="AF2429" s="28" t="n">
        <x:f>W2429*AA2429</x:f>
        <x:v>194.61</x:v>
      </x:c>
      <x:c r="AG2429" s="28" t="n">
        <x:f>AE2429-AF2429</x:f>
        <x:v>94.83599999999996</x:v>
      </x:c>
      <x:c r="AH2429" s="20" t="n">
        <x:f>IF(AE2429&gt;0,AG2429/AE2429,"")</x:f>
        <x:v>0.32764660765738673</x:v>
      </x:c>
      <x:c r="AI2429" s="28" t="n">
        <x:v>121225.56</x:v>
      </x:c>
      <x:c r="AJ2429" s="28"/>
      <x:c r="AK2429"/>
      <x:c r="AL2429" t="str">
        <x:v>Completado</x:v>
      </x:c>
      <x:c r="AM2429" t="str">
        <x:f>IF(W2429&lt;0,"Devuelto",AL2429)</x:f>
        <x:v>Completado</x:v>
      </x:c>
      <x:c r="AN2429" t="str">
        <x:v>Efectivo</x:v>
      </x:c>
      <x:c r="AO2429" s="29" t="str">
        <x:v>Sin observación</x:v>
      </x:c>
      <x:c r="AP2429" t="str">
        <x:f>IF(D2429="","No","Sí")</x:f>
        <x:v>Sí</x:v>
      </x:c>
    </x:row>
    <x:row r="2430">
      <x:c r="A2430" t="n">
        <x:v>2430</x:v>
      </x:c>
      <x:c r="B2430" t="str">
        <x:v>VT0011535</x:v>
      </x:c>
      <x:c r="C2430" t="str">
        <x:v>46011</x:v>
      </x:c>
      <x:c r="D2430" s="27" t="n">
        <x:v>46011</x:v>
      </x:c>
      <x:c r="E2430" t="n">
        <x:f>IF(D2430="","",YEAR(D2430))</x:f>
        <x:v>2025</x:v>
      </x:c>
      <x:c r="F2430" t="n">
        <x:f>IF(D2430="","",MONTH(D2430))</x:f>
        <x:v>12</x:v>
      </x:c>
      <x:c r="G2430" t="str">
        <x:f>IF(D2430="","Fecha no disponible",TEXT(D2430,"mmmm"))</x:f>
        <x:v>December</x:v>
      </x:c>
      <x:c r="H2430" t="str">
        <x:f>IF(D2430="","Fecha no disponible",TEXT(D2430,"yyyy-mm"))</x:f>
        <x:v>2025-12</x:v>
      </x:c>
      <x:c r="I2430" t="str">
        <x:f>IF(D2430="","Fecha no disponible","T"&amp;ROUNDUP(MONTH(D2430)/3,0))</x:f>
        <x:v>T4</x:v>
      </x:c>
      <x:c r="J2430" t="str">
        <x:v>T002</x:v>
      </x:c>
      <x:c r="K2430" t="str">
        <x:v>Tienda La Paz 2</x:v>
      </x:c>
      <x:c r="L2430" t="str">
        <x:v>Mall</x:v>
      </x:c>
      <x:c r="M2430" t="str">
        <x:v>La Paz</x:v>
      </x:c>
      <x:c r="N2430" t="str">
        <x:f>IFERROR(VLOOKUP(M2430,'Mapeos'!$A$4:$B$30,2,FALSE),M2430)</x:f>
        <x:v>La Paz</x:v>
      </x:c>
      <x:c r="O2430" t="str">
        <x:v>C01338</x:v>
      </x:c>
      <x:c r="P2430" t="str">
        <x:v>Empresa</x:v>
      </x:c>
      <x:c r="Q2430" t="str">
        <x:v>P0056</x:v>
      </x:c>
      <x:c r="R2430" t="str">
        <x:v>Alimentos</x:v>
      </x:c>
      <x:c r="S2430" t="str">
        <x:v>Marca A</x:v>
      </x:c>
      <x:c r="T2430" t="str">
        <x:v>Tienda</x:v>
      </x:c>
      <x:c r="U2430" t="str">
        <x:f>IFERROR(VLOOKUP(T2430,'Mapeos'!$D$4:$E$25,2,FALSE),T2430)</x:f>
        <x:v>Tienda</x:v>
      </x:c>
      <x:c r="V2430" t="str">
        <x:v>V018</x:v>
      </x:c>
      <x:c r="W2430" t="n">
        <x:v>4</x:v>
      </x:c>
      <x:c r="X2430" s="28" t="n">
        <x:v>41.97</x:v>
      </x:c>
      <x:c r="Y2430" s="20" t="n">
        <x:v>0.05</x:v>
      </x:c>
      <x:c r="Z2430" s="20" t="n">
        <x:f>IF(Y2430&gt;1,Y2430/100,Y2430)</x:f>
        <x:v>0.05</x:v>
      </x:c>
      <x:c r="AA2430" s="28" t="n">
        <x:v>30.18</x:v>
      </x:c>
      <x:c r="AB2430" s="28" t="n">
        <x:v>159.49</x:v>
      </x:c>
      <x:c r="AC2430" s="28" t="str">
        <x:v>BOB</x:v>
      </x:c>
      <x:c r="AD2430" s="28" t="n">
        <x:f>IF(AC2430="USD",AB2430*'Parametros'!$B$4,AB2430)</x:f>
        <x:v>159.49</x:v>
      </x:c>
      <x:c r="AE2430" s="28" t="n">
        <x:f>W2430*X2430*(1-Z2430)</x:f>
        <x:v>159.486</x:v>
      </x:c>
      <x:c r="AF2430" s="28" t="n">
        <x:f>W2430*AA2430</x:f>
        <x:v>120.72</x:v>
      </x:c>
      <x:c r="AG2430" s="28" t="n">
        <x:f>AE2430-AF2430</x:f>
        <x:v>38.76599999999999</x:v>
      </x:c>
      <x:c r="AH2430" s="20" t="n">
        <x:f>IF(AE2430&gt;0,AG2430/AE2430,"")</x:f>
        <x:v>0.24306835709717464</x:v>
      </x:c>
      <x:c r="AI2430" s="28" t="n">
        <x:v>139219.44</x:v>
      </x:c>
      <x:c r="AJ2430" s="28"/>
      <x:c r="AK2430"/>
      <x:c r="AL2430" t="str">
        <x:v>Completado</x:v>
      </x:c>
      <x:c r="AM2430" t="str">
        <x:f>IF(W2430&lt;0,"Devuelto",AL2430)</x:f>
        <x:v>Completado</x:v>
      </x:c>
      <x:c r="AN2430" t="str">
        <x:v>QR</x:v>
      </x:c>
      <x:c r="AO2430" s="29" t="str">
        <x:v>Sin observación</x:v>
      </x:c>
      <x:c r="AP2430" t="str">
        <x:f>IF(D2430="","No","Sí")</x:f>
        <x:v>Sí</x:v>
      </x:c>
    </x:row>
    <x:row r="2431">
      <x:c r="A2431" t="n">
        <x:v>2431</x:v>
      </x:c>
      <x:c r="B2431" t="str">
        <x:v>VT0011540</x:v>
      </x:c>
      <x:c r="C2431" t="str">
        <x:v>45970</x:v>
      </x:c>
      <x:c r="D2431" s="27" t="n">
        <x:v>45970</x:v>
      </x:c>
      <x:c r="E2431" t="n">
        <x:f>IF(D2431="","",YEAR(D2431))</x:f>
        <x:v>2025</x:v>
      </x:c>
      <x:c r="F2431" t="n">
        <x:f>IF(D2431="","",MONTH(D2431))</x:f>
        <x:v>11</x:v>
      </x:c>
      <x:c r="G2431" t="str">
        <x:f>IF(D2431="","Fecha no disponible",TEXT(D2431,"mmmm"))</x:f>
        <x:v>November</x:v>
      </x:c>
      <x:c r="H2431" t="str">
        <x:f>IF(D2431="","Fecha no disponible",TEXT(D2431,"yyyy-mm"))</x:f>
        <x:v>2025-11</x:v>
      </x:c>
      <x:c r="I2431" t="str">
        <x:f>IF(D2431="","Fecha no disponible","T"&amp;ROUNDUP(MONTH(D2431)/3,0))</x:f>
        <x:v>T4</x:v>
      </x:c>
      <x:c r="J2431" t="str">
        <x:v>T009</x:v>
      </x:c>
      <x:c r="K2431" t="str">
        <x:v>Tienda Cochabamba 1</x:v>
      </x:c>
      <x:c r="L2431" t="str">
        <x:v>Mall</x:v>
      </x:c>
      <x:c r="M2431" t="str">
        <x:v>Cochabamba</x:v>
      </x:c>
      <x:c r="N2431" t="str">
        <x:f>IFERROR(VLOOKUP(M2431,'Mapeos'!$A$4:$B$30,2,FALSE),M2431)</x:f>
        <x:v>Cochabamba</x:v>
      </x:c>
      <x:c r="O2431" t="str">
        <x:v>C00584</x:v>
      </x:c>
      <x:c r="P2431" t="str">
        <x:v>Masivo</x:v>
      </x:c>
      <x:c r="Q2431" t="str">
        <x:v>P0063</x:v>
      </x:c>
      <x:c r="R2431" t="str">
        <x:v>Alimentos</x:v>
      </x:c>
      <x:c r="S2431" t="str">
        <x:v>Marca A</x:v>
      </x:c>
      <x:c r="T2431" t="str">
        <x:v>E-commerce</x:v>
      </x:c>
      <x:c r="U2431" t="str">
        <x:f>IFERROR(VLOOKUP(T2431,'Mapeos'!$D$4:$E$25,2,FALSE),T2431)</x:f>
        <x:v>E-commerce</x:v>
      </x:c>
      <x:c r="V2431" t="str">
        <x:v>V020</x:v>
      </x:c>
      <x:c r="W2431" t="n">
        <x:v>1</x:v>
      </x:c>
      <x:c r="X2431" s="28" t="n">
        <x:v>37.51</x:v>
      </x:c>
      <x:c r="Y2431" s="20" t="n">
        <x:v>0</x:v>
      </x:c>
      <x:c r="Z2431" s="20" t="n">
        <x:f>IF(Y2431&gt;1,Y2431/100,Y2431)</x:f>
        <x:v>0</x:v>
      </x:c>
      <x:c r="AA2431" s="28" t="n">
        <x:v>18.46</x:v>
      </x:c>
      <x:c r="AB2431" s="28" t="n">
        <x:v>37.51</x:v>
      </x:c>
      <x:c r="AC2431" s="28" t="str">
        <x:v>BOB</x:v>
      </x:c>
      <x:c r="AD2431" s="28" t="n">
        <x:f>IF(AC2431="USD",AB2431*'Parametros'!$B$4,AB2431)</x:f>
        <x:v>37.51</x:v>
      </x:c>
      <x:c r="AE2431" s="28" t="n">
        <x:f>W2431*X2431*(1-Z2431)</x:f>
        <x:v>37.51</x:v>
      </x:c>
      <x:c r="AF2431" s="28" t="n">
        <x:f>W2431*AA2431</x:f>
        <x:v>18.46</x:v>
      </x:c>
      <x:c r="AG2431" s="28" t="n">
        <x:f>AE2431-AF2431</x:f>
        <x:v>19.049999999999997</x:v>
      </x:c>
      <x:c r="AH2431" s="20" t="n">
        <x:f>IF(AE2431&gt;0,AG2431/AE2431,"")</x:f>
        <x:v>0.5078645694481471</x:v>
      </x:c>
      <x:c r="AI2431" s="28" t="n">
        <x:v>79999.58</x:v>
      </x:c>
      <x:c r="AJ2431" s="28"/>
      <x:c r="AK2431"/>
      <x:c r="AL2431" t="str">
        <x:v>Completado</x:v>
      </x:c>
      <x:c r="AM2431" t="str">
        <x:f>IF(W2431&lt;0,"Devuelto",AL2431)</x:f>
        <x:v>Completado</x:v>
      </x:c>
      <x:c r="AN2431" t="str">
        <x:v>QR</x:v>
      </x:c>
      <x:c r="AO2431" s="29" t="str">
        <x:v>Sin observación</x:v>
      </x:c>
      <x:c r="AP2431" t="str">
        <x:f>IF(D2431="","No","Sí")</x:f>
        <x:v>Sí</x:v>
      </x:c>
    </x:row>
    <x:row r="2432">
      <x:c r="A2432" t="n">
        <x:v>2432</x:v>
      </x:c>
      <x:c r="B2432" t="str">
        <x:v>VT0011545</x:v>
      </x:c>
      <x:c r="C2432" t="str">
        <x:v>45502</x:v>
      </x:c>
      <x:c r="D2432" s="27" t="n">
        <x:v>45502</x:v>
      </x:c>
      <x:c r="E2432" t="n">
        <x:f>IF(D2432="","",YEAR(D2432))</x:f>
        <x:v>2024</x:v>
      </x:c>
      <x:c r="F2432" t="n">
        <x:f>IF(D2432="","",MONTH(D2432))</x:f>
        <x:v>7</x:v>
      </x:c>
      <x:c r="G2432" t="str">
        <x:f>IF(D2432="","Fecha no disponible",TEXT(D2432,"mmmm"))</x:f>
        <x:v>July</x:v>
      </x:c>
      <x:c r="H2432" t="str">
        <x:f>IF(D2432="","Fecha no disponible",TEXT(D2432,"yyyy-mm"))</x:f>
        <x:v>2024-07</x:v>
      </x:c>
      <x:c r="I2432" t="str">
        <x:f>IF(D2432="","Fecha no disponible","T"&amp;ROUNDUP(MONTH(D2432)/3,0))</x:f>
        <x:v>T3</x:v>
      </x:c>
      <x:c r="J2432" t="str">
        <x:v>T004</x:v>
      </x:c>
      <x:c r="K2432" t="str">
        <x:v>Tienda La Paz 4</x:v>
      </x:c>
      <x:c r="L2432" t="str">
        <x:v>Centro</x:v>
      </x:c>
      <x:c r="M2432" t="str">
        <x:v>La Paz</x:v>
      </x:c>
      <x:c r="N2432" t="str">
        <x:f>IFERROR(VLOOKUP(M2432,'Mapeos'!$A$4:$B$30,2,FALSE),M2432)</x:f>
        <x:v>La Paz</x:v>
      </x:c>
      <x:c r="O2432" t="str">
        <x:v>C00160</x:v>
      </x:c>
      <x:c r="P2432" t="str">
        <x:v>Premium</x:v>
      </x:c>
      <x:c r="Q2432" t="str">
        <x:v>P0135</x:v>
      </x:c>
      <x:c r="R2432" t="str">
        <x:v>Deportes</x:v>
      </x:c>
      <x:c r="S2432" t="str">
        <x:v>Marca D</x:v>
      </x:c>
      <x:c r="T2432" t="str">
        <x:v>E-commerce</x:v>
      </x:c>
      <x:c r="U2432" t="str">
        <x:f>IFERROR(VLOOKUP(T2432,'Mapeos'!$D$4:$E$25,2,FALSE),T2432)</x:f>
        <x:v>E-commerce</x:v>
      </x:c>
      <x:c r="V2432" t="str">
        <x:v>V010</x:v>
      </x:c>
      <x:c r="W2432" t="n">
        <x:v>1</x:v>
      </x:c>
      <x:c r="X2432" s="28" t="n">
        <x:v>79.59</x:v>
      </x:c>
      <x:c r="Y2432" s="20" t="n">
        <x:v>0</x:v>
      </x:c>
      <x:c r="Z2432" s="20" t="n">
        <x:f>IF(Y2432&gt;1,Y2432/100,Y2432)</x:f>
        <x:v>0</x:v>
      </x:c>
      <x:c r="AA2432" s="28" t="n">
        <x:v>45.32</x:v>
      </x:c>
      <x:c r="AB2432" s="28" t="n">
        <x:v>79.59</x:v>
      </x:c>
      <x:c r="AC2432" s="28" t="str">
        <x:v>BOB</x:v>
      </x:c>
      <x:c r="AD2432" s="28" t="n">
        <x:f>IF(AC2432="USD",AB2432*'Parametros'!$B$4,AB2432)</x:f>
        <x:v>79.59</x:v>
      </x:c>
      <x:c r="AE2432" s="28" t="n">
        <x:f>W2432*X2432*(1-Z2432)</x:f>
        <x:v>79.59</x:v>
      </x:c>
      <x:c r="AF2432" s="28" t="n">
        <x:f>W2432*AA2432</x:f>
        <x:v>45.32</x:v>
      </x:c>
      <x:c r="AG2432" s="28" t="n">
        <x:f>AE2432-AF2432</x:f>
        <x:v>34.27</x:v>
      </x:c>
      <x:c r="AH2432" s="20" t="n">
        <x:f>IF(AE2432&gt;0,AG2432/AE2432,"")</x:f>
        <x:v>0.43058173137328815</x:v>
      </x:c>
      <x:c r="AI2432" s="28" t="n">
        <x:v>79499.25</x:v>
      </x:c>
      <x:c r="AJ2432" s="28"/>
      <x:c r="AK2432"/>
      <x:c r="AL2432" t="str">
        <x:v>Completado</x:v>
      </x:c>
      <x:c r="AM2432" t="str">
        <x:f>IF(W2432&lt;0,"Devuelto",AL2432)</x:f>
        <x:v>Completado</x:v>
      </x:c>
      <x:c r="AN2432" t="str">
        <x:v>Tarjeta</x:v>
      </x:c>
      <x:c r="AO2432" s="29" t="str">
        <x:v>Sin observación</x:v>
      </x:c>
      <x:c r="AP2432" t="str">
        <x:f>IF(D2432="","No","Sí")</x:f>
        <x:v>Sí</x:v>
      </x:c>
    </x:row>
    <x:row r="2433">
      <x:c r="A2433" t="n">
        <x:v>2433</x:v>
      </x:c>
      <x:c r="B2433" t="str">
        <x:v>VT0011549</x:v>
      </x:c>
      <x:c r="C2433" t="str">
        <x:v>45405</x:v>
      </x:c>
      <x:c r="D2433" s="27" t="n">
        <x:v>45405</x:v>
      </x:c>
      <x:c r="E2433" t="n">
        <x:f>IF(D2433="","",YEAR(D2433))</x:f>
        <x:v>2024</x:v>
      </x:c>
      <x:c r="F2433" t="n">
        <x:f>IF(D2433="","",MONTH(D2433))</x:f>
        <x:v>4</x:v>
      </x:c>
      <x:c r="G2433" t="str">
        <x:f>IF(D2433="","Fecha no disponible",TEXT(D2433,"mmmm"))</x:f>
        <x:v>April</x:v>
      </x:c>
      <x:c r="H2433" t="str">
        <x:f>IF(D2433="","Fecha no disponible",TEXT(D2433,"yyyy-mm"))</x:f>
        <x:v>2024-04</x:v>
      </x:c>
      <x:c r="I2433" t="str">
        <x:f>IF(D2433="","Fecha no disponible","T"&amp;ROUNDUP(MONTH(D2433)/3,0))</x:f>
        <x:v>T2</x:v>
      </x:c>
      <x:c r="J2433" t="str">
        <x:v>T013</x:v>
      </x:c>
      <x:c r="K2433" t="str">
        <x:v>Tienda Potosí 1</x:v>
      </x:c>
      <x:c r="L2433" t="str">
        <x:v>Centro</x:v>
      </x:c>
      <x:c r="M2433" t="str">
        <x:v>Potosí</x:v>
      </x:c>
      <x:c r="N2433" t="str">
        <x:f>IFERROR(VLOOKUP(M2433,'Mapeos'!$A$4:$B$30,2,FALSE),M2433)</x:f>
        <x:v>Potosí</x:v>
      </x:c>
      <x:c r="O2433" t="str">
        <x:v>C01410</x:v>
      </x:c>
      <x:c r="P2433" t="str">
        <x:v>Frecuente</x:v>
      </x:c>
      <x:c r="Q2433" t="str">
        <x:v>P0093</x:v>
      </x:c>
      <x:c r="R2433" t="str">
        <x:v>Electrónica</x:v>
      </x:c>
      <x:c r="S2433" t="str">
        <x:v>Marca B</x:v>
      </x:c>
      <x:c r="T2433" t="str">
        <x:v>Tienda</x:v>
      </x:c>
      <x:c r="U2433" t="str">
        <x:f>IFERROR(VLOOKUP(T2433,'Mapeos'!$D$4:$E$25,2,FALSE),T2433)</x:f>
        <x:v>Tienda</x:v>
      </x:c>
      <x:c r="V2433" t="str">
        <x:v>V020</x:v>
      </x:c>
      <x:c r="W2433" t="n">
        <x:v>-1</x:v>
      </x:c>
      <x:c r="X2433" s="28" t="n">
        <x:v>599.39</x:v>
      </x:c>
      <x:c r="Y2433" s="20" t="n">
        <x:v>0</x:v>
      </x:c>
      <x:c r="Z2433" s="20" t="n">
        <x:f>IF(Y2433&gt;1,Y2433/100,Y2433)</x:f>
        <x:v>0</x:v>
      </x:c>
      <x:c r="AA2433" s="28" t="n">
        <x:v>436.53</x:v>
      </x:c>
      <x:c r="AB2433" s="28" t="n">
        <x:v>-599.39</x:v>
      </x:c>
      <x:c r="AC2433" s="28" t="str">
        <x:v>BOB</x:v>
      </x:c>
      <x:c r="AD2433" s="28" t="n">
        <x:f>IF(AC2433="USD",AB2433*'Parametros'!$B$4,AB2433)</x:f>
        <x:v>-599.39</x:v>
      </x:c>
      <x:c r="AE2433" s="28" t="n">
        <x:f>W2433*X2433*(1-Z2433)</x:f>
        <x:v>-599.39</x:v>
      </x:c>
      <x:c r="AF2433" s="28" t="n">
        <x:f>W2433*AA2433</x:f>
        <x:v>-436.53</x:v>
      </x:c>
      <x:c r="AG2433" s="28" t="n">
        <x:f>AE2433-AF2433</x:f>
        <x:v>-162.86</x:v>
      </x:c>
      <x:c r="AH2433" s="20" t="str">
        <x:f>IF(AE2433&gt;0,AG2433/AE2433,"")</x:f>
      </x:c>
      <x:c r="AI2433" s="28" t="n">
        <x:v>189760.35</x:v>
      </x:c>
      <x:c r="AJ2433" s="28"/>
      <x:c r="AK2433"/>
      <x:c r="AL2433" t="str">
        <x:v>Devuelto</x:v>
      </x:c>
      <x:c r="AM2433" t="str">
        <x:f>IF(W2433&lt;0,"Devuelto",AL2433)</x:f>
        <x:v>Devuelto</x:v>
      </x:c>
      <x:c r="AN2433" t="str">
        <x:v>QR</x:v>
      </x:c>
      <x:c r="AO2433" s="29" t="str">
        <x:v>Sin observación</x:v>
      </x:c>
      <x:c r="AP2433" t="str">
        <x:f>IF(D2433="","No","Sí")</x:f>
        <x:v>Sí</x:v>
      </x:c>
    </x:row>
    <x:row r="2434">
      <x:c r="A2434" t="n">
        <x:v>2434</x:v>
      </x:c>
      <x:c r="B2434" t="str">
        <x:v>VT0011554</x:v>
      </x:c>
      <x:c r="C2434" t="str">
        <x:v>46055</x:v>
      </x:c>
      <x:c r="D2434" s="27" t="n">
        <x:v>46055</x:v>
      </x:c>
      <x:c r="E2434" t="n">
        <x:f>IF(D2434="","",YEAR(D2434))</x:f>
        <x:v>2026</x:v>
      </x:c>
      <x:c r="F2434" t="n">
        <x:f>IF(D2434="","",MONTH(D2434))</x:f>
        <x:v>2</x:v>
      </x:c>
      <x:c r="G2434" t="str">
        <x:f>IF(D2434="","Fecha no disponible",TEXT(D2434,"mmmm"))</x:f>
        <x:v>February</x:v>
      </x:c>
      <x:c r="H2434" t="str">
        <x:f>IF(D2434="","Fecha no disponible",TEXT(D2434,"yyyy-mm"))</x:f>
        <x:v>2026-02</x:v>
      </x:c>
      <x:c r="I2434" t="str">
        <x:f>IF(D2434="","Fecha no disponible","T"&amp;ROUNDUP(MONTH(D2434)/3,0))</x:f>
        <x:v>T1</x:v>
      </x:c>
      <x:c r="J2434" t="str">
        <x:v>T016</x:v>
      </x:c>
      <x:c r="K2434" t="str">
        <x:v>Tienda Potosí 4</x:v>
      </x:c>
      <x:c r="L2434" t="str">
        <x:v>Centro</x:v>
      </x:c>
      <x:c r="M2434" t="str">
        <x:v>Potosí</x:v>
      </x:c>
      <x:c r="N2434" t="str">
        <x:f>IFERROR(VLOOKUP(M2434,'Mapeos'!$A$4:$B$30,2,FALSE),M2434)</x:f>
        <x:v>Potosí</x:v>
      </x:c>
      <x:c r="O2434" t="str">
        <x:v>C01310</x:v>
      </x:c>
      <x:c r="P2434" t="str">
        <x:v>Premium</x:v>
      </x:c>
      <x:c r="Q2434" t="str">
        <x:v>P0098</x:v>
      </x:c>
      <x:c r="R2434" t="str">
        <x:v>Cuidado Personal</x:v>
      </x:c>
      <x:c r="S2434" t="str">
        <x:v>Marca A</x:v>
      </x:c>
      <x:c r="T2434" t="str">
        <x:v>E-commerce</x:v>
      </x:c>
      <x:c r="U2434" t="str">
        <x:f>IFERROR(VLOOKUP(T2434,'Mapeos'!$D$4:$E$25,2,FALSE),T2434)</x:f>
        <x:v>E-commerce</x:v>
      </x:c>
      <x:c r="V2434" t="str">
        <x:v>V001</x:v>
      </x:c>
      <x:c r="W2434" t="n">
        <x:v>1</x:v>
      </x:c>
      <x:c r="X2434" s="28" t="n">
        <x:v>80.09</x:v>
      </x:c>
      <x:c r="Y2434" s="20" t="n">
        <x:v>0.15</x:v>
      </x:c>
      <x:c r="Z2434" s="20" t="n">
        <x:f>IF(Y2434&gt;1,Y2434/100,Y2434)</x:f>
        <x:v>0.15</x:v>
      </x:c>
      <x:c r="AA2434" s="28" t="n">
        <x:v>56.02</x:v>
      </x:c>
      <x:c r="AB2434" s="28" t="n">
        <x:v>68.08</x:v>
      </x:c>
      <x:c r="AC2434" s="28" t="str">
        <x:v>BOB</x:v>
      </x:c>
      <x:c r="AD2434" s="28" t="n">
        <x:f>IF(AC2434="USD",AB2434*'Parametros'!$B$4,AB2434)</x:f>
        <x:v>68.08</x:v>
      </x:c>
      <x:c r="AE2434" s="28" t="n">
        <x:f>W2434*X2434*(1-Z2434)</x:f>
        <x:v>68.0765</x:v>
      </x:c>
      <x:c r="AF2434" s="28" t="n">
        <x:f>W2434*AA2434</x:f>
        <x:v>56.02</x:v>
      </x:c>
      <x:c r="AG2434" s="28" t="n">
        <x:f>AE2434-AF2434</x:f>
        <x:v>12.056499999999993</x:v>
      </x:c>
      <x:c r="AH2434" s="20" t="n">
        <x:f>IF(AE2434&gt;0,AG2434/AE2434,"")</x:f>
        <x:v>0.177102230578834</x:v>
      </x:c>
      <x:c r="AI2434" s="28" t="n">
        <x:v>63929.11</x:v>
      </x:c>
      <x:c r="AJ2434" s="28"/>
      <x:c r="AK2434"/>
      <x:c r="AL2434" t="str">
        <x:v>Completado</x:v>
      </x:c>
      <x:c r="AM2434" t="str">
        <x:f>IF(W2434&lt;0,"Devuelto",AL2434)</x:f>
        <x:v>Completado</x:v>
      </x:c>
      <x:c r="AN2434" t="str">
        <x:v>Transferencia</x:v>
      </x:c>
      <x:c r="AO2434" s="29" t="str">
        <x:v>Sin observación</x:v>
      </x:c>
      <x:c r="AP2434" t="str">
        <x:f>IF(D2434="","No","Sí")</x:f>
        <x:v>Sí</x:v>
      </x:c>
    </x:row>
    <x:row r="2435">
      <x:c r="A2435" t="n">
        <x:v>2435</x:v>
      </x:c>
      <x:c r="B2435" t="str">
        <x:v>VT0011559</x:v>
      </x:c>
      <x:c r="C2435" t="str">
        <x:v>46105</x:v>
      </x:c>
      <x:c r="D2435" s="27" t="n">
        <x:v>46105</x:v>
      </x:c>
      <x:c r="E2435" t="n">
        <x:f>IF(D2435="","",YEAR(D2435))</x:f>
        <x:v>2026</x:v>
      </x:c>
      <x:c r="F2435" t="n">
        <x:f>IF(D2435="","",MONTH(D2435))</x:f>
        <x:v>3</x:v>
      </x:c>
      <x:c r="G2435" t="str">
        <x:f>IF(D2435="","Fecha no disponible",TEXT(D2435,"mmmm"))</x:f>
        <x:v>March</x:v>
      </x:c>
      <x:c r="H2435" t="str">
        <x:f>IF(D2435="","Fecha no disponible",TEXT(D2435,"yyyy-mm"))</x:f>
        <x:v>2026-03</x:v>
      </x:c>
      <x:c r="I2435" t="str">
        <x:f>IF(D2435="","Fecha no disponible","T"&amp;ROUNDUP(MONTH(D2435)/3,0))</x:f>
        <x:v>T1</x:v>
      </x:c>
      <x:c r="J2435" t="str">
        <x:v>T009</x:v>
      </x:c>
      <x:c r="K2435" t="str">
        <x:v>Tienda Cochabamba 1</x:v>
      </x:c>
      <x:c r="L2435" t="str">
        <x:v>Mall</x:v>
      </x:c>
      <x:c r="M2435" t="str">
        <x:v>Cochabamba</x:v>
      </x:c>
      <x:c r="N2435" t="str">
        <x:f>IFERROR(VLOOKUP(M2435,'Mapeos'!$A$4:$B$30,2,FALSE),M2435)</x:f>
        <x:v>Cochabamba</x:v>
      </x:c>
      <x:c r="O2435" t="str">
        <x:v>C01066</x:v>
      </x:c>
      <x:c r="P2435" t="str">
        <x:v>Empresa</x:v>
      </x:c>
      <x:c r="Q2435" t="str">
        <x:v>P0082</x:v>
      </x:c>
      <x:c r="R2435" t="str">
        <x:v>Hogar</x:v>
      </x:c>
      <x:c r="S2435" t="str">
        <x:v>Marca C</x:v>
      </x:c>
      <x:c r="T2435" t="str">
        <x:v>WhatsApp</x:v>
      </x:c>
      <x:c r="U2435" t="str">
        <x:f>IFERROR(VLOOKUP(T2435,'Mapeos'!$D$4:$E$25,2,FALSE),T2435)</x:f>
        <x:v>WhatsApp</x:v>
      </x:c>
      <x:c r="V2435" t="str">
        <x:v>V035</x:v>
      </x:c>
      <x:c r="W2435" t="n">
        <x:v>1</x:v>
      </x:c>
      <x:c r="X2435" s="28" t="n">
        <x:v>169.37</x:v>
      </x:c>
      <x:c r="Y2435" s="20" t="n">
        <x:v>0.1</x:v>
      </x:c>
      <x:c r="Z2435" s="20" t="n">
        <x:f>IF(Y2435&gt;1,Y2435/100,Y2435)</x:f>
        <x:v>0.1</x:v>
      </x:c>
      <x:c r="AA2435" s="28" t="n">
        <x:v>98.63</x:v>
      </x:c>
      <x:c r="AB2435" s="28" t="n">
        <x:v>152.43</x:v>
      </x:c>
      <x:c r="AC2435" s="28" t="str">
        <x:v>BOB</x:v>
      </x:c>
      <x:c r="AD2435" s="28" t="n">
        <x:f>IF(AC2435="USD",AB2435*'Parametros'!$B$4,AB2435)</x:f>
        <x:v>152.43</x:v>
      </x:c>
      <x:c r="AE2435" s="28" t="n">
        <x:f>W2435*X2435*(1-Z2435)</x:f>
        <x:v>152.43300000000002</x:v>
      </x:c>
      <x:c r="AF2435" s="28" t="n">
        <x:f>W2435*AA2435</x:f>
        <x:v>98.63</x:v>
      </x:c>
      <x:c r="AG2435" s="28" t="n">
        <x:f>AE2435-AF2435</x:f>
        <x:v>53.803000000000026</x:v>
      </x:c>
      <x:c r="AH2435" s="20" t="n">
        <x:f>IF(AE2435&gt;0,AG2435/AE2435,"")</x:f>
        <x:v>0.3529616290435799</x:v>
      </x:c>
      <x:c r="AI2435" s="28" t="n">
        <x:v>83201.93</x:v>
      </x:c>
      <x:c r="AJ2435" s="28"/>
      <x:c r="AK2435"/>
      <x:c r="AL2435" t="str">
        <x:v>Completado</x:v>
      </x:c>
      <x:c r="AM2435" t="str">
        <x:f>IF(W2435&lt;0,"Devuelto",AL2435)</x:f>
        <x:v>Completado</x:v>
      </x:c>
      <x:c r="AN2435" t="str">
        <x:v>Transferencia</x:v>
      </x:c>
      <x:c r="AO2435" s="29" t="str">
        <x:v>Sin observación</x:v>
      </x:c>
      <x:c r="AP2435" t="str">
        <x:f>IF(D2435="","No","Sí")</x:f>
        <x:v>Sí</x:v>
      </x:c>
    </x:row>
    <x:row r="2436">
      <x:c r="A2436" t="n">
        <x:v>2436</x:v>
      </x:c>
      <x:c r="B2436" t="str">
        <x:v>VT0011564</x:v>
      </x:c>
      <x:c r="C2436" t="str">
        <x:v>45310</x:v>
      </x:c>
      <x:c r="D2436" s="27" t="n">
        <x:v>45310</x:v>
      </x:c>
      <x:c r="E2436" t="n">
        <x:f>IF(D2436="","",YEAR(D2436))</x:f>
        <x:v>2024</x:v>
      </x:c>
      <x:c r="F2436" t="n">
        <x:f>IF(D2436="","",MONTH(D2436))</x:f>
        <x:v>1</x:v>
      </x:c>
      <x:c r="G2436" t="str">
        <x:f>IF(D2436="","Fecha no disponible",TEXT(D2436,"mmmm"))</x:f>
        <x:v>January</x:v>
      </x:c>
      <x:c r="H2436" t="str">
        <x:f>IF(D2436="","Fecha no disponible",TEXT(D2436,"yyyy-mm"))</x:f>
        <x:v>2024-01</x:v>
      </x:c>
      <x:c r="I2436" t="str">
        <x:f>IF(D2436="","Fecha no disponible","T"&amp;ROUNDUP(MONTH(D2436)/3,0))</x:f>
        <x:v>T1</x:v>
      </x:c>
      <x:c r="J2436" t="str">
        <x:v>T004</x:v>
      </x:c>
      <x:c r="K2436" t="str">
        <x:v>Tienda La Paz 4</x:v>
      </x:c>
      <x:c r="L2436" t="str">
        <x:v>Centro</x:v>
      </x:c>
      <x:c r="M2436" t="str">
        <x:v>La paz</x:v>
      </x:c>
      <x:c r="N2436" t="str">
        <x:f>IFERROR(VLOOKUP(M2436,'Mapeos'!$A$4:$B$30,2,FALSE),M2436)</x:f>
        <x:v>La Paz</x:v>
      </x:c>
      <x:c r="O2436" t="str">
        <x:v>C01305</x:v>
      </x:c>
      <x:c r="P2436" t="str">
        <x:v>Empresa</x:v>
      </x:c>
      <x:c r="Q2436" t="str">
        <x:v>P0126</x:v>
      </x:c>
      <x:c r="R2436" t="str">
        <x:v>Alimentos</x:v>
      </x:c>
      <x:c r="S2436" t="str">
        <x:v>Marca C</x:v>
      </x:c>
      <x:c r="T2436" t="str">
        <x:v>Marketplace</x:v>
      </x:c>
      <x:c r="U2436" t="str">
        <x:f>IFERROR(VLOOKUP(T2436,'Mapeos'!$D$4:$E$25,2,FALSE),T2436)</x:f>
        <x:v>Marketplace</x:v>
      </x:c>
      <x:c r="V2436" t="str">
        <x:v>V016</x:v>
      </x:c>
      <x:c r="W2436" t="n">
        <x:v>1</x:v>
      </x:c>
      <x:c r="X2436" s="28" t="n">
        <x:v>30.15</x:v>
      </x:c>
      <x:c r="Y2436" s="20" t="n">
        <x:v>0.1</x:v>
      </x:c>
      <x:c r="Z2436" s="20" t="n">
        <x:f>IF(Y2436&gt;1,Y2436/100,Y2436)</x:f>
        <x:v>0.1</x:v>
      </x:c>
      <x:c r="AA2436" s="28" t="n">
        <x:v>17.79</x:v>
      </x:c>
      <x:c r="AB2436" s="28" t="n">
        <x:v>27.13</x:v>
      </x:c>
      <x:c r="AC2436" s="28" t="str">
        <x:v>BOB</x:v>
      </x:c>
      <x:c r="AD2436" s="28" t="n">
        <x:f>IF(AC2436="USD",AB2436*'Parametros'!$B$4,AB2436)</x:f>
        <x:v>27.13</x:v>
      </x:c>
      <x:c r="AE2436" s="28" t="n">
        <x:f>W2436*X2436*(1-Z2436)</x:f>
        <x:v>27.134999999999998</x:v>
      </x:c>
      <x:c r="AF2436" s="28" t="n">
        <x:f>W2436*AA2436</x:f>
        <x:v>17.79</x:v>
      </x:c>
      <x:c r="AG2436" s="28" t="n">
        <x:f>AE2436-AF2436</x:f>
        <x:v>9.344999999999999</x:v>
      </x:c>
      <x:c r="AH2436" s="20" t="n">
        <x:f>IF(AE2436&gt;0,AG2436/AE2436,"")</x:f>
        <x:v>0.34438916528468766</x:v>
      </x:c>
      <x:c r="AI2436" s="28" t="n">
        <x:v>91518.19</x:v>
      </x:c>
      <x:c r="AJ2436" s="28"/>
      <x:c r="AK2436"/>
      <x:c r="AL2436" t="str">
        <x:v>Completado</x:v>
      </x:c>
      <x:c r="AM2436" t="str">
        <x:f>IF(W2436&lt;0,"Devuelto",AL2436)</x:f>
        <x:v>Completado</x:v>
      </x:c>
      <x:c r="AN2436" t="str">
        <x:v>QR</x:v>
      </x:c>
      <x:c r="AO2436" s="29" t="str">
        <x:v>Región estandarizada</x:v>
      </x:c>
      <x:c r="AP2436" t="str">
        <x:f>IF(D2436="","No","Sí")</x:f>
        <x:v>Sí</x:v>
      </x:c>
    </x:row>
    <x:row r="2437">
      <x:c r="A2437" t="n">
        <x:v>2437</x:v>
      </x:c>
      <x:c r="B2437" t="str">
        <x:v>VT0011568</x:v>
      </x:c>
      <x:c r="C2437" t="str">
        <x:v>45914</x:v>
      </x:c>
      <x:c r="D2437" s="27" t="n">
        <x:v>45914</x:v>
      </x:c>
      <x:c r="E2437" t="n">
        <x:f>IF(D2437="","",YEAR(D2437))</x:f>
        <x:v>2025</x:v>
      </x:c>
      <x:c r="F2437" t="n">
        <x:f>IF(D2437="","",MONTH(D2437))</x:f>
        <x:v>9</x:v>
      </x:c>
      <x:c r="G2437" t="str">
        <x:f>IF(D2437="","Fecha no disponible",TEXT(D2437,"mmmm"))</x:f>
        <x:v>September</x:v>
      </x:c>
      <x:c r="H2437" t="str">
        <x:f>IF(D2437="","Fecha no disponible",TEXT(D2437,"yyyy-mm"))</x:f>
        <x:v>2025-09</x:v>
      </x:c>
      <x:c r="I2437" t="str">
        <x:f>IF(D2437="","Fecha no disponible","T"&amp;ROUNDUP(MONTH(D2437)/3,0))</x:f>
        <x:v>T3</x:v>
      </x:c>
      <x:c r="J2437" t="str">
        <x:v>T011</x:v>
      </x:c>
      <x:c r="K2437" t="str">
        <x:v>Tienda Cochabamba 3</x:v>
      </x:c>
      <x:c r="L2437" t="str">
        <x:v>Mall</x:v>
      </x:c>
      <x:c r="M2437" t="str">
        <x:v>Cochabamba</x:v>
      </x:c>
      <x:c r="N2437" t="str">
        <x:f>IFERROR(VLOOKUP(M2437,'Mapeos'!$A$4:$B$30,2,FALSE),M2437)</x:f>
        <x:v>Cochabamba</x:v>
      </x:c>
      <x:c r="O2437" t="str">
        <x:v>C01715</x:v>
      </x:c>
      <x:c r="P2437" t="str">
        <x:v>Masivo</x:v>
      </x:c>
      <x:c r="Q2437" t="str">
        <x:v>P0063</x:v>
      </x:c>
      <x:c r="R2437" t="str">
        <x:v>Alimentos</x:v>
      </x:c>
      <x:c r="S2437" t="str">
        <x:v>Marca A</x:v>
      </x:c>
      <x:c r="T2437" t="str">
        <x:v>E-commerce</x:v>
      </x:c>
      <x:c r="U2437" t="str">
        <x:f>IFERROR(VLOOKUP(T2437,'Mapeos'!$D$4:$E$25,2,FALSE),T2437)</x:f>
        <x:v>E-commerce</x:v>
      </x:c>
      <x:c r="V2437" t="str">
        <x:v>V031</x:v>
      </x:c>
      <x:c r="W2437" t="n">
        <x:v>6</x:v>
      </x:c>
      <x:c r="X2437" s="28" t="n">
        <x:v>35.42</x:v>
      </x:c>
      <x:c r="Y2437" s="20" t="n">
        <x:v>0</x:v>
      </x:c>
      <x:c r="Z2437" s="20" t="n">
        <x:f>IF(Y2437&gt;1,Y2437/100,Y2437)</x:f>
        <x:v>0</x:v>
      </x:c>
      <x:c r="AA2437" s="28" t="n">
        <x:v>18.46</x:v>
      </x:c>
      <x:c r="AB2437" s="28" t="n">
        <x:v>212.52</x:v>
      </x:c>
      <x:c r="AC2437" s="28" t="str">
        <x:v>BOB</x:v>
      </x:c>
      <x:c r="AD2437" s="28" t="n">
        <x:f>IF(AC2437="USD",AB2437*'Parametros'!$B$4,AB2437)</x:f>
        <x:v>212.52</x:v>
      </x:c>
      <x:c r="AE2437" s="28" t="n">
        <x:f>W2437*X2437*(1-Z2437)</x:f>
        <x:v>212.52</x:v>
      </x:c>
      <x:c r="AF2437" s="28" t="n">
        <x:f>W2437*AA2437</x:f>
        <x:v>110.76</x:v>
      </x:c>
      <x:c r="AG2437" s="28" t="n">
        <x:f>AE2437-AF2437</x:f>
        <x:v>101.76</x:v>
      </x:c>
      <x:c r="AH2437" s="20" t="n">
        <x:f>IF(AE2437&gt;0,AG2437/AE2437,"")</x:f>
        <x:v>0.47882552230378317</x:v>
      </x:c>
      <x:c r="AI2437" s="28" t="n">
        <x:v>96483.71</x:v>
      </x:c>
      <x:c r="AJ2437" s="28"/>
      <x:c r="AK2437"/>
      <x:c r="AL2437" t="str">
        <x:v>Completado</x:v>
      </x:c>
      <x:c r="AM2437" t="str">
        <x:f>IF(W2437&lt;0,"Devuelto",AL2437)</x:f>
        <x:v>Completado</x:v>
      </x:c>
      <x:c r="AN2437" t="str">
        <x:v>Efectivo</x:v>
      </x:c>
      <x:c r="AO2437" s="29" t="str">
        <x:v>Sin observación</x:v>
      </x:c>
      <x:c r="AP2437" t="str">
        <x:f>IF(D2437="","No","Sí")</x:f>
        <x:v>Sí</x:v>
      </x:c>
    </x:row>
    <x:row r="2438">
      <x:c r="A2438" t="n">
        <x:v>2438</x:v>
      </x:c>
      <x:c r="B2438" t="str">
        <x:v>VT0011573</x:v>
      </x:c>
      <x:c r="C2438" t="str">
        <x:v>45763</x:v>
      </x:c>
      <x:c r="D2438" s="27" t="n">
        <x:v>45763</x:v>
      </x:c>
      <x:c r="E2438" t="n">
        <x:f>IF(D2438="","",YEAR(D2438))</x:f>
        <x:v>2025</x:v>
      </x:c>
      <x:c r="F2438" t="n">
        <x:f>IF(D2438="","",MONTH(D2438))</x:f>
        <x:v>4</x:v>
      </x:c>
      <x:c r="G2438" t="str">
        <x:f>IF(D2438="","Fecha no disponible",TEXT(D2438,"mmmm"))</x:f>
        <x:v>April</x:v>
      </x:c>
      <x:c r="H2438" t="str">
        <x:f>IF(D2438="","Fecha no disponible",TEXT(D2438,"yyyy-mm"))</x:f>
        <x:v>2025-04</x:v>
      </x:c>
      <x:c r="I2438" t="str">
        <x:f>IF(D2438="","Fecha no disponible","T"&amp;ROUNDUP(MONTH(D2438)/3,0))</x:f>
        <x:v>T2</x:v>
      </x:c>
      <x:c r="J2438" t="str">
        <x:v>T012</x:v>
      </x:c>
      <x:c r="K2438" t="str">
        <x:v>Tienda Cochabamba 4</x:v>
      </x:c>
      <x:c r="L2438" t="str">
        <x:v>Centro</x:v>
      </x:c>
      <x:c r="M2438" t="str">
        <x:v>Cochabamba</x:v>
      </x:c>
      <x:c r="N2438" t="str">
        <x:f>IFERROR(VLOOKUP(M2438,'Mapeos'!$A$4:$B$30,2,FALSE),M2438)</x:f>
        <x:v>Cochabamba</x:v>
      </x:c>
      <x:c r="O2438" t="str">
        <x:v>C01687</x:v>
      </x:c>
      <x:c r="P2438" t="str">
        <x:v>Empresa</x:v>
      </x:c>
      <x:c r="Q2438" t="str">
        <x:v>P0001</x:v>
      </x:c>
      <x:c r="R2438" t="str">
        <x:v>Hogar</x:v>
      </x:c>
      <x:c r="S2438" t="str">
        <x:v>Marca D</x:v>
      </x:c>
      <x:c r="T2438" t="str">
        <x:v>E-commerce</x:v>
      </x:c>
      <x:c r="U2438" t="str">
        <x:f>IFERROR(VLOOKUP(T2438,'Mapeos'!$D$4:$E$25,2,FALSE),T2438)</x:f>
        <x:v>E-commerce</x:v>
      </x:c>
      <x:c r="V2438" t="str">
        <x:v>V012</x:v>
      </x:c>
      <x:c r="W2438" t="n">
        <x:v>1</x:v>
      </x:c>
      <x:c r="X2438" s="28" t="n">
        <x:v>327.86</x:v>
      </x:c>
      <x:c r="Y2438" s="20" t="n">
        <x:v>0</x:v>
      </x:c>
      <x:c r="Z2438" s="20" t="n">
        <x:f>IF(Y2438&gt;1,Y2438/100,Y2438)</x:f>
        <x:v>0</x:v>
      </x:c>
      <x:c r="AA2438" s="28" t="n">
        <x:v>195.84</x:v>
      </x:c>
      <x:c r="AB2438" s="28" t="n">
        <x:v>327.86</x:v>
      </x:c>
      <x:c r="AC2438" s="28" t="str">
        <x:v>BOB</x:v>
      </x:c>
      <x:c r="AD2438" s="28" t="n">
        <x:f>IF(AC2438="USD",AB2438*'Parametros'!$B$4,AB2438)</x:f>
        <x:v>327.86</x:v>
      </x:c>
      <x:c r="AE2438" s="28" t="n">
        <x:f>W2438*X2438*(1-Z2438)</x:f>
        <x:v>327.86</x:v>
      </x:c>
      <x:c r="AF2438" s="28" t="n">
        <x:f>W2438*AA2438</x:f>
        <x:v>195.84</x:v>
      </x:c>
      <x:c r="AG2438" s="28" t="n">
        <x:f>AE2438-AF2438</x:f>
        <x:v>132.02</x:v>
      </x:c>
      <x:c r="AH2438" s="20" t="n">
        <x:f>IF(AE2438&gt;0,AG2438/AE2438,"")</x:f>
        <x:v>0.4026718721405478</x:v>
      </x:c>
      <x:c r="AI2438" s="28" t="n">
        <x:v>100926.48</x:v>
      </x:c>
      <x:c r="AJ2438" s="28"/>
      <x:c r="AK2438"/>
      <x:c r="AL2438" t="str">
        <x:v>Completado</x:v>
      </x:c>
      <x:c r="AM2438" t="str">
        <x:f>IF(W2438&lt;0,"Devuelto",AL2438)</x:f>
        <x:v>Completado</x:v>
      </x:c>
      <x:c r="AN2438" t="str">
        <x:v>QR</x:v>
      </x:c>
      <x:c r="AO2438" s="29" t="str">
        <x:v>Sin observación</x:v>
      </x:c>
      <x:c r="AP2438" t="str">
        <x:f>IF(D2438="","No","Sí")</x:f>
        <x:v>Sí</x:v>
      </x:c>
    </x:row>
    <x:row r="2439">
      <x:c r="A2439" t="n">
        <x:v>2439</x:v>
      </x:c>
      <x:c r="B2439" t="str">
        <x:v>VT0011578</x:v>
      </x:c>
      <x:c r="C2439" t="str">
        <x:v>45295</x:v>
      </x:c>
      <x:c r="D2439" s="27" t="n">
        <x:v>45295</x:v>
      </x:c>
      <x:c r="E2439" t="n">
        <x:f>IF(D2439="","",YEAR(D2439))</x:f>
        <x:v>2024</x:v>
      </x:c>
      <x:c r="F2439" t="n">
        <x:f>IF(D2439="","",MONTH(D2439))</x:f>
        <x:v>1</x:v>
      </x:c>
      <x:c r="G2439" t="str">
        <x:f>IF(D2439="","Fecha no disponible",TEXT(D2439,"mmmm"))</x:f>
        <x:v>January</x:v>
      </x:c>
      <x:c r="H2439" t="str">
        <x:f>IF(D2439="","Fecha no disponible",TEXT(D2439,"yyyy-mm"))</x:f>
        <x:v>2024-01</x:v>
      </x:c>
      <x:c r="I2439" t="str">
        <x:f>IF(D2439="","Fecha no disponible","T"&amp;ROUNDUP(MONTH(D2439)/3,0))</x:f>
        <x:v>T1</x:v>
      </x:c>
      <x:c r="J2439" t="str">
        <x:v>T020</x:v>
      </x:c>
      <x:c r="K2439" t="str">
        <x:v>Tienda Sucre 4</x:v>
      </x:c>
      <x:c r="L2439" t="str">
        <x:v>Mall</x:v>
      </x:c>
      <x:c r="M2439" t="str">
        <x:v>Sucre</x:v>
      </x:c>
      <x:c r="N2439" t="str">
        <x:f>IFERROR(VLOOKUP(M2439,'Mapeos'!$A$4:$B$30,2,FALSE),M2439)</x:f>
        <x:v>Sucre</x:v>
      </x:c>
      <x:c r="O2439" t="str">
        <x:v>C01683</x:v>
      </x:c>
      <x:c r="P2439" t="str">
        <x:v>Empresa</x:v>
      </x:c>
      <x:c r="Q2439" t="str">
        <x:v>P0145</x:v>
      </x:c>
      <x:c r="R2439" t="str">
        <x:v>Hogar</x:v>
      </x:c>
      <x:c r="S2439" t="str">
        <x:v>Marca D</x:v>
      </x:c>
      <x:c r="T2439" t="str">
        <x:v>E-commerce</x:v>
      </x:c>
      <x:c r="U2439" t="str">
        <x:f>IFERROR(VLOOKUP(T2439,'Mapeos'!$D$4:$E$25,2,FALSE),T2439)</x:f>
        <x:v>E-commerce</x:v>
      </x:c>
      <x:c r="V2439" t="str">
        <x:v>V033</x:v>
      </x:c>
      <x:c r="W2439" t="n">
        <x:v>1</x:v>
      </x:c>
      <x:c r="X2439" s="28" t="n">
        <x:v>75.68</x:v>
      </x:c>
      <x:c r="Y2439" s="20" t="n">
        <x:v>0</x:v>
      </x:c>
      <x:c r="Z2439" s="20" t="n">
        <x:f>IF(Y2439&gt;1,Y2439/100,Y2439)</x:f>
        <x:v>0</x:v>
      </x:c>
      <x:c r="AA2439" s="28" t="n">
        <x:v>50.42</x:v>
      </x:c>
      <x:c r="AB2439" s="28" t="n">
        <x:v>75.68</x:v>
      </x:c>
      <x:c r="AC2439" s="28" t="str">
        <x:v>BOB</x:v>
      </x:c>
      <x:c r="AD2439" s="28" t="n">
        <x:f>IF(AC2439="USD",AB2439*'Parametros'!$B$4,AB2439)</x:f>
        <x:v>75.68</x:v>
      </x:c>
      <x:c r="AE2439" s="28" t="n">
        <x:f>W2439*X2439*(1-Z2439)</x:f>
        <x:v>75.68</x:v>
      </x:c>
      <x:c r="AF2439" s="28" t="n">
        <x:f>W2439*AA2439</x:f>
        <x:v>50.42</x:v>
      </x:c>
      <x:c r="AG2439" s="28" t="n">
        <x:f>AE2439-AF2439</x:f>
        <x:v>25.260000000000005</x:v>
      </x:c>
      <x:c r="AH2439" s="20" t="n">
        <x:f>IF(AE2439&gt;0,AG2439/AE2439,"")</x:f>
        <x:v>0.33377378435517974</x:v>
      </x:c>
      <x:c r="AI2439" s="28" t="n">
        <x:v>99631.73</x:v>
      </x:c>
      <x:c r="AJ2439" s="28"/>
      <x:c r="AK2439"/>
      <x:c r="AL2439" t="str">
        <x:v>Completado</x:v>
      </x:c>
      <x:c r="AM2439" t="str">
        <x:f>IF(W2439&lt;0,"Devuelto",AL2439)</x:f>
        <x:v>Completado</x:v>
      </x:c>
      <x:c r="AN2439" t="str">
        <x:v>Tarjeta</x:v>
      </x:c>
      <x:c r="AO2439" s="29" t="str">
        <x:v>Sin observación</x:v>
      </x:c>
      <x:c r="AP2439" t="str">
        <x:f>IF(D2439="","No","Sí")</x:f>
        <x:v>Sí</x:v>
      </x:c>
    </x:row>
    <x:row r="2440">
      <x:c r="A2440" t="n">
        <x:v>2440</x:v>
      </x:c>
      <x:c r="B2440" t="str">
        <x:v>VT0011583</x:v>
      </x:c>
      <x:c r="C2440" t="str">
        <x:v>45635</x:v>
      </x:c>
      <x:c r="D2440" s="27" t="n">
        <x:v>45635</x:v>
      </x:c>
      <x:c r="E2440" t="n">
        <x:f>IF(D2440="","",YEAR(D2440))</x:f>
        <x:v>2024</x:v>
      </x:c>
      <x:c r="F2440" t="n">
        <x:f>IF(D2440="","",MONTH(D2440))</x:f>
        <x:v>12</x:v>
      </x:c>
      <x:c r="G2440" t="str">
        <x:f>IF(D2440="","Fecha no disponible",TEXT(D2440,"mmmm"))</x:f>
        <x:v>December</x:v>
      </x:c>
      <x:c r="H2440" t="str">
        <x:f>IF(D2440="","Fecha no disponible",TEXT(D2440,"yyyy-mm"))</x:f>
        <x:v>2024-12</x:v>
      </x:c>
      <x:c r="I2440" t="str">
        <x:f>IF(D2440="","Fecha no disponible","T"&amp;ROUNDUP(MONTH(D2440)/3,0))</x:f>
        <x:v>T4</x:v>
      </x:c>
      <x:c r="J2440" t="str">
        <x:v>T003</x:v>
      </x:c>
      <x:c r="K2440" t="str">
        <x:v>Tienda La Paz 3</x:v>
      </x:c>
      <x:c r="L2440" t="str">
        <x:v>Barrio</x:v>
      </x:c>
      <x:c r="M2440" t="str">
        <x:v>La Paz</x:v>
      </x:c>
      <x:c r="N2440" t="str">
        <x:f>IFERROR(VLOOKUP(M2440,'Mapeos'!$A$4:$B$30,2,FALSE),M2440)</x:f>
        <x:v>La Paz</x:v>
      </x:c>
      <x:c r="O2440" t="str">
        <x:v>C00518</x:v>
      </x:c>
      <x:c r="P2440" t="str">
        <x:v>Frecuente</x:v>
      </x:c>
      <x:c r="Q2440" t="str">
        <x:v>P0001</x:v>
      </x:c>
      <x:c r="R2440" t="str">
        <x:v>Hogar</x:v>
      </x:c>
      <x:c r="S2440" t="str">
        <x:v>Marca D</x:v>
      </x:c>
      <x:c r="T2440" t="str">
        <x:v>E-commerce</x:v>
      </x:c>
      <x:c r="U2440" t="str">
        <x:f>IFERROR(VLOOKUP(T2440,'Mapeos'!$D$4:$E$25,2,FALSE),T2440)</x:f>
        <x:v>E-commerce</x:v>
      </x:c>
      <x:c r="V2440" t="str">
        <x:v>V017</x:v>
      </x:c>
      <x:c r="W2440" t="n">
        <x:v>0</x:v>
      </x:c>
      <x:c r="X2440" s="28" t="n">
        <x:v>328.93</x:v>
      </x:c>
      <x:c r="Y2440" s="20" t="n">
        <x:v>0</x:v>
      </x:c>
      <x:c r="Z2440" s="20" t="n">
        <x:f>IF(Y2440&gt;1,Y2440/100,Y2440)</x:f>
        <x:v>0</x:v>
      </x:c>
      <x:c r="AA2440" s="28" t="n">
        <x:v>195.84</x:v>
      </x:c>
      <x:c r="AB2440" s="28" t="n">
        <x:v>0</x:v>
      </x:c>
      <x:c r="AC2440" s="28" t="str">
        <x:v>BOB</x:v>
      </x:c>
      <x:c r="AD2440" s="28" t="n">
        <x:f>IF(AC2440="USD",AB2440*'Parametros'!$B$4,AB2440)</x:f>
        <x:v>0</x:v>
      </x:c>
      <x:c r="AE2440" s="28" t="n">
        <x:f>W2440*X2440*(1-Z2440)</x:f>
        <x:v>0</x:v>
      </x:c>
      <x:c r="AF2440" s="28" t="n">
        <x:f>W2440*AA2440</x:f>
        <x:v>0</x:v>
      </x:c>
      <x:c r="AG2440" s="28" t="n">
        <x:f>AE2440-AF2440</x:f>
        <x:v>0</x:v>
      </x:c>
      <x:c r="AH2440" s="20" t="str">
        <x:f>IF(AE2440&gt;0,AG2440/AE2440,"")</x:f>
      </x:c>
      <x:c r="AI2440" s="28" t="n">
        <x:v>91949.58</x:v>
      </x:c>
      <x:c r="AJ2440" s="28"/>
      <x:c r="AK2440"/>
      <x:c r="AL2440" t="str">
        <x:v>Cancelado</x:v>
      </x:c>
      <x:c r="AM2440" t="str">
        <x:f>IF(W2440&lt;0,"Devuelto",AL2440)</x:f>
        <x:v>Cancelado</x:v>
      </x:c>
      <x:c r="AN2440" t="str">
        <x:v>Transferencia</x:v>
      </x:c>
      <x:c r="AO2440" s="29" t="str">
        <x:v>Sin observación</x:v>
      </x:c>
      <x:c r="AP2440" t="str">
        <x:f>IF(D2440="","No","Sí")</x:f>
        <x:v>Sí</x:v>
      </x:c>
    </x:row>
    <x:row r="2441">
      <x:c r="A2441" t="n">
        <x:v>2441</x:v>
      </x:c>
      <x:c r="B2441" t="str">
        <x:v>VT0011587</x:v>
      </x:c>
      <x:c r="C2441" t="str">
        <x:v>46068</x:v>
      </x:c>
      <x:c r="D2441" s="27" t="n">
        <x:v>46068</x:v>
      </x:c>
      <x:c r="E2441" t="n">
        <x:f>IF(D2441="","",YEAR(D2441))</x:f>
        <x:v>2026</x:v>
      </x:c>
      <x:c r="F2441" t="n">
        <x:f>IF(D2441="","",MONTH(D2441))</x:f>
        <x:v>2</x:v>
      </x:c>
      <x:c r="G2441" t="str">
        <x:f>IF(D2441="","Fecha no disponible",TEXT(D2441,"mmmm"))</x:f>
        <x:v>February</x:v>
      </x:c>
      <x:c r="H2441" t="str">
        <x:f>IF(D2441="","Fecha no disponible",TEXT(D2441,"yyyy-mm"))</x:f>
        <x:v>2026-02</x:v>
      </x:c>
      <x:c r="I2441" t="str">
        <x:f>IF(D2441="","Fecha no disponible","T"&amp;ROUNDUP(MONTH(D2441)/3,0))</x:f>
        <x:v>T1</x:v>
      </x:c>
      <x:c r="J2441" t="str">
        <x:v>T015</x:v>
      </x:c>
      <x:c r="K2441" t="str">
        <x:v>Tienda Potosí 3</x:v>
      </x:c>
      <x:c r="L2441" t="str">
        <x:v>Mall</x:v>
      </x:c>
      <x:c r="M2441" t="str">
        <x:v>Potosí</x:v>
      </x:c>
      <x:c r="N2441" t="str">
        <x:f>IFERROR(VLOOKUP(M2441,'Mapeos'!$A$4:$B$30,2,FALSE),M2441)</x:f>
        <x:v>Potosí</x:v>
      </x:c>
      <x:c r="O2441" t="str">
        <x:v>C00773</x:v>
      </x:c>
      <x:c r="P2441" t="str">
        <x:v>Masivo</x:v>
      </x:c>
      <x:c r="Q2441" t="str">
        <x:v>P0089</x:v>
      </x:c>
      <x:c r="R2441" t="str">
        <x:v>Deportes</x:v>
      </x:c>
      <x:c r="S2441" t="str">
        <x:v>Marca A</x:v>
      </x:c>
      <x:c r="T2441" t="str">
        <x:v>E-commerce</x:v>
      </x:c>
      <x:c r="U2441" t="str">
        <x:f>IFERROR(VLOOKUP(T2441,'Mapeos'!$D$4:$E$25,2,FALSE),T2441)</x:f>
        <x:v>E-commerce</x:v>
      </x:c>
      <x:c r="V2441" t="str">
        <x:v>V040</x:v>
      </x:c>
      <x:c r="W2441" t="n">
        <x:v>3</x:v>
      </x:c>
      <x:c r="X2441" s="28" t="n">
        <x:v>136.39</x:v>
      </x:c>
      <x:c r="Y2441" s="20" t="n">
        <x:v>0.2</x:v>
      </x:c>
      <x:c r="Z2441" s="20" t="n">
        <x:f>IF(Y2441&gt;1,Y2441/100,Y2441)</x:f>
        <x:v>0.2</x:v>
      </x:c>
      <x:c r="AA2441" s="28" t="n">
        <x:v>96.49</x:v>
      </x:c>
      <x:c r="AB2441" s="28" t="n">
        <x:v>327.34</x:v>
      </x:c>
      <x:c r="AC2441" s="28" t="str">
        <x:v>BOB</x:v>
      </x:c>
      <x:c r="AD2441" s="28" t="n">
        <x:f>IF(AC2441="USD",AB2441*'Parametros'!$B$4,AB2441)</x:f>
        <x:v>327.34</x:v>
      </x:c>
      <x:c r="AE2441" s="28" t="n">
        <x:f>W2441*X2441*(1-Z2441)</x:f>
        <x:v>327.336</x:v>
      </x:c>
      <x:c r="AF2441" s="28" t="n">
        <x:f>W2441*AA2441</x:f>
        <x:v>289.46999999999997</x:v>
      </x:c>
      <x:c r="AG2441" s="28" t="n">
        <x:f>AE2441-AF2441</x:f>
        <x:v>37.86600000000004</x:v>
      </x:c>
      <x:c r="AH2441" s="20" t="n">
        <x:f>IF(AE2441&gt;0,AG2441/AE2441,"")</x:f>
        <x:v>0.11567930200161315</x:v>
      </x:c>
      <x:c r="AI2441" s="28" t="n">
        <x:v>63929.11</x:v>
      </x:c>
      <x:c r="AJ2441" s="28"/>
      <x:c r="AK2441"/>
      <x:c r="AL2441" t="str">
        <x:v>Completado</x:v>
      </x:c>
      <x:c r="AM2441" t="str">
        <x:f>IF(W2441&lt;0,"Devuelto",AL2441)</x:f>
        <x:v>Completado</x:v>
      </x:c>
      <x:c r="AN2441" t="str">
        <x:v>QR</x:v>
      </x:c>
      <x:c r="AO2441" s="29" t="str">
        <x:v>Sin observación</x:v>
      </x:c>
      <x:c r="AP2441" t="str">
        <x:f>IF(D2441="","No","Sí")</x:f>
        <x:v>Sí</x:v>
      </x:c>
    </x:row>
    <x:row r="2442">
      <x:c r="A2442" t="n">
        <x:v>2442</x:v>
      </x:c>
      <x:c r="B2442" t="str">
        <x:v>VT0011592</x:v>
      </x:c>
      <x:c r="C2442" t="str">
        <x:v>45982</x:v>
      </x:c>
      <x:c r="D2442" s="27" t="n">
        <x:v>45982</x:v>
      </x:c>
      <x:c r="E2442" t="n">
        <x:f>IF(D2442="","",YEAR(D2442))</x:f>
        <x:v>2025</x:v>
      </x:c>
      <x:c r="F2442" t="n">
        <x:f>IF(D2442="","",MONTH(D2442))</x:f>
        <x:v>11</x:v>
      </x:c>
      <x:c r="G2442" t="str">
        <x:f>IF(D2442="","Fecha no disponible",TEXT(D2442,"mmmm"))</x:f>
        <x:v>November</x:v>
      </x:c>
      <x:c r="H2442" t="str">
        <x:f>IF(D2442="","Fecha no disponible",TEXT(D2442,"yyyy-mm"))</x:f>
        <x:v>2025-11</x:v>
      </x:c>
      <x:c r="I2442" t="str">
        <x:f>IF(D2442="","Fecha no disponible","T"&amp;ROUNDUP(MONTH(D2442)/3,0))</x:f>
        <x:v>T4</x:v>
      </x:c>
      <x:c r="J2442" t="str">
        <x:v>T012</x:v>
      </x:c>
      <x:c r="K2442" t="str">
        <x:v>Tienda Cochabamba 4</x:v>
      </x:c>
      <x:c r="L2442" t="str">
        <x:v>Centro</x:v>
      </x:c>
      <x:c r="M2442" t="str">
        <x:v>Cochabamba</x:v>
      </x:c>
      <x:c r="N2442" t="str">
        <x:f>IFERROR(VLOOKUP(M2442,'Mapeos'!$A$4:$B$30,2,FALSE),M2442)</x:f>
        <x:v>Cochabamba</x:v>
      </x:c>
      <x:c r="O2442" t="str">
        <x:v>C01258</x:v>
      </x:c>
      <x:c r="P2442" t="str">
        <x:v>Frecuente</x:v>
      </x:c>
      <x:c r="Q2442" t="str">
        <x:v>P0098</x:v>
      </x:c>
      <x:c r="R2442" t="str">
        <x:v>Cuidado Personal</x:v>
      </x:c>
      <x:c r="S2442" t="str">
        <x:v>Marca A</x:v>
      </x:c>
      <x:c r="T2442" t="str">
        <x:v>Marketplace</x:v>
      </x:c>
      <x:c r="U2442" t="str">
        <x:f>IFERROR(VLOOKUP(T2442,'Mapeos'!$D$4:$E$25,2,FALSE),T2442)</x:f>
        <x:v>Marketplace</x:v>
      </x:c>
      <x:c r="V2442" t="str">
        <x:v>V023</x:v>
      </x:c>
      <x:c r="W2442" t="n">
        <x:v>2</x:v>
      </x:c>
      <x:c r="X2442" s="28" t="n">
        <x:v>83.85</x:v>
      </x:c>
      <x:c r="Y2442" s="20" t="n">
        <x:v>0</x:v>
      </x:c>
      <x:c r="Z2442" s="20" t="n">
        <x:f>IF(Y2442&gt;1,Y2442/100,Y2442)</x:f>
        <x:v>0</x:v>
      </x:c>
      <x:c r="AA2442" s="28" t="n">
        <x:v>56.02</x:v>
      </x:c>
      <x:c r="AB2442" s="28" t="n">
        <x:v>167.7</x:v>
      </x:c>
      <x:c r="AC2442" s="28" t="str">
        <x:v>BOB</x:v>
      </x:c>
      <x:c r="AD2442" s="28" t="n">
        <x:f>IF(AC2442="USD",AB2442*'Parametros'!$B$4,AB2442)</x:f>
        <x:v>167.7</x:v>
      </x:c>
      <x:c r="AE2442" s="28" t="n">
        <x:f>W2442*X2442*(1-Z2442)</x:f>
        <x:v>167.7</x:v>
      </x:c>
      <x:c r="AF2442" s="28" t="n">
        <x:f>W2442*AA2442</x:f>
        <x:v>112.04</x:v>
      </x:c>
      <x:c r="AG2442" s="28" t="n">
        <x:f>AE2442-AF2442</x:f>
        <x:v>55.65999999999998</x:v>
      </x:c>
      <x:c r="AH2442" s="20" t="n">
        <x:f>IF(AE2442&gt;0,AG2442/AE2442,"")</x:f>
        <x:v>0.3319022063208109</x:v>
      </x:c>
      <x:c r="AI2442" s="28" t="n">
        <x:v>73189.04</x:v>
      </x:c>
      <x:c r="AJ2442" s="28" t="n">
        <x:v>62</x:v>
      </x:c>
      <x:c r="AK2442" t="n">
        <x:v>18</x:v>
      </x:c>
      <x:c r="AL2442" t="str">
        <x:v>Completado</x:v>
      </x:c>
      <x:c r="AM2442" t="str">
        <x:f>IF(W2442&lt;0,"Devuelto",AL2442)</x:f>
        <x:v>Completado</x:v>
      </x:c>
      <x:c r="AN2442" t="str">
        <x:v>QR</x:v>
      </x:c>
      <x:c r="AO2442" s="29" t="str">
        <x:v>Sin observación</x:v>
      </x:c>
      <x:c r="AP2442" t="str">
        <x:f>IF(D2442="","No","Sí")</x:f>
        <x:v>Sí</x:v>
      </x:c>
    </x:row>
    <x:row r="2443">
      <x:c r="A2443" t="n">
        <x:v>2443</x:v>
      </x:c>
      <x:c r="B2443" t="str">
        <x:v>VT0011597</x:v>
      </x:c>
      <x:c r="C2443" t="str">
        <x:v>45863</x:v>
      </x:c>
      <x:c r="D2443" s="27" t="n">
        <x:v>45863</x:v>
      </x:c>
      <x:c r="E2443" t="n">
        <x:f>IF(D2443="","",YEAR(D2443))</x:f>
        <x:v>2025</x:v>
      </x:c>
      <x:c r="F2443" t="n">
        <x:f>IF(D2443="","",MONTH(D2443))</x:f>
        <x:v>7</x:v>
      </x:c>
      <x:c r="G2443" t="str">
        <x:f>IF(D2443="","Fecha no disponible",TEXT(D2443,"mmmm"))</x:f>
        <x:v>July</x:v>
      </x:c>
      <x:c r="H2443" t="str">
        <x:f>IF(D2443="","Fecha no disponible",TEXT(D2443,"yyyy-mm"))</x:f>
        <x:v>2025-07</x:v>
      </x:c>
      <x:c r="I2443" t="str">
        <x:f>IF(D2443="","Fecha no disponible","T"&amp;ROUNDUP(MONTH(D2443)/3,0))</x:f>
        <x:v>T3</x:v>
      </x:c>
      <x:c r="J2443" t="str">
        <x:v>T007</x:v>
      </x:c>
      <x:c r="K2443" t="str">
        <x:v>Tienda Santa Cruz 3</x:v>
      </x:c>
      <x:c r="L2443" t="str">
        <x:v>Barrio</x:v>
      </x:c>
      <x:c r="M2443" t="str">
        <x:v>Santa Cruz</x:v>
      </x:c>
      <x:c r="N2443" t="str">
        <x:f>IFERROR(VLOOKUP(M2443,'Mapeos'!$A$4:$B$30,2,FALSE),M2443)</x:f>
        <x:v>Santa Cruz</x:v>
      </x:c>
      <x:c r="O2443" t="str">
        <x:v>C00450</x:v>
      </x:c>
      <x:c r="P2443" t="str">
        <x:v>Premium</x:v>
      </x:c>
      <x:c r="Q2443" t="str">
        <x:v>P0063</x:v>
      </x:c>
      <x:c r="R2443" t="str">
        <x:v>Alimentos</x:v>
      </x:c>
      <x:c r="S2443" t="str">
        <x:v>Marca A</x:v>
      </x:c>
      <x:c r="T2443" t="str">
        <x:v>Tienda</x:v>
      </x:c>
      <x:c r="U2443" t="str">
        <x:f>IFERROR(VLOOKUP(T2443,'Mapeos'!$D$4:$E$25,2,FALSE),T2443)</x:f>
        <x:v>Tienda</x:v>
      </x:c>
      <x:c r="V2443" t="str">
        <x:v>V036</x:v>
      </x:c>
      <x:c r="W2443" t="n">
        <x:v>1</x:v>
      </x:c>
      <x:c r="X2443" s="28" t="n">
        <x:v>34.77</x:v>
      </x:c>
      <x:c r="Y2443" s="20" t="n">
        <x:v>0.1</x:v>
      </x:c>
      <x:c r="Z2443" s="20" t="n">
        <x:f>IF(Y2443&gt;1,Y2443/100,Y2443)</x:f>
        <x:v>0.1</x:v>
      </x:c>
      <x:c r="AA2443" s="28" t="n">
        <x:v>18.46</x:v>
      </x:c>
      <x:c r="AB2443" s="28" t="n">
        <x:v>31.29</x:v>
      </x:c>
      <x:c r="AC2443" s="28" t="str">
        <x:v>BOB</x:v>
      </x:c>
      <x:c r="AD2443" s="28" t="n">
        <x:f>IF(AC2443="USD",AB2443*'Parametros'!$B$4,AB2443)</x:f>
        <x:v>31.29</x:v>
      </x:c>
      <x:c r="AE2443" s="28" t="n">
        <x:f>W2443*X2443*(1-Z2443)</x:f>
        <x:v>31.293000000000003</x:v>
      </x:c>
      <x:c r="AF2443" s="28" t="n">
        <x:f>W2443*AA2443</x:f>
        <x:v>18.46</x:v>
      </x:c>
      <x:c r="AG2443" s="28" t="n">
        <x:f>AE2443-AF2443</x:f>
        <x:v>12.833000000000002</x:v>
      </x:c>
      <x:c r="AH2443" s="20" t="n">
        <x:f>IF(AE2443&gt;0,AG2443/AE2443,"")</x:f>
        <x:v>0.41009171380180875</x:v>
      </x:c>
      <x:c r="AI2443" s="28" t="n">
        <x:v>164465.29</x:v>
      </x:c>
      <x:c r="AJ2443" s="28"/>
      <x:c r="AK2443"/>
      <x:c r="AL2443" t="str">
        <x:v>Completado</x:v>
      </x:c>
      <x:c r="AM2443" t="str">
        <x:f>IF(W2443&lt;0,"Devuelto",AL2443)</x:f>
        <x:v>Completado</x:v>
      </x:c>
      <x:c r="AN2443" t="str">
        <x:v>Tarjeta</x:v>
      </x:c>
      <x:c r="AO2443" s="29" t="str">
        <x:v>Sin observación</x:v>
      </x:c>
      <x:c r="AP2443" t="str">
        <x:f>IF(D2443="","No","Sí")</x:f>
        <x:v>Sí</x:v>
      </x:c>
    </x:row>
    <x:row r="2444">
      <x:c r="A2444" t="n">
        <x:v>2444</x:v>
      </x:c>
      <x:c r="B2444" t="str">
        <x:v>VT0011602</x:v>
      </x:c>
      <x:c r="C2444" t="str">
        <x:v>45841</x:v>
      </x:c>
      <x:c r="D2444" s="27" t="n">
        <x:v>45841</x:v>
      </x:c>
      <x:c r="E2444" t="n">
        <x:f>IF(D2444="","",YEAR(D2444))</x:f>
        <x:v>2025</x:v>
      </x:c>
      <x:c r="F2444" t="n">
        <x:f>IF(D2444="","",MONTH(D2444))</x:f>
        <x:v>7</x:v>
      </x:c>
      <x:c r="G2444" t="str">
        <x:f>IF(D2444="","Fecha no disponible",TEXT(D2444,"mmmm"))</x:f>
        <x:v>July</x:v>
      </x:c>
      <x:c r="H2444" t="str">
        <x:f>IF(D2444="","Fecha no disponible",TEXT(D2444,"yyyy-mm"))</x:f>
        <x:v>2025-07</x:v>
      </x:c>
      <x:c r="I2444" t="str">
        <x:f>IF(D2444="","Fecha no disponible","T"&amp;ROUNDUP(MONTH(D2444)/3,0))</x:f>
        <x:v>T3</x:v>
      </x:c>
      <x:c r="J2444" t="str">
        <x:v>T005</x:v>
      </x:c>
      <x:c r="K2444" t="str">
        <x:v>Tienda Santa Cruz 1</x:v>
      </x:c>
      <x:c r="L2444" t="str">
        <x:v>Centro</x:v>
      </x:c>
      <x:c r="M2444" t="str">
        <x:v>Santa Cruz</x:v>
      </x:c>
      <x:c r="N2444" t="str">
        <x:f>IFERROR(VLOOKUP(M2444,'Mapeos'!$A$4:$B$30,2,FALSE),M2444)</x:f>
        <x:v>Santa Cruz</x:v>
      </x:c>
      <x:c r="O2444" t="str">
        <x:v>C00976</x:v>
      </x:c>
      <x:c r="P2444" t="str">
        <x:v>Empresa</x:v>
      </x:c>
      <x:c r="Q2444" t="str">
        <x:v>P0029</x:v>
      </x:c>
      <x:c r="R2444" t="str">
        <x:v>Alimentos</x:v>
      </x:c>
      <x:c r="S2444" t="str">
        <x:v>Marca A</x:v>
      </x:c>
      <x:c r="T2444" t="str">
        <x:v>Tienda</x:v>
      </x:c>
      <x:c r="U2444" t="str">
        <x:f>IFERROR(VLOOKUP(T2444,'Mapeos'!$D$4:$E$25,2,FALSE),T2444)</x:f>
        <x:v>Tienda</x:v>
      </x:c>
      <x:c r="V2444" t="str">
        <x:v>V015</x:v>
      </x:c>
      <x:c r="W2444" t="n">
        <x:v>-1</x:v>
      </x:c>
      <x:c r="X2444" s="28" t="n">
        <x:v>28.63</x:v>
      </x:c>
      <x:c r="Y2444" s="20" t="n">
        <x:v>0.1</x:v>
      </x:c>
      <x:c r="Z2444" s="20" t="n">
        <x:f>IF(Y2444&gt;1,Y2444/100,Y2444)</x:f>
        <x:v>0.1</x:v>
      </x:c>
      <x:c r="AA2444" s="28" t="n">
        <x:v>20.9</x:v>
      </x:c>
      <x:c r="AB2444" s="28" t="n">
        <x:v>-25.77</x:v>
      </x:c>
      <x:c r="AC2444" s="28" t="str">
        <x:v>BOB</x:v>
      </x:c>
      <x:c r="AD2444" s="28" t="n">
        <x:f>IF(AC2444="USD",AB2444*'Parametros'!$B$4,AB2444)</x:f>
        <x:v>-25.77</x:v>
      </x:c>
      <x:c r="AE2444" s="28" t="n">
        <x:f>W2444*X2444*(1-Z2444)</x:f>
        <x:v>-25.767</x:v>
      </x:c>
      <x:c r="AF2444" s="28" t="n">
        <x:f>W2444*AA2444</x:f>
        <x:v>-20.9</x:v>
      </x:c>
      <x:c r="AG2444" s="28" t="n">
        <x:f>AE2444-AF2444</x:f>
        <x:v>-4.867000000000001</x:v>
      </x:c>
      <x:c r="AH2444" s="20" t="str">
        <x:f>IF(AE2444&gt;0,AG2444/AE2444,"")</x:f>
      </x:c>
      <x:c r="AI2444" s="28" t="n">
        <x:v>164465.29</x:v>
      </x:c>
      <x:c r="AJ2444" s="28"/>
      <x:c r="AK2444"/>
      <x:c r="AL2444" t="str">
        <x:v>Devuelto</x:v>
      </x:c>
      <x:c r="AM2444" t="str">
        <x:f>IF(W2444&lt;0,"Devuelto",AL2444)</x:f>
        <x:v>Devuelto</x:v>
      </x:c>
      <x:c r="AN2444" t="str">
        <x:v>Efectivo</x:v>
      </x:c>
      <x:c r="AO2444" s="29" t="str">
        <x:v>Sin observación</x:v>
      </x:c>
      <x:c r="AP2444" t="str">
        <x:f>IF(D2444="","No","Sí")</x:f>
        <x:v>Sí</x:v>
      </x:c>
    </x:row>
    <x:row r="2445">
      <x:c r="A2445" t="n">
        <x:v>2445</x:v>
      </x:c>
      <x:c r="B2445" t="str">
        <x:v>VT0011606</x:v>
      </x:c>
      <x:c r="C2445" t="str">
        <x:v>45940</x:v>
      </x:c>
      <x:c r="D2445" s="27" t="n">
        <x:v>45940</x:v>
      </x:c>
      <x:c r="E2445" t="n">
        <x:f>IF(D2445="","",YEAR(D2445))</x:f>
        <x:v>2025</x:v>
      </x:c>
      <x:c r="F2445" t="n">
        <x:f>IF(D2445="","",MONTH(D2445))</x:f>
        <x:v>10</x:v>
      </x:c>
      <x:c r="G2445" t="str">
        <x:f>IF(D2445="","Fecha no disponible",TEXT(D2445,"mmmm"))</x:f>
        <x:v>October</x:v>
      </x:c>
      <x:c r="H2445" t="str">
        <x:f>IF(D2445="","Fecha no disponible",TEXT(D2445,"yyyy-mm"))</x:f>
        <x:v>2025-10</x:v>
      </x:c>
      <x:c r="I2445" t="str">
        <x:f>IF(D2445="","Fecha no disponible","T"&amp;ROUNDUP(MONTH(D2445)/3,0))</x:f>
        <x:v>T4</x:v>
      </x:c>
      <x:c r="J2445" t="str">
        <x:v>T018</x:v>
      </x:c>
      <x:c r="K2445" t="str">
        <x:v>Tienda Sucre 2</x:v>
      </x:c>
      <x:c r="L2445" t="str">
        <x:v>Mall</x:v>
      </x:c>
      <x:c r="M2445" t="str">
        <x:v>Sucre</x:v>
      </x:c>
      <x:c r="N2445" t="str">
        <x:f>IFERROR(VLOOKUP(M2445,'Mapeos'!$A$4:$B$30,2,FALSE),M2445)</x:f>
        <x:v>Sucre</x:v>
      </x:c>
      <x:c r="O2445" t="str">
        <x:v>C01076</x:v>
      </x:c>
      <x:c r="P2445" t="str">
        <x:v>Masivo</x:v>
      </x:c>
      <x:c r="Q2445" t="str">
        <x:v>P0090</x:v>
      </x:c>
      <x:c r="R2445" t="str">
        <x:v>Cuidado Personal</x:v>
      </x:c>
      <x:c r="S2445" t="str">
        <x:v>Marca A</x:v>
      </x:c>
      <x:c r="T2445" t="str">
        <x:v>Marketplace</x:v>
      </x:c>
      <x:c r="U2445" t="str">
        <x:f>IFERROR(VLOOKUP(T2445,'Mapeos'!$D$4:$E$25,2,FALSE),T2445)</x:f>
        <x:v>Marketplace</x:v>
      </x:c>
      <x:c r="V2445" t="str">
        <x:v>V025</x:v>
      </x:c>
      <x:c r="W2445" t="n">
        <x:v>2</x:v>
      </x:c>
      <x:c r="X2445" s="28" t="n">
        <x:v>64.06</x:v>
      </x:c>
      <x:c r="Y2445" s="20" t="n">
        <x:v>0.2</x:v>
      </x:c>
      <x:c r="Z2445" s="20" t="n">
        <x:f>IF(Y2445&gt;1,Y2445/100,Y2445)</x:f>
        <x:v>0.2</x:v>
      </x:c>
      <x:c r="AA2445" s="28" t="n">
        <x:v>46.9</x:v>
      </x:c>
      <x:c r="AB2445" s="28" t="n">
        <x:v>102.5</x:v>
      </x:c>
      <x:c r="AC2445" s="28" t="str">
        <x:v>BOB</x:v>
      </x:c>
      <x:c r="AD2445" s="28" t="n">
        <x:f>IF(AC2445="USD",AB2445*'Parametros'!$B$4,AB2445)</x:f>
        <x:v>102.5</x:v>
      </x:c>
      <x:c r="AE2445" s="28" t="n">
        <x:f>W2445*X2445*(1-Z2445)</x:f>
        <x:v>102.49600000000001</x:v>
      </x:c>
      <x:c r="AF2445" s="28" t="n">
        <x:f>W2445*AA2445</x:f>
        <x:v>93.8</x:v>
      </x:c>
      <x:c r="AG2445" s="28" t="n">
        <x:f>AE2445-AF2445</x:f>
        <x:v>8.696000000000012</x:v>
      </x:c>
      <x:c r="AH2445" s="20" t="n">
        <x:f>IF(AE2445&gt;0,AG2445/AE2445,"")</x:f>
        <x:v>0.08484233531064637</x:v>
      </x:c>
      <x:c r="AI2445" s="28" t="n">
        <x:v>90215.69</x:v>
      </x:c>
      <x:c r="AJ2445" s="28"/>
      <x:c r="AK2445"/>
      <x:c r="AL2445" t="str">
        <x:v>Completado</x:v>
      </x:c>
      <x:c r="AM2445" t="str">
        <x:f>IF(W2445&lt;0,"Devuelto",AL2445)</x:f>
        <x:v>Completado</x:v>
      </x:c>
      <x:c r="AN2445" t="str">
        <x:v>Tarjeta</x:v>
      </x:c>
      <x:c r="AO2445" s="29" t="str">
        <x:v>Sin observación</x:v>
      </x:c>
      <x:c r="AP2445" t="str">
        <x:f>IF(D2445="","No","Sí")</x:f>
        <x:v>Sí</x:v>
      </x:c>
    </x:row>
    <x:row r="2446">
      <x:c r="A2446" t="n">
        <x:v>2446</x:v>
      </x:c>
      <x:c r="B2446" t="str">
        <x:v>VT0011611</x:v>
      </x:c>
      <x:c r="C2446" t="str">
        <x:v>46044</x:v>
      </x:c>
      <x:c r="D2446" s="27" t="n">
        <x:v>46044</x:v>
      </x:c>
      <x:c r="E2446" t="n">
        <x:f>IF(D2446="","",YEAR(D2446))</x:f>
        <x:v>2026</x:v>
      </x:c>
      <x:c r="F2446" t="n">
        <x:f>IF(D2446="","",MONTH(D2446))</x:f>
        <x:v>1</x:v>
      </x:c>
      <x:c r="G2446" t="str">
        <x:f>IF(D2446="","Fecha no disponible",TEXT(D2446,"mmmm"))</x:f>
        <x:v>January</x:v>
      </x:c>
      <x:c r="H2446" t="str">
        <x:f>IF(D2446="","Fecha no disponible",TEXT(D2446,"yyyy-mm"))</x:f>
        <x:v>2026-01</x:v>
      </x:c>
      <x:c r="I2446" t="str">
        <x:f>IF(D2446="","Fecha no disponible","T"&amp;ROUNDUP(MONTH(D2446)/3,0))</x:f>
        <x:v>T1</x:v>
      </x:c>
      <x:c r="J2446" t="str">
        <x:v>T005</x:v>
      </x:c>
      <x:c r="K2446" t="str">
        <x:v>Tienda Santa Cruz 1</x:v>
      </x:c>
      <x:c r="L2446" t="str">
        <x:v>Centro</x:v>
      </x:c>
      <x:c r="M2446" t="str">
        <x:v>Santa Cruz</x:v>
      </x:c>
      <x:c r="N2446" t="str">
        <x:f>IFERROR(VLOOKUP(M2446,'Mapeos'!$A$4:$B$30,2,FALSE),M2446)</x:f>
        <x:v>Santa Cruz</x:v>
      </x:c>
      <x:c r="O2446" t="str">
        <x:v>C01055</x:v>
      </x:c>
      <x:c r="P2446" t="str">
        <x:v>Frecuente</x:v>
      </x:c>
      <x:c r="Q2446" t="str">
        <x:v>P0113</x:v>
      </x:c>
      <x:c r="R2446" t="str">
        <x:v>Cuidado Personal</x:v>
      </x:c>
      <x:c r="S2446" t="str">
        <x:v>Marca A</x:v>
      </x:c>
      <x:c r="T2446" t="str">
        <x:v>Marketplace</x:v>
      </x:c>
      <x:c r="U2446" t="str">
        <x:f>IFERROR(VLOOKUP(T2446,'Mapeos'!$D$4:$E$25,2,FALSE),T2446)</x:f>
        <x:v>Marketplace</x:v>
      </x:c>
      <x:c r="V2446" t="str">
        <x:v>V038</x:v>
      </x:c>
      <x:c r="W2446" t="n">
        <x:v>1</x:v>
      </x:c>
      <x:c r="X2446" s="28" t="n">
        <x:v>77.02</x:v>
      </x:c>
      <x:c r="Y2446" s="20" t="n">
        <x:v>0.25</x:v>
      </x:c>
      <x:c r="Z2446" s="20" t="n">
        <x:f>IF(Y2446&gt;1,Y2446/100,Y2446)</x:f>
        <x:v>0.25</x:v>
      </x:c>
      <x:c r="AA2446" s="28" t="n">
        <x:v>37.95</x:v>
      </x:c>
      <x:c r="AB2446" s="28" t="n">
        <x:v>8.3</x:v>
      </x:c>
      <x:c r="AC2446" s="28" t="str">
        <x:v>USD</x:v>
      </x:c>
      <x:c r="AD2446" s="28" t="n">
        <x:f>IF(AC2446="USD",AB2446*'Parametros'!$B$4,AB2446)</x:f>
        <x:v>57.76800000000001</x:v>
      </x:c>
      <x:c r="AE2446" s="28" t="n">
        <x:f>W2446*X2446*(1-Z2446)</x:f>
        <x:v>57.765</x:v>
      </x:c>
      <x:c r="AF2446" s="28" t="n">
        <x:f>W2446*AA2446</x:f>
        <x:v>37.95</x:v>
      </x:c>
      <x:c r="AG2446" s="28" t="n">
        <x:f>AE2446-AF2446</x:f>
        <x:v>19.814999999999998</x:v>
      </x:c>
      <x:c r="AH2446" s="20" t="n">
        <x:f>IF(AE2446&gt;0,AG2446/AE2446,"")</x:f>
        <x:v>0.3430277849909114</x:v>
      </x:c>
      <x:c r="AI2446" s="28" t="n">
        <x:v>97040.9</x:v>
      </x:c>
      <x:c r="AJ2446" s="28" t="n">
        <x:v>0</x:v>
      </x:c>
      <x:c r="AK2446" t="n">
        <x:v>7</x:v>
      </x:c>
      <x:c r="AL2446" t="str">
        <x:v>Completado</x:v>
      </x:c>
      <x:c r="AM2446" t="str">
        <x:f>IF(W2446&lt;0,"Devuelto",AL2446)</x:f>
        <x:v>Completado</x:v>
      </x:c>
      <x:c r="AN2446" t="str">
        <x:v>Tarjeta</x:v>
      </x:c>
      <x:c r="AO2446" s="29" t="str">
        <x:v>Venta convertida USD→BOB</x:v>
      </x:c>
      <x:c r="AP2446" t="str">
        <x:f>IF(D2446="","No","Sí")</x:f>
        <x:v>Sí</x:v>
      </x:c>
    </x:row>
    <x:row r="2447">
      <x:c r="A2447" t="n">
        <x:v>2447</x:v>
      </x:c>
      <x:c r="B2447" t="str">
        <x:v>VT0011616</x:v>
      </x:c>
      <x:c r="C2447" t="str">
        <x:v>45911</x:v>
      </x:c>
      <x:c r="D2447" s="27" t="n">
        <x:v>45911</x:v>
      </x:c>
      <x:c r="E2447" t="n">
        <x:f>IF(D2447="","",YEAR(D2447))</x:f>
        <x:v>2025</x:v>
      </x:c>
      <x:c r="F2447" t="n">
        <x:f>IF(D2447="","",MONTH(D2447))</x:f>
        <x:v>9</x:v>
      </x:c>
      <x:c r="G2447" t="str">
        <x:f>IF(D2447="","Fecha no disponible",TEXT(D2447,"mmmm"))</x:f>
        <x:v>September</x:v>
      </x:c>
      <x:c r="H2447" t="str">
        <x:f>IF(D2447="","Fecha no disponible",TEXT(D2447,"yyyy-mm"))</x:f>
        <x:v>2025-09</x:v>
      </x:c>
      <x:c r="I2447" t="str">
        <x:f>IF(D2447="","Fecha no disponible","T"&amp;ROUNDUP(MONTH(D2447)/3,0))</x:f>
        <x:v>T3</x:v>
      </x:c>
      <x:c r="J2447" t="str">
        <x:v>T001</x:v>
      </x:c>
      <x:c r="K2447" t="str">
        <x:v>Tienda La Paz 1</x:v>
      </x:c>
      <x:c r="L2447" t="str">
        <x:v>Barrio</x:v>
      </x:c>
      <x:c r="M2447" t="str">
        <x:v>La Paz</x:v>
      </x:c>
      <x:c r="N2447" t="str">
        <x:f>IFERROR(VLOOKUP(M2447,'Mapeos'!$A$4:$B$30,2,FALSE),M2447)</x:f>
        <x:v>La Paz</x:v>
      </x:c>
      <x:c r="O2447" t="str">
        <x:v>C00152</x:v>
      </x:c>
      <x:c r="P2447" t="str">
        <x:v>Masivo</x:v>
      </x:c>
      <x:c r="Q2447" t="str">
        <x:v>P0072</x:v>
      </x:c>
      <x:c r="R2447" t="str">
        <x:v>Hogar</x:v>
      </x:c>
      <x:c r="S2447" t="str">
        <x:v>Marca C</x:v>
      </x:c>
      <x:c r="T2447" t="str">
        <x:v>Marketplace</x:v>
      </x:c>
      <x:c r="U2447" t="str">
        <x:f>IFERROR(VLOOKUP(T2447,'Mapeos'!$D$4:$E$25,2,FALSE),T2447)</x:f>
        <x:v>Marketplace</x:v>
      </x:c>
      <x:c r="V2447" t="str">
        <x:v>V003</x:v>
      </x:c>
      <x:c r="W2447" t="n">
        <x:v>-3</x:v>
      </x:c>
      <x:c r="X2447" s="28" t="n">
        <x:v>393.68</x:v>
      </x:c>
      <x:c r="Y2447" s="20" t="n">
        <x:v>0.1</x:v>
      </x:c>
      <x:c r="Z2447" s="20" t="n">
        <x:f>IF(Y2447&gt;1,Y2447/100,Y2447)</x:f>
        <x:v>0.1</x:v>
      </x:c>
      <x:c r="AA2447" s="28" t="n">
        <x:v>229.89</x:v>
      </x:c>
      <x:c r="AB2447" s="28" t="n">
        <x:v>-1062.94</x:v>
      </x:c>
      <x:c r="AC2447" s="28" t="str">
        <x:v>BOB</x:v>
      </x:c>
      <x:c r="AD2447" s="28" t="n">
        <x:f>IF(AC2447="USD",AB2447*'Parametros'!$B$4,AB2447)</x:f>
        <x:v>-1062.94</x:v>
      </x:c>
      <x:c r="AE2447" s="28" t="n">
        <x:f>W2447*X2447*(1-Z2447)</x:f>
        <x:v>-1062.936</x:v>
      </x:c>
      <x:c r="AF2447" s="28" t="n">
        <x:f>W2447*AA2447</x:f>
        <x:v>-689.67</x:v>
      </x:c>
      <x:c r="AG2447" s="28" t="n">
        <x:f>AE2447-AF2447</x:f>
        <x:v>-373.26599999999996</x:v>
      </x:c>
      <x:c r="AH2447" s="20" t="str">
        <x:f>IF(AE2447&gt;0,AG2447/AE2447,"")</x:f>
      </x:c>
      <x:c r="AI2447" s="28" t="n">
        <x:v>60458.13</x:v>
      </x:c>
      <x:c r="AJ2447" s="28"/>
      <x:c r="AK2447"/>
      <x:c r="AL2447" t="str">
        <x:v>Devuelto</x:v>
      </x:c>
      <x:c r="AM2447" t="str">
        <x:f>IF(W2447&lt;0,"Devuelto",AL2447)</x:f>
        <x:v>Devuelto</x:v>
      </x:c>
      <x:c r="AN2447" t="str">
        <x:v>QR</x:v>
      </x:c>
      <x:c r="AO2447" s="29" t="str">
        <x:v>Sin observación</x:v>
      </x:c>
      <x:c r="AP2447" t="str">
        <x:f>IF(D2447="","No","Sí")</x:f>
        <x:v>Sí</x:v>
      </x:c>
    </x:row>
    <x:row r="2448">
      <x:c r="A2448" t="n">
        <x:v>2448</x:v>
      </x:c>
      <x:c r="B2448" t="str">
        <x:v>VT0011621</x:v>
      </x:c>
      <x:c r="C2448" t="str">
        <x:v>46057</x:v>
      </x:c>
      <x:c r="D2448" s="27" t="n">
        <x:v>46057</x:v>
      </x:c>
      <x:c r="E2448" t="n">
        <x:f>IF(D2448="","",YEAR(D2448))</x:f>
        <x:v>2026</x:v>
      </x:c>
      <x:c r="F2448" t="n">
        <x:f>IF(D2448="","",MONTH(D2448))</x:f>
        <x:v>2</x:v>
      </x:c>
      <x:c r="G2448" t="str">
        <x:f>IF(D2448="","Fecha no disponible",TEXT(D2448,"mmmm"))</x:f>
        <x:v>February</x:v>
      </x:c>
      <x:c r="H2448" t="str">
        <x:f>IF(D2448="","Fecha no disponible",TEXT(D2448,"yyyy-mm"))</x:f>
        <x:v>2026-02</x:v>
      </x:c>
      <x:c r="I2448" t="str">
        <x:f>IF(D2448="","Fecha no disponible","T"&amp;ROUNDUP(MONTH(D2448)/3,0))</x:f>
        <x:v>T1</x:v>
      </x:c>
      <x:c r="J2448" t="str">
        <x:v>T006</x:v>
      </x:c>
      <x:c r="K2448" t="str">
        <x:v>Tienda Santa Cruz 2</x:v>
      </x:c>
      <x:c r="L2448" t="str">
        <x:v>Mall</x:v>
      </x:c>
      <x:c r="M2448" t="str">
        <x:v>Santa Cruz</x:v>
      </x:c>
      <x:c r="N2448" t="str">
        <x:f>IFERROR(VLOOKUP(M2448,'Mapeos'!$A$4:$B$30,2,FALSE),M2448)</x:f>
        <x:v>Santa Cruz</x:v>
      </x:c>
      <x:c r="O2448" t="str">
        <x:v>C00281</x:v>
      </x:c>
      <x:c r="P2448" t="str">
        <x:v>Empresa</x:v>
      </x:c>
      <x:c r="Q2448" t="str">
        <x:v>P0043</x:v>
      </x:c>
      <x:c r="R2448" t="str">
        <x:v>Alimentos</x:v>
      </x:c>
      <x:c r="S2448" t="str">
        <x:v>Marca C</x:v>
      </x:c>
      <x:c r="T2448" t="str">
        <x:v>Tienda</x:v>
      </x:c>
      <x:c r="U2448" t="str">
        <x:f>IFERROR(VLOOKUP(T2448,'Mapeos'!$D$4:$E$25,2,FALSE),T2448)</x:f>
        <x:v>Tienda</x:v>
      </x:c>
      <x:c r="V2448" t="str">
        <x:v>V019</x:v>
      </x:c>
      <x:c r="W2448" t="n">
        <x:v>1</x:v>
      </x:c>
      <x:c r="X2448" s="28" t="n">
        <x:v>29.6</x:v>
      </x:c>
      <x:c r="Y2448" s="20" t="n">
        <x:v>0.2</x:v>
      </x:c>
      <x:c r="Z2448" s="20" t="n">
        <x:f>IF(Y2448&gt;1,Y2448/100,Y2448)</x:f>
        <x:v>0.2</x:v>
      </x:c>
      <x:c r="AA2448" s="28" t="n">
        <x:v>20.37</x:v>
      </x:c>
      <x:c r="AB2448" s="28" t="n">
        <x:v>23.68</x:v>
      </x:c>
      <x:c r="AC2448" s="28" t="str">
        <x:v>BOB</x:v>
      </x:c>
      <x:c r="AD2448" s="28" t="n">
        <x:f>IF(AC2448="USD",AB2448*'Parametros'!$B$4,AB2448)</x:f>
        <x:v>23.68</x:v>
      </x:c>
      <x:c r="AE2448" s="28" t="n">
        <x:f>W2448*X2448*(1-Z2448)</x:f>
        <x:v>23.680000000000003</x:v>
      </x:c>
      <x:c r="AF2448" s="28" t="n">
        <x:f>W2448*AA2448</x:f>
        <x:v>20.37</x:v>
      </x:c>
      <x:c r="AG2448" s="28" t="n">
        <x:f>AE2448-AF2448</x:f>
        <x:v>3.3100000000000023</x:v>
      </x:c>
      <x:c r="AH2448" s="20" t="n">
        <x:f>IF(AE2448&gt;0,AG2448/AE2448,"")</x:f>
        <x:v>0.13978040540540548</x:v>
      </x:c>
      <x:c r="AI2448" s="28" t="n">
        <x:v>135051.45</x:v>
      </x:c>
      <x:c r="AJ2448" s="28"/>
      <x:c r="AK2448"/>
      <x:c r="AL2448" t="str">
        <x:v>Completado</x:v>
      </x:c>
      <x:c r="AM2448" t="str">
        <x:f>IF(W2448&lt;0,"Devuelto",AL2448)</x:f>
        <x:v>Completado</x:v>
      </x:c>
      <x:c r="AN2448" t="str">
        <x:v>QR</x:v>
      </x:c>
      <x:c r="AO2448" s="29" t="str">
        <x:v>Sin observación</x:v>
      </x:c>
      <x:c r="AP2448" t="str">
        <x:f>IF(D2448="","No","Sí")</x:f>
        <x:v>Sí</x:v>
      </x:c>
    </x:row>
    <x:row r="2449">
      <x:c r="A2449" t="n">
        <x:v>2449</x:v>
      </x:c>
      <x:c r="B2449" t="str">
        <x:v>VT0011625</x:v>
      </x:c>
      <x:c r="C2449" t="str">
        <x:v>45305</x:v>
      </x:c>
      <x:c r="D2449" s="27" t="n">
        <x:v>45305</x:v>
      </x:c>
      <x:c r="E2449" t="n">
        <x:f>IF(D2449="","",YEAR(D2449))</x:f>
        <x:v>2024</x:v>
      </x:c>
      <x:c r="F2449" t="n">
        <x:f>IF(D2449="","",MONTH(D2449))</x:f>
        <x:v>1</x:v>
      </x:c>
      <x:c r="G2449" t="str">
        <x:f>IF(D2449="","Fecha no disponible",TEXT(D2449,"mmmm"))</x:f>
        <x:v>January</x:v>
      </x:c>
      <x:c r="H2449" t="str">
        <x:f>IF(D2449="","Fecha no disponible",TEXT(D2449,"yyyy-mm"))</x:f>
        <x:v>2024-01</x:v>
      </x:c>
      <x:c r="I2449" t="str">
        <x:f>IF(D2449="","Fecha no disponible","T"&amp;ROUNDUP(MONTH(D2449)/3,0))</x:f>
        <x:v>T1</x:v>
      </x:c>
      <x:c r="J2449" t="str">
        <x:v>T015</x:v>
      </x:c>
      <x:c r="K2449" t="str">
        <x:v>Tienda Potosí 3</x:v>
      </x:c>
      <x:c r="L2449" t="str">
        <x:v>Mall</x:v>
      </x:c>
      <x:c r="M2449" t="str">
        <x:v>Potosí</x:v>
      </x:c>
      <x:c r="N2449" t="str">
        <x:f>IFERROR(VLOOKUP(M2449,'Mapeos'!$A$4:$B$30,2,FALSE),M2449)</x:f>
        <x:v>Potosí</x:v>
      </x:c>
      <x:c r="O2449" t="str">
        <x:v>C00615</x:v>
      </x:c>
      <x:c r="P2449" t="str">
        <x:v>Empresa</x:v>
      </x:c>
      <x:c r="Q2449" t="str">
        <x:v>P0132</x:v>
      </x:c>
      <x:c r="R2449" t="str">
        <x:v>Alimentos</x:v>
      </x:c>
      <x:c r="S2449" t="str">
        <x:v>Marca C</x:v>
      </x:c>
      <x:c r="T2449" t="str">
        <x:v>Tienda</x:v>
      </x:c>
      <x:c r="U2449" t="str">
        <x:f>IFERROR(VLOOKUP(T2449,'Mapeos'!$D$4:$E$25,2,FALSE),T2449)</x:f>
        <x:v>Tienda</x:v>
      </x:c>
      <x:c r="V2449" t="str">
        <x:v>V028</x:v>
      </x:c>
      <x:c r="W2449" t="n">
        <x:v>0</x:v>
      </x:c>
      <x:c r="X2449" s="28" t="n">
        <x:v>28.29</x:v>
      </x:c>
      <x:c r="Y2449" s="20" t="n">
        <x:v>0.25</x:v>
      </x:c>
      <x:c r="Z2449" s="20" t="n">
        <x:f>IF(Y2449&gt;1,Y2449/100,Y2449)</x:f>
        <x:v>0.25</x:v>
      </x:c>
      <x:c r="AA2449" s="28" t="n">
        <x:v>14.08</x:v>
      </x:c>
      <x:c r="AB2449" s="28" t="n">
        <x:v>0</x:v>
      </x:c>
      <x:c r="AC2449" s="28" t="str">
        <x:v>BOB</x:v>
      </x:c>
      <x:c r="AD2449" s="28" t="n">
        <x:f>IF(AC2449="USD",AB2449*'Parametros'!$B$4,AB2449)</x:f>
        <x:v>0</x:v>
      </x:c>
      <x:c r="AE2449" s="28" t="n">
        <x:f>W2449*X2449*(1-Z2449)</x:f>
        <x:v>0</x:v>
      </x:c>
      <x:c r="AF2449" s="28" t="n">
        <x:f>W2449*AA2449</x:f>
        <x:v>0</x:v>
      </x:c>
      <x:c r="AG2449" s="28" t="n">
        <x:f>AE2449-AF2449</x:f>
        <x:v>0</x:v>
      </x:c>
      <x:c r="AH2449" s="20" t="str">
        <x:f>IF(AE2449&gt;0,AG2449/AE2449,"")</x:f>
      </x:c>
      <x:c r="AI2449" s="28" t="n">
        <x:v>199118.41</x:v>
      </x:c>
      <x:c r="AJ2449" s="28"/>
      <x:c r="AK2449"/>
      <x:c r="AL2449" t="str">
        <x:v>Cancelado</x:v>
      </x:c>
      <x:c r="AM2449" t="str">
        <x:f>IF(W2449&lt;0,"Devuelto",AL2449)</x:f>
        <x:v>Cancelado</x:v>
      </x:c>
      <x:c r="AN2449" t="str">
        <x:v>Efectivo</x:v>
      </x:c>
      <x:c r="AO2449" s="29" t="str">
        <x:v>Sin observación</x:v>
      </x:c>
      <x:c r="AP2449" t="str">
        <x:f>IF(D2449="","No","Sí")</x:f>
        <x:v>Sí</x:v>
      </x:c>
    </x:row>
    <x:row r="2450">
      <x:c r="A2450" t="n">
        <x:v>2450</x:v>
      </x:c>
      <x:c r="B2450" t="str">
        <x:v>VT0011630</x:v>
      </x:c>
      <x:c r="C2450" t="str">
        <x:v>45457</x:v>
      </x:c>
      <x:c r="D2450" s="27" t="n">
        <x:v>45457</x:v>
      </x:c>
      <x:c r="E2450" t="n">
        <x:f>IF(D2450="","",YEAR(D2450))</x:f>
        <x:v>2024</x:v>
      </x:c>
      <x:c r="F2450" t="n">
        <x:f>IF(D2450="","",MONTH(D2450))</x:f>
        <x:v>6</x:v>
      </x:c>
      <x:c r="G2450" t="str">
        <x:f>IF(D2450="","Fecha no disponible",TEXT(D2450,"mmmm"))</x:f>
        <x:v>June</x:v>
      </x:c>
      <x:c r="H2450" t="str">
        <x:f>IF(D2450="","Fecha no disponible",TEXT(D2450,"yyyy-mm"))</x:f>
        <x:v>2024-06</x:v>
      </x:c>
      <x:c r="I2450" t="str">
        <x:f>IF(D2450="","Fecha no disponible","T"&amp;ROUNDUP(MONTH(D2450)/3,0))</x:f>
        <x:v>T2</x:v>
      </x:c>
      <x:c r="J2450" t="str">
        <x:v>T003</x:v>
      </x:c>
      <x:c r="K2450" t="str">
        <x:v>Tienda La Paz 3</x:v>
      </x:c>
      <x:c r="L2450" t="str">
        <x:v>Barrio</x:v>
      </x:c>
      <x:c r="M2450" t="str">
        <x:v>La Paz</x:v>
      </x:c>
      <x:c r="N2450" t="str">
        <x:f>IFERROR(VLOOKUP(M2450,'Mapeos'!$A$4:$B$30,2,FALSE),M2450)</x:f>
        <x:v>La Paz</x:v>
      </x:c>
      <x:c r="O2450" t="str">
        <x:v>C01435</x:v>
      </x:c>
      <x:c r="P2450" t="str">
        <x:v>Empresa</x:v>
      </x:c>
      <x:c r="Q2450" t="str">
        <x:v>P0111</x:v>
      </x:c>
      <x:c r="R2450" t="str">
        <x:v>Hogar</x:v>
      </x:c>
      <x:c r="S2450" t="str">
        <x:v>Marca B</x:v>
      </x:c>
      <x:c r="T2450" t="str">
        <x:v>E-commerce</x:v>
      </x:c>
      <x:c r="U2450" t="str">
        <x:f>IFERROR(VLOOKUP(T2450,'Mapeos'!$D$4:$E$25,2,FALSE),T2450)</x:f>
        <x:v>E-commerce</x:v>
      </x:c>
      <x:c r="V2450" t="str">
        <x:v>V029</x:v>
      </x:c>
      <x:c r="W2450" t="n">
        <x:v>1</x:v>
      </x:c>
      <x:c r="X2450" s="28" t="n">
        <x:v>293.16</x:v>
      </x:c>
      <x:c r="Y2450" s="20" t="n">
        <x:v>0.2</x:v>
      </x:c>
      <x:c r="Z2450" s="20" t="n">
        <x:f>IF(Y2450&gt;1,Y2450/100,Y2450)</x:f>
        <x:v>0.2</x:v>
      </x:c>
      <x:c r="AA2450" s="28" t="n">
        <x:v>218.34</x:v>
      </x:c>
      <x:c r="AB2450" s="28" t="n">
        <x:v>234.53</x:v>
      </x:c>
      <x:c r="AC2450" s="28" t="str">
        <x:v>BOB</x:v>
      </x:c>
      <x:c r="AD2450" s="28" t="n">
        <x:f>IF(AC2450="USD",AB2450*'Parametros'!$B$4,AB2450)</x:f>
        <x:v>234.53</x:v>
      </x:c>
      <x:c r="AE2450" s="28" t="n">
        <x:f>W2450*X2450*(1-Z2450)</x:f>
        <x:v>234.52800000000002</x:v>
      </x:c>
      <x:c r="AF2450" s="28" t="n">
        <x:f>W2450*AA2450</x:f>
        <x:v>218.34</x:v>
      </x:c>
      <x:c r="AG2450" s="28" t="n">
        <x:f>AE2450-AF2450</x:f>
        <x:v>16.188000000000017</x:v>
      </x:c>
      <x:c r="AH2450" s="20" t="n">
        <x:f>IF(AE2450&gt;0,AG2450/AE2450,"")</x:f>
        <x:v>0.06902374130167833</x:v>
      </x:c>
      <x:c r="AI2450" s="28" t="n">
        <x:v>95790.86</x:v>
      </x:c>
      <x:c r="AJ2450" s="28"/>
      <x:c r="AK2450"/>
      <x:c r="AL2450" t="str">
        <x:v>Completado</x:v>
      </x:c>
      <x:c r="AM2450" t="str">
        <x:f>IF(W2450&lt;0,"Devuelto",AL2450)</x:f>
        <x:v>Completado</x:v>
      </x:c>
      <x:c r="AN2450" t="str">
        <x:v>Tarjeta</x:v>
      </x:c>
      <x:c r="AO2450" s="29" t="str">
        <x:v>Sin observación</x:v>
      </x:c>
      <x:c r="AP2450" t="str">
        <x:f>IF(D2450="","No","Sí")</x:f>
        <x:v>Sí</x:v>
      </x:c>
    </x:row>
    <x:row r="2451">
      <x:c r="A2451" t="n">
        <x:v>2451</x:v>
      </x:c>
      <x:c r="B2451" t="str">
        <x:v>VT0011635</x:v>
      </x:c>
      <x:c r="C2451" t="str">
        <x:v>46137</x:v>
      </x:c>
      <x:c r="D2451" s="27" t="n">
        <x:v>46137</x:v>
      </x:c>
      <x:c r="E2451" t="n">
        <x:f>IF(D2451="","",YEAR(D2451))</x:f>
        <x:v>2026</x:v>
      </x:c>
      <x:c r="F2451" t="n">
        <x:f>IF(D2451="","",MONTH(D2451))</x:f>
        <x:v>4</x:v>
      </x:c>
      <x:c r="G2451" t="str">
        <x:f>IF(D2451="","Fecha no disponible",TEXT(D2451,"mmmm"))</x:f>
        <x:v>April</x:v>
      </x:c>
      <x:c r="H2451" t="str">
        <x:f>IF(D2451="","Fecha no disponible",TEXT(D2451,"yyyy-mm"))</x:f>
        <x:v>2026-04</x:v>
      </x:c>
      <x:c r="I2451" t="str">
        <x:f>IF(D2451="","Fecha no disponible","T"&amp;ROUNDUP(MONTH(D2451)/3,0))</x:f>
        <x:v>T2</x:v>
      </x:c>
      <x:c r="J2451" t="str">
        <x:v>T010</x:v>
      </x:c>
      <x:c r="K2451" t="str">
        <x:v>Tienda Cochabamba 2</x:v>
      </x:c>
      <x:c r="L2451" t="str">
        <x:v>Barrio</x:v>
      </x:c>
      <x:c r="M2451" t="str">
        <x:v>Cochabamba</x:v>
      </x:c>
      <x:c r="N2451" t="str">
        <x:f>IFERROR(VLOOKUP(M2451,'Mapeos'!$A$4:$B$30,2,FALSE),M2451)</x:f>
        <x:v>Cochabamba</x:v>
      </x:c>
      <x:c r="O2451" t="str">
        <x:v>C00728</x:v>
      </x:c>
      <x:c r="P2451" t="str">
        <x:v>Masivo</x:v>
      </x:c>
      <x:c r="Q2451" t="str">
        <x:v>P0045</x:v>
      </x:c>
      <x:c r="R2451" t="str">
        <x:v>Hogar</x:v>
      </x:c>
      <x:c r="S2451" t="str">
        <x:v>Marca D</x:v>
      </x:c>
      <x:c r="T2451" t="str">
        <x:v>Tienda</x:v>
      </x:c>
      <x:c r="U2451" t="str">
        <x:f>IFERROR(VLOOKUP(T2451,'Mapeos'!$D$4:$E$25,2,FALSE),T2451)</x:f>
        <x:v>Tienda</x:v>
      </x:c>
      <x:c r="V2451" t="str">
        <x:v>V025</x:v>
      </x:c>
      <x:c r="W2451" t="n">
        <x:v>5</x:v>
      </x:c>
      <x:c r="X2451" s="28" t="n">
        <x:v>239.79</x:v>
      </x:c>
      <x:c r="Y2451" s="20" t="n">
        <x:v>0</x:v>
      </x:c>
      <x:c r="Z2451" s="20" t="n">
        <x:f>IF(Y2451&gt;1,Y2451/100,Y2451)</x:f>
        <x:v>0</x:v>
      </x:c>
      <x:c r="AA2451" s="28" t="n">
        <x:v>123.6</x:v>
      </x:c>
      <x:c r="AB2451" s="28" t="n">
        <x:v>1198.95</x:v>
      </x:c>
      <x:c r="AC2451" s="28" t="str">
        <x:v>BOB</x:v>
      </x:c>
      <x:c r="AD2451" s="28" t="n">
        <x:f>IF(AC2451="USD",AB2451*'Parametros'!$B$4,AB2451)</x:f>
        <x:v>1198.95</x:v>
      </x:c>
      <x:c r="AE2451" s="28" t="n">
        <x:f>W2451*X2451*(1-Z2451)</x:f>
        <x:v>1198.95</x:v>
      </x:c>
      <x:c r="AF2451" s="28" t="n">
        <x:f>W2451*AA2451</x:f>
        <x:v>618</x:v>
      </x:c>
      <x:c r="AG2451" s="28" t="n">
        <x:f>AE2451-AF2451</x:f>
        <x:v>580.95</x:v>
      </x:c>
      <x:c r="AH2451" s="20" t="n">
        <x:f>IF(AE2451&gt;0,AG2451/AE2451,"")</x:f>
        <x:v>0.48454898035781313</x:v>
      </x:c>
      <x:c r="AI2451" s="28" t="n">
        <x:v>174619.63</x:v>
      </x:c>
      <x:c r="AJ2451" s="28"/>
      <x:c r="AK2451"/>
      <x:c r="AL2451" t="str">
        <x:v>Completado</x:v>
      </x:c>
      <x:c r="AM2451" t="str">
        <x:f>IF(W2451&lt;0,"Devuelto",AL2451)</x:f>
        <x:v>Completado</x:v>
      </x:c>
      <x:c r="AN2451" t="str">
        <x:v>Transferencia</x:v>
      </x:c>
      <x:c r="AO2451" s="29" t="str">
        <x:v>Sin observación</x:v>
      </x:c>
      <x:c r="AP2451" t="str">
        <x:f>IF(D2451="","No","Sí")</x:f>
        <x:v>Sí</x:v>
      </x:c>
    </x:row>
    <x:row r="2452">
      <x:c r="A2452" t="n">
        <x:v>2452</x:v>
      </x:c>
      <x:c r="B2452" t="str">
        <x:v>VT0011640</x:v>
      </x:c>
      <x:c r="C2452" t="str">
        <x:v>45678</x:v>
      </x:c>
      <x:c r="D2452" s="27" t="n">
        <x:v>45678</x:v>
      </x:c>
      <x:c r="E2452" t="n">
        <x:f>IF(D2452="","",YEAR(D2452))</x:f>
        <x:v>2025</x:v>
      </x:c>
      <x:c r="F2452" t="n">
        <x:f>IF(D2452="","",MONTH(D2452))</x:f>
        <x:v>1</x:v>
      </x:c>
      <x:c r="G2452" t="str">
        <x:f>IF(D2452="","Fecha no disponible",TEXT(D2452,"mmmm"))</x:f>
        <x:v>January</x:v>
      </x:c>
      <x:c r="H2452" t="str">
        <x:f>IF(D2452="","Fecha no disponible",TEXT(D2452,"yyyy-mm"))</x:f>
        <x:v>2025-01</x:v>
      </x:c>
      <x:c r="I2452" t="str">
        <x:f>IF(D2452="","Fecha no disponible","T"&amp;ROUNDUP(MONTH(D2452)/3,0))</x:f>
        <x:v>T1</x:v>
      </x:c>
      <x:c r="J2452" t="str">
        <x:v>T013</x:v>
      </x:c>
      <x:c r="K2452" t="str">
        <x:v>Tienda Potosí 1</x:v>
      </x:c>
      <x:c r="L2452" t="str">
        <x:v>Centro</x:v>
      </x:c>
      <x:c r="M2452" t="str">
        <x:v>Potosí</x:v>
      </x:c>
      <x:c r="N2452" t="str">
        <x:f>IFERROR(VLOOKUP(M2452,'Mapeos'!$A$4:$B$30,2,FALSE),M2452)</x:f>
        <x:v>Potosí</x:v>
      </x:c>
      <x:c r="O2452" t="str">
        <x:v>C00083</x:v>
      </x:c>
      <x:c r="P2452" t="str">
        <x:v>Premium</x:v>
      </x:c>
      <x:c r="Q2452" t="str">
        <x:v>P0031</x:v>
      </x:c>
      <x:c r="R2452" t="str">
        <x:v>Alimentos</x:v>
      </x:c>
      <x:c r="S2452" t="str">
        <x:v>Marca B</x:v>
      </x:c>
      <x:c r="T2452" t="str">
        <x:v>Tienda</x:v>
      </x:c>
      <x:c r="U2452" t="str">
        <x:f>IFERROR(VLOOKUP(T2452,'Mapeos'!$D$4:$E$25,2,FALSE),T2452)</x:f>
        <x:v>Tienda</x:v>
      </x:c>
      <x:c r="V2452" t="str">
        <x:v>V035</x:v>
      </x:c>
      <x:c r="W2452" t="n">
        <x:v>4</x:v>
      </x:c>
      <x:c r="X2452" s="28" t="n">
        <x:v>48.16</x:v>
      </x:c>
      <x:c r="Y2452" s="20" t="n">
        <x:v>0</x:v>
      </x:c>
      <x:c r="Z2452" s="20" t="n">
        <x:f>IF(Y2452&gt;1,Y2452/100,Y2452)</x:f>
        <x:v>0</x:v>
      </x:c>
      <x:c r="AA2452" s="28" t="n">
        <x:v>36.49</x:v>
      </x:c>
      <x:c r="AB2452" s="28" t="n">
        <x:v>192.64</x:v>
      </x:c>
      <x:c r="AC2452" s="28" t="str">
        <x:v>BOB</x:v>
      </x:c>
      <x:c r="AD2452" s="28" t="n">
        <x:f>IF(AC2452="USD",AB2452*'Parametros'!$B$4,AB2452)</x:f>
        <x:v>192.64</x:v>
      </x:c>
      <x:c r="AE2452" s="28" t="n">
        <x:f>W2452*X2452*(1-Z2452)</x:f>
        <x:v>192.64</x:v>
      </x:c>
      <x:c r="AF2452" s="28" t="n">
        <x:f>W2452*AA2452</x:f>
        <x:v>145.96</x:v>
      </x:c>
      <x:c r="AG2452" s="28" t="n">
        <x:f>AE2452-AF2452</x:f>
        <x:v>46.67999999999998</x:v>
      </x:c>
      <x:c r="AH2452" s="20" t="n">
        <x:f>IF(AE2452&gt;0,AG2452/AE2452,"")</x:f>
        <x:v>0.24231727574750822</x:v>
      </x:c>
      <x:c r="AI2452" s="28" t="n">
        <x:v>178667.19</x:v>
      </x:c>
      <x:c r="AJ2452" s="28"/>
      <x:c r="AK2452"/>
      <x:c r="AL2452" t="str">
        <x:v>Completado</x:v>
      </x:c>
      <x:c r="AM2452" t="str">
        <x:f>IF(W2452&lt;0,"Devuelto",AL2452)</x:f>
        <x:v>Completado</x:v>
      </x:c>
      <x:c r="AN2452" t="str">
        <x:v>Tarjeta</x:v>
      </x:c>
      <x:c r="AO2452" s="29" t="str">
        <x:v>Sin observación</x:v>
      </x:c>
      <x:c r="AP2452" t="str">
        <x:f>IF(D2452="","No","Sí")</x:f>
        <x:v>Sí</x:v>
      </x:c>
    </x:row>
    <x:row r="2453">
      <x:c r="A2453" t="n">
        <x:v>2453</x:v>
      </x:c>
      <x:c r="B2453" t="str">
        <x:v>VT0011644</x:v>
      </x:c>
      <x:c r="C2453" t="str">
        <x:v>46125</x:v>
      </x:c>
      <x:c r="D2453" s="27" t="n">
        <x:v>46125</x:v>
      </x:c>
      <x:c r="E2453" t="n">
        <x:f>IF(D2453="","",YEAR(D2453))</x:f>
        <x:v>2026</x:v>
      </x:c>
      <x:c r="F2453" t="n">
        <x:f>IF(D2453="","",MONTH(D2453))</x:f>
        <x:v>4</x:v>
      </x:c>
      <x:c r="G2453" t="str">
        <x:f>IF(D2453="","Fecha no disponible",TEXT(D2453,"mmmm"))</x:f>
        <x:v>April</x:v>
      </x:c>
      <x:c r="H2453" t="str">
        <x:f>IF(D2453="","Fecha no disponible",TEXT(D2453,"yyyy-mm"))</x:f>
        <x:v>2026-04</x:v>
      </x:c>
      <x:c r="I2453" t="str">
        <x:f>IF(D2453="","Fecha no disponible","T"&amp;ROUNDUP(MONTH(D2453)/3,0))</x:f>
        <x:v>T2</x:v>
      </x:c>
      <x:c r="J2453" t="str">
        <x:v>T003</x:v>
      </x:c>
      <x:c r="K2453" t="str">
        <x:v>Tienda La Paz 3</x:v>
      </x:c>
      <x:c r="L2453" t="str">
        <x:v>Barrio</x:v>
      </x:c>
      <x:c r="M2453" t="str">
        <x:v>La Paz</x:v>
      </x:c>
      <x:c r="N2453" t="str">
        <x:f>IFERROR(VLOOKUP(M2453,'Mapeos'!$A$4:$B$30,2,FALSE),M2453)</x:f>
        <x:v>La Paz</x:v>
      </x:c>
      <x:c r="O2453" t="str">
        <x:v>C00842</x:v>
      </x:c>
      <x:c r="P2453" t="str">
        <x:v>Masivo</x:v>
      </x:c>
      <x:c r="Q2453" t="str">
        <x:v>P0070</x:v>
      </x:c>
      <x:c r="R2453" t="str">
        <x:v>Electrónica</x:v>
      </x:c>
      <x:c r="S2453" t="str">
        <x:v>Marca C</x:v>
      </x:c>
      <x:c r="T2453" t="str">
        <x:v>Tienda</x:v>
      </x:c>
      <x:c r="U2453" t="str">
        <x:f>IFERROR(VLOOKUP(T2453,'Mapeos'!$D$4:$E$25,2,FALSE),T2453)</x:f>
        <x:v>Tienda</x:v>
      </x:c>
      <x:c r="V2453" t="str">
        <x:v>V018</x:v>
      </x:c>
      <x:c r="W2453" t="n">
        <x:v>1</x:v>
      </x:c>
      <x:c r="X2453" s="28" t="n">
        <x:v>655.37</x:v>
      </x:c>
      <x:c r="Y2453" s="20" t="n">
        <x:v>0.15</x:v>
      </x:c>
      <x:c r="Z2453" s="20" t="n">
        <x:f>IF(Y2453&gt;1,Y2453/100,Y2453)</x:f>
        <x:v>0.15</x:v>
      </x:c>
      <x:c r="AA2453" s="28" t="n">
        <x:v>337.99</x:v>
      </x:c>
      <x:c r="AB2453" s="28" t="n">
        <x:v>557.06</x:v>
      </x:c>
      <x:c r="AC2453" s="28" t="str">
        <x:v>BOB</x:v>
      </x:c>
      <x:c r="AD2453" s="28" t="n">
        <x:f>IF(AC2453="USD",AB2453*'Parametros'!$B$4,AB2453)</x:f>
        <x:v>557.06</x:v>
      </x:c>
      <x:c r="AE2453" s="28" t="n">
        <x:f>W2453*X2453*(1-Z2453)</x:f>
        <x:v>557.0645</x:v>
      </x:c>
      <x:c r="AF2453" s="28" t="n">
        <x:f>W2453*AA2453</x:f>
        <x:v>337.99</x:v>
      </x:c>
      <x:c r="AG2453" s="28" t="n">
        <x:f>AE2453-AF2453</x:f>
        <x:v>219.07449999999994</x:v>
      </x:c>
      <x:c r="AH2453" s="20" t="n">
        <x:f>IF(AE2453&gt;0,AG2453/AE2453,"")</x:f>
        <x:v>0.3932659503522482</x:v>
      </x:c>
      <x:c r="AI2453" s="28" t="n">
        <x:v>167891.14</x:v>
      </x:c>
      <x:c r="AJ2453" s="28"/>
      <x:c r="AK2453"/>
      <x:c r="AL2453" t="str">
        <x:v>Completado</x:v>
      </x:c>
      <x:c r="AM2453" t="str">
        <x:f>IF(W2453&lt;0,"Devuelto",AL2453)</x:f>
        <x:v>Completado</x:v>
      </x:c>
      <x:c r="AN2453" t="str">
        <x:v>Tarjeta</x:v>
      </x:c>
      <x:c r="AO2453" s="29" t="str">
        <x:v>Sin observación</x:v>
      </x:c>
      <x:c r="AP2453" t="str">
        <x:f>IF(D2453="","No","Sí")</x:f>
        <x:v>Sí</x:v>
      </x:c>
    </x:row>
    <x:row r="2454">
      <x:c r="A2454" t="n">
        <x:v>2454</x:v>
      </x:c>
      <x:c r="B2454" t="str">
        <x:v>VT0011649</x:v>
      </x:c>
      <x:c r="C2454" t="str">
        <x:v>45977</x:v>
      </x:c>
      <x:c r="D2454" s="27" t="n">
        <x:v>45977</x:v>
      </x:c>
      <x:c r="E2454" t="n">
        <x:f>IF(D2454="","",YEAR(D2454))</x:f>
        <x:v>2025</x:v>
      </x:c>
      <x:c r="F2454" t="n">
        <x:f>IF(D2454="","",MONTH(D2454))</x:f>
        <x:v>11</x:v>
      </x:c>
      <x:c r="G2454" t="str">
        <x:f>IF(D2454="","Fecha no disponible",TEXT(D2454,"mmmm"))</x:f>
        <x:v>November</x:v>
      </x:c>
      <x:c r="H2454" t="str">
        <x:f>IF(D2454="","Fecha no disponible",TEXT(D2454,"yyyy-mm"))</x:f>
        <x:v>2025-11</x:v>
      </x:c>
      <x:c r="I2454" t="str">
        <x:f>IF(D2454="","Fecha no disponible","T"&amp;ROUNDUP(MONTH(D2454)/3,0))</x:f>
        <x:v>T4</x:v>
      </x:c>
      <x:c r="J2454" t="str">
        <x:v>T006</x:v>
      </x:c>
      <x:c r="K2454" t="str">
        <x:v>Tienda Santa Cruz 2</x:v>
      </x:c>
      <x:c r="L2454" t="str">
        <x:v>Mall</x:v>
      </x:c>
      <x:c r="M2454" t="str">
        <x:v>Santa Cruz</x:v>
      </x:c>
      <x:c r="N2454" t="str">
        <x:f>IFERROR(VLOOKUP(M2454,'Mapeos'!$A$4:$B$30,2,FALSE),M2454)</x:f>
        <x:v>Santa Cruz</x:v>
      </x:c>
      <x:c r="O2454" t="str">
        <x:v>C00149</x:v>
      </x:c>
      <x:c r="P2454" t="str">
        <x:v>Frecuente</x:v>
      </x:c>
      <x:c r="Q2454" t="str">
        <x:v>P0135</x:v>
      </x:c>
      <x:c r="R2454" t="str">
        <x:v>Deportes</x:v>
      </x:c>
      <x:c r="S2454" t="str">
        <x:v>Marca D</x:v>
      </x:c>
      <x:c r="T2454" t="str">
        <x:v>Tienda</x:v>
      </x:c>
      <x:c r="U2454" t="str">
        <x:f>IFERROR(VLOOKUP(T2454,'Mapeos'!$D$4:$E$25,2,FALSE),T2454)</x:f>
        <x:v>Tienda</x:v>
      </x:c>
      <x:c r="V2454" t="str">
        <x:v>V001</x:v>
      </x:c>
      <x:c r="W2454" t="n">
        <x:v>2</x:v>
      </x:c>
      <x:c r="X2454" s="28" t="n">
        <x:v>82.04</x:v>
      </x:c>
      <x:c r="Y2454" s="20" t="n">
        <x:v>0.15</x:v>
      </x:c>
      <x:c r="Z2454" s="20" t="n">
        <x:f>IF(Y2454&gt;1,Y2454/100,Y2454)</x:f>
        <x:v>0.15</x:v>
      </x:c>
      <x:c r="AA2454" s="28" t="n">
        <x:v>45.32</x:v>
      </x:c>
      <x:c r="AB2454" s="28" t="n">
        <x:v>139.47</x:v>
      </x:c>
      <x:c r="AC2454" s="28" t="str">
        <x:v>BOB</x:v>
      </x:c>
      <x:c r="AD2454" s="28" t="n">
        <x:f>IF(AC2454="USD",AB2454*'Parametros'!$B$4,AB2454)</x:f>
        <x:v>139.47</x:v>
      </x:c>
      <x:c r="AE2454" s="28" t="n">
        <x:f>W2454*X2454*(1-Z2454)</x:f>
        <x:v>139.46800000000002</x:v>
      </x:c>
      <x:c r="AF2454" s="28" t="n">
        <x:f>W2454*AA2454</x:f>
        <x:v>90.64</x:v>
      </x:c>
      <x:c r="AG2454" s="28" t="n">
        <x:f>AE2454-AF2454</x:f>
        <x:v>48.82800000000002</x:v>
      </x:c>
      <x:c r="AH2454" s="20" t="n">
        <x:f>IF(AE2454&gt;0,AG2454/AE2454,"")</x:f>
        <x:v>0.35010181547021546</x:v>
      </x:c>
      <x:c r="AI2454" s="28" t="n">
        <x:v>167552.33</x:v>
      </x:c>
      <x:c r="AJ2454" s="28"/>
      <x:c r="AK2454"/>
      <x:c r="AL2454" t="str">
        <x:v>Completado</x:v>
      </x:c>
      <x:c r="AM2454" t="str">
        <x:f>IF(W2454&lt;0,"Devuelto",AL2454)</x:f>
        <x:v>Completado</x:v>
      </x:c>
      <x:c r="AN2454" t="str">
        <x:v>Efectivo</x:v>
      </x:c>
      <x:c r="AO2454" s="29" t="str">
        <x:v>Sin observación</x:v>
      </x:c>
      <x:c r="AP2454" t="str">
        <x:f>IF(D2454="","No","Sí")</x:f>
        <x:v>Sí</x:v>
      </x:c>
    </x:row>
    <x:row r="2455">
      <x:c r="A2455" t="n">
        <x:v>2455</x:v>
      </x:c>
      <x:c r="B2455" t="str">
        <x:v>VT0011654</x:v>
      </x:c>
      <x:c r="C2455" t="str">
        <x:v>45694</x:v>
      </x:c>
      <x:c r="D2455" s="27" t="n">
        <x:v>45694</x:v>
      </x:c>
      <x:c r="E2455" t="n">
        <x:f>IF(D2455="","",YEAR(D2455))</x:f>
        <x:v>2025</x:v>
      </x:c>
      <x:c r="F2455" t="n">
        <x:f>IF(D2455="","",MONTH(D2455))</x:f>
        <x:v>2</x:v>
      </x:c>
      <x:c r="G2455" t="str">
        <x:f>IF(D2455="","Fecha no disponible",TEXT(D2455,"mmmm"))</x:f>
        <x:v>February</x:v>
      </x:c>
      <x:c r="H2455" t="str">
        <x:f>IF(D2455="","Fecha no disponible",TEXT(D2455,"yyyy-mm"))</x:f>
        <x:v>2025-02</x:v>
      </x:c>
      <x:c r="I2455" t="str">
        <x:f>IF(D2455="","Fecha no disponible","T"&amp;ROUNDUP(MONTH(D2455)/3,0))</x:f>
        <x:v>T1</x:v>
      </x:c>
      <x:c r="J2455" t="str">
        <x:v>T009</x:v>
      </x:c>
      <x:c r="K2455" t="str">
        <x:v>Tienda Cochabamba 1</x:v>
      </x:c>
      <x:c r="L2455" t="str">
        <x:v>Mall</x:v>
      </x:c>
      <x:c r="M2455" t="str">
        <x:v>Cochabamba</x:v>
      </x:c>
      <x:c r="N2455" t="str">
        <x:f>IFERROR(VLOOKUP(M2455,'Mapeos'!$A$4:$B$30,2,FALSE),M2455)</x:f>
        <x:v>Cochabamba</x:v>
      </x:c>
      <x:c r="O2455" t="str">
        <x:v>C01461</x:v>
      </x:c>
      <x:c r="P2455" t="str">
        <x:v>Premium</x:v>
      </x:c>
      <x:c r="Q2455" t="str">
        <x:v>P0095</x:v>
      </x:c>
      <x:c r="R2455" t="str">
        <x:v>Cuidado Personal</x:v>
      </x:c>
      <x:c r="S2455" t="str">
        <x:v>Marca B</x:v>
      </x:c>
      <x:c r="T2455" t="str">
        <x:v>WhatsApp</x:v>
      </x:c>
      <x:c r="U2455" t="str">
        <x:f>IFERROR(VLOOKUP(T2455,'Mapeos'!$D$4:$E$25,2,FALSE),T2455)</x:f>
        <x:v>WhatsApp</x:v>
      </x:c>
      <x:c r="V2455" t="str">
        <x:v>V026</x:v>
      </x:c>
      <x:c r="W2455" t="n">
        <x:v>1</x:v>
      </x:c>
      <x:c r="X2455" s="28" t="n">
        <x:v>54.75</x:v>
      </x:c>
      <x:c r="Y2455" s="20" t="n">
        <x:v>0</x:v>
      </x:c>
      <x:c r="Z2455" s="20" t="n">
        <x:f>IF(Y2455&gt;1,Y2455/100,Y2455)</x:f>
        <x:v>0</x:v>
      </x:c>
      <x:c r="AA2455" s="28" t="n">
        <x:v>27.35</x:v>
      </x:c>
      <x:c r="AB2455" s="28" t="n">
        <x:v>54.75</x:v>
      </x:c>
      <x:c r="AC2455" s="28" t="str">
        <x:v>BOB</x:v>
      </x:c>
      <x:c r="AD2455" s="28" t="n">
        <x:f>IF(AC2455="USD",AB2455*'Parametros'!$B$4,AB2455)</x:f>
        <x:v>54.75</x:v>
      </x:c>
      <x:c r="AE2455" s="28" t="n">
        <x:f>W2455*X2455*(1-Z2455)</x:f>
        <x:v>54.75</x:v>
      </x:c>
      <x:c r="AF2455" s="28" t="n">
        <x:f>W2455*AA2455</x:f>
        <x:v>27.35</x:v>
      </x:c>
      <x:c r="AG2455" s="28" t="n">
        <x:f>AE2455-AF2455</x:f>
        <x:v>27.4</x:v>
      </x:c>
      <x:c r="AH2455" s="20" t="n">
        <x:f>IF(AE2455&gt;0,AG2455/AE2455,"")</x:f>
        <x:v>0.5004566210045662</x:v>
      </x:c>
      <x:c r="AI2455" s="28" t="n">
        <x:v>92050.99</x:v>
      </x:c>
      <x:c r="AJ2455" s="28"/>
      <x:c r="AK2455"/>
      <x:c r="AL2455" t="str">
        <x:v>Completado</x:v>
      </x:c>
      <x:c r="AM2455" t="str">
        <x:f>IF(W2455&lt;0,"Devuelto",AL2455)</x:f>
        <x:v>Completado</x:v>
      </x:c>
      <x:c r="AN2455" t="str">
        <x:v>Efectivo</x:v>
      </x:c>
      <x:c r="AO2455" s="29" t="str">
        <x:v>Sin observación</x:v>
      </x:c>
      <x:c r="AP2455" t="str">
        <x:f>IF(D2455="","No","Sí")</x:f>
        <x:v>Sí</x:v>
      </x:c>
    </x:row>
    <x:row r="2456">
      <x:c r="A2456" t="n">
        <x:v>2456</x:v>
      </x:c>
      <x:c r="B2456" t="str">
        <x:v>VT0011659</x:v>
      </x:c>
      <x:c r="C2456" t="str">
        <x:v>45961</x:v>
      </x:c>
      <x:c r="D2456" s="27" t="n">
        <x:v>45961</x:v>
      </x:c>
      <x:c r="E2456" t="n">
        <x:f>IF(D2456="","",YEAR(D2456))</x:f>
        <x:v>2025</x:v>
      </x:c>
      <x:c r="F2456" t="n">
        <x:f>IF(D2456="","",MONTH(D2456))</x:f>
        <x:v>10</x:v>
      </x:c>
      <x:c r="G2456" t="str">
        <x:f>IF(D2456="","Fecha no disponible",TEXT(D2456,"mmmm"))</x:f>
        <x:v>October</x:v>
      </x:c>
      <x:c r="H2456" t="str">
        <x:f>IF(D2456="","Fecha no disponible",TEXT(D2456,"yyyy-mm"))</x:f>
        <x:v>2025-10</x:v>
      </x:c>
      <x:c r="I2456" t="str">
        <x:f>IF(D2456="","Fecha no disponible","T"&amp;ROUNDUP(MONTH(D2456)/3,0))</x:f>
        <x:v>T4</x:v>
      </x:c>
      <x:c r="J2456" t="str">
        <x:v>T019</x:v>
      </x:c>
      <x:c r="K2456" t="str">
        <x:v>Tienda Sucre 3</x:v>
      </x:c>
      <x:c r="L2456" t="str">
        <x:v>Centro</x:v>
      </x:c>
      <x:c r="M2456" t="str">
        <x:v>Sucre</x:v>
      </x:c>
      <x:c r="N2456" t="str">
        <x:f>IFERROR(VLOOKUP(M2456,'Mapeos'!$A$4:$B$30,2,FALSE),M2456)</x:f>
        <x:v>Sucre</x:v>
      </x:c>
      <x:c r="O2456" t="str">
        <x:v>C01183</x:v>
      </x:c>
      <x:c r="P2456" t="str">
        <x:v>Masivo</x:v>
      </x:c>
      <x:c r="Q2456" t="str">
        <x:v>P0113</x:v>
      </x:c>
      <x:c r="R2456" t="str">
        <x:v>Cuidado Personal</x:v>
      </x:c>
      <x:c r="S2456" t="str">
        <x:v>Marca A</x:v>
      </x:c>
      <x:c r="T2456" t="str">
        <x:v>Tienda</x:v>
      </x:c>
      <x:c r="U2456" t="str">
        <x:f>IFERROR(VLOOKUP(T2456,'Mapeos'!$D$4:$E$25,2,FALSE),T2456)</x:f>
        <x:v>Tienda</x:v>
      </x:c>
      <x:c r="V2456" t="str">
        <x:v>V003</x:v>
      </x:c>
      <x:c r="W2456" t="n">
        <x:v>1</x:v>
      </x:c>
      <x:c r="X2456" s="28" t="n">
        <x:v>75.01</x:v>
      </x:c>
      <x:c r="Y2456" s="20" t="n">
        <x:v>0.15</x:v>
      </x:c>
      <x:c r="Z2456" s="20" t="n">
        <x:f>IF(Y2456&gt;1,Y2456/100,Y2456)</x:f>
        <x:v>0.15</x:v>
      </x:c>
      <x:c r="AA2456" s="28" t="n">
        <x:v>37.95</x:v>
      </x:c>
      <x:c r="AB2456" s="28" t="n">
        <x:v>63.76</x:v>
      </x:c>
      <x:c r="AC2456" s="28" t="str">
        <x:v>BOB</x:v>
      </x:c>
      <x:c r="AD2456" s="28" t="n">
        <x:f>IF(AC2456="USD",AB2456*'Parametros'!$B$4,AB2456)</x:f>
        <x:v>63.76</x:v>
      </x:c>
      <x:c r="AE2456" s="28" t="n">
        <x:f>W2456*X2456*(1-Z2456)</x:f>
        <x:v>63.758500000000005</x:v>
      </x:c>
      <x:c r="AF2456" s="28" t="n">
        <x:f>W2456*AA2456</x:f>
        <x:v>37.95</x:v>
      </x:c>
      <x:c r="AG2456" s="28" t="n">
        <x:f>AE2456-AF2456</x:f>
        <x:v>25.808500000000002</x:v>
      </x:c>
      <x:c r="AH2456" s="20" t="n">
        <x:f>IF(AE2456&gt;0,AG2456/AE2456,"")</x:f>
        <x:v>0.4047852443203651</x:v>
      </x:c>
      <x:c r="AI2456" s="28" t="n">
        <x:v>161606.01</x:v>
      </x:c>
      <x:c r="AJ2456" s="28"/>
      <x:c r="AK2456"/>
      <x:c r="AL2456" t="str">
        <x:v>Completado</x:v>
      </x:c>
      <x:c r="AM2456" t="str">
        <x:f>IF(W2456&lt;0,"Devuelto",AL2456)</x:f>
        <x:v>Completado</x:v>
      </x:c>
      <x:c r="AN2456" t="str">
        <x:v>Tarjeta</x:v>
      </x:c>
      <x:c r="AO2456" s="29" t="str">
        <x:v>Sin observación</x:v>
      </x:c>
      <x:c r="AP2456" t="str">
        <x:f>IF(D2456="","No","Sí")</x:f>
        <x:v>Sí</x:v>
      </x:c>
    </x:row>
    <x:row r="2457">
      <x:c r="A2457" t="n">
        <x:v>2457</x:v>
      </x:c>
      <x:c r="B2457" t="str">
        <x:v>VT0011663</x:v>
      </x:c>
      <x:c r="C2457" t="str">
        <x:v>45800</x:v>
      </x:c>
      <x:c r="D2457" s="27" t="n">
        <x:v>45800</x:v>
      </x:c>
      <x:c r="E2457" t="n">
        <x:f>IF(D2457="","",YEAR(D2457))</x:f>
        <x:v>2025</x:v>
      </x:c>
      <x:c r="F2457" t="n">
        <x:f>IF(D2457="","",MONTH(D2457))</x:f>
        <x:v>5</x:v>
      </x:c>
      <x:c r="G2457" t="str">
        <x:f>IF(D2457="","Fecha no disponible",TEXT(D2457,"mmmm"))</x:f>
        <x:v>May</x:v>
      </x:c>
      <x:c r="H2457" t="str">
        <x:f>IF(D2457="","Fecha no disponible",TEXT(D2457,"yyyy-mm"))</x:f>
        <x:v>2025-05</x:v>
      </x:c>
      <x:c r="I2457" t="str">
        <x:f>IF(D2457="","Fecha no disponible","T"&amp;ROUNDUP(MONTH(D2457)/3,0))</x:f>
        <x:v>T2</x:v>
      </x:c>
      <x:c r="J2457" t="str">
        <x:v>T011</x:v>
      </x:c>
      <x:c r="K2457" t="str">
        <x:v>Tienda Cochabamba 3</x:v>
      </x:c>
      <x:c r="L2457" t="str">
        <x:v>Mall</x:v>
      </x:c>
      <x:c r="M2457" t="str">
        <x:v>Cochabamba</x:v>
      </x:c>
      <x:c r="N2457" t="str">
        <x:f>IFERROR(VLOOKUP(M2457,'Mapeos'!$A$4:$B$30,2,FALSE),M2457)</x:f>
        <x:v>Cochabamba</x:v>
      </x:c>
      <x:c r="O2457" t="str">
        <x:v>C00670</x:v>
      </x:c>
      <x:c r="P2457" t="str">
        <x:v>Masivo</x:v>
      </x:c>
      <x:c r="Q2457" t="str">
        <x:v>P0082</x:v>
      </x:c>
      <x:c r="R2457" t="str">
        <x:v>Hogar</x:v>
      </x:c>
      <x:c r="S2457" t="str">
        <x:v>Marca C</x:v>
      </x:c>
      <x:c r="T2457" t="str">
        <x:v>WhatsApp</x:v>
      </x:c>
      <x:c r="U2457" t="str">
        <x:f>IFERROR(VLOOKUP(T2457,'Mapeos'!$D$4:$E$25,2,FALSE),T2457)</x:f>
        <x:v>WhatsApp</x:v>
      </x:c>
      <x:c r="V2457" t="str">
        <x:v>V005</x:v>
      </x:c>
      <x:c r="W2457" t="n">
        <x:v>2</x:v>
      </x:c>
      <x:c r="X2457" s="28" t="n">
        <x:v>189.57</x:v>
      </x:c>
      <x:c r="Y2457" s="20" t="n">
        <x:v>0.2</x:v>
      </x:c>
      <x:c r="Z2457" s="20" t="n">
        <x:f>IF(Y2457&gt;1,Y2457/100,Y2457)</x:f>
        <x:v>0.2</x:v>
      </x:c>
      <x:c r="AA2457" s="28" t="n">
        <x:v>98.63</x:v>
      </x:c>
      <x:c r="AB2457" s="28" t="n">
        <x:v>303.31</x:v>
      </x:c>
      <x:c r="AC2457" s="28" t="str">
        <x:v>BOB</x:v>
      </x:c>
      <x:c r="AD2457" s="28" t="n">
        <x:f>IF(AC2457="USD",AB2457*'Parametros'!$B$4,AB2457)</x:f>
        <x:v>303.31</x:v>
      </x:c>
      <x:c r="AE2457" s="28" t="n">
        <x:f>W2457*X2457*(1-Z2457)</x:f>
        <x:v>303.312</x:v>
      </x:c>
      <x:c r="AF2457" s="28" t="n">
        <x:f>W2457*AA2457</x:f>
        <x:v>197.26</x:v>
      </x:c>
      <x:c r="AG2457" s="28" t="n">
        <x:f>AE2457-AF2457</x:f>
        <x:v>106.05200000000002</x:v>
      </x:c>
      <x:c r="AH2457" s="20" t="n">
        <x:f>IF(AE2457&gt;0,AG2457/AE2457,"")</x:f>
        <x:v>0.3496465685498761</x:v>
      </x:c>
      <x:c r="AI2457" s="28" t="n">
        <x:v>64877.24</x:v>
      </x:c>
      <x:c r="AJ2457" s="28"/>
      <x:c r="AK2457"/>
      <x:c r="AL2457" t="str">
        <x:v>Completado</x:v>
      </x:c>
      <x:c r="AM2457" t="str">
        <x:f>IF(W2457&lt;0,"Devuelto",AL2457)</x:f>
        <x:v>Completado</x:v>
      </x:c>
      <x:c r="AN2457" t="str">
        <x:v>Efectivo</x:v>
      </x:c>
      <x:c r="AO2457" s="29" t="str">
        <x:v>Sin observación</x:v>
      </x:c>
      <x:c r="AP2457" t="str">
        <x:f>IF(D2457="","No","Sí")</x:f>
        <x:v>Sí</x:v>
      </x:c>
    </x:row>
    <x:row r="2458">
      <x:c r="A2458" t="n">
        <x:v>2458</x:v>
      </x:c>
      <x:c r="B2458" t="str">
        <x:v>VT0011668</x:v>
      </x:c>
      <x:c r="C2458" t="str">
        <x:v>45975</x:v>
      </x:c>
      <x:c r="D2458" s="27" t="n">
        <x:v>45975</x:v>
      </x:c>
      <x:c r="E2458" t="n">
        <x:f>IF(D2458="","",YEAR(D2458))</x:f>
        <x:v>2025</x:v>
      </x:c>
      <x:c r="F2458" t="n">
        <x:f>IF(D2458="","",MONTH(D2458))</x:f>
        <x:v>11</x:v>
      </x:c>
      <x:c r="G2458" t="str">
        <x:f>IF(D2458="","Fecha no disponible",TEXT(D2458,"mmmm"))</x:f>
        <x:v>November</x:v>
      </x:c>
      <x:c r="H2458" t="str">
        <x:f>IF(D2458="","Fecha no disponible",TEXT(D2458,"yyyy-mm"))</x:f>
        <x:v>2025-11</x:v>
      </x:c>
      <x:c r="I2458" t="str">
        <x:f>IF(D2458="","Fecha no disponible","T"&amp;ROUNDUP(MONTH(D2458)/3,0))</x:f>
        <x:v>T4</x:v>
      </x:c>
      <x:c r="J2458" t="str">
        <x:v>T011</x:v>
      </x:c>
      <x:c r="K2458" t="str">
        <x:v>Tienda Cochabamba 3</x:v>
      </x:c>
      <x:c r="L2458" t="str">
        <x:v>Mall</x:v>
      </x:c>
      <x:c r="M2458" t="str">
        <x:v>Cochabamba</x:v>
      </x:c>
      <x:c r="N2458" t="str">
        <x:f>IFERROR(VLOOKUP(M2458,'Mapeos'!$A$4:$B$30,2,FALSE),M2458)</x:f>
        <x:v>Cochabamba</x:v>
      </x:c>
      <x:c r="O2458" t="str">
        <x:v>C01544</x:v>
      </x:c>
      <x:c r="P2458" t="str">
        <x:v>Masivo</x:v>
      </x:c>
      <x:c r="Q2458" t="str">
        <x:v>P0020</x:v>
      </x:c>
      <x:c r="R2458" t="str">
        <x:v>Hogar</x:v>
      </x:c>
      <x:c r="S2458" t="str">
        <x:v>Marca D</x:v>
      </x:c>
      <x:c r="T2458" t="str">
        <x:v>E-commerce</x:v>
      </x:c>
      <x:c r="U2458" t="str">
        <x:f>IFERROR(VLOOKUP(T2458,'Mapeos'!$D$4:$E$25,2,FALSE),T2458)</x:f>
        <x:v>E-commerce</x:v>
      </x:c>
      <x:c r="V2458" t="str">
        <x:v>V010</x:v>
      </x:c>
      <x:c r="W2458" t="n">
        <x:v>2</x:v>
      </x:c>
      <x:c r="X2458" s="28" t="n">
        <x:v>109.24</x:v>
      </x:c>
      <x:c r="Y2458" s="20" t="n">
        <x:v>0.05</x:v>
      </x:c>
      <x:c r="Z2458" s="20" t="n">
        <x:f>IF(Y2458&gt;1,Y2458/100,Y2458)</x:f>
        <x:v>0.05</x:v>
      </x:c>
      <x:c r="AA2458" s="28" t="n">
        <x:v>77.02</x:v>
      </x:c>
      <x:c r="AB2458" s="28" t="n">
        <x:v>207.56</x:v>
      </x:c>
      <x:c r="AC2458" s="28" t="str">
        <x:v>BOB</x:v>
      </x:c>
      <x:c r="AD2458" s="28" t="n">
        <x:f>IF(AC2458="USD",AB2458*'Parametros'!$B$4,AB2458)</x:f>
        <x:v>207.56</x:v>
      </x:c>
      <x:c r="AE2458" s="28" t="n">
        <x:f>W2458*X2458*(1-Z2458)</x:f>
        <x:v>207.55599999999998</x:v>
      </x:c>
      <x:c r="AF2458" s="28" t="n">
        <x:f>W2458*AA2458</x:f>
        <x:v>154.04</x:v>
      </x:c>
      <x:c r="AG2458" s="28" t="n">
        <x:f>AE2458-AF2458</x:f>
        <x:v>53.51599999999999</x:v>
      </x:c>
      <x:c r="AH2458" s="20" t="n">
        <x:f>IF(AE2458&gt;0,AG2458/AE2458,"")</x:f>
        <x:v>0.2578388483108173</x:v>
      </x:c>
      <x:c r="AI2458" s="28" t="n">
        <x:v>79999.58</x:v>
      </x:c>
      <x:c r="AJ2458" s="28"/>
      <x:c r="AK2458"/>
      <x:c r="AL2458" t="str">
        <x:v>Completado</x:v>
      </x:c>
      <x:c r="AM2458" t="str">
        <x:f>IF(W2458&lt;0,"Devuelto",AL2458)</x:f>
        <x:v>Completado</x:v>
      </x:c>
      <x:c r="AN2458" t="str">
        <x:v>Transferencia</x:v>
      </x:c>
      <x:c r="AO2458" s="29" t="str">
        <x:v>Sin observación</x:v>
      </x:c>
      <x:c r="AP2458" t="str">
        <x:f>IF(D2458="","No","Sí")</x:f>
        <x:v>Sí</x:v>
      </x:c>
    </x:row>
    <x:row r="2459">
      <x:c r="A2459" t="n">
        <x:v>2459</x:v>
      </x:c>
      <x:c r="B2459" t="str">
        <x:v>VT0011673</x:v>
      </x:c>
      <x:c r="C2459" t="str">
        <x:v>45398</x:v>
      </x:c>
      <x:c r="D2459" s="27" t="n">
        <x:v>45398</x:v>
      </x:c>
      <x:c r="E2459" t="n">
        <x:f>IF(D2459="","",YEAR(D2459))</x:f>
        <x:v>2024</x:v>
      </x:c>
      <x:c r="F2459" t="n">
        <x:f>IF(D2459="","",MONTH(D2459))</x:f>
        <x:v>4</x:v>
      </x:c>
      <x:c r="G2459" t="str">
        <x:f>IF(D2459="","Fecha no disponible",TEXT(D2459,"mmmm"))</x:f>
        <x:v>April</x:v>
      </x:c>
      <x:c r="H2459" t="str">
        <x:f>IF(D2459="","Fecha no disponible",TEXT(D2459,"yyyy-mm"))</x:f>
        <x:v>2024-04</x:v>
      </x:c>
      <x:c r="I2459" t="str">
        <x:f>IF(D2459="","Fecha no disponible","T"&amp;ROUNDUP(MONTH(D2459)/3,0))</x:f>
        <x:v>T2</x:v>
      </x:c>
      <x:c r="J2459" t="str">
        <x:v>T015</x:v>
      </x:c>
      <x:c r="K2459" t="str">
        <x:v>Tienda Potosí 3</x:v>
      </x:c>
      <x:c r="L2459" t="str">
        <x:v>Mall</x:v>
      </x:c>
      <x:c r="M2459" t="str">
        <x:v>Potosí</x:v>
      </x:c>
      <x:c r="N2459" t="str">
        <x:f>IFERROR(VLOOKUP(M2459,'Mapeos'!$A$4:$B$30,2,FALSE),M2459)</x:f>
        <x:v>Potosí</x:v>
      </x:c>
      <x:c r="O2459" t="str">
        <x:v>C01209</x:v>
      </x:c>
      <x:c r="P2459" t="str">
        <x:v>Premium</x:v>
      </x:c>
      <x:c r="Q2459" t="str">
        <x:v>P0064</x:v>
      </x:c>
      <x:c r="R2459" t="str">
        <x:v>Hogar</x:v>
      </x:c>
      <x:c r="S2459" t="str">
        <x:v>Marca B</x:v>
      </x:c>
      <x:c r="T2459" t="str">
        <x:v>Marketplace</x:v>
      </x:c>
      <x:c r="U2459" t="str">
        <x:f>IFERROR(VLOOKUP(T2459,'Mapeos'!$D$4:$E$25,2,FALSE),T2459)</x:f>
        <x:v>Marketplace</x:v>
      </x:c>
      <x:c r="V2459" t="str">
        <x:v>V033</x:v>
      </x:c>
      <x:c r="W2459" t="n">
        <x:v>1</x:v>
      </x:c>
      <x:c r="X2459" s="28" t="n">
        <x:v>50.72</x:v>
      </x:c>
      <x:c r="Y2459" s="20" t="n">
        <x:v>0.15</x:v>
      </x:c>
      <x:c r="Z2459" s="20" t="n">
        <x:f>IF(Y2459&gt;1,Y2459/100,Y2459)</x:f>
        <x:v>0.15</x:v>
      </x:c>
      <x:c r="AA2459" s="28" t="n">
        <x:v>28.36</x:v>
      </x:c>
      <x:c r="AB2459" s="28" t="n">
        <x:v>43.11</x:v>
      </x:c>
      <x:c r="AC2459" s="28" t="str">
        <x:v>BOB</x:v>
      </x:c>
      <x:c r="AD2459" s="28" t="n">
        <x:f>IF(AC2459="USD",AB2459*'Parametros'!$B$4,AB2459)</x:f>
        <x:v>43.11</x:v>
      </x:c>
      <x:c r="AE2459" s="28" t="n">
        <x:f>W2459*X2459*(1-Z2459)</x:f>
        <x:v>43.111999999999995</x:v>
      </x:c>
      <x:c r="AF2459" s="28" t="n">
        <x:f>W2459*AA2459</x:f>
        <x:v>28.36</x:v>
      </x:c>
      <x:c r="AG2459" s="28" t="n">
        <x:f>AE2459-AF2459</x:f>
        <x:v>14.751999999999995</x:v>
      </x:c>
      <x:c r="AH2459" s="20" t="n">
        <x:f>IF(AE2459&gt;0,AG2459/AE2459,"")</x:f>
        <x:v>0.34217851178326214</x:v>
      </x:c>
      <x:c r="AI2459" s="28" t="n">
        <x:v>91229.29</x:v>
      </x:c>
      <x:c r="AJ2459" s="28"/>
      <x:c r="AK2459"/>
      <x:c r="AL2459" t="str">
        <x:v>Completado</x:v>
      </x:c>
      <x:c r="AM2459" t="str">
        <x:f>IF(W2459&lt;0,"Devuelto",AL2459)</x:f>
        <x:v>Completado</x:v>
      </x:c>
      <x:c r="AN2459" t="str">
        <x:v>Efectivo</x:v>
      </x:c>
      <x:c r="AO2459" s="29" t="str">
        <x:v>Sin observación</x:v>
      </x:c>
      <x:c r="AP2459" t="str">
        <x:f>IF(D2459="","No","Sí")</x:f>
        <x:v>Sí</x:v>
      </x:c>
    </x:row>
    <x:row r="2460">
      <x:c r="A2460" t="n">
        <x:v>2460</x:v>
      </x:c>
      <x:c r="B2460" t="str">
        <x:v>VT0011678</x:v>
      </x:c>
      <x:c r="C2460" t="str">
        <x:v>46100</x:v>
      </x:c>
      <x:c r="D2460" s="27" t="n">
        <x:v>46100</x:v>
      </x:c>
      <x:c r="E2460" t="n">
        <x:f>IF(D2460="","",YEAR(D2460))</x:f>
        <x:v>2026</x:v>
      </x:c>
      <x:c r="F2460" t="n">
        <x:f>IF(D2460="","",MONTH(D2460))</x:f>
        <x:v>3</x:v>
      </x:c>
      <x:c r="G2460" t="str">
        <x:f>IF(D2460="","Fecha no disponible",TEXT(D2460,"mmmm"))</x:f>
        <x:v>March</x:v>
      </x:c>
      <x:c r="H2460" t="str">
        <x:f>IF(D2460="","Fecha no disponible",TEXT(D2460,"yyyy-mm"))</x:f>
        <x:v>2026-03</x:v>
      </x:c>
      <x:c r="I2460" t="str">
        <x:f>IF(D2460="","Fecha no disponible","T"&amp;ROUNDUP(MONTH(D2460)/3,0))</x:f>
        <x:v>T1</x:v>
      </x:c>
      <x:c r="J2460" t="str">
        <x:v>T017</x:v>
      </x:c>
      <x:c r="K2460" t="str">
        <x:v>Tienda Sucre 1</x:v>
      </x:c>
      <x:c r="L2460" t="str">
        <x:v>Centro</x:v>
      </x:c>
      <x:c r="M2460" t="str">
        <x:v>Sucre</x:v>
      </x:c>
      <x:c r="N2460" t="str">
        <x:f>IFERROR(VLOOKUP(M2460,'Mapeos'!$A$4:$B$30,2,FALSE),M2460)</x:f>
        <x:v>Sucre</x:v>
      </x:c>
      <x:c r="O2460" t="str">
        <x:v>C00690</x:v>
      </x:c>
      <x:c r="P2460" t="str">
        <x:v>Frecuente</x:v>
      </x:c>
      <x:c r="Q2460" t="str">
        <x:v>P0006</x:v>
      </x:c>
      <x:c r="R2460" t="str">
        <x:v>Deportes</x:v>
      </x:c>
      <x:c r="S2460" t="str">
        <x:v>Marca A</x:v>
      </x:c>
      <x:c r="T2460" t="str">
        <x:v>Tienda</x:v>
      </x:c>
      <x:c r="U2460" t="str">
        <x:f>IFERROR(VLOOKUP(T2460,'Mapeos'!$D$4:$E$25,2,FALSE),T2460)</x:f>
        <x:v>Tienda</x:v>
      </x:c>
      <x:c r="V2460" t="str">
        <x:v>V012</x:v>
      </x:c>
      <x:c r="W2460" t="n">
        <x:v>1</x:v>
      </x:c>
      <x:c r="X2460" s="28" t="n">
        <x:v>217.26</x:v>
      </x:c>
      <x:c r="Y2460" s="20" t="n">
        <x:v>0.2</x:v>
      </x:c>
      <x:c r="Z2460" s="20" t="n">
        <x:f>IF(Y2460&gt;1,Y2460/100,Y2460)</x:f>
        <x:v>0.2</x:v>
      </x:c>
      <x:c r="AA2460" s="28" t="n">
        <x:v>118.39</x:v>
      </x:c>
      <x:c r="AB2460" s="28" t="n">
        <x:v>173.81</x:v>
      </x:c>
      <x:c r="AC2460" s="28" t="str">
        <x:v>BOB</x:v>
      </x:c>
      <x:c r="AD2460" s="28" t="n">
        <x:f>IF(AC2460="USD",AB2460*'Parametros'!$B$4,AB2460)</x:f>
        <x:v>173.81</x:v>
      </x:c>
      <x:c r="AE2460" s="28" t="n">
        <x:f>W2460*X2460*(1-Z2460)</x:f>
        <x:v>173.808</x:v>
      </x:c>
      <x:c r="AF2460" s="28" t="n">
        <x:f>W2460*AA2460</x:f>
        <x:v>118.39</x:v>
      </x:c>
      <x:c r="AG2460" s="28" t="n">
        <x:f>AE2460-AF2460</x:f>
        <x:v>55.41799999999999</x:v>
      </x:c>
      <x:c r="AH2460" s="20" t="n">
        <x:f>IF(AE2460&gt;0,AG2460/AE2460,"")</x:f>
        <x:v>0.31884608303415257</x:v>
      </x:c>
      <x:c r="AI2460" s="28" t="n">
        <x:v>141560.28</x:v>
      </x:c>
      <x:c r="AJ2460" s="28"/>
      <x:c r="AK2460"/>
      <x:c r="AL2460" t="str">
        <x:v>Completado</x:v>
      </x:c>
      <x:c r="AM2460" t="str">
        <x:f>IF(W2460&lt;0,"Devuelto",AL2460)</x:f>
        <x:v>Completado</x:v>
      </x:c>
      <x:c r="AN2460" t="str">
        <x:v>Efectivo</x:v>
      </x:c>
      <x:c r="AO2460" s="29" t="str">
        <x:v>Sin observación</x:v>
      </x:c>
      <x:c r="AP2460" t="str">
        <x:f>IF(D2460="","No","Sí")</x:f>
        <x:v>Sí</x:v>
      </x:c>
    </x:row>
    <x:row r="2461">
      <x:c r="A2461" t="n">
        <x:v>2461</x:v>
      </x:c>
      <x:c r="B2461" t="str">
        <x:v>VT0011682</x:v>
      </x:c>
      <x:c r="C2461" t="str">
        <x:v>46183</x:v>
      </x:c>
      <x:c r="D2461" s="27" t="n">
        <x:v>46183</x:v>
      </x:c>
      <x:c r="E2461" t="n">
        <x:f>IF(D2461="","",YEAR(D2461))</x:f>
        <x:v>2026</x:v>
      </x:c>
      <x:c r="F2461" t="n">
        <x:f>IF(D2461="","",MONTH(D2461))</x:f>
        <x:v>6</x:v>
      </x:c>
      <x:c r="G2461" t="str">
        <x:f>IF(D2461="","Fecha no disponible",TEXT(D2461,"mmmm"))</x:f>
        <x:v>June</x:v>
      </x:c>
      <x:c r="H2461" t="str">
        <x:f>IF(D2461="","Fecha no disponible",TEXT(D2461,"yyyy-mm"))</x:f>
        <x:v>2026-06</x:v>
      </x:c>
      <x:c r="I2461" t="str">
        <x:f>IF(D2461="","Fecha no disponible","T"&amp;ROUNDUP(MONTH(D2461)/3,0))</x:f>
        <x:v>T2</x:v>
      </x:c>
      <x:c r="J2461" t="str">
        <x:v>T012</x:v>
      </x:c>
      <x:c r="K2461" t="str">
        <x:v>Tienda Cochabamba 4</x:v>
      </x:c>
      <x:c r="L2461" t="str">
        <x:v>Centro</x:v>
      </x:c>
      <x:c r="M2461" t="str">
        <x:v>Cochabamba</x:v>
      </x:c>
      <x:c r="N2461" t="str">
        <x:f>IFERROR(VLOOKUP(M2461,'Mapeos'!$A$4:$B$30,2,FALSE),M2461)</x:f>
        <x:v>Cochabamba</x:v>
      </x:c>
      <x:c r="O2461" t="str">
        <x:v>C00878</x:v>
      </x:c>
      <x:c r="P2461" t="str">
        <x:v>Empresa</x:v>
      </x:c>
      <x:c r="Q2461" t="str">
        <x:v>P0015</x:v>
      </x:c>
      <x:c r="R2461" t="str">
        <x:v>Alimentos</x:v>
      </x:c>
      <x:c r="S2461" t="str">
        <x:v>Marca C</x:v>
      </x:c>
      <x:c r="T2461" t="str">
        <x:v>E-commerce</x:v>
      </x:c>
      <x:c r="U2461" t="str">
        <x:f>IFERROR(VLOOKUP(T2461,'Mapeos'!$D$4:$E$25,2,FALSE),T2461)</x:f>
        <x:v>E-commerce</x:v>
      </x:c>
      <x:c r="V2461" t="str">
        <x:v>V010</x:v>
      </x:c>
      <x:c r="W2461" t="n">
        <x:v>1</x:v>
      </x:c>
      <x:c r="X2461" s="28" t="n">
        <x:v>51.3</x:v>
      </x:c>
      <x:c r="Y2461" s="20" t="n">
        <x:v>0.05</x:v>
      </x:c>
      <x:c r="Z2461" s="20" t="n">
        <x:f>IF(Y2461&gt;1,Y2461/100,Y2461)</x:f>
        <x:v>0.05</x:v>
      </x:c>
      <x:c r="AA2461" s="28" t="n">
        <x:v>33.71</x:v>
      </x:c>
      <x:c r="AB2461" s="28" t="n">
        <x:v>48.73</x:v>
      </x:c>
      <x:c r="AC2461" s="28" t="str">
        <x:v>BOB</x:v>
      </x:c>
      <x:c r="AD2461" s="28" t="n">
        <x:f>IF(AC2461="USD",AB2461*'Parametros'!$B$4,AB2461)</x:f>
        <x:v>48.73</x:v>
      </x:c>
      <x:c r="AE2461" s="28" t="n">
        <x:f>W2461*X2461*(1-Z2461)</x:f>
        <x:v>48.73499999999999</x:v>
      </x:c>
      <x:c r="AF2461" s="28" t="n">
        <x:f>W2461*AA2461</x:f>
        <x:v>33.71</x:v>
      </x:c>
      <x:c r="AG2461" s="28" t="n">
        <x:f>AE2461-AF2461</x:f>
        <x:v>15.024999999999991</x:v>
      </x:c>
      <x:c r="AH2461" s="20" t="n">
        <x:f>IF(AE2461&gt;0,AG2461/AE2461,"")</x:f>
        <x:v>0.3082999897404328</x:v>
      </x:c>
      <x:c r="AI2461" s="28" t="n">
        <x:v>78537.51</x:v>
      </x:c>
      <x:c r="AJ2461" s="28"/>
      <x:c r="AK2461"/>
      <x:c r="AL2461" t="str">
        <x:v>Completado</x:v>
      </x:c>
      <x:c r="AM2461" t="str">
        <x:f>IF(W2461&lt;0,"Devuelto",AL2461)</x:f>
        <x:v>Completado</x:v>
      </x:c>
      <x:c r="AN2461" t="str">
        <x:v>Efectivo</x:v>
      </x:c>
      <x:c r="AO2461" s="29" t="str">
        <x:v>Sin observación</x:v>
      </x:c>
      <x:c r="AP2461" t="str">
        <x:f>IF(D2461="","No","Sí")</x:f>
        <x:v>Sí</x:v>
      </x:c>
    </x:row>
    <x:row r="2462">
      <x:c r="A2462" t="n">
        <x:v>2462</x:v>
      </x:c>
      <x:c r="B2462" t="str">
        <x:v>VT0011687</x:v>
      </x:c>
      <x:c r="C2462" t="str">
        <x:v>45668</x:v>
      </x:c>
      <x:c r="D2462" s="27" t="n">
        <x:v>45668</x:v>
      </x:c>
      <x:c r="E2462" t="n">
        <x:f>IF(D2462="","",YEAR(D2462))</x:f>
        <x:v>2025</x:v>
      </x:c>
      <x:c r="F2462" t="n">
        <x:f>IF(D2462="","",MONTH(D2462))</x:f>
        <x:v>1</x:v>
      </x:c>
      <x:c r="G2462" t="str">
        <x:f>IF(D2462="","Fecha no disponible",TEXT(D2462,"mmmm"))</x:f>
        <x:v>January</x:v>
      </x:c>
      <x:c r="H2462" t="str">
        <x:f>IF(D2462="","Fecha no disponible",TEXT(D2462,"yyyy-mm"))</x:f>
        <x:v>2025-01</x:v>
      </x:c>
      <x:c r="I2462" t="str">
        <x:f>IF(D2462="","Fecha no disponible","T"&amp;ROUNDUP(MONTH(D2462)/3,0))</x:f>
        <x:v>T1</x:v>
      </x:c>
      <x:c r="J2462" t="str">
        <x:v>T009</x:v>
      </x:c>
      <x:c r="K2462" t="str">
        <x:v>Tienda Cochabamba 1</x:v>
      </x:c>
      <x:c r="L2462" t="str">
        <x:v>Mall</x:v>
      </x:c>
      <x:c r="M2462" t="str">
        <x:v>Cochabamba</x:v>
      </x:c>
      <x:c r="N2462" t="str">
        <x:f>IFERROR(VLOOKUP(M2462,'Mapeos'!$A$4:$B$30,2,FALSE),M2462)</x:f>
        <x:v>Cochabamba</x:v>
      </x:c>
      <x:c r="O2462" t="str">
        <x:v>C00605</x:v>
      </x:c>
      <x:c r="P2462" t="str">
        <x:v>Frecuente</x:v>
      </x:c>
      <x:c r="Q2462" t="str">
        <x:v>P0022</x:v>
      </x:c>
      <x:c r="R2462" t="str">
        <x:v>Cuidado Personal</x:v>
      </x:c>
      <x:c r="S2462" t="str">
        <x:v>Marca D</x:v>
      </x:c>
      <x:c r="T2462" t="str">
        <x:v>E-commerce</x:v>
      </x:c>
      <x:c r="U2462" t="str">
        <x:f>IFERROR(VLOOKUP(T2462,'Mapeos'!$D$4:$E$25,2,FALSE),T2462)</x:f>
        <x:v>E-commerce</x:v>
      </x:c>
      <x:c r="V2462" t="str">
        <x:v>V001</x:v>
      </x:c>
      <x:c r="W2462" t="n">
        <x:v>7</x:v>
      </x:c>
      <x:c r="X2462" s="28" t="n">
        <x:v>54.8</x:v>
      </x:c>
      <x:c r="Y2462" s="20" t="n">
        <x:v>0.05</x:v>
      </x:c>
      <x:c r="Z2462" s="20" t="n">
        <x:f>IF(Y2462&gt;1,Y2462/100,Y2462)</x:f>
        <x:v>0.05</x:v>
      </x:c>
      <x:c r="AA2462" s="28" t="n">
        <x:v>39.8</x:v>
      </x:c>
      <x:c r="AB2462" s="28" t="n">
        <x:v>364.42</x:v>
      </x:c>
      <x:c r="AC2462" s="28" t="str">
        <x:v>BOB</x:v>
      </x:c>
      <x:c r="AD2462" s="28" t="n">
        <x:f>IF(AC2462="USD",AB2462*'Parametros'!$B$4,AB2462)</x:f>
        <x:v>364.42</x:v>
      </x:c>
      <x:c r="AE2462" s="28" t="n">
        <x:f>W2462*X2462*(1-Z2462)</x:f>
        <x:v>364.41999999999996</x:v>
      </x:c>
      <x:c r="AF2462" s="28" t="n">
        <x:f>W2462*AA2462</x:f>
        <x:v>278.59999999999997</x:v>
      </x:c>
      <x:c r="AG2462" s="28" t="n">
        <x:f>AE2462-AF2462</x:f>
        <x:v>85.82</x:v>
      </x:c>
      <x:c r="AH2462" s="20" t="n">
        <x:f>IF(AE2462&gt;0,AG2462/AE2462,"")</x:f>
        <x:v>0.23549750288129082</x:v>
      </x:c>
      <x:c r="AI2462" s="28" t="n">
        <x:v>96933.24</x:v>
      </x:c>
      <x:c r="AJ2462" s="28"/>
      <x:c r="AK2462"/>
      <x:c r="AL2462" t="str">
        <x:v>Completado</x:v>
      </x:c>
      <x:c r="AM2462" t="str">
        <x:f>IF(W2462&lt;0,"Devuelto",AL2462)</x:f>
        <x:v>Completado</x:v>
      </x:c>
      <x:c r="AN2462" t="str">
        <x:v>Transferencia</x:v>
      </x:c>
      <x:c r="AO2462" s="29" t="str">
        <x:v>Sin observación</x:v>
      </x:c>
      <x:c r="AP2462" t="str">
        <x:f>IF(D2462="","No","Sí")</x:f>
        <x:v>Sí</x:v>
      </x:c>
    </x:row>
    <x:row r="2463">
      <x:c r="A2463" t="n">
        <x:v>2463</x:v>
      </x:c>
      <x:c r="B2463" t="str">
        <x:v>VT0011692</x:v>
      </x:c>
      <x:c r="C2463" t="str">
        <x:v>45378</x:v>
      </x:c>
      <x:c r="D2463" s="27" t="n">
        <x:v>45378</x:v>
      </x:c>
      <x:c r="E2463" t="n">
        <x:f>IF(D2463="","",YEAR(D2463))</x:f>
        <x:v>2024</x:v>
      </x:c>
      <x:c r="F2463" t="n">
        <x:f>IF(D2463="","",MONTH(D2463))</x:f>
        <x:v>3</x:v>
      </x:c>
      <x:c r="G2463" t="str">
        <x:f>IF(D2463="","Fecha no disponible",TEXT(D2463,"mmmm"))</x:f>
        <x:v>March</x:v>
      </x:c>
      <x:c r="H2463" t="str">
        <x:f>IF(D2463="","Fecha no disponible",TEXT(D2463,"yyyy-mm"))</x:f>
        <x:v>2024-03</x:v>
      </x:c>
      <x:c r="I2463" t="str">
        <x:f>IF(D2463="","Fecha no disponible","T"&amp;ROUNDUP(MONTH(D2463)/3,0))</x:f>
        <x:v>T1</x:v>
      </x:c>
      <x:c r="J2463" t="str">
        <x:v>T012</x:v>
      </x:c>
      <x:c r="K2463" t="str">
        <x:v>Tienda Cochabamba 4</x:v>
      </x:c>
      <x:c r="L2463" t="str">
        <x:v>Centro</x:v>
      </x:c>
      <x:c r="M2463" t="str">
        <x:v>Cochabamba</x:v>
      </x:c>
      <x:c r="N2463" t="str">
        <x:f>IFERROR(VLOOKUP(M2463,'Mapeos'!$A$4:$B$30,2,FALSE),M2463)</x:f>
        <x:v>Cochabamba</x:v>
      </x:c>
      <x:c r="O2463" t="str">
        <x:v>C01411</x:v>
      </x:c>
      <x:c r="P2463" t="str">
        <x:v>Premium</x:v>
      </x:c>
      <x:c r="Q2463" t="str">
        <x:v>P0013</x:v>
      </x:c>
      <x:c r="R2463" t="str">
        <x:v>Hogar</x:v>
      </x:c>
      <x:c r="S2463" t="str">
        <x:v>Marca D</x:v>
      </x:c>
      <x:c r="T2463" t="str">
        <x:v>Tienda</x:v>
      </x:c>
      <x:c r="U2463" t="str">
        <x:f>IFERROR(VLOOKUP(T2463,'Mapeos'!$D$4:$E$25,2,FALSE),T2463)</x:f>
        <x:v>Tienda</x:v>
      </x:c>
      <x:c r="V2463" t="str">
        <x:v>V037</x:v>
      </x:c>
      <x:c r="W2463" t="n">
        <x:v>1</x:v>
      </x:c>
      <x:c r="X2463" s="28" t="n">
        <x:v>277.05</x:v>
      </x:c>
      <x:c r="Y2463" s="20" t="n">
        <x:v>0</x:v>
      </x:c>
      <x:c r="Z2463" s="20" t="n">
        <x:f>IF(Y2463&gt;1,Y2463/100,Y2463)</x:f>
        <x:v>0</x:v>
      </x:c>
      <x:c r="AA2463" s="28" t="n">
        <x:v>202.02</x:v>
      </x:c>
      <x:c r="AB2463" s="28" t="n">
        <x:v>277.05</x:v>
      </x:c>
      <x:c r="AC2463" s="28" t="str">
        <x:v>BOB</x:v>
      </x:c>
      <x:c r="AD2463" s="28" t="n">
        <x:f>IF(AC2463="USD",AB2463*'Parametros'!$B$4,AB2463)</x:f>
        <x:v>277.05</x:v>
      </x:c>
      <x:c r="AE2463" s="28" t="n">
        <x:f>W2463*X2463*(1-Z2463)</x:f>
        <x:v>277.05</x:v>
      </x:c>
      <x:c r="AF2463" s="28" t="n">
        <x:f>W2463*AA2463</x:f>
        <x:v>202.02</x:v>
      </x:c>
      <x:c r="AG2463" s="28" t="n">
        <x:f>AE2463-AF2463</x:f>
        <x:v>75.03</x:v>
      </x:c>
      <x:c r="AH2463" s="20" t="n">
        <x:f>IF(AE2463&gt;0,AG2463/AE2463,"")</x:f>
        <x:v>0.270817541959935</x:v>
      </x:c>
      <x:c r="AI2463" s="28" t="n">
        <x:v>141279.41</x:v>
      </x:c>
      <x:c r="AJ2463" s="28"/>
      <x:c r="AK2463"/>
      <x:c r="AL2463" t="str">
        <x:v>Completado</x:v>
      </x:c>
      <x:c r="AM2463" t="str">
        <x:f>IF(W2463&lt;0,"Devuelto",AL2463)</x:f>
        <x:v>Completado</x:v>
      </x:c>
      <x:c r="AN2463" t="str">
        <x:v>Tarjeta</x:v>
      </x:c>
      <x:c r="AO2463" s="29" t="str">
        <x:v>Sin observación</x:v>
      </x:c>
      <x:c r="AP2463" t="str">
        <x:f>IF(D2463="","No","Sí")</x:f>
        <x:v>Sí</x:v>
      </x:c>
    </x:row>
    <x:row r="2464">
      <x:c r="A2464" t="n">
        <x:v>2464</x:v>
      </x:c>
      <x:c r="B2464" t="str">
        <x:v>VT0011697</x:v>
      </x:c>
      <x:c r="C2464" t="str">
        <x:v>45567</x:v>
      </x:c>
      <x:c r="D2464" s="27" t="n">
        <x:v>45567</x:v>
      </x:c>
      <x:c r="E2464" t="n">
        <x:f>IF(D2464="","",YEAR(D2464))</x:f>
        <x:v>2024</x:v>
      </x:c>
      <x:c r="F2464" t="n">
        <x:f>IF(D2464="","",MONTH(D2464))</x:f>
        <x:v>10</x:v>
      </x:c>
      <x:c r="G2464" t="str">
        <x:f>IF(D2464="","Fecha no disponible",TEXT(D2464,"mmmm"))</x:f>
        <x:v>October</x:v>
      </x:c>
      <x:c r="H2464" t="str">
        <x:f>IF(D2464="","Fecha no disponible",TEXT(D2464,"yyyy-mm"))</x:f>
        <x:v>2024-10</x:v>
      </x:c>
      <x:c r="I2464" t="str">
        <x:f>IF(D2464="","Fecha no disponible","T"&amp;ROUNDUP(MONTH(D2464)/3,0))</x:f>
        <x:v>T4</x:v>
      </x:c>
      <x:c r="J2464" t="str">
        <x:v>T008</x:v>
      </x:c>
      <x:c r="K2464" t="str">
        <x:v>Tienda Santa Cruz 4</x:v>
      </x:c>
      <x:c r="L2464" t="str">
        <x:v>Barrio</x:v>
      </x:c>
      <x:c r="M2464" t="str">
        <x:v>Santa Cruz</x:v>
      </x:c>
      <x:c r="N2464" t="str">
        <x:f>IFERROR(VLOOKUP(M2464,'Mapeos'!$A$4:$B$30,2,FALSE),M2464)</x:f>
        <x:v>Santa Cruz</x:v>
      </x:c>
      <x:c r="O2464" t="str">
        <x:v>C01675</x:v>
      </x:c>
      <x:c r="P2464" t="str">
        <x:v>Frecuente</x:v>
      </x:c>
      <x:c r="Q2464" t="str">
        <x:v>P0043</x:v>
      </x:c>
      <x:c r="R2464" t="str">
        <x:v>Alimentos</x:v>
      </x:c>
      <x:c r="S2464" t="str">
        <x:v>Marca C</x:v>
      </x:c>
      <x:c r="T2464" t="str">
        <x:v>Tienda</x:v>
      </x:c>
      <x:c r="U2464" t="str">
        <x:f>IFERROR(VLOOKUP(T2464,'Mapeos'!$D$4:$E$25,2,FALSE),T2464)</x:f>
        <x:v>Tienda</x:v>
      </x:c>
      <x:c r="V2464" t="str">
        <x:v>V031</x:v>
      </x:c>
      <x:c r="W2464" t="n">
        <x:v>1</x:v>
      </x:c>
      <x:c r="X2464" s="28" t="n">
        <x:v>29.12</x:v>
      </x:c>
      <x:c r="Y2464" s="20" t="n">
        <x:v>0.25</x:v>
      </x:c>
      <x:c r="Z2464" s="20" t="n">
        <x:f>IF(Y2464&gt;1,Y2464/100,Y2464)</x:f>
        <x:v>0.25</x:v>
      </x:c>
      <x:c r="AA2464" s="28" t="n">
        <x:v>20.37</x:v>
      </x:c>
      <x:c r="AB2464" s="28" t="n">
        <x:v>21.84</x:v>
      </x:c>
      <x:c r="AC2464" s="28" t="str">
        <x:v>BOB</x:v>
      </x:c>
      <x:c r="AD2464" s="28" t="n">
        <x:f>IF(AC2464="USD",AB2464*'Parametros'!$B$4,AB2464)</x:f>
        <x:v>21.84</x:v>
      </x:c>
      <x:c r="AE2464" s="28" t="n">
        <x:f>W2464*X2464*(1-Z2464)</x:f>
        <x:v>21.84</x:v>
      </x:c>
      <x:c r="AF2464" s="28" t="n">
        <x:f>W2464*AA2464</x:f>
        <x:v>20.37</x:v>
      </x:c>
      <x:c r="AG2464" s="28" t="n">
        <x:f>AE2464-AF2464</x:f>
        <x:v>1.4699999999999989</x:v>
      </x:c>
      <x:c r="AH2464" s="20" t="n">
        <x:f>IF(AE2464&gt;0,AG2464/AE2464,"")</x:f>
        <x:v>0.06730769230769226</x:v>
      </x:c>
      <x:c r="AI2464" s="28" t="n">
        <x:v>157359.18</x:v>
      </x:c>
      <x:c r="AJ2464" s="28"/>
      <x:c r="AK2464"/>
      <x:c r="AL2464" t="str">
        <x:v>Completado</x:v>
      </x:c>
      <x:c r="AM2464" t="str">
        <x:f>IF(W2464&lt;0,"Devuelto",AL2464)</x:f>
        <x:v>Completado</x:v>
      </x:c>
      <x:c r="AN2464" t="str">
        <x:v>Transferencia</x:v>
      </x:c>
      <x:c r="AO2464" s="29" t="str">
        <x:v>Sin observación</x:v>
      </x:c>
      <x:c r="AP2464" t="str">
        <x:f>IF(D2464="","No","Sí")</x:f>
        <x:v>Sí</x:v>
      </x:c>
    </x:row>
    <x:row r="2465">
      <x:c r="A2465" t="n">
        <x:v>2465</x:v>
      </x:c>
      <x:c r="B2465" t="str">
        <x:v>VT0011701</x:v>
      </x:c>
      <x:c r="C2465" t="str">
        <x:v>46158</x:v>
      </x:c>
      <x:c r="D2465" s="27" t="n">
        <x:v>46158</x:v>
      </x:c>
      <x:c r="E2465" t="n">
        <x:f>IF(D2465="","",YEAR(D2465))</x:f>
        <x:v>2026</x:v>
      </x:c>
      <x:c r="F2465" t="n">
        <x:f>IF(D2465="","",MONTH(D2465))</x:f>
        <x:v>5</x:v>
      </x:c>
      <x:c r="G2465" t="str">
        <x:f>IF(D2465="","Fecha no disponible",TEXT(D2465,"mmmm"))</x:f>
        <x:v>May</x:v>
      </x:c>
      <x:c r="H2465" t="str">
        <x:f>IF(D2465="","Fecha no disponible",TEXT(D2465,"yyyy-mm"))</x:f>
        <x:v>2026-05</x:v>
      </x:c>
      <x:c r="I2465" t="str">
        <x:f>IF(D2465="","Fecha no disponible","T"&amp;ROUNDUP(MONTH(D2465)/3,0))</x:f>
        <x:v>T2</x:v>
      </x:c>
      <x:c r="J2465" t="str">
        <x:v>T008</x:v>
      </x:c>
      <x:c r="K2465" t="str">
        <x:v>Tienda Santa Cruz 4</x:v>
      </x:c>
      <x:c r="L2465" t="str">
        <x:v>Barrio</x:v>
      </x:c>
      <x:c r="M2465" t="str">
        <x:v>Santa Cruz</x:v>
      </x:c>
      <x:c r="N2465" t="str">
        <x:f>IFERROR(VLOOKUP(M2465,'Mapeos'!$A$4:$B$30,2,FALSE),M2465)</x:f>
        <x:v>Santa Cruz</x:v>
      </x:c>
      <x:c r="O2465" t="str">
        <x:v>C00605</x:v>
      </x:c>
      <x:c r="P2465" t="str">
        <x:v>Frecuente</x:v>
      </x:c>
      <x:c r="Q2465" t="str">
        <x:v>P0093</x:v>
      </x:c>
      <x:c r="R2465" t="str">
        <x:v>Electrónica</x:v>
      </x:c>
      <x:c r="S2465" t="str">
        <x:v>Marca B</x:v>
      </x:c>
      <x:c r="T2465" t="str">
        <x:v>Tienda</x:v>
      </x:c>
      <x:c r="U2465" t="str">
        <x:f>IFERROR(VLOOKUP(T2465,'Mapeos'!$D$4:$E$25,2,FALSE),T2465)</x:f>
        <x:v>Tienda</x:v>
      </x:c>
      <x:c r="V2465" t="str">
        <x:v>V010</x:v>
      </x:c>
      <x:c r="W2465" t="n">
        <x:v>1</x:v>
      </x:c>
      <x:c r="X2465" s="28" t="n">
        <x:v>615.62</x:v>
      </x:c>
      <x:c r="Y2465" s="20" t="n">
        <x:v>0.1</x:v>
      </x:c>
      <x:c r="Z2465" s="20" t="n">
        <x:f>IF(Y2465&gt;1,Y2465/100,Y2465)</x:f>
        <x:v>0.1</x:v>
      </x:c>
      <x:c r="AA2465" s="28" t="n">
        <x:v>436.53</x:v>
      </x:c>
      <x:c r="AB2465" s="28" t="n">
        <x:v>554.06</x:v>
      </x:c>
      <x:c r="AC2465" s="28" t="str">
        <x:v>BOB</x:v>
      </x:c>
      <x:c r="AD2465" s="28" t="n">
        <x:f>IF(AC2465="USD",AB2465*'Parametros'!$B$4,AB2465)</x:f>
        <x:v>554.06</x:v>
      </x:c>
      <x:c r="AE2465" s="28" t="n">
        <x:f>W2465*X2465*(1-Z2465)</x:f>
        <x:v>554.058</x:v>
      </x:c>
      <x:c r="AF2465" s="28" t="n">
        <x:f>W2465*AA2465</x:f>
        <x:v>436.53</x:v>
      </x:c>
      <x:c r="AG2465" s="28" t="n">
        <x:f>AE2465-AF2465</x:f>
        <x:v>117.52800000000002</x:v>
      </x:c>
      <x:c r="AH2465" s="20" t="n">
        <x:f>IF(AE2465&gt;0,AG2465/AE2465,"")</x:f>
        <x:v>0.2121221965931365</x:v>
      </x:c>
      <x:c r="AI2465" s="28" t="n">
        <x:v>125016.58</x:v>
      </x:c>
      <x:c r="AJ2465" s="28"/>
      <x:c r="AK2465"/>
      <x:c r="AL2465" t="str">
        <x:v>Completado</x:v>
      </x:c>
      <x:c r="AM2465" t="str">
        <x:f>IF(W2465&lt;0,"Devuelto",AL2465)</x:f>
        <x:v>Completado</x:v>
      </x:c>
      <x:c r="AN2465" t="str">
        <x:v>Efectivo</x:v>
      </x:c>
      <x:c r="AO2465" s="29" t="str">
        <x:v>Sin observación</x:v>
      </x:c>
      <x:c r="AP2465" t="str">
        <x:f>IF(D2465="","No","Sí")</x:f>
        <x:v>Sí</x:v>
      </x:c>
    </x:row>
    <x:row r="2466">
      <x:c r="A2466" t="n">
        <x:v>2466</x:v>
      </x:c>
      <x:c r="B2466" t="str">
        <x:v>VT0011706</x:v>
      </x:c>
      <x:c r="C2466" t="str">
        <x:v>45519</x:v>
      </x:c>
      <x:c r="D2466" s="27" t="n">
        <x:v>45519</x:v>
      </x:c>
      <x:c r="E2466" t="n">
        <x:f>IF(D2466="","",YEAR(D2466))</x:f>
        <x:v>2024</x:v>
      </x:c>
      <x:c r="F2466" t="n">
        <x:f>IF(D2466="","",MONTH(D2466))</x:f>
        <x:v>8</x:v>
      </x:c>
      <x:c r="G2466" t="str">
        <x:f>IF(D2466="","Fecha no disponible",TEXT(D2466,"mmmm"))</x:f>
        <x:v>August</x:v>
      </x:c>
      <x:c r="H2466" t="str">
        <x:f>IF(D2466="","Fecha no disponible",TEXT(D2466,"yyyy-mm"))</x:f>
        <x:v>2024-08</x:v>
      </x:c>
      <x:c r="I2466" t="str">
        <x:f>IF(D2466="","Fecha no disponible","T"&amp;ROUNDUP(MONTH(D2466)/3,0))</x:f>
        <x:v>T3</x:v>
      </x:c>
      <x:c r="J2466" t="str">
        <x:v>T012</x:v>
      </x:c>
      <x:c r="K2466" t="str">
        <x:v>Tienda Cochabamba 4</x:v>
      </x:c>
      <x:c r="L2466" t="str">
        <x:v>Centro</x:v>
      </x:c>
      <x:c r="M2466" t="str">
        <x:v>Cochabamba</x:v>
      </x:c>
      <x:c r="N2466" t="str">
        <x:f>IFERROR(VLOOKUP(M2466,'Mapeos'!$A$4:$B$30,2,FALSE),M2466)</x:f>
        <x:v>Cochabamba</x:v>
      </x:c>
      <x:c r="O2466" t="str">
        <x:v>C01450</x:v>
      </x:c>
      <x:c r="P2466" t="str">
        <x:v>Premium</x:v>
      </x:c>
      <x:c r="Q2466" t="str">
        <x:v>P0018</x:v>
      </x:c>
      <x:c r="R2466" t="str">
        <x:v>Hogar</x:v>
      </x:c>
      <x:c r="S2466" t="str">
        <x:v>Marca B</x:v>
      </x:c>
      <x:c r="T2466" t="str">
        <x:v>Marketplace</x:v>
      </x:c>
      <x:c r="U2466" t="str">
        <x:f>IFERROR(VLOOKUP(T2466,'Mapeos'!$D$4:$E$25,2,FALSE),T2466)</x:f>
        <x:v>Marketplace</x:v>
      </x:c>
      <x:c r="V2466" t="str">
        <x:v>V013</x:v>
      </x:c>
      <x:c r="W2466" t="n">
        <x:v>2</x:v>
      </x:c>
      <x:c r="X2466" s="28" t="n">
        <x:v>183</x:v>
      </x:c>
      <x:c r="Y2466" s="20" t="n">
        <x:v>0.2</x:v>
      </x:c>
      <x:c r="Z2466" s="20" t="n">
        <x:f>IF(Y2466&gt;1,Y2466/100,Y2466)</x:f>
        <x:v>0.2</x:v>
      </x:c>
      <x:c r="AA2466" s="28" t="n">
        <x:v>100.5</x:v>
      </x:c>
      <x:c r="AB2466" s="28" t="n">
        <x:v>292.8</x:v>
      </x:c>
      <x:c r="AC2466" s="28" t="str">
        <x:v>BOB</x:v>
      </x:c>
      <x:c r="AD2466" s="28" t="n">
        <x:f>IF(AC2466="USD",AB2466*'Parametros'!$B$4,AB2466)</x:f>
        <x:v>292.8</x:v>
      </x:c>
      <x:c r="AE2466" s="28" t="n">
        <x:f>W2466*X2466*(1-Z2466)</x:f>
        <x:v>292.8</x:v>
      </x:c>
      <x:c r="AF2466" s="28" t="n">
        <x:f>W2466*AA2466</x:f>
        <x:v>201</x:v>
      </x:c>
      <x:c r="AG2466" s="28" t="n">
        <x:f>AE2466-AF2466</x:f>
        <x:v>91.80000000000001</x:v>
      </x:c>
      <x:c r="AH2466" s="20" t="n">
        <x:f>IF(AE2466&gt;0,AG2466/AE2466,"")</x:f>
        <x:v>0.31352459016393447</x:v>
      </x:c>
      <x:c r="AI2466" s="28" t="n">
        <x:v>81043.22</x:v>
      </x:c>
      <x:c r="AJ2466" s="28"/>
      <x:c r="AK2466"/>
      <x:c r="AL2466" t="str">
        <x:v>Completado</x:v>
      </x:c>
      <x:c r="AM2466" t="str">
        <x:f>IF(W2466&lt;0,"Devuelto",AL2466)</x:f>
        <x:v>Completado</x:v>
      </x:c>
      <x:c r="AN2466" t="str">
        <x:v>Tarjeta</x:v>
      </x:c>
      <x:c r="AO2466" s="29" t="str">
        <x:v>Sin observación</x:v>
      </x:c>
      <x:c r="AP2466" t="str">
        <x:f>IF(D2466="","No","Sí")</x:f>
        <x:v>Sí</x:v>
      </x:c>
    </x:row>
    <x:row r="2467">
      <x:c r="A2467" t="n">
        <x:v>2467</x:v>
      </x:c>
      <x:c r="B2467" t="str">
        <x:v>VT0011711</x:v>
      </x:c>
      <x:c r="C2467" t="str">
        <x:v>46197</x:v>
      </x:c>
      <x:c r="D2467" s="27" t="n">
        <x:v>46197</x:v>
      </x:c>
      <x:c r="E2467" t="n">
        <x:f>IF(D2467="","",YEAR(D2467))</x:f>
        <x:v>2026</x:v>
      </x:c>
      <x:c r="F2467" t="n">
        <x:f>IF(D2467="","",MONTH(D2467))</x:f>
        <x:v>6</x:v>
      </x:c>
      <x:c r="G2467" t="str">
        <x:f>IF(D2467="","Fecha no disponible",TEXT(D2467,"mmmm"))</x:f>
        <x:v>June</x:v>
      </x:c>
      <x:c r="H2467" t="str">
        <x:f>IF(D2467="","Fecha no disponible",TEXT(D2467,"yyyy-mm"))</x:f>
        <x:v>2026-06</x:v>
      </x:c>
      <x:c r="I2467" t="str">
        <x:f>IF(D2467="","Fecha no disponible","T"&amp;ROUNDUP(MONTH(D2467)/3,0))</x:f>
        <x:v>T2</x:v>
      </x:c>
      <x:c r="J2467" t="str">
        <x:v>T009</x:v>
      </x:c>
      <x:c r="K2467" t="str">
        <x:v>Tienda Cochabamba 1</x:v>
      </x:c>
      <x:c r="L2467" t="str">
        <x:v>Mall</x:v>
      </x:c>
      <x:c r="M2467" t="str">
        <x:v>Cochabamba</x:v>
      </x:c>
      <x:c r="N2467" t="str">
        <x:f>IFERROR(VLOOKUP(M2467,'Mapeos'!$A$4:$B$30,2,FALSE),M2467)</x:f>
        <x:v>Cochabamba</x:v>
      </x:c>
      <x:c r="O2467" t="str">
        <x:v>C00312</x:v>
      </x:c>
      <x:c r="P2467" t="str">
        <x:v>Premium</x:v>
      </x:c>
      <x:c r="Q2467" t="str">
        <x:v>P0025</x:v>
      </x:c>
      <x:c r="R2467" t="str">
        <x:v>Hogar</x:v>
      </x:c>
      <x:c r="S2467" t="str">
        <x:v>Marca B</x:v>
      </x:c>
      <x:c r="T2467" t="str">
        <x:v>Marketplace</x:v>
      </x:c>
      <x:c r="U2467" t="str">
        <x:f>IFERROR(VLOOKUP(T2467,'Mapeos'!$D$4:$E$25,2,FALSE),T2467)</x:f>
        <x:v>Marketplace</x:v>
      </x:c>
      <x:c r="V2467" t="str">
        <x:v>V029</x:v>
      </x:c>
      <x:c r="W2467" t="n">
        <x:v>6</x:v>
      </x:c>
      <x:c r="X2467" s="28" t="n">
        <x:v>165.76</x:v>
      </x:c>
      <x:c r="Y2467" s="20" t="n">
        <x:v>0.1</x:v>
      </x:c>
      <x:c r="Z2467" s="20" t="n">
        <x:f>IF(Y2467&gt;1,Y2467/100,Y2467)</x:f>
        <x:v>0.1</x:v>
      </x:c>
      <x:c r="AA2467" s="28" t="n">
        <x:v>98.9</x:v>
      </x:c>
      <x:c r="AB2467" s="28" t="n">
        <x:v>895.1</x:v>
      </x:c>
      <x:c r="AC2467" s="28" t="str">
        <x:v>BOB</x:v>
      </x:c>
      <x:c r="AD2467" s="28" t="n">
        <x:f>IF(AC2467="USD",AB2467*'Parametros'!$B$4,AB2467)</x:f>
        <x:v>895.1</x:v>
      </x:c>
      <x:c r="AE2467" s="28" t="n">
        <x:f>W2467*X2467*(1-Z2467)</x:f>
        <x:v>895.1039999999999</x:v>
      </x:c>
      <x:c r="AF2467" s="28" t="n">
        <x:f>W2467*AA2467</x:f>
        <x:v>593.4000000000001</x:v>
      </x:c>
      <x:c r="AG2467" s="28" t="n">
        <x:f>AE2467-AF2467</x:f>
        <x:v>301.70399999999984</x:v>
      </x:c>
      <x:c r="AH2467" s="20" t="n">
        <x:f>IF(AE2467&gt;0,AG2467/AE2467,"")</x:f>
        <x:v>0.33706027456027443</x:v>
      </x:c>
      <x:c r="AI2467" s="28" t="n">
        <x:v>90051.28</x:v>
      </x:c>
      <x:c r="AJ2467" s="28"/>
      <x:c r="AK2467"/>
      <x:c r="AL2467" t="str">
        <x:v>Completado</x:v>
      </x:c>
      <x:c r="AM2467" t="str">
        <x:f>IF(W2467&lt;0,"Devuelto",AL2467)</x:f>
        <x:v>Completado</x:v>
      </x:c>
      <x:c r="AN2467" t="str">
        <x:v>Transferencia</x:v>
      </x:c>
      <x:c r="AO2467" s="29" t="str">
        <x:v>Sin observación</x:v>
      </x:c>
      <x:c r="AP2467" t="str">
        <x:f>IF(D2467="","No","Sí")</x:f>
        <x:v>Sí</x:v>
      </x:c>
    </x:row>
    <x:row r="2468">
      <x:c r="A2468" t="n">
        <x:v>2468</x:v>
      </x:c>
      <x:c r="B2468" t="str">
        <x:v>VT0011716</x:v>
      </x:c>
      <x:c r="C2468" t="str">
        <x:v>45591</x:v>
      </x:c>
      <x:c r="D2468" s="27" t="n">
        <x:v>45591</x:v>
      </x:c>
      <x:c r="E2468" t="n">
        <x:f>IF(D2468="","",YEAR(D2468))</x:f>
        <x:v>2024</x:v>
      </x:c>
      <x:c r="F2468" t="n">
        <x:f>IF(D2468="","",MONTH(D2468))</x:f>
        <x:v>10</x:v>
      </x:c>
      <x:c r="G2468" t="str">
        <x:f>IF(D2468="","Fecha no disponible",TEXT(D2468,"mmmm"))</x:f>
        <x:v>October</x:v>
      </x:c>
      <x:c r="H2468" t="str">
        <x:f>IF(D2468="","Fecha no disponible",TEXT(D2468,"yyyy-mm"))</x:f>
        <x:v>2024-10</x:v>
      </x:c>
      <x:c r="I2468" t="str">
        <x:f>IF(D2468="","Fecha no disponible","T"&amp;ROUNDUP(MONTH(D2468)/3,0))</x:f>
        <x:v>T4</x:v>
      </x:c>
      <x:c r="J2468" t="str">
        <x:v>T018</x:v>
      </x:c>
      <x:c r="K2468" t="str">
        <x:v>Tienda Sucre 2</x:v>
      </x:c>
      <x:c r="L2468" t="str">
        <x:v>Mall</x:v>
      </x:c>
      <x:c r="M2468" t="str">
        <x:v>Sucre</x:v>
      </x:c>
      <x:c r="N2468" t="str">
        <x:f>IFERROR(VLOOKUP(M2468,'Mapeos'!$A$4:$B$30,2,FALSE),M2468)</x:f>
        <x:v>Sucre</x:v>
      </x:c>
      <x:c r="O2468" t="str">
        <x:v>C01315</x:v>
      </x:c>
      <x:c r="P2468" t="str">
        <x:v>Empresa</x:v>
      </x:c>
      <x:c r="Q2468" t="str">
        <x:v>P0110</x:v>
      </x:c>
      <x:c r="R2468" t="str">
        <x:v>Cuidado Personal</x:v>
      </x:c>
      <x:c r="S2468" t="str">
        <x:v>Marca D</x:v>
      </x:c>
      <x:c r="T2468" t="str">
        <x:v>Marketplace</x:v>
      </x:c>
      <x:c r="U2468" t="str">
        <x:f>IFERROR(VLOOKUP(T2468,'Mapeos'!$D$4:$E$25,2,FALSE),T2468)</x:f>
        <x:v>Marketplace</x:v>
      </x:c>
      <x:c r="V2468" t="str">
        <x:v>V026</x:v>
      </x:c>
      <x:c r="W2468" t="n">
        <x:v>1</x:v>
      </x:c>
      <x:c r="X2468" s="28" t="n">
        <x:v>69.88</x:v>
      </x:c>
      <x:c r="Y2468" s="20" t="n">
        <x:v>0.05</x:v>
      </x:c>
      <x:c r="Z2468" s="20" t="n">
        <x:f>IF(Y2468&gt;1,Y2468/100,Y2468)</x:f>
        <x:v>0.05</x:v>
      </x:c>
      <x:c r="AA2468" s="28" t="n">
        <x:v>43.26</x:v>
      </x:c>
      <x:c r="AB2468" s="28" t="n">
        <x:v>66.39</x:v>
      </x:c>
      <x:c r="AC2468" s="28" t="str">
        <x:v>BOB</x:v>
      </x:c>
      <x:c r="AD2468" s="28" t="n">
        <x:f>IF(AC2468="USD",AB2468*'Parametros'!$B$4,AB2468)</x:f>
        <x:v>66.39</x:v>
      </x:c>
      <x:c r="AE2468" s="28" t="n">
        <x:f>W2468*X2468*(1-Z2468)</x:f>
        <x:v>66.386</x:v>
      </x:c>
      <x:c r="AF2468" s="28" t="n">
        <x:f>W2468*AA2468</x:f>
        <x:v>43.26</x:v>
      </x:c>
      <x:c r="AG2468" s="28" t="n">
        <x:f>AE2468-AF2468</x:f>
        <x:v>23.125999999999998</x:v>
      </x:c>
      <x:c r="AH2468" s="20" t="n">
        <x:f>IF(AE2468&gt;0,AG2468/AE2468,"")</x:f>
        <x:v>0.34835658120688096</x:v>
      </x:c>
      <x:c r="AI2468" s="28" t="n">
        <x:v>77786.93</x:v>
      </x:c>
      <x:c r="AJ2468" s="28"/>
      <x:c r="AK2468"/>
      <x:c r="AL2468" t="str">
        <x:v>Completado</x:v>
      </x:c>
      <x:c r="AM2468" t="str">
        <x:f>IF(W2468&lt;0,"Devuelto",AL2468)</x:f>
        <x:v>Completado</x:v>
      </x:c>
      <x:c r="AN2468" t="str">
        <x:v>Efectivo</x:v>
      </x:c>
      <x:c r="AO2468" s="29" t="str">
        <x:v>Sin observación</x:v>
      </x:c>
      <x:c r="AP2468" t="str">
        <x:f>IF(D2468="","No","Sí")</x:f>
        <x:v>Sí</x:v>
      </x:c>
    </x:row>
    <x:row r="2469">
      <x:c r="A2469" t="n">
        <x:v>2469</x:v>
      </x:c>
      <x:c r="B2469" t="str">
        <x:v>VT0011720</x:v>
      </x:c>
      <x:c r="C2469" t="str">
        <x:v>45532</x:v>
      </x:c>
      <x:c r="D2469" s="27" t="n">
        <x:v>45532</x:v>
      </x:c>
      <x:c r="E2469" t="n">
        <x:f>IF(D2469="","",YEAR(D2469))</x:f>
        <x:v>2024</x:v>
      </x:c>
      <x:c r="F2469" t="n">
        <x:f>IF(D2469="","",MONTH(D2469))</x:f>
        <x:v>8</x:v>
      </x:c>
      <x:c r="G2469" t="str">
        <x:f>IF(D2469="","Fecha no disponible",TEXT(D2469,"mmmm"))</x:f>
        <x:v>August</x:v>
      </x:c>
      <x:c r="H2469" t="str">
        <x:f>IF(D2469="","Fecha no disponible",TEXT(D2469,"yyyy-mm"))</x:f>
        <x:v>2024-08</x:v>
      </x:c>
      <x:c r="I2469" t="str">
        <x:f>IF(D2469="","Fecha no disponible","T"&amp;ROUNDUP(MONTH(D2469)/3,0))</x:f>
        <x:v>T3</x:v>
      </x:c>
      <x:c r="J2469" t="str">
        <x:v>T020</x:v>
      </x:c>
      <x:c r="K2469" t="str">
        <x:v>Tienda Sucre 4</x:v>
      </x:c>
      <x:c r="L2469" t="str">
        <x:v>Mall</x:v>
      </x:c>
      <x:c r="M2469" t="str">
        <x:v>Sucre</x:v>
      </x:c>
      <x:c r="N2469" t="str">
        <x:f>IFERROR(VLOOKUP(M2469,'Mapeos'!$A$4:$B$30,2,FALSE),M2469)</x:f>
        <x:v>Sucre</x:v>
      </x:c>
      <x:c r="O2469" t="str">
        <x:v>C01396</x:v>
      </x:c>
      <x:c r="P2469" t="str">
        <x:v>Masivo</x:v>
      </x:c>
      <x:c r="Q2469" t="str">
        <x:v>P0113</x:v>
      </x:c>
      <x:c r="R2469" t="str">
        <x:v>Cuidado Personal</x:v>
      </x:c>
      <x:c r="S2469" t="str">
        <x:v>Marca A</x:v>
      </x:c>
      <x:c r="T2469" t="str">
        <x:v>WhatsApp</x:v>
      </x:c>
      <x:c r="U2469" t="str">
        <x:f>IFERROR(VLOOKUP(T2469,'Mapeos'!$D$4:$E$25,2,FALSE),T2469)</x:f>
        <x:v>WhatsApp</x:v>
      </x:c>
      <x:c r="V2469" t="str">
        <x:v>V018</x:v>
      </x:c>
      <x:c r="W2469" t="n">
        <x:v>2</x:v>
      </x:c>
      <x:c r="X2469" s="28" t="n">
        <x:v>72.49</x:v>
      </x:c>
      <x:c r="Y2469" s="20" t="n">
        <x:v>0.25</x:v>
      </x:c>
      <x:c r="Z2469" s="20" t="n">
        <x:f>IF(Y2469&gt;1,Y2469/100,Y2469)</x:f>
        <x:v>0.25</x:v>
      </x:c>
      <x:c r="AA2469" s="28" t="n">
        <x:v>37.95</x:v>
      </x:c>
      <x:c r="AB2469" s="28" t="n">
        <x:v>108.73</x:v>
      </x:c>
      <x:c r="AC2469" s="28" t="str">
        <x:v>BOB</x:v>
      </x:c>
      <x:c r="AD2469" s="28" t="n">
        <x:f>IF(AC2469="USD",AB2469*'Parametros'!$B$4,AB2469)</x:f>
        <x:v>108.73</x:v>
      </x:c>
      <x:c r="AE2469" s="28" t="n">
        <x:f>W2469*X2469*(1-Z2469)</x:f>
        <x:v>108.73499999999999</x:v>
      </x:c>
      <x:c r="AF2469" s="28" t="n">
        <x:f>W2469*AA2469</x:f>
        <x:v>75.9</x:v>
      </x:c>
      <x:c r="AG2469" s="28" t="n">
        <x:f>AE2469-AF2469</x:f>
        <x:v>32.83499999999998</x:v>
      </x:c>
      <x:c r="AH2469" s="20" t="n">
        <x:f>IF(AE2469&gt;0,AG2469/AE2469,"")</x:f>
        <x:v>0.3019726858877085</x:v>
      </x:c>
      <x:c r="AI2469" s="28" t="n">
        <x:v>90417.05</x:v>
      </x:c>
      <x:c r="AJ2469" s="28"/>
      <x:c r="AK2469"/>
      <x:c r="AL2469" t="str">
        <x:v>Completado</x:v>
      </x:c>
      <x:c r="AM2469" t="str">
        <x:f>IF(W2469&lt;0,"Devuelto",AL2469)</x:f>
        <x:v>Completado</x:v>
      </x:c>
      <x:c r="AN2469" t="str">
        <x:v>QR</x:v>
      </x:c>
      <x:c r="AO2469" s="29" t="str">
        <x:v>Sin observación</x:v>
      </x:c>
      <x:c r="AP2469" t="str">
        <x:f>IF(D2469="","No","Sí")</x:f>
        <x:v>Sí</x:v>
      </x:c>
    </x:row>
    <x:row r="2470">
      <x:c r="A2470" t="n">
        <x:v>2470</x:v>
      </x:c>
      <x:c r="B2470" t="str">
        <x:v>VT0011725</x:v>
      </x:c>
      <x:c r="C2470" t="str">
        <x:v>45931</x:v>
      </x:c>
      <x:c r="D2470" s="27" t="n">
        <x:v>45931</x:v>
      </x:c>
      <x:c r="E2470" t="n">
        <x:f>IF(D2470="","",YEAR(D2470))</x:f>
        <x:v>2025</x:v>
      </x:c>
      <x:c r="F2470" t="n">
        <x:f>IF(D2470="","",MONTH(D2470))</x:f>
        <x:v>10</x:v>
      </x:c>
      <x:c r="G2470" t="str">
        <x:f>IF(D2470="","Fecha no disponible",TEXT(D2470,"mmmm"))</x:f>
        <x:v>October</x:v>
      </x:c>
      <x:c r="H2470" t="str">
        <x:f>IF(D2470="","Fecha no disponible",TEXT(D2470,"yyyy-mm"))</x:f>
        <x:v>2025-10</x:v>
      </x:c>
      <x:c r="I2470" t="str">
        <x:f>IF(D2470="","Fecha no disponible","T"&amp;ROUNDUP(MONTH(D2470)/3,0))</x:f>
        <x:v>T4</x:v>
      </x:c>
      <x:c r="J2470" t="str">
        <x:v>T002</x:v>
      </x:c>
      <x:c r="K2470" t="str">
        <x:v>Tienda La Paz 2</x:v>
      </x:c>
      <x:c r="L2470" t="str">
        <x:v>Mall</x:v>
      </x:c>
      <x:c r="M2470" t="str">
        <x:v>La Paz</x:v>
      </x:c>
      <x:c r="N2470" t="str">
        <x:f>IFERROR(VLOOKUP(M2470,'Mapeos'!$A$4:$B$30,2,FALSE),M2470)</x:f>
        <x:v>La Paz</x:v>
      </x:c>
      <x:c r="O2470" t="str">
        <x:v>C01073</x:v>
      </x:c>
      <x:c r="P2470" t="str">
        <x:v>Empresa</x:v>
      </x:c>
      <x:c r="Q2470" t="str">
        <x:v>P0134</x:v>
      </x:c>
      <x:c r="R2470" t="str">
        <x:v>Deportes</x:v>
      </x:c>
      <x:c r="S2470" t="str">
        <x:v>Marca C</x:v>
      </x:c>
      <x:c r="T2470" t="str">
        <x:v>Marketplace</x:v>
      </x:c>
      <x:c r="U2470" t="str">
        <x:f>IFERROR(VLOOKUP(T2470,'Mapeos'!$D$4:$E$25,2,FALSE),T2470)</x:f>
        <x:v>Marketplace</x:v>
      </x:c>
      <x:c r="V2470" t="str">
        <x:v>V028</x:v>
      </x:c>
      <x:c r="W2470" t="n">
        <x:v>1</x:v>
      </x:c>
      <x:c r="X2470" s="28" t="n">
        <x:v>248.11</x:v>
      </x:c>
      <x:c r="Y2470" s="20" t="n">
        <x:v>0</x:v>
      </x:c>
      <x:c r="Z2470" s="20" t="n">
        <x:f>IF(Y2470&gt;1,Y2470/100,Y2470)</x:f>
        <x:v>0</x:v>
      </x:c>
      <x:c r="AA2470" s="28" t="n">
        <x:v>117.61</x:v>
      </x:c>
      <x:c r="AB2470" s="28" t="n">
        <x:v>248.11</x:v>
      </x:c>
      <x:c r="AC2470" s="28" t="str">
        <x:v>BOB</x:v>
      </x:c>
      <x:c r="AD2470" s="28" t="n">
        <x:f>IF(AC2470="USD",AB2470*'Parametros'!$B$4,AB2470)</x:f>
        <x:v>248.11</x:v>
      </x:c>
      <x:c r="AE2470" s="28" t="n">
        <x:f>W2470*X2470*(1-Z2470)</x:f>
        <x:v>248.11</x:v>
      </x:c>
      <x:c r="AF2470" s="28" t="n">
        <x:f>W2470*AA2470</x:f>
        <x:v>117.61</x:v>
      </x:c>
      <x:c r="AG2470" s="28" t="n">
        <x:f>AE2470-AF2470</x:f>
        <x:v>130.5</x:v>
      </x:c>
      <x:c r="AH2470" s="20" t="n">
        <x:f>IF(AE2470&gt;0,AG2470/AE2470,"")</x:f>
        <x:v>0.5259763814437145</x:v>
      </x:c>
      <x:c r="AI2470" s="28" t="n">
        <x:v>73196.67</x:v>
      </x:c>
      <x:c r="AJ2470" s="28"/>
      <x:c r="AK2470"/>
      <x:c r="AL2470" t="str">
        <x:v>Completado</x:v>
      </x:c>
      <x:c r="AM2470" t="str">
        <x:f>IF(W2470&lt;0,"Devuelto",AL2470)</x:f>
        <x:v>Completado</x:v>
      </x:c>
      <x:c r="AN2470" t="str">
        <x:v>Efectivo</x:v>
      </x:c>
      <x:c r="AO2470" s="29" t="str">
        <x:v>Sin observación</x:v>
      </x:c>
      <x:c r="AP2470" t="str">
        <x:f>IF(D2470="","No","Sí")</x:f>
        <x:v>Sí</x:v>
      </x:c>
    </x:row>
    <x:row r="2471">
      <x:c r="A2471" t="n">
        <x:v>2471</x:v>
      </x:c>
      <x:c r="B2471" t="str">
        <x:v>VT0011730</x:v>
      </x:c>
      <x:c r="C2471" t="str">
        <x:v>45802</x:v>
      </x:c>
      <x:c r="D2471" s="27" t="n">
        <x:v>45802</x:v>
      </x:c>
      <x:c r="E2471" t="n">
        <x:f>IF(D2471="","",YEAR(D2471))</x:f>
        <x:v>2025</x:v>
      </x:c>
      <x:c r="F2471" t="n">
        <x:f>IF(D2471="","",MONTH(D2471))</x:f>
        <x:v>5</x:v>
      </x:c>
      <x:c r="G2471" t="str">
        <x:f>IF(D2471="","Fecha no disponible",TEXT(D2471,"mmmm"))</x:f>
        <x:v>May</x:v>
      </x:c>
      <x:c r="H2471" t="str">
        <x:f>IF(D2471="","Fecha no disponible",TEXT(D2471,"yyyy-mm"))</x:f>
        <x:v>2025-05</x:v>
      </x:c>
      <x:c r="I2471" t="str">
        <x:f>IF(D2471="","Fecha no disponible","T"&amp;ROUNDUP(MONTH(D2471)/3,0))</x:f>
        <x:v>T2</x:v>
      </x:c>
      <x:c r="J2471" t="str">
        <x:v>T015</x:v>
      </x:c>
      <x:c r="K2471" t="str">
        <x:v>Tienda Potosí 3</x:v>
      </x:c>
      <x:c r="L2471" t="str">
        <x:v>Mall</x:v>
      </x:c>
      <x:c r="M2471" t="str">
        <x:v>Potosí</x:v>
      </x:c>
      <x:c r="N2471" t="str">
        <x:f>IFERROR(VLOOKUP(M2471,'Mapeos'!$A$4:$B$30,2,FALSE),M2471)</x:f>
        <x:v>Potosí</x:v>
      </x:c>
      <x:c r="O2471" t="str">
        <x:v>C01266</x:v>
      </x:c>
      <x:c r="P2471" t="str">
        <x:v>Masivo</x:v>
      </x:c>
      <x:c r="Q2471" t="str">
        <x:v>P0049</x:v>
      </x:c>
      <x:c r="R2471" t="str">
        <x:v>Deportes</x:v>
      </x:c>
      <x:c r="S2471" t="str">
        <x:v>Marca D</x:v>
      </x:c>
      <x:c r="T2471" t="str">
        <x:v>Tienda</x:v>
      </x:c>
      <x:c r="U2471" t="str">
        <x:f>IFERROR(VLOOKUP(T2471,'Mapeos'!$D$4:$E$25,2,FALSE),T2471)</x:f>
        <x:v>Tienda</x:v>
      </x:c>
      <x:c r="V2471" t="str">
        <x:v>V008</x:v>
      </x:c>
      <x:c r="W2471" t="n">
        <x:v>3</x:v>
      </x:c>
      <x:c r="X2471" s="28" t="n">
        <x:v>231.73</x:v>
      </x:c>
      <x:c r="Y2471" s="20" t="n">
        <x:v>0.05</x:v>
      </x:c>
      <x:c r="Z2471" s="20" t="n">
        <x:f>IF(Y2471&gt;1,Y2471/100,Y2471)</x:f>
        <x:v>0.05</x:v>
      </x:c>
      <x:c r="AA2471" s="28" t="n">
        <x:v>174.23</x:v>
      </x:c>
      <x:c r="AB2471" s="28" t="n">
        <x:v>660.43</x:v>
      </x:c>
      <x:c r="AC2471" s="28" t="str">
        <x:v>BOB</x:v>
      </x:c>
      <x:c r="AD2471" s="28" t="n">
        <x:f>IF(AC2471="USD",AB2471*'Parametros'!$B$4,AB2471)</x:f>
        <x:v>660.43</x:v>
      </x:c>
      <x:c r="AE2471" s="28" t="n">
        <x:f>W2471*X2471*(1-Z2471)</x:f>
        <x:v>660.4304999999999</x:v>
      </x:c>
      <x:c r="AF2471" s="28" t="n">
        <x:f>W2471*AA2471</x:f>
        <x:v>522.6899999999999</x:v>
      </x:c>
      <x:c r="AG2471" s="28" t="n">
        <x:f>AE2471-AF2471</x:f>
        <x:v>137.7405</x:v>
      </x:c>
      <x:c r="AH2471" s="20" t="n">
        <x:f>IF(AE2471&gt;0,AG2471/AE2471,"")</x:f>
        <x:v>0.208561688171579</x:v>
      </x:c>
      <x:c r="AI2471" s="28" t="n">
        <x:v>121245.57</x:v>
      </x:c>
      <x:c r="AJ2471" s="28"/>
      <x:c r="AK2471"/>
      <x:c r="AL2471" t="str">
        <x:v>Completado</x:v>
      </x:c>
      <x:c r="AM2471" t="str">
        <x:f>IF(W2471&lt;0,"Devuelto",AL2471)</x:f>
        <x:v>Completado</x:v>
      </x:c>
      <x:c r="AN2471" t="str">
        <x:v>Transferencia</x:v>
      </x:c>
      <x:c r="AO2471" s="29" t="str">
        <x:v>Sin observación</x:v>
      </x:c>
      <x:c r="AP2471" t="str">
        <x:f>IF(D2471="","No","Sí")</x:f>
        <x:v>Sí</x:v>
      </x:c>
    </x:row>
    <x:row r="2472">
      <x:c r="A2472" t="n">
        <x:v>2472</x:v>
      </x:c>
      <x:c r="B2472" t="str">
        <x:v>VT0011735</x:v>
      </x:c>
      <x:c r="C2472" t="str">
        <x:v>45904</x:v>
      </x:c>
      <x:c r="D2472" s="27" t="n">
        <x:v>45904</x:v>
      </x:c>
      <x:c r="E2472" t="n">
        <x:f>IF(D2472="","",YEAR(D2472))</x:f>
        <x:v>2025</x:v>
      </x:c>
      <x:c r="F2472" t="n">
        <x:f>IF(D2472="","",MONTH(D2472))</x:f>
        <x:v>9</x:v>
      </x:c>
      <x:c r="G2472" t="str">
        <x:f>IF(D2472="","Fecha no disponible",TEXT(D2472,"mmmm"))</x:f>
        <x:v>September</x:v>
      </x:c>
      <x:c r="H2472" t="str">
        <x:f>IF(D2472="","Fecha no disponible",TEXT(D2472,"yyyy-mm"))</x:f>
        <x:v>2025-09</x:v>
      </x:c>
      <x:c r="I2472" t="str">
        <x:f>IF(D2472="","Fecha no disponible","T"&amp;ROUNDUP(MONTH(D2472)/3,0))</x:f>
        <x:v>T3</x:v>
      </x:c>
      <x:c r="J2472" t="str">
        <x:v>T008</x:v>
      </x:c>
      <x:c r="K2472" t="str">
        <x:v>Tienda Santa Cruz 4</x:v>
      </x:c>
      <x:c r="L2472" t="str">
        <x:v>Barrio</x:v>
      </x:c>
      <x:c r="M2472" t="str">
        <x:v>Santa Cruz</x:v>
      </x:c>
      <x:c r="N2472" t="str">
        <x:f>IFERROR(VLOOKUP(M2472,'Mapeos'!$A$4:$B$30,2,FALSE),M2472)</x:f>
        <x:v>Santa Cruz</x:v>
      </x:c>
      <x:c r="O2472" t="str">
        <x:v>C00970</x:v>
      </x:c>
      <x:c r="P2472" t="str">
        <x:v>Premium</x:v>
      </x:c>
      <x:c r="Q2472" t="str">
        <x:v>P0107</x:v>
      </x:c>
      <x:c r="R2472" t="str">
        <x:v>Hogar</x:v>
      </x:c>
      <x:c r="S2472" t="str">
        <x:v>Marca D</x:v>
      </x:c>
      <x:c r="T2472" t="str">
        <x:v>Tienda</x:v>
      </x:c>
      <x:c r="U2472" t="str">
        <x:f>IFERROR(VLOOKUP(T2472,'Mapeos'!$D$4:$E$25,2,FALSE),T2472)</x:f>
        <x:v>Tienda</x:v>
      </x:c>
      <x:c r="V2472" t="str">
        <x:v>V011</x:v>
      </x:c>
      <x:c r="W2472" t="n">
        <x:v>1</x:v>
      </x:c>
      <x:c r="X2472" s="28" t="n">
        <x:v>231.16</x:v>
      </x:c>
      <x:c r="Y2472" s="20" t="n">
        <x:v>0.25</x:v>
      </x:c>
      <x:c r="Z2472" s="20" t="n">
        <x:f>IF(Y2472&gt;1,Y2472/100,Y2472)</x:f>
        <x:v>0.25</x:v>
      </x:c>
      <x:c r="AA2472" s="28" t="n">
        <x:v>137.99</x:v>
      </x:c>
      <x:c r="AB2472" s="28" t="n">
        <x:v>173.37</x:v>
      </x:c>
      <x:c r="AC2472" s="28" t="str">
        <x:v>BOB</x:v>
      </x:c>
      <x:c r="AD2472" s="28" t="n">
        <x:f>IF(AC2472="USD",AB2472*'Parametros'!$B$4,AB2472)</x:f>
        <x:v>173.37</x:v>
      </x:c>
      <x:c r="AE2472" s="28" t="n">
        <x:f>W2472*X2472*(1-Z2472)</x:f>
        <x:v>173.37</x:v>
      </x:c>
      <x:c r="AF2472" s="28" t="n">
        <x:f>W2472*AA2472</x:f>
        <x:v>137.99</x:v>
      </x:c>
      <x:c r="AG2472" s="28" t="n">
        <x:f>AE2472-AF2472</x:f>
        <x:v>35.379999999999995</x:v>
      </x:c>
      <x:c r="AH2472" s="20" t="n">
        <x:f>IF(AE2472&gt;0,AG2472/AE2472,"")</x:f>
        <x:v>0.20407221549287646</x:v>
      </x:c>
      <x:c r="AI2472" s="28" t="n">
        <x:v>154062.95</x:v>
      </x:c>
      <x:c r="AJ2472" s="28" t="n">
        <x:v>84</x:v>
      </x:c>
      <x:c r="AK2472" t="n">
        <x:v>9</x:v>
      </x:c>
      <x:c r="AL2472" t="str">
        <x:v>Completado</x:v>
      </x:c>
      <x:c r="AM2472" t="str">
        <x:f>IF(W2472&lt;0,"Devuelto",AL2472)</x:f>
        <x:v>Completado</x:v>
      </x:c>
      <x:c r="AN2472" t="str">
        <x:v>Transferencia</x:v>
      </x:c>
      <x:c r="AO2472" s="29" t="str">
        <x:v>Sin observación</x:v>
      </x:c>
      <x:c r="AP2472" t="str">
        <x:f>IF(D2472="","No","Sí")</x:f>
        <x:v>Sí</x:v>
      </x:c>
    </x:row>
    <x:row r="2473">
      <x:c r="A2473" t="n">
        <x:v>2473</x:v>
      </x:c>
      <x:c r="B2473" t="str">
        <x:v>VT0011739</x:v>
      </x:c>
      <x:c r="C2473" t="str">
        <x:v>46005</x:v>
      </x:c>
      <x:c r="D2473" s="27" t="n">
        <x:v>46005</x:v>
      </x:c>
      <x:c r="E2473" t="n">
        <x:f>IF(D2473="","",YEAR(D2473))</x:f>
        <x:v>2025</x:v>
      </x:c>
      <x:c r="F2473" t="n">
        <x:f>IF(D2473="","",MONTH(D2473))</x:f>
        <x:v>12</x:v>
      </x:c>
      <x:c r="G2473" t="str">
        <x:f>IF(D2473="","Fecha no disponible",TEXT(D2473,"mmmm"))</x:f>
        <x:v>December</x:v>
      </x:c>
      <x:c r="H2473" t="str">
        <x:f>IF(D2473="","Fecha no disponible",TEXT(D2473,"yyyy-mm"))</x:f>
        <x:v>2025-12</x:v>
      </x:c>
      <x:c r="I2473" t="str">
        <x:f>IF(D2473="","Fecha no disponible","T"&amp;ROUNDUP(MONTH(D2473)/3,0))</x:f>
        <x:v>T4</x:v>
      </x:c>
      <x:c r="J2473" t="str">
        <x:v>T006</x:v>
      </x:c>
      <x:c r="K2473" t="str">
        <x:v>Tienda Santa Cruz 2</x:v>
      </x:c>
      <x:c r="L2473" t="str">
        <x:v>Mall</x:v>
      </x:c>
      <x:c r="M2473" t="str">
        <x:v>Santa Cruz</x:v>
      </x:c>
      <x:c r="N2473" t="str">
        <x:f>IFERROR(VLOOKUP(M2473,'Mapeos'!$A$4:$B$30,2,FALSE),M2473)</x:f>
        <x:v>Santa Cruz</x:v>
      </x:c>
      <x:c r="O2473" t="str">
        <x:v>C01190</x:v>
      </x:c>
      <x:c r="P2473" t="str">
        <x:v>Empresa</x:v>
      </x:c>
      <x:c r="Q2473" t="str">
        <x:v>P0006</x:v>
      </x:c>
      <x:c r="R2473" t="str">
        <x:v>Deportes</x:v>
      </x:c>
      <x:c r="S2473" t="str">
        <x:v>Marca A</x:v>
      </x:c>
      <x:c r="T2473" t="str">
        <x:v>Tienda</x:v>
      </x:c>
      <x:c r="U2473" t="str">
        <x:f>IFERROR(VLOOKUP(T2473,'Mapeos'!$D$4:$E$25,2,FALSE),T2473)</x:f>
        <x:v>Tienda</x:v>
      </x:c>
      <x:c r="V2473" t="str">
        <x:v>V011</x:v>
      </x:c>
      <x:c r="W2473" t="n">
        <x:v>-1</x:v>
      </x:c>
      <x:c r="X2473" s="28" t="n">
        <x:v>216.88</x:v>
      </x:c>
      <x:c r="Y2473" s="20" t="n">
        <x:v>0.1</x:v>
      </x:c>
      <x:c r="Z2473" s="20" t="n">
        <x:f>IF(Y2473&gt;1,Y2473/100,Y2473)</x:f>
        <x:v>0.1</x:v>
      </x:c>
      <x:c r="AA2473" s="28" t="n">
        <x:v>118.39</x:v>
      </x:c>
      <x:c r="AB2473" s="28" t="n">
        <x:v>-195.19</x:v>
      </x:c>
      <x:c r="AC2473" s="28" t="str">
        <x:v>BOB</x:v>
      </x:c>
      <x:c r="AD2473" s="28" t="n">
        <x:f>IF(AC2473="USD",AB2473*'Parametros'!$B$4,AB2473)</x:f>
        <x:v>-195.19</x:v>
      </x:c>
      <x:c r="AE2473" s="28" t="n">
        <x:f>W2473*X2473*(1-Z2473)</x:f>
        <x:v>-195.192</x:v>
      </x:c>
      <x:c r="AF2473" s="28" t="n">
        <x:f>W2473*AA2473</x:f>
        <x:v>-118.39</x:v>
      </x:c>
      <x:c r="AG2473" s="28" t="n">
        <x:f>AE2473-AF2473</x:f>
        <x:v>-76.802</x:v>
      </x:c>
      <x:c r="AH2473" s="20" t="str">
        <x:f>IF(AE2473&gt;0,AG2473/AE2473,"")</x:f>
      </x:c>
      <x:c r="AI2473" s="28" t="n">
        <x:v>186128.69</x:v>
      </x:c>
      <x:c r="AJ2473" s="28"/>
      <x:c r="AK2473"/>
      <x:c r="AL2473" t="str">
        <x:v>Devuelto</x:v>
      </x:c>
      <x:c r="AM2473" t="str">
        <x:f>IF(W2473&lt;0,"Devuelto",AL2473)</x:f>
        <x:v>Devuelto</x:v>
      </x:c>
      <x:c r="AN2473" t="str">
        <x:v>QR</x:v>
      </x:c>
      <x:c r="AO2473" s="29" t="str">
        <x:v>Sin observación</x:v>
      </x:c>
      <x:c r="AP2473" t="str">
        <x:f>IF(D2473="","No","Sí")</x:f>
        <x:v>Sí</x:v>
      </x:c>
    </x:row>
    <x:row r="2474">
      <x:c r="A2474" t="n">
        <x:v>2474</x:v>
      </x:c>
      <x:c r="B2474" t="str">
        <x:v>VT0011744</x:v>
      </x:c>
      <x:c r="C2474" t="str">
        <x:v>45691</x:v>
      </x:c>
      <x:c r="D2474" s="27" t="n">
        <x:v>45691</x:v>
      </x:c>
      <x:c r="E2474" t="n">
        <x:f>IF(D2474="","",YEAR(D2474))</x:f>
        <x:v>2025</x:v>
      </x:c>
      <x:c r="F2474" t="n">
        <x:f>IF(D2474="","",MONTH(D2474))</x:f>
        <x:v>2</x:v>
      </x:c>
      <x:c r="G2474" t="str">
        <x:f>IF(D2474="","Fecha no disponible",TEXT(D2474,"mmmm"))</x:f>
        <x:v>February</x:v>
      </x:c>
      <x:c r="H2474" t="str">
        <x:f>IF(D2474="","Fecha no disponible",TEXT(D2474,"yyyy-mm"))</x:f>
        <x:v>2025-02</x:v>
      </x:c>
      <x:c r="I2474" t="str">
        <x:f>IF(D2474="","Fecha no disponible","T"&amp;ROUNDUP(MONTH(D2474)/3,0))</x:f>
        <x:v>T1</x:v>
      </x:c>
      <x:c r="J2474" t="str">
        <x:v>T005</x:v>
      </x:c>
      <x:c r="K2474" t="str">
        <x:v>Tienda Santa Cruz 1</x:v>
      </x:c>
      <x:c r="L2474" t="str">
        <x:v>Centro</x:v>
      </x:c>
      <x:c r="M2474" t="str">
        <x:v>Santa Cruz</x:v>
      </x:c>
      <x:c r="N2474" t="str">
        <x:f>IFERROR(VLOOKUP(M2474,'Mapeos'!$A$4:$B$30,2,FALSE),M2474)</x:f>
        <x:v>Santa Cruz</x:v>
      </x:c>
      <x:c r="O2474" t="str">
        <x:v>C00430</x:v>
      </x:c>
      <x:c r="P2474" t="str">
        <x:v>Masivo</x:v>
      </x:c>
      <x:c r="Q2474" t="str">
        <x:v>P0083</x:v>
      </x:c>
      <x:c r="R2474" t="str">
        <x:v>Electrónica</x:v>
      </x:c>
      <x:c r="S2474" t="str">
        <x:v>Marca B</x:v>
      </x:c>
      <x:c r="T2474" t="str">
        <x:v>Tienda</x:v>
      </x:c>
      <x:c r="U2474" t="str">
        <x:f>IFERROR(VLOOKUP(T2474,'Mapeos'!$D$4:$E$25,2,FALSE),T2474)</x:f>
        <x:v>Tienda</x:v>
      </x:c>
      <x:c r="V2474" t="str">
        <x:v>V029</x:v>
      </x:c>
      <x:c r="W2474" t="n">
        <x:v>1</x:v>
      </x:c>
      <x:c r="X2474" s="28" t="n">
        <x:v>185.27</x:v>
      </x:c>
      <x:c r="Y2474" s="20" t="n">
        <x:v>0</x:v>
      </x:c>
      <x:c r="Z2474" s="20" t="n">
        <x:f>IF(Y2474&gt;1,Y2474/100,Y2474)</x:f>
        <x:v>0</x:v>
      </x:c>
      <x:c r="AA2474" s="28" t="n">
        <x:v>123.81</x:v>
      </x:c>
      <x:c r="AB2474" s="28" t="n">
        <x:v>185.27</x:v>
      </x:c>
      <x:c r="AC2474" s="28" t="str">
        <x:v>BOB</x:v>
      </x:c>
      <x:c r="AD2474" s="28" t="n">
        <x:f>IF(AC2474="USD",AB2474*'Parametros'!$B$4,AB2474)</x:f>
        <x:v>185.27</x:v>
      </x:c>
      <x:c r="AE2474" s="28" t="n">
        <x:f>W2474*X2474*(1-Z2474)</x:f>
        <x:v>185.27</x:v>
      </x:c>
      <x:c r="AF2474" s="28" t="n">
        <x:f>W2474*AA2474</x:f>
        <x:v>123.81</x:v>
      </x:c>
      <x:c r="AG2474" s="28" t="n">
        <x:f>AE2474-AF2474</x:f>
        <x:v>61.46000000000001</x:v>
      </x:c>
      <x:c r="AH2474" s="20" t="n">
        <x:f>IF(AE2474&gt;0,AG2474/AE2474,"")</x:f>
        <x:v>0.33173206671344524</x:v>
      </x:c>
      <x:c r="AI2474" s="28" t="n">
        <x:v>174033.03</x:v>
      </x:c>
      <x:c r="AJ2474" s="28"/>
      <x:c r="AK2474"/>
      <x:c r="AL2474" t="str">
        <x:v>Completado</x:v>
      </x:c>
      <x:c r="AM2474" t="str">
        <x:f>IF(W2474&lt;0,"Devuelto",AL2474)</x:f>
        <x:v>Completado</x:v>
      </x:c>
      <x:c r="AN2474" t="str">
        <x:v>QR</x:v>
      </x:c>
      <x:c r="AO2474" s="29" t="str">
        <x:v>Sin observación</x:v>
      </x:c>
      <x:c r="AP2474" t="str">
        <x:f>IF(D2474="","No","Sí")</x:f>
        <x:v>Sí</x:v>
      </x:c>
    </x:row>
    <x:row r="2475">
      <x:c r="A2475" t="n">
        <x:v>2475</x:v>
      </x:c>
      <x:c r="B2475" t="str">
        <x:v>VT0011749</x:v>
      </x:c>
      <x:c r="C2475" t="str">
        <x:v>45402</x:v>
      </x:c>
      <x:c r="D2475" s="27" t="n">
        <x:v>45402</x:v>
      </x:c>
      <x:c r="E2475" t="n">
        <x:f>IF(D2475="","",YEAR(D2475))</x:f>
        <x:v>2024</x:v>
      </x:c>
      <x:c r="F2475" t="n">
        <x:f>IF(D2475="","",MONTH(D2475))</x:f>
        <x:v>4</x:v>
      </x:c>
      <x:c r="G2475" t="str">
        <x:f>IF(D2475="","Fecha no disponible",TEXT(D2475,"mmmm"))</x:f>
        <x:v>April</x:v>
      </x:c>
      <x:c r="H2475" t="str">
        <x:f>IF(D2475="","Fecha no disponible",TEXT(D2475,"yyyy-mm"))</x:f>
        <x:v>2024-04</x:v>
      </x:c>
      <x:c r="I2475" t="str">
        <x:f>IF(D2475="","Fecha no disponible","T"&amp;ROUNDUP(MONTH(D2475)/3,0))</x:f>
        <x:v>T2</x:v>
      </x:c>
      <x:c r="J2475" t="str">
        <x:v>T001</x:v>
      </x:c>
      <x:c r="K2475" t="str">
        <x:v>Tienda La Paz 1</x:v>
      </x:c>
      <x:c r="L2475" t="str">
        <x:v>Barrio</x:v>
      </x:c>
      <x:c r="M2475" t="str">
        <x:v>La Paz</x:v>
      </x:c>
      <x:c r="N2475" t="str">
        <x:f>IFERROR(VLOOKUP(M2475,'Mapeos'!$A$4:$B$30,2,FALSE),M2475)</x:f>
        <x:v>La Paz</x:v>
      </x:c>
      <x:c r="O2475" t="str">
        <x:v>C00484</x:v>
      </x:c>
      <x:c r="P2475" t="str">
        <x:v>Empresa</x:v>
      </x:c>
      <x:c r="Q2475" t="str">
        <x:v>P0144</x:v>
      </x:c>
      <x:c r="R2475" t="str">
        <x:v>Hogar</x:v>
      </x:c>
      <x:c r="S2475" t="str">
        <x:v>Marca A</x:v>
      </x:c>
      <x:c r="T2475" t="str">
        <x:v>WhatsApp</x:v>
      </x:c>
      <x:c r="U2475" t="str">
        <x:f>IFERROR(VLOOKUP(T2475,'Mapeos'!$D$4:$E$25,2,FALSE),T2475)</x:f>
        <x:v>WhatsApp</x:v>
      </x:c>
      <x:c r="V2475" t="str">
        <x:v>V002</x:v>
      </x:c>
      <x:c r="W2475" t="n">
        <x:v>1</x:v>
      </x:c>
      <x:c r="X2475" s="28" t="n">
        <x:v>111.69</x:v>
      </x:c>
      <x:c r="Y2475" s="20" t="n">
        <x:v>0.2</x:v>
      </x:c>
      <x:c r="Z2475" s="20" t="n">
        <x:f>IF(Y2475&gt;1,Y2475/100,Y2475)</x:f>
        <x:v>0.2</x:v>
      </x:c>
      <x:c r="AA2475" s="28" t="n">
        <x:v>83.56</x:v>
      </x:c>
      <x:c r="AB2475" s="28" t="n">
        <x:v>89.35</x:v>
      </x:c>
      <x:c r="AC2475" s="28" t="str">
        <x:v>BOB</x:v>
      </x:c>
      <x:c r="AD2475" s="28" t="n">
        <x:f>IF(AC2475="USD",AB2475*'Parametros'!$B$4,AB2475)</x:f>
        <x:v>89.35</x:v>
      </x:c>
      <x:c r="AE2475" s="28" t="n">
        <x:f>W2475*X2475*(1-Z2475)</x:f>
        <x:v>89.352</x:v>
      </x:c>
      <x:c r="AF2475" s="28" t="n">
        <x:f>W2475*AA2475</x:f>
        <x:v>83.56</x:v>
      </x:c>
      <x:c r="AG2475" s="28" t="n">
        <x:f>AE2475-AF2475</x:f>
        <x:v>5.792000000000002</x:v>
      </x:c>
      <x:c r="AH2475" s="20" t="n">
        <x:f>IF(AE2475&gt;0,AG2475/AE2475,"")</x:f>
        <x:v>0.06482227594234043</x:v>
      </x:c>
      <x:c r="AI2475" s="28" t="n">
        <x:v>70157.6</x:v>
      </x:c>
      <x:c r="AJ2475" s="28"/>
      <x:c r="AK2475"/>
      <x:c r="AL2475" t="str">
        <x:v>Completado</x:v>
      </x:c>
      <x:c r="AM2475" t="str">
        <x:f>IF(W2475&lt;0,"Devuelto",AL2475)</x:f>
        <x:v>Completado</x:v>
      </x:c>
      <x:c r="AN2475" t="str">
        <x:v>QR</x:v>
      </x:c>
      <x:c r="AO2475" s="29" t="str">
        <x:v>Sin observación</x:v>
      </x:c>
      <x:c r="AP2475" t="str">
        <x:f>IF(D2475="","No","Sí")</x:f>
        <x:v>Sí</x:v>
      </x:c>
    </x:row>
    <x:row r="2476">
      <x:c r="A2476" t="n">
        <x:v>2476</x:v>
      </x:c>
      <x:c r="B2476" t="str">
        <x:v>VT0011754</x:v>
      </x:c>
      <x:c r="C2476" t="str">
        <x:v>45388</x:v>
      </x:c>
      <x:c r="D2476" s="27" t="n">
        <x:v>45388</x:v>
      </x:c>
      <x:c r="E2476" t="n">
        <x:f>IF(D2476="","",YEAR(D2476))</x:f>
        <x:v>2024</x:v>
      </x:c>
      <x:c r="F2476" t="n">
        <x:f>IF(D2476="","",MONTH(D2476))</x:f>
        <x:v>4</x:v>
      </x:c>
      <x:c r="G2476" t="str">
        <x:f>IF(D2476="","Fecha no disponible",TEXT(D2476,"mmmm"))</x:f>
        <x:v>April</x:v>
      </x:c>
      <x:c r="H2476" t="str">
        <x:f>IF(D2476="","Fecha no disponible",TEXT(D2476,"yyyy-mm"))</x:f>
        <x:v>2024-04</x:v>
      </x:c>
      <x:c r="I2476" t="str">
        <x:f>IF(D2476="","Fecha no disponible","T"&amp;ROUNDUP(MONTH(D2476)/3,0))</x:f>
        <x:v>T2</x:v>
      </x:c>
      <x:c r="J2476" t="str">
        <x:v>T003</x:v>
      </x:c>
      <x:c r="K2476" t="str">
        <x:v>Tienda La Paz 3</x:v>
      </x:c>
      <x:c r="L2476" t="str">
        <x:v>Barrio</x:v>
      </x:c>
      <x:c r="M2476" t="str">
        <x:v>La Paz</x:v>
      </x:c>
      <x:c r="N2476" t="str">
        <x:f>IFERROR(VLOOKUP(M2476,'Mapeos'!$A$4:$B$30,2,FALSE),M2476)</x:f>
        <x:v>La Paz</x:v>
      </x:c>
      <x:c r="O2476" t="str">
        <x:v>C01712</x:v>
      </x:c>
      <x:c r="P2476" t="str">
        <x:v>Premium</x:v>
      </x:c>
      <x:c r="Q2476" t="str">
        <x:v>P0029</x:v>
      </x:c>
      <x:c r="R2476" t="str">
        <x:v>Alimentos</x:v>
      </x:c>
      <x:c r="S2476" t="str">
        <x:v>Marca A</x:v>
      </x:c>
      <x:c r="T2476" t="str">
        <x:v>WhatsApp</x:v>
      </x:c>
      <x:c r="U2476" t="str">
        <x:f>IFERROR(VLOOKUP(T2476,'Mapeos'!$D$4:$E$25,2,FALSE),T2476)</x:f>
        <x:v>WhatsApp</x:v>
      </x:c>
      <x:c r="V2476" t="str">
        <x:v>V039</x:v>
      </x:c>
      <x:c r="W2476" t="n">
        <x:v>1</x:v>
      </x:c>
      <x:c r="X2476" s="28" t="n">
        <x:v>31.18</x:v>
      </x:c>
      <x:c r="Y2476" s="20" t="n">
        <x:v>0.25</x:v>
      </x:c>
      <x:c r="Z2476" s="20" t="n">
        <x:f>IF(Y2476&gt;1,Y2476/100,Y2476)</x:f>
        <x:v>0.25</x:v>
      </x:c>
      <x:c r="AA2476" s="28" t="n">
        <x:v>20.9</x:v>
      </x:c>
      <x:c r="AB2476" s="28" t="n">
        <x:v>23.38</x:v>
      </x:c>
      <x:c r="AC2476" s="28" t="str">
        <x:v>BOB</x:v>
      </x:c>
      <x:c r="AD2476" s="28" t="n">
        <x:f>IF(AC2476="USD",AB2476*'Parametros'!$B$4,AB2476)</x:f>
        <x:v>23.38</x:v>
      </x:c>
      <x:c r="AE2476" s="28" t="n">
        <x:f>W2476*X2476*(1-Z2476)</x:f>
        <x:v>23.384999999999998</x:v>
      </x:c>
      <x:c r="AF2476" s="28" t="n">
        <x:f>W2476*AA2476</x:f>
        <x:v>20.9</x:v>
      </x:c>
      <x:c r="AG2476" s="28" t="n">
        <x:f>AE2476-AF2476</x:f>
        <x:v>2.4849999999999994</x:v>
      </x:c>
      <x:c r="AH2476" s="20" t="n">
        <x:f>IF(AE2476&gt;0,AG2476/AE2476,"")</x:f>
        <x:v>0.10626469959375667</x:v>
      </x:c>
      <x:c r="AI2476" s="28" t="n">
        <x:v>70157.6</x:v>
      </x:c>
      <x:c r="AJ2476" s="28"/>
      <x:c r="AK2476"/>
      <x:c r="AL2476" t="str">
        <x:v>Completado</x:v>
      </x:c>
      <x:c r="AM2476" t="str">
        <x:f>IF(W2476&lt;0,"Devuelto",AL2476)</x:f>
        <x:v>Completado</x:v>
      </x:c>
      <x:c r="AN2476" t="str">
        <x:v>Efectivo</x:v>
      </x:c>
      <x:c r="AO2476" s="29" t="str">
        <x:v>Sin observación</x:v>
      </x:c>
      <x:c r="AP2476" t="str">
        <x:f>IF(D2476="","No","Sí")</x:f>
        <x:v>Sí</x:v>
      </x:c>
    </x:row>
    <x:row r="2477">
      <x:c r="A2477" t="n">
        <x:v>2477</x:v>
      </x:c>
      <x:c r="B2477" t="str">
        <x:v>VT0011758</x:v>
      </x:c>
      <x:c r="C2477" t="str">
        <x:v>46049</x:v>
      </x:c>
      <x:c r="D2477" s="27" t="n">
        <x:v>46049</x:v>
      </x:c>
      <x:c r="E2477" t="n">
        <x:f>IF(D2477="","",YEAR(D2477))</x:f>
        <x:v>2026</x:v>
      </x:c>
      <x:c r="F2477" t="n">
        <x:f>IF(D2477="","",MONTH(D2477))</x:f>
        <x:v>1</x:v>
      </x:c>
      <x:c r="G2477" t="str">
        <x:f>IF(D2477="","Fecha no disponible",TEXT(D2477,"mmmm"))</x:f>
        <x:v>January</x:v>
      </x:c>
      <x:c r="H2477" t="str">
        <x:f>IF(D2477="","Fecha no disponible",TEXT(D2477,"yyyy-mm"))</x:f>
        <x:v>2026-01</x:v>
      </x:c>
      <x:c r="I2477" t="str">
        <x:f>IF(D2477="","Fecha no disponible","T"&amp;ROUNDUP(MONTH(D2477)/3,0))</x:f>
        <x:v>T1</x:v>
      </x:c>
      <x:c r="J2477" t="str">
        <x:v>T006</x:v>
      </x:c>
      <x:c r="K2477" t="str">
        <x:v>Tienda Santa Cruz 2</x:v>
      </x:c>
      <x:c r="L2477" t="str">
        <x:v>Mall</x:v>
      </x:c>
      <x:c r="M2477" t="str">
        <x:v>Santa Cruz</x:v>
      </x:c>
      <x:c r="N2477" t="str">
        <x:f>IFERROR(VLOOKUP(M2477,'Mapeos'!$A$4:$B$30,2,FALSE),M2477)</x:f>
        <x:v>Santa Cruz</x:v>
      </x:c>
      <x:c r="O2477" t="str">
        <x:v>C01403</x:v>
      </x:c>
      <x:c r="P2477" t="str">
        <x:v>Empresa</x:v>
      </x:c>
      <x:c r="Q2477" t="str">
        <x:v>P0037</x:v>
      </x:c>
      <x:c r="R2477" t="str">
        <x:v>Alimentos</x:v>
      </x:c>
      <x:c r="S2477" t="str">
        <x:v>Marca B</x:v>
      </x:c>
      <x:c r="T2477" t="str">
        <x:v>E-commerce</x:v>
      </x:c>
      <x:c r="U2477" t="str">
        <x:f>IFERROR(VLOOKUP(T2477,'Mapeos'!$D$4:$E$25,2,FALSE),T2477)</x:f>
        <x:v>E-commerce</x:v>
      </x:c>
      <x:c r="V2477" t="str">
        <x:v>V015</x:v>
      </x:c>
      <x:c r="W2477" t="n">
        <x:v>-4</x:v>
      </x:c>
      <x:c r="X2477" s="28" t="n">
        <x:v>53.79</x:v>
      </x:c>
      <x:c r="Y2477" s="20" t="n">
        <x:v>0</x:v>
      </x:c>
      <x:c r="Z2477" s="20" t="n">
        <x:f>IF(Y2477&gt;1,Y2477/100,Y2477)</x:f>
        <x:v>0</x:v>
      </x:c>
      <x:c r="AA2477" s="28" t="n">
        <x:v>43.63</x:v>
      </x:c>
      <x:c r="AB2477" s="28" t="n">
        <x:v>-215.16</x:v>
      </x:c>
      <x:c r="AC2477" s="28" t="str">
        <x:v>BOB</x:v>
      </x:c>
      <x:c r="AD2477" s="28" t="n">
        <x:f>IF(AC2477="USD",AB2477*'Parametros'!$B$4,AB2477)</x:f>
        <x:v>-215.16</x:v>
      </x:c>
      <x:c r="AE2477" s="28" t="n">
        <x:f>W2477*X2477*(1-Z2477)</x:f>
        <x:v>-215.16</x:v>
      </x:c>
      <x:c r="AF2477" s="28" t="n">
        <x:f>W2477*AA2477</x:f>
        <x:v>-174.52</x:v>
      </x:c>
      <x:c r="AG2477" s="28" t="n">
        <x:f>AE2477-AF2477</x:f>
        <x:v>-40.639999999999986</x:v>
      </x:c>
      <x:c r="AH2477" s="20" t="str">
        <x:f>IF(AE2477&gt;0,AG2477/AE2477,"")</x:f>
      </x:c>
      <x:c r="AI2477" s="28" t="n">
        <x:v>75989.78</x:v>
      </x:c>
      <x:c r="AJ2477" s="28"/>
      <x:c r="AK2477"/>
      <x:c r="AL2477" t="str">
        <x:v>Devuelto</x:v>
      </x:c>
      <x:c r="AM2477" t="str">
        <x:f>IF(W2477&lt;0,"Devuelto",AL2477)</x:f>
        <x:v>Devuelto</x:v>
      </x:c>
      <x:c r="AN2477" t="str">
        <x:v>QR</x:v>
      </x:c>
      <x:c r="AO2477" s="29" t="str">
        <x:v>Sin observación</x:v>
      </x:c>
      <x:c r="AP2477" t="str">
        <x:f>IF(D2477="","No","Sí")</x:f>
        <x:v>Sí</x:v>
      </x:c>
    </x:row>
    <x:row r="2478">
      <x:c r="A2478" t="n">
        <x:v>2478</x:v>
      </x:c>
      <x:c r="B2478" t="str">
        <x:v>VT0011763</x:v>
      </x:c>
      <x:c r="C2478" t="str">
        <x:v>45407</x:v>
      </x:c>
      <x:c r="D2478" s="27" t="n">
        <x:v>45407</x:v>
      </x:c>
      <x:c r="E2478" t="n">
        <x:f>IF(D2478="","",YEAR(D2478))</x:f>
        <x:v>2024</x:v>
      </x:c>
      <x:c r="F2478" t="n">
        <x:f>IF(D2478="","",MONTH(D2478))</x:f>
        <x:v>4</x:v>
      </x:c>
      <x:c r="G2478" t="str">
        <x:f>IF(D2478="","Fecha no disponible",TEXT(D2478,"mmmm"))</x:f>
        <x:v>April</x:v>
      </x:c>
      <x:c r="H2478" t="str">
        <x:f>IF(D2478="","Fecha no disponible",TEXT(D2478,"yyyy-mm"))</x:f>
        <x:v>2024-04</x:v>
      </x:c>
      <x:c r="I2478" t="str">
        <x:f>IF(D2478="","Fecha no disponible","T"&amp;ROUNDUP(MONTH(D2478)/3,0))</x:f>
        <x:v>T2</x:v>
      </x:c>
      <x:c r="J2478" t="str">
        <x:v>T017</x:v>
      </x:c>
      <x:c r="K2478" t="str">
        <x:v>Tienda Sucre 1</x:v>
      </x:c>
      <x:c r="L2478" t="str">
        <x:v>Centro</x:v>
      </x:c>
      <x:c r="M2478" t="str">
        <x:v>Sucre</x:v>
      </x:c>
      <x:c r="N2478" t="str">
        <x:f>IFERROR(VLOOKUP(M2478,'Mapeos'!$A$4:$B$30,2,FALSE),M2478)</x:f>
        <x:v>Sucre</x:v>
      </x:c>
      <x:c r="O2478" t="str">
        <x:v>C01791</x:v>
      </x:c>
      <x:c r="P2478" t="str">
        <x:v>Empresa</x:v>
      </x:c>
      <x:c r="Q2478" t="str">
        <x:v>P0080</x:v>
      </x:c>
      <x:c r="R2478" t="str">
        <x:v>Deportes</x:v>
      </x:c>
      <x:c r="S2478" t="str">
        <x:v>Marca C</x:v>
      </x:c>
      <x:c r="T2478" t="str">
        <x:v>E-commerce</x:v>
      </x:c>
      <x:c r="U2478" t="str">
        <x:f>IFERROR(VLOOKUP(T2478,'Mapeos'!$D$4:$E$25,2,FALSE),T2478)</x:f>
        <x:v>E-commerce</x:v>
      </x:c>
      <x:c r="V2478" t="str">
        <x:v>V008</x:v>
      </x:c>
      <x:c r="W2478" t="n">
        <x:v>1</x:v>
      </x:c>
      <x:c r="X2478" s="28" t="n">
        <x:v>144.27</x:v>
      </x:c>
      <x:c r="Y2478" s="20" t="n">
        <x:v>0</x:v>
      </x:c>
      <x:c r="Z2478" s="20" t="n">
        <x:f>IF(Y2478&gt;1,Y2478/100,Y2478)</x:f>
        <x:v>0</x:v>
      </x:c>
      <x:c r="AA2478" s="28" t="n">
        <x:v>102.78</x:v>
      </x:c>
      <x:c r="AB2478" s="28" t="n">
        <x:v>144.27</x:v>
      </x:c>
      <x:c r="AC2478" s="28" t="str">
        <x:v>BOB</x:v>
      </x:c>
      <x:c r="AD2478" s="28" t="n">
        <x:f>IF(AC2478="USD",AB2478*'Parametros'!$B$4,AB2478)</x:f>
        <x:v>144.27</x:v>
      </x:c>
      <x:c r="AE2478" s="28" t="n">
        <x:f>W2478*X2478*(1-Z2478)</x:f>
        <x:v>144.27</x:v>
      </x:c>
      <x:c r="AF2478" s="28" t="n">
        <x:f>W2478*AA2478</x:f>
        <x:v>102.78</x:v>
      </x:c>
      <x:c r="AG2478" s="28" t="n">
        <x:f>AE2478-AF2478</x:f>
        <x:v>41.49000000000001</x:v>
      </x:c>
      <x:c r="AH2478" s="20" t="n">
        <x:f>IF(AE2478&gt;0,AG2478/AE2478,"")</x:f>
        <x:v>0.28758577666874613</x:v>
      </x:c>
      <x:c r="AI2478" s="28" t="n">
        <x:v>96811.8</x:v>
      </x:c>
      <x:c r="AJ2478" s="28"/>
      <x:c r="AK2478"/>
      <x:c r="AL2478" t="str">
        <x:v>Completado</x:v>
      </x:c>
      <x:c r="AM2478" t="str">
        <x:f>IF(W2478&lt;0,"Devuelto",AL2478)</x:f>
        <x:v>Completado</x:v>
      </x:c>
      <x:c r="AN2478" t="str">
        <x:v>QR</x:v>
      </x:c>
      <x:c r="AO2478" s="29" t="str">
        <x:v>Sin observación</x:v>
      </x:c>
      <x:c r="AP2478" t="str">
        <x:f>IF(D2478="","No","Sí")</x:f>
        <x:v>Sí</x:v>
      </x:c>
    </x:row>
    <x:row r="2479">
      <x:c r="A2479" t="n">
        <x:v>2479</x:v>
      </x:c>
      <x:c r="B2479" t="str">
        <x:v>VT0011768</x:v>
      </x:c>
      <x:c r="C2479" t="str">
        <x:v>45497</x:v>
      </x:c>
      <x:c r="D2479" s="27" t="n">
        <x:v>45497</x:v>
      </x:c>
      <x:c r="E2479" t="n">
        <x:f>IF(D2479="","",YEAR(D2479))</x:f>
        <x:v>2024</x:v>
      </x:c>
      <x:c r="F2479" t="n">
        <x:f>IF(D2479="","",MONTH(D2479))</x:f>
        <x:v>7</x:v>
      </x:c>
      <x:c r="G2479" t="str">
        <x:f>IF(D2479="","Fecha no disponible",TEXT(D2479,"mmmm"))</x:f>
        <x:v>July</x:v>
      </x:c>
      <x:c r="H2479" t="str">
        <x:f>IF(D2479="","Fecha no disponible",TEXT(D2479,"yyyy-mm"))</x:f>
        <x:v>2024-07</x:v>
      </x:c>
      <x:c r="I2479" t="str">
        <x:f>IF(D2479="","Fecha no disponible","T"&amp;ROUNDUP(MONTH(D2479)/3,0))</x:f>
        <x:v>T3</x:v>
      </x:c>
      <x:c r="J2479" t="str">
        <x:v>T003</x:v>
      </x:c>
      <x:c r="K2479" t="str">
        <x:v>Tienda La Paz 3</x:v>
      </x:c>
      <x:c r="L2479" t="str">
        <x:v>Barrio</x:v>
      </x:c>
      <x:c r="M2479" t="str">
        <x:v>La Paz</x:v>
      </x:c>
      <x:c r="N2479" t="str">
        <x:f>IFERROR(VLOOKUP(M2479,'Mapeos'!$A$4:$B$30,2,FALSE),M2479)</x:f>
        <x:v>La Paz</x:v>
      </x:c>
      <x:c r="O2479" t="str">
        <x:v>C01136</x:v>
      </x:c>
      <x:c r="P2479" t="str">
        <x:v>Masivo</x:v>
      </x:c>
      <x:c r="Q2479" t="str">
        <x:v>P0011</x:v>
      </x:c>
      <x:c r="R2479" t="str">
        <x:v>Electrónica</x:v>
      </x:c>
      <x:c r="S2479" t="str">
        <x:v>Marca D</x:v>
      </x:c>
      <x:c r="T2479" t="str">
        <x:v>Tienda</x:v>
      </x:c>
      <x:c r="U2479" t="str">
        <x:f>IFERROR(VLOOKUP(T2479,'Mapeos'!$D$4:$E$25,2,FALSE),T2479)</x:f>
        <x:v>Tienda</x:v>
      </x:c>
      <x:c r="V2479" t="str">
        <x:v>V011</x:v>
      </x:c>
      <x:c r="W2479" t="n">
        <x:v>1</x:v>
      </x:c>
      <x:c r="X2479" s="28" t="n">
        <x:v>617.65</x:v>
      </x:c>
      <x:c r="Y2479" s="20" t="n">
        <x:v>0.05</x:v>
      </x:c>
      <x:c r="Z2479" s="20" t="n">
        <x:f>IF(Y2479&gt;1,Y2479/100,Y2479)</x:f>
        <x:v>0.05</x:v>
      </x:c>
      <x:c r="AA2479" s="28" t="n">
        <x:v>452.31</x:v>
      </x:c>
      <x:c r="AB2479" s="28" t="n">
        <x:v>586.77</x:v>
      </x:c>
      <x:c r="AC2479" s="28" t="str">
        <x:v>BOB</x:v>
      </x:c>
      <x:c r="AD2479" s="28" t="n">
        <x:f>IF(AC2479="USD",AB2479*'Parametros'!$B$4,AB2479)</x:f>
        <x:v>586.77</x:v>
      </x:c>
      <x:c r="AE2479" s="28" t="n">
        <x:f>W2479*X2479*(1-Z2479)</x:f>
        <x:v>586.7674999999999</x:v>
      </x:c>
      <x:c r="AF2479" s="28" t="n">
        <x:f>W2479*AA2479</x:f>
        <x:v>452.31</x:v>
      </x:c>
      <x:c r="AG2479" s="28" t="n">
        <x:f>AE2479-AF2479</x:f>
        <x:v>134.45749999999992</x:v>
      </x:c>
      <x:c r="AH2479" s="20" t="n">
        <x:f>IF(AE2479&gt;0,AG2479/AE2479,"")</x:f>
        <x:v>0.22914953537815225</x:v>
      </x:c>
      <x:c r="AI2479" s="28" t="n">
        <x:v>181671.78</x:v>
      </x:c>
      <x:c r="AJ2479" s="28"/>
      <x:c r="AK2479"/>
      <x:c r="AL2479" t="str">
        <x:v>Completado</x:v>
      </x:c>
      <x:c r="AM2479" t="str">
        <x:f>IF(W2479&lt;0,"Devuelto",AL2479)</x:f>
        <x:v>Completado</x:v>
      </x:c>
      <x:c r="AN2479" t="str">
        <x:v>Tarjeta</x:v>
      </x:c>
      <x:c r="AO2479" s="29" t="str">
        <x:v>Sin observación</x:v>
      </x:c>
      <x:c r="AP2479" t="str">
        <x:f>IF(D2479="","No","Sí")</x:f>
        <x:v>Sí</x:v>
      </x:c>
    </x:row>
    <x:row r="2480">
      <x:c r="A2480" t="n">
        <x:v>2480</x:v>
      </x:c>
      <x:c r="B2480" t="str">
        <x:v>VT0011773</x:v>
      </x:c>
      <x:c r="C2480" t="str">
        <x:v>45693</x:v>
      </x:c>
      <x:c r="D2480" s="27" t="n">
        <x:v>45693</x:v>
      </x:c>
      <x:c r="E2480" t="n">
        <x:f>IF(D2480="","",YEAR(D2480))</x:f>
        <x:v>2025</x:v>
      </x:c>
      <x:c r="F2480" t="n">
        <x:f>IF(D2480="","",MONTH(D2480))</x:f>
        <x:v>2</x:v>
      </x:c>
      <x:c r="G2480" t="str">
        <x:f>IF(D2480="","Fecha no disponible",TEXT(D2480,"mmmm"))</x:f>
        <x:v>February</x:v>
      </x:c>
      <x:c r="H2480" t="str">
        <x:f>IF(D2480="","Fecha no disponible",TEXT(D2480,"yyyy-mm"))</x:f>
        <x:v>2025-02</x:v>
      </x:c>
      <x:c r="I2480" t="str">
        <x:f>IF(D2480="","Fecha no disponible","T"&amp;ROUNDUP(MONTH(D2480)/3,0))</x:f>
        <x:v>T1</x:v>
      </x:c>
      <x:c r="J2480" t="str">
        <x:v>T019</x:v>
      </x:c>
      <x:c r="K2480" t="str">
        <x:v>Tienda Sucre 3</x:v>
      </x:c>
      <x:c r="L2480" t="str">
        <x:v>Centro</x:v>
      </x:c>
      <x:c r="M2480" t="str">
        <x:v>Sucre</x:v>
      </x:c>
      <x:c r="N2480" t="str">
        <x:f>IFERROR(VLOOKUP(M2480,'Mapeos'!$A$4:$B$30,2,FALSE),M2480)</x:f>
        <x:v>Sucre</x:v>
      </x:c>
      <x:c r="O2480" t="str">
        <x:v>C00215</x:v>
      </x:c>
      <x:c r="P2480" t="str">
        <x:v>Premium</x:v>
      </x:c>
      <x:c r="Q2480" t="str">
        <x:v>P0102</x:v>
      </x:c>
      <x:c r="R2480" t="str">
        <x:v>Alimentos</x:v>
      </x:c>
      <x:c r="S2480" t="str">
        <x:v>Marca D</x:v>
      </x:c>
      <x:c r="T2480" t="str">
        <x:v>Tienda</x:v>
      </x:c>
      <x:c r="U2480" t="str">
        <x:f>IFERROR(VLOOKUP(T2480,'Mapeos'!$D$4:$E$25,2,FALSE),T2480)</x:f>
        <x:v>Tienda</x:v>
      </x:c>
      <x:c r="V2480" t="str">
        <x:v>V001</x:v>
      </x:c>
      <x:c r="W2480" t="n">
        <x:v>1</x:v>
      </x:c>
      <x:c r="X2480" s="28" t="n">
        <x:v>46.82</x:v>
      </x:c>
      <x:c r="Y2480" s="20" t="n">
        <x:v>0.2</x:v>
      </x:c>
      <x:c r="Z2480" s="20" t="n">
        <x:f>IF(Y2480&gt;1,Y2480/100,Y2480)</x:f>
        <x:v>0.2</x:v>
      </x:c>
      <x:c r="AA2480" s="28" t="n">
        <x:v>33.38</x:v>
      </x:c>
      <x:c r="AB2480" s="28" t="n">
        <x:v>37.46</x:v>
      </x:c>
      <x:c r="AC2480" s="28" t="str">
        <x:v>BOB</x:v>
      </x:c>
      <x:c r="AD2480" s="28" t="n">
        <x:f>IF(AC2480="USD",AB2480*'Parametros'!$B$4,AB2480)</x:f>
        <x:v>37.46</x:v>
      </x:c>
      <x:c r="AE2480" s="28" t="n">
        <x:f>W2480*X2480*(1-Z2480)</x:f>
        <x:v>37.456</x:v>
      </x:c>
      <x:c r="AF2480" s="28" t="n">
        <x:f>W2480*AA2480</x:f>
        <x:v>33.38</x:v>
      </x:c>
      <x:c r="AG2480" s="28" t="n">
        <x:f>AE2480-AF2480</x:f>
        <x:v>4.0760000000000005</x:v>
      </x:c>
      <x:c r="AH2480" s="20" t="n">
        <x:f>IF(AE2480&gt;0,AG2480/AE2480,"")</x:f>
        <x:v>0.1088210166595472</x:v>
      </x:c>
      <x:c r="AI2480" s="28" t="n">
        <x:v>180344.32</x:v>
      </x:c>
      <x:c r="AJ2480" s="28"/>
      <x:c r="AK2480"/>
      <x:c r="AL2480" t="str">
        <x:v>Completado</x:v>
      </x:c>
      <x:c r="AM2480" t="str">
        <x:f>IF(W2480&lt;0,"Devuelto",AL2480)</x:f>
        <x:v>Completado</x:v>
      </x:c>
      <x:c r="AN2480" t="str">
        <x:v>Transferencia</x:v>
      </x:c>
      <x:c r="AO2480" s="29" t="str">
        <x:v>Sin observación</x:v>
      </x:c>
      <x:c r="AP2480" t="str">
        <x:f>IF(D2480="","No","Sí")</x:f>
        <x:v>Sí</x:v>
      </x:c>
    </x:row>
    <x:row r="2481">
      <x:c r="A2481" t="n">
        <x:v>2481</x:v>
      </x:c>
      <x:c r="B2481" t="str">
        <x:v>VT0011777</x:v>
      </x:c>
      <x:c r="C2481" t="str">
        <x:v>45773</x:v>
      </x:c>
      <x:c r="D2481" s="27" t="n">
        <x:v>45773</x:v>
      </x:c>
      <x:c r="E2481" t="n">
        <x:f>IF(D2481="","",YEAR(D2481))</x:f>
        <x:v>2025</x:v>
      </x:c>
      <x:c r="F2481" t="n">
        <x:f>IF(D2481="","",MONTH(D2481))</x:f>
        <x:v>4</x:v>
      </x:c>
      <x:c r="G2481" t="str">
        <x:f>IF(D2481="","Fecha no disponible",TEXT(D2481,"mmmm"))</x:f>
        <x:v>April</x:v>
      </x:c>
      <x:c r="H2481" t="str">
        <x:f>IF(D2481="","Fecha no disponible",TEXT(D2481,"yyyy-mm"))</x:f>
        <x:v>2025-04</x:v>
      </x:c>
      <x:c r="I2481" t="str">
        <x:f>IF(D2481="","Fecha no disponible","T"&amp;ROUNDUP(MONTH(D2481)/3,0))</x:f>
        <x:v>T2</x:v>
      </x:c>
      <x:c r="J2481" t="str">
        <x:v>T011</x:v>
      </x:c>
      <x:c r="K2481" t="str">
        <x:v>Tienda Cochabamba 3</x:v>
      </x:c>
      <x:c r="L2481" t="str">
        <x:v>Mall</x:v>
      </x:c>
      <x:c r="M2481" t="str">
        <x:v>Cochabamba</x:v>
      </x:c>
      <x:c r="N2481" t="str">
        <x:f>IFERROR(VLOOKUP(M2481,'Mapeos'!$A$4:$B$30,2,FALSE),M2481)</x:f>
        <x:v>Cochabamba</x:v>
      </x:c>
      <x:c r="O2481" t="str">
        <x:v>C01026</x:v>
      </x:c>
      <x:c r="P2481" t="str">
        <x:v>Masivo</x:v>
      </x:c>
      <x:c r="Q2481" t="str">
        <x:v>P0093</x:v>
      </x:c>
      <x:c r="R2481" t="str">
        <x:v>Electrónica</x:v>
      </x:c>
      <x:c r="S2481" t="str">
        <x:v>Marca B</x:v>
      </x:c>
      <x:c r="T2481" t="str">
        <x:v>Tienda</x:v>
      </x:c>
      <x:c r="U2481" t="str">
        <x:f>IFERROR(VLOOKUP(T2481,'Mapeos'!$D$4:$E$25,2,FALSE),T2481)</x:f>
        <x:v>Tienda</x:v>
      </x:c>
      <x:c r="V2481" t="str">
        <x:v>V010</x:v>
      </x:c>
      <x:c r="W2481" t="n">
        <x:v>1</x:v>
      </x:c>
      <x:c r="X2481" s="28" t="n">
        <x:v>573.98</x:v>
      </x:c>
      <x:c r="Y2481" s="20" t="n">
        <x:v>0.05</x:v>
      </x:c>
      <x:c r="Z2481" s="20" t="n">
        <x:f>IF(Y2481&gt;1,Y2481/100,Y2481)</x:f>
        <x:v>0.05</x:v>
      </x:c>
      <x:c r="AA2481" s="28" t="n">
        <x:v>436.53</x:v>
      </x:c>
      <x:c r="AB2481" s="28" t="n">
        <x:v>545.28</x:v>
      </x:c>
      <x:c r="AC2481" s="28" t="str">
        <x:v>BOB</x:v>
      </x:c>
      <x:c r="AD2481" s="28" t="n">
        <x:f>IF(AC2481="USD",AB2481*'Parametros'!$B$4,AB2481)</x:f>
        <x:v>545.28</x:v>
      </x:c>
      <x:c r="AE2481" s="28" t="n">
        <x:f>W2481*X2481*(1-Z2481)</x:f>
        <x:v>545.281</x:v>
      </x:c>
      <x:c r="AF2481" s="28" t="n">
        <x:f>W2481*AA2481</x:f>
        <x:v>436.53</x:v>
      </x:c>
      <x:c r="AG2481" s="28" t="n">
        <x:f>AE2481-AF2481</x:f>
        <x:v>108.75099999999998</x:v>
      </x:c>
      <x:c r="AH2481" s="20" t="n">
        <x:f>IF(AE2481&gt;0,AG2481/AE2481,"")</x:f>
        <x:v>0.19944028858515148</x:v>
      </x:c>
      <x:c r="AI2481" s="28" t="n">
        <x:v>136612.61</x:v>
      </x:c>
      <x:c r="AJ2481" s="28"/>
      <x:c r="AK2481"/>
      <x:c r="AL2481" t="str">
        <x:v>Completado</x:v>
      </x:c>
      <x:c r="AM2481" t="str">
        <x:f>IF(W2481&lt;0,"Devuelto",AL2481)</x:f>
        <x:v>Completado</x:v>
      </x:c>
      <x:c r="AN2481" t="str">
        <x:v>Tarjeta</x:v>
      </x:c>
      <x:c r="AO2481" s="29" t="str">
        <x:v>Sin observación</x:v>
      </x:c>
      <x:c r="AP2481" t="str">
        <x:f>IF(D2481="","No","Sí")</x:f>
        <x:v>Sí</x:v>
      </x:c>
    </x:row>
    <x:row r="2482">
      <x:c r="A2482" t="n">
        <x:v>2482</x:v>
      </x:c>
      <x:c r="B2482" t="str">
        <x:v>VT0011782</x:v>
      </x:c>
      <x:c r="C2482" t="str">
        <x:v>45759</x:v>
      </x:c>
      <x:c r="D2482" s="27" t="n">
        <x:v>45759</x:v>
      </x:c>
      <x:c r="E2482" t="n">
        <x:f>IF(D2482="","",YEAR(D2482))</x:f>
        <x:v>2025</x:v>
      </x:c>
      <x:c r="F2482" t="n">
        <x:f>IF(D2482="","",MONTH(D2482))</x:f>
        <x:v>4</x:v>
      </x:c>
      <x:c r="G2482" t="str">
        <x:f>IF(D2482="","Fecha no disponible",TEXT(D2482,"mmmm"))</x:f>
        <x:v>April</x:v>
      </x:c>
      <x:c r="H2482" t="str">
        <x:f>IF(D2482="","Fecha no disponible",TEXT(D2482,"yyyy-mm"))</x:f>
        <x:v>2025-04</x:v>
      </x:c>
      <x:c r="I2482" t="str">
        <x:f>IF(D2482="","Fecha no disponible","T"&amp;ROUNDUP(MONTH(D2482)/3,0))</x:f>
        <x:v>T2</x:v>
      </x:c>
      <x:c r="J2482" t="str">
        <x:v>T001</x:v>
      </x:c>
      <x:c r="K2482" t="str">
        <x:v>Tienda La Paz 1</x:v>
      </x:c>
      <x:c r="L2482" t="str">
        <x:v>Barrio</x:v>
      </x:c>
      <x:c r="M2482" t="str">
        <x:v>La Paz</x:v>
      </x:c>
      <x:c r="N2482" t="str">
        <x:f>IFERROR(VLOOKUP(M2482,'Mapeos'!$A$4:$B$30,2,FALSE),M2482)</x:f>
        <x:v>La Paz</x:v>
      </x:c>
      <x:c r="O2482" t="str">
        <x:v>C00948</x:v>
      </x:c>
      <x:c r="P2482" t="str">
        <x:v>Masivo</x:v>
      </x:c>
      <x:c r="Q2482" t="str">
        <x:v>P0118</x:v>
      </x:c>
      <x:c r="R2482" t="str">
        <x:v>Electrónica</x:v>
      </x:c>
      <x:c r="S2482" t="str">
        <x:v>Marca A</x:v>
      </x:c>
      <x:c r="T2482" t="str">
        <x:v>E-commerce</x:v>
      </x:c>
      <x:c r="U2482" t="str">
        <x:f>IFERROR(VLOOKUP(T2482,'Mapeos'!$D$4:$E$25,2,FALSE),T2482)</x:f>
        <x:v>E-commerce</x:v>
      </x:c>
      <x:c r="V2482" t="str">
        <x:v>V035</x:v>
      </x:c>
      <x:c r="W2482" t="n">
        <x:v>2</x:v>
      </x:c>
      <x:c r="X2482" s="28" t="n">
        <x:v>147.42</x:v>
      </x:c>
      <x:c r="Y2482" s="20" t="n">
        <x:v>0.1</x:v>
      </x:c>
      <x:c r="Z2482" s="20" t="n">
        <x:f>IF(Y2482&gt;1,Y2482/100,Y2482)</x:f>
        <x:v>0.1</x:v>
      </x:c>
      <x:c r="AA2482" s="28" t="n">
        <x:v>75.13</x:v>
      </x:c>
      <x:c r="AB2482" s="28" t="n">
        <x:v>265.36</x:v>
      </x:c>
      <x:c r="AC2482" s="28" t="str">
        <x:v>BOB</x:v>
      </x:c>
      <x:c r="AD2482" s="28" t="n">
        <x:f>IF(AC2482="USD",AB2482*'Parametros'!$B$4,AB2482)</x:f>
        <x:v>265.36</x:v>
      </x:c>
      <x:c r="AE2482" s="28" t="n">
        <x:f>W2482*X2482*(1-Z2482)</x:f>
        <x:v>265.356</x:v>
      </x:c>
      <x:c r="AF2482" s="28" t="n">
        <x:f>W2482*AA2482</x:f>
        <x:v>150.26</x:v>
      </x:c>
      <x:c r="AG2482" s="28" t="n">
        <x:f>AE2482-AF2482</x:f>
        <x:v>115.096</x:v>
      </x:c>
      <x:c r="AH2482" s="20" t="n">
        <x:f>IF(AE2482&gt;0,AG2482/AE2482,"")</x:f>
        <x:v>0.4337418411492486</x:v>
      </x:c>
      <x:c r="AI2482" s="28" t="n">
        <x:v>77055.66</x:v>
      </x:c>
      <x:c r="AJ2482" s="28"/>
      <x:c r="AK2482"/>
      <x:c r="AL2482" t="str">
        <x:v>Completado</x:v>
      </x:c>
      <x:c r="AM2482" t="str">
        <x:f>IF(W2482&lt;0,"Devuelto",AL2482)</x:f>
        <x:v>Completado</x:v>
      </x:c>
      <x:c r="AN2482" t="str">
        <x:v>QR</x:v>
      </x:c>
      <x:c r="AO2482" s="29" t="str">
        <x:v>Sin observación</x:v>
      </x:c>
      <x:c r="AP2482" t="str">
        <x:f>IF(D2482="","No","Sí")</x:f>
        <x:v>Sí</x:v>
      </x:c>
    </x:row>
    <x:row r="2483">
      <x:c r="A2483" t="n">
        <x:v>2483</x:v>
      </x:c>
      <x:c r="B2483" t="str">
        <x:v>VT0011787</x:v>
      </x:c>
      <x:c r="C2483" t="str">
        <x:v>46003</x:v>
      </x:c>
      <x:c r="D2483" s="27" t="n">
        <x:v>46003</x:v>
      </x:c>
      <x:c r="E2483" t="n">
        <x:f>IF(D2483="","",YEAR(D2483))</x:f>
        <x:v>2025</x:v>
      </x:c>
      <x:c r="F2483" t="n">
        <x:f>IF(D2483="","",MONTH(D2483))</x:f>
        <x:v>12</x:v>
      </x:c>
      <x:c r="G2483" t="str">
        <x:f>IF(D2483="","Fecha no disponible",TEXT(D2483,"mmmm"))</x:f>
        <x:v>December</x:v>
      </x:c>
      <x:c r="H2483" t="str">
        <x:f>IF(D2483="","Fecha no disponible",TEXT(D2483,"yyyy-mm"))</x:f>
        <x:v>2025-12</x:v>
      </x:c>
      <x:c r="I2483" t="str">
        <x:f>IF(D2483="","Fecha no disponible","T"&amp;ROUNDUP(MONTH(D2483)/3,0))</x:f>
        <x:v>T4</x:v>
      </x:c>
      <x:c r="J2483" t="str">
        <x:v>T019</x:v>
      </x:c>
      <x:c r="K2483" t="str">
        <x:v>Tienda Sucre 3</x:v>
      </x:c>
      <x:c r="L2483" t="str">
        <x:v>Centro</x:v>
      </x:c>
      <x:c r="M2483" t="str">
        <x:v>Chuquisaca</x:v>
      </x:c>
      <x:c r="N2483" t="str">
        <x:f>IFERROR(VLOOKUP(M2483,'Mapeos'!$A$4:$B$30,2,FALSE),M2483)</x:f>
        <x:v>Sucre</x:v>
      </x:c>
      <x:c r="O2483" t="str">
        <x:v>C01527</x:v>
      </x:c>
      <x:c r="P2483" t="str">
        <x:v>Premium</x:v>
      </x:c>
      <x:c r="Q2483" t="str">
        <x:v>P0045</x:v>
      </x:c>
      <x:c r="R2483" t="str">
        <x:v>Hogar</x:v>
      </x:c>
      <x:c r="S2483" t="str">
        <x:v>Marca D</x:v>
      </x:c>
      <x:c r="T2483" t="str">
        <x:v>Tienda</x:v>
      </x:c>
      <x:c r="U2483" t="str">
        <x:f>IFERROR(VLOOKUP(T2483,'Mapeos'!$D$4:$E$25,2,FALSE),T2483)</x:f>
        <x:v>Tienda</x:v>
      </x:c>
      <x:c r="V2483" t="str">
        <x:v>V013</x:v>
      </x:c>
      <x:c r="W2483" t="n">
        <x:v>0</x:v>
      </x:c>
      <x:c r="X2483" s="28" t="n">
        <x:v>222.52</x:v>
      </x:c>
      <x:c r="Y2483" s="20" t="n">
        <x:v>0.15</x:v>
      </x:c>
      <x:c r="Z2483" s="20" t="n">
        <x:f>IF(Y2483&gt;1,Y2483/100,Y2483)</x:f>
        <x:v>0.15</x:v>
      </x:c>
      <x:c r="AA2483" s="28" t="n">
        <x:v>123.6</x:v>
      </x:c>
      <x:c r="AB2483" s="28" t="n">
        <x:v>0</x:v>
      </x:c>
      <x:c r="AC2483" s="28" t="str">
        <x:v>BOB</x:v>
      </x:c>
      <x:c r="AD2483" s="28" t="n">
        <x:f>IF(AC2483="USD",AB2483*'Parametros'!$B$4,AB2483)</x:f>
        <x:v>0</x:v>
      </x:c>
      <x:c r="AE2483" s="28" t="n">
        <x:f>W2483*X2483*(1-Z2483)</x:f>
        <x:v>0</x:v>
      </x:c>
      <x:c r="AF2483" s="28" t="n">
        <x:f>W2483*AA2483</x:f>
        <x:v>0</x:v>
      </x:c>
      <x:c r="AG2483" s="28" t="n">
        <x:f>AE2483-AF2483</x:f>
        <x:v>0</x:v>
      </x:c>
      <x:c r="AH2483" s="20" t="str">
        <x:f>IF(AE2483&gt;0,AG2483/AE2483,"")</x:f>
      </x:c>
      <x:c r="AI2483" s="28"/>
      <x:c r="AJ2483" s="28" t="n">
        <x:v>66</x:v>
      </x:c>
      <x:c r="AK2483" t="n">
        <x:v>16</x:v>
      </x:c>
      <x:c r="AL2483" t="str">
        <x:v>Cancelado</x:v>
      </x:c>
      <x:c r="AM2483" t="str">
        <x:f>IF(W2483&lt;0,"Devuelto",AL2483)</x:f>
        <x:v>Cancelado</x:v>
      </x:c>
      <x:c r="AN2483" t="str">
        <x:v>Transferencia</x:v>
      </x:c>
      <x:c r="AO2483" s="29" t="str">
        <x:v>Región estandarizada; Meta original vacía</x:v>
      </x:c>
      <x:c r="AP2483" t="str">
        <x:f>IF(D2483="","No","Sí")</x:f>
        <x:v>Sí</x:v>
      </x:c>
    </x:row>
    <x:row r="2484">
      <x:c r="A2484" t="n">
        <x:v>2484</x:v>
      </x:c>
      <x:c r="B2484" t="str">
        <x:v>VT0011792</x:v>
      </x:c>
      <x:c r="C2484" t="str">
        <x:v>45971</x:v>
      </x:c>
      <x:c r="D2484" s="27" t="n">
        <x:v>45971</x:v>
      </x:c>
      <x:c r="E2484" t="n">
        <x:f>IF(D2484="","",YEAR(D2484))</x:f>
        <x:v>2025</x:v>
      </x:c>
      <x:c r="F2484" t="n">
        <x:f>IF(D2484="","",MONTH(D2484))</x:f>
        <x:v>11</x:v>
      </x:c>
      <x:c r="G2484" t="str">
        <x:f>IF(D2484="","Fecha no disponible",TEXT(D2484,"mmmm"))</x:f>
        <x:v>November</x:v>
      </x:c>
      <x:c r="H2484" t="str">
        <x:f>IF(D2484="","Fecha no disponible",TEXT(D2484,"yyyy-mm"))</x:f>
        <x:v>2025-11</x:v>
      </x:c>
      <x:c r="I2484" t="str">
        <x:f>IF(D2484="","Fecha no disponible","T"&amp;ROUNDUP(MONTH(D2484)/3,0))</x:f>
        <x:v>T4</x:v>
      </x:c>
      <x:c r="J2484" t="str">
        <x:v>T016</x:v>
      </x:c>
      <x:c r="K2484" t="str">
        <x:v>Tienda Potosí 4</x:v>
      </x:c>
      <x:c r="L2484" t="str">
        <x:v>Centro</x:v>
      </x:c>
      <x:c r="M2484" t="str">
        <x:v>Potosí</x:v>
      </x:c>
      <x:c r="N2484" t="str">
        <x:f>IFERROR(VLOOKUP(M2484,'Mapeos'!$A$4:$B$30,2,FALSE),M2484)</x:f>
        <x:v>Potosí</x:v>
      </x:c>
      <x:c r="O2484" t="str">
        <x:v>C01013</x:v>
      </x:c>
      <x:c r="P2484" t="str">
        <x:v>Premium</x:v>
      </x:c>
      <x:c r="Q2484" t="str">
        <x:v>P0109</x:v>
      </x:c>
      <x:c r="R2484" t="str">
        <x:v>Electrónica</x:v>
      </x:c>
      <x:c r="S2484" t="str">
        <x:v>Marca D</x:v>
      </x:c>
      <x:c r="T2484" t="str">
        <x:v>E-commerce</x:v>
      </x:c>
      <x:c r="U2484" t="str">
        <x:f>IFERROR(VLOOKUP(T2484,'Mapeos'!$D$4:$E$25,2,FALSE),T2484)</x:f>
        <x:v>E-commerce</x:v>
      </x:c>
      <x:c r="V2484" t="str">
        <x:v>V016</x:v>
      </x:c>
      <x:c r="W2484" t="n">
        <x:v>1</x:v>
      </x:c>
      <x:c r="X2484" s="28" t="n">
        <x:v>302.08</x:v>
      </x:c>
      <x:c r="Y2484" s="20" t="n">
        <x:v>0.1</x:v>
      </x:c>
      <x:c r="Z2484" s="20" t="n">
        <x:f>IF(Y2484&gt;1,Y2484/100,Y2484)</x:f>
        <x:v>0.1</x:v>
      </x:c>
      <x:c r="AA2484" s="28" t="n">
        <x:v>185.21</x:v>
      </x:c>
      <x:c r="AB2484" s="28" t="n">
        <x:v>271.87</x:v>
      </x:c>
      <x:c r="AC2484" s="28" t="str">
        <x:v>BOB</x:v>
      </x:c>
      <x:c r="AD2484" s="28" t="n">
        <x:f>IF(AC2484="USD",AB2484*'Parametros'!$B$4,AB2484)</x:f>
        <x:v>271.87</x:v>
      </x:c>
      <x:c r="AE2484" s="28" t="n">
        <x:f>W2484*X2484*(1-Z2484)</x:f>
        <x:v>271.872</x:v>
      </x:c>
      <x:c r="AF2484" s="28" t="n">
        <x:f>W2484*AA2484</x:f>
        <x:v>185.21</x:v>
      </x:c>
      <x:c r="AG2484" s="28" t="n">
        <x:f>AE2484-AF2484</x:f>
        <x:v>86.662</x:v>
      </x:c>
      <x:c r="AH2484" s="20" t="n">
        <x:f>IF(AE2484&gt;0,AG2484/AE2484,"")</x:f>
        <x:v>0.3187602989642185</x:v>
      </x:c>
      <x:c r="AI2484" s="28" t="n">
        <x:v>87624.73</x:v>
      </x:c>
      <x:c r="AJ2484" s="28"/>
      <x:c r="AK2484"/>
      <x:c r="AL2484" t="str">
        <x:v>Completado</x:v>
      </x:c>
      <x:c r="AM2484" t="str">
        <x:f>IF(W2484&lt;0,"Devuelto",AL2484)</x:f>
        <x:v>Completado</x:v>
      </x:c>
      <x:c r="AN2484" t="str">
        <x:v>QR</x:v>
      </x:c>
      <x:c r="AO2484" s="29" t="str">
        <x:v>Sin observación</x:v>
      </x:c>
      <x:c r="AP2484" t="str">
        <x:f>IF(D2484="","No","Sí")</x:f>
        <x:v>Sí</x:v>
      </x:c>
    </x:row>
    <x:row r="2485">
      <x:c r="A2485" t="n">
        <x:v>2485</x:v>
      </x:c>
      <x:c r="B2485" t="str">
        <x:v>VT0011796</x:v>
      </x:c>
      <x:c r="C2485" t="str">
        <x:v>46031</x:v>
      </x:c>
      <x:c r="D2485" s="27" t="n">
        <x:v>46031</x:v>
      </x:c>
      <x:c r="E2485" t="n">
        <x:f>IF(D2485="","",YEAR(D2485))</x:f>
        <x:v>2026</x:v>
      </x:c>
      <x:c r="F2485" t="n">
        <x:f>IF(D2485="","",MONTH(D2485))</x:f>
        <x:v>1</x:v>
      </x:c>
      <x:c r="G2485" t="str">
        <x:f>IF(D2485="","Fecha no disponible",TEXT(D2485,"mmmm"))</x:f>
        <x:v>January</x:v>
      </x:c>
      <x:c r="H2485" t="str">
        <x:f>IF(D2485="","Fecha no disponible",TEXT(D2485,"yyyy-mm"))</x:f>
        <x:v>2026-01</x:v>
      </x:c>
      <x:c r="I2485" t="str">
        <x:f>IF(D2485="","Fecha no disponible","T"&amp;ROUNDUP(MONTH(D2485)/3,0))</x:f>
        <x:v>T1</x:v>
      </x:c>
      <x:c r="J2485" t="str">
        <x:v>T018</x:v>
      </x:c>
      <x:c r="K2485" t="str">
        <x:v>Tienda Sucre 2</x:v>
      </x:c>
      <x:c r="L2485" t="str">
        <x:v>Mall</x:v>
      </x:c>
      <x:c r="M2485" t="str">
        <x:v>Sucre</x:v>
      </x:c>
      <x:c r="N2485" t="str">
        <x:f>IFERROR(VLOOKUP(M2485,'Mapeos'!$A$4:$B$30,2,FALSE),M2485)</x:f>
        <x:v>Sucre</x:v>
      </x:c>
      <x:c r="O2485" t="str">
        <x:v>C00669</x:v>
      </x:c>
      <x:c r="P2485" t="str">
        <x:v>Frecuente</x:v>
      </x:c>
      <x:c r="Q2485" t="str">
        <x:v>P0075</x:v>
      </x:c>
      <x:c r="R2485" t="str">
        <x:v>Alimentos</x:v>
      </x:c>
      <x:c r="S2485" t="str">
        <x:v>Marca B</x:v>
      </x:c>
      <x:c r="T2485" t="str">
        <x:v>Tienda</x:v>
      </x:c>
      <x:c r="U2485" t="str">
        <x:f>IFERROR(VLOOKUP(T2485,'Mapeos'!$D$4:$E$25,2,FALSE),T2485)</x:f>
        <x:v>Tienda</x:v>
      </x:c>
      <x:c r="V2485" t="str">
        <x:v>V039</x:v>
      </x:c>
      <x:c r="W2485" t="n">
        <x:v>1</x:v>
      </x:c>
      <x:c r="X2485" s="28" t="n">
        <x:v>42.57</x:v>
      </x:c>
      <x:c r="Y2485" s="20" t="n">
        <x:v>0.2</x:v>
      </x:c>
      <x:c r="Z2485" s="20" t="n">
        <x:f>IF(Y2485&gt;1,Y2485/100,Y2485)</x:f>
        <x:v>0.2</x:v>
      </x:c>
      <x:c r="AA2485" s="28" t="n">
        <x:v>33.72</x:v>
      </x:c>
      <x:c r="AB2485" s="28" t="n">
        <x:v>34.06</x:v>
      </x:c>
      <x:c r="AC2485" s="28" t="str">
        <x:v>BOB</x:v>
      </x:c>
      <x:c r="AD2485" s="28" t="n">
        <x:f>IF(AC2485="USD",AB2485*'Parametros'!$B$4,AB2485)</x:f>
        <x:v>34.06</x:v>
      </x:c>
      <x:c r="AE2485" s="28" t="n">
        <x:f>W2485*X2485*(1-Z2485)</x:f>
        <x:v>34.056000000000004</x:v>
      </x:c>
      <x:c r="AF2485" s="28" t="n">
        <x:f>W2485*AA2485</x:f>
        <x:v>33.72</x:v>
      </x:c>
      <x:c r="AG2485" s="28" t="n">
        <x:f>AE2485-AF2485</x:f>
        <x:v>0.3360000000000056</x:v>
      </x:c>
      <x:c r="AH2485" s="20" t="n">
        <x:f>IF(AE2485&gt;0,AG2485/AE2485,"")</x:f>
        <x:v>0.009866102889358868</x:v>
      </x:c>
      <x:c r="AI2485" s="28" t="n">
        <x:v>120628.66</x:v>
      </x:c>
      <x:c r="AJ2485" s="28"/>
      <x:c r="AK2485"/>
      <x:c r="AL2485" t="str">
        <x:v>Completado</x:v>
      </x:c>
      <x:c r="AM2485" t="str">
        <x:f>IF(W2485&lt;0,"Devuelto",AL2485)</x:f>
        <x:v>Completado</x:v>
      </x:c>
      <x:c r="AN2485" t="str">
        <x:v>Efectivo</x:v>
      </x:c>
      <x:c r="AO2485" s="29" t="str">
        <x:v>Sin observación</x:v>
      </x:c>
      <x:c r="AP2485" t="str">
        <x:f>IF(D2485="","No","Sí")</x:f>
        <x:v>Sí</x:v>
      </x:c>
    </x:row>
    <x:row r="2486">
      <x:c r="A2486" t="n">
        <x:v>2486</x:v>
      </x:c>
      <x:c r="B2486" t="str">
        <x:v>VT0011801</x:v>
      </x:c>
      <x:c r="C2486" t="str">
        <x:v>46079</x:v>
      </x:c>
      <x:c r="D2486" s="27" t="n">
        <x:v>46079</x:v>
      </x:c>
      <x:c r="E2486" t="n">
        <x:f>IF(D2486="","",YEAR(D2486))</x:f>
        <x:v>2026</x:v>
      </x:c>
      <x:c r="F2486" t="n">
        <x:f>IF(D2486="","",MONTH(D2486))</x:f>
        <x:v>2</x:v>
      </x:c>
      <x:c r="G2486" t="str">
        <x:f>IF(D2486="","Fecha no disponible",TEXT(D2486,"mmmm"))</x:f>
        <x:v>February</x:v>
      </x:c>
      <x:c r="H2486" t="str">
        <x:f>IF(D2486="","Fecha no disponible",TEXT(D2486,"yyyy-mm"))</x:f>
        <x:v>2026-02</x:v>
      </x:c>
      <x:c r="I2486" t="str">
        <x:f>IF(D2486="","Fecha no disponible","T"&amp;ROUNDUP(MONTH(D2486)/3,0))</x:f>
        <x:v>T1</x:v>
      </x:c>
      <x:c r="J2486" t="str">
        <x:v>T017</x:v>
      </x:c>
      <x:c r="K2486" t="str">
        <x:v>Tienda Sucre 1</x:v>
      </x:c>
      <x:c r="L2486" t="str">
        <x:v>Centro</x:v>
      </x:c>
      <x:c r="M2486" t="str">
        <x:v>Sucre</x:v>
      </x:c>
      <x:c r="N2486" t="str">
        <x:f>IFERROR(VLOOKUP(M2486,'Mapeos'!$A$4:$B$30,2,FALSE),M2486)</x:f>
        <x:v>Sucre</x:v>
      </x:c>
      <x:c r="O2486" t="str">
        <x:v>C01349</x:v>
      </x:c>
      <x:c r="P2486" t="str">
        <x:v>Empresa</x:v>
      </x:c>
      <x:c r="Q2486" t="str">
        <x:v>P0076</x:v>
      </x:c>
      <x:c r="R2486" t="str">
        <x:v>Hogar</x:v>
      </x:c>
      <x:c r="S2486" t="str">
        <x:v>Marca B</x:v>
      </x:c>
      <x:c r="T2486" t="str">
        <x:v>E-commerce</x:v>
      </x:c>
      <x:c r="U2486" t="str">
        <x:f>IFERROR(VLOOKUP(T2486,'Mapeos'!$D$4:$E$25,2,FALSE),T2486)</x:f>
        <x:v>E-commerce</x:v>
      </x:c>
      <x:c r="V2486" t="str">
        <x:v>V021</x:v>
      </x:c>
      <x:c r="W2486" t="n">
        <x:v>4</x:v>
      </x:c>
      <x:c r="X2486" s="28" t="n">
        <x:v>285.82</x:v>
      </x:c>
      <x:c r="Y2486" s="20" t="n">
        <x:v>0.05</x:v>
      </x:c>
      <x:c r="Z2486" s="20" t="n">
        <x:f>IF(Y2486&gt;1,Y2486/100,Y2486)</x:f>
        <x:v>0.05</x:v>
      </x:c>
      <x:c r="AA2486" s="28" t="n">
        <x:v>166.79</x:v>
      </x:c>
      <x:c r="AB2486" s="28" t="n">
        <x:v>1086.12</x:v>
      </x:c>
      <x:c r="AC2486" s="28" t="str">
        <x:v>BOB</x:v>
      </x:c>
      <x:c r="AD2486" s="28" t="n">
        <x:f>IF(AC2486="USD",AB2486*'Parametros'!$B$4,AB2486)</x:f>
        <x:v>1086.12</x:v>
      </x:c>
      <x:c r="AE2486" s="28" t="n">
        <x:f>W2486*X2486*(1-Z2486)</x:f>
        <x:v>1086.116</x:v>
      </x:c>
      <x:c r="AF2486" s="28" t="n">
        <x:f>W2486*AA2486</x:f>
        <x:v>667.16</x:v>
      </x:c>
      <x:c r="AG2486" s="28" t="n">
        <x:f>AE2486-AF2486</x:f>
        <x:v>418.956</x:v>
      </x:c>
      <x:c r="AH2486" s="20" t="n">
        <x:f>IF(AE2486&gt;0,AG2486/AE2486,"")</x:f>
        <x:v>0.38573780332855795</x:v>
      </x:c>
      <x:c r="AI2486" s="28" t="n">
        <x:v>92109.62</x:v>
      </x:c>
      <x:c r="AJ2486" s="28"/>
      <x:c r="AK2486"/>
      <x:c r="AL2486" t="str">
        <x:v>Completado</x:v>
      </x:c>
      <x:c r="AM2486" t="str">
        <x:f>IF(W2486&lt;0,"Devuelto",AL2486)</x:f>
        <x:v>Completado</x:v>
      </x:c>
      <x:c r="AN2486" t="str">
        <x:v>QR</x:v>
      </x:c>
      <x:c r="AO2486" s="29" t="str">
        <x:v>Sin observación</x:v>
      </x:c>
      <x:c r="AP2486" t="str">
        <x:f>IF(D2486="","No","Sí")</x:f>
        <x:v>Sí</x:v>
      </x:c>
    </x:row>
    <x:row r="2487">
      <x:c r="A2487" t="n">
        <x:v>2487</x:v>
      </x:c>
      <x:c r="B2487" t="str">
        <x:v>VT0011806</x:v>
      </x:c>
      <x:c r="C2487" t="str">
        <x:v>45505</x:v>
      </x:c>
      <x:c r="D2487" s="27" t="n">
        <x:v>45505</x:v>
      </x:c>
      <x:c r="E2487" t="n">
        <x:f>IF(D2487="","",YEAR(D2487))</x:f>
        <x:v>2024</x:v>
      </x:c>
      <x:c r="F2487" t="n">
        <x:f>IF(D2487="","",MONTH(D2487))</x:f>
        <x:v>8</x:v>
      </x:c>
      <x:c r="G2487" t="str">
        <x:f>IF(D2487="","Fecha no disponible",TEXT(D2487,"mmmm"))</x:f>
        <x:v>August</x:v>
      </x:c>
      <x:c r="H2487" t="str">
        <x:f>IF(D2487="","Fecha no disponible",TEXT(D2487,"yyyy-mm"))</x:f>
        <x:v>2024-08</x:v>
      </x:c>
      <x:c r="I2487" t="str">
        <x:f>IF(D2487="","Fecha no disponible","T"&amp;ROUNDUP(MONTH(D2487)/3,0))</x:f>
        <x:v>T3</x:v>
      </x:c>
      <x:c r="J2487" t="str">
        <x:v>T019</x:v>
      </x:c>
      <x:c r="K2487" t="str">
        <x:v>Tienda Sucre 3</x:v>
      </x:c>
      <x:c r="L2487" t="str">
        <x:v>Centro</x:v>
      </x:c>
      <x:c r="M2487" t="str">
        <x:v>Sucre</x:v>
      </x:c>
      <x:c r="N2487" t="str">
        <x:f>IFERROR(VLOOKUP(M2487,'Mapeos'!$A$4:$B$30,2,FALSE),M2487)</x:f>
        <x:v>Sucre</x:v>
      </x:c>
      <x:c r="O2487" t="str">
        <x:v>C00940</x:v>
      </x:c>
      <x:c r="P2487" t="str">
        <x:v>Empresa</x:v>
      </x:c>
      <x:c r="Q2487" t="str">
        <x:v>P0132</x:v>
      </x:c>
      <x:c r="R2487" t="str">
        <x:v>Alimentos</x:v>
      </x:c>
      <x:c r="S2487" t="str">
        <x:v>Marca C</x:v>
      </x:c>
      <x:c r="T2487" t="str">
        <x:v>Tienda</x:v>
      </x:c>
      <x:c r="U2487" t="str">
        <x:f>IFERROR(VLOOKUP(T2487,'Mapeos'!$D$4:$E$25,2,FALSE),T2487)</x:f>
        <x:v>Tienda</x:v>
      </x:c>
      <x:c r="V2487" t="str">
        <x:v>V030</x:v>
      </x:c>
      <x:c r="W2487" t="n">
        <x:v>1</x:v>
      </x:c>
      <x:c r="X2487" s="28" t="n">
        <x:v>29.34</x:v>
      </x:c>
      <x:c r="Y2487" s="20" t="n">
        <x:v>0.15</x:v>
      </x:c>
      <x:c r="Z2487" s="20" t="n">
        <x:f>IF(Y2487&gt;1,Y2487/100,Y2487)</x:f>
        <x:v>0.15</x:v>
      </x:c>
      <x:c r="AA2487" s="28" t="n">
        <x:v>14.08</x:v>
      </x:c>
      <x:c r="AB2487" s="28" t="n">
        <x:v>24.94</x:v>
      </x:c>
      <x:c r="AC2487" s="28" t="str">
        <x:v>BOB</x:v>
      </x:c>
      <x:c r="AD2487" s="28" t="n">
        <x:f>IF(AC2487="USD",AB2487*'Parametros'!$B$4,AB2487)</x:f>
        <x:v>24.94</x:v>
      </x:c>
      <x:c r="AE2487" s="28" t="n">
        <x:f>W2487*X2487*(1-Z2487)</x:f>
        <x:v>24.939</x:v>
      </x:c>
      <x:c r="AF2487" s="28" t="n">
        <x:f>W2487*AA2487</x:f>
        <x:v>14.08</x:v>
      </x:c>
      <x:c r="AG2487" s="28" t="n">
        <x:f>AE2487-AF2487</x:f>
        <x:v>10.859</x:v>
      </x:c>
      <x:c r="AH2487" s="20" t="n">
        <x:f>IF(AE2487&gt;0,AG2487/AE2487,"")</x:f>
        <x:v>0.4354224307309836</x:v>
      </x:c>
      <x:c r="AI2487" s="28" t="n">
        <x:v>171916.69</x:v>
      </x:c>
      <x:c r="AJ2487" s="28"/>
      <x:c r="AK2487"/>
      <x:c r="AL2487" t="str">
        <x:v>Completado</x:v>
      </x:c>
      <x:c r="AM2487" t="str">
        <x:f>IF(W2487&lt;0,"Devuelto",AL2487)</x:f>
        <x:v>Completado</x:v>
      </x:c>
      <x:c r="AN2487" t="str">
        <x:v>Tarjeta</x:v>
      </x:c>
      <x:c r="AO2487" s="29" t="str">
        <x:v>Sin observación</x:v>
      </x:c>
      <x:c r="AP2487" t="str">
        <x:f>IF(D2487="","No","Sí")</x:f>
        <x:v>Sí</x:v>
      </x:c>
    </x:row>
    <x:row r="2488">
      <x:c r="A2488" t="n">
        <x:v>2488</x:v>
      </x:c>
      <x:c r="B2488" t="str">
        <x:v>VT0011811</x:v>
      </x:c>
      <x:c r="C2488" t="str">
        <x:v>45686</x:v>
      </x:c>
      <x:c r="D2488" s="27" t="n">
        <x:v>45686</x:v>
      </x:c>
      <x:c r="E2488" t="n">
        <x:f>IF(D2488="","",YEAR(D2488))</x:f>
        <x:v>2025</x:v>
      </x:c>
      <x:c r="F2488" t="n">
        <x:f>IF(D2488="","",MONTH(D2488))</x:f>
        <x:v>1</x:v>
      </x:c>
      <x:c r="G2488" t="str">
        <x:f>IF(D2488="","Fecha no disponible",TEXT(D2488,"mmmm"))</x:f>
        <x:v>January</x:v>
      </x:c>
      <x:c r="H2488" t="str">
        <x:f>IF(D2488="","Fecha no disponible",TEXT(D2488,"yyyy-mm"))</x:f>
        <x:v>2025-01</x:v>
      </x:c>
      <x:c r="I2488" t="str">
        <x:f>IF(D2488="","Fecha no disponible","T"&amp;ROUNDUP(MONTH(D2488)/3,0))</x:f>
        <x:v>T1</x:v>
      </x:c>
      <x:c r="J2488" t="str">
        <x:v>T015</x:v>
      </x:c>
      <x:c r="K2488" t="str">
        <x:v>Tienda Potosí 3</x:v>
      </x:c>
      <x:c r="L2488" t="str">
        <x:v>Mall</x:v>
      </x:c>
      <x:c r="M2488" t="str">
        <x:v>Potosí</x:v>
      </x:c>
      <x:c r="N2488" t="str">
        <x:f>IFERROR(VLOOKUP(M2488,'Mapeos'!$A$4:$B$30,2,FALSE),M2488)</x:f>
        <x:v>Potosí</x:v>
      </x:c>
      <x:c r="O2488" t="str">
        <x:v>C01500</x:v>
      </x:c>
      <x:c r="P2488" t="str">
        <x:v>Frecuente</x:v>
      </x:c>
      <x:c r="Q2488" t="str">
        <x:v>P0059</x:v>
      </x:c>
      <x:c r="R2488" t="str">
        <x:v>Cuidado Personal</x:v>
      </x:c>
      <x:c r="S2488" t="str">
        <x:v>Marca D</x:v>
      </x:c>
      <x:c r="T2488" t="str">
        <x:v>E-commerce</x:v>
      </x:c>
      <x:c r="U2488" t="str">
        <x:f>IFERROR(VLOOKUP(T2488,'Mapeos'!$D$4:$E$25,2,FALSE),T2488)</x:f>
        <x:v>E-commerce</x:v>
      </x:c>
      <x:c r="V2488" t="str">
        <x:v>V022</x:v>
      </x:c>
      <x:c r="W2488" t="n">
        <x:v>1</x:v>
      </x:c>
      <x:c r="X2488" s="28" t="n">
        <x:v>88.72</x:v>
      </x:c>
      <x:c r="Y2488" s="20" t="n">
        <x:v>0.2</x:v>
      </x:c>
      <x:c r="Z2488" s="20" t="n">
        <x:f>IF(Y2488&gt;1,Y2488/100,Y2488)</x:f>
        <x:v>0.2</x:v>
      </x:c>
      <x:c r="AA2488" s="28" t="n">
        <x:v>45.39</x:v>
      </x:c>
      <x:c r="AB2488" s="28" t="n">
        <x:v>70.98</x:v>
      </x:c>
      <x:c r="AC2488" s="28" t="str">
        <x:v>BOB</x:v>
      </x:c>
      <x:c r="AD2488" s="28" t="n">
        <x:f>IF(AC2488="USD",AB2488*'Parametros'!$B$4,AB2488)</x:f>
        <x:v>70.98</x:v>
      </x:c>
      <x:c r="AE2488" s="28" t="n">
        <x:f>W2488*X2488*(1-Z2488)</x:f>
        <x:v>70.976</x:v>
      </x:c>
      <x:c r="AF2488" s="28" t="n">
        <x:f>W2488*AA2488</x:f>
        <x:v>45.39</x:v>
      </x:c>
      <x:c r="AG2488" s="28" t="n">
        <x:f>AE2488-AF2488</x:f>
        <x:v>25.586</x:v>
      </x:c>
      <x:c r="AH2488" s="20" t="n">
        <x:f>IF(AE2488&gt;0,AG2488/AE2488,"")</x:f>
        <x:v>0.3604880522993688</x:v>
      </x:c>
      <x:c r="AI2488" s="28" t="n">
        <x:v>73104.9</x:v>
      </x:c>
      <x:c r="AJ2488" s="28"/>
      <x:c r="AK2488"/>
      <x:c r="AL2488" t="str">
        <x:v>Completado</x:v>
      </x:c>
      <x:c r="AM2488" t="str">
        <x:f>IF(W2488&lt;0,"Devuelto",AL2488)</x:f>
        <x:v>Completado</x:v>
      </x:c>
      <x:c r="AN2488" t="str">
        <x:v>QR</x:v>
      </x:c>
      <x:c r="AO2488" s="29" t="str">
        <x:v>Sin observación</x:v>
      </x:c>
      <x:c r="AP2488" t="str">
        <x:f>IF(D2488="","No","Sí")</x:f>
        <x:v>Sí</x:v>
      </x:c>
    </x:row>
    <x:row r="2489">
      <x:c r="A2489" t="n">
        <x:v>2489</x:v>
      </x:c>
      <x:c r="B2489" t="str">
        <x:v>VT0011815</x:v>
      </x:c>
      <x:c r="C2489" t="str">
        <x:v>46045</x:v>
      </x:c>
      <x:c r="D2489" s="27" t="n">
        <x:v>46045</x:v>
      </x:c>
      <x:c r="E2489" t="n">
        <x:f>IF(D2489="","",YEAR(D2489))</x:f>
        <x:v>2026</x:v>
      </x:c>
      <x:c r="F2489" t="n">
        <x:f>IF(D2489="","",MONTH(D2489))</x:f>
        <x:v>1</x:v>
      </x:c>
      <x:c r="G2489" t="str">
        <x:f>IF(D2489="","Fecha no disponible",TEXT(D2489,"mmmm"))</x:f>
        <x:v>January</x:v>
      </x:c>
      <x:c r="H2489" t="str">
        <x:f>IF(D2489="","Fecha no disponible",TEXT(D2489,"yyyy-mm"))</x:f>
        <x:v>2026-01</x:v>
      </x:c>
      <x:c r="I2489" t="str">
        <x:f>IF(D2489="","Fecha no disponible","T"&amp;ROUNDUP(MONTH(D2489)/3,0))</x:f>
        <x:v>T1</x:v>
      </x:c>
      <x:c r="J2489" t="str">
        <x:v>T017</x:v>
      </x:c>
      <x:c r="K2489" t="str">
        <x:v>Tienda Sucre 1</x:v>
      </x:c>
      <x:c r="L2489" t="str">
        <x:v>Centro</x:v>
      </x:c>
      <x:c r="M2489" t="str">
        <x:v>Sucre</x:v>
      </x:c>
      <x:c r="N2489" t="str">
        <x:f>IFERROR(VLOOKUP(M2489,'Mapeos'!$A$4:$B$30,2,FALSE),M2489)</x:f>
        <x:v>Sucre</x:v>
      </x:c>
      <x:c r="O2489" t="str">
        <x:v>C01400</x:v>
      </x:c>
      <x:c r="P2489" t="str">
        <x:v>Masivo</x:v>
      </x:c>
      <x:c r="Q2489" t="str">
        <x:v>P0048</x:v>
      </x:c>
      <x:c r="R2489" t="str">
        <x:v>Hogar</x:v>
      </x:c>
      <x:c r="S2489" t="str">
        <x:v>Marca C</x:v>
      </x:c>
      <x:c r="T2489" t="str">
        <x:v>Marketplace</x:v>
      </x:c>
      <x:c r="U2489" t="str">
        <x:f>IFERROR(VLOOKUP(T2489,'Mapeos'!$D$4:$E$25,2,FALSE),T2489)</x:f>
        <x:v>Marketplace</x:v>
      </x:c>
      <x:c r="V2489" t="str">
        <x:v>V029</x:v>
      </x:c>
      <x:c r="W2489" t="n">
        <x:v>-5</x:v>
      </x:c>
      <x:c r="X2489" s="28" t="n">
        <x:v>168.81</x:v>
      </x:c>
      <x:c r="Y2489" s="20" t="n">
        <x:v>0.25</x:v>
      </x:c>
      <x:c r="Z2489" s="20" t="n">
        <x:f>IF(Y2489&gt;1,Y2489/100,Y2489)</x:f>
        <x:v>0.25</x:v>
      </x:c>
      <x:c r="AA2489" s="28" t="n">
        <x:v>92.34</x:v>
      </x:c>
      <x:c r="AB2489" s="28" t="n">
        <x:v>-633.04</x:v>
      </x:c>
      <x:c r="AC2489" s="28" t="str">
        <x:v>BOB</x:v>
      </x:c>
      <x:c r="AD2489" s="28" t="n">
        <x:f>IF(AC2489="USD",AB2489*'Parametros'!$B$4,AB2489)</x:f>
        <x:v>-633.04</x:v>
      </x:c>
      <x:c r="AE2489" s="28" t="n">
        <x:f>W2489*X2489*(1-Z2489)</x:f>
        <x:v>-633.0374999999999</x:v>
      </x:c>
      <x:c r="AF2489" s="28" t="n">
        <x:f>W2489*AA2489</x:f>
        <x:v>-461.70000000000005</x:v>
      </x:c>
      <x:c r="AG2489" s="28" t="n">
        <x:f>AE2489-AF2489</x:f>
        <x:v>-171.33749999999986</x:v>
      </x:c>
      <x:c r="AH2489" s="20" t="str">
        <x:f>IF(AE2489&gt;0,AG2489/AE2489,"")</x:f>
      </x:c>
      <x:c r="AI2489" s="28" t="n">
        <x:v>91350.64</x:v>
      </x:c>
      <x:c r="AJ2489" s="28"/>
      <x:c r="AK2489"/>
      <x:c r="AL2489" t="str">
        <x:v>Devuelto</x:v>
      </x:c>
      <x:c r="AM2489" t="str">
        <x:f>IF(W2489&lt;0,"Devuelto",AL2489)</x:f>
        <x:v>Devuelto</x:v>
      </x:c>
      <x:c r="AN2489" t="str">
        <x:v>QR</x:v>
      </x:c>
      <x:c r="AO2489" s="29" t="str">
        <x:v>Sin observación</x:v>
      </x:c>
      <x:c r="AP2489" t="str">
        <x:f>IF(D2489="","No","Sí")</x:f>
        <x:v>Sí</x:v>
      </x:c>
    </x:row>
    <x:row r="2490">
      <x:c r="A2490" t="n">
        <x:v>2490</x:v>
      </x:c>
      <x:c r="B2490" t="str">
        <x:v>VT0011820</x:v>
      </x:c>
      <x:c r="C2490" t="str">
        <x:v>45304</x:v>
      </x:c>
      <x:c r="D2490" s="27" t="n">
        <x:v>45304</x:v>
      </x:c>
      <x:c r="E2490" t="n">
        <x:f>IF(D2490="","",YEAR(D2490))</x:f>
        <x:v>2024</x:v>
      </x:c>
      <x:c r="F2490" t="n">
        <x:f>IF(D2490="","",MONTH(D2490))</x:f>
        <x:v>1</x:v>
      </x:c>
      <x:c r="G2490" t="str">
        <x:f>IF(D2490="","Fecha no disponible",TEXT(D2490,"mmmm"))</x:f>
        <x:v>January</x:v>
      </x:c>
      <x:c r="H2490" t="str">
        <x:f>IF(D2490="","Fecha no disponible",TEXT(D2490,"yyyy-mm"))</x:f>
        <x:v>2024-01</x:v>
      </x:c>
      <x:c r="I2490" t="str">
        <x:f>IF(D2490="","Fecha no disponible","T"&amp;ROUNDUP(MONTH(D2490)/3,0))</x:f>
        <x:v>T1</x:v>
      </x:c>
      <x:c r="J2490" t="str">
        <x:v>T009</x:v>
      </x:c>
      <x:c r="K2490" t="str">
        <x:v>Tienda Cochabamba 1</x:v>
      </x:c>
      <x:c r="L2490" t="str">
        <x:v>Mall</x:v>
      </x:c>
      <x:c r="M2490" t="str">
        <x:v>Cochabamba</x:v>
      </x:c>
      <x:c r="N2490" t="str">
        <x:f>IFERROR(VLOOKUP(M2490,'Mapeos'!$A$4:$B$30,2,FALSE),M2490)</x:f>
        <x:v>Cochabamba</x:v>
      </x:c>
      <x:c r="O2490" t="str">
        <x:v>C00156</x:v>
      </x:c>
      <x:c r="P2490" t="str">
        <x:v>Premium</x:v>
      </x:c>
      <x:c r="Q2490" t="str">
        <x:v>P0086</x:v>
      </x:c>
      <x:c r="R2490" t="str">
        <x:v>Electrónica</x:v>
      </x:c>
      <x:c r="S2490" t="str">
        <x:v>Marca C</x:v>
      </x:c>
      <x:c r="T2490" t="str">
        <x:v>Tienda</x:v>
      </x:c>
      <x:c r="U2490" t="str">
        <x:f>IFERROR(VLOOKUP(T2490,'Mapeos'!$D$4:$E$25,2,FALSE),T2490)</x:f>
        <x:v>Tienda</x:v>
      </x:c>
      <x:c r="V2490" t="str">
        <x:v>V028</x:v>
      </x:c>
      <x:c r="W2490" t="n">
        <x:v>1</x:v>
      </x:c>
      <x:c r="X2490" s="28" t="n">
        <x:v>385.29</x:v>
      </x:c>
      <x:c r="Y2490" s="20" t="n">
        <x:v>0</x:v>
      </x:c>
      <x:c r="Z2490" s="20" t="n">
        <x:f>IF(Y2490&gt;1,Y2490/100,Y2490)</x:f>
        <x:v>0</x:v>
      </x:c>
      <x:c r="AA2490" s="28" t="n">
        <x:v>240.45</x:v>
      </x:c>
      <x:c r="AB2490" s="28" t="n">
        <x:v>385.29</x:v>
      </x:c>
      <x:c r="AC2490" s="28" t="str">
        <x:v>BOB</x:v>
      </x:c>
      <x:c r="AD2490" s="28" t="n">
        <x:f>IF(AC2490="USD",AB2490*'Parametros'!$B$4,AB2490)</x:f>
        <x:v>385.29</x:v>
      </x:c>
      <x:c r="AE2490" s="28" t="n">
        <x:f>W2490*X2490*(1-Z2490)</x:f>
        <x:v>385.29</x:v>
      </x:c>
      <x:c r="AF2490" s="28" t="n">
        <x:f>W2490*AA2490</x:f>
        <x:v>240.45</x:v>
      </x:c>
      <x:c r="AG2490" s="28" t="n">
        <x:f>AE2490-AF2490</x:f>
        <x:v>144.84000000000003</x:v>
      </x:c>
      <x:c r="AH2490" s="20" t="n">
        <x:f>IF(AE2490&gt;0,AG2490/AE2490,"")</x:f>
        <x:v>0.3759246282021335</x:v>
      </x:c>
      <x:c r="AI2490" s="28" t="n">
        <x:v>167379.12</x:v>
      </x:c>
      <x:c r="AJ2490" s="28"/>
      <x:c r="AK2490"/>
      <x:c r="AL2490" t="str">
        <x:v>Completado</x:v>
      </x:c>
      <x:c r="AM2490" t="str">
        <x:f>IF(W2490&lt;0,"Devuelto",AL2490)</x:f>
        <x:v>Completado</x:v>
      </x:c>
      <x:c r="AN2490" t="str">
        <x:v>QR</x:v>
      </x:c>
      <x:c r="AO2490" s="29" t="str">
        <x:v>Sin observación</x:v>
      </x:c>
      <x:c r="AP2490" t="str">
        <x:f>IF(D2490="","No","Sí")</x:f>
        <x:v>Sí</x:v>
      </x:c>
    </x:row>
    <x:row r="2491">
      <x:c r="A2491" t="n">
        <x:v>2491</x:v>
      </x:c>
      <x:c r="B2491" t="str">
        <x:v>VT0011825</x:v>
      </x:c>
      <x:c r="C2491" t="str">
        <x:v>45322</x:v>
      </x:c>
      <x:c r="D2491" s="27" t="n">
        <x:v>45322</x:v>
      </x:c>
      <x:c r="E2491" t="n">
        <x:f>IF(D2491="","",YEAR(D2491))</x:f>
        <x:v>2024</x:v>
      </x:c>
      <x:c r="F2491" t="n">
        <x:f>IF(D2491="","",MONTH(D2491))</x:f>
        <x:v>1</x:v>
      </x:c>
      <x:c r="G2491" t="str">
        <x:f>IF(D2491="","Fecha no disponible",TEXT(D2491,"mmmm"))</x:f>
        <x:v>January</x:v>
      </x:c>
      <x:c r="H2491" t="str">
        <x:f>IF(D2491="","Fecha no disponible",TEXT(D2491,"yyyy-mm"))</x:f>
        <x:v>2024-01</x:v>
      </x:c>
      <x:c r="I2491" t="str">
        <x:f>IF(D2491="","Fecha no disponible","T"&amp;ROUNDUP(MONTH(D2491)/3,0))</x:f>
        <x:v>T1</x:v>
      </x:c>
      <x:c r="J2491" t="str">
        <x:v>T012</x:v>
      </x:c>
      <x:c r="K2491" t="str">
        <x:v>Tienda Cochabamba 4</x:v>
      </x:c>
      <x:c r="L2491" t="str">
        <x:v>Centro</x:v>
      </x:c>
      <x:c r="M2491" t="str">
        <x:v>Cochabamba</x:v>
      </x:c>
      <x:c r="N2491" t="str">
        <x:f>IFERROR(VLOOKUP(M2491,'Mapeos'!$A$4:$B$30,2,FALSE),M2491)</x:f>
        <x:v>Cochabamba</x:v>
      </x:c>
      <x:c r="O2491" t="str">
        <x:v>C00558</x:v>
      </x:c>
      <x:c r="P2491" t="str">
        <x:v>Empresa</x:v>
      </x:c>
      <x:c r="Q2491" t="str">
        <x:v>P0119</x:v>
      </x:c>
      <x:c r="R2491" t="str">
        <x:v>Hogar</x:v>
      </x:c>
      <x:c r="S2491" t="str">
        <x:v>Marca D</x:v>
      </x:c>
      <x:c r="T2491" t="str">
        <x:v>Tienda</x:v>
      </x:c>
      <x:c r="U2491" t="str">
        <x:f>IFERROR(VLOOKUP(T2491,'Mapeos'!$D$4:$E$25,2,FALSE),T2491)</x:f>
        <x:v>Tienda</x:v>
      </x:c>
      <x:c r="V2491" t="str">
        <x:v>V008</x:v>
      </x:c>
      <x:c r="W2491" t="n">
        <x:v>0</x:v>
      </x:c>
      <x:c r="X2491" s="28" t="n">
        <x:v>352.21</x:v>
      </x:c>
      <x:c r="Y2491" s="20" t="n">
        <x:v>0.1</x:v>
      </x:c>
      <x:c r="Z2491" s="20" t="n">
        <x:f>IF(Y2491&gt;1,Y2491/100,Y2491)</x:f>
        <x:v>0.1</x:v>
      </x:c>
      <x:c r="AA2491" s="28" t="n">
        <x:v>226.47</x:v>
      </x:c>
      <x:c r="AB2491" s="28" t="n">
        <x:v>0</x:v>
      </x:c>
      <x:c r="AC2491" s="28" t="str">
        <x:v>BOB</x:v>
      </x:c>
      <x:c r="AD2491" s="28" t="n">
        <x:f>IF(AC2491="USD",AB2491*'Parametros'!$B$4,AB2491)</x:f>
        <x:v>0</x:v>
      </x:c>
      <x:c r="AE2491" s="28" t="n">
        <x:f>W2491*X2491*(1-Z2491)</x:f>
        <x:v>0</x:v>
      </x:c>
      <x:c r="AF2491" s="28" t="n">
        <x:f>W2491*AA2491</x:f>
        <x:v>0</x:v>
      </x:c>
      <x:c r="AG2491" s="28" t="n">
        <x:f>AE2491-AF2491</x:f>
        <x:v>0</x:v>
      </x:c>
      <x:c r="AH2491" s="20" t="str">
        <x:f>IF(AE2491&gt;0,AG2491/AE2491,"")</x:f>
      </x:c>
      <x:c r="AI2491" s="28" t="n">
        <x:v>167379.12</x:v>
      </x:c>
      <x:c r="AJ2491" s="28"/>
      <x:c r="AK2491"/>
      <x:c r="AL2491" t="str">
        <x:v>Cancelado</x:v>
      </x:c>
      <x:c r="AM2491" t="str">
        <x:f>IF(W2491&lt;0,"Devuelto",AL2491)</x:f>
        <x:v>Cancelado</x:v>
      </x:c>
      <x:c r="AN2491" t="str">
        <x:v>Tarjeta</x:v>
      </x:c>
      <x:c r="AO2491" s="29" t="str">
        <x:v>Sin observación</x:v>
      </x:c>
      <x:c r="AP2491" t="str">
        <x:f>IF(D2491="","No","Sí")</x:f>
        <x:v>Sí</x:v>
      </x:c>
    </x:row>
    <x:row r="2492">
      <x:c r="A2492" t="n">
        <x:v>2492</x:v>
      </x:c>
      <x:c r="B2492" t="str">
        <x:v>VT0011830</x:v>
      </x:c>
      <x:c r="C2492" t="str">
        <x:v>45863</x:v>
      </x:c>
      <x:c r="D2492" s="27" t="n">
        <x:v>45863</x:v>
      </x:c>
      <x:c r="E2492" t="n">
        <x:f>IF(D2492="","",YEAR(D2492))</x:f>
        <x:v>2025</x:v>
      </x:c>
      <x:c r="F2492" t="n">
        <x:f>IF(D2492="","",MONTH(D2492))</x:f>
        <x:v>7</x:v>
      </x:c>
      <x:c r="G2492" t="str">
        <x:f>IF(D2492="","Fecha no disponible",TEXT(D2492,"mmmm"))</x:f>
        <x:v>July</x:v>
      </x:c>
      <x:c r="H2492" t="str">
        <x:f>IF(D2492="","Fecha no disponible",TEXT(D2492,"yyyy-mm"))</x:f>
        <x:v>2025-07</x:v>
      </x:c>
      <x:c r="I2492" t="str">
        <x:f>IF(D2492="","Fecha no disponible","T"&amp;ROUNDUP(MONTH(D2492)/3,0))</x:f>
        <x:v>T3</x:v>
      </x:c>
      <x:c r="J2492" t="str">
        <x:v>T003</x:v>
      </x:c>
      <x:c r="K2492" t="str">
        <x:v>Tienda La Paz 3</x:v>
      </x:c>
      <x:c r="L2492" t="str">
        <x:v>Barrio</x:v>
      </x:c>
      <x:c r="M2492" t="str">
        <x:v>La Paz</x:v>
      </x:c>
      <x:c r="N2492" t="str">
        <x:f>IFERROR(VLOOKUP(M2492,'Mapeos'!$A$4:$B$30,2,FALSE),M2492)</x:f>
        <x:v>La Paz</x:v>
      </x:c>
      <x:c r="O2492" t="str">
        <x:v>C01219</x:v>
      </x:c>
      <x:c r="P2492" t="str">
        <x:v>Premium</x:v>
      </x:c>
      <x:c r="Q2492" t="str">
        <x:v>P0072</x:v>
      </x:c>
      <x:c r="R2492" t="str">
        <x:v>Hogar</x:v>
      </x:c>
      <x:c r="S2492" t="str">
        <x:v>Marca C</x:v>
      </x:c>
      <x:c r="T2492" t="str">
        <x:v>Tienda</x:v>
      </x:c>
      <x:c r="U2492" t="str">
        <x:f>IFERROR(VLOOKUP(T2492,'Mapeos'!$D$4:$E$25,2,FALSE),T2492)</x:f>
        <x:v>Tienda</x:v>
      </x:c>
      <x:c r="V2492" t="str">
        <x:v>V013</x:v>
      </x:c>
      <x:c r="W2492" t="n">
        <x:v>0</x:v>
      </x:c>
      <x:c r="X2492" s="28" t="n">
        <x:v>370.31</x:v>
      </x:c>
      <x:c r="Y2492" s="20" t="n">
        <x:v>0.15</x:v>
      </x:c>
      <x:c r="Z2492" s="20" t="n">
        <x:f>IF(Y2492&gt;1,Y2492/100,Y2492)</x:f>
        <x:v>0.15</x:v>
      </x:c>
      <x:c r="AA2492" s="28" t="n">
        <x:v>229.89</x:v>
      </x:c>
      <x:c r="AB2492" s="28" t="n">
        <x:v>0</x:v>
      </x:c>
      <x:c r="AC2492" s="28" t="str">
        <x:v>BOB</x:v>
      </x:c>
      <x:c r="AD2492" s="28" t="n">
        <x:f>IF(AC2492="USD",AB2492*'Parametros'!$B$4,AB2492)</x:f>
        <x:v>0</x:v>
      </x:c>
      <x:c r="AE2492" s="28" t="n">
        <x:f>W2492*X2492*(1-Z2492)</x:f>
        <x:v>0</x:v>
      </x:c>
      <x:c r="AF2492" s="28" t="n">
        <x:f>W2492*AA2492</x:f>
        <x:v>0</x:v>
      </x:c>
      <x:c r="AG2492" s="28" t="n">
        <x:f>AE2492-AF2492</x:f>
        <x:v>0</x:v>
      </x:c>
      <x:c r="AH2492" s="20" t="str">
        <x:f>IF(AE2492&gt;0,AG2492/AE2492,"")</x:f>
      </x:c>
      <x:c r="AI2492" s="28" t="n">
        <x:v>120169.75</x:v>
      </x:c>
      <x:c r="AJ2492" s="28"/>
      <x:c r="AK2492"/>
      <x:c r="AL2492" t="str">
        <x:v>Cancelado</x:v>
      </x:c>
      <x:c r="AM2492" t="str">
        <x:f>IF(W2492&lt;0,"Devuelto",AL2492)</x:f>
        <x:v>Cancelado</x:v>
      </x:c>
      <x:c r="AN2492" t="str">
        <x:v>QR</x:v>
      </x:c>
      <x:c r="AO2492" s="29" t="str">
        <x:v>Sin observación</x:v>
      </x:c>
      <x:c r="AP2492" t="str">
        <x:f>IF(D2492="","No","Sí")</x:f>
        <x:v>Sí</x:v>
      </x:c>
    </x:row>
    <x:row r="2493">
      <x:c r="A2493" t="n">
        <x:v>2493</x:v>
      </x:c>
      <x:c r="B2493" t="str">
        <x:v>VT0011834</x:v>
      </x:c>
      <x:c r="C2493" t="str">
        <x:v>45615</x:v>
      </x:c>
      <x:c r="D2493" s="27" t="n">
        <x:v>45615</x:v>
      </x:c>
      <x:c r="E2493" t="n">
        <x:f>IF(D2493="","",YEAR(D2493))</x:f>
        <x:v>2024</x:v>
      </x:c>
      <x:c r="F2493" t="n">
        <x:f>IF(D2493="","",MONTH(D2493))</x:f>
        <x:v>11</x:v>
      </x:c>
      <x:c r="G2493" t="str">
        <x:f>IF(D2493="","Fecha no disponible",TEXT(D2493,"mmmm"))</x:f>
        <x:v>November</x:v>
      </x:c>
      <x:c r="H2493" t="str">
        <x:f>IF(D2493="","Fecha no disponible",TEXT(D2493,"yyyy-mm"))</x:f>
        <x:v>2024-11</x:v>
      </x:c>
      <x:c r="I2493" t="str">
        <x:f>IF(D2493="","Fecha no disponible","T"&amp;ROUNDUP(MONTH(D2493)/3,0))</x:f>
        <x:v>T4</x:v>
      </x:c>
      <x:c r="J2493" t="str">
        <x:v>T001</x:v>
      </x:c>
      <x:c r="K2493" t="str">
        <x:v>Tienda La Paz 1</x:v>
      </x:c>
      <x:c r="L2493" t="str">
        <x:v>Barrio</x:v>
      </x:c>
      <x:c r="M2493" t="str">
        <x:v>La Paz</x:v>
      </x:c>
      <x:c r="N2493" t="str">
        <x:f>IFERROR(VLOOKUP(M2493,'Mapeos'!$A$4:$B$30,2,FALSE),M2493)</x:f>
        <x:v>La Paz</x:v>
      </x:c>
      <x:c r="O2493" t="str">
        <x:v>C00589</x:v>
      </x:c>
      <x:c r="P2493" t="str">
        <x:v>Masivo</x:v>
      </x:c>
      <x:c r="Q2493" t="str">
        <x:v>P0037</x:v>
      </x:c>
      <x:c r="R2493" t="str">
        <x:v>Alimentos</x:v>
      </x:c>
      <x:c r="S2493" t="str">
        <x:v>Marca B</x:v>
      </x:c>
      <x:c r="T2493" t="str">
        <x:v>Tienda</x:v>
      </x:c>
      <x:c r="U2493" t="str">
        <x:f>IFERROR(VLOOKUP(T2493,'Mapeos'!$D$4:$E$25,2,FALSE),T2493)</x:f>
        <x:v>Tienda</x:v>
      </x:c>
      <x:c r="V2493" t="str">
        <x:v>V017</x:v>
      </x:c>
      <x:c r="W2493" t="n">
        <x:v>1</x:v>
      </x:c>
      <x:c r="X2493" s="28" t="n">
        <x:v>54.89</x:v>
      </x:c>
      <x:c r="Y2493" s="20" t="n">
        <x:v>0</x:v>
      </x:c>
      <x:c r="Z2493" s="20" t="n">
        <x:f>IF(Y2493&gt;1,Y2493/100,Y2493)</x:f>
        <x:v>0</x:v>
      </x:c>
      <x:c r="AA2493" s="28" t="n">
        <x:v>43.63</x:v>
      </x:c>
      <x:c r="AB2493" s="28" t="n">
        <x:v>54.89</x:v>
      </x:c>
      <x:c r="AC2493" s="28" t="str">
        <x:v>BOB</x:v>
      </x:c>
      <x:c r="AD2493" s="28" t="n">
        <x:f>IF(AC2493="USD",AB2493*'Parametros'!$B$4,AB2493)</x:f>
        <x:v>54.89</x:v>
      </x:c>
      <x:c r="AE2493" s="28" t="n">
        <x:f>W2493*X2493*(1-Z2493)</x:f>
        <x:v>54.89</x:v>
      </x:c>
      <x:c r="AF2493" s="28" t="n">
        <x:f>W2493*AA2493</x:f>
        <x:v>43.63</x:v>
      </x:c>
      <x:c r="AG2493" s="28" t="n">
        <x:f>AE2493-AF2493</x:f>
        <x:v>11.259999999999998</x:v>
      </x:c>
      <x:c r="AH2493" s="20" t="n">
        <x:f>IF(AE2493&gt;0,AG2493/AE2493,"")</x:f>
        <x:v>0.20513754782291851</x:v>
      </x:c>
      <x:c r="AI2493" s="28" t="n">
        <x:v>129181.07</x:v>
      </x:c>
      <x:c r="AJ2493" s="28"/>
      <x:c r="AK2493"/>
      <x:c r="AL2493" t="str">
        <x:v>Completado</x:v>
      </x:c>
      <x:c r="AM2493" t="str">
        <x:f>IF(W2493&lt;0,"Devuelto",AL2493)</x:f>
        <x:v>Completado</x:v>
      </x:c>
      <x:c r="AN2493" t="str">
        <x:v>Transferencia</x:v>
      </x:c>
      <x:c r="AO2493" s="29" t="str">
        <x:v>Sin observación</x:v>
      </x:c>
      <x:c r="AP2493" t="str">
        <x:f>IF(D2493="","No","Sí")</x:f>
        <x:v>Sí</x:v>
      </x:c>
    </x:row>
    <x:row r="2494">
      <x:c r="A2494" t="n">
        <x:v>2494</x:v>
      </x:c>
      <x:c r="B2494" t="str">
        <x:v>VT0011839</x:v>
      </x:c>
      <x:c r="C2494" t="str">
        <x:v>45454</x:v>
      </x:c>
      <x:c r="D2494" s="27" t="n">
        <x:v>45454</x:v>
      </x:c>
      <x:c r="E2494" t="n">
        <x:f>IF(D2494="","",YEAR(D2494))</x:f>
        <x:v>2024</x:v>
      </x:c>
      <x:c r="F2494" t="n">
        <x:f>IF(D2494="","",MONTH(D2494))</x:f>
        <x:v>6</x:v>
      </x:c>
      <x:c r="G2494" t="str">
        <x:f>IF(D2494="","Fecha no disponible",TEXT(D2494,"mmmm"))</x:f>
        <x:v>June</x:v>
      </x:c>
      <x:c r="H2494" t="str">
        <x:f>IF(D2494="","Fecha no disponible",TEXT(D2494,"yyyy-mm"))</x:f>
        <x:v>2024-06</x:v>
      </x:c>
      <x:c r="I2494" t="str">
        <x:f>IF(D2494="","Fecha no disponible","T"&amp;ROUNDUP(MONTH(D2494)/3,0))</x:f>
        <x:v>T2</x:v>
      </x:c>
      <x:c r="J2494" t="str">
        <x:v>T010</x:v>
      </x:c>
      <x:c r="K2494" t="str">
        <x:v>Tienda Cochabamba 2</x:v>
      </x:c>
      <x:c r="L2494" t="str">
        <x:v>Barrio</x:v>
      </x:c>
      <x:c r="M2494" t="str">
        <x:v>Cochabamba</x:v>
      </x:c>
      <x:c r="N2494" t="str">
        <x:f>IFERROR(VLOOKUP(M2494,'Mapeos'!$A$4:$B$30,2,FALSE),M2494)</x:f>
        <x:v>Cochabamba</x:v>
      </x:c>
      <x:c r="O2494" t="str">
        <x:v>C00027</x:v>
      </x:c>
      <x:c r="P2494" t="str">
        <x:v>Premium</x:v>
      </x:c>
      <x:c r="Q2494" t="str">
        <x:v>P0115</x:v>
      </x:c>
      <x:c r="R2494" t="str">
        <x:v>Deportes</x:v>
      </x:c>
      <x:c r="S2494" t="str">
        <x:v>Marca C</x:v>
      </x:c>
      <x:c r="T2494" t="str">
        <x:v>Tienda</x:v>
      </x:c>
      <x:c r="U2494" t="str">
        <x:f>IFERROR(VLOOKUP(T2494,'Mapeos'!$D$4:$E$25,2,FALSE),T2494)</x:f>
        <x:v>Tienda</x:v>
      </x:c>
      <x:c r="V2494" t="str">
        <x:v>V035</x:v>
      </x:c>
      <x:c r="W2494" t="n">
        <x:v>1</x:v>
      </x:c>
      <x:c r="X2494" s="28" t="n">
        <x:v>34.41</x:v>
      </x:c>
      <x:c r="Y2494" s="20" t="n">
        <x:v>0</x:v>
      </x:c>
      <x:c r="Z2494" s="20" t="n">
        <x:f>IF(Y2494&gt;1,Y2494/100,Y2494)</x:f>
        <x:v>0</x:v>
      </x:c>
      <x:c r="AA2494" s="28" t="n">
        <x:v>28.84</x:v>
      </x:c>
      <x:c r="AB2494" s="28" t="n">
        <x:v>34.41</x:v>
      </x:c>
      <x:c r="AC2494" s="28" t="str">
        <x:v>BOB</x:v>
      </x:c>
      <x:c r="AD2494" s="28" t="n">
        <x:f>IF(AC2494="USD",AB2494*'Parametros'!$B$4,AB2494)</x:f>
        <x:v>34.41</x:v>
      </x:c>
      <x:c r="AE2494" s="28" t="n">
        <x:f>W2494*X2494*(1-Z2494)</x:f>
        <x:v>34.41</x:v>
      </x:c>
      <x:c r="AF2494" s="28" t="n">
        <x:f>W2494*AA2494</x:f>
        <x:v>28.84</x:v>
      </x:c>
      <x:c r="AG2494" s="28" t="n">
        <x:f>AE2494-AF2494</x:f>
        <x:v>5.569999999999997</x:v>
      </x:c>
      <x:c r="AH2494" s="20" t="n">
        <x:f>IF(AE2494&gt;0,AG2494/AE2494,"")</x:f>
        <x:v>0.1618715489683231</x:v>
      </x:c>
      <x:c r="AI2494" s="28" t="n">
        <x:v>122298.7</x:v>
      </x:c>
      <x:c r="AJ2494" s="28"/>
      <x:c r="AK2494"/>
      <x:c r="AL2494" t="str">
        <x:v>Completado</x:v>
      </x:c>
      <x:c r="AM2494" t="str">
        <x:f>IF(W2494&lt;0,"Devuelto",AL2494)</x:f>
        <x:v>Completado</x:v>
      </x:c>
      <x:c r="AN2494" t="str">
        <x:v>QR</x:v>
      </x:c>
      <x:c r="AO2494" s="29" t="str">
        <x:v>Sin observación</x:v>
      </x:c>
      <x:c r="AP2494" t="str">
        <x:f>IF(D2494="","No","Sí")</x:f>
        <x:v>Sí</x:v>
      </x:c>
    </x:row>
    <x:row r="2495">
      <x:c r="A2495" t="n">
        <x:v>2495</x:v>
      </x:c>
      <x:c r="B2495" t="str">
        <x:v>VT0011844</x:v>
      </x:c>
      <x:c r="C2495" t="str">
        <x:v>45791</x:v>
      </x:c>
      <x:c r="D2495" s="27" t="n">
        <x:v>45791</x:v>
      </x:c>
      <x:c r="E2495" t="n">
        <x:f>IF(D2495="","",YEAR(D2495))</x:f>
        <x:v>2025</x:v>
      </x:c>
      <x:c r="F2495" t="n">
        <x:f>IF(D2495="","",MONTH(D2495))</x:f>
        <x:v>5</x:v>
      </x:c>
      <x:c r="G2495" t="str">
        <x:f>IF(D2495="","Fecha no disponible",TEXT(D2495,"mmmm"))</x:f>
        <x:v>May</x:v>
      </x:c>
      <x:c r="H2495" t="str">
        <x:f>IF(D2495="","Fecha no disponible",TEXT(D2495,"yyyy-mm"))</x:f>
        <x:v>2025-05</x:v>
      </x:c>
      <x:c r="I2495" t="str">
        <x:f>IF(D2495="","Fecha no disponible","T"&amp;ROUNDUP(MONTH(D2495)/3,0))</x:f>
        <x:v>T2</x:v>
      </x:c>
      <x:c r="J2495" t="str">
        <x:v>T017</x:v>
      </x:c>
      <x:c r="K2495" t="str">
        <x:v>Tienda Sucre 1</x:v>
      </x:c>
      <x:c r="L2495" t="str">
        <x:v>Centro</x:v>
      </x:c>
      <x:c r="M2495" t="str">
        <x:v>Sucre</x:v>
      </x:c>
      <x:c r="N2495" t="str">
        <x:f>IFERROR(VLOOKUP(M2495,'Mapeos'!$A$4:$B$30,2,FALSE),M2495)</x:f>
        <x:v>Sucre</x:v>
      </x:c>
      <x:c r="O2495" t="str">
        <x:v>C00520</x:v>
      </x:c>
      <x:c r="P2495" t="str">
        <x:v>Masivo</x:v>
      </x:c>
      <x:c r="Q2495" t="str">
        <x:v>P0011</x:v>
      </x:c>
      <x:c r="R2495" t="str">
        <x:v>Electrónica</x:v>
      </x:c>
      <x:c r="S2495" t="str">
        <x:v>Marca D</x:v>
      </x:c>
      <x:c r="T2495" t="str">
        <x:v>E-commerce</x:v>
      </x:c>
      <x:c r="U2495" t="str">
        <x:f>IFERROR(VLOOKUP(T2495,'Mapeos'!$D$4:$E$25,2,FALSE),T2495)</x:f>
        <x:v>E-commerce</x:v>
      </x:c>
      <x:c r="V2495" t="str">
        <x:v>V014</x:v>
      </x:c>
      <x:c r="W2495" t="n">
        <x:v>15</x:v>
      </x:c>
      <x:c r="X2495" s="28" t="n">
        <x:v>616.29</x:v>
      </x:c>
      <x:c r="Y2495" s="20" t="n">
        <x:v>0.25</x:v>
      </x:c>
      <x:c r="Z2495" s="20" t="n">
        <x:f>IF(Y2495&gt;1,Y2495/100,Y2495)</x:f>
        <x:v>0.25</x:v>
      </x:c>
      <x:c r="AA2495" s="28" t="n">
        <x:v>452.31</x:v>
      </x:c>
      <x:c r="AB2495" s="28" t="n">
        <x:v>6933.26</x:v>
      </x:c>
      <x:c r="AC2495" s="28" t="str">
        <x:v>BOB</x:v>
      </x:c>
      <x:c r="AD2495" s="28" t="n">
        <x:f>IF(AC2495="USD",AB2495*'Parametros'!$B$4,AB2495)</x:f>
        <x:v>6933.26</x:v>
      </x:c>
      <x:c r="AE2495" s="28" t="n">
        <x:f>W2495*X2495*(1-Z2495)</x:f>
        <x:v>6933.262499999999</x:v>
      </x:c>
      <x:c r="AF2495" s="28" t="n">
        <x:f>W2495*AA2495</x:f>
        <x:v>6784.65</x:v>
      </x:c>
      <x:c r="AG2495" s="28" t="n">
        <x:f>AE2495-AF2495</x:f>
        <x:v>148.61249999999927</x:v>
      </x:c>
      <x:c r="AH2495" s="20" t="n">
        <x:f>IF(AE2495&gt;0,AG2495/AE2495,"")</x:f>
        <x:v>0.02143471417676733</x:v>
      </x:c>
      <x:c r="AI2495" s="28" t="n">
        <x:v>82474.16</x:v>
      </x:c>
      <x:c r="AJ2495" s="28"/>
      <x:c r="AK2495"/>
      <x:c r="AL2495" t="str">
        <x:v>Completado</x:v>
      </x:c>
      <x:c r="AM2495" t="str">
        <x:f>IF(W2495&lt;0,"Devuelto",AL2495)</x:f>
        <x:v>Completado</x:v>
      </x:c>
      <x:c r="AN2495" t="str">
        <x:v>Tarjeta</x:v>
      </x:c>
      <x:c r="AO2495" s="29" t="str">
        <x:v>Sin observación</x:v>
      </x:c>
      <x:c r="AP2495" t="str">
        <x:f>IF(D2495="","No","Sí")</x:f>
        <x:v>Sí</x:v>
      </x:c>
    </x:row>
    <x:row r="2496">
      <x:c r="A2496" t="n">
        <x:v>2496</x:v>
      </x:c>
      <x:c r="B2496" t="str">
        <x:v>VT0011849</x:v>
      </x:c>
      <x:c r="C2496" t="str">
        <x:v>46203</x:v>
      </x:c>
      <x:c r="D2496" s="27" t="n">
        <x:v>46203</x:v>
      </x:c>
      <x:c r="E2496" t="n">
        <x:f>IF(D2496="","",YEAR(D2496))</x:f>
        <x:v>2026</x:v>
      </x:c>
      <x:c r="F2496" t="n">
        <x:f>IF(D2496="","",MONTH(D2496))</x:f>
        <x:v>6</x:v>
      </x:c>
      <x:c r="G2496" t="str">
        <x:f>IF(D2496="","Fecha no disponible",TEXT(D2496,"mmmm"))</x:f>
        <x:v>June</x:v>
      </x:c>
      <x:c r="H2496" t="str">
        <x:f>IF(D2496="","Fecha no disponible",TEXT(D2496,"yyyy-mm"))</x:f>
        <x:v>2026-06</x:v>
      </x:c>
      <x:c r="I2496" t="str">
        <x:f>IF(D2496="","Fecha no disponible","T"&amp;ROUNDUP(MONTH(D2496)/3,0))</x:f>
        <x:v>T2</x:v>
      </x:c>
      <x:c r="J2496" t="str">
        <x:v>T006</x:v>
      </x:c>
      <x:c r="K2496" t="str">
        <x:v>Tienda Santa Cruz 2</x:v>
      </x:c>
      <x:c r="L2496" t="str">
        <x:v>Mall</x:v>
      </x:c>
      <x:c r="M2496" t="str">
        <x:v>Santa Cruz</x:v>
      </x:c>
      <x:c r="N2496" t="str">
        <x:f>IFERROR(VLOOKUP(M2496,'Mapeos'!$A$4:$B$30,2,FALSE),M2496)</x:f>
        <x:v>Santa Cruz</x:v>
      </x:c>
      <x:c r="O2496" t="str">
        <x:v>C00092</x:v>
      </x:c>
      <x:c r="P2496" t="str">
        <x:v>Premium</x:v>
      </x:c>
      <x:c r="Q2496" t="str">
        <x:v>P0062</x:v>
      </x:c>
      <x:c r="R2496" t="str">
        <x:v>Hogar</x:v>
      </x:c>
      <x:c r="S2496" t="str">
        <x:v>Marca B</x:v>
      </x:c>
      <x:c r="T2496" t="str">
        <x:v>Tienda</x:v>
      </x:c>
      <x:c r="U2496" t="str">
        <x:f>IFERROR(VLOOKUP(T2496,'Mapeos'!$D$4:$E$25,2,FALSE),T2496)</x:f>
        <x:v>Tienda</x:v>
      </x:c>
      <x:c r="V2496" t="str">
        <x:v>V016</x:v>
      </x:c>
      <x:c r="W2496" t="n">
        <x:v>6</x:v>
      </x:c>
      <x:c r="X2496" s="28" t="n">
        <x:v>264.68</x:v>
      </x:c>
      <x:c r="Y2496" s="20" t="n">
        <x:v>0.05</x:v>
      </x:c>
      <x:c r="Z2496" s="20" t="n">
        <x:f>IF(Y2496&gt;1,Y2496/100,Y2496)</x:f>
        <x:v>0.05</x:v>
      </x:c>
      <x:c r="AA2496" s="28" t="n">
        <x:v>186.69</x:v>
      </x:c>
      <x:c r="AB2496" s="28" t="n">
        <x:v>1508.68</x:v>
      </x:c>
      <x:c r="AC2496" s="28" t="str">
        <x:v>BOB</x:v>
      </x:c>
      <x:c r="AD2496" s="28" t="n">
        <x:f>IF(AC2496="USD",AB2496*'Parametros'!$B$4,AB2496)</x:f>
        <x:v>1508.68</x:v>
      </x:c>
      <x:c r="AE2496" s="28" t="n">
        <x:f>W2496*X2496*(1-Z2496)</x:f>
        <x:v>1508.676</x:v>
      </x:c>
      <x:c r="AF2496" s="28" t="n">
        <x:f>W2496*AA2496</x:f>
        <x:v>1120.1399999999999</x:v>
      </x:c>
      <x:c r="AG2496" s="28" t="n">
        <x:f>AE2496-AF2496</x:f>
        <x:v>388.53600000000006</x:v>
      </x:c>
      <x:c r="AH2496" s="20" t="n">
        <x:f>IF(AE2496&gt;0,AG2496/AE2496,"")</x:f>
        <x:v>0.2575344209094597</x:v>
      </x:c>
      <x:c r="AI2496" s="28" t="n">
        <x:v>149211.6</x:v>
      </x:c>
      <x:c r="AJ2496" s="28"/>
      <x:c r="AK2496"/>
      <x:c r="AL2496" t="str">
        <x:v>Completado</x:v>
      </x:c>
      <x:c r="AM2496" t="str">
        <x:f>IF(W2496&lt;0,"Devuelto",AL2496)</x:f>
        <x:v>Completado</x:v>
      </x:c>
      <x:c r="AN2496" t="str">
        <x:v>Efectivo</x:v>
      </x:c>
      <x:c r="AO2496" s="29" t="str">
        <x:v>Sin observación</x:v>
      </x:c>
      <x:c r="AP2496" t="str">
        <x:f>IF(D2496="","No","Sí")</x:f>
        <x:v>Sí</x:v>
      </x:c>
    </x:row>
    <x:row r="2497">
      <x:c r="A2497" t="n">
        <x:v>2497</x:v>
      </x:c>
      <x:c r="B2497" t="str">
        <x:v>VT0011853</x:v>
      </x:c>
      <x:c r="C2497" t="str">
        <x:v>45632</x:v>
      </x:c>
      <x:c r="D2497" s="27" t="n">
        <x:v>45632</x:v>
      </x:c>
      <x:c r="E2497" t="n">
        <x:f>IF(D2497="","",YEAR(D2497))</x:f>
        <x:v>2024</x:v>
      </x:c>
      <x:c r="F2497" t="n">
        <x:f>IF(D2497="","",MONTH(D2497))</x:f>
        <x:v>12</x:v>
      </x:c>
      <x:c r="G2497" t="str">
        <x:f>IF(D2497="","Fecha no disponible",TEXT(D2497,"mmmm"))</x:f>
        <x:v>December</x:v>
      </x:c>
      <x:c r="H2497" t="str">
        <x:f>IF(D2497="","Fecha no disponible",TEXT(D2497,"yyyy-mm"))</x:f>
        <x:v>2024-12</x:v>
      </x:c>
      <x:c r="I2497" t="str">
        <x:f>IF(D2497="","Fecha no disponible","T"&amp;ROUNDUP(MONTH(D2497)/3,0))</x:f>
        <x:v>T4</x:v>
      </x:c>
      <x:c r="J2497" t="str">
        <x:v>T015</x:v>
      </x:c>
      <x:c r="K2497" t="str">
        <x:v>Tienda Potosí 3</x:v>
      </x:c>
      <x:c r="L2497" t="str">
        <x:v>Mall</x:v>
      </x:c>
      <x:c r="M2497" t="str">
        <x:v>Potosí</x:v>
      </x:c>
      <x:c r="N2497" t="str">
        <x:f>IFERROR(VLOOKUP(M2497,'Mapeos'!$A$4:$B$30,2,FALSE),M2497)</x:f>
        <x:v>Potosí</x:v>
      </x:c>
      <x:c r="O2497" t="str">
        <x:v>C01726</x:v>
      </x:c>
      <x:c r="P2497" t="str">
        <x:v>Frecuente</x:v>
      </x:c>
      <x:c r="Q2497" t="str">
        <x:v>P0136</x:v>
      </x:c>
      <x:c r="R2497" t="str">
        <x:v>Hogar</x:v>
      </x:c>
      <x:c r="S2497" t="str">
        <x:v>Marca C</x:v>
      </x:c>
      <x:c r="T2497" t="str">
        <x:v>Tienda</x:v>
      </x:c>
      <x:c r="U2497" t="str">
        <x:f>IFERROR(VLOOKUP(T2497,'Mapeos'!$D$4:$E$25,2,FALSE),T2497)</x:f>
        <x:v>Tienda</x:v>
      </x:c>
      <x:c r="V2497" t="str">
        <x:v>V013</x:v>
      </x:c>
      <x:c r="W2497" t="n">
        <x:v>2</x:v>
      </x:c>
      <x:c r="X2497" s="28" t="n">
        <x:v>176.17</x:v>
      </x:c>
      <x:c r="Y2497" s="20" t="n">
        <x:v>0</x:v>
      </x:c>
      <x:c r="Z2497" s="20" t="n">
        <x:f>IF(Y2497&gt;1,Y2497/100,Y2497)</x:f>
        <x:v>0</x:v>
      </x:c>
      <x:c r="AA2497" s="28" t="n">
        <x:v>140.91</x:v>
      </x:c>
      <x:c r="AB2497" s="28" t="n">
        <x:v>352.34</x:v>
      </x:c>
      <x:c r="AC2497" s="28" t="str">
        <x:v>BOB</x:v>
      </x:c>
      <x:c r="AD2497" s="28" t="n">
        <x:f>IF(AC2497="USD",AB2497*'Parametros'!$B$4,AB2497)</x:f>
        <x:v>352.34</x:v>
      </x:c>
      <x:c r="AE2497" s="28" t="n">
        <x:f>W2497*X2497*(1-Z2497)</x:f>
        <x:v>352.34</x:v>
      </x:c>
      <x:c r="AF2497" s="28" t="n">
        <x:f>W2497*AA2497</x:f>
        <x:v>281.82</x:v>
      </x:c>
      <x:c r="AG2497" s="28" t="n">
        <x:f>AE2497-AF2497</x:f>
        <x:v>70.51999999999998</x:v>
      </x:c>
      <x:c r="AH2497" s="20" t="n">
        <x:f>IF(AE2497&gt;0,AG2497/AE2497,"")</x:f>
        <x:v>0.2001475847193052</x:v>
      </x:c>
      <x:c r="AI2497" s="28" t="n">
        <x:v>188024.64</x:v>
      </x:c>
      <x:c r="AJ2497" s="28"/>
      <x:c r="AK2497"/>
      <x:c r="AL2497" t="str">
        <x:v>Completado</x:v>
      </x:c>
      <x:c r="AM2497" t="str">
        <x:f>IF(W2497&lt;0,"Devuelto",AL2497)</x:f>
        <x:v>Completado</x:v>
      </x:c>
      <x:c r="AN2497" t="str">
        <x:v>Transferencia</x:v>
      </x:c>
      <x:c r="AO2497" s="29" t="str">
        <x:v>Sin observación</x:v>
      </x:c>
      <x:c r="AP2497" t="str">
        <x:f>IF(D2497="","No","Sí")</x:f>
        <x:v>Sí</x:v>
      </x:c>
    </x:row>
    <x:row r="2498">
      <x:c r="A2498" t="n">
        <x:v>2498</x:v>
      </x:c>
      <x:c r="B2498" t="str">
        <x:v>VT0011858</x:v>
      </x:c>
      <x:c r="C2498" t="str">
        <x:v>45829</x:v>
      </x:c>
      <x:c r="D2498" s="27" t="n">
        <x:v>45829</x:v>
      </x:c>
      <x:c r="E2498" t="n">
        <x:f>IF(D2498="","",YEAR(D2498))</x:f>
        <x:v>2025</x:v>
      </x:c>
      <x:c r="F2498" t="n">
        <x:f>IF(D2498="","",MONTH(D2498))</x:f>
        <x:v>6</x:v>
      </x:c>
      <x:c r="G2498" t="str">
        <x:f>IF(D2498="","Fecha no disponible",TEXT(D2498,"mmmm"))</x:f>
        <x:v>June</x:v>
      </x:c>
      <x:c r="H2498" t="str">
        <x:f>IF(D2498="","Fecha no disponible",TEXT(D2498,"yyyy-mm"))</x:f>
        <x:v>2025-06</x:v>
      </x:c>
      <x:c r="I2498" t="str">
        <x:f>IF(D2498="","Fecha no disponible","T"&amp;ROUNDUP(MONTH(D2498)/3,0))</x:f>
        <x:v>T2</x:v>
      </x:c>
      <x:c r="J2498" t="str">
        <x:v>T001</x:v>
      </x:c>
      <x:c r="K2498" t="str">
        <x:v>Tienda La Paz 1</x:v>
      </x:c>
      <x:c r="L2498" t="str">
        <x:v>Barrio</x:v>
      </x:c>
      <x:c r="M2498" t="str">
        <x:v>La Paz</x:v>
      </x:c>
      <x:c r="N2498" t="str">
        <x:f>IFERROR(VLOOKUP(M2498,'Mapeos'!$A$4:$B$30,2,FALSE),M2498)</x:f>
        <x:v>La Paz</x:v>
      </x:c>
      <x:c r="O2498" t="str">
        <x:v>C00064</x:v>
      </x:c>
      <x:c r="P2498" t="str">
        <x:v>Masivo</x:v>
      </x:c>
      <x:c r="Q2498" t="str">
        <x:v>P0139</x:v>
      </x:c>
      <x:c r="R2498" t="str">
        <x:v>Hogar</x:v>
      </x:c>
      <x:c r="S2498" t="str">
        <x:v>Marca D</x:v>
      </x:c>
      <x:c r="T2498" t="str">
        <x:v>Tienda</x:v>
      </x:c>
      <x:c r="U2498" t="str">
        <x:f>IFERROR(VLOOKUP(T2498,'Mapeos'!$D$4:$E$25,2,FALSE),T2498)</x:f>
        <x:v>Tienda</x:v>
      </x:c>
      <x:c r="V2498" t="str">
        <x:v>V005</x:v>
      </x:c>
      <x:c r="W2498" t="n">
        <x:v>1</x:v>
      </x:c>
      <x:c r="X2498" s="28" t="n">
        <x:v>279.12</x:v>
      </x:c>
      <x:c r="Y2498" s="20" t="n">
        <x:v>0.05</x:v>
      </x:c>
      <x:c r="Z2498" s="20" t="n">
        <x:f>IF(Y2498&gt;1,Y2498/100,Y2498)</x:f>
        <x:v>0.05</x:v>
      </x:c>
      <x:c r="AA2498" s="28" t="n">
        <x:v>182.66</x:v>
      </x:c>
      <x:c r="AB2498" s="28" t="n">
        <x:v>265.16</x:v>
      </x:c>
      <x:c r="AC2498" s="28" t="str">
        <x:v>BOB</x:v>
      </x:c>
      <x:c r="AD2498" s="28" t="n">
        <x:f>IF(AC2498="USD",AB2498*'Parametros'!$B$4,AB2498)</x:f>
        <x:v>265.16</x:v>
      </x:c>
      <x:c r="AE2498" s="28" t="n">
        <x:f>W2498*X2498*(1-Z2498)</x:f>
        <x:v>265.164</x:v>
      </x:c>
      <x:c r="AF2498" s="28" t="n">
        <x:f>W2498*AA2498</x:f>
        <x:v>182.66</x:v>
      </x:c>
      <x:c r="AG2498" s="28" t="n">
        <x:f>AE2498-AF2498</x:f>
        <x:v>82.50399999999999</x:v>
      </x:c>
      <x:c r="AH2498" s="20" t="n">
        <x:f>IF(AE2498&gt;0,AG2498/AE2498,"")</x:f>
        <x:v>0.31114329245297245</x:v>
      </x:c>
      <x:c r="AI2498" s="28" t="n">
        <x:v>139371.69</x:v>
      </x:c>
      <x:c r="AJ2498" s="28"/>
      <x:c r="AK2498"/>
      <x:c r="AL2498" t="str">
        <x:v>Completado</x:v>
      </x:c>
      <x:c r="AM2498" t="str">
        <x:f>IF(W2498&lt;0,"Devuelto",AL2498)</x:f>
        <x:v>Completado</x:v>
      </x:c>
      <x:c r="AN2498" t="str">
        <x:v>Tarjeta</x:v>
      </x:c>
      <x:c r="AO2498" s="29" t="str">
        <x:v>Sin observación</x:v>
      </x:c>
      <x:c r="AP2498" t="str">
        <x:f>IF(D2498="","No","Sí")</x:f>
        <x:v>Sí</x:v>
      </x:c>
    </x:row>
    <x:row r="2499">
      <x:c r="A2499" t="n">
        <x:v>2499</x:v>
      </x:c>
      <x:c r="B2499" t="str">
        <x:v>VT0011863</x:v>
      </x:c>
      <x:c r="C2499" t="str">
        <x:v>46169</x:v>
      </x:c>
      <x:c r="D2499" s="27" t="n">
        <x:v>46169</x:v>
      </x:c>
      <x:c r="E2499" t="n">
        <x:f>IF(D2499="","",YEAR(D2499))</x:f>
        <x:v>2026</x:v>
      </x:c>
      <x:c r="F2499" t="n">
        <x:f>IF(D2499="","",MONTH(D2499))</x:f>
        <x:v>5</x:v>
      </x:c>
      <x:c r="G2499" t="str">
        <x:f>IF(D2499="","Fecha no disponible",TEXT(D2499,"mmmm"))</x:f>
        <x:v>May</x:v>
      </x:c>
      <x:c r="H2499" t="str">
        <x:f>IF(D2499="","Fecha no disponible",TEXT(D2499,"yyyy-mm"))</x:f>
        <x:v>2026-05</x:v>
      </x:c>
      <x:c r="I2499" t="str">
        <x:f>IF(D2499="","Fecha no disponible","T"&amp;ROUNDUP(MONTH(D2499)/3,0))</x:f>
        <x:v>T2</x:v>
      </x:c>
      <x:c r="J2499" t="str">
        <x:v>T001</x:v>
      </x:c>
      <x:c r="K2499" t="str">
        <x:v>Tienda La Paz 1</x:v>
      </x:c>
      <x:c r="L2499" t="str">
        <x:v>Barrio</x:v>
      </x:c>
      <x:c r="M2499" t="str">
        <x:v>La Paz</x:v>
      </x:c>
      <x:c r="N2499" t="str">
        <x:f>IFERROR(VLOOKUP(M2499,'Mapeos'!$A$4:$B$30,2,FALSE),M2499)</x:f>
        <x:v>La Paz</x:v>
      </x:c>
      <x:c r="O2499" t="str">
        <x:v>C00837</x:v>
      </x:c>
      <x:c r="P2499" t="str">
        <x:v>Frecuente</x:v>
      </x:c>
      <x:c r="Q2499" t="str">
        <x:v>P0010</x:v>
      </x:c>
      <x:c r="R2499" t="str">
        <x:v>Deportes</x:v>
      </x:c>
      <x:c r="S2499" t="str">
        <x:v>Marca A</x:v>
      </x:c>
      <x:c r="T2499" t="str">
        <x:v>Tienda</x:v>
      </x:c>
      <x:c r="U2499" t="str">
        <x:f>IFERROR(VLOOKUP(T2499,'Mapeos'!$D$4:$E$25,2,FALSE),T2499)</x:f>
        <x:v>Tienda</x:v>
      </x:c>
      <x:c r="V2499" t="str">
        <x:v>V020</x:v>
      </x:c>
      <x:c r="W2499" t="n">
        <x:v>6</x:v>
      </x:c>
      <x:c r="X2499" s="28" t="n">
        <x:v>127.82</x:v>
      </x:c>
      <x:c r="Y2499" s="20" t="n">
        <x:v>0.2</x:v>
      </x:c>
      <x:c r="Z2499" s="20" t="n">
        <x:f>IF(Y2499&gt;1,Y2499/100,Y2499)</x:f>
        <x:v>0.2</x:v>
      </x:c>
      <x:c r="AA2499" s="28" t="n">
        <x:v>89.38</x:v>
      </x:c>
      <x:c r="AB2499" s="28" t="n">
        <x:v>613.54</x:v>
      </x:c>
      <x:c r="AC2499" s="28" t="str">
        <x:v>BOB</x:v>
      </x:c>
      <x:c r="AD2499" s="28" t="n">
        <x:f>IF(AC2499="USD",AB2499*'Parametros'!$B$4,AB2499)</x:f>
        <x:v>613.54</x:v>
      </x:c>
      <x:c r="AE2499" s="28" t="n">
        <x:f>W2499*X2499*(1-Z2499)</x:f>
        <x:v>613.536</x:v>
      </x:c>
      <x:c r="AF2499" s="28" t="n">
        <x:f>W2499*AA2499</x:f>
        <x:v>536.28</x:v>
      </x:c>
      <x:c r="AG2499" s="28" t="n">
        <x:f>AE2499-AF2499</x:f>
        <x:v>77.25599999999997</x:v>
      </x:c>
      <x:c r="AH2499" s="20" t="n">
        <x:f>IF(AE2499&gt;0,AG2499/AE2499,"")</x:f>
        <x:v>0.1259192614614301</x:v>
      </x:c>
      <x:c r="AI2499" s="28" t="n">
        <x:v>201880.77</x:v>
      </x:c>
      <x:c r="AJ2499" s="28"/>
      <x:c r="AK2499"/>
      <x:c r="AL2499" t="str">
        <x:v>Completado</x:v>
      </x:c>
      <x:c r="AM2499" t="str">
        <x:f>IF(W2499&lt;0,"Devuelto",AL2499)</x:f>
        <x:v>Completado</x:v>
      </x:c>
      <x:c r="AN2499" t="str">
        <x:v>QR</x:v>
      </x:c>
      <x:c r="AO2499" s="29" t="str">
        <x:v>Sin observación</x:v>
      </x:c>
      <x:c r="AP2499" t="str">
        <x:f>IF(D2499="","No","Sí")</x:f>
        <x:v>Sí</x:v>
      </x:c>
    </x:row>
    <x:row r="2500">
      <x:c r="A2500" t="n">
        <x:v>2500</x:v>
      </x:c>
      <x:c r="B2500" t="str">
        <x:v>VT0011868</x:v>
      </x:c>
      <x:c r="C2500" t="str">
        <x:v>45499</x:v>
      </x:c>
      <x:c r="D2500" s="27" t="n">
        <x:v>45499</x:v>
      </x:c>
      <x:c r="E2500" t="n">
        <x:f>IF(D2500="","",YEAR(D2500))</x:f>
        <x:v>2024</x:v>
      </x:c>
      <x:c r="F2500" t="n">
        <x:f>IF(D2500="","",MONTH(D2500))</x:f>
        <x:v>7</x:v>
      </x:c>
      <x:c r="G2500" t="str">
        <x:f>IF(D2500="","Fecha no disponible",TEXT(D2500,"mmmm"))</x:f>
        <x:v>July</x:v>
      </x:c>
      <x:c r="H2500" t="str">
        <x:f>IF(D2500="","Fecha no disponible",TEXT(D2500,"yyyy-mm"))</x:f>
        <x:v>2024-07</x:v>
      </x:c>
      <x:c r="I2500" t="str">
        <x:f>IF(D2500="","Fecha no disponible","T"&amp;ROUNDUP(MONTH(D2500)/3,0))</x:f>
        <x:v>T3</x:v>
      </x:c>
      <x:c r="J2500" t="str">
        <x:v>T019</x:v>
      </x:c>
      <x:c r="K2500" t="str">
        <x:v>Tienda Sucre 3</x:v>
      </x:c>
      <x:c r="L2500" t="str">
        <x:v>Centro</x:v>
      </x:c>
      <x:c r="M2500" t="str">
        <x:v>Sucre</x:v>
      </x:c>
      <x:c r="N2500" t="str">
        <x:f>IFERROR(VLOOKUP(M2500,'Mapeos'!$A$4:$B$30,2,FALSE),M2500)</x:f>
        <x:v>Sucre</x:v>
      </x:c>
      <x:c r="O2500" t="str">
        <x:v>C00250</x:v>
      </x:c>
      <x:c r="P2500" t="str">
        <x:v>Frecuente</x:v>
      </x:c>
      <x:c r="Q2500" t="str">
        <x:v>P0080</x:v>
      </x:c>
      <x:c r="R2500" t="str">
        <x:v>Deportes</x:v>
      </x:c>
      <x:c r="S2500" t="str">
        <x:v>Marca C</x:v>
      </x:c>
      <x:c r="T2500" t="str">
        <x:v>Tienda</x:v>
      </x:c>
      <x:c r="U2500" t="str">
        <x:f>IFERROR(VLOOKUP(T2500,'Mapeos'!$D$4:$E$25,2,FALSE),T2500)</x:f>
        <x:v>Tienda</x:v>
      </x:c>
      <x:c r="V2500" t="str">
        <x:v>V032</x:v>
      </x:c>
      <x:c r="W2500" t="n">
        <x:v>-3</x:v>
      </x:c>
      <x:c r="X2500" s="28" t="n">
        <x:v>128.19</x:v>
      </x:c>
      <x:c r="Y2500" s="20" t="n">
        <x:v>0.15</x:v>
      </x:c>
      <x:c r="Z2500" s="20" t="n">
        <x:f>IF(Y2500&gt;1,Y2500/100,Y2500)</x:f>
        <x:v>0.15</x:v>
      </x:c>
      <x:c r="AA2500" s="28" t="n">
        <x:v>102.78</x:v>
      </x:c>
      <x:c r="AB2500" s="28" t="n">
        <x:v>-326.88</x:v>
      </x:c>
      <x:c r="AC2500" s="28" t="str">
        <x:v>BOB</x:v>
      </x:c>
      <x:c r="AD2500" s="28" t="n">
        <x:f>IF(AC2500="USD",AB2500*'Parametros'!$B$4,AB2500)</x:f>
        <x:v>-326.88</x:v>
      </x:c>
      <x:c r="AE2500" s="28" t="n">
        <x:f>W2500*X2500*(1-Z2500)</x:f>
        <x:v>-326.8845</x:v>
      </x:c>
      <x:c r="AF2500" s="28" t="n">
        <x:f>W2500*AA2500</x:f>
        <x:v>-308.34000000000003</x:v>
      </x:c>
      <x:c r="AG2500" s="28" t="n">
        <x:f>AE2500-AF2500</x:f>
        <x:v>-18.54449999999997</x:v>
      </x:c>
      <x:c r="AH2500" s="20" t="str">
        <x:f>IF(AE2500&gt;0,AG2500/AE2500,"")</x:f>
      </x:c>
      <x:c r="AI2500" s="28" t="n">
        <x:v>121762.23</x:v>
      </x:c>
      <x:c r="AJ2500" s="28"/>
      <x:c r="AK2500"/>
      <x:c r="AL2500" t="str">
        <x:v>Devuelto</x:v>
      </x:c>
      <x:c r="AM2500" t="str">
        <x:f>IF(W2500&lt;0,"Devuelto",AL2500)</x:f>
        <x:v>Devuelto</x:v>
      </x:c>
      <x:c r="AN2500" t="str">
        <x:v>QR</x:v>
      </x:c>
      <x:c r="AO2500" s="29" t="str">
        <x:v>Sin observación</x:v>
      </x:c>
      <x:c r="AP2500" t="str">
        <x:f>IF(D2500="","No","Sí")</x:f>
        <x:v>Sí</x:v>
      </x:c>
    </x:row>
    <x:row r="2501">
      <x:c r="A2501" t="n">
        <x:v>2501</x:v>
      </x:c>
      <x:c r="B2501" t="str">
        <x:v>VT0011872</x:v>
      </x:c>
      <x:c r="C2501" t="str">
        <x:v>45758</x:v>
      </x:c>
      <x:c r="D2501" s="27" t="n">
        <x:v>45758</x:v>
      </x:c>
      <x:c r="E2501" t="n">
        <x:f>IF(D2501="","",YEAR(D2501))</x:f>
        <x:v>2025</x:v>
      </x:c>
      <x:c r="F2501" t="n">
        <x:f>IF(D2501="","",MONTH(D2501))</x:f>
        <x:v>4</x:v>
      </x:c>
      <x:c r="G2501" t="str">
        <x:f>IF(D2501="","Fecha no disponible",TEXT(D2501,"mmmm"))</x:f>
        <x:v>April</x:v>
      </x:c>
      <x:c r="H2501" t="str">
        <x:f>IF(D2501="","Fecha no disponible",TEXT(D2501,"yyyy-mm"))</x:f>
        <x:v>2025-04</x:v>
      </x:c>
      <x:c r="I2501" t="str">
        <x:f>IF(D2501="","Fecha no disponible","T"&amp;ROUNDUP(MONTH(D2501)/3,0))</x:f>
        <x:v>T2</x:v>
      </x:c>
      <x:c r="J2501" t="str">
        <x:v>T001</x:v>
      </x:c>
      <x:c r="K2501" t="str">
        <x:v>Tienda La Paz 1</x:v>
      </x:c>
      <x:c r="L2501" t="str">
        <x:v>Barrio</x:v>
      </x:c>
      <x:c r="M2501" t="str">
        <x:v>La Paz</x:v>
      </x:c>
      <x:c r="N2501" t="str">
        <x:f>IFERROR(VLOOKUP(M2501,'Mapeos'!$A$4:$B$30,2,FALSE),M2501)</x:f>
        <x:v>La Paz</x:v>
      </x:c>
      <x:c r="O2501" t="str">
        <x:v>C00589</x:v>
      </x:c>
      <x:c r="P2501" t="str">
        <x:v>No identificado</x:v>
      </x:c>
      <x:c r="Q2501" t="str">
        <x:v>P0079</x:v>
      </x:c>
      <x:c r="R2501" t="str">
        <x:v>Electrónica</x:v>
      </x:c>
      <x:c r="S2501" t="str">
        <x:v>Marca B</x:v>
      </x:c>
      <x:c r="T2501" t="str">
        <x:v>Tienda</x:v>
      </x:c>
      <x:c r="U2501" t="str">
        <x:f>IFERROR(VLOOKUP(T2501,'Mapeos'!$D$4:$E$25,2,FALSE),T2501)</x:f>
        <x:v>Tienda</x:v>
      </x:c>
      <x:c r="V2501" t="str">
        <x:v>V040</x:v>
      </x:c>
      <x:c r="W2501" t="n">
        <x:v>2</x:v>
      </x:c>
      <x:c r="X2501" s="28" t="n">
        <x:v>597.22</x:v>
      </x:c>
      <x:c r="Y2501" s="20" t="n">
        <x:v>0.2</x:v>
      </x:c>
      <x:c r="Z2501" s="20" t="n">
        <x:f>IF(Y2501&gt;1,Y2501/100,Y2501)</x:f>
        <x:v>0.2</x:v>
      </x:c>
      <x:c r="AA2501" s="28" t="n">
        <x:v>426.8</x:v>
      </x:c>
      <x:c r="AB2501" s="28" t="n">
        <x:v>955.55</x:v>
      </x:c>
      <x:c r="AC2501" s="28" t="str">
        <x:v>BOB</x:v>
      </x:c>
      <x:c r="AD2501" s="28" t="n">
        <x:f>IF(AC2501="USD",AB2501*'Parametros'!$B$4,AB2501)</x:f>
        <x:v>955.55</x:v>
      </x:c>
      <x:c r="AE2501" s="28" t="n">
        <x:f>W2501*X2501*(1-Z2501)</x:f>
        <x:v>955.5520000000001</x:v>
      </x:c>
      <x:c r="AF2501" s="28" t="n">
        <x:f>W2501*AA2501</x:f>
        <x:v>853.6</x:v>
      </x:c>
      <x:c r="AG2501" s="28" t="n">
        <x:f>AE2501-AF2501</x:f>
        <x:v>101.95200000000011</x:v>
      </x:c>
      <x:c r="AH2501" s="20" t="n">
        <x:f>IF(AE2501&gt;0,AG2501/AE2501,"")</x:f>
        <x:v>0.10669435049060658</x:v>
      </x:c>
      <x:c r="AI2501" s="28" t="n">
        <x:v>201910.6</x:v>
      </x:c>
      <x:c r="AJ2501" s="28"/>
      <x:c r="AK2501"/>
      <x:c r="AL2501" t="str">
        <x:v>Completado</x:v>
      </x:c>
      <x:c r="AM2501" t="str">
        <x:f>IF(W2501&lt;0,"Devuelto",AL2501)</x:f>
        <x:v>Completado</x:v>
      </x:c>
      <x:c r="AN2501" t="str">
        <x:v>Transferencia</x:v>
      </x:c>
      <x:c r="AO2501" s="29" t="str">
        <x:v>Segmento no identificado</x:v>
      </x:c>
      <x:c r="AP2501" t="str">
        <x:f>IF(D2501="","No","Sí")</x:f>
        <x:v>Sí</x:v>
      </x:c>
    </x:row>
    <x:row r="2502">
      <x:c r="A2502" t="n">
        <x:v>2502</x:v>
      </x:c>
      <x:c r="B2502" t="str">
        <x:v>VT0011877</x:v>
      </x:c>
      <x:c r="C2502" t="str">
        <x:v>45631</x:v>
      </x:c>
      <x:c r="D2502" s="27" t="n">
        <x:v>45631</x:v>
      </x:c>
      <x:c r="E2502" t="n">
        <x:f>IF(D2502="","",YEAR(D2502))</x:f>
        <x:v>2024</x:v>
      </x:c>
      <x:c r="F2502" t="n">
        <x:f>IF(D2502="","",MONTH(D2502))</x:f>
        <x:v>12</x:v>
      </x:c>
      <x:c r="G2502" t="str">
        <x:f>IF(D2502="","Fecha no disponible",TEXT(D2502,"mmmm"))</x:f>
        <x:v>December</x:v>
      </x:c>
      <x:c r="H2502" t="str">
        <x:f>IF(D2502="","Fecha no disponible",TEXT(D2502,"yyyy-mm"))</x:f>
        <x:v>2024-12</x:v>
      </x:c>
      <x:c r="I2502" t="str">
        <x:f>IF(D2502="","Fecha no disponible","T"&amp;ROUNDUP(MONTH(D2502)/3,0))</x:f>
        <x:v>T4</x:v>
      </x:c>
      <x:c r="J2502" t="str">
        <x:v>T007</x:v>
      </x:c>
      <x:c r="K2502" t="str">
        <x:v>Tienda Santa Cruz 3</x:v>
      </x:c>
      <x:c r="L2502" t="str">
        <x:v>Barrio</x:v>
      </x:c>
      <x:c r="M2502" t="str">
        <x:v>Santa Cruz</x:v>
      </x:c>
      <x:c r="N2502" t="str">
        <x:f>IFERROR(VLOOKUP(M2502,'Mapeos'!$A$4:$B$30,2,FALSE),M2502)</x:f>
        <x:v>Santa Cruz</x:v>
      </x:c>
      <x:c r="O2502" t="str">
        <x:v>C00944</x:v>
      </x:c>
      <x:c r="P2502" t="str">
        <x:v>Masivo</x:v>
      </x:c>
      <x:c r="Q2502" t="str">
        <x:v>P0095</x:v>
      </x:c>
      <x:c r="R2502" t="str">
        <x:v>Cuidado Personal</x:v>
      </x:c>
      <x:c r="S2502" t="str">
        <x:v>Marca B</x:v>
      </x:c>
      <x:c r="T2502" t="str">
        <x:v>E-commerce</x:v>
      </x:c>
      <x:c r="U2502" t="str">
        <x:f>IFERROR(VLOOKUP(T2502,'Mapeos'!$D$4:$E$25,2,FALSE),T2502)</x:f>
        <x:v>E-commerce</x:v>
      </x:c>
      <x:c r="V2502" t="str">
        <x:v>V027</x:v>
      </x:c>
      <x:c r="W2502" t="n">
        <x:v>0</x:v>
      </x:c>
      <x:c r="X2502" s="28" t="n">
        <x:v>54.4</x:v>
      </x:c>
      <x:c r="Y2502" s="20" t="n">
        <x:v>0.25</x:v>
      </x:c>
      <x:c r="Z2502" s="20" t="n">
        <x:f>IF(Y2502&gt;1,Y2502/100,Y2502)</x:f>
        <x:v>0.25</x:v>
      </x:c>
      <x:c r="AA2502" s="28" t="n">
        <x:v>27.35</x:v>
      </x:c>
      <x:c r="AB2502" s="28" t="n">
        <x:v>0</x:v>
      </x:c>
      <x:c r="AC2502" s="28" t="str">
        <x:v>BOB</x:v>
      </x:c>
      <x:c r="AD2502" s="28" t="n">
        <x:f>IF(AC2502="USD",AB2502*'Parametros'!$B$4,AB2502)</x:f>
        <x:v>0</x:v>
      </x:c>
      <x:c r="AE2502" s="28" t="n">
        <x:f>W2502*X2502*(1-Z2502)</x:f>
        <x:v>0</x:v>
      </x:c>
      <x:c r="AF2502" s="28" t="n">
        <x:f>W2502*AA2502</x:f>
        <x:v>0</x:v>
      </x:c>
      <x:c r="AG2502" s="28" t="n">
        <x:f>AE2502-AF2502</x:f>
        <x:v>0</x:v>
      </x:c>
      <x:c r="AH2502" s="20" t="str">
        <x:f>IF(AE2502&gt;0,AG2502/AE2502,"")</x:f>
      </x:c>
      <x:c r="AI2502" s="28" t="n">
        <x:v>96752.05</x:v>
      </x:c>
      <x:c r="AJ2502" s="28"/>
      <x:c r="AK2502"/>
      <x:c r="AL2502" t="str">
        <x:v>Cancelado</x:v>
      </x:c>
      <x:c r="AM2502" t="str">
        <x:f>IF(W2502&lt;0,"Devuelto",AL2502)</x:f>
        <x:v>Cancelado</x:v>
      </x:c>
      <x:c r="AN2502" t="str">
        <x:v>Efectivo</x:v>
      </x:c>
      <x:c r="AO2502" s="29" t="str">
        <x:v>Sin observación</x:v>
      </x:c>
      <x:c r="AP2502" t="str">
        <x:f>IF(D2502="","No","Sí")</x:f>
        <x:v>Sí</x:v>
      </x:c>
    </x:row>
    <x:row r="2503">
      <x:c r="A2503" t="n">
        <x:v>2503</x:v>
      </x:c>
      <x:c r="B2503" t="str">
        <x:v>VT0011882</x:v>
      </x:c>
      <x:c r="C2503" t="str">
        <x:v>45576</x:v>
      </x:c>
      <x:c r="D2503" s="27" t="n">
        <x:v>45576</x:v>
      </x:c>
      <x:c r="E2503" t="n">
        <x:f>IF(D2503="","",YEAR(D2503))</x:f>
        <x:v>2024</x:v>
      </x:c>
      <x:c r="F2503" t="n">
        <x:f>IF(D2503="","",MONTH(D2503))</x:f>
        <x:v>10</x:v>
      </x:c>
      <x:c r="G2503" t="str">
        <x:f>IF(D2503="","Fecha no disponible",TEXT(D2503,"mmmm"))</x:f>
        <x:v>October</x:v>
      </x:c>
      <x:c r="H2503" t="str">
        <x:f>IF(D2503="","Fecha no disponible",TEXT(D2503,"yyyy-mm"))</x:f>
        <x:v>2024-10</x:v>
      </x:c>
      <x:c r="I2503" t="str">
        <x:f>IF(D2503="","Fecha no disponible","T"&amp;ROUNDUP(MONTH(D2503)/3,0))</x:f>
        <x:v>T4</x:v>
      </x:c>
      <x:c r="J2503" t="str">
        <x:v>T009</x:v>
      </x:c>
      <x:c r="K2503" t="str">
        <x:v>Tienda Cochabamba 1</x:v>
      </x:c>
      <x:c r="L2503" t="str">
        <x:v>Mall</x:v>
      </x:c>
      <x:c r="M2503" t="str">
        <x:v>Cochabamba</x:v>
      </x:c>
      <x:c r="N2503" t="str">
        <x:f>IFERROR(VLOOKUP(M2503,'Mapeos'!$A$4:$B$30,2,FALSE),M2503)</x:f>
        <x:v>Cochabamba</x:v>
      </x:c>
      <x:c r="O2503" t="str">
        <x:v>C00894</x:v>
      </x:c>
      <x:c r="P2503" t="str">
        <x:v>Empresa</x:v>
      </x:c>
      <x:c r="Q2503" t="str">
        <x:v>P0060</x:v>
      </x:c>
      <x:c r="R2503" t="str">
        <x:v>Alimentos</x:v>
      </x:c>
      <x:c r="S2503" t="str">
        <x:v>Marca D</x:v>
      </x:c>
      <x:c r="T2503" t="str">
        <x:v>WhatsApp</x:v>
      </x:c>
      <x:c r="U2503" t="str">
        <x:f>IFERROR(VLOOKUP(T2503,'Mapeos'!$D$4:$E$25,2,FALSE),T2503)</x:f>
        <x:v>WhatsApp</x:v>
      </x:c>
      <x:c r="V2503" t="str">
        <x:v>V031</x:v>
      </x:c>
      <x:c r="W2503" t="n">
        <x:v>1</x:v>
      </x:c>
      <x:c r="X2503" s="28" t="n">
        <x:v>31.49</x:v>
      </x:c>
      <x:c r="Y2503" s="20" t="n">
        <x:v>0.2</x:v>
      </x:c>
      <x:c r="Z2503" s="20" t="n">
        <x:f>IF(Y2503&gt;1,Y2503/100,Y2503)</x:f>
        <x:v>0.2</x:v>
      </x:c>
      <x:c r="AA2503" s="28" t="n">
        <x:v>16.25</x:v>
      </x:c>
      <x:c r="AB2503" s="28" t="n">
        <x:v>25.19</x:v>
      </x:c>
      <x:c r="AC2503" s="28" t="str">
        <x:v>BOB</x:v>
      </x:c>
      <x:c r="AD2503" s="28" t="n">
        <x:f>IF(AC2503="USD",AB2503*'Parametros'!$B$4,AB2503)</x:f>
        <x:v>25.19</x:v>
      </x:c>
      <x:c r="AE2503" s="28" t="n">
        <x:f>W2503*X2503*(1-Z2503)</x:f>
        <x:v>25.192</x:v>
      </x:c>
      <x:c r="AF2503" s="28" t="n">
        <x:f>W2503*AA2503</x:f>
        <x:v>16.25</x:v>
      </x:c>
      <x:c r="AG2503" s="28" t="n">
        <x:f>AE2503-AF2503</x:f>
        <x:v>8.942</x:v>
      </x:c>
      <x:c r="AH2503" s="20" t="n">
        <x:f>IF(AE2503&gt;0,AG2503/AE2503,"")</x:f>
        <x:v>0.35495395363607496</x:v>
      </x:c>
      <x:c r="AI2503" s="28" t="n">
        <x:v>87031.67</x:v>
      </x:c>
      <x:c r="AJ2503" s="28"/>
      <x:c r="AK2503"/>
      <x:c r="AL2503" t="str">
        <x:v>Completado</x:v>
      </x:c>
      <x:c r="AM2503" t="str">
        <x:f>IF(W2503&lt;0,"Devuelto",AL2503)</x:f>
        <x:v>Completado</x:v>
      </x:c>
      <x:c r="AN2503" t="str">
        <x:v>Transferencia</x:v>
      </x:c>
      <x:c r="AO2503" s="29" t="str">
        <x:v>Sin observación</x:v>
      </x:c>
      <x:c r="AP2503" t="str">
        <x:f>IF(D2503="","No","Sí")</x:f>
        <x:v>Sí</x:v>
      </x:c>
    </x:row>
    <x:row r="2504">
      <x:c r="A2504" t="n">
        <x:v>2504</x:v>
      </x:c>
      <x:c r="B2504" t="str">
        <x:v>VT0011887</x:v>
      </x:c>
      <x:c r="C2504" t="str">
        <x:v>46110</x:v>
      </x:c>
      <x:c r="D2504" s="27" t="n">
        <x:v>46110</x:v>
      </x:c>
      <x:c r="E2504" t="n">
        <x:f>IF(D2504="","",YEAR(D2504))</x:f>
        <x:v>2026</x:v>
      </x:c>
      <x:c r="F2504" t="n">
        <x:f>IF(D2504="","",MONTH(D2504))</x:f>
        <x:v>3</x:v>
      </x:c>
      <x:c r="G2504" t="str">
        <x:f>IF(D2504="","Fecha no disponible",TEXT(D2504,"mmmm"))</x:f>
        <x:v>March</x:v>
      </x:c>
      <x:c r="H2504" t="str">
        <x:f>IF(D2504="","Fecha no disponible",TEXT(D2504,"yyyy-mm"))</x:f>
        <x:v>2026-03</x:v>
      </x:c>
      <x:c r="I2504" t="str">
        <x:f>IF(D2504="","Fecha no disponible","T"&amp;ROUNDUP(MONTH(D2504)/3,0))</x:f>
        <x:v>T1</x:v>
      </x:c>
      <x:c r="J2504" t="str">
        <x:v>T002</x:v>
      </x:c>
      <x:c r="K2504" t="str">
        <x:v>Tienda La Paz 2</x:v>
      </x:c>
      <x:c r="L2504" t="str">
        <x:v>Mall</x:v>
      </x:c>
      <x:c r="M2504" t="str">
        <x:v>La Paz</x:v>
      </x:c>
      <x:c r="N2504" t="str">
        <x:f>IFERROR(VLOOKUP(M2504,'Mapeos'!$A$4:$B$30,2,FALSE),M2504)</x:f>
        <x:v>La Paz</x:v>
      </x:c>
      <x:c r="O2504" t="str">
        <x:v>C00033</x:v>
      </x:c>
      <x:c r="P2504" t="str">
        <x:v>Empresa</x:v>
      </x:c>
      <x:c r="Q2504" t="str">
        <x:v>P0005</x:v>
      </x:c>
      <x:c r="R2504" t="str">
        <x:v>Electrónica</x:v>
      </x:c>
      <x:c r="S2504" t="str">
        <x:v>Marca D</x:v>
      </x:c>
      <x:c r="T2504" t="str">
        <x:v>Tienda</x:v>
      </x:c>
      <x:c r="U2504" t="str">
        <x:f>IFERROR(VLOOKUP(T2504,'Mapeos'!$D$4:$E$25,2,FALSE),T2504)</x:f>
        <x:v>Tienda</x:v>
      </x:c>
      <x:c r="V2504" t="str">
        <x:v>V018</x:v>
      </x:c>
      <x:c r="W2504" t="n">
        <x:v>5</x:v>
      </x:c>
      <x:c r="X2504" s="28" t="n">
        <x:v>241.03</x:v>
      </x:c>
      <x:c r="Y2504" s="20" t="n">
        <x:v>0</x:v>
      </x:c>
      <x:c r="Z2504" s="20" t="n">
        <x:f>IF(Y2504&gt;1,Y2504/100,Y2504)</x:f>
        <x:v>0</x:v>
      </x:c>
      <x:c r="AA2504" s="28" t="n">
        <x:v>123.71</x:v>
      </x:c>
      <x:c r="AB2504" s="28" t="n">
        <x:v>1205.15</x:v>
      </x:c>
      <x:c r="AC2504" s="28" t="str">
        <x:v>BOB</x:v>
      </x:c>
      <x:c r="AD2504" s="28" t="n">
        <x:f>IF(AC2504="USD",AB2504*'Parametros'!$B$4,AB2504)</x:f>
        <x:v>1205.15</x:v>
      </x:c>
      <x:c r="AE2504" s="28" t="n">
        <x:f>W2504*X2504*(1-Z2504)</x:f>
        <x:v>1205.15</x:v>
      </x:c>
      <x:c r="AF2504" s="28" t="n">
        <x:f>W2504*AA2504</x:f>
        <x:v>618.55</x:v>
      </x:c>
      <x:c r="AG2504" s="28" t="n">
        <x:f>AE2504-AF2504</x:f>
        <x:v>586.6000000000001</x:v>
      </x:c>
      <x:c r="AH2504" s="20" t="n">
        <x:f>IF(AE2504&gt;0,AG2504/AE2504,"")</x:f>
        <x:v>0.48674438866531144</x:v>
      </x:c>
      <x:c r="AI2504" s="28" t="n">
        <x:v>120898.23</x:v>
      </x:c>
      <x:c r="AJ2504" s="28"/>
      <x:c r="AK2504"/>
      <x:c r="AL2504" t="str">
        <x:v>Completado</x:v>
      </x:c>
      <x:c r="AM2504" t="str">
        <x:f>IF(W2504&lt;0,"Devuelto",AL2504)</x:f>
        <x:v>Completado</x:v>
      </x:c>
      <x:c r="AN2504" t="str">
        <x:v>QR</x:v>
      </x:c>
      <x:c r="AO2504" s="29" t="str">
        <x:v>Sin observación</x:v>
      </x:c>
      <x:c r="AP2504" t="str">
        <x:f>IF(D2504="","No","Sí")</x:f>
        <x:v>Sí</x:v>
      </x:c>
    </x:row>
    <x:row r="2505">
      <x:c r="A2505" t="n">
        <x:v>2505</x:v>
      </x:c>
      <x:c r="B2505" t="str">
        <x:v>VT0011891</x:v>
      </x:c>
      <x:c r="C2505" t="str">
        <x:v>46011</x:v>
      </x:c>
      <x:c r="D2505" s="27" t="n">
        <x:v>46011</x:v>
      </x:c>
      <x:c r="E2505" t="n">
        <x:f>IF(D2505="","",YEAR(D2505))</x:f>
        <x:v>2025</x:v>
      </x:c>
      <x:c r="F2505" t="n">
        <x:f>IF(D2505="","",MONTH(D2505))</x:f>
        <x:v>12</x:v>
      </x:c>
      <x:c r="G2505" t="str">
        <x:f>IF(D2505="","Fecha no disponible",TEXT(D2505,"mmmm"))</x:f>
        <x:v>December</x:v>
      </x:c>
      <x:c r="H2505" t="str">
        <x:f>IF(D2505="","Fecha no disponible",TEXT(D2505,"yyyy-mm"))</x:f>
        <x:v>2025-12</x:v>
      </x:c>
      <x:c r="I2505" t="str">
        <x:f>IF(D2505="","Fecha no disponible","T"&amp;ROUNDUP(MONTH(D2505)/3,0))</x:f>
        <x:v>T4</x:v>
      </x:c>
      <x:c r="J2505" t="str">
        <x:v>T014</x:v>
      </x:c>
      <x:c r="K2505" t="str">
        <x:v>Tienda Potosí 2</x:v>
      </x:c>
      <x:c r="L2505" t="str">
        <x:v>Barrio</x:v>
      </x:c>
      <x:c r="M2505" t="str">
        <x:v>Potosí</x:v>
      </x:c>
      <x:c r="N2505" t="str">
        <x:f>IFERROR(VLOOKUP(M2505,'Mapeos'!$A$4:$B$30,2,FALSE),M2505)</x:f>
        <x:v>Potosí</x:v>
      </x:c>
      <x:c r="O2505" t="str">
        <x:v>C00225</x:v>
      </x:c>
      <x:c r="P2505" t="str">
        <x:v>Empresa</x:v>
      </x:c>
      <x:c r="Q2505" t="str">
        <x:v>P0099</x:v>
      </x:c>
      <x:c r="R2505" t="str">
        <x:v>Cuidado Personal</x:v>
      </x:c>
      <x:c r="S2505" t="str">
        <x:v>Marca D</x:v>
      </x:c>
      <x:c r="T2505" t="str">
        <x:v>E-commerce</x:v>
      </x:c>
      <x:c r="U2505" t="str">
        <x:f>IFERROR(VLOOKUP(T2505,'Mapeos'!$D$4:$E$25,2,FALSE),T2505)</x:f>
        <x:v>E-commerce</x:v>
      </x:c>
      <x:c r="V2505" t="str">
        <x:v>V008</x:v>
      </x:c>
      <x:c r="W2505" t="n">
        <x:v>1</x:v>
      </x:c>
      <x:c r="X2505" s="28" t="n">
        <x:v>56.43</x:v>
      </x:c>
      <x:c r="Y2505" s="20" t="n">
        <x:v>0.1</x:v>
      </x:c>
      <x:c r="Z2505" s="20" t="n">
        <x:f>IF(Y2505&gt;1,Y2505/100,Y2505)</x:f>
        <x:v>0.1</x:v>
      </x:c>
      <x:c r="AA2505" s="28" t="n">
        <x:v>42.11</x:v>
      </x:c>
      <x:c r="AB2505" s="28" t="n">
        <x:v>50.79</x:v>
      </x:c>
      <x:c r="AC2505" s="28" t="str">
        <x:v>BOB</x:v>
      </x:c>
      <x:c r="AD2505" s="28" t="n">
        <x:f>IF(AC2505="USD",AB2505*'Parametros'!$B$4,AB2505)</x:f>
        <x:v>50.79</x:v>
      </x:c>
      <x:c r="AE2505" s="28" t="n">
        <x:f>W2505*X2505*(1-Z2505)</x:f>
        <x:v>50.787</x:v>
      </x:c>
      <x:c r="AF2505" s="28" t="n">
        <x:f>W2505*AA2505</x:f>
        <x:v>42.11</x:v>
      </x:c>
      <x:c r="AG2505" s="28" t="n">
        <x:f>AE2505-AF2505</x:f>
        <x:v>8.677</x:v>
      </x:c>
      <x:c r="AH2505" s="20" t="n">
        <x:f>IF(AE2505&gt;0,AG2505/AE2505,"")</x:f>
        <x:v>0.17085080827770885</x:v>
      </x:c>
      <x:c r="AI2505" s="28" t="n">
        <x:v>80209.41</x:v>
      </x:c>
      <x:c r="AJ2505" s="28"/>
      <x:c r="AK2505"/>
      <x:c r="AL2505" t="str">
        <x:v>Completado</x:v>
      </x:c>
      <x:c r="AM2505" t="str">
        <x:f>IF(W2505&lt;0,"Devuelto",AL2505)</x:f>
        <x:v>Completado</x:v>
      </x:c>
      <x:c r="AN2505" t="str">
        <x:v>Transferencia</x:v>
      </x:c>
      <x:c r="AO2505" s="29" t="str">
        <x:v>Sin observación</x:v>
      </x:c>
      <x:c r="AP2505" t="str">
        <x:f>IF(D2505="","No","Sí")</x:f>
        <x:v>Sí</x:v>
      </x:c>
    </x:row>
    <x:row r="2506">
      <x:c r="A2506" t="n">
        <x:v>2506</x:v>
      </x:c>
      <x:c r="B2506" t="str">
        <x:v>VT0011896</x:v>
      </x:c>
      <x:c r="C2506" t="str">
        <x:v>45784</x:v>
      </x:c>
      <x:c r="D2506" s="27" t="n">
        <x:v>45784</x:v>
      </x:c>
      <x:c r="E2506" t="n">
        <x:f>IF(D2506="","",YEAR(D2506))</x:f>
        <x:v>2025</x:v>
      </x:c>
      <x:c r="F2506" t="n">
        <x:f>IF(D2506="","",MONTH(D2506))</x:f>
        <x:v>5</x:v>
      </x:c>
      <x:c r="G2506" t="str">
        <x:f>IF(D2506="","Fecha no disponible",TEXT(D2506,"mmmm"))</x:f>
        <x:v>May</x:v>
      </x:c>
      <x:c r="H2506" t="str">
        <x:f>IF(D2506="","Fecha no disponible",TEXT(D2506,"yyyy-mm"))</x:f>
        <x:v>2025-05</x:v>
      </x:c>
      <x:c r="I2506" t="str">
        <x:f>IF(D2506="","Fecha no disponible","T"&amp;ROUNDUP(MONTH(D2506)/3,0))</x:f>
        <x:v>T2</x:v>
      </x:c>
      <x:c r="J2506" t="str">
        <x:v>T010</x:v>
      </x:c>
      <x:c r="K2506" t="str">
        <x:v>Tienda Cochabamba 2</x:v>
      </x:c>
      <x:c r="L2506" t="str">
        <x:v>Barrio</x:v>
      </x:c>
      <x:c r="M2506" t="str">
        <x:v>Cochabamba</x:v>
      </x:c>
      <x:c r="N2506" t="str">
        <x:f>IFERROR(VLOOKUP(M2506,'Mapeos'!$A$4:$B$30,2,FALSE),M2506)</x:f>
        <x:v>Cochabamba</x:v>
      </x:c>
      <x:c r="O2506" t="str">
        <x:v>C01445</x:v>
      </x:c>
      <x:c r="P2506" t="str">
        <x:v>Premium</x:v>
      </x:c>
      <x:c r="Q2506" t="str">
        <x:v>P0130</x:v>
      </x:c>
      <x:c r="R2506" t="str">
        <x:v>Cuidado Personal</x:v>
      </x:c>
      <x:c r="S2506" t="str">
        <x:v>Marca A</x:v>
      </x:c>
      <x:c r="T2506" t="str">
        <x:v>Marketplace</x:v>
      </x:c>
      <x:c r="U2506" t="str">
        <x:f>IFERROR(VLOOKUP(T2506,'Mapeos'!$D$4:$E$25,2,FALSE),T2506)</x:f>
        <x:v>Marketplace</x:v>
      </x:c>
      <x:c r="V2506" t="str">
        <x:v>V028</x:v>
      </x:c>
      <x:c r="W2506" t="n">
        <x:v>5</x:v>
      </x:c>
      <x:c r="X2506" s="28" t="n">
        <x:v>87.84</x:v>
      </x:c>
      <x:c r="Y2506" s="20" t="n">
        <x:v>0.1</x:v>
      </x:c>
      <x:c r="Z2506" s="20" t="n">
        <x:f>IF(Y2506&gt;1,Y2506/100,Y2506)</x:f>
        <x:v>0.1</x:v>
      </x:c>
      <x:c r="AA2506" s="28" t="n">
        <x:v>47.85</x:v>
      </x:c>
      <x:c r="AB2506" s="28" t="n">
        <x:v>395.28</x:v>
      </x:c>
      <x:c r="AC2506" s="28" t="str">
        <x:v>BOB</x:v>
      </x:c>
      <x:c r="AD2506" s="28" t="n">
        <x:f>IF(AC2506="USD",AB2506*'Parametros'!$B$4,AB2506)</x:f>
        <x:v>395.28</x:v>
      </x:c>
      <x:c r="AE2506" s="28" t="n">
        <x:f>W2506*X2506*(1-Z2506)</x:f>
        <x:v>395.28000000000003</x:v>
      </x:c>
      <x:c r="AF2506" s="28" t="n">
        <x:f>W2506*AA2506</x:f>
        <x:v>239.25</x:v>
      </x:c>
      <x:c r="AG2506" s="28" t="n">
        <x:f>AE2506-AF2506</x:f>
        <x:v>156.03000000000003</x:v>
      </x:c>
      <x:c r="AH2506" s="20" t="n">
        <x:f>IF(AE2506&gt;0,AG2506/AE2506,"")</x:f>
        <x:v>0.39473284760170013</x:v>
      </x:c>
      <x:c r="AI2506" s="28" t="n">
        <x:v>93114.1</x:v>
      </x:c>
      <x:c r="AJ2506" s="28"/>
      <x:c r="AK2506"/>
      <x:c r="AL2506" t="str">
        <x:v>Completado</x:v>
      </x:c>
      <x:c r="AM2506" t="str">
        <x:f>IF(W2506&lt;0,"Devuelto",AL2506)</x:f>
        <x:v>Completado</x:v>
      </x:c>
      <x:c r="AN2506" t="str">
        <x:v>Transferencia</x:v>
      </x:c>
      <x:c r="AO2506" s="29" t="str">
        <x:v>Sin observación</x:v>
      </x:c>
      <x:c r="AP2506" t="str">
        <x:f>IF(D2506="","No","Sí")</x:f>
        <x:v>Sí</x:v>
      </x:c>
    </x:row>
    <x:row r="2507">
      <x:c r="A2507" t="n">
        <x:v>2507</x:v>
      </x:c>
      <x:c r="B2507" t="str">
        <x:v>VT0011901</x:v>
      </x:c>
      <x:c r="C2507" t="str">
        <x:v>45886</x:v>
      </x:c>
      <x:c r="D2507" s="27" t="n">
        <x:v>45886</x:v>
      </x:c>
      <x:c r="E2507" t="n">
        <x:f>IF(D2507="","",YEAR(D2507))</x:f>
        <x:v>2025</x:v>
      </x:c>
      <x:c r="F2507" t="n">
        <x:f>IF(D2507="","",MONTH(D2507))</x:f>
        <x:v>8</x:v>
      </x:c>
      <x:c r="G2507" t="str">
        <x:f>IF(D2507="","Fecha no disponible",TEXT(D2507,"mmmm"))</x:f>
        <x:v>August</x:v>
      </x:c>
      <x:c r="H2507" t="str">
        <x:f>IF(D2507="","Fecha no disponible",TEXT(D2507,"yyyy-mm"))</x:f>
        <x:v>2025-08</x:v>
      </x:c>
      <x:c r="I2507" t="str">
        <x:f>IF(D2507="","Fecha no disponible","T"&amp;ROUNDUP(MONTH(D2507)/3,0))</x:f>
        <x:v>T3</x:v>
      </x:c>
      <x:c r="J2507" t="str">
        <x:v>T011</x:v>
      </x:c>
      <x:c r="K2507" t="str">
        <x:v>Tienda Cochabamba 3</x:v>
      </x:c>
      <x:c r="L2507" t="str">
        <x:v>Mall</x:v>
      </x:c>
      <x:c r="M2507" t="str">
        <x:v>Cochabamba</x:v>
      </x:c>
      <x:c r="N2507" t="str">
        <x:f>IFERROR(VLOOKUP(M2507,'Mapeos'!$A$4:$B$30,2,FALSE),M2507)</x:f>
        <x:v>Cochabamba</x:v>
      </x:c>
      <x:c r="O2507" t="str">
        <x:v>C00160</x:v>
      </x:c>
      <x:c r="P2507" t="str">
        <x:v>Premium</x:v>
      </x:c>
      <x:c r="Q2507" t="str">
        <x:v>P0113</x:v>
      </x:c>
      <x:c r="R2507" t="str">
        <x:v>Cuidado Personal</x:v>
      </x:c>
      <x:c r="S2507" t="str">
        <x:v>Marca A</x:v>
      </x:c>
      <x:c r="T2507" t="str">
        <x:v>WhatsApp</x:v>
      </x:c>
      <x:c r="U2507" t="str">
        <x:f>IFERROR(VLOOKUP(T2507,'Mapeos'!$D$4:$E$25,2,FALSE),T2507)</x:f>
        <x:v>WhatsApp</x:v>
      </x:c>
      <x:c r="V2507" t="str">
        <x:v>V015</x:v>
      </x:c>
      <x:c r="W2507" t="n">
        <x:v>2</x:v>
      </x:c>
      <x:c r="X2507" s="28" t="n">
        <x:v>80.12</x:v>
      </x:c>
      <x:c r="Y2507" s="20" t="n">
        <x:v>0</x:v>
      </x:c>
      <x:c r="Z2507" s="20" t="n">
        <x:f>IF(Y2507&gt;1,Y2507/100,Y2507)</x:f>
        <x:v>0</x:v>
      </x:c>
      <x:c r="AA2507" s="28" t="n">
        <x:v>37.95</x:v>
      </x:c>
      <x:c r="AB2507" s="28" t="n">
        <x:v>160.24</x:v>
      </x:c>
      <x:c r="AC2507" s="28" t="str">
        <x:v>BOB</x:v>
      </x:c>
      <x:c r="AD2507" s="28" t="n">
        <x:f>IF(AC2507="USD",AB2507*'Parametros'!$B$4,AB2507)</x:f>
        <x:v>160.24</x:v>
      </x:c>
      <x:c r="AE2507" s="28" t="n">
        <x:f>W2507*X2507*(1-Z2507)</x:f>
        <x:v>160.24</x:v>
      </x:c>
      <x:c r="AF2507" s="28" t="n">
        <x:f>W2507*AA2507</x:f>
        <x:v>75.9</x:v>
      </x:c>
      <x:c r="AG2507" s="28" t="n">
        <x:f>AE2507-AF2507</x:f>
        <x:v>84.34</x:v>
      </x:c>
      <x:c r="AH2507" s="20" t="n">
        <x:f>IF(AE2507&gt;0,AG2507/AE2507,"")</x:f>
        <x:v>0.5263354967548677</x:v>
      </x:c>
      <x:c r="AI2507" s="28" t="n">
        <x:v>74877.15</x:v>
      </x:c>
      <x:c r="AJ2507" s="28"/>
      <x:c r="AK2507"/>
      <x:c r="AL2507" t="str">
        <x:v>Completado</x:v>
      </x:c>
      <x:c r="AM2507" t="str">
        <x:f>IF(W2507&lt;0,"Devuelto",AL2507)</x:f>
        <x:v>Completado</x:v>
      </x:c>
      <x:c r="AN2507" t="str">
        <x:v>QR</x:v>
      </x:c>
      <x:c r="AO2507" s="29" t="str">
        <x:v>Sin observación</x:v>
      </x:c>
      <x:c r="AP2507" t="str">
        <x:f>IF(D2507="","No","Sí")</x:f>
        <x:v>Sí</x:v>
      </x:c>
    </x:row>
    <x:row r="2508">
      <x:c r="A2508" t="n">
        <x:v>2508</x:v>
      </x:c>
      <x:c r="B2508" t="str">
        <x:v>VT0011906</x:v>
      </x:c>
      <x:c r="C2508" t="str">
        <x:v>45986</x:v>
      </x:c>
      <x:c r="D2508" s="27" t="n">
        <x:v>45986</x:v>
      </x:c>
      <x:c r="E2508" t="n">
        <x:f>IF(D2508="","",YEAR(D2508))</x:f>
        <x:v>2025</x:v>
      </x:c>
      <x:c r="F2508" t="n">
        <x:f>IF(D2508="","",MONTH(D2508))</x:f>
        <x:v>11</x:v>
      </x:c>
      <x:c r="G2508" t="str">
        <x:f>IF(D2508="","Fecha no disponible",TEXT(D2508,"mmmm"))</x:f>
        <x:v>November</x:v>
      </x:c>
      <x:c r="H2508" t="str">
        <x:f>IF(D2508="","Fecha no disponible",TEXT(D2508,"yyyy-mm"))</x:f>
        <x:v>2025-11</x:v>
      </x:c>
      <x:c r="I2508" t="str">
        <x:f>IF(D2508="","Fecha no disponible","T"&amp;ROUNDUP(MONTH(D2508)/3,0))</x:f>
        <x:v>T4</x:v>
      </x:c>
      <x:c r="J2508" t="str">
        <x:v>T003</x:v>
      </x:c>
      <x:c r="K2508" t="str">
        <x:v>Tienda La Paz 3</x:v>
      </x:c>
      <x:c r="L2508" t="str">
        <x:v>Barrio</x:v>
      </x:c>
      <x:c r="M2508" t="str">
        <x:v>La Paz</x:v>
      </x:c>
      <x:c r="N2508" t="str">
        <x:f>IFERROR(VLOOKUP(M2508,'Mapeos'!$A$4:$B$30,2,FALSE),M2508)</x:f>
        <x:v>La Paz</x:v>
      </x:c>
      <x:c r="O2508" t="str">
        <x:v>C00878</x:v>
      </x:c>
      <x:c r="P2508" t="str">
        <x:v>Empresa</x:v>
      </x:c>
      <x:c r="Q2508" t="str">
        <x:v>P0043</x:v>
      </x:c>
      <x:c r="R2508" t="str">
        <x:v>Alimentos</x:v>
      </x:c>
      <x:c r="S2508" t="str">
        <x:v>Marca C</x:v>
      </x:c>
      <x:c r="T2508" t="str">
        <x:v>Tienda</x:v>
      </x:c>
      <x:c r="U2508" t="str">
        <x:f>IFERROR(VLOOKUP(T2508,'Mapeos'!$D$4:$E$25,2,FALSE),T2508)</x:f>
        <x:v>Tienda</x:v>
      </x:c>
      <x:c r="V2508" t="str">
        <x:v>V032</x:v>
      </x:c>
      <x:c r="W2508" t="n">
        <x:v>1</x:v>
      </x:c>
      <x:c r="X2508" s="28" t="n">
        <x:v>29.18</x:v>
      </x:c>
      <x:c r="Y2508" s="20" t="n">
        <x:v>0.05</x:v>
      </x:c>
      <x:c r="Z2508" s="20" t="n">
        <x:f>IF(Y2508&gt;1,Y2508/100,Y2508)</x:f>
        <x:v>0.05</x:v>
      </x:c>
      <x:c r="AA2508" s="28" t="n">
        <x:v>20.37</x:v>
      </x:c>
      <x:c r="AB2508" s="28" t="n">
        <x:v>27.72</x:v>
      </x:c>
      <x:c r="AC2508" s="28" t="str">
        <x:v>BOB</x:v>
      </x:c>
      <x:c r="AD2508" s="28" t="n">
        <x:f>IF(AC2508="USD",AB2508*'Parametros'!$B$4,AB2508)</x:f>
        <x:v>27.72</x:v>
      </x:c>
      <x:c r="AE2508" s="28" t="n">
        <x:f>W2508*X2508*(1-Z2508)</x:f>
        <x:v>27.721</x:v>
      </x:c>
      <x:c r="AF2508" s="28" t="n">
        <x:f>W2508*AA2508</x:f>
        <x:v>20.37</x:v>
      </x:c>
      <x:c r="AG2508" s="28" t="n">
        <x:f>AE2508-AF2508</x:f>
        <x:v>7.350999999999999</x:v>
      </x:c>
      <x:c r="AH2508" s="20" t="n">
        <x:f>IF(AE2508&gt;0,AG2508/AE2508,"")</x:f>
        <x:v>0.26517802388081235</x:v>
      </x:c>
      <x:c r="AI2508" s="28" t="n">
        <x:v>191492.27</x:v>
      </x:c>
      <x:c r="AJ2508" s="28"/>
      <x:c r="AK2508"/>
      <x:c r="AL2508" t="str">
        <x:v>Completado</x:v>
      </x:c>
      <x:c r="AM2508" t="str">
        <x:f>IF(W2508&lt;0,"Devuelto",AL2508)</x:f>
        <x:v>Completado</x:v>
      </x:c>
      <x:c r="AN2508" t="str">
        <x:v>Transferencia</x:v>
      </x:c>
      <x:c r="AO2508" s="29" t="str">
        <x:v>Sin observación</x:v>
      </x:c>
      <x:c r="AP2508" t="str">
        <x:f>IF(D2508="","No","Sí")</x:f>
        <x:v>Sí</x:v>
      </x:c>
    </x:row>
    <x:row r="2509">
      <x:c r="A2509" t="n">
        <x:v>2509</x:v>
      </x:c>
      <x:c r="B2509" t="str">
        <x:v>VT0011910</x:v>
      </x:c>
      <x:c r="C2509" t="str">
        <x:v>46121</x:v>
      </x:c>
      <x:c r="D2509" s="27" t="n">
        <x:v>46121</x:v>
      </x:c>
      <x:c r="E2509" t="n">
        <x:f>IF(D2509="","",YEAR(D2509))</x:f>
        <x:v>2026</x:v>
      </x:c>
      <x:c r="F2509" t="n">
        <x:f>IF(D2509="","",MONTH(D2509))</x:f>
        <x:v>4</x:v>
      </x:c>
      <x:c r="G2509" t="str">
        <x:f>IF(D2509="","Fecha no disponible",TEXT(D2509,"mmmm"))</x:f>
        <x:v>April</x:v>
      </x:c>
      <x:c r="H2509" t="str">
        <x:f>IF(D2509="","Fecha no disponible",TEXT(D2509,"yyyy-mm"))</x:f>
        <x:v>2026-04</x:v>
      </x:c>
      <x:c r="I2509" t="str">
        <x:f>IF(D2509="","Fecha no disponible","T"&amp;ROUNDUP(MONTH(D2509)/3,0))</x:f>
        <x:v>T2</x:v>
      </x:c>
      <x:c r="J2509" t="str">
        <x:v>T019</x:v>
      </x:c>
      <x:c r="K2509" t="str">
        <x:v>Tienda Sucre 3</x:v>
      </x:c>
      <x:c r="L2509" t="str">
        <x:v>Centro</x:v>
      </x:c>
      <x:c r="M2509" t="str">
        <x:v>Sucre</x:v>
      </x:c>
      <x:c r="N2509" t="str">
        <x:f>IFERROR(VLOOKUP(M2509,'Mapeos'!$A$4:$B$30,2,FALSE),M2509)</x:f>
        <x:v>Sucre</x:v>
      </x:c>
      <x:c r="O2509" t="str">
        <x:v>C01179</x:v>
      </x:c>
      <x:c r="P2509" t="str">
        <x:v>Premium</x:v>
      </x:c>
      <x:c r="Q2509" t="str">
        <x:v>P0088</x:v>
      </x:c>
      <x:c r="R2509" t="str">
        <x:v>Hogar</x:v>
      </x:c>
      <x:c r="S2509" t="str">
        <x:v>Marca B</x:v>
      </x:c>
      <x:c r="T2509" t="str">
        <x:v>Tienda</x:v>
      </x:c>
      <x:c r="U2509" t="str">
        <x:f>IFERROR(VLOOKUP(T2509,'Mapeos'!$D$4:$E$25,2,FALSE),T2509)</x:f>
        <x:v>Tienda</x:v>
      </x:c>
      <x:c r="V2509" t="str">
        <x:v>V033</x:v>
      </x:c>
      <x:c r="W2509" t="n">
        <x:v>1</x:v>
      </x:c>
      <x:c r="X2509" s="28" t="n">
        <x:v>309.82</x:v>
      </x:c>
      <x:c r="Y2509" s="20" t="n">
        <x:v>0</x:v>
      </x:c>
      <x:c r="Z2509" s="20" t="n">
        <x:f>IF(Y2509&gt;1,Y2509/100,Y2509)</x:f>
        <x:v>0</x:v>
      </x:c>
      <x:c r="AA2509" s="28" t="n">
        <x:v>154.37</x:v>
      </x:c>
      <x:c r="AB2509" s="28" t="n">
        <x:v>309.82</x:v>
      </x:c>
      <x:c r="AC2509" s="28" t="str">
        <x:v>BOB</x:v>
      </x:c>
      <x:c r="AD2509" s="28" t="n">
        <x:f>IF(AC2509="USD",AB2509*'Parametros'!$B$4,AB2509)</x:f>
        <x:v>309.82</x:v>
      </x:c>
      <x:c r="AE2509" s="28" t="n">
        <x:f>W2509*X2509*(1-Z2509)</x:f>
        <x:v>309.82</x:v>
      </x:c>
      <x:c r="AF2509" s="28" t="n">
        <x:f>W2509*AA2509</x:f>
        <x:v>154.37</x:v>
      </x:c>
      <x:c r="AG2509" s="28" t="n">
        <x:f>AE2509-AF2509</x:f>
        <x:v>155.45</x:v>
      </x:c>
      <x:c r="AH2509" s="20" t="n">
        <x:f>IF(AE2509&gt;0,AG2509/AE2509,"")</x:f>
        <x:v>0.5017429475179136</x:v>
      </x:c>
      <x:c r="AI2509" s="28" t="n">
        <x:v>155230.1</x:v>
      </x:c>
      <x:c r="AJ2509" s="28"/>
      <x:c r="AK2509"/>
      <x:c r="AL2509" t="str">
        <x:v>Completado</x:v>
      </x:c>
      <x:c r="AM2509" t="str">
        <x:f>IF(W2509&lt;0,"Devuelto",AL2509)</x:f>
        <x:v>Completado</x:v>
      </x:c>
      <x:c r="AN2509" t="str">
        <x:v>Transferencia</x:v>
      </x:c>
      <x:c r="AO2509" s="29" t="str">
        <x:v>Sin observación</x:v>
      </x:c>
      <x:c r="AP2509" t="str">
        <x:f>IF(D2509="","No","Sí")</x:f>
        <x:v>Sí</x:v>
      </x:c>
    </x:row>
    <x:row r="2510">
      <x:c r="A2510" t="n">
        <x:v>2510</x:v>
      </x:c>
      <x:c r="B2510" t="str">
        <x:v>VT0011915</x:v>
      </x:c>
      <x:c r="C2510" t="str">
        <x:v>46007</x:v>
      </x:c>
      <x:c r="D2510" s="27" t="n">
        <x:v>46007</x:v>
      </x:c>
      <x:c r="E2510" t="n">
        <x:f>IF(D2510="","",YEAR(D2510))</x:f>
        <x:v>2025</x:v>
      </x:c>
      <x:c r="F2510" t="n">
        <x:f>IF(D2510="","",MONTH(D2510))</x:f>
        <x:v>12</x:v>
      </x:c>
      <x:c r="G2510" t="str">
        <x:f>IF(D2510="","Fecha no disponible",TEXT(D2510,"mmmm"))</x:f>
        <x:v>December</x:v>
      </x:c>
      <x:c r="H2510" t="str">
        <x:f>IF(D2510="","Fecha no disponible",TEXT(D2510,"yyyy-mm"))</x:f>
        <x:v>2025-12</x:v>
      </x:c>
      <x:c r="I2510" t="str">
        <x:f>IF(D2510="","Fecha no disponible","T"&amp;ROUNDUP(MONTH(D2510)/3,0))</x:f>
        <x:v>T4</x:v>
      </x:c>
      <x:c r="J2510" t="str">
        <x:v>T016</x:v>
      </x:c>
      <x:c r="K2510" t="str">
        <x:v>Tienda Potosí 4</x:v>
      </x:c>
      <x:c r="L2510" t="str">
        <x:v>Centro</x:v>
      </x:c>
      <x:c r="M2510" t="str">
        <x:v>Potosí</x:v>
      </x:c>
      <x:c r="N2510" t="str">
        <x:f>IFERROR(VLOOKUP(M2510,'Mapeos'!$A$4:$B$30,2,FALSE),M2510)</x:f>
        <x:v>Potosí</x:v>
      </x:c>
      <x:c r="O2510" t="str">
        <x:v>C01492</x:v>
      </x:c>
      <x:c r="P2510" t="str">
        <x:v>Frecuente</x:v>
      </x:c>
      <x:c r="Q2510" t="str">
        <x:v>P0033</x:v>
      </x:c>
      <x:c r="R2510" t="str">
        <x:v>Electrónica</x:v>
      </x:c>
      <x:c r="S2510" t="str">
        <x:v>Marca A</x:v>
      </x:c>
      <x:c r="T2510" t="str">
        <x:v>E-commerce</x:v>
      </x:c>
      <x:c r="U2510" t="str">
        <x:f>IFERROR(VLOOKUP(T2510,'Mapeos'!$D$4:$E$25,2,FALSE),T2510)</x:f>
        <x:v>E-commerce</x:v>
      </x:c>
      <x:c r="V2510" t="str">
        <x:v>V010</x:v>
      </x:c>
      <x:c r="W2510" t="n">
        <x:v>1</x:v>
      </x:c>
      <x:c r="X2510" s="28" t="n">
        <x:v>754.9</x:v>
      </x:c>
      <x:c r="Y2510" s="20" t="n">
        <x:v>0</x:v>
      </x:c>
      <x:c r="Z2510" s="20" t="n">
        <x:f>IF(Y2510&gt;1,Y2510/100,Y2510)</x:f>
        <x:v>0</x:v>
      </x:c>
      <x:c r="AA2510" s="28" t="n">
        <x:v>423.88</x:v>
      </x:c>
      <x:c r="AB2510" s="28" t="n">
        <x:v>754.9</x:v>
      </x:c>
      <x:c r="AC2510" s="28" t="str">
        <x:v>BOB</x:v>
      </x:c>
      <x:c r="AD2510" s="28" t="n">
        <x:f>IF(AC2510="USD",AB2510*'Parametros'!$B$4,AB2510)</x:f>
        <x:v>754.9</x:v>
      </x:c>
      <x:c r="AE2510" s="28" t="n">
        <x:f>W2510*X2510*(1-Z2510)</x:f>
        <x:v>754.9</x:v>
      </x:c>
      <x:c r="AF2510" s="28" t="n">
        <x:f>W2510*AA2510</x:f>
        <x:v>423.88</x:v>
      </x:c>
      <x:c r="AG2510" s="28" t="n">
        <x:f>AE2510-AF2510</x:f>
        <x:v>331.02</x:v>
      </x:c>
      <x:c r="AH2510" s="20" t="n">
        <x:f>IF(AE2510&gt;0,AG2510/AE2510,"")</x:f>
        <x:v>0.4384951649225063</x:v>
      </x:c>
      <x:c r="AI2510" s="28" t="n">
        <x:v>80209.41</x:v>
      </x:c>
      <x:c r="AJ2510" s="28"/>
      <x:c r="AK2510"/>
      <x:c r="AL2510" t="str">
        <x:v>Completado</x:v>
      </x:c>
      <x:c r="AM2510" t="str">
        <x:f>IF(W2510&lt;0,"Devuelto",AL2510)</x:f>
        <x:v>Completado</x:v>
      </x:c>
      <x:c r="AN2510" t="str">
        <x:v>Efectivo</x:v>
      </x:c>
      <x:c r="AO2510" s="29" t="str">
        <x:v>Sin observación</x:v>
      </x:c>
      <x:c r="AP2510" t="str">
        <x:f>IF(D2510="","No","Sí")</x:f>
        <x:v>Sí</x:v>
      </x:c>
    </x:row>
    <x:row r="2511">
      <x:c r="A2511" t="n">
        <x:v>2511</x:v>
      </x:c>
      <x:c r="B2511" t="str">
        <x:v>VT0011920</x:v>
      </x:c>
      <x:c r="C2511" t="str">
        <x:v>45941</x:v>
      </x:c>
      <x:c r="D2511" s="27" t="n">
        <x:v>45941</x:v>
      </x:c>
      <x:c r="E2511" t="n">
        <x:f>IF(D2511="","",YEAR(D2511))</x:f>
        <x:v>2025</x:v>
      </x:c>
      <x:c r="F2511" t="n">
        <x:f>IF(D2511="","",MONTH(D2511))</x:f>
        <x:v>10</x:v>
      </x:c>
      <x:c r="G2511" t="str">
        <x:f>IF(D2511="","Fecha no disponible",TEXT(D2511,"mmmm"))</x:f>
        <x:v>October</x:v>
      </x:c>
      <x:c r="H2511" t="str">
        <x:f>IF(D2511="","Fecha no disponible",TEXT(D2511,"yyyy-mm"))</x:f>
        <x:v>2025-10</x:v>
      </x:c>
      <x:c r="I2511" t="str">
        <x:f>IF(D2511="","Fecha no disponible","T"&amp;ROUNDUP(MONTH(D2511)/3,0))</x:f>
        <x:v>T4</x:v>
      </x:c>
      <x:c r="J2511" t="str">
        <x:v>T015</x:v>
      </x:c>
      <x:c r="K2511" t="str">
        <x:v>Tienda Potosí 3</x:v>
      </x:c>
      <x:c r="L2511" t="str">
        <x:v>Mall</x:v>
      </x:c>
      <x:c r="M2511" t="str">
        <x:v>Potosí</x:v>
      </x:c>
      <x:c r="N2511" t="str">
        <x:f>IFERROR(VLOOKUP(M2511,'Mapeos'!$A$4:$B$30,2,FALSE),M2511)</x:f>
        <x:v>Potosí</x:v>
      </x:c>
      <x:c r="O2511" t="str">
        <x:v>C00448</x:v>
      </x:c>
      <x:c r="P2511" t="str">
        <x:v>Premium</x:v>
      </x:c>
      <x:c r="Q2511" t="str">
        <x:v>P0025</x:v>
      </x:c>
      <x:c r="R2511" t="str">
        <x:v>Hogar</x:v>
      </x:c>
      <x:c r="S2511" t="str">
        <x:v>Marca B</x:v>
      </x:c>
      <x:c r="T2511" t="str">
        <x:v>Marketplace</x:v>
      </x:c>
      <x:c r="U2511" t="str">
        <x:f>IFERROR(VLOOKUP(T2511,'Mapeos'!$D$4:$E$25,2,FALSE),T2511)</x:f>
        <x:v>Marketplace</x:v>
      </x:c>
      <x:c r="V2511" t="str">
        <x:v>V034</x:v>
      </x:c>
      <x:c r="W2511" t="n">
        <x:v>1</x:v>
      </x:c>
      <x:c r="X2511" s="28" t="n">
        <x:v>176.29</x:v>
      </x:c>
      <x:c r="Y2511" s="20" t="n">
        <x:v>0.1</x:v>
      </x:c>
      <x:c r="Z2511" s="20" t="n">
        <x:f>IF(Y2511&gt;1,Y2511/100,Y2511)</x:f>
        <x:v>0.1</x:v>
      </x:c>
      <x:c r="AA2511" s="28" t="n">
        <x:v>98.9</x:v>
      </x:c>
      <x:c r="AB2511" s="28" t="n">
        <x:v>158.66</x:v>
      </x:c>
      <x:c r="AC2511" s="28" t="str">
        <x:v>BOB</x:v>
      </x:c>
      <x:c r="AD2511" s="28" t="n">
        <x:f>IF(AC2511="USD",AB2511*'Parametros'!$B$4,AB2511)</x:f>
        <x:v>158.66</x:v>
      </x:c>
      <x:c r="AE2511" s="28" t="n">
        <x:f>W2511*X2511*(1-Z2511)</x:f>
        <x:v>158.661</x:v>
      </x:c>
      <x:c r="AF2511" s="28" t="n">
        <x:f>W2511*AA2511</x:f>
        <x:v>98.9</x:v>
      </x:c>
      <x:c r="AG2511" s="28" t="n">
        <x:f>AE2511-AF2511</x:f>
        <x:v>59.760999999999996</x:v>
      </x:c>
      <x:c r="AH2511" s="20" t="n">
        <x:f>IF(AE2511&gt;0,AG2511/AE2511,"")</x:f>
        <x:v>0.37665841006926715</x:v>
      </x:c>
      <x:c r="AI2511" s="28" t="n">
        <x:v>69257.72</x:v>
      </x:c>
      <x:c r="AJ2511" s="28"/>
      <x:c r="AK2511"/>
      <x:c r="AL2511" t="str">
        <x:v>Completado</x:v>
      </x:c>
      <x:c r="AM2511" t="str">
        <x:f>IF(W2511&lt;0,"Devuelto",AL2511)</x:f>
        <x:v>Completado</x:v>
      </x:c>
      <x:c r="AN2511" t="str">
        <x:v>Transferencia</x:v>
      </x:c>
      <x:c r="AO2511" s="29" t="str">
        <x:v>Sin observación</x:v>
      </x:c>
      <x:c r="AP2511" t="str">
        <x:f>IF(D2511="","No","Sí")</x:f>
        <x:v>Sí</x:v>
      </x:c>
    </x:row>
    <x:row r="2512">
      <x:c r="A2512" t="n">
        <x:v>2512</x:v>
      </x:c>
      <x:c r="B2512" t="str">
        <x:v>VT0011925</x:v>
      </x:c>
      <x:c r="C2512" t="str">
        <x:v>45426</x:v>
      </x:c>
      <x:c r="D2512" s="27" t="n">
        <x:v>45426</x:v>
      </x:c>
      <x:c r="E2512" t="n">
        <x:f>IF(D2512="","",YEAR(D2512))</x:f>
        <x:v>2024</x:v>
      </x:c>
      <x:c r="F2512" t="n">
        <x:f>IF(D2512="","",MONTH(D2512))</x:f>
        <x:v>5</x:v>
      </x:c>
      <x:c r="G2512" t="str">
        <x:f>IF(D2512="","Fecha no disponible",TEXT(D2512,"mmmm"))</x:f>
        <x:v>May</x:v>
      </x:c>
      <x:c r="H2512" t="str">
        <x:f>IF(D2512="","Fecha no disponible",TEXT(D2512,"yyyy-mm"))</x:f>
        <x:v>2024-05</x:v>
      </x:c>
      <x:c r="I2512" t="str">
        <x:f>IF(D2512="","Fecha no disponible","T"&amp;ROUNDUP(MONTH(D2512)/3,0))</x:f>
        <x:v>T2</x:v>
      </x:c>
      <x:c r="J2512" t="str">
        <x:v>T013</x:v>
      </x:c>
      <x:c r="K2512" t="str">
        <x:v>Tienda Potosí 1</x:v>
      </x:c>
      <x:c r="L2512" t="str">
        <x:v>Centro</x:v>
      </x:c>
      <x:c r="M2512" t="str">
        <x:v>Potosí</x:v>
      </x:c>
      <x:c r="N2512" t="str">
        <x:f>IFERROR(VLOOKUP(M2512,'Mapeos'!$A$4:$B$30,2,FALSE),M2512)</x:f>
        <x:v>Potosí</x:v>
      </x:c>
      <x:c r="O2512" t="str">
        <x:v>C01066</x:v>
      </x:c>
      <x:c r="P2512" t="str">
        <x:v>Empresa</x:v>
      </x:c>
      <x:c r="Q2512" t="str">
        <x:v>P0139</x:v>
      </x:c>
      <x:c r="R2512" t="str">
        <x:v>Hogar</x:v>
      </x:c>
      <x:c r="S2512" t="str">
        <x:v>Marca D</x:v>
      </x:c>
      <x:c r="T2512" t="str">
        <x:v>Tienda</x:v>
      </x:c>
      <x:c r="U2512" t="str">
        <x:f>IFERROR(VLOOKUP(T2512,'Mapeos'!$D$4:$E$25,2,FALSE),T2512)</x:f>
        <x:v>Tienda</x:v>
      </x:c>
      <x:c r="V2512" t="str">
        <x:v>V018</x:v>
      </x:c>
      <x:c r="W2512" t="n">
        <x:v>1</x:v>
      </x:c>
      <x:c r="X2512" s="28" t="n">
        <x:v>285.27</x:v>
      </x:c>
      <x:c r="Y2512" s="20" t="n">
        <x:v>0.15</x:v>
      </x:c>
      <x:c r="Z2512" s="20" t="n">
        <x:f>IF(Y2512&gt;1,Y2512/100,Y2512)</x:f>
        <x:v>0.15</x:v>
      </x:c>
      <x:c r="AA2512" s="28" t="n">
        <x:v>182.66</x:v>
      </x:c>
      <x:c r="AB2512" s="28" t="n">
        <x:v>242.48</x:v>
      </x:c>
      <x:c r="AC2512" s="28" t="str">
        <x:v>BOB</x:v>
      </x:c>
      <x:c r="AD2512" s="28" t="n">
        <x:f>IF(AC2512="USD",AB2512*'Parametros'!$B$4,AB2512)</x:f>
        <x:v>242.48</x:v>
      </x:c>
      <x:c r="AE2512" s="28" t="n">
        <x:f>W2512*X2512*(1-Z2512)</x:f>
        <x:v>242.47949999999997</x:v>
      </x:c>
      <x:c r="AF2512" s="28" t="n">
        <x:f>W2512*AA2512</x:f>
        <x:v>182.66</x:v>
      </x:c>
      <x:c r="AG2512" s="28" t="n">
        <x:f>AE2512-AF2512</x:f>
        <x:v>59.81949999999998</x:v>
      </x:c>
      <x:c r="AH2512" s="20" t="n">
        <x:f>IF(AE2512&gt;0,AG2512/AE2512,"")</x:f>
        <x:v>0.2466992054998463</x:v>
      </x:c>
      <x:c r="AI2512" s="28" t="n">
        <x:v>160418.36</x:v>
      </x:c>
      <x:c r="AJ2512" s="28"/>
      <x:c r="AK2512"/>
      <x:c r="AL2512" t="str">
        <x:v>Completado</x:v>
      </x:c>
      <x:c r="AM2512" t="str">
        <x:f>IF(W2512&lt;0,"Devuelto",AL2512)</x:f>
        <x:v>Completado</x:v>
      </x:c>
      <x:c r="AN2512" t="str">
        <x:v>Tarjeta</x:v>
      </x:c>
      <x:c r="AO2512" s="29" t="str">
        <x:v>Sin observación</x:v>
      </x:c>
      <x:c r="AP2512" t="str">
        <x:f>IF(D2512="","No","Sí")</x:f>
        <x:v>Sí</x:v>
      </x:c>
    </x:row>
    <x:row r="2513">
      <x:c r="A2513" t="n">
        <x:v>2513</x:v>
      </x:c>
      <x:c r="B2513" t="str">
        <x:v>VT0011929</x:v>
      </x:c>
      <x:c r="C2513" t="str">
        <x:v>45311</x:v>
      </x:c>
      <x:c r="D2513" s="27" t="n">
        <x:v>45311</x:v>
      </x:c>
      <x:c r="E2513" t="n">
        <x:f>IF(D2513="","",YEAR(D2513))</x:f>
        <x:v>2024</x:v>
      </x:c>
      <x:c r="F2513" t="n">
        <x:f>IF(D2513="","",MONTH(D2513))</x:f>
        <x:v>1</x:v>
      </x:c>
      <x:c r="G2513" t="str">
        <x:f>IF(D2513="","Fecha no disponible",TEXT(D2513,"mmmm"))</x:f>
        <x:v>January</x:v>
      </x:c>
      <x:c r="H2513" t="str">
        <x:f>IF(D2513="","Fecha no disponible",TEXT(D2513,"yyyy-mm"))</x:f>
        <x:v>2024-01</x:v>
      </x:c>
      <x:c r="I2513" t="str">
        <x:f>IF(D2513="","Fecha no disponible","T"&amp;ROUNDUP(MONTH(D2513)/3,0))</x:f>
        <x:v>T1</x:v>
      </x:c>
      <x:c r="J2513" t="str">
        <x:v>T006</x:v>
      </x:c>
      <x:c r="K2513" t="str">
        <x:v>Tienda Santa Cruz 2</x:v>
      </x:c>
      <x:c r="L2513" t="str">
        <x:v>Mall</x:v>
      </x:c>
      <x:c r="M2513" t="str">
        <x:v>Santa Cruz</x:v>
      </x:c>
      <x:c r="N2513" t="str">
        <x:f>IFERROR(VLOOKUP(M2513,'Mapeos'!$A$4:$B$30,2,FALSE),M2513)</x:f>
        <x:v>Santa Cruz</x:v>
      </x:c>
      <x:c r="O2513" t="str">
        <x:v>C01353</x:v>
      </x:c>
      <x:c r="P2513" t="str">
        <x:v>Premium</x:v>
      </x:c>
      <x:c r="Q2513" t="str">
        <x:v>P0085</x:v>
      </x:c>
      <x:c r="R2513" t="str">
        <x:v>Cuidado Personal</x:v>
      </x:c>
      <x:c r="S2513" t="str">
        <x:v>Marca D</x:v>
      </x:c>
      <x:c r="T2513" t="str">
        <x:v>Tienda</x:v>
      </x:c>
      <x:c r="U2513" t="str">
        <x:f>IFERROR(VLOOKUP(T2513,'Mapeos'!$D$4:$E$25,2,FALSE),T2513)</x:f>
        <x:v>Tienda</x:v>
      </x:c>
      <x:c r="V2513" t="str">
        <x:v>V011</x:v>
      </x:c>
      <x:c r="W2513" t="n">
        <x:v>3</x:v>
      </x:c>
      <x:c r="X2513" s="28" t="n">
        <x:v>63.26</x:v>
      </x:c>
      <x:c r="Y2513" s="20" t="n">
        <x:v>0.2</x:v>
      </x:c>
      <x:c r="Z2513" s="20" t="n">
        <x:f>IF(Y2513&gt;1,Y2513/100,Y2513)</x:f>
        <x:v>0.2</x:v>
      </x:c>
      <x:c r="AA2513" s="28" t="n">
        <x:v>45.61</x:v>
      </x:c>
      <x:c r="AB2513" s="28" t="n">
        <x:v>151.82</x:v>
      </x:c>
      <x:c r="AC2513" s="28" t="str">
        <x:v>BOB</x:v>
      </x:c>
      <x:c r="AD2513" s="28" t="n">
        <x:f>IF(AC2513="USD",AB2513*'Parametros'!$B$4,AB2513)</x:f>
        <x:v>151.82</x:v>
      </x:c>
      <x:c r="AE2513" s="28" t="n">
        <x:f>W2513*X2513*(1-Z2513)</x:f>
        <x:v>151.824</x:v>
      </x:c>
      <x:c r="AF2513" s="28" t="n">
        <x:f>W2513*AA2513</x:f>
        <x:v>136.82999999999998</x:v>
      </x:c>
      <x:c r="AG2513" s="28" t="n">
        <x:f>AE2513-AF2513</x:f>
        <x:v>14.994000000000028</x:v>
      </x:c>
      <x:c r="AH2513" s="20" t="n">
        <x:f>IF(AE2513&gt;0,AG2513/AE2513,"")</x:f>
        <x:v>0.09875908947202042</x:v>
      </x:c>
      <x:c r="AI2513" s="28" t="n">
        <x:v>201548.91</x:v>
      </x:c>
      <x:c r="AJ2513" s="28"/>
      <x:c r="AK2513"/>
      <x:c r="AL2513" t="str">
        <x:v>Completado</x:v>
      </x:c>
      <x:c r="AM2513" t="str">
        <x:f>IF(W2513&lt;0,"Devuelto",AL2513)</x:f>
        <x:v>Completado</x:v>
      </x:c>
      <x:c r="AN2513" t="str">
        <x:v>Tarjeta</x:v>
      </x:c>
      <x:c r="AO2513" s="29" t="str">
        <x:v>Sin observación</x:v>
      </x:c>
      <x:c r="AP2513" t="str">
        <x:f>IF(D2513="","No","Sí")</x:f>
        <x:v>Sí</x:v>
      </x:c>
    </x:row>
    <x:row r="2514">
      <x:c r="A2514" t="n">
        <x:v>2514</x:v>
      </x:c>
      <x:c r="B2514" t="str">
        <x:v>VT0011934</x:v>
      </x:c>
      <x:c r="C2514" t="str">
        <x:v>45340</x:v>
      </x:c>
      <x:c r="D2514" s="27" t="n">
        <x:v>45340</x:v>
      </x:c>
      <x:c r="E2514" t="n">
        <x:f>IF(D2514="","",YEAR(D2514))</x:f>
        <x:v>2024</x:v>
      </x:c>
      <x:c r="F2514" t="n">
        <x:f>IF(D2514="","",MONTH(D2514))</x:f>
        <x:v>2</x:v>
      </x:c>
      <x:c r="G2514" t="str">
        <x:f>IF(D2514="","Fecha no disponible",TEXT(D2514,"mmmm"))</x:f>
        <x:v>February</x:v>
      </x:c>
      <x:c r="H2514" t="str">
        <x:f>IF(D2514="","Fecha no disponible",TEXT(D2514,"yyyy-mm"))</x:f>
        <x:v>2024-02</x:v>
      </x:c>
      <x:c r="I2514" t="str">
        <x:f>IF(D2514="","Fecha no disponible","T"&amp;ROUNDUP(MONTH(D2514)/3,0))</x:f>
        <x:v>T1</x:v>
      </x:c>
      <x:c r="J2514" t="str">
        <x:v>T010</x:v>
      </x:c>
      <x:c r="K2514" t="str">
        <x:v>Tienda Cochabamba 2</x:v>
      </x:c>
      <x:c r="L2514" t="str">
        <x:v>Barrio</x:v>
      </x:c>
      <x:c r="M2514" t="str">
        <x:v>Cochabamba</x:v>
      </x:c>
      <x:c r="N2514" t="str">
        <x:f>IFERROR(VLOOKUP(M2514,'Mapeos'!$A$4:$B$30,2,FALSE),M2514)</x:f>
        <x:v>Cochabamba</x:v>
      </x:c>
      <x:c r="O2514" t="str">
        <x:v>C00515</x:v>
      </x:c>
      <x:c r="P2514" t="str">
        <x:v>Empresa</x:v>
      </x:c>
      <x:c r="Q2514" t="str">
        <x:v>P0005</x:v>
      </x:c>
      <x:c r="R2514" t="str">
        <x:v>Electrónica</x:v>
      </x:c>
      <x:c r="S2514" t="str">
        <x:v>Marca D</x:v>
      </x:c>
      <x:c r="T2514" t="str">
        <x:v>E-commerce</x:v>
      </x:c>
      <x:c r="U2514" t="str">
        <x:f>IFERROR(VLOOKUP(T2514,'Mapeos'!$D$4:$E$25,2,FALSE),T2514)</x:f>
        <x:v>E-commerce</x:v>
      </x:c>
      <x:c r="V2514" t="str">
        <x:v>V018</x:v>
      </x:c>
      <x:c r="W2514" t="n">
        <x:v>1</x:v>
      </x:c>
      <x:c r="X2514" s="28" t="n">
        <x:v>245.24</x:v>
      </x:c>
      <x:c r="Y2514" s="20" t="n">
        <x:v>0.15</x:v>
      </x:c>
      <x:c r="Z2514" s="20" t="n">
        <x:f>IF(Y2514&gt;1,Y2514/100,Y2514)</x:f>
        <x:v>0.15</x:v>
      </x:c>
      <x:c r="AA2514" s="28" t="n">
        <x:v>123.71</x:v>
      </x:c>
      <x:c r="AB2514" s="28" t="n">
        <x:v>208.45</x:v>
      </x:c>
      <x:c r="AC2514" s="28" t="str">
        <x:v>BOB</x:v>
      </x:c>
      <x:c r="AD2514" s="28" t="n">
        <x:f>IF(AC2514="USD",AB2514*'Parametros'!$B$4,AB2514)</x:f>
        <x:v>208.45</x:v>
      </x:c>
      <x:c r="AE2514" s="28" t="n">
        <x:f>W2514*X2514*(1-Z2514)</x:f>
        <x:v>208.454</x:v>
      </x:c>
      <x:c r="AF2514" s="28" t="n">
        <x:f>W2514*AA2514</x:f>
        <x:v>123.71</x:v>
      </x:c>
      <x:c r="AG2514" s="28" t="n">
        <x:f>AE2514-AF2514</x:f>
        <x:v>84.74400000000001</x:v>
      </x:c>
      <x:c r="AH2514" s="20" t="n">
        <x:f>IF(AE2514&gt;0,AG2514/AE2514,"")</x:f>
        <x:v>0.4065357345025762</x:v>
      </x:c>
      <x:c r="AI2514" s="28" t="n">
        <x:v>69138.92</x:v>
      </x:c>
      <x:c r="AJ2514" s="28"/>
      <x:c r="AK2514"/>
      <x:c r="AL2514" t="str">
        <x:v>Completado</x:v>
      </x:c>
      <x:c r="AM2514" t="str">
        <x:f>IF(W2514&lt;0,"Devuelto",AL2514)</x:f>
        <x:v>Completado</x:v>
      </x:c>
      <x:c r="AN2514" t="str">
        <x:v>Efectivo</x:v>
      </x:c>
      <x:c r="AO2514" s="29" t="str">
        <x:v>Sin observación</x:v>
      </x:c>
      <x:c r="AP2514" t="str">
        <x:f>IF(D2514="","No","Sí")</x:f>
        <x:v>Sí</x:v>
      </x:c>
    </x:row>
    <x:row r="2515">
      <x:c r="A2515" t="n">
        <x:v>2515</x:v>
      </x:c>
      <x:c r="B2515" t="str">
        <x:v>VT0011939</x:v>
      </x:c>
      <x:c r="C2515" t="str">
        <x:v>45720</x:v>
      </x:c>
      <x:c r="D2515" s="27" t="n">
        <x:v>45720</x:v>
      </x:c>
      <x:c r="E2515" t="n">
        <x:f>IF(D2515="","",YEAR(D2515))</x:f>
        <x:v>2025</x:v>
      </x:c>
      <x:c r="F2515" t="n">
        <x:f>IF(D2515="","",MONTH(D2515))</x:f>
        <x:v>3</x:v>
      </x:c>
      <x:c r="G2515" t="str">
        <x:f>IF(D2515="","Fecha no disponible",TEXT(D2515,"mmmm"))</x:f>
        <x:v>March</x:v>
      </x:c>
      <x:c r="H2515" t="str">
        <x:f>IF(D2515="","Fecha no disponible",TEXT(D2515,"yyyy-mm"))</x:f>
        <x:v>2025-03</x:v>
      </x:c>
      <x:c r="I2515" t="str">
        <x:f>IF(D2515="","Fecha no disponible","T"&amp;ROUNDUP(MONTH(D2515)/3,0))</x:f>
        <x:v>T1</x:v>
      </x:c>
      <x:c r="J2515" t="str">
        <x:v>T002</x:v>
      </x:c>
      <x:c r="K2515" t="str">
        <x:v>Tienda La Paz 2</x:v>
      </x:c>
      <x:c r="L2515" t="str">
        <x:v>Mall</x:v>
      </x:c>
      <x:c r="M2515" t="str">
        <x:v>La Paz</x:v>
      </x:c>
      <x:c r="N2515" t="str">
        <x:f>IFERROR(VLOOKUP(M2515,'Mapeos'!$A$4:$B$30,2,FALSE),M2515)</x:f>
        <x:v>La Paz</x:v>
      </x:c>
      <x:c r="O2515" t="str">
        <x:v>C01650</x:v>
      </x:c>
      <x:c r="P2515" t="str">
        <x:v>Premium</x:v>
      </x:c>
      <x:c r="Q2515" t="str">
        <x:v>P0096</x:v>
      </x:c>
      <x:c r="R2515" t="str">
        <x:v>Electrónica</x:v>
      </x:c>
      <x:c r="S2515" t="str">
        <x:v>Marca C</x:v>
      </x:c>
      <x:c r="T2515" t="str">
        <x:v>E-commerce</x:v>
      </x:c>
      <x:c r="U2515" t="str">
        <x:f>IFERROR(VLOOKUP(T2515,'Mapeos'!$D$4:$E$25,2,FALSE),T2515)</x:f>
        <x:v>E-commerce</x:v>
      </x:c>
      <x:c r="V2515" t="str">
        <x:v>V001</x:v>
      </x:c>
      <x:c r="W2515" t="n">
        <x:v>1</x:v>
      </x:c>
      <x:c r="X2515" s="28" t="n">
        <x:v>424.42</x:v>
      </x:c>
      <x:c r="Y2515" s="20" t="n">
        <x:v>0.1</x:v>
      </x:c>
      <x:c r="Z2515" s="20" t="n">
        <x:f>IF(Y2515&gt;1,Y2515/100,Y2515)</x:f>
        <x:v>0.1</x:v>
      </x:c>
      <x:c r="AA2515" s="28" t="n">
        <x:v>273.47</x:v>
      </x:c>
      <x:c r="AB2515" s="28" t="n">
        <x:v>381.98</x:v>
      </x:c>
      <x:c r="AC2515" s="28" t="str">
        <x:v>BOB</x:v>
      </x:c>
      <x:c r="AD2515" s="28" t="n">
        <x:f>IF(AC2515="USD",AB2515*'Parametros'!$B$4,AB2515)</x:f>
        <x:v>381.98</x:v>
      </x:c>
      <x:c r="AE2515" s="28" t="n">
        <x:f>W2515*X2515*(1-Z2515)</x:f>
        <x:v>381.978</x:v>
      </x:c>
      <x:c r="AF2515" s="28" t="n">
        <x:f>W2515*AA2515</x:f>
        <x:v>273.47</x:v>
      </x:c>
      <x:c r="AG2515" s="28" t="n">
        <x:f>AE2515-AF2515</x:f>
        <x:v>108.50799999999998</x:v>
      </x:c>
      <x:c r="AH2515" s="20" t="n">
        <x:f>IF(AE2515&gt;0,AG2515/AE2515,"")</x:f>
        <x:v>0.2840687159993507</x:v>
      </x:c>
      <x:c r="AI2515" s="28" t="n">
        <x:v>76648.32</x:v>
      </x:c>
      <x:c r="AJ2515" s="28"/>
      <x:c r="AK2515"/>
      <x:c r="AL2515" t="str">
        <x:v>Completado</x:v>
      </x:c>
      <x:c r="AM2515" t="str">
        <x:f>IF(W2515&lt;0,"Devuelto",AL2515)</x:f>
        <x:v>Completado</x:v>
      </x:c>
      <x:c r="AN2515" t="str">
        <x:v>Efectivo</x:v>
      </x:c>
      <x:c r="AO2515" s="29" t="str">
        <x:v>Sin observación</x:v>
      </x:c>
      <x:c r="AP2515" t="str">
        <x:f>IF(D2515="","No","Sí")</x:f>
        <x:v>Sí</x:v>
      </x:c>
    </x:row>
    <x:row r="2516">
      <x:c r="A2516" t="n">
        <x:v>2516</x:v>
      </x:c>
      <x:c r="B2516" t="str">
        <x:v>VT0011944</x:v>
      </x:c>
      <x:c r="C2516" t="str">
        <x:v>45353</x:v>
      </x:c>
      <x:c r="D2516" s="27" t="n">
        <x:v>45353</x:v>
      </x:c>
      <x:c r="E2516" t="n">
        <x:f>IF(D2516="","",YEAR(D2516))</x:f>
        <x:v>2024</x:v>
      </x:c>
      <x:c r="F2516" t="n">
        <x:f>IF(D2516="","",MONTH(D2516))</x:f>
        <x:v>3</x:v>
      </x:c>
      <x:c r="G2516" t="str">
        <x:f>IF(D2516="","Fecha no disponible",TEXT(D2516,"mmmm"))</x:f>
        <x:v>March</x:v>
      </x:c>
      <x:c r="H2516" t="str">
        <x:f>IF(D2516="","Fecha no disponible",TEXT(D2516,"yyyy-mm"))</x:f>
        <x:v>2024-03</x:v>
      </x:c>
      <x:c r="I2516" t="str">
        <x:f>IF(D2516="","Fecha no disponible","T"&amp;ROUNDUP(MONTH(D2516)/3,0))</x:f>
        <x:v>T1</x:v>
      </x:c>
      <x:c r="J2516" t="str">
        <x:v>T019</x:v>
      </x:c>
      <x:c r="K2516" t="str">
        <x:v>Tienda Sucre 3</x:v>
      </x:c>
      <x:c r="L2516" t="str">
        <x:v>Centro</x:v>
      </x:c>
      <x:c r="M2516" t="str">
        <x:v>Sucre</x:v>
      </x:c>
      <x:c r="N2516" t="str">
        <x:f>IFERROR(VLOOKUP(M2516,'Mapeos'!$A$4:$B$30,2,FALSE),M2516)</x:f>
        <x:v>Sucre</x:v>
      </x:c>
      <x:c r="O2516" t="str">
        <x:v>C00420</x:v>
      </x:c>
      <x:c r="P2516" t="str">
        <x:v>Frecuente</x:v>
      </x:c>
      <x:c r="Q2516" t="str">
        <x:v>P0132</x:v>
      </x:c>
      <x:c r="R2516" t="str">
        <x:v>Alimentos</x:v>
      </x:c>
      <x:c r="S2516" t="str">
        <x:v>Marca C</x:v>
      </x:c>
      <x:c r="T2516" t="str">
        <x:v>Tienda</x:v>
      </x:c>
      <x:c r="U2516" t="str">
        <x:f>IFERROR(VLOOKUP(T2516,'Mapeos'!$D$4:$E$25,2,FALSE),T2516)</x:f>
        <x:v>Tienda</x:v>
      </x:c>
      <x:c r="V2516" t="str">
        <x:v>V014</x:v>
      </x:c>
      <x:c r="W2516" t="n">
        <x:v>2</x:v>
      </x:c>
      <x:c r="X2516" s="28" t="n">
        <x:v>27.62</x:v>
      </x:c>
      <x:c r="Y2516" s="20" t="n">
        <x:v>0.25</x:v>
      </x:c>
      <x:c r="Z2516" s="20" t="n">
        <x:f>IF(Y2516&gt;1,Y2516/100,Y2516)</x:f>
        <x:v>0.25</x:v>
      </x:c>
      <x:c r="AA2516" s="28" t="n">
        <x:v>14.08</x:v>
      </x:c>
      <x:c r="AB2516" s="28" t="n">
        <x:v>41.43</x:v>
      </x:c>
      <x:c r="AC2516" s="28" t="str">
        <x:v>BOB</x:v>
      </x:c>
      <x:c r="AD2516" s="28" t="n">
        <x:f>IF(AC2516="USD",AB2516*'Parametros'!$B$4,AB2516)</x:f>
        <x:v>41.43</x:v>
      </x:c>
      <x:c r="AE2516" s="28" t="n">
        <x:f>W2516*X2516*(1-Z2516)</x:f>
        <x:v>41.43</x:v>
      </x:c>
      <x:c r="AF2516" s="28" t="n">
        <x:f>W2516*AA2516</x:f>
        <x:v>28.16</x:v>
      </x:c>
      <x:c r="AG2516" s="28" t="n">
        <x:f>AE2516-AF2516</x:f>
        <x:v>13.27</x:v>
      </x:c>
      <x:c r="AH2516" s="20" t="n">
        <x:f>IF(AE2516&gt;0,AG2516/AE2516,"")</x:f>
        <x:v>0.3202993000241371</x:v>
      </x:c>
      <x:c r="AI2516" s="28" t="n">
        <x:v>151220.15</x:v>
      </x:c>
      <x:c r="AJ2516" s="28"/>
      <x:c r="AK2516"/>
      <x:c r="AL2516" t="str">
        <x:v>Completado</x:v>
      </x:c>
      <x:c r="AM2516" t="str">
        <x:f>IF(W2516&lt;0,"Devuelto",AL2516)</x:f>
        <x:v>Completado</x:v>
      </x:c>
      <x:c r="AN2516" t="str">
        <x:v>QR</x:v>
      </x:c>
      <x:c r="AO2516" s="29" t="str">
        <x:v>Sin observación</x:v>
      </x:c>
      <x:c r="AP2516" t="str">
        <x:f>IF(D2516="","No","Sí")</x:f>
        <x:v>Sí</x:v>
      </x:c>
    </x:row>
    <x:row r="2517">
      <x:c r="A2517" t="n">
        <x:v>2517</x:v>
      </x:c>
      <x:c r="B2517" t="str">
        <x:v>VT0011948</x:v>
      </x:c>
      <x:c r="C2517" t="str">
        <x:v>45655</x:v>
      </x:c>
      <x:c r="D2517" s="27" t="n">
        <x:v>45655</x:v>
      </x:c>
      <x:c r="E2517" t="n">
        <x:f>IF(D2517="","",YEAR(D2517))</x:f>
        <x:v>2024</x:v>
      </x:c>
      <x:c r="F2517" t="n">
        <x:f>IF(D2517="","",MONTH(D2517))</x:f>
        <x:v>12</x:v>
      </x:c>
      <x:c r="G2517" t="str">
        <x:f>IF(D2517="","Fecha no disponible",TEXT(D2517,"mmmm"))</x:f>
        <x:v>December</x:v>
      </x:c>
      <x:c r="H2517" t="str">
        <x:f>IF(D2517="","Fecha no disponible",TEXT(D2517,"yyyy-mm"))</x:f>
        <x:v>2024-12</x:v>
      </x:c>
      <x:c r="I2517" t="str">
        <x:f>IF(D2517="","Fecha no disponible","T"&amp;ROUNDUP(MONTH(D2517)/3,0))</x:f>
        <x:v>T4</x:v>
      </x:c>
      <x:c r="J2517" t="str">
        <x:v>T015</x:v>
      </x:c>
      <x:c r="K2517" t="str">
        <x:v>Tienda Potosí 3</x:v>
      </x:c>
      <x:c r="L2517" t="str">
        <x:v>Mall</x:v>
      </x:c>
      <x:c r="M2517" t="str">
        <x:v>Potosí</x:v>
      </x:c>
      <x:c r="N2517" t="str">
        <x:f>IFERROR(VLOOKUP(M2517,'Mapeos'!$A$4:$B$30,2,FALSE),M2517)</x:f>
        <x:v>Potosí</x:v>
      </x:c>
      <x:c r="O2517" t="str">
        <x:v>C00823</x:v>
      </x:c>
      <x:c r="P2517" t="str">
        <x:v>Premium</x:v>
      </x:c>
      <x:c r="Q2517" t="str">
        <x:v>P0022</x:v>
      </x:c>
      <x:c r="R2517" t="str">
        <x:v>Cuidado Personal</x:v>
      </x:c>
      <x:c r="S2517" t="str">
        <x:v>Marca D</x:v>
      </x:c>
      <x:c r="T2517" t="str">
        <x:v>Tienda</x:v>
      </x:c>
      <x:c r="U2517" t="str">
        <x:f>IFERROR(VLOOKUP(T2517,'Mapeos'!$D$4:$E$25,2,FALSE),T2517)</x:f>
        <x:v>Tienda</x:v>
      </x:c>
      <x:c r="V2517" t="str">
        <x:v>V038</x:v>
      </x:c>
      <x:c r="W2517" t="n">
        <x:v>0</x:v>
      </x:c>
      <x:c r="X2517" s="28" t="n">
        <x:v>61.83</x:v>
      </x:c>
      <x:c r="Y2517" s="20" t="n">
        <x:v>0.25</x:v>
      </x:c>
      <x:c r="Z2517" s="20" t="n">
        <x:f>IF(Y2517&gt;1,Y2517/100,Y2517)</x:f>
        <x:v>0.25</x:v>
      </x:c>
      <x:c r="AA2517" s="28" t="n">
        <x:v>39.8</x:v>
      </x:c>
      <x:c r="AB2517" s="28" t="n">
        <x:v>0</x:v>
      </x:c>
      <x:c r="AC2517" s="28" t="str">
        <x:v>BOB</x:v>
      </x:c>
      <x:c r="AD2517" s="28" t="n">
        <x:f>IF(AC2517="USD",AB2517*'Parametros'!$B$4,AB2517)</x:f>
        <x:v>0</x:v>
      </x:c>
      <x:c r="AE2517" s="28" t="n">
        <x:f>W2517*X2517*(1-Z2517)</x:f>
        <x:v>0</x:v>
      </x:c>
      <x:c r="AF2517" s="28" t="n">
        <x:f>W2517*AA2517</x:f>
        <x:v>0</x:v>
      </x:c>
      <x:c r="AG2517" s="28" t="n">
        <x:f>AE2517-AF2517</x:f>
        <x:v>0</x:v>
      </x:c>
      <x:c r="AH2517" s="20" t="str">
        <x:f>IF(AE2517&gt;0,AG2517/AE2517,"")</x:f>
      </x:c>
      <x:c r="AI2517" s="28" t="n">
        <x:v>188024.64</x:v>
      </x:c>
      <x:c r="AJ2517" s="28"/>
      <x:c r="AK2517"/>
      <x:c r="AL2517" t="str">
        <x:v>Cancelado</x:v>
      </x:c>
      <x:c r="AM2517" t="str">
        <x:f>IF(W2517&lt;0,"Devuelto",AL2517)</x:f>
        <x:v>Cancelado</x:v>
      </x:c>
      <x:c r="AN2517" t="str">
        <x:v>Tarjeta</x:v>
      </x:c>
      <x:c r="AO2517" s="29" t="str">
        <x:v>Sin observación</x:v>
      </x:c>
      <x:c r="AP2517" t="str">
        <x:f>IF(D2517="","No","Sí")</x:f>
        <x:v>Sí</x:v>
      </x:c>
    </x:row>
    <x:row r="2518">
      <x:c r="A2518" t="n">
        <x:v>2518</x:v>
      </x:c>
      <x:c r="B2518" t="str">
        <x:v>VT0011953</x:v>
      </x:c>
      <x:c r="C2518" t="str">
        <x:v>45906</x:v>
      </x:c>
      <x:c r="D2518" s="27" t="n">
        <x:v>45906</x:v>
      </x:c>
      <x:c r="E2518" t="n">
        <x:f>IF(D2518="","",YEAR(D2518))</x:f>
        <x:v>2025</x:v>
      </x:c>
      <x:c r="F2518" t="n">
        <x:f>IF(D2518="","",MONTH(D2518))</x:f>
        <x:v>9</x:v>
      </x:c>
      <x:c r="G2518" t="str">
        <x:f>IF(D2518="","Fecha no disponible",TEXT(D2518,"mmmm"))</x:f>
        <x:v>September</x:v>
      </x:c>
      <x:c r="H2518" t="str">
        <x:f>IF(D2518="","Fecha no disponible",TEXT(D2518,"yyyy-mm"))</x:f>
        <x:v>2025-09</x:v>
      </x:c>
      <x:c r="I2518" t="str">
        <x:f>IF(D2518="","Fecha no disponible","T"&amp;ROUNDUP(MONTH(D2518)/3,0))</x:f>
        <x:v>T3</x:v>
      </x:c>
      <x:c r="J2518" t="str">
        <x:v>T003</x:v>
      </x:c>
      <x:c r="K2518" t="str">
        <x:v>Tienda La Paz 3</x:v>
      </x:c>
      <x:c r="L2518" t="str">
        <x:v>Barrio</x:v>
      </x:c>
      <x:c r="M2518" t="str">
        <x:v>La Paz</x:v>
      </x:c>
      <x:c r="N2518" t="str">
        <x:f>IFERROR(VLOOKUP(M2518,'Mapeos'!$A$4:$B$30,2,FALSE),M2518)</x:f>
        <x:v>La Paz</x:v>
      </x:c>
      <x:c r="O2518" t="str">
        <x:v>C00108</x:v>
      </x:c>
      <x:c r="P2518" t="str">
        <x:v>Frecuente</x:v>
      </x:c>
      <x:c r="Q2518" t="str">
        <x:v>P0065</x:v>
      </x:c>
      <x:c r="R2518" t="str">
        <x:v>Deportes</x:v>
      </x:c>
      <x:c r="S2518" t="str">
        <x:v>Marca B</x:v>
      </x:c>
      <x:c r="T2518" t="str">
        <x:v>E-commerce</x:v>
      </x:c>
      <x:c r="U2518" t="str">
        <x:f>IFERROR(VLOOKUP(T2518,'Mapeos'!$D$4:$E$25,2,FALSE),T2518)</x:f>
        <x:v>E-commerce</x:v>
      </x:c>
      <x:c r="V2518" t="str">
        <x:v>V010</x:v>
      </x:c>
      <x:c r="W2518" t="n">
        <x:v>1</x:v>
      </x:c>
      <x:c r="X2518" s="28" t="n">
        <x:v>177.64</x:v>
      </x:c>
      <x:c r="Y2518" s="20" t="n">
        <x:v>0.05</x:v>
      </x:c>
      <x:c r="Z2518" s="20" t="n">
        <x:f>IF(Y2518&gt;1,Y2518/100,Y2518)</x:f>
        <x:v>0.05</x:v>
      </x:c>
      <x:c r="AA2518" s="28" t="n">
        <x:v>108.97</x:v>
      </x:c>
      <x:c r="AB2518" s="28" t="n">
        <x:v>168.76</x:v>
      </x:c>
      <x:c r="AC2518" s="28" t="str">
        <x:v>BOB</x:v>
      </x:c>
      <x:c r="AD2518" s="28" t="n">
        <x:f>IF(AC2518="USD",AB2518*'Parametros'!$B$4,AB2518)</x:f>
        <x:v>168.76</x:v>
      </x:c>
      <x:c r="AE2518" s="28" t="n">
        <x:f>W2518*X2518*(1-Z2518)</x:f>
        <x:v>168.75799999999998</x:v>
      </x:c>
      <x:c r="AF2518" s="28" t="n">
        <x:f>W2518*AA2518</x:f>
        <x:v>108.97</x:v>
      </x:c>
      <x:c r="AG2518" s="28" t="n">
        <x:f>AE2518-AF2518</x:f>
        <x:v>59.78799999999998</x:v>
      </x:c>
      <x:c r="AH2518" s="20" t="n">
        <x:f>IF(AE2518&gt;0,AG2518/AE2518,"")</x:f>
        <x:v>0.35428246364616783</x:v>
      </x:c>
      <x:c r="AI2518" s="28" t="n">
        <x:v>64246.09</x:v>
      </x:c>
      <x:c r="AJ2518" s="28"/>
      <x:c r="AK2518"/>
      <x:c r="AL2518" t="str">
        <x:v>Completado</x:v>
      </x:c>
      <x:c r="AM2518" t="str">
        <x:f>IF(W2518&lt;0,"Devuelto",AL2518)</x:f>
        <x:v>Completado</x:v>
      </x:c>
      <x:c r="AN2518" t="str">
        <x:v>QR</x:v>
      </x:c>
      <x:c r="AO2518" s="29" t="str">
        <x:v>Sin observación</x:v>
      </x:c>
      <x:c r="AP2518" t="str">
        <x:f>IF(D2518="","No","Sí")</x:f>
        <x:v>Sí</x:v>
      </x:c>
    </x:row>
    <x:row r="2519">
      <x:c r="A2519" t="n">
        <x:v>2519</x:v>
      </x:c>
      <x:c r="B2519" t="str">
        <x:v>VT0011958</x:v>
      </x:c>
      <x:c r="C2519" t="str">
        <x:v>46090</x:v>
      </x:c>
      <x:c r="D2519" s="27" t="n">
        <x:v>46090</x:v>
      </x:c>
      <x:c r="E2519" t="n">
        <x:f>IF(D2519="","",YEAR(D2519))</x:f>
        <x:v>2026</x:v>
      </x:c>
      <x:c r="F2519" t="n">
        <x:f>IF(D2519="","",MONTH(D2519))</x:f>
        <x:v>3</x:v>
      </x:c>
      <x:c r="G2519" t="str">
        <x:f>IF(D2519="","Fecha no disponible",TEXT(D2519,"mmmm"))</x:f>
        <x:v>March</x:v>
      </x:c>
      <x:c r="H2519" t="str">
        <x:f>IF(D2519="","Fecha no disponible",TEXT(D2519,"yyyy-mm"))</x:f>
        <x:v>2026-03</x:v>
      </x:c>
      <x:c r="I2519" t="str">
        <x:f>IF(D2519="","Fecha no disponible","T"&amp;ROUNDUP(MONTH(D2519)/3,0))</x:f>
        <x:v>T1</x:v>
      </x:c>
      <x:c r="J2519" t="str">
        <x:v>T008</x:v>
      </x:c>
      <x:c r="K2519" t="str">
        <x:v>Tienda Santa Cruz 4</x:v>
      </x:c>
      <x:c r="L2519" t="str">
        <x:v>Barrio</x:v>
      </x:c>
      <x:c r="M2519" t="str">
        <x:v>Santa Cruz</x:v>
      </x:c>
      <x:c r="N2519" t="str">
        <x:f>IFERROR(VLOOKUP(M2519,'Mapeos'!$A$4:$B$30,2,FALSE),M2519)</x:f>
        <x:v>Santa Cruz</x:v>
      </x:c>
      <x:c r="O2519" t="str">
        <x:v>C00799</x:v>
      </x:c>
      <x:c r="P2519" t="str">
        <x:v>Frecuente</x:v>
      </x:c>
      <x:c r="Q2519" t="str">
        <x:v>P0108</x:v>
      </x:c>
      <x:c r="R2519" t="str">
        <x:v>Alimentos</x:v>
      </x:c>
      <x:c r="S2519" t="str">
        <x:v>Marca C</x:v>
      </x:c>
      <x:c r="T2519" t="str">
        <x:v>Tienda</x:v>
      </x:c>
      <x:c r="U2519" t="str">
        <x:f>IFERROR(VLOOKUP(T2519,'Mapeos'!$D$4:$E$25,2,FALSE),T2519)</x:f>
        <x:v>Tienda</x:v>
      </x:c>
      <x:c r="V2519" t="str">
        <x:v>V032</x:v>
      </x:c>
      <x:c r="W2519" t="n">
        <x:v>1</x:v>
      </x:c>
      <x:c r="X2519" s="28" t="n">
        <x:v>42.73</x:v>
      </x:c>
      <x:c r="Y2519" s="20" t="n">
        <x:v>0.1</x:v>
      </x:c>
      <x:c r="Z2519" s="20" t="n">
        <x:f>IF(Y2519&gt;1,Y2519/100,Y2519)</x:f>
        <x:v>0.1</x:v>
      </x:c>
      <x:c r="AA2519" s="28" t="n">
        <x:v>29.22</x:v>
      </x:c>
      <x:c r="AB2519" s="28" t="n">
        <x:v>38.46</x:v>
      </x:c>
      <x:c r="AC2519" s="28" t="str">
        <x:v>BOB</x:v>
      </x:c>
      <x:c r="AD2519" s="28" t="n">
        <x:f>IF(AC2519="USD",AB2519*'Parametros'!$B$4,AB2519)</x:f>
        <x:v>38.46</x:v>
      </x:c>
      <x:c r="AE2519" s="28" t="n">
        <x:f>W2519*X2519*(1-Z2519)</x:f>
        <x:v>38.457</x:v>
      </x:c>
      <x:c r="AF2519" s="28" t="n">
        <x:f>W2519*AA2519</x:f>
        <x:v>29.22</x:v>
      </x:c>
      <x:c r="AG2519" s="28" t="n">
        <x:f>AE2519-AF2519</x:f>
        <x:v>9.237000000000002</x:v>
      </x:c>
      <x:c r="AH2519" s="20" t="n">
        <x:f>IF(AE2519&gt;0,AG2519/AE2519,"")</x:f>
        <x:v>0.24019034246041038</x:v>
      </x:c>
      <x:c r="AI2519" s="28" t="n">
        <x:v>120795.65</x:v>
      </x:c>
      <x:c r="AJ2519" s="28"/>
      <x:c r="AK2519"/>
      <x:c r="AL2519" t="str">
        <x:v>Completado</x:v>
      </x:c>
      <x:c r="AM2519" t="str">
        <x:f>IF(W2519&lt;0,"Devuelto",AL2519)</x:f>
        <x:v>Completado</x:v>
      </x:c>
      <x:c r="AN2519" t="str">
        <x:v>Tarjeta</x:v>
      </x:c>
      <x:c r="AO2519" s="29" t="str">
        <x:v>Sin observación</x:v>
      </x:c>
      <x:c r="AP2519" t="str">
        <x:f>IF(D2519="","No","Sí")</x:f>
        <x:v>Sí</x:v>
      </x:c>
    </x:row>
    <x:row r="2520">
      <x:c r="A2520" t="n">
        <x:v>2520</x:v>
      </x:c>
      <x:c r="B2520" t="str">
        <x:v>VT0011963</x:v>
      </x:c>
      <x:c r="C2520" t="str">
        <x:v>45329</x:v>
      </x:c>
      <x:c r="D2520" s="27" t="n">
        <x:v>45329</x:v>
      </x:c>
      <x:c r="E2520" t="n">
        <x:f>IF(D2520="","",YEAR(D2520))</x:f>
        <x:v>2024</x:v>
      </x:c>
      <x:c r="F2520" t="n">
        <x:f>IF(D2520="","",MONTH(D2520))</x:f>
        <x:v>2</x:v>
      </x:c>
      <x:c r="G2520" t="str">
        <x:f>IF(D2520="","Fecha no disponible",TEXT(D2520,"mmmm"))</x:f>
        <x:v>February</x:v>
      </x:c>
      <x:c r="H2520" t="str">
        <x:f>IF(D2520="","Fecha no disponible",TEXT(D2520,"yyyy-mm"))</x:f>
        <x:v>2024-02</x:v>
      </x:c>
      <x:c r="I2520" t="str">
        <x:f>IF(D2520="","Fecha no disponible","T"&amp;ROUNDUP(MONTH(D2520)/3,0))</x:f>
        <x:v>T1</x:v>
      </x:c>
      <x:c r="J2520" t="str">
        <x:v>T009</x:v>
      </x:c>
      <x:c r="K2520" t="str">
        <x:v>Tienda Cochabamba 1</x:v>
      </x:c>
      <x:c r="L2520" t="str">
        <x:v>Mall</x:v>
      </x:c>
      <x:c r="M2520" t="str">
        <x:v>Cochabamba</x:v>
      </x:c>
      <x:c r="N2520" t="str">
        <x:f>IFERROR(VLOOKUP(M2520,'Mapeos'!$A$4:$B$30,2,FALSE),M2520)</x:f>
        <x:v>Cochabamba</x:v>
      </x:c>
      <x:c r="O2520" t="str">
        <x:v>C01408</x:v>
      </x:c>
      <x:c r="P2520" t="str">
        <x:v>Premium</x:v>
      </x:c>
      <x:c r="Q2520" t="str">
        <x:v>P0001</x:v>
      </x:c>
      <x:c r="R2520" t="str">
        <x:v>Hogar</x:v>
      </x:c>
      <x:c r="S2520" t="str">
        <x:v>Marca D</x:v>
      </x:c>
      <x:c r="T2520" t="str">
        <x:v>Tienda</x:v>
      </x:c>
      <x:c r="U2520" t="str">
        <x:f>IFERROR(VLOOKUP(T2520,'Mapeos'!$D$4:$E$25,2,FALSE),T2520)</x:f>
        <x:v>Tienda</x:v>
      </x:c>
      <x:c r="V2520" t="str">
        <x:v>V010</x:v>
      </x:c>
      <x:c r="W2520" t="n">
        <x:v>1</x:v>
      </x:c>
      <x:c r="X2520" s="28" t="n">
        <x:v>326.34</x:v>
      </x:c>
      <x:c r="Y2520" s="20" t="n">
        <x:v>0.1</x:v>
      </x:c>
      <x:c r="Z2520" s="20" t="n">
        <x:f>IF(Y2520&gt;1,Y2520/100,Y2520)</x:f>
        <x:v>0.1</x:v>
      </x:c>
      <x:c r="AA2520" s="28" t="n">
        <x:v>195.84</x:v>
      </x:c>
      <x:c r="AB2520" s="28" t="n">
        <x:v>293.71</x:v>
      </x:c>
      <x:c r="AC2520" s="28" t="str">
        <x:v>BOB</x:v>
      </x:c>
      <x:c r="AD2520" s="28" t="n">
        <x:f>IF(AC2520="USD",AB2520*'Parametros'!$B$4,AB2520)</x:f>
        <x:v>293.71</x:v>
      </x:c>
      <x:c r="AE2520" s="28" t="n">
        <x:f>W2520*X2520*(1-Z2520)</x:f>
        <x:v>293.70599999999996</x:v>
      </x:c>
      <x:c r="AF2520" s="28" t="n">
        <x:f>W2520*AA2520</x:f>
        <x:v>195.84</x:v>
      </x:c>
      <x:c r="AG2520" s="28" t="n">
        <x:f>AE2520-AF2520</x:f>
        <x:v>97.86599999999996</x:v>
      </x:c>
      <x:c r="AH2520" s="20" t="n">
        <x:f>IF(AE2520&gt;0,AG2520/AE2520,"")</x:f>
        <x:v>0.3332107617821903</x:v>
      </x:c>
      <x:c r="AI2520" s="28" t="n">
        <x:v>150225.5</x:v>
      </x:c>
      <x:c r="AJ2520" s="28"/>
      <x:c r="AK2520"/>
      <x:c r="AL2520" t="str">
        <x:v>Completado</x:v>
      </x:c>
      <x:c r="AM2520" t="str">
        <x:f>IF(W2520&lt;0,"Devuelto",AL2520)</x:f>
        <x:v>Completado</x:v>
      </x:c>
      <x:c r="AN2520" t="str">
        <x:v>QR</x:v>
      </x:c>
      <x:c r="AO2520" s="29" t="str">
        <x:v>Sin observación</x:v>
      </x:c>
      <x:c r="AP2520" t="str">
        <x:f>IF(D2520="","No","Sí")</x:f>
        <x:v>Sí</x:v>
      </x:c>
    </x:row>
    <x:row r="2521">
      <x:c r="A2521" t="n">
        <x:v>2521</x:v>
      </x:c>
      <x:c r="B2521" t="str">
        <x:v>VT0011967</x:v>
      </x:c>
      <x:c r="C2521" t="str">
        <x:v>46016</x:v>
      </x:c>
      <x:c r="D2521" s="27" t="n">
        <x:v>46016</x:v>
      </x:c>
      <x:c r="E2521" t="n">
        <x:f>IF(D2521="","",YEAR(D2521))</x:f>
        <x:v>2025</x:v>
      </x:c>
      <x:c r="F2521" t="n">
        <x:f>IF(D2521="","",MONTH(D2521))</x:f>
        <x:v>12</x:v>
      </x:c>
      <x:c r="G2521" t="str">
        <x:f>IF(D2521="","Fecha no disponible",TEXT(D2521,"mmmm"))</x:f>
        <x:v>December</x:v>
      </x:c>
      <x:c r="H2521" t="str">
        <x:f>IF(D2521="","Fecha no disponible",TEXT(D2521,"yyyy-mm"))</x:f>
        <x:v>2025-12</x:v>
      </x:c>
      <x:c r="I2521" t="str">
        <x:f>IF(D2521="","Fecha no disponible","T"&amp;ROUNDUP(MONTH(D2521)/3,0))</x:f>
        <x:v>T4</x:v>
      </x:c>
      <x:c r="J2521" t="str">
        <x:v>T007</x:v>
      </x:c>
      <x:c r="K2521" t="str">
        <x:v>Tienda Santa Cruz 3</x:v>
      </x:c>
      <x:c r="L2521" t="str">
        <x:v>Barrio</x:v>
      </x:c>
      <x:c r="M2521" t="str">
        <x:v>Santa Cruz</x:v>
      </x:c>
      <x:c r="N2521" t="str">
        <x:f>IFERROR(VLOOKUP(M2521,'Mapeos'!$A$4:$B$30,2,FALSE),M2521)</x:f>
        <x:v>Santa Cruz</x:v>
      </x:c>
      <x:c r="O2521" t="str">
        <x:v>C01005</x:v>
      </x:c>
      <x:c r="P2521" t="str">
        <x:v>Masivo</x:v>
      </x:c>
      <x:c r="Q2521" t="str">
        <x:v>P0121</x:v>
      </x:c>
      <x:c r="R2521" t="str">
        <x:v>Deportes</x:v>
      </x:c>
      <x:c r="S2521" t="str">
        <x:v>Marca A</x:v>
      </x:c>
      <x:c r="T2521" t="str">
        <x:v>Tienda</x:v>
      </x:c>
      <x:c r="U2521" t="str">
        <x:f>IFERROR(VLOOKUP(T2521,'Mapeos'!$D$4:$E$25,2,FALSE),T2521)</x:f>
        <x:v>Tienda</x:v>
      </x:c>
      <x:c r="V2521" t="str">
        <x:v>V021</x:v>
      </x:c>
      <x:c r="W2521" t="n">
        <x:v>5</x:v>
      </x:c>
      <x:c r="X2521" s="28" t="n">
        <x:v>233.98</x:v>
      </x:c>
      <x:c r="Y2521" s="20" t="n">
        <x:v>0.05</x:v>
      </x:c>
      <x:c r="Z2521" s="20" t="n">
        <x:f>IF(Y2521&gt;1,Y2521/100,Y2521)</x:f>
        <x:v>0.05</x:v>
      </x:c>
      <x:c r="AA2521" s="28" t="n">
        <x:v>130.28</x:v>
      </x:c>
      <x:c r="AB2521" s="28" t="n">
        <x:v>1111.4</x:v>
      </x:c>
      <x:c r="AC2521" s="28" t="str">
        <x:v>BOB</x:v>
      </x:c>
      <x:c r="AD2521" s="28" t="n">
        <x:f>IF(AC2521="USD",AB2521*'Parametros'!$B$4,AB2521)</x:f>
        <x:v>1111.4</x:v>
      </x:c>
      <x:c r="AE2521" s="28" t="n">
        <x:f>W2521*X2521*(1-Z2521)</x:f>
        <x:v>1111.4049999999997</x:v>
      </x:c>
      <x:c r="AF2521" s="28" t="n">
        <x:f>W2521*AA2521</x:f>
        <x:v>651.4</x:v>
      </x:c>
      <x:c r="AG2521" s="28" t="n">
        <x:f>AE2521-AF2521</x:f>
        <x:v>460.00499999999977</x:v>
      </x:c>
      <x:c r="AH2521" s="20" t="n">
        <x:f>IF(AE2521&gt;0,AG2521/AE2521,"")</x:f>
        <x:v>0.4138950247659493</x:v>
      </x:c>
      <x:c r="AI2521" s="28" t="n">
        <x:v>186128.69</x:v>
      </x:c>
      <x:c r="AJ2521" s="28"/>
      <x:c r="AK2521"/>
      <x:c r="AL2521" t="str">
        <x:v>Completado</x:v>
      </x:c>
      <x:c r="AM2521" t="str">
        <x:f>IF(W2521&lt;0,"Devuelto",AL2521)</x:f>
        <x:v>Completado</x:v>
      </x:c>
      <x:c r="AN2521" t="str">
        <x:v>QR</x:v>
      </x:c>
      <x:c r="AO2521" s="29" t="str">
        <x:v>Sin observación</x:v>
      </x:c>
      <x:c r="AP2521" t="str">
        <x:f>IF(D2521="","No","Sí")</x:f>
        <x:v>Sí</x:v>
      </x:c>
    </x:row>
    <x:row r="2522">
      <x:c r="A2522" t="n">
        <x:v>2522</x:v>
      </x:c>
      <x:c r="B2522" t="str">
        <x:v>VT0011972</x:v>
      </x:c>
      <x:c r="C2522" t="str">
        <x:v>45518</x:v>
      </x:c>
      <x:c r="D2522" s="27" t="n">
        <x:v>45518</x:v>
      </x:c>
      <x:c r="E2522" t="n">
        <x:f>IF(D2522="","",YEAR(D2522))</x:f>
        <x:v>2024</x:v>
      </x:c>
      <x:c r="F2522" t="n">
        <x:f>IF(D2522="","",MONTH(D2522))</x:f>
        <x:v>8</x:v>
      </x:c>
      <x:c r="G2522" t="str">
        <x:f>IF(D2522="","Fecha no disponible",TEXT(D2522,"mmmm"))</x:f>
        <x:v>August</x:v>
      </x:c>
      <x:c r="H2522" t="str">
        <x:f>IF(D2522="","Fecha no disponible",TEXT(D2522,"yyyy-mm"))</x:f>
        <x:v>2024-08</x:v>
      </x:c>
      <x:c r="I2522" t="str">
        <x:f>IF(D2522="","Fecha no disponible","T"&amp;ROUNDUP(MONTH(D2522)/3,0))</x:f>
        <x:v>T3</x:v>
      </x:c>
      <x:c r="J2522" t="str">
        <x:v>T005</x:v>
      </x:c>
      <x:c r="K2522" t="str">
        <x:v>Tienda Santa Cruz 1</x:v>
      </x:c>
      <x:c r="L2522" t="str">
        <x:v>Centro</x:v>
      </x:c>
      <x:c r="M2522" t="str">
        <x:v>Santa Cruz</x:v>
      </x:c>
      <x:c r="N2522" t="str">
        <x:f>IFERROR(VLOOKUP(M2522,'Mapeos'!$A$4:$B$30,2,FALSE),M2522)</x:f>
        <x:v>Santa Cruz</x:v>
      </x:c>
      <x:c r="O2522" t="str">
        <x:v>C00056</x:v>
      </x:c>
      <x:c r="P2522" t="str">
        <x:v>Premium</x:v>
      </x:c>
      <x:c r="Q2522" t="str">
        <x:v>P0061</x:v>
      </x:c>
      <x:c r="R2522" t="str">
        <x:v>Deportes</x:v>
      </x:c>
      <x:c r="S2522" t="str">
        <x:v>Marca C</x:v>
      </x:c>
      <x:c r="T2522" t="str">
        <x:v>Marketplace</x:v>
      </x:c>
      <x:c r="U2522" t="str">
        <x:f>IFERROR(VLOOKUP(T2522,'Mapeos'!$D$4:$E$25,2,FALSE),T2522)</x:f>
        <x:v>Marketplace</x:v>
      </x:c>
      <x:c r="V2522" t="str">
        <x:v>V017</x:v>
      </x:c>
      <x:c r="W2522" t="n">
        <x:v>4</x:v>
      </x:c>
      <x:c r="X2522" s="28" t="n">
        <x:v>263.9</x:v>
      </x:c>
      <x:c r="Y2522" s="20" t="n">
        <x:v>0.2</x:v>
      </x:c>
      <x:c r="Z2522" s="20" t="n">
        <x:f>IF(Y2522&gt;1,Y2522/100,Y2522)</x:f>
        <x:v>0.2</x:v>
      </x:c>
      <x:c r="AA2522" s="28" t="n">
        <x:v>150.39</x:v>
      </x:c>
      <x:c r="AB2522" s="28" t="n">
        <x:v>844.48</x:v>
      </x:c>
      <x:c r="AC2522" s="28" t="str">
        <x:v>BOB</x:v>
      </x:c>
      <x:c r="AD2522" s="28" t="n">
        <x:f>IF(AC2522="USD",AB2522*'Parametros'!$B$4,AB2522)</x:f>
        <x:v>844.48</x:v>
      </x:c>
      <x:c r="AE2522" s="28" t="n">
        <x:f>W2522*X2522*(1-Z2522)</x:f>
        <x:v>844.48</x:v>
      </x:c>
      <x:c r="AF2522" s="28" t="n">
        <x:f>W2522*AA2522</x:f>
        <x:v>601.56</x:v>
      </x:c>
      <x:c r="AG2522" s="28" t="n">
        <x:f>AE2522-AF2522</x:f>
        <x:v>242.92000000000007</x:v>
      </x:c>
      <x:c r="AH2522" s="20" t="n">
        <x:f>IF(AE2522&gt;0,AG2522/AE2522,"")</x:f>
        <x:v>0.2876563092080334</x:v>
      </x:c>
      <x:c r="AI2522" s="28" t="n">
        <x:v>80584.52</x:v>
      </x:c>
      <x:c r="AJ2522" s="28"/>
      <x:c r="AK2522"/>
      <x:c r="AL2522" t="str">
        <x:v>Completado</x:v>
      </x:c>
      <x:c r="AM2522" t="str">
        <x:f>IF(W2522&lt;0,"Devuelto",AL2522)</x:f>
        <x:v>Completado</x:v>
      </x:c>
      <x:c r="AN2522" t="str">
        <x:v>Efectivo</x:v>
      </x:c>
      <x:c r="AO2522" s="29" t="str">
        <x:v>Sin observación</x:v>
      </x:c>
      <x:c r="AP2522" t="str">
        <x:f>IF(D2522="","No","Sí")</x:f>
        <x:v>Sí</x:v>
      </x:c>
    </x:row>
    <x:row r="2523">
      <x:c r="A2523" t="n">
        <x:v>2523</x:v>
      </x:c>
      <x:c r="B2523" t="str">
        <x:v>VT0011977</x:v>
      </x:c>
      <x:c r="C2523" t="str">
        <x:v>46175</x:v>
      </x:c>
      <x:c r="D2523" s="27" t="n">
        <x:v>46175</x:v>
      </x:c>
      <x:c r="E2523" t="n">
        <x:f>IF(D2523="","",YEAR(D2523))</x:f>
        <x:v>2026</x:v>
      </x:c>
      <x:c r="F2523" t="n">
        <x:f>IF(D2523="","",MONTH(D2523))</x:f>
        <x:v>6</x:v>
      </x:c>
      <x:c r="G2523" t="str">
        <x:f>IF(D2523="","Fecha no disponible",TEXT(D2523,"mmmm"))</x:f>
        <x:v>June</x:v>
      </x:c>
      <x:c r="H2523" t="str">
        <x:f>IF(D2523="","Fecha no disponible",TEXT(D2523,"yyyy-mm"))</x:f>
        <x:v>2026-06</x:v>
      </x:c>
      <x:c r="I2523" t="str">
        <x:f>IF(D2523="","Fecha no disponible","T"&amp;ROUNDUP(MONTH(D2523)/3,0))</x:f>
        <x:v>T2</x:v>
      </x:c>
      <x:c r="J2523" t="str">
        <x:v>T016</x:v>
      </x:c>
      <x:c r="K2523" t="str">
        <x:v>Tienda Potosí 4</x:v>
      </x:c>
      <x:c r="L2523" t="str">
        <x:v>Centro</x:v>
      </x:c>
      <x:c r="M2523" t="str">
        <x:v>Potosí</x:v>
      </x:c>
      <x:c r="N2523" t="str">
        <x:f>IFERROR(VLOOKUP(M2523,'Mapeos'!$A$4:$B$30,2,FALSE),M2523)</x:f>
        <x:v>Potosí</x:v>
      </x:c>
      <x:c r="O2523" t="str">
        <x:v>C00776</x:v>
      </x:c>
      <x:c r="P2523" t="str">
        <x:v>Empresa</x:v>
      </x:c>
      <x:c r="Q2523" t="str">
        <x:v>P0149</x:v>
      </x:c>
      <x:c r="R2523" t="str">
        <x:v>Alimentos</x:v>
      </x:c>
      <x:c r="S2523" t="str">
        <x:v>Marca D</x:v>
      </x:c>
      <x:c r="T2523" t="str">
        <x:v>E-commerce</x:v>
      </x:c>
      <x:c r="U2523" t="str">
        <x:f>IFERROR(VLOOKUP(T2523,'Mapeos'!$D$4:$E$25,2,FALSE),T2523)</x:f>
        <x:v>E-commerce</x:v>
      </x:c>
      <x:c r="V2523" t="str">
        <x:v>V028</x:v>
      </x:c>
      <x:c r="W2523" t="n">
        <x:v>-1</x:v>
      </x:c>
      <x:c r="X2523" s="28" t="n">
        <x:v>22.41</x:v>
      </x:c>
      <x:c r="Y2523" s="20" t="n">
        <x:v>0.1</x:v>
      </x:c>
      <x:c r="Z2523" s="20" t="n">
        <x:f>IF(Y2523&gt;1,Y2523/100,Y2523)</x:f>
        <x:v>0.1</x:v>
      </x:c>
      <x:c r="AA2523" s="28" t="n">
        <x:v>18.82</x:v>
      </x:c>
      <x:c r="AB2523" s="28" t="n">
        <x:v>-20.17</x:v>
      </x:c>
      <x:c r="AC2523" s="28" t="str">
        <x:v>BOB</x:v>
      </x:c>
      <x:c r="AD2523" s="28" t="n">
        <x:f>IF(AC2523="USD",AB2523*'Parametros'!$B$4,AB2523)</x:f>
        <x:v>-20.17</x:v>
      </x:c>
      <x:c r="AE2523" s="28" t="n">
        <x:f>W2523*X2523*(1-Z2523)</x:f>
        <x:v>-20.169</x:v>
      </x:c>
      <x:c r="AF2523" s="28" t="n">
        <x:f>W2523*AA2523</x:f>
        <x:v>-18.82</x:v>
      </x:c>
      <x:c r="AG2523" s="28" t="n">
        <x:f>AE2523-AF2523</x:f>
        <x:v>-1.3490000000000002</x:v>
      </x:c>
      <x:c r="AH2523" s="20" t="str">
        <x:f>IF(AE2523&gt;0,AG2523/AE2523,"")</x:f>
      </x:c>
      <x:c r="AI2523" s="28" t="n">
        <x:v>76558.94</x:v>
      </x:c>
      <x:c r="AJ2523" s="28"/>
      <x:c r="AK2523"/>
      <x:c r="AL2523" t="str">
        <x:v>Devuelto</x:v>
      </x:c>
      <x:c r="AM2523" t="str">
        <x:f>IF(W2523&lt;0,"Devuelto",AL2523)</x:f>
        <x:v>Devuelto</x:v>
      </x:c>
      <x:c r="AN2523" t="str">
        <x:v>Efectivo</x:v>
      </x:c>
      <x:c r="AO2523" s="29" t="str">
        <x:v>Sin observación</x:v>
      </x:c>
      <x:c r="AP2523" t="str">
        <x:f>IF(D2523="","No","Sí")</x:f>
        <x:v>Sí</x:v>
      </x:c>
    </x:row>
    <x:row r="2524">
      <x:c r="A2524" t="n">
        <x:v>2524</x:v>
      </x:c>
      <x:c r="B2524" t="str">
        <x:v>VT0011982</x:v>
      </x:c>
      <x:c r="C2524" t="str">
        <x:v>45975</x:v>
      </x:c>
      <x:c r="D2524" s="27" t="n">
        <x:v>45975</x:v>
      </x:c>
      <x:c r="E2524" t="n">
        <x:f>IF(D2524="","",YEAR(D2524))</x:f>
        <x:v>2025</x:v>
      </x:c>
      <x:c r="F2524" t="n">
        <x:f>IF(D2524="","",MONTH(D2524))</x:f>
        <x:v>11</x:v>
      </x:c>
      <x:c r="G2524" t="str">
        <x:f>IF(D2524="","Fecha no disponible",TEXT(D2524,"mmmm"))</x:f>
        <x:v>November</x:v>
      </x:c>
      <x:c r="H2524" t="str">
        <x:f>IF(D2524="","Fecha no disponible",TEXT(D2524,"yyyy-mm"))</x:f>
        <x:v>2025-11</x:v>
      </x:c>
      <x:c r="I2524" t="str">
        <x:f>IF(D2524="","Fecha no disponible","T"&amp;ROUNDUP(MONTH(D2524)/3,0))</x:f>
        <x:v>T4</x:v>
      </x:c>
      <x:c r="J2524" t="str">
        <x:v>T007</x:v>
      </x:c>
      <x:c r="K2524" t="str">
        <x:v>Tienda Santa Cruz 3</x:v>
      </x:c>
      <x:c r="L2524" t="str">
        <x:v>Barrio</x:v>
      </x:c>
      <x:c r="M2524" t="str">
        <x:v>Santa Cruz</x:v>
      </x:c>
      <x:c r="N2524" t="str">
        <x:f>IFERROR(VLOOKUP(M2524,'Mapeos'!$A$4:$B$30,2,FALSE),M2524)</x:f>
        <x:v>Santa Cruz</x:v>
      </x:c>
      <x:c r="O2524" t="str">
        <x:v>C00241</x:v>
      </x:c>
      <x:c r="P2524" t="str">
        <x:v>Premium</x:v>
      </x:c>
      <x:c r="Q2524" t="str">
        <x:v>P0072</x:v>
      </x:c>
      <x:c r="R2524" t="str">
        <x:v>Hogar</x:v>
      </x:c>
      <x:c r="S2524" t="str">
        <x:v>Marca C</x:v>
      </x:c>
      <x:c r="T2524" t="str">
        <x:v>Tienda</x:v>
      </x:c>
      <x:c r="U2524" t="str">
        <x:f>IFERROR(VLOOKUP(T2524,'Mapeos'!$D$4:$E$25,2,FALSE),T2524)</x:f>
        <x:v>Tienda</x:v>
      </x:c>
      <x:c r="V2524" t="str">
        <x:v>V001</x:v>
      </x:c>
      <x:c r="W2524" t="n">
        <x:v>1</x:v>
      </x:c>
      <x:c r="X2524" s="28" t="n">
        <x:v>430.28</x:v>
      </x:c>
      <x:c r="Y2524" s="20" t="n">
        <x:v>0.25</x:v>
      </x:c>
      <x:c r="Z2524" s="20" t="n">
        <x:f>IF(Y2524&gt;1,Y2524/100,Y2524)</x:f>
        <x:v>0.25</x:v>
      </x:c>
      <x:c r="AA2524" s="28" t="n">
        <x:v>229.89</x:v>
      </x:c>
      <x:c r="AB2524" s="28" t="n">
        <x:v>322.71</x:v>
      </x:c>
      <x:c r="AC2524" s="28" t="str">
        <x:v>BOB</x:v>
      </x:c>
      <x:c r="AD2524" s="28" t="n">
        <x:f>IF(AC2524="USD",AB2524*'Parametros'!$B$4,AB2524)</x:f>
        <x:v>322.71</x:v>
      </x:c>
      <x:c r="AE2524" s="28" t="n">
        <x:f>W2524*X2524*(1-Z2524)</x:f>
        <x:v>322.71</x:v>
      </x:c>
      <x:c r="AF2524" s="28" t="n">
        <x:f>W2524*AA2524</x:f>
        <x:v>229.89</x:v>
      </x:c>
      <x:c r="AG2524" s="28" t="n">
        <x:f>AE2524-AF2524</x:f>
        <x:v>92.82</x:v>
      </x:c>
      <x:c r="AH2524" s="20" t="n">
        <x:f>IF(AE2524&gt;0,AG2524/AE2524,"")</x:f>
        <x:v>0.2876266617086548</x:v>
      </x:c>
      <x:c r="AI2524" s="28" t="n">
        <x:v>167552.33</x:v>
      </x:c>
      <x:c r="AJ2524" s="28"/>
      <x:c r="AK2524"/>
      <x:c r="AL2524" t="str">
        <x:v>Completado</x:v>
      </x:c>
      <x:c r="AM2524" t="str">
        <x:f>IF(W2524&lt;0,"Devuelto",AL2524)</x:f>
        <x:v>Completado</x:v>
      </x:c>
      <x:c r="AN2524" t="str">
        <x:v>Tarjeta</x:v>
      </x:c>
      <x:c r="AO2524" s="29" t="str">
        <x:v>Sin observación</x:v>
      </x:c>
      <x:c r="AP2524" t="str">
        <x:f>IF(D2524="","No","Sí")</x:f>
        <x:v>Sí</x:v>
      </x:c>
    </x:row>
    <x:row r="2525">
      <x:c r="A2525" t="n">
        <x:v>2525</x:v>
      </x:c>
      <x:c r="B2525" t="str">
        <x:v>VT0011986</x:v>
      </x:c>
      <x:c r="C2525" t="str">
        <x:v>45306</x:v>
      </x:c>
      <x:c r="D2525" s="27" t="n">
        <x:v>45306</x:v>
      </x:c>
      <x:c r="E2525" t="n">
        <x:f>IF(D2525="","",YEAR(D2525))</x:f>
        <x:v>2024</x:v>
      </x:c>
      <x:c r="F2525" t="n">
        <x:f>IF(D2525="","",MONTH(D2525))</x:f>
        <x:v>1</x:v>
      </x:c>
      <x:c r="G2525" t="str">
        <x:f>IF(D2525="","Fecha no disponible",TEXT(D2525,"mmmm"))</x:f>
        <x:v>January</x:v>
      </x:c>
      <x:c r="H2525" t="str">
        <x:f>IF(D2525="","Fecha no disponible",TEXT(D2525,"yyyy-mm"))</x:f>
        <x:v>2024-01</x:v>
      </x:c>
      <x:c r="I2525" t="str">
        <x:f>IF(D2525="","Fecha no disponible","T"&amp;ROUNDUP(MONTH(D2525)/3,0))</x:f>
        <x:v>T1</x:v>
      </x:c>
      <x:c r="J2525" t="str">
        <x:v>T007</x:v>
      </x:c>
      <x:c r="K2525" t="str">
        <x:v>Tienda Santa Cruz 3</x:v>
      </x:c>
      <x:c r="L2525" t="str">
        <x:v>Barrio</x:v>
      </x:c>
      <x:c r="M2525" t="str">
        <x:v>Santa Cruz</x:v>
      </x:c>
      <x:c r="N2525" t="str">
        <x:f>IFERROR(VLOOKUP(M2525,'Mapeos'!$A$4:$B$30,2,FALSE),M2525)</x:f>
        <x:v>Santa Cruz</x:v>
      </x:c>
      <x:c r="O2525" t="str">
        <x:v>C00895</x:v>
      </x:c>
      <x:c r="P2525" t="str">
        <x:v>Frecuente</x:v>
      </x:c>
      <x:c r="Q2525" t="str">
        <x:v>P0093</x:v>
      </x:c>
      <x:c r="R2525" t="str">
        <x:v>Electrónica</x:v>
      </x:c>
      <x:c r="S2525" t="str">
        <x:v>Marca B</x:v>
      </x:c>
      <x:c r="T2525" t="str">
        <x:v>Marketplace</x:v>
      </x:c>
      <x:c r="U2525" t="str">
        <x:f>IFERROR(VLOOKUP(T2525,'Mapeos'!$D$4:$E$25,2,FALSE),T2525)</x:f>
        <x:v>Marketplace</x:v>
      </x:c>
      <x:c r="V2525" t="str">
        <x:v>V010</x:v>
      </x:c>
      <x:c r="W2525" t="n">
        <x:v>2</x:v>
      </x:c>
      <x:c r="X2525" s="28" t="n">
        <x:v>556.92</x:v>
      </x:c>
      <x:c r="Y2525" s="20" t="n">
        <x:v>0.15</x:v>
      </x:c>
      <x:c r="Z2525" s="20" t="n">
        <x:f>IF(Y2525&gt;1,Y2525/100,Y2525)</x:f>
        <x:v>0.15</x:v>
      </x:c>
      <x:c r="AA2525" s="28" t="n">
        <x:v>436.53</x:v>
      </x:c>
      <x:c r="AB2525" s="28" t="n">
        <x:v>946.76</x:v>
      </x:c>
      <x:c r="AC2525" s="28" t="str">
        <x:v>BOB</x:v>
      </x:c>
      <x:c r="AD2525" s="28" t="n">
        <x:f>IF(AC2525="USD",AB2525*'Parametros'!$B$4,AB2525)</x:f>
        <x:v>946.76</x:v>
      </x:c>
      <x:c r="AE2525" s="28" t="n">
        <x:f>W2525*X2525*(1-Z2525)</x:f>
        <x:v>946.7639999999999</x:v>
      </x:c>
      <x:c r="AF2525" s="28" t="n">
        <x:f>W2525*AA2525</x:f>
        <x:v>873.06</x:v>
      </x:c>
      <x:c r="AG2525" s="28" t="n">
        <x:f>AE2525-AF2525</x:f>
        <x:v>73.70399999999995</x:v>
      </x:c>
      <x:c r="AH2525" s="20" t="n">
        <x:f>IF(AE2525&gt;0,AG2525/AE2525,"")</x:f>
        <x:v>0.07784833390369718</x:v>
      </x:c>
      <x:c r="AI2525" s="28" t="n">
        <x:v>61584.27</x:v>
      </x:c>
      <x:c r="AJ2525" s="28"/>
      <x:c r="AK2525"/>
      <x:c r="AL2525" t="str">
        <x:v>Completado</x:v>
      </x:c>
      <x:c r="AM2525" t="str">
        <x:f>IF(W2525&lt;0,"Devuelto",AL2525)</x:f>
        <x:v>Completado</x:v>
      </x:c>
      <x:c r="AN2525" t="str">
        <x:v>QR</x:v>
      </x:c>
      <x:c r="AO2525" s="29" t="str">
        <x:v>Sin observación</x:v>
      </x:c>
      <x:c r="AP2525" t="str">
        <x:f>IF(D2525="","No","Sí")</x:f>
        <x:v>Sí</x:v>
      </x:c>
    </x:row>
    <x:row r="2526">
      <x:c r="A2526" t="n">
        <x:v>2526</x:v>
      </x:c>
      <x:c r="B2526" t="str">
        <x:v>VT0011991</x:v>
      </x:c>
      <x:c r="C2526" t="str">
        <x:v>45296</x:v>
      </x:c>
      <x:c r="D2526" s="27" t="n">
        <x:v>45296</x:v>
      </x:c>
      <x:c r="E2526" t="n">
        <x:f>IF(D2526="","",YEAR(D2526))</x:f>
        <x:v>2024</x:v>
      </x:c>
      <x:c r="F2526" t="n">
        <x:f>IF(D2526="","",MONTH(D2526))</x:f>
        <x:v>1</x:v>
      </x:c>
      <x:c r="G2526" t="str">
        <x:f>IF(D2526="","Fecha no disponible",TEXT(D2526,"mmmm"))</x:f>
        <x:v>January</x:v>
      </x:c>
      <x:c r="H2526" t="str">
        <x:f>IF(D2526="","Fecha no disponible",TEXT(D2526,"yyyy-mm"))</x:f>
        <x:v>2024-01</x:v>
      </x:c>
      <x:c r="I2526" t="str">
        <x:f>IF(D2526="","Fecha no disponible","T"&amp;ROUNDUP(MONTH(D2526)/3,0))</x:f>
        <x:v>T1</x:v>
      </x:c>
      <x:c r="J2526" t="str">
        <x:v>T002</x:v>
      </x:c>
      <x:c r="K2526" t="str">
        <x:v>Tienda La Paz 2</x:v>
      </x:c>
      <x:c r="L2526" t="str">
        <x:v>Mall</x:v>
      </x:c>
      <x:c r="M2526" t="str">
        <x:v>La Paz</x:v>
      </x:c>
      <x:c r="N2526" t="str">
        <x:f>IFERROR(VLOOKUP(M2526,'Mapeos'!$A$4:$B$30,2,FALSE),M2526)</x:f>
        <x:v>La Paz</x:v>
      </x:c>
      <x:c r="O2526" t="str">
        <x:v>C00189</x:v>
      </x:c>
      <x:c r="P2526" t="str">
        <x:v>Masivo</x:v>
      </x:c>
      <x:c r="Q2526" t="str">
        <x:v>P0084</x:v>
      </x:c>
      <x:c r="R2526" t="str">
        <x:v>Alimentos</x:v>
      </x:c>
      <x:c r="S2526" t="str">
        <x:v>Marca D</x:v>
      </x:c>
      <x:c r="T2526" t="str">
        <x:v>Tienda</x:v>
      </x:c>
      <x:c r="U2526" t="str">
        <x:f>IFERROR(VLOOKUP(T2526,'Mapeos'!$D$4:$E$25,2,FALSE),T2526)</x:f>
        <x:v>Tienda</x:v>
      </x:c>
      <x:c r="V2526" t="str">
        <x:v>V011</x:v>
      </x:c>
      <x:c r="W2526" t="n">
        <x:v>-1</x:v>
      </x:c>
      <x:c r="X2526" s="28" t="n">
        <x:v>34.65</x:v>
      </x:c>
      <x:c r="Y2526" s="20" t="n">
        <x:v>0</x:v>
      </x:c>
      <x:c r="Z2526" s="20" t="n">
        <x:f>IF(Y2526&gt;1,Y2526/100,Y2526)</x:f>
        <x:v>0</x:v>
      </x:c>
      <x:c r="AA2526" s="28" t="n">
        <x:v>20.47</x:v>
      </x:c>
      <x:c r="AB2526" s="28" t="n">
        <x:v>-34.65</x:v>
      </x:c>
      <x:c r="AC2526" s="28" t="str">
        <x:v>BOB</x:v>
      </x:c>
      <x:c r="AD2526" s="28" t="n">
        <x:f>IF(AC2526="USD",AB2526*'Parametros'!$B$4,AB2526)</x:f>
        <x:v>-34.65</x:v>
      </x:c>
      <x:c r="AE2526" s="28" t="n">
        <x:f>W2526*X2526*(1-Z2526)</x:f>
        <x:v>-34.65</x:v>
      </x:c>
      <x:c r="AF2526" s="28" t="n">
        <x:f>W2526*AA2526</x:f>
        <x:v>-20.47</x:v>
      </x:c>
      <x:c r="AG2526" s="28" t="n">
        <x:f>AE2526-AF2526</x:f>
        <x:v>-14.18</x:v>
      </x:c>
      <x:c r="AH2526" s="20" t="str">
        <x:f>IF(AE2526&gt;0,AG2526/AE2526,"")</x:f>
      </x:c>
      <x:c r="AI2526" s="28" t="n">
        <x:v>181706.75</x:v>
      </x:c>
      <x:c r="AJ2526" s="28"/>
      <x:c r="AK2526"/>
      <x:c r="AL2526" t="str">
        <x:v>Devuelto</x:v>
      </x:c>
      <x:c r="AM2526" t="str">
        <x:f>IF(W2526&lt;0,"Devuelto",AL2526)</x:f>
        <x:v>Devuelto</x:v>
      </x:c>
      <x:c r="AN2526" t="str">
        <x:v>Tarjeta</x:v>
      </x:c>
      <x:c r="AO2526" s="29" t="str">
        <x:v>Sin observación</x:v>
      </x:c>
      <x:c r="AP2526" t="str">
        <x:f>IF(D2526="","No","Sí")</x:f>
        <x:v>Sí</x:v>
      </x:c>
    </x:row>
    <x:row r="2527">
      <x:c r="A2527" t="n">
        <x:v>2527</x:v>
      </x:c>
      <x:c r="B2527" t="str">
        <x:v>VT0011996</x:v>
      </x:c>
      <x:c r="C2527" t="str">
        <x:v>46011</x:v>
      </x:c>
      <x:c r="D2527" s="27" t="n">
        <x:v>46011</x:v>
      </x:c>
      <x:c r="E2527" t="n">
        <x:f>IF(D2527="","",YEAR(D2527))</x:f>
        <x:v>2025</x:v>
      </x:c>
      <x:c r="F2527" t="n">
        <x:f>IF(D2527="","",MONTH(D2527))</x:f>
        <x:v>12</x:v>
      </x:c>
      <x:c r="G2527" t="str">
        <x:f>IF(D2527="","Fecha no disponible",TEXT(D2527,"mmmm"))</x:f>
        <x:v>December</x:v>
      </x:c>
      <x:c r="H2527" t="str">
        <x:f>IF(D2527="","Fecha no disponible",TEXT(D2527,"yyyy-mm"))</x:f>
        <x:v>2025-12</x:v>
      </x:c>
      <x:c r="I2527" t="str">
        <x:f>IF(D2527="","Fecha no disponible","T"&amp;ROUNDUP(MONTH(D2527)/3,0))</x:f>
        <x:v>T4</x:v>
      </x:c>
      <x:c r="J2527" t="str">
        <x:v>T012</x:v>
      </x:c>
      <x:c r="K2527" t="str">
        <x:v>Tienda Cochabamba 4</x:v>
      </x:c>
      <x:c r="L2527" t="str">
        <x:v>Centro</x:v>
      </x:c>
      <x:c r="M2527" t="str">
        <x:v>Cochabamba</x:v>
      </x:c>
      <x:c r="N2527" t="str">
        <x:f>IFERROR(VLOOKUP(M2527,'Mapeos'!$A$4:$B$30,2,FALSE),M2527)</x:f>
        <x:v>Cochabamba</x:v>
      </x:c>
      <x:c r="O2527" t="str">
        <x:v>C01162</x:v>
      </x:c>
      <x:c r="P2527" t="str">
        <x:v>Empresa</x:v>
      </x:c>
      <x:c r="Q2527" t="str">
        <x:v>P0045</x:v>
      </x:c>
      <x:c r="R2527" t="str">
        <x:v>Hogar</x:v>
      </x:c>
      <x:c r="S2527" t="str">
        <x:v>Marca D</x:v>
      </x:c>
      <x:c r="T2527" t="str">
        <x:v>E-commerce</x:v>
      </x:c>
      <x:c r="U2527" t="str">
        <x:f>IFERROR(VLOOKUP(T2527,'Mapeos'!$D$4:$E$25,2,FALSE),T2527)</x:f>
        <x:v>E-commerce</x:v>
      </x:c>
      <x:c r="V2527" t="str">
        <x:v>V017</x:v>
      </x:c>
      <x:c r="W2527" t="n">
        <x:v>0</x:v>
      </x:c>
      <x:c r="X2527" s="28" t="n">
        <x:v>230.81</x:v>
      </x:c>
      <x:c r="Y2527" s="20" t="n">
        <x:v>0.1</x:v>
      </x:c>
      <x:c r="Z2527" s="20" t="n">
        <x:f>IF(Y2527&gt;1,Y2527/100,Y2527)</x:f>
        <x:v>0.1</x:v>
      </x:c>
      <x:c r="AA2527" s="28" t="n">
        <x:v>123.6</x:v>
      </x:c>
      <x:c r="AB2527" s="28" t="n">
        <x:v>0</x:v>
      </x:c>
      <x:c r="AC2527" s="28" t="str">
        <x:v>BOB</x:v>
      </x:c>
      <x:c r="AD2527" s="28" t="n">
        <x:f>IF(AC2527="USD",AB2527*'Parametros'!$B$4,AB2527)</x:f>
        <x:v>0</x:v>
      </x:c>
      <x:c r="AE2527" s="28" t="n">
        <x:f>W2527*X2527*(1-Z2527)</x:f>
        <x:v>0</x:v>
      </x:c>
      <x:c r="AF2527" s="28" t="n">
        <x:f>W2527*AA2527</x:f>
        <x:v>0</x:v>
      </x:c>
      <x:c r="AG2527" s="28" t="n">
        <x:f>AE2527-AF2527</x:f>
        <x:v>0</x:v>
      </x:c>
      <x:c r="AH2527" s="20" t="str">
        <x:f>IF(AE2527&gt;0,AG2527/AE2527,"")</x:f>
      </x:c>
      <x:c r="AI2527" s="28" t="n">
        <x:v>99744.49</x:v>
      </x:c>
      <x:c r="AJ2527" s="28"/>
      <x:c r="AK2527"/>
      <x:c r="AL2527" t="str">
        <x:v>Cancelado</x:v>
      </x:c>
      <x:c r="AM2527" t="str">
        <x:f>IF(W2527&lt;0,"Devuelto",AL2527)</x:f>
        <x:v>Cancelado</x:v>
      </x:c>
      <x:c r="AN2527" t="str">
        <x:v>Efectivo</x:v>
      </x:c>
      <x:c r="AO2527" s="29" t="str">
        <x:v>Sin observación</x:v>
      </x:c>
      <x:c r="AP2527" t="str">
        <x:f>IF(D2527="","No","Sí")</x:f>
        <x:v>Sí</x:v>
      </x:c>
    </x:row>
    <x:row r="2528">
      <x:c r="A2528" t="n">
        <x:v>2529</x:v>
      </x:c>
      <x:c r="B2528" t="str">
        <x:v>VT0001851</x:v>
      </x:c>
      <x:c r="C2528" t="str">
        <x:v>46124</x:v>
      </x:c>
      <x:c r="D2528" s="27" t="n">
        <x:v>46124</x:v>
      </x:c>
      <x:c r="E2528" t="n">
        <x:f>IF(D2528="","",YEAR(D2528))</x:f>
        <x:v>2026</x:v>
      </x:c>
      <x:c r="F2528" t="n">
        <x:f>IF(D2528="","",MONTH(D2528))</x:f>
        <x:v>4</x:v>
      </x:c>
      <x:c r="G2528" t="str">
        <x:f>IF(D2528="","Fecha no disponible",TEXT(D2528,"mmmm"))</x:f>
        <x:v>April</x:v>
      </x:c>
      <x:c r="H2528" t="str">
        <x:f>IF(D2528="","Fecha no disponible",TEXT(D2528,"yyyy-mm"))</x:f>
        <x:v>2026-04</x:v>
      </x:c>
      <x:c r="I2528" t="str">
        <x:f>IF(D2528="","Fecha no disponible","T"&amp;ROUNDUP(MONTH(D2528)/3,0))</x:f>
        <x:v>T2</x:v>
      </x:c>
      <x:c r="J2528" t="str">
        <x:v>T017</x:v>
      </x:c>
      <x:c r="K2528" t="str">
        <x:v>Tienda Sucre 1</x:v>
      </x:c>
      <x:c r="L2528" t="str">
        <x:v>Centro</x:v>
      </x:c>
      <x:c r="M2528" t="str">
        <x:v>Sucre</x:v>
      </x:c>
      <x:c r="N2528" t="str">
        <x:f>IFERROR(VLOOKUP(M2528,'Mapeos'!$A$4:$B$30,2,FALSE),M2528)</x:f>
        <x:v>Sucre</x:v>
      </x:c>
      <x:c r="O2528" t="str">
        <x:v>C00565</x:v>
      </x:c>
      <x:c r="P2528" t="str">
        <x:v>Premium</x:v>
      </x:c>
      <x:c r="Q2528" t="str">
        <x:v>P0021</x:v>
      </x:c>
      <x:c r="R2528" t="str">
        <x:v>Deportes</x:v>
      </x:c>
      <x:c r="S2528" t="str">
        <x:v>Marca B</x:v>
      </x:c>
      <x:c r="T2528" t="str">
        <x:v>E-commerce</x:v>
      </x:c>
      <x:c r="U2528" t="str">
        <x:f>IFERROR(VLOOKUP(T2528,'Mapeos'!$D$4:$E$25,2,FALSE),T2528)</x:f>
        <x:v>E-commerce</x:v>
      </x:c>
      <x:c r="V2528" t="str">
        <x:v>V007</x:v>
      </x:c>
      <x:c r="W2528" t="n">
        <x:v>1</x:v>
      </x:c>
      <x:c r="X2528" s="28" t="n">
        <x:v>126.93</x:v>
      </x:c>
      <x:c r="Y2528" s="20" t="n">
        <x:v>0</x:v>
      </x:c>
      <x:c r="Z2528" s="20" t="n">
        <x:f>IF(Y2528&gt;1,Y2528/100,Y2528)</x:f>
        <x:v>0</x:v>
      </x:c>
      <x:c r="AA2528" s="28" t="n">
        <x:v>65.2</x:v>
      </x:c>
      <x:c r="AB2528" s="28" t="n">
        <x:v>126.93</x:v>
      </x:c>
      <x:c r="AC2528" s="28" t="str">
        <x:v>BOB</x:v>
      </x:c>
      <x:c r="AD2528" s="28" t="n">
        <x:f>IF(AC2528="USD",AB2528*'Parametros'!$B$4,AB2528)</x:f>
        <x:v>126.93</x:v>
      </x:c>
      <x:c r="AE2528" s="28" t="n">
        <x:f>W2528*X2528*(1-Z2528)</x:f>
        <x:v>126.93</x:v>
      </x:c>
      <x:c r="AF2528" s="28" t="n">
        <x:f>W2528*AA2528</x:f>
        <x:v>65.2</x:v>
      </x:c>
      <x:c r="AG2528" s="28" t="n">
        <x:f>AE2528-AF2528</x:f>
        <x:v>61.730000000000004</x:v>
      </x:c>
      <x:c r="AH2528" s="20" t="n">
        <x:f>IF(AE2528&gt;0,AG2528/AE2528,"")</x:f>
        <x:v>0.4863310486094698</x:v>
      </x:c>
      <x:c r="AI2528" s="28" t="n">
        <x:v>62593.37</x:v>
      </x:c>
      <x:c r="AJ2528" s="28"/>
      <x:c r="AK2528"/>
      <x:c r="AL2528" t="str">
        <x:v>Completado</x:v>
      </x:c>
      <x:c r="AM2528" t="str">
        <x:f>IF(W2528&lt;0,"Devuelto",AL2528)</x:f>
        <x:v>Completado</x:v>
      </x:c>
      <x:c r="AN2528" t="str">
        <x:v>QR</x:v>
      </x:c>
      <x:c r="AO2528" s="29" t="str">
        <x:v>Sin observación</x:v>
      </x:c>
      <x:c r="AP2528" t="str">
        <x:f>IF(D2528="","No","Sí")</x:f>
        <x:v>Sí</x:v>
      </x:c>
    </x:row>
    <x:row r="2529">
      <x:c r="A2529" t="n">
        <x:v>2530</x:v>
      </x:c>
      <x:c r="B2529" t="str">
        <x:v>VT0010095</x:v>
      </x:c>
      <x:c r="C2529" t="str">
        <x:v>46034</x:v>
      </x:c>
      <x:c r="D2529" s="27" t="n">
        <x:v>46034</x:v>
      </x:c>
      <x:c r="E2529" t="n">
        <x:f>IF(D2529="","",YEAR(D2529))</x:f>
        <x:v>2026</x:v>
      </x:c>
      <x:c r="F2529" t="n">
        <x:f>IF(D2529="","",MONTH(D2529))</x:f>
        <x:v>1</x:v>
      </x:c>
      <x:c r="G2529" t="str">
        <x:f>IF(D2529="","Fecha no disponible",TEXT(D2529,"mmmm"))</x:f>
        <x:v>January</x:v>
      </x:c>
      <x:c r="H2529" t="str">
        <x:f>IF(D2529="","Fecha no disponible",TEXT(D2529,"yyyy-mm"))</x:f>
        <x:v>2026-01</x:v>
      </x:c>
      <x:c r="I2529" t="str">
        <x:f>IF(D2529="","Fecha no disponible","T"&amp;ROUNDUP(MONTH(D2529)/3,0))</x:f>
        <x:v>T1</x:v>
      </x:c>
      <x:c r="J2529" t="str">
        <x:v>T019</x:v>
      </x:c>
      <x:c r="K2529" t="str">
        <x:v>Tienda Sucre 3</x:v>
      </x:c>
      <x:c r="L2529" t="str">
        <x:v>Centro</x:v>
      </x:c>
      <x:c r="M2529" t="str">
        <x:v>Sucre</x:v>
      </x:c>
      <x:c r="N2529" t="str">
        <x:f>IFERROR(VLOOKUP(M2529,'Mapeos'!$A$4:$B$30,2,FALSE),M2529)</x:f>
        <x:v>Sucre</x:v>
      </x:c>
      <x:c r="O2529" t="str">
        <x:v>C01713</x:v>
      </x:c>
      <x:c r="P2529" t="str">
        <x:v>Masivo</x:v>
      </x:c>
      <x:c r="Q2529" t="str">
        <x:v>P0047</x:v>
      </x:c>
      <x:c r="R2529" t="str">
        <x:v>Cuidado Personal</x:v>
      </x:c>
      <x:c r="S2529" t="str">
        <x:v>Marca A</x:v>
      </x:c>
      <x:c r="T2529" t="str">
        <x:v>Tienda</x:v>
      </x:c>
      <x:c r="U2529" t="str">
        <x:f>IFERROR(VLOOKUP(T2529,'Mapeos'!$D$4:$E$25,2,FALSE),T2529)</x:f>
        <x:v>Tienda</x:v>
      </x:c>
      <x:c r="V2529" t="str">
        <x:v>V016</x:v>
      </x:c>
      <x:c r="W2529" t="n">
        <x:v>1</x:v>
      </x:c>
      <x:c r="X2529" s="28" t="n">
        <x:v>75.37</x:v>
      </x:c>
      <x:c r="Y2529" s="20" t="n">
        <x:v>0.05</x:v>
      </x:c>
      <x:c r="Z2529" s="20" t="n">
        <x:f>IF(Y2529&gt;1,Y2529/100,Y2529)</x:f>
        <x:v>0.05</x:v>
      </x:c>
      <x:c r="AA2529" s="28" t="n">
        <x:v>46.55</x:v>
      </x:c>
      <x:c r="AB2529" s="28" t="n">
        <x:v>70.46</x:v>
      </x:c>
      <x:c r="AC2529" s="28" t="str">
        <x:v>BOB</x:v>
      </x:c>
      <x:c r="AD2529" s="28" t="n">
        <x:f>IF(AC2529="USD",AB2529*'Parametros'!$B$4,AB2529)</x:f>
        <x:v>70.46</x:v>
      </x:c>
      <x:c r="AE2529" s="28" t="n">
        <x:f>W2529*X2529*(1-Z2529)</x:f>
        <x:v>71.6015</x:v>
      </x:c>
      <x:c r="AF2529" s="28" t="n">
        <x:f>W2529*AA2529</x:f>
        <x:v>46.55</x:v>
      </x:c>
      <x:c r="AG2529" s="28" t="n">
        <x:f>AE2529-AF2529</x:f>
        <x:v>25.051500000000004</x:v>
      </x:c>
      <x:c r="AH2529" s="20" t="n">
        <x:f>IF(AE2529&gt;0,AG2529/AE2529,"")</x:f>
        <x:v>0.3498739551545708</x:v>
      </x:c>
      <x:c r="AI2529" s="28" t="n">
        <x:v>120628.66</x:v>
      </x:c>
      <x:c r="AJ2529" s="28"/>
      <x:c r="AK2529"/>
      <x:c r="AL2529" t="str">
        <x:v>Completado</x:v>
      </x:c>
      <x:c r="AM2529" t="str">
        <x:f>IF(W2529&lt;0,"Devuelto",AL2529)</x:f>
        <x:v>Completado</x:v>
      </x:c>
      <x:c r="AN2529" t="str">
        <x:v>Transferencia</x:v>
      </x:c>
      <x:c r="AO2529" s="29" t="str">
        <x:v>Venta reportada sustituida por venta calculada</x:v>
      </x:c>
      <x:c r="AP2529" t="str">
        <x:f>IF(D2529="","No","Sí")</x:f>
        <x:v>Sí</x:v>
      </x:c>
    </x:row>
    <x:row r="2530">
      <x:c r="A2530" t="n">
        <x:v>2531</x:v>
      </x:c>
      <x:c r="B2530" t="str">
        <x:v>VT0002563</x:v>
      </x:c>
      <x:c r="C2530" t="str">
        <x:v>45500</x:v>
      </x:c>
      <x:c r="D2530" s="27" t="n">
        <x:v>45500</x:v>
      </x:c>
      <x:c r="E2530" t="n">
        <x:f>IF(D2530="","",YEAR(D2530))</x:f>
        <x:v>2024</x:v>
      </x:c>
      <x:c r="F2530" t="n">
        <x:f>IF(D2530="","",MONTH(D2530))</x:f>
        <x:v>7</x:v>
      </x:c>
      <x:c r="G2530" t="str">
        <x:f>IF(D2530="","Fecha no disponible",TEXT(D2530,"mmmm"))</x:f>
        <x:v>July</x:v>
      </x:c>
      <x:c r="H2530" t="str">
        <x:f>IF(D2530="","Fecha no disponible",TEXT(D2530,"yyyy-mm"))</x:f>
        <x:v>2024-07</x:v>
      </x:c>
      <x:c r="I2530" t="str">
        <x:f>IF(D2530="","Fecha no disponible","T"&amp;ROUNDUP(MONTH(D2530)/3,0))</x:f>
        <x:v>T3</x:v>
      </x:c>
      <x:c r="J2530" t="str">
        <x:v>T020</x:v>
      </x:c>
      <x:c r="K2530" t="str">
        <x:v>Tienda Sucre 4</x:v>
      </x:c>
      <x:c r="L2530" t="str">
        <x:v>Mall</x:v>
      </x:c>
      <x:c r="M2530" t="str">
        <x:v>Sucre</x:v>
      </x:c>
      <x:c r="N2530" t="str">
        <x:f>IFERROR(VLOOKUP(M2530,'Mapeos'!$A$4:$B$30,2,FALSE),M2530)</x:f>
        <x:v>Sucre</x:v>
      </x:c>
      <x:c r="O2530" t="str">
        <x:v>C00206</x:v>
      </x:c>
      <x:c r="P2530" t="str">
        <x:v>Premium</x:v>
      </x:c>
      <x:c r="Q2530" t="str">
        <x:v>P0110</x:v>
      </x:c>
      <x:c r="R2530" t="str">
        <x:v>Cuidado Personal</x:v>
      </x:c>
      <x:c r="S2530" t="str">
        <x:v>Marca D</x:v>
      </x:c>
      <x:c r="T2530" t="str">
        <x:v>Marketplace</x:v>
      </x:c>
      <x:c r="U2530" t="str">
        <x:f>IFERROR(VLOOKUP(T2530,'Mapeos'!$D$4:$E$25,2,FALSE),T2530)</x:f>
        <x:v>Marketplace</x:v>
      </x:c>
      <x:c r="V2530" t="str">
        <x:v>V007</x:v>
      </x:c>
      <x:c r="W2530" t="n">
        <x:v>9</x:v>
      </x:c>
      <x:c r="X2530" s="28" t="n">
        <x:v>66.17</x:v>
      </x:c>
      <x:c r="Y2530" s="20" t="n">
        <x:v>0.05</x:v>
      </x:c>
      <x:c r="Z2530" s="20" t="n">
        <x:f>IF(Y2530&gt;1,Y2530/100,Y2530)</x:f>
        <x:v>0.05</x:v>
      </x:c>
      <x:c r="AA2530" s="28" t="n">
        <x:v>43.26</x:v>
      </x:c>
      <x:c r="AB2530" s="28" t="n">
        <x:v>565.75</x:v>
      </x:c>
      <x:c r="AC2530" s="28" t="str">
        <x:v>BOB</x:v>
      </x:c>
      <x:c r="AD2530" s="28" t="n">
        <x:f>IF(AC2530="USD",AB2530*'Parametros'!$B$4,AB2530)</x:f>
        <x:v>565.75</x:v>
      </x:c>
      <x:c r="AE2530" s="28" t="n">
        <x:f>W2530*X2530*(1-Z2530)</x:f>
        <x:v>565.7534999999999</x:v>
      </x:c>
      <x:c r="AF2530" s="28" t="n">
        <x:f>W2530*AA2530</x:f>
        <x:v>389.34</x:v>
      </x:c>
      <x:c r="AG2530" s="28" t="n">
        <x:f>AE2530-AF2530</x:f>
        <x:v>176.41349999999994</x:v>
      </x:c>
      <x:c r="AH2530" s="20" t="n">
        <x:f>IF(AE2530&gt;0,AG2530/AE2530,"")</x:f>
        <x:v>0.3118204306292404</x:v>
      </x:c>
      <x:c r="AI2530" s="28" t="n">
        <x:v>92691.2</x:v>
      </x:c>
      <x:c r="AJ2530" s="28"/>
      <x:c r="AK2530"/>
      <x:c r="AL2530" t="str">
        <x:v>Completado</x:v>
      </x:c>
      <x:c r="AM2530" t="str">
        <x:f>IF(W2530&lt;0,"Devuelto",AL2530)</x:f>
        <x:v>Completado</x:v>
      </x:c>
      <x:c r="AN2530" t="str">
        <x:v>Tarjeta</x:v>
      </x:c>
      <x:c r="AO2530" s="29" t="str">
        <x:v>Sin observación</x:v>
      </x:c>
      <x:c r="AP2530" t="str">
        <x:f>IF(D2530="","No","Sí")</x:f>
        <x:v>Sí</x:v>
      </x:c>
    </x:row>
    <x:row r="2531">
      <x:c r="A2531" t="n">
        <x:v>2532</x:v>
      </x:c>
      <x:c r="B2531" t="str">
        <x:v>VT0000579</x:v>
      </x:c>
      <x:c r="C2531" t="str">
        <x:v>45331</x:v>
      </x:c>
      <x:c r="D2531" s="27" t="n">
        <x:v>45331</x:v>
      </x:c>
      <x:c r="E2531" t="n">
        <x:f>IF(D2531="","",YEAR(D2531))</x:f>
        <x:v>2024</x:v>
      </x:c>
      <x:c r="F2531" t="n">
        <x:f>IF(D2531="","",MONTH(D2531))</x:f>
        <x:v>2</x:v>
      </x:c>
      <x:c r="G2531" t="str">
        <x:f>IF(D2531="","Fecha no disponible",TEXT(D2531,"mmmm"))</x:f>
        <x:v>February</x:v>
      </x:c>
      <x:c r="H2531" t="str">
        <x:f>IF(D2531="","Fecha no disponible",TEXT(D2531,"yyyy-mm"))</x:f>
        <x:v>2024-02</x:v>
      </x:c>
      <x:c r="I2531" t="str">
        <x:f>IF(D2531="","Fecha no disponible","T"&amp;ROUNDUP(MONTH(D2531)/3,0))</x:f>
        <x:v>T1</x:v>
      </x:c>
      <x:c r="J2531" t="str">
        <x:v>T006</x:v>
      </x:c>
      <x:c r="K2531" t="str">
        <x:v>Tienda Santa Cruz 2</x:v>
      </x:c>
      <x:c r="L2531" t="str">
        <x:v>Mall</x:v>
      </x:c>
      <x:c r="M2531" t="str">
        <x:v>Santa Cruz</x:v>
      </x:c>
      <x:c r="N2531" t="str">
        <x:f>IFERROR(VLOOKUP(M2531,'Mapeos'!$A$4:$B$30,2,FALSE),M2531)</x:f>
        <x:v>Santa Cruz</x:v>
      </x:c>
      <x:c r="O2531" t="str">
        <x:v>C00660</x:v>
      </x:c>
      <x:c r="P2531" t="str">
        <x:v>Premium</x:v>
      </x:c>
      <x:c r="Q2531" t="str">
        <x:v>P0117</x:v>
      </x:c>
      <x:c r="R2531" t="str">
        <x:v>Deportes</x:v>
      </x:c>
      <x:c r="S2531" t="str">
        <x:v>Marca A</x:v>
      </x:c>
      <x:c r="T2531" t="str">
        <x:v>WhatsApp</x:v>
      </x:c>
      <x:c r="U2531" t="str">
        <x:f>IFERROR(VLOOKUP(T2531,'Mapeos'!$D$4:$E$25,2,FALSE),T2531)</x:f>
        <x:v>WhatsApp</x:v>
      </x:c>
      <x:c r="V2531" t="str">
        <x:v>V018</x:v>
      </x:c>
      <x:c r="W2531" t="n">
        <x:v>1</x:v>
      </x:c>
      <x:c r="X2531" s="28" t="n">
        <x:v>217.12</x:v>
      </x:c>
      <x:c r="Y2531" s="20" t="n">
        <x:v>0.05</x:v>
      </x:c>
      <x:c r="Z2531" s="20" t="n">
        <x:f>IF(Y2531&gt;1,Y2531/100,Y2531)</x:f>
        <x:v>0.05</x:v>
      </x:c>
      <x:c r="AA2531" s="28" t="n">
        <x:v>157.96</x:v>
      </x:c>
      <x:c r="AB2531" s="28" t="n">
        <x:v>200.99</x:v>
      </x:c>
      <x:c r="AC2531" s="28" t="str">
        <x:v>BOB</x:v>
      </x:c>
      <x:c r="AD2531" s="28" t="n">
        <x:f>IF(AC2531="USD",AB2531*'Parametros'!$B$4,AB2531)</x:f>
        <x:v>200.99</x:v>
      </x:c>
      <x:c r="AE2531" s="28" t="n">
        <x:f>W2531*X2531*(1-Z2531)</x:f>
        <x:v>206.26399999999998</x:v>
      </x:c>
      <x:c r="AF2531" s="28" t="n">
        <x:f>W2531*AA2531</x:f>
        <x:v>157.96</x:v>
      </x:c>
      <x:c r="AG2531" s="28" t="n">
        <x:f>AE2531-AF2531</x:f>
        <x:v>48.303999999999974</x:v>
      </x:c>
      <x:c r="AH2531" s="20" t="n">
        <x:f>IF(AE2531&gt;0,AG2531/AE2531,"")</x:f>
        <x:v>0.2341853159058293</x:v>
      </x:c>
      <x:c r="AI2531" s="28" t="n">
        <x:v>96554.39</x:v>
      </x:c>
      <x:c r="AJ2531" s="28"/>
      <x:c r="AK2531"/>
      <x:c r="AL2531" t="str">
        <x:v>Completado</x:v>
      </x:c>
      <x:c r="AM2531" t="str">
        <x:f>IF(W2531&lt;0,"Devuelto",AL2531)</x:f>
        <x:v>Completado</x:v>
      </x:c>
      <x:c r="AN2531" t="str">
        <x:v>Transferencia</x:v>
      </x:c>
      <x:c r="AO2531" s="29" t="str">
        <x:v>Venta reportada sustituida por venta calculada</x:v>
      </x:c>
      <x:c r="AP2531" t="str">
        <x:f>IF(D2531="","No","Sí")</x:f>
        <x:v>Sí</x:v>
      </x:c>
    </x:row>
    <x:row r="2532">
      <x:c r="A2532" t="n">
        <x:v>2533</x:v>
      </x:c>
      <x:c r="B2532" t="str">
        <x:v>VT0009570</x:v>
      </x:c>
      <x:c r="C2532" t="str">
        <x:v>46190</x:v>
      </x:c>
      <x:c r="D2532" s="27" t="n">
        <x:v>46190</x:v>
      </x:c>
      <x:c r="E2532" t="n">
        <x:f>IF(D2532="","",YEAR(D2532))</x:f>
        <x:v>2026</x:v>
      </x:c>
      <x:c r="F2532" t="n">
        <x:f>IF(D2532="","",MONTH(D2532))</x:f>
        <x:v>6</x:v>
      </x:c>
      <x:c r="G2532" t="str">
        <x:f>IF(D2532="","Fecha no disponible",TEXT(D2532,"mmmm"))</x:f>
        <x:v>June</x:v>
      </x:c>
      <x:c r="H2532" t="str">
        <x:f>IF(D2532="","Fecha no disponible",TEXT(D2532,"yyyy-mm"))</x:f>
        <x:v>2026-06</x:v>
      </x:c>
      <x:c r="I2532" t="str">
        <x:f>IF(D2532="","Fecha no disponible","T"&amp;ROUNDUP(MONTH(D2532)/3,0))</x:f>
        <x:v>T2</x:v>
      </x:c>
      <x:c r="J2532" t="str">
        <x:v>T013</x:v>
      </x:c>
      <x:c r="K2532" t="str">
        <x:v>Tienda Potosí 1</x:v>
      </x:c>
      <x:c r="L2532" t="str">
        <x:v>Centro</x:v>
      </x:c>
      <x:c r="M2532" t="str">
        <x:v>Potosí</x:v>
      </x:c>
      <x:c r="N2532" t="str">
        <x:f>IFERROR(VLOOKUP(M2532,'Mapeos'!$A$4:$B$30,2,FALSE),M2532)</x:f>
        <x:v>Potosí</x:v>
      </x:c>
      <x:c r="O2532" t="str">
        <x:v>C01423</x:v>
      </x:c>
      <x:c r="P2532" t="str">
        <x:v>Premium</x:v>
      </x:c>
      <x:c r="Q2532" t="str">
        <x:v>P0112</x:v>
      </x:c>
      <x:c r="R2532" t="str">
        <x:v>Deportes</x:v>
      </x:c>
      <x:c r="S2532" t="str">
        <x:v>Marca A</x:v>
      </x:c>
      <x:c r="T2532" t="str">
        <x:v>Tienda</x:v>
      </x:c>
      <x:c r="U2532" t="str">
        <x:f>IFERROR(VLOOKUP(T2532,'Mapeos'!$D$4:$E$25,2,FALSE),T2532)</x:f>
        <x:v>Tienda</x:v>
      </x:c>
      <x:c r="V2532" t="str">
        <x:v>V007</x:v>
      </x:c>
      <x:c r="W2532" t="n">
        <x:v>3</x:v>
      </x:c>
      <x:c r="X2532" s="28" t="n">
        <x:v>209.95</x:v>
      </x:c>
      <x:c r="Y2532" s="20" t="n">
        <x:v>0.25</x:v>
      </x:c>
      <x:c r="Z2532" s="20" t="n">
        <x:f>IF(Y2532&gt;1,Y2532/100,Y2532)</x:f>
        <x:v>0.25</x:v>
      </x:c>
      <x:c r="AA2532" s="28" t="n">
        <x:v>167.96</x:v>
      </x:c>
      <x:c r="AB2532" s="28" t="n">
        <x:v>472.39</x:v>
      </x:c>
      <x:c r="AC2532" s="28" t="str">
        <x:v>BOB</x:v>
      </x:c>
      <x:c r="AD2532" s="28" t="n">
        <x:f>IF(AC2532="USD",AB2532*'Parametros'!$B$4,AB2532)</x:f>
        <x:v>472.39</x:v>
      </x:c>
      <x:c r="AE2532" s="28" t="n">
        <x:f>W2532*X2532*(1-Z2532)</x:f>
        <x:v>472.38749999999993</x:v>
      </x:c>
      <x:c r="AF2532" s="28" t="n">
        <x:f>W2532*AA2532</x:f>
        <x:v>503.88</x:v>
      </x:c>
      <x:c r="AG2532" s="28" t="n">
        <x:f>AE2532-AF2532</x:f>
        <x:v>-31.492500000000064</x:v>
      </x:c>
      <x:c r="AH2532" s="20" t="n">
        <x:f>IF(AE2532&gt;0,AG2532/AE2532,"")</x:f>
        <x:v>-0.0666666666666668</x:v>
      </x:c>
      <x:c r="AI2532" s="28" t="n">
        <x:v>125192.93</x:v>
      </x:c>
      <x:c r="AJ2532" s="28"/>
      <x:c r="AK2532"/>
      <x:c r="AL2532" t="str">
        <x:v>Completado</x:v>
      </x:c>
      <x:c r="AM2532" t="str">
        <x:f>IF(W2532&lt;0,"Devuelto",AL2532)</x:f>
        <x:v>Completado</x:v>
      </x:c>
      <x:c r="AN2532" t="str">
        <x:v>Tarjeta</x:v>
      </x:c>
      <x:c r="AO2532" s="29" t="str">
        <x:v>Sin observación</x:v>
      </x:c>
      <x:c r="AP2532" t="str">
        <x:f>IF(D2532="","No","Sí")</x:f>
        <x:v>Sí</x:v>
      </x:c>
    </x:row>
    <x:row r="2533">
      <x:c r="A2533" t="n">
        <x:v>2534</x:v>
      </x:c>
      <x:c r="B2533" t="str">
        <x:v>VT0008000</x:v>
      </x:c>
      <x:c r="C2533" t="str">
        <x:v>46046</x:v>
      </x:c>
      <x:c r="D2533" s="27" t="n">
        <x:v>46046</x:v>
      </x:c>
      <x:c r="E2533" t="n">
        <x:f>IF(D2533="","",YEAR(D2533))</x:f>
        <x:v>2026</x:v>
      </x:c>
      <x:c r="F2533" t="n">
        <x:f>IF(D2533="","",MONTH(D2533))</x:f>
        <x:v>1</x:v>
      </x:c>
      <x:c r="G2533" t="str">
        <x:f>IF(D2533="","Fecha no disponible",TEXT(D2533,"mmmm"))</x:f>
        <x:v>January</x:v>
      </x:c>
      <x:c r="H2533" t="str">
        <x:f>IF(D2533="","Fecha no disponible",TEXT(D2533,"yyyy-mm"))</x:f>
        <x:v>2026-01</x:v>
      </x:c>
      <x:c r="I2533" t="str">
        <x:f>IF(D2533="","Fecha no disponible","T"&amp;ROUNDUP(MONTH(D2533)/3,0))</x:f>
        <x:v>T1</x:v>
      </x:c>
      <x:c r="J2533" t="str">
        <x:v>T003</x:v>
      </x:c>
      <x:c r="K2533" t="str">
        <x:v>Tienda La Paz 3</x:v>
      </x:c>
      <x:c r="L2533" t="str">
        <x:v>Barrio</x:v>
      </x:c>
      <x:c r="M2533" t="str">
        <x:v>La Paz</x:v>
      </x:c>
      <x:c r="N2533" t="str">
        <x:f>IFERROR(VLOOKUP(M2533,'Mapeos'!$A$4:$B$30,2,FALSE),M2533)</x:f>
        <x:v>La Paz</x:v>
      </x:c>
      <x:c r="O2533" t="str">
        <x:v>C01209</x:v>
      </x:c>
      <x:c r="P2533" t="str">
        <x:v>Premium</x:v>
      </x:c>
      <x:c r="Q2533" t="str">
        <x:v>P0102</x:v>
      </x:c>
      <x:c r="R2533" t="str">
        <x:v>Alimentos</x:v>
      </x:c>
      <x:c r="S2533" t="str">
        <x:v>Marca D</x:v>
      </x:c>
      <x:c r="T2533" t="str">
        <x:v>Tienda</x:v>
      </x:c>
      <x:c r="U2533" t="str">
        <x:f>IFERROR(VLOOKUP(T2533,'Mapeos'!$D$4:$E$25,2,FALSE),T2533)</x:f>
        <x:v>Tienda</x:v>
      </x:c>
      <x:c r="V2533" t="str">
        <x:v>V003</x:v>
      </x:c>
      <x:c r="W2533" t="n">
        <x:v>1</x:v>
      </x:c>
      <x:c r="X2533" s="28" t="n">
        <x:v>49.54</x:v>
      </x:c>
      <x:c r="Y2533" s="20" t="n">
        <x:v>0.05</x:v>
      </x:c>
      <x:c r="Z2533" s="20" t="n">
        <x:f>IF(Y2533&gt;1,Y2533/100,Y2533)</x:f>
        <x:v>0.05</x:v>
      </x:c>
      <x:c r="AA2533" s="28" t="n">
        <x:v>33.38</x:v>
      </x:c>
      <x:c r="AB2533" s="28" t="n">
        <x:v>47.06</x:v>
      </x:c>
      <x:c r="AC2533" s="28" t="str">
        <x:v>BOB</x:v>
      </x:c>
      <x:c r="AD2533" s="28" t="n">
        <x:f>IF(AC2533="USD",AB2533*'Parametros'!$B$4,AB2533)</x:f>
        <x:v>47.06</x:v>
      </x:c>
      <x:c r="AE2533" s="28" t="n">
        <x:f>W2533*X2533*(1-Z2533)</x:f>
        <x:v>47.062999999999995</x:v>
      </x:c>
      <x:c r="AF2533" s="28" t="n">
        <x:f>W2533*AA2533</x:f>
        <x:v>33.38</x:v>
      </x:c>
      <x:c r="AG2533" s="28" t="n">
        <x:f>AE2533-AF2533</x:f>
        <x:v>13.682999999999993</x:v>
      </x:c>
      <x:c r="AH2533" s="20" t="n">
        <x:f>IF(AE2533&gt;0,AG2533/AE2533,"")</x:f>
        <x:v>0.290737947007203</x:v>
      </x:c>
      <x:c r="AI2533" s="28" t="n">
        <x:v>164515.55</x:v>
      </x:c>
      <x:c r="AJ2533" s="28"/>
      <x:c r="AK2533"/>
      <x:c r="AL2533" t="str">
        <x:v>Completado</x:v>
      </x:c>
      <x:c r="AM2533" t="str">
        <x:f>IF(W2533&lt;0,"Devuelto",AL2533)</x:f>
        <x:v>Completado</x:v>
      </x:c>
      <x:c r="AN2533" t="str">
        <x:v>QR</x:v>
      </x:c>
      <x:c r="AO2533" s="29" t="str">
        <x:v>Sin observación</x:v>
      </x:c>
      <x:c r="AP2533" t="str">
        <x:f>IF(D2533="","No","Sí")</x:f>
        <x:v>Sí</x:v>
      </x:c>
    </x:row>
    <x:row r="2534">
      <x:c r="A2534" t="n">
        <x:v>2536</x:v>
      </x:c>
      <x:c r="B2534" t="str">
        <x:v>VT0002556</x:v>
      </x:c>
      <x:c r="C2534" t="str">
        <x:v>46065</x:v>
      </x:c>
      <x:c r="D2534" s="27" t="n">
        <x:v>46065</x:v>
      </x:c>
      <x:c r="E2534" t="n">
        <x:f>IF(D2534="","",YEAR(D2534))</x:f>
        <x:v>2026</x:v>
      </x:c>
      <x:c r="F2534" t="n">
        <x:f>IF(D2534="","",MONTH(D2534))</x:f>
        <x:v>2</x:v>
      </x:c>
      <x:c r="G2534" t="str">
        <x:f>IF(D2534="","Fecha no disponible",TEXT(D2534,"mmmm"))</x:f>
        <x:v>February</x:v>
      </x:c>
      <x:c r="H2534" t="str">
        <x:f>IF(D2534="","Fecha no disponible",TEXT(D2534,"yyyy-mm"))</x:f>
        <x:v>2026-02</x:v>
      </x:c>
      <x:c r="I2534" t="str">
        <x:f>IF(D2534="","Fecha no disponible","T"&amp;ROUNDUP(MONTH(D2534)/3,0))</x:f>
        <x:v>T1</x:v>
      </x:c>
      <x:c r="J2534" t="str">
        <x:v>T020</x:v>
      </x:c>
      <x:c r="K2534" t="str">
        <x:v>Tienda Sucre 4</x:v>
      </x:c>
      <x:c r="L2534" t="str">
        <x:v>Mall</x:v>
      </x:c>
      <x:c r="M2534" t="str">
        <x:v>Sucre</x:v>
      </x:c>
      <x:c r="N2534" t="str">
        <x:f>IFERROR(VLOOKUP(M2534,'Mapeos'!$A$4:$B$30,2,FALSE),M2534)</x:f>
        <x:v>Sucre</x:v>
      </x:c>
      <x:c r="O2534" t="str">
        <x:v>C01573</x:v>
      </x:c>
      <x:c r="P2534" t="str">
        <x:v>Empresa</x:v>
      </x:c>
      <x:c r="Q2534" t="str">
        <x:v>P0019</x:v>
      </x:c>
      <x:c r="R2534" t="str">
        <x:v>Electrónica</x:v>
      </x:c>
      <x:c r="S2534" t="str">
        <x:v>Marca A</x:v>
      </x:c>
      <x:c r="T2534" t="str">
        <x:v>E-commerce</x:v>
      </x:c>
      <x:c r="U2534" t="str">
        <x:f>IFERROR(VLOOKUP(T2534,'Mapeos'!$D$4:$E$25,2,FALSE),T2534)</x:f>
        <x:v>E-commerce</x:v>
      </x:c>
      <x:c r="V2534" t="str">
        <x:v>V025</x:v>
      </x:c>
      <x:c r="W2534" t="n">
        <x:v>1</x:v>
      </x:c>
      <x:c r="X2534" s="28" t="n">
        <x:v>260.28</x:v>
      </x:c>
      <x:c r="Y2534" s="20" t="n">
        <x:v>0.15</x:v>
      </x:c>
      <x:c r="Z2534" s="20" t="n">
        <x:f>IF(Y2534&gt;1,Y2534/100,Y2534)</x:f>
        <x:v>0.15</x:v>
      </x:c>
      <x:c r="AA2534" s="28" t="n">
        <x:v>149.37</x:v>
      </x:c>
      <x:c r="AB2534" s="28" t="n">
        <x:v>222.46</x:v>
      </x:c>
      <x:c r="AC2534" s="28" t="str">
        <x:v>BOB</x:v>
      </x:c>
      <x:c r="AD2534" s="28" t="n">
        <x:f>IF(AC2534="USD",AB2534*'Parametros'!$B$4,AB2534)</x:f>
        <x:v>222.46</x:v>
      </x:c>
      <x:c r="AE2534" s="28" t="n">
        <x:f>W2534*X2534*(1-Z2534)</x:f>
        <x:v>221.23799999999997</x:v>
      </x:c>
      <x:c r="AF2534" s="28" t="n">
        <x:f>W2534*AA2534</x:f>
        <x:v>149.37</x:v>
      </x:c>
      <x:c r="AG2534" s="28" t="n">
        <x:f>AE2534-AF2534</x:f>
        <x:v>71.86799999999997</x:v>
      </x:c>
      <x:c r="AH2534" s="20" t="n">
        <x:f>IF(AE2534&gt;0,AG2534/AE2534,"")</x:f>
        <x:v>0.32484473734168623</x:v>
      </x:c>
      <x:c r="AI2534" s="28" t="n">
        <x:v>92109.62</x:v>
      </x:c>
      <x:c r="AJ2534" s="28"/>
      <x:c r="AK2534"/>
      <x:c r="AL2534" t="str">
        <x:v>Completado</x:v>
      </x:c>
      <x:c r="AM2534" t="str">
        <x:f>IF(W2534&lt;0,"Devuelto",AL2534)</x:f>
        <x:v>Completado</x:v>
      </x:c>
      <x:c r="AN2534" t="str">
        <x:v>Efectivo</x:v>
      </x:c>
      <x:c r="AO2534" s="29" t="str">
        <x:v>Venta reportada sustituida por venta calculada</x:v>
      </x:c>
      <x:c r="AP2534" t="str">
        <x:f>IF(D2534="","No","Sí")</x:f>
        <x:v>Sí</x:v>
      </x:c>
    </x:row>
    <x:row r="2535">
      <x:c r="A2535" t="n">
        <x:v>2537</x:v>
      </x:c>
      <x:c r="B2535" t="str">
        <x:v>VT0009756</x:v>
      </x:c>
      <x:c r="C2535" t="str">
        <x:v>46119</x:v>
      </x:c>
      <x:c r="D2535" s="27" t="n">
        <x:v>46119</x:v>
      </x:c>
      <x:c r="E2535" t="n">
        <x:f>IF(D2535="","",YEAR(D2535))</x:f>
        <x:v>2026</x:v>
      </x:c>
      <x:c r="F2535" t="n">
        <x:f>IF(D2535="","",MONTH(D2535))</x:f>
        <x:v>4</x:v>
      </x:c>
      <x:c r="G2535" t="str">
        <x:f>IF(D2535="","Fecha no disponible",TEXT(D2535,"mmmm"))</x:f>
        <x:v>April</x:v>
      </x:c>
      <x:c r="H2535" t="str">
        <x:f>IF(D2535="","Fecha no disponible",TEXT(D2535,"yyyy-mm"))</x:f>
        <x:v>2026-04</x:v>
      </x:c>
      <x:c r="I2535" t="str">
        <x:f>IF(D2535="","Fecha no disponible","T"&amp;ROUNDUP(MONTH(D2535)/3,0))</x:f>
        <x:v>T2</x:v>
      </x:c>
      <x:c r="J2535" t="str">
        <x:v>T020</x:v>
      </x:c>
      <x:c r="K2535" t="str">
        <x:v>Tienda Sucre 4</x:v>
      </x:c>
      <x:c r="L2535" t="str">
        <x:v>Mall</x:v>
      </x:c>
      <x:c r="M2535" t="str">
        <x:v>Sucre</x:v>
      </x:c>
      <x:c r="N2535" t="str">
        <x:f>IFERROR(VLOOKUP(M2535,'Mapeos'!$A$4:$B$30,2,FALSE),M2535)</x:f>
        <x:v>Sucre</x:v>
      </x:c>
      <x:c r="O2535" t="str">
        <x:v>C01509</x:v>
      </x:c>
      <x:c r="P2535" t="str">
        <x:v>Masivo</x:v>
      </x:c>
      <x:c r="Q2535" t="str">
        <x:v>P0028</x:v>
      </x:c>
      <x:c r="R2535" t="str">
        <x:v>Electrónica</x:v>
      </x:c>
      <x:c r="S2535" t="str">
        <x:v>Marca C</x:v>
      </x:c>
      <x:c r="T2535" t="str">
        <x:v>WhatsApp</x:v>
      </x:c>
      <x:c r="U2535" t="str">
        <x:f>IFERROR(VLOOKUP(T2535,'Mapeos'!$D$4:$E$25,2,FALSE),T2535)</x:f>
        <x:v>WhatsApp</x:v>
      </x:c>
      <x:c r="V2535" t="str">
        <x:v>V005</x:v>
      </x:c>
      <x:c r="W2535" t="n">
        <x:v>1</x:v>
      </x:c>
      <x:c r="X2535" s="28" t="n">
        <x:v>344.94</x:v>
      </x:c>
      <x:c r="Y2535" s="20" t="n">
        <x:v>0.15</x:v>
      </x:c>
      <x:c r="Z2535" s="20" t="n">
        <x:f>IF(Y2535&gt;1,Y2535/100,Y2535)</x:f>
        <x:v>0.15</x:v>
      </x:c>
      <x:c r="AA2535" s="28" t="n">
        <x:v>184.78</x:v>
      </x:c>
      <x:c r="AB2535" s="28" t="n">
        <x:v>284.84</x:v>
      </x:c>
      <x:c r="AC2535" s="28" t="str">
        <x:v>BOB</x:v>
      </x:c>
      <x:c r="AD2535" s="28" t="n">
        <x:f>IF(AC2535="USD",AB2535*'Parametros'!$B$4,AB2535)</x:f>
        <x:v>284.84</x:v>
      </x:c>
      <x:c r="AE2535" s="28" t="n">
        <x:f>W2535*X2535*(1-Z2535)</x:f>
        <x:v>293.199</x:v>
      </x:c>
      <x:c r="AF2535" s="28" t="n">
        <x:f>W2535*AA2535</x:f>
        <x:v>184.78</x:v>
      </x:c>
      <x:c r="AG2535" s="28" t="n">
        <x:f>AE2535-AF2535</x:f>
        <x:v>108.41900000000001</x:v>
      </x:c>
      <x:c r="AH2535" s="20" t="n">
        <x:f>IF(AE2535&gt;0,AG2535/AE2535,"")</x:f>
        <x:v>0.36977956950739943</x:v>
      </x:c>
      <x:c r="AI2535" s="28" t="n">
        <x:v>68545.59</x:v>
      </x:c>
      <x:c r="AJ2535" s="28"/>
      <x:c r="AK2535"/>
      <x:c r="AL2535" t="str">
        <x:v>Completado</x:v>
      </x:c>
      <x:c r="AM2535" t="str">
        <x:f>IF(W2535&lt;0,"Devuelto",AL2535)</x:f>
        <x:v>Completado</x:v>
      </x:c>
      <x:c r="AN2535" t="str">
        <x:v>Tarjeta</x:v>
      </x:c>
      <x:c r="AO2535" s="29" t="str">
        <x:v>Venta reportada sustituida por venta calculada</x:v>
      </x:c>
      <x:c r="AP2535" t="str">
        <x:f>IF(D2535="","No","Sí")</x:f>
        <x:v>Sí</x:v>
      </x:c>
    </x:row>
    <x:row r="2536">
      <x:c r="A2536" t="n">
        <x:v>2540</x:v>
      </x:c>
      <x:c r="B2536" t="str">
        <x:v>VT0003026</x:v>
      </x:c>
      <x:c r="C2536" t="str">
        <x:v>45632</x:v>
      </x:c>
      <x:c r="D2536" s="27" t="n">
        <x:v>45632</x:v>
      </x:c>
      <x:c r="E2536" t="n">
        <x:f>IF(D2536="","",YEAR(D2536))</x:f>
        <x:v>2024</x:v>
      </x:c>
      <x:c r="F2536" t="n">
        <x:f>IF(D2536="","",MONTH(D2536))</x:f>
        <x:v>12</x:v>
      </x:c>
      <x:c r="G2536" t="str">
        <x:f>IF(D2536="","Fecha no disponible",TEXT(D2536,"mmmm"))</x:f>
        <x:v>December</x:v>
      </x:c>
      <x:c r="H2536" t="str">
        <x:f>IF(D2536="","Fecha no disponible",TEXT(D2536,"yyyy-mm"))</x:f>
        <x:v>2024-12</x:v>
      </x:c>
      <x:c r="I2536" t="str">
        <x:f>IF(D2536="","Fecha no disponible","T"&amp;ROUNDUP(MONTH(D2536)/3,0))</x:f>
        <x:v>T4</x:v>
      </x:c>
      <x:c r="J2536" t="str">
        <x:v>T019</x:v>
      </x:c>
      <x:c r="K2536" t="str">
        <x:v>Tienda Sucre 3</x:v>
      </x:c>
      <x:c r="L2536" t="str">
        <x:v>Centro</x:v>
      </x:c>
      <x:c r="M2536" t="str">
        <x:v>Sucre</x:v>
      </x:c>
      <x:c r="N2536" t="str">
        <x:f>IFERROR(VLOOKUP(M2536,'Mapeos'!$A$4:$B$30,2,FALSE),M2536)</x:f>
        <x:v>Sucre</x:v>
      </x:c>
      <x:c r="O2536" t="str">
        <x:v>C01493</x:v>
      </x:c>
      <x:c r="P2536" t="str">
        <x:v>Empresa</x:v>
      </x:c>
      <x:c r="Q2536" t="str">
        <x:v>P0124</x:v>
      </x:c>
      <x:c r="R2536" t="str">
        <x:v>Alimentos</x:v>
      </x:c>
      <x:c r="S2536" t="str">
        <x:v>Marca C</x:v>
      </x:c>
      <x:c r="T2536" t="str">
        <x:v>E-commerce</x:v>
      </x:c>
      <x:c r="U2536" t="str">
        <x:f>IFERROR(VLOOKUP(T2536,'Mapeos'!$D$4:$E$25,2,FALSE),T2536)</x:f>
        <x:v>E-commerce</x:v>
      </x:c>
      <x:c r="V2536" t="str">
        <x:v>V026</x:v>
      </x:c>
      <x:c r="W2536" t="n">
        <x:v>1</x:v>
      </x:c>
      <x:c r="X2536" s="28" t="n">
        <x:v>15.79</x:v>
      </x:c>
      <x:c r="Y2536" s="20" t="n">
        <x:v>0.1</x:v>
      </x:c>
      <x:c r="Z2536" s="20" t="n">
        <x:f>IF(Y2536&gt;1,Y2536/100,Y2536)</x:f>
        <x:v>0.1</x:v>
      </x:c>
      <x:c r="AA2536" s="28" t="n">
        <x:v>10.12</x:v>
      </x:c>
      <x:c r="AB2536" s="28" t="n">
        <x:v>13.86</x:v>
      </x:c>
      <x:c r="AC2536" s="28" t="str">
        <x:v>BOB</x:v>
      </x:c>
      <x:c r="AD2536" s="28" t="n">
        <x:f>IF(AC2536="USD",AB2536*'Parametros'!$B$4,AB2536)</x:f>
        <x:v>13.86</x:v>
      </x:c>
      <x:c r="AE2536" s="28" t="n">
        <x:f>W2536*X2536*(1-Z2536)</x:f>
        <x:v>14.211</x:v>
      </x:c>
      <x:c r="AF2536" s="28" t="n">
        <x:f>W2536*AA2536</x:f>
        <x:v>10.12</x:v>
      </x:c>
      <x:c r="AG2536" s="28" t="n">
        <x:f>AE2536-AF2536</x:f>
        <x:v>4.091000000000001</x:v>
      </x:c>
      <x:c r="AH2536" s="20" t="n">
        <x:f>IF(AE2536&gt;0,AG2536/AE2536,"")</x:f>
        <x:v>0.2878755893322075</x:v>
      </x:c>
      <x:c r="AI2536" s="28" t="n">
        <x:v>97167.28</x:v>
      </x:c>
      <x:c r="AJ2536" s="28"/>
      <x:c r="AK2536"/>
      <x:c r="AL2536" t="str">
        <x:v>Completado</x:v>
      </x:c>
      <x:c r="AM2536" t="str">
        <x:f>IF(W2536&lt;0,"Devuelto",AL2536)</x:f>
        <x:v>Completado</x:v>
      </x:c>
      <x:c r="AN2536" t="str">
        <x:v>QR</x:v>
      </x:c>
      <x:c r="AO2536" s="29" t="str">
        <x:v>Venta reportada sustituida por venta calculada</x:v>
      </x:c>
      <x:c r="AP2536" t="str">
        <x:f>IF(D2536="","No","Sí")</x:f>
        <x:v>Sí</x:v>
      </x:c>
    </x:row>
    <x:row r="2537">
      <x:c r="A2537" t="n">
        <x:v>2542</x:v>
      </x:c>
      <x:c r="B2537" t="str">
        <x:v>VT0010237</x:v>
      </x:c>
      <x:c r="C2537" t="str">
        <x:v>45892</x:v>
      </x:c>
      <x:c r="D2537" s="27" t="n">
        <x:v>45892</x:v>
      </x:c>
      <x:c r="E2537" t="n">
        <x:f>IF(D2537="","",YEAR(D2537))</x:f>
        <x:v>2025</x:v>
      </x:c>
      <x:c r="F2537" t="n">
        <x:f>IF(D2537="","",MONTH(D2537))</x:f>
        <x:v>8</x:v>
      </x:c>
      <x:c r="G2537" t="str">
        <x:f>IF(D2537="","Fecha no disponible",TEXT(D2537,"mmmm"))</x:f>
        <x:v>August</x:v>
      </x:c>
      <x:c r="H2537" t="str">
        <x:f>IF(D2537="","Fecha no disponible",TEXT(D2537,"yyyy-mm"))</x:f>
        <x:v>2025-08</x:v>
      </x:c>
      <x:c r="I2537" t="str">
        <x:f>IF(D2537="","Fecha no disponible","T"&amp;ROUNDUP(MONTH(D2537)/3,0))</x:f>
        <x:v>T3</x:v>
      </x:c>
      <x:c r="J2537" t="str">
        <x:v>T020</x:v>
      </x:c>
      <x:c r="K2537" t="str">
        <x:v>Tienda Sucre 4</x:v>
      </x:c>
      <x:c r="L2537" t="str">
        <x:v>Mall</x:v>
      </x:c>
      <x:c r="M2537" t="str">
        <x:v>Sucre</x:v>
      </x:c>
      <x:c r="N2537" t="str">
        <x:f>IFERROR(VLOOKUP(M2537,'Mapeos'!$A$4:$B$30,2,FALSE),M2537)</x:f>
        <x:v>Sucre</x:v>
      </x:c>
      <x:c r="O2537" t="str">
        <x:v>C00051</x:v>
      </x:c>
      <x:c r="P2537" t="str">
        <x:v>Premium</x:v>
      </x:c>
      <x:c r="Q2537" t="str">
        <x:v>P0042</x:v>
      </x:c>
      <x:c r="R2537" t="str">
        <x:v>Electrónica</x:v>
      </x:c>
      <x:c r="S2537" t="str">
        <x:v>Marca B</x:v>
      </x:c>
      <x:c r="T2537" t="str">
        <x:v>E-commerce</x:v>
      </x:c>
      <x:c r="U2537" t="str">
        <x:f>IFERROR(VLOOKUP(T2537,'Mapeos'!$D$4:$E$25,2,FALSE),T2537)</x:f>
        <x:v>E-commerce</x:v>
      </x:c>
      <x:c r="V2537" t="str">
        <x:v>V032</x:v>
      </x:c>
      <x:c r="W2537" t="n">
        <x:v>2</x:v>
      </x:c>
      <x:c r="X2537" s="28" t="n">
        <x:v>537.64</x:v>
      </x:c>
      <x:c r="Y2537" s="20" t="n">
        <x:v>0.25</x:v>
      </x:c>
      <x:c r="Z2537" s="20" t="n">
        <x:f>IF(Y2537&gt;1,Y2537/100,Y2537)</x:f>
        <x:v>0.25</x:v>
      </x:c>
      <x:c r="AA2537" s="28" t="n">
        <x:v>283.66</x:v>
      </x:c>
      <x:c r="AB2537" s="28" t="n">
        <x:v>806.46</x:v>
      </x:c>
      <x:c r="AC2537" s="28" t="str">
        <x:v>BOB</x:v>
      </x:c>
      <x:c r="AD2537" s="28" t="n">
        <x:f>IF(AC2537="USD",AB2537*'Parametros'!$B$4,AB2537)</x:f>
        <x:v>806.46</x:v>
      </x:c>
      <x:c r="AE2537" s="28" t="n">
        <x:f>W2537*X2537*(1-Z2537)</x:f>
        <x:v>806.46</x:v>
      </x:c>
      <x:c r="AF2537" s="28" t="n">
        <x:f>W2537*AA2537</x:f>
        <x:v>567.32</x:v>
      </x:c>
      <x:c r="AG2537" s="28" t="n">
        <x:f>AE2537-AF2537</x:f>
        <x:v>239.14</x:v>
      </x:c>
      <x:c r="AH2537" s="20" t="n">
        <x:f>IF(AE2537&gt;0,AG2537/AE2537,"")</x:f>
        <x:v>0.2965305160826327</x:v>
      </x:c>
      <x:c r="AI2537" s="28" t="n">
        <x:v>91622.42</x:v>
      </x:c>
      <x:c r="AJ2537" s="28"/>
      <x:c r="AK2537"/>
      <x:c r="AL2537" t="str">
        <x:v>Completado</x:v>
      </x:c>
      <x:c r="AM2537" t="str">
        <x:f>IF(W2537&lt;0,"Devuelto",AL2537)</x:f>
        <x:v>Completado</x:v>
      </x:c>
      <x:c r="AN2537" t="str">
        <x:v>Efectivo</x:v>
      </x:c>
      <x:c r="AO2537" s="29" t="str">
        <x:v>Sin observación</x:v>
      </x:c>
      <x:c r="AP2537" t="str">
        <x:f>IF(D2537="","No","Sí")</x:f>
        <x:v>Sí</x:v>
      </x:c>
    </x:row>
    <x:row r="2538">
      <x:c r="A2538" t="n">
        <x:v>2543</x:v>
      </x:c>
      <x:c r="B2538" t="str">
        <x:v>VT0006092</x:v>
      </x:c>
      <x:c r="C2538" t="str">
        <x:v>46049</x:v>
      </x:c>
      <x:c r="D2538" s="27" t="n">
        <x:v>46049</x:v>
      </x:c>
      <x:c r="E2538" t="n">
        <x:f>IF(D2538="","",YEAR(D2538))</x:f>
        <x:v>2026</x:v>
      </x:c>
      <x:c r="F2538" t="n">
        <x:f>IF(D2538="","",MONTH(D2538))</x:f>
        <x:v>1</x:v>
      </x:c>
      <x:c r="G2538" t="str">
        <x:f>IF(D2538="","Fecha no disponible",TEXT(D2538,"mmmm"))</x:f>
        <x:v>January</x:v>
      </x:c>
      <x:c r="H2538" t="str">
        <x:f>IF(D2538="","Fecha no disponible",TEXT(D2538,"yyyy-mm"))</x:f>
        <x:v>2026-01</x:v>
      </x:c>
      <x:c r="I2538" t="str">
        <x:f>IF(D2538="","Fecha no disponible","T"&amp;ROUNDUP(MONTH(D2538)/3,0))</x:f>
        <x:v>T1</x:v>
      </x:c>
      <x:c r="J2538" t="str">
        <x:v>T014</x:v>
      </x:c>
      <x:c r="K2538" t="str">
        <x:v>Tienda Potosí 2</x:v>
      </x:c>
      <x:c r="L2538" t="str">
        <x:v>Barrio</x:v>
      </x:c>
      <x:c r="M2538" t="str">
        <x:v>Potosí</x:v>
      </x:c>
      <x:c r="N2538" t="str">
        <x:f>IFERROR(VLOOKUP(M2538,'Mapeos'!$A$4:$B$30,2,FALSE),M2538)</x:f>
        <x:v>Potosí</x:v>
      </x:c>
      <x:c r="O2538" t="str">
        <x:v>C00071</x:v>
      </x:c>
      <x:c r="P2538" t="str">
        <x:v>Empresa</x:v>
      </x:c>
      <x:c r="Q2538" t="str">
        <x:v>P0098</x:v>
      </x:c>
      <x:c r="R2538" t="str">
        <x:v>Cuidado Personal</x:v>
      </x:c>
      <x:c r="S2538" t="str">
        <x:v>Marca A</x:v>
      </x:c>
      <x:c r="T2538" t="str">
        <x:v>Tienda</x:v>
      </x:c>
      <x:c r="U2538" t="str">
        <x:f>IFERROR(VLOOKUP(T2538,'Mapeos'!$D$4:$E$25,2,FALSE),T2538)</x:f>
        <x:v>Tienda</x:v>
      </x:c>
      <x:c r="V2538" t="str">
        <x:v>V018</x:v>
      </x:c>
      <x:c r="W2538" t="n">
        <x:v>3</x:v>
      </x:c>
      <x:c r="X2538" s="28" t="n">
        <x:v>85.68</x:v>
      </x:c>
      <x:c r="Y2538" s="20" t="n">
        <x:v>0.2</x:v>
      </x:c>
      <x:c r="Z2538" s="20" t="n">
        <x:f>IF(Y2538&gt;1,Y2538/100,Y2538)</x:f>
        <x:v>0.2</x:v>
      </x:c>
      <x:c r="AA2538" s="28" t="n">
        <x:v>56.02</x:v>
      </x:c>
      <x:c r="AB2538" s="28" t="n">
        <x:v>207.53</x:v>
      </x:c>
      <x:c r="AC2538" s="28" t="str">
        <x:v>BOB</x:v>
      </x:c>
      <x:c r="AD2538" s="28" t="n">
        <x:f>IF(AC2538="USD",AB2538*'Parametros'!$B$4,AB2538)</x:f>
        <x:v>207.53</x:v>
      </x:c>
      <x:c r="AE2538" s="28" t="n">
        <x:f>W2538*X2538*(1-Z2538)</x:f>
        <x:v>205.63200000000003</x:v>
      </x:c>
      <x:c r="AF2538" s="28" t="n">
        <x:f>W2538*AA2538</x:f>
        <x:v>168.06</x:v>
      </x:c>
      <x:c r="AG2538" s="28" t="n">
        <x:f>AE2538-AF2538</x:f>
        <x:v>37.57200000000003</x:v>
      </x:c>
      <x:c r="AH2538" s="20" t="n">
        <x:f>IF(AE2538&gt;0,AG2538/AE2538,"")</x:f>
        <x:v>0.18271475256769387</x:v>
      </x:c>
      <x:c r="AI2538" s="28" t="n">
        <x:v>173590.59</x:v>
      </x:c>
      <x:c r="AJ2538" s="28"/>
      <x:c r="AK2538"/>
      <x:c r="AL2538" t="str">
        <x:v>Completado</x:v>
      </x:c>
      <x:c r="AM2538" t="str">
        <x:f>IF(W2538&lt;0,"Devuelto",AL2538)</x:f>
        <x:v>Completado</x:v>
      </x:c>
      <x:c r="AN2538" t="str">
        <x:v>Tarjeta</x:v>
      </x:c>
      <x:c r="AO2538" s="29" t="str">
        <x:v>Venta reportada sustituida por venta calculada</x:v>
      </x:c>
      <x:c r="AP2538" t="str">
        <x:f>IF(D2538="","No","Sí")</x:f>
        <x:v>Sí</x:v>
      </x:c>
    </x:row>
    <x:row r="2539">
      <x:c r="A2539" t="n">
        <x:v>2544</x:v>
      </x:c>
      <x:c r="B2539" t="str">
        <x:v>VT0010678</x:v>
      </x:c>
      <x:c r="C2539" t="str">
        <x:v>45319</x:v>
      </x:c>
      <x:c r="D2539" s="27" t="n">
        <x:v>45319</x:v>
      </x:c>
      <x:c r="E2539" t="n">
        <x:f>IF(D2539="","",YEAR(D2539))</x:f>
        <x:v>2024</x:v>
      </x:c>
      <x:c r="F2539" t="n">
        <x:f>IF(D2539="","",MONTH(D2539))</x:f>
        <x:v>1</x:v>
      </x:c>
      <x:c r="G2539" t="str">
        <x:f>IF(D2539="","Fecha no disponible",TEXT(D2539,"mmmm"))</x:f>
        <x:v>January</x:v>
      </x:c>
      <x:c r="H2539" t="str">
        <x:f>IF(D2539="","Fecha no disponible",TEXT(D2539,"yyyy-mm"))</x:f>
        <x:v>2024-01</x:v>
      </x:c>
      <x:c r="I2539" t="str">
        <x:f>IF(D2539="","Fecha no disponible","T"&amp;ROUNDUP(MONTH(D2539)/3,0))</x:f>
        <x:v>T1</x:v>
      </x:c>
      <x:c r="J2539" t="str">
        <x:v>T003</x:v>
      </x:c>
      <x:c r="K2539" t="str">
        <x:v>Tienda La Paz 3</x:v>
      </x:c>
      <x:c r="L2539" t="str">
        <x:v>Barrio</x:v>
      </x:c>
      <x:c r="M2539" t="str">
        <x:v>La Paz</x:v>
      </x:c>
      <x:c r="N2539" t="str">
        <x:f>IFERROR(VLOOKUP(M2539,'Mapeos'!$A$4:$B$30,2,FALSE),M2539)</x:f>
        <x:v>La Paz</x:v>
      </x:c>
      <x:c r="O2539" t="str">
        <x:v>C00671</x:v>
      </x:c>
      <x:c r="P2539" t="str">
        <x:v>Frecuente</x:v>
      </x:c>
      <x:c r="Q2539" t="str">
        <x:v>P0104</x:v>
      </x:c>
      <x:c r="R2539" t="str">
        <x:v>Hogar</x:v>
      </x:c>
      <x:c r="S2539" t="str">
        <x:v>Marca C</x:v>
      </x:c>
      <x:c r="T2539" t="str">
        <x:v>E-commerce</x:v>
      </x:c>
      <x:c r="U2539" t="str">
        <x:f>IFERROR(VLOOKUP(T2539,'Mapeos'!$D$4:$E$25,2,FALSE),T2539)</x:f>
        <x:v>E-commerce</x:v>
      </x:c>
      <x:c r="V2539" t="str">
        <x:v>V019</x:v>
      </x:c>
      <x:c r="W2539" t="n">
        <x:v>5</x:v>
      </x:c>
      <x:c r="X2539" s="28" t="n">
        <x:v>153.71</x:v>
      </x:c>
      <x:c r="Y2539" s="20" t="n">
        <x:v>0.2</x:v>
      </x:c>
      <x:c r="Z2539" s="20" t="n">
        <x:f>IF(Y2539&gt;1,Y2539/100,Y2539)</x:f>
        <x:v>0.2</x:v>
      </x:c>
      <x:c r="AA2539" s="28" t="n">
        <x:v>114.48</x:v>
      </x:c>
      <x:c r="AB2539" s="28" t="n">
        <x:v>620.03</x:v>
      </x:c>
      <x:c r="AC2539" s="28" t="str">
        <x:v>BOB</x:v>
      </x:c>
      <x:c r="AD2539" s="28" t="n">
        <x:f>IF(AC2539="USD",AB2539*'Parametros'!$B$4,AB2539)</x:f>
        <x:v>620.03</x:v>
      </x:c>
      <x:c r="AE2539" s="28" t="n">
        <x:f>W2539*X2539*(1-Z2539)</x:f>
        <x:v>614.8400000000001</x:v>
      </x:c>
      <x:c r="AF2539" s="28" t="n">
        <x:f>W2539*AA2539</x:f>
        <x:v>572.4</x:v>
      </x:c>
      <x:c r="AG2539" s="28" t="n">
        <x:f>AE2539-AF2539</x:f>
        <x:v>42.44000000000017</x:v>
      </x:c>
      <x:c r="AH2539" s="20" t="n">
        <x:f>IF(AE2539&gt;0,AG2539/AE2539,"")</x:f>
        <x:v>0.0690260880879581</x:v>
      </x:c>
      <x:c r="AI2539" s="28" t="n">
        <x:v>89666.26</x:v>
      </x:c>
      <x:c r="AJ2539" s="28"/>
      <x:c r="AK2539"/>
      <x:c r="AL2539" t="str">
        <x:v>Completado</x:v>
      </x:c>
      <x:c r="AM2539" t="str">
        <x:f>IF(W2539&lt;0,"Devuelto",AL2539)</x:f>
        <x:v>Completado</x:v>
      </x:c>
      <x:c r="AN2539" t="str">
        <x:v>QR</x:v>
      </x:c>
      <x:c r="AO2539" s="29" t="str">
        <x:v>Venta reportada sustituida por venta calculada</x:v>
      </x:c>
      <x:c r="AP2539" t="str">
        <x:f>IF(D2539="","No","Sí")</x:f>
        <x:v>Sí</x:v>
      </x:c>
    </x:row>
    <x:row r="2540">
      <x:c r="A2540" t="n">
        <x:v>2545</x:v>
      </x:c>
      <x:c r="B2540" t="str">
        <x:v>VT0007224</x:v>
      </x:c>
      <x:c r="C2540" t="str">
        <x:v>45343</x:v>
      </x:c>
      <x:c r="D2540" s="27" t="n">
        <x:v>45343</x:v>
      </x:c>
      <x:c r="E2540" t="n">
        <x:f>IF(D2540="","",YEAR(D2540))</x:f>
        <x:v>2024</x:v>
      </x:c>
      <x:c r="F2540" t="n">
        <x:f>IF(D2540="","",MONTH(D2540))</x:f>
        <x:v>2</x:v>
      </x:c>
      <x:c r="G2540" t="str">
        <x:f>IF(D2540="","Fecha no disponible",TEXT(D2540,"mmmm"))</x:f>
        <x:v>February</x:v>
      </x:c>
      <x:c r="H2540" t="str">
        <x:f>IF(D2540="","Fecha no disponible",TEXT(D2540,"yyyy-mm"))</x:f>
        <x:v>2024-02</x:v>
      </x:c>
      <x:c r="I2540" t="str">
        <x:f>IF(D2540="","Fecha no disponible","T"&amp;ROUNDUP(MONTH(D2540)/3,0))</x:f>
        <x:v>T1</x:v>
      </x:c>
      <x:c r="J2540" t="str">
        <x:v>T001</x:v>
      </x:c>
      <x:c r="K2540" t="str">
        <x:v>Tienda La Paz 1</x:v>
      </x:c>
      <x:c r="L2540" t="str">
        <x:v>Barrio</x:v>
      </x:c>
      <x:c r="M2540" t="str">
        <x:v>La Paz</x:v>
      </x:c>
      <x:c r="N2540" t="str">
        <x:f>IFERROR(VLOOKUP(M2540,'Mapeos'!$A$4:$B$30,2,FALSE),M2540)</x:f>
        <x:v>La Paz</x:v>
      </x:c>
      <x:c r="O2540" t="str">
        <x:v>C01152</x:v>
      </x:c>
      <x:c r="P2540" t="str">
        <x:v>Frecuente</x:v>
      </x:c>
      <x:c r="Q2540" t="str">
        <x:v>P0090</x:v>
      </x:c>
      <x:c r="R2540" t="str">
        <x:v>Cuidado Personal</x:v>
      </x:c>
      <x:c r="S2540" t="str">
        <x:v>Marca A</x:v>
      </x:c>
      <x:c r="T2540" t="str">
        <x:v>Tienda</x:v>
      </x:c>
      <x:c r="U2540" t="str">
        <x:f>IFERROR(VLOOKUP(T2540,'Mapeos'!$D$4:$E$25,2,FALSE),T2540)</x:f>
        <x:v>Tienda</x:v>
      </x:c>
      <x:c r="V2540" t="str">
        <x:v>V034</x:v>
      </x:c>
      <x:c r="W2540" t="n">
        <x:v>1</x:v>
      </x:c>
      <x:c r="X2540" s="28" t="n">
        <x:v>63.46</x:v>
      </x:c>
      <x:c r="Y2540" s="20" t="n">
        <x:v>0.2</x:v>
      </x:c>
      <x:c r="Z2540" s="20" t="n">
        <x:f>IF(Y2540&gt;1,Y2540/100,Y2540)</x:f>
        <x:v>0.2</x:v>
      </x:c>
      <x:c r="AA2540" s="28" t="n">
        <x:v>46.9</x:v>
      </x:c>
      <x:c r="AB2540" s="28" t="n">
        <x:v>49.94</x:v>
      </x:c>
      <x:c r="AC2540" s="28" t="str">
        <x:v>BOB</x:v>
      </x:c>
      <x:c r="AD2540" s="28" t="n">
        <x:f>IF(AC2540="USD",AB2540*'Parametros'!$B$4,AB2540)</x:f>
        <x:v>49.94</x:v>
      </x:c>
      <x:c r="AE2540" s="28" t="n">
        <x:f>W2540*X2540*(1-Z2540)</x:f>
        <x:v>50.768</x:v>
      </x:c>
      <x:c r="AF2540" s="28" t="n">
        <x:f>W2540*AA2540</x:f>
        <x:v>46.9</x:v>
      </x:c>
      <x:c r="AG2540" s="28" t="n">
        <x:f>AE2540-AF2540</x:f>
        <x:v>3.868000000000002</x:v>
      </x:c>
      <x:c r="AH2540" s="20" t="n">
        <x:f>IF(AE2540&gt;0,AG2540/AE2540,"")</x:f>
        <x:v>0.07618972581153487</x:v>
      </x:c>
      <x:c r="AI2540" s="28" t="n">
        <x:v>143948.82</x:v>
      </x:c>
      <x:c r="AJ2540" s="28"/>
      <x:c r="AK2540"/>
      <x:c r="AL2540" t="str">
        <x:v>Completado</x:v>
      </x:c>
      <x:c r="AM2540" t="str">
        <x:f>IF(W2540&lt;0,"Devuelto",AL2540)</x:f>
        <x:v>Completado</x:v>
      </x:c>
      <x:c r="AN2540" t="str">
        <x:v>QR</x:v>
      </x:c>
      <x:c r="AO2540" s="29" t="str">
        <x:v>Venta reportada sustituida por venta calculada</x:v>
      </x:c>
      <x:c r="AP2540" t="str">
        <x:f>IF(D2540="","No","Sí")</x:f>
        <x:v>Sí</x:v>
      </x:c>
    </x:row>
    <x:row r="2541">
      <x:c r="A2541" t="n">
        <x:v>2546</x:v>
      </x:c>
      <x:c r="B2541" t="str">
        <x:v>VT0010108</x:v>
      </x:c>
      <x:c r="C2541" t="str">
        <x:v>46032</x:v>
      </x:c>
      <x:c r="D2541" s="27" t="n">
        <x:v>46032</x:v>
      </x:c>
      <x:c r="E2541" t="n">
        <x:f>IF(D2541="","",YEAR(D2541))</x:f>
        <x:v>2026</x:v>
      </x:c>
      <x:c r="F2541" t="n">
        <x:f>IF(D2541="","",MONTH(D2541))</x:f>
        <x:v>1</x:v>
      </x:c>
      <x:c r="G2541" t="str">
        <x:f>IF(D2541="","Fecha no disponible",TEXT(D2541,"mmmm"))</x:f>
        <x:v>January</x:v>
      </x:c>
      <x:c r="H2541" t="str">
        <x:f>IF(D2541="","Fecha no disponible",TEXT(D2541,"yyyy-mm"))</x:f>
        <x:v>2026-01</x:v>
      </x:c>
      <x:c r="I2541" t="str">
        <x:f>IF(D2541="","Fecha no disponible","T"&amp;ROUNDUP(MONTH(D2541)/3,0))</x:f>
        <x:v>T1</x:v>
      </x:c>
      <x:c r="J2541" t="str">
        <x:v>T010</x:v>
      </x:c>
      <x:c r="K2541" t="str">
        <x:v>Tienda Cochabamba 2</x:v>
      </x:c>
      <x:c r="L2541" t="str">
        <x:v>Barrio</x:v>
      </x:c>
      <x:c r="M2541" t="str">
        <x:v>Cochabamba</x:v>
      </x:c>
      <x:c r="N2541" t="str">
        <x:f>IFERROR(VLOOKUP(M2541,'Mapeos'!$A$4:$B$30,2,FALSE),M2541)</x:f>
        <x:v>Cochabamba</x:v>
      </x:c>
      <x:c r="O2541" t="str">
        <x:v>C00480</x:v>
      </x:c>
      <x:c r="P2541" t="str">
        <x:v>Frecuente</x:v>
      </x:c>
      <x:c r="Q2541" t="str">
        <x:v>P0057</x:v>
      </x:c>
      <x:c r="R2541" t="str">
        <x:v>Deportes</x:v>
      </x:c>
      <x:c r="S2541" t="str">
        <x:v>Marca D</x:v>
      </x:c>
      <x:c r="T2541" t="str">
        <x:v>Marketplace</x:v>
      </x:c>
      <x:c r="U2541" t="str">
        <x:f>IFERROR(VLOOKUP(T2541,'Mapeos'!$D$4:$E$25,2,FALSE),T2541)</x:f>
        <x:v>Marketplace</x:v>
      </x:c>
      <x:c r="V2541" t="str">
        <x:v>V022</x:v>
      </x:c>
      <x:c r="W2541" t="n">
        <x:v>2</x:v>
      </x:c>
      <x:c r="X2541" s="28" t="n">
        <x:v>260.46</x:v>
      </x:c>
      <x:c r="Y2541" s="20" t="n">
        <x:v>0.2</x:v>
      </x:c>
      <x:c r="Z2541" s="20" t="n">
        <x:f>IF(Y2541&gt;1,Y2541/100,Y2541)</x:f>
        <x:v>0.2</x:v>
      </x:c>
      <x:c r="AA2541" s="28" t="n">
        <x:v>181.5</x:v>
      </x:c>
      <x:c r="AB2541" s="28" t="n">
        <x:v>419.65</x:v>
      </x:c>
      <x:c r="AC2541" s="28" t="str">
        <x:v>BOB</x:v>
      </x:c>
      <x:c r="AD2541" s="28" t="n">
        <x:f>IF(AC2541="USD",AB2541*'Parametros'!$B$4,AB2541)</x:f>
        <x:v>419.65</x:v>
      </x:c>
      <x:c r="AE2541" s="28" t="n">
        <x:f>W2541*X2541*(1-Z2541)</x:f>
        <x:v>416.736</x:v>
      </x:c>
      <x:c r="AF2541" s="28" t="n">
        <x:f>W2541*AA2541</x:f>
        <x:v>363</x:v>
      </x:c>
      <x:c r="AG2541" s="28" t="n">
        <x:f>AE2541-AF2541</x:f>
        <x:v>53.73599999999999</x:v>
      </x:c>
      <x:c r="AH2541" s="20" t="n">
        <x:f>IF(AE2541&gt;0,AG2541/AE2541,"")</x:f>
        <x:v>0.12894494356139136</x:v>
      </x:c>
      <x:c r="AI2541" s="28" t="n">
        <x:v>62106.14</x:v>
      </x:c>
      <x:c r="AJ2541" s="28"/>
      <x:c r="AK2541"/>
      <x:c r="AL2541" t="str">
        <x:v>Completado</x:v>
      </x:c>
      <x:c r="AM2541" t="str">
        <x:f>IF(W2541&lt;0,"Devuelto",AL2541)</x:f>
        <x:v>Completado</x:v>
      </x:c>
      <x:c r="AN2541" t="str">
        <x:v>Tarjeta</x:v>
      </x:c>
      <x:c r="AO2541" s="29" t="str">
        <x:v>Venta reportada sustituida por venta calculada</x:v>
      </x:c>
      <x:c r="AP2541" t="str">
        <x:f>IF(D2541="","No","Sí")</x:f>
        <x:v>Sí</x:v>
      </x:c>
    </x:row>
    <x:row r="2542">
      <x:c r="A2542" t="n">
        <x:v>2548</x:v>
      </x:c>
      <x:c r="B2542" t="str">
        <x:v>VT0009905</x:v>
      </x:c>
      <x:c r="C2542" t="str">
        <x:v>45774</x:v>
      </x:c>
      <x:c r="D2542" s="27" t="n">
        <x:v>45774</x:v>
      </x:c>
      <x:c r="E2542" t="n">
        <x:f>IF(D2542="","",YEAR(D2542))</x:f>
        <x:v>2025</x:v>
      </x:c>
      <x:c r="F2542" t="n">
        <x:f>IF(D2542="","",MONTH(D2542))</x:f>
        <x:v>4</x:v>
      </x:c>
      <x:c r="G2542" t="str">
        <x:f>IF(D2542="","Fecha no disponible",TEXT(D2542,"mmmm"))</x:f>
        <x:v>April</x:v>
      </x:c>
      <x:c r="H2542" t="str">
        <x:f>IF(D2542="","Fecha no disponible",TEXT(D2542,"yyyy-mm"))</x:f>
        <x:v>2025-04</x:v>
      </x:c>
      <x:c r="I2542" t="str">
        <x:f>IF(D2542="","Fecha no disponible","T"&amp;ROUNDUP(MONTH(D2542)/3,0))</x:f>
        <x:v>T2</x:v>
      </x:c>
      <x:c r="J2542" t="str">
        <x:v>T010</x:v>
      </x:c>
      <x:c r="K2542" t="str">
        <x:v>Tienda Cochabamba 2</x:v>
      </x:c>
      <x:c r="L2542" t="str">
        <x:v>Barrio</x:v>
      </x:c>
      <x:c r="M2542" t="str">
        <x:v>CBB</x:v>
      </x:c>
      <x:c r="N2542" t="str">
        <x:f>IFERROR(VLOOKUP(M2542,'Mapeos'!$A$4:$B$30,2,FALSE),M2542)</x:f>
        <x:v>Cochabamba</x:v>
      </x:c>
      <x:c r="O2542" t="str">
        <x:v>C01276</x:v>
      </x:c>
      <x:c r="P2542" t="str">
        <x:v>Premium</x:v>
      </x:c>
      <x:c r="Q2542" t="str">
        <x:v>P0091</x:v>
      </x:c>
      <x:c r="R2542" t="str">
        <x:v>Deportes</x:v>
      </x:c>
      <x:c r="S2542" t="str">
        <x:v>Marca C</x:v>
      </x:c>
      <x:c r="T2542" t="str">
        <x:v>Tienda</x:v>
      </x:c>
      <x:c r="U2542" t="str">
        <x:f>IFERROR(VLOOKUP(T2542,'Mapeos'!$D$4:$E$25,2,FALSE),T2542)</x:f>
        <x:v>Tienda</x:v>
      </x:c>
      <x:c r="V2542" t="str">
        <x:v>V017</x:v>
      </x:c>
      <x:c r="W2542" t="n">
        <x:v>1</x:v>
      </x:c>
      <x:c r="X2542" s="28" t="n">
        <x:v>139.84</x:v>
      </x:c>
      <x:c r="Y2542" s="20" t="n">
        <x:v>0</x:v>
      </x:c>
      <x:c r="Z2542" s="20" t="n">
        <x:f>IF(Y2542&gt;1,Y2542/100,Y2542)</x:f>
        <x:v>0</x:v>
      </x:c>
      <x:c r="AA2542" s="28" t="n">
        <x:v>75.15</x:v>
      </x:c>
      <x:c r="AB2542" s="28" t="n">
        <x:v>139.84</x:v>
      </x:c>
      <x:c r="AC2542" s="28" t="str">
        <x:v>BOB</x:v>
      </x:c>
      <x:c r="AD2542" s="28" t="n">
        <x:f>IF(AC2542="USD",AB2542*'Parametros'!$B$4,AB2542)</x:f>
        <x:v>139.84</x:v>
      </x:c>
      <x:c r="AE2542" s="28" t="n">
        <x:f>W2542*X2542*(1-Z2542)</x:f>
        <x:v>139.84</x:v>
      </x:c>
      <x:c r="AF2542" s="28" t="n">
        <x:f>W2542*AA2542</x:f>
        <x:v>75.15</x:v>
      </x:c>
      <x:c r="AG2542" s="28" t="n">
        <x:f>AE2542-AF2542</x:f>
        <x:v>64.69</x:v>
      </x:c>
      <x:c r="AH2542" s="20" t="n">
        <x:f>IF(AE2542&gt;0,AG2542/AE2542,"")</x:f>
        <x:v>0.46260011441647597</x:v>
      </x:c>
      <x:c r="AI2542" s="28"/>
      <x:c r="AJ2542" s="28"/>
      <x:c r="AK2542"/>
      <x:c r="AL2542" t="str">
        <x:v>Completado</x:v>
      </x:c>
      <x:c r="AM2542" t="str">
        <x:f>IF(W2542&lt;0,"Devuelto",AL2542)</x:f>
        <x:v>Completado</x:v>
      </x:c>
      <x:c r="AN2542" t="str">
        <x:v>QR</x:v>
      </x:c>
      <x:c r="AO2542" s="29" t="str">
        <x:v>Región estandarizada; Meta original vacía</x:v>
      </x:c>
      <x:c r="AP2542" t="str">
        <x:f>IF(D2542="","No","Sí")</x:f>
        <x:v>Sí</x:v>
      </x:c>
    </x:row>
    <x:row r="2543">
      <x:c r="A2543" t="n">
        <x:v>2549</x:v>
      </x:c>
      <x:c r="B2543" t="str">
        <x:v>VT0006207</x:v>
      </x:c>
      <x:c r="C2543" t="str">
        <x:v>45355</x:v>
      </x:c>
      <x:c r="D2543" s="27" t="n">
        <x:v>45355</x:v>
      </x:c>
      <x:c r="E2543" t="n">
        <x:f>IF(D2543="","",YEAR(D2543))</x:f>
        <x:v>2024</x:v>
      </x:c>
      <x:c r="F2543" t="n">
        <x:f>IF(D2543="","",MONTH(D2543))</x:f>
        <x:v>3</x:v>
      </x:c>
      <x:c r="G2543" t="str">
        <x:f>IF(D2543="","Fecha no disponible",TEXT(D2543,"mmmm"))</x:f>
        <x:v>March</x:v>
      </x:c>
      <x:c r="H2543" t="str">
        <x:f>IF(D2543="","Fecha no disponible",TEXT(D2543,"yyyy-mm"))</x:f>
        <x:v>2024-03</x:v>
      </x:c>
      <x:c r="I2543" t="str">
        <x:f>IF(D2543="","Fecha no disponible","T"&amp;ROUNDUP(MONTH(D2543)/3,0))</x:f>
        <x:v>T1</x:v>
      </x:c>
      <x:c r="J2543" t="str">
        <x:v>T015</x:v>
      </x:c>
      <x:c r="K2543" t="str">
        <x:v>Tienda Potosí 3</x:v>
      </x:c>
      <x:c r="L2543" t="str">
        <x:v>Mall</x:v>
      </x:c>
      <x:c r="M2543" t="str">
        <x:v>Potosí</x:v>
      </x:c>
      <x:c r="N2543" t="str">
        <x:f>IFERROR(VLOOKUP(M2543,'Mapeos'!$A$4:$B$30,2,FALSE),M2543)</x:f>
        <x:v>Potosí</x:v>
      </x:c>
      <x:c r="O2543" t="str">
        <x:v>C01067</x:v>
      </x:c>
      <x:c r="P2543" t="str">
        <x:v>Masivo</x:v>
      </x:c>
      <x:c r="Q2543" t="str">
        <x:v>P0068</x:v>
      </x:c>
      <x:c r="R2543" t="str">
        <x:v>Hogar</x:v>
      </x:c>
      <x:c r="S2543" t="str">
        <x:v>Marca D</x:v>
      </x:c>
      <x:c r="T2543" t="str">
        <x:v>Marketplace</x:v>
      </x:c>
      <x:c r="U2543" t="str">
        <x:f>IFERROR(VLOOKUP(T2543,'Mapeos'!$D$4:$E$25,2,FALSE),T2543)</x:f>
        <x:v>Marketplace</x:v>
      </x:c>
      <x:c r="V2543" t="str">
        <x:v>V010</x:v>
      </x:c>
      <x:c r="W2543" t="n">
        <x:v>3</x:v>
      </x:c>
      <x:c r="X2543" s="28" t="n">
        <x:v>174.86</x:v>
      </x:c>
      <x:c r="Y2543" s="20" t="n">
        <x:v>0</x:v>
      </x:c>
      <x:c r="Z2543" s="20" t="n">
        <x:f>IF(Y2543&gt;1,Y2543/100,Y2543)</x:f>
        <x:v>0</x:v>
      </x:c>
      <x:c r="AA2543" s="28" t="n">
        <x:v>87.26</x:v>
      </x:c>
      <x:c r="AB2543" s="28" t="n">
        <x:v>539.17</x:v>
      </x:c>
      <x:c r="AC2543" s="28" t="str">
        <x:v>BOB</x:v>
      </x:c>
      <x:c r="AD2543" s="28" t="n">
        <x:f>IF(AC2543="USD",AB2543*'Parametros'!$B$4,AB2543)</x:f>
        <x:v>539.17</x:v>
      </x:c>
      <x:c r="AE2543" s="28" t="n">
        <x:f>W2543*X2543*(1-Z2543)</x:f>
        <x:v>524.58</x:v>
      </x:c>
      <x:c r="AF2543" s="28" t="n">
        <x:f>W2543*AA2543</x:f>
        <x:v>261.78000000000003</x:v>
      </x:c>
      <x:c r="AG2543" s="28" t="n">
        <x:f>AE2543-AF2543</x:f>
        <x:v>262.8</x:v>
      </x:c>
      <x:c r="AH2543" s="20" t="n">
        <x:f>IF(AE2543&gt;0,AG2543/AE2543,"")</x:f>
        <x:v>0.5009722063364977</x:v>
      </x:c>
      <x:c r="AI2543" s="28" t="n">
        <x:v>72039.98</x:v>
      </x:c>
      <x:c r="AJ2543" s="28"/>
      <x:c r="AK2543"/>
      <x:c r="AL2543" t="str">
        <x:v>Completado</x:v>
      </x:c>
      <x:c r="AM2543" t="str">
        <x:f>IF(W2543&lt;0,"Devuelto",AL2543)</x:f>
        <x:v>Completado</x:v>
      </x:c>
      <x:c r="AN2543" t="str">
        <x:v>Efectivo</x:v>
      </x:c>
      <x:c r="AO2543" s="29" t="str">
        <x:v>Venta reportada sustituida por venta calculada</x:v>
      </x:c>
      <x:c r="AP2543" t="str">
        <x:f>IF(D2543="","No","Sí")</x:f>
        <x:v>Sí</x:v>
      </x:c>
    </x:row>
    <x:row r="2544">
      <x:c r="A2544" t="n">
        <x:v>2550</x:v>
      </x:c>
      <x:c r="B2544" t="str">
        <x:v>VT0001305</x:v>
      </x:c>
      <x:c r="C2544" t="str">
        <x:v>45895</x:v>
      </x:c>
      <x:c r="D2544" s="27" t="n">
        <x:v>45895</x:v>
      </x:c>
      <x:c r="E2544" t="n">
        <x:f>IF(D2544="","",YEAR(D2544))</x:f>
        <x:v>2025</x:v>
      </x:c>
      <x:c r="F2544" t="n">
        <x:f>IF(D2544="","",MONTH(D2544))</x:f>
        <x:v>8</x:v>
      </x:c>
      <x:c r="G2544" t="str">
        <x:f>IF(D2544="","Fecha no disponible",TEXT(D2544,"mmmm"))</x:f>
        <x:v>August</x:v>
      </x:c>
      <x:c r="H2544" t="str">
        <x:f>IF(D2544="","Fecha no disponible",TEXT(D2544,"yyyy-mm"))</x:f>
        <x:v>2025-08</x:v>
      </x:c>
      <x:c r="I2544" t="str">
        <x:f>IF(D2544="","Fecha no disponible","T"&amp;ROUNDUP(MONTH(D2544)/3,0))</x:f>
        <x:v>T3</x:v>
      </x:c>
      <x:c r="J2544" t="str">
        <x:v>T008</x:v>
      </x:c>
      <x:c r="K2544" t="str">
        <x:v>Tienda Santa Cruz 4</x:v>
      </x:c>
      <x:c r="L2544" t="str">
        <x:v>Barrio</x:v>
      </x:c>
      <x:c r="M2544" t="str">
        <x:v>Santa Cruz</x:v>
      </x:c>
      <x:c r="N2544" t="str">
        <x:f>IFERROR(VLOOKUP(M2544,'Mapeos'!$A$4:$B$30,2,FALSE),M2544)</x:f>
        <x:v>Santa Cruz</x:v>
      </x:c>
      <x:c r="O2544" t="str">
        <x:v>C01785</x:v>
      </x:c>
      <x:c r="P2544" t="str">
        <x:v>Premium</x:v>
      </x:c>
      <x:c r="Q2544" t="str">
        <x:v>P0125</x:v>
      </x:c>
      <x:c r="R2544" t="str">
        <x:v>Deportes</x:v>
      </x:c>
      <x:c r="S2544" t="str">
        <x:v>Marca A</x:v>
      </x:c>
      <x:c r="T2544" t="str">
        <x:v>E-commerce</x:v>
      </x:c>
      <x:c r="U2544" t="str">
        <x:f>IFERROR(VLOOKUP(T2544,'Mapeos'!$D$4:$E$25,2,FALSE),T2544)</x:f>
        <x:v>E-commerce</x:v>
      </x:c>
      <x:c r="V2544" t="str">
        <x:v>V015</x:v>
      </x:c>
      <x:c r="W2544" t="n">
        <x:v>-1</x:v>
      </x:c>
      <x:c r="X2544" s="28" t="n">
        <x:v>152.52</x:v>
      </x:c>
      <x:c r="Y2544" s="20" t="n">
        <x:v>0.2</x:v>
      </x:c>
      <x:c r="Z2544" s="20" t="n">
        <x:f>IF(Y2544&gt;1,Y2544/100,Y2544)</x:f>
        <x:v>0.2</x:v>
      </x:c>
      <x:c r="AA2544" s="28" t="n">
        <x:v>107.52</x:v>
      </x:c>
      <x:c r="AB2544" s="28" t="n">
        <x:v>-122.02</x:v>
      </x:c>
      <x:c r="AC2544" s="28" t="str">
        <x:v>BOB</x:v>
      </x:c>
      <x:c r="AD2544" s="28" t="n">
        <x:f>IF(AC2544="USD",AB2544*'Parametros'!$B$4,AB2544)</x:f>
        <x:v>-122.02</x:v>
      </x:c>
      <x:c r="AE2544" s="28" t="n">
        <x:f>W2544*X2544*(1-Z2544)</x:f>
        <x:v>-122.01600000000002</x:v>
      </x:c>
      <x:c r="AF2544" s="28" t="n">
        <x:f>W2544*AA2544</x:f>
        <x:v>-107.52</x:v>
      </x:c>
      <x:c r="AG2544" s="28" t="n">
        <x:f>AE2544-AF2544</x:f>
        <x:v>-14.496000000000024</x:v>
      </x:c>
      <x:c r="AH2544" s="20" t="str">
        <x:f>IF(AE2544&gt;0,AG2544/AE2544,"")</x:f>
      </x:c>
      <x:c r="AI2544" s="28" t="n">
        <x:v>80995.43</x:v>
      </x:c>
      <x:c r="AJ2544" s="28"/>
      <x:c r="AK2544"/>
      <x:c r="AL2544" t="str">
        <x:v>Devuelto</x:v>
      </x:c>
      <x:c r="AM2544" t="str">
        <x:f>IF(W2544&lt;0,"Devuelto",AL2544)</x:f>
        <x:v>Devuelto</x:v>
      </x:c>
      <x:c r="AN2544" t="str">
        <x:v>QR</x:v>
      </x:c>
      <x:c r="AO2544" s="29" t="str">
        <x:v>Sin observación</x:v>
      </x:c>
      <x:c r="AP2544" t="str">
        <x:f>IF(D2544="","No","Sí")</x:f>
        <x:v>Sí</x:v>
      </x:c>
    </x:row>
    <x:row r="2545">
      <x:c r="A2545" t="n">
        <x:v>2551</x:v>
      </x:c>
      <x:c r="B2545" t="str">
        <x:v>VT0001576</x:v>
      </x:c>
      <x:c r="C2545" t="str">
        <x:v>45344</x:v>
      </x:c>
      <x:c r="D2545" s="27" t="n">
        <x:v>45344</x:v>
      </x:c>
      <x:c r="E2545" t="n">
        <x:f>IF(D2545="","",YEAR(D2545))</x:f>
        <x:v>2024</x:v>
      </x:c>
      <x:c r="F2545" t="n">
        <x:f>IF(D2545="","",MONTH(D2545))</x:f>
        <x:v>2</x:v>
      </x:c>
      <x:c r="G2545" t="str">
        <x:f>IF(D2545="","Fecha no disponible",TEXT(D2545,"mmmm"))</x:f>
        <x:v>February</x:v>
      </x:c>
      <x:c r="H2545" t="str">
        <x:f>IF(D2545="","Fecha no disponible",TEXT(D2545,"yyyy-mm"))</x:f>
        <x:v>2024-02</x:v>
      </x:c>
      <x:c r="I2545" t="str">
        <x:f>IF(D2545="","Fecha no disponible","T"&amp;ROUNDUP(MONTH(D2545)/3,0))</x:f>
        <x:v>T1</x:v>
      </x:c>
      <x:c r="J2545" t="str">
        <x:v>T013</x:v>
      </x:c>
      <x:c r="K2545" t="str">
        <x:v>Tienda Potosí 1</x:v>
      </x:c>
      <x:c r="L2545" t="str">
        <x:v>Centro</x:v>
      </x:c>
      <x:c r="M2545" t="str">
        <x:v>Potosí</x:v>
      </x:c>
      <x:c r="N2545" t="str">
        <x:f>IFERROR(VLOOKUP(M2545,'Mapeos'!$A$4:$B$30,2,FALSE),M2545)</x:f>
        <x:v>Potosí</x:v>
      </x:c>
      <x:c r="O2545" t="str">
        <x:v>C01531</x:v>
      </x:c>
      <x:c r="P2545" t="str">
        <x:v>Frecuente</x:v>
      </x:c>
      <x:c r="Q2545" t="str">
        <x:v>P0114</x:v>
      </x:c>
      <x:c r="R2545" t="str">
        <x:v>Deportes</x:v>
      </x:c>
      <x:c r="S2545" t="str">
        <x:v>Marca B</x:v>
      </x:c>
      <x:c r="T2545" t="str">
        <x:v>Tienda</x:v>
      </x:c>
      <x:c r="U2545" t="str">
        <x:f>IFERROR(VLOOKUP(T2545,'Mapeos'!$D$4:$E$25,2,FALSE),T2545)</x:f>
        <x:v>Tienda</x:v>
      </x:c>
      <x:c r="V2545" t="str">
        <x:v>V018</x:v>
      </x:c>
      <x:c r="W2545" t="n">
        <x:v>1</x:v>
      </x:c>
      <x:c r="X2545" s="28" t="n">
        <x:v>239.39</x:v>
      </x:c>
      <x:c r="Y2545" s="20" t="n">
        <x:v>0.15</x:v>
      </x:c>
      <x:c r="Z2545" s="20" t="n">
        <x:f>IF(Y2545&gt;1,Y2545/100,Y2545)</x:f>
        <x:v>0.15</x:v>
      </x:c>
      <x:c r="AA2545" s="28" t="n">
        <x:v>158.45</x:v>
      </x:c>
      <x:c r="AB2545" s="28" t="n">
        <x:v>199.52</x:v>
      </x:c>
      <x:c r="AC2545" s="28" t="str">
        <x:v>BOB</x:v>
      </x:c>
      <x:c r="AD2545" s="28" t="n">
        <x:f>IF(AC2545="USD",AB2545*'Parametros'!$B$4,AB2545)</x:f>
        <x:v>199.52</x:v>
      </x:c>
      <x:c r="AE2545" s="28" t="n">
        <x:f>W2545*X2545*(1-Z2545)</x:f>
        <x:v>203.48149999999998</x:v>
      </x:c>
      <x:c r="AF2545" s="28" t="n">
        <x:f>W2545*AA2545</x:f>
        <x:v>158.45</x:v>
      </x:c>
      <x:c r="AG2545" s="28" t="n">
        <x:f>AE2545-AF2545</x:f>
        <x:v>45.031499999999994</x:v>
      </x:c>
      <x:c r="AH2545" s="20" t="n">
        <x:f>IF(AE2545&gt;0,AG2545/AE2545,"")</x:f>
        <x:v>0.22130513093327894</x:v>
      </x:c>
      <x:c r="AI2545" s="28" t="n">
        <x:v>156754.05</x:v>
      </x:c>
      <x:c r="AJ2545" s="28"/>
      <x:c r="AK2545"/>
      <x:c r="AL2545" t="str">
        <x:v>Completado</x:v>
      </x:c>
      <x:c r="AM2545" t="str">
        <x:f>IF(W2545&lt;0,"Devuelto",AL2545)</x:f>
        <x:v>Completado</x:v>
      </x:c>
      <x:c r="AN2545" t="str">
        <x:v>Tarjeta</x:v>
      </x:c>
      <x:c r="AO2545" s="29" t="str">
        <x:v>Venta reportada sustituida por venta calculada</x:v>
      </x:c>
      <x:c r="AP2545" t="str">
        <x:f>IF(D2545="","No","Sí")</x:f>
        <x:v>Sí</x:v>
      </x:c>
    </x:row>
  </x:sheetData>
  <x:pageMargins left="0.7" right="0.7" top="0.75" bottom="0.75" header="0.3" footer="0.3"/>
  <x:tableParts count="1">
    <x:tablePart xmlns:r="http://schemas.openxmlformats.org/officeDocument/2006/relationships" r:id="R83f9c5949f2445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7" hidden="0" customWidth="1"/>
    <x:col min="6" max="6" width="17" hidden="0" customWidth="1"/>
    <x:col min="7" max="7" width="17" hidden="0" customWidth="1"/>
    <x:col min="8" max="8" width="48" hidden="0" customWidth="1"/>
  </x:cols>
  <x:sheetData>
    <x:row r="1" ht="28" customHeight="1">
      <x:c r="A1" s="12" t="str">
        <x:v>Metas únicas por mes · región · canal</x:v>
      </x:c>
      <x:c r="B1" s="12"/>
      <x:c r="C1" s="12"/>
      <x:c r="D1" s="12"/>
      <x:c r="E1" s="12"/>
      <x:c r="F1" s="12"/>
      <x:c r="G1" s="12"/>
      <x:c r="H1" s="12"/>
    </x:row>
    <x:row r="2">
      <x:c r="A2" s="32" t="str">
        <x:v>No sumar la meta desde Ventas_Limpias: aquí existe una sola fila por grupo. La categoría no forma parte de la granularidad de la meta.</x:v>
      </x:c>
      <x:c r="B2" s="32"/>
      <x:c r="C2" s="32"/>
      <x:c r="D2" s="32"/>
      <x:c r="E2" s="32"/>
      <x:c r="F2" s="32"/>
      <x:c r="G2" s="32"/>
      <x:c r="H2" s="32"/>
    </x:row>
    <x:row r="3">
      <x:c r="A3" s="18" t="str">
        <x:v>Año_Mes</x:v>
      </x:c>
      <x:c r="B3" s="18" t="str">
        <x:v>Region_Limpia</x:v>
      </x:c>
      <x:c r="C3" s="18" t="str">
        <x:v>Canal_Limpio</x:v>
      </x:c>
      <x:c r="D3" s="18" t="str">
        <x:v>Meta_BOB</x:v>
      </x:c>
      <x:c r="E3" s="18" t="str">
        <x:v>Filas_Origen</x:v>
      </x:c>
      <x:c r="F3" s="18" t="str">
        <x:v>Valores_Distintos</x:v>
      </x:c>
      <x:c r="G3" s="18" t="str">
        <x:v>Filas_Meta_Vacia</x:v>
      </x:c>
      <x:c r="H3" s="18" t="str">
        <x:v>Calidad_Meta</x:v>
      </x:c>
    </x:row>
    <x:row r="4">
      <x:c r="A4" t="str">
        <x:v>2024-01</x:v>
      </x:c>
      <x:c r="B4" t="str">
        <x:v>Cochabamba</x:v>
      </x:c>
      <x:c r="C4" t="str">
        <x:v>E-commerce</x:v>
      </x:c>
      <x:c r="D4" s="28" t="n">
        <x:v>92144.23</x:v>
      </x:c>
      <x:c r="E4" t="n">
        <x:v>7</x:v>
      </x:c>
      <x:c r="F4" t="n">
        <x:v>1</x:v>
      </x:c>
      <x:c r="G4" t="n">
        <x:v>0</x:v>
      </x:c>
      <x:c r="H4" s="29" t="str">
        <x:v>Consistente</x:v>
      </x:c>
    </x:row>
    <x:row r="5">
      <x:c r="A5" t="str">
        <x:v>2024-01</x:v>
      </x:c>
      <x:c r="B5" t="str">
        <x:v>Cochabamba</x:v>
      </x:c>
      <x:c r="C5" t="str">
        <x:v>Marketplace</x:v>
      </x:c>
      <x:c r="D5" s="28" t="n">
        <x:v>99048.77</x:v>
      </x:c>
      <x:c r="E5" t="n">
        <x:v>1</x:v>
      </x:c>
      <x:c r="F5" t="n">
        <x:v>1</x:v>
      </x:c>
      <x:c r="G5" t="n">
        <x:v>0</x:v>
      </x:c>
      <x:c r="H5" s="29" t="str">
        <x:v>Consistente</x:v>
      </x:c>
    </x:row>
    <x:row r="6">
      <x:c r="A6" t="str">
        <x:v>2024-01</x:v>
      </x:c>
      <x:c r="B6" t="str">
        <x:v>Cochabamba</x:v>
      </x:c>
      <x:c r="C6" t="str">
        <x:v>Tienda</x:v>
      </x:c>
      <x:c r="D6" s="28" t="n">
        <x:v>167379.12</x:v>
      </x:c>
      <x:c r="E6" t="n">
        <x:v>7</x:v>
      </x:c>
      <x:c r="F6" t="n">
        <x:v>1</x:v>
      </x:c>
      <x:c r="G6" t="n">
        <x:v>0</x:v>
      </x:c>
      <x:c r="H6" s="29" t="str">
        <x:v>Consistente</x:v>
      </x:c>
    </x:row>
    <x:row r="7">
      <x:c r="A7" t="str">
        <x:v>2024-01</x:v>
      </x:c>
      <x:c r="B7" t="str">
        <x:v>Cochabamba</x:v>
      </x:c>
      <x:c r="C7" t="str">
        <x:v>WhatsApp</x:v>
      </x:c>
      <x:c r="D7" s="28" t="n">
        <x:v>74202.85</x:v>
      </x:c>
      <x:c r="E7" t="n">
        <x:v>1</x:v>
      </x:c>
      <x:c r="F7" t="n">
        <x:v>1</x:v>
      </x:c>
      <x:c r="G7" t="n">
        <x:v>0</x:v>
      </x:c>
      <x:c r="H7" s="29" t="str">
        <x:v>Consistente</x:v>
      </x:c>
    </x:row>
    <x:row r="8">
      <x:c r="A8" t="str">
        <x:v>2024-01</x:v>
      </x:c>
      <x:c r="B8" t="str">
        <x:v>La Paz</x:v>
      </x:c>
      <x:c r="C8" t="str">
        <x:v>E-commerce</x:v>
      </x:c>
      <x:c r="D8" s="28" t="n">
        <x:v>89666.26</x:v>
      </x:c>
      <x:c r="E8" t="n">
        <x:v>1</x:v>
      </x:c>
      <x:c r="F8" t="n">
        <x:v>1</x:v>
      </x:c>
      <x:c r="G8" t="n">
        <x:v>0</x:v>
      </x:c>
      <x:c r="H8" s="29" t="str">
        <x:v>Consistente</x:v>
      </x:c>
    </x:row>
    <x:row r="9">
      <x:c r="A9" t="str">
        <x:v>2024-01</x:v>
      </x:c>
      <x:c r="B9" t="str">
        <x:v>La Paz</x:v>
      </x:c>
      <x:c r="C9" t="str">
        <x:v>Marketplace</x:v>
      </x:c>
      <x:c r="D9" s="28" t="n">
        <x:v>91518.19</x:v>
      </x:c>
      <x:c r="E9" t="n">
        <x:v>3</x:v>
      </x:c>
      <x:c r="F9" t="n">
        <x:v>1</x:v>
      </x:c>
      <x:c r="G9" t="n">
        <x:v>0</x:v>
      </x:c>
      <x:c r="H9" s="29" t="str">
        <x:v>Consistente</x:v>
      </x:c>
    </x:row>
    <x:row r="10">
      <x:c r="A10" t="str">
        <x:v>2024-01</x:v>
      </x:c>
      <x:c r="B10" t="str">
        <x:v>La Paz</x:v>
      </x:c>
      <x:c r="C10" t="str">
        <x:v>Tienda</x:v>
      </x:c>
      <x:c r="D10" s="28" t="n">
        <x:v>181706.75</x:v>
      </x:c>
      <x:c r="E10" t="n">
        <x:v>7</x:v>
      </x:c>
      <x:c r="F10" t="n">
        <x:v>1</x:v>
      </x:c>
      <x:c r="G10" t="n">
        <x:v>0</x:v>
      </x:c>
      <x:c r="H10" s="29" t="str">
        <x:v>Consistente</x:v>
      </x:c>
    </x:row>
    <x:row r="11">
      <x:c r="A11" t="str">
        <x:v>2024-01</x:v>
      </x:c>
      <x:c r="B11" t="str">
        <x:v>Potosí</x:v>
      </x:c>
      <x:c r="C11" t="str">
        <x:v>Marketplace</x:v>
      </x:c>
      <x:c r="D11" s="28" t="n">
        <x:v>61451.88</x:v>
      </x:c>
      <x:c r="E11" t="n">
        <x:v>1</x:v>
      </x:c>
      <x:c r="F11" t="n">
        <x:v>1</x:v>
      </x:c>
      <x:c r="G11" t="n">
        <x:v>0</x:v>
      </x:c>
      <x:c r="H11" s="29" t="str">
        <x:v>Consistente</x:v>
      </x:c>
    </x:row>
    <x:row r="12">
      <x:c r="A12" t="str">
        <x:v>2024-01</x:v>
      </x:c>
      <x:c r="B12" t="str">
        <x:v>Potosí</x:v>
      </x:c>
      <x:c r="C12" t="str">
        <x:v>Tienda</x:v>
      </x:c>
      <x:c r="D12" s="28" t="n">
        <x:v>199118.41</x:v>
      </x:c>
      <x:c r="E12" t="n">
        <x:v>7</x:v>
      </x:c>
      <x:c r="F12" t="n">
        <x:v>1</x:v>
      </x:c>
      <x:c r="G12" t="n">
        <x:v>0</x:v>
      </x:c>
      <x:c r="H12" s="29" t="str">
        <x:v>Consistente</x:v>
      </x:c>
    </x:row>
    <x:row r="13">
      <x:c r="A13" t="str">
        <x:v>2024-01</x:v>
      </x:c>
      <x:c r="B13" t="str">
        <x:v>Potosí</x:v>
      </x:c>
      <x:c r="C13" t="str">
        <x:v>WhatsApp</x:v>
      </x:c>
      <x:c r="D13" s="28" t="n">
        <x:v>80700.94</x:v>
      </x:c>
      <x:c r="E13" t="n">
        <x:v>2</x:v>
      </x:c>
      <x:c r="F13" t="n">
        <x:v>1</x:v>
      </x:c>
      <x:c r="G13" t="n">
        <x:v>0</x:v>
      </x:c>
      <x:c r="H13" s="29" t="str">
        <x:v>Consistente</x:v>
      </x:c>
    </x:row>
    <x:row r="14">
      <x:c r="A14" t="str">
        <x:v>2024-01</x:v>
      </x:c>
      <x:c r="B14" t="str">
        <x:v>Santa Cruz</x:v>
      </x:c>
      <x:c r="C14" t="str">
        <x:v>E-commerce</x:v>
      </x:c>
      <x:c r="D14" s="28" t="n">
        <x:v>71386.62</x:v>
      </x:c>
      <x:c r="E14" t="n">
        <x:v>4</x:v>
      </x:c>
      <x:c r="F14" t="n">
        <x:v>1</x:v>
      </x:c>
      <x:c r="G14" t="n">
        <x:v>0</x:v>
      </x:c>
      <x:c r="H14" s="29" t="str">
        <x:v>Consistente</x:v>
      </x:c>
    </x:row>
    <x:row r="15">
      <x:c r="A15" t="str">
        <x:v>2024-01</x:v>
      </x:c>
      <x:c r="B15" t="str">
        <x:v>Santa Cruz</x:v>
      </x:c>
      <x:c r="C15" t="str">
        <x:v>Marketplace</x:v>
      </x:c>
      <x:c r="D15" s="28" t="n">
        <x:v>61584.27</x:v>
      </x:c>
      <x:c r="E15" t="n">
        <x:v>4</x:v>
      </x:c>
      <x:c r="F15" t="n">
        <x:v>1</x:v>
      </x:c>
      <x:c r="G15" t="n">
        <x:v>0</x:v>
      </x:c>
      <x:c r="H15" s="29" t="str">
        <x:v>Consistente</x:v>
      </x:c>
    </x:row>
    <x:row r="16">
      <x:c r="A16" t="str">
        <x:v>2024-01</x:v>
      </x:c>
      <x:c r="B16" t="str">
        <x:v>Santa Cruz</x:v>
      </x:c>
      <x:c r="C16" t="str">
        <x:v>Tienda</x:v>
      </x:c>
      <x:c r="D16" s="28" t="n">
        <x:v>201548.91</x:v>
      </x:c>
      <x:c r="E16" t="n">
        <x:v>11</x:v>
      </x:c>
      <x:c r="F16" t="n">
        <x:v>1</x:v>
      </x:c>
      <x:c r="G16" t="n">
        <x:v>0</x:v>
      </x:c>
      <x:c r="H16" s="29" t="str">
        <x:v>Consistente</x:v>
      </x:c>
    </x:row>
    <x:row r="17">
      <x:c r="A17" t="str">
        <x:v>2024-01</x:v>
      </x:c>
      <x:c r="B17" t="str">
        <x:v>Santa Cruz</x:v>
      </x:c>
      <x:c r="C17" t="str">
        <x:v>WhatsApp</x:v>
      </x:c>
      <x:c r="D17" s="28" t="n">
        <x:v>89227.31</x:v>
      </x:c>
      <x:c r="E17" t="n">
        <x:v>2</x:v>
      </x:c>
      <x:c r="F17" t="n">
        <x:v>1</x:v>
      </x:c>
      <x:c r="G17" t="n">
        <x:v>0</x:v>
      </x:c>
      <x:c r="H17" s="29" t="str">
        <x:v>Consistente</x:v>
      </x:c>
    </x:row>
    <x:row r="18">
      <x:c r="A18" t="str">
        <x:v>2024-01</x:v>
      </x:c>
      <x:c r="B18" t="str">
        <x:v>Sucre</x:v>
      </x:c>
      <x:c r="C18" t="str">
        <x:v>E-commerce</x:v>
      </x:c>
      <x:c r="D18" s="28" t="n">
        <x:v>99631.73</x:v>
      </x:c>
      <x:c r="E18" t="n">
        <x:v>5</x:v>
      </x:c>
      <x:c r="F18" t="n">
        <x:v>1</x:v>
      </x:c>
      <x:c r="G18" t="n">
        <x:v>0</x:v>
      </x:c>
      <x:c r="H18" s="29" t="str">
        <x:v>Consistente</x:v>
      </x:c>
    </x:row>
    <x:row r="19">
      <x:c r="A19" t="str">
        <x:v>2024-01</x:v>
      </x:c>
      <x:c r="B19" t="str">
        <x:v>Sucre</x:v>
      </x:c>
      <x:c r="C19" t="str">
        <x:v>Marketplace</x:v>
      </x:c>
      <x:c r="D19" s="28" t="n">
        <x:v>96392.05</x:v>
      </x:c>
      <x:c r="E19" t="n">
        <x:v>3</x:v>
      </x:c>
      <x:c r="F19" t="n">
        <x:v>1</x:v>
      </x:c>
      <x:c r="G19" t="n">
        <x:v>0</x:v>
      </x:c>
      <x:c r="H19" s="29" t="str">
        <x:v>Consistente</x:v>
      </x:c>
    </x:row>
    <x:row r="20">
      <x:c r="A20" t="str">
        <x:v>2024-01</x:v>
      </x:c>
      <x:c r="B20" t="str">
        <x:v>Sucre</x:v>
      </x:c>
      <x:c r="C20" t="str">
        <x:v>Tienda</x:v>
      </x:c>
      <x:c r="D20" s="28" t="n">
        <x:v>156712.53</x:v>
      </x:c>
      <x:c r="E20" t="n">
        <x:v>5</x:v>
      </x:c>
      <x:c r="F20" t="n">
        <x:v>1</x:v>
      </x:c>
      <x:c r="G20" t="n">
        <x:v>0</x:v>
      </x:c>
      <x:c r="H20" s="29" t="str">
        <x:v>Consistente</x:v>
      </x:c>
    </x:row>
    <x:row r="21">
      <x:c r="A21" t="str">
        <x:v>2024-01</x:v>
      </x:c>
      <x:c r="B21" t="str">
        <x:v>Sucre</x:v>
      </x:c>
      <x:c r="C21" t="str">
        <x:v>WhatsApp</x:v>
      </x:c>
      <x:c r="D21" s="28" t="n">
        <x:v>77293.91</x:v>
      </x:c>
      <x:c r="E21" t="n">
        <x:v>3</x:v>
      </x:c>
      <x:c r="F21" t="n">
        <x:v>1</x:v>
      </x:c>
      <x:c r="G21" t="n">
        <x:v>1</x:v>
      </x:c>
      <x:c r="H21" s="29" t="str">
        <x:v>Completada desde el grupo</x:v>
      </x:c>
    </x:row>
    <x:row r="22">
      <x:c r="A22" t="str">
        <x:v>2024-02</x:v>
      </x:c>
      <x:c r="B22" t="str">
        <x:v>Cochabamba</x:v>
      </x:c>
      <x:c r="C22" t="str">
        <x:v>E-commerce</x:v>
      </x:c>
      <x:c r="D22" s="28" t="n">
        <x:v>69138.92</x:v>
      </x:c>
      <x:c r="E22" t="n">
        <x:v>2</x:v>
      </x:c>
      <x:c r="F22" t="n">
        <x:v>1</x:v>
      </x:c>
      <x:c r="G22" t="n">
        <x:v>0</x:v>
      </x:c>
      <x:c r="H22" s="29" t="str">
        <x:v>Consistente</x:v>
      </x:c>
    </x:row>
    <x:row r="23">
      <x:c r="A23" t="str">
        <x:v>2024-02</x:v>
      </x:c>
      <x:c r="B23" t="str">
        <x:v>Cochabamba</x:v>
      </x:c>
      <x:c r="C23" t="str">
        <x:v>Tienda</x:v>
      </x:c>
      <x:c r="D23" s="28" t="n">
        <x:v>150225.5</x:v>
      </x:c>
      <x:c r="E23" t="n">
        <x:v>11</x:v>
      </x:c>
      <x:c r="F23" t="n">
        <x:v>1</x:v>
      </x:c>
      <x:c r="G23" t="n">
        <x:v>0</x:v>
      </x:c>
      <x:c r="H23" s="29" t="str">
        <x:v>Consistente</x:v>
      </x:c>
    </x:row>
    <x:row r="24">
      <x:c r="A24" t="str">
        <x:v>2024-02</x:v>
      </x:c>
      <x:c r="B24" t="str">
        <x:v>Cochabamba</x:v>
      </x:c>
      <x:c r="C24" t="str">
        <x:v>WhatsApp</x:v>
      </x:c>
      <x:c r="D24" s="28" t="n">
        <x:v>74688.4</x:v>
      </x:c>
      <x:c r="E24" t="n">
        <x:v>2</x:v>
      </x:c>
      <x:c r="F24" t="n">
        <x:v>1</x:v>
      </x:c>
      <x:c r="G24" t="n">
        <x:v>0</x:v>
      </x:c>
      <x:c r="H24" s="29" t="str">
        <x:v>Consistente</x:v>
      </x:c>
    </x:row>
    <x:row r="25">
      <x:c r="A25" t="str">
        <x:v>2024-02</x:v>
      </x:c>
      <x:c r="B25" t="str">
        <x:v>La Paz</x:v>
      </x:c>
      <x:c r="C25" t="str">
        <x:v>E-commerce</x:v>
      </x:c>
      <x:c r="D25" s="28" t="n">
        <x:v>83528.93</x:v>
      </x:c>
      <x:c r="E25" t="n">
        <x:v>2</x:v>
      </x:c>
      <x:c r="F25" t="n">
        <x:v>1</x:v>
      </x:c>
      <x:c r="G25" t="n">
        <x:v>0</x:v>
      </x:c>
      <x:c r="H25" s="29" t="str">
        <x:v>Consistente</x:v>
      </x:c>
    </x:row>
    <x:row r="26">
      <x:c r="A26" t="str">
        <x:v>2024-02</x:v>
      </x:c>
      <x:c r="B26" t="str">
        <x:v>La Paz</x:v>
      </x:c>
      <x:c r="C26" t="str">
        <x:v>Marketplace</x:v>
      </x:c>
      <x:c r="D26" s="28" t="n">
        <x:v>62208.82</x:v>
      </x:c>
      <x:c r="E26" t="n">
        <x:v>2</x:v>
      </x:c>
      <x:c r="F26" t="n">
        <x:v>1</x:v>
      </x:c>
      <x:c r="G26" t="n">
        <x:v>0</x:v>
      </x:c>
      <x:c r="H26" s="29" t="str">
        <x:v>Consistente</x:v>
      </x:c>
    </x:row>
    <x:row r="27">
      <x:c r="A27" t="str">
        <x:v>2024-02</x:v>
      </x:c>
      <x:c r="B27" t="str">
        <x:v>La Paz</x:v>
      </x:c>
      <x:c r="C27" t="str">
        <x:v>Tienda</x:v>
      </x:c>
      <x:c r="D27" s="28" t="n">
        <x:v>143948.82</x:v>
      </x:c>
      <x:c r="E27" t="n">
        <x:v>10</x:v>
      </x:c>
      <x:c r="F27" t="n">
        <x:v>1</x:v>
      </x:c>
      <x:c r="G27" t="n">
        <x:v>0</x:v>
      </x:c>
      <x:c r="H27" s="29" t="str">
        <x:v>Consistente</x:v>
      </x:c>
    </x:row>
    <x:row r="28">
      <x:c r="A28" t="str">
        <x:v>2024-02</x:v>
      </x:c>
      <x:c r="B28" t="str">
        <x:v>La Paz</x:v>
      </x:c>
      <x:c r="C28" t="str">
        <x:v>WhatsApp</x:v>
      </x:c>
      <x:c r="D28" s="28" t="n">
        <x:v>62874.75</x:v>
      </x:c>
      <x:c r="E28" t="n">
        <x:v>1</x:v>
      </x:c>
      <x:c r="F28" t="n">
        <x:v>1</x:v>
      </x:c>
      <x:c r="G28" t="n">
        <x:v>0</x:v>
      </x:c>
      <x:c r="H28" s="29" t="str">
        <x:v>Consistente</x:v>
      </x:c>
    </x:row>
    <x:row r="29">
      <x:c r="A29" t="str">
        <x:v>2024-02</x:v>
      </x:c>
      <x:c r="B29" t="str">
        <x:v>Potosí</x:v>
      </x:c>
      <x:c r="C29" t="str">
        <x:v>E-commerce</x:v>
      </x:c>
      <x:c r="D29" s="28" t="n">
        <x:v>68866.04</x:v>
      </x:c>
      <x:c r="E29" t="n">
        <x:v>2</x:v>
      </x:c>
      <x:c r="F29" t="n">
        <x:v>1</x:v>
      </x:c>
      <x:c r="G29" t="n">
        <x:v>0</x:v>
      </x:c>
      <x:c r="H29" s="29" t="str">
        <x:v>Consistente</x:v>
      </x:c>
    </x:row>
    <x:row r="30">
      <x:c r="A30" t="str">
        <x:v>2024-02</x:v>
      </x:c>
      <x:c r="B30" t="str">
        <x:v>Potosí</x:v>
      </x:c>
      <x:c r="C30" t="str">
        <x:v>Tienda</x:v>
      </x:c>
      <x:c r="D30" s="28" t="n">
        <x:v>156754.05</x:v>
      </x:c>
      <x:c r="E30" t="n">
        <x:v>13</x:v>
      </x:c>
      <x:c r="F30" t="n">
        <x:v>1</x:v>
      </x:c>
      <x:c r="G30" t="n">
        <x:v>0</x:v>
      </x:c>
      <x:c r="H30" s="29" t="str">
        <x:v>Consistente</x:v>
      </x:c>
    </x:row>
    <x:row r="31">
      <x:c r="A31" t="str">
        <x:v>2024-02</x:v>
      </x:c>
      <x:c r="B31" t="str">
        <x:v>Santa Cruz</x:v>
      </x:c>
      <x:c r="C31" t="str">
        <x:v>E-commerce</x:v>
      </x:c>
      <x:c r="D31" s="28" t="n">
        <x:v>67068.06</x:v>
      </x:c>
      <x:c r="E31" t="n">
        <x:v>2</x:v>
      </x:c>
      <x:c r="F31" t="n">
        <x:v>1</x:v>
      </x:c>
      <x:c r="G31" t="n">
        <x:v>0</x:v>
      </x:c>
      <x:c r="H31" s="29" t="str">
        <x:v>Consistente</x:v>
      </x:c>
    </x:row>
    <x:row r="32">
      <x:c r="A32" t="str">
        <x:v>2024-02</x:v>
      </x:c>
      <x:c r="B32" t="str">
        <x:v>Santa Cruz</x:v>
      </x:c>
      <x:c r="C32" t="str">
        <x:v>Marketplace</x:v>
      </x:c>
      <x:c r="D32" s="28" t="n">
        <x:v>96375.3</x:v>
      </x:c>
      <x:c r="E32" t="n">
        <x:v>5</x:v>
      </x:c>
      <x:c r="F32" t="n">
        <x:v>1</x:v>
      </x:c>
      <x:c r="G32" t="n">
        <x:v>0</x:v>
      </x:c>
      <x:c r="H32" s="29" t="str">
        <x:v>Consistente</x:v>
      </x:c>
    </x:row>
    <x:row r="33">
      <x:c r="A33" t="str">
        <x:v>2024-02</x:v>
      </x:c>
      <x:c r="B33" t="str">
        <x:v>Santa Cruz</x:v>
      </x:c>
      <x:c r="C33" t="str">
        <x:v>Tienda</x:v>
      </x:c>
      <x:c r="D33" s="28" t="n">
        <x:v>141901.59</x:v>
      </x:c>
      <x:c r="E33" t="n">
        <x:v>9</x:v>
      </x:c>
      <x:c r="F33" t="n">
        <x:v>1</x:v>
      </x:c>
      <x:c r="G33" t="n">
        <x:v>0</x:v>
      </x:c>
      <x:c r="H33" s="29" t="str">
        <x:v>Consistente</x:v>
      </x:c>
    </x:row>
    <x:row r="34">
      <x:c r="A34" t="str">
        <x:v>2024-02</x:v>
      </x:c>
      <x:c r="B34" t="str">
        <x:v>Santa Cruz</x:v>
      </x:c>
      <x:c r="C34" t="str">
        <x:v>WhatsApp</x:v>
      </x:c>
      <x:c r="D34" s="28" t="n">
        <x:v>96554.39</x:v>
      </x:c>
      <x:c r="E34" t="n">
        <x:v>2</x:v>
      </x:c>
      <x:c r="F34" t="n">
        <x:v>1</x:v>
      </x:c>
      <x:c r="G34" t="n">
        <x:v>0</x:v>
      </x:c>
      <x:c r="H34" s="29" t="str">
        <x:v>Consistente</x:v>
      </x:c>
    </x:row>
    <x:row r="35">
      <x:c r="A35" t="str">
        <x:v>2024-02</x:v>
      </x:c>
      <x:c r="B35" t="str">
        <x:v>Sucre</x:v>
      </x:c>
      <x:c r="C35" t="str">
        <x:v>E-commerce</x:v>
      </x:c>
      <x:c r="D35" s="28" t="n">
        <x:v>76614.14</x:v>
      </x:c>
      <x:c r="E35" t="n">
        <x:v>5</x:v>
      </x:c>
      <x:c r="F35" t="n">
        <x:v>1</x:v>
      </x:c>
      <x:c r="G35" t="n">
        <x:v>0</x:v>
      </x:c>
      <x:c r="H35" s="29" t="str">
        <x:v>Consistente</x:v>
      </x:c>
    </x:row>
    <x:row r="36">
      <x:c r="A36" t="str">
        <x:v>2024-02</x:v>
      </x:c>
      <x:c r="B36" t="str">
        <x:v>Sucre</x:v>
      </x:c>
      <x:c r="C36" t="str">
        <x:v>Marketplace</x:v>
      </x:c>
      <x:c r="D36" s="28" t="n">
        <x:v>95011.93</x:v>
      </x:c>
      <x:c r="E36" t="n">
        <x:v>3</x:v>
      </x:c>
      <x:c r="F36" t="n">
        <x:v>1</x:v>
      </x:c>
      <x:c r="G36" t="n">
        <x:v>0</x:v>
      </x:c>
      <x:c r="H36" s="29" t="str">
        <x:v>Consistente</x:v>
      </x:c>
    </x:row>
    <x:row r="37">
      <x:c r="A37" t="str">
        <x:v>2024-02</x:v>
      </x:c>
      <x:c r="B37" t="str">
        <x:v>Sucre</x:v>
      </x:c>
      <x:c r="C37" t="str">
        <x:v>Tienda</x:v>
      </x:c>
      <x:c r="D37" s="28" t="n">
        <x:v>195044.23</x:v>
      </x:c>
      <x:c r="E37" t="n">
        <x:v>12</x:v>
      </x:c>
      <x:c r="F37" t="n">
        <x:v>1</x:v>
      </x:c>
      <x:c r="G37" t="n">
        <x:v>0</x:v>
      </x:c>
      <x:c r="H37" s="29" t="str">
        <x:v>Consistente</x:v>
      </x:c>
    </x:row>
    <x:row r="38">
      <x:c r="A38" t="str">
        <x:v>2024-02</x:v>
      </x:c>
      <x:c r="B38" t="str">
        <x:v>Sucre</x:v>
      </x:c>
      <x:c r="C38" t="str">
        <x:v>WhatsApp</x:v>
      </x:c>
      <x:c r="D38" s="28" t="n">
        <x:v>96864.65</x:v>
      </x:c>
      <x:c r="E38" t="n">
        <x:v>1</x:v>
      </x:c>
      <x:c r="F38" t="n">
        <x:v>1</x:v>
      </x:c>
      <x:c r="G38" t="n">
        <x:v>0</x:v>
      </x:c>
      <x:c r="H38" s="29" t="str">
        <x:v>Consistente</x:v>
      </x:c>
    </x:row>
    <x:row r="39">
      <x:c r="A39" t="str">
        <x:v>2024-03</x:v>
      </x:c>
      <x:c r="B39" t="str">
        <x:v>Cochabamba</x:v>
      </x:c>
      <x:c r="C39" t="str">
        <x:v>E-commerce</x:v>
      </x:c>
      <x:c r="D39" s="28" t="n">
        <x:v>63018.64</x:v>
      </x:c>
      <x:c r="E39" t="n">
        <x:v>4</x:v>
      </x:c>
      <x:c r="F39" t="n">
        <x:v>1</x:v>
      </x:c>
      <x:c r="G39" t="n">
        <x:v>0</x:v>
      </x:c>
      <x:c r="H39" s="29" t="str">
        <x:v>Consistente</x:v>
      </x:c>
    </x:row>
    <x:row r="40">
      <x:c r="A40" t="str">
        <x:v>2024-03</x:v>
      </x:c>
      <x:c r="B40" t="str">
        <x:v>Cochabamba</x:v>
      </x:c>
      <x:c r="C40" t="str">
        <x:v>Tienda</x:v>
      </x:c>
      <x:c r="D40" s="28" t="n">
        <x:v>141279.41</x:v>
      </x:c>
      <x:c r="E40" t="n">
        <x:v>11</x:v>
      </x:c>
      <x:c r="F40" t="n">
        <x:v>1</x:v>
      </x:c>
      <x:c r="G40" t="n">
        <x:v>0</x:v>
      </x:c>
      <x:c r="H40" s="29" t="str">
        <x:v>Consistente</x:v>
      </x:c>
    </x:row>
    <x:row r="41">
      <x:c r="A41" t="str">
        <x:v>2024-03</x:v>
      </x:c>
      <x:c r="B41" t="str">
        <x:v>La Paz</x:v>
      </x:c>
      <x:c r="C41" t="str">
        <x:v>E-commerce</x:v>
      </x:c>
      <x:c r="D41" s="28" t="n">
        <x:v>75982.61</x:v>
      </x:c>
      <x:c r="E41" t="n">
        <x:v>4</x:v>
      </x:c>
      <x:c r="F41" t="n">
        <x:v>1</x:v>
      </x:c>
      <x:c r="G41" t="n">
        <x:v>0</x:v>
      </x:c>
      <x:c r="H41" s="29" t="str">
        <x:v>Consistente</x:v>
      </x:c>
    </x:row>
    <x:row r="42">
      <x:c r="A42" t="str">
        <x:v>2024-03</x:v>
      </x:c>
      <x:c r="B42" t="str">
        <x:v>La Paz</x:v>
      </x:c>
      <x:c r="C42" t="str">
        <x:v>Marketplace</x:v>
      </x:c>
      <x:c r="D42" s="28" t="n">
        <x:v>60755.32</x:v>
      </x:c>
      <x:c r="E42" t="n">
        <x:v>4</x:v>
      </x:c>
      <x:c r="F42" t="n">
        <x:v>1</x:v>
      </x:c>
      <x:c r="G42" t="n">
        <x:v>0</x:v>
      </x:c>
      <x:c r="H42" s="29" t="str">
        <x:v>Consistente</x:v>
      </x:c>
    </x:row>
    <x:row r="43">
      <x:c r="A43" t="str">
        <x:v>2024-03</x:v>
      </x:c>
      <x:c r="B43" t="str">
        <x:v>La Paz</x:v>
      </x:c>
      <x:c r="C43" t="str">
        <x:v>Tienda</x:v>
      </x:c>
      <x:c r="D43" s="28" t="n">
        <x:v>124959.46</x:v>
      </x:c>
      <x:c r="E43" t="n">
        <x:v>6</x:v>
      </x:c>
      <x:c r="F43" t="n">
        <x:v>1</x:v>
      </x:c>
      <x:c r="G43" t="n">
        <x:v>0</x:v>
      </x:c>
      <x:c r="H43" s="29" t="str">
        <x:v>Consistente</x:v>
      </x:c>
    </x:row>
    <x:row r="44">
      <x:c r="A44" t="str">
        <x:v>2024-03</x:v>
      </x:c>
      <x:c r="B44" t="str">
        <x:v>Potosí</x:v>
      </x:c>
      <x:c r="C44" t="str">
        <x:v>E-commerce</x:v>
      </x:c>
      <x:c r="D44" s="28" t="n">
        <x:v>83373.8</x:v>
      </x:c>
      <x:c r="E44" t="n">
        <x:v>6</x:v>
      </x:c>
      <x:c r="F44" t="n">
        <x:v>1</x:v>
      </x:c>
      <x:c r="G44" t="n">
        <x:v>0</x:v>
      </x:c>
      <x:c r="H44" s="29" t="str">
        <x:v>Consistente</x:v>
      </x:c>
    </x:row>
    <x:row r="45">
      <x:c r="A45" t="str">
        <x:v>2024-03</x:v>
      </x:c>
      <x:c r="B45" t="str">
        <x:v>Potosí</x:v>
      </x:c>
      <x:c r="C45" t="str">
        <x:v>Marketplace</x:v>
      </x:c>
      <x:c r="D45" s="28" t="n">
        <x:v>72039.98</x:v>
      </x:c>
      <x:c r="E45" t="n">
        <x:v>3</x:v>
      </x:c>
      <x:c r="F45" t="n">
        <x:v>2</x:v>
      </x:c>
      <x:c r="G45" t="n">
        <x:v>0</x:v>
      </x:c>
      <x:c r="H45" s="29" t="str">
        <x:v>Conflicto resuelto por frecuencia y validación cruzada</x:v>
      </x:c>
    </x:row>
    <x:row r="46">
      <x:c r="A46" t="str">
        <x:v>2024-03</x:v>
      </x:c>
      <x:c r="B46" t="str">
        <x:v>Potosí</x:v>
      </x:c>
      <x:c r="C46" t="str">
        <x:v>Tienda</x:v>
      </x:c>
      <x:c r="D46" s="28" t="n">
        <x:v>146311.32</x:v>
      </x:c>
      <x:c r="E46" t="n">
        <x:v>9</x:v>
      </x:c>
      <x:c r="F46" t="n">
        <x:v>1</x:v>
      </x:c>
      <x:c r="G46" t="n">
        <x:v>0</x:v>
      </x:c>
      <x:c r="H46" s="29" t="str">
        <x:v>Consistente</x:v>
      </x:c>
    </x:row>
    <x:row r="47">
      <x:c r="A47" t="str">
        <x:v>2024-03</x:v>
      </x:c>
      <x:c r="B47" t="str">
        <x:v>Potosí</x:v>
      </x:c>
      <x:c r="C47" t="str">
        <x:v>WhatsApp</x:v>
      </x:c>
      <x:c r="D47" s="28" t="n">
        <x:v>88027.6</x:v>
      </x:c>
      <x:c r="E47" t="n">
        <x:v>2</x:v>
      </x:c>
      <x:c r="F47" t="n">
        <x:v>1</x:v>
      </x:c>
      <x:c r="G47" t="n">
        <x:v>0</x:v>
      </x:c>
      <x:c r="H47" s="29" t="str">
        <x:v>Consistente</x:v>
      </x:c>
    </x:row>
    <x:row r="48">
      <x:c r="A48" t="str">
        <x:v>2024-03</x:v>
      </x:c>
      <x:c r="B48" t="str">
        <x:v>Santa Cruz</x:v>
      </x:c>
      <x:c r="C48" t="str">
        <x:v>E-commerce</x:v>
      </x:c>
      <x:c r="D48" s="28" t="n">
        <x:v>70341.59</x:v>
      </x:c>
      <x:c r="E48" t="n">
        <x:v>3</x:v>
      </x:c>
      <x:c r="F48" t="n">
        <x:v>1</x:v>
      </x:c>
      <x:c r="G48" t="n">
        <x:v>1</x:v>
      </x:c>
      <x:c r="H48" s="29" t="str">
        <x:v>Completada desde el grupo</x:v>
      </x:c>
    </x:row>
    <x:row r="49">
      <x:c r="A49" t="str">
        <x:v>2024-03</x:v>
      </x:c>
      <x:c r="B49" t="str">
        <x:v>Santa Cruz</x:v>
      </x:c>
      <x:c r="C49" t="str">
        <x:v>Marketplace</x:v>
      </x:c>
      <x:c r="D49" s="28" t="n">
        <x:v>74335.33</x:v>
      </x:c>
      <x:c r="E49" t="n">
        <x:v>2</x:v>
      </x:c>
      <x:c r="F49" t="n">
        <x:v>1</x:v>
      </x:c>
      <x:c r="G49" t="n">
        <x:v>0</x:v>
      </x:c>
      <x:c r="H49" s="29" t="str">
        <x:v>Consistente</x:v>
      </x:c>
    </x:row>
    <x:row r="50">
      <x:c r="A50" t="str">
        <x:v>2024-03</x:v>
      </x:c>
      <x:c r="B50" t="str">
        <x:v>Santa Cruz</x:v>
      </x:c>
      <x:c r="C50" t="str">
        <x:v>Tienda</x:v>
      </x:c>
      <x:c r="D50" s="28" t="n">
        <x:v>183066.56</x:v>
      </x:c>
      <x:c r="E50" t="n">
        <x:v>9</x:v>
      </x:c>
      <x:c r="F50" t="n">
        <x:v>1</x:v>
      </x:c>
      <x:c r="G50" t="n">
        <x:v>0</x:v>
      </x:c>
      <x:c r="H50" s="29" t="str">
        <x:v>Consistente</x:v>
      </x:c>
    </x:row>
    <x:row r="51">
      <x:c r="A51" t="str">
        <x:v>2024-03</x:v>
      </x:c>
      <x:c r="B51" t="str">
        <x:v>Santa Cruz</x:v>
      </x:c>
      <x:c r="C51" t="str">
        <x:v>WhatsApp</x:v>
      </x:c>
      <x:c r="D51" s="28" t="n">
        <x:v>67709.57</x:v>
      </x:c>
      <x:c r="E51" t="n">
        <x:v>2</x:v>
      </x:c>
      <x:c r="F51" t="n">
        <x:v>1</x:v>
      </x:c>
      <x:c r="G51" t="n">
        <x:v>0</x:v>
      </x:c>
      <x:c r="H51" s="29" t="str">
        <x:v>Consistente</x:v>
      </x:c>
    </x:row>
    <x:row r="52">
      <x:c r="A52" t="str">
        <x:v>2024-03</x:v>
      </x:c>
      <x:c r="B52" t="str">
        <x:v>Sucre</x:v>
      </x:c>
      <x:c r="C52" t="str">
        <x:v>E-commerce</x:v>
      </x:c>
      <x:c r="D52" s="28" t="n">
        <x:v>73749.85</x:v>
      </x:c>
      <x:c r="E52" t="n">
        <x:v>4</x:v>
      </x:c>
      <x:c r="F52" t="n">
        <x:v>1</x:v>
      </x:c>
      <x:c r="G52" t="n">
        <x:v>0</x:v>
      </x:c>
      <x:c r="H52" s="29" t="str">
        <x:v>Consistente</x:v>
      </x:c>
    </x:row>
    <x:row r="53">
      <x:c r="A53" t="str">
        <x:v>2024-03</x:v>
      </x:c>
      <x:c r="B53" t="str">
        <x:v>Sucre</x:v>
      </x:c>
      <x:c r="C53" t="str">
        <x:v>Marketplace</x:v>
      </x:c>
      <x:c r="D53" s="28" t="n">
        <x:v>65277.98</x:v>
      </x:c>
      <x:c r="E53" t="n">
        <x:v>3</x:v>
      </x:c>
      <x:c r="F53" t="n">
        <x:v>1</x:v>
      </x:c>
      <x:c r="G53" t="n">
        <x:v>0</x:v>
      </x:c>
      <x:c r="H53" s="29" t="str">
        <x:v>Consistente</x:v>
      </x:c>
    </x:row>
    <x:row r="54">
      <x:c r="A54" t="str">
        <x:v>2024-03</x:v>
      </x:c>
      <x:c r="B54" t="str">
        <x:v>Sucre</x:v>
      </x:c>
      <x:c r="C54" t="str">
        <x:v>Tienda</x:v>
      </x:c>
      <x:c r="D54" s="28" t="n">
        <x:v>151220.15</x:v>
      </x:c>
      <x:c r="E54" t="n">
        <x:v>7</x:v>
      </x:c>
      <x:c r="F54" t="n">
        <x:v>1</x:v>
      </x:c>
      <x:c r="G54" t="n">
        <x:v>0</x:v>
      </x:c>
      <x:c r="H54" s="29" t="str">
        <x:v>Consistente</x:v>
      </x:c>
    </x:row>
    <x:row r="55">
      <x:c r="A55" t="str">
        <x:v>2024-03</x:v>
      </x:c>
      <x:c r="B55" t="str">
        <x:v>Sucre</x:v>
      </x:c>
      <x:c r="C55" t="str">
        <x:v>WhatsApp</x:v>
      </x:c>
      <x:c r="D55" s="28" t="n">
        <x:v>94139.03</x:v>
      </x:c>
      <x:c r="E55" t="n">
        <x:v>1</x:v>
      </x:c>
      <x:c r="F55" t="n">
        <x:v>1</x:v>
      </x:c>
      <x:c r="G55" t="n">
        <x:v>0</x:v>
      </x:c>
      <x:c r="H55" s="29" t="str">
        <x:v>Consistente</x:v>
      </x:c>
    </x:row>
    <x:row r="56">
      <x:c r="A56" t="str">
        <x:v>2024-04</x:v>
      </x:c>
      <x:c r="B56" t="str">
        <x:v>Cochabamba</x:v>
      </x:c>
      <x:c r="C56" t="str">
        <x:v>E-commerce</x:v>
      </x:c>
      <x:c r="D56" s="28" t="n">
        <x:v>94764.81</x:v>
      </x:c>
      <x:c r="E56" t="n">
        <x:v>3</x:v>
      </x:c>
      <x:c r="F56" t="n">
        <x:v>1</x:v>
      </x:c>
      <x:c r="G56" t="n">
        <x:v>0</x:v>
      </x:c>
      <x:c r="H56" s="29" t="str">
        <x:v>Consistente</x:v>
      </x:c>
    </x:row>
    <x:row r="57">
      <x:c r="A57" t="str">
        <x:v>2024-04</x:v>
      </x:c>
      <x:c r="B57" t="str">
        <x:v>Cochabamba</x:v>
      </x:c>
      <x:c r="C57" t="str">
        <x:v>Marketplace</x:v>
      </x:c>
      <x:c r="D57" s="28" t="n">
        <x:v>86662.12</x:v>
      </x:c>
      <x:c r="E57" t="n">
        <x:v>1</x:v>
      </x:c>
      <x:c r="F57" t="n">
        <x:v>1</x:v>
      </x:c>
      <x:c r="G57" t="n">
        <x:v>0</x:v>
      </x:c>
      <x:c r="H57" s="29" t="str">
        <x:v>Consistente</x:v>
      </x:c>
    </x:row>
    <x:row r="58">
      <x:c r="A58" t="str">
        <x:v>2024-04</x:v>
      </x:c>
      <x:c r="B58" t="str">
        <x:v>Cochabamba</x:v>
      </x:c>
      <x:c r="C58" t="str">
        <x:v>Tienda</x:v>
      </x:c>
      <x:c r="D58" s="28" t="n">
        <x:v>137908.32</x:v>
      </x:c>
      <x:c r="E58" t="n">
        <x:v>11</x:v>
      </x:c>
      <x:c r="F58" t="n">
        <x:v>1</x:v>
      </x:c>
      <x:c r="G58" t="n">
        <x:v>0</x:v>
      </x:c>
      <x:c r="H58" s="29" t="str">
        <x:v>Consistente</x:v>
      </x:c>
    </x:row>
    <x:row r="59">
      <x:c r="A59" t="str">
        <x:v>2024-04</x:v>
      </x:c>
      <x:c r="B59" t="str">
        <x:v>Cochabamba</x:v>
      </x:c>
      <x:c r="C59" t="str">
        <x:v>WhatsApp</x:v>
      </x:c>
      <x:c r="D59" s="28" t="n">
        <x:v>71814.25</x:v>
      </x:c>
      <x:c r="E59" t="n">
        <x:v>4</x:v>
      </x:c>
      <x:c r="F59" t="n">
        <x:v>1</x:v>
      </x:c>
      <x:c r="G59" t="n">
        <x:v>0</x:v>
      </x:c>
      <x:c r="H59" s="29" t="str">
        <x:v>Consistente</x:v>
      </x:c>
    </x:row>
    <x:row r="60">
      <x:c r="A60" t="str">
        <x:v>2024-04</x:v>
      </x:c>
      <x:c r="B60" t="str">
        <x:v>La Paz</x:v>
      </x:c>
      <x:c r="C60" t="str">
        <x:v>E-commerce</x:v>
      </x:c>
      <x:c r="D60" s="28" t="n">
        <x:v>99212.83</x:v>
      </x:c>
      <x:c r="E60" t="n">
        <x:v>2</x:v>
      </x:c>
      <x:c r="F60" t="n">
        <x:v>1</x:v>
      </x:c>
      <x:c r="G60" t="n">
        <x:v>0</x:v>
      </x:c>
      <x:c r="H60" s="29" t="str">
        <x:v>Consistente</x:v>
      </x:c>
    </x:row>
    <x:row r="61">
      <x:c r="A61" t="str">
        <x:v>2024-04</x:v>
      </x:c>
      <x:c r="B61" t="str">
        <x:v>La Paz</x:v>
      </x:c>
      <x:c r="C61" t="str">
        <x:v>Marketplace</x:v>
      </x:c>
      <x:c r="D61" s="28" t="n">
        <x:v>68532.44</x:v>
      </x:c>
      <x:c r="E61" t="n">
        <x:v>2</x:v>
      </x:c>
      <x:c r="F61" t="n">
        <x:v>1</x:v>
      </x:c>
      <x:c r="G61" t="n">
        <x:v>0</x:v>
      </x:c>
      <x:c r="H61" s="29" t="str">
        <x:v>Consistente</x:v>
      </x:c>
    </x:row>
    <x:row r="62">
      <x:c r="A62" t="str">
        <x:v>2024-04</x:v>
      </x:c>
      <x:c r="B62" t="str">
        <x:v>La Paz</x:v>
      </x:c>
      <x:c r="C62" t="str">
        <x:v>Tienda</x:v>
      </x:c>
      <x:c r="D62" s="28" t="n">
        <x:v>193849.26</x:v>
      </x:c>
      <x:c r="E62" t="n">
        <x:v>11</x:v>
      </x:c>
      <x:c r="F62" t="n">
        <x:v>2</x:v>
      </x:c>
      <x:c r="G62" t="n">
        <x:v>0</x:v>
      </x:c>
      <x:c r="H62" s="29" t="str">
        <x:v>Conflicto resuelto por frecuencia y validación cruzada</x:v>
      </x:c>
    </x:row>
    <x:row r="63">
      <x:c r="A63" t="str">
        <x:v>2024-04</x:v>
      </x:c>
      <x:c r="B63" t="str">
        <x:v>La Paz</x:v>
      </x:c>
      <x:c r="C63" t="str">
        <x:v>WhatsApp</x:v>
      </x:c>
      <x:c r="D63" s="28" t="n">
        <x:v>70157.6</x:v>
      </x:c>
      <x:c r="E63" t="n">
        <x:v>3</x:v>
      </x:c>
      <x:c r="F63" t="n">
        <x:v>1</x:v>
      </x:c>
      <x:c r="G63" t="n">
        <x:v>0</x:v>
      </x:c>
      <x:c r="H63" s="29" t="str">
        <x:v>Consistente</x:v>
      </x:c>
    </x:row>
    <x:row r="64">
      <x:c r="A64" t="str">
        <x:v>2024-04</x:v>
      </x:c>
      <x:c r="B64" t="str">
        <x:v>Potosí</x:v>
      </x:c>
      <x:c r="C64" t="str">
        <x:v>E-commerce</x:v>
      </x:c>
      <x:c r="D64" s="28" t="n">
        <x:v>85963.66</x:v>
      </x:c>
      <x:c r="E64" t="n">
        <x:v>3</x:v>
      </x:c>
      <x:c r="F64" t="n">
        <x:v>1</x:v>
      </x:c>
      <x:c r="G64" t="n">
        <x:v>0</x:v>
      </x:c>
      <x:c r="H64" s="29" t="str">
        <x:v>Consistente</x:v>
      </x:c>
    </x:row>
    <x:row r="65">
      <x:c r="A65" t="str">
        <x:v>2024-04</x:v>
      </x:c>
      <x:c r="B65" t="str">
        <x:v>Potosí</x:v>
      </x:c>
      <x:c r="C65" t="str">
        <x:v>Marketplace</x:v>
      </x:c>
      <x:c r="D65" s="28" t="n">
        <x:v>91229.29</x:v>
      </x:c>
      <x:c r="E65" t="n">
        <x:v>3</x:v>
      </x:c>
      <x:c r="F65" t="n">
        <x:v>1</x:v>
      </x:c>
      <x:c r="G65" t="n">
        <x:v>0</x:v>
      </x:c>
      <x:c r="H65" s="29" t="str">
        <x:v>Consistente</x:v>
      </x:c>
    </x:row>
    <x:row r="66">
      <x:c r="A66" t="str">
        <x:v>2024-04</x:v>
      </x:c>
      <x:c r="B66" t="str">
        <x:v>Potosí</x:v>
      </x:c>
      <x:c r="C66" t="str">
        <x:v>Tienda</x:v>
      </x:c>
      <x:c r="D66" s="28" t="n">
        <x:v>189760.35</x:v>
      </x:c>
      <x:c r="E66" t="n">
        <x:v>6</x:v>
      </x:c>
      <x:c r="F66" t="n">
        <x:v>1</x:v>
      </x:c>
      <x:c r="G66" t="n">
        <x:v>0</x:v>
      </x:c>
      <x:c r="H66" s="29" t="str">
        <x:v>Consistente</x:v>
      </x:c>
    </x:row>
    <x:row r="67">
      <x:c r="A67" t="str">
        <x:v>2024-04</x:v>
      </x:c>
      <x:c r="B67" t="str">
        <x:v>Potosí</x:v>
      </x:c>
      <x:c r="C67" t="str">
        <x:v>WhatsApp</x:v>
      </x:c>
      <x:c r="D67" s="28" t="n">
        <x:v>77649.21</x:v>
      </x:c>
      <x:c r="E67" t="n">
        <x:v>1</x:v>
      </x:c>
      <x:c r="F67" t="n">
        <x:v>1</x:v>
      </x:c>
      <x:c r="G67" t="n">
        <x:v>0</x:v>
      </x:c>
      <x:c r="H67" s="29" t="str">
        <x:v>Consistente</x:v>
      </x:c>
    </x:row>
    <x:row r="68">
      <x:c r="A68" t="str">
        <x:v>2024-04</x:v>
      </x:c>
      <x:c r="B68" t="str">
        <x:v>Santa Cruz</x:v>
      </x:c>
      <x:c r="C68" t="str">
        <x:v>E-commerce</x:v>
      </x:c>
      <x:c r="D68" s="28" t="n">
        <x:v>93723.98</x:v>
      </x:c>
      <x:c r="E68" t="n">
        <x:v>4</x:v>
      </x:c>
      <x:c r="F68" t="n">
        <x:v>1</x:v>
      </x:c>
      <x:c r="G68" t="n">
        <x:v>0</x:v>
      </x:c>
      <x:c r="H68" s="29" t="str">
        <x:v>Consistente</x:v>
      </x:c>
    </x:row>
    <x:row r="69">
      <x:c r="A69" t="str">
        <x:v>2024-04</x:v>
      </x:c>
      <x:c r="B69" t="str">
        <x:v>Santa Cruz</x:v>
      </x:c>
      <x:c r="C69" t="str">
        <x:v>Marketplace</x:v>
      </x:c>
      <x:c r="D69" s="28" t="n">
        <x:v>73759.33</x:v>
      </x:c>
      <x:c r="E69" t="n">
        <x:v>4</x:v>
      </x:c>
      <x:c r="F69" t="n">
        <x:v>1</x:v>
      </x:c>
      <x:c r="G69" t="n">
        <x:v>0</x:v>
      </x:c>
      <x:c r="H69" s="29" t="str">
        <x:v>Consistente</x:v>
      </x:c>
    </x:row>
    <x:row r="70">
      <x:c r="A70" t="str">
        <x:v>2024-04</x:v>
      </x:c>
      <x:c r="B70" t="str">
        <x:v>Santa Cruz</x:v>
      </x:c>
      <x:c r="C70" t="str">
        <x:v>Tienda</x:v>
      </x:c>
      <x:c r="D70" s="28" t="n">
        <x:v>142518.87</x:v>
      </x:c>
      <x:c r="E70" t="n">
        <x:v>7</x:v>
      </x:c>
      <x:c r="F70" t="n">
        <x:v>1</x:v>
      </x:c>
      <x:c r="G70" t="n">
        <x:v>0</x:v>
      </x:c>
      <x:c r="H70" s="29" t="str">
        <x:v>Consistente</x:v>
      </x:c>
    </x:row>
    <x:row r="71">
      <x:c r="A71" t="str">
        <x:v>2024-04</x:v>
      </x:c>
      <x:c r="B71" t="str">
        <x:v>Santa Cruz</x:v>
      </x:c>
      <x:c r="C71" t="str">
        <x:v>WhatsApp</x:v>
      </x:c>
      <x:c r="D71" s="28" t="n">
        <x:v>63431.9</x:v>
      </x:c>
      <x:c r="E71" t="n">
        <x:v>5</x:v>
      </x:c>
      <x:c r="F71" t="n">
        <x:v>1</x:v>
      </x:c>
      <x:c r="G71" t="n">
        <x:v>0</x:v>
      </x:c>
      <x:c r="H71" s="29" t="str">
        <x:v>Consistente</x:v>
      </x:c>
    </x:row>
    <x:row r="72">
      <x:c r="A72" t="str">
        <x:v>2024-04</x:v>
      </x:c>
      <x:c r="B72" t="str">
        <x:v>Sucre</x:v>
      </x:c>
      <x:c r="C72" t="str">
        <x:v>E-commerce</x:v>
      </x:c>
      <x:c r="D72" s="28" t="n">
        <x:v>96811.8</x:v>
      </x:c>
      <x:c r="E72" t="n">
        <x:v>4</x:v>
      </x:c>
      <x:c r="F72" t="n">
        <x:v>1</x:v>
      </x:c>
      <x:c r="G72" t="n">
        <x:v>0</x:v>
      </x:c>
      <x:c r="H72" s="29" t="str">
        <x:v>Consistente</x:v>
      </x:c>
    </x:row>
    <x:row r="73">
      <x:c r="A73" t="str">
        <x:v>2024-04</x:v>
      </x:c>
      <x:c r="B73" t="str">
        <x:v>Sucre</x:v>
      </x:c>
      <x:c r="C73" t="str">
        <x:v>Marketplace</x:v>
      </x:c>
      <x:c r="D73" s="28" t="n">
        <x:v>75271.08</x:v>
      </x:c>
      <x:c r="E73" t="n">
        <x:v>3</x:v>
      </x:c>
      <x:c r="F73" t="n">
        <x:v>1</x:v>
      </x:c>
      <x:c r="G73" t="n">
        <x:v>0</x:v>
      </x:c>
      <x:c r="H73" s="29" t="str">
        <x:v>Consistente</x:v>
      </x:c>
    </x:row>
    <x:row r="74">
      <x:c r="A74" t="str">
        <x:v>2024-04</x:v>
      </x:c>
      <x:c r="B74" t="str">
        <x:v>Sucre</x:v>
      </x:c>
      <x:c r="C74" t="str">
        <x:v>Tienda</x:v>
      </x:c>
      <x:c r="D74" s="28" t="n">
        <x:v>127625.59</x:v>
      </x:c>
      <x:c r="E74" t="n">
        <x:v>14</x:v>
      </x:c>
      <x:c r="F74" t="n">
        <x:v>1</x:v>
      </x:c>
      <x:c r="G74" t="n">
        <x:v>0</x:v>
      </x:c>
      <x:c r="H74" s="29" t="str">
        <x:v>Consistente</x:v>
      </x:c>
    </x:row>
    <x:row r="75">
      <x:c r="A75" t="str">
        <x:v>2024-04</x:v>
      </x:c>
      <x:c r="B75" t="str">
        <x:v>Sucre</x:v>
      </x:c>
      <x:c r="C75" t="str">
        <x:v>WhatsApp</x:v>
      </x:c>
      <x:c r="D75" s="28" t="n">
        <x:v>84896.41</x:v>
      </x:c>
      <x:c r="E75" t="n">
        <x:v>2</x:v>
      </x:c>
      <x:c r="F75" t="n">
        <x:v>1</x:v>
      </x:c>
      <x:c r="G75" t="n">
        <x:v>0</x:v>
      </x:c>
      <x:c r="H75" s="29" t="str">
        <x:v>Consistente</x:v>
      </x:c>
    </x:row>
    <x:row r="76">
      <x:c r="A76" t="str">
        <x:v>2024-05</x:v>
      </x:c>
      <x:c r="B76" t="str">
        <x:v>Cochabamba</x:v>
      </x:c>
      <x:c r="C76" t="str">
        <x:v>E-commerce</x:v>
      </x:c>
      <x:c r="D76" s="28" t="n">
        <x:v>72179.6</x:v>
      </x:c>
      <x:c r="E76" t="n">
        <x:v>4</x:v>
      </x:c>
      <x:c r="F76" t="n">
        <x:v>1</x:v>
      </x:c>
      <x:c r="G76" t="n">
        <x:v>0</x:v>
      </x:c>
      <x:c r="H76" s="29" t="str">
        <x:v>Consistente</x:v>
      </x:c>
    </x:row>
    <x:row r="77">
      <x:c r="A77" t="str">
        <x:v>2024-05</x:v>
      </x:c>
      <x:c r="B77" t="str">
        <x:v>Cochabamba</x:v>
      </x:c>
      <x:c r="C77" t="str">
        <x:v>Marketplace</x:v>
      </x:c>
      <x:c r="D77" s="28" t="n">
        <x:v>81486.63</x:v>
      </x:c>
      <x:c r="E77" t="n">
        <x:v>1</x:v>
      </x:c>
      <x:c r="F77" t="n">
        <x:v>1</x:v>
      </x:c>
      <x:c r="G77" t="n">
        <x:v>0</x:v>
      </x:c>
      <x:c r="H77" s="29" t="str">
        <x:v>Consistente</x:v>
      </x:c>
    </x:row>
    <x:row r="78">
      <x:c r="A78" t="str">
        <x:v>2024-05</x:v>
      </x:c>
      <x:c r="B78" t="str">
        <x:v>Cochabamba</x:v>
      </x:c>
      <x:c r="C78" t="str">
        <x:v>Tienda</x:v>
      </x:c>
      <x:c r="D78" s="28" t="n">
        <x:v>136007.7</x:v>
      </x:c>
      <x:c r="E78" t="n">
        <x:v>11</x:v>
      </x:c>
      <x:c r="F78" t="n">
        <x:v>1</x:v>
      </x:c>
      <x:c r="G78" t="n">
        <x:v>0</x:v>
      </x:c>
      <x:c r="H78" s="29" t="str">
        <x:v>Consistente</x:v>
      </x:c>
    </x:row>
    <x:row r="79">
      <x:c r="A79" t="str">
        <x:v>2024-05</x:v>
      </x:c>
      <x:c r="B79" t="str">
        <x:v>La Paz</x:v>
      </x:c>
      <x:c r="C79" t="str">
        <x:v>E-commerce</x:v>
      </x:c>
      <x:c r="D79" s="28" t="n">
        <x:v>78526.63</x:v>
      </x:c>
      <x:c r="E79" t="n">
        <x:v>3</x:v>
      </x:c>
      <x:c r="F79" t="n">
        <x:v>1</x:v>
      </x:c>
      <x:c r="G79" t="n">
        <x:v>0</x:v>
      </x:c>
      <x:c r="H79" s="29" t="str">
        <x:v>Consistente</x:v>
      </x:c>
    </x:row>
    <x:row r="80">
      <x:c r="A80" t="str">
        <x:v>2024-05</x:v>
      </x:c>
      <x:c r="B80" t="str">
        <x:v>La Paz</x:v>
      </x:c>
      <x:c r="C80" t="str">
        <x:v>Marketplace</x:v>
      </x:c>
      <x:c r="D80" s="28" t="n">
        <x:v>75120.34</x:v>
      </x:c>
      <x:c r="E80" t="n">
        <x:v>2</x:v>
      </x:c>
      <x:c r="F80" t="n">
        <x:v>1</x:v>
      </x:c>
      <x:c r="G80" t="n">
        <x:v>0</x:v>
      </x:c>
      <x:c r="H80" s="29" t="str">
        <x:v>Consistente</x:v>
      </x:c>
    </x:row>
    <x:row r="81">
      <x:c r="A81" t="str">
        <x:v>2024-05</x:v>
      </x:c>
      <x:c r="B81" t="str">
        <x:v>La Paz</x:v>
      </x:c>
      <x:c r="C81" t="str">
        <x:v>Tienda</x:v>
      </x:c>
      <x:c r="D81" s="28" t="n">
        <x:v>191983.02</x:v>
      </x:c>
      <x:c r="E81" t="n">
        <x:v>7</x:v>
      </x:c>
      <x:c r="F81" t="n">
        <x:v>1</x:v>
      </x:c>
      <x:c r="G81" t="n">
        <x:v>0</x:v>
      </x:c>
      <x:c r="H81" s="29" t="str">
        <x:v>Consistente</x:v>
      </x:c>
    </x:row>
    <x:row r="82">
      <x:c r="A82" t="str">
        <x:v>2024-05</x:v>
      </x:c>
      <x:c r="B82" t="str">
        <x:v>Potosí</x:v>
      </x:c>
      <x:c r="C82" t="str">
        <x:v>E-commerce</x:v>
      </x:c>
      <x:c r="D82" s="28" t="n">
        <x:v>76813.83</x:v>
      </x:c>
      <x:c r="E82" t="n">
        <x:v>4</x:v>
      </x:c>
      <x:c r="F82" t="n">
        <x:v>1</x:v>
      </x:c>
      <x:c r="G82" t="n">
        <x:v>0</x:v>
      </x:c>
      <x:c r="H82" s="29" t="str">
        <x:v>Consistente</x:v>
      </x:c>
    </x:row>
    <x:row r="83">
      <x:c r="A83" t="str">
        <x:v>2024-05</x:v>
      </x:c>
      <x:c r="B83" t="str">
        <x:v>Potosí</x:v>
      </x:c>
      <x:c r="C83" t="str">
        <x:v>Marketplace</x:v>
      </x:c>
      <x:c r="D83" s="28" t="n">
        <x:v>94352.47</x:v>
      </x:c>
      <x:c r="E83" t="n">
        <x:v>2</x:v>
      </x:c>
      <x:c r="F83" t="n">
        <x:v>1</x:v>
      </x:c>
      <x:c r="G83" t="n">
        <x:v>0</x:v>
      </x:c>
      <x:c r="H83" s="29" t="str">
        <x:v>Consistente</x:v>
      </x:c>
    </x:row>
    <x:row r="84">
      <x:c r="A84" t="str">
        <x:v>2024-05</x:v>
      </x:c>
      <x:c r="B84" t="str">
        <x:v>Potosí</x:v>
      </x:c>
      <x:c r="C84" t="str">
        <x:v>Tienda</x:v>
      </x:c>
      <x:c r="D84" s="28" t="n">
        <x:v>160418.36</x:v>
      </x:c>
      <x:c r="E84" t="n">
        <x:v>8</x:v>
      </x:c>
      <x:c r="F84" t="n">
        <x:v>1</x:v>
      </x:c>
      <x:c r="G84" t="n">
        <x:v>0</x:v>
      </x:c>
      <x:c r="H84" s="29" t="str">
        <x:v>Consistente</x:v>
      </x:c>
    </x:row>
    <x:row r="85">
      <x:c r="A85" t="str">
        <x:v>2024-05</x:v>
      </x:c>
      <x:c r="B85" t="str">
        <x:v>Potosí</x:v>
      </x:c>
      <x:c r="C85" t="str">
        <x:v>WhatsApp</x:v>
      </x:c>
      <x:c r="D85" s="28" t="n">
        <x:v>74470.53</x:v>
      </x:c>
      <x:c r="E85" t="n">
        <x:v>1</x:v>
      </x:c>
      <x:c r="F85" t="n">
        <x:v>1</x:v>
      </x:c>
      <x:c r="G85" t="n">
        <x:v>0</x:v>
      </x:c>
      <x:c r="H85" s="29" t="str">
        <x:v>Consistente</x:v>
      </x:c>
    </x:row>
    <x:row r="86">
      <x:c r="A86" t="str">
        <x:v>2024-05</x:v>
      </x:c>
      <x:c r="B86" t="str">
        <x:v>Santa Cruz</x:v>
      </x:c>
      <x:c r="C86" t="str">
        <x:v>E-commerce</x:v>
      </x:c>
      <x:c r="D86" s="28" t="n">
        <x:v>62509.04</x:v>
      </x:c>
      <x:c r="E86" t="n">
        <x:v>2</x:v>
      </x:c>
      <x:c r="F86" t="n">
        <x:v>1</x:v>
      </x:c>
      <x:c r="G86" t="n">
        <x:v>0</x:v>
      </x:c>
      <x:c r="H86" s="29" t="str">
        <x:v>Consistente</x:v>
      </x:c>
    </x:row>
    <x:row r="87">
      <x:c r="A87" t="str">
        <x:v>2024-05</x:v>
      </x:c>
      <x:c r="B87" t="str">
        <x:v>Santa Cruz</x:v>
      </x:c>
      <x:c r="C87" t="str">
        <x:v>Marketplace</x:v>
      </x:c>
      <x:c r="D87" s="28" t="n">
        <x:v>66675.25</x:v>
      </x:c>
      <x:c r="E87" t="n">
        <x:v>3</x:v>
      </x:c>
      <x:c r="F87" t="n">
        <x:v>1</x:v>
      </x:c>
      <x:c r="G87" t="n">
        <x:v>0</x:v>
      </x:c>
      <x:c r="H87" s="29" t="str">
        <x:v>Consistente</x:v>
      </x:c>
    </x:row>
    <x:row r="88">
      <x:c r="A88" t="str">
        <x:v>2024-05</x:v>
      </x:c>
      <x:c r="B88" t="str">
        <x:v>Santa Cruz</x:v>
      </x:c>
      <x:c r="C88" t="str">
        <x:v>Tienda</x:v>
      </x:c>
      <x:c r="D88" s="28" t="n">
        <x:v>158173.98</x:v>
      </x:c>
      <x:c r="E88" t="n">
        <x:v>10</x:v>
      </x:c>
      <x:c r="F88" t="n">
        <x:v>1</x:v>
      </x:c>
      <x:c r="G88" t="n">
        <x:v>0</x:v>
      </x:c>
      <x:c r="H88" s="29" t="str">
        <x:v>Consistente</x:v>
      </x:c>
    </x:row>
    <x:row r="89">
      <x:c r="A89" t="str">
        <x:v>2024-05</x:v>
      </x:c>
      <x:c r="B89" t="str">
        <x:v>Santa Cruz</x:v>
      </x:c>
      <x:c r="C89" t="str">
        <x:v>WhatsApp</x:v>
      </x:c>
      <x:c r="D89" s="28" t="n">
        <x:v>89037.04</x:v>
      </x:c>
      <x:c r="E89" t="n">
        <x:v>2</x:v>
      </x:c>
      <x:c r="F89" t="n">
        <x:v>1</x:v>
      </x:c>
      <x:c r="G89" t="n">
        <x:v>0</x:v>
      </x:c>
      <x:c r="H89" s="29" t="str">
        <x:v>Consistente</x:v>
      </x:c>
    </x:row>
    <x:row r="90">
      <x:c r="A90" t="str">
        <x:v>2024-05</x:v>
      </x:c>
      <x:c r="B90" t="str">
        <x:v>Sucre</x:v>
      </x:c>
      <x:c r="C90" t="str">
        <x:v>E-commerce</x:v>
      </x:c>
      <x:c r="D90" s="28" t="n">
        <x:v>62224.49</x:v>
      </x:c>
      <x:c r="E90" t="n">
        <x:v>4</x:v>
      </x:c>
      <x:c r="F90" t="n">
        <x:v>1</x:v>
      </x:c>
      <x:c r="G90" t="n">
        <x:v>0</x:v>
      </x:c>
      <x:c r="H90" s="29" t="str">
        <x:v>Consistente</x:v>
      </x:c>
    </x:row>
    <x:row r="91">
      <x:c r="A91" t="str">
        <x:v>2024-05</x:v>
      </x:c>
      <x:c r="B91" t="str">
        <x:v>Sucre</x:v>
      </x:c>
      <x:c r="C91" t="str">
        <x:v>Marketplace</x:v>
      </x:c>
      <x:c r="D91" s="28" t="n">
        <x:v>99855.54</x:v>
      </x:c>
      <x:c r="E91" t="n">
        <x:v>4</x:v>
      </x:c>
      <x:c r="F91" t="n">
        <x:v>1</x:v>
      </x:c>
      <x:c r="G91" t="n">
        <x:v>0</x:v>
      </x:c>
      <x:c r="H91" s="29" t="str">
        <x:v>Consistente</x:v>
      </x:c>
    </x:row>
    <x:row r="92">
      <x:c r="A92" t="str">
        <x:v>2024-05</x:v>
      </x:c>
      <x:c r="B92" t="str">
        <x:v>Sucre</x:v>
      </x:c>
      <x:c r="C92" t="str">
        <x:v>Tienda</x:v>
      </x:c>
      <x:c r="D92" s="28" t="n">
        <x:v>170500.35</x:v>
      </x:c>
      <x:c r="E92" t="n">
        <x:v>9</x:v>
      </x:c>
      <x:c r="F92" t="n">
        <x:v>1</x:v>
      </x:c>
      <x:c r="G92" t="n">
        <x:v>1</x:v>
      </x:c>
      <x:c r="H92" s="29" t="str">
        <x:v>Completada desde el grupo</x:v>
      </x:c>
    </x:row>
    <x:row r="93">
      <x:c r="A93" t="str">
        <x:v>2024-05</x:v>
      </x:c>
      <x:c r="B93" t="str">
        <x:v>Sucre</x:v>
      </x:c>
      <x:c r="C93" t="str">
        <x:v>WhatsApp</x:v>
      </x:c>
      <x:c r="D93" s="28" t="n">
        <x:v>89006.5</x:v>
      </x:c>
      <x:c r="E93" t="n">
        <x:v>1</x:v>
      </x:c>
      <x:c r="F93" t="n">
        <x:v>1</x:v>
      </x:c>
      <x:c r="G93" t="n">
        <x:v>0</x:v>
      </x:c>
      <x:c r="H93" s="29" t="str">
        <x:v>Consistente</x:v>
      </x:c>
    </x:row>
    <x:row r="94">
      <x:c r="A94" t="str">
        <x:v>2024-06</x:v>
      </x:c>
      <x:c r="B94" t="str">
        <x:v>Cochabamba</x:v>
      </x:c>
      <x:c r="C94" t="str">
        <x:v>E-commerce</x:v>
      </x:c>
      <x:c r="D94" s="28" t="n">
        <x:v>73494.23</x:v>
      </x:c>
      <x:c r="E94" t="n">
        <x:v>2</x:v>
      </x:c>
      <x:c r="F94" t="n">
        <x:v>1</x:v>
      </x:c>
      <x:c r="G94" t="n">
        <x:v>0</x:v>
      </x:c>
      <x:c r="H94" s="29" t="str">
        <x:v>Consistente</x:v>
      </x:c>
    </x:row>
    <x:row r="95">
      <x:c r="A95" t="str">
        <x:v>2024-06</x:v>
      </x:c>
      <x:c r="B95" t="str">
        <x:v>Cochabamba</x:v>
      </x:c>
      <x:c r="C95" t="str">
        <x:v>Marketplace</x:v>
      </x:c>
      <x:c r="D95" s="28" t="n">
        <x:v>68878.74</x:v>
      </x:c>
      <x:c r="E95" t="n">
        <x:v>1</x:v>
      </x:c>
      <x:c r="F95" t="n">
        <x:v>1</x:v>
      </x:c>
      <x:c r="G95" t="n">
        <x:v>0</x:v>
      </x:c>
      <x:c r="H95" s="29" t="str">
        <x:v>Consistente</x:v>
      </x:c>
    </x:row>
    <x:row r="96">
      <x:c r="A96" t="str">
        <x:v>2024-06</x:v>
      </x:c>
      <x:c r="B96" t="str">
        <x:v>Cochabamba</x:v>
      </x:c>
      <x:c r="C96" t="str">
        <x:v>Tienda</x:v>
      </x:c>
      <x:c r="D96" s="28" t="n">
        <x:v>122298.7</x:v>
      </x:c>
      <x:c r="E96" t="n">
        <x:v>10</x:v>
      </x:c>
      <x:c r="F96" t="n">
        <x:v>1</x:v>
      </x:c>
      <x:c r="G96" t="n">
        <x:v>0</x:v>
      </x:c>
      <x:c r="H96" s="29" t="str">
        <x:v>Consistente</x:v>
      </x:c>
    </x:row>
    <x:row r="97">
      <x:c r="A97" t="str">
        <x:v>2024-06</x:v>
      </x:c>
      <x:c r="B97" t="str">
        <x:v>Cochabamba</x:v>
      </x:c>
      <x:c r="C97" t="str">
        <x:v>WhatsApp</x:v>
      </x:c>
      <x:c r="D97" s="28" t="n">
        <x:v>99814.86</x:v>
      </x:c>
      <x:c r="E97" t="n">
        <x:v>1</x:v>
      </x:c>
      <x:c r="F97" t="n">
        <x:v>1</x:v>
      </x:c>
      <x:c r="G97" t="n">
        <x:v>0</x:v>
      </x:c>
      <x:c r="H97" s="29" t="str">
        <x:v>Consistente</x:v>
      </x:c>
    </x:row>
    <x:row r="98">
      <x:c r="A98" t="str">
        <x:v>2024-06</x:v>
      </x:c>
      <x:c r="B98" t="str">
        <x:v>La Paz</x:v>
      </x:c>
      <x:c r="C98" t="str">
        <x:v>E-commerce</x:v>
      </x:c>
      <x:c r="D98" s="28" t="n">
        <x:v>95790.86</x:v>
      </x:c>
      <x:c r="E98" t="n">
        <x:v>3</x:v>
      </x:c>
      <x:c r="F98" t="n">
        <x:v>1</x:v>
      </x:c>
      <x:c r="G98" t="n">
        <x:v>0</x:v>
      </x:c>
      <x:c r="H98" s="29" t="str">
        <x:v>Consistente</x:v>
      </x:c>
    </x:row>
    <x:row r="99">
      <x:c r="A99" t="str">
        <x:v>2024-06</x:v>
      </x:c>
      <x:c r="B99" t="str">
        <x:v>La Paz</x:v>
      </x:c>
      <x:c r="C99" t="str">
        <x:v>Marketplace</x:v>
      </x:c>
      <x:c r="D99" s="28" t="n">
        <x:v>78680.3</x:v>
      </x:c>
      <x:c r="E99" t="n">
        <x:v>1</x:v>
      </x:c>
      <x:c r="F99" t="n">
        <x:v>1</x:v>
      </x:c>
      <x:c r="G99" t="n">
        <x:v>0</x:v>
      </x:c>
      <x:c r="H99" s="29" t="str">
        <x:v>Consistente</x:v>
      </x:c>
    </x:row>
    <x:row r="100">
      <x:c r="A100" t="str">
        <x:v>2024-06</x:v>
      </x:c>
      <x:c r="B100" t="str">
        <x:v>La Paz</x:v>
      </x:c>
      <x:c r="C100" t="str">
        <x:v>Tienda</x:v>
      </x:c>
      <x:c r="D100" s="28" t="n">
        <x:v>177388.08</x:v>
      </x:c>
      <x:c r="E100" t="n">
        <x:v>8</x:v>
      </x:c>
      <x:c r="F100" t="n">
        <x:v>1</x:v>
      </x:c>
      <x:c r="G100" t="n">
        <x:v>0</x:v>
      </x:c>
      <x:c r="H100" s="29" t="str">
        <x:v>Consistente</x:v>
      </x:c>
    </x:row>
    <x:row r="101">
      <x:c r="A101" t="str">
        <x:v>2024-06</x:v>
      </x:c>
      <x:c r="B101" t="str">
        <x:v>La Paz</x:v>
      </x:c>
      <x:c r="C101" t="str">
        <x:v>WhatsApp</x:v>
      </x:c>
      <x:c r="D101" s="28" t="n">
        <x:v>95078.82</x:v>
      </x:c>
      <x:c r="E101" t="n">
        <x:v>1</x:v>
      </x:c>
      <x:c r="F101" t="n">
        <x:v>1</x:v>
      </x:c>
      <x:c r="G101" t="n">
        <x:v>0</x:v>
      </x:c>
      <x:c r="H101" s="29" t="str">
        <x:v>Consistente</x:v>
      </x:c>
    </x:row>
    <x:row r="102">
      <x:c r="A102" t="str">
        <x:v>2024-06</x:v>
      </x:c>
      <x:c r="B102" t="str">
        <x:v>Potosí</x:v>
      </x:c>
      <x:c r="C102" t="str">
        <x:v>E-commerce</x:v>
      </x:c>
      <x:c r="D102" s="28" t="n">
        <x:v>65639.48</x:v>
      </x:c>
      <x:c r="E102" t="n">
        <x:v>5</x:v>
      </x:c>
      <x:c r="F102" t="n">
        <x:v>1</x:v>
      </x:c>
      <x:c r="G102" t="n">
        <x:v>0</x:v>
      </x:c>
      <x:c r="H102" s="29" t="str">
        <x:v>Consistente</x:v>
      </x:c>
    </x:row>
    <x:row r="103">
      <x:c r="A103" t="str">
        <x:v>2024-06</x:v>
      </x:c>
      <x:c r="B103" t="str">
        <x:v>Potosí</x:v>
      </x:c>
      <x:c r="C103" t="str">
        <x:v>Marketplace</x:v>
      </x:c>
      <x:c r="D103" s="28" t="n">
        <x:v>90864.71</x:v>
      </x:c>
      <x:c r="E103" t="n">
        <x:v>3</x:v>
      </x:c>
      <x:c r="F103" t="n">
        <x:v>1</x:v>
      </x:c>
      <x:c r="G103" t="n">
        <x:v>0</x:v>
      </x:c>
      <x:c r="H103" s="29" t="str">
        <x:v>Consistente</x:v>
      </x:c>
    </x:row>
    <x:row r="104">
      <x:c r="A104" t="str">
        <x:v>2024-06</x:v>
      </x:c>
      <x:c r="B104" t="str">
        <x:v>Potosí</x:v>
      </x:c>
      <x:c r="C104" t="str">
        <x:v>Tienda</x:v>
      </x:c>
      <x:c r="D104" s="28" t="n">
        <x:v>201185.26</x:v>
      </x:c>
      <x:c r="E104" t="n">
        <x:v>11</x:v>
      </x:c>
      <x:c r="F104" t="n">
        <x:v>2</x:v>
      </x:c>
      <x:c r="G104" t="n">
        <x:v>0</x:v>
      </x:c>
      <x:c r="H104" s="29" t="str">
        <x:v>Conflicto resuelto por frecuencia y validación cruzada</x:v>
      </x:c>
    </x:row>
    <x:row r="105">
      <x:c r="A105" t="str">
        <x:v>2024-06</x:v>
      </x:c>
      <x:c r="B105" t="str">
        <x:v>Santa Cruz</x:v>
      </x:c>
      <x:c r="C105" t="str">
        <x:v>E-commerce</x:v>
      </x:c>
      <x:c r="D105" s="28" t="n">
        <x:v>83524.58</x:v>
      </x:c>
      <x:c r="E105" t="n">
        <x:v>3</x:v>
      </x:c>
      <x:c r="F105" t="n">
        <x:v>1</x:v>
      </x:c>
      <x:c r="G105" t="n">
        <x:v>0</x:v>
      </x:c>
      <x:c r="H105" s="29" t="str">
        <x:v>Consistente</x:v>
      </x:c>
    </x:row>
    <x:row r="106">
      <x:c r="A106" t="str">
        <x:v>2024-06</x:v>
      </x:c>
      <x:c r="B106" t="str">
        <x:v>Santa Cruz</x:v>
      </x:c>
      <x:c r="C106" t="str">
        <x:v>Marketplace</x:v>
      </x:c>
      <x:c r="D106" s="28" t="n">
        <x:v>79354.74</x:v>
      </x:c>
      <x:c r="E106" t="n">
        <x:v>5</x:v>
      </x:c>
      <x:c r="F106" t="n">
        <x:v>1</x:v>
      </x:c>
      <x:c r="G106" t="n">
        <x:v>0</x:v>
      </x:c>
      <x:c r="H106" s="29" t="str">
        <x:v>Consistente</x:v>
      </x:c>
    </x:row>
    <x:row r="107">
      <x:c r="A107" t="str">
        <x:v>2024-06</x:v>
      </x:c>
      <x:c r="B107" t="str">
        <x:v>Santa Cruz</x:v>
      </x:c>
      <x:c r="C107" t="str">
        <x:v>Tienda</x:v>
      </x:c>
      <x:c r="D107" s="28" t="n">
        <x:v>148321.88</x:v>
      </x:c>
      <x:c r="E107" t="n">
        <x:v>8</x:v>
      </x:c>
      <x:c r="F107" t="n">
        <x:v>1</x:v>
      </x:c>
      <x:c r="G107" t="n">
        <x:v>0</x:v>
      </x:c>
      <x:c r="H107" s="29" t="str">
        <x:v>Consistente</x:v>
      </x:c>
    </x:row>
    <x:row r="108">
      <x:c r="A108" t="str">
        <x:v>2024-06</x:v>
      </x:c>
      <x:c r="B108" t="str">
        <x:v>Santa Cruz</x:v>
      </x:c>
      <x:c r="C108" t="str">
        <x:v>WhatsApp</x:v>
      </x:c>
      <x:c r="D108" s="28" t="n">
        <x:v>62956.62</x:v>
      </x:c>
      <x:c r="E108" t="n">
        <x:v>3</x:v>
      </x:c>
      <x:c r="F108" t="n">
        <x:v>1</x:v>
      </x:c>
      <x:c r="G108" t="n">
        <x:v>0</x:v>
      </x:c>
      <x:c r="H108" s="29" t="str">
        <x:v>Consistente</x:v>
      </x:c>
    </x:row>
    <x:row r="109">
      <x:c r="A109" t="str">
        <x:v>2024-06</x:v>
      </x:c>
      <x:c r="B109" t="str">
        <x:v>Sucre</x:v>
      </x:c>
      <x:c r="C109" t="str">
        <x:v>E-commerce</x:v>
      </x:c>
      <x:c r="D109" s="28" t="n">
        <x:v>66195.03</x:v>
      </x:c>
      <x:c r="E109" t="n">
        <x:v>5</x:v>
      </x:c>
      <x:c r="F109" t="n">
        <x:v>1</x:v>
      </x:c>
      <x:c r="G109" t="n">
        <x:v>0</x:v>
      </x:c>
      <x:c r="H109" s="29" t="str">
        <x:v>Consistente</x:v>
      </x:c>
    </x:row>
    <x:row r="110">
      <x:c r="A110" t="str">
        <x:v>2024-06</x:v>
      </x:c>
      <x:c r="B110" t="str">
        <x:v>Sucre</x:v>
      </x:c>
      <x:c r="C110" t="str">
        <x:v>Marketplace</x:v>
      </x:c>
      <x:c r="D110" s="28" t="n">
        <x:v>97792.59</x:v>
      </x:c>
      <x:c r="E110" t="n">
        <x:v>1</x:v>
      </x:c>
      <x:c r="F110" t="n">
        <x:v>1</x:v>
      </x:c>
      <x:c r="G110" t="n">
        <x:v>0</x:v>
      </x:c>
      <x:c r="H110" s="29" t="str">
        <x:v>Consistente</x:v>
      </x:c>
    </x:row>
    <x:row r="111">
      <x:c r="A111" t="str">
        <x:v>2024-06</x:v>
      </x:c>
      <x:c r="B111" t="str">
        <x:v>Sucre</x:v>
      </x:c>
      <x:c r="C111" t="str">
        <x:v>Tienda</x:v>
      </x:c>
      <x:c r="D111" s="28" t="n">
        <x:v>165843.91</x:v>
      </x:c>
      <x:c r="E111" t="n">
        <x:v>7</x:v>
      </x:c>
      <x:c r="F111" t="n">
        <x:v>1</x:v>
      </x:c>
      <x:c r="G111" t="n">
        <x:v>0</x:v>
      </x:c>
      <x:c r="H111" s="29" t="str">
        <x:v>Consistente</x:v>
      </x:c>
    </x:row>
    <x:row r="112">
      <x:c r="A112" t="str">
        <x:v>2024-06</x:v>
      </x:c>
      <x:c r="B112" t="str">
        <x:v>Sucre</x:v>
      </x:c>
      <x:c r="C112" t="str">
        <x:v>WhatsApp</x:v>
      </x:c>
      <x:c r="D112" s="28" t="n">
        <x:v>82837.58</x:v>
      </x:c>
      <x:c r="E112" t="n">
        <x:v>1</x:v>
      </x:c>
      <x:c r="F112" t="n">
        <x:v>1</x:v>
      </x:c>
      <x:c r="G112" t="n">
        <x:v>0</x:v>
      </x:c>
      <x:c r="H112" s="29" t="str">
        <x:v>Consistente</x:v>
      </x:c>
    </x:row>
    <x:row r="113">
      <x:c r="A113" t="str">
        <x:v>2024-07</x:v>
      </x:c>
      <x:c r="B113" t="str">
        <x:v>Cochabamba</x:v>
      </x:c>
      <x:c r="C113" t="str">
        <x:v>E-commerce</x:v>
      </x:c>
      <x:c r="D113" s="28" t="n">
        <x:v>78007.93</x:v>
      </x:c>
      <x:c r="E113" t="n">
        <x:v>3</x:v>
      </x:c>
      <x:c r="F113" t="n">
        <x:v>1</x:v>
      </x:c>
      <x:c r="G113" t="n">
        <x:v>0</x:v>
      </x:c>
      <x:c r="H113" s="29" t="str">
        <x:v>Consistente</x:v>
      </x:c>
    </x:row>
    <x:row r="114">
      <x:c r="A114" t="str">
        <x:v>2024-07</x:v>
      </x:c>
      <x:c r="B114" t="str">
        <x:v>Cochabamba</x:v>
      </x:c>
      <x:c r="C114" t="str">
        <x:v>Marketplace</x:v>
      </x:c>
      <x:c r="D114" s="28" t="n">
        <x:v>101244.43</x:v>
      </x:c>
      <x:c r="E114" t="n">
        <x:v>3</x:v>
      </x:c>
      <x:c r="F114" t="n">
        <x:v>1</x:v>
      </x:c>
      <x:c r="G114" t="n">
        <x:v>0</x:v>
      </x:c>
      <x:c r="H114" s="29" t="str">
        <x:v>Consistente</x:v>
      </x:c>
    </x:row>
    <x:row r="115">
      <x:c r="A115" t="str">
        <x:v>2024-07</x:v>
      </x:c>
      <x:c r="B115" t="str">
        <x:v>Cochabamba</x:v>
      </x:c>
      <x:c r="C115" t="str">
        <x:v>Tienda</x:v>
      </x:c>
      <x:c r="D115" s="28" t="n">
        <x:v>194425.36</x:v>
      </x:c>
      <x:c r="E115" t="n">
        <x:v>6</x:v>
      </x:c>
      <x:c r="F115" t="n">
        <x:v>1</x:v>
      </x:c>
      <x:c r="G115" t="n">
        <x:v>0</x:v>
      </x:c>
      <x:c r="H115" s="29" t="str">
        <x:v>Consistente</x:v>
      </x:c>
    </x:row>
    <x:row r="116">
      <x:c r="A116" t="str">
        <x:v>2024-07</x:v>
      </x:c>
      <x:c r="B116" t="str">
        <x:v>Cochabamba</x:v>
      </x:c>
      <x:c r="C116" t="str">
        <x:v>WhatsApp</x:v>
      </x:c>
      <x:c r="D116" s="28" t="n">
        <x:v>91655.13</x:v>
      </x:c>
      <x:c r="E116" t="n">
        <x:v>2</x:v>
      </x:c>
      <x:c r="F116" t="n">
        <x:v>1</x:v>
      </x:c>
      <x:c r="G116" t="n">
        <x:v>0</x:v>
      </x:c>
      <x:c r="H116" s="29" t="str">
        <x:v>Consistente</x:v>
      </x:c>
    </x:row>
    <x:row r="117">
      <x:c r="A117" t="str">
        <x:v>2024-07</x:v>
      </x:c>
      <x:c r="B117" t="str">
        <x:v>La Paz</x:v>
      </x:c>
      <x:c r="C117" t="str">
        <x:v>E-commerce</x:v>
      </x:c>
      <x:c r="D117" s="28" t="n">
        <x:v>79499.25</x:v>
      </x:c>
      <x:c r="E117" t="n">
        <x:v>2</x:v>
      </x:c>
      <x:c r="F117" t="n">
        <x:v>1</x:v>
      </x:c>
      <x:c r="G117" t="n">
        <x:v>0</x:v>
      </x:c>
      <x:c r="H117" s="29" t="str">
        <x:v>Consistente</x:v>
      </x:c>
    </x:row>
    <x:row r="118">
      <x:c r="A118" t="str">
        <x:v>2024-07</x:v>
      </x:c>
      <x:c r="B118" t="str">
        <x:v>La Paz</x:v>
      </x:c>
      <x:c r="C118" t="str">
        <x:v>Tienda</x:v>
      </x:c>
      <x:c r="D118" s="28" t="n">
        <x:v>181671.78</x:v>
      </x:c>
      <x:c r="E118" t="n">
        <x:v>10</x:v>
      </x:c>
      <x:c r="F118" t="n">
        <x:v>1</x:v>
      </x:c>
      <x:c r="G118" t="n">
        <x:v>0</x:v>
      </x:c>
      <x:c r="H118" s="29" t="str">
        <x:v>Consistente</x:v>
      </x:c>
    </x:row>
    <x:row r="119">
      <x:c r="A119" t="str">
        <x:v>2024-07</x:v>
      </x:c>
      <x:c r="B119" t="str">
        <x:v>Potosí</x:v>
      </x:c>
      <x:c r="C119" t="str">
        <x:v>E-commerce</x:v>
      </x:c>
      <x:c r="D119" s="28" t="n">
        <x:v>73184.18</x:v>
      </x:c>
      <x:c r="E119" t="n">
        <x:v>5</x:v>
      </x:c>
      <x:c r="F119" t="n">
        <x:v>1</x:v>
      </x:c>
      <x:c r="G119" t="n">
        <x:v>1</x:v>
      </x:c>
      <x:c r="H119" s="29" t="str">
        <x:v>Completada desde el grupo</x:v>
      </x:c>
    </x:row>
    <x:row r="120">
      <x:c r="A120" t="str">
        <x:v>2024-07</x:v>
      </x:c>
      <x:c r="B120" t="str">
        <x:v>Potosí</x:v>
      </x:c>
      <x:c r="C120" t="str">
        <x:v>Marketplace</x:v>
      </x:c>
      <x:c r="D120" s="28" t="n">
        <x:v>76940.02</x:v>
      </x:c>
      <x:c r="E120" t="n">
        <x:v>1</x:v>
      </x:c>
      <x:c r="F120" t="n">
        <x:v>1</x:v>
      </x:c>
      <x:c r="G120" t="n">
        <x:v>0</x:v>
      </x:c>
      <x:c r="H120" s="29" t="str">
        <x:v>Consistente</x:v>
      </x:c>
    </x:row>
    <x:row r="121">
      <x:c r="A121" t="str">
        <x:v>2024-07</x:v>
      </x:c>
      <x:c r="B121" t="str">
        <x:v>Potosí</x:v>
      </x:c>
      <x:c r="C121" t="str">
        <x:v>Tienda</x:v>
      </x:c>
      <x:c r="D121" s="28" t="n">
        <x:v>178635.19</x:v>
      </x:c>
      <x:c r="E121" t="n">
        <x:v>11</x:v>
      </x:c>
      <x:c r="F121" t="n">
        <x:v>1</x:v>
      </x:c>
      <x:c r="G121" t="n">
        <x:v>0</x:v>
      </x:c>
      <x:c r="H121" s="29" t="str">
        <x:v>Consistente</x:v>
      </x:c>
    </x:row>
    <x:row r="122">
      <x:c r="A122" t="str">
        <x:v>2024-07</x:v>
      </x:c>
      <x:c r="B122" t="str">
        <x:v>Potosí</x:v>
      </x:c>
      <x:c r="C122" t="str">
        <x:v>WhatsApp</x:v>
      </x:c>
      <x:c r="D122" s="28" t="n">
        <x:v>99659.86</x:v>
      </x:c>
      <x:c r="E122" t="n">
        <x:v>2</x:v>
      </x:c>
      <x:c r="F122" t="n">
        <x:v>1</x:v>
      </x:c>
      <x:c r="G122" t="n">
        <x:v>0</x:v>
      </x:c>
      <x:c r="H122" s="29" t="str">
        <x:v>Consistente</x:v>
      </x:c>
    </x:row>
    <x:row r="123">
      <x:c r="A123" t="str">
        <x:v>2024-07</x:v>
      </x:c>
      <x:c r="B123" t="str">
        <x:v>Santa Cruz</x:v>
      </x:c>
      <x:c r="C123" t="str">
        <x:v>E-commerce</x:v>
      </x:c>
      <x:c r="D123" s="28" t="n">
        <x:v>84983.37</x:v>
      </x:c>
      <x:c r="E123" t="n">
        <x:v>5</x:v>
      </x:c>
      <x:c r="F123" t="n">
        <x:v>1</x:v>
      </x:c>
      <x:c r="G123" t="n">
        <x:v>0</x:v>
      </x:c>
      <x:c r="H123" s="29" t="str">
        <x:v>Consistente</x:v>
      </x:c>
    </x:row>
    <x:row r="124">
      <x:c r="A124" t="str">
        <x:v>2024-07</x:v>
      </x:c>
      <x:c r="B124" t="str">
        <x:v>Santa Cruz</x:v>
      </x:c>
      <x:c r="C124" t="str">
        <x:v>Tienda</x:v>
      </x:c>
      <x:c r="D124" s="28" t="n">
        <x:v>136150.72</x:v>
      </x:c>
      <x:c r="E124" t="n">
        <x:v>10</x:v>
      </x:c>
      <x:c r="F124" t="n">
        <x:v>1</x:v>
      </x:c>
      <x:c r="G124" t="n">
        <x:v>0</x:v>
      </x:c>
      <x:c r="H124" s="29" t="str">
        <x:v>Consistente</x:v>
      </x:c>
    </x:row>
    <x:row r="125">
      <x:c r="A125" t="str">
        <x:v>2024-07</x:v>
      </x:c>
      <x:c r="B125" t="str">
        <x:v>Santa Cruz</x:v>
      </x:c>
      <x:c r="C125" t="str">
        <x:v>WhatsApp</x:v>
      </x:c>
      <x:c r="D125" s="28" t="n">
        <x:v>94233.35</x:v>
      </x:c>
      <x:c r="E125" t="n">
        <x:v>2</x:v>
      </x:c>
      <x:c r="F125" t="n">
        <x:v>1</x:v>
      </x:c>
      <x:c r="G125" t="n">
        <x:v>0</x:v>
      </x:c>
      <x:c r="H125" s="29" t="str">
        <x:v>Consistente</x:v>
      </x:c>
    </x:row>
    <x:row r="126">
      <x:c r="A126" t="str">
        <x:v>2024-07</x:v>
      </x:c>
      <x:c r="B126" t="str">
        <x:v>Sucre</x:v>
      </x:c>
      <x:c r="C126" t="str">
        <x:v>Marketplace</x:v>
      </x:c>
      <x:c r="D126" s="28" t="n">
        <x:v>92691.2</x:v>
      </x:c>
      <x:c r="E126" t="n">
        <x:v>1</x:v>
      </x:c>
      <x:c r="F126" t="n">
        <x:v>1</x:v>
      </x:c>
      <x:c r="G126" t="n">
        <x:v>0</x:v>
      </x:c>
      <x:c r="H126" s="29" t="str">
        <x:v>Consistente</x:v>
      </x:c>
    </x:row>
    <x:row r="127">
      <x:c r="A127" t="str">
        <x:v>2024-07</x:v>
      </x:c>
      <x:c r="B127" t="str">
        <x:v>Sucre</x:v>
      </x:c>
      <x:c r="C127" t="str">
        <x:v>Tienda</x:v>
      </x:c>
      <x:c r="D127" s="28" t="n">
        <x:v>121762.23</x:v>
      </x:c>
      <x:c r="E127" t="n">
        <x:v>6</x:v>
      </x:c>
      <x:c r="F127" t="n">
        <x:v>1</x:v>
      </x:c>
      <x:c r="G127" t="n">
        <x:v>0</x:v>
      </x:c>
      <x:c r="H127" s="29" t="str">
        <x:v>Consistente</x:v>
      </x:c>
    </x:row>
    <x:row r="128">
      <x:c r="A128" t="str">
        <x:v>2024-07</x:v>
      </x:c>
      <x:c r="B128" t="str">
        <x:v>Sucre</x:v>
      </x:c>
      <x:c r="C128" t="str">
        <x:v>WhatsApp</x:v>
      </x:c>
      <x:c r="D128" s="28" t="n">
        <x:v>93833.32</x:v>
      </x:c>
      <x:c r="E128" t="n">
        <x:v>2</x:v>
      </x:c>
      <x:c r="F128" t="n">
        <x:v>1</x:v>
      </x:c>
      <x:c r="G128" t="n">
        <x:v>0</x:v>
      </x:c>
      <x:c r="H128" s="29" t="str">
        <x:v>Consistente</x:v>
      </x:c>
    </x:row>
    <x:row r="129">
      <x:c r="A129" t="str">
        <x:v>2024-08</x:v>
      </x:c>
      <x:c r="B129" t="str">
        <x:v>Cochabamba</x:v>
      </x:c>
      <x:c r="C129" t="str">
        <x:v>E-commerce</x:v>
      </x:c>
      <x:c r="D129" s="28" t="n">
        <x:v>81898.13</x:v>
      </x:c>
      <x:c r="E129" t="n">
        <x:v>6</x:v>
      </x:c>
      <x:c r="F129" t="n">
        <x:v>1</x:v>
      </x:c>
      <x:c r="G129" t="n">
        <x:v>0</x:v>
      </x:c>
      <x:c r="H129" s="29" t="str">
        <x:v>Consistente</x:v>
      </x:c>
    </x:row>
    <x:row r="130">
      <x:c r="A130" t="str">
        <x:v>2024-08</x:v>
      </x:c>
      <x:c r="B130" t="str">
        <x:v>Cochabamba</x:v>
      </x:c>
      <x:c r="C130" t="str">
        <x:v>Marketplace</x:v>
      </x:c>
      <x:c r="D130" s="28" t="n">
        <x:v>81043.22</x:v>
      </x:c>
      <x:c r="E130" t="n">
        <x:v>2</x:v>
      </x:c>
      <x:c r="F130" t="n">
        <x:v>1</x:v>
      </x:c>
      <x:c r="G130" t="n">
        <x:v>0</x:v>
      </x:c>
      <x:c r="H130" s="29" t="str">
        <x:v>Consistente</x:v>
      </x:c>
    </x:row>
    <x:row r="131">
      <x:c r="A131" t="str">
        <x:v>2024-08</x:v>
      </x:c>
      <x:c r="B131" t="str">
        <x:v>Cochabamba</x:v>
      </x:c>
      <x:c r="C131" t="str">
        <x:v>Tienda</x:v>
      </x:c>
      <x:c r="D131" s="28" t="n">
        <x:v>145056.25</x:v>
      </x:c>
      <x:c r="E131" t="n">
        <x:v>12</x:v>
      </x:c>
      <x:c r="F131" t="n">
        <x:v>1</x:v>
      </x:c>
      <x:c r="G131" t="n">
        <x:v>0</x:v>
      </x:c>
      <x:c r="H131" s="29" t="str">
        <x:v>Consistente</x:v>
      </x:c>
    </x:row>
    <x:row r="132">
      <x:c r="A132" t="str">
        <x:v>2024-08</x:v>
      </x:c>
      <x:c r="B132" t="str">
        <x:v>Cochabamba</x:v>
      </x:c>
      <x:c r="C132" t="str">
        <x:v>WhatsApp</x:v>
      </x:c>
      <x:c r="D132" s="28" t="n">
        <x:v>93813.1</x:v>
      </x:c>
      <x:c r="E132" t="n">
        <x:v>2</x:v>
      </x:c>
      <x:c r="F132" t="n">
        <x:v>1</x:v>
      </x:c>
      <x:c r="G132" t="n">
        <x:v>0</x:v>
      </x:c>
      <x:c r="H132" s="29" t="str">
        <x:v>Consistente</x:v>
      </x:c>
    </x:row>
    <x:row r="133">
      <x:c r="A133" t="str">
        <x:v>2024-08</x:v>
      </x:c>
      <x:c r="B133" t="str">
        <x:v>La Paz</x:v>
      </x:c>
      <x:c r="C133" t="str">
        <x:v>E-commerce</x:v>
      </x:c>
      <x:c r="D133" s="28" t="n">
        <x:v>93083.46</x:v>
      </x:c>
      <x:c r="E133" t="n">
        <x:v>4</x:v>
      </x:c>
      <x:c r="F133" t="n">
        <x:v>1</x:v>
      </x:c>
      <x:c r="G133" t="n">
        <x:v>0</x:v>
      </x:c>
      <x:c r="H133" s="29" t="str">
        <x:v>Consistente</x:v>
      </x:c>
    </x:row>
    <x:row r="134">
      <x:c r="A134" t="str">
        <x:v>2024-08</x:v>
      </x:c>
      <x:c r="B134" t="str">
        <x:v>La Paz</x:v>
      </x:c>
      <x:c r="C134" t="str">
        <x:v>Marketplace</x:v>
      </x:c>
      <x:c r="D134" s="28" t="n">
        <x:v>67394.5</x:v>
      </x:c>
      <x:c r="E134" t="n">
        <x:v>2</x:v>
      </x:c>
      <x:c r="F134" t="n">
        <x:v>1</x:v>
      </x:c>
      <x:c r="G134" t="n">
        <x:v>0</x:v>
      </x:c>
      <x:c r="H134" s="29" t="str">
        <x:v>Consistente</x:v>
      </x:c>
    </x:row>
    <x:row r="135">
      <x:c r="A135" t="str">
        <x:v>2024-08</x:v>
      </x:c>
      <x:c r="B135" t="str">
        <x:v>La Paz</x:v>
      </x:c>
      <x:c r="C135" t="str">
        <x:v>Tienda</x:v>
      </x:c>
      <x:c r="D135" s="28" t="n">
        <x:v>150623.88</x:v>
      </x:c>
      <x:c r="E135" t="n">
        <x:v>12</x:v>
      </x:c>
      <x:c r="F135" t="n">
        <x:v>1</x:v>
      </x:c>
      <x:c r="G135" t="n">
        <x:v>0</x:v>
      </x:c>
      <x:c r="H135" s="29" t="str">
        <x:v>Consistente</x:v>
      </x:c>
    </x:row>
    <x:row r="136">
      <x:c r="A136" t="str">
        <x:v>2024-08</x:v>
      </x:c>
      <x:c r="B136" t="str">
        <x:v>La Paz</x:v>
      </x:c>
      <x:c r="C136" t="str">
        <x:v>WhatsApp</x:v>
      </x:c>
      <x:c r="D136" s="28" t="n">
        <x:v>93616.84</x:v>
      </x:c>
      <x:c r="E136" t="n">
        <x:v>1</x:v>
      </x:c>
      <x:c r="F136" t="n">
        <x:v>1</x:v>
      </x:c>
      <x:c r="G136" t="n">
        <x:v>0</x:v>
      </x:c>
      <x:c r="H136" s="29" t="str">
        <x:v>Consistente</x:v>
      </x:c>
    </x:row>
    <x:row r="137">
      <x:c r="A137" t="str">
        <x:v>2024-08</x:v>
      </x:c>
      <x:c r="B137" t="str">
        <x:v>Potosí</x:v>
      </x:c>
      <x:c r="C137" t="str">
        <x:v>E-commerce</x:v>
      </x:c>
      <x:c r="D137" s="28" t="n">
        <x:v>72389.94</x:v>
      </x:c>
      <x:c r="E137" t="n">
        <x:v>4</x:v>
      </x:c>
      <x:c r="F137" t="n">
        <x:v>1</x:v>
      </x:c>
      <x:c r="G137" t="n">
        <x:v>0</x:v>
      </x:c>
      <x:c r="H137" s="29" t="str">
        <x:v>Consistente</x:v>
      </x:c>
    </x:row>
    <x:row r="138">
      <x:c r="A138" t="str">
        <x:v>2024-08</x:v>
      </x:c>
      <x:c r="B138" t="str">
        <x:v>Potosí</x:v>
      </x:c>
      <x:c r="C138" t="str">
        <x:v>Marketplace</x:v>
      </x:c>
      <x:c r="D138" s="28" t="n">
        <x:v>92789.99</x:v>
      </x:c>
      <x:c r="E138" t="n">
        <x:v>4</x:v>
      </x:c>
      <x:c r="F138" t="n">
        <x:v>1</x:v>
      </x:c>
      <x:c r="G138" t="n">
        <x:v>0</x:v>
      </x:c>
      <x:c r="H138" s="29" t="str">
        <x:v>Consistente</x:v>
      </x:c>
    </x:row>
    <x:row r="139">
      <x:c r="A139" t="str">
        <x:v>2024-08</x:v>
      </x:c>
      <x:c r="B139" t="str">
        <x:v>Potosí</x:v>
      </x:c>
      <x:c r="C139" t="str">
        <x:v>Tienda</x:v>
      </x:c>
      <x:c r="D139" s="28" t="n">
        <x:v>154900.65</x:v>
      </x:c>
      <x:c r="E139" t="n">
        <x:v>6</x:v>
      </x:c>
      <x:c r="F139" t="n">
        <x:v>1</x:v>
      </x:c>
      <x:c r="G139" t="n">
        <x:v>0</x:v>
      </x:c>
      <x:c r="H139" s="29" t="str">
        <x:v>Consistente</x:v>
      </x:c>
    </x:row>
    <x:row r="140">
      <x:c r="A140" t="str">
        <x:v>2024-08</x:v>
      </x:c>
      <x:c r="B140" t="str">
        <x:v>Potosí</x:v>
      </x:c>
      <x:c r="C140" t="str">
        <x:v>WhatsApp</x:v>
      </x:c>
      <x:c r="D140" s="28" t="n">
        <x:v>90997.96</x:v>
      </x:c>
      <x:c r="E140" t="n">
        <x:v>2</x:v>
      </x:c>
      <x:c r="F140" t="n">
        <x:v>1</x:v>
      </x:c>
      <x:c r="G140" t="n">
        <x:v>0</x:v>
      </x:c>
      <x:c r="H140" s="29" t="str">
        <x:v>Consistente</x:v>
      </x:c>
    </x:row>
    <x:row r="141">
      <x:c r="A141" t="str">
        <x:v>2024-08</x:v>
      </x:c>
      <x:c r="B141" t="str">
        <x:v>Santa Cruz</x:v>
      </x:c>
      <x:c r="C141" t="str">
        <x:v>E-commerce</x:v>
      </x:c>
      <x:c r="D141" s="28" t="n">
        <x:v>69592.87</x:v>
      </x:c>
      <x:c r="E141" t="n">
        <x:v>2</x:v>
      </x:c>
      <x:c r="F141" t="n">
        <x:v>1</x:v>
      </x:c>
      <x:c r="G141" t="n">
        <x:v>0</x:v>
      </x:c>
      <x:c r="H141" s="29" t="str">
        <x:v>Consistente</x:v>
      </x:c>
    </x:row>
    <x:row r="142">
      <x:c r="A142" t="str">
        <x:v>2024-08</x:v>
      </x:c>
      <x:c r="B142" t="str">
        <x:v>Santa Cruz</x:v>
      </x:c>
      <x:c r="C142" t="str">
        <x:v>Marketplace</x:v>
      </x:c>
      <x:c r="D142" s="28" t="n">
        <x:v>80584.52</x:v>
      </x:c>
      <x:c r="E142" t="n">
        <x:v>5</x:v>
      </x:c>
      <x:c r="F142" t="n">
        <x:v>1</x:v>
      </x:c>
      <x:c r="G142" t="n">
        <x:v>1</x:v>
      </x:c>
      <x:c r="H142" s="29" t="str">
        <x:v>Completada desde el grupo</x:v>
      </x:c>
    </x:row>
    <x:row r="143">
      <x:c r="A143" t="str">
        <x:v>2024-08</x:v>
      </x:c>
      <x:c r="B143" t="str">
        <x:v>Santa Cruz</x:v>
      </x:c>
      <x:c r="C143" t="str">
        <x:v>Tienda</x:v>
      </x:c>
      <x:c r="D143" s="28" t="n">
        <x:v>157719</x:v>
      </x:c>
      <x:c r="E143" t="n">
        <x:v>8</x:v>
      </x:c>
      <x:c r="F143" t="n">
        <x:v>1</x:v>
      </x:c>
      <x:c r="G143" t="n">
        <x:v>0</x:v>
      </x:c>
      <x:c r="H143" s="29" t="str">
        <x:v>Consistente</x:v>
      </x:c>
    </x:row>
    <x:row r="144">
      <x:c r="A144" t="str">
        <x:v>2024-08</x:v>
      </x:c>
      <x:c r="B144" t="str">
        <x:v>Santa Cruz</x:v>
      </x:c>
      <x:c r="C144" t="str">
        <x:v>WhatsApp</x:v>
      </x:c>
      <x:c r="D144" s="28" t="n">
        <x:v>95707.04</x:v>
      </x:c>
      <x:c r="E144" t="n">
        <x:v>3</x:v>
      </x:c>
      <x:c r="F144" t="n">
        <x:v>1</x:v>
      </x:c>
      <x:c r="G144" t="n">
        <x:v>1</x:v>
      </x:c>
      <x:c r="H144" s="29" t="str">
        <x:v>Completada desde el grupo</x:v>
      </x:c>
    </x:row>
    <x:row r="145">
      <x:c r="A145" t="str">
        <x:v>2024-08</x:v>
      </x:c>
      <x:c r="B145" t="str">
        <x:v>Sucre</x:v>
      </x:c>
      <x:c r="C145" t="str">
        <x:v>E-commerce</x:v>
      </x:c>
      <x:c r="D145" s="28" t="n">
        <x:v>87406.35</x:v>
      </x:c>
      <x:c r="E145" t="n">
        <x:v>3</x:v>
      </x:c>
      <x:c r="F145" t="n">
        <x:v>1</x:v>
      </x:c>
      <x:c r="G145" t="n">
        <x:v>0</x:v>
      </x:c>
      <x:c r="H145" s="29" t="str">
        <x:v>Consistente</x:v>
      </x:c>
    </x:row>
    <x:row r="146">
      <x:c r="A146" t="str">
        <x:v>2024-08</x:v>
      </x:c>
      <x:c r="B146" t="str">
        <x:v>Sucre</x:v>
      </x:c>
      <x:c r="C146" t="str">
        <x:v>Marketplace</x:v>
      </x:c>
      <x:c r="D146" s="28" t="n">
        <x:v>85798.75</x:v>
      </x:c>
      <x:c r="E146" t="n">
        <x:v>4</x:v>
      </x:c>
      <x:c r="F146" t="n">
        <x:v>1</x:v>
      </x:c>
      <x:c r="G146" t="n">
        <x:v>0</x:v>
      </x:c>
      <x:c r="H146" s="29" t="str">
        <x:v>Consistente</x:v>
      </x:c>
    </x:row>
    <x:row r="147">
      <x:c r="A147" t="str">
        <x:v>2024-08</x:v>
      </x:c>
      <x:c r="B147" t="str">
        <x:v>Sucre</x:v>
      </x:c>
      <x:c r="C147" t="str">
        <x:v>Tienda</x:v>
      </x:c>
      <x:c r="D147" s="28" t="n">
        <x:v>171916.69</x:v>
      </x:c>
      <x:c r="E147" t="n">
        <x:v>14</x:v>
      </x:c>
      <x:c r="F147" t="n">
        <x:v>1</x:v>
      </x:c>
      <x:c r="G147" t="n">
        <x:v>0</x:v>
      </x:c>
      <x:c r="H147" s="29" t="str">
        <x:v>Consistente</x:v>
      </x:c>
    </x:row>
    <x:row r="148">
      <x:c r="A148" t="str">
        <x:v>2024-08</x:v>
      </x:c>
      <x:c r="B148" t="str">
        <x:v>Sucre</x:v>
      </x:c>
      <x:c r="C148" t="str">
        <x:v>WhatsApp</x:v>
      </x:c>
      <x:c r="D148" s="28" t="n">
        <x:v>90417.05</x:v>
      </x:c>
      <x:c r="E148" t="n">
        <x:v>2</x:v>
      </x:c>
      <x:c r="F148" t="n">
        <x:v>1</x:v>
      </x:c>
      <x:c r="G148" t="n">
        <x:v>0</x:v>
      </x:c>
      <x:c r="H148" s="29" t="str">
        <x:v>Consistente</x:v>
      </x:c>
    </x:row>
    <x:row r="149">
      <x:c r="A149" t="str">
        <x:v>2024-09</x:v>
      </x:c>
      <x:c r="B149" t="str">
        <x:v>Cochabamba</x:v>
      </x:c>
      <x:c r="C149" t="str">
        <x:v>E-commerce</x:v>
      </x:c>
      <x:c r="D149" s="28" t="n">
        <x:v>70296.02</x:v>
      </x:c>
      <x:c r="E149" t="n">
        <x:v>5</x:v>
      </x:c>
      <x:c r="F149" t="n">
        <x:v>1</x:v>
      </x:c>
      <x:c r="G149" t="n">
        <x:v>0</x:v>
      </x:c>
      <x:c r="H149" s="29" t="str">
        <x:v>Consistente</x:v>
      </x:c>
    </x:row>
    <x:row r="150">
      <x:c r="A150" t="str">
        <x:v>2024-09</x:v>
      </x:c>
      <x:c r="B150" t="str">
        <x:v>Cochabamba</x:v>
      </x:c>
      <x:c r="C150" t="str">
        <x:v>Marketplace</x:v>
      </x:c>
      <x:c r="D150" s="28" t="n">
        <x:v>84834.35</x:v>
      </x:c>
      <x:c r="E150" t="n">
        <x:v>2</x:v>
      </x:c>
      <x:c r="F150" t="n">
        <x:v>1</x:v>
      </x:c>
      <x:c r="G150" t="n">
        <x:v>0</x:v>
      </x:c>
      <x:c r="H150" s="29" t="str">
        <x:v>Consistente</x:v>
      </x:c>
    </x:row>
    <x:row r="151">
      <x:c r="A151" t="str">
        <x:v>2024-09</x:v>
      </x:c>
      <x:c r="B151" t="str">
        <x:v>Cochabamba</x:v>
      </x:c>
      <x:c r="C151" t="str">
        <x:v>Tienda</x:v>
      </x:c>
      <x:c r="D151" s="28" t="n">
        <x:v>148910.81</x:v>
      </x:c>
      <x:c r="E151" t="n">
        <x:v>7</x:v>
      </x:c>
      <x:c r="F151" t="n">
        <x:v>1</x:v>
      </x:c>
      <x:c r="G151" t="n">
        <x:v>0</x:v>
      </x:c>
      <x:c r="H151" s="29" t="str">
        <x:v>Consistente</x:v>
      </x:c>
    </x:row>
    <x:row r="152">
      <x:c r="A152" t="str">
        <x:v>2024-09</x:v>
      </x:c>
      <x:c r="B152" t="str">
        <x:v>Cochabamba</x:v>
      </x:c>
      <x:c r="C152" t="str">
        <x:v>WhatsApp</x:v>
      </x:c>
      <x:c r="D152" s="28" t="n">
        <x:v>68949.92</x:v>
      </x:c>
      <x:c r="E152" t="n">
        <x:v>2</x:v>
      </x:c>
      <x:c r="F152" t="n">
        <x:v>2</x:v>
      </x:c>
      <x:c r="G152" t="n">
        <x:v>0</x:v>
      </x:c>
      <x:c r="H152" s="29" t="str">
        <x:v>Conflicto resuelto por frecuencia y validación cruzada</x:v>
      </x:c>
    </x:row>
    <x:row r="153">
      <x:c r="A153" t="str">
        <x:v>2024-09</x:v>
      </x:c>
      <x:c r="B153" t="str">
        <x:v>La Paz</x:v>
      </x:c>
      <x:c r="C153" t="str">
        <x:v>E-commerce</x:v>
      </x:c>
      <x:c r="D153" s="28" t="n">
        <x:v>75955.3</x:v>
      </x:c>
      <x:c r="E153" t="n">
        <x:v>3</x:v>
      </x:c>
      <x:c r="F153" t="n">
        <x:v>1</x:v>
      </x:c>
      <x:c r="G153" t="n">
        <x:v>0</x:v>
      </x:c>
      <x:c r="H153" s="29" t="str">
        <x:v>Consistente</x:v>
      </x:c>
    </x:row>
    <x:row r="154">
      <x:c r="A154" t="str">
        <x:v>2024-09</x:v>
      </x:c>
      <x:c r="B154" t="str">
        <x:v>La Paz</x:v>
      </x:c>
      <x:c r="C154" t="str">
        <x:v>Marketplace</x:v>
      </x:c>
      <x:c r="D154" s="28" t="n">
        <x:v>91454.1</x:v>
      </x:c>
      <x:c r="E154" t="n">
        <x:v>1</x:v>
      </x:c>
      <x:c r="F154" t="n">
        <x:v>1</x:v>
      </x:c>
      <x:c r="G154" t="n">
        <x:v>0</x:v>
      </x:c>
      <x:c r="H154" s="29" t="str">
        <x:v>Consistente</x:v>
      </x:c>
    </x:row>
    <x:row r="155">
      <x:c r="A155" t="str">
        <x:v>2024-09</x:v>
      </x:c>
      <x:c r="B155" t="str">
        <x:v>La Paz</x:v>
      </x:c>
      <x:c r="C155" t="str">
        <x:v>Tienda</x:v>
      </x:c>
      <x:c r="D155" s="28" t="n">
        <x:v>131308.43</x:v>
      </x:c>
      <x:c r="E155" t="n">
        <x:v>12</x:v>
      </x:c>
      <x:c r="F155" t="n">
        <x:v>1</x:v>
      </x:c>
      <x:c r="G155" t="n">
        <x:v>0</x:v>
      </x:c>
      <x:c r="H155" s="29" t="str">
        <x:v>Consistente</x:v>
      </x:c>
    </x:row>
    <x:row r="156">
      <x:c r="A156" t="str">
        <x:v>2024-09</x:v>
      </x:c>
      <x:c r="B156" t="str">
        <x:v>La Paz</x:v>
      </x:c>
      <x:c r="C156" t="str">
        <x:v>WhatsApp</x:v>
      </x:c>
      <x:c r="D156" s="28" t="n">
        <x:v>82329.06</x:v>
      </x:c>
      <x:c r="E156" t="n">
        <x:v>2</x:v>
      </x:c>
      <x:c r="F156" t="n">
        <x:v>1</x:v>
      </x:c>
      <x:c r="G156" t="n">
        <x:v>0</x:v>
      </x:c>
      <x:c r="H156" s="29" t="str">
        <x:v>Consistente</x:v>
      </x:c>
    </x:row>
    <x:row r="157">
      <x:c r="A157" t="str">
        <x:v>2024-09</x:v>
      </x:c>
      <x:c r="B157" t="str">
        <x:v>Potosí</x:v>
      </x:c>
      <x:c r="C157" t="str">
        <x:v>E-commerce</x:v>
      </x:c>
      <x:c r="D157" s="28" t="n">
        <x:v>76937.8</x:v>
      </x:c>
      <x:c r="E157" t="n">
        <x:v>5</x:v>
      </x:c>
      <x:c r="F157" t="n">
        <x:v>1</x:v>
      </x:c>
      <x:c r="G157" t="n">
        <x:v>0</x:v>
      </x:c>
      <x:c r="H157" s="29" t="str">
        <x:v>Consistente</x:v>
      </x:c>
    </x:row>
    <x:row r="158">
      <x:c r="A158" t="str">
        <x:v>2024-09</x:v>
      </x:c>
      <x:c r="B158" t="str">
        <x:v>Potosí</x:v>
      </x:c>
      <x:c r="C158" t="str">
        <x:v>Marketplace</x:v>
      </x:c>
      <x:c r="D158" s="28" t="n">
        <x:v>71276.42</x:v>
      </x:c>
      <x:c r="E158" t="n">
        <x:v>3</x:v>
      </x:c>
      <x:c r="F158" t="n">
        <x:v>1</x:v>
      </x:c>
      <x:c r="G158" t="n">
        <x:v>0</x:v>
      </x:c>
      <x:c r="H158" s="29" t="str">
        <x:v>Consistente</x:v>
      </x:c>
    </x:row>
    <x:row r="159">
      <x:c r="A159" t="str">
        <x:v>2024-09</x:v>
      </x:c>
      <x:c r="B159" t="str">
        <x:v>Potosí</x:v>
      </x:c>
      <x:c r="C159" t="str">
        <x:v>Tienda</x:v>
      </x:c>
      <x:c r="D159" s="28" t="n">
        <x:v>176169.51</x:v>
      </x:c>
      <x:c r="E159" t="n">
        <x:v>4</x:v>
      </x:c>
      <x:c r="F159" t="n">
        <x:v>1</x:v>
      </x:c>
      <x:c r="G159" t="n">
        <x:v>0</x:v>
      </x:c>
      <x:c r="H159" s="29" t="str">
        <x:v>Consistente</x:v>
      </x:c>
    </x:row>
    <x:row r="160">
      <x:c r="A160" t="str">
        <x:v>2024-09</x:v>
      </x:c>
      <x:c r="B160" t="str">
        <x:v>Potosí</x:v>
      </x:c>
      <x:c r="C160" t="str">
        <x:v>WhatsApp</x:v>
      </x:c>
      <x:c r="D160" s="28" t="n">
        <x:v>84578.94</x:v>
      </x:c>
      <x:c r="E160" t="n">
        <x:v>2</x:v>
      </x:c>
      <x:c r="F160" t="n">
        <x:v>1</x:v>
      </x:c>
      <x:c r="G160" t="n">
        <x:v>0</x:v>
      </x:c>
      <x:c r="H160" s="29" t="str">
        <x:v>Consistente</x:v>
      </x:c>
    </x:row>
    <x:row r="161">
      <x:c r="A161" t="str">
        <x:v>2024-09</x:v>
      </x:c>
      <x:c r="B161" t="str">
        <x:v>Santa Cruz</x:v>
      </x:c>
      <x:c r="C161" t="str">
        <x:v>E-commerce</x:v>
      </x:c>
      <x:c r="D161" s="28" t="n">
        <x:v>81543.67</x:v>
      </x:c>
      <x:c r="E161" t="n">
        <x:v>3</x:v>
      </x:c>
      <x:c r="F161" t="n">
        <x:v>1</x:v>
      </x:c>
      <x:c r="G161" t="n">
        <x:v>0</x:v>
      </x:c>
      <x:c r="H161" s="29" t="str">
        <x:v>Consistente</x:v>
      </x:c>
    </x:row>
    <x:row r="162">
      <x:c r="A162" t="str">
        <x:v>2024-09</x:v>
      </x:c>
      <x:c r="B162" t="str">
        <x:v>Santa Cruz</x:v>
      </x:c>
      <x:c r="C162" t="str">
        <x:v>Marketplace</x:v>
      </x:c>
      <x:c r="D162" s="28" t="n">
        <x:v>91635.11</x:v>
      </x:c>
      <x:c r="E162" t="n">
        <x:v>1</x:v>
      </x:c>
      <x:c r="F162" t="n">
        <x:v>1</x:v>
      </x:c>
      <x:c r="G162" t="n">
        <x:v>0</x:v>
      </x:c>
      <x:c r="H162" s="29" t="str">
        <x:v>Consistente</x:v>
      </x:c>
    </x:row>
    <x:row r="163">
      <x:c r="A163" t="str">
        <x:v>2024-09</x:v>
      </x:c>
      <x:c r="B163" t="str">
        <x:v>Santa Cruz</x:v>
      </x:c>
      <x:c r="C163" t="str">
        <x:v>Tienda</x:v>
      </x:c>
      <x:c r="D163" s="28" t="n">
        <x:v>192079.58</x:v>
      </x:c>
      <x:c r="E163" t="n">
        <x:v>12</x:v>
      </x:c>
      <x:c r="F163" t="n">
        <x:v>1</x:v>
      </x:c>
      <x:c r="G163" t="n">
        <x:v>0</x:v>
      </x:c>
      <x:c r="H163" s="29" t="str">
        <x:v>Consistente</x:v>
      </x:c>
    </x:row>
    <x:row r="164">
      <x:c r="A164" t="str">
        <x:v>2024-09</x:v>
      </x:c>
      <x:c r="B164" t="str">
        <x:v>Santa Cruz</x:v>
      </x:c>
      <x:c r="C164" t="str">
        <x:v>WhatsApp</x:v>
      </x:c>
      <x:c r="D164" s="28" t="n">
        <x:v>69233.39</x:v>
      </x:c>
      <x:c r="E164" t="n">
        <x:v>1</x:v>
      </x:c>
      <x:c r="F164" t="n">
        <x:v>1</x:v>
      </x:c>
      <x:c r="G164" t="n">
        <x:v>0</x:v>
      </x:c>
      <x:c r="H164" s="29" t="str">
        <x:v>Consistente</x:v>
      </x:c>
    </x:row>
    <x:row r="165">
      <x:c r="A165" t="str">
        <x:v>2024-09</x:v>
      </x:c>
      <x:c r="B165" t="str">
        <x:v>Sucre</x:v>
      </x:c>
      <x:c r="C165" t="str">
        <x:v>Marketplace</x:v>
      </x:c>
      <x:c r="D165" s="28" t="n">
        <x:v>92932.21</x:v>
      </x:c>
      <x:c r="E165" t="n">
        <x:v>2</x:v>
      </x:c>
      <x:c r="F165" t="n">
        <x:v>1</x:v>
      </x:c>
      <x:c r="G165" t="n">
        <x:v>0</x:v>
      </x:c>
      <x:c r="H165" s="29" t="str">
        <x:v>Consistente</x:v>
      </x:c>
    </x:row>
    <x:row r="166">
      <x:c r="A166" t="str">
        <x:v>2024-09</x:v>
      </x:c>
      <x:c r="B166" t="str">
        <x:v>Sucre</x:v>
      </x:c>
      <x:c r="C166" t="str">
        <x:v>Tienda</x:v>
      </x:c>
      <x:c r="D166" s="28" t="n">
        <x:v>179527.31</x:v>
      </x:c>
      <x:c r="E166" t="n">
        <x:v>7</x:v>
      </x:c>
      <x:c r="F166" t="n">
        <x:v>1</x:v>
      </x:c>
      <x:c r="G166" t="n">
        <x:v>0</x:v>
      </x:c>
      <x:c r="H166" s="29" t="str">
        <x:v>Consistente</x:v>
      </x:c>
    </x:row>
    <x:row r="167">
      <x:c r="A167" t="str">
        <x:v>2024-09</x:v>
      </x:c>
      <x:c r="B167" t="str">
        <x:v>Sucre</x:v>
      </x:c>
      <x:c r="C167" t="str">
        <x:v>WhatsApp</x:v>
      </x:c>
      <x:c r="D167" s="28" t="n">
        <x:v>94735.12</x:v>
      </x:c>
      <x:c r="E167" t="n">
        <x:v>2</x:v>
      </x:c>
      <x:c r="F167" t="n">
        <x:v>1</x:v>
      </x:c>
      <x:c r="G167" t="n">
        <x:v>0</x:v>
      </x:c>
      <x:c r="H167" s="29" t="str">
        <x:v>Consistente</x:v>
      </x:c>
    </x:row>
    <x:row r="168">
      <x:c r="A168" t="str">
        <x:v>2024-10</x:v>
      </x:c>
      <x:c r="B168" t="str">
        <x:v>Cochabamba</x:v>
      </x:c>
      <x:c r="C168" t="str">
        <x:v>E-commerce</x:v>
      </x:c>
      <x:c r="D168" s="28" t="n">
        <x:v>84745.73</x:v>
      </x:c>
      <x:c r="E168" t="n">
        <x:v>5</x:v>
      </x:c>
      <x:c r="F168" t="n">
        <x:v>1</x:v>
      </x:c>
      <x:c r="G168" t="n">
        <x:v>0</x:v>
      </x:c>
      <x:c r="H168" s="29" t="str">
        <x:v>Consistente</x:v>
      </x:c>
    </x:row>
    <x:row r="169">
      <x:c r="A169" t="str">
        <x:v>2024-10</x:v>
      </x:c>
      <x:c r="B169" t="str">
        <x:v>Cochabamba</x:v>
      </x:c>
      <x:c r="C169" t="str">
        <x:v>Marketplace</x:v>
      </x:c>
      <x:c r="D169" s="28" t="n">
        <x:v>96645.39</x:v>
      </x:c>
      <x:c r="E169" t="n">
        <x:v>1</x:v>
      </x:c>
      <x:c r="F169" t="n">
        <x:v>1</x:v>
      </x:c>
      <x:c r="G169" t="n">
        <x:v>0</x:v>
      </x:c>
      <x:c r="H169" s="29" t="str">
        <x:v>Consistente</x:v>
      </x:c>
    </x:row>
    <x:row r="170">
      <x:c r="A170" t="str">
        <x:v>2024-10</x:v>
      </x:c>
      <x:c r="B170" t="str">
        <x:v>Cochabamba</x:v>
      </x:c>
      <x:c r="C170" t="str">
        <x:v>Tienda</x:v>
      </x:c>
      <x:c r="D170" s="28" t="n">
        <x:v>157112.52</x:v>
      </x:c>
      <x:c r="E170" t="n">
        <x:v>11</x:v>
      </x:c>
      <x:c r="F170" t="n">
        <x:v>1</x:v>
      </x:c>
      <x:c r="G170" t="n">
        <x:v>0</x:v>
      </x:c>
      <x:c r="H170" s="29" t="str">
        <x:v>Consistente</x:v>
      </x:c>
    </x:row>
    <x:row r="171">
      <x:c r="A171" t="str">
        <x:v>2024-10</x:v>
      </x:c>
      <x:c r="B171" t="str">
        <x:v>Cochabamba</x:v>
      </x:c>
      <x:c r="C171" t="str">
        <x:v>WhatsApp</x:v>
      </x:c>
      <x:c r="D171" s="28" t="n">
        <x:v>87031.67</x:v>
      </x:c>
      <x:c r="E171" t="n">
        <x:v>3</x:v>
      </x:c>
      <x:c r="F171" t="n">
        <x:v>1</x:v>
      </x:c>
      <x:c r="G171" t="n">
        <x:v>0</x:v>
      </x:c>
      <x:c r="H171" s="29" t="str">
        <x:v>Consistente</x:v>
      </x:c>
    </x:row>
    <x:row r="172">
      <x:c r="A172" t="str">
        <x:v>2024-10</x:v>
      </x:c>
      <x:c r="B172" t="str">
        <x:v>La Paz</x:v>
      </x:c>
      <x:c r="C172" t="str">
        <x:v>E-commerce</x:v>
      </x:c>
      <x:c r="D172" s="28" t="n">
        <x:v>94005.82</x:v>
      </x:c>
      <x:c r="E172" t="n">
        <x:v>1</x:v>
      </x:c>
      <x:c r="F172" t="n">
        <x:v>1</x:v>
      </x:c>
      <x:c r="G172" t="n">
        <x:v>0</x:v>
      </x:c>
      <x:c r="H172" s="29" t="str">
        <x:v>Consistente</x:v>
      </x:c>
    </x:row>
    <x:row r="173">
      <x:c r="A173" t="str">
        <x:v>2024-10</x:v>
      </x:c>
      <x:c r="B173" t="str">
        <x:v>La Paz</x:v>
      </x:c>
      <x:c r="C173" t="str">
        <x:v>Marketplace</x:v>
      </x:c>
      <x:c r="D173" s="28" t="n">
        <x:v>97984.83</x:v>
      </x:c>
      <x:c r="E173" t="n">
        <x:v>1</x:v>
      </x:c>
      <x:c r="F173" t="n">
        <x:v>1</x:v>
      </x:c>
      <x:c r="G173" t="n">
        <x:v>0</x:v>
      </x:c>
      <x:c r="H173" s="29" t="str">
        <x:v>Consistente</x:v>
      </x:c>
    </x:row>
    <x:row r="174">
      <x:c r="A174" t="str">
        <x:v>2024-10</x:v>
      </x:c>
      <x:c r="B174" t="str">
        <x:v>La Paz</x:v>
      </x:c>
      <x:c r="C174" t="str">
        <x:v>Tienda</x:v>
      </x:c>
      <x:c r="D174" s="28" t="n">
        <x:v>158078.03</x:v>
      </x:c>
      <x:c r="E174" t="n">
        <x:v>5</x:v>
      </x:c>
      <x:c r="F174" t="n">
        <x:v>1</x:v>
      </x:c>
      <x:c r="G174" t="n">
        <x:v>0</x:v>
      </x:c>
      <x:c r="H174" s="29" t="str">
        <x:v>Consistente</x:v>
      </x:c>
    </x:row>
    <x:row r="175">
      <x:c r="A175" t="str">
        <x:v>2024-10</x:v>
      </x:c>
      <x:c r="B175" t="str">
        <x:v>La Paz</x:v>
      </x:c>
      <x:c r="C175" t="str">
        <x:v>WhatsApp</x:v>
      </x:c>
      <x:c r="D175" s="28" t="n">
        <x:v>97035.95</x:v>
      </x:c>
      <x:c r="E175" t="n">
        <x:v>1</x:v>
      </x:c>
      <x:c r="F175" t="n">
        <x:v>1</x:v>
      </x:c>
      <x:c r="G175" t="n">
        <x:v>0</x:v>
      </x:c>
      <x:c r="H175" s="29" t="str">
        <x:v>Consistente</x:v>
      </x:c>
    </x:row>
    <x:row r="176">
      <x:c r="A176" t="str">
        <x:v>2024-10</x:v>
      </x:c>
      <x:c r="B176" t="str">
        <x:v>Potosí</x:v>
      </x:c>
      <x:c r="C176" t="str">
        <x:v>E-commerce</x:v>
      </x:c>
      <x:c r="D176" s="28" t="n">
        <x:v>87482.59</x:v>
      </x:c>
      <x:c r="E176" t="n">
        <x:v>2</x:v>
      </x:c>
      <x:c r="F176" t="n">
        <x:v>1</x:v>
      </x:c>
      <x:c r="G176" t="n">
        <x:v>0</x:v>
      </x:c>
      <x:c r="H176" s="29" t="str">
        <x:v>Consistente</x:v>
      </x:c>
    </x:row>
    <x:row r="177">
      <x:c r="A177" t="str">
        <x:v>2024-10</x:v>
      </x:c>
      <x:c r="B177" t="str">
        <x:v>Potosí</x:v>
      </x:c>
      <x:c r="C177" t="str">
        <x:v>Tienda</x:v>
      </x:c>
      <x:c r="D177" s="28" t="n">
        <x:v>146254.21</x:v>
      </x:c>
      <x:c r="E177" t="n">
        <x:v>5</x:v>
      </x:c>
      <x:c r="F177" t="n">
        <x:v>1</x:v>
      </x:c>
      <x:c r="G177" t="n">
        <x:v>0</x:v>
      </x:c>
      <x:c r="H177" s="29" t="str">
        <x:v>Consistente</x:v>
      </x:c>
    </x:row>
    <x:row r="178">
      <x:c r="A178" t="str">
        <x:v>2024-10</x:v>
      </x:c>
      <x:c r="B178" t="str">
        <x:v>Potosí</x:v>
      </x:c>
      <x:c r="C178" t="str">
        <x:v>WhatsApp</x:v>
      </x:c>
      <x:c r="D178" s="28" t="n">
        <x:v>70330.03</x:v>
      </x:c>
      <x:c r="E178" t="n">
        <x:v>1</x:v>
      </x:c>
      <x:c r="F178" t="n">
        <x:v>1</x:v>
      </x:c>
      <x:c r="G178" t="n">
        <x:v>0</x:v>
      </x:c>
      <x:c r="H178" s="29" t="str">
        <x:v>Consistente</x:v>
      </x:c>
    </x:row>
    <x:row r="179">
      <x:c r="A179" t="str">
        <x:v>2024-10</x:v>
      </x:c>
      <x:c r="B179" t="str">
        <x:v>Santa Cruz</x:v>
      </x:c>
      <x:c r="C179" t="str">
        <x:v>E-commerce</x:v>
      </x:c>
      <x:c r="D179" s="28" t="n">
        <x:v>86958.2</x:v>
      </x:c>
      <x:c r="E179" t="n">
        <x:v>3</x:v>
      </x:c>
      <x:c r="F179" t="n">
        <x:v>1</x:v>
      </x:c>
      <x:c r="G179" t="n">
        <x:v>0</x:v>
      </x:c>
      <x:c r="H179" s="29" t="str">
        <x:v>Consistente</x:v>
      </x:c>
    </x:row>
    <x:row r="180">
      <x:c r="A180" t="str">
        <x:v>2024-10</x:v>
      </x:c>
      <x:c r="B180" t="str">
        <x:v>Santa Cruz</x:v>
      </x:c>
      <x:c r="C180" t="str">
        <x:v>Marketplace</x:v>
      </x:c>
      <x:c r="D180" s="28" t="n">
        <x:v>76581.23</x:v>
      </x:c>
      <x:c r="E180" t="n">
        <x:v>1</x:v>
      </x:c>
      <x:c r="F180" t="n">
        <x:v>1</x:v>
      </x:c>
      <x:c r="G180" t="n">
        <x:v>0</x:v>
      </x:c>
      <x:c r="H180" s="29" t="str">
        <x:v>Consistente</x:v>
      </x:c>
    </x:row>
    <x:row r="181">
      <x:c r="A181" t="str">
        <x:v>2024-10</x:v>
      </x:c>
      <x:c r="B181" t="str">
        <x:v>Santa Cruz</x:v>
      </x:c>
      <x:c r="C181" t="str">
        <x:v>Tienda</x:v>
      </x:c>
      <x:c r="D181" s="28" t="n">
        <x:v>157359.18</x:v>
      </x:c>
      <x:c r="E181" t="n">
        <x:v>9</x:v>
      </x:c>
      <x:c r="F181" t="n">
        <x:v>1</x:v>
      </x:c>
      <x:c r="G181" t="n">
        <x:v>0</x:v>
      </x:c>
      <x:c r="H181" s="29" t="str">
        <x:v>Consistente</x:v>
      </x:c>
    </x:row>
    <x:row r="182">
      <x:c r="A182" t="str">
        <x:v>2024-10</x:v>
      </x:c>
      <x:c r="B182" t="str">
        <x:v>Santa Cruz</x:v>
      </x:c>
      <x:c r="C182" t="str">
        <x:v>WhatsApp</x:v>
      </x:c>
      <x:c r="D182" s="28" t="n">
        <x:v>63753.44</x:v>
      </x:c>
      <x:c r="E182" t="n">
        <x:v>1</x:v>
      </x:c>
      <x:c r="F182" t="n">
        <x:v>1</x:v>
      </x:c>
      <x:c r="G182" t="n">
        <x:v>0</x:v>
      </x:c>
      <x:c r="H182" s="29" t="str">
        <x:v>Consistente</x:v>
      </x:c>
    </x:row>
    <x:row r="183">
      <x:c r="A183" t="str">
        <x:v>2024-10</x:v>
      </x:c>
      <x:c r="B183" t="str">
        <x:v>Sucre</x:v>
      </x:c>
      <x:c r="C183" t="str">
        <x:v>E-commerce</x:v>
      </x:c>
      <x:c r="D183" s="28" t="n">
        <x:v>68131.72</x:v>
      </x:c>
      <x:c r="E183" t="n">
        <x:v>2</x:v>
      </x:c>
      <x:c r="F183" t="n">
        <x:v>1</x:v>
      </x:c>
      <x:c r="G183" t="n">
        <x:v>0</x:v>
      </x:c>
      <x:c r="H183" s="29" t="str">
        <x:v>Consistente</x:v>
      </x:c>
    </x:row>
    <x:row r="184">
      <x:c r="A184" t="str">
        <x:v>2024-10</x:v>
      </x:c>
      <x:c r="B184" t="str">
        <x:v>Sucre</x:v>
      </x:c>
      <x:c r="C184" t="str">
        <x:v>Marketplace</x:v>
      </x:c>
      <x:c r="D184" s="28" t="n">
        <x:v>77786.93</x:v>
      </x:c>
      <x:c r="E184" t="n">
        <x:v>2</x:v>
      </x:c>
      <x:c r="F184" t="n">
        <x:v>1</x:v>
      </x:c>
      <x:c r="G184" t="n">
        <x:v>0</x:v>
      </x:c>
      <x:c r="H184" s="29" t="str">
        <x:v>Consistente</x:v>
      </x:c>
    </x:row>
    <x:row r="185">
      <x:c r="A185" t="str">
        <x:v>2024-10</x:v>
      </x:c>
      <x:c r="B185" t="str">
        <x:v>Sucre</x:v>
      </x:c>
      <x:c r="C185" t="str">
        <x:v>Tienda</x:v>
      </x:c>
      <x:c r="D185" s="28" t="n">
        <x:v>130620.69</x:v>
      </x:c>
      <x:c r="E185" t="n">
        <x:v>11</x:v>
      </x:c>
      <x:c r="F185" t="n">
        <x:v>1</x:v>
      </x:c>
      <x:c r="G185" t="n">
        <x:v>0</x:v>
      </x:c>
      <x:c r="H185" s="29" t="str">
        <x:v>Consistente</x:v>
      </x:c>
    </x:row>
    <x:row r="186">
      <x:c r="A186" t="str">
        <x:v>2024-10</x:v>
      </x:c>
      <x:c r="B186" t="str">
        <x:v>Sucre</x:v>
      </x:c>
      <x:c r="C186" t="str">
        <x:v>WhatsApp</x:v>
      </x:c>
      <x:c r="D186" s="28" t="n">
        <x:v>88329.84</x:v>
      </x:c>
      <x:c r="E186" t="n">
        <x:v>1</x:v>
      </x:c>
      <x:c r="F186" t="n">
        <x:v>1</x:v>
      </x:c>
      <x:c r="G186" t="n">
        <x:v>0</x:v>
      </x:c>
      <x:c r="H186" s="29" t="str">
        <x:v>Consistente</x:v>
      </x:c>
    </x:row>
    <x:row r="187">
      <x:c r="A187" t="str">
        <x:v>2024-11</x:v>
      </x:c>
      <x:c r="B187" t="str">
        <x:v>Cochabamba</x:v>
      </x:c>
      <x:c r="C187" t="str">
        <x:v>E-commerce</x:v>
      </x:c>
      <x:c r="D187" s="28" t="n">
        <x:v>91910.55</x:v>
      </x:c>
      <x:c r="E187" t="n">
        <x:v>4</x:v>
      </x:c>
      <x:c r="F187" t="n">
        <x:v>1</x:v>
      </x:c>
      <x:c r="G187" t="n">
        <x:v>0</x:v>
      </x:c>
      <x:c r="H187" s="29" t="str">
        <x:v>Consistente</x:v>
      </x:c>
    </x:row>
    <x:row r="188">
      <x:c r="A188" t="str">
        <x:v>2024-11</x:v>
      </x:c>
      <x:c r="B188" t="str">
        <x:v>Cochabamba</x:v>
      </x:c>
      <x:c r="C188" t="str">
        <x:v>Marketplace</x:v>
      </x:c>
      <x:c r="D188" s="28" t="n">
        <x:v>75868.89</x:v>
      </x:c>
      <x:c r="E188" t="n">
        <x:v>4</x:v>
      </x:c>
      <x:c r="F188" t="n">
        <x:v>1</x:v>
      </x:c>
      <x:c r="G188" t="n">
        <x:v>0</x:v>
      </x:c>
      <x:c r="H188" s="29" t="str">
        <x:v>Consistente</x:v>
      </x:c>
    </x:row>
    <x:row r="189">
      <x:c r="A189" t="str">
        <x:v>2024-11</x:v>
      </x:c>
      <x:c r="B189" t="str">
        <x:v>Cochabamba</x:v>
      </x:c>
      <x:c r="C189" t="str">
        <x:v>Tienda</x:v>
      </x:c>
      <x:c r="D189" s="28" t="n">
        <x:v>134833.81</x:v>
      </x:c>
      <x:c r="E189" t="n">
        <x:v>9</x:v>
      </x:c>
      <x:c r="F189" t="n">
        <x:v>1</x:v>
      </x:c>
      <x:c r="G189" t="n">
        <x:v>0</x:v>
      </x:c>
      <x:c r="H189" s="29" t="str">
        <x:v>Consistente</x:v>
      </x:c>
    </x:row>
    <x:row r="190">
      <x:c r="A190" t="str">
        <x:v>2024-11</x:v>
      </x:c>
      <x:c r="B190" t="str">
        <x:v>Cochabamba</x:v>
      </x:c>
      <x:c r="C190" t="str">
        <x:v>WhatsApp</x:v>
      </x:c>
      <x:c r="D190" s="28" t="n">
        <x:v>93221.68</x:v>
      </x:c>
      <x:c r="E190" t="n">
        <x:v>3</x:v>
      </x:c>
      <x:c r="F190" t="n">
        <x:v>1</x:v>
      </x:c>
      <x:c r="G190" t="n">
        <x:v>0</x:v>
      </x:c>
      <x:c r="H190" s="29" t="str">
        <x:v>Consistente</x:v>
      </x:c>
    </x:row>
    <x:row r="191">
      <x:c r="A191" t="str">
        <x:v>2024-11</x:v>
      </x:c>
      <x:c r="B191" t="str">
        <x:v>La Paz</x:v>
      </x:c>
      <x:c r="C191" t="str">
        <x:v>E-commerce</x:v>
      </x:c>
      <x:c r="D191" s="28" t="n">
        <x:v>96017.01</x:v>
      </x:c>
      <x:c r="E191" t="n">
        <x:v>4</x:v>
      </x:c>
      <x:c r="F191" t="n">
        <x:v>1</x:v>
      </x:c>
      <x:c r="G191" t="n">
        <x:v>0</x:v>
      </x:c>
      <x:c r="H191" s="29" t="str">
        <x:v>Consistente</x:v>
      </x:c>
    </x:row>
    <x:row r="192">
      <x:c r="A192" t="str">
        <x:v>2024-11</x:v>
      </x:c>
      <x:c r="B192" t="str">
        <x:v>La Paz</x:v>
      </x:c>
      <x:c r="C192" t="str">
        <x:v>Marketplace</x:v>
      </x:c>
      <x:c r="D192" s="28" t="n">
        <x:v>100213.66</x:v>
      </x:c>
      <x:c r="E192" t="n">
        <x:v>1</x:v>
      </x:c>
      <x:c r="F192" t="n">
        <x:v>1</x:v>
      </x:c>
      <x:c r="G192" t="n">
        <x:v>0</x:v>
      </x:c>
      <x:c r="H192" s="29" t="str">
        <x:v>Consistente</x:v>
      </x:c>
    </x:row>
    <x:row r="193">
      <x:c r="A193" t="str">
        <x:v>2024-11</x:v>
      </x:c>
      <x:c r="B193" t="str">
        <x:v>La Paz</x:v>
      </x:c>
      <x:c r="C193" t="str">
        <x:v>Tienda</x:v>
      </x:c>
      <x:c r="D193" s="28" t="n">
        <x:v>129181.07</x:v>
      </x:c>
      <x:c r="E193" t="n">
        <x:v>11</x:v>
      </x:c>
      <x:c r="F193" t="n">
        <x:v>1</x:v>
      </x:c>
      <x:c r="G193" t="n">
        <x:v>0</x:v>
      </x:c>
      <x:c r="H193" s="29" t="str">
        <x:v>Consistente</x:v>
      </x:c>
    </x:row>
    <x:row r="194">
      <x:c r="A194" t="str">
        <x:v>2024-11</x:v>
      </x:c>
      <x:c r="B194" t="str">
        <x:v>La Paz</x:v>
      </x:c>
      <x:c r="C194" t="str">
        <x:v>WhatsApp</x:v>
      </x:c>
      <x:c r="D194" s="28" t="n">
        <x:v>81925.94</x:v>
      </x:c>
      <x:c r="E194" t="n">
        <x:v>2</x:v>
      </x:c>
      <x:c r="F194" t="n">
        <x:v>1</x:v>
      </x:c>
      <x:c r="G194" t="n">
        <x:v>0</x:v>
      </x:c>
      <x:c r="H194" s="29" t="str">
        <x:v>Consistente</x:v>
      </x:c>
    </x:row>
    <x:row r="195">
      <x:c r="A195" t="str">
        <x:v>2024-11</x:v>
      </x:c>
      <x:c r="B195" t="str">
        <x:v>Potosí</x:v>
      </x:c>
      <x:c r="C195" t="str">
        <x:v>E-commerce</x:v>
      </x:c>
      <x:c r="D195" s="28" t="n">
        <x:v>77981.44</x:v>
      </x:c>
      <x:c r="E195" t="n">
        <x:v>4</x:v>
      </x:c>
      <x:c r="F195" t="n">
        <x:v>2</x:v>
      </x:c>
      <x:c r="G195" t="n">
        <x:v>0</x:v>
      </x:c>
      <x:c r="H195" s="29" t="str">
        <x:v>Conflicto resuelto por frecuencia y validación cruzada</x:v>
      </x:c>
    </x:row>
    <x:row r="196">
      <x:c r="A196" t="str">
        <x:v>2024-11</x:v>
      </x:c>
      <x:c r="B196" t="str">
        <x:v>Potosí</x:v>
      </x:c>
      <x:c r="C196" t="str">
        <x:v>Marketplace</x:v>
      </x:c>
      <x:c r="D196" s="28" t="n">
        <x:v>99275.58</x:v>
      </x:c>
      <x:c r="E196" t="n">
        <x:v>1</x:v>
      </x:c>
      <x:c r="F196" t="n">
        <x:v>1</x:v>
      </x:c>
      <x:c r="G196" t="n">
        <x:v>0</x:v>
      </x:c>
      <x:c r="H196" s="29" t="str">
        <x:v>Consistente</x:v>
      </x:c>
    </x:row>
    <x:row r="197">
      <x:c r="A197" t="str">
        <x:v>2024-11</x:v>
      </x:c>
      <x:c r="B197" t="str">
        <x:v>Potosí</x:v>
      </x:c>
      <x:c r="C197" t="str">
        <x:v>Tienda</x:v>
      </x:c>
      <x:c r="D197" s="28" t="n">
        <x:v>158882.59</x:v>
      </x:c>
      <x:c r="E197" t="n">
        <x:v>3</x:v>
      </x:c>
      <x:c r="F197" t="n">
        <x:v>1</x:v>
      </x:c>
      <x:c r="G197" t="n">
        <x:v>0</x:v>
      </x:c>
      <x:c r="H197" s="29" t="str">
        <x:v>Consistente</x:v>
      </x:c>
    </x:row>
    <x:row r="198">
      <x:c r="A198" t="str">
        <x:v>2024-11</x:v>
      </x:c>
      <x:c r="B198" t="str">
        <x:v>Santa Cruz</x:v>
      </x:c>
      <x:c r="C198" t="str">
        <x:v>E-commerce</x:v>
      </x:c>
      <x:c r="D198" s="28" t="n">
        <x:v>65312.4</x:v>
      </x:c>
      <x:c r="E198" t="n">
        <x:v>3</x:v>
      </x:c>
      <x:c r="F198" t="n">
        <x:v>1</x:v>
      </x:c>
      <x:c r="G198" t="n">
        <x:v>0</x:v>
      </x:c>
      <x:c r="H198" s="29" t="str">
        <x:v>Consistente</x:v>
      </x:c>
    </x:row>
    <x:row r="199">
      <x:c r="A199" t="str">
        <x:v>2024-11</x:v>
      </x:c>
      <x:c r="B199" t="str">
        <x:v>Santa Cruz</x:v>
      </x:c>
      <x:c r="C199" t="str">
        <x:v>Marketplace</x:v>
      </x:c>
      <x:c r="D199" s="28" t="n">
        <x:v>68205.61</x:v>
      </x:c>
      <x:c r="E199" t="n">
        <x:v>2</x:v>
      </x:c>
      <x:c r="F199" t="n">
        <x:v>1</x:v>
      </x:c>
      <x:c r="G199" t="n">
        <x:v>0</x:v>
      </x:c>
      <x:c r="H199" s="29" t="str">
        <x:v>Consistente</x:v>
      </x:c>
    </x:row>
    <x:row r="200">
      <x:c r="A200" t="str">
        <x:v>2024-11</x:v>
      </x:c>
      <x:c r="B200" t="str">
        <x:v>Santa Cruz</x:v>
      </x:c>
      <x:c r="C200" t="str">
        <x:v>Tienda</x:v>
      </x:c>
      <x:c r="D200" s="28" t="n">
        <x:v>177999.68</x:v>
      </x:c>
      <x:c r="E200" t="n">
        <x:v>9</x:v>
      </x:c>
      <x:c r="F200" t="n">
        <x:v>1</x:v>
      </x:c>
      <x:c r="G200" t="n">
        <x:v>0</x:v>
      </x:c>
      <x:c r="H200" s="29" t="str">
        <x:v>Consistente</x:v>
      </x:c>
    </x:row>
    <x:row r="201">
      <x:c r="A201" t="str">
        <x:v>2024-11</x:v>
      </x:c>
      <x:c r="B201" t="str">
        <x:v>Santa Cruz</x:v>
      </x:c>
      <x:c r="C201" t="str">
        <x:v>WhatsApp</x:v>
      </x:c>
      <x:c r="D201" s="28" t="n">
        <x:v>66518.05</x:v>
      </x:c>
      <x:c r="E201" t="n">
        <x:v>2</x:v>
      </x:c>
      <x:c r="F201" t="n">
        <x:v>1</x:v>
      </x:c>
      <x:c r="G201" t="n">
        <x:v>0</x:v>
      </x:c>
      <x:c r="H201" s="29" t="str">
        <x:v>Consistente</x:v>
      </x:c>
    </x:row>
    <x:row r="202">
      <x:c r="A202" t="str">
        <x:v>2024-11</x:v>
      </x:c>
      <x:c r="B202" t="str">
        <x:v>Sucre</x:v>
      </x:c>
      <x:c r="C202" t="str">
        <x:v>E-commerce</x:v>
      </x:c>
      <x:c r="D202" s="28" t="n">
        <x:v>70991.46</x:v>
      </x:c>
      <x:c r="E202" t="n">
        <x:v>5</x:v>
      </x:c>
      <x:c r="F202" t="n">
        <x:v>2</x:v>
      </x:c>
      <x:c r="G202" t="n">
        <x:v>0</x:v>
      </x:c>
      <x:c r="H202" s="29" t="str">
        <x:v>Conflicto resuelto por frecuencia y validación cruzada</x:v>
      </x:c>
    </x:row>
    <x:row r="203">
      <x:c r="A203" t="str">
        <x:v>2024-11</x:v>
      </x:c>
      <x:c r="B203" t="str">
        <x:v>Sucre</x:v>
      </x:c>
      <x:c r="C203" t="str">
        <x:v>Marketplace</x:v>
      </x:c>
      <x:c r="D203" s="28" t="n">
        <x:v>97976.02</x:v>
      </x:c>
      <x:c r="E203" t="n">
        <x:v>2</x:v>
      </x:c>
      <x:c r="F203" t="n">
        <x:v>1</x:v>
      </x:c>
      <x:c r="G203" t="n">
        <x:v>0</x:v>
      </x:c>
      <x:c r="H203" s="29" t="str">
        <x:v>Consistente</x:v>
      </x:c>
    </x:row>
    <x:row r="204">
      <x:c r="A204" t="str">
        <x:v>2024-11</x:v>
      </x:c>
      <x:c r="B204" t="str">
        <x:v>Sucre</x:v>
      </x:c>
      <x:c r="C204" t="str">
        <x:v>Tienda</x:v>
      </x:c>
      <x:c r="D204" s="28" t="n">
        <x:v>163312.54</x:v>
      </x:c>
      <x:c r="E204" t="n">
        <x:v>5</x:v>
      </x:c>
      <x:c r="F204" t="n">
        <x:v>1</x:v>
      </x:c>
      <x:c r="G204" t="n">
        <x:v>1</x:v>
      </x:c>
      <x:c r="H204" s="29" t="str">
        <x:v>Completada desde el grupo</x:v>
      </x:c>
    </x:row>
    <x:row r="205">
      <x:c r="A205" t="str">
        <x:v>2024-12</x:v>
      </x:c>
      <x:c r="B205" t="str">
        <x:v>Cochabamba</x:v>
      </x:c>
      <x:c r="C205" t="str">
        <x:v>E-commerce</x:v>
      </x:c>
      <x:c r="D205" s="28" t="n">
        <x:v>80822.99</x:v>
      </x:c>
      <x:c r="E205" t="n">
        <x:v>3</x:v>
      </x:c>
      <x:c r="F205" t="n">
        <x:v>1</x:v>
      </x:c>
      <x:c r="G205" t="n">
        <x:v>0</x:v>
      </x:c>
      <x:c r="H205" s="29" t="str">
        <x:v>Consistente</x:v>
      </x:c>
    </x:row>
    <x:row r="206">
      <x:c r="A206" t="str">
        <x:v>2024-12</x:v>
      </x:c>
      <x:c r="B206" t="str">
        <x:v>Cochabamba</x:v>
      </x:c>
      <x:c r="C206" t="str">
        <x:v>Marketplace</x:v>
      </x:c>
      <x:c r="D206" s="28" t="n">
        <x:v>75360.03</x:v>
      </x:c>
      <x:c r="E206" t="n">
        <x:v>1</x:v>
      </x:c>
      <x:c r="F206" t="n">
        <x:v>1</x:v>
      </x:c>
      <x:c r="G206" t="n">
        <x:v>0</x:v>
      </x:c>
      <x:c r="H206" s="29" t="str">
        <x:v>Consistente</x:v>
      </x:c>
    </x:row>
    <x:row r="207">
      <x:c r="A207" t="str">
        <x:v>2024-12</x:v>
      </x:c>
      <x:c r="B207" t="str">
        <x:v>Cochabamba</x:v>
      </x:c>
      <x:c r="C207" t="str">
        <x:v>Tienda</x:v>
      </x:c>
      <x:c r="D207" s="28" t="n">
        <x:v>177737.64</x:v>
      </x:c>
      <x:c r="E207" t="n">
        <x:v>10</x:v>
      </x:c>
      <x:c r="F207" t="n">
        <x:v>1</x:v>
      </x:c>
      <x:c r="G207" t="n">
        <x:v>0</x:v>
      </x:c>
      <x:c r="H207" s="29" t="str">
        <x:v>Consistente</x:v>
      </x:c>
    </x:row>
    <x:row r="208">
      <x:c r="A208" t="str">
        <x:v>2024-12</x:v>
      </x:c>
      <x:c r="B208" t="str">
        <x:v>Cochabamba</x:v>
      </x:c>
      <x:c r="C208" t="str">
        <x:v>WhatsApp</x:v>
      </x:c>
      <x:c r="D208" s="28" t="n">
        <x:v>79575.05</x:v>
      </x:c>
      <x:c r="E208" t="n">
        <x:v>1</x:v>
      </x:c>
      <x:c r="F208" t="n">
        <x:v>1</x:v>
      </x:c>
      <x:c r="G208" t="n">
        <x:v>0</x:v>
      </x:c>
      <x:c r="H208" s="29" t="str">
        <x:v>Consistente</x:v>
      </x:c>
    </x:row>
    <x:row r="209">
      <x:c r="A209" t="str">
        <x:v>2024-12</x:v>
      </x:c>
      <x:c r="B209" t="str">
        <x:v>La Paz</x:v>
      </x:c>
      <x:c r="C209" t="str">
        <x:v>E-commerce</x:v>
      </x:c>
      <x:c r="D209" s="28" t="n">
        <x:v>91949.58</x:v>
      </x:c>
      <x:c r="E209" t="n">
        <x:v>3</x:v>
      </x:c>
      <x:c r="F209" t="n">
        <x:v>1</x:v>
      </x:c>
      <x:c r="G209" t="n">
        <x:v>0</x:v>
      </x:c>
      <x:c r="H209" s="29" t="str">
        <x:v>Consistente</x:v>
      </x:c>
    </x:row>
    <x:row r="210">
      <x:c r="A210" t="str">
        <x:v>2024-12</x:v>
      </x:c>
      <x:c r="B210" t="str">
        <x:v>La Paz</x:v>
      </x:c>
      <x:c r="C210" t="str">
        <x:v>Marketplace</x:v>
      </x:c>
      <x:c r="D210" s="28" t="n">
        <x:v>73908.85</x:v>
      </x:c>
      <x:c r="E210" t="n">
        <x:v>3</x:v>
      </x:c>
      <x:c r="F210" t="n">
        <x:v>1</x:v>
      </x:c>
      <x:c r="G210" t="n">
        <x:v>0</x:v>
      </x:c>
      <x:c r="H210" s="29" t="str">
        <x:v>Consistente</x:v>
      </x:c>
    </x:row>
    <x:row r="211">
      <x:c r="A211" t="str">
        <x:v>2024-12</x:v>
      </x:c>
      <x:c r="B211" t="str">
        <x:v>La Paz</x:v>
      </x:c>
      <x:c r="C211" t="str">
        <x:v>Tienda</x:v>
      </x:c>
      <x:c r="D211" s="28" t="n">
        <x:v>138159.07</x:v>
      </x:c>
      <x:c r="E211" t="n">
        <x:v>9</x:v>
      </x:c>
      <x:c r="F211" t="n">
        <x:v>1</x:v>
      </x:c>
      <x:c r="G211" t="n">
        <x:v>0</x:v>
      </x:c>
      <x:c r="H211" s="29" t="str">
        <x:v>Consistente</x:v>
      </x:c>
    </x:row>
    <x:row r="212">
      <x:c r="A212" t="str">
        <x:v>2024-12</x:v>
      </x:c>
      <x:c r="B212" t="str">
        <x:v>Potosí</x:v>
      </x:c>
      <x:c r="C212" t="str">
        <x:v>E-commerce</x:v>
      </x:c>
      <x:c r="D212" s="28" t="n">
        <x:v>74346.02</x:v>
      </x:c>
      <x:c r="E212" t="n">
        <x:v>6</x:v>
      </x:c>
      <x:c r="F212" t="n">
        <x:v>1</x:v>
      </x:c>
      <x:c r="G212" t="n">
        <x:v>0</x:v>
      </x:c>
      <x:c r="H212" s="29" t="str">
        <x:v>Consistente</x:v>
      </x:c>
    </x:row>
    <x:row r="213">
      <x:c r="A213" t="str">
        <x:v>2024-12</x:v>
      </x:c>
      <x:c r="B213" t="str">
        <x:v>Potosí</x:v>
      </x:c>
      <x:c r="C213" t="str">
        <x:v>Marketplace</x:v>
      </x:c>
      <x:c r="D213" s="28" t="n">
        <x:v>65168.83</x:v>
      </x:c>
      <x:c r="E213" t="n">
        <x:v>2</x:v>
      </x:c>
      <x:c r="F213" t="n">
        <x:v>1</x:v>
      </x:c>
      <x:c r="G213" t="n">
        <x:v>0</x:v>
      </x:c>
      <x:c r="H213" s="29" t="str">
        <x:v>Consistente</x:v>
      </x:c>
    </x:row>
    <x:row r="214">
      <x:c r="A214" t="str">
        <x:v>2024-12</x:v>
      </x:c>
      <x:c r="B214" t="str">
        <x:v>Potosí</x:v>
      </x:c>
      <x:c r="C214" t="str">
        <x:v>Tienda</x:v>
      </x:c>
      <x:c r="D214" s="28" t="n">
        <x:v>188024.64</x:v>
      </x:c>
      <x:c r="E214" t="n">
        <x:v>7</x:v>
      </x:c>
      <x:c r="F214" t="n">
        <x:v>1</x:v>
      </x:c>
      <x:c r="G214" t="n">
        <x:v>0</x:v>
      </x:c>
      <x:c r="H214" s="29" t="str">
        <x:v>Consistente</x:v>
      </x:c>
    </x:row>
    <x:row r="215">
      <x:c r="A215" t="str">
        <x:v>2024-12</x:v>
      </x:c>
      <x:c r="B215" t="str">
        <x:v>Potosí</x:v>
      </x:c>
      <x:c r="C215" t="str">
        <x:v>WhatsApp</x:v>
      </x:c>
      <x:c r="D215" s="28" t="n">
        <x:v>72792.15</x:v>
      </x:c>
      <x:c r="E215" t="n">
        <x:v>1</x:v>
      </x:c>
      <x:c r="F215" t="n">
        <x:v>1</x:v>
      </x:c>
      <x:c r="G215" t="n">
        <x:v>0</x:v>
      </x:c>
      <x:c r="H215" s="29" t="str">
        <x:v>Consistente</x:v>
      </x:c>
    </x:row>
    <x:row r="216">
      <x:c r="A216" t="str">
        <x:v>2024-12</x:v>
      </x:c>
      <x:c r="B216" t="str">
        <x:v>Santa Cruz</x:v>
      </x:c>
      <x:c r="C216" t="str">
        <x:v>E-commerce</x:v>
      </x:c>
      <x:c r="D216" s="28" t="n">
        <x:v>96752.05</x:v>
      </x:c>
      <x:c r="E216" t="n">
        <x:v>5</x:v>
      </x:c>
      <x:c r="F216" t="n">
        <x:v>1</x:v>
      </x:c>
      <x:c r="G216" t="n">
        <x:v>0</x:v>
      </x:c>
      <x:c r="H216" s="29" t="str">
        <x:v>Consistente</x:v>
      </x:c>
    </x:row>
    <x:row r="217">
      <x:c r="A217" t="str">
        <x:v>2024-12</x:v>
      </x:c>
      <x:c r="B217" t="str">
        <x:v>Santa Cruz</x:v>
      </x:c>
      <x:c r="C217" t="str">
        <x:v>Tienda</x:v>
      </x:c>
      <x:c r="D217" s="28" t="n">
        <x:v>183425.95</x:v>
      </x:c>
      <x:c r="E217" t="n">
        <x:v>6</x:v>
      </x:c>
      <x:c r="F217" t="n">
        <x:v>1</x:v>
      </x:c>
      <x:c r="G217" t="n">
        <x:v>0</x:v>
      </x:c>
      <x:c r="H217" s="29" t="str">
        <x:v>Consistente</x:v>
      </x:c>
    </x:row>
    <x:row r="218">
      <x:c r="A218" t="str">
        <x:v>2024-12</x:v>
      </x:c>
      <x:c r="B218" t="str">
        <x:v>Santa Cruz</x:v>
      </x:c>
      <x:c r="C218" t="str">
        <x:v>WhatsApp</x:v>
      </x:c>
      <x:c r="D218" s="28" t="n">
        <x:v>78026.39</x:v>
      </x:c>
      <x:c r="E218" t="n">
        <x:v>2</x:v>
      </x:c>
      <x:c r="F218" t="n">
        <x:v>1</x:v>
      </x:c>
      <x:c r="G218" t="n">
        <x:v>0</x:v>
      </x:c>
      <x:c r="H218" s="29" t="str">
        <x:v>Consistente</x:v>
      </x:c>
    </x:row>
    <x:row r="219">
      <x:c r="A219" t="str">
        <x:v>2024-12</x:v>
      </x:c>
      <x:c r="B219" t="str">
        <x:v>Sucre</x:v>
      </x:c>
      <x:c r="C219" t="str">
        <x:v>E-commerce</x:v>
      </x:c>
      <x:c r="D219" s="28" t="n">
        <x:v>97167.28</x:v>
      </x:c>
      <x:c r="E219" t="n">
        <x:v>8</x:v>
      </x:c>
      <x:c r="F219" t="n">
        <x:v>1</x:v>
      </x:c>
      <x:c r="G219" t="n">
        <x:v>0</x:v>
      </x:c>
      <x:c r="H219" s="29" t="str">
        <x:v>Consistente</x:v>
      </x:c>
    </x:row>
    <x:row r="220">
      <x:c r="A220" t="str">
        <x:v>2024-12</x:v>
      </x:c>
      <x:c r="B220" t="str">
        <x:v>Sucre</x:v>
      </x:c>
      <x:c r="C220" t="str">
        <x:v>Marketplace</x:v>
      </x:c>
      <x:c r="D220" s="28" t="n">
        <x:v>100663.36</x:v>
      </x:c>
      <x:c r="E220" t="n">
        <x:v>2</x:v>
      </x:c>
      <x:c r="F220" t="n">
        <x:v>1</x:v>
      </x:c>
      <x:c r="G220" t="n">
        <x:v>0</x:v>
      </x:c>
      <x:c r="H220" s="29" t="str">
        <x:v>Consistente</x:v>
      </x:c>
    </x:row>
    <x:row r="221">
      <x:c r="A221" t="str">
        <x:v>2024-12</x:v>
      </x:c>
      <x:c r="B221" t="str">
        <x:v>Sucre</x:v>
      </x:c>
      <x:c r="C221" t="str">
        <x:v>Tienda</x:v>
      </x:c>
      <x:c r="D221" s="28" t="n">
        <x:v>187087.32</x:v>
      </x:c>
      <x:c r="E221" t="n">
        <x:v>11</x:v>
      </x:c>
      <x:c r="F221" t="n">
        <x:v>1</x:v>
      </x:c>
      <x:c r="G221" t="n">
        <x:v>0</x:v>
      </x:c>
      <x:c r="H221" s="29" t="str">
        <x:v>Consistente</x:v>
      </x:c>
    </x:row>
    <x:row r="222">
      <x:c r="A222" t="str">
        <x:v>2024-12</x:v>
      </x:c>
      <x:c r="B222" t="str">
        <x:v>Sucre</x:v>
      </x:c>
      <x:c r="C222" t="str">
        <x:v>WhatsApp</x:v>
      </x:c>
      <x:c r="D222" s="28" t="n">
        <x:v>83947.7</x:v>
      </x:c>
      <x:c r="E222" t="n">
        <x:v>3</x:v>
      </x:c>
      <x:c r="F222" t="n">
        <x:v>1</x:v>
      </x:c>
      <x:c r="G222" t="n">
        <x:v>1</x:v>
      </x:c>
      <x:c r="H222" s="29" t="str">
        <x:v>Completada desde el grupo</x:v>
      </x:c>
    </x:row>
    <x:row r="223">
      <x:c r="A223" t="str">
        <x:v>2025-01</x:v>
      </x:c>
      <x:c r="B223" t="str">
        <x:v>Cochabamba</x:v>
      </x:c>
      <x:c r="C223" t="str">
        <x:v>E-commerce</x:v>
      </x:c>
      <x:c r="D223" s="28" t="n">
        <x:v>96933.24</x:v>
      </x:c>
      <x:c r="E223" t="n">
        <x:v>3</x:v>
      </x:c>
      <x:c r="F223" t="n">
        <x:v>1</x:v>
      </x:c>
      <x:c r="G223" t="n">
        <x:v>0</x:v>
      </x:c>
      <x:c r="H223" s="29" t="str">
        <x:v>Consistente</x:v>
      </x:c>
    </x:row>
    <x:row r="224">
      <x:c r="A224" t="str">
        <x:v>2025-01</x:v>
      </x:c>
      <x:c r="B224" t="str">
        <x:v>Cochabamba</x:v>
      </x:c>
      <x:c r="C224" t="str">
        <x:v>Marketplace</x:v>
      </x:c>
      <x:c r="D224" s="28" t="n">
        <x:v>101108.39</x:v>
      </x:c>
      <x:c r="E224" t="n">
        <x:v>4</x:v>
      </x:c>
      <x:c r="F224" t="n">
        <x:v>1</x:v>
      </x:c>
      <x:c r="G224" t="n">
        <x:v>0</x:v>
      </x:c>
      <x:c r="H224" s="29" t="str">
        <x:v>Consistente</x:v>
      </x:c>
    </x:row>
    <x:row r="225">
      <x:c r="A225" t="str">
        <x:v>2025-01</x:v>
      </x:c>
      <x:c r="B225" t="str">
        <x:v>Cochabamba</x:v>
      </x:c>
      <x:c r="C225" t="str">
        <x:v>Tienda</x:v>
      </x:c>
      <x:c r="D225" s="28" t="n">
        <x:v>183743.88</x:v>
      </x:c>
      <x:c r="E225" t="n">
        <x:v>9</x:v>
      </x:c>
      <x:c r="F225" t="n">
        <x:v>1</x:v>
      </x:c>
      <x:c r="G225" t="n">
        <x:v>0</x:v>
      </x:c>
      <x:c r="H225" s="29" t="str">
        <x:v>Consistente</x:v>
      </x:c>
    </x:row>
    <x:row r="226">
      <x:c r="A226" t="str">
        <x:v>2025-01</x:v>
      </x:c>
      <x:c r="B226" t="str">
        <x:v>Cochabamba</x:v>
      </x:c>
      <x:c r="C226" t="str">
        <x:v>WhatsApp</x:v>
      </x:c>
      <x:c r="D226" s="28" t="n">
        <x:v>91772.94</x:v>
      </x:c>
      <x:c r="E226" t="n">
        <x:v>3</x:v>
      </x:c>
      <x:c r="F226" t="n">
        <x:v>1</x:v>
      </x:c>
      <x:c r="G226" t="n">
        <x:v>0</x:v>
      </x:c>
      <x:c r="H226" s="29" t="str">
        <x:v>Consistente</x:v>
      </x:c>
    </x:row>
    <x:row r="227">
      <x:c r="A227" t="str">
        <x:v>2025-01</x:v>
      </x:c>
      <x:c r="B227" t="str">
        <x:v>La Paz</x:v>
      </x:c>
      <x:c r="C227" t="str">
        <x:v>E-commerce</x:v>
      </x:c>
      <x:c r="D227" s="28" t="n">
        <x:v>81106</x:v>
      </x:c>
      <x:c r="E227" t="n">
        <x:v>2</x:v>
      </x:c>
      <x:c r="F227" t="n">
        <x:v>1</x:v>
      </x:c>
      <x:c r="G227" t="n">
        <x:v>0</x:v>
      </x:c>
      <x:c r="H227" s="29" t="str">
        <x:v>Consistente</x:v>
      </x:c>
    </x:row>
    <x:row r="228">
      <x:c r="A228" t="str">
        <x:v>2025-01</x:v>
      </x:c>
      <x:c r="B228" t="str">
        <x:v>La Paz</x:v>
      </x:c>
      <x:c r="C228" t="str">
        <x:v>Marketplace</x:v>
      </x:c>
      <x:c r="D228" s="28" t="n">
        <x:v>63204.89</x:v>
      </x:c>
      <x:c r="E228" t="n">
        <x:v>1</x:v>
      </x:c>
      <x:c r="F228" t="n">
        <x:v>1</x:v>
      </x:c>
      <x:c r="G228" t="n">
        <x:v>0</x:v>
      </x:c>
      <x:c r="H228" s="29" t="str">
        <x:v>Consistente</x:v>
      </x:c>
    </x:row>
    <x:row r="229">
      <x:c r="A229" t="str">
        <x:v>2025-01</x:v>
      </x:c>
      <x:c r="B229" t="str">
        <x:v>La Paz</x:v>
      </x:c>
      <x:c r="C229" t="str">
        <x:v>Tienda</x:v>
      </x:c>
      <x:c r="D229" s="28" t="n">
        <x:v>168391.37</x:v>
      </x:c>
      <x:c r="E229" t="n">
        <x:v>3</x:v>
      </x:c>
      <x:c r="F229" t="n">
        <x:v>1</x:v>
      </x:c>
      <x:c r="G229" t="n">
        <x:v>1</x:v>
      </x:c>
      <x:c r="H229" s="29" t="str">
        <x:v>Completada desde el grupo</x:v>
      </x:c>
    </x:row>
    <x:row r="230">
      <x:c r="A230" t="str">
        <x:v>2025-01</x:v>
      </x:c>
      <x:c r="B230" t="str">
        <x:v>La Paz</x:v>
      </x:c>
      <x:c r="C230" t="str">
        <x:v>WhatsApp</x:v>
      </x:c>
      <x:c r="D230" s="28" t="n">
        <x:v>79336.66</x:v>
      </x:c>
      <x:c r="E230" t="n">
        <x:v>1</x:v>
      </x:c>
      <x:c r="F230" t="n">
        <x:v>1</x:v>
      </x:c>
      <x:c r="G230" t="n">
        <x:v>0</x:v>
      </x:c>
      <x:c r="H230" s="29" t="str">
        <x:v>Consistente</x:v>
      </x:c>
    </x:row>
    <x:row r="231">
      <x:c r="A231" t="str">
        <x:v>2025-01</x:v>
      </x:c>
      <x:c r="B231" t="str">
        <x:v>Potosí</x:v>
      </x:c>
      <x:c r="C231" t="str">
        <x:v>E-commerce</x:v>
      </x:c>
      <x:c r="D231" s="28" t="n">
        <x:v>73104.9</x:v>
      </x:c>
      <x:c r="E231" t="n">
        <x:v>9</x:v>
      </x:c>
      <x:c r="F231" t="n">
        <x:v>1</x:v>
      </x:c>
      <x:c r="G231" t="n">
        <x:v>0</x:v>
      </x:c>
      <x:c r="H231" s="29" t="str">
        <x:v>Consistente</x:v>
      </x:c>
    </x:row>
    <x:row r="232">
      <x:c r="A232" t="str">
        <x:v>2025-01</x:v>
      </x:c>
      <x:c r="B232" t="str">
        <x:v>Potosí</x:v>
      </x:c>
      <x:c r="C232" t="str">
        <x:v>Marketplace</x:v>
      </x:c>
      <x:c r="D232" s="28" t="n">
        <x:v>76324.9</x:v>
      </x:c>
      <x:c r="E232" t="n">
        <x:v>8</x:v>
      </x:c>
      <x:c r="F232" t="n">
        <x:v>1</x:v>
      </x:c>
      <x:c r="G232" t="n">
        <x:v>0</x:v>
      </x:c>
      <x:c r="H232" s="29" t="str">
        <x:v>Consistente</x:v>
      </x:c>
    </x:row>
    <x:row r="233">
      <x:c r="A233" t="str">
        <x:v>2025-01</x:v>
      </x:c>
      <x:c r="B233" t="str">
        <x:v>Potosí</x:v>
      </x:c>
      <x:c r="C233" t="str">
        <x:v>Tienda</x:v>
      </x:c>
      <x:c r="D233" s="28" t="n">
        <x:v>178667.19</x:v>
      </x:c>
      <x:c r="E233" t="n">
        <x:v>10</x:v>
      </x:c>
      <x:c r="F233" t="n">
        <x:v>1</x:v>
      </x:c>
      <x:c r="G233" t="n">
        <x:v>1</x:v>
      </x:c>
      <x:c r="H233" s="29" t="str">
        <x:v>Completada desde el grupo</x:v>
      </x:c>
    </x:row>
    <x:row r="234">
      <x:c r="A234" t="str">
        <x:v>2025-01</x:v>
      </x:c>
      <x:c r="B234" t="str">
        <x:v>Potosí</x:v>
      </x:c>
      <x:c r="C234" t="str">
        <x:v>WhatsApp</x:v>
      </x:c>
      <x:c r="D234" s="28" t="n">
        <x:v>97395.61</x:v>
      </x:c>
      <x:c r="E234" t="n">
        <x:v>1</x:v>
      </x:c>
      <x:c r="F234" t="n">
        <x:v>1</x:v>
      </x:c>
      <x:c r="G234" t="n">
        <x:v>0</x:v>
      </x:c>
      <x:c r="H234" s="29" t="str">
        <x:v>Consistente</x:v>
      </x:c>
    </x:row>
    <x:row r="235">
      <x:c r="A235" t="str">
        <x:v>2025-01</x:v>
      </x:c>
      <x:c r="B235" t="str">
        <x:v>Santa Cruz</x:v>
      </x:c>
      <x:c r="C235" t="str">
        <x:v>E-commerce</x:v>
      </x:c>
      <x:c r="D235" s="28" t="n">
        <x:v>81263.74</x:v>
      </x:c>
      <x:c r="E235" t="n">
        <x:v>1</x:v>
      </x:c>
      <x:c r="F235" t="n">
        <x:v>1</x:v>
      </x:c>
      <x:c r="G235" t="n">
        <x:v>0</x:v>
      </x:c>
      <x:c r="H235" s="29" t="str">
        <x:v>Consistente</x:v>
      </x:c>
    </x:row>
    <x:row r="236">
      <x:c r="A236" t="str">
        <x:v>2025-01</x:v>
      </x:c>
      <x:c r="B236" t="str">
        <x:v>Santa Cruz</x:v>
      </x:c>
      <x:c r="C236" t="str">
        <x:v>Marketplace</x:v>
      </x:c>
      <x:c r="D236" s="28" t="n">
        <x:v>100575.97</x:v>
      </x:c>
      <x:c r="E236" t="n">
        <x:v>3</x:v>
      </x:c>
      <x:c r="F236" t="n">
        <x:v>1</x:v>
      </x:c>
      <x:c r="G236" t="n">
        <x:v>0</x:v>
      </x:c>
      <x:c r="H236" s="29" t="str">
        <x:v>Consistente</x:v>
      </x:c>
    </x:row>
    <x:row r="237">
      <x:c r="A237" t="str">
        <x:v>2025-01</x:v>
      </x:c>
      <x:c r="B237" t="str">
        <x:v>Santa Cruz</x:v>
      </x:c>
      <x:c r="C237" t="str">
        <x:v>Tienda</x:v>
      </x:c>
      <x:c r="D237" s="28" t="n">
        <x:v>137158.27</x:v>
      </x:c>
      <x:c r="E237" t="n">
        <x:v>10</x:v>
      </x:c>
      <x:c r="F237" t="n">
        <x:v>1</x:v>
      </x:c>
      <x:c r="G237" t="n">
        <x:v>0</x:v>
      </x:c>
      <x:c r="H237" s="29" t="str">
        <x:v>Consistente</x:v>
      </x:c>
    </x:row>
    <x:row r="238">
      <x:c r="A238" t="str">
        <x:v>2025-01</x:v>
      </x:c>
      <x:c r="B238" t="str">
        <x:v>Sucre</x:v>
      </x:c>
      <x:c r="C238" t="str">
        <x:v>E-commerce</x:v>
      </x:c>
      <x:c r="D238" s="28" t="n">
        <x:v>70347.14</x:v>
      </x:c>
      <x:c r="E238" t="n">
        <x:v>5</x:v>
      </x:c>
      <x:c r="F238" t="n">
        <x:v>1</x:v>
      </x:c>
      <x:c r="G238" t="n">
        <x:v>0</x:v>
      </x:c>
      <x:c r="H238" s="29" t="str">
        <x:v>Consistente</x:v>
      </x:c>
    </x:row>
    <x:row r="239">
      <x:c r="A239" t="str">
        <x:v>2025-01</x:v>
      </x:c>
      <x:c r="B239" t="str">
        <x:v>Sucre</x:v>
      </x:c>
      <x:c r="C239" t="str">
        <x:v>Marketplace</x:v>
      </x:c>
      <x:c r="D239" s="28" t="n">
        <x:v>67966.8</x:v>
      </x:c>
      <x:c r="E239" t="n">
        <x:v>3</x:v>
      </x:c>
      <x:c r="F239" t="n">
        <x:v>1</x:v>
      </x:c>
      <x:c r="G239" t="n">
        <x:v>1</x:v>
      </x:c>
      <x:c r="H239" s="29" t="str">
        <x:v>Completada desde el grupo</x:v>
      </x:c>
    </x:row>
    <x:row r="240">
      <x:c r="A240" t="str">
        <x:v>2025-01</x:v>
      </x:c>
      <x:c r="B240" t="str">
        <x:v>Sucre</x:v>
      </x:c>
      <x:c r="C240" t="str">
        <x:v>Tienda</x:v>
      </x:c>
      <x:c r="D240" s="28" t="n">
        <x:v>139765.58</x:v>
      </x:c>
      <x:c r="E240" t="n">
        <x:v>11</x:v>
      </x:c>
      <x:c r="F240" t="n">
        <x:v>2</x:v>
      </x:c>
      <x:c r="G240" t="n">
        <x:v>1</x:v>
      </x:c>
      <x:c r="H240" s="29" t="str">
        <x:v>Conflicto resuelto por frecuencia y validación cruzada</x:v>
      </x:c>
    </x:row>
    <x:row r="241">
      <x:c r="A241" t="str">
        <x:v>2025-01</x:v>
      </x:c>
      <x:c r="B241" t="str">
        <x:v>Sucre</x:v>
      </x:c>
      <x:c r="C241" t="str">
        <x:v>WhatsApp</x:v>
      </x:c>
      <x:c r="D241" s="28" t="n">
        <x:v>60063.73</x:v>
      </x:c>
      <x:c r="E241" t="n">
        <x:v>3</x:v>
      </x:c>
      <x:c r="F241" t="n">
        <x:v>1</x:v>
      </x:c>
      <x:c r="G241" t="n">
        <x:v>0</x:v>
      </x:c>
      <x:c r="H241" s="29" t="str">
        <x:v>Consistente</x:v>
      </x:c>
    </x:row>
    <x:row r="242">
      <x:c r="A242" t="str">
        <x:v>2025-02</x:v>
      </x:c>
      <x:c r="B242" t="str">
        <x:v>Cochabamba</x:v>
      </x:c>
      <x:c r="C242" t="str">
        <x:v>E-commerce</x:v>
      </x:c>
      <x:c r="D242" s="28" t="n">
        <x:v>86253.49</x:v>
      </x:c>
      <x:c r="E242" t="n">
        <x:v>5</x:v>
      </x:c>
      <x:c r="F242" t="n">
        <x:v>1</x:v>
      </x:c>
      <x:c r="G242" t="n">
        <x:v>0</x:v>
      </x:c>
      <x:c r="H242" s="29" t="str">
        <x:v>Consistente</x:v>
      </x:c>
    </x:row>
    <x:row r="243">
      <x:c r="A243" t="str">
        <x:v>2025-02</x:v>
      </x:c>
      <x:c r="B243" t="str">
        <x:v>Cochabamba</x:v>
      </x:c>
      <x:c r="C243" t="str">
        <x:v>Marketplace</x:v>
      </x:c>
      <x:c r="D243" s="28" t="n">
        <x:v>68725.97</x:v>
      </x:c>
      <x:c r="E243" t="n">
        <x:v>1</x:v>
      </x:c>
      <x:c r="F243" t="n">
        <x:v>1</x:v>
      </x:c>
      <x:c r="G243" t="n">
        <x:v>0</x:v>
      </x:c>
      <x:c r="H243" s="29" t="str">
        <x:v>Consistente</x:v>
      </x:c>
    </x:row>
    <x:row r="244">
      <x:c r="A244" t="str">
        <x:v>2025-02</x:v>
      </x:c>
      <x:c r="B244" t="str">
        <x:v>Cochabamba</x:v>
      </x:c>
      <x:c r="C244" t="str">
        <x:v>Tienda</x:v>
      </x:c>
      <x:c r="D244" s="28" t="n">
        <x:v>169210.56</x:v>
      </x:c>
      <x:c r="E244" t="n">
        <x:v>13</x:v>
      </x:c>
      <x:c r="F244" t="n">
        <x:v>2</x:v>
      </x:c>
      <x:c r="G244" t="n">
        <x:v>1</x:v>
      </x:c>
      <x:c r="H244" s="29" t="str">
        <x:v>Conflicto resuelto por frecuencia y validación cruzada</x:v>
      </x:c>
    </x:row>
    <x:row r="245">
      <x:c r="A245" t="str">
        <x:v>2025-02</x:v>
      </x:c>
      <x:c r="B245" t="str">
        <x:v>Cochabamba</x:v>
      </x:c>
      <x:c r="C245" t="str">
        <x:v>WhatsApp</x:v>
      </x:c>
      <x:c r="D245" s="28" t="n">
        <x:v>92050.99</x:v>
      </x:c>
      <x:c r="E245" t="n">
        <x:v>1</x:v>
      </x:c>
      <x:c r="F245" t="n">
        <x:v>1</x:v>
      </x:c>
      <x:c r="G245" t="n">
        <x:v>0</x:v>
      </x:c>
      <x:c r="H245" s="29" t="str">
        <x:v>Consistente</x:v>
      </x:c>
    </x:row>
    <x:row r="246">
      <x:c r="A246" t="str">
        <x:v>2025-02</x:v>
      </x:c>
      <x:c r="B246" t="str">
        <x:v>La Paz</x:v>
      </x:c>
      <x:c r="C246" t="str">
        <x:v>E-commerce</x:v>
      </x:c>
      <x:c r="D246" s="28" t="n">
        <x:v>85979.32</x:v>
      </x:c>
      <x:c r="E246" t="n">
        <x:v>2</x:v>
      </x:c>
      <x:c r="F246" t="n">
        <x:v>1</x:v>
      </x:c>
      <x:c r="G246" t="n">
        <x:v>0</x:v>
      </x:c>
      <x:c r="H246" s="29" t="str">
        <x:v>Consistente</x:v>
      </x:c>
    </x:row>
    <x:row r="247">
      <x:c r="A247" t="str">
        <x:v>2025-02</x:v>
      </x:c>
      <x:c r="B247" t="str">
        <x:v>La Paz</x:v>
      </x:c>
      <x:c r="C247" t="str">
        <x:v>Tienda</x:v>
      </x:c>
      <x:c r="D247" s="28" t="n">
        <x:v>182755.85</x:v>
      </x:c>
      <x:c r="E247" t="n">
        <x:v>12</x:v>
      </x:c>
      <x:c r="F247" t="n">
        <x:v>1</x:v>
      </x:c>
      <x:c r="G247" t="n">
        <x:v>1</x:v>
      </x:c>
      <x:c r="H247" s="29" t="str">
        <x:v>Completada desde el grupo</x:v>
      </x:c>
    </x:row>
    <x:row r="248">
      <x:c r="A248" t="str">
        <x:v>2025-02</x:v>
      </x:c>
      <x:c r="B248" t="str">
        <x:v>La Paz</x:v>
      </x:c>
      <x:c r="C248" t="str">
        <x:v>WhatsApp</x:v>
      </x:c>
      <x:c r="D248" s="28" t="n">
        <x:v>68364.62</x:v>
      </x:c>
      <x:c r="E248" t="n">
        <x:v>1</x:v>
      </x:c>
      <x:c r="F248" t="n">
        <x:v>1</x:v>
      </x:c>
      <x:c r="G248" t="n">
        <x:v>0</x:v>
      </x:c>
      <x:c r="H248" s="29" t="str">
        <x:v>Consistente</x:v>
      </x:c>
    </x:row>
    <x:row r="249">
      <x:c r="A249" t="str">
        <x:v>2025-02</x:v>
      </x:c>
      <x:c r="B249" t="str">
        <x:v>Potosí</x:v>
      </x:c>
      <x:c r="C249" t="str">
        <x:v>E-commerce</x:v>
      </x:c>
      <x:c r="D249" s="28" t="n">
        <x:v>67879.92</x:v>
      </x:c>
      <x:c r="E249" t="n">
        <x:v>4</x:v>
      </x:c>
      <x:c r="F249" t="n">
        <x:v>1</x:v>
      </x:c>
      <x:c r="G249" t="n">
        <x:v>0</x:v>
      </x:c>
      <x:c r="H249" s="29" t="str">
        <x:v>Consistente</x:v>
      </x:c>
    </x:row>
    <x:row r="250">
      <x:c r="A250" t="str">
        <x:v>2025-02</x:v>
      </x:c>
      <x:c r="B250" t="str">
        <x:v>Potosí</x:v>
      </x:c>
      <x:c r="C250" t="str">
        <x:v>Tienda</x:v>
      </x:c>
      <x:c r="D250" s="28" t="n">
        <x:v>196960.34</x:v>
      </x:c>
      <x:c r="E250" t="n">
        <x:v>9</x:v>
      </x:c>
      <x:c r="F250" t="n">
        <x:v>1</x:v>
      </x:c>
      <x:c r="G250" t="n">
        <x:v>1</x:v>
      </x:c>
      <x:c r="H250" s="29" t="str">
        <x:v>Completada desde el grupo</x:v>
      </x:c>
    </x:row>
    <x:row r="251">
      <x:c r="A251" t="str">
        <x:v>2025-02</x:v>
      </x:c>
      <x:c r="B251" t="str">
        <x:v>Potosí</x:v>
      </x:c>
      <x:c r="C251" t="str">
        <x:v>WhatsApp</x:v>
      </x:c>
      <x:c r="D251" s="28" t="n">
        <x:v>62807.09</x:v>
      </x:c>
      <x:c r="E251" t="n">
        <x:v>4</x:v>
      </x:c>
      <x:c r="F251" t="n">
        <x:v>1</x:v>
      </x:c>
      <x:c r="G251" t="n">
        <x:v>0</x:v>
      </x:c>
      <x:c r="H251" s="29" t="str">
        <x:v>Consistente</x:v>
      </x:c>
    </x:row>
    <x:row r="252">
      <x:c r="A252" t="str">
        <x:v>2025-02</x:v>
      </x:c>
      <x:c r="B252" t="str">
        <x:v>Santa Cruz</x:v>
      </x:c>
      <x:c r="C252" t="str">
        <x:v>E-commerce</x:v>
      </x:c>
      <x:c r="D252" s="28" t="n">
        <x:v>84128.79</x:v>
      </x:c>
      <x:c r="E252" t="n">
        <x:v>5</x:v>
      </x:c>
      <x:c r="F252" t="n">
        <x:v>2</x:v>
      </x:c>
      <x:c r="G252" t="n">
        <x:v>0</x:v>
      </x:c>
      <x:c r="H252" s="29" t="str">
        <x:v>Conflicto resuelto por frecuencia y validación cruzada</x:v>
      </x:c>
    </x:row>
    <x:row r="253">
      <x:c r="A253" t="str">
        <x:v>2025-02</x:v>
      </x:c>
      <x:c r="B253" t="str">
        <x:v>Santa Cruz</x:v>
      </x:c>
      <x:c r="C253" t="str">
        <x:v>Marketplace</x:v>
      </x:c>
      <x:c r="D253" s="28" t="n">
        <x:v>68701.48</x:v>
      </x:c>
      <x:c r="E253" t="n">
        <x:v>1</x:v>
      </x:c>
      <x:c r="F253" t="n">
        <x:v>1</x:v>
      </x:c>
      <x:c r="G253" t="n">
        <x:v>0</x:v>
      </x:c>
      <x:c r="H253" s="29" t="str">
        <x:v>Consistente</x:v>
      </x:c>
    </x:row>
    <x:row r="254">
      <x:c r="A254" t="str">
        <x:v>2025-02</x:v>
      </x:c>
      <x:c r="B254" t="str">
        <x:v>Santa Cruz</x:v>
      </x:c>
      <x:c r="C254" t="str">
        <x:v>Tienda</x:v>
      </x:c>
      <x:c r="D254" s="28" t="n">
        <x:v>174033.03</x:v>
      </x:c>
      <x:c r="E254" t="n">
        <x:v>13</x:v>
      </x:c>
      <x:c r="F254" t="n">
        <x:v>1</x:v>
      </x:c>
      <x:c r="G254" t="n">
        <x:v>0</x:v>
      </x:c>
      <x:c r="H254" s="29" t="str">
        <x:v>Consistente</x:v>
      </x:c>
    </x:row>
    <x:row r="255">
      <x:c r="A255" t="str">
        <x:v>2025-02</x:v>
      </x:c>
      <x:c r="B255" t="str">
        <x:v>Sucre</x:v>
      </x:c>
      <x:c r="C255" t="str">
        <x:v>E-commerce</x:v>
      </x:c>
      <x:c r="D255" s="28" t="n">
        <x:v>98768.16</x:v>
      </x:c>
      <x:c r="E255" t="n">
        <x:v>6</x:v>
      </x:c>
      <x:c r="F255" t="n">
        <x:v>1</x:v>
      </x:c>
      <x:c r="G255" t="n">
        <x:v>0</x:v>
      </x:c>
      <x:c r="H255" s="29" t="str">
        <x:v>Consistente</x:v>
      </x:c>
    </x:row>
    <x:row r="256">
      <x:c r="A256" t="str">
        <x:v>2025-02</x:v>
      </x:c>
      <x:c r="B256" t="str">
        <x:v>Sucre</x:v>
      </x:c>
      <x:c r="C256" t="str">
        <x:v>Marketplace</x:v>
      </x:c>
      <x:c r="D256" s="28" t="n">
        <x:v>69787.48</x:v>
      </x:c>
      <x:c r="E256" t="n">
        <x:v>2</x:v>
      </x:c>
      <x:c r="F256" t="n">
        <x:v>1</x:v>
      </x:c>
      <x:c r="G256" t="n">
        <x:v>0</x:v>
      </x:c>
      <x:c r="H256" s="29" t="str">
        <x:v>Consistente</x:v>
      </x:c>
    </x:row>
    <x:row r="257">
      <x:c r="A257" t="str">
        <x:v>2025-02</x:v>
      </x:c>
      <x:c r="B257" t="str">
        <x:v>Sucre</x:v>
      </x:c>
      <x:c r="C257" t="str">
        <x:v>Tienda</x:v>
      </x:c>
      <x:c r="D257" s="28" t="n">
        <x:v>180344.32</x:v>
      </x:c>
      <x:c r="E257" t="n">
        <x:v>7</x:v>
      </x:c>
      <x:c r="F257" t="n">
        <x:v>1</x:v>
      </x:c>
      <x:c r="G257" t="n">
        <x:v>0</x:v>
      </x:c>
      <x:c r="H257" s="29" t="str">
        <x:v>Consistente</x:v>
      </x:c>
    </x:row>
    <x:row r="258">
      <x:c r="A258" t="str">
        <x:v>2025-03</x:v>
      </x:c>
      <x:c r="B258" t="str">
        <x:v>Cochabamba</x:v>
      </x:c>
      <x:c r="C258" t="str">
        <x:v>E-commerce</x:v>
      </x:c>
      <x:c r="D258" s="28" t="n">
        <x:v>89862.96</x:v>
      </x:c>
      <x:c r="E258" t="n">
        <x:v>2</x:v>
      </x:c>
      <x:c r="F258" t="n">
        <x:v>1</x:v>
      </x:c>
      <x:c r="G258" t="n">
        <x:v>0</x:v>
      </x:c>
      <x:c r="H258" s="29" t="str">
        <x:v>Consistente</x:v>
      </x:c>
    </x:row>
    <x:row r="259">
      <x:c r="A259" t="str">
        <x:v>2025-03</x:v>
      </x:c>
      <x:c r="B259" t="str">
        <x:v>Cochabamba</x:v>
      </x:c>
      <x:c r="C259" t="str">
        <x:v>Marketplace</x:v>
      </x:c>
      <x:c r="D259" s="28" t="n">
        <x:v>85935.03</x:v>
      </x:c>
      <x:c r="E259" t="n">
        <x:v>1</x:v>
      </x:c>
      <x:c r="F259" t="n">
        <x:v>1</x:v>
      </x:c>
      <x:c r="G259" t="n">
        <x:v>0</x:v>
      </x:c>
      <x:c r="H259" s="29" t="str">
        <x:v>Consistente</x:v>
      </x:c>
    </x:row>
    <x:row r="260">
      <x:c r="A260" t="str">
        <x:v>2025-03</x:v>
      </x:c>
      <x:c r="B260" t="str">
        <x:v>Cochabamba</x:v>
      </x:c>
      <x:c r="C260" t="str">
        <x:v>Tienda</x:v>
      </x:c>
      <x:c r="D260" s="28" t="n">
        <x:v>186917.48</x:v>
      </x:c>
      <x:c r="E260" t="n">
        <x:v>8</x:v>
      </x:c>
      <x:c r="F260" t="n">
        <x:v>1</x:v>
      </x:c>
      <x:c r="G260" t="n">
        <x:v>0</x:v>
      </x:c>
      <x:c r="H260" s="29" t="str">
        <x:v>Consistente</x:v>
      </x:c>
    </x:row>
    <x:row r="261">
      <x:c r="A261" t="str">
        <x:v>2025-03</x:v>
      </x:c>
      <x:c r="B261" t="str">
        <x:v>Cochabamba</x:v>
      </x:c>
      <x:c r="C261" t="str">
        <x:v>WhatsApp</x:v>
      </x:c>
      <x:c r="D261" s="28" t="n">
        <x:v>95224.89</x:v>
      </x:c>
      <x:c r="E261" t="n">
        <x:v>1</x:v>
      </x:c>
      <x:c r="F261" t="n">
        <x:v>1</x:v>
      </x:c>
      <x:c r="G261" t="n">
        <x:v>0</x:v>
      </x:c>
      <x:c r="H261" s="29" t="str">
        <x:v>Consistente</x:v>
      </x:c>
    </x:row>
    <x:row r="262">
      <x:c r="A262" t="str">
        <x:v>2025-03</x:v>
      </x:c>
      <x:c r="B262" t="str">
        <x:v>La Paz</x:v>
      </x:c>
      <x:c r="C262" t="str">
        <x:v>E-commerce</x:v>
      </x:c>
      <x:c r="D262" s="28" t="n">
        <x:v>76648.32</x:v>
      </x:c>
      <x:c r="E262" t="n">
        <x:v>3</x:v>
      </x:c>
      <x:c r="F262" t="n">
        <x:v>2</x:v>
      </x:c>
      <x:c r="G262" t="n">
        <x:v>0</x:v>
      </x:c>
      <x:c r="H262" s="29" t="str">
        <x:v>Conflicto resuelto por frecuencia y validación cruzada</x:v>
      </x:c>
    </x:row>
    <x:row r="263">
      <x:c r="A263" t="str">
        <x:v>2025-03</x:v>
      </x:c>
      <x:c r="B263" t="str">
        <x:v>La Paz</x:v>
      </x:c>
      <x:c r="C263" t="str">
        <x:v>Marketplace</x:v>
      </x:c>
      <x:c r="D263" s="28" t="n">
        <x:v>81882.53</x:v>
      </x:c>
      <x:c r="E263" t="n">
        <x:v>2</x:v>
      </x:c>
      <x:c r="F263" t="n">
        <x:v>1</x:v>
      </x:c>
      <x:c r="G263" t="n">
        <x:v>0</x:v>
      </x:c>
      <x:c r="H263" s="29" t="str">
        <x:v>Consistente</x:v>
      </x:c>
    </x:row>
    <x:row r="264">
      <x:c r="A264" t="str">
        <x:v>2025-03</x:v>
      </x:c>
      <x:c r="B264" t="str">
        <x:v>La Paz</x:v>
      </x:c>
      <x:c r="C264" t="str">
        <x:v>Tienda</x:v>
      </x:c>
      <x:c r="D264" s="28" t="n">
        <x:v>196115.37</x:v>
      </x:c>
      <x:c r="E264" t="n">
        <x:v>11</x:v>
      </x:c>
      <x:c r="F264" t="n">
        <x:v>1</x:v>
      </x:c>
      <x:c r="G264" t="n">
        <x:v>0</x:v>
      </x:c>
      <x:c r="H264" s="29" t="str">
        <x:v>Consistente</x:v>
      </x:c>
    </x:row>
    <x:row r="265">
      <x:c r="A265" t="str">
        <x:v>2025-03</x:v>
      </x:c>
      <x:c r="B265" t="str">
        <x:v>La Paz</x:v>
      </x:c>
      <x:c r="C265" t="str">
        <x:v>WhatsApp</x:v>
      </x:c>
      <x:c r="D265" s="28" t="n">
        <x:v>83200.52</x:v>
      </x:c>
      <x:c r="E265" t="n">
        <x:v>4</x:v>
      </x:c>
      <x:c r="F265" t="n">
        <x:v>1</x:v>
      </x:c>
      <x:c r="G265" t="n">
        <x:v>0</x:v>
      </x:c>
      <x:c r="H265" s="29" t="str">
        <x:v>Consistente</x:v>
      </x:c>
    </x:row>
    <x:row r="266">
      <x:c r="A266" t="str">
        <x:v>2025-03</x:v>
      </x:c>
      <x:c r="B266" t="str">
        <x:v>Potosí</x:v>
      </x:c>
      <x:c r="C266" t="str">
        <x:v>E-commerce</x:v>
      </x:c>
      <x:c r="D266" s="28" t="n">
        <x:v>84388.51</x:v>
      </x:c>
      <x:c r="E266" t="n">
        <x:v>3</x:v>
      </x:c>
      <x:c r="F266" t="n">
        <x:v>1</x:v>
      </x:c>
      <x:c r="G266" t="n">
        <x:v>0</x:v>
      </x:c>
      <x:c r="H266" s="29" t="str">
        <x:v>Consistente</x:v>
      </x:c>
    </x:row>
    <x:row r="267">
      <x:c r="A267" t="str">
        <x:v>2025-03</x:v>
      </x:c>
      <x:c r="B267" t="str">
        <x:v>Potosí</x:v>
      </x:c>
      <x:c r="C267" t="str">
        <x:v>Marketplace</x:v>
      </x:c>
      <x:c r="D267" s="28" t="n">
        <x:v>75605.51</x:v>
      </x:c>
      <x:c r="E267" t="n">
        <x:v>4</x:v>
      </x:c>
      <x:c r="F267" t="n">
        <x:v>1</x:v>
      </x:c>
      <x:c r="G267" t="n">
        <x:v>0</x:v>
      </x:c>
      <x:c r="H267" s="29" t="str">
        <x:v>Consistente</x:v>
      </x:c>
    </x:row>
    <x:row r="268">
      <x:c r="A268" t="str">
        <x:v>2025-03</x:v>
      </x:c>
      <x:c r="B268" t="str">
        <x:v>Potosí</x:v>
      </x:c>
      <x:c r="C268" t="str">
        <x:v>Tienda</x:v>
      </x:c>
      <x:c r="D268" s="28" t="n">
        <x:v>140659.29</x:v>
      </x:c>
      <x:c r="E268" t="n">
        <x:v>10</x:v>
      </x:c>
      <x:c r="F268" t="n">
        <x:v>1</x:v>
      </x:c>
      <x:c r="G268" t="n">
        <x:v>0</x:v>
      </x:c>
      <x:c r="H268" s="29" t="str">
        <x:v>Consistente</x:v>
      </x:c>
    </x:row>
    <x:row r="269">
      <x:c r="A269" t="str">
        <x:v>2025-03</x:v>
      </x:c>
      <x:c r="B269" t="str">
        <x:v>Potosí</x:v>
      </x:c>
      <x:c r="C269" t="str">
        <x:v>WhatsApp</x:v>
      </x:c>
      <x:c r="D269" s="28" t="n">
        <x:v>94821.51</x:v>
      </x:c>
      <x:c r="E269" t="n">
        <x:v>1</x:v>
      </x:c>
      <x:c r="F269" t="n">
        <x:v>1</x:v>
      </x:c>
      <x:c r="G269" t="n">
        <x:v>0</x:v>
      </x:c>
      <x:c r="H269" s="29" t="str">
        <x:v>Consistente</x:v>
      </x:c>
    </x:row>
    <x:row r="270">
      <x:c r="A270" t="str">
        <x:v>2025-03</x:v>
      </x:c>
      <x:c r="B270" t="str">
        <x:v>Santa Cruz</x:v>
      </x:c>
      <x:c r="C270" t="str">
        <x:v>E-commerce</x:v>
      </x:c>
      <x:c r="D270" s="28" t="n">
        <x:v>66699.9</x:v>
      </x:c>
      <x:c r="E270" t="n">
        <x:v>4</x:v>
      </x:c>
      <x:c r="F270" t="n">
        <x:v>1</x:v>
      </x:c>
      <x:c r="G270" t="n">
        <x:v>0</x:v>
      </x:c>
      <x:c r="H270" s="29" t="str">
        <x:v>Consistente</x:v>
      </x:c>
    </x:row>
    <x:row r="271">
      <x:c r="A271" t="str">
        <x:v>2025-03</x:v>
      </x:c>
      <x:c r="B271" t="str">
        <x:v>Santa Cruz</x:v>
      </x:c>
      <x:c r="C271" t="str">
        <x:v>Marketplace</x:v>
      </x:c>
      <x:c r="D271" s="28" t="n">
        <x:v>95083.5</x:v>
      </x:c>
      <x:c r="E271" t="n">
        <x:v>2</x:v>
      </x:c>
      <x:c r="F271" t="n">
        <x:v>1</x:v>
      </x:c>
      <x:c r="G271" t="n">
        <x:v>0</x:v>
      </x:c>
      <x:c r="H271" s="29" t="str">
        <x:v>Consistente</x:v>
      </x:c>
    </x:row>
    <x:row r="272">
      <x:c r="A272" t="str">
        <x:v>2025-03</x:v>
      </x:c>
      <x:c r="B272" t="str">
        <x:v>Santa Cruz</x:v>
      </x:c>
      <x:c r="C272" t="str">
        <x:v>Tienda</x:v>
      </x:c>
      <x:c r="D272" s="28" t="n">
        <x:v>162113.93</x:v>
      </x:c>
      <x:c r="E272" t="n">
        <x:v>7</x:v>
      </x:c>
      <x:c r="F272" t="n">
        <x:v>1</x:v>
      </x:c>
      <x:c r="G272" t="n">
        <x:v>0</x:v>
      </x:c>
      <x:c r="H272" s="29" t="str">
        <x:v>Consistente</x:v>
      </x:c>
    </x:row>
    <x:row r="273">
      <x:c r="A273" t="str">
        <x:v>2025-03</x:v>
      </x:c>
      <x:c r="B273" t="str">
        <x:v>Sucre</x:v>
      </x:c>
      <x:c r="C273" t="str">
        <x:v>E-commerce</x:v>
      </x:c>
      <x:c r="D273" s="28" t="n">
        <x:v>82283.95</x:v>
      </x:c>
      <x:c r="E273" t="n">
        <x:v>4</x:v>
      </x:c>
      <x:c r="F273" t="n">
        <x:v>1</x:v>
      </x:c>
      <x:c r="G273" t="n">
        <x:v>0</x:v>
      </x:c>
      <x:c r="H273" s="29" t="str">
        <x:v>Consistente</x:v>
      </x:c>
    </x:row>
    <x:row r="274">
      <x:c r="A274" t="str">
        <x:v>2025-03</x:v>
      </x:c>
      <x:c r="B274" t="str">
        <x:v>Sucre</x:v>
      </x:c>
      <x:c r="C274" t="str">
        <x:v>Marketplace</x:v>
      </x:c>
      <x:c r="D274" s="28" t="n">
        <x:v>86327.32</x:v>
      </x:c>
      <x:c r="E274" t="n">
        <x:v>1</x:v>
      </x:c>
      <x:c r="F274" t="n">
        <x:v>1</x:v>
      </x:c>
      <x:c r="G274" t="n">
        <x:v>0</x:v>
      </x:c>
      <x:c r="H274" s="29" t="str">
        <x:v>Consistente</x:v>
      </x:c>
    </x:row>
    <x:row r="275">
      <x:c r="A275" t="str">
        <x:v>2025-03</x:v>
      </x:c>
      <x:c r="B275" t="str">
        <x:v>Sucre</x:v>
      </x:c>
      <x:c r="C275" t="str">
        <x:v>Tienda</x:v>
      </x:c>
      <x:c r="D275" s="28" t="n">
        <x:v>137192.05</x:v>
      </x:c>
      <x:c r="E275" t="n">
        <x:v>7</x:v>
      </x:c>
      <x:c r="F275" t="n">
        <x:v>1</x:v>
      </x:c>
      <x:c r="G275" t="n">
        <x:v>0</x:v>
      </x:c>
      <x:c r="H275" s="29" t="str">
        <x:v>Consistente</x:v>
      </x:c>
    </x:row>
    <x:row r="276">
      <x:c r="A276" t="str">
        <x:v>2025-03</x:v>
      </x:c>
      <x:c r="B276" t="str">
        <x:v>Sucre</x:v>
      </x:c>
      <x:c r="C276" t="str">
        <x:v>WhatsApp</x:v>
      </x:c>
      <x:c r="D276" s="28" t="n">
        <x:v>91852.53</x:v>
      </x:c>
      <x:c r="E276" t="n">
        <x:v>5</x:v>
      </x:c>
      <x:c r="F276" t="n">
        <x:v>1</x:v>
      </x:c>
      <x:c r="G276" t="n">
        <x:v>0</x:v>
      </x:c>
      <x:c r="H276" s="29" t="str">
        <x:v>Consistente</x:v>
      </x:c>
    </x:row>
    <x:row r="277">
      <x:c r="A277" t="str">
        <x:v>2025-04</x:v>
      </x:c>
      <x:c r="B277" t="str">
        <x:v>Cochabamba</x:v>
      </x:c>
      <x:c r="C277" t="str">
        <x:v>E-commerce</x:v>
      </x:c>
      <x:c r="D277" s="28" t="n">
        <x:v>100926.48</x:v>
      </x:c>
      <x:c r="E277" t="n">
        <x:v>3</x:v>
      </x:c>
      <x:c r="F277" t="n">
        <x:v>1</x:v>
      </x:c>
      <x:c r="G277" t="n">
        <x:v>0</x:v>
      </x:c>
      <x:c r="H277" s="29" t="str">
        <x:v>Consistente</x:v>
      </x:c>
    </x:row>
    <x:row r="278">
      <x:c r="A278" t="str">
        <x:v>2025-04</x:v>
      </x:c>
      <x:c r="B278" t="str">
        <x:v>Cochabamba</x:v>
      </x:c>
      <x:c r="C278" t="str">
        <x:v>Marketplace</x:v>
      </x:c>
      <x:c r="D278" s="28" t="n">
        <x:v>72462.3</x:v>
      </x:c>
      <x:c r="E278" t="n">
        <x:v>5</x:v>
      </x:c>
      <x:c r="F278" t="n">
        <x:v>1</x:v>
      </x:c>
      <x:c r="G278" t="n">
        <x:v>0</x:v>
      </x:c>
      <x:c r="H278" s="29" t="str">
        <x:v>Consistente</x:v>
      </x:c>
    </x:row>
    <x:row r="279">
      <x:c r="A279" t="str">
        <x:v>2025-04</x:v>
      </x:c>
      <x:c r="B279" t="str">
        <x:v>Cochabamba</x:v>
      </x:c>
      <x:c r="C279" t="str">
        <x:v>Tienda</x:v>
      </x:c>
      <x:c r="D279" s="28" t="n">
        <x:v>136612.61</x:v>
      </x:c>
      <x:c r="E279" t="n">
        <x:v>13</x:v>
      </x:c>
      <x:c r="F279" t="n">
        <x:v>1</x:v>
      </x:c>
      <x:c r="G279" t="n">
        <x:v>1</x:v>
      </x:c>
      <x:c r="H279" s="29" t="str">
        <x:v>Completada desde el grupo</x:v>
      </x:c>
    </x:row>
    <x:row r="280">
      <x:c r="A280" t="str">
        <x:v>2025-04</x:v>
      </x:c>
      <x:c r="B280" t="str">
        <x:v>Cochabamba</x:v>
      </x:c>
      <x:c r="C280" t="str">
        <x:v>WhatsApp</x:v>
      </x:c>
      <x:c r="D280" s="28" t="n">
        <x:v>90863.25</x:v>
      </x:c>
      <x:c r="E280" t="n">
        <x:v>2</x:v>
      </x:c>
      <x:c r="F280" t="n">
        <x:v>1</x:v>
      </x:c>
      <x:c r="G280" t="n">
        <x:v>0</x:v>
      </x:c>
      <x:c r="H280" s="29" t="str">
        <x:v>Consistente</x:v>
      </x:c>
    </x:row>
    <x:row r="281">
      <x:c r="A281" t="str">
        <x:v>2025-04</x:v>
      </x:c>
      <x:c r="B281" t="str">
        <x:v>La Paz</x:v>
      </x:c>
      <x:c r="C281" t="str">
        <x:v>E-commerce</x:v>
      </x:c>
      <x:c r="D281" s="28" t="n">
        <x:v>77055.66</x:v>
      </x:c>
      <x:c r="E281" t="n">
        <x:v>6</x:v>
      </x:c>
      <x:c r="F281" t="n">
        <x:v>1</x:v>
      </x:c>
      <x:c r="G281" t="n">
        <x:v>0</x:v>
      </x:c>
      <x:c r="H281" s="29" t="str">
        <x:v>Consistente</x:v>
      </x:c>
    </x:row>
    <x:row r="282">
      <x:c r="A282" t="str">
        <x:v>2025-04</x:v>
      </x:c>
      <x:c r="B282" t="str">
        <x:v>La Paz</x:v>
      </x:c>
      <x:c r="C282" t="str">
        <x:v>Marketplace</x:v>
      </x:c>
      <x:c r="D282" s="28" t="n">
        <x:v>74760.23</x:v>
      </x:c>
      <x:c r="E282" t="n">
        <x:v>2</x:v>
      </x:c>
      <x:c r="F282" t="n">
        <x:v>1</x:v>
      </x:c>
      <x:c r="G282" t="n">
        <x:v>0</x:v>
      </x:c>
      <x:c r="H282" s="29" t="str">
        <x:v>Consistente</x:v>
      </x:c>
    </x:row>
    <x:row r="283">
      <x:c r="A283" t="str">
        <x:v>2025-04</x:v>
      </x:c>
      <x:c r="B283" t="str">
        <x:v>La Paz</x:v>
      </x:c>
      <x:c r="C283" t="str">
        <x:v>Tienda</x:v>
      </x:c>
      <x:c r="D283" s="28" t="n">
        <x:v>201910.6</x:v>
      </x:c>
      <x:c r="E283" t="n">
        <x:v>13</x:v>
      </x:c>
      <x:c r="F283" t="n">
        <x:v>1</x:v>
      </x:c>
      <x:c r="G283" t="n">
        <x:v>0</x:v>
      </x:c>
      <x:c r="H283" s="29" t="str">
        <x:v>Consistente</x:v>
      </x:c>
    </x:row>
    <x:row r="284">
      <x:c r="A284" t="str">
        <x:v>2025-04</x:v>
      </x:c>
      <x:c r="B284" t="str">
        <x:v>La Paz</x:v>
      </x:c>
      <x:c r="C284" t="str">
        <x:v>WhatsApp</x:v>
      </x:c>
      <x:c r="D284" s="28" t="n">
        <x:v>76253.15</x:v>
      </x:c>
      <x:c r="E284" t="n">
        <x:v>1</x:v>
      </x:c>
      <x:c r="F284" t="n">
        <x:v>1</x:v>
      </x:c>
      <x:c r="G284" t="n">
        <x:v>0</x:v>
      </x:c>
      <x:c r="H284" s="29" t="str">
        <x:v>Consistente</x:v>
      </x:c>
    </x:row>
    <x:row r="285">
      <x:c r="A285" t="str">
        <x:v>2025-04</x:v>
      </x:c>
      <x:c r="B285" t="str">
        <x:v>Potosí</x:v>
      </x:c>
      <x:c r="C285" t="str">
        <x:v>E-commerce</x:v>
      </x:c>
      <x:c r="D285" s="28" t="n">
        <x:v>86012.2</x:v>
      </x:c>
      <x:c r="E285" t="n">
        <x:v>7</x:v>
      </x:c>
      <x:c r="F285" t="n">
        <x:v>1</x:v>
      </x:c>
      <x:c r="G285" t="n">
        <x:v>0</x:v>
      </x:c>
      <x:c r="H285" s="29" t="str">
        <x:v>Consistente</x:v>
      </x:c>
    </x:row>
    <x:row r="286">
      <x:c r="A286" t="str">
        <x:v>2025-04</x:v>
      </x:c>
      <x:c r="B286" t="str">
        <x:v>Potosí</x:v>
      </x:c>
      <x:c r="C286" t="str">
        <x:v>Tienda</x:v>
      </x:c>
      <x:c r="D286" s="28" t="n">
        <x:v>159399.71</x:v>
      </x:c>
      <x:c r="E286" t="n">
        <x:v>11</x:v>
      </x:c>
      <x:c r="F286" t="n">
        <x:v>1</x:v>
      </x:c>
      <x:c r="G286" t="n">
        <x:v>2</x:v>
      </x:c>
      <x:c r="H286" s="29" t="str">
        <x:v>Completada desde el grupo</x:v>
      </x:c>
    </x:row>
    <x:row r="287">
      <x:c r="A287" t="str">
        <x:v>2025-04</x:v>
      </x:c>
      <x:c r="B287" t="str">
        <x:v>Potosí</x:v>
      </x:c>
      <x:c r="C287" t="str">
        <x:v>WhatsApp</x:v>
      </x:c>
      <x:c r="D287" s="28" t="n">
        <x:v>81980.31</x:v>
      </x:c>
      <x:c r="E287" t="n">
        <x:v>1</x:v>
      </x:c>
      <x:c r="F287" t="n">
        <x:v>1</x:v>
      </x:c>
      <x:c r="G287" t="n">
        <x:v>0</x:v>
      </x:c>
      <x:c r="H287" s="29" t="str">
        <x:v>Consistente</x:v>
      </x:c>
    </x:row>
    <x:row r="288">
      <x:c r="A288" t="str">
        <x:v>2025-04</x:v>
      </x:c>
      <x:c r="B288" t="str">
        <x:v>Santa Cruz</x:v>
      </x:c>
      <x:c r="C288" t="str">
        <x:v>E-commerce</x:v>
      </x:c>
      <x:c r="D288" s="28" t="n">
        <x:v>74877.12</x:v>
      </x:c>
      <x:c r="E288" t="n">
        <x:v>3</x:v>
      </x:c>
      <x:c r="F288" t="n">
        <x:v>1</x:v>
      </x:c>
      <x:c r="G288" t="n">
        <x:v>0</x:v>
      </x:c>
      <x:c r="H288" s="29" t="str">
        <x:v>Consistente</x:v>
      </x:c>
    </x:row>
    <x:row r="289">
      <x:c r="A289" t="str">
        <x:v>2025-04</x:v>
      </x:c>
      <x:c r="B289" t="str">
        <x:v>Santa Cruz</x:v>
      </x:c>
      <x:c r="C289" t="str">
        <x:v>Marketplace</x:v>
      </x:c>
      <x:c r="D289" s="28" t="n">
        <x:v>90076.06</x:v>
      </x:c>
      <x:c r="E289" t="n">
        <x:v>2</x:v>
      </x:c>
      <x:c r="F289" t="n">
        <x:v>1</x:v>
      </x:c>
      <x:c r="G289" t="n">
        <x:v>0</x:v>
      </x:c>
      <x:c r="H289" s="29" t="str">
        <x:v>Consistente</x:v>
      </x:c>
    </x:row>
    <x:row r="290">
      <x:c r="A290" t="str">
        <x:v>2025-04</x:v>
      </x:c>
      <x:c r="B290" t="str">
        <x:v>Santa Cruz</x:v>
      </x:c>
      <x:c r="C290" t="str">
        <x:v>Tienda</x:v>
      </x:c>
      <x:c r="D290" s="28" t="n">
        <x:v>141815.49</x:v>
      </x:c>
      <x:c r="E290" t="n">
        <x:v>7</x:v>
      </x:c>
      <x:c r="F290" t="n">
        <x:v>1</x:v>
      </x:c>
      <x:c r="G290" t="n">
        <x:v>0</x:v>
      </x:c>
      <x:c r="H290" s="29" t="str">
        <x:v>Consistente</x:v>
      </x:c>
    </x:row>
    <x:row r="291">
      <x:c r="A291" t="str">
        <x:v>2025-04</x:v>
      </x:c>
      <x:c r="B291" t="str">
        <x:v>Santa Cruz</x:v>
      </x:c>
      <x:c r="C291" t="str">
        <x:v>WhatsApp</x:v>
      </x:c>
      <x:c r="D291" s="28" t="n">
        <x:v>78340.76</x:v>
      </x:c>
      <x:c r="E291" t="n">
        <x:v>1</x:v>
      </x:c>
      <x:c r="F291" t="n">
        <x:v>1</x:v>
      </x:c>
      <x:c r="G291" t="n">
        <x:v>0</x:v>
      </x:c>
      <x:c r="H291" s="29" t="str">
        <x:v>Consistente</x:v>
      </x:c>
    </x:row>
    <x:row r="292">
      <x:c r="A292" t="str">
        <x:v>2025-04</x:v>
      </x:c>
      <x:c r="B292" t="str">
        <x:v>Sucre</x:v>
      </x:c>
      <x:c r="C292" t="str">
        <x:v>E-commerce</x:v>
      </x:c>
      <x:c r="D292" s="28" t="n">
        <x:v>69620.4</x:v>
      </x:c>
      <x:c r="E292" t="n">
        <x:v>5</x:v>
      </x:c>
      <x:c r="F292" t="n">
        <x:v>1</x:v>
      </x:c>
      <x:c r="G292" t="n">
        <x:v>1</x:v>
      </x:c>
      <x:c r="H292" s="29" t="str">
        <x:v>Completada desde el grupo</x:v>
      </x:c>
    </x:row>
    <x:row r="293">
      <x:c r="A293" t="str">
        <x:v>2025-04</x:v>
      </x:c>
      <x:c r="B293" t="str">
        <x:v>Sucre</x:v>
      </x:c>
      <x:c r="C293" t="str">
        <x:v>Marketplace</x:v>
      </x:c>
      <x:c r="D293" s="28" t="n">
        <x:v>75966.71</x:v>
      </x:c>
      <x:c r="E293" t="n">
        <x:v>2</x:v>
      </x:c>
      <x:c r="F293" t="n">
        <x:v>1</x:v>
      </x:c>
      <x:c r="G293" t="n">
        <x:v>0</x:v>
      </x:c>
      <x:c r="H293" s="29" t="str">
        <x:v>Consistente</x:v>
      </x:c>
    </x:row>
    <x:row r="294">
      <x:c r="A294" t="str">
        <x:v>2025-04</x:v>
      </x:c>
      <x:c r="B294" t="str">
        <x:v>Sucre</x:v>
      </x:c>
      <x:c r="C294" t="str">
        <x:v>Tienda</x:v>
      </x:c>
      <x:c r="D294" s="28" t="n">
        <x:v>165289.91</x:v>
      </x:c>
      <x:c r="E294" t="n">
        <x:v>6</x:v>
      </x:c>
      <x:c r="F294" t="n">
        <x:v>1</x:v>
      </x:c>
      <x:c r="G294" t="n">
        <x:v>0</x:v>
      </x:c>
      <x:c r="H294" s="29" t="str">
        <x:v>Consistente</x:v>
      </x:c>
    </x:row>
    <x:row r="295">
      <x:c r="A295" t="str">
        <x:v>2025-04</x:v>
      </x:c>
      <x:c r="B295" t="str">
        <x:v>Sucre</x:v>
      </x:c>
      <x:c r="C295" t="str">
        <x:v>WhatsApp</x:v>
      </x:c>
      <x:c r="D295" s="28" t="n">
        <x:v>82621.82</x:v>
      </x:c>
      <x:c r="E295" t="n">
        <x:v>3</x:v>
      </x:c>
      <x:c r="F295" t="n">
        <x:v>1</x:v>
      </x:c>
      <x:c r="G295" t="n">
        <x:v>0</x:v>
      </x:c>
      <x:c r="H295" s="29" t="str">
        <x:v>Consistente</x:v>
      </x:c>
    </x:row>
    <x:row r="296">
      <x:c r="A296" t="str">
        <x:v>2025-05</x:v>
      </x:c>
      <x:c r="B296" t="str">
        <x:v>Cochabamba</x:v>
      </x:c>
      <x:c r="C296" t="str">
        <x:v>E-commerce</x:v>
      </x:c>
      <x:c r="D296" s="28" t="n">
        <x:v>69288.91</x:v>
      </x:c>
      <x:c r="E296" t="n">
        <x:v>2</x:v>
      </x:c>
      <x:c r="F296" t="n">
        <x:v>1</x:v>
      </x:c>
      <x:c r="G296" t="n">
        <x:v>0</x:v>
      </x:c>
      <x:c r="H296" s="29" t="str">
        <x:v>Consistente</x:v>
      </x:c>
    </x:row>
    <x:row r="297">
      <x:c r="A297" t="str">
        <x:v>2025-05</x:v>
      </x:c>
      <x:c r="B297" t="str">
        <x:v>Cochabamba</x:v>
      </x:c>
      <x:c r="C297" t="str">
        <x:v>Marketplace</x:v>
      </x:c>
      <x:c r="D297" s="28" t="n">
        <x:v>93114.1</x:v>
      </x:c>
      <x:c r="E297" t="n">
        <x:v>4</x:v>
      </x:c>
      <x:c r="F297" t="n">
        <x:v>1</x:v>
      </x:c>
      <x:c r="G297" t="n">
        <x:v>0</x:v>
      </x:c>
      <x:c r="H297" s="29" t="str">
        <x:v>Consistente</x:v>
      </x:c>
    </x:row>
    <x:row r="298">
      <x:c r="A298" t="str">
        <x:v>2025-05</x:v>
      </x:c>
      <x:c r="B298" t="str">
        <x:v>Cochabamba</x:v>
      </x:c>
      <x:c r="C298" t="str">
        <x:v>Tienda</x:v>
      </x:c>
      <x:c r="D298" s="28" t="n">
        <x:v>150140.76</x:v>
      </x:c>
      <x:c r="E298" t="n">
        <x:v>6</x:v>
      </x:c>
      <x:c r="F298" t="n">
        <x:v>1</x:v>
      </x:c>
      <x:c r="G298" t="n">
        <x:v>0</x:v>
      </x:c>
      <x:c r="H298" s="29" t="str">
        <x:v>Consistente</x:v>
      </x:c>
    </x:row>
    <x:row r="299">
      <x:c r="A299" t="str">
        <x:v>2025-05</x:v>
      </x:c>
      <x:c r="B299" t="str">
        <x:v>Cochabamba</x:v>
      </x:c>
      <x:c r="C299" t="str">
        <x:v>WhatsApp</x:v>
      </x:c>
      <x:c r="D299" s="28" t="n">
        <x:v>64877.24</x:v>
      </x:c>
      <x:c r="E299" t="n">
        <x:v>2</x:v>
      </x:c>
      <x:c r="F299" t="n">
        <x:v>1</x:v>
      </x:c>
      <x:c r="G299" t="n">
        <x:v>0</x:v>
      </x:c>
      <x:c r="H299" s="29" t="str">
        <x:v>Consistente</x:v>
      </x:c>
    </x:row>
    <x:row r="300">
      <x:c r="A300" t="str">
        <x:v>2025-05</x:v>
      </x:c>
      <x:c r="B300" t="str">
        <x:v>La Paz</x:v>
      </x:c>
      <x:c r="C300" t="str">
        <x:v>E-commerce</x:v>
      </x:c>
      <x:c r="D300" s="28" t="n">
        <x:v>99453.09</x:v>
      </x:c>
      <x:c r="E300" t="n">
        <x:v>5</x:v>
      </x:c>
      <x:c r="F300" t="n">
        <x:v>1</x:v>
      </x:c>
      <x:c r="G300" t="n">
        <x:v>0</x:v>
      </x:c>
      <x:c r="H300" s="29" t="str">
        <x:v>Consistente</x:v>
      </x:c>
    </x:row>
    <x:row r="301">
      <x:c r="A301" t="str">
        <x:v>2025-05</x:v>
      </x:c>
      <x:c r="B301" t="str">
        <x:v>La Paz</x:v>
      </x:c>
      <x:c r="C301" t="str">
        <x:v>Marketplace</x:v>
      </x:c>
      <x:c r="D301" s="28" t="n">
        <x:v>91389.73</x:v>
      </x:c>
      <x:c r="E301" t="n">
        <x:v>6</x:v>
      </x:c>
      <x:c r="F301" t="n">
        <x:v>1</x:v>
      </x:c>
      <x:c r="G301" t="n">
        <x:v>2</x:v>
      </x:c>
      <x:c r="H301" s="29" t="str">
        <x:v>Completada desde el grupo</x:v>
      </x:c>
    </x:row>
    <x:row r="302">
      <x:c r="A302" t="str">
        <x:v>2025-05</x:v>
      </x:c>
      <x:c r="B302" t="str">
        <x:v>La Paz</x:v>
      </x:c>
      <x:c r="C302" t="str">
        <x:v>Tienda</x:v>
      </x:c>
      <x:c r="D302" s="28" t="n">
        <x:v>197389.58</x:v>
      </x:c>
      <x:c r="E302" t="n">
        <x:v>8</x:v>
      </x:c>
      <x:c r="F302" t="n">
        <x:v>1</x:v>
      </x:c>
      <x:c r="G302" t="n">
        <x:v>0</x:v>
      </x:c>
      <x:c r="H302" s="29" t="str">
        <x:v>Consistente</x:v>
      </x:c>
    </x:row>
    <x:row r="303">
      <x:c r="A303" t="str">
        <x:v>2025-05</x:v>
      </x:c>
      <x:c r="B303" t="str">
        <x:v>La Paz</x:v>
      </x:c>
      <x:c r="C303" t="str">
        <x:v>WhatsApp</x:v>
      </x:c>
      <x:c r="D303" s="28" t="n">
        <x:v>91713.82</x:v>
      </x:c>
      <x:c r="E303" t="n">
        <x:v>2</x:v>
      </x:c>
      <x:c r="F303" t="n">
        <x:v>1</x:v>
      </x:c>
      <x:c r="G303" t="n">
        <x:v>0</x:v>
      </x:c>
      <x:c r="H303" s="29" t="str">
        <x:v>Consistente</x:v>
      </x:c>
    </x:row>
    <x:row r="304">
      <x:c r="A304" t="str">
        <x:v>2025-05</x:v>
      </x:c>
      <x:c r="B304" t="str">
        <x:v>Potosí</x:v>
      </x:c>
      <x:c r="C304" t="str">
        <x:v>E-commerce</x:v>
      </x:c>
      <x:c r="D304" s="28" t="n">
        <x:v>87488.11</x:v>
      </x:c>
      <x:c r="E304" t="n">
        <x:v>2</x:v>
      </x:c>
      <x:c r="F304" t="n">
        <x:v>1</x:v>
      </x:c>
      <x:c r="G304" t="n">
        <x:v>0</x:v>
      </x:c>
      <x:c r="H304" s="29" t="str">
        <x:v>Consistente</x:v>
      </x:c>
    </x:row>
    <x:row r="305">
      <x:c r="A305" t="str">
        <x:v>2025-05</x:v>
      </x:c>
      <x:c r="B305" t="str">
        <x:v>Potosí</x:v>
      </x:c>
      <x:c r="C305" t="str">
        <x:v>Marketplace</x:v>
      </x:c>
      <x:c r="D305" s="28" t="n">
        <x:v>63866.36</x:v>
      </x:c>
      <x:c r="E305" t="n">
        <x:v>3</x:v>
      </x:c>
      <x:c r="F305" t="n">
        <x:v>1</x:v>
      </x:c>
      <x:c r="G305" t="n">
        <x:v>0</x:v>
      </x:c>
      <x:c r="H305" s="29" t="str">
        <x:v>Consistente</x:v>
      </x:c>
    </x:row>
    <x:row r="306">
      <x:c r="A306" t="str">
        <x:v>2025-05</x:v>
      </x:c>
      <x:c r="B306" t="str">
        <x:v>Potosí</x:v>
      </x:c>
      <x:c r="C306" t="str">
        <x:v>Tienda</x:v>
      </x:c>
      <x:c r="D306" s="28" t="n">
        <x:v>121245.57</x:v>
      </x:c>
      <x:c r="E306" t="n">
        <x:v>13</x:v>
      </x:c>
      <x:c r="F306" t="n">
        <x:v>1</x:v>
      </x:c>
      <x:c r="G306" t="n">
        <x:v>0</x:v>
      </x:c>
      <x:c r="H306" s="29" t="str">
        <x:v>Consistente</x:v>
      </x:c>
    </x:row>
    <x:row r="307">
      <x:c r="A307" t="str">
        <x:v>2025-05</x:v>
      </x:c>
      <x:c r="B307" t="str">
        <x:v>Potosí</x:v>
      </x:c>
      <x:c r="C307" t="str">
        <x:v>WhatsApp</x:v>
      </x:c>
      <x:c r="D307" s="28" t="n">
        <x:v>74885.06</x:v>
      </x:c>
      <x:c r="E307" t="n">
        <x:v>3</x:v>
      </x:c>
      <x:c r="F307" t="n">
        <x:v>1</x:v>
      </x:c>
      <x:c r="G307" t="n">
        <x:v>0</x:v>
      </x:c>
      <x:c r="H307" s="29" t="str">
        <x:v>Consistente</x:v>
      </x:c>
    </x:row>
    <x:row r="308">
      <x:c r="A308" t="str">
        <x:v>2025-05</x:v>
      </x:c>
      <x:c r="B308" t="str">
        <x:v>Santa Cruz</x:v>
      </x:c>
      <x:c r="C308" t="str">
        <x:v>E-commerce</x:v>
      </x:c>
      <x:c r="D308" s="28" t="n">
        <x:v>96836.51</x:v>
      </x:c>
      <x:c r="E308" t="n">
        <x:v>4</x:v>
      </x:c>
      <x:c r="F308" t="n">
        <x:v>1</x:v>
      </x:c>
      <x:c r="G308" t="n">
        <x:v>0</x:v>
      </x:c>
      <x:c r="H308" s="29" t="str">
        <x:v>Consistente</x:v>
      </x:c>
    </x:row>
    <x:row r="309">
      <x:c r="A309" t="str">
        <x:v>2025-05</x:v>
      </x:c>
      <x:c r="B309" t="str">
        <x:v>Santa Cruz</x:v>
      </x:c>
      <x:c r="C309" t="str">
        <x:v>Marketplace</x:v>
      </x:c>
      <x:c r="D309" s="28" t="n">
        <x:v>80865.4</x:v>
      </x:c>
      <x:c r="E309" t="n">
        <x:v>4</x:v>
      </x:c>
      <x:c r="F309" t="n">
        <x:v>1</x:v>
      </x:c>
      <x:c r="G309" t="n">
        <x:v>0</x:v>
      </x:c>
      <x:c r="H309" s="29" t="str">
        <x:v>Consistente</x:v>
      </x:c>
    </x:row>
    <x:row r="310">
      <x:c r="A310" t="str">
        <x:v>2025-05</x:v>
      </x:c>
      <x:c r="B310" t="str">
        <x:v>Santa Cruz</x:v>
      </x:c>
      <x:c r="C310" t="str">
        <x:v>Tienda</x:v>
      </x:c>
      <x:c r="D310" s="28" t="n">
        <x:v>158789.85</x:v>
      </x:c>
      <x:c r="E310" t="n">
        <x:v>8</x:v>
      </x:c>
      <x:c r="F310" t="n">
        <x:v>1</x:v>
      </x:c>
      <x:c r="G310" t="n">
        <x:v>0</x:v>
      </x:c>
      <x:c r="H310" s="29" t="str">
        <x:v>Consistente</x:v>
      </x:c>
    </x:row>
    <x:row r="311">
      <x:c r="A311" t="str">
        <x:v>2025-05</x:v>
      </x:c>
      <x:c r="B311" t="str">
        <x:v>Sucre</x:v>
      </x:c>
      <x:c r="C311" t="str">
        <x:v>E-commerce</x:v>
      </x:c>
      <x:c r="D311" s="28" t="n">
        <x:v>82474.16</x:v>
      </x:c>
      <x:c r="E311" t="n">
        <x:v>4</x:v>
      </x:c>
      <x:c r="F311" t="n">
        <x:v>1</x:v>
      </x:c>
      <x:c r="G311" t="n">
        <x:v>0</x:v>
      </x:c>
      <x:c r="H311" s="29" t="str">
        <x:v>Consistente</x:v>
      </x:c>
    </x:row>
    <x:row r="312">
      <x:c r="A312" t="str">
        <x:v>2025-05</x:v>
      </x:c>
      <x:c r="B312" t="str">
        <x:v>Sucre</x:v>
      </x:c>
      <x:c r="C312" t="str">
        <x:v>Tienda</x:v>
      </x:c>
      <x:c r="D312" s="28" t="n">
        <x:v>176169.96</x:v>
      </x:c>
      <x:c r="E312" t="n">
        <x:v>9</x:v>
      </x:c>
      <x:c r="F312" t="n">
        <x:v>1</x:v>
      </x:c>
      <x:c r="G312" t="n">
        <x:v>0</x:v>
      </x:c>
      <x:c r="H312" s="29" t="str">
        <x:v>Consistente</x:v>
      </x:c>
    </x:row>
    <x:row r="313">
      <x:c r="A313" t="str">
        <x:v>2025-06</x:v>
      </x:c>
      <x:c r="B313" t="str">
        <x:v>Cochabamba</x:v>
      </x:c>
      <x:c r="C313" t="str">
        <x:v>E-commerce</x:v>
      </x:c>
      <x:c r="D313" s="28" t="n">
        <x:v>84523.21</x:v>
      </x:c>
      <x:c r="E313" t="n">
        <x:v>5</x:v>
      </x:c>
      <x:c r="F313" t="n">
        <x:v>1</x:v>
      </x:c>
      <x:c r="G313" t="n">
        <x:v>0</x:v>
      </x:c>
      <x:c r="H313" s="29" t="str">
        <x:v>Consistente</x:v>
      </x:c>
    </x:row>
    <x:row r="314">
      <x:c r="A314" t="str">
        <x:v>2025-06</x:v>
      </x:c>
      <x:c r="B314" t="str">
        <x:v>Cochabamba</x:v>
      </x:c>
      <x:c r="C314" t="str">
        <x:v>Marketplace</x:v>
      </x:c>
      <x:c r="D314" s="28" t="n">
        <x:v>66741.53</x:v>
      </x:c>
      <x:c r="E314" t="n">
        <x:v>4</x:v>
      </x:c>
      <x:c r="F314" t="n">
        <x:v>1</x:v>
      </x:c>
      <x:c r="G314" t="n">
        <x:v>0</x:v>
      </x:c>
      <x:c r="H314" s="29" t="str">
        <x:v>Consistente</x:v>
      </x:c>
    </x:row>
    <x:row r="315">
      <x:c r="A315" t="str">
        <x:v>2025-06</x:v>
      </x:c>
      <x:c r="B315" t="str">
        <x:v>Cochabamba</x:v>
      </x:c>
      <x:c r="C315" t="str">
        <x:v>Tienda</x:v>
      </x:c>
      <x:c r="D315" s="28" t="n">
        <x:v>170776.27</x:v>
      </x:c>
      <x:c r="E315" t="n">
        <x:v>12</x:v>
      </x:c>
      <x:c r="F315" t="n">
        <x:v>1</x:v>
      </x:c>
      <x:c r="G315" t="n">
        <x:v>0</x:v>
      </x:c>
      <x:c r="H315" s="29" t="str">
        <x:v>Consistente</x:v>
      </x:c>
    </x:row>
    <x:row r="316">
      <x:c r="A316" t="str">
        <x:v>2025-06</x:v>
      </x:c>
      <x:c r="B316" t="str">
        <x:v>Cochabamba</x:v>
      </x:c>
      <x:c r="C316" t="str">
        <x:v>WhatsApp</x:v>
      </x:c>
      <x:c r="D316" s="28" t="n">
        <x:v>61704.37</x:v>
      </x:c>
      <x:c r="E316" t="n">
        <x:v>6</x:v>
      </x:c>
      <x:c r="F316" t="n">
        <x:v>1</x:v>
      </x:c>
      <x:c r="G316" t="n">
        <x:v>0</x:v>
      </x:c>
      <x:c r="H316" s="29" t="str">
        <x:v>Consistente</x:v>
      </x:c>
    </x:row>
    <x:row r="317">
      <x:c r="A317" t="str">
        <x:v>2025-06</x:v>
      </x:c>
      <x:c r="B317" t="str">
        <x:v>La Paz</x:v>
      </x:c>
      <x:c r="C317" t="str">
        <x:v>E-commerce</x:v>
      </x:c>
      <x:c r="D317" s="28" t="n">
        <x:v>82135.04</x:v>
      </x:c>
      <x:c r="E317" t="n">
        <x:v>2</x:v>
      </x:c>
      <x:c r="F317" t="n">
        <x:v>1</x:v>
      </x:c>
      <x:c r="G317" t="n">
        <x:v>0</x:v>
      </x:c>
      <x:c r="H317" s="29" t="str">
        <x:v>Consistente</x:v>
      </x:c>
    </x:row>
    <x:row r="318">
      <x:c r="A318" t="str">
        <x:v>2025-06</x:v>
      </x:c>
      <x:c r="B318" t="str">
        <x:v>La Paz</x:v>
      </x:c>
      <x:c r="C318" t="str">
        <x:v>Marketplace</x:v>
      </x:c>
      <x:c r="D318" s="28" t="n">
        <x:v>76162.18</x:v>
      </x:c>
      <x:c r="E318" t="n">
        <x:v>2</x:v>
      </x:c>
      <x:c r="F318" t="n">
        <x:v>1</x:v>
      </x:c>
      <x:c r="G318" t="n">
        <x:v>0</x:v>
      </x:c>
      <x:c r="H318" s="29" t="str">
        <x:v>Consistente</x:v>
      </x:c>
    </x:row>
    <x:row r="319">
      <x:c r="A319" t="str">
        <x:v>2025-06</x:v>
      </x:c>
      <x:c r="B319" t="str">
        <x:v>La Paz</x:v>
      </x:c>
      <x:c r="C319" t="str">
        <x:v>Tienda</x:v>
      </x:c>
      <x:c r="D319" s="28" t="n">
        <x:v>139371.69</x:v>
      </x:c>
      <x:c r="E319" t="n">
        <x:v>9</x:v>
      </x:c>
      <x:c r="F319" t="n">
        <x:v>1</x:v>
      </x:c>
      <x:c r="G319" t="n">
        <x:v>0</x:v>
      </x:c>
      <x:c r="H319" s="29" t="str">
        <x:v>Consistente</x:v>
      </x:c>
    </x:row>
    <x:row r="320">
      <x:c r="A320" t="str">
        <x:v>2025-06</x:v>
      </x:c>
      <x:c r="B320" t="str">
        <x:v>La Paz</x:v>
      </x:c>
      <x:c r="C320" t="str">
        <x:v>WhatsApp</x:v>
      </x:c>
      <x:c r="D320" s="28" t="n">
        <x:v>61053.58</x:v>
      </x:c>
      <x:c r="E320" t="n">
        <x:v>1</x:v>
      </x:c>
      <x:c r="F320" t="n">
        <x:v>1</x:v>
      </x:c>
      <x:c r="G320" t="n">
        <x:v>0</x:v>
      </x:c>
      <x:c r="H320" s="29" t="str">
        <x:v>Consistente</x:v>
      </x:c>
    </x:row>
    <x:row r="321">
      <x:c r="A321" t="str">
        <x:v>2025-06</x:v>
      </x:c>
      <x:c r="B321" t="str">
        <x:v>Potosí</x:v>
      </x:c>
      <x:c r="C321" t="str">
        <x:v>E-commerce</x:v>
      </x:c>
      <x:c r="D321" s="28" t="n">
        <x:v>91434.65</x:v>
      </x:c>
      <x:c r="E321" t="n">
        <x:v>1</x:v>
      </x:c>
      <x:c r="F321" t="n">
        <x:v>1</x:v>
      </x:c>
      <x:c r="G321" t="n">
        <x:v>0</x:v>
      </x:c>
      <x:c r="H321" s="29" t="str">
        <x:v>Consistente</x:v>
      </x:c>
    </x:row>
    <x:row r="322">
      <x:c r="A322" t="str">
        <x:v>2025-06</x:v>
      </x:c>
      <x:c r="B322" t="str">
        <x:v>Potosí</x:v>
      </x:c>
      <x:c r="C322" t="str">
        <x:v>Marketplace</x:v>
      </x:c>
      <x:c r="D322" s="28" t="n">
        <x:v>77488.58</x:v>
      </x:c>
      <x:c r="E322" t="n">
        <x:v>4</x:v>
      </x:c>
      <x:c r="F322" t="n">
        <x:v>1</x:v>
      </x:c>
      <x:c r="G322" t="n">
        <x:v>0</x:v>
      </x:c>
      <x:c r="H322" s="29" t="str">
        <x:v>Consistente</x:v>
      </x:c>
    </x:row>
    <x:row r="323">
      <x:c r="A323" t="str">
        <x:v>2025-06</x:v>
      </x:c>
      <x:c r="B323" t="str">
        <x:v>Potosí</x:v>
      </x:c>
      <x:c r="C323" t="str">
        <x:v>Tienda</x:v>
      </x:c>
      <x:c r="D323" s="28" t="n">
        <x:v>182108.66</x:v>
      </x:c>
      <x:c r="E323" t="n">
        <x:v>14</x:v>
      </x:c>
      <x:c r="F323" t="n">
        <x:v>1</x:v>
      </x:c>
      <x:c r="G323" t="n">
        <x:v>0</x:v>
      </x:c>
      <x:c r="H323" s="29" t="str">
        <x:v>Consistente</x:v>
      </x:c>
    </x:row>
    <x:row r="324">
      <x:c r="A324" t="str">
        <x:v>2025-06</x:v>
      </x:c>
      <x:c r="B324" t="str">
        <x:v>Santa Cruz</x:v>
      </x:c>
      <x:c r="C324" t="str">
        <x:v>E-commerce</x:v>
      </x:c>
      <x:c r="D324" s="28" t="n">
        <x:v>89334.01</x:v>
      </x:c>
      <x:c r="E324" t="n">
        <x:v>3</x:v>
      </x:c>
      <x:c r="F324" t="n">
        <x:v>1</x:v>
      </x:c>
      <x:c r="G324" t="n">
        <x:v>0</x:v>
      </x:c>
      <x:c r="H324" s="29" t="str">
        <x:v>Consistente</x:v>
      </x:c>
    </x:row>
    <x:row r="325">
      <x:c r="A325" t="str">
        <x:v>2025-06</x:v>
      </x:c>
      <x:c r="B325" t="str">
        <x:v>Santa Cruz</x:v>
      </x:c>
      <x:c r="C325" t="str">
        <x:v>Marketplace</x:v>
      </x:c>
      <x:c r="D325" s="28" t="n">
        <x:v>100257.29</x:v>
      </x:c>
      <x:c r="E325" t="n">
        <x:v>6</x:v>
      </x:c>
      <x:c r="F325" t="n">
        <x:v>1</x:v>
      </x:c>
      <x:c r="G325" t="n">
        <x:v>0</x:v>
      </x:c>
      <x:c r="H325" s="29" t="str">
        <x:v>Consistente</x:v>
      </x:c>
    </x:row>
    <x:row r="326">
      <x:c r="A326" t="str">
        <x:v>2025-06</x:v>
      </x:c>
      <x:c r="B326" t="str">
        <x:v>Santa Cruz</x:v>
      </x:c>
      <x:c r="C326" t="str">
        <x:v>Tienda</x:v>
      </x:c>
      <x:c r="D326" s="28" t="n">
        <x:v>140660.13</x:v>
      </x:c>
      <x:c r="E326" t="n">
        <x:v>8</x:v>
      </x:c>
      <x:c r="F326" t="n">
        <x:v>1</x:v>
      </x:c>
      <x:c r="G326" t="n">
        <x:v>0</x:v>
      </x:c>
      <x:c r="H326" s="29" t="str">
        <x:v>Consistente</x:v>
      </x:c>
    </x:row>
    <x:row r="327">
      <x:c r="A327" t="str">
        <x:v>2025-06</x:v>
      </x:c>
      <x:c r="B327" t="str">
        <x:v>Sucre</x:v>
      </x:c>
      <x:c r="C327" t="str">
        <x:v>E-commerce</x:v>
      </x:c>
      <x:c r="D327" s="28" t="n">
        <x:v>94441.45</x:v>
      </x:c>
      <x:c r="E327" t="n">
        <x:v>2</x:v>
      </x:c>
      <x:c r="F327" t="n">
        <x:v>1</x:v>
      </x:c>
      <x:c r="G327" t="n">
        <x:v>0</x:v>
      </x:c>
      <x:c r="H327" s="29" t="str">
        <x:v>Consistente</x:v>
      </x:c>
    </x:row>
    <x:row r="328">
      <x:c r="A328" t="str">
        <x:v>2025-06</x:v>
      </x:c>
      <x:c r="B328" t="str">
        <x:v>Sucre</x:v>
      </x:c>
      <x:c r="C328" t="str">
        <x:v>Marketplace</x:v>
      </x:c>
      <x:c r="D328" s="28" t="n">
        <x:v>81072.36</x:v>
      </x:c>
      <x:c r="E328" t="n">
        <x:v>2</x:v>
      </x:c>
      <x:c r="F328" t="n">
        <x:v>1</x:v>
      </x:c>
      <x:c r="G328" t="n">
        <x:v>0</x:v>
      </x:c>
      <x:c r="H328" s="29" t="str">
        <x:v>Consistente</x:v>
      </x:c>
    </x:row>
    <x:row r="329">
      <x:c r="A329" t="str">
        <x:v>2025-06</x:v>
      </x:c>
      <x:c r="B329" t="str">
        <x:v>Sucre</x:v>
      </x:c>
      <x:c r="C329" t="str">
        <x:v>Tienda</x:v>
      </x:c>
      <x:c r="D329" s="28" t="n">
        <x:v>174898.83</x:v>
      </x:c>
      <x:c r="E329" t="n">
        <x:v>12</x:v>
      </x:c>
      <x:c r="F329" t="n">
        <x:v>1</x:v>
      </x:c>
      <x:c r="G329" t="n">
        <x:v>1</x:v>
      </x:c>
      <x:c r="H329" s="29" t="str">
        <x:v>Completada desde el grupo</x:v>
      </x:c>
    </x:row>
    <x:row r="330">
      <x:c r="A330" t="str">
        <x:v>2025-07</x:v>
      </x:c>
      <x:c r="B330" t="str">
        <x:v>Cochabamba</x:v>
      </x:c>
      <x:c r="C330" t="str">
        <x:v>E-commerce</x:v>
      </x:c>
      <x:c r="D330" s="28" t="n">
        <x:v>96748.72</x:v>
      </x:c>
      <x:c r="E330" t="n">
        <x:v>3</x:v>
      </x:c>
      <x:c r="F330" t="n">
        <x:v>1</x:v>
      </x:c>
      <x:c r="G330" t="n">
        <x:v>0</x:v>
      </x:c>
      <x:c r="H330" s="29" t="str">
        <x:v>Consistente</x:v>
      </x:c>
    </x:row>
    <x:row r="331">
      <x:c r="A331" t="str">
        <x:v>2025-07</x:v>
      </x:c>
      <x:c r="B331" t="str">
        <x:v>Cochabamba</x:v>
      </x:c>
      <x:c r="C331" t="str">
        <x:v>Tienda</x:v>
      </x:c>
      <x:c r="D331" s="28" t="n">
        <x:v>152036.55</x:v>
      </x:c>
      <x:c r="E331" t="n">
        <x:v>10</x:v>
      </x:c>
      <x:c r="F331" t="n">
        <x:v>1</x:v>
      </x:c>
      <x:c r="G331" t="n">
        <x:v>0</x:v>
      </x:c>
      <x:c r="H331" s="29" t="str">
        <x:v>Consistente</x:v>
      </x:c>
    </x:row>
    <x:row r="332">
      <x:c r="A332" t="str">
        <x:v>2025-07</x:v>
      </x:c>
      <x:c r="B332" t="str">
        <x:v>Cochabamba</x:v>
      </x:c>
      <x:c r="C332" t="str">
        <x:v>WhatsApp</x:v>
      </x:c>
      <x:c r="D332" s="28" t="n">
        <x:v>97316.97</x:v>
      </x:c>
      <x:c r="E332" t="n">
        <x:v>1</x:v>
      </x:c>
      <x:c r="F332" t="n">
        <x:v>1</x:v>
      </x:c>
      <x:c r="G332" t="n">
        <x:v>0</x:v>
      </x:c>
      <x:c r="H332" s="29" t="str">
        <x:v>Consistente</x:v>
      </x:c>
    </x:row>
    <x:row r="333">
      <x:c r="A333" t="str">
        <x:v>2025-07</x:v>
      </x:c>
      <x:c r="B333" t="str">
        <x:v>La Paz</x:v>
      </x:c>
      <x:c r="C333" t="str">
        <x:v>E-commerce</x:v>
      </x:c>
      <x:c r="D333" s="28" t="n">
        <x:v>64982.79</x:v>
      </x:c>
      <x:c r="E333" t="n">
        <x:v>2</x:v>
      </x:c>
      <x:c r="F333" t="n">
        <x:v>1</x:v>
      </x:c>
      <x:c r="G333" t="n">
        <x:v>0</x:v>
      </x:c>
      <x:c r="H333" s="29" t="str">
        <x:v>Consistente</x:v>
      </x:c>
    </x:row>
    <x:row r="334">
      <x:c r="A334" t="str">
        <x:v>2025-07</x:v>
      </x:c>
      <x:c r="B334" t="str">
        <x:v>La Paz</x:v>
      </x:c>
      <x:c r="C334" t="str">
        <x:v>Marketplace</x:v>
      </x:c>
      <x:c r="D334" s="28" t="n">
        <x:v>101145.83</x:v>
      </x:c>
      <x:c r="E334" t="n">
        <x:v>3</x:v>
      </x:c>
      <x:c r="F334" t="n">
        <x:v>1</x:v>
      </x:c>
      <x:c r="G334" t="n">
        <x:v>0</x:v>
      </x:c>
      <x:c r="H334" s="29" t="str">
        <x:v>Consistente</x:v>
      </x:c>
    </x:row>
    <x:row r="335">
      <x:c r="A335" t="str">
        <x:v>2025-07</x:v>
      </x:c>
      <x:c r="B335" t="str">
        <x:v>La Paz</x:v>
      </x:c>
      <x:c r="C335" t="str">
        <x:v>Tienda</x:v>
      </x:c>
      <x:c r="D335" s="28" t="n">
        <x:v>120169.75</x:v>
      </x:c>
      <x:c r="E335" t="n">
        <x:v>5</x:v>
      </x:c>
      <x:c r="F335" t="n">
        <x:v>1</x:v>
      </x:c>
      <x:c r="G335" t="n">
        <x:v>0</x:v>
      </x:c>
      <x:c r="H335" s="29" t="str">
        <x:v>Consistente</x:v>
      </x:c>
    </x:row>
    <x:row r="336">
      <x:c r="A336" t="str">
        <x:v>2025-07</x:v>
      </x:c>
      <x:c r="B336" t="str">
        <x:v>La Paz</x:v>
      </x:c>
      <x:c r="C336" t="str">
        <x:v>WhatsApp</x:v>
      </x:c>
      <x:c r="D336" s="28" t="n">
        <x:v>93312.17</x:v>
      </x:c>
      <x:c r="E336" t="n">
        <x:v>1</x:v>
      </x:c>
      <x:c r="F336" t="n">
        <x:v>1</x:v>
      </x:c>
      <x:c r="G336" t="n">
        <x:v>0</x:v>
      </x:c>
      <x:c r="H336" s="29" t="str">
        <x:v>Consistente</x:v>
      </x:c>
    </x:row>
    <x:row r="337">
      <x:c r="A337" t="str">
        <x:v>2025-07</x:v>
      </x:c>
      <x:c r="B337" t="str">
        <x:v>Potosí</x:v>
      </x:c>
      <x:c r="C337" t="str">
        <x:v>E-commerce</x:v>
      </x:c>
      <x:c r="D337" s="28" t="n">
        <x:v>60254.98</x:v>
      </x:c>
      <x:c r="E337" t="n">
        <x:v>5</x:v>
      </x:c>
      <x:c r="F337" t="n">
        <x:v>1</x:v>
      </x:c>
      <x:c r="G337" t="n">
        <x:v>0</x:v>
      </x:c>
      <x:c r="H337" s="29" t="str">
        <x:v>Consistente</x:v>
      </x:c>
    </x:row>
    <x:row r="338">
      <x:c r="A338" t="str">
        <x:v>2025-07</x:v>
      </x:c>
      <x:c r="B338" t="str">
        <x:v>Potosí</x:v>
      </x:c>
      <x:c r="C338" t="str">
        <x:v>Tienda</x:v>
      </x:c>
      <x:c r="D338" s="28" t="n">
        <x:v>133641.06</x:v>
      </x:c>
      <x:c r="E338" t="n">
        <x:v>7</x:v>
      </x:c>
      <x:c r="F338" t="n">
        <x:v>1</x:v>
      </x:c>
      <x:c r="G338" t="n">
        <x:v>0</x:v>
      </x:c>
      <x:c r="H338" s="29" t="str">
        <x:v>Consistente</x:v>
      </x:c>
    </x:row>
    <x:row r="339">
      <x:c r="A339" t="str">
        <x:v>2025-07</x:v>
      </x:c>
      <x:c r="B339" t="str">
        <x:v>Santa Cruz</x:v>
      </x:c>
      <x:c r="C339" t="str">
        <x:v>E-commerce</x:v>
      </x:c>
      <x:c r="D339" s="28" t="n">
        <x:v>99060.31</x:v>
      </x:c>
      <x:c r="E339" t="n">
        <x:v>2</x:v>
      </x:c>
      <x:c r="F339" t="n">
        <x:v>1</x:v>
      </x:c>
      <x:c r="G339" t="n">
        <x:v>0</x:v>
      </x:c>
      <x:c r="H339" s="29" t="str">
        <x:v>Consistente</x:v>
      </x:c>
    </x:row>
    <x:row r="340">
      <x:c r="A340" t="str">
        <x:v>2025-07</x:v>
      </x:c>
      <x:c r="B340" t="str">
        <x:v>Santa Cruz</x:v>
      </x:c>
      <x:c r="C340" t="str">
        <x:v>Marketplace</x:v>
      </x:c>
      <x:c r="D340" s="28" t="n">
        <x:v>98286.59</x:v>
      </x:c>
      <x:c r="E340" t="n">
        <x:v>2</x:v>
      </x:c>
      <x:c r="F340" t="n">
        <x:v>1</x:v>
      </x:c>
      <x:c r="G340" t="n">
        <x:v>0</x:v>
      </x:c>
      <x:c r="H340" s="29" t="str">
        <x:v>Consistente</x:v>
      </x:c>
    </x:row>
    <x:row r="341">
      <x:c r="A341" t="str">
        <x:v>2025-07</x:v>
      </x:c>
      <x:c r="B341" t="str">
        <x:v>Santa Cruz</x:v>
      </x:c>
      <x:c r="C341" t="str">
        <x:v>Tienda</x:v>
      </x:c>
      <x:c r="D341" s="28" t="n">
        <x:v>164465.29</x:v>
      </x:c>
      <x:c r="E341" t="n">
        <x:v>14</x:v>
      </x:c>
      <x:c r="F341" t="n">
        <x:v>1</x:v>
      </x:c>
      <x:c r="G341" t="n">
        <x:v>0</x:v>
      </x:c>
      <x:c r="H341" s="29" t="str">
        <x:v>Consistente</x:v>
      </x:c>
    </x:row>
    <x:row r="342">
      <x:c r="A342" t="str">
        <x:v>2025-07</x:v>
      </x:c>
      <x:c r="B342" t="str">
        <x:v>Santa Cruz</x:v>
      </x:c>
      <x:c r="C342" t="str">
        <x:v>WhatsApp</x:v>
      </x:c>
      <x:c r="D342" s="28" t="n">
        <x:v>63917.04</x:v>
      </x:c>
      <x:c r="E342" t="n">
        <x:v>2</x:v>
      </x:c>
      <x:c r="F342" t="n">
        <x:v>1</x:v>
      </x:c>
      <x:c r="G342" t="n">
        <x:v>0</x:v>
      </x:c>
      <x:c r="H342" s="29" t="str">
        <x:v>Consistente</x:v>
      </x:c>
    </x:row>
    <x:row r="343">
      <x:c r="A343" t="str">
        <x:v>2025-07</x:v>
      </x:c>
      <x:c r="B343" t="str">
        <x:v>Sucre</x:v>
      </x:c>
      <x:c r="C343" t="str">
        <x:v>E-commerce</x:v>
      </x:c>
      <x:c r="D343" s="28" t="n">
        <x:v>68536.44</x:v>
      </x:c>
      <x:c r="E343" t="n">
        <x:v>3</x:v>
      </x:c>
      <x:c r="F343" t="n">
        <x:v>1</x:v>
      </x:c>
      <x:c r="G343" t="n">
        <x:v>0</x:v>
      </x:c>
      <x:c r="H343" s="29" t="str">
        <x:v>Consistente</x:v>
      </x:c>
    </x:row>
    <x:row r="344">
      <x:c r="A344" t="str">
        <x:v>2025-07</x:v>
      </x:c>
      <x:c r="B344" t="str">
        <x:v>Sucre</x:v>
      </x:c>
      <x:c r="C344" t="str">
        <x:v>Marketplace</x:v>
      </x:c>
      <x:c r="D344" s="28" t="n">
        <x:v>73730.51</x:v>
      </x:c>
      <x:c r="E344" t="n">
        <x:v>3</x:v>
      </x:c>
      <x:c r="F344" t="n">
        <x:v>1</x:v>
      </x:c>
      <x:c r="G344" t="n">
        <x:v>0</x:v>
      </x:c>
      <x:c r="H344" s="29" t="str">
        <x:v>Consistente</x:v>
      </x:c>
    </x:row>
    <x:row r="345">
      <x:c r="A345" t="str">
        <x:v>2025-07</x:v>
      </x:c>
      <x:c r="B345" t="str">
        <x:v>Sucre</x:v>
      </x:c>
      <x:c r="C345" t="str">
        <x:v>Tienda</x:v>
      </x:c>
      <x:c r="D345" s="28" t="n">
        <x:v>145961.87</x:v>
      </x:c>
      <x:c r="E345" t="n">
        <x:v>5</x:v>
      </x:c>
      <x:c r="F345" t="n">
        <x:v>1</x:v>
      </x:c>
      <x:c r="G345" t="n">
        <x:v>0</x:v>
      </x:c>
      <x:c r="H345" s="29" t="str">
        <x:v>Consistente</x:v>
      </x:c>
    </x:row>
    <x:row r="346">
      <x:c r="A346" t="str">
        <x:v>2025-08</x:v>
      </x:c>
      <x:c r="B346" t="str">
        <x:v>Cochabamba</x:v>
      </x:c>
      <x:c r="C346" t="str">
        <x:v>E-commerce</x:v>
      </x:c>
      <x:c r="D346" s="28" t="n">
        <x:v>69208.87</x:v>
      </x:c>
      <x:c r="E346" t="n">
        <x:v>3</x:v>
      </x:c>
      <x:c r="F346" t="n">
        <x:v>1</x:v>
      </x:c>
      <x:c r="G346" t="n">
        <x:v>0</x:v>
      </x:c>
      <x:c r="H346" s="29" t="str">
        <x:v>Consistente</x:v>
      </x:c>
    </x:row>
    <x:row r="347">
      <x:c r="A347" t="str">
        <x:v>2025-08</x:v>
      </x:c>
      <x:c r="B347" t="str">
        <x:v>Cochabamba</x:v>
      </x:c>
      <x:c r="C347" t="str">
        <x:v>Marketplace</x:v>
      </x:c>
      <x:c r="D347" s="28" t="n">
        <x:v>89982.2</x:v>
      </x:c>
      <x:c r="E347" t="n">
        <x:v>3</x:v>
      </x:c>
      <x:c r="F347" t="n">
        <x:v>1</x:v>
      </x:c>
      <x:c r="G347" t="n">
        <x:v>0</x:v>
      </x:c>
      <x:c r="H347" s="29" t="str">
        <x:v>Consistente</x:v>
      </x:c>
    </x:row>
    <x:row r="348">
      <x:c r="A348" t="str">
        <x:v>2025-08</x:v>
      </x:c>
      <x:c r="B348" t="str">
        <x:v>Cochabamba</x:v>
      </x:c>
      <x:c r="C348" t="str">
        <x:v>Tienda</x:v>
      </x:c>
      <x:c r="D348" s="28" t="n">
        <x:v>140625.01</x:v>
      </x:c>
      <x:c r="E348" t="n">
        <x:v>10</x:v>
      </x:c>
      <x:c r="F348" t="n">
        <x:v>1</x:v>
      </x:c>
      <x:c r="G348" t="n">
        <x:v>1</x:v>
      </x:c>
      <x:c r="H348" s="29" t="str">
        <x:v>Completada desde el grupo</x:v>
      </x:c>
    </x:row>
    <x:row r="349">
      <x:c r="A349" t="str">
        <x:v>2025-08</x:v>
      </x:c>
      <x:c r="B349" t="str">
        <x:v>Cochabamba</x:v>
      </x:c>
      <x:c r="C349" t="str">
        <x:v>WhatsApp</x:v>
      </x:c>
      <x:c r="D349" s="28" t="n">
        <x:v>74877.15</x:v>
      </x:c>
      <x:c r="E349" t="n">
        <x:v>2</x:v>
      </x:c>
      <x:c r="F349" t="n">
        <x:v>1</x:v>
      </x:c>
      <x:c r="G349" t="n">
        <x:v>0</x:v>
      </x:c>
      <x:c r="H349" s="29" t="str">
        <x:v>Consistente</x:v>
      </x:c>
    </x:row>
    <x:row r="350">
      <x:c r="A350" t="str">
        <x:v>2025-08</x:v>
      </x:c>
      <x:c r="B350" t="str">
        <x:v>La Paz</x:v>
      </x:c>
      <x:c r="C350" t="str">
        <x:v>E-commerce</x:v>
      </x:c>
      <x:c r="D350" s="28" t="n">
        <x:v>94834.17</x:v>
      </x:c>
      <x:c r="E350" t="n">
        <x:v>1</x:v>
      </x:c>
      <x:c r="F350" t="n">
        <x:v>1</x:v>
      </x:c>
      <x:c r="G350" t="n">
        <x:v>0</x:v>
      </x:c>
      <x:c r="H350" s="29" t="str">
        <x:v>Consistente</x:v>
      </x:c>
    </x:row>
    <x:row r="351">
      <x:c r="A351" t="str">
        <x:v>2025-08</x:v>
      </x:c>
      <x:c r="B351" t="str">
        <x:v>La Paz</x:v>
      </x:c>
      <x:c r="C351" t="str">
        <x:v>Tienda</x:v>
      </x:c>
      <x:c r="D351" s="28" t="n">
        <x:v>154372.2</x:v>
      </x:c>
      <x:c r="E351" t="n">
        <x:v>10</x:v>
      </x:c>
      <x:c r="F351" t="n">
        <x:v>1</x:v>
      </x:c>
      <x:c r="G351" t="n">
        <x:v>0</x:v>
      </x:c>
      <x:c r="H351" s="29" t="str">
        <x:v>Consistente</x:v>
      </x:c>
    </x:row>
    <x:row r="352">
      <x:c r="A352" t="str">
        <x:v>2025-08</x:v>
      </x:c>
      <x:c r="B352" t="str">
        <x:v>La Paz</x:v>
      </x:c>
      <x:c r="C352" t="str">
        <x:v>WhatsApp</x:v>
      </x:c>
      <x:c r="D352" s="28" t="n">
        <x:v>88787.12</x:v>
      </x:c>
      <x:c r="E352" t="n">
        <x:v>2</x:v>
      </x:c>
      <x:c r="F352" t="n">
        <x:v>1</x:v>
      </x:c>
      <x:c r="G352" t="n">
        <x:v>0</x:v>
      </x:c>
      <x:c r="H352" s="29" t="str">
        <x:v>Consistente</x:v>
      </x:c>
    </x:row>
    <x:row r="353">
      <x:c r="A353" t="str">
        <x:v>2025-08</x:v>
      </x:c>
      <x:c r="B353" t="str">
        <x:v>Potosí</x:v>
      </x:c>
      <x:c r="C353" t="str">
        <x:v>E-commerce</x:v>
      </x:c>
      <x:c r="D353" s="28" t="n">
        <x:v>66587.18</x:v>
      </x:c>
      <x:c r="E353" t="n">
        <x:v>6</x:v>
      </x:c>
      <x:c r="F353" t="n">
        <x:v>1</x:v>
      </x:c>
      <x:c r="G353" t="n">
        <x:v>0</x:v>
      </x:c>
      <x:c r="H353" s="29" t="str">
        <x:v>Consistente</x:v>
      </x:c>
    </x:row>
    <x:row r="354">
      <x:c r="A354" t="str">
        <x:v>2025-08</x:v>
      </x:c>
      <x:c r="B354" t="str">
        <x:v>Potosí</x:v>
      </x:c>
      <x:c r="C354" t="str">
        <x:v>Marketplace</x:v>
      </x:c>
      <x:c r="D354" s="28" t="n">
        <x:v>101089.99</x:v>
      </x:c>
      <x:c r="E354" t="n">
        <x:v>1</x:v>
      </x:c>
      <x:c r="F354" t="n">
        <x:v>1</x:v>
      </x:c>
      <x:c r="G354" t="n">
        <x:v>0</x:v>
      </x:c>
      <x:c r="H354" s="29" t="str">
        <x:v>Consistente</x:v>
      </x:c>
    </x:row>
    <x:row r="355">
      <x:c r="A355" t="str">
        <x:v>2025-08</x:v>
      </x:c>
      <x:c r="B355" t="str">
        <x:v>Potosí</x:v>
      </x:c>
      <x:c r="C355" t="str">
        <x:v>Tienda</x:v>
      </x:c>
      <x:c r="D355" s="28" t="n">
        <x:v>136743.72</x:v>
      </x:c>
      <x:c r="E355" t="n">
        <x:v>10</x:v>
      </x:c>
      <x:c r="F355" t="n">
        <x:v>1</x:v>
      </x:c>
      <x:c r="G355" t="n">
        <x:v>0</x:v>
      </x:c>
      <x:c r="H355" s="29" t="str">
        <x:v>Consistente</x:v>
      </x:c>
    </x:row>
    <x:row r="356">
      <x:c r="A356" t="str">
        <x:v>2025-08</x:v>
      </x:c>
      <x:c r="B356" t="str">
        <x:v>Santa Cruz</x:v>
      </x:c>
      <x:c r="C356" t="str">
        <x:v>E-commerce</x:v>
      </x:c>
      <x:c r="D356" s="28" t="n">
        <x:v>80995.43</x:v>
      </x:c>
      <x:c r="E356" t="n">
        <x:v>3</x:v>
      </x:c>
      <x:c r="F356" t="n">
        <x:v>1</x:v>
      </x:c>
      <x:c r="G356" t="n">
        <x:v>0</x:v>
      </x:c>
      <x:c r="H356" s="29" t="str">
        <x:v>Consistente</x:v>
      </x:c>
    </x:row>
    <x:row r="357">
      <x:c r="A357" t="str">
        <x:v>2025-08</x:v>
      </x:c>
      <x:c r="B357" t="str">
        <x:v>Santa Cruz</x:v>
      </x:c>
      <x:c r="C357" t="str">
        <x:v>Marketplace</x:v>
      </x:c>
      <x:c r="D357" s="28" t="n">
        <x:v>76669.07</x:v>
      </x:c>
      <x:c r="E357" t="n">
        <x:v>1</x:v>
      </x:c>
      <x:c r="F357" t="n">
        <x:v>1</x:v>
      </x:c>
      <x:c r="G357" t="n">
        <x:v>0</x:v>
      </x:c>
      <x:c r="H357" s="29" t="str">
        <x:v>Consistente</x:v>
      </x:c>
    </x:row>
    <x:row r="358">
      <x:c r="A358" t="str">
        <x:v>2025-08</x:v>
      </x:c>
      <x:c r="B358" t="str">
        <x:v>Santa Cruz</x:v>
      </x:c>
      <x:c r="C358" t="str">
        <x:v>Tienda</x:v>
      </x:c>
      <x:c r="D358" s="28" t="n">
        <x:v>183497.99</x:v>
      </x:c>
      <x:c r="E358" t="n">
        <x:v>11</x:v>
      </x:c>
      <x:c r="F358" t="n">
        <x:v>1</x:v>
      </x:c>
      <x:c r="G358" t="n">
        <x:v>0</x:v>
      </x:c>
      <x:c r="H358" s="29" t="str">
        <x:v>Consistente</x:v>
      </x:c>
    </x:row>
    <x:row r="359">
      <x:c r="A359" t="str">
        <x:v>2025-08</x:v>
      </x:c>
      <x:c r="B359" t="str">
        <x:v>Santa Cruz</x:v>
      </x:c>
      <x:c r="C359" t="str">
        <x:v>WhatsApp</x:v>
      </x:c>
      <x:c r="D359" s="28" t="n">
        <x:v>101195.86</x:v>
      </x:c>
      <x:c r="E359" t="n">
        <x:v>1</x:v>
      </x:c>
      <x:c r="F359" t="n">
        <x:v>1</x:v>
      </x:c>
      <x:c r="G359" t="n">
        <x:v>0</x:v>
      </x:c>
      <x:c r="H359" s="29" t="str">
        <x:v>Consistente</x:v>
      </x:c>
    </x:row>
    <x:row r="360">
      <x:c r="A360" t="str">
        <x:v>2025-08</x:v>
      </x:c>
      <x:c r="B360" t="str">
        <x:v>Sucre</x:v>
      </x:c>
      <x:c r="C360" t="str">
        <x:v>E-commerce</x:v>
      </x:c>
      <x:c r="D360" s="28" t="n">
        <x:v>91622.42</x:v>
      </x:c>
      <x:c r="E360" t="n">
        <x:v>4</x:v>
      </x:c>
      <x:c r="F360" t="n">
        <x:v>1</x:v>
      </x:c>
      <x:c r="G360" t="n">
        <x:v>0</x:v>
      </x:c>
      <x:c r="H360" s="29" t="str">
        <x:v>Consistente</x:v>
      </x:c>
    </x:row>
    <x:row r="361">
      <x:c r="A361" t="str">
        <x:v>2025-08</x:v>
      </x:c>
      <x:c r="B361" t="str">
        <x:v>Sucre</x:v>
      </x:c>
      <x:c r="C361" t="str">
        <x:v>Marketplace</x:v>
      </x:c>
      <x:c r="D361" s="28" t="n">
        <x:v>68146.81</x:v>
      </x:c>
      <x:c r="E361" t="n">
        <x:v>4</x:v>
      </x:c>
      <x:c r="F361" t="n">
        <x:v>1</x:v>
      </x:c>
      <x:c r="G361" t="n">
        <x:v>1</x:v>
      </x:c>
      <x:c r="H361" s="29" t="str">
        <x:v>Completada desde el grupo</x:v>
      </x:c>
    </x:row>
    <x:row r="362">
      <x:c r="A362" t="str">
        <x:v>2025-08</x:v>
      </x:c>
      <x:c r="B362" t="str">
        <x:v>Sucre</x:v>
      </x:c>
      <x:c r="C362" t="str">
        <x:v>Tienda</x:v>
      </x:c>
      <x:c r="D362" s="28" t="n">
        <x:v>182379.05</x:v>
      </x:c>
      <x:c r="E362" t="n">
        <x:v>12</x:v>
      </x:c>
      <x:c r="F362" t="n">
        <x:v>1</x:v>
      </x:c>
      <x:c r="G362" t="n">
        <x:v>0</x:v>
      </x:c>
      <x:c r="H362" s="29" t="str">
        <x:v>Consistente</x:v>
      </x:c>
    </x:row>
    <x:row r="363">
      <x:c r="A363" t="str">
        <x:v>2025-08</x:v>
      </x:c>
      <x:c r="B363" t="str">
        <x:v>Sucre</x:v>
      </x:c>
      <x:c r="C363" t="str">
        <x:v>WhatsApp</x:v>
      </x:c>
      <x:c r="D363" s="28" t="n">
        <x:v>73465.06</x:v>
      </x:c>
      <x:c r="E363" t="n">
        <x:v>3</x:v>
      </x:c>
      <x:c r="F363" t="n">
        <x:v>1</x:v>
      </x:c>
      <x:c r="G363" t="n">
        <x:v>0</x:v>
      </x:c>
      <x:c r="H363" s="29" t="str">
        <x:v>Consistente</x:v>
      </x:c>
    </x:row>
    <x:row r="364">
      <x:c r="A364" t="str">
        <x:v>2025-09</x:v>
      </x:c>
      <x:c r="B364" t="str">
        <x:v>Cochabamba</x:v>
      </x:c>
      <x:c r="C364" t="str">
        <x:v>E-commerce</x:v>
      </x:c>
      <x:c r="D364" s="28" t="n">
        <x:v>96483.71</x:v>
      </x:c>
      <x:c r="E364" t="n">
        <x:v>4</x:v>
      </x:c>
      <x:c r="F364" t="n">
        <x:v>1</x:v>
      </x:c>
      <x:c r="G364" t="n">
        <x:v>0</x:v>
      </x:c>
      <x:c r="H364" s="29" t="str">
        <x:v>Consistente</x:v>
      </x:c>
    </x:row>
    <x:row r="365">
      <x:c r="A365" t="str">
        <x:v>2025-09</x:v>
      </x:c>
      <x:c r="B365" t="str">
        <x:v>Cochabamba</x:v>
      </x:c>
      <x:c r="C365" t="str">
        <x:v>Marketplace</x:v>
      </x:c>
      <x:c r="D365" s="28" t="n">
        <x:v>78463.71</x:v>
      </x:c>
      <x:c r="E365" t="n">
        <x:v>2</x:v>
      </x:c>
      <x:c r="F365" t="n">
        <x:v>1</x:v>
      </x:c>
      <x:c r="G365" t="n">
        <x:v>0</x:v>
      </x:c>
      <x:c r="H365" s="29" t="str">
        <x:v>Consistente</x:v>
      </x:c>
    </x:row>
    <x:row r="366">
      <x:c r="A366" t="str">
        <x:v>2025-09</x:v>
      </x:c>
      <x:c r="B366" t="str">
        <x:v>Cochabamba</x:v>
      </x:c>
      <x:c r="C366" t="str">
        <x:v>Tienda</x:v>
      </x:c>
      <x:c r="D366" s="28" t="n">
        <x:v>142653.46</x:v>
      </x:c>
      <x:c r="E366" t="n">
        <x:v>5</x:v>
      </x:c>
      <x:c r="F366" t="n">
        <x:v>1</x:v>
      </x:c>
      <x:c r="G366" t="n">
        <x:v>0</x:v>
      </x:c>
      <x:c r="H366" s="29" t="str">
        <x:v>Consistente</x:v>
      </x:c>
    </x:row>
    <x:row r="367">
      <x:c r="A367" t="str">
        <x:v>2025-09</x:v>
      </x:c>
      <x:c r="B367" t="str">
        <x:v>Cochabamba</x:v>
      </x:c>
      <x:c r="C367" t="str">
        <x:v>WhatsApp</x:v>
      </x:c>
      <x:c r="D367" s="28" t="n">
        <x:v>78526.07</x:v>
      </x:c>
      <x:c r="E367" t="n">
        <x:v>4</x:v>
      </x:c>
      <x:c r="F367" t="n">
        <x:v>1</x:v>
      </x:c>
      <x:c r="G367" t="n">
        <x:v>0</x:v>
      </x:c>
      <x:c r="H367" s="29" t="str">
        <x:v>Consistente</x:v>
      </x:c>
    </x:row>
    <x:row r="368">
      <x:c r="A368" t="str">
        <x:v>2025-09</x:v>
      </x:c>
      <x:c r="B368" t="str">
        <x:v>La Paz</x:v>
      </x:c>
      <x:c r="C368" t="str">
        <x:v>E-commerce</x:v>
      </x:c>
      <x:c r="D368" s="28" t="n">
        <x:v>64246.09</x:v>
      </x:c>
      <x:c r="E368" t="n">
        <x:v>2</x:v>
      </x:c>
      <x:c r="F368" t="n">
        <x:v>1</x:v>
      </x:c>
      <x:c r="G368" t="n">
        <x:v>0</x:v>
      </x:c>
      <x:c r="H368" s="29" t="str">
        <x:v>Consistente</x:v>
      </x:c>
    </x:row>
    <x:row r="369">
      <x:c r="A369" t="str">
        <x:v>2025-09</x:v>
      </x:c>
      <x:c r="B369" t="str">
        <x:v>La Paz</x:v>
      </x:c>
      <x:c r="C369" t="str">
        <x:v>Marketplace</x:v>
      </x:c>
      <x:c r="D369" s="28" t="n">
        <x:v>60458.13</x:v>
      </x:c>
      <x:c r="E369" t="n">
        <x:v>2</x:v>
      </x:c>
      <x:c r="F369" t="n">
        <x:v>1</x:v>
      </x:c>
      <x:c r="G369" t="n">
        <x:v>0</x:v>
      </x:c>
      <x:c r="H369" s="29" t="str">
        <x:v>Consistente</x:v>
      </x:c>
    </x:row>
    <x:row r="370">
      <x:c r="A370" t="str">
        <x:v>2025-09</x:v>
      </x:c>
      <x:c r="B370" t="str">
        <x:v>La Paz</x:v>
      </x:c>
      <x:c r="C370" t="str">
        <x:v>Tienda</x:v>
      </x:c>
      <x:c r="D370" s="28" t="n">
        <x:v>137527.72</x:v>
      </x:c>
      <x:c r="E370" t="n">
        <x:v>5</x:v>
      </x:c>
      <x:c r="F370" t="n">
        <x:v>1</x:v>
      </x:c>
      <x:c r="G370" t="n">
        <x:v>0</x:v>
      </x:c>
      <x:c r="H370" s="29" t="str">
        <x:v>Consistente</x:v>
      </x:c>
    </x:row>
    <x:row r="371">
      <x:c r="A371" t="str">
        <x:v>2025-09</x:v>
      </x:c>
      <x:c r="B371" t="str">
        <x:v>Potosí</x:v>
      </x:c>
      <x:c r="C371" t="str">
        <x:v>E-commerce</x:v>
      </x:c>
      <x:c r="D371" s="28" t="n">
        <x:v>70947.58</x:v>
      </x:c>
      <x:c r="E371" t="n">
        <x:v>2</x:v>
      </x:c>
      <x:c r="F371" t="n">
        <x:v>1</x:v>
      </x:c>
      <x:c r="G371" t="n">
        <x:v>0</x:v>
      </x:c>
      <x:c r="H371" s="29" t="str">
        <x:v>Consistente</x:v>
      </x:c>
    </x:row>
    <x:row r="372">
      <x:c r="A372" t="str">
        <x:v>2025-09</x:v>
      </x:c>
      <x:c r="B372" t="str">
        <x:v>Potosí</x:v>
      </x:c>
      <x:c r="C372" t="str">
        <x:v>Marketplace</x:v>
      </x:c>
      <x:c r="D372" s="28" t="n">
        <x:v>70778.44</x:v>
      </x:c>
      <x:c r="E372" t="n">
        <x:v>1</x:v>
      </x:c>
      <x:c r="F372" t="n">
        <x:v>1</x:v>
      </x:c>
      <x:c r="G372" t="n">
        <x:v>0</x:v>
      </x:c>
      <x:c r="H372" s="29" t="str">
        <x:v>Consistente</x:v>
      </x:c>
    </x:row>
    <x:row r="373">
      <x:c r="A373" t="str">
        <x:v>2025-09</x:v>
      </x:c>
      <x:c r="B373" t="str">
        <x:v>Potosí</x:v>
      </x:c>
      <x:c r="C373" t="str">
        <x:v>Tienda</x:v>
      </x:c>
      <x:c r="D373" s="28" t="n">
        <x:v>194781.08</x:v>
      </x:c>
      <x:c r="E373" t="n">
        <x:v>7</x:v>
      </x:c>
      <x:c r="F373" t="n">
        <x:v>1</x:v>
      </x:c>
      <x:c r="G373" t="n">
        <x:v>0</x:v>
      </x:c>
      <x:c r="H373" s="29" t="str">
        <x:v>Consistente</x:v>
      </x:c>
    </x:row>
    <x:row r="374">
      <x:c r="A374" t="str">
        <x:v>2025-09</x:v>
      </x:c>
      <x:c r="B374" t="str">
        <x:v>Potosí</x:v>
      </x:c>
      <x:c r="C374" t="str">
        <x:v>WhatsApp</x:v>
      </x:c>
      <x:c r="D374" s="28" t="n">
        <x:v>61629.96</x:v>
      </x:c>
      <x:c r="E374" t="n">
        <x:v>3</x:v>
      </x:c>
      <x:c r="F374" t="n">
        <x:v>1</x:v>
      </x:c>
      <x:c r="G374" t="n">
        <x:v>0</x:v>
      </x:c>
      <x:c r="H374" s="29" t="str">
        <x:v>Consistente</x:v>
      </x:c>
    </x:row>
    <x:row r="375">
      <x:c r="A375" t="str">
        <x:v>2025-09</x:v>
      </x:c>
      <x:c r="B375" t="str">
        <x:v>Santa Cruz</x:v>
      </x:c>
      <x:c r="C375" t="str">
        <x:v>E-commerce</x:v>
      </x:c>
      <x:c r="D375" s="28" t="n">
        <x:v>65507.15</x:v>
      </x:c>
      <x:c r="E375" t="n">
        <x:v>2</x:v>
      </x:c>
      <x:c r="F375" t="n">
        <x:v>1</x:v>
      </x:c>
      <x:c r="G375" t="n">
        <x:v>0</x:v>
      </x:c>
      <x:c r="H375" s="29" t="str">
        <x:v>Consistente</x:v>
      </x:c>
    </x:row>
    <x:row r="376">
      <x:c r="A376" t="str">
        <x:v>2025-09</x:v>
      </x:c>
      <x:c r="B376" t="str">
        <x:v>Santa Cruz</x:v>
      </x:c>
      <x:c r="C376" t="str">
        <x:v>Marketplace</x:v>
      </x:c>
      <x:c r="D376" s="28"/>
      <x:c r="E376" t="n">
        <x:v>1</x:v>
      </x:c>
      <x:c r="F376" t="n">
        <x:v>0</x:v>
      </x:c>
      <x:c r="G376" t="n">
        <x:v>1</x:v>
      </x:c>
      <x:c r="H376" s="29" t="str">
        <x:v>Sin meta disponible</x:v>
      </x:c>
    </x:row>
    <x:row r="377">
      <x:c r="A377" t="str">
        <x:v>2025-09</x:v>
      </x:c>
      <x:c r="B377" t="str">
        <x:v>Santa Cruz</x:v>
      </x:c>
      <x:c r="C377" t="str">
        <x:v>Tienda</x:v>
      </x:c>
      <x:c r="D377" s="28" t="n">
        <x:v>154062.95</x:v>
      </x:c>
      <x:c r="E377" t="n">
        <x:v>9</x:v>
      </x:c>
      <x:c r="F377" t="n">
        <x:v>1</x:v>
      </x:c>
      <x:c r="G377" t="n">
        <x:v>0</x:v>
      </x:c>
      <x:c r="H377" s="29" t="str">
        <x:v>Consistente</x:v>
      </x:c>
    </x:row>
    <x:row r="378">
      <x:c r="A378" t="str">
        <x:v>2025-09</x:v>
      </x:c>
      <x:c r="B378" t="str">
        <x:v>Santa Cruz</x:v>
      </x:c>
      <x:c r="C378" t="str">
        <x:v>WhatsApp</x:v>
      </x:c>
      <x:c r="D378" s="28" t="n">
        <x:v>64399.03</x:v>
      </x:c>
      <x:c r="E378" t="n">
        <x:v>1</x:v>
      </x:c>
      <x:c r="F378" t="n">
        <x:v>1</x:v>
      </x:c>
      <x:c r="G378" t="n">
        <x:v>0</x:v>
      </x:c>
      <x:c r="H378" s="29" t="str">
        <x:v>Consistente</x:v>
      </x:c>
    </x:row>
    <x:row r="379">
      <x:c r="A379" t="str">
        <x:v>2025-09</x:v>
      </x:c>
      <x:c r="B379" t="str">
        <x:v>Sucre</x:v>
      </x:c>
      <x:c r="C379" t="str">
        <x:v>E-commerce</x:v>
      </x:c>
      <x:c r="D379" s="28" t="n">
        <x:v>66249.36</x:v>
      </x:c>
      <x:c r="E379" t="n">
        <x:v>5</x:v>
      </x:c>
      <x:c r="F379" t="n">
        <x:v>1</x:v>
      </x:c>
      <x:c r="G379" t="n">
        <x:v>0</x:v>
      </x:c>
      <x:c r="H379" s="29" t="str">
        <x:v>Consistente</x:v>
      </x:c>
    </x:row>
    <x:row r="380">
      <x:c r="A380" t="str">
        <x:v>2025-09</x:v>
      </x:c>
      <x:c r="B380" t="str">
        <x:v>Sucre</x:v>
      </x:c>
      <x:c r="C380" t="str">
        <x:v>Marketplace</x:v>
      </x:c>
      <x:c r="D380" s="28" t="n">
        <x:v>60568.23</x:v>
      </x:c>
      <x:c r="E380" t="n">
        <x:v>2</x:v>
      </x:c>
      <x:c r="F380" t="n">
        <x:v>1</x:v>
      </x:c>
      <x:c r="G380" t="n">
        <x:v>0</x:v>
      </x:c>
      <x:c r="H380" s="29" t="str">
        <x:v>Consistente</x:v>
      </x:c>
    </x:row>
    <x:row r="381">
      <x:c r="A381" t="str">
        <x:v>2025-09</x:v>
      </x:c>
      <x:c r="B381" t="str">
        <x:v>Sucre</x:v>
      </x:c>
      <x:c r="C381" t="str">
        <x:v>Tienda</x:v>
      </x:c>
      <x:c r="D381" s="28" t="n">
        <x:v>130275.56</x:v>
      </x:c>
      <x:c r="E381" t="n">
        <x:v>6</x:v>
      </x:c>
      <x:c r="F381" t="n">
        <x:v>1</x:v>
      </x:c>
      <x:c r="G381" t="n">
        <x:v>0</x:v>
      </x:c>
      <x:c r="H381" s="29" t="str">
        <x:v>Consistente</x:v>
      </x:c>
    </x:row>
    <x:row r="382">
      <x:c r="A382" t="str">
        <x:v>2025-10</x:v>
      </x:c>
      <x:c r="B382" t="str">
        <x:v>Cochabamba</x:v>
      </x:c>
      <x:c r="C382" t="str">
        <x:v>E-commerce</x:v>
      </x:c>
      <x:c r="D382" s="28" t="n">
        <x:v>63772.69</x:v>
      </x:c>
      <x:c r="E382" t="n">
        <x:v>4</x:v>
      </x:c>
      <x:c r="F382" t="n">
        <x:v>1</x:v>
      </x:c>
      <x:c r="G382" t="n">
        <x:v>0</x:v>
      </x:c>
      <x:c r="H382" s="29" t="str">
        <x:v>Consistente</x:v>
      </x:c>
    </x:row>
    <x:row r="383">
      <x:c r="A383" t="str">
        <x:v>2025-10</x:v>
      </x:c>
      <x:c r="B383" t="str">
        <x:v>Cochabamba</x:v>
      </x:c>
      <x:c r="C383" t="str">
        <x:v>Marketplace</x:v>
      </x:c>
      <x:c r="D383" s="28" t="n">
        <x:v>95938.48</x:v>
      </x:c>
      <x:c r="E383" t="n">
        <x:v>2</x:v>
      </x:c>
      <x:c r="F383" t="n">
        <x:v>1</x:v>
      </x:c>
      <x:c r="G383" t="n">
        <x:v>0</x:v>
      </x:c>
      <x:c r="H383" s="29" t="str">
        <x:v>Consistente</x:v>
      </x:c>
    </x:row>
    <x:row r="384">
      <x:c r="A384" t="str">
        <x:v>2025-10</x:v>
      </x:c>
      <x:c r="B384" t="str">
        <x:v>Cochabamba</x:v>
      </x:c>
      <x:c r="C384" t="str">
        <x:v>Tienda</x:v>
      </x:c>
      <x:c r="D384" s="28" t="n">
        <x:v>126153.61</x:v>
      </x:c>
      <x:c r="E384" t="n">
        <x:v>10</x:v>
      </x:c>
      <x:c r="F384" t="n">
        <x:v>1</x:v>
      </x:c>
      <x:c r="G384" t="n">
        <x:v>0</x:v>
      </x:c>
      <x:c r="H384" s="29" t="str">
        <x:v>Consistente</x:v>
      </x:c>
    </x:row>
    <x:row r="385">
      <x:c r="A385" t="str">
        <x:v>2025-10</x:v>
      </x:c>
      <x:c r="B385" t="str">
        <x:v>Cochabamba</x:v>
      </x:c>
      <x:c r="C385" t="str">
        <x:v>WhatsApp</x:v>
      </x:c>
      <x:c r="D385" s="28" t="n">
        <x:v>76621.88</x:v>
      </x:c>
      <x:c r="E385" t="n">
        <x:v>1</x:v>
      </x:c>
      <x:c r="F385" t="n">
        <x:v>1</x:v>
      </x:c>
      <x:c r="G385" t="n">
        <x:v>0</x:v>
      </x:c>
      <x:c r="H385" s="29" t="str">
        <x:v>Consistente</x:v>
      </x:c>
    </x:row>
    <x:row r="386">
      <x:c r="A386" t="str">
        <x:v>2025-10</x:v>
      </x:c>
      <x:c r="B386" t="str">
        <x:v>La Paz</x:v>
      </x:c>
      <x:c r="C386" t="str">
        <x:v>E-commerce</x:v>
      </x:c>
      <x:c r="D386" s="28" t="n">
        <x:v>91730.31</x:v>
      </x:c>
      <x:c r="E386" t="n">
        <x:v>4</x:v>
      </x:c>
      <x:c r="F386" t="n">
        <x:v>1</x:v>
      </x:c>
      <x:c r="G386" t="n">
        <x:v>0</x:v>
      </x:c>
      <x:c r="H386" s="29" t="str">
        <x:v>Consistente</x:v>
      </x:c>
    </x:row>
    <x:row r="387">
      <x:c r="A387" t="str">
        <x:v>2025-10</x:v>
      </x:c>
      <x:c r="B387" t="str">
        <x:v>La Paz</x:v>
      </x:c>
      <x:c r="C387" t="str">
        <x:v>Marketplace</x:v>
      </x:c>
      <x:c r="D387" s="28" t="n">
        <x:v>73196.67</x:v>
      </x:c>
      <x:c r="E387" t="n">
        <x:v>3</x:v>
      </x:c>
      <x:c r="F387" t="n">
        <x:v>1</x:v>
      </x:c>
      <x:c r="G387" t="n">
        <x:v>0</x:v>
      </x:c>
      <x:c r="H387" s="29" t="str">
        <x:v>Consistente</x:v>
      </x:c>
    </x:row>
    <x:row r="388">
      <x:c r="A388" t="str">
        <x:v>2025-10</x:v>
      </x:c>
      <x:c r="B388" t="str">
        <x:v>La Paz</x:v>
      </x:c>
      <x:c r="C388" t="str">
        <x:v>Tienda</x:v>
      </x:c>
      <x:c r="D388" s="28" t="n">
        <x:v>155874.89</x:v>
      </x:c>
      <x:c r="E388" t="n">
        <x:v>9</x:v>
      </x:c>
      <x:c r="F388" t="n">
        <x:v>1</x:v>
      </x:c>
      <x:c r="G388" t="n">
        <x:v>0</x:v>
      </x:c>
      <x:c r="H388" s="29" t="str">
        <x:v>Consistente</x:v>
      </x:c>
    </x:row>
    <x:row r="389">
      <x:c r="A389" t="str">
        <x:v>2025-10</x:v>
      </x:c>
      <x:c r="B389" t="str">
        <x:v>La Paz</x:v>
      </x:c>
      <x:c r="C389" t="str">
        <x:v>WhatsApp</x:v>
      </x:c>
      <x:c r="D389" s="28" t="n">
        <x:v>72631.22</x:v>
      </x:c>
      <x:c r="E389" t="n">
        <x:v>1</x:v>
      </x:c>
      <x:c r="F389" t="n">
        <x:v>1</x:v>
      </x:c>
      <x:c r="G389" t="n">
        <x:v>0</x:v>
      </x:c>
      <x:c r="H389" s="29" t="str">
        <x:v>Consistente</x:v>
      </x:c>
    </x:row>
    <x:row r="390">
      <x:c r="A390" t="str">
        <x:v>2025-10</x:v>
      </x:c>
      <x:c r="B390" t="str">
        <x:v>Potosí</x:v>
      </x:c>
      <x:c r="C390" t="str">
        <x:v>E-commerce</x:v>
      </x:c>
      <x:c r="D390" s="28" t="n">
        <x:v>98671.43</x:v>
      </x:c>
      <x:c r="E390" t="n">
        <x:v>7</x:v>
      </x:c>
      <x:c r="F390" t="n">
        <x:v>2</x:v>
      </x:c>
      <x:c r="G390" t="n">
        <x:v>0</x:v>
      </x:c>
      <x:c r="H390" s="29" t="str">
        <x:v>Conflicto resuelto por frecuencia y validación cruzada</x:v>
      </x:c>
    </x:row>
    <x:row r="391">
      <x:c r="A391" t="str">
        <x:v>2025-10</x:v>
      </x:c>
      <x:c r="B391" t="str">
        <x:v>Potosí</x:v>
      </x:c>
      <x:c r="C391" t="str">
        <x:v>Marketplace</x:v>
      </x:c>
      <x:c r="D391" s="28" t="n">
        <x:v>69257.72</x:v>
      </x:c>
      <x:c r="E391" t="n">
        <x:v>1</x:v>
      </x:c>
      <x:c r="F391" t="n">
        <x:v>1</x:v>
      </x:c>
      <x:c r="G391" t="n">
        <x:v>0</x:v>
      </x:c>
      <x:c r="H391" s="29" t="str">
        <x:v>Consistente</x:v>
      </x:c>
    </x:row>
    <x:row r="392">
      <x:c r="A392" t="str">
        <x:v>2025-10</x:v>
      </x:c>
      <x:c r="B392" t="str">
        <x:v>Potosí</x:v>
      </x:c>
      <x:c r="C392" t="str">
        <x:v>Tienda</x:v>
      </x:c>
      <x:c r="D392" s="28" t="n">
        <x:v>166027.73</x:v>
      </x:c>
      <x:c r="E392" t="n">
        <x:v>7</x:v>
      </x:c>
      <x:c r="F392" t="n">
        <x:v>1</x:v>
      </x:c>
      <x:c r="G392" t="n">
        <x:v>0</x:v>
      </x:c>
      <x:c r="H392" s="29" t="str">
        <x:v>Consistente</x:v>
      </x:c>
    </x:row>
    <x:row r="393">
      <x:c r="A393" t="str">
        <x:v>2025-10</x:v>
      </x:c>
      <x:c r="B393" t="str">
        <x:v>Potosí</x:v>
      </x:c>
      <x:c r="C393" t="str">
        <x:v>WhatsApp</x:v>
      </x:c>
      <x:c r="D393" s="28" t="n">
        <x:v>67721.11</x:v>
      </x:c>
      <x:c r="E393" t="n">
        <x:v>1</x:v>
      </x:c>
      <x:c r="F393" t="n">
        <x:v>1</x:v>
      </x:c>
      <x:c r="G393" t="n">
        <x:v>0</x:v>
      </x:c>
      <x:c r="H393" s="29" t="str">
        <x:v>Consistente</x:v>
      </x:c>
    </x:row>
    <x:row r="394">
      <x:c r="A394" t="str">
        <x:v>2025-10</x:v>
      </x:c>
      <x:c r="B394" t="str">
        <x:v>Santa Cruz</x:v>
      </x:c>
      <x:c r="C394" t="str">
        <x:v>E-commerce</x:v>
      </x:c>
      <x:c r="D394" s="28" t="n">
        <x:v>61127.23</x:v>
      </x:c>
      <x:c r="E394" t="n">
        <x:v>2</x:v>
      </x:c>
      <x:c r="F394" t="n">
        <x:v>1</x:v>
      </x:c>
      <x:c r="G394" t="n">
        <x:v>0</x:v>
      </x:c>
      <x:c r="H394" s="29" t="str">
        <x:v>Consistente</x:v>
      </x:c>
    </x:row>
    <x:row r="395">
      <x:c r="A395" t="str">
        <x:v>2025-10</x:v>
      </x:c>
      <x:c r="B395" t="str">
        <x:v>Santa Cruz</x:v>
      </x:c>
      <x:c r="C395" t="str">
        <x:v>Marketplace</x:v>
      </x:c>
      <x:c r="D395" s="28" t="n">
        <x:v>73493.73</x:v>
      </x:c>
      <x:c r="E395" t="n">
        <x:v>1</x:v>
      </x:c>
      <x:c r="F395" t="n">
        <x:v>1</x:v>
      </x:c>
      <x:c r="G395" t="n">
        <x:v>0</x:v>
      </x:c>
      <x:c r="H395" s="29" t="str">
        <x:v>Consistente</x:v>
      </x:c>
    </x:row>
    <x:row r="396">
      <x:c r="A396" t="str">
        <x:v>2025-10</x:v>
      </x:c>
      <x:c r="B396" t="str">
        <x:v>Santa Cruz</x:v>
      </x:c>
      <x:c r="C396" t="str">
        <x:v>Tienda</x:v>
      </x:c>
      <x:c r="D396" s="28" t="n">
        <x:v>153232.59</x:v>
      </x:c>
      <x:c r="E396" t="n">
        <x:v>15</x:v>
      </x:c>
      <x:c r="F396" t="n">
        <x:v>1</x:v>
      </x:c>
      <x:c r="G396" t="n">
        <x:v>0</x:v>
      </x:c>
      <x:c r="H396" s="29" t="str">
        <x:v>Consistente</x:v>
      </x:c>
    </x:row>
    <x:row r="397">
      <x:c r="A397" t="str">
        <x:v>2025-10</x:v>
      </x:c>
      <x:c r="B397" t="str">
        <x:v>Santa Cruz</x:v>
      </x:c>
      <x:c r="C397" t="str">
        <x:v>WhatsApp</x:v>
      </x:c>
      <x:c r="D397" s="28" t="n">
        <x:v>91162.28</x:v>
      </x:c>
      <x:c r="E397" t="n">
        <x:v>3</x:v>
      </x:c>
      <x:c r="F397" t="n">
        <x:v>1</x:v>
      </x:c>
      <x:c r="G397" t="n">
        <x:v>0</x:v>
      </x:c>
      <x:c r="H397" s="29" t="str">
        <x:v>Consistente</x:v>
      </x:c>
    </x:row>
    <x:row r="398">
      <x:c r="A398" t="str">
        <x:v>2025-10</x:v>
      </x:c>
      <x:c r="B398" t="str">
        <x:v>Sucre</x:v>
      </x:c>
      <x:c r="C398" t="str">
        <x:v>E-commerce</x:v>
      </x:c>
      <x:c r="D398" s="28" t="n">
        <x:v>81376.97</x:v>
      </x:c>
      <x:c r="E398" t="n">
        <x:v>7</x:v>
      </x:c>
      <x:c r="F398" t="n">
        <x:v>1</x:v>
      </x:c>
      <x:c r="G398" t="n">
        <x:v>0</x:v>
      </x:c>
      <x:c r="H398" s="29" t="str">
        <x:v>Consistente</x:v>
      </x:c>
    </x:row>
    <x:row r="399">
      <x:c r="A399" t="str">
        <x:v>2025-10</x:v>
      </x:c>
      <x:c r="B399" t="str">
        <x:v>Sucre</x:v>
      </x:c>
      <x:c r="C399" t="str">
        <x:v>Marketplace</x:v>
      </x:c>
      <x:c r="D399" s="28" t="n">
        <x:v>90215.69</x:v>
      </x:c>
      <x:c r="E399" t="n">
        <x:v>3</x:v>
      </x:c>
      <x:c r="F399" t="n">
        <x:v>1</x:v>
      </x:c>
      <x:c r="G399" t="n">
        <x:v>0</x:v>
      </x:c>
      <x:c r="H399" s="29" t="str">
        <x:v>Consistente</x:v>
      </x:c>
    </x:row>
    <x:row r="400">
      <x:c r="A400" t="str">
        <x:v>2025-10</x:v>
      </x:c>
      <x:c r="B400" t="str">
        <x:v>Sucre</x:v>
      </x:c>
      <x:c r="C400" t="str">
        <x:v>Tienda</x:v>
      </x:c>
      <x:c r="D400" s="28" t="n">
        <x:v>161606.01</x:v>
      </x:c>
      <x:c r="E400" t="n">
        <x:v>9</x:v>
      </x:c>
      <x:c r="F400" t="n">
        <x:v>1</x:v>
      </x:c>
      <x:c r="G400" t="n">
        <x:v>0</x:v>
      </x:c>
      <x:c r="H400" s="29" t="str">
        <x:v>Consistente</x:v>
      </x:c>
    </x:row>
    <x:row r="401">
      <x:c r="A401" t="str">
        <x:v>2025-10</x:v>
      </x:c>
      <x:c r="B401" t="str">
        <x:v>Sucre</x:v>
      </x:c>
      <x:c r="C401" t="str">
        <x:v>WhatsApp</x:v>
      </x:c>
      <x:c r="D401" s="28" t="n">
        <x:v>62446.31</x:v>
      </x:c>
      <x:c r="E401" t="n">
        <x:v>1</x:v>
      </x:c>
      <x:c r="F401" t="n">
        <x:v>1</x:v>
      </x:c>
      <x:c r="G401" t="n">
        <x:v>0</x:v>
      </x:c>
      <x:c r="H401" s="29" t="str">
        <x:v>Consistente</x:v>
      </x:c>
    </x:row>
    <x:row r="402">
      <x:c r="A402" t="str">
        <x:v>2025-11</x:v>
      </x:c>
      <x:c r="B402" t="str">
        <x:v>Cochabamba</x:v>
      </x:c>
      <x:c r="C402" t="str">
        <x:v>E-commerce</x:v>
      </x:c>
      <x:c r="D402" s="28" t="n">
        <x:v>79999.58</x:v>
      </x:c>
      <x:c r="E402" t="n">
        <x:v>10</x:v>
      </x:c>
      <x:c r="F402" t="n">
        <x:v>1</x:v>
      </x:c>
      <x:c r="G402" t="n">
        <x:v>0</x:v>
      </x:c>
      <x:c r="H402" s="29" t="str">
        <x:v>Consistente</x:v>
      </x:c>
    </x:row>
    <x:row r="403">
      <x:c r="A403" t="str">
        <x:v>2025-11</x:v>
      </x:c>
      <x:c r="B403" t="str">
        <x:v>Cochabamba</x:v>
      </x:c>
      <x:c r="C403" t="str">
        <x:v>Marketplace</x:v>
      </x:c>
      <x:c r="D403" s="28" t="n">
        <x:v>73189.04</x:v>
      </x:c>
      <x:c r="E403" t="n">
        <x:v>1</x:v>
      </x:c>
      <x:c r="F403" t="n">
        <x:v>1</x:v>
      </x:c>
      <x:c r="G403" t="n">
        <x:v>0</x:v>
      </x:c>
      <x:c r="H403" s="29" t="str">
        <x:v>Consistente</x:v>
      </x:c>
    </x:row>
    <x:row r="404">
      <x:c r="A404" t="str">
        <x:v>2025-11</x:v>
      </x:c>
      <x:c r="B404" t="str">
        <x:v>Cochabamba</x:v>
      </x:c>
      <x:c r="C404" t="str">
        <x:v>Tienda</x:v>
      </x:c>
      <x:c r="D404" s="28" t="n">
        <x:v>184531.36</x:v>
      </x:c>
      <x:c r="E404" t="n">
        <x:v>9</x:v>
      </x:c>
      <x:c r="F404" t="n">
        <x:v>1</x:v>
      </x:c>
      <x:c r="G404" t="n">
        <x:v>0</x:v>
      </x:c>
      <x:c r="H404" s="29" t="str">
        <x:v>Consistente</x:v>
      </x:c>
    </x:row>
    <x:row r="405">
      <x:c r="A405" t="str">
        <x:v>2025-11</x:v>
      </x:c>
      <x:c r="B405" t="str">
        <x:v>Cochabamba</x:v>
      </x:c>
      <x:c r="C405" t="str">
        <x:v>WhatsApp</x:v>
      </x:c>
      <x:c r="D405" s="28" t="n">
        <x:v>92007.76</x:v>
      </x:c>
      <x:c r="E405" t="n">
        <x:v>1</x:v>
      </x:c>
      <x:c r="F405" t="n">
        <x:v>1</x:v>
      </x:c>
      <x:c r="G405" t="n">
        <x:v>0</x:v>
      </x:c>
      <x:c r="H405" s="29" t="str">
        <x:v>Consistente</x:v>
      </x:c>
    </x:row>
    <x:row r="406">
      <x:c r="A406" t="str">
        <x:v>2025-11</x:v>
      </x:c>
      <x:c r="B406" t="str">
        <x:v>La Paz</x:v>
      </x:c>
      <x:c r="C406" t="str">
        <x:v>E-commerce</x:v>
      </x:c>
      <x:c r="D406" s="28" t="n">
        <x:v>91871.73</x:v>
      </x:c>
      <x:c r="E406" t="n">
        <x:v>6</x:v>
      </x:c>
      <x:c r="F406" t="n">
        <x:v>1</x:v>
      </x:c>
      <x:c r="G406" t="n">
        <x:v>0</x:v>
      </x:c>
      <x:c r="H406" s="29" t="str">
        <x:v>Consistente</x:v>
      </x:c>
    </x:row>
    <x:row r="407">
      <x:c r="A407" t="str">
        <x:v>2025-11</x:v>
      </x:c>
      <x:c r="B407" t="str">
        <x:v>La Paz</x:v>
      </x:c>
      <x:c r="C407" t="str">
        <x:v>Marketplace</x:v>
      </x:c>
      <x:c r="D407" s="28" t="n">
        <x:v>84729.21</x:v>
      </x:c>
      <x:c r="E407" t="n">
        <x:v>3</x:v>
      </x:c>
      <x:c r="F407" t="n">
        <x:v>1</x:v>
      </x:c>
      <x:c r="G407" t="n">
        <x:v>0</x:v>
      </x:c>
      <x:c r="H407" s="29" t="str">
        <x:v>Consistente</x:v>
      </x:c>
    </x:row>
    <x:row r="408">
      <x:c r="A408" t="str">
        <x:v>2025-11</x:v>
      </x:c>
      <x:c r="B408" t="str">
        <x:v>La Paz</x:v>
      </x:c>
      <x:c r="C408" t="str">
        <x:v>Tienda</x:v>
      </x:c>
      <x:c r="D408" s="28" t="n">
        <x:v>191492.27</x:v>
      </x:c>
      <x:c r="E408" t="n">
        <x:v>17</x:v>
      </x:c>
      <x:c r="F408" t="n">
        <x:v>1</x:v>
      </x:c>
      <x:c r="G408" t="n">
        <x:v>0</x:v>
      </x:c>
      <x:c r="H408" s="29" t="str">
        <x:v>Consistente</x:v>
      </x:c>
    </x:row>
    <x:row r="409">
      <x:c r="A409" t="str">
        <x:v>2025-11</x:v>
      </x:c>
      <x:c r="B409" t="str">
        <x:v>La Paz</x:v>
      </x:c>
      <x:c r="C409" t="str">
        <x:v>WhatsApp</x:v>
      </x:c>
      <x:c r="D409" s="28" t="n">
        <x:v>66142.16</x:v>
      </x:c>
      <x:c r="E409" t="n">
        <x:v>3</x:v>
      </x:c>
      <x:c r="F409" t="n">
        <x:v>1</x:v>
      </x:c>
      <x:c r="G409" t="n">
        <x:v>0</x:v>
      </x:c>
      <x:c r="H409" s="29" t="str">
        <x:v>Consistente</x:v>
      </x:c>
    </x:row>
    <x:row r="410">
      <x:c r="A410" t="str">
        <x:v>2025-11</x:v>
      </x:c>
      <x:c r="B410" t="str">
        <x:v>Potosí</x:v>
      </x:c>
      <x:c r="C410" t="str">
        <x:v>E-commerce</x:v>
      </x:c>
      <x:c r="D410" s="28" t="n">
        <x:v>87624.73</x:v>
      </x:c>
      <x:c r="E410" t="n">
        <x:v>5</x:v>
      </x:c>
      <x:c r="F410" t="n">
        <x:v>1</x:v>
      </x:c>
      <x:c r="G410" t="n">
        <x:v>0</x:v>
      </x:c>
      <x:c r="H410" s="29" t="str">
        <x:v>Consistente</x:v>
      </x:c>
    </x:row>
    <x:row r="411">
      <x:c r="A411" t="str">
        <x:v>2025-11</x:v>
      </x:c>
      <x:c r="B411" t="str">
        <x:v>Potosí</x:v>
      </x:c>
      <x:c r="C411" t="str">
        <x:v>Tienda</x:v>
      </x:c>
      <x:c r="D411" s="28" t="n">
        <x:v>128542.39</x:v>
      </x:c>
      <x:c r="E411" t="n">
        <x:v>7</x:v>
      </x:c>
      <x:c r="F411" t="n">
        <x:v>1</x:v>
      </x:c>
      <x:c r="G411" t="n">
        <x:v>0</x:v>
      </x:c>
      <x:c r="H411" s="29" t="str">
        <x:v>Consistente</x:v>
      </x:c>
    </x:row>
    <x:row r="412">
      <x:c r="A412" t="str">
        <x:v>2025-11</x:v>
      </x:c>
      <x:c r="B412" t="str">
        <x:v>Potosí</x:v>
      </x:c>
      <x:c r="C412" t="str">
        <x:v>WhatsApp</x:v>
      </x:c>
      <x:c r="D412" s="28" t="n">
        <x:v>74094.88</x:v>
      </x:c>
      <x:c r="E412" t="n">
        <x:v>1</x:v>
      </x:c>
      <x:c r="F412" t="n">
        <x:v>1</x:v>
      </x:c>
      <x:c r="G412" t="n">
        <x:v>0</x:v>
      </x:c>
      <x:c r="H412" s="29" t="str">
        <x:v>Consistente</x:v>
      </x:c>
    </x:row>
    <x:row r="413">
      <x:c r="A413" t="str">
        <x:v>2025-11</x:v>
      </x:c>
      <x:c r="B413" t="str">
        <x:v>Santa Cruz</x:v>
      </x:c>
      <x:c r="C413" t="str">
        <x:v>E-commerce</x:v>
      </x:c>
      <x:c r="D413" s="28" t="n">
        <x:v>76514.29</x:v>
      </x:c>
      <x:c r="E413" t="n">
        <x:v>1</x:v>
      </x:c>
      <x:c r="F413" t="n">
        <x:v>1</x:v>
      </x:c>
      <x:c r="G413" t="n">
        <x:v>0</x:v>
      </x:c>
      <x:c r="H413" s="29" t="str">
        <x:v>Consistente</x:v>
      </x:c>
    </x:row>
    <x:row r="414">
      <x:c r="A414" t="str">
        <x:v>2025-11</x:v>
      </x:c>
      <x:c r="B414" t="str">
        <x:v>Santa Cruz</x:v>
      </x:c>
      <x:c r="C414" t="str">
        <x:v>Marketplace</x:v>
      </x:c>
      <x:c r="D414" s="28" t="n">
        <x:v>99759.49</x:v>
      </x:c>
      <x:c r="E414" t="n">
        <x:v>1</x:v>
      </x:c>
      <x:c r="F414" t="n">
        <x:v>1</x:v>
      </x:c>
      <x:c r="G414" t="n">
        <x:v>0</x:v>
      </x:c>
      <x:c r="H414" s="29" t="str">
        <x:v>Consistente</x:v>
      </x:c>
    </x:row>
    <x:row r="415">
      <x:c r="A415" t="str">
        <x:v>2025-11</x:v>
      </x:c>
      <x:c r="B415" t="str">
        <x:v>Santa Cruz</x:v>
      </x:c>
      <x:c r="C415" t="str">
        <x:v>Tienda</x:v>
      </x:c>
      <x:c r="D415" s="28" t="n">
        <x:v>167552.33</x:v>
      </x:c>
      <x:c r="E415" t="n">
        <x:v>14</x:v>
      </x:c>
      <x:c r="F415" t="n">
        <x:v>1</x:v>
      </x:c>
      <x:c r="G415" t="n">
        <x:v>1</x:v>
      </x:c>
      <x:c r="H415" s="29" t="str">
        <x:v>Completada desde el grupo</x:v>
      </x:c>
    </x:row>
    <x:row r="416">
      <x:c r="A416" t="str">
        <x:v>2025-11</x:v>
      </x:c>
      <x:c r="B416" t="str">
        <x:v>Santa Cruz</x:v>
      </x:c>
      <x:c r="C416" t="str">
        <x:v>WhatsApp</x:v>
      </x:c>
      <x:c r="D416" s="28" t="n">
        <x:v>95261.89</x:v>
      </x:c>
      <x:c r="E416" t="n">
        <x:v>3</x:v>
      </x:c>
      <x:c r="F416" t="n">
        <x:v>1</x:v>
      </x:c>
      <x:c r="G416" t="n">
        <x:v>0</x:v>
      </x:c>
      <x:c r="H416" s="29" t="str">
        <x:v>Consistente</x:v>
      </x:c>
    </x:row>
    <x:row r="417">
      <x:c r="A417" t="str">
        <x:v>2025-11</x:v>
      </x:c>
      <x:c r="B417" t="str">
        <x:v>Sucre</x:v>
      </x:c>
      <x:c r="C417" t="str">
        <x:v>E-commerce</x:v>
      </x:c>
      <x:c r="D417" s="28" t="n">
        <x:v>67543.39</x:v>
      </x:c>
      <x:c r="E417" t="n">
        <x:v>3</x:v>
      </x:c>
      <x:c r="F417" t="n">
        <x:v>1</x:v>
      </x:c>
      <x:c r="G417" t="n">
        <x:v>0</x:v>
      </x:c>
      <x:c r="H417" s="29" t="str">
        <x:v>Consistente</x:v>
      </x:c>
    </x:row>
    <x:row r="418">
      <x:c r="A418" t="str">
        <x:v>2025-11</x:v>
      </x:c>
      <x:c r="B418" t="str">
        <x:v>Sucre</x:v>
      </x:c>
      <x:c r="C418" t="str">
        <x:v>Marketplace</x:v>
      </x:c>
      <x:c r="D418" s="28" t="n">
        <x:v>77694.67</x:v>
      </x:c>
      <x:c r="E418" t="n">
        <x:v>2</x:v>
      </x:c>
      <x:c r="F418" t="n">
        <x:v>1</x:v>
      </x:c>
      <x:c r="G418" t="n">
        <x:v>0</x:v>
      </x:c>
      <x:c r="H418" s="29" t="str">
        <x:v>Consistente</x:v>
      </x:c>
    </x:row>
    <x:row r="419">
      <x:c r="A419" t="str">
        <x:v>2025-11</x:v>
      </x:c>
      <x:c r="B419" t="str">
        <x:v>Sucre</x:v>
      </x:c>
      <x:c r="C419" t="str">
        <x:v>Tienda</x:v>
      </x:c>
      <x:c r="D419" s="28" t="n">
        <x:v>153823.32</x:v>
      </x:c>
      <x:c r="E419" t="n">
        <x:v>12</x:v>
      </x:c>
      <x:c r="F419" t="n">
        <x:v>1</x:v>
      </x:c>
      <x:c r="G419" t="n">
        <x:v>0</x:v>
      </x:c>
      <x:c r="H419" s="29" t="str">
        <x:v>Consistente</x:v>
      </x:c>
    </x:row>
    <x:row r="420">
      <x:c r="A420" t="str">
        <x:v>2025-11</x:v>
      </x:c>
      <x:c r="B420" t="str">
        <x:v>Sucre</x:v>
      </x:c>
      <x:c r="C420" t="str">
        <x:v>WhatsApp</x:v>
      </x:c>
      <x:c r="D420" s="28" t="n">
        <x:v>64985.53</x:v>
      </x:c>
      <x:c r="E420" t="n">
        <x:v>1</x:v>
      </x:c>
      <x:c r="F420" t="n">
        <x:v>1</x:v>
      </x:c>
      <x:c r="G420" t="n">
        <x:v>0</x:v>
      </x:c>
      <x:c r="H420" s="29" t="str">
        <x:v>Consistente</x:v>
      </x:c>
    </x:row>
    <x:row r="421">
      <x:c r="A421" t="str">
        <x:v>2025-12</x:v>
      </x:c>
      <x:c r="B421" t="str">
        <x:v>Cochabamba</x:v>
      </x:c>
      <x:c r="C421" t="str">
        <x:v>E-commerce</x:v>
      </x:c>
      <x:c r="D421" s="28" t="n">
        <x:v>99744.49</x:v>
      </x:c>
      <x:c r="E421" t="n">
        <x:v>5</x:v>
      </x:c>
      <x:c r="F421" t="n">
        <x:v>1</x:v>
      </x:c>
      <x:c r="G421" t="n">
        <x:v>0</x:v>
      </x:c>
      <x:c r="H421" s="29" t="str">
        <x:v>Consistente</x:v>
      </x:c>
    </x:row>
    <x:row r="422">
      <x:c r="A422" t="str">
        <x:v>2025-12</x:v>
      </x:c>
      <x:c r="B422" t="str">
        <x:v>Cochabamba</x:v>
      </x:c>
      <x:c r="C422" t="str">
        <x:v>Marketplace</x:v>
      </x:c>
      <x:c r="D422" s="28" t="n">
        <x:v>76078.98</x:v>
      </x:c>
      <x:c r="E422" t="n">
        <x:v>4</x:v>
      </x:c>
      <x:c r="F422" t="n">
        <x:v>1</x:v>
      </x:c>
      <x:c r="G422" t="n">
        <x:v>0</x:v>
      </x:c>
      <x:c r="H422" s="29" t="str">
        <x:v>Consistente</x:v>
      </x:c>
    </x:row>
    <x:row r="423">
      <x:c r="A423" t="str">
        <x:v>2025-12</x:v>
      </x:c>
      <x:c r="B423" t="str">
        <x:v>Cochabamba</x:v>
      </x:c>
      <x:c r="C423" t="str">
        <x:v>Tienda</x:v>
      </x:c>
      <x:c r="D423" s="28" t="n">
        <x:v>186467.25</x:v>
      </x:c>
      <x:c r="E423" t="n">
        <x:v>15</x:v>
      </x:c>
      <x:c r="F423" t="n">
        <x:v>1</x:v>
      </x:c>
      <x:c r="G423" t="n">
        <x:v>0</x:v>
      </x:c>
      <x:c r="H423" s="29" t="str">
        <x:v>Consistente</x:v>
      </x:c>
    </x:row>
    <x:row r="424">
      <x:c r="A424" t="str">
        <x:v>2025-12</x:v>
      </x:c>
      <x:c r="B424" t="str">
        <x:v>Cochabamba</x:v>
      </x:c>
      <x:c r="C424" t="str">
        <x:v>WhatsApp</x:v>
      </x:c>
      <x:c r="D424" s="28" t="n">
        <x:v>91310.69</x:v>
      </x:c>
      <x:c r="E424" t="n">
        <x:v>1</x:v>
      </x:c>
      <x:c r="F424" t="n">
        <x:v>1</x:v>
      </x:c>
      <x:c r="G424" t="n">
        <x:v>0</x:v>
      </x:c>
      <x:c r="H424" s="29" t="str">
        <x:v>Consistente</x:v>
      </x:c>
    </x:row>
    <x:row r="425">
      <x:c r="A425" t="str">
        <x:v>2025-12</x:v>
      </x:c>
      <x:c r="B425" t="str">
        <x:v>La Paz</x:v>
      </x:c>
      <x:c r="C425" t="str">
        <x:v>Marketplace</x:v>
      </x:c>
      <x:c r="D425" s="28" t="n">
        <x:v>85082.62</x:v>
      </x:c>
      <x:c r="E425" t="n">
        <x:v>4</x:v>
      </x:c>
      <x:c r="F425" t="n">
        <x:v>1</x:v>
      </x:c>
      <x:c r="G425" t="n">
        <x:v>0</x:v>
      </x:c>
      <x:c r="H425" s="29" t="str">
        <x:v>Consistente</x:v>
      </x:c>
    </x:row>
    <x:row r="426">
      <x:c r="A426" t="str">
        <x:v>2025-12</x:v>
      </x:c>
      <x:c r="B426" t="str">
        <x:v>La Paz</x:v>
      </x:c>
      <x:c r="C426" t="str">
        <x:v>Tienda</x:v>
      </x:c>
      <x:c r="D426" s="28" t="n">
        <x:v>139219.44</x:v>
      </x:c>
      <x:c r="E426" t="n">
        <x:v>10</x:v>
      </x:c>
      <x:c r="F426" t="n">
        <x:v>1</x:v>
      </x:c>
      <x:c r="G426" t="n">
        <x:v>1</x:v>
      </x:c>
      <x:c r="H426" s="29" t="str">
        <x:v>Completada desde el grupo</x:v>
      </x:c>
    </x:row>
    <x:row r="427">
      <x:c r="A427" t="str">
        <x:v>2025-12</x:v>
      </x:c>
      <x:c r="B427" t="str">
        <x:v>La Paz</x:v>
      </x:c>
      <x:c r="C427" t="str">
        <x:v>WhatsApp</x:v>
      </x:c>
      <x:c r="D427" s="28" t="n">
        <x:v>92516.6</x:v>
      </x:c>
      <x:c r="E427" t="n">
        <x:v>1</x:v>
      </x:c>
      <x:c r="F427" t="n">
        <x:v>1</x:v>
      </x:c>
      <x:c r="G427" t="n">
        <x:v>0</x:v>
      </x:c>
      <x:c r="H427" s="29" t="str">
        <x:v>Consistente</x:v>
      </x:c>
    </x:row>
    <x:row r="428">
      <x:c r="A428" t="str">
        <x:v>2025-12</x:v>
      </x:c>
      <x:c r="B428" t="str">
        <x:v>Potosí</x:v>
      </x:c>
      <x:c r="C428" t="str">
        <x:v>E-commerce</x:v>
      </x:c>
      <x:c r="D428" s="28" t="n">
        <x:v>80209.41</x:v>
      </x:c>
      <x:c r="E428" t="n">
        <x:v>5</x:v>
      </x:c>
      <x:c r="F428" t="n">
        <x:v>1</x:v>
      </x:c>
      <x:c r="G428" t="n">
        <x:v>0</x:v>
      </x:c>
      <x:c r="H428" s="29" t="str">
        <x:v>Consistente</x:v>
      </x:c>
    </x:row>
    <x:row r="429">
      <x:c r="A429" t="str">
        <x:v>2025-12</x:v>
      </x:c>
      <x:c r="B429" t="str">
        <x:v>Potosí</x:v>
      </x:c>
      <x:c r="C429" t="str">
        <x:v>Marketplace</x:v>
      </x:c>
      <x:c r="D429" s="28" t="n">
        <x:v>75409.86</x:v>
      </x:c>
      <x:c r="E429" t="n">
        <x:v>2</x:v>
      </x:c>
      <x:c r="F429" t="n">
        <x:v>1</x:v>
      </x:c>
      <x:c r="G429" t="n">
        <x:v>0</x:v>
      </x:c>
      <x:c r="H429" s="29" t="str">
        <x:v>Consistente</x:v>
      </x:c>
    </x:row>
    <x:row r="430">
      <x:c r="A430" t="str">
        <x:v>2025-12</x:v>
      </x:c>
      <x:c r="B430" t="str">
        <x:v>Potosí</x:v>
      </x:c>
      <x:c r="C430" t="str">
        <x:v>Tienda</x:v>
      </x:c>
      <x:c r="D430" s="28" t="n">
        <x:v>175976.05</x:v>
      </x:c>
      <x:c r="E430" t="n">
        <x:v>12</x:v>
      </x:c>
      <x:c r="F430" t="n">
        <x:v>1</x:v>
      </x:c>
      <x:c r="G430" t="n">
        <x:v>1</x:v>
      </x:c>
      <x:c r="H430" s="29" t="str">
        <x:v>Completada desde el grupo</x:v>
      </x:c>
    </x:row>
    <x:row r="431">
      <x:c r="A431" t="str">
        <x:v>2025-12</x:v>
      </x:c>
      <x:c r="B431" t="str">
        <x:v>Potosí</x:v>
      </x:c>
      <x:c r="C431" t="str">
        <x:v>WhatsApp</x:v>
      </x:c>
      <x:c r="D431" s="28" t="n">
        <x:v>98647.46</x:v>
      </x:c>
      <x:c r="E431" t="n">
        <x:v>5</x:v>
      </x:c>
      <x:c r="F431" t="n">
        <x:v>1</x:v>
      </x:c>
      <x:c r="G431" t="n">
        <x:v>0</x:v>
      </x:c>
      <x:c r="H431" s="29" t="str">
        <x:v>Consistente</x:v>
      </x:c>
    </x:row>
    <x:row r="432">
      <x:c r="A432" t="str">
        <x:v>2025-12</x:v>
      </x:c>
      <x:c r="B432" t="str">
        <x:v>Santa Cruz</x:v>
      </x:c>
      <x:c r="C432" t="str">
        <x:v>E-commerce</x:v>
      </x:c>
      <x:c r="D432" s="28" t="n">
        <x:v>95123.79</x:v>
      </x:c>
      <x:c r="E432" t="n">
        <x:v>6</x:v>
      </x:c>
      <x:c r="F432" t="n">
        <x:v>1</x:v>
      </x:c>
      <x:c r="G432" t="n">
        <x:v>0</x:v>
      </x:c>
      <x:c r="H432" s="29" t="str">
        <x:v>Consistente</x:v>
      </x:c>
    </x:row>
    <x:row r="433">
      <x:c r="A433" t="str">
        <x:v>2025-12</x:v>
      </x:c>
      <x:c r="B433" t="str">
        <x:v>Santa Cruz</x:v>
      </x:c>
      <x:c r="C433" t="str">
        <x:v>Marketplace</x:v>
      </x:c>
      <x:c r="D433" s="28" t="n">
        <x:v>73054.93</x:v>
      </x:c>
      <x:c r="E433" t="n">
        <x:v>4</x:v>
      </x:c>
      <x:c r="F433" t="n">
        <x:v>1</x:v>
      </x:c>
      <x:c r="G433" t="n">
        <x:v>0</x:v>
      </x:c>
      <x:c r="H433" s="29" t="str">
        <x:v>Consistente</x:v>
      </x:c>
    </x:row>
    <x:row r="434">
      <x:c r="A434" t="str">
        <x:v>2025-12</x:v>
      </x:c>
      <x:c r="B434" t="str">
        <x:v>Santa Cruz</x:v>
      </x:c>
      <x:c r="C434" t="str">
        <x:v>Tienda</x:v>
      </x:c>
      <x:c r="D434" s="28" t="n">
        <x:v>186128.69</x:v>
      </x:c>
      <x:c r="E434" t="n">
        <x:v>21</x:v>
      </x:c>
      <x:c r="F434" t="n">
        <x:v>1</x:v>
      </x:c>
      <x:c r="G434" t="n">
        <x:v>1</x:v>
      </x:c>
      <x:c r="H434" s="29" t="str">
        <x:v>Completada desde el grupo</x:v>
      </x:c>
    </x:row>
    <x:row r="435">
      <x:c r="A435" t="str">
        <x:v>2025-12</x:v>
      </x:c>
      <x:c r="B435" t="str">
        <x:v>Santa Cruz</x:v>
      </x:c>
      <x:c r="C435" t="str">
        <x:v>WhatsApp</x:v>
      </x:c>
      <x:c r="D435" s="28" t="n">
        <x:v>60781.9</x:v>
      </x:c>
      <x:c r="E435" t="n">
        <x:v>2</x:v>
      </x:c>
      <x:c r="F435" t="n">
        <x:v>2</x:v>
      </x:c>
      <x:c r="G435" t="n">
        <x:v>0</x:v>
      </x:c>
      <x:c r="H435" s="29" t="str">
        <x:v>Conflicto resuelto por frecuencia y validación cruzada</x:v>
      </x:c>
    </x:row>
    <x:row r="436">
      <x:c r="A436" t="str">
        <x:v>2025-12</x:v>
      </x:c>
      <x:c r="B436" t="str">
        <x:v>Sucre</x:v>
      </x:c>
      <x:c r="C436" t="str">
        <x:v>E-commerce</x:v>
      </x:c>
      <x:c r="D436" s="28" t="n">
        <x:v>60270.1</x:v>
      </x:c>
      <x:c r="E436" t="n">
        <x:v>2</x:v>
      </x:c>
      <x:c r="F436" t="n">
        <x:v>1</x:v>
      </x:c>
      <x:c r="G436" t="n">
        <x:v>0</x:v>
      </x:c>
      <x:c r="H436" s="29" t="str">
        <x:v>Consistente</x:v>
      </x:c>
    </x:row>
    <x:row r="437">
      <x:c r="A437" t="str">
        <x:v>2025-12</x:v>
      </x:c>
      <x:c r="B437" t="str">
        <x:v>Sucre</x:v>
      </x:c>
      <x:c r="C437" t="str">
        <x:v>Marketplace</x:v>
      </x:c>
      <x:c r="D437" s="28" t="n">
        <x:v>90423.6</x:v>
      </x:c>
      <x:c r="E437" t="n">
        <x:v>3</x:v>
      </x:c>
      <x:c r="F437" t="n">
        <x:v>1</x:v>
      </x:c>
      <x:c r="G437" t="n">
        <x:v>0</x:v>
      </x:c>
      <x:c r="H437" s="29" t="str">
        <x:v>Consistente</x:v>
      </x:c>
    </x:row>
    <x:row r="438">
      <x:c r="A438" t="str">
        <x:v>2025-12</x:v>
      </x:c>
      <x:c r="B438" t="str">
        <x:v>Sucre</x:v>
      </x:c>
      <x:c r="C438" t="str">
        <x:v>Tienda</x:v>
      </x:c>
      <x:c r="D438" s="28" t="n">
        <x:v>123213.12</x:v>
      </x:c>
      <x:c r="E438" t="n">
        <x:v>9</x:v>
      </x:c>
      <x:c r="F438" t="n">
        <x:v>1</x:v>
      </x:c>
      <x:c r="G438" t="n">
        <x:v>1</x:v>
      </x:c>
      <x:c r="H438" s="29" t="str">
        <x:v>Completada desde el grupo</x:v>
      </x:c>
    </x:row>
    <x:row r="439">
      <x:c r="A439" t="str">
        <x:v>2025-12</x:v>
      </x:c>
      <x:c r="B439" t="str">
        <x:v>Sucre</x:v>
      </x:c>
      <x:c r="C439" t="str">
        <x:v>WhatsApp</x:v>
      </x:c>
      <x:c r="D439" s="28" t="n">
        <x:v>83284.08</x:v>
      </x:c>
      <x:c r="E439" t="n">
        <x:v>2</x:v>
      </x:c>
      <x:c r="F439" t="n">
        <x:v>1</x:v>
      </x:c>
      <x:c r="G439" t="n">
        <x:v>0</x:v>
      </x:c>
      <x:c r="H439" s="29" t="str">
        <x:v>Consistente</x:v>
      </x:c>
    </x:row>
    <x:row r="440">
      <x:c r="A440" t="str">
        <x:v>2026-01</x:v>
      </x:c>
      <x:c r="B440" t="str">
        <x:v>Cochabamba</x:v>
      </x:c>
      <x:c r="C440" t="str">
        <x:v>E-commerce</x:v>
      </x:c>
      <x:c r="D440" s="28" t="n">
        <x:v>72197.46</x:v>
      </x:c>
      <x:c r="E440" t="n">
        <x:v>2</x:v>
      </x:c>
      <x:c r="F440" t="n">
        <x:v>1</x:v>
      </x:c>
      <x:c r="G440" t="n">
        <x:v>0</x:v>
      </x:c>
      <x:c r="H440" s="29" t="str">
        <x:v>Consistente</x:v>
      </x:c>
    </x:row>
    <x:row r="441">
      <x:c r="A441" t="str">
        <x:v>2026-01</x:v>
      </x:c>
      <x:c r="B441" t="str">
        <x:v>Cochabamba</x:v>
      </x:c>
      <x:c r="C441" t="str">
        <x:v>Marketplace</x:v>
      </x:c>
      <x:c r="D441" s="28" t="n">
        <x:v>62106.14</x:v>
      </x:c>
      <x:c r="E441" t="n">
        <x:v>5</x:v>
      </x:c>
      <x:c r="F441" t="n">
        <x:v>1</x:v>
      </x:c>
      <x:c r="G441" t="n">
        <x:v>0</x:v>
      </x:c>
      <x:c r="H441" s="29" t="str">
        <x:v>Consistente</x:v>
      </x:c>
    </x:row>
    <x:row r="442">
      <x:c r="A442" t="str">
        <x:v>2026-01</x:v>
      </x:c>
      <x:c r="B442" t="str">
        <x:v>Cochabamba</x:v>
      </x:c>
      <x:c r="C442" t="str">
        <x:v>Tienda</x:v>
      </x:c>
      <x:c r="D442" s="28" t="n">
        <x:v>165740.08</x:v>
      </x:c>
      <x:c r="E442" t="n">
        <x:v>11</x:v>
      </x:c>
      <x:c r="F442" t="n">
        <x:v>1</x:v>
      </x:c>
      <x:c r="G442" t="n">
        <x:v>1</x:v>
      </x:c>
      <x:c r="H442" s="29" t="str">
        <x:v>Completada desde el grupo</x:v>
      </x:c>
    </x:row>
    <x:row r="443">
      <x:c r="A443" t="str">
        <x:v>2026-01</x:v>
      </x:c>
      <x:c r="B443" t="str">
        <x:v>Cochabamba</x:v>
      </x:c>
      <x:c r="C443" t="str">
        <x:v>WhatsApp</x:v>
      </x:c>
      <x:c r="D443" s="28" t="n">
        <x:v>66309.48</x:v>
      </x:c>
      <x:c r="E443" t="n">
        <x:v>2</x:v>
      </x:c>
      <x:c r="F443" t="n">
        <x:v>1</x:v>
      </x:c>
      <x:c r="G443" t="n">
        <x:v>0</x:v>
      </x:c>
      <x:c r="H443" s="29" t="str">
        <x:v>Consistente</x:v>
      </x:c>
    </x:row>
    <x:row r="444">
      <x:c r="A444" t="str">
        <x:v>2026-01</x:v>
      </x:c>
      <x:c r="B444" t="str">
        <x:v>La Paz</x:v>
      </x:c>
      <x:c r="C444" t="str">
        <x:v>E-commerce</x:v>
      </x:c>
      <x:c r="D444" s="28" t="n">
        <x:v>95946.08</x:v>
      </x:c>
      <x:c r="E444" t="n">
        <x:v>3</x:v>
      </x:c>
      <x:c r="F444" t="n">
        <x:v>1</x:v>
      </x:c>
      <x:c r="G444" t="n">
        <x:v>0</x:v>
      </x:c>
      <x:c r="H444" s="29" t="str">
        <x:v>Consistente</x:v>
      </x:c>
    </x:row>
    <x:row r="445">
      <x:c r="A445" t="str">
        <x:v>2026-01</x:v>
      </x:c>
      <x:c r="B445" t="str">
        <x:v>La Paz</x:v>
      </x:c>
      <x:c r="C445" t="str">
        <x:v>Marketplace</x:v>
      </x:c>
      <x:c r="D445" s="28" t="n">
        <x:v>78097.77</x:v>
      </x:c>
      <x:c r="E445" t="n">
        <x:v>1</x:v>
      </x:c>
      <x:c r="F445" t="n">
        <x:v>1</x:v>
      </x:c>
      <x:c r="G445" t="n">
        <x:v>0</x:v>
      </x:c>
      <x:c r="H445" s="29" t="str">
        <x:v>Consistente</x:v>
      </x:c>
    </x:row>
    <x:row r="446">
      <x:c r="A446" t="str">
        <x:v>2026-01</x:v>
      </x:c>
      <x:c r="B446" t="str">
        <x:v>La Paz</x:v>
      </x:c>
      <x:c r="C446" t="str">
        <x:v>Tienda</x:v>
      </x:c>
      <x:c r="D446" s="28" t="n">
        <x:v>164515.55</x:v>
      </x:c>
      <x:c r="E446" t="n">
        <x:v>9</x:v>
      </x:c>
      <x:c r="F446" t="n">
        <x:v>1</x:v>
      </x:c>
      <x:c r="G446" t="n">
        <x:v>0</x:v>
      </x:c>
      <x:c r="H446" s="29" t="str">
        <x:v>Consistente</x:v>
      </x:c>
    </x:row>
    <x:row r="447">
      <x:c r="A447" t="str">
        <x:v>2026-01</x:v>
      </x:c>
      <x:c r="B447" t="str">
        <x:v>La Paz</x:v>
      </x:c>
      <x:c r="C447" t="str">
        <x:v>WhatsApp</x:v>
      </x:c>
      <x:c r="D447" s="28" t="n">
        <x:v>99574.54</x:v>
      </x:c>
      <x:c r="E447" t="n">
        <x:v>1</x:v>
      </x:c>
      <x:c r="F447" t="n">
        <x:v>1</x:v>
      </x:c>
      <x:c r="G447" t="n">
        <x:v>0</x:v>
      </x:c>
      <x:c r="H447" s="29" t="str">
        <x:v>Consistente</x:v>
      </x:c>
    </x:row>
    <x:row r="448">
      <x:c r="A448" t="str">
        <x:v>2026-01</x:v>
      </x:c>
      <x:c r="B448" t="str">
        <x:v>Potosí</x:v>
      </x:c>
      <x:c r="C448" t="str">
        <x:v>E-commerce</x:v>
      </x:c>
      <x:c r="D448" s="28" t="n">
        <x:v>92648.29</x:v>
      </x:c>
      <x:c r="E448" t="n">
        <x:v>6</x:v>
      </x:c>
      <x:c r="F448" t="n">
        <x:v>1</x:v>
      </x:c>
      <x:c r="G448" t="n">
        <x:v>0</x:v>
      </x:c>
      <x:c r="H448" s="29" t="str">
        <x:v>Consistente</x:v>
      </x:c>
    </x:row>
    <x:row r="449">
      <x:c r="A449" t="str">
        <x:v>2026-01</x:v>
      </x:c>
      <x:c r="B449" t="str">
        <x:v>Potosí</x:v>
      </x:c>
      <x:c r="C449" t="str">
        <x:v>Marketplace</x:v>
      </x:c>
      <x:c r="D449" s="28" t="n">
        <x:v>73657.87</x:v>
      </x:c>
      <x:c r="E449" t="n">
        <x:v>2</x:v>
      </x:c>
      <x:c r="F449" t="n">
        <x:v>1</x:v>
      </x:c>
      <x:c r="G449" t="n">
        <x:v>0</x:v>
      </x:c>
      <x:c r="H449" s="29" t="str">
        <x:v>Consistente</x:v>
      </x:c>
    </x:row>
    <x:row r="450">
      <x:c r="A450" t="str">
        <x:v>2026-01</x:v>
      </x:c>
      <x:c r="B450" t="str">
        <x:v>Potosí</x:v>
      </x:c>
      <x:c r="C450" t="str">
        <x:v>Tienda</x:v>
      </x:c>
      <x:c r="D450" s="28" t="n">
        <x:v>173590.59</x:v>
      </x:c>
      <x:c r="E450" t="n">
        <x:v>9</x:v>
      </x:c>
      <x:c r="F450" t="n">
        <x:v>1</x:v>
      </x:c>
      <x:c r="G450" t="n">
        <x:v>0</x:v>
      </x:c>
      <x:c r="H450" s="29" t="str">
        <x:v>Consistente</x:v>
      </x:c>
    </x:row>
    <x:row r="451">
      <x:c r="A451" t="str">
        <x:v>2026-01</x:v>
      </x:c>
      <x:c r="B451" t="str">
        <x:v>Potosí</x:v>
      </x:c>
      <x:c r="C451" t="str">
        <x:v>WhatsApp</x:v>
      </x:c>
      <x:c r="D451" s="28" t="n">
        <x:v>98560.76</x:v>
      </x:c>
      <x:c r="E451" t="n">
        <x:v>2</x:v>
      </x:c>
      <x:c r="F451" t="n">
        <x:v>1</x:v>
      </x:c>
      <x:c r="G451" t="n">
        <x:v>0</x:v>
      </x:c>
      <x:c r="H451" s="29" t="str">
        <x:v>Consistente</x:v>
      </x:c>
    </x:row>
    <x:row r="452">
      <x:c r="A452" t="str">
        <x:v>2026-01</x:v>
      </x:c>
      <x:c r="B452" t="str">
        <x:v>Santa Cruz</x:v>
      </x:c>
      <x:c r="C452" t="str">
        <x:v>E-commerce</x:v>
      </x:c>
      <x:c r="D452" s="28" t="n">
        <x:v>75989.78</x:v>
      </x:c>
      <x:c r="E452" t="n">
        <x:v>3</x:v>
      </x:c>
      <x:c r="F452" t="n">
        <x:v>1</x:v>
      </x:c>
      <x:c r="G452" t="n">
        <x:v>0</x:v>
      </x:c>
      <x:c r="H452" s="29" t="str">
        <x:v>Consistente</x:v>
      </x:c>
    </x:row>
    <x:row r="453">
      <x:c r="A453" t="str">
        <x:v>2026-01</x:v>
      </x:c>
      <x:c r="B453" t="str">
        <x:v>Santa Cruz</x:v>
      </x:c>
      <x:c r="C453" t="str">
        <x:v>Marketplace</x:v>
      </x:c>
      <x:c r="D453" s="28" t="n">
        <x:v>97040.9</x:v>
      </x:c>
      <x:c r="E453" t="n">
        <x:v>1</x:v>
      </x:c>
      <x:c r="F453" t="n">
        <x:v>1</x:v>
      </x:c>
      <x:c r="G453" t="n">
        <x:v>0</x:v>
      </x:c>
      <x:c r="H453" s="29" t="str">
        <x:v>Consistente</x:v>
      </x:c>
    </x:row>
    <x:row r="454">
      <x:c r="A454" t="str">
        <x:v>2026-01</x:v>
      </x:c>
      <x:c r="B454" t="str">
        <x:v>Santa Cruz</x:v>
      </x:c>
      <x:c r="C454" t="str">
        <x:v>Tienda</x:v>
      </x:c>
      <x:c r="D454" s="28" t="n">
        <x:v>198070.01</x:v>
      </x:c>
      <x:c r="E454" t="n">
        <x:v>5</x:v>
      </x:c>
      <x:c r="F454" t="n">
        <x:v>1</x:v>
      </x:c>
      <x:c r="G454" t="n">
        <x:v>0</x:v>
      </x:c>
      <x:c r="H454" s="29" t="str">
        <x:v>Consistente</x:v>
      </x:c>
    </x:row>
    <x:row r="455">
      <x:c r="A455" t="str">
        <x:v>2026-01</x:v>
      </x:c>
      <x:c r="B455" t="str">
        <x:v>Sucre</x:v>
      </x:c>
      <x:c r="C455" t="str">
        <x:v>E-commerce</x:v>
      </x:c>
      <x:c r="D455" s="28" t="n">
        <x:v>68311.49</x:v>
      </x:c>
      <x:c r="E455" t="n">
        <x:v>8</x:v>
      </x:c>
      <x:c r="F455" t="n">
        <x:v>1</x:v>
      </x:c>
      <x:c r="G455" t="n">
        <x:v>0</x:v>
      </x:c>
      <x:c r="H455" s="29" t="str">
        <x:v>Consistente</x:v>
      </x:c>
    </x:row>
    <x:row r="456">
      <x:c r="A456" t="str">
        <x:v>2026-01</x:v>
      </x:c>
      <x:c r="B456" t="str">
        <x:v>Sucre</x:v>
      </x:c>
      <x:c r="C456" t="str">
        <x:v>Marketplace</x:v>
      </x:c>
      <x:c r="D456" s="28" t="n">
        <x:v>91350.64</x:v>
      </x:c>
      <x:c r="E456" t="n">
        <x:v>4</x:v>
      </x:c>
      <x:c r="F456" t="n">
        <x:v>1</x:v>
      </x:c>
      <x:c r="G456" t="n">
        <x:v>0</x:v>
      </x:c>
      <x:c r="H456" s="29" t="str">
        <x:v>Consistente</x:v>
      </x:c>
    </x:row>
    <x:row r="457">
      <x:c r="A457" t="str">
        <x:v>2026-01</x:v>
      </x:c>
      <x:c r="B457" t="str">
        <x:v>Sucre</x:v>
      </x:c>
      <x:c r="C457" t="str">
        <x:v>Tienda</x:v>
      </x:c>
      <x:c r="D457" s="28" t="n">
        <x:v>120628.66</x:v>
      </x:c>
      <x:c r="E457" t="n">
        <x:v>10</x:v>
      </x:c>
      <x:c r="F457" t="n">
        <x:v>1</x:v>
      </x:c>
      <x:c r="G457" t="n">
        <x:v>0</x:v>
      </x:c>
      <x:c r="H457" s="29" t="str">
        <x:v>Consistente</x:v>
      </x:c>
    </x:row>
    <x:row r="458">
      <x:c r="A458" t="str">
        <x:v>2026-01</x:v>
      </x:c>
      <x:c r="B458" t="str">
        <x:v>Sucre</x:v>
      </x:c>
      <x:c r="C458" t="str">
        <x:v>WhatsApp</x:v>
      </x:c>
      <x:c r="D458" s="28" t="n">
        <x:v>67764.93</x:v>
      </x:c>
      <x:c r="E458" t="n">
        <x:v>2</x:v>
      </x:c>
      <x:c r="F458" t="n">
        <x:v>1</x:v>
      </x:c>
      <x:c r="G458" t="n">
        <x:v>0</x:v>
      </x:c>
      <x:c r="H458" s="29" t="str">
        <x:v>Consistente</x:v>
      </x:c>
    </x:row>
    <x:row r="459">
      <x:c r="A459" t="str">
        <x:v>2026-02</x:v>
      </x:c>
      <x:c r="B459" t="str">
        <x:v>Cochabamba</x:v>
      </x:c>
      <x:c r="C459" t="str">
        <x:v>E-commerce</x:v>
      </x:c>
      <x:c r="D459" s="28" t="n">
        <x:v>86412.75</x:v>
      </x:c>
      <x:c r="E459" t="n">
        <x:v>5</x:v>
      </x:c>
      <x:c r="F459" t="n">
        <x:v>1</x:v>
      </x:c>
      <x:c r="G459" t="n">
        <x:v>0</x:v>
      </x:c>
      <x:c r="H459" s="29" t="str">
        <x:v>Consistente</x:v>
      </x:c>
    </x:row>
    <x:row r="460">
      <x:c r="A460" t="str">
        <x:v>2026-02</x:v>
      </x:c>
      <x:c r="B460" t="str">
        <x:v>Cochabamba</x:v>
      </x:c>
      <x:c r="C460" t="str">
        <x:v>Marketplace</x:v>
      </x:c>
      <x:c r="D460" s="28" t="n">
        <x:v>60465.15</x:v>
      </x:c>
      <x:c r="E460" t="n">
        <x:v>2</x:v>
      </x:c>
      <x:c r="F460" t="n">
        <x:v>1</x:v>
      </x:c>
      <x:c r="G460" t="n">
        <x:v>0</x:v>
      </x:c>
      <x:c r="H460" s="29" t="str">
        <x:v>Consistente</x:v>
      </x:c>
    </x:row>
    <x:row r="461">
      <x:c r="A461" t="str">
        <x:v>2026-02</x:v>
      </x:c>
      <x:c r="B461" t="str">
        <x:v>Cochabamba</x:v>
      </x:c>
      <x:c r="C461" t="str">
        <x:v>Tienda</x:v>
      </x:c>
      <x:c r="D461" s="28" t="n">
        <x:v>121225.56</x:v>
      </x:c>
      <x:c r="E461" t="n">
        <x:v>16</x:v>
      </x:c>
      <x:c r="F461" t="n">
        <x:v>1</x:v>
      </x:c>
      <x:c r="G461" t="n">
        <x:v>0</x:v>
      </x:c>
      <x:c r="H461" s="29" t="str">
        <x:v>Consistente</x:v>
      </x:c>
    </x:row>
    <x:row r="462">
      <x:c r="A462" t="str">
        <x:v>2026-02</x:v>
      </x:c>
      <x:c r="B462" t="str">
        <x:v>Cochabamba</x:v>
      </x:c>
      <x:c r="C462" t="str">
        <x:v>WhatsApp</x:v>
      </x:c>
      <x:c r="D462" s="28" t="n">
        <x:v>90737.32</x:v>
      </x:c>
      <x:c r="E462" t="n">
        <x:v>3</x:v>
      </x:c>
      <x:c r="F462" t="n">
        <x:v>1</x:v>
      </x:c>
      <x:c r="G462" t="n">
        <x:v>0</x:v>
      </x:c>
      <x:c r="H462" s="29" t="str">
        <x:v>Consistente</x:v>
      </x:c>
    </x:row>
    <x:row r="463">
      <x:c r="A463" t="str">
        <x:v>2026-02</x:v>
      </x:c>
      <x:c r="B463" t="str">
        <x:v>La Paz</x:v>
      </x:c>
      <x:c r="C463" t="str">
        <x:v>E-commerce</x:v>
      </x:c>
      <x:c r="D463" s="28" t="n">
        <x:v>96029.36</x:v>
      </x:c>
      <x:c r="E463" t="n">
        <x:v>2</x:v>
      </x:c>
      <x:c r="F463" t="n">
        <x:v>1</x:v>
      </x:c>
      <x:c r="G463" t="n">
        <x:v>0</x:v>
      </x:c>
      <x:c r="H463" s="29" t="str">
        <x:v>Consistente</x:v>
      </x:c>
    </x:row>
    <x:row r="464">
      <x:c r="A464" t="str">
        <x:v>2026-02</x:v>
      </x:c>
      <x:c r="B464" t="str">
        <x:v>La Paz</x:v>
      </x:c>
      <x:c r="C464" t="str">
        <x:v>Marketplace</x:v>
      </x:c>
      <x:c r="D464" s="28" t="n">
        <x:v>75405.06</x:v>
      </x:c>
      <x:c r="E464" t="n">
        <x:v>3</x:v>
      </x:c>
      <x:c r="F464" t="n">
        <x:v>1</x:v>
      </x:c>
      <x:c r="G464" t="n">
        <x:v>0</x:v>
      </x:c>
      <x:c r="H464" s="29" t="str">
        <x:v>Consistente</x:v>
      </x:c>
    </x:row>
    <x:row r="465">
      <x:c r="A465" t="str">
        <x:v>2026-02</x:v>
      </x:c>
      <x:c r="B465" t="str">
        <x:v>La Paz</x:v>
      </x:c>
      <x:c r="C465" t="str">
        <x:v>Tienda</x:v>
      </x:c>
      <x:c r="D465" s="28" t="n">
        <x:v>142807.98</x:v>
      </x:c>
      <x:c r="E465" t="n">
        <x:v>5</x:v>
      </x:c>
      <x:c r="F465" t="n">
        <x:v>1</x:v>
      </x:c>
      <x:c r="G465" t="n">
        <x:v>0</x:v>
      </x:c>
      <x:c r="H465" s="29" t="str">
        <x:v>Consistente</x:v>
      </x:c>
    </x:row>
    <x:row r="466">
      <x:c r="A466" t="str">
        <x:v>2026-02</x:v>
      </x:c>
      <x:c r="B466" t="str">
        <x:v>La Paz</x:v>
      </x:c>
      <x:c r="C466" t="str">
        <x:v>WhatsApp</x:v>
      </x:c>
      <x:c r="D466" s="28" t="n">
        <x:v>79393.42</x:v>
      </x:c>
      <x:c r="E466" t="n">
        <x:v>1</x:v>
      </x:c>
      <x:c r="F466" t="n">
        <x:v>1</x:v>
      </x:c>
      <x:c r="G466" t="n">
        <x:v>0</x:v>
      </x:c>
      <x:c r="H466" s="29" t="str">
        <x:v>Consistente</x:v>
      </x:c>
    </x:row>
    <x:row r="467">
      <x:c r="A467" t="str">
        <x:v>2026-02</x:v>
      </x:c>
      <x:c r="B467" t="str">
        <x:v>Potosí</x:v>
      </x:c>
      <x:c r="C467" t="str">
        <x:v>E-commerce</x:v>
      </x:c>
      <x:c r="D467" s="28" t="n">
        <x:v>63929.11</x:v>
      </x:c>
      <x:c r="E467" t="n">
        <x:v>8</x:v>
      </x:c>
      <x:c r="F467" t="n">
        <x:v>1</x:v>
      </x:c>
      <x:c r="G467" t="n">
        <x:v>0</x:v>
      </x:c>
      <x:c r="H467" s="29" t="str">
        <x:v>Consistente</x:v>
      </x:c>
    </x:row>
    <x:row r="468">
      <x:c r="A468" t="str">
        <x:v>2026-02</x:v>
      </x:c>
      <x:c r="B468" t="str">
        <x:v>Potosí</x:v>
      </x:c>
      <x:c r="C468" t="str">
        <x:v>Marketplace</x:v>
      </x:c>
      <x:c r="D468" s="28" t="n">
        <x:v>61732</x:v>
      </x:c>
      <x:c r="E468" t="n">
        <x:v>1</x:v>
      </x:c>
      <x:c r="F468" t="n">
        <x:v>1</x:v>
      </x:c>
      <x:c r="G468" t="n">
        <x:v>0</x:v>
      </x:c>
      <x:c r="H468" s="29" t="str">
        <x:v>Consistente</x:v>
      </x:c>
    </x:row>
    <x:row r="469">
      <x:c r="A469" t="str">
        <x:v>2026-02</x:v>
      </x:c>
      <x:c r="B469" t="str">
        <x:v>Potosí</x:v>
      </x:c>
      <x:c r="C469" t="str">
        <x:v>Tienda</x:v>
      </x:c>
      <x:c r="D469" s="28" t="n">
        <x:v>171964.13</x:v>
      </x:c>
      <x:c r="E469" t="n">
        <x:v>10</x:v>
      </x:c>
      <x:c r="F469" t="n">
        <x:v>1</x:v>
      </x:c>
      <x:c r="G469" t="n">
        <x:v>0</x:v>
      </x:c>
      <x:c r="H469" s="29" t="str">
        <x:v>Consistente</x:v>
      </x:c>
    </x:row>
    <x:row r="470">
      <x:c r="A470" t="str">
        <x:v>2026-02</x:v>
      </x:c>
      <x:c r="B470" t="str">
        <x:v>Potosí</x:v>
      </x:c>
      <x:c r="C470" t="str">
        <x:v>WhatsApp</x:v>
      </x:c>
      <x:c r="D470" s="28" t="n">
        <x:v>91423.99</x:v>
      </x:c>
      <x:c r="E470" t="n">
        <x:v>1</x:v>
      </x:c>
      <x:c r="F470" t="n">
        <x:v>1</x:v>
      </x:c>
      <x:c r="G470" t="n">
        <x:v>0</x:v>
      </x:c>
      <x:c r="H470" s="29" t="str">
        <x:v>Consistente</x:v>
      </x:c>
    </x:row>
    <x:row r="471">
      <x:c r="A471" t="str">
        <x:v>2026-02</x:v>
      </x:c>
      <x:c r="B471" t="str">
        <x:v>Santa Cruz</x:v>
      </x:c>
      <x:c r="C471" t="str">
        <x:v>E-commerce</x:v>
      </x:c>
      <x:c r="D471" s="28" t="n">
        <x:v>100961.33</x:v>
      </x:c>
      <x:c r="E471" t="n">
        <x:v>4</x:v>
      </x:c>
      <x:c r="F471" t="n">
        <x:v>1</x:v>
      </x:c>
      <x:c r="G471" t="n">
        <x:v>0</x:v>
      </x:c>
      <x:c r="H471" s="29" t="str">
        <x:v>Consistente</x:v>
      </x:c>
    </x:row>
    <x:row r="472">
      <x:c r="A472" t="str">
        <x:v>2026-02</x:v>
      </x:c>
      <x:c r="B472" t="str">
        <x:v>Santa Cruz</x:v>
      </x:c>
      <x:c r="C472" t="str">
        <x:v>Tienda</x:v>
      </x:c>
      <x:c r="D472" s="28" t="n">
        <x:v>135051.45</x:v>
      </x:c>
      <x:c r="E472" t="n">
        <x:v>15</x:v>
      </x:c>
      <x:c r="F472" t="n">
        <x:v>1</x:v>
      </x:c>
      <x:c r="G472" t="n">
        <x:v>0</x:v>
      </x:c>
      <x:c r="H472" s="29" t="str">
        <x:v>Consistente</x:v>
      </x:c>
    </x:row>
    <x:row r="473">
      <x:c r="A473" t="str">
        <x:v>2026-02</x:v>
      </x:c>
      <x:c r="B473" t="str">
        <x:v>Santa Cruz</x:v>
      </x:c>
      <x:c r="C473" t="str">
        <x:v>WhatsApp</x:v>
      </x:c>
      <x:c r="D473" s="28" t="n">
        <x:v>95748.64</x:v>
      </x:c>
      <x:c r="E473" t="n">
        <x:v>4</x:v>
      </x:c>
      <x:c r="F473" t="n">
        <x:v>1</x:v>
      </x:c>
      <x:c r="G473" t="n">
        <x:v>0</x:v>
      </x:c>
      <x:c r="H473" s="29" t="str">
        <x:v>Consistente</x:v>
      </x:c>
    </x:row>
    <x:row r="474">
      <x:c r="A474" t="str">
        <x:v>2026-02</x:v>
      </x:c>
      <x:c r="B474" t="str">
        <x:v>Sucre</x:v>
      </x:c>
      <x:c r="C474" t="str">
        <x:v>E-commerce</x:v>
      </x:c>
      <x:c r="D474" s="28" t="n">
        <x:v>92109.62</x:v>
      </x:c>
      <x:c r="E474" t="n">
        <x:v>4</x:v>
      </x:c>
      <x:c r="F474" t="n">
        <x:v>1</x:v>
      </x:c>
      <x:c r="G474" t="n">
        <x:v>0</x:v>
      </x:c>
      <x:c r="H474" s="29" t="str">
        <x:v>Consistente</x:v>
      </x:c>
    </x:row>
    <x:row r="475">
      <x:c r="A475" t="str">
        <x:v>2026-02</x:v>
      </x:c>
      <x:c r="B475" t="str">
        <x:v>Sucre</x:v>
      </x:c>
      <x:c r="C475" t="str">
        <x:v>Tienda</x:v>
      </x:c>
      <x:c r="D475" s="28" t="n">
        <x:v>120492</x:v>
      </x:c>
      <x:c r="E475" t="n">
        <x:v>8</x:v>
      </x:c>
      <x:c r="F475" t="n">
        <x:v>2</x:v>
      </x:c>
      <x:c r="G475" t="n">
        <x:v>0</x:v>
      </x:c>
      <x:c r="H475" s="29" t="str">
        <x:v>Conflicto resuelto por frecuencia y validación cruzada</x:v>
      </x:c>
    </x:row>
    <x:row r="476">
      <x:c r="A476" t="str">
        <x:v>2026-02</x:v>
      </x:c>
      <x:c r="B476" t="str">
        <x:v>Sucre</x:v>
      </x:c>
      <x:c r="C476" t="str">
        <x:v>WhatsApp</x:v>
      </x:c>
      <x:c r="D476" s="28" t="n">
        <x:v>85749.72</x:v>
      </x:c>
      <x:c r="E476" t="n">
        <x:v>1</x:v>
      </x:c>
      <x:c r="F476" t="n">
        <x:v>1</x:v>
      </x:c>
      <x:c r="G476" t="n">
        <x:v>0</x:v>
      </x:c>
      <x:c r="H476" s="29" t="str">
        <x:v>Consistente</x:v>
      </x:c>
    </x:row>
    <x:row r="477">
      <x:c r="A477" t="str">
        <x:v>2026-03</x:v>
      </x:c>
      <x:c r="B477" t="str">
        <x:v>Cochabamba</x:v>
      </x:c>
      <x:c r="C477" t="str">
        <x:v>E-commerce</x:v>
      </x:c>
      <x:c r="D477" s="28" t="n">
        <x:v>66880.8</x:v>
      </x:c>
      <x:c r="E477" t="n">
        <x:v>3</x:v>
      </x:c>
      <x:c r="F477" t="n">
        <x:v>1</x:v>
      </x:c>
      <x:c r="G477" t="n">
        <x:v>0</x:v>
      </x:c>
      <x:c r="H477" s="29" t="str">
        <x:v>Consistente</x:v>
      </x:c>
    </x:row>
    <x:row r="478">
      <x:c r="A478" t="str">
        <x:v>2026-03</x:v>
      </x:c>
      <x:c r="B478" t="str">
        <x:v>Cochabamba</x:v>
      </x:c>
      <x:c r="C478" t="str">
        <x:v>Marketplace</x:v>
      </x:c>
      <x:c r="D478" s="28" t="n">
        <x:v>73796.01</x:v>
      </x:c>
      <x:c r="E478" t="n">
        <x:v>1</x:v>
      </x:c>
      <x:c r="F478" t="n">
        <x:v>1</x:v>
      </x:c>
      <x:c r="G478" t="n">
        <x:v>0</x:v>
      </x:c>
      <x:c r="H478" s="29" t="str">
        <x:v>Consistente</x:v>
      </x:c>
    </x:row>
    <x:row r="479">
      <x:c r="A479" t="str">
        <x:v>2026-03</x:v>
      </x:c>
      <x:c r="B479" t="str">
        <x:v>Cochabamba</x:v>
      </x:c>
      <x:c r="C479" t="str">
        <x:v>Tienda</x:v>
      </x:c>
      <x:c r="D479" s="28" t="n">
        <x:v>133271.44</x:v>
      </x:c>
      <x:c r="E479" t="n">
        <x:v>8</x:v>
      </x:c>
      <x:c r="F479" t="n">
        <x:v>1</x:v>
      </x:c>
      <x:c r="G479" t="n">
        <x:v>0</x:v>
      </x:c>
      <x:c r="H479" s="29" t="str">
        <x:v>Consistente</x:v>
      </x:c>
    </x:row>
    <x:row r="480">
      <x:c r="A480" t="str">
        <x:v>2026-03</x:v>
      </x:c>
      <x:c r="B480" t="str">
        <x:v>Cochabamba</x:v>
      </x:c>
      <x:c r="C480" t="str">
        <x:v>WhatsApp</x:v>
      </x:c>
      <x:c r="D480" s="28" t="n">
        <x:v>83201.93</x:v>
      </x:c>
      <x:c r="E480" t="n">
        <x:v>3</x:v>
      </x:c>
      <x:c r="F480" t="n">
        <x:v>1</x:v>
      </x:c>
      <x:c r="G480" t="n">
        <x:v>0</x:v>
      </x:c>
      <x:c r="H480" s="29" t="str">
        <x:v>Consistente</x:v>
      </x:c>
    </x:row>
    <x:row r="481">
      <x:c r="A481" t="str">
        <x:v>2026-03</x:v>
      </x:c>
      <x:c r="B481" t="str">
        <x:v>La Paz</x:v>
      </x:c>
      <x:c r="C481" t="str">
        <x:v>E-commerce</x:v>
      </x:c>
      <x:c r="D481" s="28" t="n">
        <x:v>66832.55</x:v>
      </x:c>
      <x:c r="E481" t="n">
        <x:v>8</x:v>
      </x:c>
      <x:c r="F481" t="n">
        <x:v>1</x:v>
      </x:c>
      <x:c r="G481" t="n">
        <x:v>0</x:v>
      </x:c>
      <x:c r="H481" s="29" t="str">
        <x:v>Consistente</x:v>
      </x:c>
    </x:row>
    <x:row r="482">
      <x:c r="A482" t="str">
        <x:v>2026-03</x:v>
      </x:c>
      <x:c r="B482" t="str">
        <x:v>La Paz</x:v>
      </x:c>
      <x:c r="C482" t="str">
        <x:v>Tienda</x:v>
      </x:c>
      <x:c r="D482" s="28" t="n">
        <x:v>120898.23</x:v>
      </x:c>
      <x:c r="E482" t="n">
        <x:v>4</x:v>
      </x:c>
      <x:c r="F482" t="n">
        <x:v>1</x:v>
      </x:c>
      <x:c r="G482" t="n">
        <x:v>0</x:v>
      </x:c>
      <x:c r="H482" s="29" t="str">
        <x:v>Consistente</x:v>
      </x:c>
    </x:row>
    <x:row r="483">
      <x:c r="A483" t="str">
        <x:v>2026-03</x:v>
      </x:c>
      <x:c r="B483" t="str">
        <x:v>La Paz</x:v>
      </x:c>
      <x:c r="C483" t="str">
        <x:v>WhatsApp</x:v>
      </x:c>
      <x:c r="D483" s="28" t="n">
        <x:v>93220.15</x:v>
      </x:c>
      <x:c r="E483" t="n">
        <x:v>2</x:v>
      </x:c>
      <x:c r="F483" t="n">
        <x:v>1</x:v>
      </x:c>
      <x:c r="G483" t="n">
        <x:v>0</x:v>
      </x:c>
      <x:c r="H483" s="29" t="str">
        <x:v>Consistente</x:v>
      </x:c>
    </x:row>
    <x:row r="484">
      <x:c r="A484" t="str">
        <x:v>2026-03</x:v>
      </x:c>
      <x:c r="B484" t="str">
        <x:v>Potosí</x:v>
      </x:c>
      <x:c r="C484" t="str">
        <x:v>E-commerce</x:v>
      </x:c>
      <x:c r="D484" s="28" t="n">
        <x:v>85437.9</x:v>
      </x:c>
      <x:c r="E484" t="n">
        <x:v>2</x:v>
      </x:c>
      <x:c r="F484" t="n">
        <x:v>1</x:v>
      </x:c>
      <x:c r="G484" t="n">
        <x:v>0</x:v>
      </x:c>
      <x:c r="H484" s="29" t="str">
        <x:v>Consistente</x:v>
      </x:c>
    </x:row>
    <x:row r="485">
      <x:c r="A485" t="str">
        <x:v>2026-03</x:v>
      </x:c>
      <x:c r="B485" t="str">
        <x:v>Potosí</x:v>
      </x:c>
      <x:c r="C485" t="str">
        <x:v>Marketplace</x:v>
      </x:c>
      <x:c r="D485" s="28" t="n">
        <x:v>99817.53</x:v>
      </x:c>
      <x:c r="E485" t="n">
        <x:v>3</x:v>
      </x:c>
      <x:c r="F485" t="n">
        <x:v>1</x:v>
      </x:c>
      <x:c r="G485" t="n">
        <x:v>0</x:v>
      </x:c>
      <x:c r="H485" s="29" t="str">
        <x:v>Consistente</x:v>
      </x:c>
    </x:row>
    <x:row r="486">
      <x:c r="A486" t="str">
        <x:v>2026-03</x:v>
      </x:c>
      <x:c r="B486" t="str">
        <x:v>Potosí</x:v>
      </x:c>
      <x:c r="C486" t="str">
        <x:v>Tienda</x:v>
      </x:c>
      <x:c r="D486" s="28" t="n">
        <x:v>135673.52</x:v>
      </x:c>
      <x:c r="E486" t="n">
        <x:v>9</x:v>
      </x:c>
      <x:c r="F486" t="n">
        <x:v>1</x:v>
      </x:c>
      <x:c r="G486" t="n">
        <x:v>0</x:v>
      </x:c>
      <x:c r="H486" s="29" t="str">
        <x:v>Consistente</x:v>
      </x:c>
    </x:row>
    <x:row r="487">
      <x:c r="A487" t="str">
        <x:v>2026-03</x:v>
      </x:c>
      <x:c r="B487" t="str">
        <x:v>Potosí</x:v>
      </x:c>
      <x:c r="C487" t="str">
        <x:v>WhatsApp</x:v>
      </x:c>
      <x:c r="D487" s="28" t="n">
        <x:v>71003.18</x:v>
      </x:c>
      <x:c r="E487" t="n">
        <x:v>3</x:v>
      </x:c>
      <x:c r="F487" t="n">
        <x:v>1</x:v>
      </x:c>
      <x:c r="G487" t="n">
        <x:v>0</x:v>
      </x:c>
      <x:c r="H487" s="29" t="str">
        <x:v>Consistente</x:v>
      </x:c>
    </x:row>
    <x:row r="488">
      <x:c r="A488" t="str">
        <x:v>2026-03</x:v>
      </x:c>
      <x:c r="B488" t="str">
        <x:v>Santa Cruz</x:v>
      </x:c>
      <x:c r="C488" t="str">
        <x:v>E-commerce</x:v>
      </x:c>
      <x:c r="D488" s="28" t="n">
        <x:v>71261.81</x:v>
      </x:c>
      <x:c r="E488" t="n">
        <x:v>9</x:v>
      </x:c>
      <x:c r="F488" t="n">
        <x:v>1</x:v>
      </x:c>
      <x:c r="G488" t="n">
        <x:v>1</x:v>
      </x:c>
      <x:c r="H488" s="29" t="str">
        <x:v>Completada desde el grupo</x:v>
      </x:c>
    </x:row>
    <x:row r="489">
      <x:c r="A489" t="str">
        <x:v>2026-03</x:v>
      </x:c>
      <x:c r="B489" t="str">
        <x:v>Santa Cruz</x:v>
      </x:c>
      <x:c r="C489" t="str">
        <x:v>Marketplace</x:v>
      </x:c>
      <x:c r="D489" s="28" t="n">
        <x:v>79982.66</x:v>
      </x:c>
      <x:c r="E489" t="n">
        <x:v>2</x:v>
      </x:c>
      <x:c r="F489" t="n">
        <x:v>1</x:v>
      </x:c>
      <x:c r="G489" t="n">
        <x:v>0</x:v>
      </x:c>
      <x:c r="H489" s="29" t="str">
        <x:v>Consistente</x:v>
      </x:c>
    </x:row>
    <x:row r="490">
      <x:c r="A490" t="str">
        <x:v>2026-03</x:v>
      </x:c>
      <x:c r="B490" t="str">
        <x:v>Santa Cruz</x:v>
      </x:c>
      <x:c r="C490" t="str">
        <x:v>Tienda</x:v>
      </x:c>
      <x:c r="D490" s="28" t="n">
        <x:v>120795.65</x:v>
      </x:c>
      <x:c r="E490" t="n">
        <x:v>12</x:v>
      </x:c>
      <x:c r="F490" t="n">
        <x:v>1</x:v>
      </x:c>
      <x:c r="G490" t="n">
        <x:v>0</x:v>
      </x:c>
      <x:c r="H490" s="29" t="str">
        <x:v>Consistente</x:v>
      </x:c>
    </x:row>
    <x:row r="491">
      <x:c r="A491" t="str">
        <x:v>2026-03</x:v>
      </x:c>
      <x:c r="B491" t="str">
        <x:v>Sucre</x:v>
      </x:c>
      <x:c r="C491" t="str">
        <x:v>E-commerce</x:v>
      </x:c>
      <x:c r="D491" s="28" t="n">
        <x:v>83166.12</x:v>
      </x:c>
      <x:c r="E491" t="n">
        <x:v>4</x:v>
      </x:c>
      <x:c r="F491" t="n">
        <x:v>1</x:v>
      </x:c>
      <x:c r="G491" t="n">
        <x:v>0</x:v>
      </x:c>
      <x:c r="H491" s="29" t="str">
        <x:v>Consistente</x:v>
      </x:c>
    </x:row>
    <x:row r="492">
      <x:c r="A492" t="str">
        <x:v>2026-03</x:v>
      </x:c>
      <x:c r="B492" t="str">
        <x:v>Sucre</x:v>
      </x:c>
      <x:c r="C492" t="str">
        <x:v>Marketplace</x:v>
      </x:c>
      <x:c r="D492" s="28" t="n">
        <x:v>67343.87</x:v>
      </x:c>
      <x:c r="E492" t="n">
        <x:v>1</x:v>
      </x:c>
      <x:c r="F492" t="n">
        <x:v>1</x:v>
      </x:c>
      <x:c r="G492" t="n">
        <x:v>0</x:v>
      </x:c>
      <x:c r="H492" s="29" t="str">
        <x:v>Consistente</x:v>
      </x:c>
    </x:row>
    <x:row r="493">
      <x:c r="A493" t="str">
        <x:v>2026-03</x:v>
      </x:c>
      <x:c r="B493" t="str">
        <x:v>Sucre</x:v>
      </x:c>
      <x:c r="C493" t="str">
        <x:v>Tienda</x:v>
      </x:c>
      <x:c r="D493" s="28" t="n">
        <x:v>141560.28</x:v>
      </x:c>
      <x:c r="E493" t="n">
        <x:v>8</x:v>
      </x:c>
      <x:c r="F493" t="n">
        <x:v>1</x:v>
      </x:c>
      <x:c r="G493" t="n">
        <x:v>0</x:v>
      </x:c>
      <x:c r="H493" s="29" t="str">
        <x:v>Consistente</x:v>
      </x:c>
    </x:row>
    <x:row r="494">
      <x:c r="A494" t="str">
        <x:v>2026-03</x:v>
      </x:c>
      <x:c r="B494" t="str">
        <x:v>Sucre</x:v>
      </x:c>
      <x:c r="C494" t="str">
        <x:v>WhatsApp</x:v>
      </x:c>
      <x:c r="D494" s="28" t="n">
        <x:v>77756.19</x:v>
      </x:c>
      <x:c r="E494" t="n">
        <x:v>1</x:v>
      </x:c>
      <x:c r="F494" t="n">
        <x:v>1</x:v>
      </x:c>
      <x:c r="G494" t="n">
        <x:v>0</x:v>
      </x:c>
      <x:c r="H494" s="29" t="str">
        <x:v>Consistente</x:v>
      </x:c>
    </x:row>
    <x:row r="495">
      <x:c r="A495" t="str">
        <x:v>2026-04</x:v>
      </x:c>
      <x:c r="B495" t="str">
        <x:v>Cochabamba</x:v>
      </x:c>
      <x:c r="C495" t="str">
        <x:v>E-commerce</x:v>
      </x:c>
      <x:c r="D495" s="28" t="n">
        <x:v>75256.54</x:v>
      </x:c>
      <x:c r="E495" t="n">
        <x:v>7</x:v>
      </x:c>
      <x:c r="F495" t="n">
        <x:v>1</x:v>
      </x:c>
      <x:c r="G495" t="n">
        <x:v>0</x:v>
      </x:c>
      <x:c r="H495" s="29" t="str">
        <x:v>Consistente</x:v>
      </x:c>
    </x:row>
    <x:row r="496">
      <x:c r="A496" t="str">
        <x:v>2026-04</x:v>
      </x:c>
      <x:c r="B496" t="str">
        <x:v>Cochabamba</x:v>
      </x:c>
      <x:c r="C496" t="str">
        <x:v>Marketplace</x:v>
      </x:c>
      <x:c r="D496" s="28" t="n">
        <x:v>89996.36</x:v>
      </x:c>
      <x:c r="E496" t="n">
        <x:v>3</x:v>
      </x:c>
      <x:c r="F496" t="n">
        <x:v>1</x:v>
      </x:c>
      <x:c r="G496" t="n">
        <x:v>0</x:v>
      </x:c>
      <x:c r="H496" s="29" t="str">
        <x:v>Consistente</x:v>
      </x:c>
    </x:row>
    <x:row r="497">
      <x:c r="A497" t="str">
        <x:v>2026-04</x:v>
      </x:c>
      <x:c r="B497" t="str">
        <x:v>Cochabamba</x:v>
      </x:c>
      <x:c r="C497" t="str">
        <x:v>Tienda</x:v>
      </x:c>
      <x:c r="D497" s="28" t="n">
        <x:v>174619.63</x:v>
      </x:c>
      <x:c r="E497" t="n">
        <x:v>5</x:v>
      </x:c>
      <x:c r="F497" t="n">
        <x:v>1</x:v>
      </x:c>
      <x:c r="G497" t="n">
        <x:v>0</x:v>
      </x:c>
      <x:c r="H497" s="29" t="str">
        <x:v>Consistente</x:v>
      </x:c>
    </x:row>
    <x:row r="498">
      <x:c r="A498" t="str">
        <x:v>2026-04</x:v>
      </x:c>
      <x:c r="B498" t="str">
        <x:v>Cochabamba</x:v>
      </x:c>
      <x:c r="C498" t="str">
        <x:v>WhatsApp</x:v>
      </x:c>
      <x:c r="D498" s="28" t="n">
        <x:v>78180.61</x:v>
      </x:c>
      <x:c r="E498" t="n">
        <x:v>2</x:v>
      </x:c>
      <x:c r="F498" t="n">
        <x:v>1</x:v>
      </x:c>
      <x:c r="G498" t="n">
        <x:v>0</x:v>
      </x:c>
      <x:c r="H498" s="29" t="str">
        <x:v>Consistente</x:v>
      </x:c>
    </x:row>
    <x:row r="499">
      <x:c r="A499" t="str">
        <x:v>2026-04</x:v>
      </x:c>
      <x:c r="B499" t="str">
        <x:v>La Paz</x:v>
      </x:c>
      <x:c r="C499" t="str">
        <x:v>E-commerce</x:v>
      </x:c>
      <x:c r="D499" s="28" t="n">
        <x:v>76545.06</x:v>
      </x:c>
      <x:c r="E499" t="n">
        <x:v>2</x:v>
      </x:c>
      <x:c r="F499" t="n">
        <x:v>1</x:v>
      </x:c>
      <x:c r="G499" t="n">
        <x:v>0</x:v>
      </x:c>
      <x:c r="H499" s="29" t="str">
        <x:v>Consistente</x:v>
      </x:c>
    </x:row>
    <x:row r="500">
      <x:c r="A500" t="str">
        <x:v>2026-04</x:v>
      </x:c>
      <x:c r="B500" t="str">
        <x:v>La Paz</x:v>
      </x:c>
      <x:c r="C500" t="str">
        <x:v>Marketplace</x:v>
      </x:c>
      <x:c r="D500" s="28" t="n">
        <x:v>99266.26</x:v>
      </x:c>
      <x:c r="E500" t="n">
        <x:v>4</x:v>
      </x:c>
      <x:c r="F500" t="n">
        <x:v>1</x:v>
      </x:c>
      <x:c r="G500" t="n">
        <x:v>0</x:v>
      </x:c>
      <x:c r="H500" s="29" t="str">
        <x:v>Consistente</x:v>
      </x:c>
    </x:row>
    <x:row r="501">
      <x:c r="A501" t="str">
        <x:v>2026-04</x:v>
      </x:c>
      <x:c r="B501" t="str">
        <x:v>La Paz</x:v>
      </x:c>
      <x:c r="C501" t="str">
        <x:v>Tienda</x:v>
      </x:c>
      <x:c r="D501" s="28" t="n">
        <x:v>167891.14</x:v>
      </x:c>
      <x:c r="E501" t="n">
        <x:v>6</x:v>
      </x:c>
      <x:c r="F501" t="n">
        <x:v>1</x:v>
      </x:c>
      <x:c r="G501" t="n">
        <x:v>1</x:v>
      </x:c>
      <x:c r="H501" s="29" t="str">
        <x:v>Completada desde el grupo</x:v>
      </x:c>
    </x:row>
    <x:row r="502">
      <x:c r="A502" t="str">
        <x:v>2026-04</x:v>
      </x:c>
      <x:c r="B502" t="str">
        <x:v>La Paz</x:v>
      </x:c>
      <x:c r="C502" t="str">
        <x:v>WhatsApp</x:v>
      </x:c>
      <x:c r="D502" s="28" t="n">
        <x:v>82501.17</x:v>
      </x:c>
      <x:c r="E502" t="n">
        <x:v>2</x:v>
      </x:c>
      <x:c r="F502" t="n">
        <x:v>1</x:v>
      </x:c>
      <x:c r="G502" t="n">
        <x:v>0</x:v>
      </x:c>
      <x:c r="H502" s="29" t="str">
        <x:v>Consistente</x:v>
      </x:c>
    </x:row>
    <x:row r="503">
      <x:c r="A503" t="str">
        <x:v>2026-04</x:v>
      </x:c>
      <x:c r="B503" t="str">
        <x:v>Potosí</x:v>
      </x:c>
      <x:c r="C503" t="str">
        <x:v>E-commerce</x:v>
      </x:c>
      <x:c r="D503" s="28" t="n">
        <x:v>65526.4</x:v>
      </x:c>
      <x:c r="E503" t="n">
        <x:v>3</x:v>
      </x:c>
      <x:c r="F503" t="n">
        <x:v>1</x:v>
      </x:c>
      <x:c r="G503" t="n">
        <x:v>0</x:v>
      </x:c>
      <x:c r="H503" s="29" t="str">
        <x:v>Consistente</x:v>
      </x:c>
    </x:row>
    <x:row r="504">
      <x:c r="A504" t="str">
        <x:v>2026-04</x:v>
      </x:c>
      <x:c r="B504" t="str">
        <x:v>Potosí</x:v>
      </x:c>
      <x:c r="C504" t="str">
        <x:v>Marketplace</x:v>
      </x:c>
      <x:c r="D504" s="28" t="n">
        <x:v>78880.64</x:v>
      </x:c>
      <x:c r="E504" t="n">
        <x:v>5</x:v>
      </x:c>
      <x:c r="F504" t="n">
        <x:v>1</x:v>
      </x:c>
      <x:c r="G504" t="n">
        <x:v>0</x:v>
      </x:c>
      <x:c r="H504" s="29" t="str">
        <x:v>Consistente</x:v>
      </x:c>
    </x:row>
    <x:row r="505">
      <x:c r="A505" t="str">
        <x:v>2026-04</x:v>
      </x:c>
      <x:c r="B505" t="str">
        <x:v>Potosí</x:v>
      </x:c>
      <x:c r="C505" t="str">
        <x:v>Tienda</x:v>
      </x:c>
      <x:c r="D505" s="28" t="n">
        <x:v>193572.77</x:v>
      </x:c>
      <x:c r="E505" t="n">
        <x:v>11</x:v>
      </x:c>
      <x:c r="F505" t="n">
        <x:v>1</x:v>
      </x:c>
      <x:c r="G505" t="n">
        <x:v>1</x:v>
      </x:c>
      <x:c r="H505" s="29" t="str">
        <x:v>Completada desde el grupo</x:v>
      </x:c>
    </x:row>
    <x:row r="506">
      <x:c r="A506" t="str">
        <x:v>2026-04</x:v>
      </x:c>
      <x:c r="B506" t="str">
        <x:v>Potosí</x:v>
      </x:c>
      <x:c r="C506" t="str">
        <x:v>WhatsApp</x:v>
      </x:c>
      <x:c r="D506" s="28" t="n">
        <x:v>90762.74</x:v>
      </x:c>
      <x:c r="E506" t="n">
        <x:v>1</x:v>
      </x:c>
      <x:c r="F506" t="n">
        <x:v>1</x:v>
      </x:c>
      <x:c r="G506" t="n">
        <x:v>0</x:v>
      </x:c>
      <x:c r="H506" s="29" t="str">
        <x:v>Consistente</x:v>
      </x:c>
    </x:row>
    <x:row r="507">
      <x:c r="A507" t="str">
        <x:v>2026-04</x:v>
      </x:c>
      <x:c r="B507" t="str">
        <x:v>Santa Cruz</x:v>
      </x:c>
      <x:c r="C507" t="str">
        <x:v>E-commerce</x:v>
      </x:c>
      <x:c r="D507" s="28" t="n">
        <x:v>80819.62</x:v>
      </x:c>
      <x:c r="E507" t="n">
        <x:v>3</x:v>
      </x:c>
      <x:c r="F507" t="n">
        <x:v>1</x:v>
      </x:c>
      <x:c r="G507" t="n">
        <x:v>0</x:v>
      </x:c>
      <x:c r="H507" s="29" t="str">
        <x:v>Consistente</x:v>
      </x:c>
    </x:row>
    <x:row r="508">
      <x:c r="A508" t="str">
        <x:v>2026-04</x:v>
      </x:c>
      <x:c r="B508" t="str">
        <x:v>Santa Cruz</x:v>
      </x:c>
      <x:c r="C508" t="str">
        <x:v>Marketplace</x:v>
      </x:c>
      <x:c r="D508" s="28" t="n">
        <x:v>149277.95</x:v>
      </x:c>
      <x:c r="E508" t="n">
        <x:v>1</x:v>
      </x:c>
      <x:c r="F508" t="n">
        <x:v>1</x:v>
      </x:c>
      <x:c r="G508" t="n">
        <x:v>0</x:v>
      </x:c>
      <x:c r="H508" s="29" t="str">
        <x:v>Consistente</x:v>
      </x:c>
    </x:row>
    <x:row r="509">
      <x:c r="A509" t="str">
        <x:v>2026-04</x:v>
      </x:c>
      <x:c r="B509" t="str">
        <x:v>Santa Cruz</x:v>
      </x:c>
      <x:c r="C509" t="str">
        <x:v>Tienda</x:v>
      </x:c>
      <x:c r="D509" s="28" t="n">
        <x:v>149277.95</x:v>
      </x:c>
      <x:c r="E509" t="n">
        <x:v>8</x:v>
      </x:c>
      <x:c r="F509" t="n">
        <x:v>1</x:v>
      </x:c>
      <x:c r="G509" t="n">
        <x:v>0</x:v>
      </x:c>
      <x:c r="H509" s="29" t="str">
        <x:v>Consistente</x:v>
      </x:c>
    </x:row>
    <x:row r="510">
      <x:c r="A510" t="str">
        <x:v>2026-04</x:v>
      </x:c>
      <x:c r="B510" t="str">
        <x:v>Santa Cruz</x:v>
      </x:c>
      <x:c r="C510" t="str">
        <x:v>WhatsApp</x:v>
      </x:c>
      <x:c r="D510" s="28" t="n">
        <x:v>65242.51</x:v>
      </x:c>
      <x:c r="E510" t="n">
        <x:v>1</x:v>
      </x:c>
      <x:c r="F510" t="n">
        <x:v>1</x:v>
      </x:c>
      <x:c r="G510" t="n">
        <x:v>0</x:v>
      </x:c>
      <x:c r="H510" s="29" t="str">
        <x:v>Consistente</x:v>
      </x:c>
    </x:row>
    <x:row r="511">
      <x:c r="A511" t="str">
        <x:v>2026-04</x:v>
      </x:c>
      <x:c r="B511" t="str">
        <x:v>Sucre</x:v>
      </x:c>
      <x:c r="C511" t="str">
        <x:v>E-commerce</x:v>
      </x:c>
      <x:c r="D511" s="28" t="n">
        <x:v>62593.37</x:v>
      </x:c>
      <x:c r="E511" t="n">
        <x:v>7</x:v>
      </x:c>
      <x:c r="F511" t="n">
        <x:v>1</x:v>
      </x:c>
      <x:c r="G511" t="n">
        <x:v>0</x:v>
      </x:c>
      <x:c r="H511" s="29" t="str">
        <x:v>Consistente</x:v>
      </x:c>
    </x:row>
    <x:row r="512">
      <x:c r="A512" t="str">
        <x:v>2026-04</x:v>
      </x:c>
      <x:c r="B512" t="str">
        <x:v>Sucre</x:v>
      </x:c>
      <x:c r="C512" t="str">
        <x:v>Marketplace</x:v>
      </x:c>
      <x:c r="D512" s="28" t="n">
        <x:v>67842.64</x:v>
      </x:c>
      <x:c r="E512" t="n">
        <x:v>1</x:v>
      </x:c>
      <x:c r="F512" t="n">
        <x:v>1</x:v>
      </x:c>
      <x:c r="G512" t="n">
        <x:v>0</x:v>
      </x:c>
      <x:c r="H512" s="29" t="str">
        <x:v>Consistente</x:v>
      </x:c>
    </x:row>
    <x:row r="513">
      <x:c r="A513" t="str">
        <x:v>2026-04</x:v>
      </x:c>
      <x:c r="B513" t="str">
        <x:v>Sucre</x:v>
      </x:c>
      <x:c r="C513" t="str">
        <x:v>Tienda</x:v>
      </x:c>
      <x:c r="D513" s="28" t="n">
        <x:v>155230.1</x:v>
      </x:c>
      <x:c r="E513" t="n">
        <x:v>13</x:v>
      </x:c>
      <x:c r="F513" t="n">
        <x:v>1</x:v>
      </x:c>
      <x:c r="G513" t="n">
        <x:v>0</x:v>
      </x:c>
      <x:c r="H513" s="29" t="str">
        <x:v>Consistente</x:v>
      </x:c>
    </x:row>
    <x:row r="514">
      <x:c r="A514" t="str">
        <x:v>2026-04</x:v>
      </x:c>
      <x:c r="B514" t="str">
        <x:v>Sucre</x:v>
      </x:c>
      <x:c r="C514" t="str">
        <x:v>WhatsApp</x:v>
      </x:c>
      <x:c r="D514" s="28" t="n">
        <x:v>68545.59</x:v>
      </x:c>
      <x:c r="E514" t="n">
        <x:v>4</x:v>
      </x:c>
      <x:c r="F514" t="n">
        <x:v>1</x:v>
      </x:c>
      <x:c r="G514" t="n">
        <x:v>0</x:v>
      </x:c>
      <x:c r="H514" s="29" t="str">
        <x:v>Consistente</x:v>
      </x:c>
    </x:row>
    <x:row r="515">
      <x:c r="A515" t="str">
        <x:v>2026-05</x:v>
      </x:c>
      <x:c r="B515" t="str">
        <x:v>Cochabamba</x:v>
      </x:c>
      <x:c r="C515" t="str">
        <x:v>E-commerce</x:v>
      </x:c>
      <x:c r="D515" s="28" t="n">
        <x:v>74853.86</x:v>
      </x:c>
      <x:c r="E515" t="n">
        <x:v>4</x:v>
      </x:c>
      <x:c r="F515" t="n">
        <x:v>1</x:v>
      </x:c>
      <x:c r="G515" t="n">
        <x:v>0</x:v>
      </x:c>
      <x:c r="H515" s="29" t="str">
        <x:v>Consistente</x:v>
      </x:c>
    </x:row>
    <x:row r="516">
      <x:c r="A516" t="str">
        <x:v>2026-05</x:v>
      </x:c>
      <x:c r="B516" t="str">
        <x:v>Cochabamba</x:v>
      </x:c>
      <x:c r="C516" t="str">
        <x:v>Tienda</x:v>
      </x:c>
      <x:c r="D516" s="28" t="n">
        <x:v>158572.73</x:v>
      </x:c>
      <x:c r="E516" t="n">
        <x:v>10</x:v>
      </x:c>
      <x:c r="F516" t="n">
        <x:v>1</x:v>
      </x:c>
      <x:c r="G516" t="n">
        <x:v>0</x:v>
      </x:c>
      <x:c r="H516" s="29" t="str">
        <x:v>Consistente</x:v>
      </x:c>
    </x:row>
    <x:row r="517">
      <x:c r="A517" t="str">
        <x:v>2026-05</x:v>
      </x:c>
      <x:c r="B517" t="str">
        <x:v>Cochabamba</x:v>
      </x:c>
      <x:c r="C517" t="str">
        <x:v>WhatsApp</x:v>
      </x:c>
      <x:c r="D517" s="28" t="n">
        <x:v>64143.1</x:v>
      </x:c>
      <x:c r="E517" t="n">
        <x:v>3</x:v>
      </x:c>
      <x:c r="F517" t="n">
        <x:v>1</x:v>
      </x:c>
      <x:c r="G517" t="n">
        <x:v>1</x:v>
      </x:c>
      <x:c r="H517" s="29" t="str">
        <x:v>Completada desde el grupo</x:v>
      </x:c>
    </x:row>
    <x:row r="518">
      <x:c r="A518" t="str">
        <x:v>2026-05</x:v>
      </x:c>
      <x:c r="B518" t="str">
        <x:v>La Paz</x:v>
      </x:c>
      <x:c r="C518" t="str">
        <x:v>E-commerce</x:v>
      </x:c>
      <x:c r="D518" s="28" t="n">
        <x:v>70732.25</x:v>
      </x:c>
      <x:c r="E518" t="n">
        <x:v>3</x:v>
      </x:c>
      <x:c r="F518" t="n">
        <x:v>1</x:v>
      </x:c>
      <x:c r="G518" t="n">
        <x:v>0</x:v>
      </x:c>
      <x:c r="H518" s="29" t="str">
        <x:v>Consistente</x:v>
      </x:c>
    </x:row>
    <x:row r="519">
      <x:c r="A519" t="str">
        <x:v>2026-05</x:v>
      </x:c>
      <x:c r="B519" t="str">
        <x:v>La Paz</x:v>
      </x:c>
      <x:c r="C519" t="str">
        <x:v>Marketplace</x:v>
      </x:c>
      <x:c r="D519" s="28" t="n">
        <x:v>69797.66</x:v>
      </x:c>
      <x:c r="E519" t="n">
        <x:v>3</x:v>
      </x:c>
      <x:c r="F519" t="n">
        <x:v>1</x:v>
      </x:c>
      <x:c r="G519" t="n">
        <x:v>0</x:v>
      </x:c>
      <x:c r="H519" s="29" t="str">
        <x:v>Consistente</x:v>
      </x:c>
    </x:row>
    <x:row r="520">
      <x:c r="A520" t="str">
        <x:v>2026-05</x:v>
      </x:c>
      <x:c r="B520" t="str">
        <x:v>La Paz</x:v>
      </x:c>
      <x:c r="C520" t="str">
        <x:v>Tienda</x:v>
      </x:c>
      <x:c r="D520" s="28" t="n">
        <x:v>201880.77</x:v>
      </x:c>
      <x:c r="E520" t="n">
        <x:v>8</x:v>
      </x:c>
      <x:c r="F520" t="n">
        <x:v>1</x:v>
      </x:c>
      <x:c r="G520" t="n">
        <x:v>0</x:v>
      </x:c>
      <x:c r="H520" s="29" t="str">
        <x:v>Consistente</x:v>
      </x:c>
    </x:row>
    <x:row r="521">
      <x:c r="A521" t="str">
        <x:v>2026-05</x:v>
      </x:c>
      <x:c r="B521" t="str">
        <x:v>La Paz</x:v>
      </x:c>
      <x:c r="C521" t="str">
        <x:v>WhatsApp</x:v>
      </x:c>
      <x:c r="D521" s="28" t="n">
        <x:v>80179.84</x:v>
      </x:c>
      <x:c r="E521" t="n">
        <x:v>3</x:v>
      </x:c>
      <x:c r="F521" t="n">
        <x:v>1</x:v>
      </x:c>
      <x:c r="G521" t="n">
        <x:v>0</x:v>
      </x:c>
      <x:c r="H521" s="29" t="str">
        <x:v>Consistente</x:v>
      </x:c>
    </x:row>
    <x:row r="522">
      <x:c r="A522" t="str">
        <x:v>2026-05</x:v>
      </x:c>
      <x:c r="B522" t="str">
        <x:v>Potosí</x:v>
      </x:c>
      <x:c r="C522" t="str">
        <x:v>E-commerce</x:v>
      </x:c>
      <x:c r="D522" s="28" t="n">
        <x:v>65148.89</x:v>
      </x:c>
      <x:c r="E522" t="n">
        <x:v>3</x:v>
      </x:c>
      <x:c r="F522" t="n">
        <x:v>1</x:v>
      </x:c>
      <x:c r="G522" t="n">
        <x:v>0</x:v>
      </x:c>
      <x:c r="H522" s="29" t="str">
        <x:v>Consistente</x:v>
      </x:c>
    </x:row>
    <x:row r="523">
      <x:c r="A523" t="str">
        <x:v>2026-05</x:v>
      </x:c>
      <x:c r="B523" t="str">
        <x:v>Potosí</x:v>
      </x:c>
      <x:c r="C523" t="str">
        <x:v>Marketplace</x:v>
      </x:c>
      <x:c r="D523" s="28" t="n">
        <x:v>94595.03</x:v>
      </x:c>
      <x:c r="E523" t="n">
        <x:v>1</x:v>
      </x:c>
      <x:c r="F523" t="n">
        <x:v>1</x:v>
      </x:c>
      <x:c r="G523" t="n">
        <x:v>0</x:v>
      </x:c>
      <x:c r="H523" s="29" t="str">
        <x:v>Consistente</x:v>
      </x:c>
    </x:row>
    <x:row r="524">
      <x:c r="A524" t="str">
        <x:v>2026-05</x:v>
      </x:c>
      <x:c r="B524" t="str">
        <x:v>Potosí</x:v>
      </x:c>
      <x:c r="C524" t="str">
        <x:v>Tienda</x:v>
      </x:c>
      <x:c r="D524" s="28" t="n">
        <x:v>194671.92</x:v>
      </x:c>
      <x:c r="E524" t="n">
        <x:v>9</x:v>
      </x:c>
      <x:c r="F524" t="n">
        <x:v>1</x:v>
      </x:c>
      <x:c r="G524" t="n">
        <x:v>0</x:v>
      </x:c>
      <x:c r="H524" s="29" t="str">
        <x:v>Consistente</x:v>
      </x:c>
    </x:row>
    <x:row r="525">
      <x:c r="A525" t="str">
        <x:v>2026-05</x:v>
      </x:c>
      <x:c r="B525" t="str">
        <x:v>Santa Cruz</x:v>
      </x:c>
      <x:c r="C525" t="str">
        <x:v>E-commerce</x:v>
      </x:c>
      <x:c r="D525" s="28" t="n">
        <x:v>61129.26</x:v>
      </x:c>
      <x:c r="E525" t="n">
        <x:v>8</x:v>
      </x:c>
      <x:c r="F525" t="n">
        <x:v>1</x:v>
      </x:c>
      <x:c r="G525" t="n">
        <x:v>0</x:v>
      </x:c>
      <x:c r="H525" s="29" t="str">
        <x:v>Consistente</x:v>
      </x:c>
    </x:row>
    <x:row r="526">
      <x:c r="A526" t="str">
        <x:v>2026-05</x:v>
      </x:c>
      <x:c r="B526" t="str">
        <x:v>Santa Cruz</x:v>
      </x:c>
      <x:c r="C526" t="str">
        <x:v>Marketplace</x:v>
      </x:c>
      <x:c r="D526" s="28" t="n">
        <x:v>73649.01</x:v>
      </x:c>
      <x:c r="E526" t="n">
        <x:v>1</x:v>
      </x:c>
      <x:c r="F526" t="n">
        <x:v>1</x:v>
      </x:c>
      <x:c r="G526" t="n">
        <x:v>0</x:v>
      </x:c>
      <x:c r="H526" s="29" t="str">
        <x:v>Consistente</x:v>
      </x:c>
    </x:row>
    <x:row r="527">
      <x:c r="A527" t="str">
        <x:v>2026-05</x:v>
      </x:c>
      <x:c r="B527" t="str">
        <x:v>Santa Cruz</x:v>
      </x:c>
      <x:c r="C527" t="str">
        <x:v>Tienda</x:v>
      </x:c>
      <x:c r="D527" s="28" t="n">
        <x:v>125016.58</x:v>
      </x:c>
      <x:c r="E527" t="n">
        <x:v>15</x:v>
      </x:c>
      <x:c r="F527" t="n">
        <x:v>1</x:v>
      </x:c>
      <x:c r="G527" t="n">
        <x:v>0</x:v>
      </x:c>
      <x:c r="H527" s="29" t="str">
        <x:v>Consistente</x:v>
      </x:c>
    </x:row>
    <x:row r="528">
      <x:c r="A528" t="str">
        <x:v>2026-05</x:v>
      </x:c>
      <x:c r="B528" t="str">
        <x:v>Santa Cruz</x:v>
      </x:c>
      <x:c r="C528" t="str">
        <x:v>WhatsApp</x:v>
      </x:c>
      <x:c r="D528" s="28" t="n">
        <x:v>74646.02</x:v>
      </x:c>
      <x:c r="E528" t="n">
        <x:v>1</x:v>
      </x:c>
      <x:c r="F528" t="n">
        <x:v>1</x:v>
      </x:c>
      <x:c r="G528" t="n">
        <x:v>0</x:v>
      </x:c>
      <x:c r="H528" s="29" t="str">
        <x:v>Consistente</x:v>
      </x:c>
    </x:row>
    <x:row r="529">
      <x:c r="A529" t="str">
        <x:v>2026-05</x:v>
      </x:c>
      <x:c r="B529" t="str">
        <x:v>Sucre</x:v>
      </x:c>
      <x:c r="C529" t="str">
        <x:v>E-commerce</x:v>
      </x:c>
      <x:c r="D529" s="28" t="n">
        <x:v>62901.61</x:v>
      </x:c>
      <x:c r="E529" t="n">
        <x:v>2</x:v>
      </x:c>
      <x:c r="F529" t="n">
        <x:v>1</x:v>
      </x:c>
      <x:c r="G529" t="n">
        <x:v>0</x:v>
      </x:c>
      <x:c r="H529" s="29" t="str">
        <x:v>Consistente</x:v>
      </x:c>
    </x:row>
    <x:row r="530">
      <x:c r="A530" t="str">
        <x:v>2026-05</x:v>
      </x:c>
      <x:c r="B530" t="str">
        <x:v>Sucre</x:v>
      </x:c>
      <x:c r="C530" t="str">
        <x:v>Marketplace</x:v>
      </x:c>
      <x:c r="D530" s="28" t="n">
        <x:v>92972.77</x:v>
      </x:c>
      <x:c r="E530" t="n">
        <x:v>2</x:v>
      </x:c>
      <x:c r="F530" t="n">
        <x:v>1</x:v>
      </x:c>
      <x:c r="G530" t="n">
        <x:v>0</x:v>
      </x:c>
      <x:c r="H530" s="29" t="str">
        <x:v>Consistente</x:v>
      </x:c>
    </x:row>
    <x:row r="531">
      <x:c r="A531" t="str">
        <x:v>2026-05</x:v>
      </x:c>
      <x:c r="B531" t="str">
        <x:v>Sucre</x:v>
      </x:c>
      <x:c r="C531" t="str">
        <x:v>Tienda</x:v>
      </x:c>
      <x:c r="D531" s="28" t="n">
        <x:v>202244.02</x:v>
      </x:c>
      <x:c r="E531" t="n">
        <x:v>7</x:v>
      </x:c>
      <x:c r="F531" t="n">
        <x:v>1</x:v>
      </x:c>
      <x:c r="G531" t="n">
        <x:v>1</x:v>
      </x:c>
      <x:c r="H531" s="29" t="str">
        <x:v>Completada desde el grupo</x:v>
      </x:c>
    </x:row>
    <x:row r="532">
      <x:c r="A532" t="str">
        <x:v>2026-05</x:v>
      </x:c>
      <x:c r="B532" t="str">
        <x:v>Sucre</x:v>
      </x:c>
      <x:c r="C532" t="str">
        <x:v>WhatsApp</x:v>
      </x:c>
      <x:c r="D532" s="28" t="n">
        <x:v>77810.4</x:v>
      </x:c>
      <x:c r="E532" t="n">
        <x:v>4</x:v>
      </x:c>
      <x:c r="F532" t="n">
        <x:v>1</x:v>
      </x:c>
      <x:c r="G532" t="n">
        <x:v>0</x:v>
      </x:c>
      <x:c r="H532" s="29" t="str">
        <x:v>Consistente</x:v>
      </x:c>
    </x:row>
    <x:row r="533">
      <x:c r="A533" t="str">
        <x:v>2026-06</x:v>
      </x:c>
      <x:c r="B533" t="str">
        <x:v>Cochabamba</x:v>
      </x:c>
      <x:c r="C533" t="str">
        <x:v>E-commerce</x:v>
      </x:c>
      <x:c r="D533" s="28" t="n">
        <x:v>78537.51</x:v>
      </x:c>
      <x:c r="E533" t="n">
        <x:v>5</x:v>
      </x:c>
      <x:c r="F533" t="n">
        <x:v>1</x:v>
      </x:c>
      <x:c r="G533" t="n">
        <x:v>0</x:v>
      </x:c>
      <x:c r="H533" s="29" t="str">
        <x:v>Consistente</x:v>
      </x:c>
    </x:row>
    <x:row r="534">
      <x:c r="A534" t="str">
        <x:v>2026-06</x:v>
      </x:c>
      <x:c r="B534" t="str">
        <x:v>Cochabamba</x:v>
      </x:c>
      <x:c r="C534" t="str">
        <x:v>Marketplace</x:v>
      </x:c>
      <x:c r="D534" s="28" t="n">
        <x:v>90051.28</x:v>
      </x:c>
      <x:c r="E534" t="n">
        <x:v>3</x:v>
      </x:c>
      <x:c r="F534" t="n">
        <x:v>1</x:v>
      </x:c>
      <x:c r="G534" t="n">
        <x:v>0</x:v>
      </x:c>
      <x:c r="H534" s="29" t="str">
        <x:v>Consistente</x:v>
      </x:c>
    </x:row>
    <x:row r="535">
      <x:c r="A535" t="str">
        <x:v>2026-06</x:v>
      </x:c>
      <x:c r="B535" t="str">
        <x:v>Cochabamba</x:v>
      </x:c>
      <x:c r="C535" t="str">
        <x:v>Tienda</x:v>
      </x:c>
      <x:c r="D535" s="28" t="n">
        <x:v>196953.21</x:v>
      </x:c>
      <x:c r="E535" t="n">
        <x:v>7</x:v>
      </x:c>
      <x:c r="F535" t="n">
        <x:v>1</x:v>
      </x:c>
      <x:c r="G535" t="n">
        <x:v>0</x:v>
      </x:c>
      <x:c r="H535" s="29" t="str">
        <x:v>Consistente</x:v>
      </x:c>
    </x:row>
    <x:row r="536">
      <x:c r="A536" t="str">
        <x:v>2026-06</x:v>
      </x:c>
      <x:c r="B536" t="str">
        <x:v>Cochabamba</x:v>
      </x:c>
      <x:c r="C536" t="str">
        <x:v>WhatsApp</x:v>
      </x:c>
      <x:c r="D536" s="28" t="n">
        <x:v>61533.19</x:v>
      </x:c>
      <x:c r="E536" t="n">
        <x:v>2</x:v>
      </x:c>
      <x:c r="F536" t="n">
        <x:v>1</x:v>
      </x:c>
      <x:c r="G536" t="n">
        <x:v>0</x:v>
      </x:c>
      <x:c r="H536" s="29" t="str">
        <x:v>Consistente</x:v>
      </x:c>
    </x:row>
    <x:row r="537">
      <x:c r="A537" t="str">
        <x:v>2026-06</x:v>
      </x:c>
      <x:c r="B537" t="str">
        <x:v>La Paz</x:v>
      </x:c>
      <x:c r="C537" t="str">
        <x:v>E-commerce</x:v>
      </x:c>
      <x:c r="D537" s="28" t="n">
        <x:v>64241.19</x:v>
      </x:c>
      <x:c r="E537" t="n">
        <x:v>7</x:v>
      </x:c>
      <x:c r="F537" t="n">
        <x:v>1</x:v>
      </x:c>
      <x:c r="G537" t="n">
        <x:v>0</x:v>
      </x:c>
      <x:c r="H537" s="29" t="str">
        <x:v>Consistente</x:v>
      </x:c>
    </x:row>
    <x:row r="538">
      <x:c r="A538" t="str">
        <x:v>2026-06</x:v>
      </x:c>
      <x:c r="B538" t="str">
        <x:v>La Paz</x:v>
      </x:c>
      <x:c r="C538" t="str">
        <x:v>Marketplace</x:v>
      </x:c>
      <x:c r="D538" s="28" t="n">
        <x:v>93323.32</x:v>
      </x:c>
      <x:c r="E538" t="n">
        <x:v>1</x:v>
      </x:c>
      <x:c r="F538" t="n">
        <x:v>1</x:v>
      </x:c>
      <x:c r="G538" t="n">
        <x:v>0</x:v>
      </x:c>
      <x:c r="H538" s="29" t="str">
        <x:v>Consistente</x:v>
      </x:c>
    </x:row>
    <x:row r="539">
      <x:c r="A539" t="str">
        <x:v>2026-06</x:v>
      </x:c>
      <x:c r="B539" t="str">
        <x:v>La Paz</x:v>
      </x:c>
      <x:c r="C539" t="str">
        <x:v>Tienda</x:v>
      </x:c>
      <x:c r="D539" s="28" t="n">
        <x:v>157901.55</x:v>
      </x:c>
      <x:c r="E539" t="n">
        <x:v>12</x:v>
      </x:c>
      <x:c r="F539" t="n">
        <x:v>1</x:v>
      </x:c>
      <x:c r="G539" t="n">
        <x:v>0</x:v>
      </x:c>
      <x:c r="H539" s="29" t="str">
        <x:v>Consistente</x:v>
      </x:c>
    </x:row>
    <x:row r="540">
      <x:c r="A540" t="str">
        <x:v>2026-06</x:v>
      </x:c>
      <x:c r="B540" t="str">
        <x:v>La Paz</x:v>
      </x:c>
      <x:c r="C540" t="str">
        <x:v>WhatsApp</x:v>
      </x:c>
      <x:c r="D540" s="28" t="n">
        <x:v>66658.56</x:v>
      </x:c>
      <x:c r="E540" t="n">
        <x:v>3</x:v>
      </x:c>
      <x:c r="F540" t="n">
        <x:v>1</x:v>
      </x:c>
      <x:c r="G540" t="n">
        <x:v>0</x:v>
      </x:c>
      <x:c r="H540" s="29" t="str">
        <x:v>Consistente</x:v>
      </x:c>
    </x:row>
    <x:row r="541">
      <x:c r="A541" t="str">
        <x:v>2026-06</x:v>
      </x:c>
      <x:c r="B541" t="str">
        <x:v>Potosí</x:v>
      </x:c>
      <x:c r="C541" t="str">
        <x:v>E-commerce</x:v>
      </x:c>
      <x:c r="D541" s="28" t="n">
        <x:v>76558.94</x:v>
      </x:c>
      <x:c r="E541" t="n">
        <x:v>5</x:v>
      </x:c>
      <x:c r="F541" t="n">
        <x:v>1</x:v>
      </x:c>
      <x:c r="G541" t="n">
        <x:v>0</x:v>
      </x:c>
      <x:c r="H541" s="29" t="str">
        <x:v>Consistente</x:v>
      </x:c>
    </x:row>
    <x:row r="542">
      <x:c r="A542" t="str">
        <x:v>2026-06</x:v>
      </x:c>
      <x:c r="B542" t="str">
        <x:v>Potosí</x:v>
      </x:c>
      <x:c r="C542" t="str">
        <x:v>Marketplace</x:v>
      </x:c>
      <x:c r="D542" s="28" t="n">
        <x:v>92574.83</x:v>
      </x:c>
      <x:c r="E542" t="n">
        <x:v>1</x:v>
      </x:c>
      <x:c r="F542" t="n">
        <x:v>1</x:v>
      </x:c>
      <x:c r="G542" t="n">
        <x:v>0</x:v>
      </x:c>
      <x:c r="H542" s="29" t="str">
        <x:v>Consistente</x:v>
      </x:c>
    </x:row>
    <x:row r="543">
      <x:c r="A543" t="str">
        <x:v>2026-06</x:v>
      </x:c>
      <x:c r="B543" t="str">
        <x:v>Potosí</x:v>
      </x:c>
      <x:c r="C543" t="str">
        <x:v>Tienda</x:v>
      </x:c>
      <x:c r="D543" s="28" t="n">
        <x:v>125192.93</x:v>
      </x:c>
      <x:c r="E543" t="n">
        <x:v>12</x:v>
      </x:c>
      <x:c r="F543" t="n">
        <x:v>1</x:v>
      </x:c>
      <x:c r="G543" t="n">
        <x:v>0</x:v>
      </x:c>
      <x:c r="H543" s="29" t="str">
        <x:v>Consistente</x:v>
      </x:c>
    </x:row>
    <x:row r="544">
      <x:c r="A544" t="str">
        <x:v>2026-06</x:v>
      </x:c>
      <x:c r="B544" t="str">
        <x:v>Potosí</x:v>
      </x:c>
      <x:c r="C544" t="str">
        <x:v>WhatsApp</x:v>
      </x:c>
      <x:c r="D544" s="28" t="n">
        <x:v>74147.64</x:v>
      </x:c>
      <x:c r="E544" t="n">
        <x:v>4</x:v>
      </x:c>
      <x:c r="F544" t="n">
        <x:v>1</x:v>
      </x:c>
      <x:c r="G544" t="n">
        <x:v>0</x:v>
      </x:c>
      <x:c r="H544" s="29" t="str">
        <x:v>Consistente</x:v>
      </x:c>
    </x:row>
    <x:row r="545">
      <x:c r="A545" t="str">
        <x:v>2026-06</x:v>
      </x:c>
      <x:c r="B545" t="str">
        <x:v>Santa Cruz</x:v>
      </x:c>
      <x:c r="C545" t="str">
        <x:v>E-commerce</x:v>
      </x:c>
      <x:c r="D545" s="28" t="n">
        <x:v>77193.61</x:v>
      </x:c>
      <x:c r="E545" t="n">
        <x:v>1</x:v>
      </x:c>
      <x:c r="F545" t="n">
        <x:v>1</x:v>
      </x:c>
      <x:c r="G545" t="n">
        <x:v>0</x:v>
      </x:c>
      <x:c r="H545" s="29" t="str">
        <x:v>Consistente</x:v>
      </x:c>
    </x:row>
    <x:row r="546">
      <x:c r="A546" t="str">
        <x:v>2026-06</x:v>
      </x:c>
      <x:c r="B546" t="str">
        <x:v>Santa Cruz</x:v>
      </x:c>
      <x:c r="C546" t="str">
        <x:v>Tienda</x:v>
      </x:c>
      <x:c r="D546" s="28" t="n">
        <x:v>149211.6</x:v>
      </x:c>
      <x:c r="E546" t="n">
        <x:v>11</x:v>
      </x:c>
      <x:c r="F546" t="n">
        <x:v>1</x:v>
      </x:c>
      <x:c r="G546" t="n">
        <x:v>0</x:v>
      </x:c>
      <x:c r="H546" s="29" t="str">
        <x:v>Consistente</x:v>
      </x:c>
    </x:row>
    <x:row r="547">
      <x:c r="A547" t="str">
        <x:v>2026-06</x:v>
      </x:c>
      <x:c r="B547" t="str">
        <x:v>Sucre</x:v>
      </x:c>
      <x:c r="C547" t="str">
        <x:v>E-commerce</x:v>
      </x:c>
      <x:c r="D547" s="28" t="n">
        <x:v>100518.58</x:v>
      </x:c>
      <x:c r="E547" t="n">
        <x:v>1</x:v>
      </x:c>
      <x:c r="F547" t="n">
        <x:v>1</x:v>
      </x:c>
      <x:c r="G547" t="n">
        <x:v>0</x:v>
      </x:c>
      <x:c r="H547" s="29" t="str">
        <x:v>Consistente</x:v>
      </x:c>
    </x:row>
    <x:row r="548">
      <x:c r="A548" t="str">
        <x:v>2026-06</x:v>
      </x:c>
      <x:c r="B548" t="str">
        <x:v>Sucre</x:v>
      </x:c>
      <x:c r="C548" t="str">
        <x:v>Tienda</x:v>
      </x:c>
      <x:c r="D548" s="28" t="n">
        <x:v>158845.95</x:v>
      </x:c>
      <x:c r="E548" t="n">
        <x:v>9</x:v>
      </x:c>
      <x:c r="F548" t="n">
        <x:v>1</x:v>
      </x:c>
      <x:c r="G548" t="n">
        <x:v>0</x:v>
      </x:c>
      <x:c r="H548" s="29" t="str">
        <x:v>Consistente</x:v>
      </x:c>
    </x:row>
    <x:row r="549">
      <x:c r="A549" t="str">
        <x:v>2026-06</x:v>
      </x:c>
      <x:c r="B549" t="str">
        <x:v>Sucre</x:v>
      </x:c>
      <x:c r="C549" t="str">
        <x:v>WhatsApp</x:v>
      </x:c>
      <x:c r="D549" s="28" t="n">
        <x:v>81110.23</x:v>
      </x:c>
      <x:c r="E549" t="n">
        <x:v>3</x:v>
      </x:c>
      <x:c r="F549" t="n">
        <x:v>1</x:v>
      </x:c>
      <x:c r="G549" t="n">
        <x:v>0</x:v>
      </x:c>
      <x:c r="H549" s="29" t="str">
        <x:v>Consistente</x:v>
      </x:c>
    </x:row>
  </x:sheetData>
  <x:mergeCells>
    <x:mergeCell ref="A1:H1"/>
    <x:mergeCell ref="A2:H2"/>
  </x:mergeCells>
  <x:pageMargins left="0.7" right="0.7" top="0.75" bottom="0.75" header="0.3" footer="0.3"/>
  <x:tableParts count="1">
    <x:tablePart xmlns:r="http://schemas.openxmlformats.org/officeDocument/2006/relationships" r:id="Rea42581262c44de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2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28" customHeight="1">
      <x:c r="A1" s="12" t="str">
        <x:v>Inventario mensual separado de las ventas</x:v>
      </x:c>
      <x:c r="B1" s="12"/>
      <x:c r="C1" s="12"/>
      <x:c r="D1" s="12"/>
      <x:c r="E1" s="12"/>
      <x:c r="F1" s="12"/>
      <x:c r="G1" s="12"/>
      <x:c r="H1" s="12"/>
      <x:c r="I1" s="12"/>
    </x:row>
    <x:row r="2">
      <x:c r="A2" s="32" t="str">
        <x:v>Cobertura: 134 snapshots únicos. Es un insumo complementario del Reto A y no debe rellenarse en las filas sin dato.</x:v>
      </x:c>
      <x:c r="B2" s="32"/>
      <x:c r="C2" s="32"/>
      <x:c r="D2" s="32"/>
      <x:c r="E2" s="32"/>
      <x:c r="F2" s="32"/>
      <x:c r="G2" s="32"/>
      <x:c r="H2" s="32"/>
      <x:c r="I2" s="32"/>
    </x:row>
    <x:row r="3">
      <x:c r="A3" s="18" t="str">
        <x:v>Año_Mes</x:v>
      </x:c>
      <x:c r="B3" s="18" t="str">
        <x:v>Tienda_ID</x:v>
      </x:c>
      <x:c r="C3" s="18" t="str">
        <x:v>Tienda</x:v>
      </x:c>
      <x:c r="D3" s="18" t="str">
        <x:v>Producto_ID</x:v>
      </x:c>
      <x:c r="E3" s="18" t="str">
        <x:v>Categoria</x:v>
      </x:c>
      <x:c r="F3" s="18" t="str">
        <x:v>Region</x:v>
      </x:c>
      <x:c r="G3" s="18" t="str">
        <x:v>Stock_Cierre_Mes</x:v>
      </x:c>
      <x:c r="H3" s="18" t="str">
        <x:v>LeadTime_dias</x:v>
      </x:c>
      <x:c r="I3" s="18" t="str">
        <x:v>Fila_Origen</x:v>
      </x:c>
    </x:row>
    <x:row r="4">
      <x:c r="A4" t="str">
        <x:v>2026-05</x:v>
      </x:c>
      <x:c r="B4" t="str">
        <x:v>T007</x:v>
      </x:c>
      <x:c r="C4" t="str">
        <x:v>Tienda Santa Cruz 3</x:v>
      </x:c>
      <x:c r="D4" t="str">
        <x:v>P0065</x:v>
      </x:c>
      <x:c r="E4" t="str">
        <x:v>Deportes</x:v>
      </x:c>
      <x:c r="F4" t="str">
        <x:v>Santa Cruz</x:v>
      </x:c>
      <x:c r="G4" s="33" t="n">
        <x:v>119</x:v>
      </x:c>
      <x:c r="H4" s="33" t="n">
        <x:v>13</x:v>
      </x:c>
      <x:c r="I4" t="n">
        <x:v>35</x:v>
      </x:c>
    </x:row>
    <x:row r="5">
      <x:c r="A5" t="str">
        <x:v>2024-10</x:v>
      </x:c>
      <x:c r="B5" t="str">
        <x:v>T015</x:v>
      </x:c>
      <x:c r="C5" t="str">
        <x:v>Tienda Potosí 3</x:v>
      </x:c>
      <x:c r="D5" t="str">
        <x:v>P0055</x:v>
      </x:c>
      <x:c r="E5" t="str">
        <x:v>Alimentos</x:v>
      </x:c>
      <x:c r="F5" t="str">
        <x:v>Potosí</x:v>
      </x:c>
      <x:c r="G5" s="33" t="n">
        <x:v>191</x:v>
      </x:c>
      <x:c r="H5" s="33" t="n">
        <x:v>18</x:v>
      </x:c>
      <x:c r="I5" t="n">
        <x:v>38</x:v>
      </x:c>
    </x:row>
    <x:row r="6">
      <x:c r="A6" t="str">
        <x:v>2026-02</x:v>
      </x:c>
      <x:c r="B6" t="str">
        <x:v>T016</x:v>
      </x:c>
      <x:c r="C6" t="str">
        <x:v>Tienda Potosí 4</x:v>
      </x:c>
      <x:c r="D6" t="str">
        <x:v>P0018</x:v>
      </x:c>
      <x:c r="E6" t="str">
        <x:v>Hogar</x:v>
      </x:c>
      <x:c r="F6" t="str">
        <x:v>Potosí</x:v>
      </x:c>
      <x:c r="G6" s="33" t="n">
        <x:v>127</x:v>
      </x:c>
      <x:c r="H6" s="33" t="n">
        <x:v>23</x:v>
      </x:c>
      <x:c r="I6" t="n">
        <x:v>39</x:v>
      </x:c>
    </x:row>
    <x:row r="7">
      <x:c r="A7" t="str">
        <x:v>2025-04</x:v>
      </x:c>
      <x:c r="B7" t="str">
        <x:v>T019</x:v>
      </x:c>
      <x:c r="C7" t="str">
        <x:v>Tienda Sucre 3</x:v>
      </x:c>
      <x:c r="D7" t="str">
        <x:v>P0020</x:v>
      </x:c>
      <x:c r="E7" t="str">
        <x:v>Hogar</x:v>
      </x:c>
      <x:c r="F7" t="str">
        <x:v>Sucre</x:v>
      </x:c>
      <x:c r="G7" s="33" t="n">
        <x:v>87</x:v>
      </x:c>
      <x:c r="H7" s="33" t="n">
        <x:v>5</x:v>
      </x:c>
      <x:c r="I7" t="n">
        <x:v>54</x:v>
      </x:c>
    </x:row>
    <x:row r="8">
      <x:c r="A8" t="str">
        <x:v>2026-06</x:v>
      </x:c>
      <x:c r="B8" t="str">
        <x:v>T001</x:v>
      </x:c>
      <x:c r="C8" t="str">
        <x:v>Tienda La Paz 1</x:v>
      </x:c>
      <x:c r="D8" t="str">
        <x:v>P0071</x:v>
      </x:c>
      <x:c r="E8" t="str">
        <x:v>Hogar</x:v>
      </x:c>
      <x:c r="F8" t="str">
        <x:v>La Paz</x:v>
      </x:c>
      <x:c r="G8" s="33" t="n">
        <x:v>150</x:v>
      </x:c>
      <x:c r="H8" s="33" t="n">
        <x:v>32</x:v>
      </x:c>
      <x:c r="I8" t="n">
        <x:v>76</x:v>
      </x:c>
    </x:row>
    <x:row r="9">
      <x:c r="A9" t="str">
        <x:v>2025-10</x:v>
      </x:c>
      <x:c r="B9" t="str">
        <x:v>T008</x:v>
      </x:c>
      <x:c r="C9" t="str">
        <x:v>Tienda Santa Cruz 4</x:v>
      </x:c>
      <x:c r="D9" t="str">
        <x:v>P0097</x:v>
      </x:c>
      <x:c r="E9" t="str">
        <x:v>Electrónica</x:v>
      </x:c>
      <x:c r="F9" t="str">
        <x:v>Santa Cruz</x:v>
      </x:c>
      <x:c r="G9" s="33" t="n">
        <x:v>51</x:v>
      </x:c>
      <x:c r="H9" s="33" t="n">
        <x:v>21</x:v>
      </x:c>
      <x:c r="I9" t="n">
        <x:v>92</x:v>
      </x:c>
    </x:row>
    <x:row r="10">
      <x:c r="A10" t="str">
        <x:v>2024-06</x:v>
      </x:c>
      <x:c r="B10" t="str">
        <x:v>T006</x:v>
      </x:c>
      <x:c r="C10" t="str">
        <x:v>Tienda Santa Cruz 2</x:v>
      </x:c>
      <x:c r="D10" t="str">
        <x:v>P0013</x:v>
      </x:c>
      <x:c r="E10" t="str">
        <x:v>Hogar</x:v>
      </x:c>
      <x:c r="F10" t="str">
        <x:v>Santa Cruz</x:v>
      </x:c>
      <x:c r="G10" s="33" t="n">
        <x:v>113</x:v>
      </x:c>
      <x:c r="H10" s="33" t="n">
        <x:v>21</x:v>
      </x:c>
      <x:c r="I10" t="n">
        <x:v>96</x:v>
      </x:c>
    </x:row>
    <x:row r="11">
      <x:c r="A11" t="str">
        <x:v>2025-04</x:v>
      </x:c>
      <x:c r="B11" t="str">
        <x:v>T013</x:v>
      </x:c>
      <x:c r="C11" t="str">
        <x:v>Tienda Potosí 1</x:v>
      </x:c>
      <x:c r="D11" t="str">
        <x:v>P0015</x:v>
      </x:c>
      <x:c r="E11" t="str">
        <x:v>Alimentos</x:v>
      </x:c>
      <x:c r="F11" t="str">
        <x:v>Potosí</x:v>
      </x:c>
      <x:c r="G11" s="33" t="n">
        <x:v>111</x:v>
      </x:c>
      <x:c r="H11" s="33" t="n">
        <x:v>16</x:v>
      </x:c>
      <x:c r="I11" t="n">
        <x:v>109</x:v>
      </x:c>
    </x:row>
    <x:row r="12">
      <x:c r="A12" t="str">
        <x:v>2026-03</x:v>
      </x:c>
      <x:c r="B12" t="str">
        <x:v>T005</x:v>
      </x:c>
      <x:c r="C12" t="str">
        <x:v>Tienda Santa Cruz 1</x:v>
      </x:c>
      <x:c r="D12" t="str">
        <x:v>P0032</x:v>
      </x:c>
      <x:c r="E12" t="str">
        <x:v>Electrónica</x:v>
      </x:c>
      <x:c r="F12" t="str">
        <x:v>Santa Cruz</x:v>
      </x:c>
      <x:c r="G12" s="33" t="n">
        <x:v>155</x:v>
      </x:c>
      <x:c r="H12" s="33" t="n">
        <x:v>33</x:v>
      </x:c>
      <x:c r="I12" t="n">
        <x:v>119</x:v>
      </x:c>
    </x:row>
    <x:row r="13">
      <x:c r="A13" t="str">
        <x:v>2024-09</x:v>
      </x:c>
      <x:c r="B13" t="str">
        <x:v>T003</x:v>
      </x:c>
      <x:c r="C13" t="str">
        <x:v>Tienda La Paz 3</x:v>
      </x:c>
      <x:c r="D13" t="str">
        <x:v>P0112</x:v>
      </x:c>
      <x:c r="E13" t="str">
        <x:v>Deportes</x:v>
      </x:c>
      <x:c r="F13" t="str">
        <x:v>La Paz</x:v>
      </x:c>
      <x:c r="G13" s="33" t="n">
        <x:v>130</x:v>
      </x:c>
      <x:c r="H13" s="33" t="n">
        <x:v>21</x:v>
      </x:c>
      <x:c r="I13" t="n">
        <x:v>126</x:v>
      </x:c>
    </x:row>
    <x:row r="14">
      <x:c r="A14" t="str">
        <x:v>2026-06</x:v>
      </x:c>
      <x:c r="B14" t="str">
        <x:v>T016</x:v>
      </x:c>
      <x:c r="C14" t="str">
        <x:v>Tienda Potosí 4</x:v>
      </x:c>
      <x:c r="D14" t="str">
        <x:v>P0087</x:v>
      </x:c>
      <x:c r="E14" t="str">
        <x:v>Electrónica</x:v>
      </x:c>
      <x:c r="F14" t="str">
        <x:v>Potosí</x:v>
      </x:c>
      <x:c r="G14" s="33" t="n">
        <x:v>7</x:v>
      </x:c>
      <x:c r="H14" s="33" t="n">
        <x:v>13</x:v>
      </x:c>
      <x:c r="I14" t="n">
        <x:v>130</x:v>
      </x:c>
    </x:row>
    <x:row r="15">
      <x:c r="A15" t="str">
        <x:v>2026-04</x:v>
      </x:c>
      <x:c r="B15" t="str">
        <x:v>T016</x:v>
      </x:c>
      <x:c r="C15" t="str">
        <x:v>Tienda Potosí 4</x:v>
      </x:c>
      <x:c r="D15" t="str">
        <x:v>P0046</x:v>
      </x:c>
      <x:c r="E15" t="str">
        <x:v>Hogar</x:v>
      </x:c>
      <x:c r="F15" t="str">
        <x:v>Potosí</x:v>
      </x:c>
      <x:c r="G15" s="33" t="n">
        <x:v>101</x:v>
      </x:c>
      <x:c r="H15" s="33" t="n">
        <x:v>43</x:v>
      </x:c>
      <x:c r="I15" t="n">
        <x:v>134</x:v>
      </x:c>
    </x:row>
    <x:row r="16">
      <x:c r="A16" t="str">
        <x:v>2025-07</x:v>
      </x:c>
      <x:c r="B16" t="str">
        <x:v>T009</x:v>
      </x:c>
      <x:c r="C16" t="str">
        <x:v>Tienda Cochabamba 1</x:v>
      </x:c>
      <x:c r="D16" t="str">
        <x:v>P0039</x:v>
      </x:c>
      <x:c r="E16" t="str">
        <x:v>Deportes</x:v>
      </x:c>
      <x:c r="F16" t="str">
        <x:v>Cochabamba</x:v>
      </x:c>
      <x:c r="G16" s="33" t="n">
        <x:v>194</x:v>
      </x:c>
      <x:c r="H16" s="33" t="n">
        <x:v>44</x:v>
      </x:c>
      <x:c r="I16" t="n">
        <x:v>177</x:v>
      </x:c>
    </x:row>
    <x:row r="17">
      <x:c r="A17" t="str">
        <x:v>2025-06</x:v>
      </x:c>
      <x:c r="B17" t="str">
        <x:v>T012</x:v>
      </x:c>
      <x:c r="C17" t="str">
        <x:v>Tienda Cochabamba 4</x:v>
      </x:c>
      <x:c r="D17" t="str">
        <x:v>P0051</x:v>
      </x:c>
      <x:c r="E17" t="str">
        <x:v>Alimentos</x:v>
      </x:c>
      <x:c r="F17" t="str">
        <x:v>Cochabamba</x:v>
      </x:c>
      <x:c r="G17" s="33" t="n">
        <x:v>39</x:v>
      </x:c>
      <x:c r="H17" s="33" t="n">
        <x:v>32</x:v>
      </x:c>
      <x:c r="I17" t="n">
        <x:v>179</x:v>
      </x:c>
    </x:row>
    <x:row r="18">
      <x:c r="A18" t="str">
        <x:v>2026-05</x:v>
      </x:c>
      <x:c r="B18" t="str">
        <x:v>T002</x:v>
      </x:c>
      <x:c r="C18" t="str">
        <x:v>Tienda La Paz 2</x:v>
      </x:c>
      <x:c r="D18" t="str">
        <x:v>P0124</x:v>
      </x:c>
      <x:c r="E18" t="str">
        <x:v>Alimentos</x:v>
      </x:c>
      <x:c r="F18" t="str">
        <x:v>La Paz</x:v>
      </x:c>
      <x:c r="G18" s="33" t="n">
        <x:v>0</x:v>
      </x:c>
      <x:c r="H18" s="33" t="n">
        <x:v>14</x:v>
      </x:c>
      <x:c r="I18" t="n">
        <x:v>201</x:v>
      </x:c>
    </x:row>
    <x:row r="19">
      <x:c r="A19" t="str">
        <x:v>2024-03</x:v>
      </x:c>
      <x:c r="B19" t="str">
        <x:v>T018</x:v>
      </x:c>
      <x:c r="C19" t="str">
        <x:v>Tienda Sucre 2</x:v>
      </x:c>
      <x:c r="D19" t="str">
        <x:v>P0031</x:v>
      </x:c>
      <x:c r="E19" t="str">
        <x:v>Alimentos</x:v>
      </x:c>
      <x:c r="F19" t="str">
        <x:v>Sucre</x:v>
      </x:c>
      <x:c r="G19" s="33" t="n">
        <x:v>166</x:v>
      </x:c>
      <x:c r="H19" s="33" t="n">
        <x:v>24</x:v>
      </x:c>
      <x:c r="I19" t="n">
        <x:v>215</x:v>
      </x:c>
    </x:row>
    <x:row r="20">
      <x:c r="A20" t="str">
        <x:v>2025-06</x:v>
      </x:c>
      <x:c r="B20" t="str">
        <x:v>T012</x:v>
      </x:c>
      <x:c r="C20" t="str">
        <x:v>Tienda Cochabamba 4</x:v>
      </x:c>
      <x:c r="D20" t="str">
        <x:v>P0149</x:v>
      </x:c>
      <x:c r="E20" t="str">
        <x:v>Alimentos</x:v>
      </x:c>
      <x:c r="F20" t="str">
        <x:v>Cochabamba</x:v>
      </x:c>
      <x:c r="G20" s="33" t="n">
        <x:v>138</x:v>
      </x:c>
      <x:c r="H20" s="33" t="n">
        <x:v>28</x:v>
      </x:c>
      <x:c r="I20" t="n">
        <x:v>234</x:v>
      </x:c>
    </x:row>
    <x:row r="21">
      <x:c r="A21" t="str">
        <x:v>2025-07</x:v>
      </x:c>
      <x:c r="B21" t="str">
        <x:v>T011</x:v>
      </x:c>
      <x:c r="C21" t="str">
        <x:v>Tienda Cochabamba 3</x:v>
      </x:c>
      <x:c r="D21" t="str">
        <x:v>P0088</x:v>
      </x:c>
      <x:c r="E21" t="str">
        <x:v>Hogar</x:v>
      </x:c>
      <x:c r="F21" t="str">
        <x:v>Cochabamba</x:v>
      </x:c>
      <x:c r="G21" s="33" t="n">
        <x:v>0</x:v>
      </x:c>
      <x:c r="H21" s="33" t="n">
        <x:v>28</x:v>
      </x:c>
      <x:c r="I21" t="n">
        <x:v>235</x:v>
      </x:c>
    </x:row>
    <x:row r="22">
      <x:c r="A22" t="str">
        <x:v>2025-12</x:v>
      </x:c>
      <x:c r="B22" t="str">
        <x:v>T007</x:v>
      </x:c>
      <x:c r="C22" t="str">
        <x:v>Tienda Santa Cruz 3</x:v>
      </x:c>
      <x:c r="D22" t="str">
        <x:v>P0078</x:v>
      </x:c>
      <x:c r="E22" t="str">
        <x:v>Cuidado Personal</x:v>
      </x:c>
      <x:c r="F22" t="str">
        <x:v>Santa Cruz</x:v>
      </x:c>
      <x:c r="G22" s="33" t="n">
        <x:v>51</x:v>
      </x:c>
      <x:c r="H22" s="33" t="n">
        <x:v>5</x:v>
      </x:c>
      <x:c r="I22" t="n">
        <x:v>245</x:v>
      </x:c>
    </x:row>
    <x:row r="23">
      <x:c r="A23" t="str">
        <x:v>2025-06</x:v>
      </x:c>
      <x:c r="B23" t="str">
        <x:v>T001</x:v>
      </x:c>
      <x:c r="C23" t="str">
        <x:v>Tienda La Paz 1</x:v>
      </x:c>
      <x:c r="D23" t="str">
        <x:v>P0081</x:v>
      </x:c>
      <x:c r="E23" t="str">
        <x:v>Hogar</x:v>
      </x:c>
      <x:c r="F23" t="str">
        <x:v>La Paz</x:v>
      </x:c>
      <x:c r="G23" s="33" t="n">
        <x:v>0</x:v>
      </x:c>
      <x:c r="H23" s="33" t="n">
        <x:v>28</x:v>
      </x:c>
      <x:c r="I23" t="n">
        <x:v>251</x:v>
      </x:c>
    </x:row>
    <x:row r="24">
      <x:c r="A24" t="str">
        <x:v>2026-04</x:v>
      </x:c>
      <x:c r="B24" t="str">
        <x:v>T015</x:v>
      </x:c>
      <x:c r="C24" t="str">
        <x:v>Tienda Potosí 3</x:v>
      </x:c>
      <x:c r="D24" t="str">
        <x:v>P0125</x:v>
      </x:c>
      <x:c r="E24" t="str">
        <x:v>Deportes</x:v>
      </x:c>
      <x:c r="F24" t="str">
        <x:v>Potosí</x:v>
      </x:c>
      <x:c r="G24" s="33" t="n">
        <x:v>20</x:v>
      </x:c>
      <x:c r="H24" s="33" t="n">
        <x:v>24</x:v>
      </x:c>
      <x:c r="I24" t="n">
        <x:v>257</x:v>
      </x:c>
    </x:row>
    <x:row r="25">
      <x:c r="A25" t="str">
        <x:v>2024-09</x:v>
      </x:c>
      <x:c r="B25" t="str">
        <x:v>T006</x:v>
      </x:c>
      <x:c r="C25" t="str">
        <x:v>Tienda Santa Cruz 2</x:v>
      </x:c>
      <x:c r="D25" t="str">
        <x:v>P0041</x:v>
      </x:c>
      <x:c r="E25" t="str">
        <x:v>Cuidado Personal</x:v>
      </x:c>
      <x:c r="F25" t="str">
        <x:v>Santa Cruz</x:v>
      </x:c>
      <x:c r="G25" s="33" t="n">
        <x:v>2</x:v>
      </x:c>
      <x:c r="H25" s="33" t="n">
        <x:v>37</x:v>
      </x:c>
      <x:c r="I25" t="n">
        <x:v>271</x:v>
      </x:c>
    </x:row>
    <x:row r="26">
      <x:c r="A26" t="str">
        <x:v>2024-04</x:v>
      </x:c>
      <x:c r="B26" t="str">
        <x:v>T018</x:v>
      </x:c>
      <x:c r="C26" t="str">
        <x:v>Tienda Sucre 2</x:v>
      </x:c>
      <x:c r="D26" t="str">
        <x:v>P0124</x:v>
      </x:c>
      <x:c r="E26" t="str">
        <x:v>Alimentos</x:v>
      </x:c>
      <x:c r="F26" t="str">
        <x:v>Sucre</x:v>
      </x:c>
      <x:c r="G26" s="33" t="n">
        <x:v>0</x:v>
      </x:c>
      <x:c r="H26" s="33" t="n">
        <x:v>34</x:v>
      </x:c>
      <x:c r="I26" t="n">
        <x:v>300</x:v>
      </x:c>
    </x:row>
    <x:row r="27">
      <x:c r="A27" t="str">
        <x:v>2024-06</x:v>
      </x:c>
      <x:c r="B27" t="str">
        <x:v>T016</x:v>
      </x:c>
      <x:c r="C27" t="str">
        <x:v>Tienda Potosí 4</x:v>
      </x:c>
      <x:c r="D27" t="str">
        <x:v>P0142</x:v>
      </x:c>
      <x:c r="E27" t="str">
        <x:v>Electrónica</x:v>
      </x:c>
      <x:c r="F27" t="str">
        <x:v>Potosí</x:v>
      </x:c>
      <x:c r="G27" s="33" t="n">
        <x:v>0</x:v>
      </x:c>
      <x:c r="H27" s="33" t="n">
        <x:v>35</x:v>
      </x:c>
      <x:c r="I27" t="n">
        <x:v>315</x:v>
      </x:c>
    </x:row>
    <x:row r="28">
      <x:c r="A28" t="str">
        <x:v>2025-03</x:v>
      </x:c>
      <x:c r="B28" t="str">
        <x:v>T017</x:v>
      </x:c>
      <x:c r="C28" t="str">
        <x:v>Tienda Sucre 1</x:v>
      </x:c>
      <x:c r="D28" t="str">
        <x:v>P0111</x:v>
      </x:c>
      <x:c r="E28" t="str">
        <x:v>Hogar</x:v>
      </x:c>
      <x:c r="F28" t="str">
        <x:v>Sucre</x:v>
      </x:c>
      <x:c r="G28" s="33" t="n">
        <x:v>194</x:v>
      </x:c>
      <x:c r="H28" s="33" t="n">
        <x:v>36</x:v>
      </x:c>
      <x:c r="I28" t="n">
        <x:v>335</x:v>
      </x:c>
    </x:row>
    <x:row r="29">
      <x:c r="A29" t="str">
        <x:v>2025-07</x:v>
      </x:c>
      <x:c r="B29" t="str">
        <x:v>T001</x:v>
      </x:c>
      <x:c r="C29" t="str">
        <x:v>Tienda La Paz 1</x:v>
      </x:c>
      <x:c r="D29" t="str">
        <x:v>P0013</x:v>
      </x:c>
      <x:c r="E29" t="str">
        <x:v>Hogar</x:v>
      </x:c>
      <x:c r="F29" t="str">
        <x:v>La Paz</x:v>
      </x:c>
      <x:c r="G29" s="33" t="n">
        <x:v>169</x:v>
      </x:c>
      <x:c r="H29" s="33" t="n">
        <x:v>15</x:v>
      </x:c>
      <x:c r="I29" t="n">
        <x:v>349</x:v>
      </x:c>
    </x:row>
    <x:row r="30">
      <x:c r="A30" t="str">
        <x:v>2024-06</x:v>
      </x:c>
      <x:c r="B30" t="str">
        <x:v>T017</x:v>
      </x:c>
      <x:c r="C30" t="str">
        <x:v>Tienda Sucre 1</x:v>
      </x:c>
      <x:c r="D30" t="str">
        <x:v>P0040</x:v>
      </x:c>
      <x:c r="E30" t="str">
        <x:v>Electrónica</x:v>
      </x:c>
      <x:c r="F30" t="str">
        <x:v>Sucre</x:v>
      </x:c>
      <x:c r="G30" s="33" t="n">
        <x:v>152</x:v>
      </x:c>
      <x:c r="H30" s="33" t="n">
        <x:v>40</x:v>
      </x:c>
      <x:c r="I30" t="n">
        <x:v>386</x:v>
      </x:c>
    </x:row>
    <x:row r="31">
      <x:c r="A31" t="str">
        <x:v>2024-08</x:v>
      </x:c>
      <x:c r="B31" t="str">
        <x:v>T004</x:v>
      </x:c>
      <x:c r="C31" t="str">
        <x:v>Tienda La Paz 4</x:v>
      </x:c>
      <x:c r="D31" t="str">
        <x:v>P0108</x:v>
      </x:c>
      <x:c r="E31" t="str">
        <x:v>Alimentos</x:v>
      </x:c>
      <x:c r="F31" t="str">
        <x:v>La Paz</x:v>
      </x:c>
      <x:c r="G31" s="33" t="n">
        <x:v>138</x:v>
      </x:c>
      <x:c r="H31" s="33" t="n">
        <x:v>7</x:v>
      </x:c>
      <x:c r="I31" t="n">
        <x:v>412</x:v>
      </x:c>
    </x:row>
    <x:row r="32">
      <x:c r="A32" t="str">
        <x:v>2026-06</x:v>
      </x:c>
      <x:c r="B32" t="str">
        <x:v>T010</x:v>
      </x:c>
      <x:c r="C32" t="str">
        <x:v>Tienda Cochabamba 2</x:v>
      </x:c>
      <x:c r="D32" t="str">
        <x:v>P0110</x:v>
      </x:c>
      <x:c r="E32" t="str">
        <x:v>Cuidado Personal</x:v>
      </x:c>
      <x:c r="F32" t="str">
        <x:v>Cochabamba</x:v>
      </x:c>
      <x:c r="G32" s="33" t="n">
        <x:v>43</x:v>
      </x:c>
      <x:c r="H32" s="33" t="n">
        <x:v>31</x:v>
      </x:c>
      <x:c r="I32" t="n">
        <x:v>428</x:v>
      </x:c>
    </x:row>
    <x:row r="33">
      <x:c r="A33" t="str">
        <x:v>2025-12</x:v>
      </x:c>
      <x:c r="B33" t="str">
        <x:v>T010</x:v>
      </x:c>
      <x:c r="C33" t="str">
        <x:v>Tienda Cochabamba 2</x:v>
      </x:c>
      <x:c r="D33" t="str">
        <x:v>P0043</x:v>
      </x:c>
      <x:c r="E33" t="str">
        <x:v>Alimentos</x:v>
      </x:c>
      <x:c r="F33" t="str">
        <x:v>Cochabamba</x:v>
      </x:c>
      <x:c r="G33" s="33" t="n">
        <x:v>36</x:v>
      </x:c>
      <x:c r="H33" s="33" t="n">
        <x:v>24</x:v>
      </x:c>
      <x:c r="I33" t="n">
        <x:v>466</x:v>
      </x:c>
    </x:row>
    <x:row r="34">
      <x:c r="A34" t="str">
        <x:v>2024-09</x:v>
      </x:c>
      <x:c r="B34" t="str">
        <x:v>T012</x:v>
      </x:c>
      <x:c r="C34" t="str">
        <x:v>Tienda Cochabamba 4</x:v>
      </x:c>
      <x:c r="D34" t="str">
        <x:v>P0013</x:v>
      </x:c>
      <x:c r="E34" t="str">
        <x:v>Hogar</x:v>
      </x:c>
      <x:c r="F34" t="str">
        <x:v>Cochabamba</x:v>
      </x:c>
      <x:c r="G34" s="33" t="n">
        <x:v>156</x:v>
      </x:c>
      <x:c r="H34" s="33" t="n">
        <x:v>18</x:v>
      </x:c>
      <x:c r="I34" t="n">
        <x:v>501</x:v>
      </x:c>
    </x:row>
    <x:row r="35">
      <x:c r="A35" t="str">
        <x:v>2025-08</x:v>
      </x:c>
      <x:c r="B35" t="str">
        <x:v>T020</x:v>
      </x:c>
      <x:c r="C35" t="str">
        <x:v>Tienda Sucre 4</x:v>
      </x:c>
      <x:c r="D35" t="str">
        <x:v>P0070</x:v>
      </x:c>
      <x:c r="E35" t="str">
        <x:v>Electrónica</x:v>
      </x:c>
      <x:c r="F35" t="str">
        <x:v>Sucre</x:v>
      </x:c>
      <x:c r="G35" s="33" t="n">
        <x:v>143</x:v>
      </x:c>
      <x:c r="H35" s="33" t="n">
        <x:v>31</x:v>
      </x:c>
      <x:c r="I35" t="n">
        <x:v>506</x:v>
      </x:c>
    </x:row>
    <x:row r="36">
      <x:c r="A36" t="str">
        <x:v>2025-02</x:v>
      </x:c>
      <x:c r="B36" t="str">
        <x:v>T017</x:v>
      </x:c>
      <x:c r="C36" t="str">
        <x:v>Tienda Sucre 1</x:v>
      </x:c>
      <x:c r="D36" t="str">
        <x:v>P0051</x:v>
      </x:c>
      <x:c r="E36" t="str">
        <x:v>Alimentos</x:v>
      </x:c>
      <x:c r="F36" t="str">
        <x:v>Sucre</x:v>
      </x:c>
      <x:c r="G36" s="33" t="n">
        <x:v>93</x:v>
      </x:c>
      <x:c r="H36" s="33" t="n">
        <x:v>8</x:v>
      </x:c>
      <x:c r="I36" t="n">
        <x:v>529</x:v>
      </x:c>
    </x:row>
    <x:row r="37">
      <x:c r="A37" t="str">
        <x:v>2024-03</x:v>
      </x:c>
      <x:c r="B37" t="str">
        <x:v>T011</x:v>
      </x:c>
      <x:c r="C37" t="str">
        <x:v>Tienda Cochabamba 3</x:v>
      </x:c>
      <x:c r="D37" t="str">
        <x:v>P0005</x:v>
      </x:c>
      <x:c r="E37" t="str">
        <x:v>Electrónica</x:v>
      </x:c>
      <x:c r="F37" t="str">
        <x:v>Cochabamba</x:v>
      </x:c>
      <x:c r="G37" s="33" t="n">
        <x:v>199</x:v>
      </x:c>
      <x:c r="H37" s="33" t="n">
        <x:v>8</x:v>
      </x:c>
      <x:c r="I37" t="n">
        <x:v>563</x:v>
      </x:c>
    </x:row>
    <x:row r="38">
      <x:c r="A38" t="str">
        <x:v>2026-04</x:v>
      </x:c>
      <x:c r="B38" t="str">
        <x:v>T018</x:v>
      </x:c>
      <x:c r="C38" t="str">
        <x:v>Tienda Sucre 2</x:v>
      </x:c>
      <x:c r="D38" t="str">
        <x:v>P0126</x:v>
      </x:c>
      <x:c r="E38" t="str">
        <x:v>Alimentos</x:v>
      </x:c>
      <x:c r="F38" t="str">
        <x:v>Sucre</x:v>
      </x:c>
      <x:c r="G38" s="33" t="n">
        <x:v>22</x:v>
      </x:c>
      <x:c r="H38" s="33" t="n">
        <x:v>15</x:v>
      </x:c>
      <x:c r="I38" t="n">
        <x:v>565</x:v>
      </x:c>
    </x:row>
    <x:row r="39">
      <x:c r="A39" t="str">
        <x:v>2025-02</x:v>
      </x:c>
      <x:c r="B39" t="str">
        <x:v>T007</x:v>
      </x:c>
      <x:c r="C39" t="str">
        <x:v>Tienda Santa Cruz 3</x:v>
      </x:c>
      <x:c r="D39" t="str">
        <x:v>P0063</x:v>
      </x:c>
      <x:c r="E39" t="str">
        <x:v>Alimentos</x:v>
      </x:c>
      <x:c r="F39" t="str">
        <x:v>Cochabamba</x:v>
      </x:c>
      <x:c r="G39" s="33" t="n">
        <x:v>140</x:v>
      </x:c>
      <x:c r="H39" s="33" t="n">
        <x:v>10</x:v>
      </x:c>
      <x:c r="I39" t="n">
        <x:v>613</x:v>
      </x:c>
    </x:row>
    <x:row r="40">
      <x:c r="A40" t="str">
        <x:v>2025-12</x:v>
      </x:c>
      <x:c r="B40" t="str">
        <x:v>T008</x:v>
      </x:c>
      <x:c r="C40" t="str">
        <x:v>Tienda Santa Cruz 4</x:v>
      </x:c>
      <x:c r="D40" t="str">
        <x:v>P0040</x:v>
      </x:c>
      <x:c r="E40" t="str">
        <x:v>Electrónica</x:v>
      </x:c>
      <x:c r="F40" t="str">
        <x:v>Santa Cruz</x:v>
      </x:c>
      <x:c r="G40" s="33" t="n">
        <x:v>123</x:v>
      </x:c>
      <x:c r="H40" s="33" t="n">
        <x:v>16</x:v>
      </x:c>
      <x:c r="I40" t="n">
        <x:v>622</x:v>
      </x:c>
    </x:row>
    <x:row r="41">
      <x:c r="A41" t="str">
        <x:v>2026-06</x:v>
      </x:c>
      <x:c r="B41" t="str">
        <x:v>T015</x:v>
      </x:c>
      <x:c r="C41" t="str">
        <x:v>Tienda Potosí 3</x:v>
      </x:c>
      <x:c r="D41" t="str">
        <x:v>P0024</x:v>
      </x:c>
      <x:c r="E41" t="str">
        <x:v>Cuidado Personal</x:v>
      </x:c>
      <x:c r="F41" t="str">
        <x:v>Potosí</x:v>
      </x:c>
      <x:c r="G41" s="33" t="n">
        <x:v>0</x:v>
      </x:c>
      <x:c r="H41" s="33" t="n">
        <x:v>36</x:v>
      </x:c>
      <x:c r="I41" t="n">
        <x:v>628</x:v>
      </x:c>
    </x:row>
    <x:row r="42">
      <x:c r="A42" t="str">
        <x:v>2025-01</x:v>
      </x:c>
      <x:c r="B42" t="str">
        <x:v>T011</x:v>
      </x:c>
      <x:c r="C42" t="str">
        <x:v>Tienda Cochabamba 3</x:v>
      </x:c>
      <x:c r="D42" t="str">
        <x:v>P0135</x:v>
      </x:c>
      <x:c r="E42" t="str">
        <x:v>Deportes</x:v>
      </x:c>
      <x:c r="F42" t="str">
        <x:v>Cochabamba</x:v>
      </x:c>
      <x:c r="G42" s="33" t="n">
        <x:v>0</x:v>
      </x:c>
      <x:c r="H42" s="33" t="n">
        <x:v>39</x:v>
      </x:c>
      <x:c r="I42" t="n">
        <x:v>647</x:v>
      </x:c>
    </x:row>
    <x:row r="43">
      <x:c r="A43" t="str">
        <x:v>2025-10</x:v>
      </x:c>
      <x:c r="B43" t="str">
        <x:v>T003</x:v>
      </x:c>
      <x:c r="C43" t="str">
        <x:v>Tienda La Paz 3</x:v>
      </x:c>
      <x:c r="D43" t="str">
        <x:v>P0051</x:v>
      </x:c>
      <x:c r="E43" t="str">
        <x:v>Alimentos</x:v>
      </x:c>
      <x:c r="F43" t="str">
        <x:v>La Paz</x:v>
      </x:c>
      <x:c r="G43" s="33" t="n">
        <x:v>1</x:v>
      </x:c>
      <x:c r="H43" s="33" t="n">
        <x:v>39</x:v>
      </x:c>
      <x:c r="I43" t="n">
        <x:v>659</x:v>
      </x:c>
    </x:row>
    <x:row r="44">
      <x:c r="A44" t="str">
        <x:v>2025-02</x:v>
      </x:c>
      <x:c r="B44" t="str">
        <x:v>T004</x:v>
      </x:c>
      <x:c r="C44" t="str">
        <x:v>Tienda La Paz 4</x:v>
      </x:c>
      <x:c r="D44" t="str">
        <x:v>P0147</x:v>
      </x:c>
      <x:c r="E44" t="str">
        <x:v>Alimentos</x:v>
      </x:c>
      <x:c r="F44" t="str">
        <x:v>La Paz</x:v>
      </x:c>
      <x:c r="G44" s="33" t="n">
        <x:v>0</x:v>
      </x:c>
      <x:c r="H44" s="33" t="n">
        <x:v>20</x:v>
      </x:c>
      <x:c r="I44" t="n">
        <x:v>662</x:v>
      </x:c>
    </x:row>
    <x:row r="45">
      <x:c r="A45" t="str">
        <x:v>2024-10</x:v>
      </x:c>
      <x:c r="B45" t="str">
        <x:v>T011</x:v>
      </x:c>
      <x:c r="C45" t="str">
        <x:v>Tienda Cochabamba 3</x:v>
      </x:c>
      <x:c r="D45" t="str">
        <x:v>P0064</x:v>
      </x:c>
      <x:c r="E45" t="str">
        <x:v>Hogar</x:v>
      </x:c>
      <x:c r="F45" t="str">
        <x:v>Cochabamba</x:v>
      </x:c>
      <x:c r="G45" s="33" t="n">
        <x:v>70</x:v>
      </x:c>
      <x:c r="H45" s="33" t="n">
        <x:v>34</x:v>
      </x:c>
      <x:c r="I45" t="n">
        <x:v>675</x:v>
      </x:c>
    </x:row>
    <x:row r="46">
      <x:c r="A46" t="str">
        <x:v>2024-10</x:v>
      </x:c>
      <x:c r="B46" t="str">
        <x:v>T003</x:v>
      </x:c>
      <x:c r="C46" t="str">
        <x:v>Tienda La Paz 3</x:v>
      </x:c>
      <x:c r="D46" t="str">
        <x:v>P0095</x:v>
      </x:c>
      <x:c r="E46" t="str">
        <x:v>Cuidado Personal</x:v>
      </x:c>
      <x:c r="F46" t="str">
        <x:v>La Paz</x:v>
      </x:c>
      <x:c r="G46" s="33" t="n">
        <x:v>78</x:v>
      </x:c>
      <x:c r="H46" s="33" t="n">
        <x:v>41</x:v>
      </x:c>
      <x:c r="I46" t="n">
        <x:v>694</x:v>
      </x:c>
    </x:row>
    <x:row r="47">
      <x:c r="A47" t="str">
        <x:v>2024-03</x:v>
      </x:c>
      <x:c r="B47" t="str">
        <x:v>T017</x:v>
      </x:c>
      <x:c r="C47" t="str">
        <x:v>Tienda Sucre 1</x:v>
      </x:c>
      <x:c r="D47" t="str">
        <x:v>P0052</x:v>
      </x:c>
      <x:c r="E47" t="str">
        <x:v>Electrónica</x:v>
      </x:c>
      <x:c r="F47" t="str">
        <x:v>Sucre</x:v>
      </x:c>
      <x:c r="G47" s="33" t="n">
        <x:v>34</x:v>
      </x:c>
      <x:c r="H47" s="33" t="n">
        <x:v>26</x:v>
      </x:c>
      <x:c r="I47" t="n">
        <x:v>713</x:v>
      </x:c>
    </x:row>
    <x:row r="48">
      <x:c r="A48" t="str">
        <x:v>2025-07</x:v>
      </x:c>
      <x:c r="B48" t="str">
        <x:v>T012</x:v>
      </x:c>
      <x:c r="C48" t="str">
        <x:v>Tienda Cochabamba 4</x:v>
      </x:c>
      <x:c r="D48" t="str">
        <x:v>P0118</x:v>
      </x:c>
      <x:c r="E48" t="str">
        <x:v>Electrónica</x:v>
      </x:c>
      <x:c r="F48" t="str">
        <x:v>Cochabamba</x:v>
      </x:c>
      <x:c r="G48" s="33" t="n">
        <x:v>145</x:v>
      </x:c>
      <x:c r="H48" s="33" t="n">
        <x:v>24</x:v>
      </x:c>
      <x:c r="I48" t="n">
        <x:v>724</x:v>
      </x:c>
    </x:row>
    <x:row r="49">
      <x:c r="A49" t="str">
        <x:v>2025-12</x:v>
      </x:c>
      <x:c r="B49" t="str">
        <x:v>T002</x:v>
      </x:c>
      <x:c r="C49" t="str">
        <x:v>Tienda La Paz 2</x:v>
      </x:c>
      <x:c r="D49" t="str">
        <x:v>P0002</x:v>
      </x:c>
      <x:c r="E49" t="str">
        <x:v>Hogar</x:v>
      </x:c>
      <x:c r="F49" t="str">
        <x:v>La Paz</x:v>
      </x:c>
      <x:c r="G49" s="33" t="n">
        <x:v>0</x:v>
      </x:c>
      <x:c r="H49" s="33" t="n">
        <x:v>28</x:v>
      </x:c>
      <x:c r="I49" t="n">
        <x:v>738</x:v>
      </x:c>
    </x:row>
    <x:row r="50">
      <x:c r="A50" t="str">
        <x:v>2024-11</x:v>
      </x:c>
      <x:c r="B50" t="str">
        <x:v>T005</x:v>
      </x:c>
      <x:c r="C50" t="str">
        <x:v>Tienda Santa Cruz 1</x:v>
      </x:c>
      <x:c r="D50" t="str">
        <x:v>P0122</x:v>
      </x:c>
      <x:c r="E50" t="str">
        <x:v>Cuidado Personal</x:v>
      </x:c>
      <x:c r="F50" t="str">
        <x:v>Santa Cruz</x:v>
      </x:c>
      <x:c r="G50" s="33" t="n">
        <x:v>17</x:v>
      </x:c>
      <x:c r="H50" s="33" t="n">
        <x:v>8</x:v>
      </x:c>
      <x:c r="I50" t="n">
        <x:v>756</x:v>
      </x:c>
    </x:row>
    <x:row r="51">
      <x:c r="A51" t="str">
        <x:v>2025-08</x:v>
      </x:c>
      <x:c r="B51" t="str">
        <x:v>T011</x:v>
      </x:c>
      <x:c r="C51" t="str">
        <x:v>Tienda Cochabamba 3</x:v>
      </x:c>
      <x:c r="D51" t="str">
        <x:v>P0011</x:v>
      </x:c>
      <x:c r="E51" t="str">
        <x:v>Electrónica</x:v>
      </x:c>
      <x:c r="F51" t="str">
        <x:v>Cochabamba</x:v>
      </x:c>
      <x:c r="G51" s="33" t="n">
        <x:v>162</x:v>
      </x:c>
      <x:c r="H51" s="33" t="n">
        <x:v>11</x:v>
      </x:c>
      <x:c r="I51" t="n">
        <x:v>760</x:v>
      </x:c>
    </x:row>
    <x:row r="52">
      <x:c r="A52" t="str">
        <x:v>2025-11</x:v>
      </x:c>
      <x:c r="B52" t="str">
        <x:v>T017</x:v>
      </x:c>
      <x:c r="C52" t="str">
        <x:v>Tienda Sucre 1</x:v>
      </x:c>
      <x:c r="D52" t="str">
        <x:v>P0122</x:v>
      </x:c>
      <x:c r="E52" t="str">
        <x:v>Cuidado Personal</x:v>
      </x:c>
      <x:c r="F52" t="str">
        <x:v>Sucre</x:v>
      </x:c>
      <x:c r="G52" s="33" t="n">
        <x:v>101</x:v>
      </x:c>
      <x:c r="H52" s="33" t="n">
        <x:v>13</x:v>
      </x:c>
      <x:c r="I52" t="n">
        <x:v>780</x:v>
      </x:c>
    </x:row>
    <x:row r="53">
      <x:c r="A53" t="str">
        <x:v>2025-02</x:v>
      </x:c>
      <x:c r="B53" t="str">
        <x:v>T006</x:v>
      </x:c>
      <x:c r="C53" t="str">
        <x:v>Tienda Santa Cruz 2</x:v>
      </x:c>
      <x:c r="D53" t="str">
        <x:v>P0115</x:v>
      </x:c>
      <x:c r="E53" t="str">
        <x:v>Deportes</x:v>
      </x:c>
      <x:c r="F53" t="str">
        <x:v>Santa Cruz</x:v>
      </x:c>
      <x:c r="G53" s="33" t="n">
        <x:v>22</x:v>
      </x:c>
      <x:c r="H53" s="33" t="n">
        <x:v>32</x:v>
      </x:c>
      <x:c r="I53" t="n">
        <x:v>795</x:v>
      </x:c>
    </x:row>
    <x:row r="54">
      <x:c r="A54" t="str">
        <x:v>2024-05</x:v>
      </x:c>
      <x:c r="B54" t="str">
        <x:v>T006</x:v>
      </x:c>
      <x:c r="C54" t="str">
        <x:v>Tienda Santa Cruz 2</x:v>
      </x:c>
      <x:c r="D54" t="str">
        <x:v>P0003</x:v>
      </x:c>
      <x:c r="E54" t="str">
        <x:v>Hogar</x:v>
      </x:c>
      <x:c r="F54" t="str">
        <x:v>Santa Cruz</x:v>
      </x:c>
      <x:c r="G54" s="33" t="n">
        <x:v>0</x:v>
      </x:c>
      <x:c r="H54" s="33" t="n">
        <x:v>32</x:v>
      </x:c>
      <x:c r="I54" t="n">
        <x:v>797</x:v>
      </x:c>
    </x:row>
    <x:row r="55">
      <x:c r="A55" t="str">
        <x:v>2026-06</x:v>
      </x:c>
      <x:c r="B55" t="str">
        <x:v>T017</x:v>
      </x:c>
      <x:c r="C55" t="str">
        <x:v>Tienda Sucre 1</x:v>
      </x:c>
      <x:c r="D55" t="str">
        <x:v>P0111</x:v>
      </x:c>
      <x:c r="E55" t="str">
        <x:v>Hogar</x:v>
      </x:c>
      <x:c r="F55" t="str">
        <x:v>Sucre</x:v>
      </x:c>
      <x:c r="G55" s="33" t="n">
        <x:v>8</x:v>
      </x:c>
      <x:c r="H55" s="33" t="n">
        <x:v>15</x:v>
      </x:c>
      <x:c r="I55" t="n">
        <x:v>823</x:v>
      </x:c>
    </x:row>
    <x:row r="56">
      <x:c r="A56" t="str">
        <x:v>2025-09</x:v>
      </x:c>
      <x:c r="B56" t="str">
        <x:v>T007</x:v>
      </x:c>
      <x:c r="C56" t="str">
        <x:v>Tienda Santa Cruz 3</x:v>
      </x:c>
      <x:c r="D56" t="str">
        <x:v>P0118</x:v>
      </x:c>
      <x:c r="E56" t="str">
        <x:v>Electrónica</x:v>
      </x:c>
      <x:c r="F56" t="str">
        <x:v>Santa Cruz</x:v>
      </x:c>
      <x:c r="G56" s="33" t="n">
        <x:v>90</x:v>
      </x:c>
      <x:c r="H56" s="33" t="n">
        <x:v>12</x:v>
      </x:c>
      <x:c r="I56" t="n">
        <x:v>846</x:v>
      </x:c>
    </x:row>
    <x:row r="57">
      <x:c r="A57" t="str">
        <x:v>2025-04</x:v>
      </x:c>
      <x:c r="B57" t="str">
        <x:v>T008</x:v>
      </x:c>
      <x:c r="C57" t="str">
        <x:v>Tienda Santa Cruz 4</x:v>
      </x:c>
      <x:c r="D57" t="str">
        <x:v>P0076</x:v>
      </x:c>
      <x:c r="E57" t="str">
        <x:v>Hogar</x:v>
      </x:c>
      <x:c r="F57" t="str">
        <x:v>Santa Cruz</x:v>
      </x:c>
      <x:c r="G57" s="33" t="n">
        <x:v>91</x:v>
      </x:c>
      <x:c r="H57" s="33" t="n">
        <x:v>21</x:v>
      </x:c>
      <x:c r="I57" t="n">
        <x:v>888</x:v>
      </x:c>
    </x:row>
    <x:row r="58">
      <x:c r="A58" t="str">
        <x:v>2025-06</x:v>
      </x:c>
      <x:c r="B58" t="str">
        <x:v>T009</x:v>
      </x:c>
      <x:c r="C58" t="str">
        <x:v>Tienda Cochabamba 1</x:v>
      </x:c>
      <x:c r="D58" t="str">
        <x:v>P0056</x:v>
      </x:c>
      <x:c r="E58" t="str">
        <x:v>Alimentos</x:v>
      </x:c>
      <x:c r="F58" t="str">
        <x:v>Cochabamba</x:v>
      </x:c>
      <x:c r="G58" s="33" t="n">
        <x:v>80</x:v>
      </x:c>
      <x:c r="H58" s="33" t="n">
        <x:v>29</x:v>
      </x:c>
      <x:c r="I58" t="n">
        <x:v>905</x:v>
      </x:c>
    </x:row>
    <x:row r="59">
      <x:c r="A59" t="str">
        <x:v>2024-12</x:v>
      </x:c>
      <x:c r="B59" t="str">
        <x:v>T018</x:v>
      </x:c>
      <x:c r="C59" t="str">
        <x:v>Tienda Sucre 2</x:v>
      </x:c>
      <x:c r="D59" t="str">
        <x:v>P0046</x:v>
      </x:c>
      <x:c r="E59" t="str">
        <x:v>Hogar</x:v>
      </x:c>
      <x:c r="F59" t="str">
        <x:v>Sucre</x:v>
      </x:c>
      <x:c r="G59" s="33" t="n">
        <x:v>190</x:v>
      </x:c>
      <x:c r="H59" s="33" t="n">
        <x:v>38</x:v>
      </x:c>
      <x:c r="I59" t="n">
        <x:v>938</x:v>
      </x:c>
    </x:row>
    <x:row r="60">
      <x:c r="A60" t="str">
        <x:v>2025-11</x:v>
      </x:c>
      <x:c r="B60" t="str">
        <x:v>T017</x:v>
      </x:c>
      <x:c r="C60" t="str">
        <x:v>Tienda Sucre 1</x:v>
      </x:c>
      <x:c r="D60" t="str">
        <x:v>P0017</x:v>
      </x:c>
      <x:c r="E60" t="str">
        <x:v>Cuidado Personal</x:v>
      </x:c>
      <x:c r="F60" t="str">
        <x:v>Sucre</x:v>
      </x:c>
      <x:c r="G60" s="33" t="n">
        <x:v>0</x:v>
      </x:c>
      <x:c r="H60" s="33" t="n">
        <x:v>18</x:v>
      </x:c>
      <x:c r="I60" t="n">
        <x:v>943</x:v>
      </x:c>
    </x:row>
    <x:row r="61">
      <x:c r="A61" t="str">
        <x:v>2025-09</x:v>
      </x:c>
      <x:c r="B61" t="str">
        <x:v>T003</x:v>
      </x:c>
      <x:c r="C61" t="str">
        <x:v>Tienda La Paz 3</x:v>
      </x:c>
      <x:c r="D61" t="str">
        <x:v>P0094</x:v>
      </x:c>
      <x:c r="E61" t="str">
        <x:v>Hogar</x:v>
      </x:c>
      <x:c r="F61" t="str">
        <x:v>La Paz</x:v>
      </x:c>
      <x:c r="G61" s="33" t="n">
        <x:v>114</x:v>
      </x:c>
      <x:c r="H61" s="33" t="n">
        <x:v>34</x:v>
      </x:c>
      <x:c r="I61" t="n">
        <x:v>948</x:v>
      </x:c>
    </x:row>
    <x:row r="62">
      <x:c r="A62" t="str">
        <x:v>2025-12</x:v>
      </x:c>
      <x:c r="B62" t="str">
        <x:v>T008</x:v>
      </x:c>
      <x:c r="C62" t="str">
        <x:v>Tienda Santa Cruz 4</x:v>
      </x:c>
      <x:c r="D62" t="str">
        <x:v>P0081</x:v>
      </x:c>
      <x:c r="E62" t="str">
        <x:v>Hogar</x:v>
      </x:c>
      <x:c r="F62" t="str">
        <x:v>Santa Cruz</x:v>
      </x:c>
      <x:c r="G62" s="33" t="n">
        <x:v>80</x:v>
      </x:c>
      <x:c r="H62" s="33" t="n">
        <x:v>20</x:v>
      </x:c>
      <x:c r="I62" t="n">
        <x:v>976</x:v>
      </x:c>
    </x:row>
    <x:row r="63">
      <x:c r="A63" t="str">
        <x:v>2026-04</x:v>
      </x:c>
      <x:c r="B63" t="str">
        <x:v>T014</x:v>
      </x:c>
      <x:c r="C63" t="str">
        <x:v>Tienda Potosí 2</x:v>
      </x:c>
      <x:c r="D63" t="str">
        <x:v>P0051</x:v>
      </x:c>
      <x:c r="E63" t="str">
        <x:v>Alimentos</x:v>
      </x:c>
      <x:c r="F63" t="str">
        <x:v>Potosí</x:v>
      </x:c>
      <x:c r="G63" s="33" t="n">
        <x:v>113</x:v>
      </x:c>
      <x:c r="H63" s="33" t="n">
        <x:v>37</x:v>
      </x:c>
      <x:c r="I63" t="n">
        <x:v>1023</x:v>
      </x:c>
    </x:row>
    <x:row r="64">
      <x:c r="A64" t="str">
        <x:v>2025-12</x:v>
      </x:c>
      <x:c r="B64" t="str">
        <x:v>T010</x:v>
      </x:c>
      <x:c r="C64" t="str">
        <x:v>Tienda Cochabamba 2</x:v>
      </x:c>
      <x:c r="D64" t="str">
        <x:v>P0021</x:v>
      </x:c>
      <x:c r="E64" t="str">
        <x:v>Deportes</x:v>
      </x:c>
      <x:c r="F64" t="str">
        <x:v>Cochabamba</x:v>
      </x:c>
      <x:c r="G64" s="33" t="n">
        <x:v>70</x:v>
      </x:c>
      <x:c r="H64" s="33" t="n">
        <x:v>23</x:v>
      </x:c>
      <x:c r="I64" t="n">
        <x:v>1052</x:v>
      </x:c>
    </x:row>
    <x:row r="65">
      <x:c r="A65" t="str">
        <x:v>2026-05</x:v>
      </x:c>
      <x:c r="B65" t="str">
        <x:v>T002</x:v>
      </x:c>
      <x:c r="C65" t="str">
        <x:v>Tienda La Paz 2</x:v>
      </x:c>
      <x:c r="D65" t="str">
        <x:v>P0061</x:v>
      </x:c>
      <x:c r="E65" t="str">
        <x:v>Deportes</x:v>
      </x:c>
      <x:c r="F65" t="str">
        <x:v>La Paz</x:v>
      </x:c>
      <x:c r="G65" s="33" t="n">
        <x:v>81</x:v>
      </x:c>
      <x:c r="H65" s="33" t="n">
        <x:v>8</x:v>
      </x:c>
      <x:c r="I65" t="n">
        <x:v>1088</x:v>
      </x:c>
    </x:row>
    <x:row r="66">
      <x:c r="A66" t="str">
        <x:v>2026-01</x:v>
      </x:c>
      <x:c r="B66" t="str">
        <x:v>T009</x:v>
      </x:c>
      <x:c r="C66" t="str">
        <x:v>Tienda Cochabamba 1</x:v>
      </x:c>
      <x:c r="D66" t="str">
        <x:v>P0035</x:v>
      </x:c>
      <x:c r="E66" t="str">
        <x:v>Cuidado Personal</x:v>
      </x:c>
      <x:c r="F66" t="str">
        <x:v>Cochabamba</x:v>
      </x:c>
      <x:c r="G66" s="33" t="n">
        <x:v>24</x:v>
      </x:c>
      <x:c r="H66" s="33" t="n">
        <x:v>21</x:v>
      </x:c>
      <x:c r="I66" t="n">
        <x:v>1122</x:v>
      </x:c>
    </x:row>
    <x:row r="67">
      <x:c r="A67" t="str">
        <x:v>2024-05</x:v>
      </x:c>
      <x:c r="B67" t="str">
        <x:v>T020</x:v>
      </x:c>
      <x:c r="C67" t="str">
        <x:v>Tienda Sucre 4</x:v>
      </x:c>
      <x:c r="D67" t="str">
        <x:v>P0070</x:v>
      </x:c>
      <x:c r="E67" t="str">
        <x:v>Electrónica</x:v>
      </x:c>
      <x:c r="F67" t="str">
        <x:v>Sucre</x:v>
      </x:c>
      <x:c r="G67" s="33" t="n">
        <x:v>0</x:v>
      </x:c>
      <x:c r="H67" s="33" t="n">
        <x:v>32</x:v>
      </x:c>
      <x:c r="I67" t="n">
        <x:v>1142</x:v>
      </x:c>
    </x:row>
    <x:row r="68">
      <x:c r="A68"/>
      <x:c r="B68" t="str">
        <x:v>T017</x:v>
      </x:c>
      <x:c r="C68" t="str">
        <x:v>Tienda Sucre 1</x:v>
      </x:c>
      <x:c r="D68" t="str">
        <x:v>P0054</x:v>
      </x:c>
      <x:c r="E68" t="str">
        <x:v>Alimentos</x:v>
      </x:c>
      <x:c r="F68" t="str">
        <x:v>Sucre</x:v>
      </x:c>
      <x:c r="G68" s="33" t="n">
        <x:v>10</x:v>
      </x:c>
      <x:c r="H68" s="33" t="n">
        <x:v>34</x:v>
      </x:c>
      <x:c r="I68" t="n">
        <x:v>1209</x:v>
      </x:c>
    </x:row>
    <x:row r="69">
      <x:c r="A69" t="str">
        <x:v>2025-01</x:v>
      </x:c>
      <x:c r="B69" t="str">
        <x:v>T009</x:v>
      </x:c>
      <x:c r="C69" t="str">
        <x:v>Tienda Cochabamba 1</x:v>
      </x:c>
      <x:c r="D69" t="str">
        <x:v>P0102</x:v>
      </x:c>
      <x:c r="E69" t="str">
        <x:v>Alimentos</x:v>
      </x:c>
      <x:c r="F69" t="str">
        <x:v>Cochabamba</x:v>
      </x:c>
      <x:c r="G69" s="33" t="n">
        <x:v>53</x:v>
      </x:c>
      <x:c r="H69" s="33" t="n">
        <x:v>15</x:v>
      </x:c>
      <x:c r="I69" t="n">
        <x:v>1212</x:v>
      </x:c>
    </x:row>
    <x:row r="70">
      <x:c r="A70" t="str">
        <x:v>2024-03</x:v>
      </x:c>
      <x:c r="B70" t="str">
        <x:v>T015</x:v>
      </x:c>
      <x:c r="C70" t="str">
        <x:v>Tienda Potosí 3</x:v>
      </x:c>
      <x:c r="D70" t="str">
        <x:v>P0141</x:v>
      </x:c>
      <x:c r="E70" t="str">
        <x:v>Hogar</x:v>
      </x:c>
      <x:c r="F70" t="str">
        <x:v>Potosí</x:v>
      </x:c>
      <x:c r="G70" s="33" t="n">
        <x:v>101</x:v>
      </x:c>
      <x:c r="H70" s="33" t="n">
        <x:v>22</x:v>
      </x:c>
      <x:c r="I70" t="n">
        <x:v>1219</x:v>
      </x:c>
    </x:row>
    <x:row r="71">
      <x:c r="A71" t="str">
        <x:v>2026-01</x:v>
      </x:c>
      <x:c r="B71" t="str">
        <x:v>T019</x:v>
      </x:c>
      <x:c r="C71" t="str">
        <x:v>Tienda Sucre 3</x:v>
      </x:c>
      <x:c r="D71" t="str">
        <x:v>P0075</x:v>
      </x:c>
      <x:c r="E71" t="str">
        <x:v>Alimentos</x:v>
      </x:c>
      <x:c r="F71" t="str">
        <x:v>Sucre</x:v>
      </x:c>
      <x:c r="G71" s="33" t="n">
        <x:v>0</x:v>
      </x:c>
      <x:c r="H71" s="33" t="n">
        <x:v>38</x:v>
      </x:c>
      <x:c r="I71" t="n">
        <x:v>1248</x:v>
      </x:c>
    </x:row>
    <x:row r="72">
      <x:c r="A72" t="str">
        <x:v>2026-04</x:v>
      </x:c>
      <x:c r="B72" t="str">
        <x:v>T016</x:v>
      </x:c>
      <x:c r="C72" t="str">
        <x:v>Tienda Potosí 4</x:v>
      </x:c>
      <x:c r="D72" t="str">
        <x:v>P0063</x:v>
      </x:c>
      <x:c r="E72" t="str">
        <x:v>Alimentos</x:v>
      </x:c>
      <x:c r="F72" t="str">
        <x:v>Potosí</x:v>
      </x:c>
      <x:c r="G72" s="33" t="n">
        <x:v>64</x:v>
      </x:c>
      <x:c r="H72" s="33" t="n">
        <x:v>24</x:v>
      </x:c>
      <x:c r="I72" t="n">
        <x:v>1296</x:v>
      </x:c>
    </x:row>
    <x:row r="73">
      <x:c r="A73" t="str">
        <x:v>2026-03</x:v>
      </x:c>
      <x:c r="B73" t="str">
        <x:v>T015</x:v>
      </x:c>
      <x:c r="C73" t="str">
        <x:v>Tienda Potosí 3</x:v>
      </x:c>
      <x:c r="D73" t="str">
        <x:v>P0064</x:v>
      </x:c>
      <x:c r="E73" t="str">
        <x:v>Hogar</x:v>
      </x:c>
      <x:c r="F73" t="str">
        <x:v>Potosí</x:v>
      </x:c>
      <x:c r="G73" s="33" t="n">
        <x:v>167</x:v>
      </x:c>
      <x:c r="H73" s="33" t="n">
        <x:v>30</x:v>
      </x:c>
      <x:c r="I73" t="n">
        <x:v>1393</x:v>
      </x:c>
    </x:row>
    <x:row r="74">
      <x:c r="A74" t="str">
        <x:v>2024-02</x:v>
      </x:c>
      <x:c r="B74" t="str">
        <x:v>T003</x:v>
      </x:c>
      <x:c r="C74" t="str">
        <x:v>Tienda La Paz 3</x:v>
      </x:c>
      <x:c r="D74" t="str">
        <x:v>P0117</x:v>
      </x:c>
      <x:c r="E74" t="str">
        <x:v>Deportes</x:v>
      </x:c>
      <x:c r="F74" t="str">
        <x:v>La Paz</x:v>
      </x:c>
      <x:c r="G74" s="33" t="n">
        <x:v>83</x:v>
      </x:c>
      <x:c r="H74" s="33" t="n">
        <x:v>10</x:v>
      </x:c>
      <x:c r="I74" t="n">
        <x:v>1402</x:v>
      </x:c>
    </x:row>
    <x:row r="75">
      <x:c r="A75" t="str">
        <x:v>2024-01</x:v>
      </x:c>
      <x:c r="B75" t="str">
        <x:v>T006</x:v>
      </x:c>
      <x:c r="C75" t="str">
        <x:v>Tienda Santa Cruz 2</x:v>
      </x:c>
      <x:c r="D75" t="str">
        <x:v>P0139</x:v>
      </x:c>
      <x:c r="E75" t="str">
        <x:v>Hogar</x:v>
      </x:c>
      <x:c r="F75" t="str">
        <x:v>Santa Cruz</x:v>
      </x:c>
      <x:c r="G75" s="33" t="n">
        <x:v>77</x:v>
      </x:c>
      <x:c r="H75" s="33" t="n">
        <x:v>11</x:v>
      </x:c>
      <x:c r="I75" t="n">
        <x:v>1404</x:v>
      </x:c>
    </x:row>
    <x:row r="76">
      <x:c r="A76" t="str">
        <x:v>2024-05</x:v>
      </x:c>
      <x:c r="B76" t="str">
        <x:v>T017</x:v>
      </x:c>
      <x:c r="C76" t="str">
        <x:v>Tienda Sucre 1</x:v>
      </x:c>
      <x:c r="D76" t="str">
        <x:v>P0140</x:v>
      </x:c>
      <x:c r="E76" t="str">
        <x:v>Hogar</x:v>
      </x:c>
      <x:c r="F76" t="str">
        <x:v>Sucre</x:v>
      </x:c>
      <x:c r="G76" s="33" t="n">
        <x:v>174</x:v>
      </x:c>
      <x:c r="H76" s="33" t="n">
        <x:v>25</x:v>
      </x:c>
      <x:c r="I76" t="n">
        <x:v>1405</x:v>
      </x:c>
    </x:row>
    <x:row r="77">
      <x:c r="A77" t="str">
        <x:v>2024-11</x:v>
      </x:c>
      <x:c r="B77" t="str">
        <x:v>T009</x:v>
      </x:c>
      <x:c r="C77" t="str">
        <x:v>Tienda Cochabamba 1</x:v>
      </x:c>
      <x:c r="D77" t="str">
        <x:v>P0063</x:v>
      </x:c>
      <x:c r="E77" t="str">
        <x:v>Alimentos</x:v>
      </x:c>
      <x:c r="F77" t="str">
        <x:v>Cochabamba</x:v>
      </x:c>
      <x:c r="G77" s="33" t="n">
        <x:v>104</x:v>
      </x:c>
      <x:c r="H77" s="33" t="n">
        <x:v>30</x:v>
      </x:c>
      <x:c r="I77" t="n">
        <x:v>1427</x:v>
      </x:c>
    </x:row>
    <x:row r="78">
      <x:c r="A78" t="str">
        <x:v>2025-03</x:v>
      </x:c>
      <x:c r="B78" t="str">
        <x:v>T018</x:v>
      </x:c>
      <x:c r="C78" t="str">
        <x:v>Tienda Sucre 2</x:v>
      </x:c>
      <x:c r="D78" t="str">
        <x:v>P0066</x:v>
      </x:c>
      <x:c r="E78" t="str">
        <x:v>Hogar</x:v>
      </x:c>
      <x:c r="F78" t="str">
        <x:v>Sucre</x:v>
      </x:c>
      <x:c r="G78" s="33" t="n">
        <x:v>0</x:v>
      </x:c>
      <x:c r="H78" s="33" t="n">
        <x:v>36</x:v>
      </x:c>
      <x:c r="I78" t="n">
        <x:v>1428</x:v>
      </x:c>
    </x:row>
    <x:row r="79">
      <x:c r="A79" t="str">
        <x:v>2025-02</x:v>
      </x:c>
      <x:c r="B79" t="str">
        <x:v>T014</x:v>
      </x:c>
      <x:c r="C79" t="str">
        <x:v>Tienda Potosí 2</x:v>
      </x:c>
      <x:c r="D79" t="str">
        <x:v>P0083</x:v>
      </x:c>
      <x:c r="E79" t="str">
        <x:v>Electrónica</x:v>
      </x:c>
      <x:c r="F79" t="str">
        <x:v>Potosí</x:v>
      </x:c>
      <x:c r="G79" s="33" t="n">
        <x:v>0</x:v>
      </x:c>
      <x:c r="H79" s="33" t="n">
        <x:v>18</x:v>
      </x:c>
      <x:c r="I79" t="n">
        <x:v>1431</x:v>
      </x:c>
    </x:row>
    <x:row r="80">
      <x:c r="A80" t="str">
        <x:v>2026-04</x:v>
      </x:c>
      <x:c r="B80" t="str">
        <x:v>T005</x:v>
      </x:c>
      <x:c r="C80" t="str">
        <x:v>Tienda Santa Cruz 1</x:v>
      </x:c>
      <x:c r="D80" t="str">
        <x:v>P0128</x:v>
      </x:c>
      <x:c r="E80" t="str">
        <x:v>Cuidado Personal</x:v>
      </x:c>
      <x:c r="F80" t="str">
        <x:v>Santa Cruz</x:v>
      </x:c>
      <x:c r="G80" s="33" t="n">
        <x:v>132</x:v>
      </x:c>
      <x:c r="H80" s="33" t="n">
        <x:v>37</x:v>
      </x:c>
      <x:c r="I80" t="n">
        <x:v>1439</x:v>
      </x:c>
    </x:row>
    <x:row r="81">
      <x:c r="A81" t="str">
        <x:v>2025-01</x:v>
      </x:c>
      <x:c r="B81" t="str">
        <x:v>T013</x:v>
      </x:c>
      <x:c r="C81" t="str">
        <x:v>Tienda Potosí 1</x:v>
      </x:c>
      <x:c r="D81" t="str">
        <x:v>P0088</x:v>
      </x:c>
      <x:c r="E81" t="str">
        <x:v>Hogar</x:v>
      </x:c>
      <x:c r="F81" t="str">
        <x:v>Potosí</x:v>
      </x:c>
      <x:c r="G81" s="33" t="n">
        <x:v>0</x:v>
      </x:c>
      <x:c r="H81" s="33" t="n">
        <x:v>33</x:v>
      </x:c>
      <x:c r="I81" t="n">
        <x:v>1458</x:v>
      </x:c>
    </x:row>
    <x:row r="82">
      <x:c r="A82" t="str">
        <x:v>2026-02</x:v>
      </x:c>
      <x:c r="B82" t="str">
        <x:v>T006</x:v>
      </x:c>
      <x:c r="C82" t="str">
        <x:v>Tienda Santa Cruz 2</x:v>
      </x:c>
      <x:c r="D82" t="str">
        <x:v>P0073</x:v>
      </x:c>
      <x:c r="E82" t="str">
        <x:v>Alimentos</x:v>
      </x:c>
      <x:c r="F82" t="str">
        <x:v>Santa Cruz</x:v>
      </x:c>
      <x:c r="G82" s="33" t="n">
        <x:v>98</x:v>
      </x:c>
      <x:c r="H82" s="33" t="n">
        <x:v>41</x:v>
      </x:c>
      <x:c r="I82" t="n">
        <x:v>1466</x:v>
      </x:c>
    </x:row>
    <x:row r="83">
      <x:c r="A83" t="str">
        <x:v>2025-05</x:v>
      </x:c>
      <x:c r="B83" t="str">
        <x:v>T016</x:v>
      </x:c>
      <x:c r="C83" t="str">
        <x:v>Tienda Potosí 4</x:v>
      </x:c>
      <x:c r="D83" t="str">
        <x:v>P0142</x:v>
      </x:c>
      <x:c r="E83" t="str">
        <x:v>Electrónica</x:v>
      </x:c>
      <x:c r="F83" t="str">
        <x:v>Potosí</x:v>
      </x:c>
      <x:c r="G83" s="33" t="n">
        <x:v>89</x:v>
      </x:c>
      <x:c r="H83" s="33" t="n">
        <x:v>17</x:v>
      </x:c>
      <x:c r="I83" t="n">
        <x:v>1514</x:v>
      </x:c>
    </x:row>
    <x:row r="84">
      <x:c r="A84" t="str">
        <x:v>2025-01</x:v>
      </x:c>
      <x:c r="B84" t="str">
        <x:v>T014</x:v>
      </x:c>
      <x:c r="C84" t="str">
        <x:v>Tienda Potosí 2</x:v>
      </x:c>
      <x:c r="D84" t="str">
        <x:v>P0022</x:v>
      </x:c>
      <x:c r="E84" t="str">
        <x:v>Cuidado Personal</x:v>
      </x:c>
      <x:c r="F84" t="str">
        <x:v>Potosí</x:v>
      </x:c>
      <x:c r="G84" s="33" t="n">
        <x:v>143</x:v>
      </x:c>
      <x:c r="H84" s="33" t="n">
        <x:v>20</x:v>
      </x:c>
      <x:c r="I84" t="n">
        <x:v>1565</x:v>
      </x:c>
    </x:row>
    <x:row r="85">
      <x:c r="A85" t="str">
        <x:v>2026-03</x:v>
      </x:c>
      <x:c r="B85" t="str">
        <x:v>T004</x:v>
      </x:c>
      <x:c r="C85" t="str">
        <x:v>Tienda La Paz 4</x:v>
      </x:c>
      <x:c r="D85" t="str">
        <x:v>P0127</x:v>
      </x:c>
      <x:c r="E85" t="str">
        <x:v>Alimentos</x:v>
      </x:c>
      <x:c r="F85" t="str">
        <x:v>La Paz</x:v>
      </x:c>
      <x:c r="G85" s="33" t="n">
        <x:v>38</x:v>
      </x:c>
      <x:c r="H85" s="33" t="n">
        <x:v>33</x:v>
      </x:c>
      <x:c r="I85" t="n">
        <x:v>1593</x:v>
      </x:c>
    </x:row>
    <x:row r="86">
      <x:c r="A86" t="str">
        <x:v>2026-02</x:v>
      </x:c>
      <x:c r="B86" t="str">
        <x:v>T001</x:v>
      </x:c>
      <x:c r="C86" t="str">
        <x:v>Tienda La Paz 1</x:v>
      </x:c>
      <x:c r="D86" t="str">
        <x:v>P0034</x:v>
      </x:c>
      <x:c r="E86" t="str">
        <x:v>Alimentos</x:v>
      </x:c>
      <x:c r="F86" t="str">
        <x:v>La Paz</x:v>
      </x:c>
      <x:c r="G86" s="33" t="n">
        <x:v>83</x:v>
      </x:c>
      <x:c r="H86" s="33" t="n">
        <x:v>12</x:v>
      </x:c>
      <x:c r="I86" t="n">
        <x:v>1625</x:v>
      </x:c>
    </x:row>
    <x:row r="87">
      <x:c r="A87" t="str">
        <x:v>2025-10</x:v>
      </x:c>
      <x:c r="B87" t="str">
        <x:v>T010</x:v>
      </x:c>
      <x:c r="C87" t="str">
        <x:v>Tienda Cochabamba 2</x:v>
      </x:c>
      <x:c r="D87" t="str">
        <x:v>P0004</x:v>
      </x:c>
      <x:c r="E87" t="str">
        <x:v>Alimentos</x:v>
      </x:c>
      <x:c r="F87" t="str">
        <x:v>Cochabamba</x:v>
      </x:c>
      <x:c r="G87" s="33" t="n">
        <x:v>155</x:v>
      </x:c>
      <x:c r="H87" s="33" t="n">
        <x:v>22</x:v>
      </x:c>
      <x:c r="I87" t="n">
        <x:v>1638</x:v>
      </x:c>
    </x:row>
    <x:row r="88">
      <x:c r="A88" t="str">
        <x:v>2025-03</x:v>
      </x:c>
      <x:c r="B88" t="str">
        <x:v>T020</x:v>
      </x:c>
      <x:c r="C88" t="str">
        <x:v>Tienda Sucre 4</x:v>
      </x:c>
      <x:c r="D88" t="str">
        <x:v>P0054</x:v>
      </x:c>
      <x:c r="E88" t="str">
        <x:v>Alimentos</x:v>
      </x:c>
      <x:c r="F88" t="str">
        <x:v>Sucre</x:v>
      </x:c>
      <x:c r="G88" s="33" t="n">
        <x:v>135</x:v>
      </x:c>
      <x:c r="H88" s="33" t="n">
        <x:v>10</x:v>
      </x:c>
      <x:c r="I88" t="n">
        <x:v>1651</x:v>
      </x:c>
    </x:row>
    <x:row r="89">
      <x:c r="A89" t="str">
        <x:v>2026-06</x:v>
      </x:c>
      <x:c r="B89" t="str">
        <x:v>T003</x:v>
      </x:c>
      <x:c r="C89" t="str">
        <x:v>Tienda La Paz 3</x:v>
      </x:c>
      <x:c r="D89" t="str">
        <x:v>P0012</x:v>
      </x:c>
      <x:c r="E89" t="str">
        <x:v>Deportes</x:v>
      </x:c>
      <x:c r="F89" t="str">
        <x:v>La Paz</x:v>
      </x:c>
      <x:c r="G89" s="33" t="n">
        <x:v>171</x:v>
      </x:c>
      <x:c r="H89" s="33" t="n">
        <x:v>39</x:v>
      </x:c>
      <x:c r="I89" t="n">
        <x:v>1664</x:v>
      </x:c>
    </x:row>
    <x:row r="90">
      <x:c r="A90" t="str">
        <x:v>2024-04</x:v>
      </x:c>
      <x:c r="B90" t="str">
        <x:v>T013</x:v>
      </x:c>
      <x:c r="C90" t="str">
        <x:v>Tienda Potosí 1</x:v>
      </x:c>
      <x:c r="D90" t="str">
        <x:v>P0083</x:v>
      </x:c>
      <x:c r="E90" t="str">
        <x:v>Electrónica</x:v>
      </x:c>
      <x:c r="F90" t="str">
        <x:v>Potosí</x:v>
      </x:c>
      <x:c r="G90" s="33" t="n">
        <x:v>0</x:v>
      </x:c>
      <x:c r="H90" s="33" t="n">
        <x:v>35</x:v>
      </x:c>
      <x:c r="I90" t="n">
        <x:v>1688</x:v>
      </x:c>
    </x:row>
    <x:row r="91">
      <x:c r="A91" t="str">
        <x:v>2025-08</x:v>
      </x:c>
      <x:c r="B91" t="str">
        <x:v>T004</x:v>
      </x:c>
      <x:c r="C91" t="str">
        <x:v>Tienda La Paz 4</x:v>
      </x:c>
      <x:c r="D91" t="str">
        <x:v>P0033</x:v>
      </x:c>
      <x:c r="E91" t="str">
        <x:v>Electrónica</x:v>
      </x:c>
      <x:c r="F91" t="str">
        <x:v>La Paz</x:v>
      </x:c>
      <x:c r="G91" s="33" t="n">
        <x:v>97</x:v>
      </x:c>
      <x:c r="H91" s="33" t="n">
        <x:v>17</x:v>
      </x:c>
      <x:c r="I91" t="n">
        <x:v>1767</x:v>
      </x:c>
    </x:row>
    <x:row r="92">
      <x:c r="A92" t="str">
        <x:v>2024-09</x:v>
      </x:c>
      <x:c r="B92" t="str">
        <x:v>T013</x:v>
      </x:c>
      <x:c r="C92" t="str">
        <x:v>Tienda Potosí 1</x:v>
      </x:c>
      <x:c r="D92" t="str">
        <x:v>P0060</x:v>
      </x:c>
      <x:c r="E92" t="str">
        <x:v>Alimentos</x:v>
      </x:c>
      <x:c r="F92" t="str">
        <x:v>Potosí</x:v>
      </x:c>
      <x:c r="G92" s="33" t="n">
        <x:v>0</x:v>
      </x:c>
      <x:c r="H92" s="33" t="n">
        <x:v>39</x:v>
      </x:c>
      <x:c r="I92" t="n">
        <x:v>1770</x:v>
      </x:c>
    </x:row>
    <x:row r="93">
      <x:c r="A93" t="str">
        <x:v>2026-02</x:v>
      </x:c>
      <x:c r="B93" t="str">
        <x:v>T017</x:v>
      </x:c>
      <x:c r="C93" t="str">
        <x:v>Tienda Sucre 1</x:v>
      </x:c>
      <x:c r="D93" t="str">
        <x:v>P0129</x:v>
      </x:c>
      <x:c r="E93" t="str">
        <x:v>Deportes</x:v>
      </x:c>
      <x:c r="F93" t="str">
        <x:v>Sucre</x:v>
      </x:c>
      <x:c r="G93" s="33" t="n">
        <x:v>60</x:v>
      </x:c>
      <x:c r="H93" s="33" t="n">
        <x:v>41</x:v>
      </x:c>
      <x:c r="I93" t="n">
        <x:v>1774</x:v>
      </x:c>
    </x:row>
    <x:row r="94">
      <x:c r="A94" t="str">
        <x:v>2025-06</x:v>
      </x:c>
      <x:c r="B94" t="str">
        <x:v>T010</x:v>
      </x:c>
      <x:c r="C94" t="str">
        <x:v>Tienda Cochabamba 2</x:v>
      </x:c>
      <x:c r="D94" t="str">
        <x:v>P0028</x:v>
      </x:c>
      <x:c r="E94" t="str">
        <x:v>Electrónica</x:v>
      </x:c>
      <x:c r="F94" t="str">
        <x:v>Cochabamba</x:v>
      </x:c>
      <x:c r="G94" s="33" t="n">
        <x:v>22</x:v>
      </x:c>
      <x:c r="H94" s="33" t="n">
        <x:v>17</x:v>
      </x:c>
      <x:c r="I94" t="n">
        <x:v>1785</x:v>
      </x:c>
    </x:row>
    <x:row r="95">
      <x:c r="A95" t="str">
        <x:v>2025-08</x:v>
      </x:c>
      <x:c r="B95" t="str">
        <x:v>T006</x:v>
      </x:c>
      <x:c r="C95" t="str">
        <x:v>Tienda Santa Cruz 2</x:v>
      </x:c>
      <x:c r="D95" t="str">
        <x:v>P0056</x:v>
      </x:c>
      <x:c r="E95" t="str">
        <x:v>Alimentos</x:v>
      </x:c>
      <x:c r="F95" t="str">
        <x:v>Santa Cruz</x:v>
      </x:c>
      <x:c r="G95" s="33" t="n">
        <x:v>126</x:v>
      </x:c>
      <x:c r="H95" s="33" t="n">
        <x:v>29</x:v>
      </x:c>
      <x:c r="I95" t="n">
        <x:v>1800</x:v>
      </x:c>
    </x:row>
    <x:row r="96">
      <x:c r="A96" t="str">
        <x:v>2024-08</x:v>
      </x:c>
      <x:c r="B96" t="str">
        <x:v>T019</x:v>
      </x:c>
      <x:c r="C96" t="str">
        <x:v>Tienda Sucre 3</x:v>
      </x:c>
      <x:c r="D96" t="str">
        <x:v>P0086</x:v>
      </x:c>
      <x:c r="E96" t="str">
        <x:v>Electrónica</x:v>
      </x:c>
      <x:c r="F96" t="str">
        <x:v>Sucre</x:v>
      </x:c>
      <x:c r="G96" s="33" t="n">
        <x:v>155</x:v>
      </x:c>
      <x:c r="H96" s="33" t="n">
        <x:v>22</x:v>
      </x:c>
      <x:c r="I96" t="n">
        <x:v>1847</x:v>
      </x:c>
    </x:row>
    <x:row r="97">
      <x:c r="A97" t="str">
        <x:v>2025-02</x:v>
      </x:c>
      <x:c r="B97" t="str">
        <x:v>T003</x:v>
      </x:c>
      <x:c r="C97" t="str">
        <x:v>Tienda La Paz 3</x:v>
      </x:c>
      <x:c r="D97" t="str">
        <x:v>P0082</x:v>
      </x:c>
      <x:c r="E97" t="str">
        <x:v>Hogar</x:v>
      </x:c>
      <x:c r="F97" t="str">
        <x:v>La Paz</x:v>
      </x:c>
      <x:c r="G97" s="33" t="n">
        <x:v>0</x:v>
      </x:c>
      <x:c r="H97" s="33" t="n">
        <x:v>15</x:v>
      </x:c>
      <x:c r="I97" t="n">
        <x:v>1857</x:v>
      </x:c>
    </x:row>
    <x:row r="98">
      <x:c r="A98" t="str">
        <x:v>2026-02</x:v>
      </x:c>
      <x:c r="B98" t="str">
        <x:v>T006</x:v>
      </x:c>
      <x:c r="C98" t="str">
        <x:v>Tienda Santa Cruz 2</x:v>
      </x:c>
      <x:c r="D98" t="str">
        <x:v>P0001</x:v>
      </x:c>
      <x:c r="E98" t="str">
        <x:v>Hogar</x:v>
      </x:c>
      <x:c r="F98" t="str">
        <x:v>Santa Cruz</x:v>
      </x:c>
      <x:c r="G98" s="33" t="n">
        <x:v>53</x:v>
      </x:c>
      <x:c r="H98" s="33" t="n">
        <x:v>12</x:v>
      </x:c>
      <x:c r="I98" t="n">
        <x:v>1861</x:v>
      </x:c>
    </x:row>
    <x:row r="99">
      <x:c r="A99" t="str">
        <x:v>2024-08</x:v>
      </x:c>
      <x:c r="B99" t="str">
        <x:v>T019</x:v>
      </x:c>
      <x:c r="C99" t="str">
        <x:v>Tienda Sucre 3</x:v>
      </x:c>
      <x:c r="D99" t="str">
        <x:v>P0125</x:v>
      </x:c>
      <x:c r="E99" t="str">
        <x:v>Deportes</x:v>
      </x:c>
      <x:c r="F99" t="str">
        <x:v>Sucre</x:v>
      </x:c>
      <x:c r="G99" s="33" t="n">
        <x:v>205</x:v>
      </x:c>
      <x:c r="H99" s="33" t="n">
        <x:v>16</x:v>
      </x:c>
      <x:c r="I99" t="n">
        <x:v>1904</x:v>
      </x:c>
    </x:row>
    <x:row r="100">
      <x:c r="A100" t="str">
        <x:v>2025-09</x:v>
      </x:c>
      <x:c r="B100" t="str">
        <x:v>T019</x:v>
      </x:c>
      <x:c r="C100" t="str">
        <x:v>Tienda Sucre 3</x:v>
      </x:c>
      <x:c r="D100" t="str">
        <x:v>P0129</x:v>
      </x:c>
      <x:c r="E100" t="str">
        <x:v>Deportes</x:v>
      </x:c>
      <x:c r="F100" t="str">
        <x:v>Sucre</x:v>
      </x:c>
      <x:c r="G100" s="33" t="n">
        <x:v>164</x:v>
      </x:c>
      <x:c r="H100" s="33" t="n">
        <x:v>26</x:v>
      </x:c>
      <x:c r="I100" t="n">
        <x:v>1908</x:v>
      </x:c>
    </x:row>
    <x:row r="101">
      <x:c r="A101" t="str">
        <x:v>2024-04</x:v>
      </x:c>
      <x:c r="B101" t="str">
        <x:v>T003</x:v>
      </x:c>
      <x:c r="C101" t="str">
        <x:v>Tienda La Paz 3</x:v>
      </x:c>
      <x:c r="D101" t="str">
        <x:v>P0103</x:v>
      </x:c>
      <x:c r="E101" t="str">
        <x:v>Hogar</x:v>
      </x:c>
      <x:c r="F101" t="str">
        <x:v>La Paz</x:v>
      </x:c>
      <x:c r="G101" s="33" t="n">
        <x:v>88</x:v>
      </x:c>
      <x:c r="H101" s="33" t="n">
        <x:v>42</x:v>
      </x:c>
      <x:c r="I101" t="n">
        <x:v>1928</x:v>
      </x:c>
    </x:row>
    <x:row r="102">
      <x:c r="A102" t="str">
        <x:v>2025-07</x:v>
      </x:c>
      <x:c r="B102" t="str">
        <x:v>T011</x:v>
      </x:c>
      <x:c r="C102" t="str">
        <x:v>Tienda Cochabamba 3</x:v>
      </x:c>
      <x:c r="D102" t="str">
        <x:v>P0002</x:v>
      </x:c>
      <x:c r="E102" t="str">
        <x:v>Hogar</x:v>
      </x:c>
      <x:c r="F102" t="str">
        <x:v>Cochabamba</x:v>
      </x:c>
      <x:c r="G102" s="33" t="n">
        <x:v>114</x:v>
      </x:c>
      <x:c r="H102" s="33" t="n">
        <x:v>39</x:v>
      </x:c>
      <x:c r="I102" t="n">
        <x:v>1934</x:v>
      </x:c>
    </x:row>
    <x:row r="103">
      <x:c r="A103" t="str">
        <x:v>2024-04</x:v>
      </x:c>
      <x:c r="B103" t="str">
        <x:v>T009</x:v>
      </x:c>
      <x:c r="C103" t="str">
        <x:v>Tienda Cochabamba 1</x:v>
      </x:c>
      <x:c r="D103" t="str">
        <x:v>P0099</x:v>
      </x:c>
      <x:c r="E103" t="str">
        <x:v>Cuidado Personal</x:v>
      </x:c>
      <x:c r="F103" t="str">
        <x:v>Cochabamba</x:v>
      </x:c>
      <x:c r="G103" s="33" t="n">
        <x:v>61</x:v>
      </x:c>
      <x:c r="H103" s="33" t="n">
        <x:v>8</x:v>
      </x:c>
      <x:c r="I103" t="n">
        <x:v>1949</x:v>
      </x:c>
    </x:row>
    <x:row r="104">
      <x:c r="A104" t="str">
        <x:v>2025-12</x:v>
      </x:c>
      <x:c r="B104" t="str">
        <x:v>T020</x:v>
      </x:c>
      <x:c r="C104" t="str">
        <x:v>Tienda Sucre 4</x:v>
      </x:c>
      <x:c r="D104" t="str">
        <x:v>P0121</x:v>
      </x:c>
      <x:c r="E104" t="str">
        <x:v>Deportes</x:v>
      </x:c>
      <x:c r="F104" t="str">
        <x:v>Sucre</x:v>
      </x:c>
      <x:c r="G104" s="33" t="n">
        <x:v>57</x:v>
      </x:c>
      <x:c r="H104" s="33" t="n">
        <x:v>20</x:v>
      </x:c>
      <x:c r="I104" t="n">
        <x:v>1952</x:v>
      </x:c>
    </x:row>
    <x:row r="105">
      <x:c r="A105" t="str">
        <x:v>2024-04</x:v>
      </x:c>
      <x:c r="B105" t="str">
        <x:v>T004</x:v>
      </x:c>
      <x:c r="C105" t="str">
        <x:v>Tienda La Paz 4</x:v>
      </x:c>
      <x:c r="D105" t="str">
        <x:v>P0046</x:v>
      </x:c>
      <x:c r="E105" t="str">
        <x:v>Hogar</x:v>
      </x:c>
      <x:c r="F105" t="str">
        <x:v>La Paz</x:v>
      </x:c>
      <x:c r="G105" s="33" t="n">
        <x:v>129</x:v>
      </x:c>
      <x:c r="H105" s="33" t="n">
        <x:v>18</x:v>
      </x:c>
      <x:c r="I105" t="n">
        <x:v>2023</x:v>
      </x:c>
    </x:row>
    <x:row r="106">
      <x:c r="A106" t="str">
        <x:v>2024-10</x:v>
      </x:c>
      <x:c r="B106" t="str">
        <x:v>T013</x:v>
      </x:c>
      <x:c r="C106" t="str">
        <x:v>Tienda Potosí 1</x:v>
      </x:c>
      <x:c r="D106" t="str">
        <x:v>P0108</x:v>
      </x:c>
      <x:c r="E106" t="str">
        <x:v>Alimentos</x:v>
      </x:c>
      <x:c r="F106" t="str">
        <x:v>Potosí</x:v>
      </x:c>
      <x:c r="G106" s="33" t="n">
        <x:v>33</x:v>
      </x:c>
      <x:c r="H106" s="33" t="n">
        <x:v>24</x:v>
      </x:c>
      <x:c r="I106" t="n">
        <x:v>2025</x:v>
      </x:c>
    </x:row>
    <x:row r="107">
      <x:c r="A107" t="str">
        <x:v>2024-11</x:v>
      </x:c>
      <x:c r="B107" t="str">
        <x:v>T004</x:v>
      </x:c>
      <x:c r="C107" t="str">
        <x:v>Tienda La Paz 4</x:v>
      </x:c>
      <x:c r="D107" t="str">
        <x:v>P0053</x:v>
      </x:c>
      <x:c r="E107" t="str">
        <x:v>Alimentos</x:v>
      </x:c>
      <x:c r="F107" t="str">
        <x:v>La Paz</x:v>
      </x:c>
      <x:c r="G107" s="33" t="n">
        <x:v>3</x:v>
      </x:c>
      <x:c r="H107" s="33" t="n">
        <x:v>13</x:v>
      </x:c>
      <x:c r="I107" t="n">
        <x:v>2035</x:v>
      </x:c>
    </x:row>
    <x:row r="108">
      <x:c r="A108" t="str">
        <x:v>2024-12</x:v>
      </x:c>
      <x:c r="B108" t="str">
        <x:v>T020</x:v>
      </x:c>
      <x:c r="C108" t="str">
        <x:v>Tienda Sucre 4</x:v>
      </x:c>
      <x:c r="D108" t="str">
        <x:v>P0091</x:v>
      </x:c>
      <x:c r="E108" t="str">
        <x:v>Deportes</x:v>
      </x:c>
      <x:c r="F108" t="str">
        <x:v>Sucre</x:v>
      </x:c>
      <x:c r="G108" s="33" t="n">
        <x:v>112</x:v>
      </x:c>
      <x:c r="H108" s="33" t="n">
        <x:v>5</x:v>
      </x:c>
      <x:c r="I108" t="n">
        <x:v>2037</x:v>
      </x:c>
    </x:row>
    <x:row r="109">
      <x:c r="A109" t="str">
        <x:v>2024-06</x:v>
      </x:c>
      <x:c r="B109" t="str">
        <x:v>T020</x:v>
      </x:c>
      <x:c r="C109" t="str">
        <x:v>Tienda Sucre 4</x:v>
      </x:c>
      <x:c r="D109" t="str">
        <x:v>P0086</x:v>
      </x:c>
      <x:c r="E109" t="str">
        <x:v>Electrónica</x:v>
      </x:c>
      <x:c r="F109" t="str">
        <x:v>Sucre</x:v>
      </x:c>
      <x:c r="G109" s="33" t="n">
        <x:v>218</x:v>
      </x:c>
      <x:c r="H109" s="33" t="n">
        <x:v>24</x:v>
      </x:c>
      <x:c r="I109" t="n">
        <x:v>2067</x:v>
      </x:c>
    </x:row>
    <x:row r="110">
      <x:c r="A110" t="str">
        <x:v>2024-03</x:v>
      </x:c>
      <x:c r="B110" t="str">
        <x:v>T006</x:v>
      </x:c>
      <x:c r="C110" t="str">
        <x:v>Tienda Santa Cruz 2</x:v>
      </x:c>
      <x:c r="D110" t="str">
        <x:v>P0117</x:v>
      </x:c>
      <x:c r="E110" t="str">
        <x:v>Deportes</x:v>
      </x:c>
      <x:c r="F110" t="str">
        <x:v>Santa Cruz</x:v>
      </x:c>
      <x:c r="G110" s="33" t="n">
        <x:v>140</x:v>
      </x:c>
      <x:c r="H110" s="33" t="n">
        <x:v>27</x:v>
      </x:c>
      <x:c r="I110" t="n">
        <x:v>2071</x:v>
      </x:c>
    </x:row>
    <x:row r="111">
      <x:c r="A111" t="str">
        <x:v>2025-04</x:v>
      </x:c>
      <x:c r="B111" t="str">
        <x:v>T015</x:v>
      </x:c>
      <x:c r="C111" t="str">
        <x:v>Tienda Potosí 3</x:v>
      </x:c>
      <x:c r="D111" t="str">
        <x:v>P0105</x:v>
      </x:c>
      <x:c r="E111" t="str">
        <x:v>Hogar</x:v>
      </x:c>
      <x:c r="F111" t="str">
        <x:v>Potosí</x:v>
      </x:c>
      <x:c r="G111" s="33" t="n">
        <x:v>123</x:v>
      </x:c>
      <x:c r="H111" s="33" t="n">
        <x:v>7</x:v>
      </x:c>
      <x:c r="I111" t="n">
        <x:v>2083</x:v>
      </x:c>
    </x:row>
    <x:row r="112">
      <x:c r="A112" t="str">
        <x:v>2024-10</x:v>
      </x:c>
      <x:c r="B112" t="str">
        <x:v>T018</x:v>
      </x:c>
      <x:c r="C112" t="str">
        <x:v>Tienda Sucre 2</x:v>
      </x:c>
      <x:c r="D112" t="str">
        <x:v>P0096</x:v>
      </x:c>
      <x:c r="E112" t="str">
        <x:v>Electrónica</x:v>
      </x:c>
      <x:c r="F112" t="str">
        <x:v>Sucre</x:v>
      </x:c>
      <x:c r="G112" s="33" t="n">
        <x:v>11</x:v>
      </x:c>
      <x:c r="H112" s="33" t="n">
        <x:v>34</x:v>
      </x:c>
      <x:c r="I112" t="n">
        <x:v>2097</x:v>
      </x:c>
    </x:row>
    <x:row r="113">
      <x:c r="A113" t="str">
        <x:v>2025-09</x:v>
      </x:c>
      <x:c r="B113" t="str">
        <x:v>T017</x:v>
      </x:c>
      <x:c r="C113" t="str">
        <x:v>Tienda Sucre 1</x:v>
      </x:c>
      <x:c r="D113" t="str">
        <x:v>P0137</x:v>
      </x:c>
      <x:c r="E113" t="str">
        <x:v>Cuidado Personal</x:v>
      </x:c>
      <x:c r="F113" t="str">
        <x:v>Sucre</x:v>
      </x:c>
      <x:c r="G113" s="33" t="n">
        <x:v>114</x:v>
      </x:c>
      <x:c r="H113" s="33" t="n">
        <x:v>15</x:v>
      </x:c>
      <x:c r="I113" t="n">
        <x:v>2134</x:v>
      </x:c>
    </x:row>
    <x:row r="114">
      <x:c r="A114" t="str">
        <x:v>2025-05</x:v>
      </x:c>
      <x:c r="B114" t="str">
        <x:v>T010</x:v>
      </x:c>
      <x:c r="C114" t="str">
        <x:v>Tienda Cochabamba 2</x:v>
      </x:c>
      <x:c r="D114" t="str">
        <x:v>P0133</x:v>
      </x:c>
      <x:c r="E114" t="str">
        <x:v>Deportes</x:v>
      </x:c>
      <x:c r="F114" t="str">
        <x:v>Cochabamba</x:v>
      </x:c>
      <x:c r="G114" s="33" t="n">
        <x:v>87</x:v>
      </x:c>
      <x:c r="H114" s="33" t="n">
        <x:v>29</x:v>
      </x:c>
      <x:c r="I114" t="n">
        <x:v>2136</x:v>
      </x:c>
    </x:row>
    <x:row r="115">
      <x:c r="A115" t="str">
        <x:v>2025-07</x:v>
      </x:c>
      <x:c r="B115" t="str">
        <x:v>T008</x:v>
      </x:c>
      <x:c r="C115" t="str">
        <x:v>Tienda Santa Cruz 4</x:v>
      </x:c>
      <x:c r="D115" t="str">
        <x:v>P0034</x:v>
      </x:c>
      <x:c r="E115" t="str">
        <x:v>Alimentos</x:v>
      </x:c>
      <x:c r="F115" t="str">
        <x:v>Santa Cruz</x:v>
      </x:c>
      <x:c r="G115" s="33" t="n">
        <x:v>0</x:v>
      </x:c>
      <x:c r="H115" s="33" t="n">
        <x:v>15</x:v>
      </x:c>
      <x:c r="I115" t="n">
        <x:v>2175</x:v>
      </x:c>
    </x:row>
    <x:row r="116">
      <x:c r="A116" t="str">
        <x:v>2025-01</x:v>
      </x:c>
      <x:c r="B116" t="str">
        <x:v>T010</x:v>
      </x:c>
      <x:c r="C116" t="str">
        <x:v>Tienda Cochabamba 2</x:v>
      </x:c>
      <x:c r="D116" t="str">
        <x:v>P0062</x:v>
      </x:c>
      <x:c r="E116" t="str">
        <x:v>Hogar</x:v>
      </x:c>
      <x:c r="F116" t="str">
        <x:v>Cochabamba</x:v>
      </x:c>
      <x:c r="G116" s="33" t="n">
        <x:v>112</x:v>
      </x:c>
      <x:c r="H116" s="33" t="n">
        <x:v>33</x:v>
      </x:c>
      <x:c r="I116" t="n">
        <x:v>2197</x:v>
      </x:c>
    </x:row>
    <x:row r="117">
      <x:c r="A117" t="str">
        <x:v>2026-02</x:v>
      </x:c>
      <x:c r="B117" t="str">
        <x:v>T015</x:v>
      </x:c>
      <x:c r="C117" t="str">
        <x:v>Tienda Potosí 3</x:v>
      </x:c>
      <x:c r="D117" t="str">
        <x:v>P0112</x:v>
      </x:c>
      <x:c r="E117" t="str">
        <x:v>Deportes</x:v>
      </x:c>
      <x:c r="F117" t="str">
        <x:v>Potosí</x:v>
      </x:c>
      <x:c r="G117" s="33" t="n">
        <x:v>44</x:v>
      </x:c>
      <x:c r="H117" s="33" t="n">
        <x:v>10</x:v>
      </x:c>
      <x:c r="I117" t="n">
        <x:v>2209</x:v>
      </x:c>
    </x:row>
    <x:row r="118">
      <x:c r="A118" t="str">
        <x:v>2024-11</x:v>
      </x:c>
      <x:c r="B118" t="str">
        <x:v>T006</x:v>
      </x:c>
      <x:c r="C118" t="str">
        <x:v>Tienda Santa Cruz 2</x:v>
      </x:c>
      <x:c r="D118" t="str">
        <x:v>P0044</x:v>
      </x:c>
      <x:c r="E118" t="str">
        <x:v>Hogar</x:v>
      </x:c>
      <x:c r="F118" t="str">
        <x:v>Santa Cruz</x:v>
      </x:c>
      <x:c r="G118" s="33" t="n">
        <x:v>0</x:v>
      </x:c>
      <x:c r="H118" s="33" t="n">
        <x:v>19</x:v>
      </x:c>
      <x:c r="I118" t="n">
        <x:v>2215</x:v>
      </x:c>
    </x:row>
    <x:row r="119">
      <x:c r="A119" t="str">
        <x:v>2025-05</x:v>
      </x:c>
      <x:c r="B119" t="str">
        <x:v>T001</x:v>
      </x:c>
      <x:c r="C119" t="str">
        <x:v>Tienda La Paz 1</x:v>
      </x:c>
      <x:c r="D119" t="str">
        <x:v>P0036</x:v>
      </x:c>
      <x:c r="E119" t="str">
        <x:v>Hogar</x:v>
      </x:c>
      <x:c r="F119" t="str">
        <x:v>La Paz</x:v>
      </x:c>
      <x:c r="G119" s="33" t="n">
        <x:v>42</x:v>
      </x:c>
      <x:c r="H119" s="33" t="n">
        <x:v>31</x:v>
      </x:c>
      <x:c r="I119" t="n">
        <x:v>2234</x:v>
      </x:c>
    </x:row>
    <x:row r="120">
      <x:c r="A120" t="str">
        <x:v>2024-01</x:v>
      </x:c>
      <x:c r="B120" t="str">
        <x:v>T020</x:v>
      </x:c>
      <x:c r="C120" t="str">
        <x:v>Tienda Sucre 4</x:v>
      </x:c>
      <x:c r="D120" t="str">
        <x:v>P0043</x:v>
      </x:c>
      <x:c r="E120" t="str">
        <x:v>Alimentos</x:v>
      </x:c>
      <x:c r="F120" t="str">
        <x:v>Sucre</x:v>
      </x:c>
      <x:c r="G120" s="33" t="n">
        <x:v>24</x:v>
      </x:c>
      <x:c r="H120" s="33" t="n">
        <x:v>13</x:v>
      </x:c>
      <x:c r="I120" t="n">
        <x:v>2260</x:v>
      </x:c>
    </x:row>
    <x:row r="121">
      <x:c r="A121" t="str">
        <x:v>2024-04</x:v>
      </x:c>
      <x:c r="B121" t="str">
        <x:v>T010</x:v>
      </x:c>
      <x:c r="C121" t="str">
        <x:v>Tienda Cochabamba 2</x:v>
      </x:c>
      <x:c r="D121" t="str">
        <x:v>P0082</x:v>
      </x:c>
      <x:c r="E121" t="str">
        <x:v>Hogar</x:v>
      </x:c>
      <x:c r="F121" t="str">
        <x:v>Cochabamba</x:v>
      </x:c>
      <x:c r="G121" s="33" t="n">
        <x:v>0</x:v>
      </x:c>
      <x:c r="H121" s="33" t="n">
        <x:v>19</x:v>
      </x:c>
      <x:c r="I121" t="n">
        <x:v>2278</x:v>
      </x:c>
    </x:row>
    <x:row r="122">
      <x:c r="A122" t="str">
        <x:v>2024-10</x:v>
      </x:c>
      <x:c r="B122" t="str">
        <x:v>T015</x:v>
      </x:c>
      <x:c r="C122" t="str">
        <x:v>Tienda Potosí 3</x:v>
      </x:c>
      <x:c r="D122" t="str">
        <x:v>P0047</x:v>
      </x:c>
      <x:c r="E122" t="str">
        <x:v>Cuidado Personal</x:v>
      </x:c>
      <x:c r="F122" t="str">
        <x:v>Potosí</x:v>
      </x:c>
      <x:c r="G122" s="33" t="n">
        <x:v>154</x:v>
      </x:c>
      <x:c r="H122" s="33" t="n">
        <x:v>5</x:v>
      </x:c>
      <x:c r="I122" t="n">
        <x:v>2292</x:v>
      </x:c>
    </x:row>
    <x:row r="123">
      <x:c r="A123" t="str">
        <x:v>2025-12</x:v>
      </x:c>
      <x:c r="B123" t="str">
        <x:v>T005</x:v>
      </x:c>
      <x:c r="C123" t="str">
        <x:v>Tienda Santa Cruz 1</x:v>
      </x:c>
      <x:c r="D123" t="str">
        <x:v>P0138</x:v>
      </x:c>
      <x:c r="E123" t="str">
        <x:v>Alimentos</x:v>
      </x:c>
      <x:c r="F123" t="str">
        <x:v>Santa Cruz</x:v>
      </x:c>
      <x:c r="G123" s="33" t="n">
        <x:v>59</x:v>
      </x:c>
      <x:c r="H123" s="33" t="n">
        <x:v>26</x:v>
      </x:c>
      <x:c r="I123" t="n">
        <x:v>2302</x:v>
      </x:c>
    </x:row>
    <x:row r="124">
      <x:c r="A124" t="str">
        <x:v>2025-01</x:v>
      </x:c>
      <x:c r="B124" t="str">
        <x:v>T017</x:v>
      </x:c>
      <x:c r="C124" t="str">
        <x:v>Tienda Sucre 1</x:v>
      </x:c>
      <x:c r="D124" t="str">
        <x:v>P0029</x:v>
      </x:c>
      <x:c r="E124" t="str">
        <x:v>Alimentos</x:v>
      </x:c>
      <x:c r="F124" t="str">
        <x:v>Sucre</x:v>
      </x:c>
      <x:c r="G124" s="33" t="n">
        <x:v>78</x:v>
      </x:c>
      <x:c r="H124" s="33" t="n">
        <x:v>18</x:v>
      </x:c>
      <x:c r="I124" t="n">
        <x:v>2305</x:v>
      </x:c>
    </x:row>
    <x:row r="125">
      <x:c r="A125" t="str">
        <x:v>2024-03</x:v>
      </x:c>
      <x:c r="B125" t="str">
        <x:v>T017</x:v>
      </x:c>
      <x:c r="C125" t="str">
        <x:v>Tienda Sucre 1</x:v>
      </x:c>
      <x:c r="D125" t="str">
        <x:v>P0099</x:v>
      </x:c>
      <x:c r="E125" t="str">
        <x:v>Cuidado Personal</x:v>
      </x:c>
      <x:c r="F125" t="str">
        <x:v>Sucre</x:v>
      </x:c>
      <x:c r="G125" s="33" t="n">
        <x:v>132</x:v>
      </x:c>
      <x:c r="H125" s="33" t="n">
        <x:v>43</x:v>
      </x:c>
      <x:c r="I125" t="n">
        <x:v>2318</x:v>
      </x:c>
    </x:row>
    <x:row r="126">
      <x:c r="A126" t="str">
        <x:v>2026-01</x:v>
      </x:c>
      <x:c r="B126" t="str">
        <x:v>T001</x:v>
      </x:c>
      <x:c r="C126" t="str">
        <x:v>Tienda La Paz 1</x:v>
      </x:c>
      <x:c r="D126" t="str">
        <x:v>P0072</x:v>
      </x:c>
      <x:c r="E126" t="str">
        <x:v>Hogar</x:v>
      </x:c>
      <x:c r="F126" t="str">
        <x:v>La Paz</x:v>
      </x:c>
      <x:c r="G126" s="33" t="n">
        <x:v>78</x:v>
      </x:c>
      <x:c r="H126" s="33" t="n">
        <x:v>12</x:v>
      </x:c>
      <x:c r="I126" t="n">
        <x:v>2324</x:v>
      </x:c>
    </x:row>
    <x:row r="127">
      <x:c r="A127" t="str">
        <x:v>2025-11</x:v>
      </x:c>
      <x:c r="B127" t="str">
        <x:v>T001</x:v>
      </x:c>
      <x:c r="C127" t="str">
        <x:v>Tienda La Paz 1</x:v>
      </x:c>
      <x:c r="D127" t="str">
        <x:v>P0025</x:v>
      </x:c>
      <x:c r="E127" t="str">
        <x:v>Hogar</x:v>
      </x:c>
      <x:c r="F127" t="str">
        <x:v>La Paz</x:v>
      </x:c>
      <x:c r="G127" s="33" t="n">
        <x:v>111</x:v>
      </x:c>
      <x:c r="H127" s="33" t="n">
        <x:v>42</x:v>
      </x:c>
      <x:c r="I127" t="n">
        <x:v>2331</x:v>
      </x:c>
    </x:row>
    <x:row r="128">
      <x:c r="A128" t="str">
        <x:v>2026-04</x:v>
      </x:c>
      <x:c r="B128" t="str">
        <x:v>T018</x:v>
      </x:c>
      <x:c r="C128" t="str">
        <x:v>Tienda Sucre 2</x:v>
      </x:c>
      <x:c r="D128" t="str">
        <x:v>P0117</x:v>
      </x:c>
      <x:c r="E128" t="str">
        <x:v>Deportes</x:v>
      </x:c>
      <x:c r="F128" t="str">
        <x:v>Sucre</x:v>
      </x:c>
      <x:c r="G128" s="33" t="n">
        <x:v>163</x:v>
      </x:c>
      <x:c r="H128" s="33" t="n">
        <x:v>45</x:v>
      </x:c>
      <x:c r="I128" t="n">
        <x:v>2357</x:v>
      </x:c>
    </x:row>
    <x:row r="129">
      <x:c r="A129" t="str">
        <x:v>2025-11</x:v>
      </x:c>
      <x:c r="B129" t="str">
        <x:v>T011</x:v>
      </x:c>
      <x:c r="C129" t="str">
        <x:v>Tienda Cochabamba 3</x:v>
      </x:c>
      <x:c r="D129" t="str">
        <x:v>P0008</x:v>
      </x:c>
      <x:c r="E129" t="str">
        <x:v>Hogar</x:v>
      </x:c>
      <x:c r="F129" t="str">
        <x:v>Cochabamba</x:v>
      </x:c>
      <x:c r="G129" s="33" t="n">
        <x:v>128</x:v>
      </x:c>
      <x:c r="H129" s="33" t="n">
        <x:v>17</x:v>
      </x:c>
      <x:c r="I129" t="n">
        <x:v>2367</x:v>
      </x:c>
    </x:row>
    <x:row r="130">
      <x:c r="A130" t="str">
        <x:v>2025-06</x:v>
      </x:c>
      <x:c r="B130" t="str">
        <x:v>T019</x:v>
      </x:c>
      <x:c r="C130" t="str">
        <x:v>Tienda Sucre 3</x:v>
      </x:c>
      <x:c r="D130" t="str">
        <x:v>P0002</x:v>
      </x:c>
      <x:c r="E130" t="str">
        <x:v>Hogar</x:v>
      </x:c>
      <x:c r="F130" t="str">
        <x:v>Sucre</x:v>
      </x:c>
      <x:c r="G130" s="33" t="n">
        <x:v>32</x:v>
      </x:c>
      <x:c r="H130" s="33" t="n">
        <x:v>43</x:v>
      </x:c>
      <x:c r="I130" t="n">
        <x:v>2373</x:v>
      </x:c>
    </x:row>
    <x:row r="131">
      <x:c r="A131" t="str">
        <x:v>2026-03</x:v>
      </x:c>
      <x:c r="B131" t="str">
        <x:v>T015</x:v>
      </x:c>
      <x:c r="C131" t="str">
        <x:v>Tienda Potosí 3</x:v>
      </x:c>
      <x:c r="D131" t="str">
        <x:v>P0144</x:v>
      </x:c>
      <x:c r="E131" t="str">
        <x:v>Hogar</x:v>
      </x:c>
      <x:c r="F131" t="str">
        <x:v>Potosí</x:v>
      </x:c>
      <x:c r="G131" s="33" t="n">
        <x:v>35</x:v>
      </x:c>
      <x:c r="H131" s="33" t="n">
        <x:v>19</x:v>
      </x:c>
      <x:c r="I131" t="n">
        <x:v>2392</x:v>
      </x:c>
    </x:row>
    <x:row r="132">
      <x:c r="A132" t="str">
        <x:v>2026-02</x:v>
      </x:c>
      <x:c r="B132" t="str">
        <x:v>T007</x:v>
      </x:c>
      <x:c r="C132" t="str">
        <x:v>Tienda Santa Cruz 3</x:v>
      </x:c>
      <x:c r="D132" t="str">
        <x:v>P0003</x:v>
      </x:c>
      <x:c r="E132" t="str">
        <x:v>Hogar</x:v>
      </x:c>
      <x:c r="F132" t="str">
        <x:v>Santa Cruz</x:v>
      </x:c>
      <x:c r="G132" s="33" t="n">
        <x:v>122</x:v>
      </x:c>
      <x:c r="H132" s="33" t="n">
        <x:v>5</x:v>
      </x:c>
      <x:c r="I132" t="n">
        <x:v>2405</x:v>
      </x:c>
    </x:row>
    <x:row r="133">
      <x:c r="A133" t="str">
        <x:v>2024-05</x:v>
      </x:c>
      <x:c r="B133" t="str">
        <x:v>T018</x:v>
      </x:c>
      <x:c r="C133" t="str">
        <x:v>Tienda Sucre 2</x:v>
      </x:c>
      <x:c r="D133" t="str">
        <x:v>P0092</x:v>
      </x:c>
      <x:c r="E133" t="str">
        <x:v>Alimentos</x:v>
      </x:c>
      <x:c r="F133" t="str">
        <x:v>Sucre</x:v>
      </x:c>
      <x:c r="G133" s="33" t="n">
        <x:v>187</x:v>
      </x:c>
      <x:c r="H133" s="33" t="n">
        <x:v>12</x:v>
      </x:c>
      <x:c r="I133" t="n">
        <x:v>2426</x:v>
      </x:c>
    </x:row>
    <x:row r="134">
      <x:c r="A134" t="str">
        <x:v>2025-11</x:v>
      </x:c>
      <x:c r="B134" t="str">
        <x:v>T012</x:v>
      </x:c>
      <x:c r="C134" t="str">
        <x:v>Tienda Cochabamba 4</x:v>
      </x:c>
      <x:c r="D134" t="str">
        <x:v>P0098</x:v>
      </x:c>
      <x:c r="E134" t="str">
        <x:v>Cuidado Personal</x:v>
      </x:c>
      <x:c r="F134" t="str">
        <x:v>Cochabamba</x:v>
      </x:c>
      <x:c r="G134" s="33" t="n">
        <x:v>62</x:v>
      </x:c>
      <x:c r="H134" s="33" t="n">
        <x:v>18</x:v>
      </x:c>
      <x:c r="I134" t="n">
        <x:v>2442</x:v>
      </x:c>
    </x:row>
    <x:row r="135">
      <x:c r="A135" t="str">
        <x:v>2026-01</x:v>
      </x:c>
      <x:c r="B135" t="str">
        <x:v>T005</x:v>
      </x:c>
      <x:c r="C135" t="str">
        <x:v>Tienda Santa Cruz 1</x:v>
      </x:c>
      <x:c r="D135" t="str">
        <x:v>P0113</x:v>
      </x:c>
      <x:c r="E135" t="str">
        <x:v>Cuidado Personal</x:v>
      </x:c>
      <x:c r="F135" t="str">
        <x:v>Santa Cruz</x:v>
      </x:c>
      <x:c r="G135" s="33" t="n">
        <x:v>0</x:v>
      </x:c>
      <x:c r="H135" s="33" t="n">
        <x:v>7</x:v>
      </x:c>
      <x:c r="I135" t="n">
        <x:v>2446</x:v>
      </x:c>
    </x:row>
    <x:row r="136">
      <x:c r="A136" t="str">
        <x:v>2025-09</x:v>
      </x:c>
      <x:c r="B136" t="str">
        <x:v>T008</x:v>
      </x:c>
      <x:c r="C136" t="str">
        <x:v>Tienda Santa Cruz 4</x:v>
      </x:c>
      <x:c r="D136" t="str">
        <x:v>P0107</x:v>
      </x:c>
      <x:c r="E136" t="str">
        <x:v>Hogar</x:v>
      </x:c>
      <x:c r="F136" t="str">
        <x:v>Santa Cruz</x:v>
      </x:c>
      <x:c r="G136" s="33" t="n">
        <x:v>84</x:v>
      </x:c>
      <x:c r="H136" s="33" t="n">
        <x:v>9</x:v>
      </x:c>
      <x:c r="I136" t="n">
        <x:v>2472</x:v>
      </x:c>
    </x:row>
    <x:row r="137">
      <x:c r="A137" t="str">
        <x:v>2025-12</x:v>
      </x:c>
      <x:c r="B137" t="str">
        <x:v>T019</x:v>
      </x:c>
      <x:c r="C137" t="str">
        <x:v>Tienda Sucre 3</x:v>
      </x:c>
      <x:c r="D137" t="str">
        <x:v>P0045</x:v>
      </x:c>
      <x:c r="E137" t="str">
        <x:v>Hogar</x:v>
      </x:c>
      <x:c r="F137" t="str">
        <x:v>Sucre</x:v>
      </x:c>
      <x:c r="G137" s="33" t="n">
        <x:v>66</x:v>
      </x:c>
      <x:c r="H137" s="33" t="n">
        <x:v>16</x:v>
      </x:c>
      <x:c r="I137" t="n">
        <x:v>2483</x:v>
      </x:c>
    </x:row>
  </x:sheetData>
  <x:mergeCells>
    <x:mergeCell ref="A1:I1"/>
    <x:mergeCell ref="A2:I2"/>
  </x:mergeCells>
  <x:pageMargins left="0.7" right="0.7" top="0.75" bottom="0.75" header="0.3" footer="0.3"/>
  <x:tableParts count="1">
    <x:tablePart xmlns:r="http://schemas.openxmlformats.org/officeDocument/2006/relationships" r:id="R1d2bb1c461cb4ad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12" t="str">
        <x:v>Calendario del modelo</x:v>
      </x:c>
      <x:c r="B1" s="12"/>
      <x:c r="C1" s="12"/>
      <x:c r="D1" s="12"/>
      <x:c r="E1" s="12"/>
      <x:c r="F1" s="12"/>
      <x:c r="G1" s="12"/>
    </x:row>
    <x:row r="3">
      <x:c r="A3" s="18" t="str">
        <x:v>Fecha</x:v>
      </x:c>
      <x:c r="B3" s="18" t="str">
        <x:v>Año</x:v>
      </x:c>
      <x:c r="C3" s="18" t="str">
        <x:v>Mes_Num</x:v>
      </x:c>
      <x:c r="D3" s="18" t="str">
        <x:v>Mes</x:v>
      </x:c>
      <x:c r="E3" s="18" t="str">
        <x:v>Año_Mes</x:v>
      </x:c>
      <x:c r="F3" s="18" t="str">
        <x:v>Trimestre</x:v>
      </x:c>
      <x:c r="G3" s="18" t="str">
        <x:v>Inicio_Mes</x:v>
      </x:c>
    </x:row>
    <x:row r="4">
      <x:c r="A4" s="27" t="n">
        <x:v>45292</x:v>
      </x:c>
      <x:c r="B4" t="n">
        <x:v>2024</x:v>
      </x:c>
      <x:c r="C4" t="n">
        <x:v>1</x:v>
      </x:c>
      <x:c r="D4" t="str">
        <x:v>enero</x:v>
      </x:c>
      <x:c r="E4" t="str">
        <x:v>2024-01</x:v>
      </x:c>
      <x:c r="F4" t="str">
        <x:v>T1</x:v>
      </x:c>
      <x:c r="G4" s="27" t="n">
        <x:v>45292</x:v>
      </x:c>
    </x:row>
    <x:row r="5">
      <x:c r="A5" s="27" t="n">
        <x:v>45293</x:v>
      </x:c>
      <x:c r="B5" t="n">
        <x:v>2024</x:v>
      </x:c>
      <x:c r="C5" t="n">
        <x:v>1</x:v>
      </x:c>
      <x:c r="D5" t="str">
        <x:v>enero</x:v>
      </x:c>
      <x:c r="E5" t="str">
        <x:v>2024-01</x:v>
      </x:c>
      <x:c r="F5" t="str">
        <x:v>T1</x:v>
      </x:c>
      <x:c r="G5" s="27" t="n">
        <x:v>45292</x:v>
      </x:c>
    </x:row>
    <x:row r="6">
      <x:c r="A6" s="27" t="n">
        <x:v>45294</x:v>
      </x:c>
      <x:c r="B6" t="n">
        <x:v>2024</x:v>
      </x:c>
      <x:c r="C6" t="n">
        <x:v>1</x:v>
      </x:c>
      <x:c r="D6" t="str">
        <x:v>enero</x:v>
      </x:c>
      <x:c r="E6" t="str">
        <x:v>2024-01</x:v>
      </x:c>
      <x:c r="F6" t="str">
        <x:v>T1</x:v>
      </x:c>
      <x:c r="G6" s="27" t="n">
        <x:v>45292</x:v>
      </x:c>
    </x:row>
    <x:row r="7">
      <x:c r="A7" s="27" t="n">
        <x:v>45295</x:v>
      </x:c>
      <x:c r="B7" t="n">
        <x:v>2024</x:v>
      </x:c>
      <x:c r="C7" t="n">
        <x:v>1</x:v>
      </x:c>
      <x:c r="D7" t="str">
        <x:v>enero</x:v>
      </x:c>
      <x:c r="E7" t="str">
        <x:v>2024-01</x:v>
      </x:c>
      <x:c r="F7" t="str">
        <x:v>T1</x:v>
      </x:c>
      <x:c r="G7" s="27" t="n">
        <x:v>45292</x:v>
      </x:c>
    </x:row>
    <x:row r="8">
      <x:c r="A8" s="27" t="n">
        <x:v>45296</x:v>
      </x:c>
      <x:c r="B8" t="n">
        <x:v>2024</x:v>
      </x:c>
      <x:c r="C8" t="n">
        <x:v>1</x:v>
      </x:c>
      <x:c r="D8" t="str">
        <x:v>enero</x:v>
      </x:c>
      <x:c r="E8" t="str">
        <x:v>2024-01</x:v>
      </x:c>
      <x:c r="F8" t="str">
        <x:v>T1</x:v>
      </x:c>
      <x:c r="G8" s="27" t="n">
        <x:v>45292</x:v>
      </x:c>
    </x:row>
    <x:row r="9">
      <x:c r="A9" s="27" t="n">
        <x:v>45297</x:v>
      </x:c>
      <x:c r="B9" t="n">
        <x:v>2024</x:v>
      </x:c>
      <x:c r="C9" t="n">
        <x:v>1</x:v>
      </x:c>
      <x:c r="D9" t="str">
        <x:v>enero</x:v>
      </x:c>
      <x:c r="E9" t="str">
        <x:v>2024-01</x:v>
      </x:c>
      <x:c r="F9" t="str">
        <x:v>T1</x:v>
      </x:c>
      <x:c r="G9" s="27" t="n">
        <x:v>45292</x:v>
      </x:c>
    </x:row>
    <x:row r="10">
      <x:c r="A10" s="27" t="n">
        <x:v>45298</x:v>
      </x:c>
      <x:c r="B10" t="n">
        <x:v>2024</x:v>
      </x:c>
      <x:c r="C10" t="n">
        <x:v>1</x:v>
      </x:c>
      <x:c r="D10" t="str">
        <x:v>enero</x:v>
      </x:c>
      <x:c r="E10" t="str">
        <x:v>2024-01</x:v>
      </x:c>
      <x:c r="F10" t="str">
        <x:v>T1</x:v>
      </x:c>
      <x:c r="G10" s="27" t="n">
        <x:v>45292</x:v>
      </x:c>
    </x:row>
    <x:row r="11">
      <x:c r="A11" s="27" t="n">
        <x:v>45299</x:v>
      </x:c>
      <x:c r="B11" t="n">
        <x:v>2024</x:v>
      </x:c>
      <x:c r="C11" t="n">
        <x:v>1</x:v>
      </x:c>
      <x:c r="D11" t="str">
        <x:v>enero</x:v>
      </x:c>
      <x:c r="E11" t="str">
        <x:v>2024-01</x:v>
      </x:c>
      <x:c r="F11" t="str">
        <x:v>T1</x:v>
      </x:c>
      <x:c r="G11" s="27" t="n">
        <x:v>45292</x:v>
      </x:c>
    </x:row>
    <x:row r="12">
      <x:c r="A12" s="27" t="n">
        <x:v>45300</x:v>
      </x:c>
      <x:c r="B12" t="n">
        <x:v>2024</x:v>
      </x:c>
      <x:c r="C12" t="n">
        <x:v>1</x:v>
      </x:c>
      <x:c r="D12" t="str">
        <x:v>enero</x:v>
      </x:c>
      <x:c r="E12" t="str">
        <x:v>2024-01</x:v>
      </x:c>
      <x:c r="F12" t="str">
        <x:v>T1</x:v>
      </x:c>
      <x:c r="G12" s="27" t="n">
        <x:v>45292</x:v>
      </x:c>
    </x:row>
    <x:row r="13">
      <x:c r="A13" s="27" t="n">
        <x:v>45301</x:v>
      </x:c>
      <x:c r="B13" t="n">
        <x:v>2024</x:v>
      </x:c>
      <x:c r="C13" t="n">
        <x:v>1</x:v>
      </x:c>
      <x:c r="D13" t="str">
        <x:v>enero</x:v>
      </x:c>
      <x:c r="E13" t="str">
        <x:v>2024-01</x:v>
      </x:c>
      <x:c r="F13" t="str">
        <x:v>T1</x:v>
      </x:c>
      <x:c r="G13" s="27" t="n">
        <x:v>45292</x:v>
      </x:c>
    </x:row>
    <x:row r="14">
      <x:c r="A14" s="27" t="n">
        <x:v>45302</x:v>
      </x:c>
      <x:c r="B14" t="n">
        <x:v>2024</x:v>
      </x:c>
      <x:c r="C14" t="n">
        <x:v>1</x:v>
      </x:c>
      <x:c r="D14" t="str">
        <x:v>enero</x:v>
      </x:c>
      <x:c r="E14" t="str">
        <x:v>2024-01</x:v>
      </x:c>
      <x:c r="F14" t="str">
        <x:v>T1</x:v>
      </x:c>
      <x:c r="G14" s="27" t="n">
        <x:v>45292</x:v>
      </x:c>
    </x:row>
    <x:row r="15">
      <x:c r="A15" s="27" t="n">
        <x:v>45303</x:v>
      </x:c>
      <x:c r="B15" t="n">
        <x:v>2024</x:v>
      </x:c>
      <x:c r="C15" t="n">
        <x:v>1</x:v>
      </x:c>
      <x:c r="D15" t="str">
        <x:v>enero</x:v>
      </x:c>
      <x:c r="E15" t="str">
        <x:v>2024-01</x:v>
      </x:c>
      <x:c r="F15" t="str">
        <x:v>T1</x:v>
      </x:c>
      <x:c r="G15" s="27" t="n">
        <x:v>45292</x:v>
      </x:c>
    </x:row>
    <x:row r="16">
      <x:c r="A16" s="27" t="n">
        <x:v>45304</x:v>
      </x:c>
      <x:c r="B16" t="n">
        <x:v>2024</x:v>
      </x:c>
      <x:c r="C16" t="n">
        <x:v>1</x:v>
      </x:c>
      <x:c r="D16" t="str">
        <x:v>enero</x:v>
      </x:c>
      <x:c r="E16" t="str">
        <x:v>2024-01</x:v>
      </x:c>
      <x:c r="F16" t="str">
        <x:v>T1</x:v>
      </x:c>
      <x:c r="G16" s="27" t="n">
        <x:v>45292</x:v>
      </x:c>
    </x:row>
    <x:row r="17">
      <x:c r="A17" s="27" t="n">
        <x:v>45305</x:v>
      </x:c>
      <x:c r="B17" t="n">
        <x:v>2024</x:v>
      </x:c>
      <x:c r="C17" t="n">
        <x:v>1</x:v>
      </x:c>
      <x:c r="D17" t="str">
        <x:v>enero</x:v>
      </x:c>
      <x:c r="E17" t="str">
        <x:v>2024-01</x:v>
      </x:c>
      <x:c r="F17" t="str">
        <x:v>T1</x:v>
      </x:c>
      <x:c r="G17" s="27" t="n">
        <x:v>45292</x:v>
      </x:c>
    </x:row>
    <x:row r="18">
      <x:c r="A18" s="27" t="n">
        <x:v>45306</x:v>
      </x:c>
      <x:c r="B18" t="n">
        <x:v>2024</x:v>
      </x:c>
      <x:c r="C18" t="n">
        <x:v>1</x:v>
      </x:c>
      <x:c r="D18" t="str">
        <x:v>enero</x:v>
      </x:c>
      <x:c r="E18" t="str">
        <x:v>2024-01</x:v>
      </x:c>
      <x:c r="F18" t="str">
        <x:v>T1</x:v>
      </x:c>
      <x:c r="G18" s="27" t="n">
        <x:v>45292</x:v>
      </x:c>
    </x:row>
    <x:row r="19">
      <x:c r="A19" s="27" t="n">
        <x:v>45307</x:v>
      </x:c>
      <x:c r="B19" t="n">
        <x:v>2024</x:v>
      </x:c>
      <x:c r="C19" t="n">
        <x:v>1</x:v>
      </x:c>
      <x:c r="D19" t="str">
        <x:v>enero</x:v>
      </x:c>
      <x:c r="E19" t="str">
        <x:v>2024-01</x:v>
      </x:c>
      <x:c r="F19" t="str">
        <x:v>T1</x:v>
      </x:c>
      <x:c r="G19" s="27" t="n">
        <x:v>45292</x:v>
      </x:c>
    </x:row>
    <x:row r="20">
      <x:c r="A20" s="27" t="n">
        <x:v>45308</x:v>
      </x:c>
      <x:c r="B20" t="n">
        <x:v>2024</x:v>
      </x:c>
      <x:c r="C20" t="n">
        <x:v>1</x:v>
      </x:c>
      <x:c r="D20" t="str">
        <x:v>enero</x:v>
      </x:c>
      <x:c r="E20" t="str">
        <x:v>2024-01</x:v>
      </x:c>
      <x:c r="F20" t="str">
        <x:v>T1</x:v>
      </x:c>
      <x:c r="G20" s="27" t="n">
        <x:v>45292</x:v>
      </x:c>
    </x:row>
    <x:row r="21">
      <x:c r="A21" s="27" t="n">
        <x:v>45309</x:v>
      </x:c>
      <x:c r="B21" t="n">
        <x:v>2024</x:v>
      </x:c>
      <x:c r="C21" t="n">
        <x:v>1</x:v>
      </x:c>
      <x:c r="D21" t="str">
        <x:v>enero</x:v>
      </x:c>
      <x:c r="E21" t="str">
        <x:v>2024-01</x:v>
      </x:c>
      <x:c r="F21" t="str">
        <x:v>T1</x:v>
      </x:c>
      <x:c r="G21" s="27" t="n">
        <x:v>45292</x:v>
      </x:c>
    </x:row>
    <x:row r="22">
      <x:c r="A22" s="27" t="n">
        <x:v>45310</x:v>
      </x:c>
      <x:c r="B22" t="n">
        <x:v>2024</x:v>
      </x:c>
      <x:c r="C22" t="n">
        <x:v>1</x:v>
      </x:c>
      <x:c r="D22" t="str">
        <x:v>enero</x:v>
      </x:c>
      <x:c r="E22" t="str">
        <x:v>2024-01</x:v>
      </x:c>
      <x:c r="F22" t="str">
        <x:v>T1</x:v>
      </x:c>
      <x:c r="G22" s="27" t="n">
        <x:v>45292</x:v>
      </x:c>
    </x:row>
    <x:row r="23">
      <x:c r="A23" s="27" t="n">
        <x:v>45311</x:v>
      </x:c>
      <x:c r="B23" t="n">
        <x:v>2024</x:v>
      </x:c>
      <x:c r="C23" t="n">
        <x:v>1</x:v>
      </x:c>
      <x:c r="D23" t="str">
        <x:v>enero</x:v>
      </x:c>
      <x:c r="E23" t="str">
        <x:v>2024-01</x:v>
      </x:c>
      <x:c r="F23" t="str">
        <x:v>T1</x:v>
      </x:c>
      <x:c r="G23" s="27" t="n">
        <x:v>45292</x:v>
      </x:c>
    </x:row>
    <x:row r="24">
      <x:c r="A24" s="27" t="n">
        <x:v>45312</x:v>
      </x:c>
      <x:c r="B24" t="n">
        <x:v>2024</x:v>
      </x:c>
      <x:c r="C24" t="n">
        <x:v>1</x:v>
      </x:c>
      <x:c r="D24" t="str">
        <x:v>enero</x:v>
      </x:c>
      <x:c r="E24" t="str">
        <x:v>2024-01</x:v>
      </x:c>
      <x:c r="F24" t="str">
        <x:v>T1</x:v>
      </x:c>
      <x:c r="G24" s="27" t="n">
        <x:v>45292</x:v>
      </x:c>
    </x:row>
    <x:row r="25">
      <x:c r="A25" s="27" t="n">
        <x:v>45313</x:v>
      </x:c>
      <x:c r="B25" t="n">
        <x:v>2024</x:v>
      </x:c>
      <x:c r="C25" t="n">
        <x:v>1</x:v>
      </x:c>
      <x:c r="D25" t="str">
        <x:v>enero</x:v>
      </x:c>
      <x:c r="E25" t="str">
        <x:v>2024-01</x:v>
      </x:c>
      <x:c r="F25" t="str">
        <x:v>T1</x:v>
      </x:c>
      <x:c r="G25" s="27" t="n">
        <x:v>45292</x:v>
      </x:c>
    </x:row>
    <x:row r="26">
      <x:c r="A26" s="27" t="n">
        <x:v>45314</x:v>
      </x:c>
      <x:c r="B26" t="n">
        <x:v>2024</x:v>
      </x:c>
      <x:c r="C26" t="n">
        <x:v>1</x:v>
      </x:c>
      <x:c r="D26" t="str">
        <x:v>enero</x:v>
      </x:c>
      <x:c r="E26" t="str">
        <x:v>2024-01</x:v>
      </x:c>
      <x:c r="F26" t="str">
        <x:v>T1</x:v>
      </x:c>
      <x:c r="G26" s="27" t="n">
        <x:v>45292</x:v>
      </x:c>
    </x:row>
    <x:row r="27">
      <x:c r="A27" s="27" t="n">
        <x:v>45315</x:v>
      </x:c>
      <x:c r="B27" t="n">
        <x:v>2024</x:v>
      </x:c>
      <x:c r="C27" t="n">
        <x:v>1</x:v>
      </x:c>
      <x:c r="D27" t="str">
        <x:v>enero</x:v>
      </x:c>
      <x:c r="E27" t="str">
        <x:v>2024-01</x:v>
      </x:c>
      <x:c r="F27" t="str">
        <x:v>T1</x:v>
      </x:c>
      <x:c r="G27" s="27" t="n">
        <x:v>45292</x:v>
      </x:c>
    </x:row>
    <x:row r="28">
      <x:c r="A28" s="27" t="n">
        <x:v>45316</x:v>
      </x:c>
      <x:c r="B28" t="n">
        <x:v>2024</x:v>
      </x:c>
      <x:c r="C28" t="n">
        <x:v>1</x:v>
      </x:c>
      <x:c r="D28" t="str">
        <x:v>enero</x:v>
      </x:c>
      <x:c r="E28" t="str">
        <x:v>2024-01</x:v>
      </x:c>
      <x:c r="F28" t="str">
        <x:v>T1</x:v>
      </x:c>
      <x:c r="G28" s="27" t="n">
        <x:v>45292</x:v>
      </x:c>
    </x:row>
    <x:row r="29">
      <x:c r="A29" s="27" t="n">
        <x:v>45317</x:v>
      </x:c>
      <x:c r="B29" t="n">
        <x:v>2024</x:v>
      </x:c>
      <x:c r="C29" t="n">
        <x:v>1</x:v>
      </x:c>
      <x:c r="D29" t="str">
        <x:v>enero</x:v>
      </x:c>
      <x:c r="E29" t="str">
        <x:v>2024-01</x:v>
      </x:c>
      <x:c r="F29" t="str">
        <x:v>T1</x:v>
      </x:c>
      <x:c r="G29" s="27" t="n">
        <x:v>45292</x:v>
      </x:c>
    </x:row>
    <x:row r="30">
      <x:c r="A30" s="27" t="n">
        <x:v>45318</x:v>
      </x:c>
      <x:c r="B30" t="n">
        <x:v>2024</x:v>
      </x:c>
      <x:c r="C30" t="n">
        <x:v>1</x:v>
      </x:c>
      <x:c r="D30" t="str">
        <x:v>enero</x:v>
      </x:c>
      <x:c r="E30" t="str">
        <x:v>2024-01</x:v>
      </x:c>
      <x:c r="F30" t="str">
        <x:v>T1</x:v>
      </x:c>
      <x:c r="G30" s="27" t="n">
        <x:v>45292</x:v>
      </x:c>
    </x:row>
    <x:row r="31">
      <x:c r="A31" s="27" t="n">
        <x:v>45319</x:v>
      </x:c>
      <x:c r="B31" t="n">
        <x:v>2024</x:v>
      </x:c>
      <x:c r="C31" t="n">
        <x:v>1</x:v>
      </x:c>
      <x:c r="D31" t="str">
        <x:v>enero</x:v>
      </x:c>
      <x:c r="E31" t="str">
        <x:v>2024-01</x:v>
      </x:c>
      <x:c r="F31" t="str">
        <x:v>T1</x:v>
      </x:c>
      <x:c r="G31" s="27" t="n">
        <x:v>45292</x:v>
      </x:c>
    </x:row>
    <x:row r="32">
      <x:c r="A32" s="27" t="n">
        <x:v>45320</x:v>
      </x:c>
      <x:c r="B32" t="n">
        <x:v>2024</x:v>
      </x:c>
      <x:c r="C32" t="n">
        <x:v>1</x:v>
      </x:c>
      <x:c r="D32" t="str">
        <x:v>enero</x:v>
      </x:c>
      <x:c r="E32" t="str">
        <x:v>2024-01</x:v>
      </x:c>
      <x:c r="F32" t="str">
        <x:v>T1</x:v>
      </x:c>
      <x:c r="G32" s="27" t="n">
        <x:v>45292</x:v>
      </x:c>
    </x:row>
    <x:row r="33">
      <x:c r="A33" s="27" t="n">
        <x:v>45321</x:v>
      </x:c>
      <x:c r="B33" t="n">
        <x:v>2024</x:v>
      </x:c>
      <x:c r="C33" t="n">
        <x:v>1</x:v>
      </x:c>
      <x:c r="D33" t="str">
        <x:v>enero</x:v>
      </x:c>
      <x:c r="E33" t="str">
        <x:v>2024-01</x:v>
      </x:c>
      <x:c r="F33" t="str">
        <x:v>T1</x:v>
      </x:c>
      <x:c r="G33" s="27" t="n">
        <x:v>45292</x:v>
      </x:c>
    </x:row>
    <x:row r="34">
      <x:c r="A34" s="27" t="n">
        <x:v>45322</x:v>
      </x:c>
      <x:c r="B34" t="n">
        <x:v>2024</x:v>
      </x:c>
      <x:c r="C34" t="n">
        <x:v>1</x:v>
      </x:c>
      <x:c r="D34" t="str">
        <x:v>enero</x:v>
      </x:c>
      <x:c r="E34" t="str">
        <x:v>2024-01</x:v>
      </x:c>
      <x:c r="F34" t="str">
        <x:v>T1</x:v>
      </x:c>
      <x:c r="G34" s="27" t="n">
        <x:v>45292</x:v>
      </x:c>
    </x:row>
    <x:row r="35">
      <x:c r="A35" s="27" t="n">
        <x:v>45323</x:v>
      </x:c>
      <x:c r="B35" t="n">
        <x:v>2024</x:v>
      </x:c>
      <x:c r="C35" t="n">
        <x:v>2</x:v>
      </x:c>
      <x:c r="D35" t="str">
        <x:v>febrero</x:v>
      </x:c>
      <x:c r="E35" t="str">
        <x:v>2024-02</x:v>
      </x:c>
      <x:c r="F35" t="str">
        <x:v>T1</x:v>
      </x:c>
      <x:c r="G35" s="27" t="n">
        <x:v>45323</x:v>
      </x:c>
    </x:row>
    <x:row r="36">
      <x:c r="A36" s="27" t="n">
        <x:v>45324</x:v>
      </x:c>
      <x:c r="B36" t="n">
        <x:v>2024</x:v>
      </x:c>
      <x:c r="C36" t="n">
        <x:v>2</x:v>
      </x:c>
      <x:c r="D36" t="str">
        <x:v>febrero</x:v>
      </x:c>
      <x:c r="E36" t="str">
        <x:v>2024-02</x:v>
      </x:c>
      <x:c r="F36" t="str">
        <x:v>T1</x:v>
      </x:c>
      <x:c r="G36" s="27" t="n">
        <x:v>45323</x:v>
      </x:c>
    </x:row>
    <x:row r="37">
      <x:c r="A37" s="27" t="n">
        <x:v>45325</x:v>
      </x:c>
      <x:c r="B37" t="n">
        <x:v>2024</x:v>
      </x:c>
      <x:c r="C37" t="n">
        <x:v>2</x:v>
      </x:c>
      <x:c r="D37" t="str">
        <x:v>febrero</x:v>
      </x:c>
      <x:c r="E37" t="str">
        <x:v>2024-02</x:v>
      </x:c>
      <x:c r="F37" t="str">
        <x:v>T1</x:v>
      </x:c>
      <x:c r="G37" s="27" t="n">
        <x:v>45323</x:v>
      </x:c>
    </x:row>
    <x:row r="38">
      <x:c r="A38" s="27" t="n">
        <x:v>45326</x:v>
      </x:c>
      <x:c r="B38" t="n">
        <x:v>2024</x:v>
      </x:c>
      <x:c r="C38" t="n">
        <x:v>2</x:v>
      </x:c>
      <x:c r="D38" t="str">
        <x:v>febrero</x:v>
      </x:c>
      <x:c r="E38" t="str">
        <x:v>2024-02</x:v>
      </x:c>
      <x:c r="F38" t="str">
        <x:v>T1</x:v>
      </x:c>
      <x:c r="G38" s="27" t="n">
        <x:v>45323</x:v>
      </x:c>
    </x:row>
    <x:row r="39">
      <x:c r="A39" s="27" t="n">
        <x:v>45327</x:v>
      </x:c>
      <x:c r="B39" t="n">
        <x:v>2024</x:v>
      </x:c>
      <x:c r="C39" t="n">
        <x:v>2</x:v>
      </x:c>
      <x:c r="D39" t="str">
        <x:v>febrero</x:v>
      </x:c>
      <x:c r="E39" t="str">
        <x:v>2024-02</x:v>
      </x:c>
      <x:c r="F39" t="str">
        <x:v>T1</x:v>
      </x:c>
      <x:c r="G39" s="27" t="n">
        <x:v>45323</x:v>
      </x:c>
    </x:row>
    <x:row r="40">
      <x:c r="A40" s="27" t="n">
        <x:v>45328</x:v>
      </x:c>
      <x:c r="B40" t="n">
        <x:v>2024</x:v>
      </x:c>
      <x:c r="C40" t="n">
        <x:v>2</x:v>
      </x:c>
      <x:c r="D40" t="str">
        <x:v>febrero</x:v>
      </x:c>
      <x:c r="E40" t="str">
        <x:v>2024-02</x:v>
      </x:c>
      <x:c r="F40" t="str">
        <x:v>T1</x:v>
      </x:c>
      <x:c r="G40" s="27" t="n">
        <x:v>45323</x:v>
      </x:c>
    </x:row>
    <x:row r="41">
      <x:c r="A41" s="27" t="n">
        <x:v>45329</x:v>
      </x:c>
      <x:c r="B41" t="n">
        <x:v>2024</x:v>
      </x:c>
      <x:c r="C41" t="n">
        <x:v>2</x:v>
      </x:c>
      <x:c r="D41" t="str">
        <x:v>febrero</x:v>
      </x:c>
      <x:c r="E41" t="str">
        <x:v>2024-02</x:v>
      </x:c>
      <x:c r="F41" t="str">
        <x:v>T1</x:v>
      </x:c>
      <x:c r="G41" s="27" t="n">
        <x:v>45323</x:v>
      </x:c>
    </x:row>
    <x:row r="42">
      <x:c r="A42" s="27" t="n">
        <x:v>45330</x:v>
      </x:c>
      <x:c r="B42" t="n">
        <x:v>2024</x:v>
      </x:c>
      <x:c r="C42" t="n">
        <x:v>2</x:v>
      </x:c>
      <x:c r="D42" t="str">
        <x:v>febrero</x:v>
      </x:c>
      <x:c r="E42" t="str">
        <x:v>2024-02</x:v>
      </x:c>
      <x:c r="F42" t="str">
        <x:v>T1</x:v>
      </x:c>
      <x:c r="G42" s="27" t="n">
        <x:v>45323</x:v>
      </x:c>
    </x:row>
    <x:row r="43">
      <x:c r="A43" s="27" t="n">
        <x:v>45331</x:v>
      </x:c>
      <x:c r="B43" t="n">
        <x:v>2024</x:v>
      </x:c>
      <x:c r="C43" t="n">
        <x:v>2</x:v>
      </x:c>
      <x:c r="D43" t="str">
        <x:v>febrero</x:v>
      </x:c>
      <x:c r="E43" t="str">
        <x:v>2024-02</x:v>
      </x:c>
      <x:c r="F43" t="str">
        <x:v>T1</x:v>
      </x:c>
      <x:c r="G43" s="27" t="n">
        <x:v>45323</x:v>
      </x:c>
    </x:row>
    <x:row r="44">
      <x:c r="A44" s="27" t="n">
        <x:v>45332</x:v>
      </x:c>
      <x:c r="B44" t="n">
        <x:v>2024</x:v>
      </x:c>
      <x:c r="C44" t="n">
        <x:v>2</x:v>
      </x:c>
      <x:c r="D44" t="str">
        <x:v>febrero</x:v>
      </x:c>
      <x:c r="E44" t="str">
        <x:v>2024-02</x:v>
      </x:c>
      <x:c r="F44" t="str">
        <x:v>T1</x:v>
      </x:c>
      <x:c r="G44" s="27" t="n">
        <x:v>45323</x:v>
      </x:c>
    </x:row>
    <x:row r="45">
      <x:c r="A45" s="27" t="n">
        <x:v>45333</x:v>
      </x:c>
      <x:c r="B45" t="n">
        <x:v>2024</x:v>
      </x:c>
      <x:c r="C45" t="n">
        <x:v>2</x:v>
      </x:c>
      <x:c r="D45" t="str">
        <x:v>febrero</x:v>
      </x:c>
      <x:c r="E45" t="str">
        <x:v>2024-02</x:v>
      </x:c>
      <x:c r="F45" t="str">
        <x:v>T1</x:v>
      </x:c>
      <x:c r="G45" s="27" t="n">
        <x:v>45323</x:v>
      </x:c>
    </x:row>
    <x:row r="46">
      <x:c r="A46" s="27" t="n">
        <x:v>45334</x:v>
      </x:c>
      <x:c r="B46" t="n">
        <x:v>2024</x:v>
      </x:c>
      <x:c r="C46" t="n">
        <x:v>2</x:v>
      </x:c>
      <x:c r="D46" t="str">
        <x:v>febrero</x:v>
      </x:c>
      <x:c r="E46" t="str">
        <x:v>2024-02</x:v>
      </x:c>
      <x:c r="F46" t="str">
        <x:v>T1</x:v>
      </x:c>
      <x:c r="G46" s="27" t="n">
        <x:v>45323</x:v>
      </x:c>
    </x:row>
    <x:row r="47">
      <x:c r="A47" s="27" t="n">
        <x:v>45335</x:v>
      </x:c>
      <x:c r="B47" t="n">
        <x:v>2024</x:v>
      </x:c>
      <x:c r="C47" t="n">
        <x:v>2</x:v>
      </x:c>
      <x:c r="D47" t="str">
        <x:v>febrero</x:v>
      </x:c>
      <x:c r="E47" t="str">
        <x:v>2024-02</x:v>
      </x:c>
      <x:c r="F47" t="str">
        <x:v>T1</x:v>
      </x:c>
      <x:c r="G47" s="27" t="n">
        <x:v>45323</x:v>
      </x:c>
    </x:row>
    <x:row r="48">
      <x:c r="A48" s="27" t="n">
        <x:v>45336</x:v>
      </x:c>
      <x:c r="B48" t="n">
        <x:v>2024</x:v>
      </x:c>
      <x:c r="C48" t="n">
        <x:v>2</x:v>
      </x:c>
      <x:c r="D48" t="str">
        <x:v>febrero</x:v>
      </x:c>
      <x:c r="E48" t="str">
        <x:v>2024-02</x:v>
      </x:c>
      <x:c r="F48" t="str">
        <x:v>T1</x:v>
      </x:c>
      <x:c r="G48" s="27" t="n">
        <x:v>45323</x:v>
      </x:c>
    </x:row>
    <x:row r="49">
      <x:c r="A49" s="27" t="n">
        <x:v>45337</x:v>
      </x:c>
      <x:c r="B49" t="n">
        <x:v>2024</x:v>
      </x:c>
      <x:c r="C49" t="n">
        <x:v>2</x:v>
      </x:c>
      <x:c r="D49" t="str">
        <x:v>febrero</x:v>
      </x:c>
      <x:c r="E49" t="str">
        <x:v>2024-02</x:v>
      </x:c>
      <x:c r="F49" t="str">
        <x:v>T1</x:v>
      </x:c>
      <x:c r="G49" s="27" t="n">
        <x:v>45323</x:v>
      </x:c>
    </x:row>
    <x:row r="50">
      <x:c r="A50" s="27" t="n">
        <x:v>45338</x:v>
      </x:c>
      <x:c r="B50" t="n">
        <x:v>2024</x:v>
      </x:c>
      <x:c r="C50" t="n">
        <x:v>2</x:v>
      </x:c>
      <x:c r="D50" t="str">
        <x:v>febrero</x:v>
      </x:c>
      <x:c r="E50" t="str">
        <x:v>2024-02</x:v>
      </x:c>
      <x:c r="F50" t="str">
        <x:v>T1</x:v>
      </x:c>
      <x:c r="G50" s="27" t="n">
        <x:v>45323</x:v>
      </x:c>
    </x:row>
    <x:row r="51">
      <x:c r="A51" s="27" t="n">
        <x:v>45339</x:v>
      </x:c>
      <x:c r="B51" t="n">
        <x:v>2024</x:v>
      </x:c>
      <x:c r="C51" t="n">
        <x:v>2</x:v>
      </x:c>
      <x:c r="D51" t="str">
        <x:v>febrero</x:v>
      </x:c>
      <x:c r="E51" t="str">
        <x:v>2024-02</x:v>
      </x:c>
      <x:c r="F51" t="str">
        <x:v>T1</x:v>
      </x:c>
      <x:c r="G51" s="27" t="n">
        <x:v>45323</x:v>
      </x:c>
    </x:row>
    <x:row r="52">
      <x:c r="A52" s="27" t="n">
        <x:v>45340</x:v>
      </x:c>
      <x:c r="B52" t="n">
        <x:v>2024</x:v>
      </x:c>
      <x:c r="C52" t="n">
        <x:v>2</x:v>
      </x:c>
      <x:c r="D52" t="str">
        <x:v>febrero</x:v>
      </x:c>
      <x:c r="E52" t="str">
        <x:v>2024-02</x:v>
      </x:c>
      <x:c r="F52" t="str">
        <x:v>T1</x:v>
      </x:c>
      <x:c r="G52" s="27" t="n">
        <x:v>45323</x:v>
      </x:c>
    </x:row>
    <x:row r="53">
      <x:c r="A53" s="27" t="n">
        <x:v>45341</x:v>
      </x:c>
      <x:c r="B53" t="n">
        <x:v>2024</x:v>
      </x:c>
      <x:c r="C53" t="n">
        <x:v>2</x:v>
      </x:c>
      <x:c r="D53" t="str">
        <x:v>febrero</x:v>
      </x:c>
      <x:c r="E53" t="str">
        <x:v>2024-02</x:v>
      </x:c>
      <x:c r="F53" t="str">
        <x:v>T1</x:v>
      </x:c>
      <x:c r="G53" s="27" t="n">
        <x:v>45323</x:v>
      </x:c>
    </x:row>
    <x:row r="54">
      <x:c r="A54" s="27" t="n">
        <x:v>45342</x:v>
      </x:c>
      <x:c r="B54" t="n">
        <x:v>2024</x:v>
      </x:c>
      <x:c r="C54" t="n">
        <x:v>2</x:v>
      </x:c>
      <x:c r="D54" t="str">
        <x:v>febrero</x:v>
      </x:c>
      <x:c r="E54" t="str">
        <x:v>2024-02</x:v>
      </x:c>
      <x:c r="F54" t="str">
        <x:v>T1</x:v>
      </x:c>
      <x:c r="G54" s="27" t="n">
        <x:v>45323</x:v>
      </x:c>
    </x:row>
    <x:row r="55">
      <x:c r="A55" s="27" t="n">
        <x:v>45343</x:v>
      </x:c>
      <x:c r="B55" t="n">
        <x:v>2024</x:v>
      </x:c>
      <x:c r="C55" t="n">
        <x:v>2</x:v>
      </x:c>
      <x:c r="D55" t="str">
        <x:v>febrero</x:v>
      </x:c>
      <x:c r="E55" t="str">
        <x:v>2024-02</x:v>
      </x:c>
      <x:c r="F55" t="str">
        <x:v>T1</x:v>
      </x:c>
      <x:c r="G55" s="27" t="n">
        <x:v>45323</x:v>
      </x:c>
    </x:row>
    <x:row r="56">
      <x:c r="A56" s="27" t="n">
        <x:v>45344</x:v>
      </x:c>
      <x:c r="B56" t="n">
        <x:v>2024</x:v>
      </x:c>
      <x:c r="C56" t="n">
        <x:v>2</x:v>
      </x:c>
      <x:c r="D56" t="str">
        <x:v>febrero</x:v>
      </x:c>
      <x:c r="E56" t="str">
        <x:v>2024-02</x:v>
      </x:c>
      <x:c r="F56" t="str">
        <x:v>T1</x:v>
      </x:c>
      <x:c r="G56" s="27" t="n">
        <x:v>45323</x:v>
      </x:c>
    </x:row>
    <x:row r="57">
      <x:c r="A57" s="27" t="n">
        <x:v>45345</x:v>
      </x:c>
      <x:c r="B57" t="n">
        <x:v>2024</x:v>
      </x:c>
      <x:c r="C57" t="n">
        <x:v>2</x:v>
      </x:c>
      <x:c r="D57" t="str">
        <x:v>febrero</x:v>
      </x:c>
      <x:c r="E57" t="str">
        <x:v>2024-02</x:v>
      </x:c>
      <x:c r="F57" t="str">
        <x:v>T1</x:v>
      </x:c>
      <x:c r="G57" s="27" t="n">
        <x:v>45323</x:v>
      </x:c>
    </x:row>
    <x:row r="58">
      <x:c r="A58" s="27" t="n">
        <x:v>45346</x:v>
      </x:c>
      <x:c r="B58" t="n">
        <x:v>2024</x:v>
      </x:c>
      <x:c r="C58" t="n">
        <x:v>2</x:v>
      </x:c>
      <x:c r="D58" t="str">
        <x:v>febrero</x:v>
      </x:c>
      <x:c r="E58" t="str">
        <x:v>2024-02</x:v>
      </x:c>
      <x:c r="F58" t="str">
        <x:v>T1</x:v>
      </x:c>
      <x:c r="G58" s="27" t="n">
        <x:v>45323</x:v>
      </x:c>
    </x:row>
    <x:row r="59">
      <x:c r="A59" s="27" t="n">
        <x:v>45347</x:v>
      </x:c>
      <x:c r="B59" t="n">
        <x:v>2024</x:v>
      </x:c>
      <x:c r="C59" t="n">
        <x:v>2</x:v>
      </x:c>
      <x:c r="D59" t="str">
        <x:v>febrero</x:v>
      </x:c>
      <x:c r="E59" t="str">
        <x:v>2024-02</x:v>
      </x:c>
      <x:c r="F59" t="str">
        <x:v>T1</x:v>
      </x:c>
      <x:c r="G59" s="27" t="n">
        <x:v>45323</x:v>
      </x:c>
    </x:row>
    <x:row r="60">
      <x:c r="A60" s="27" t="n">
        <x:v>45348</x:v>
      </x:c>
      <x:c r="B60" t="n">
        <x:v>2024</x:v>
      </x:c>
      <x:c r="C60" t="n">
        <x:v>2</x:v>
      </x:c>
      <x:c r="D60" t="str">
        <x:v>febrero</x:v>
      </x:c>
      <x:c r="E60" t="str">
        <x:v>2024-02</x:v>
      </x:c>
      <x:c r="F60" t="str">
        <x:v>T1</x:v>
      </x:c>
      <x:c r="G60" s="27" t="n">
        <x:v>45323</x:v>
      </x:c>
    </x:row>
    <x:row r="61">
      <x:c r="A61" s="27" t="n">
        <x:v>45349</x:v>
      </x:c>
      <x:c r="B61" t="n">
        <x:v>2024</x:v>
      </x:c>
      <x:c r="C61" t="n">
        <x:v>2</x:v>
      </x:c>
      <x:c r="D61" t="str">
        <x:v>febrero</x:v>
      </x:c>
      <x:c r="E61" t="str">
        <x:v>2024-02</x:v>
      </x:c>
      <x:c r="F61" t="str">
        <x:v>T1</x:v>
      </x:c>
      <x:c r="G61" s="27" t="n">
        <x:v>45323</x:v>
      </x:c>
    </x:row>
    <x:row r="62">
      <x:c r="A62" s="27" t="n">
        <x:v>45350</x:v>
      </x:c>
      <x:c r="B62" t="n">
        <x:v>2024</x:v>
      </x:c>
      <x:c r="C62" t="n">
        <x:v>2</x:v>
      </x:c>
      <x:c r="D62" t="str">
        <x:v>febrero</x:v>
      </x:c>
      <x:c r="E62" t="str">
        <x:v>2024-02</x:v>
      </x:c>
      <x:c r="F62" t="str">
        <x:v>T1</x:v>
      </x:c>
      <x:c r="G62" s="27" t="n">
        <x:v>45323</x:v>
      </x:c>
    </x:row>
    <x:row r="63">
      <x:c r="A63" s="27" t="n">
        <x:v>45351</x:v>
      </x:c>
      <x:c r="B63" t="n">
        <x:v>2024</x:v>
      </x:c>
      <x:c r="C63" t="n">
        <x:v>2</x:v>
      </x:c>
      <x:c r="D63" t="str">
        <x:v>febrero</x:v>
      </x:c>
      <x:c r="E63" t="str">
        <x:v>2024-02</x:v>
      </x:c>
      <x:c r="F63" t="str">
        <x:v>T1</x:v>
      </x:c>
      <x:c r="G63" s="27" t="n">
        <x:v>45323</x:v>
      </x:c>
    </x:row>
    <x:row r="64">
      <x:c r="A64" s="27" t="n">
        <x:v>45352</x:v>
      </x:c>
      <x:c r="B64" t="n">
        <x:v>2024</x:v>
      </x:c>
      <x:c r="C64" t="n">
        <x:v>3</x:v>
      </x:c>
      <x:c r="D64" t="str">
        <x:v>marzo</x:v>
      </x:c>
      <x:c r="E64" t="str">
        <x:v>2024-03</x:v>
      </x:c>
      <x:c r="F64" t="str">
        <x:v>T1</x:v>
      </x:c>
      <x:c r="G64" s="27" t="n">
        <x:v>45352</x:v>
      </x:c>
    </x:row>
    <x:row r="65">
      <x:c r="A65" s="27" t="n">
        <x:v>45353</x:v>
      </x:c>
      <x:c r="B65" t="n">
        <x:v>2024</x:v>
      </x:c>
      <x:c r="C65" t="n">
        <x:v>3</x:v>
      </x:c>
      <x:c r="D65" t="str">
        <x:v>marzo</x:v>
      </x:c>
      <x:c r="E65" t="str">
        <x:v>2024-03</x:v>
      </x:c>
      <x:c r="F65" t="str">
        <x:v>T1</x:v>
      </x:c>
      <x:c r="G65" s="27" t="n">
        <x:v>45352</x:v>
      </x:c>
    </x:row>
    <x:row r="66">
      <x:c r="A66" s="27" t="n">
        <x:v>45354</x:v>
      </x:c>
      <x:c r="B66" t="n">
        <x:v>2024</x:v>
      </x:c>
      <x:c r="C66" t="n">
        <x:v>3</x:v>
      </x:c>
      <x:c r="D66" t="str">
        <x:v>marzo</x:v>
      </x:c>
      <x:c r="E66" t="str">
        <x:v>2024-03</x:v>
      </x:c>
      <x:c r="F66" t="str">
        <x:v>T1</x:v>
      </x:c>
      <x:c r="G66" s="27" t="n">
        <x:v>45352</x:v>
      </x:c>
    </x:row>
    <x:row r="67">
      <x:c r="A67" s="27" t="n">
        <x:v>45355</x:v>
      </x:c>
      <x:c r="B67" t="n">
        <x:v>2024</x:v>
      </x:c>
      <x:c r="C67" t="n">
        <x:v>3</x:v>
      </x:c>
      <x:c r="D67" t="str">
        <x:v>marzo</x:v>
      </x:c>
      <x:c r="E67" t="str">
        <x:v>2024-03</x:v>
      </x:c>
      <x:c r="F67" t="str">
        <x:v>T1</x:v>
      </x:c>
      <x:c r="G67" s="27" t="n">
        <x:v>45352</x:v>
      </x:c>
    </x:row>
    <x:row r="68">
      <x:c r="A68" s="27" t="n">
        <x:v>45356</x:v>
      </x:c>
      <x:c r="B68" t="n">
        <x:v>2024</x:v>
      </x:c>
      <x:c r="C68" t="n">
        <x:v>3</x:v>
      </x:c>
      <x:c r="D68" t="str">
        <x:v>marzo</x:v>
      </x:c>
      <x:c r="E68" t="str">
        <x:v>2024-03</x:v>
      </x:c>
      <x:c r="F68" t="str">
        <x:v>T1</x:v>
      </x:c>
      <x:c r="G68" s="27" t="n">
        <x:v>45352</x:v>
      </x:c>
    </x:row>
    <x:row r="69">
      <x:c r="A69" s="27" t="n">
        <x:v>45357</x:v>
      </x:c>
      <x:c r="B69" t="n">
        <x:v>2024</x:v>
      </x:c>
      <x:c r="C69" t="n">
        <x:v>3</x:v>
      </x:c>
      <x:c r="D69" t="str">
        <x:v>marzo</x:v>
      </x:c>
      <x:c r="E69" t="str">
        <x:v>2024-03</x:v>
      </x:c>
      <x:c r="F69" t="str">
        <x:v>T1</x:v>
      </x:c>
      <x:c r="G69" s="27" t="n">
        <x:v>45352</x:v>
      </x:c>
    </x:row>
    <x:row r="70">
      <x:c r="A70" s="27" t="n">
        <x:v>45358</x:v>
      </x:c>
      <x:c r="B70" t="n">
        <x:v>2024</x:v>
      </x:c>
      <x:c r="C70" t="n">
        <x:v>3</x:v>
      </x:c>
      <x:c r="D70" t="str">
        <x:v>marzo</x:v>
      </x:c>
      <x:c r="E70" t="str">
        <x:v>2024-03</x:v>
      </x:c>
      <x:c r="F70" t="str">
        <x:v>T1</x:v>
      </x:c>
      <x:c r="G70" s="27" t="n">
        <x:v>45352</x:v>
      </x:c>
    </x:row>
    <x:row r="71">
      <x:c r="A71" s="27" t="n">
        <x:v>45359</x:v>
      </x:c>
      <x:c r="B71" t="n">
        <x:v>2024</x:v>
      </x:c>
      <x:c r="C71" t="n">
        <x:v>3</x:v>
      </x:c>
      <x:c r="D71" t="str">
        <x:v>marzo</x:v>
      </x:c>
      <x:c r="E71" t="str">
        <x:v>2024-03</x:v>
      </x:c>
      <x:c r="F71" t="str">
        <x:v>T1</x:v>
      </x:c>
      <x:c r="G71" s="27" t="n">
        <x:v>45352</x:v>
      </x:c>
    </x:row>
    <x:row r="72">
      <x:c r="A72" s="27" t="n">
        <x:v>45360</x:v>
      </x:c>
      <x:c r="B72" t="n">
        <x:v>2024</x:v>
      </x:c>
      <x:c r="C72" t="n">
        <x:v>3</x:v>
      </x:c>
      <x:c r="D72" t="str">
        <x:v>marzo</x:v>
      </x:c>
      <x:c r="E72" t="str">
        <x:v>2024-03</x:v>
      </x:c>
      <x:c r="F72" t="str">
        <x:v>T1</x:v>
      </x:c>
      <x:c r="G72" s="27" t="n">
        <x:v>45352</x:v>
      </x:c>
    </x:row>
    <x:row r="73">
      <x:c r="A73" s="27" t="n">
        <x:v>45361</x:v>
      </x:c>
      <x:c r="B73" t="n">
        <x:v>2024</x:v>
      </x:c>
      <x:c r="C73" t="n">
        <x:v>3</x:v>
      </x:c>
      <x:c r="D73" t="str">
        <x:v>marzo</x:v>
      </x:c>
      <x:c r="E73" t="str">
        <x:v>2024-03</x:v>
      </x:c>
      <x:c r="F73" t="str">
        <x:v>T1</x:v>
      </x:c>
      <x:c r="G73" s="27" t="n">
        <x:v>45352</x:v>
      </x:c>
    </x:row>
    <x:row r="74">
      <x:c r="A74" s="27" t="n">
        <x:v>45362</x:v>
      </x:c>
      <x:c r="B74" t="n">
        <x:v>2024</x:v>
      </x:c>
      <x:c r="C74" t="n">
        <x:v>3</x:v>
      </x:c>
      <x:c r="D74" t="str">
        <x:v>marzo</x:v>
      </x:c>
      <x:c r="E74" t="str">
        <x:v>2024-03</x:v>
      </x:c>
      <x:c r="F74" t="str">
        <x:v>T1</x:v>
      </x:c>
      <x:c r="G74" s="27" t="n">
        <x:v>45352</x:v>
      </x:c>
    </x:row>
    <x:row r="75">
      <x:c r="A75" s="27" t="n">
        <x:v>45363</x:v>
      </x:c>
      <x:c r="B75" t="n">
        <x:v>2024</x:v>
      </x:c>
      <x:c r="C75" t="n">
        <x:v>3</x:v>
      </x:c>
      <x:c r="D75" t="str">
        <x:v>marzo</x:v>
      </x:c>
      <x:c r="E75" t="str">
        <x:v>2024-03</x:v>
      </x:c>
      <x:c r="F75" t="str">
        <x:v>T1</x:v>
      </x:c>
      <x:c r="G75" s="27" t="n">
        <x:v>45352</x:v>
      </x:c>
    </x:row>
    <x:row r="76">
      <x:c r="A76" s="27" t="n">
        <x:v>45364</x:v>
      </x:c>
      <x:c r="B76" t="n">
        <x:v>2024</x:v>
      </x:c>
      <x:c r="C76" t="n">
        <x:v>3</x:v>
      </x:c>
      <x:c r="D76" t="str">
        <x:v>marzo</x:v>
      </x:c>
      <x:c r="E76" t="str">
        <x:v>2024-03</x:v>
      </x:c>
      <x:c r="F76" t="str">
        <x:v>T1</x:v>
      </x:c>
      <x:c r="G76" s="27" t="n">
        <x:v>45352</x:v>
      </x:c>
    </x:row>
    <x:row r="77">
      <x:c r="A77" s="27" t="n">
        <x:v>45365</x:v>
      </x:c>
      <x:c r="B77" t="n">
        <x:v>2024</x:v>
      </x:c>
      <x:c r="C77" t="n">
        <x:v>3</x:v>
      </x:c>
      <x:c r="D77" t="str">
        <x:v>marzo</x:v>
      </x:c>
      <x:c r="E77" t="str">
        <x:v>2024-03</x:v>
      </x:c>
      <x:c r="F77" t="str">
        <x:v>T1</x:v>
      </x:c>
      <x:c r="G77" s="27" t="n">
        <x:v>45352</x:v>
      </x:c>
    </x:row>
    <x:row r="78">
      <x:c r="A78" s="27" t="n">
        <x:v>45366</x:v>
      </x:c>
      <x:c r="B78" t="n">
        <x:v>2024</x:v>
      </x:c>
      <x:c r="C78" t="n">
        <x:v>3</x:v>
      </x:c>
      <x:c r="D78" t="str">
        <x:v>marzo</x:v>
      </x:c>
      <x:c r="E78" t="str">
        <x:v>2024-03</x:v>
      </x:c>
      <x:c r="F78" t="str">
        <x:v>T1</x:v>
      </x:c>
      <x:c r="G78" s="27" t="n">
        <x:v>45352</x:v>
      </x:c>
    </x:row>
    <x:row r="79">
      <x:c r="A79" s="27" t="n">
        <x:v>45367</x:v>
      </x:c>
      <x:c r="B79" t="n">
        <x:v>2024</x:v>
      </x:c>
      <x:c r="C79" t="n">
        <x:v>3</x:v>
      </x:c>
      <x:c r="D79" t="str">
        <x:v>marzo</x:v>
      </x:c>
      <x:c r="E79" t="str">
        <x:v>2024-03</x:v>
      </x:c>
      <x:c r="F79" t="str">
        <x:v>T1</x:v>
      </x:c>
      <x:c r="G79" s="27" t="n">
        <x:v>45352</x:v>
      </x:c>
    </x:row>
    <x:row r="80">
      <x:c r="A80" s="27" t="n">
        <x:v>45368</x:v>
      </x:c>
      <x:c r="B80" t="n">
        <x:v>2024</x:v>
      </x:c>
      <x:c r="C80" t="n">
        <x:v>3</x:v>
      </x:c>
      <x:c r="D80" t="str">
        <x:v>marzo</x:v>
      </x:c>
      <x:c r="E80" t="str">
        <x:v>2024-03</x:v>
      </x:c>
      <x:c r="F80" t="str">
        <x:v>T1</x:v>
      </x:c>
      <x:c r="G80" s="27" t="n">
        <x:v>45352</x:v>
      </x:c>
    </x:row>
    <x:row r="81">
      <x:c r="A81" s="27" t="n">
        <x:v>45369</x:v>
      </x:c>
      <x:c r="B81" t="n">
        <x:v>2024</x:v>
      </x:c>
      <x:c r="C81" t="n">
        <x:v>3</x:v>
      </x:c>
      <x:c r="D81" t="str">
        <x:v>marzo</x:v>
      </x:c>
      <x:c r="E81" t="str">
        <x:v>2024-03</x:v>
      </x:c>
      <x:c r="F81" t="str">
        <x:v>T1</x:v>
      </x:c>
      <x:c r="G81" s="27" t="n">
        <x:v>45352</x:v>
      </x:c>
    </x:row>
    <x:row r="82">
      <x:c r="A82" s="27" t="n">
        <x:v>45370</x:v>
      </x:c>
      <x:c r="B82" t="n">
        <x:v>2024</x:v>
      </x:c>
      <x:c r="C82" t="n">
        <x:v>3</x:v>
      </x:c>
      <x:c r="D82" t="str">
        <x:v>marzo</x:v>
      </x:c>
      <x:c r="E82" t="str">
        <x:v>2024-03</x:v>
      </x:c>
      <x:c r="F82" t="str">
        <x:v>T1</x:v>
      </x:c>
      <x:c r="G82" s="27" t="n">
        <x:v>45352</x:v>
      </x:c>
    </x:row>
    <x:row r="83">
      <x:c r="A83" s="27" t="n">
        <x:v>45371</x:v>
      </x:c>
      <x:c r="B83" t="n">
        <x:v>2024</x:v>
      </x:c>
      <x:c r="C83" t="n">
        <x:v>3</x:v>
      </x:c>
      <x:c r="D83" t="str">
        <x:v>marzo</x:v>
      </x:c>
      <x:c r="E83" t="str">
        <x:v>2024-03</x:v>
      </x:c>
      <x:c r="F83" t="str">
        <x:v>T1</x:v>
      </x:c>
      <x:c r="G83" s="27" t="n">
        <x:v>45352</x:v>
      </x:c>
    </x:row>
    <x:row r="84">
      <x:c r="A84" s="27" t="n">
        <x:v>45372</x:v>
      </x:c>
      <x:c r="B84" t="n">
        <x:v>2024</x:v>
      </x:c>
      <x:c r="C84" t="n">
        <x:v>3</x:v>
      </x:c>
      <x:c r="D84" t="str">
        <x:v>marzo</x:v>
      </x:c>
      <x:c r="E84" t="str">
        <x:v>2024-03</x:v>
      </x:c>
      <x:c r="F84" t="str">
        <x:v>T1</x:v>
      </x:c>
      <x:c r="G84" s="27" t="n">
        <x:v>45352</x:v>
      </x:c>
    </x:row>
    <x:row r="85">
      <x:c r="A85" s="27" t="n">
        <x:v>45373</x:v>
      </x:c>
      <x:c r="B85" t="n">
        <x:v>2024</x:v>
      </x:c>
      <x:c r="C85" t="n">
        <x:v>3</x:v>
      </x:c>
      <x:c r="D85" t="str">
        <x:v>marzo</x:v>
      </x:c>
      <x:c r="E85" t="str">
        <x:v>2024-03</x:v>
      </x:c>
      <x:c r="F85" t="str">
        <x:v>T1</x:v>
      </x:c>
      <x:c r="G85" s="27" t="n">
        <x:v>45352</x:v>
      </x:c>
    </x:row>
    <x:row r="86">
      <x:c r="A86" s="27" t="n">
        <x:v>45374</x:v>
      </x:c>
      <x:c r="B86" t="n">
        <x:v>2024</x:v>
      </x:c>
      <x:c r="C86" t="n">
        <x:v>3</x:v>
      </x:c>
      <x:c r="D86" t="str">
        <x:v>marzo</x:v>
      </x:c>
      <x:c r="E86" t="str">
        <x:v>2024-03</x:v>
      </x:c>
      <x:c r="F86" t="str">
        <x:v>T1</x:v>
      </x:c>
      <x:c r="G86" s="27" t="n">
        <x:v>45352</x:v>
      </x:c>
    </x:row>
    <x:row r="87">
      <x:c r="A87" s="27" t="n">
        <x:v>45375</x:v>
      </x:c>
      <x:c r="B87" t="n">
        <x:v>2024</x:v>
      </x:c>
      <x:c r="C87" t="n">
        <x:v>3</x:v>
      </x:c>
      <x:c r="D87" t="str">
        <x:v>marzo</x:v>
      </x:c>
      <x:c r="E87" t="str">
        <x:v>2024-03</x:v>
      </x:c>
      <x:c r="F87" t="str">
        <x:v>T1</x:v>
      </x:c>
      <x:c r="G87" s="27" t="n">
        <x:v>45352</x:v>
      </x:c>
    </x:row>
    <x:row r="88">
      <x:c r="A88" s="27" t="n">
        <x:v>45376</x:v>
      </x:c>
      <x:c r="B88" t="n">
        <x:v>2024</x:v>
      </x:c>
      <x:c r="C88" t="n">
        <x:v>3</x:v>
      </x:c>
      <x:c r="D88" t="str">
        <x:v>marzo</x:v>
      </x:c>
      <x:c r="E88" t="str">
        <x:v>2024-03</x:v>
      </x:c>
      <x:c r="F88" t="str">
        <x:v>T1</x:v>
      </x:c>
      <x:c r="G88" s="27" t="n">
        <x:v>45352</x:v>
      </x:c>
    </x:row>
    <x:row r="89">
      <x:c r="A89" s="27" t="n">
        <x:v>45377</x:v>
      </x:c>
      <x:c r="B89" t="n">
        <x:v>2024</x:v>
      </x:c>
      <x:c r="C89" t="n">
        <x:v>3</x:v>
      </x:c>
      <x:c r="D89" t="str">
        <x:v>marzo</x:v>
      </x:c>
      <x:c r="E89" t="str">
        <x:v>2024-03</x:v>
      </x:c>
      <x:c r="F89" t="str">
        <x:v>T1</x:v>
      </x:c>
      <x:c r="G89" s="27" t="n">
        <x:v>45352</x:v>
      </x:c>
    </x:row>
    <x:row r="90">
      <x:c r="A90" s="27" t="n">
        <x:v>45378</x:v>
      </x:c>
      <x:c r="B90" t="n">
        <x:v>2024</x:v>
      </x:c>
      <x:c r="C90" t="n">
        <x:v>3</x:v>
      </x:c>
      <x:c r="D90" t="str">
        <x:v>marzo</x:v>
      </x:c>
      <x:c r="E90" t="str">
        <x:v>2024-03</x:v>
      </x:c>
      <x:c r="F90" t="str">
        <x:v>T1</x:v>
      </x:c>
      <x:c r="G90" s="27" t="n">
        <x:v>45352</x:v>
      </x:c>
    </x:row>
    <x:row r="91">
      <x:c r="A91" s="27" t="n">
        <x:v>45379</x:v>
      </x:c>
      <x:c r="B91" t="n">
        <x:v>2024</x:v>
      </x:c>
      <x:c r="C91" t="n">
        <x:v>3</x:v>
      </x:c>
      <x:c r="D91" t="str">
        <x:v>marzo</x:v>
      </x:c>
      <x:c r="E91" t="str">
        <x:v>2024-03</x:v>
      </x:c>
      <x:c r="F91" t="str">
        <x:v>T1</x:v>
      </x:c>
      <x:c r="G91" s="27" t="n">
        <x:v>45352</x:v>
      </x:c>
    </x:row>
    <x:row r="92">
      <x:c r="A92" s="27" t="n">
        <x:v>45380</x:v>
      </x:c>
      <x:c r="B92" t="n">
        <x:v>2024</x:v>
      </x:c>
      <x:c r="C92" t="n">
        <x:v>3</x:v>
      </x:c>
      <x:c r="D92" t="str">
        <x:v>marzo</x:v>
      </x:c>
      <x:c r="E92" t="str">
        <x:v>2024-03</x:v>
      </x:c>
      <x:c r="F92" t="str">
        <x:v>T1</x:v>
      </x:c>
      <x:c r="G92" s="27" t="n">
        <x:v>45352</x:v>
      </x:c>
    </x:row>
    <x:row r="93">
      <x:c r="A93" s="27" t="n">
        <x:v>45381</x:v>
      </x:c>
      <x:c r="B93" t="n">
        <x:v>2024</x:v>
      </x:c>
      <x:c r="C93" t="n">
        <x:v>3</x:v>
      </x:c>
      <x:c r="D93" t="str">
        <x:v>marzo</x:v>
      </x:c>
      <x:c r="E93" t="str">
        <x:v>2024-03</x:v>
      </x:c>
      <x:c r="F93" t="str">
        <x:v>T1</x:v>
      </x:c>
      <x:c r="G93" s="27" t="n">
        <x:v>45352</x:v>
      </x:c>
    </x:row>
    <x:row r="94">
      <x:c r="A94" s="27" t="n">
        <x:v>45382</x:v>
      </x:c>
      <x:c r="B94" t="n">
        <x:v>2024</x:v>
      </x:c>
      <x:c r="C94" t="n">
        <x:v>3</x:v>
      </x:c>
      <x:c r="D94" t="str">
        <x:v>marzo</x:v>
      </x:c>
      <x:c r="E94" t="str">
        <x:v>2024-03</x:v>
      </x:c>
      <x:c r="F94" t="str">
        <x:v>T1</x:v>
      </x:c>
      <x:c r="G94" s="27" t="n">
        <x:v>45352</x:v>
      </x:c>
    </x:row>
    <x:row r="95">
      <x:c r="A95" s="27" t="n">
        <x:v>45383</x:v>
      </x:c>
      <x:c r="B95" t="n">
        <x:v>2024</x:v>
      </x:c>
      <x:c r="C95" t="n">
        <x:v>4</x:v>
      </x:c>
      <x:c r="D95" t="str">
        <x:v>abril</x:v>
      </x:c>
      <x:c r="E95" t="str">
        <x:v>2024-04</x:v>
      </x:c>
      <x:c r="F95" t="str">
        <x:v>T2</x:v>
      </x:c>
      <x:c r="G95" s="27" t="n">
        <x:v>45383</x:v>
      </x:c>
    </x:row>
    <x:row r="96">
      <x:c r="A96" s="27" t="n">
        <x:v>45384</x:v>
      </x:c>
      <x:c r="B96" t="n">
        <x:v>2024</x:v>
      </x:c>
      <x:c r="C96" t="n">
        <x:v>4</x:v>
      </x:c>
      <x:c r="D96" t="str">
        <x:v>abril</x:v>
      </x:c>
      <x:c r="E96" t="str">
        <x:v>2024-04</x:v>
      </x:c>
      <x:c r="F96" t="str">
        <x:v>T2</x:v>
      </x:c>
      <x:c r="G96" s="27" t="n">
        <x:v>45383</x:v>
      </x:c>
    </x:row>
    <x:row r="97">
      <x:c r="A97" s="27" t="n">
        <x:v>45385</x:v>
      </x:c>
      <x:c r="B97" t="n">
        <x:v>2024</x:v>
      </x:c>
      <x:c r="C97" t="n">
        <x:v>4</x:v>
      </x:c>
      <x:c r="D97" t="str">
        <x:v>abril</x:v>
      </x:c>
      <x:c r="E97" t="str">
        <x:v>2024-04</x:v>
      </x:c>
      <x:c r="F97" t="str">
        <x:v>T2</x:v>
      </x:c>
      <x:c r="G97" s="27" t="n">
        <x:v>45383</x:v>
      </x:c>
    </x:row>
    <x:row r="98">
      <x:c r="A98" s="27" t="n">
        <x:v>45386</x:v>
      </x:c>
      <x:c r="B98" t="n">
        <x:v>2024</x:v>
      </x:c>
      <x:c r="C98" t="n">
        <x:v>4</x:v>
      </x:c>
      <x:c r="D98" t="str">
        <x:v>abril</x:v>
      </x:c>
      <x:c r="E98" t="str">
        <x:v>2024-04</x:v>
      </x:c>
      <x:c r="F98" t="str">
        <x:v>T2</x:v>
      </x:c>
      <x:c r="G98" s="27" t="n">
        <x:v>45383</x:v>
      </x:c>
    </x:row>
    <x:row r="99">
      <x:c r="A99" s="27" t="n">
        <x:v>45387</x:v>
      </x:c>
      <x:c r="B99" t="n">
        <x:v>2024</x:v>
      </x:c>
      <x:c r="C99" t="n">
        <x:v>4</x:v>
      </x:c>
      <x:c r="D99" t="str">
        <x:v>abril</x:v>
      </x:c>
      <x:c r="E99" t="str">
        <x:v>2024-04</x:v>
      </x:c>
      <x:c r="F99" t="str">
        <x:v>T2</x:v>
      </x:c>
      <x:c r="G99" s="27" t="n">
        <x:v>45383</x:v>
      </x:c>
    </x:row>
    <x:row r="100">
      <x:c r="A100" s="27" t="n">
        <x:v>45388</x:v>
      </x:c>
      <x:c r="B100" t="n">
        <x:v>2024</x:v>
      </x:c>
      <x:c r="C100" t="n">
        <x:v>4</x:v>
      </x:c>
      <x:c r="D100" t="str">
        <x:v>abril</x:v>
      </x:c>
      <x:c r="E100" t="str">
        <x:v>2024-04</x:v>
      </x:c>
      <x:c r="F100" t="str">
        <x:v>T2</x:v>
      </x:c>
      <x:c r="G100" s="27" t="n">
        <x:v>45383</x:v>
      </x:c>
    </x:row>
    <x:row r="101">
      <x:c r="A101" s="27" t="n">
        <x:v>45389</x:v>
      </x:c>
      <x:c r="B101" t="n">
        <x:v>2024</x:v>
      </x:c>
      <x:c r="C101" t="n">
        <x:v>4</x:v>
      </x:c>
      <x:c r="D101" t="str">
        <x:v>abril</x:v>
      </x:c>
      <x:c r="E101" t="str">
        <x:v>2024-04</x:v>
      </x:c>
      <x:c r="F101" t="str">
        <x:v>T2</x:v>
      </x:c>
      <x:c r="G101" s="27" t="n">
        <x:v>45383</x:v>
      </x:c>
    </x:row>
    <x:row r="102">
      <x:c r="A102" s="27" t="n">
        <x:v>45390</x:v>
      </x:c>
      <x:c r="B102" t="n">
        <x:v>2024</x:v>
      </x:c>
      <x:c r="C102" t="n">
        <x:v>4</x:v>
      </x:c>
      <x:c r="D102" t="str">
        <x:v>abril</x:v>
      </x:c>
      <x:c r="E102" t="str">
        <x:v>2024-04</x:v>
      </x:c>
      <x:c r="F102" t="str">
        <x:v>T2</x:v>
      </x:c>
      <x:c r="G102" s="27" t="n">
        <x:v>45383</x:v>
      </x:c>
    </x:row>
    <x:row r="103">
      <x:c r="A103" s="27" t="n">
        <x:v>45391</x:v>
      </x:c>
      <x:c r="B103" t="n">
        <x:v>2024</x:v>
      </x:c>
      <x:c r="C103" t="n">
        <x:v>4</x:v>
      </x:c>
      <x:c r="D103" t="str">
        <x:v>abril</x:v>
      </x:c>
      <x:c r="E103" t="str">
        <x:v>2024-04</x:v>
      </x:c>
      <x:c r="F103" t="str">
        <x:v>T2</x:v>
      </x:c>
      <x:c r="G103" s="27" t="n">
        <x:v>45383</x:v>
      </x:c>
    </x:row>
    <x:row r="104">
      <x:c r="A104" s="27" t="n">
        <x:v>45392</x:v>
      </x:c>
      <x:c r="B104" t="n">
        <x:v>2024</x:v>
      </x:c>
      <x:c r="C104" t="n">
        <x:v>4</x:v>
      </x:c>
      <x:c r="D104" t="str">
        <x:v>abril</x:v>
      </x:c>
      <x:c r="E104" t="str">
        <x:v>2024-04</x:v>
      </x:c>
      <x:c r="F104" t="str">
        <x:v>T2</x:v>
      </x:c>
      <x:c r="G104" s="27" t="n">
        <x:v>45383</x:v>
      </x:c>
    </x:row>
    <x:row r="105">
      <x:c r="A105" s="27" t="n">
        <x:v>45393</x:v>
      </x:c>
      <x:c r="B105" t="n">
        <x:v>2024</x:v>
      </x:c>
      <x:c r="C105" t="n">
        <x:v>4</x:v>
      </x:c>
      <x:c r="D105" t="str">
        <x:v>abril</x:v>
      </x:c>
      <x:c r="E105" t="str">
        <x:v>2024-04</x:v>
      </x:c>
      <x:c r="F105" t="str">
        <x:v>T2</x:v>
      </x:c>
      <x:c r="G105" s="27" t="n">
        <x:v>45383</x:v>
      </x:c>
    </x:row>
    <x:row r="106">
      <x:c r="A106" s="27" t="n">
        <x:v>45394</x:v>
      </x:c>
      <x:c r="B106" t="n">
        <x:v>2024</x:v>
      </x:c>
      <x:c r="C106" t="n">
        <x:v>4</x:v>
      </x:c>
      <x:c r="D106" t="str">
        <x:v>abril</x:v>
      </x:c>
      <x:c r="E106" t="str">
        <x:v>2024-04</x:v>
      </x:c>
      <x:c r="F106" t="str">
        <x:v>T2</x:v>
      </x:c>
      <x:c r="G106" s="27" t="n">
        <x:v>45383</x:v>
      </x:c>
    </x:row>
    <x:row r="107">
      <x:c r="A107" s="27" t="n">
        <x:v>45395</x:v>
      </x:c>
      <x:c r="B107" t="n">
        <x:v>2024</x:v>
      </x:c>
      <x:c r="C107" t="n">
        <x:v>4</x:v>
      </x:c>
      <x:c r="D107" t="str">
        <x:v>abril</x:v>
      </x:c>
      <x:c r="E107" t="str">
        <x:v>2024-04</x:v>
      </x:c>
      <x:c r="F107" t="str">
        <x:v>T2</x:v>
      </x:c>
      <x:c r="G107" s="27" t="n">
        <x:v>45383</x:v>
      </x:c>
    </x:row>
    <x:row r="108">
      <x:c r="A108" s="27" t="n">
        <x:v>45396</x:v>
      </x:c>
      <x:c r="B108" t="n">
        <x:v>2024</x:v>
      </x:c>
      <x:c r="C108" t="n">
        <x:v>4</x:v>
      </x:c>
      <x:c r="D108" t="str">
        <x:v>abril</x:v>
      </x:c>
      <x:c r="E108" t="str">
        <x:v>2024-04</x:v>
      </x:c>
      <x:c r="F108" t="str">
        <x:v>T2</x:v>
      </x:c>
      <x:c r="G108" s="27" t="n">
        <x:v>45383</x:v>
      </x:c>
    </x:row>
    <x:row r="109">
      <x:c r="A109" s="27" t="n">
        <x:v>45397</x:v>
      </x:c>
      <x:c r="B109" t="n">
        <x:v>2024</x:v>
      </x:c>
      <x:c r="C109" t="n">
        <x:v>4</x:v>
      </x:c>
      <x:c r="D109" t="str">
        <x:v>abril</x:v>
      </x:c>
      <x:c r="E109" t="str">
        <x:v>2024-04</x:v>
      </x:c>
      <x:c r="F109" t="str">
        <x:v>T2</x:v>
      </x:c>
      <x:c r="G109" s="27" t="n">
        <x:v>45383</x:v>
      </x:c>
    </x:row>
    <x:row r="110">
      <x:c r="A110" s="27" t="n">
        <x:v>45398</x:v>
      </x:c>
      <x:c r="B110" t="n">
        <x:v>2024</x:v>
      </x:c>
      <x:c r="C110" t="n">
        <x:v>4</x:v>
      </x:c>
      <x:c r="D110" t="str">
        <x:v>abril</x:v>
      </x:c>
      <x:c r="E110" t="str">
        <x:v>2024-04</x:v>
      </x:c>
      <x:c r="F110" t="str">
        <x:v>T2</x:v>
      </x:c>
      <x:c r="G110" s="27" t="n">
        <x:v>45383</x:v>
      </x:c>
    </x:row>
    <x:row r="111">
      <x:c r="A111" s="27" t="n">
        <x:v>45399</x:v>
      </x:c>
      <x:c r="B111" t="n">
        <x:v>2024</x:v>
      </x:c>
      <x:c r="C111" t="n">
        <x:v>4</x:v>
      </x:c>
      <x:c r="D111" t="str">
        <x:v>abril</x:v>
      </x:c>
      <x:c r="E111" t="str">
        <x:v>2024-04</x:v>
      </x:c>
      <x:c r="F111" t="str">
        <x:v>T2</x:v>
      </x:c>
      <x:c r="G111" s="27" t="n">
        <x:v>45383</x:v>
      </x:c>
    </x:row>
    <x:row r="112">
      <x:c r="A112" s="27" t="n">
        <x:v>45400</x:v>
      </x:c>
      <x:c r="B112" t="n">
        <x:v>2024</x:v>
      </x:c>
      <x:c r="C112" t="n">
        <x:v>4</x:v>
      </x:c>
      <x:c r="D112" t="str">
        <x:v>abril</x:v>
      </x:c>
      <x:c r="E112" t="str">
        <x:v>2024-04</x:v>
      </x:c>
      <x:c r="F112" t="str">
        <x:v>T2</x:v>
      </x:c>
      <x:c r="G112" s="27" t="n">
        <x:v>45383</x:v>
      </x:c>
    </x:row>
    <x:row r="113">
      <x:c r="A113" s="27" t="n">
        <x:v>45401</x:v>
      </x:c>
      <x:c r="B113" t="n">
        <x:v>2024</x:v>
      </x:c>
      <x:c r="C113" t="n">
        <x:v>4</x:v>
      </x:c>
      <x:c r="D113" t="str">
        <x:v>abril</x:v>
      </x:c>
      <x:c r="E113" t="str">
        <x:v>2024-04</x:v>
      </x:c>
      <x:c r="F113" t="str">
        <x:v>T2</x:v>
      </x:c>
      <x:c r="G113" s="27" t="n">
        <x:v>45383</x:v>
      </x:c>
    </x:row>
    <x:row r="114">
      <x:c r="A114" s="27" t="n">
        <x:v>45402</x:v>
      </x:c>
      <x:c r="B114" t="n">
        <x:v>2024</x:v>
      </x:c>
      <x:c r="C114" t="n">
        <x:v>4</x:v>
      </x:c>
      <x:c r="D114" t="str">
        <x:v>abril</x:v>
      </x:c>
      <x:c r="E114" t="str">
        <x:v>2024-04</x:v>
      </x:c>
      <x:c r="F114" t="str">
        <x:v>T2</x:v>
      </x:c>
      <x:c r="G114" s="27" t="n">
        <x:v>45383</x:v>
      </x:c>
    </x:row>
    <x:row r="115">
      <x:c r="A115" s="27" t="n">
        <x:v>45403</x:v>
      </x:c>
      <x:c r="B115" t="n">
        <x:v>2024</x:v>
      </x:c>
      <x:c r="C115" t="n">
        <x:v>4</x:v>
      </x:c>
      <x:c r="D115" t="str">
        <x:v>abril</x:v>
      </x:c>
      <x:c r="E115" t="str">
        <x:v>2024-04</x:v>
      </x:c>
      <x:c r="F115" t="str">
        <x:v>T2</x:v>
      </x:c>
      <x:c r="G115" s="27" t="n">
        <x:v>45383</x:v>
      </x:c>
    </x:row>
    <x:row r="116">
      <x:c r="A116" s="27" t="n">
        <x:v>45404</x:v>
      </x:c>
      <x:c r="B116" t="n">
        <x:v>2024</x:v>
      </x:c>
      <x:c r="C116" t="n">
        <x:v>4</x:v>
      </x:c>
      <x:c r="D116" t="str">
        <x:v>abril</x:v>
      </x:c>
      <x:c r="E116" t="str">
        <x:v>2024-04</x:v>
      </x:c>
      <x:c r="F116" t="str">
        <x:v>T2</x:v>
      </x:c>
      <x:c r="G116" s="27" t="n">
        <x:v>45383</x:v>
      </x:c>
    </x:row>
    <x:row r="117">
      <x:c r="A117" s="27" t="n">
        <x:v>45405</x:v>
      </x:c>
      <x:c r="B117" t="n">
        <x:v>2024</x:v>
      </x:c>
      <x:c r="C117" t="n">
        <x:v>4</x:v>
      </x:c>
      <x:c r="D117" t="str">
        <x:v>abril</x:v>
      </x:c>
      <x:c r="E117" t="str">
        <x:v>2024-04</x:v>
      </x:c>
      <x:c r="F117" t="str">
        <x:v>T2</x:v>
      </x:c>
      <x:c r="G117" s="27" t="n">
        <x:v>45383</x:v>
      </x:c>
    </x:row>
    <x:row r="118">
      <x:c r="A118" s="27" t="n">
        <x:v>45406</x:v>
      </x:c>
      <x:c r="B118" t="n">
        <x:v>2024</x:v>
      </x:c>
      <x:c r="C118" t="n">
        <x:v>4</x:v>
      </x:c>
      <x:c r="D118" t="str">
        <x:v>abril</x:v>
      </x:c>
      <x:c r="E118" t="str">
        <x:v>2024-04</x:v>
      </x:c>
      <x:c r="F118" t="str">
        <x:v>T2</x:v>
      </x:c>
      <x:c r="G118" s="27" t="n">
        <x:v>45383</x:v>
      </x:c>
    </x:row>
    <x:row r="119">
      <x:c r="A119" s="27" t="n">
        <x:v>45407</x:v>
      </x:c>
      <x:c r="B119" t="n">
        <x:v>2024</x:v>
      </x:c>
      <x:c r="C119" t="n">
        <x:v>4</x:v>
      </x:c>
      <x:c r="D119" t="str">
        <x:v>abril</x:v>
      </x:c>
      <x:c r="E119" t="str">
        <x:v>2024-04</x:v>
      </x:c>
      <x:c r="F119" t="str">
        <x:v>T2</x:v>
      </x:c>
      <x:c r="G119" s="27" t="n">
        <x:v>45383</x:v>
      </x:c>
    </x:row>
    <x:row r="120">
      <x:c r="A120" s="27" t="n">
        <x:v>45408</x:v>
      </x:c>
      <x:c r="B120" t="n">
        <x:v>2024</x:v>
      </x:c>
      <x:c r="C120" t="n">
        <x:v>4</x:v>
      </x:c>
      <x:c r="D120" t="str">
        <x:v>abril</x:v>
      </x:c>
      <x:c r="E120" t="str">
        <x:v>2024-04</x:v>
      </x:c>
      <x:c r="F120" t="str">
        <x:v>T2</x:v>
      </x:c>
      <x:c r="G120" s="27" t="n">
        <x:v>45383</x:v>
      </x:c>
    </x:row>
    <x:row r="121">
      <x:c r="A121" s="27" t="n">
        <x:v>45409</x:v>
      </x:c>
      <x:c r="B121" t="n">
        <x:v>2024</x:v>
      </x:c>
      <x:c r="C121" t="n">
        <x:v>4</x:v>
      </x:c>
      <x:c r="D121" t="str">
        <x:v>abril</x:v>
      </x:c>
      <x:c r="E121" t="str">
        <x:v>2024-04</x:v>
      </x:c>
      <x:c r="F121" t="str">
        <x:v>T2</x:v>
      </x:c>
      <x:c r="G121" s="27" t="n">
        <x:v>45383</x:v>
      </x:c>
    </x:row>
    <x:row r="122">
      <x:c r="A122" s="27" t="n">
        <x:v>45410</x:v>
      </x:c>
      <x:c r="B122" t="n">
        <x:v>2024</x:v>
      </x:c>
      <x:c r="C122" t="n">
        <x:v>4</x:v>
      </x:c>
      <x:c r="D122" t="str">
        <x:v>abril</x:v>
      </x:c>
      <x:c r="E122" t="str">
        <x:v>2024-04</x:v>
      </x:c>
      <x:c r="F122" t="str">
        <x:v>T2</x:v>
      </x:c>
      <x:c r="G122" s="27" t="n">
        <x:v>45383</x:v>
      </x:c>
    </x:row>
    <x:row r="123">
      <x:c r="A123" s="27" t="n">
        <x:v>45411</x:v>
      </x:c>
      <x:c r="B123" t="n">
        <x:v>2024</x:v>
      </x:c>
      <x:c r="C123" t="n">
        <x:v>4</x:v>
      </x:c>
      <x:c r="D123" t="str">
        <x:v>abril</x:v>
      </x:c>
      <x:c r="E123" t="str">
        <x:v>2024-04</x:v>
      </x:c>
      <x:c r="F123" t="str">
        <x:v>T2</x:v>
      </x:c>
      <x:c r="G123" s="27" t="n">
        <x:v>45383</x:v>
      </x:c>
    </x:row>
    <x:row r="124">
      <x:c r="A124" s="27" t="n">
        <x:v>45412</x:v>
      </x:c>
      <x:c r="B124" t="n">
        <x:v>2024</x:v>
      </x:c>
      <x:c r="C124" t="n">
        <x:v>4</x:v>
      </x:c>
      <x:c r="D124" t="str">
        <x:v>abril</x:v>
      </x:c>
      <x:c r="E124" t="str">
        <x:v>2024-04</x:v>
      </x:c>
      <x:c r="F124" t="str">
        <x:v>T2</x:v>
      </x:c>
      <x:c r="G124" s="27" t="n">
        <x:v>45383</x:v>
      </x:c>
    </x:row>
    <x:row r="125">
      <x:c r="A125" s="27" t="n">
        <x:v>45413</x:v>
      </x:c>
      <x:c r="B125" t="n">
        <x:v>2024</x:v>
      </x:c>
      <x:c r="C125" t="n">
        <x:v>5</x:v>
      </x:c>
      <x:c r="D125" t="str">
        <x:v>mayo</x:v>
      </x:c>
      <x:c r="E125" t="str">
        <x:v>2024-05</x:v>
      </x:c>
      <x:c r="F125" t="str">
        <x:v>T2</x:v>
      </x:c>
      <x:c r="G125" s="27" t="n">
        <x:v>45413</x:v>
      </x:c>
    </x:row>
    <x:row r="126">
      <x:c r="A126" s="27" t="n">
        <x:v>45414</x:v>
      </x:c>
      <x:c r="B126" t="n">
        <x:v>2024</x:v>
      </x:c>
      <x:c r="C126" t="n">
        <x:v>5</x:v>
      </x:c>
      <x:c r="D126" t="str">
        <x:v>mayo</x:v>
      </x:c>
      <x:c r="E126" t="str">
        <x:v>2024-05</x:v>
      </x:c>
      <x:c r="F126" t="str">
        <x:v>T2</x:v>
      </x:c>
      <x:c r="G126" s="27" t="n">
        <x:v>45413</x:v>
      </x:c>
    </x:row>
    <x:row r="127">
      <x:c r="A127" s="27" t="n">
        <x:v>45415</x:v>
      </x:c>
      <x:c r="B127" t="n">
        <x:v>2024</x:v>
      </x:c>
      <x:c r="C127" t="n">
        <x:v>5</x:v>
      </x:c>
      <x:c r="D127" t="str">
        <x:v>mayo</x:v>
      </x:c>
      <x:c r="E127" t="str">
        <x:v>2024-05</x:v>
      </x:c>
      <x:c r="F127" t="str">
        <x:v>T2</x:v>
      </x:c>
      <x:c r="G127" s="27" t="n">
        <x:v>45413</x:v>
      </x:c>
    </x:row>
    <x:row r="128">
      <x:c r="A128" s="27" t="n">
        <x:v>45416</x:v>
      </x:c>
      <x:c r="B128" t="n">
        <x:v>2024</x:v>
      </x:c>
      <x:c r="C128" t="n">
        <x:v>5</x:v>
      </x:c>
      <x:c r="D128" t="str">
        <x:v>mayo</x:v>
      </x:c>
      <x:c r="E128" t="str">
        <x:v>2024-05</x:v>
      </x:c>
      <x:c r="F128" t="str">
        <x:v>T2</x:v>
      </x:c>
      <x:c r="G128" s="27" t="n">
        <x:v>45413</x:v>
      </x:c>
    </x:row>
    <x:row r="129">
      <x:c r="A129" s="27" t="n">
        <x:v>45417</x:v>
      </x:c>
      <x:c r="B129" t="n">
        <x:v>2024</x:v>
      </x:c>
      <x:c r="C129" t="n">
        <x:v>5</x:v>
      </x:c>
      <x:c r="D129" t="str">
        <x:v>mayo</x:v>
      </x:c>
      <x:c r="E129" t="str">
        <x:v>2024-05</x:v>
      </x:c>
      <x:c r="F129" t="str">
        <x:v>T2</x:v>
      </x:c>
      <x:c r="G129" s="27" t="n">
        <x:v>45413</x:v>
      </x:c>
    </x:row>
    <x:row r="130">
      <x:c r="A130" s="27" t="n">
        <x:v>45418</x:v>
      </x:c>
      <x:c r="B130" t="n">
        <x:v>2024</x:v>
      </x:c>
      <x:c r="C130" t="n">
        <x:v>5</x:v>
      </x:c>
      <x:c r="D130" t="str">
        <x:v>mayo</x:v>
      </x:c>
      <x:c r="E130" t="str">
        <x:v>2024-05</x:v>
      </x:c>
      <x:c r="F130" t="str">
        <x:v>T2</x:v>
      </x:c>
      <x:c r="G130" s="27" t="n">
        <x:v>45413</x:v>
      </x:c>
    </x:row>
    <x:row r="131">
      <x:c r="A131" s="27" t="n">
        <x:v>45419</x:v>
      </x:c>
      <x:c r="B131" t="n">
        <x:v>2024</x:v>
      </x:c>
      <x:c r="C131" t="n">
        <x:v>5</x:v>
      </x:c>
      <x:c r="D131" t="str">
        <x:v>mayo</x:v>
      </x:c>
      <x:c r="E131" t="str">
        <x:v>2024-05</x:v>
      </x:c>
      <x:c r="F131" t="str">
        <x:v>T2</x:v>
      </x:c>
      <x:c r="G131" s="27" t="n">
        <x:v>45413</x:v>
      </x:c>
    </x:row>
    <x:row r="132">
      <x:c r="A132" s="27" t="n">
        <x:v>45420</x:v>
      </x:c>
      <x:c r="B132" t="n">
        <x:v>2024</x:v>
      </x:c>
      <x:c r="C132" t="n">
        <x:v>5</x:v>
      </x:c>
      <x:c r="D132" t="str">
        <x:v>mayo</x:v>
      </x:c>
      <x:c r="E132" t="str">
        <x:v>2024-05</x:v>
      </x:c>
      <x:c r="F132" t="str">
        <x:v>T2</x:v>
      </x:c>
      <x:c r="G132" s="27" t="n">
        <x:v>45413</x:v>
      </x:c>
    </x:row>
    <x:row r="133">
      <x:c r="A133" s="27" t="n">
        <x:v>45421</x:v>
      </x:c>
      <x:c r="B133" t="n">
        <x:v>2024</x:v>
      </x:c>
      <x:c r="C133" t="n">
        <x:v>5</x:v>
      </x:c>
      <x:c r="D133" t="str">
        <x:v>mayo</x:v>
      </x:c>
      <x:c r="E133" t="str">
        <x:v>2024-05</x:v>
      </x:c>
      <x:c r="F133" t="str">
        <x:v>T2</x:v>
      </x:c>
      <x:c r="G133" s="27" t="n">
        <x:v>45413</x:v>
      </x:c>
    </x:row>
    <x:row r="134">
      <x:c r="A134" s="27" t="n">
        <x:v>45422</x:v>
      </x:c>
      <x:c r="B134" t="n">
        <x:v>2024</x:v>
      </x:c>
      <x:c r="C134" t="n">
        <x:v>5</x:v>
      </x:c>
      <x:c r="D134" t="str">
        <x:v>mayo</x:v>
      </x:c>
      <x:c r="E134" t="str">
        <x:v>2024-05</x:v>
      </x:c>
      <x:c r="F134" t="str">
        <x:v>T2</x:v>
      </x:c>
      <x:c r="G134" s="27" t="n">
        <x:v>45413</x:v>
      </x:c>
    </x:row>
    <x:row r="135">
      <x:c r="A135" s="27" t="n">
        <x:v>45423</x:v>
      </x:c>
      <x:c r="B135" t="n">
        <x:v>2024</x:v>
      </x:c>
      <x:c r="C135" t="n">
        <x:v>5</x:v>
      </x:c>
      <x:c r="D135" t="str">
        <x:v>mayo</x:v>
      </x:c>
      <x:c r="E135" t="str">
        <x:v>2024-05</x:v>
      </x:c>
      <x:c r="F135" t="str">
        <x:v>T2</x:v>
      </x:c>
      <x:c r="G135" s="27" t="n">
        <x:v>45413</x:v>
      </x:c>
    </x:row>
    <x:row r="136">
      <x:c r="A136" s="27" t="n">
        <x:v>45424</x:v>
      </x:c>
      <x:c r="B136" t="n">
        <x:v>2024</x:v>
      </x:c>
      <x:c r="C136" t="n">
        <x:v>5</x:v>
      </x:c>
      <x:c r="D136" t="str">
        <x:v>mayo</x:v>
      </x:c>
      <x:c r="E136" t="str">
        <x:v>2024-05</x:v>
      </x:c>
      <x:c r="F136" t="str">
        <x:v>T2</x:v>
      </x:c>
      <x:c r="G136" s="27" t="n">
        <x:v>45413</x:v>
      </x:c>
    </x:row>
    <x:row r="137">
      <x:c r="A137" s="27" t="n">
        <x:v>45425</x:v>
      </x:c>
      <x:c r="B137" t="n">
        <x:v>2024</x:v>
      </x:c>
      <x:c r="C137" t="n">
        <x:v>5</x:v>
      </x:c>
      <x:c r="D137" t="str">
        <x:v>mayo</x:v>
      </x:c>
      <x:c r="E137" t="str">
        <x:v>2024-05</x:v>
      </x:c>
      <x:c r="F137" t="str">
        <x:v>T2</x:v>
      </x:c>
      <x:c r="G137" s="27" t="n">
        <x:v>45413</x:v>
      </x:c>
    </x:row>
    <x:row r="138">
      <x:c r="A138" s="27" t="n">
        <x:v>45426</x:v>
      </x:c>
      <x:c r="B138" t="n">
        <x:v>2024</x:v>
      </x:c>
      <x:c r="C138" t="n">
        <x:v>5</x:v>
      </x:c>
      <x:c r="D138" t="str">
        <x:v>mayo</x:v>
      </x:c>
      <x:c r="E138" t="str">
        <x:v>2024-05</x:v>
      </x:c>
      <x:c r="F138" t="str">
        <x:v>T2</x:v>
      </x:c>
      <x:c r="G138" s="27" t="n">
        <x:v>45413</x:v>
      </x:c>
    </x:row>
    <x:row r="139">
      <x:c r="A139" s="27" t="n">
        <x:v>45427</x:v>
      </x:c>
      <x:c r="B139" t="n">
        <x:v>2024</x:v>
      </x:c>
      <x:c r="C139" t="n">
        <x:v>5</x:v>
      </x:c>
      <x:c r="D139" t="str">
        <x:v>mayo</x:v>
      </x:c>
      <x:c r="E139" t="str">
        <x:v>2024-05</x:v>
      </x:c>
      <x:c r="F139" t="str">
        <x:v>T2</x:v>
      </x:c>
      <x:c r="G139" s="27" t="n">
        <x:v>45413</x:v>
      </x:c>
    </x:row>
    <x:row r="140">
      <x:c r="A140" s="27" t="n">
        <x:v>45428</x:v>
      </x:c>
      <x:c r="B140" t="n">
        <x:v>2024</x:v>
      </x:c>
      <x:c r="C140" t="n">
        <x:v>5</x:v>
      </x:c>
      <x:c r="D140" t="str">
        <x:v>mayo</x:v>
      </x:c>
      <x:c r="E140" t="str">
        <x:v>2024-05</x:v>
      </x:c>
      <x:c r="F140" t="str">
        <x:v>T2</x:v>
      </x:c>
      <x:c r="G140" s="27" t="n">
        <x:v>45413</x:v>
      </x:c>
    </x:row>
    <x:row r="141">
      <x:c r="A141" s="27" t="n">
        <x:v>45429</x:v>
      </x:c>
      <x:c r="B141" t="n">
        <x:v>2024</x:v>
      </x:c>
      <x:c r="C141" t="n">
        <x:v>5</x:v>
      </x:c>
      <x:c r="D141" t="str">
        <x:v>mayo</x:v>
      </x:c>
      <x:c r="E141" t="str">
        <x:v>2024-05</x:v>
      </x:c>
      <x:c r="F141" t="str">
        <x:v>T2</x:v>
      </x:c>
      <x:c r="G141" s="27" t="n">
        <x:v>45413</x:v>
      </x:c>
    </x:row>
    <x:row r="142">
      <x:c r="A142" s="27" t="n">
        <x:v>45430</x:v>
      </x:c>
      <x:c r="B142" t="n">
        <x:v>2024</x:v>
      </x:c>
      <x:c r="C142" t="n">
        <x:v>5</x:v>
      </x:c>
      <x:c r="D142" t="str">
        <x:v>mayo</x:v>
      </x:c>
      <x:c r="E142" t="str">
        <x:v>2024-05</x:v>
      </x:c>
      <x:c r="F142" t="str">
        <x:v>T2</x:v>
      </x:c>
      <x:c r="G142" s="27" t="n">
        <x:v>45413</x:v>
      </x:c>
    </x:row>
    <x:row r="143">
      <x:c r="A143" s="27" t="n">
        <x:v>45431</x:v>
      </x:c>
      <x:c r="B143" t="n">
        <x:v>2024</x:v>
      </x:c>
      <x:c r="C143" t="n">
        <x:v>5</x:v>
      </x:c>
      <x:c r="D143" t="str">
        <x:v>mayo</x:v>
      </x:c>
      <x:c r="E143" t="str">
        <x:v>2024-05</x:v>
      </x:c>
      <x:c r="F143" t="str">
        <x:v>T2</x:v>
      </x:c>
      <x:c r="G143" s="27" t="n">
        <x:v>45413</x:v>
      </x:c>
    </x:row>
    <x:row r="144">
      <x:c r="A144" s="27" t="n">
        <x:v>45432</x:v>
      </x:c>
      <x:c r="B144" t="n">
        <x:v>2024</x:v>
      </x:c>
      <x:c r="C144" t="n">
        <x:v>5</x:v>
      </x:c>
      <x:c r="D144" t="str">
        <x:v>mayo</x:v>
      </x:c>
      <x:c r="E144" t="str">
        <x:v>2024-05</x:v>
      </x:c>
      <x:c r="F144" t="str">
        <x:v>T2</x:v>
      </x:c>
      <x:c r="G144" s="27" t="n">
        <x:v>45413</x:v>
      </x:c>
    </x:row>
    <x:row r="145">
      <x:c r="A145" s="27" t="n">
        <x:v>45433</x:v>
      </x:c>
      <x:c r="B145" t="n">
        <x:v>2024</x:v>
      </x:c>
      <x:c r="C145" t="n">
        <x:v>5</x:v>
      </x:c>
      <x:c r="D145" t="str">
        <x:v>mayo</x:v>
      </x:c>
      <x:c r="E145" t="str">
        <x:v>2024-05</x:v>
      </x:c>
      <x:c r="F145" t="str">
        <x:v>T2</x:v>
      </x:c>
      <x:c r="G145" s="27" t="n">
        <x:v>45413</x:v>
      </x:c>
    </x:row>
    <x:row r="146">
      <x:c r="A146" s="27" t="n">
        <x:v>45434</x:v>
      </x:c>
      <x:c r="B146" t="n">
        <x:v>2024</x:v>
      </x:c>
      <x:c r="C146" t="n">
        <x:v>5</x:v>
      </x:c>
      <x:c r="D146" t="str">
        <x:v>mayo</x:v>
      </x:c>
      <x:c r="E146" t="str">
        <x:v>2024-05</x:v>
      </x:c>
      <x:c r="F146" t="str">
        <x:v>T2</x:v>
      </x:c>
      <x:c r="G146" s="27" t="n">
        <x:v>45413</x:v>
      </x:c>
    </x:row>
    <x:row r="147">
      <x:c r="A147" s="27" t="n">
        <x:v>45435</x:v>
      </x:c>
      <x:c r="B147" t="n">
        <x:v>2024</x:v>
      </x:c>
      <x:c r="C147" t="n">
        <x:v>5</x:v>
      </x:c>
      <x:c r="D147" t="str">
        <x:v>mayo</x:v>
      </x:c>
      <x:c r="E147" t="str">
        <x:v>2024-05</x:v>
      </x:c>
      <x:c r="F147" t="str">
        <x:v>T2</x:v>
      </x:c>
      <x:c r="G147" s="27" t="n">
        <x:v>45413</x:v>
      </x:c>
    </x:row>
    <x:row r="148">
      <x:c r="A148" s="27" t="n">
        <x:v>45436</x:v>
      </x:c>
      <x:c r="B148" t="n">
        <x:v>2024</x:v>
      </x:c>
      <x:c r="C148" t="n">
        <x:v>5</x:v>
      </x:c>
      <x:c r="D148" t="str">
        <x:v>mayo</x:v>
      </x:c>
      <x:c r="E148" t="str">
        <x:v>2024-05</x:v>
      </x:c>
      <x:c r="F148" t="str">
        <x:v>T2</x:v>
      </x:c>
      <x:c r="G148" s="27" t="n">
        <x:v>45413</x:v>
      </x:c>
    </x:row>
    <x:row r="149">
      <x:c r="A149" s="27" t="n">
        <x:v>45437</x:v>
      </x:c>
      <x:c r="B149" t="n">
        <x:v>2024</x:v>
      </x:c>
      <x:c r="C149" t="n">
        <x:v>5</x:v>
      </x:c>
      <x:c r="D149" t="str">
        <x:v>mayo</x:v>
      </x:c>
      <x:c r="E149" t="str">
        <x:v>2024-05</x:v>
      </x:c>
      <x:c r="F149" t="str">
        <x:v>T2</x:v>
      </x:c>
      <x:c r="G149" s="27" t="n">
        <x:v>45413</x:v>
      </x:c>
    </x:row>
    <x:row r="150">
      <x:c r="A150" s="27" t="n">
        <x:v>45438</x:v>
      </x:c>
      <x:c r="B150" t="n">
        <x:v>2024</x:v>
      </x:c>
      <x:c r="C150" t="n">
        <x:v>5</x:v>
      </x:c>
      <x:c r="D150" t="str">
        <x:v>mayo</x:v>
      </x:c>
      <x:c r="E150" t="str">
        <x:v>2024-05</x:v>
      </x:c>
      <x:c r="F150" t="str">
        <x:v>T2</x:v>
      </x:c>
      <x:c r="G150" s="27" t="n">
        <x:v>45413</x:v>
      </x:c>
    </x:row>
    <x:row r="151">
      <x:c r="A151" s="27" t="n">
        <x:v>45439</x:v>
      </x:c>
      <x:c r="B151" t="n">
        <x:v>2024</x:v>
      </x:c>
      <x:c r="C151" t="n">
        <x:v>5</x:v>
      </x:c>
      <x:c r="D151" t="str">
        <x:v>mayo</x:v>
      </x:c>
      <x:c r="E151" t="str">
        <x:v>2024-05</x:v>
      </x:c>
      <x:c r="F151" t="str">
        <x:v>T2</x:v>
      </x:c>
      <x:c r="G151" s="27" t="n">
        <x:v>45413</x:v>
      </x:c>
    </x:row>
    <x:row r="152">
      <x:c r="A152" s="27" t="n">
        <x:v>45440</x:v>
      </x:c>
      <x:c r="B152" t="n">
        <x:v>2024</x:v>
      </x:c>
      <x:c r="C152" t="n">
        <x:v>5</x:v>
      </x:c>
      <x:c r="D152" t="str">
        <x:v>mayo</x:v>
      </x:c>
      <x:c r="E152" t="str">
        <x:v>2024-05</x:v>
      </x:c>
      <x:c r="F152" t="str">
        <x:v>T2</x:v>
      </x:c>
      <x:c r="G152" s="27" t="n">
        <x:v>45413</x:v>
      </x:c>
    </x:row>
    <x:row r="153">
      <x:c r="A153" s="27" t="n">
        <x:v>45441</x:v>
      </x:c>
      <x:c r="B153" t="n">
        <x:v>2024</x:v>
      </x:c>
      <x:c r="C153" t="n">
        <x:v>5</x:v>
      </x:c>
      <x:c r="D153" t="str">
        <x:v>mayo</x:v>
      </x:c>
      <x:c r="E153" t="str">
        <x:v>2024-05</x:v>
      </x:c>
      <x:c r="F153" t="str">
        <x:v>T2</x:v>
      </x:c>
      <x:c r="G153" s="27" t="n">
        <x:v>45413</x:v>
      </x:c>
    </x:row>
    <x:row r="154">
      <x:c r="A154" s="27" t="n">
        <x:v>45442</x:v>
      </x:c>
      <x:c r="B154" t="n">
        <x:v>2024</x:v>
      </x:c>
      <x:c r="C154" t="n">
        <x:v>5</x:v>
      </x:c>
      <x:c r="D154" t="str">
        <x:v>mayo</x:v>
      </x:c>
      <x:c r="E154" t="str">
        <x:v>2024-05</x:v>
      </x:c>
      <x:c r="F154" t="str">
        <x:v>T2</x:v>
      </x:c>
      <x:c r="G154" s="27" t="n">
        <x:v>45413</x:v>
      </x:c>
    </x:row>
    <x:row r="155">
      <x:c r="A155" s="27" t="n">
        <x:v>45443</x:v>
      </x:c>
      <x:c r="B155" t="n">
        <x:v>2024</x:v>
      </x:c>
      <x:c r="C155" t="n">
        <x:v>5</x:v>
      </x:c>
      <x:c r="D155" t="str">
        <x:v>mayo</x:v>
      </x:c>
      <x:c r="E155" t="str">
        <x:v>2024-05</x:v>
      </x:c>
      <x:c r="F155" t="str">
        <x:v>T2</x:v>
      </x:c>
      <x:c r="G155" s="27" t="n">
        <x:v>45413</x:v>
      </x:c>
    </x:row>
    <x:row r="156">
      <x:c r="A156" s="27" t="n">
        <x:v>45444</x:v>
      </x:c>
      <x:c r="B156" t="n">
        <x:v>2024</x:v>
      </x:c>
      <x:c r="C156" t="n">
        <x:v>6</x:v>
      </x:c>
      <x:c r="D156" t="str">
        <x:v>junio</x:v>
      </x:c>
      <x:c r="E156" t="str">
        <x:v>2024-06</x:v>
      </x:c>
      <x:c r="F156" t="str">
        <x:v>T2</x:v>
      </x:c>
      <x:c r="G156" s="27" t="n">
        <x:v>45444</x:v>
      </x:c>
    </x:row>
    <x:row r="157">
      <x:c r="A157" s="27" t="n">
        <x:v>45445</x:v>
      </x:c>
      <x:c r="B157" t="n">
        <x:v>2024</x:v>
      </x:c>
      <x:c r="C157" t="n">
        <x:v>6</x:v>
      </x:c>
      <x:c r="D157" t="str">
        <x:v>junio</x:v>
      </x:c>
      <x:c r="E157" t="str">
        <x:v>2024-06</x:v>
      </x:c>
      <x:c r="F157" t="str">
        <x:v>T2</x:v>
      </x:c>
      <x:c r="G157" s="27" t="n">
        <x:v>45444</x:v>
      </x:c>
    </x:row>
    <x:row r="158">
      <x:c r="A158" s="27" t="n">
        <x:v>45446</x:v>
      </x:c>
      <x:c r="B158" t="n">
        <x:v>2024</x:v>
      </x:c>
      <x:c r="C158" t="n">
        <x:v>6</x:v>
      </x:c>
      <x:c r="D158" t="str">
        <x:v>junio</x:v>
      </x:c>
      <x:c r="E158" t="str">
        <x:v>2024-06</x:v>
      </x:c>
      <x:c r="F158" t="str">
        <x:v>T2</x:v>
      </x:c>
      <x:c r="G158" s="27" t="n">
        <x:v>45444</x:v>
      </x:c>
    </x:row>
    <x:row r="159">
      <x:c r="A159" s="27" t="n">
        <x:v>45447</x:v>
      </x:c>
      <x:c r="B159" t="n">
        <x:v>2024</x:v>
      </x:c>
      <x:c r="C159" t="n">
        <x:v>6</x:v>
      </x:c>
      <x:c r="D159" t="str">
        <x:v>junio</x:v>
      </x:c>
      <x:c r="E159" t="str">
        <x:v>2024-06</x:v>
      </x:c>
      <x:c r="F159" t="str">
        <x:v>T2</x:v>
      </x:c>
      <x:c r="G159" s="27" t="n">
        <x:v>45444</x:v>
      </x:c>
    </x:row>
    <x:row r="160">
      <x:c r="A160" s="27" t="n">
        <x:v>45448</x:v>
      </x:c>
      <x:c r="B160" t="n">
        <x:v>2024</x:v>
      </x:c>
      <x:c r="C160" t="n">
        <x:v>6</x:v>
      </x:c>
      <x:c r="D160" t="str">
        <x:v>junio</x:v>
      </x:c>
      <x:c r="E160" t="str">
        <x:v>2024-06</x:v>
      </x:c>
      <x:c r="F160" t="str">
        <x:v>T2</x:v>
      </x:c>
      <x:c r="G160" s="27" t="n">
        <x:v>45444</x:v>
      </x:c>
    </x:row>
    <x:row r="161">
      <x:c r="A161" s="27" t="n">
        <x:v>45449</x:v>
      </x:c>
      <x:c r="B161" t="n">
        <x:v>2024</x:v>
      </x:c>
      <x:c r="C161" t="n">
        <x:v>6</x:v>
      </x:c>
      <x:c r="D161" t="str">
        <x:v>junio</x:v>
      </x:c>
      <x:c r="E161" t="str">
        <x:v>2024-06</x:v>
      </x:c>
      <x:c r="F161" t="str">
        <x:v>T2</x:v>
      </x:c>
      <x:c r="G161" s="27" t="n">
        <x:v>45444</x:v>
      </x:c>
    </x:row>
    <x:row r="162">
      <x:c r="A162" s="27" t="n">
        <x:v>45450</x:v>
      </x:c>
      <x:c r="B162" t="n">
        <x:v>2024</x:v>
      </x:c>
      <x:c r="C162" t="n">
        <x:v>6</x:v>
      </x:c>
      <x:c r="D162" t="str">
        <x:v>junio</x:v>
      </x:c>
      <x:c r="E162" t="str">
        <x:v>2024-06</x:v>
      </x:c>
      <x:c r="F162" t="str">
        <x:v>T2</x:v>
      </x:c>
      <x:c r="G162" s="27" t="n">
        <x:v>45444</x:v>
      </x:c>
    </x:row>
    <x:row r="163">
      <x:c r="A163" s="27" t="n">
        <x:v>45451</x:v>
      </x:c>
      <x:c r="B163" t="n">
        <x:v>2024</x:v>
      </x:c>
      <x:c r="C163" t="n">
        <x:v>6</x:v>
      </x:c>
      <x:c r="D163" t="str">
        <x:v>junio</x:v>
      </x:c>
      <x:c r="E163" t="str">
        <x:v>2024-06</x:v>
      </x:c>
      <x:c r="F163" t="str">
        <x:v>T2</x:v>
      </x:c>
      <x:c r="G163" s="27" t="n">
        <x:v>45444</x:v>
      </x:c>
    </x:row>
    <x:row r="164">
      <x:c r="A164" s="27" t="n">
        <x:v>45452</x:v>
      </x:c>
      <x:c r="B164" t="n">
        <x:v>2024</x:v>
      </x:c>
      <x:c r="C164" t="n">
        <x:v>6</x:v>
      </x:c>
      <x:c r="D164" t="str">
        <x:v>junio</x:v>
      </x:c>
      <x:c r="E164" t="str">
        <x:v>2024-06</x:v>
      </x:c>
      <x:c r="F164" t="str">
        <x:v>T2</x:v>
      </x:c>
      <x:c r="G164" s="27" t="n">
        <x:v>45444</x:v>
      </x:c>
    </x:row>
    <x:row r="165">
      <x:c r="A165" s="27" t="n">
        <x:v>45453</x:v>
      </x:c>
      <x:c r="B165" t="n">
        <x:v>2024</x:v>
      </x:c>
      <x:c r="C165" t="n">
        <x:v>6</x:v>
      </x:c>
      <x:c r="D165" t="str">
        <x:v>junio</x:v>
      </x:c>
      <x:c r="E165" t="str">
        <x:v>2024-06</x:v>
      </x:c>
      <x:c r="F165" t="str">
        <x:v>T2</x:v>
      </x:c>
      <x:c r="G165" s="27" t="n">
        <x:v>45444</x:v>
      </x:c>
    </x:row>
    <x:row r="166">
      <x:c r="A166" s="27" t="n">
        <x:v>45454</x:v>
      </x:c>
      <x:c r="B166" t="n">
        <x:v>2024</x:v>
      </x:c>
      <x:c r="C166" t="n">
        <x:v>6</x:v>
      </x:c>
      <x:c r="D166" t="str">
        <x:v>junio</x:v>
      </x:c>
      <x:c r="E166" t="str">
        <x:v>2024-06</x:v>
      </x:c>
      <x:c r="F166" t="str">
        <x:v>T2</x:v>
      </x:c>
      <x:c r="G166" s="27" t="n">
        <x:v>45444</x:v>
      </x:c>
    </x:row>
    <x:row r="167">
      <x:c r="A167" s="27" t="n">
        <x:v>45455</x:v>
      </x:c>
      <x:c r="B167" t="n">
        <x:v>2024</x:v>
      </x:c>
      <x:c r="C167" t="n">
        <x:v>6</x:v>
      </x:c>
      <x:c r="D167" t="str">
        <x:v>junio</x:v>
      </x:c>
      <x:c r="E167" t="str">
        <x:v>2024-06</x:v>
      </x:c>
      <x:c r="F167" t="str">
        <x:v>T2</x:v>
      </x:c>
      <x:c r="G167" s="27" t="n">
        <x:v>45444</x:v>
      </x:c>
    </x:row>
    <x:row r="168">
      <x:c r="A168" s="27" t="n">
        <x:v>45456</x:v>
      </x:c>
      <x:c r="B168" t="n">
        <x:v>2024</x:v>
      </x:c>
      <x:c r="C168" t="n">
        <x:v>6</x:v>
      </x:c>
      <x:c r="D168" t="str">
        <x:v>junio</x:v>
      </x:c>
      <x:c r="E168" t="str">
        <x:v>2024-06</x:v>
      </x:c>
      <x:c r="F168" t="str">
        <x:v>T2</x:v>
      </x:c>
      <x:c r="G168" s="27" t="n">
        <x:v>45444</x:v>
      </x:c>
    </x:row>
    <x:row r="169">
      <x:c r="A169" s="27" t="n">
        <x:v>45457</x:v>
      </x:c>
      <x:c r="B169" t="n">
        <x:v>2024</x:v>
      </x:c>
      <x:c r="C169" t="n">
        <x:v>6</x:v>
      </x:c>
      <x:c r="D169" t="str">
        <x:v>junio</x:v>
      </x:c>
      <x:c r="E169" t="str">
        <x:v>2024-06</x:v>
      </x:c>
      <x:c r="F169" t="str">
        <x:v>T2</x:v>
      </x:c>
      <x:c r="G169" s="27" t="n">
        <x:v>45444</x:v>
      </x:c>
    </x:row>
    <x:row r="170">
      <x:c r="A170" s="27" t="n">
        <x:v>45458</x:v>
      </x:c>
      <x:c r="B170" t="n">
        <x:v>2024</x:v>
      </x:c>
      <x:c r="C170" t="n">
        <x:v>6</x:v>
      </x:c>
      <x:c r="D170" t="str">
        <x:v>junio</x:v>
      </x:c>
      <x:c r="E170" t="str">
        <x:v>2024-06</x:v>
      </x:c>
      <x:c r="F170" t="str">
        <x:v>T2</x:v>
      </x:c>
      <x:c r="G170" s="27" t="n">
        <x:v>45444</x:v>
      </x:c>
    </x:row>
    <x:row r="171">
      <x:c r="A171" s="27" t="n">
        <x:v>45459</x:v>
      </x:c>
      <x:c r="B171" t="n">
        <x:v>2024</x:v>
      </x:c>
      <x:c r="C171" t="n">
        <x:v>6</x:v>
      </x:c>
      <x:c r="D171" t="str">
        <x:v>junio</x:v>
      </x:c>
      <x:c r="E171" t="str">
        <x:v>2024-06</x:v>
      </x:c>
      <x:c r="F171" t="str">
        <x:v>T2</x:v>
      </x:c>
      <x:c r="G171" s="27" t="n">
        <x:v>45444</x:v>
      </x:c>
    </x:row>
    <x:row r="172">
      <x:c r="A172" s="27" t="n">
        <x:v>45460</x:v>
      </x:c>
      <x:c r="B172" t="n">
        <x:v>2024</x:v>
      </x:c>
      <x:c r="C172" t="n">
        <x:v>6</x:v>
      </x:c>
      <x:c r="D172" t="str">
        <x:v>junio</x:v>
      </x:c>
      <x:c r="E172" t="str">
        <x:v>2024-06</x:v>
      </x:c>
      <x:c r="F172" t="str">
        <x:v>T2</x:v>
      </x:c>
      <x:c r="G172" s="27" t="n">
        <x:v>45444</x:v>
      </x:c>
    </x:row>
    <x:row r="173">
      <x:c r="A173" s="27" t="n">
        <x:v>45461</x:v>
      </x:c>
      <x:c r="B173" t="n">
        <x:v>2024</x:v>
      </x:c>
      <x:c r="C173" t="n">
        <x:v>6</x:v>
      </x:c>
      <x:c r="D173" t="str">
        <x:v>junio</x:v>
      </x:c>
      <x:c r="E173" t="str">
        <x:v>2024-06</x:v>
      </x:c>
      <x:c r="F173" t="str">
        <x:v>T2</x:v>
      </x:c>
      <x:c r="G173" s="27" t="n">
        <x:v>45444</x:v>
      </x:c>
    </x:row>
    <x:row r="174">
      <x:c r="A174" s="27" t="n">
        <x:v>45462</x:v>
      </x:c>
      <x:c r="B174" t="n">
        <x:v>2024</x:v>
      </x:c>
      <x:c r="C174" t="n">
        <x:v>6</x:v>
      </x:c>
      <x:c r="D174" t="str">
        <x:v>junio</x:v>
      </x:c>
      <x:c r="E174" t="str">
        <x:v>2024-06</x:v>
      </x:c>
      <x:c r="F174" t="str">
        <x:v>T2</x:v>
      </x:c>
      <x:c r="G174" s="27" t="n">
        <x:v>45444</x:v>
      </x:c>
    </x:row>
    <x:row r="175">
      <x:c r="A175" s="27" t="n">
        <x:v>45463</x:v>
      </x:c>
      <x:c r="B175" t="n">
        <x:v>2024</x:v>
      </x:c>
      <x:c r="C175" t="n">
        <x:v>6</x:v>
      </x:c>
      <x:c r="D175" t="str">
        <x:v>junio</x:v>
      </x:c>
      <x:c r="E175" t="str">
        <x:v>2024-06</x:v>
      </x:c>
      <x:c r="F175" t="str">
        <x:v>T2</x:v>
      </x:c>
      <x:c r="G175" s="27" t="n">
        <x:v>45444</x:v>
      </x:c>
    </x:row>
    <x:row r="176">
      <x:c r="A176" s="27" t="n">
        <x:v>45464</x:v>
      </x:c>
      <x:c r="B176" t="n">
        <x:v>2024</x:v>
      </x:c>
      <x:c r="C176" t="n">
        <x:v>6</x:v>
      </x:c>
      <x:c r="D176" t="str">
        <x:v>junio</x:v>
      </x:c>
      <x:c r="E176" t="str">
        <x:v>2024-06</x:v>
      </x:c>
      <x:c r="F176" t="str">
        <x:v>T2</x:v>
      </x:c>
      <x:c r="G176" s="27" t="n">
        <x:v>45444</x:v>
      </x:c>
    </x:row>
    <x:row r="177">
      <x:c r="A177" s="27" t="n">
        <x:v>45465</x:v>
      </x:c>
      <x:c r="B177" t="n">
        <x:v>2024</x:v>
      </x:c>
      <x:c r="C177" t="n">
        <x:v>6</x:v>
      </x:c>
      <x:c r="D177" t="str">
        <x:v>junio</x:v>
      </x:c>
      <x:c r="E177" t="str">
        <x:v>2024-06</x:v>
      </x:c>
      <x:c r="F177" t="str">
        <x:v>T2</x:v>
      </x:c>
      <x:c r="G177" s="27" t="n">
        <x:v>45444</x:v>
      </x:c>
    </x:row>
    <x:row r="178">
      <x:c r="A178" s="27" t="n">
        <x:v>45466</x:v>
      </x:c>
      <x:c r="B178" t="n">
        <x:v>2024</x:v>
      </x:c>
      <x:c r="C178" t="n">
        <x:v>6</x:v>
      </x:c>
      <x:c r="D178" t="str">
        <x:v>junio</x:v>
      </x:c>
      <x:c r="E178" t="str">
        <x:v>2024-06</x:v>
      </x:c>
      <x:c r="F178" t="str">
        <x:v>T2</x:v>
      </x:c>
      <x:c r="G178" s="27" t="n">
        <x:v>45444</x:v>
      </x:c>
    </x:row>
    <x:row r="179">
      <x:c r="A179" s="27" t="n">
        <x:v>45467</x:v>
      </x:c>
      <x:c r="B179" t="n">
        <x:v>2024</x:v>
      </x:c>
      <x:c r="C179" t="n">
        <x:v>6</x:v>
      </x:c>
      <x:c r="D179" t="str">
        <x:v>junio</x:v>
      </x:c>
      <x:c r="E179" t="str">
        <x:v>2024-06</x:v>
      </x:c>
      <x:c r="F179" t="str">
        <x:v>T2</x:v>
      </x:c>
      <x:c r="G179" s="27" t="n">
        <x:v>45444</x:v>
      </x:c>
    </x:row>
    <x:row r="180">
      <x:c r="A180" s="27" t="n">
        <x:v>45468</x:v>
      </x:c>
      <x:c r="B180" t="n">
        <x:v>2024</x:v>
      </x:c>
      <x:c r="C180" t="n">
        <x:v>6</x:v>
      </x:c>
      <x:c r="D180" t="str">
        <x:v>junio</x:v>
      </x:c>
      <x:c r="E180" t="str">
        <x:v>2024-06</x:v>
      </x:c>
      <x:c r="F180" t="str">
        <x:v>T2</x:v>
      </x:c>
      <x:c r="G180" s="27" t="n">
        <x:v>45444</x:v>
      </x:c>
    </x:row>
    <x:row r="181">
      <x:c r="A181" s="27" t="n">
        <x:v>45469</x:v>
      </x:c>
      <x:c r="B181" t="n">
        <x:v>2024</x:v>
      </x:c>
      <x:c r="C181" t="n">
        <x:v>6</x:v>
      </x:c>
      <x:c r="D181" t="str">
        <x:v>junio</x:v>
      </x:c>
      <x:c r="E181" t="str">
        <x:v>2024-06</x:v>
      </x:c>
      <x:c r="F181" t="str">
        <x:v>T2</x:v>
      </x:c>
      <x:c r="G181" s="27" t="n">
        <x:v>45444</x:v>
      </x:c>
    </x:row>
    <x:row r="182">
      <x:c r="A182" s="27" t="n">
        <x:v>45470</x:v>
      </x:c>
      <x:c r="B182" t="n">
        <x:v>2024</x:v>
      </x:c>
      <x:c r="C182" t="n">
        <x:v>6</x:v>
      </x:c>
      <x:c r="D182" t="str">
        <x:v>junio</x:v>
      </x:c>
      <x:c r="E182" t="str">
        <x:v>2024-06</x:v>
      </x:c>
      <x:c r="F182" t="str">
        <x:v>T2</x:v>
      </x:c>
      <x:c r="G182" s="27" t="n">
        <x:v>45444</x:v>
      </x:c>
    </x:row>
    <x:row r="183">
      <x:c r="A183" s="27" t="n">
        <x:v>45471</x:v>
      </x:c>
      <x:c r="B183" t="n">
        <x:v>2024</x:v>
      </x:c>
      <x:c r="C183" t="n">
        <x:v>6</x:v>
      </x:c>
      <x:c r="D183" t="str">
        <x:v>junio</x:v>
      </x:c>
      <x:c r="E183" t="str">
        <x:v>2024-06</x:v>
      </x:c>
      <x:c r="F183" t="str">
        <x:v>T2</x:v>
      </x:c>
      <x:c r="G183" s="27" t="n">
        <x:v>45444</x:v>
      </x:c>
    </x:row>
    <x:row r="184">
      <x:c r="A184" s="27" t="n">
        <x:v>45472</x:v>
      </x:c>
      <x:c r="B184" t="n">
        <x:v>2024</x:v>
      </x:c>
      <x:c r="C184" t="n">
        <x:v>6</x:v>
      </x:c>
      <x:c r="D184" t="str">
        <x:v>junio</x:v>
      </x:c>
      <x:c r="E184" t="str">
        <x:v>2024-06</x:v>
      </x:c>
      <x:c r="F184" t="str">
        <x:v>T2</x:v>
      </x:c>
      <x:c r="G184" s="27" t="n">
        <x:v>45444</x:v>
      </x:c>
    </x:row>
    <x:row r="185">
      <x:c r="A185" s="27" t="n">
        <x:v>45473</x:v>
      </x:c>
      <x:c r="B185" t="n">
        <x:v>2024</x:v>
      </x:c>
      <x:c r="C185" t="n">
        <x:v>6</x:v>
      </x:c>
      <x:c r="D185" t="str">
        <x:v>junio</x:v>
      </x:c>
      <x:c r="E185" t="str">
        <x:v>2024-06</x:v>
      </x:c>
      <x:c r="F185" t="str">
        <x:v>T2</x:v>
      </x:c>
      <x:c r="G185" s="27" t="n">
        <x:v>45444</x:v>
      </x:c>
    </x:row>
    <x:row r="186">
      <x:c r="A186" s="27" t="n">
        <x:v>45474</x:v>
      </x:c>
      <x:c r="B186" t="n">
        <x:v>2024</x:v>
      </x:c>
      <x:c r="C186" t="n">
        <x:v>7</x:v>
      </x:c>
      <x:c r="D186" t="str">
        <x:v>julio</x:v>
      </x:c>
      <x:c r="E186" t="str">
        <x:v>2024-07</x:v>
      </x:c>
      <x:c r="F186" t="str">
        <x:v>T3</x:v>
      </x:c>
      <x:c r="G186" s="27" t="n">
        <x:v>45474</x:v>
      </x:c>
    </x:row>
    <x:row r="187">
      <x:c r="A187" s="27" t="n">
        <x:v>45475</x:v>
      </x:c>
      <x:c r="B187" t="n">
        <x:v>2024</x:v>
      </x:c>
      <x:c r="C187" t="n">
        <x:v>7</x:v>
      </x:c>
      <x:c r="D187" t="str">
        <x:v>julio</x:v>
      </x:c>
      <x:c r="E187" t="str">
        <x:v>2024-07</x:v>
      </x:c>
      <x:c r="F187" t="str">
        <x:v>T3</x:v>
      </x:c>
      <x:c r="G187" s="27" t="n">
        <x:v>45474</x:v>
      </x:c>
    </x:row>
    <x:row r="188">
      <x:c r="A188" s="27" t="n">
        <x:v>45476</x:v>
      </x:c>
      <x:c r="B188" t="n">
        <x:v>2024</x:v>
      </x:c>
      <x:c r="C188" t="n">
        <x:v>7</x:v>
      </x:c>
      <x:c r="D188" t="str">
        <x:v>julio</x:v>
      </x:c>
      <x:c r="E188" t="str">
        <x:v>2024-07</x:v>
      </x:c>
      <x:c r="F188" t="str">
        <x:v>T3</x:v>
      </x:c>
      <x:c r="G188" s="27" t="n">
        <x:v>45474</x:v>
      </x:c>
    </x:row>
    <x:row r="189">
      <x:c r="A189" s="27" t="n">
        <x:v>45477</x:v>
      </x:c>
      <x:c r="B189" t="n">
        <x:v>2024</x:v>
      </x:c>
      <x:c r="C189" t="n">
        <x:v>7</x:v>
      </x:c>
      <x:c r="D189" t="str">
        <x:v>julio</x:v>
      </x:c>
      <x:c r="E189" t="str">
        <x:v>2024-07</x:v>
      </x:c>
      <x:c r="F189" t="str">
        <x:v>T3</x:v>
      </x:c>
      <x:c r="G189" s="27" t="n">
        <x:v>45474</x:v>
      </x:c>
    </x:row>
    <x:row r="190">
      <x:c r="A190" s="27" t="n">
        <x:v>45478</x:v>
      </x:c>
      <x:c r="B190" t="n">
        <x:v>2024</x:v>
      </x:c>
      <x:c r="C190" t="n">
        <x:v>7</x:v>
      </x:c>
      <x:c r="D190" t="str">
        <x:v>julio</x:v>
      </x:c>
      <x:c r="E190" t="str">
        <x:v>2024-07</x:v>
      </x:c>
      <x:c r="F190" t="str">
        <x:v>T3</x:v>
      </x:c>
      <x:c r="G190" s="27" t="n">
        <x:v>45474</x:v>
      </x:c>
    </x:row>
    <x:row r="191">
      <x:c r="A191" s="27" t="n">
        <x:v>45479</x:v>
      </x:c>
      <x:c r="B191" t="n">
        <x:v>2024</x:v>
      </x:c>
      <x:c r="C191" t="n">
        <x:v>7</x:v>
      </x:c>
      <x:c r="D191" t="str">
        <x:v>julio</x:v>
      </x:c>
      <x:c r="E191" t="str">
        <x:v>2024-07</x:v>
      </x:c>
      <x:c r="F191" t="str">
        <x:v>T3</x:v>
      </x:c>
      <x:c r="G191" s="27" t="n">
        <x:v>45474</x:v>
      </x:c>
    </x:row>
    <x:row r="192">
      <x:c r="A192" s="27" t="n">
        <x:v>45480</x:v>
      </x:c>
      <x:c r="B192" t="n">
        <x:v>2024</x:v>
      </x:c>
      <x:c r="C192" t="n">
        <x:v>7</x:v>
      </x:c>
      <x:c r="D192" t="str">
        <x:v>julio</x:v>
      </x:c>
      <x:c r="E192" t="str">
        <x:v>2024-07</x:v>
      </x:c>
      <x:c r="F192" t="str">
        <x:v>T3</x:v>
      </x:c>
      <x:c r="G192" s="27" t="n">
        <x:v>45474</x:v>
      </x:c>
    </x:row>
    <x:row r="193">
      <x:c r="A193" s="27" t="n">
        <x:v>45481</x:v>
      </x:c>
      <x:c r="B193" t="n">
        <x:v>2024</x:v>
      </x:c>
      <x:c r="C193" t="n">
        <x:v>7</x:v>
      </x:c>
      <x:c r="D193" t="str">
        <x:v>julio</x:v>
      </x:c>
      <x:c r="E193" t="str">
        <x:v>2024-07</x:v>
      </x:c>
      <x:c r="F193" t="str">
        <x:v>T3</x:v>
      </x:c>
      <x:c r="G193" s="27" t="n">
        <x:v>45474</x:v>
      </x:c>
    </x:row>
    <x:row r="194">
      <x:c r="A194" s="27" t="n">
        <x:v>45482</x:v>
      </x:c>
      <x:c r="B194" t="n">
        <x:v>2024</x:v>
      </x:c>
      <x:c r="C194" t="n">
        <x:v>7</x:v>
      </x:c>
      <x:c r="D194" t="str">
        <x:v>julio</x:v>
      </x:c>
      <x:c r="E194" t="str">
        <x:v>2024-07</x:v>
      </x:c>
      <x:c r="F194" t="str">
        <x:v>T3</x:v>
      </x:c>
      <x:c r="G194" s="27" t="n">
        <x:v>45474</x:v>
      </x:c>
    </x:row>
    <x:row r="195">
      <x:c r="A195" s="27" t="n">
        <x:v>45483</x:v>
      </x:c>
      <x:c r="B195" t="n">
        <x:v>2024</x:v>
      </x:c>
      <x:c r="C195" t="n">
        <x:v>7</x:v>
      </x:c>
      <x:c r="D195" t="str">
        <x:v>julio</x:v>
      </x:c>
      <x:c r="E195" t="str">
        <x:v>2024-07</x:v>
      </x:c>
      <x:c r="F195" t="str">
        <x:v>T3</x:v>
      </x:c>
      <x:c r="G195" s="27" t="n">
        <x:v>45474</x:v>
      </x:c>
    </x:row>
    <x:row r="196">
      <x:c r="A196" s="27" t="n">
        <x:v>45484</x:v>
      </x:c>
      <x:c r="B196" t="n">
        <x:v>2024</x:v>
      </x:c>
      <x:c r="C196" t="n">
        <x:v>7</x:v>
      </x:c>
      <x:c r="D196" t="str">
        <x:v>julio</x:v>
      </x:c>
      <x:c r="E196" t="str">
        <x:v>2024-07</x:v>
      </x:c>
      <x:c r="F196" t="str">
        <x:v>T3</x:v>
      </x:c>
      <x:c r="G196" s="27" t="n">
        <x:v>45474</x:v>
      </x:c>
    </x:row>
    <x:row r="197">
      <x:c r="A197" s="27" t="n">
        <x:v>45485</x:v>
      </x:c>
      <x:c r="B197" t="n">
        <x:v>2024</x:v>
      </x:c>
      <x:c r="C197" t="n">
        <x:v>7</x:v>
      </x:c>
      <x:c r="D197" t="str">
        <x:v>julio</x:v>
      </x:c>
      <x:c r="E197" t="str">
        <x:v>2024-07</x:v>
      </x:c>
      <x:c r="F197" t="str">
        <x:v>T3</x:v>
      </x:c>
      <x:c r="G197" s="27" t="n">
        <x:v>45474</x:v>
      </x:c>
    </x:row>
    <x:row r="198">
      <x:c r="A198" s="27" t="n">
        <x:v>45486</x:v>
      </x:c>
      <x:c r="B198" t="n">
        <x:v>2024</x:v>
      </x:c>
      <x:c r="C198" t="n">
        <x:v>7</x:v>
      </x:c>
      <x:c r="D198" t="str">
        <x:v>julio</x:v>
      </x:c>
      <x:c r="E198" t="str">
        <x:v>2024-07</x:v>
      </x:c>
      <x:c r="F198" t="str">
        <x:v>T3</x:v>
      </x:c>
      <x:c r="G198" s="27" t="n">
        <x:v>45474</x:v>
      </x:c>
    </x:row>
    <x:row r="199">
      <x:c r="A199" s="27" t="n">
        <x:v>45487</x:v>
      </x:c>
      <x:c r="B199" t="n">
        <x:v>2024</x:v>
      </x:c>
      <x:c r="C199" t="n">
        <x:v>7</x:v>
      </x:c>
      <x:c r="D199" t="str">
        <x:v>julio</x:v>
      </x:c>
      <x:c r="E199" t="str">
        <x:v>2024-07</x:v>
      </x:c>
      <x:c r="F199" t="str">
        <x:v>T3</x:v>
      </x:c>
      <x:c r="G199" s="27" t="n">
        <x:v>45474</x:v>
      </x:c>
    </x:row>
    <x:row r="200">
      <x:c r="A200" s="27" t="n">
        <x:v>45488</x:v>
      </x:c>
      <x:c r="B200" t="n">
        <x:v>2024</x:v>
      </x:c>
      <x:c r="C200" t="n">
        <x:v>7</x:v>
      </x:c>
      <x:c r="D200" t="str">
        <x:v>julio</x:v>
      </x:c>
      <x:c r="E200" t="str">
        <x:v>2024-07</x:v>
      </x:c>
      <x:c r="F200" t="str">
        <x:v>T3</x:v>
      </x:c>
      <x:c r="G200" s="27" t="n">
        <x:v>45474</x:v>
      </x:c>
    </x:row>
    <x:row r="201">
      <x:c r="A201" s="27" t="n">
        <x:v>45489</x:v>
      </x:c>
      <x:c r="B201" t="n">
        <x:v>2024</x:v>
      </x:c>
      <x:c r="C201" t="n">
        <x:v>7</x:v>
      </x:c>
      <x:c r="D201" t="str">
        <x:v>julio</x:v>
      </x:c>
      <x:c r="E201" t="str">
        <x:v>2024-07</x:v>
      </x:c>
      <x:c r="F201" t="str">
        <x:v>T3</x:v>
      </x:c>
      <x:c r="G201" s="27" t="n">
        <x:v>45474</x:v>
      </x:c>
    </x:row>
    <x:row r="202">
      <x:c r="A202" s="27" t="n">
        <x:v>45490</x:v>
      </x:c>
      <x:c r="B202" t="n">
        <x:v>2024</x:v>
      </x:c>
      <x:c r="C202" t="n">
        <x:v>7</x:v>
      </x:c>
      <x:c r="D202" t="str">
        <x:v>julio</x:v>
      </x:c>
      <x:c r="E202" t="str">
        <x:v>2024-07</x:v>
      </x:c>
      <x:c r="F202" t="str">
        <x:v>T3</x:v>
      </x:c>
      <x:c r="G202" s="27" t="n">
        <x:v>45474</x:v>
      </x:c>
    </x:row>
    <x:row r="203">
      <x:c r="A203" s="27" t="n">
        <x:v>45491</x:v>
      </x:c>
      <x:c r="B203" t="n">
        <x:v>2024</x:v>
      </x:c>
      <x:c r="C203" t="n">
        <x:v>7</x:v>
      </x:c>
      <x:c r="D203" t="str">
        <x:v>julio</x:v>
      </x:c>
      <x:c r="E203" t="str">
        <x:v>2024-07</x:v>
      </x:c>
      <x:c r="F203" t="str">
        <x:v>T3</x:v>
      </x:c>
      <x:c r="G203" s="27" t="n">
        <x:v>45474</x:v>
      </x:c>
    </x:row>
    <x:row r="204">
      <x:c r="A204" s="27" t="n">
        <x:v>45492</x:v>
      </x:c>
      <x:c r="B204" t="n">
        <x:v>2024</x:v>
      </x:c>
      <x:c r="C204" t="n">
        <x:v>7</x:v>
      </x:c>
      <x:c r="D204" t="str">
        <x:v>julio</x:v>
      </x:c>
      <x:c r="E204" t="str">
        <x:v>2024-07</x:v>
      </x:c>
      <x:c r="F204" t="str">
        <x:v>T3</x:v>
      </x:c>
      <x:c r="G204" s="27" t="n">
        <x:v>45474</x:v>
      </x:c>
    </x:row>
    <x:row r="205">
      <x:c r="A205" s="27" t="n">
        <x:v>45493</x:v>
      </x:c>
      <x:c r="B205" t="n">
        <x:v>2024</x:v>
      </x:c>
      <x:c r="C205" t="n">
        <x:v>7</x:v>
      </x:c>
      <x:c r="D205" t="str">
        <x:v>julio</x:v>
      </x:c>
      <x:c r="E205" t="str">
        <x:v>2024-07</x:v>
      </x:c>
      <x:c r="F205" t="str">
        <x:v>T3</x:v>
      </x:c>
      <x:c r="G205" s="27" t="n">
        <x:v>45474</x:v>
      </x:c>
    </x:row>
    <x:row r="206">
      <x:c r="A206" s="27" t="n">
        <x:v>45494</x:v>
      </x:c>
      <x:c r="B206" t="n">
        <x:v>2024</x:v>
      </x:c>
      <x:c r="C206" t="n">
        <x:v>7</x:v>
      </x:c>
      <x:c r="D206" t="str">
        <x:v>julio</x:v>
      </x:c>
      <x:c r="E206" t="str">
        <x:v>2024-07</x:v>
      </x:c>
      <x:c r="F206" t="str">
        <x:v>T3</x:v>
      </x:c>
      <x:c r="G206" s="27" t="n">
        <x:v>45474</x:v>
      </x:c>
    </x:row>
    <x:row r="207">
      <x:c r="A207" s="27" t="n">
        <x:v>45495</x:v>
      </x:c>
      <x:c r="B207" t="n">
        <x:v>2024</x:v>
      </x:c>
      <x:c r="C207" t="n">
        <x:v>7</x:v>
      </x:c>
      <x:c r="D207" t="str">
        <x:v>julio</x:v>
      </x:c>
      <x:c r="E207" t="str">
        <x:v>2024-07</x:v>
      </x:c>
      <x:c r="F207" t="str">
        <x:v>T3</x:v>
      </x:c>
      <x:c r="G207" s="27" t="n">
        <x:v>45474</x:v>
      </x:c>
    </x:row>
    <x:row r="208">
      <x:c r="A208" s="27" t="n">
        <x:v>45496</x:v>
      </x:c>
      <x:c r="B208" t="n">
        <x:v>2024</x:v>
      </x:c>
      <x:c r="C208" t="n">
        <x:v>7</x:v>
      </x:c>
      <x:c r="D208" t="str">
        <x:v>julio</x:v>
      </x:c>
      <x:c r="E208" t="str">
        <x:v>2024-07</x:v>
      </x:c>
      <x:c r="F208" t="str">
        <x:v>T3</x:v>
      </x:c>
      <x:c r="G208" s="27" t="n">
        <x:v>45474</x:v>
      </x:c>
    </x:row>
    <x:row r="209">
      <x:c r="A209" s="27" t="n">
        <x:v>45497</x:v>
      </x:c>
      <x:c r="B209" t="n">
        <x:v>2024</x:v>
      </x:c>
      <x:c r="C209" t="n">
        <x:v>7</x:v>
      </x:c>
      <x:c r="D209" t="str">
        <x:v>julio</x:v>
      </x:c>
      <x:c r="E209" t="str">
        <x:v>2024-07</x:v>
      </x:c>
      <x:c r="F209" t="str">
        <x:v>T3</x:v>
      </x:c>
      <x:c r="G209" s="27" t="n">
        <x:v>45474</x:v>
      </x:c>
    </x:row>
    <x:row r="210">
      <x:c r="A210" s="27" t="n">
        <x:v>45498</x:v>
      </x:c>
      <x:c r="B210" t="n">
        <x:v>2024</x:v>
      </x:c>
      <x:c r="C210" t="n">
        <x:v>7</x:v>
      </x:c>
      <x:c r="D210" t="str">
        <x:v>julio</x:v>
      </x:c>
      <x:c r="E210" t="str">
        <x:v>2024-07</x:v>
      </x:c>
      <x:c r="F210" t="str">
        <x:v>T3</x:v>
      </x:c>
      <x:c r="G210" s="27" t="n">
        <x:v>45474</x:v>
      </x:c>
    </x:row>
    <x:row r="211">
      <x:c r="A211" s="27" t="n">
        <x:v>45499</x:v>
      </x:c>
      <x:c r="B211" t="n">
        <x:v>2024</x:v>
      </x:c>
      <x:c r="C211" t="n">
        <x:v>7</x:v>
      </x:c>
      <x:c r="D211" t="str">
        <x:v>julio</x:v>
      </x:c>
      <x:c r="E211" t="str">
        <x:v>2024-07</x:v>
      </x:c>
      <x:c r="F211" t="str">
        <x:v>T3</x:v>
      </x:c>
      <x:c r="G211" s="27" t="n">
        <x:v>45474</x:v>
      </x:c>
    </x:row>
    <x:row r="212">
      <x:c r="A212" s="27" t="n">
        <x:v>45500</x:v>
      </x:c>
      <x:c r="B212" t="n">
        <x:v>2024</x:v>
      </x:c>
      <x:c r="C212" t="n">
        <x:v>7</x:v>
      </x:c>
      <x:c r="D212" t="str">
        <x:v>julio</x:v>
      </x:c>
      <x:c r="E212" t="str">
        <x:v>2024-07</x:v>
      </x:c>
      <x:c r="F212" t="str">
        <x:v>T3</x:v>
      </x:c>
      <x:c r="G212" s="27" t="n">
        <x:v>45474</x:v>
      </x:c>
    </x:row>
    <x:row r="213">
      <x:c r="A213" s="27" t="n">
        <x:v>45501</x:v>
      </x:c>
      <x:c r="B213" t="n">
        <x:v>2024</x:v>
      </x:c>
      <x:c r="C213" t="n">
        <x:v>7</x:v>
      </x:c>
      <x:c r="D213" t="str">
        <x:v>julio</x:v>
      </x:c>
      <x:c r="E213" t="str">
        <x:v>2024-07</x:v>
      </x:c>
      <x:c r="F213" t="str">
        <x:v>T3</x:v>
      </x:c>
      <x:c r="G213" s="27" t="n">
        <x:v>45474</x:v>
      </x:c>
    </x:row>
    <x:row r="214">
      <x:c r="A214" s="27" t="n">
        <x:v>45502</x:v>
      </x:c>
      <x:c r="B214" t="n">
        <x:v>2024</x:v>
      </x:c>
      <x:c r="C214" t="n">
        <x:v>7</x:v>
      </x:c>
      <x:c r="D214" t="str">
        <x:v>julio</x:v>
      </x:c>
      <x:c r="E214" t="str">
        <x:v>2024-07</x:v>
      </x:c>
      <x:c r="F214" t="str">
        <x:v>T3</x:v>
      </x:c>
      <x:c r="G214" s="27" t="n">
        <x:v>45474</x:v>
      </x:c>
    </x:row>
    <x:row r="215">
      <x:c r="A215" s="27" t="n">
        <x:v>45503</x:v>
      </x:c>
      <x:c r="B215" t="n">
        <x:v>2024</x:v>
      </x:c>
      <x:c r="C215" t="n">
        <x:v>7</x:v>
      </x:c>
      <x:c r="D215" t="str">
        <x:v>julio</x:v>
      </x:c>
      <x:c r="E215" t="str">
        <x:v>2024-07</x:v>
      </x:c>
      <x:c r="F215" t="str">
        <x:v>T3</x:v>
      </x:c>
      <x:c r="G215" s="27" t="n">
        <x:v>45474</x:v>
      </x:c>
    </x:row>
    <x:row r="216">
      <x:c r="A216" s="27" t="n">
        <x:v>45504</x:v>
      </x:c>
      <x:c r="B216" t="n">
        <x:v>2024</x:v>
      </x:c>
      <x:c r="C216" t="n">
        <x:v>7</x:v>
      </x:c>
      <x:c r="D216" t="str">
        <x:v>julio</x:v>
      </x:c>
      <x:c r="E216" t="str">
        <x:v>2024-07</x:v>
      </x:c>
      <x:c r="F216" t="str">
        <x:v>T3</x:v>
      </x:c>
      <x:c r="G216" s="27" t="n">
        <x:v>45474</x:v>
      </x:c>
    </x:row>
    <x:row r="217">
      <x:c r="A217" s="27" t="n">
        <x:v>45505</x:v>
      </x:c>
      <x:c r="B217" t="n">
        <x:v>2024</x:v>
      </x:c>
      <x:c r="C217" t="n">
        <x:v>8</x:v>
      </x:c>
      <x:c r="D217" t="str">
        <x:v>agosto</x:v>
      </x:c>
      <x:c r="E217" t="str">
        <x:v>2024-08</x:v>
      </x:c>
      <x:c r="F217" t="str">
        <x:v>T3</x:v>
      </x:c>
      <x:c r="G217" s="27" t="n">
        <x:v>45505</x:v>
      </x:c>
    </x:row>
    <x:row r="218">
      <x:c r="A218" s="27" t="n">
        <x:v>45506</x:v>
      </x:c>
      <x:c r="B218" t="n">
        <x:v>2024</x:v>
      </x:c>
      <x:c r="C218" t="n">
        <x:v>8</x:v>
      </x:c>
      <x:c r="D218" t="str">
        <x:v>agosto</x:v>
      </x:c>
      <x:c r="E218" t="str">
        <x:v>2024-08</x:v>
      </x:c>
      <x:c r="F218" t="str">
        <x:v>T3</x:v>
      </x:c>
      <x:c r="G218" s="27" t="n">
        <x:v>45505</x:v>
      </x:c>
    </x:row>
    <x:row r="219">
      <x:c r="A219" s="27" t="n">
        <x:v>45507</x:v>
      </x:c>
      <x:c r="B219" t="n">
        <x:v>2024</x:v>
      </x:c>
      <x:c r="C219" t="n">
        <x:v>8</x:v>
      </x:c>
      <x:c r="D219" t="str">
        <x:v>agosto</x:v>
      </x:c>
      <x:c r="E219" t="str">
        <x:v>2024-08</x:v>
      </x:c>
      <x:c r="F219" t="str">
        <x:v>T3</x:v>
      </x:c>
      <x:c r="G219" s="27" t="n">
        <x:v>45505</x:v>
      </x:c>
    </x:row>
    <x:row r="220">
      <x:c r="A220" s="27" t="n">
        <x:v>45508</x:v>
      </x:c>
      <x:c r="B220" t="n">
        <x:v>2024</x:v>
      </x:c>
      <x:c r="C220" t="n">
        <x:v>8</x:v>
      </x:c>
      <x:c r="D220" t="str">
        <x:v>agosto</x:v>
      </x:c>
      <x:c r="E220" t="str">
        <x:v>2024-08</x:v>
      </x:c>
      <x:c r="F220" t="str">
        <x:v>T3</x:v>
      </x:c>
      <x:c r="G220" s="27" t="n">
        <x:v>45505</x:v>
      </x:c>
    </x:row>
    <x:row r="221">
      <x:c r="A221" s="27" t="n">
        <x:v>45509</x:v>
      </x:c>
      <x:c r="B221" t="n">
        <x:v>2024</x:v>
      </x:c>
      <x:c r="C221" t="n">
        <x:v>8</x:v>
      </x:c>
      <x:c r="D221" t="str">
        <x:v>agosto</x:v>
      </x:c>
      <x:c r="E221" t="str">
        <x:v>2024-08</x:v>
      </x:c>
      <x:c r="F221" t="str">
        <x:v>T3</x:v>
      </x:c>
      <x:c r="G221" s="27" t="n">
        <x:v>45505</x:v>
      </x:c>
    </x:row>
    <x:row r="222">
      <x:c r="A222" s="27" t="n">
        <x:v>45510</x:v>
      </x:c>
      <x:c r="B222" t="n">
        <x:v>2024</x:v>
      </x:c>
      <x:c r="C222" t="n">
        <x:v>8</x:v>
      </x:c>
      <x:c r="D222" t="str">
        <x:v>agosto</x:v>
      </x:c>
      <x:c r="E222" t="str">
        <x:v>2024-08</x:v>
      </x:c>
      <x:c r="F222" t="str">
        <x:v>T3</x:v>
      </x:c>
      <x:c r="G222" s="27" t="n">
        <x:v>45505</x:v>
      </x:c>
    </x:row>
    <x:row r="223">
      <x:c r="A223" s="27" t="n">
        <x:v>45511</x:v>
      </x:c>
      <x:c r="B223" t="n">
        <x:v>2024</x:v>
      </x:c>
      <x:c r="C223" t="n">
        <x:v>8</x:v>
      </x:c>
      <x:c r="D223" t="str">
        <x:v>agosto</x:v>
      </x:c>
      <x:c r="E223" t="str">
        <x:v>2024-08</x:v>
      </x:c>
      <x:c r="F223" t="str">
        <x:v>T3</x:v>
      </x:c>
      <x:c r="G223" s="27" t="n">
        <x:v>45505</x:v>
      </x:c>
    </x:row>
    <x:row r="224">
      <x:c r="A224" s="27" t="n">
        <x:v>45512</x:v>
      </x:c>
      <x:c r="B224" t="n">
        <x:v>2024</x:v>
      </x:c>
      <x:c r="C224" t="n">
        <x:v>8</x:v>
      </x:c>
      <x:c r="D224" t="str">
        <x:v>agosto</x:v>
      </x:c>
      <x:c r="E224" t="str">
        <x:v>2024-08</x:v>
      </x:c>
      <x:c r="F224" t="str">
        <x:v>T3</x:v>
      </x:c>
      <x:c r="G224" s="27" t="n">
        <x:v>45505</x:v>
      </x:c>
    </x:row>
    <x:row r="225">
      <x:c r="A225" s="27" t="n">
        <x:v>45513</x:v>
      </x:c>
      <x:c r="B225" t="n">
        <x:v>2024</x:v>
      </x:c>
      <x:c r="C225" t="n">
        <x:v>8</x:v>
      </x:c>
      <x:c r="D225" t="str">
        <x:v>agosto</x:v>
      </x:c>
      <x:c r="E225" t="str">
        <x:v>2024-08</x:v>
      </x:c>
      <x:c r="F225" t="str">
        <x:v>T3</x:v>
      </x:c>
      <x:c r="G225" s="27" t="n">
        <x:v>45505</x:v>
      </x:c>
    </x:row>
    <x:row r="226">
      <x:c r="A226" s="27" t="n">
        <x:v>45514</x:v>
      </x:c>
      <x:c r="B226" t="n">
        <x:v>2024</x:v>
      </x:c>
      <x:c r="C226" t="n">
        <x:v>8</x:v>
      </x:c>
      <x:c r="D226" t="str">
        <x:v>agosto</x:v>
      </x:c>
      <x:c r="E226" t="str">
        <x:v>2024-08</x:v>
      </x:c>
      <x:c r="F226" t="str">
        <x:v>T3</x:v>
      </x:c>
      <x:c r="G226" s="27" t="n">
        <x:v>45505</x:v>
      </x:c>
    </x:row>
    <x:row r="227">
      <x:c r="A227" s="27" t="n">
        <x:v>45515</x:v>
      </x:c>
      <x:c r="B227" t="n">
        <x:v>2024</x:v>
      </x:c>
      <x:c r="C227" t="n">
        <x:v>8</x:v>
      </x:c>
      <x:c r="D227" t="str">
        <x:v>agosto</x:v>
      </x:c>
      <x:c r="E227" t="str">
        <x:v>2024-08</x:v>
      </x:c>
      <x:c r="F227" t="str">
        <x:v>T3</x:v>
      </x:c>
      <x:c r="G227" s="27" t="n">
        <x:v>45505</x:v>
      </x:c>
    </x:row>
    <x:row r="228">
      <x:c r="A228" s="27" t="n">
        <x:v>45516</x:v>
      </x:c>
      <x:c r="B228" t="n">
        <x:v>2024</x:v>
      </x:c>
      <x:c r="C228" t="n">
        <x:v>8</x:v>
      </x:c>
      <x:c r="D228" t="str">
        <x:v>agosto</x:v>
      </x:c>
      <x:c r="E228" t="str">
        <x:v>2024-08</x:v>
      </x:c>
      <x:c r="F228" t="str">
        <x:v>T3</x:v>
      </x:c>
      <x:c r="G228" s="27" t="n">
        <x:v>45505</x:v>
      </x:c>
    </x:row>
    <x:row r="229">
      <x:c r="A229" s="27" t="n">
        <x:v>45517</x:v>
      </x:c>
      <x:c r="B229" t="n">
        <x:v>2024</x:v>
      </x:c>
      <x:c r="C229" t="n">
        <x:v>8</x:v>
      </x:c>
      <x:c r="D229" t="str">
        <x:v>agosto</x:v>
      </x:c>
      <x:c r="E229" t="str">
        <x:v>2024-08</x:v>
      </x:c>
      <x:c r="F229" t="str">
        <x:v>T3</x:v>
      </x:c>
      <x:c r="G229" s="27" t="n">
        <x:v>45505</x:v>
      </x:c>
    </x:row>
    <x:row r="230">
      <x:c r="A230" s="27" t="n">
        <x:v>45518</x:v>
      </x:c>
      <x:c r="B230" t="n">
        <x:v>2024</x:v>
      </x:c>
      <x:c r="C230" t="n">
        <x:v>8</x:v>
      </x:c>
      <x:c r="D230" t="str">
        <x:v>agosto</x:v>
      </x:c>
      <x:c r="E230" t="str">
        <x:v>2024-08</x:v>
      </x:c>
      <x:c r="F230" t="str">
        <x:v>T3</x:v>
      </x:c>
      <x:c r="G230" s="27" t="n">
        <x:v>45505</x:v>
      </x:c>
    </x:row>
    <x:row r="231">
      <x:c r="A231" s="27" t="n">
        <x:v>45519</x:v>
      </x:c>
      <x:c r="B231" t="n">
        <x:v>2024</x:v>
      </x:c>
      <x:c r="C231" t="n">
        <x:v>8</x:v>
      </x:c>
      <x:c r="D231" t="str">
        <x:v>agosto</x:v>
      </x:c>
      <x:c r="E231" t="str">
        <x:v>2024-08</x:v>
      </x:c>
      <x:c r="F231" t="str">
        <x:v>T3</x:v>
      </x:c>
      <x:c r="G231" s="27" t="n">
        <x:v>45505</x:v>
      </x:c>
    </x:row>
    <x:row r="232">
      <x:c r="A232" s="27" t="n">
        <x:v>45520</x:v>
      </x:c>
      <x:c r="B232" t="n">
        <x:v>2024</x:v>
      </x:c>
      <x:c r="C232" t="n">
        <x:v>8</x:v>
      </x:c>
      <x:c r="D232" t="str">
        <x:v>agosto</x:v>
      </x:c>
      <x:c r="E232" t="str">
        <x:v>2024-08</x:v>
      </x:c>
      <x:c r="F232" t="str">
        <x:v>T3</x:v>
      </x:c>
      <x:c r="G232" s="27" t="n">
        <x:v>45505</x:v>
      </x:c>
    </x:row>
    <x:row r="233">
      <x:c r="A233" s="27" t="n">
        <x:v>45521</x:v>
      </x:c>
      <x:c r="B233" t="n">
        <x:v>2024</x:v>
      </x:c>
      <x:c r="C233" t="n">
        <x:v>8</x:v>
      </x:c>
      <x:c r="D233" t="str">
        <x:v>agosto</x:v>
      </x:c>
      <x:c r="E233" t="str">
        <x:v>2024-08</x:v>
      </x:c>
      <x:c r="F233" t="str">
        <x:v>T3</x:v>
      </x:c>
      <x:c r="G233" s="27" t="n">
        <x:v>45505</x:v>
      </x:c>
    </x:row>
    <x:row r="234">
      <x:c r="A234" s="27" t="n">
        <x:v>45522</x:v>
      </x:c>
      <x:c r="B234" t="n">
        <x:v>2024</x:v>
      </x:c>
      <x:c r="C234" t="n">
        <x:v>8</x:v>
      </x:c>
      <x:c r="D234" t="str">
        <x:v>agosto</x:v>
      </x:c>
      <x:c r="E234" t="str">
        <x:v>2024-08</x:v>
      </x:c>
      <x:c r="F234" t="str">
        <x:v>T3</x:v>
      </x:c>
      <x:c r="G234" s="27" t="n">
        <x:v>45505</x:v>
      </x:c>
    </x:row>
    <x:row r="235">
      <x:c r="A235" s="27" t="n">
        <x:v>45523</x:v>
      </x:c>
      <x:c r="B235" t="n">
        <x:v>2024</x:v>
      </x:c>
      <x:c r="C235" t="n">
        <x:v>8</x:v>
      </x:c>
      <x:c r="D235" t="str">
        <x:v>agosto</x:v>
      </x:c>
      <x:c r="E235" t="str">
        <x:v>2024-08</x:v>
      </x:c>
      <x:c r="F235" t="str">
        <x:v>T3</x:v>
      </x:c>
      <x:c r="G235" s="27" t="n">
        <x:v>45505</x:v>
      </x:c>
    </x:row>
    <x:row r="236">
      <x:c r="A236" s="27" t="n">
        <x:v>45524</x:v>
      </x:c>
      <x:c r="B236" t="n">
        <x:v>2024</x:v>
      </x:c>
      <x:c r="C236" t="n">
        <x:v>8</x:v>
      </x:c>
      <x:c r="D236" t="str">
        <x:v>agosto</x:v>
      </x:c>
      <x:c r="E236" t="str">
        <x:v>2024-08</x:v>
      </x:c>
      <x:c r="F236" t="str">
        <x:v>T3</x:v>
      </x:c>
      <x:c r="G236" s="27" t="n">
        <x:v>45505</x:v>
      </x:c>
    </x:row>
    <x:row r="237">
      <x:c r="A237" s="27" t="n">
        <x:v>45525</x:v>
      </x:c>
      <x:c r="B237" t="n">
        <x:v>2024</x:v>
      </x:c>
      <x:c r="C237" t="n">
        <x:v>8</x:v>
      </x:c>
      <x:c r="D237" t="str">
        <x:v>agosto</x:v>
      </x:c>
      <x:c r="E237" t="str">
        <x:v>2024-08</x:v>
      </x:c>
      <x:c r="F237" t="str">
        <x:v>T3</x:v>
      </x:c>
      <x:c r="G237" s="27" t="n">
        <x:v>45505</x:v>
      </x:c>
    </x:row>
    <x:row r="238">
      <x:c r="A238" s="27" t="n">
        <x:v>45526</x:v>
      </x:c>
      <x:c r="B238" t="n">
        <x:v>2024</x:v>
      </x:c>
      <x:c r="C238" t="n">
        <x:v>8</x:v>
      </x:c>
      <x:c r="D238" t="str">
        <x:v>agosto</x:v>
      </x:c>
      <x:c r="E238" t="str">
        <x:v>2024-08</x:v>
      </x:c>
      <x:c r="F238" t="str">
        <x:v>T3</x:v>
      </x:c>
      <x:c r="G238" s="27" t="n">
        <x:v>45505</x:v>
      </x:c>
    </x:row>
    <x:row r="239">
      <x:c r="A239" s="27" t="n">
        <x:v>45527</x:v>
      </x:c>
      <x:c r="B239" t="n">
        <x:v>2024</x:v>
      </x:c>
      <x:c r="C239" t="n">
        <x:v>8</x:v>
      </x:c>
      <x:c r="D239" t="str">
        <x:v>agosto</x:v>
      </x:c>
      <x:c r="E239" t="str">
        <x:v>2024-08</x:v>
      </x:c>
      <x:c r="F239" t="str">
        <x:v>T3</x:v>
      </x:c>
      <x:c r="G239" s="27" t="n">
        <x:v>45505</x:v>
      </x:c>
    </x:row>
    <x:row r="240">
      <x:c r="A240" s="27" t="n">
        <x:v>45528</x:v>
      </x:c>
      <x:c r="B240" t="n">
        <x:v>2024</x:v>
      </x:c>
      <x:c r="C240" t="n">
        <x:v>8</x:v>
      </x:c>
      <x:c r="D240" t="str">
        <x:v>agosto</x:v>
      </x:c>
      <x:c r="E240" t="str">
        <x:v>2024-08</x:v>
      </x:c>
      <x:c r="F240" t="str">
        <x:v>T3</x:v>
      </x:c>
      <x:c r="G240" s="27" t="n">
        <x:v>45505</x:v>
      </x:c>
    </x:row>
    <x:row r="241">
      <x:c r="A241" s="27" t="n">
        <x:v>45529</x:v>
      </x:c>
      <x:c r="B241" t="n">
        <x:v>2024</x:v>
      </x:c>
      <x:c r="C241" t="n">
        <x:v>8</x:v>
      </x:c>
      <x:c r="D241" t="str">
        <x:v>agosto</x:v>
      </x:c>
      <x:c r="E241" t="str">
        <x:v>2024-08</x:v>
      </x:c>
      <x:c r="F241" t="str">
        <x:v>T3</x:v>
      </x:c>
      <x:c r="G241" s="27" t="n">
        <x:v>45505</x:v>
      </x:c>
    </x:row>
    <x:row r="242">
      <x:c r="A242" s="27" t="n">
        <x:v>45530</x:v>
      </x:c>
      <x:c r="B242" t="n">
        <x:v>2024</x:v>
      </x:c>
      <x:c r="C242" t="n">
        <x:v>8</x:v>
      </x:c>
      <x:c r="D242" t="str">
        <x:v>agosto</x:v>
      </x:c>
      <x:c r="E242" t="str">
        <x:v>2024-08</x:v>
      </x:c>
      <x:c r="F242" t="str">
        <x:v>T3</x:v>
      </x:c>
      <x:c r="G242" s="27" t="n">
        <x:v>45505</x:v>
      </x:c>
    </x:row>
    <x:row r="243">
      <x:c r="A243" s="27" t="n">
        <x:v>45531</x:v>
      </x:c>
      <x:c r="B243" t="n">
        <x:v>2024</x:v>
      </x:c>
      <x:c r="C243" t="n">
        <x:v>8</x:v>
      </x:c>
      <x:c r="D243" t="str">
        <x:v>agosto</x:v>
      </x:c>
      <x:c r="E243" t="str">
        <x:v>2024-08</x:v>
      </x:c>
      <x:c r="F243" t="str">
        <x:v>T3</x:v>
      </x:c>
      <x:c r="G243" s="27" t="n">
        <x:v>45505</x:v>
      </x:c>
    </x:row>
    <x:row r="244">
      <x:c r="A244" s="27" t="n">
        <x:v>45532</x:v>
      </x:c>
      <x:c r="B244" t="n">
        <x:v>2024</x:v>
      </x:c>
      <x:c r="C244" t="n">
        <x:v>8</x:v>
      </x:c>
      <x:c r="D244" t="str">
        <x:v>agosto</x:v>
      </x:c>
      <x:c r="E244" t="str">
        <x:v>2024-08</x:v>
      </x:c>
      <x:c r="F244" t="str">
        <x:v>T3</x:v>
      </x:c>
      <x:c r="G244" s="27" t="n">
        <x:v>45505</x:v>
      </x:c>
    </x:row>
    <x:row r="245">
      <x:c r="A245" s="27" t="n">
        <x:v>45533</x:v>
      </x:c>
      <x:c r="B245" t="n">
        <x:v>2024</x:v>
      </x:c>
      <x:c r="C245" t="n">
        <x:v>8</x:v>
      </x:c>
      <x:c r="D245" t="str">
        <x:v>agosto</x:v>
      </x:c>
      <x:c r="E245" t="str">
        <x:v>2024-08</x:v>
      </x:c>
      <x:c r="F245" t="str">
        <x:v>T3</x:v>
      </x:c>
      <x:c r="G245" s="27" t="n">
        <x:v>45505</x:v>
      </x:c>
    </x:row>
    <x:row r="246">
      <x:c r="A246" s="27" t="n">
        <x:v>45534</x:v>
      </x:c>
      <x:c r="B246" t="n">
        <x:v>2024</x:v>
      </x:c>
      <x:c r="C246" t="n">
        <x:v>8</x:v>
      </x:c>
      <x:c r="D246" t="str">
        <x:v>agosto</x:v>
      </x:c>
      <x:c r="E246" t="str">
        <x:v>2024-08</x:v>
      </x:c>
      <x:c r="F246" t="str">
        <x:v>T3</x:v>
      </x:c>
      <x:c r="G246" s="27" t="n">
        <x:v>45505</x:v>
      </x:c>
    </x:row>
    <x:row r="247">
      <x:c r="A247" s="27" t="n">
        <x:v>45535</x:v>
      </x:c>
      <x:c r="B247" t="n">
        <x:v>2024</x:v>
      </x:c>
      <x:c r="C247" t="n">
        <x:v>8</x:v>
      </x:c>
      <x:c r="D247" t="str">
        <x:v>agosto</x:v>
      </x:c>
      <x:c r="E247" t="str">
        <x:v>2024-08</x:v>
      </x:c>
      <x:c r="F247" t="str">
        <x:v>T3</x:v>
      </x:c>
      <x:c r="G247" s="27" t="n">
        <x:v>45505</x:v>
      </x:c>
    </x:row>
    <x:row r="248">
      <x:c r="A248" s="27" t="n">
        <x:v>45536</x:v>
      </x:c>
      <x:c r="B248" t="n">
        <x:v>2024</x:v>
      </x:c>
      <x:c r="C248" t="n">
        <x:v>9</x:v>
      </x:c>
      <x:c r="D248" t="str">
        <x:v>septiembre</x:v>
      </x:c>
      <x:c r="E248" t="str">
        <x:v>2024-09</x:v>
      </x:c>
      <x:c r="F248" t="str">
        <x:v>T3</x:v>
      </x:c>
      <x:c r="G248" s="27" t="n">
        <x:v>45536</x:v>
      </x:c>
    </x:row>
    <x:row r="249">
      <x:c r="A249" s="27" t="n">
        <x:v>45537</x:v>
      </x:c>
      <x:c r="B249" t="n">
        <x:v>2024</x:v>
      </x:c>
      <x:c r="C249" t="n">
        <x:v>9</x:v>
      </x:c>
      <x:c r="D249" t="str">
        <x:v>septiembre</x:v>
      </x:c>
      <x:c r="E249" t="str">
        <x:v>2024-09</x:v>
      </x:c>
      <x:c r="F249" t="str">
        <x:v>T3</x:v>
      </x:c>
      <x:c r="G249" s="27" t="n">
        <x:v>45536</x:v>
      </x:c>
    </x:row>
    <x:row r="250">
      <x:c r="A250" s="27" t="n">
        <x:v>45538</x:v>
      </x:c>
      <x:c r="B250" t="n">
        <x:v>2024</x:v>
      </x:c>
      <x:c r="C250" t="n">
        <x:v>9</x:v>
      </x:c>
      <x:c r="D250" t="str">
        <x:v>septiembre</x:v>
      </x:c>
      <x:c r="E250" t="str">
        <x:v>2024-09</x:v>
      </x:c>
      <x:c r="F250" t="str">
        <x:v>T3</x:v>
      </x:c>
      <x:c r="G250" s="27" t="n">
        <x:v>45536</x:v>
      </x:c>
    </x:row>
    <x:row r="251">
      <x:c r="A251" s="27" t="n">
        <x:v>45539</x:v>
      </x:c>
      <x:c r="B251" t="n">
        <x:v>2024</x:v>
      </x:c>
      <x:c r="C251" t="n">
        <x:v>9</x:v>
      </x:c>
      <x:c r="D251" t="str">
        <x:v>septiembre</x:v>
      </x:c>
      <x:c r="E251" t="str">
        <x:v>2024-09</x:v>
      </x:c>
      <x:c r="F251" t="str">
        <x:v>T3</x:v>
      </x:c>
      <x:c r="G251" s="27" t="n">
        <x:v>45536</x:v>
      </x:c>
    </x:row>
    <x:row r="252">
      <x:c r="A252" s="27" t="n">
        <x:v>45540</x:v>
      </x:c>
      <x:c r="B252" t="n">
        <x:v>2024</x:v>
      </x:c>
      <x:c r="C252" t="n">
        <x:v>9</x:v>
      </x:c>
      <x:c r="D252" t="str">
        <x:v>septiembre</x:v>
      </x:c>
      <x:c r="E252" t="str">
        <x:v>2024-09</x:v>
      </x:c>
      <x:c r="F252" t="str">
        <x:v>T3</x:v>
      </x:c>
      <x:c r="G252" s="27" t="n">
        <x:v>45536</x:v>
      </x:c>
    </x:row>
    <x:row r="253">
      <x:c r="A253" s="27" t="n">
        <x:v>45541</x:v>
      </x:c>
      <x:c r="B253" t="n">
        <x:v>2024</x:v>
      </x:c>
      <x:c r="C253" t="n">
        <x:v>9</x:v>
      </x:c>
      <x:c r="D253" t="str">
        <x:v>septiembre</x:v>
      </x:c>
      <x:c r="E253" t="str">
        <x:v>2024-09</x:v>
      </x:c>
      <x:c r="F253" t="str">
        <x:v>T3</x:v>
      </x:c>
      <x:c r="G253" s="27" t="n">
        <x:v>45536</x:v>
      </x:c>
    </x:row>
    <x:row r="254">
      <x:c r="A254" s="27" t="n">
        <x:v>45542</x:v>
      </x:c>
      <x:c r="B254" t="n">
        <x:v>2024</x:v>
      </x:c>
      <x:c r="C254" t="n">
        <x:v>9</x:v>
      </x:c>
      <x:c r="D254" t="str">
        <x:v>septiembre</x:v>
      </x:c>
      <x:c r="E254" t="str">
        <x:v>2024-09</x:v>
      </x:c>
      <x:c r="F254" t="str">
        <x:v>T3</x:v>
      </x:c>
      <x:c r="G254" s="27" t="n">
        <x:v>45536</x:v>
      </x:c>
    </x:row>
    <x:row r="255">
      <x:c r="A255" s="27" t="n">
        <x:v>45543</x:v>
      </x:c>
      <x:c r="B255" t="n">
        <x:v>2024</x:v>
      </x:c>
      <x:c r="C255" t="n">
        <x:v>9</x:v>
      </x:c>
      <x:c r="D255" t="str">
        <x:v>septiembre</x:v>
      </x:c>
      <x:c r="E255" t="str">
        <x:v>2024-09</x:v>
      </x:c>
      <x:c r="F255" t="str">
        <x:v>T3</x:v>
      </x:c>
      <x:c r="G255" s="27" t="n">
        <x:v>45536</x:v>
      </x:c>
    </x:row>
    <x:row r="256">
      <x:c r="A256" s="27" t="n">
        <x:v>45544</x:v>
      </x:c>
      <x:c r="B256" t="n">
        <x:v>2024</x:v>
      </x:c>
      <x:c r="C256" t="n">
        <x:v>9</x:v>
      </x:c>
      <x:c r="D256" t="str">
        <x:v>septiembre</x:v>
      </x:c>
      <x:c r="E256" t="str">
        <x:v>2024-09</x:v>
      </x:c>
      <x:c r="F256" t="str">
        <x:v>T3</x:v>
      </x:c>
      <x:c r="G256" s="27" t="n">
        <x:v>45536</x:v>
      </x:c>
    </x:row>
    <x:row r="257">
      <x:c r="A257" s="27" t="n">
        <x:v>45545</x:v>
      </x:c>
      <x:c r="B257" t="n">
        <x:v>2024</x:v>
      </x:c>
      <x:c r="C257" t="n">
        <x:v>9</x:v>
      </x:c>
      <x:c r="D257" t="str">
        <x:v>septiembre</x:v>
      </x:c>
      <x:c r="E257" t="str">
        <x:v>2024-09</x:v>
      </x:c>
      <x:c r="F257" t="str">
        <x:v>T3</x:v>
      </x:c>
      <x:c r="G257" s="27" t="n">
        <x:v>45536</x:v>
      </x:c>
    </x:row>
    <x:row r="258">
      <x:c r="A258" s="27" t="n">
        <x:v>45546</x:v>
      </x:c>
      <x:c r="B258" t="n">
        <x:v>2024</x:v>
      </x:c>
      <x:c r="C258" t="n">
        <x:v>9</x:v>
      </x:c>
      <x:c r="D258" t="str">
        <x:v>septiembre</x:v>
      </x:c>
      <x:c r="E258" t="str">
        <x:v>2024-09</x:v>
      </x:c>
      <x:c r="F258" t="str">
        <x:v>T3</x:v>
      </x:c>
      <x:c r="G258" s="27" t="n">
        <x:v>45536</x:v>
      </x:c>
    </x:row>
    <x:row r="259">
      <x:c r="A259" s="27" t="n">
        <x:v>45547</x:v>
      </x:c>
      <x:c r="B259" t="n">
        <x:v>2024</x:v>
      </x:c>
      <x:c r="C259" t="n">
        <x:v>9</x:v>
      </x:c>
      <x:c r="D259" t="str">
        <x:v>septiembre</x:v>
      </x:c>
      <x:c r="E259" t="str">
        <x:v>2024-09</x:v>
      </x:c>
      <x:c r="F259" t="str">
        <x:v>T3</x:v>
      </x:c>
      <x:c r="G259" s="27" t="n">
        <x:v>45536</x:v>
      </x:c>
    </x:row>
    <x:row r="260">
      <x:c r="A260" s="27" t="n">
        <x:v>45548</x:v>
      </x:c>
      <x:c r="B260" t="n">
        <x:v>2024</x:v>
      </x:c>
      <x:c r="C260" t="n">
        <x:v>9</x:v>
      </x:c>
      <x:c r="D260" t="str">
        <x:v>septiembre</x:v>
      </x:c>
      <x:c r="E260" t="str">
        <x:v>2024-09</x:v>
      </x:c>
      <x:c r="F260" t="str">
        <x:v>T3</x:v>
      </x:c>
      <x:c r="G260" s="27" t="n">
        <x:v>45536</x:v>
      </x:c>
    </x:row>
    <x:row r="261">
      <x:c r="A261" s="27" t="n">
        <x:v>45549</x:v>
      </x:c>
      <x:c r="B261" t="n">
        <x:v>2024</x:v>
      </x:c>
      <x:c r="C261" t="n">
        <x:v>9</x:v>
      </x:c>
      <x:c r="D261" t="str">
        <x:v>septiembre</x:v>
      </x:c>
      <x:c r="E261" t="str">
        <x:v>2024-09</x:v>
      </x:c>
      <x:c r="F261" t="str">
        <x:v>T3</x:v>
      </x:c>
      <x:c r="G261" s="27" t="n">
        <x:v>45536</x:v>
      </x:c>
    </x:row>
    <x:row r="262">
      <x:c r="A262" s="27" t="n">
        <x:v>45550</x:v>
      </x:c>
      <x:c r="B262" t="n">
        <x:v>2024</x:v>
      </x:c>
      <x:c r="C262" t="n">
        <x:v>9</x:v>
      </x:c>
      <x:c r="D262" t="str">
        <x:v>septiembre</x:v>
      </x:c>
      <x:c r="E262" t="str">
        <x:v>2024-09</x:v>
      </x:c>
      <x:c r="F262" t="str">
        <x:v>T3</x:v>
      </x:c>
      <x:c r="G262" s="27" t="n">
        <x:v>45536</x:v>
      </x:c>
    </x:row>
    <x:row r="263">
      <x:c r="A263" s="27" t="n">
        <x:v>45551</x:v>
      </x:c>
      <x:c r="B263" t="n">
        <x:v>2024</x:v>
      </x:c>
      <x:c r="C263" t="n">
        <x:v>9</x:v>
      </x:c>
      <x:c r="D263" t="str">
        <x:v>septiembre</x:v>
      </x:c>
      <x:c r="E263" t="str">
        <x:v>2024-09</x:v>
      </x:c>
      <x:c r="F263" t="str">
        <x:v>T3</x:v>
      </x:c>
      <x:c r="G263" s="27" t="n">
        <x:v>45536</x:v>
      </x:c>
    </x:row>
    <x:row r="264">
      <x:c r="A264" s="27" t="n">
        <x:v>45552</x:v>
      </x:c>
      <x:c r="B264" t="n">
        <x:v>2024</x:v>
      </x:c>
      <x:c r="C264" t="n">
        <x:v>9</x:v>
      </x:c>
      <x:c r="D264" t="str">
        <x:v>septiembre</x:v>
      </x:c>
      <x:c r="E264" t="str">
        <x:v>2024-09</x:v>
      </x:c>
      <x:c r="F264" t="str">
        <x:v>T3</x:v>
      </x:c>
      <x:c r="G264" s="27" t="n">
        <x:v>45536</x:v>
      </x:c>
    </x:row>
    <x:row r="265">
      <x:c r="A265" s="27" t="n">
        <x:v>45553</x:v>
      </x:c>
      <x:c r="B265" t="n">
        <x:v>2024</x:v>
      </x:c>
      <x:c r="C265" t="n">
        <x:v>9</x:v>
      </x:c>
      <x:c r="D265" t="str">
        <x:v>septiembre</x:v>
      </x:c>
      <x:c r="E265" t="str">
        <x:v>2024-09</x:v>
      </x:c>
      <x:c r="F265" t="str">
        <x:v>T3</x:v>
      </x:c>
      <x:c r="G265" s="27" t="n">
        <x:v>45536</x:v>
      </x:c>
    </x:row>
    <x:row r="266">
      <x:c r="A266" s="27" t="n">
        <x:v>45554</x:v>
      </x:c>
      <x:c r="B266" t="n">
        <x:v>2024</x:v>
      </x:c>
      <x:c r="C266" t="n">
        <x:v>9</x:v>
      </x:c>
      <x:c r="D266" t="str">
        <x:v>septiembre</x:v>
      </x:c>
      <x:c r="E266" t="str">
        <x:v>2024-09</x:v>
      </x:c>
      <x:c r="F266" t="str">
        <x:v>T3</x:v>
      </x:c>
      <x:c r="G266" s="27" t="n">
        <x:v>45536</x:v>
      </x:c>
    </x:row>
    <x:row r="267">
      <x:c r="A267" s="27" t="n">
        <x:v>45555</x:v>
      </x:c>
      <x:c r="B267" t="n">
        <x:v>2024</x:v>
      </x:c>
      <x:c r="C267" t="n">
        <x:v>9</x:v>
      </x:c>
      <x:c r="D267" t="str">
        <x:v>septiembre</x:v>
      </x:c>
      <x:c r="E267" t="str">
        <x:v>2024-09</x:v>
      </x:c>
      <x:c r="F267" t="str">
        <x:v>T3</x:v>
      </x:c>
      <x:c r="G267" s="27" t="n">
        <x:v>45536</x:v>
      </x:c>
    </x:row>
    <x:row r="268">
      <x:c r="A268" s="27" t="n">
        <x:v>45556</x:v>
      </x:c>
      <x:c r="B268" t="n">
        <x:v>2024</x:v>
      </x:c>
      <x:c r="C268" t="n">
        <x:v>9</x:v>
      </x:c>
      <x:c r="D268" t="str">
        <x:v>septiembre</x:v>
      </x:c>
      <x:c r="E268" t="str">
        <x:v>2024-09</x:v>
      </x:c>
      <x:c r="F268" t="str">
        <x:v>T3</x:v>
      </x:c>
      <x:c r="G268" s="27" t="n">
        <x:v>45536</x:v>
      </x:c>
    </x:row>
    <x:row r="269">
      <x:c r="A269" s="27" t="n">
        <x:v>45557</x:v>
      </x:c>
      <x:c r="B269" t="n">
        <x:v>2024</x:v>
      </x:c>
      <x:c r="C269" t="n">
        <x:v>9</x:v>
      </x:c>
      <x:c r="D269" t="str">
        <x:v>septiembre</x:v>
      </x:c>
      <x:c r="E269" t="str">
        <x:v>2024-09</x:v>
      </x:c>
      <x:c r="F269" t="str">
        <x:v>T3</x:v>
      </x:c>
      <x:c r="G269" s="27" t="n">
        <x:v>45536</x:v>
      </x:c>
    </x:row>
    <x:row r="270">
      <x:c r="A270" s="27" t="n">
        <x:v>45558</x:v>
      </x:c>
      <x:c r="B270" t="n">
        <x:v>2024</x:v>
      </x:c>
      <x:c r="C270" t="n">
        <x:v>9</x:v>
      </x:c>
      <x:c r="D270" t="str">
        <x:v>septiembre</x:v>
      </x:c>
      <x:c r="E270" t="str">
        <x:v>2024-09</x:v>
      </x:c>
      <x:c r="F270" t="str">
        <x:v>T3</x:v>
      </x:c>
      <x:c r="G270" s="27" t="n">
        <x:v>45536</x:v>
      </x:c>
    </x:row>
    <x:row r="271">
      <x:c r="A271" s="27" t="n">
        <x:v>45559</x:v>
      </x:c>
      <x:c r="B271" t="n">
        <x:v>2024</x:v>
      </x:c>
      <x:c r="C271" t="n">
        <x:v>9</x:v>
      </x:c>
      <x:c r="D271" t="str">
        <x:v>septiembre</x:v>
      </x:c>
      <x:c r="E271" t="str">
        <x:v>2024-09</x:v>
      </x:c>
      <x:c r="F271" t="str">
        <x:v>T3</x:v>
      </x:c>
      <x:c r="G271" s="27" t="n">
        <x:v>45536</x:v>
      </x:c>
    </x:row>
    <x:row r="272">
      <x:c r="A272" s="27" t="n">
        <x:v>45560</x:v>
      </x:c>
      <x:c r="B272" t="n">
        <x:v>2024</x:v>
      </x:c>
      <x:c r="C272" t="n">
        <x:v>9</x:v>
      </x:c>
      <x:c r="D272" t="str">
        <x:v>septiembre</x:v>
      </x:c>
      <x:c r="E272" t="str">
        <x:v>2024-09</x:v>
      </x:c>
      <x:c r="F272" t="str">
        <x:v>T3</x:v>
      </x:c>
      <x:c r="G272" s="27" t="n">
        <x:v>45536</x:v>
      </x:c>
    </x:row>
    <x:row r="273">
      <x:c r="A273" s="27" t="n">
        <x:v>45561</x:v>
      </x:c>
      <x:c r="B273" t="n">
        <x:v>2024</x:v>
      </x:c>
      <x:c r="C273" t="n">
        <x:v>9</x:v>
      </x:c>
      <x:c r="D273" t="str">
        <x:v>septiembre</x:v>
      </x:c>
      <x:c r="E273" t="str">
        <x:v>2024-09</x:v>
      </x:c>
      <x:c r="F273" t="str">
        <x:v>T3</x:v>
      </x:c>
      <x:c r="G273" s="27" t="n">
        <x:v>45536</x:v>
      </x:c>
    </x:row>
    <x:row r="274">
      <x:c r="A274" s="27" t="n">
        <x:v>45562</x:v>
      </x:c>
      <x:c r="B274" t="n">
        <x:v>2024</x:v>
      </x:c>
      <x:c r="C274" t="n">
        <x:v>9</x:v>
      </x:c>
      <x:c r="D274" t="str">
        <x:v>septiembre</x:v>
      </x:c>
      <x:c r="E274" t="str">
        <x:v>2024-09</x:v>
      </x:c>
      <x:c r="F274" t="str">
        <x:v>T3</x:v>
      </x:c>
      <x:c r="G274" s="27" t="n">
        <x:v>45536</x:v>
      </x:c>
    </x:row>
    <x:row r="275">
      <x:c r="A275" s="27" t="n">
        <x:v>45563</x:v>
      </x:c>
      <x:c r="B275" t="n">
        <x:v>2024</x:v>
      </x:c>
      <x:c r="C275" t="n">
        <x:v>9</x:v>
      </x:c>
      <x:c r="D275" t="str">
        <x:v>septiembre</x:v>
      </x:c>
      <x:c r="E275" t="str">
        <x:v>2024-09</x:v>
      </x:c>
      <x:c r="F275" t="str">
        <x:v>T3</x:v>
      </x:c>
      <x:c r="G275" s="27" t="n">
        <x:v>45536</x:v>
      </x:c>
    </x:row>
    <x:row r="276">
      <x:c r="A276" s="27" t="n">
        <x:v>45564</x:v>
      </x:c>
      <x:c r="B276" t="n">
        <x:v>2024</x:v>
      </x:c>
      <x:c r="C276" t="n">
        <x:v>9</x:v>
      </x:c>
      <x:c r="D276" t="str">
        <x:v>septiembre</x:v>
      </x:c>
      <x:c r="E276" t="str">
        <x:v>2024-09</x:v>
      </x:c>
      <x:c r="F276" t="str">
        <x:v>T3</x:v>
      </x:c>
      <x:c r="G276" s="27" t="n">
        <x:v>45536</x:v>
      </x:c>
    </x:row>
    <x:row r="277">
      <x:c r="A277" s="27" t="n">
        <x:v>45565</x:v>
      </x:c>
      <x:c r="B277" t="n">
        <x:v>2024</x:v>
      </x:c>
      <x:c r="C277" t="n">
        <x:v>9</x:v>
      </x:c>
      <x:c r="D277" t="str">
        <x:v>septiembre</x:v>
      </x:c>
      <x:c r="E277" t="str">
        <x:v>2024-09</x:v>
      </x:c>
      <x:c r="F277" t="str">
        <x:v>T3</x:v>
      </x:c>
      <x:c r="G277" s="27" t="n">
        <x:v>45536</x:v>
      </x:c>
    </x:row>
    <x:row r="278">
      <x:c r="A278" s="27" t="n">
        <x:v>45566</x:v>
      </x:c>
      <x:c r="B278" t="n">
        <x:v>2024</x:v>
      </x:c>
      <x:c r="C278" t="n">
        <x:v>10</x:v>
      </x:c>
      <x:c r="D278" t="str">
        <x:v>octubre</x:v>
      </x:c>
      <x:c r="E278" t="str">
        <x:v>2024-10</x:v>
      </x:c>
      <x:c r="F278" t="str">
        <x:v>T4</x:v>
      </x:c>
      <x:c r="G278" s="27" t="n">
        <x:v>45566</x:v>
      </x:c>
    </x:row>
    <x:row r="279">
      <x:c r="A279" s="27" t="n">
        <x:v>45567</x:v>
      </x:c>
      <x:c r="B279" t="n">
        <x:v>2024</x:v>
      </x:c>
      <x:c r="C279" t="n">
        <x:v>10</x:v>
      </x:c>
      <x:c r="D279" t="str">
        <x:v>octubre</x:v>
      </x:c>
      <x:c r="E279" t="str">
        <x:v>2024-10</x:v>
      </x:c>
      <x:c r="F279" t="str">
        <x:v>T4</x:v>
      </x:c>
      <x:c r="G279" s="27" t="n">
        <x:v>45566</x:v>
      </x:c>
    </x:row>
    <x:row r="280">
      <x:c r="A280" s="27" t="n">
        <x:v>45568</x:v>
      </x:c>
      <x:c r="B280" t="n">
        <x:v>2024</x:v>
      </x:c>
      <x:c r="C280" t="n">
        <x:v>10</x:v>
      </x:c>
      <x:c r="D280" t="str">
        <x:v>octubre</x:v>
      </x:c>
      <x:c r="E280" t="str">
        <x:v>2024-10</x:v>
      </x:c>
      <x:c r="F280" t="str">
        <x:v>T4</x:v>
      </x:c>
      <x:c r="G280" s="27" t="n">
        <x:v>45566</x:v>
      </x:c>
    </x:row>
    <x:row r="281">
      <x:c r="A281" s="27" t="n">
        <x:v>45569</x:v>
      </x:c>
      <x:c r="B281" t="n">
        <x:v>2024</x:v>
      </x:c>
      <x:c r="C281" t="n">
        <x:v>10</x:v>
      </x:c>
      <x:c r="D281" t="str">
        <x:v>octubre</x:v>
      </x:c>
      <x:c r="E281" t="str">
        <x:v>2024-10</x:v>
      </x:c>
      <x:c r="F281" t="str">
        <x:v>T4</x:v>
      </x:c>
      <x:c r="G281" s="27" t="n">
        <x:v>45566</x:v>
      </x:c>
    </x:row>
    <x:row r="282">
      <x:c r="A282" s="27" t="n">
        <x:v>45570</x:v>
      </x:c>
      <x:c r="B282" t="n">
        <x:v>2024</x:v>
      </x:c>
      <x:c r="C282" t="n">
        <x:v>10</x:v>
      </x:c>
      <x:c r="D282" t="str">
        <x:v>octubre</x:v>
      </x:c>
      <x:c r="E282" t="str">
        <x:v>2024-10</x:v>
      </x:c>
      <x:c r="F282" t="str">
        <x:v>T4</x:v>
      </x:c>
      <x:c r="G282" s="27" t="n">
        <x:v>45566</x:v>
      </x:c>
    </x:row>
    <x:row r="283">
      <x:c r="A283" s="27" t="n">
        <x:v>45571</x:v>
      </x:c>
      <x:c r="B283" t="n">
        <x:v>2024</x:v>
      </x:c>
      <x:c r="C283" t="n">
        <x:v>10</x:v>
      </x:c>
      <x:c r="D283" t="str">
        <x:v>octubre</x:v>
      </x:c>
      <x:c r="E283" t="str">
        <x:v>2024-10</x:v>
      </x:c>
      <x:c r="F283" t="str">
        <x:v>T4</x:v>
      </x:c>
      <x:c r="G283" s="27" t="n">
        <x:v>45566</x:v>
      </x:c>
    </x:row>
    <x:row r="284">
      <x:c r="A284" s="27" t="n">
        <x:v>45572</x:v>
      </x:c>
      <x:c r="B284" t="n">
        <x:v>2024</x:v>
      </x:c>
      <x:c r="C284" t="n">
        <x:v>10</x:v>
      </x:c>
      <x:c r="D284" t="str">
        <x:v>octubre</x:v>
      </x:c>
      <x:c r="E284" t="str">
        <x:v>2024-10</x:v>
      </x:c>
      <x:c r="F284" t="str">
        <x:v>T4</x:v>
      </x:c>
      <x:c r="G284" s="27" t="n">
        <x:v>45566</x:v>
      </x:c>
    </x:row>
    <x:row r="285">
      <x:c r="A285" s="27" t="n">
        <x:v>45573</x:v>
      </x:c>
      <x:c r="B285" t="n">
        <x:v>2024</x:v>
      </x:c>
      <x:c r="C285" t="n">
        <x:v>10</x:v>
      </x:c>
      <x:c r="D285" t="str">
        <x:v>octubre</x:v>
      </x:c>
      <x:c r="E285" t="str">
        <x:v>2024-10</x:v>
      </x:c>
      <x:c r="F285" t="str">
        <x:v>T4</x:v>
      </x:c>
      <x:c r="G285" s="27" t="n">
        <x:v>45566</x:v>
      </x:c>
    </x:row>
    <x:row r="286">
      <x:c r="A286" s="27" t="n">
        <x:v>45574</x:v>
      </x:c>
      <x:c r="B286" t="n">
        <x:v>2024</x:v>
      </x:c>
      <x:c r="C286" t="n">
        <x:v>10</x:v>
      </x:c>
      <x:c r="D286" t="str">
        <x:v>octubre</x:v>
      </x:c>
      <x:c r="E286" t="str">
        <x:v>2024-10</x:v>
      </x:c>
      <x:c r="F286" t="str">
        <x:v>T4</x:v>
      </x:c>
      <x:c r="G286" s="27" t="n">
        <x:v>45566</x:v>
      </x:c>
    </x:row>
    <x:row r="287">
      <x:c r="A287" s="27" t="n">
        <x:v>45575</x:v>
      </x:c>
      <x:c r="B287" t="n">
        <x:v>2024</x:v>
      </x:c>
      <x:c r="C287" t="n">
        <x:v>10</x:v>
      </x:c>
      <x:c r="D287" t="str">
        <x:v>octubre</x:v>
      </x:c>
      <x:c r="E287" t="str">
        <x:v>2024-10</x:v>
      </x:c>
      <x:c r="F287" t="str">
        <x:v>T4</x:v>
      </x:c>
      <x:c r="G287" s="27" t="n">
        <x:v>45566</x:v>
      </x:c>
    </x:row>
    <x:row r="288">
      <x:c r="A288" s="27" t="n">
        <x:v>45576</x:v>
      </x:c>
      <x:c r="B288" t="n">
        <x:v>2024</x:v>
      </x:c>
      <x:c r="C288" t="n">
        <x:v>10</x:v>
      </x:c>
      <x:c r="D288" t="str">
        <x:v>octubre</x:v>
      </x:c>
      <x:c r="E288" t="str">
        <x:v>2024-10</x:v>
      </x:c>
      <x:c r="F288" t="str">
        <x:v>T4</x:v>
      </x:c>
      <x:c r="G288" s="27" t="n">
        <x:v>45566</x:v>
      </x:c>
    </x:row>
    <x:row r="289">
      <x:c r="A289" s="27" t="n">
        <x:v>45577</x:v>
      </x:c>
      <x:c r="B289" t="n">
        <x:v>2024</x:v>
      </x:c>
      <x:c r="C289" t="n">
        <x:v>10</x:v>
      </x:c>
      <x:c r="D289" t="str">
        <x:v>octubre</x:v>
      </x:c>
      <x:c r="E289" t="str">
        <x:v>2024-10</x:v>
      </x:c>
      <x:c r="F289" t="str">
        <x:v>T4</x:v>
      </x:c>
      <x:c r="G289" s="27" t="n">
        <x:v>45566</x:v>
      </x:c>
    </x:row>
    <x:row r="290">
      <x:c r="A290" s="27" t="n">
        <x:v>45578</x:v>
      </x:c>
      <x:c r="B290" t="n">
        <x:v>2024</x:v>
      </x:c>
      <x:c r="C290" t="n">
        <x:v>10</x:v>
      </x:c>
      <x:c r="D290" t="str">
        <x:v>octubre</x:v>
      </x:c>
      <x:c r="E290" t="str">
        <x:v>2024-10</x:v>
      </x:c>
      <x:c r="F290" t="str">
        <x:v>T4</x:v>
      </x:c>
      <x:c r="G290" s="27" t="n">
        <x:v>45566</x:v>
      </x:c>
    </x:row>
    <x:row r="291">
      <x:c r="A291" s="27" t="n">
        <x:v>45579</x:v>
      </x:c>
      <x:c r="B291" t="n">
        <x:v>2024</x:v>
      </x:c>
      <x:c r="C291" t="n">
        <x:v>10</x:v>
      </x:c>
      <x:c r="D291" t="str">
        <x:v>octubre</x:v>
      </x:c>
      <x:c r="E291" t="str">
        <x:v>2024-10</x:v>
      </x:c>
      <x:c r="F291" t="str">
        <x:v>T4</x:v>
      </x:c>
      <x:c r="G291" s="27" t="n">
        <x:v>45566</x:v>
      </x:c>
    </x:row>
    <x:row r="292">
      <x:c r="A292" s="27" t="n">
        <x:v>45580</x:v>
      </x:c>
      <x:c r="B292" t="n">
        <x:v>2024</x:v>
      </x:c>
      <x:c r="C292" t="n">
        <x:v>10</x:v>
      </x:c>
      <x:c r="D292" t="str">
        <x:v>octubre</x:v>
      </x:c>
      <x:c r="E292" t="str">
        <x:v>2024-10</x:v>
      </x:c>
      <x:c r="F292" t="str">
        <x:v>T4</x:v>
      </x:c>
      <x:c r="G292" s="27" t="n">
        <x:v>45566</x:v>
      </x:c>
    </x:row>
    <x:row r="293">
      <x:c r="A293" s="27" t="n">
        <x:v>45581</x:v>
      </x:c>
      <x:c r="B293" t="n">
        <x:v>2024</x:v>
      </x:c>
      <x:c r="C293" t="n">
        <x:v>10</x:v>
      </x:c>
      <x:c r="D293" t="str">
        <x:v>octubre</x:v>
      </x:c>
      <x:c r="E293" t="str">
        <x:v>2024-10</x:v>
      </x:c>
      <x:c r="F293" t="str">
        <x:v>T4</x:v>
      </x:c>
      <x:c r="G293" s="27" t="n">
        <x:v>45566</x:v>
      </x:c>
    </x:row>
    <x:row r="294">
      <x:c r="A294" s="27" t="n">
        <x:v>45582</x:v>
      </x:c>
      <x:c r="B294" t="n">
        <x:v>2024</x:v>
      </x:c>
      <x:c r="C294" t="n">
        <x:v>10</x:v>
      </x:c>
      <x:c r="D294" t="str">
        <x:v>octubre</x:v>
      </x:c>
      <x:c r="E294" t="str">
        <x:v>2024-10</x:v>
      </x:c>
      <x:c r="F294" t="str">
        <x:v>T4</x:v>
      </x:c>
      <x:c r="G294" s="27" t="n">
        <x:v>45566</x:v>
      </x:c>
    </x:row>
    <x:row r="295">
      <x:c r="A295" s="27" t="n">
        <x:v>45583</x:v>
      </x:c>
      <x:c r="B295" t="n">
        <x:v>2024</x:v>
      </x:c>
      <x:c r="C295" t="n">
        <x:v>10</x:v>
      </x:c>
      <x:c r="D295" t="str">
        <x:v>octubre</x:v>
      </x:c>
      <x:c r="E295" t="str">
        <x:v>2024-10</x:v>
      </x:c>
      <x:c r="F295" t="str">
        <x:v>T4</x:v>
      </x:c>
      <x:c r="G295" s="27" t="n">
        <x:v>45566</x:v>
      </x:c>
    </x:row>
    <x:row r="296">
      <x:c r="A296" s="27" t="n">
        <x:v>45584</x:v>
      </x:c>
      <x:c r="B296" t="n">
        <x:v>2024</x:v>
      </x:c>
      <x:c r="C296" t="n">
        <x:v>10</x:v>
      </x:c>
      <x:c r="D296" t="str">
        <x:v>octubre</x:v>
      </x:c>
      <x:c r="E296" t="str">
        <x:v>2024-10</x:v>
      </x:c>
      <x:c r="F296" t="str">
        <x:v>T4</x:v>
      </x:c>
      <x:c r="G296" s="27" t="n">
        <x:v>45566</x:v>
      </x:c>
    </x:row>
    <x:row r="297">
      <x:c r="A297" s="27" t="n">
        <x:v>45585</x:v>
      </x:c>
      <x:c r="B297" t="n">
        <x:v>2024</x:v>
      </x:c>
      <x:c r="C297" t="n">
        <x:v>10</x:v>
      </x:c>
      <x:c r="D297" t="str">
        <x:v>octubre</x:v>
      </x:c>
      <x:c r="E297" t="str">
        <x:v>2024-10</x:v>
      </x:c>
      <x:c r="F297" t="str">
        <x:v>T4</x:v>
      </x:c>
      <x:c r="G297" s="27" t="n">
        <x:v>45566</x:v>
      </x:c>
    </x:row>
    <x:row r="298">
      <x:c r="A298" s="27" t="n">
        <x:v>45586</x:v>
      </x:c>
      <x:c r="B298" t="n">
        <x:v>2024</x:v>
      </x:c>
      <x:c r="C298" t="n">
        <x:v>10</x:v>
      </x:c>
      <x:c r="D298" t="str">
        <x:v>octubre</x:v>
      </x:c>
      <x:c r="E298" t="str">
        <x:v>2024-10</x:v>
      </x:c>
      <x:c r="F298" t="str">
        <x:v>T4</x:v>
      </x:c>
      <x:c r="G298" s="27" t="n">
        <x:v>45566</x:v>
      </x:c>
    </x:row>
    <x:row r="299">
      <x:c r="A299" s="27" t="n">
        <x:v>45587</x:v>
      </x:c>
      <x:c r="B299" t="n">
        <x:v>2024</x:v>
      </x:c>
      <x:c r="C299" t="n">
        <x:v>10</x:v>
      </x:c>
      <x:c r="D299" t="str">
        <x:v>octubre</x:v>
      </x:c>
      <x:c r="E299" t="str">
        <x:v>2024-10</x:v>
      </x:c>
      <x:c r="F299" t="str">
        <x:v>T4</x:v>
      </x:c>
      <x:c r="G299" s="27" t="n">
        <x:v>45566</x:v>
      </x:c>
    </x:row>
    <x:row r="300">
      <x:c r="A300" s="27" t="n">
        <x:v>45588</x:v>
      </x:c>
      <x:c r="B300" t="n">
        <x:v>2024</x:v>
      </x:c>
      <x:c r="C300" t="n">
        <x:v>10</x:v>
      </x:c>
      <x:c r="D300" t="str">
        <x:v>octubre</x:v>
      </x:c>
      <x:c r="E300" t="str">
        <x:v>2024-10</x:v>
      </x:c>
      <x:c r="F300" t="str">
        <x:v>T4</x:v>
      </x:c>
      <x:c r="G300" s="27" t="n">
        <x:v>45566</x:v>
      </x:c>
    </x:row>
    <x:row r="301">
      <x:c r="A301" s="27" t="n">
        <x:v>45589</x:v>
      </x:c>
      <x:c r="B301" t="n">
        <x:v>2024</x:v>
      </x:c>
      <x:c r="C301" t="n">
        <x:v>10</x:v>
      </x:c>
      <x:c r="D301" t="str">
        <x:v>octubre</x:v>
      </x:c>
      <x:c r="E301" t="str">
        <x:v>2024-10</x:v>
      </x:c>
      <x:c r="F301" t="str">
        <x:v>T4</x:v>
      </x:c>
      <x:c r="G301" s="27" t="n">
        <x:v>45566</x:v>
      </x:c>
    </x:row>
    <x:row r="302">
      <x:c r="A302" s="27" t="n">
        <x:v>45590</x:v>
      </x:c>
      <x:c r="B302" t="n">
        <x:v>2024</x:v>
      </x:c>
      <x:c r="C302" t="n">
        <x:v>10</x:v>
      </x:c>
      <x:c r="D302" t="str">
        <x:v>octubre</x:v>
      </x:c>
      <x:c r="E302" t="str">
        <x:v>2024-10</x:v>
      </x:c>
      <x:c r="F302" t="str">
        <x:v>T4</x:v>
      </x:c>
      <x:c r="G302" s="27" t="n">
        <x:v>45566</x:v>
      </x:c>
    </x:row>
    <x:row r="303">
      <x:c r="A303" s="27" t="n">
        <x:v>45591</x:v>
      </x:c>
      <x:c r="B303" t="n">
        <x:v>2024</x:v>
      </x:c>
      <x:c r="C303" t="n">
        <x:v>10</x:v>
      </x:c>
      <x:c r="D303" t="str">
        <x:v>octubre</x:v>
      </x:c>
      <x:c r="E303" t="str">
        <x:v>2024-10</x:v>
      </x:c>
      <x:c r="F303" t="str">
        <x:v>T4</x:v>
      </x:c>
      <x:c r="G303" s="27" t="n">
        <x:v>45566</x:v>
      </x:c>
    </x:row>
    <x:row r="304">
      <x:c r="A304" s="27" t="n">
        <x:v>45592</x:v>
      </x:c>
      <x:c r="B304" t="n">
        <x:v>2024</x:v>
      </x:c>
      <x:c r="C304" t="n">
        <x:v>10</x:v>
      </x:c>
      <x:c r="D304" t="str">
        <x:v>octubre</x:v>
      </x:c>
      <x:c r="E304" t="str">
        <x:v>2024-10</x:v>
      </x:c>
      <x:c r="F304" t="str">
        <x:v>T4</x:v>
      </x:c>
      <x:c r="G304" s="27" t="n">
        <x:v>45566</x:v>
      </x:c>
    </x:row>
    <x:row r="305">
      <x:c r="A305" s="27" t="n">
        <x:v>45593</x:v>
      </x:c>
      <x:c r="B305" t="n">
        <x:v>2024</x:v>
      </x:c>
      <x:c r="C305" t="n">
        <x:v>10</x:v>
      </x:c>
      <x:c r="D305" t="str">
        <x:v>octubre</x:v>
      </x:c>
      <x:c r="E305" t="str">
        <x:v>2024-10</x:v>
      </x:c>
      <x:c r="F305" t="str">
        <x:v>T4</x:v>
      </x:c>
      <x:c r="G305" s="27" t="n">
        <x:v>45566</x:v>
      </x:c>
    </x:row>
    <x:row r="306">
      <x:c r="A306" s="27" t="n">
        <x:v>45594</x:v>
      </x:c>
      <x:c r="B306" t="n">
        <x:v>2024</x:v>
      </x:c>
      <x:c r="C306" t="n">
        <x:v>10</x:v>
      </x:c>
      <x:c r="D306" t="str">
        <x:v>octubre</x:v>
      </x:c>
      <x:c r="E306" t="str">
        <x:v>2024-10</x:v>
      </x:c>
      <x:c r="F306" t="str">
        <x:v>T4</x:v>
      </x:c>
      <x:c r="G306" s="27" t="n">
        <x:v>45566</x:v>
      </x:c>
    </x:row>
    <x:row r="307">
      <x:c r="A307" s="27" t="n">
        <x:v>45595</x:v>
      </x:c>
      <x:c r="B307" t="n">
        <x:v>2024</x:v>
      </x:c>
      <x:c r="C307" t="n">
        <x:v>10</x:v>
      </x:c>
      <x:c r="D307" t="str">
        <x:v>octubre</x:v>
      </x:c>
      <x:c r="E307" t="str">
        <x:v>2024-10</x:v>
      </x:c>
      <x:c r="F307" t="str">
        <x:v>T4</x:v>
      </x:c>
      <x:c r="G307" s="27" t="n">
        <x:v>45566</x:v>
      </x:c>
    </x:row>
    <x:row r="308">
      <x:c r="A308" s="27" t="n">
        <x:v>45596</x:v>
      </x:c>
      <x:c r="B308" t="n">
        <x:v>2024</x:v>
      </x:c>
      <x:c r="C308" t="n">
        <x:v>10</x:v>
      </x:c>
      <x:c r="D308" t="str">
        <x:v>octubre</x:v>
      </x:c>
      <x:c r="E308" t="str">
        <x:v>2024-10</x:v>
      </x:c>
      <x:c r="F308" t="str">
        <x:v>T4</x:v>
      </x:c>
      <x:c r="G308" s="27" t="n">
        <x:v>45566</x:v>
      </x:c>
    </x:row>
    <x:row r="309">
      <x:c r="A309" s="27" t="n">
        <x:v>45597</x:v>
      </x:c>
      <x:c r="B309" t="n">
        <x:v>2024</x:v>
      </x:c>
      <x:c r="C309" t="n">
        <x:v>11</x:v>
      </x:c>
      <x:c r="D309" t="str">
        <x:v>noviembre</x:v>
      </x:c>
      <x:c r="E309" t="str">
        <x:v>2024-11</x:v>
      </x:c>
      <x:c r="F309" t="str">
        <x:v>T4</x:v>
      </x:c>
      <x:c r="G309" s="27" t="n">
        <x:v>45597</x:v>
      </x:c>
    </x:row>
    <x:row r="310">
      <x:c r="A310" s="27" t="n">
        <x:v>45598</x:v>
      </x:c>
      <x:c r="B310" t="n">
        <x:v>2024</x:v>
      </x:c>
      <x:c r="C310" t="n">
        <x:v>11</x:v>
      </x:c>
      <x:c r="D310" t="str">
        <x:v>noviembre</x:v>
      </x:c>
      <x:c r="E310" t="str">
        <x:v>2024-11</x:v>
      </x:c>
      <x:c r="F310" t="str">
        <x:v>T4</x:v>
      </x:c>
      <x:c r="G310" s="27" t="n">
        <x:v>45597</x:v>
      </x:c>
    </x:row>
    <x:row r="311">
      <x:c r="A311" s="27" t="n">
        <x:v>45599</x:v>
      </x:c>
      <x:c r="B311" t="n">
        <x:v>2024</x:v>
      </x:c>
      <x:c r="C311" t="n">
        <x:v>11</x:v>
      </x:c>
      <x:c r="D311" t="str">
        <x:v>noviembre</x:v>
      </x:c>
      <x:c r="E311" t="str">
        <x:v>2024-11</x:v>
      </x:c>
      <x:c r="F311" t="str">
        <x:v>T4</x:v>
      </x:c>
      <x:c r="G311" s="27" t="n">
        <x:v>45597</x:v>
      </x:c>
    </x:row>
    <x:row r="312">
      <x:c r="A312" s="27" t="n">
        <x:v>45600</x:v>
      </x:c>
      <x:c r="B312" t="n">
        <x:v>2024</x:v>
      </x:c>
      <x:c r="C312" t="n">
        <x:v>11</x:v>
      </x:c>
      <x:c r="D312" t="str">
        <x:v>noviembre</x:v>
      </x:c>
      <x:c r="E312" t="str">
        <x:v>2024-11</x:v>
      </x:c>
      <x:c r="F312" t="str">
        <x:v>T4</x:v>
      </x:c>
      <x:c r="G312" s="27" t="n">
        <x:v>45597</x:v>
      </x:c>
    </x:row>
    <x:row r="313">
      <x:c r="A313" s="27" t="n">
        <x:v>45601</x:v>
      </x:c>
      <x:c r="B313" t="n">
        <x:v>2024</x:v>
      </x:c>
      <x:c r="C313" t="n">
        <x:v>11</x:v>
      </x:c>
      <x:c r="D313" t="str">
        <x:v>noviembre</x:v>
      </x:c>
      <x:c r="E313" t="str">
        <x:v>2024-11</x:v>
      </x:c>
      <x:c r="F313" t="str">
        <x:v>T4</x:v>
      </x:c>
      <x:c r="G313" s="27" t="n">
        <x:v>45597</x:v>
      </x:c>
    </x:row>
    <x:row r="314">
      <x:c r="A314" s="27" t="n">
        <x:v>45602</x:v>
      </x:c>
      <x:c r="B314" t="n">
        <x:v>2024</x:v>
      </x:c>
      <x:c r="C314" t="n">
        <x:v>11</x:v>
      </x:c>
      <x:c r="D314" t="str">
        <x:v>noviembre</x:v>
      </x:c>
      <x:c r="E314" t="str">
        <x:v>2024-11</x:v>
      </x:c>
      <x:c r="F314" t="str">
        <x:v>T4</x:v>
      </x:c>
      <x:c r="G314" s="27" t="n">
        <x:v>45597</x:v>
      </x:c>
    </x:row>
    <x:row r="315">
      <x:c r="A315" s="27" t="n">
        <x:v>45603</x:v>
      </x:c>
      <x:c r="B315" t="n">
        <x:v>2024</x:v>
      </x:c>
      <x:c r="C315" t="n">
        <x:v>11</x:v>
      </x:c>
      <x:c r="D315" t="str">
        <x:v>noviembre</x:v>
      </x:c>
      <x:c r="E315" t="str">
        <x:v>2024-11</x:v>
      </x:c>
      <x:c r="F315" t="str">
        <x:v>T4</x:v>
      </x:c>
      <x:c r="G315" s="27" t="n">
        <x:v>45597</x:v>
      </x:c>
    </x:row>
    <x:row r="316">
      <x:c r="A316" s="27" t="n">
        <x:v>45604</x:v>
      </x:c>
      <x:c r="B316" t="n">
        <x:v>2024</x:v>
      </x:c>
      <x:c r="C316" t="n">
        <x:v>11</x:v>
      </x:c>
      <x:c r="D316" t="str">
        <x:v>noviembre</x:v>
      </x:c>
      <x:c r="E316" t="str">
        <x:v>2024-11</x:v>
      </x:c>
      <x:c r="F316" t="str">
        <x:v>T4</x:v>
      </x:c>
      <x:c r="G316" s="27" t="n">
        <x:v>45597</x:v>
      </x:c>
    </x:row>
    <x:row r="317">
      <x:c r="A317" s="27" t="n">
        <x:v>45605</x:v>
      </x:c>
      <x:c r="B317" t="n">
        <x:v>2024</x:v>
      </x:c>
      <x:c r="C317" t="n">
        <x:v>11</x:v>
      </x:c>
      <x:c r="D317" t="str">
        <x:v>noviembre</x:v>
      </x:c>
      <x:c r="E317" t="str">
        <x:v>2024-11</x:v>
      </x:c>
      <x:c r="F317" t="str">
        <x:v>T4</x:v>
      </x:c>
      <x:c r="G317" s="27" t="n">
        <x:v>45597</x:v>
      </x:c>
    </x:row>
    <x:row r="318">
      <x:c r="A318" s="27" t="n">
        <x:v>45606</x:v>
      </x:c>
      <x:c r="B318" t="n">
        <x:v>2024</x:v>
      </x:c>
      <x:c r="C318" t="n">
        <x:v>11</x:v>
      </x:c>
      <x:c r="D318" t="str">
        <x:v>noviembre</x:v>
      </x:c>
      <x:c r="E318" t="str">
        <x:v>2024-11</x:v>
      </x:c>
      <x:c r="F318" t="str">
        <x:v>T4</x:v>
      </x:c>
      <x:c r="G318" s="27" t="n">
        <x:v>45597</x:v>
      </x:c>
    </x:row>
    <x:row r="319">
      <x:c r="A319" s="27" t="n">
        <x:v>45607</x:v>
      </x:c>
      <x:c r="B319" t="n">
        <x:v>2024</x:v>
      </x:c>
      <x:c r="C319" t="n">
        <x:v>11</x:v>
      </x:c>
      <x:c r="D319" t="str">
        <x:v>noviembre</x:v>
      </x:c>
      <x:c r="E319" t="str">
        <x:v>2024-11</x:v>
      </x:c>
      <x:c r="F319" t="str">
        <x:v>T4</x:v>
      </x:c>
      <x:c r="G319" s="27" t="n">
        <x:v>45597</x:v>
      </x:c>
    </x:row>
    <x:row r="320">
      <x:c r="A320" s="27" t="n">
        <x:v>45608</x:v>
      </x:c>
      <x:c r="B320" t="n">
        <x:v>2024</x:v>
      </x:c>
      <x:c r="C320" t="n">
        <x:v>11</x:v>
      </x:c>
      <x:c r="D320" t="str">
        <x:v>noviembre</x:v>
      </x:c>
      <x:c r="E320" t="str">
        <x:v>2024-11</x:v>
      </x:c>
      <x:c r="F320" t="str">
        <x:v>T4</x:v>
      </x:c>
      <x:c r="G320" s="27" t="n">
        <x:v>45597</x:v>
      </x:c>
    </x:row>
    <x:row r="321">
      <x:c r="A321" s="27" t="n">
        <x:v>45609</x:v>
      </x:c>
      <x:c r="B321" t="n">
        <x:v>2024</x:v>
      </x:c>
      <x:c r="C321" t="n">
        <x:v>11</x:v>
      </x:c>
      <x:c r="D321" t="str">
        <x:v>noviembre</x:v>
      </x:c>
      <x:c r="E321" t="str">
        <x:v>2024-11</x:v>
      </x:c>
      <x:c r="F321" t="str">
        <x:v>T4</x:v>
      </x:c>
      <x:c r="G321" s="27" t="n">
        <x:v>45597</x:v>
      </x:c>
    </x:row>
    <x:row r="322">
      <x:c r="A322" s="27" t="n">
        <x:v>45610</x:v>
      </x:c>
      <x:c r="B322" t="n">
        <x:v>2024</x:v>
      </x:c>
      <x:c r="C322" t="n">
        <x:v>11</x:v>
      </x:c>
      <x:c r="D322" t="str">
        <x:v>noviembre</x:v>
      </x:c>
      <x:c r="E322" t="str">
        <x:v>2024-11</x:v>
      </x:c>
      <x:c r="F322" t="str">
        <x:v>T4</x:v>
      </x:c>
      <x:c r="G322" s="27" t="n">
        <x:v>45597</x:v>
      </x:c>
    </x:row>
    <x:row r="323">
      <x:c r="A323" s="27" t="n">
        <x:v>45611</x:v>
      </x:c>
      <x:c r="B323" t="n">
        <x:v>2024</x:v>
      </x:c>
      <x:c r="C323" t="n">
        <x:v>11</x:v>
      </x:c>
      <x:c r="D323" t="str">
        <x:v>noviembre</x:v>
      </x:c>
      <x:c r="E323" t="str">
        <x:v>2024-11</x:v>
      </x:c>
      <x:c r="F323" t="str">
        <x:v>T4</x:v>
      </x:c>
      <x:c r="G323" s="27" t="n">
        <x:v>45597</x:v>
      </x:c>
    </x:row>
    <x:row r="324">
      <x:c r="A324" s="27" t="n">
        <x:v>45612</x:v>
      </x:c>
      <x:c r="B324" t="n">
        <x:v>2024</x:v>
      </x:c>
      <x:c r="C324" t="n">
        <x:v>11</x:v>
      </x:c>
      <x:c r="D324" t="str">
        <x:v>noviembre</x:v>
      </x:c>
      <x:c r="E324" t="str">
        <x:v>2024-11</x:v>
      </x:c>
      <x:c r="F324" t="str">
        <x:v>T4</x:v>
      </x:c>
      <x:c r="G324" s="27" t="n">
        <x:v>45597</x:v>
      </x:c>
    </x:row>
    <x:row r="325">
      <x:c r="A325" s="27" t="n">
        <x:v>45613</x:v>
      </x:c>
      <x:c r="B325" t="n">
        <x:v>2024</x:v>
      </x:c>
      <x:c r="C325" t="n">
        <x:v>11</x:v>
      </x:c>
      <x:c r="D325" t="str">
        <x:v>noviembre</x:v>
      </x:c>
      <x:c r="E325" t="str">
        <x:v>2024-11</x:v>
      </x:c>
      <x:c r="F325" t="str">
        <x:v>T4</x:v>
      </x:c>
      <x:c r="G325" s="27" t="n">
        <x:v>45597</x:v>
      </x:c>
    </x:row>
    <x:row r="326">
      <x:c r="A326" s="27" t="n">
        <x:v>45614</x:v>
      </x:c>
      <x:c r="B326" t="n">
        <x:v>2024</x:v>
      </x:c>
      <x:c r="C326" t="n">
        <x:v>11</x:v>
      </x:c>
      <x:c r="D326" t="str">
        <x:v>noviembre</x:v>
      </x:c>
      <x:c r="E326" t="str">
        <x:v>2024-11</x:v>
      </x:c>
      <x:c r="F326" t="str">
        <x:v>T4</x:v>
      </x:c>
      <x:c r="G326" s="27" t="n">
        <x:v>45597</x:v>
      </x:c>
    </x:row>
    <x:row r="327">
      <x:c r="A327" s="27" t="n">
        <x:v>45615</x:v>
      </x:c>
      <x:c r="B327" t="n">
        <x:v>2024</x:v>
      </x:c>
      <x:c r="C327" t="n">
        <x:v>11</x:v>
      </x:c>
      <x:c r="D327" t="str">
        <x:v>noviembre</x:v>
      </x:c>
      <x:c r="E327" t="str">
        <x:v>2024-11</x:v>
      </x:c>
      <x:c r="F327" t="str">
        <x:v>T4</x:v>
      </x:c>
      <x:c r="G327" s="27" t="n">
        <x:v>45597</x:v>
      </x:c>
    </x:row>
    <x:row r="328">
      <x:c r="A328" s="27" t="n">
        <x:v>45616</x:v>
      </x:c>
      <x:c r="B328" t="n">
        <x:v>2024</x:v>
      </x:c>
      <x:c r="C328" t="n">
        <x:v>11</x:v>
      </x:c>
      <x:c r="D328" t="str">
        <x:v>noviembre</x:v>
      </x:c>
      <x:c r="E328" t="str">
        <x:v>2024-11</x:v>
      </x:c>
      <x:c r="F328" t="str">
        <x:v>T4</x:v>
      </x:c>
      <x:c r="G328" s="27" t="n">
        <x:v>45597</x:v>
      </x:c>
    </x:row>
    <x:row r="329">
      <x:c r="A329" s="27" t="n">
        <x:v>45617</x:v>
      </x:c>
      <x:c r="B329" t="n">
        <x:v>2024</x:v>
      </x:c>
      <x:c r="C329" t="n">
        <x:v>11</x:v>
      </x:c>
      <x:c r="D329" t="str">
        <x:v>noviembre</x:v>
      </x:c>
      <x:c r="E329" t="str">
        <x:v>2024-11</x:v>
      </x:c>
      <x:c r="F329" t="str">
        <x:v>T4</x:v>
      </x:c>
      <x:c r="G329" s="27" t="n">
        <x:v>45597</x:v>
      </x:c>
    </x:row>
    <x:row r="330">
      <x:c r="A330" s="27" t="n">
        <x:v>45618</x:v>
      </x:c>
      <x:c r="B330" t="n">
        <x:v>2024</x:v>
      </x:c>
      <x:c r="C330" t="n">
        <x:v>11</x:v>
      </x:c>
      <x:c r="D330" t="str">
        <x:v>noviembre</x:v>
      </x:c>
      <x:c r="E330" t="str">
        <x:v>2024-11</x:v>
      </x:c>
      <x:c r="F330" t="str">
        <x:v>T4</x:v>
      </x:c>
      <x:c r="G330" s="27" t="n">
        <x:v>45597</x:v>
      </x:c>
    </x:row>
    <x:row r="331">
      <x:c r="A331" s="27" t="n">
        <x:v>45619</x:v>
      </x:c>
      <x:c r="B331" t="n">
        <x:v>2024</x:v>
      </x:c>
      <x:c r="C331" t="n">
        <x:v>11</x:v>
      </x:c>
      <x:c r="D331" t="str">
        <x:v>noviembre</x:v>
      </x:c>
      <x:c r="E331" t="str">
        <x:v>2024-11</x:v>
      </x:c>
      <x:c r="F331" t="str">
        <x:v>T4</x:v>
      </x:c>
      <x:c r="G331" s="27" t="n">
        <x:v>45597</x:v>
      </x:c>
    </x:row>
    <x:row r="332">
      <x:c r="A332" s="27" t="n">
        <x:v>45620</x:v>
      </x:c>
      <x:c r="B332" t="n">
        <x:v>2024</x:v>
      </x:c>
      <x:c r="C332" t="n">
        <x:v>11</x:v>
      </x:c>
      <x:c r="D332" t="str">
        <x:v>noviembre</x:v>
      </x:c>
      <x:c r="E332" t="str">
        <x:v>2024-11</x:v>
      </x:c>
      <x:c r="F332" t="str">
        <x:v>T4</x:v>
      </x:c>
      <x:c r="G332" s="27" t="n">
        <x:v>45597</x:v>
      </x:c>
    </x:row>
    <x:row r="333">
      <x:c r="A333" s="27" t="n">
        <x:v>45621</x:v>
      </x:c>
      <x:c r="B333" t="n">
        <x:v>2024</x:v>
      </x:c>
      <x:c r="C333" t="n">
        <x:v>11</x:v>
      </x:c>
      <x:c r="D333" t="str">
        <x:v>noviembre</x:v>
      </x:c>
      <x:c r="E333" t="str">
        <x:v>2024-11</x:v>
      </x:c>
      <x:c r="F333" t="str">
        <x:v>T4</x:v>
      </x:c>
      <x:c r="G333" s="27" t="n">
        <x:v>45597</x:v>
      </x:c>
    </x:row>
    <x:row r="334">
      <x:c r="A334" s="27" t="n">
        <x:v>45622</x:v>
      </x:c>
      <x:c r="B334" t="n">
        <x:v>2024</x:v>
      </x:c>
      <x:c r="C334" t="n">
        <x:v>11</x:v>
      </x:c>
      <x:c r="D334" t="str">
        <x:v>noviembre</x:v>
      </x:c>
      <x:c r="E334" t="str">
        <x:v>2024-11</x:v>
      </x:c>
      <x:c r="F334" t="str">
        <x:v>T4</x:v>
      </x:c>
      <x:c r="G334" s="27" t="n">
        <x:v>45597</x:v>
      </x:c>
    </x:row>
    <x:row r="335">
      <x:c r="A335" s="27" t="n">
        <x:v>45623</x:v>
      </x:c>
      <x:c r="B335" t="n">
        <x:v>2024</x:v>
      </x:c>
      <x:c r="C335" t="n">
        <x:v>11</x:v>
      </x:c>
      <x:c r="D335" t="str">
        <x:v>noviembre</x:v>
      </x:c>
      <x:c r="E335" t="str">
        <x:v>2024-11</x:v>
      </x:c>
      <x:c r="F335" t="str">
        <x:v>T4</x:v>
      </x:c>
      <x:c r="G335" s="27" t="n">
        <x:v>45597</x:v>
      </x:c>
    </x:row>
    <x:row r="336">
      <x:c r="A336" s="27" t="n">
        <x:v>45624</x:v>
      </x:c>
      <x:c r="B336" t="n">
        <x:v>2024</x:v>
      </x:c>
      <x:c r="C336" t="n">
        <x:v>11</x:v>
      </x:c>
      <x:c r="D336" t="str">
        <x:v>noviembre</x:v>
      </x:c>
      <x:c r="E336" t="str">
        <x:v>2024-11</x:v>
      </x:c>
      <x:c r="F336" t="str">
        <x:v>T4</x:v>
      </x:c>
      <x:c r="G336" s="27" t="n">
        <x:v>45597</x:v>
      </x:c>
    </x:row>
    <x:row r="337">
      <x:c r="A337" s="27" t="n">
        <x:v>45625</x:v>
      </x:c>
      <x:c r="B337" t="n">
        <x:v>2024</x:v>
      </x:c>
      <x:c r="C337" t="n">
        <x:v>11</x:v>
      </x:c>
      <x:c r="D337" t="str">
        <x:v>noviembre</x:v>
      </x:c>
      <x:c r="E337" t="str">
        <x:v>2024-11</x:v>
      </x:c>
      <x:c r="F337" t="str">
        <x:v>T4</x:v>
      </x:c>
      <x:c r="G337" s="27" t="n">
        <x:v>45597</x:v>
      </x:c>
    </x:row>
    <x:row r="338">
      <x:c r="A338" s="27" t="n">
        <x:v>45626</x:v>
      </x:c>
      <x:c r="B338" t="n">
        <x:v>2024</x:v>
      </x:c>
      <x:c r="C338" t="n">
        <x:v>11</x:v>
      </x:c>
      <x:c r="D338" t="str">
        <x:v>noviembre</x:v>
      </x:c>
      <x:c r="E338" t="str">
        <x:v>2024-11</x:v>
      </x:c>
      <x:c r="F338" t="str">
        <x:v>T4</x:v>
      </x:c>
      <x:c r="G338" s="27" t="n">
        <x:v>45597</x:v>
      </x:c>
    </x:row>
    <x:row r="339">
      <x:c r="A339" s="27" t="n">
        <x:v>45627</x:v>
      </x:c>
      <x:c r="B339" t="n">
        <x:v>2024</x:v>
      </x:c>
      <x:c r="C339" t="n">
        <x:v>12</x:v>
      </x:c>
      <x:c r="D339" t="str">
        <x:v>diciembre</x:v>
      </x:c>
      <x:c r="E339" t="str">
        <x:v>2024-12</x:v>
      </x:c>
      <x:c r="F339" t="str">
        <x:v>T4</x:v>
      </x:c>
      <x:c r="G339" s="27" t="n">
        <x:v>45627</x:v>
      </x:c>
    </x:row>
    <x:row r="340">
      <x:c r="A340" s="27" t="n">
        <x:v>45628</x:v>
      </x:c>
      <x:c r="B340" t="n">
        <x:v>2024</x:v>
      </x:c>
      <x:c r="C340" t="n">
        <x:v>12</x:v>
      </x:c>
      <x:c r="D340" t="str">
        <x:v>diciembre</x:v>
      </x:c>
      <x:c r="E340" t="str">
        <x:v>2024-12</x:v>
      </x:c>
      <x:c r="F340" t="str">
        <x:v>T4</x:v>
      </x:c>
      <x:c r="G340" s="27" t="n">
        <x:v>45627</x:v>
      </x:c>
    </x:row>
    <x:row r="341">
      <x:c r="A341" s="27" t="n">
        <x:v>45629</x:v>
      </x:c>
      <x:c r="B341" t="n">
        <x:v>2024</x:v>
      </x:c>
      <x:c r="C341" t="n">
        <x:v>12</x:v>
      </x:c>
      <x:c r="D341" t="str">
        <x:v>diciembre</x:v>
      </x:c>
      <x:c r="E341" t="str">
        <x:v>2024-12</x:v>
      </x:c>
      <x:c r="F341" t="str">
        <x:v>T4</x:v>
      </x:c>
      <x:c r="G341" s="27" t="n">
        <x:v>45627</x:v>
      </x:c>
    </x:row>
    <x:row r="342">
      <x:c r="A342" s="27" t="n">
        <x:v>45630</x:v>
      </x:c>
      <x:c r="B342" t="n">
        <x:v>2024</x:v>
      </x:c>
      <x:c r="C342" t="n">
        <x:v>12</x:v>
      </x:c>
      <x:c r="D342" t="str">
        <x:v>diciembre</x:v>
      </x:c>
      <x:c r="E342" t="str">
        <x:v>2024-12</x:v>
      </x:c>
      <x:c r="F342" t="str">
        <x:v>T4</x:v>
      </x:c>
      <x:c r="G342" s="27" t="n">
        <x:v>45627</x:v>
      </x:c>
    </x:row>
    <x:row r="343">
      <x:c r="A343" s="27" t="n">
        <x:v>45631</x:v>
      </x:c>
      <x:c r="B343" t="n">
        <x:v>2024</x:v>
      </x:c>
      <x:c r="C343" t="n">
        <x:v>12</x:v>
      </x:c>
      <x:c r="D343" t="str">
        <x:v>diciembre</x:v>
      </x:c>
      <x:c r="E343" t="str">
        <x:v>2024-12</x:v>
      </x:c>
      <x:c r="F343" t="str">
        <x:v>T4</x:v>
      </x:c>
      <x:c r="G343" s="27" t="n">
        <x:v>45627</x:v>
      </x:c>
    </x:row>
    <x:row r="344">
      <x:c r="A344" s="27" t="n">
        <x:v>45632</x:v>
      </x:c>
      <x:c r="B344" t="n">
        <x:v>2024</x:v>
      </x:c>
      <x:c r="C344" t="n">
        <x:v>12</x:v>
      </x:c>
      <x:c r="D344" t="str">
        <x:v>diciembre</x:v>
      </x:c>
      <x:c r="E344" t="str">
        <x:v>2024-12</x:v>
      </x:c>
      <x:c r="F344" t="str">
        <x:v>T4</x:v>
      </x:c>
      <x:c r="G344" s="27" t="n">
        <x:v>45627</x:v>
      </x:c>
    </x:row>
    <x:row r="345">
      <x:c r="A345" s="27" t="n">
        <x:v>45633</x:v>
      </x:c>
      <x:c r="B345" t="n">
        <x:v>2024</x:v>
      </x:c>
      <x:c r="C345" t="n">
        <x:v>12</x:v>
      </x:c>
      <x:c r="D345" t="str">
        <x:v>diciembre</x:v>
      </x:c>
      <x:c r="E345" t="str">
        <x:v>2024-12</x:v>
      </x:c>
      <x:c r="F345" t="str">
        <x:v>T4</x:v>
      </x:c>
      <x:c r="G345" s="27" t="n">
        <x:v>45627</x:v>
      </x:c>
    </x:row>
    <x:row r="346">
      <x:c r="A346" s="27" t="n">
        <x:v>45634</x:v>
      </x:c>
      <x:c r="B346" t="n">
        <x:v>2024</x:v>
      </x:c>
      <x:c r="C346" t="n">
        <x:v>12</x:v>
      </x:c>
      <x:c r="D346" t="str">
        <x:v>diciembre</x:v>
      </x:c>
      <x:c r="E346" t="str">
        <x:v>2024-12</x:v>
      </x:c>
      <x:c r="F346" t="str">
        <x:v>T4</x:v>
      </x:c>
      <x:c r="G346" s="27" t="n">
        <x:v>45627</x:v>
      </x:c>
    </x:row>
    <x:row r="347">
      <x:c r="A347" s="27" t="n">
        <x:v>45635</x:v>
      </x:c>
      <x:c r="B347" t="n">
        <x:v>2024</x:v>
      </x:c>
      <x:c r="C347" t="n">
        <x:v>12</x:v>
      </x:c>
      <x:c r="D347" t="str">
        <x:v>diciembre</x:v>
      </x:c>
      <x:c r="E347" t="str">
        <x:v>2024-12</x:v>
      </x:c>
      <x:c r="F347" t="str">
        <x:v>T4</x:v>
      </x:c>
      <x:c r="G347" s="27" t="n">
        <x:v>45627</x:v>
      </x:c>
    </x:row>
    <x:row r="348">
      <x:c r="A348" s="27" t="n">
        <x:v>45636</x:v>
      </x:c>
      <x:c r="B348" t="n">
        <x:v>2024</x:v>
      </x:c>
      <x:c r="C348" t="n">
        <x:v>12</x:v>
      </x:c>
      <x:c r="D348" t="str">
        <x:v>diciembre</x:v>
      </x:c>
      <x:c r="E348" t="str">
        <x:v>2024-12</x:v>
      </x:c>
      <x:c r="F348" t="str">
        <x:v>T4</x:v>
      </x:c>
      <x:c r="G348" s="27" t="n">
        <x:v>45627</x:v>
      </x:c>
    </x:row>
    <x:row r="349">
      <x:c r="A349" s="27" t="n">
        <x:v>45637</x:v>
      </x:c>
      <x:c r="B349" t="n">
        <x:v>2024</x:v>
      </x:c>
      <x:c r="C349" t="n">
        <x:v>12</x:v>
      </x:c>
      <x:c r="D349" t="str">
        <x:v>diciembre</x:v>
      </x:c>
      <x:c r="E349" t="str">
        <x:v>2024-12</x:v>
      </x:c>
      <x:c r="F349" t="str">
        <x:v>T4</x:v>
      </x:c>
      <x:c r="G349" s="27" t="n">
        <x:v>45627</x:v>
      </x:c>
    </x:row>
    <x:row r="350">
      <x:c r="A350" s="27" t="n">
        <x:v>45638</x:v>
      </x:c>
      <x:c r="B350" t="n">
        <x:v>2024</x:v>
      </x:c>
      <x:c r="C350" t="n">
        <x:v>12</x:v>
      </x:c>
      <x:c r="D350" t="str">
        <x:v>diciembre</x:v>
      </x:c>
      <x:c r="E350" t="str">
        <x:v>2024-12</x:v>
      </x:c>
      <x:c r="F350" t="str">
        <x:v>T4</x:v>
      </x:c>
      <x:c r="G350" s="27" t="n">
        <x:v>45627</x:v>
      </x:c>
    </x:row>
    <x:row r="351">
      <x:c r="A351" s="27" t="n">
        <x:v>45639</x:v>
      </x:c>
      <x:c r="B351" t="n">
        <x:v>2024</x:v>
      </x:c>
      <x:c r="C351" t="n">
        <x:v>12</x:v>
      </x:c>
      <x:c r="D351" t="str">
        <x:v>diciembre</x:v>
      </x:c>
      <x:c r="E351" t="str">
        <x:v>2024-12</x:v>
      </x:c>
      <x:c r="F351" t="str">
        <x:v>T4</x:v>
      </x:c>
      <x:c r="G351" s="27" t="n">
        <x:v>45627</x:v>
      </x:c>
    </x:row>
    <x:row r="352">
      <x:c r="A352" s="27" t="n">
        <x:v>45640</x:v>
      </x:c>
      <x:c r="B352" t="n">
        <x:v>2024</x:v>
      </x:c>
      <x:c r="C352" t="n">
        <x:v>12</x:v>
      </x:c>
      <x:c r="D352" t="str">
        <x:v>diciembre</x:v>
      </x:c>
      <x:c r="E352" t="str">
        <x:v>2024-12</x:v>
      </x:c>
      <x:c r="F352" t="str">
        <x:v>T4</x:v>
      </x:c>
      <x:c r="G352" s="27" t="n">
        <x:v>45627</x:v>
      </x:c>
    </x:row>
    <x:row r="353">
      <x:c r="A353" s="27" t="n">
        <x:v>45641</x:v>
      </x:c>
      <x:c r="B353" t="n">
        <x:v>2024</x:v>
      </x:c>
      <x:c r="C353" t="n">
        <x:v>12</x:v>
      </x:c>
      <x:c r="D353" t="str">
        <x:v>diciembre</x:v>
      </x:c>
      <x:c r="E353" t="str">
        <x:v>2024-12</x:v>
      </x:c>
      <x:c r="F353" t="str">
        <x:v>T4</x:v>
      </x:c>
      <x:c r="G353" s="27" t="n">
        <x:v>45627</x:v>
      </x:c>
    </x:row>
    <x:row r="354">
      <x:c r="A354" s="27" t="n">
        <x:v>45642</x:v>
      </x:c>
      <x:c r="B354" t="n">
        <x:v>2024</x:v>
      </x:c>
      <x:c r="C354" t="n">
        <x:v>12</x:v>
      </x:c>
      <x:c r="D354" t="str">
        <x:v>diciembre</x:v>
      </x:c>
      <x:c r="E354" t="str">
        <x:v>2024-12</x:v>
      </x:c>
      <x:c r="F354" t="str">
        <x:v>T4</x:v>
      </x:c>
      <x:c r="G354" s="27" t="n">
        <x:v>45627</x:v>
      </x:c>
    </x:row>
    <x:row r="355">
      <x:c r="A355" s="27" t="n">
        <x:v>45643</x:v>
      </x:c>
      <x:c r="B355" t="n">
        <x:v>2024</x:v>
      </x:c>
      <x:c r="C355" t="n">
        <x:v>12</x:v>
      </x:c>
      <x:c r="D355" t="str">
        <x:v>diciembre</x:v>
      </x:c>
      <x:c r="E355" t="str">
        <x:v>2024-12</x:v>
      </x:c>
      <x:c r="F355" t="str">
        <x:v>T4</x:v>
      </x:c>
      <x:c r="G355" s="27" t="n">
        <x:v>45627</x:v>
      </x:c>
    </x:row>
    <x:row r="356">
      <x:c r="A356" s="27" t="n">
        <x:v>45644</x:v>
      </x:c>
      <x:c r="B356" t="n">
        <x:v>2024</x:v>
      </x:c>
      <x:c r="C356" t="n">
        <x:v>12</x:v>
      </x:c>
      <x:c r="D356" t="str">
        <x:v>diciembre</x:v>
      </x:c>
      <x:c r="E356" t="str">
        <x:v>2024-12</x:v>
      </x:c>
      <x:c r="F356" t="str">
        <x:v>T4</x:v>
      </x:c>
      <x:c r="G356" s="27" t="n">
        <x:v>45627</x:v>
      </x:c>
    </x:row>
    <x:row r="357">
      <x:c r="A357" s="27" t="n">
        <x:v>45645</x:v>
      </x:c>
      <x:c r="B357" t="n">
        <x:v>2024</x:v>
      </x:c>
      <x:c r="C357" t="n">
        <x:v>12</x:v>
      </x:c>
      <x:c r="D357" t="str">
        <x:v>diciembre</x:v>
      </x:c>
      <x:c r="E357" t="str">
        <x:v>2024-12</x:v>
      </x:c>
      <x:c r="F357" t="str">
        <x:v>T4</x:v>
      </x:c>
      <x:c r="G357" s="27" t="n">
        <x:v>45627</x:v>
      </x:c>
    </x:row>
    <x:row r="358">
      <x:c r="A358" s="27" t="n">
        <x:v>45646</x:v>
      </x:c>
      <x:c r="B358" t="n">
        <x:v>2024</x:v>
      </x:c>
      <x:c r="C358" t="n">
        <x:v>12</x:v>
      </x:c>
      <x:c r="D358" t="str">
        <x:v>diciembre</x:v>
      </x:c>
      <x:c r="E358" t="str">
        <x:v>2024-12</x:v>
      </x:c>
      <x:c r="F358" t="str">
        <x:v>T4</x:v>
      </x:c>
      <x:c r="G358" s="27" t="n">
        <x:v>45627</x:v>
      </x:c>
    </x:row>
    <x:row r="359">
      <x:c r="A359" s="27" t="n">
        <x:v>45647</x:v>
      </x:c>
      <x:c r="B359" t="n">
        <x:v>2024</x:v>
      </x:c>
      <x:c r="C359" t="n">
        <x:v>12</x:v>
      </x:c>
      <x:c r="D359" t="str">
        <x:v>diciembre</x:v>
      </x:c>
      <x:c r="E359" t="str">
        <x:v>2024-12</x:v>
      </x:c>
      <x:c r="F359" t="str">
        <x:v>T4</x:v>
      </x:c>
      <x:c r="G359" s="27" t="n">
        <x:v>45627</x:v>
      </x:c>
    </x:row>
    <x:row r="360">
      <x:c r="A360" s="27" t="n">
        <x:v>45648</x:v>
      </x:c>
      <x:c r="B360" t="n">
        <x:v>2024</x:v>
      </x:c>
      <x:c r="C360" t="n">
        <x:v>12</x:v>
      </x:c>
      <x:c r="D360" t="str">
        <x:v>diciembre</x:v>
      </x:c>
      <x:c r="E360" t="str">
        <x:v>2024-12</x:v>
      </x:c>
      <x:c r="F360" t="str">
        <x:v>T4</x:v>
      </x:c>
      <x:c r="G360" s="27" t="n">
        <x:v>45627</x:v>
      </x:c>
    </x:row>
    <x:row r="361">
      <x:c r="A361" s="27" t="n">
        <x:v>45649</x:v>
      </x:c>
      <x:c r="B361" t="n">
        <x:v>2024</x:v>
      </x:c>
      <x:c r="C361" t="n">
        <x:v>12</x:v>
      </x:c>
      <x:c r="D361" t="str">
        <x:v>diciembre</x:v>
      </x:c>
      <x:c r="E361" t="str">
        <x:v>2024-12</x:v>
      </x:c>
      <x:c r="F361" t="str">
        <x:v>T4</x:v>
      </x:c>
      <x:c r="G361" s="27" t="n">
        <x:v>45627</x:v>
      </x:c>
    </x:row>
    <x:row r="362">
      <x:c r="A362" s="27" t="n">
        <x:v>45650</x:v>
      </x:c>
      <x:c r="B362" t="n">
        <x:v>2024</x:v>
      </x:c>
      <x:c r="C362" t="n">
        <x:v>12</x:v>
      </x:c>
      <x:c r="D362" t="str">
        <x:v>diciembre</x:v>
      </x:c>
      <x:c r="E362" t="str">
        <x:v>2024-12</x:v>
      </x:c>
      <x:c r="F362" t="str">
        <x:v>T4</x:v>
      </x:c>
      <x:c r="G362" s="27" t="n">
        <x:v>45627</x:v>
      </x:c>
    </x:row>
    <x:row r="363">
      <x:c r="A363" s="27" t="n">
        <x:v>45651</x:v>
      </x:c>
      <x:c r="B363" t="n">
        <x:v>2024</x:v>
      </x:c>
      <x:c r="C363" t="n">
        <x:v>12</x:v>
      </x:c>
      <x:c r="D363" t="str">
        <x:v>diciembre</x:v>
      </x:c>
      <x:c r="E363" t="str">
        <x:v>2024-12</x:v>
      </x:c>
      <x:c r="F363" t="str">
        <x:v>T4</x:v>
      </x:c>
      <x:c r="G363" s="27" t="n">
        <x:v>45627</x:v>
      </x:c>
    </x:row>
    <x:row r="364">
      <x:c r="A364" s="27" t="n">
        <x:v>45652</x:v>
      </x:c>
      <x:c r="B364" t="n">
        <x:v>2024</x:v>
      </x:c>
      <x:c r="C364" t="n">
        <x:v>12</x:v>
      </x:c>
      <x:c r="D364" t="str">
        <x:v>diciembre</x:v>
      </x:c>
      <x:c r="E364" t="str">
        <x:v>2024-12</x:v>
      </x:c>
      <x:c r="F364" t="str">
        <x:v>T4</x:v>
      </x:c>
      <x:c r="G364" s="27" t="n">
        <x:v>45627</x:v>
      </x:c>
    </x:row>
    <x:row r="365">
      <x:c r="A365" s="27" t="n">
        <x:v>45653</x:v>
      </x:c>
      <x:c r="B365" t="n">
        <x:v>2024</x:v>
      </x:c>
      <x:c r="C365" t="n">
        <x:v>12</x:v>
      </x:c>
      <x:c r="D365" t="str">
        <x:v>diciembre</x:v>
      </x:c>
      <x:c r="E365" t="str">
        <x:v>2024-12</x:v>
      </x:c>
      <x:c r="F365" t="str">
        <x:v>T4</x:v>
      </x:c>
      <x:c r="G365" s="27" t="n">
        <x:v>45627</x:v>
      </x:c>
    </x:row>
    <x:row r="366">
      <x:c r="A366" s="27" t="n">
        <x:v>45654</x:v>
      </x:c>
      <x:c r="B366" t="n">
        <x:v>2024</x:v>
      </x:c>
      <x:c r="C366" t="n">
        <x:v>12</x:v>
      </x:c>
      <x:c r="D366" t="str">
        <x:v>diciembre</x:v>
      </x:c>
      <x:c r="E366" t="str">
        <x:v>2024-12</x:v>
      </x:c>
      <x:c r="F366" t="str">
        <x:v>T4</x:v>
      </x:c>
      <x:c r="G366" s="27" t="n">
        <x:v>45627</x:v>
      </x:c>
    </x:row>
    <x:row r="367">
      <x:c r="A367" s="27" t="n">
        <x:v>45655</x:v>
      </x:c>
      <x:c r="B367" t="n">
        <x:v>2024</x:v>
      </x:c>
      <x:c r="C367" t="n">
        <x:v>12</x:v>
      </x:c>
      <x:c r="D367" t="str">
        <x:v>diciembre</x:v>
      </x:c>
      <x:c r="E367" t="str">
        <x:v>2024-12</x:v>
      </x:c>
      <x:c r="F367" t="str">
        <x:v>T4</x:v>
      </x:c>
      <x:c r="G367" s="27" t="n">
        <x:v>45627</x:v>
      </x:c>
    </x:row>
    <x:row r="368">
      <x:c r="A368" s="27" t="n">
        <x:v>45656</x:v>
      </x:c>
      <x:c r="B368" t="n">
        <x:v>2024</x:v>
      </x:c>
      <x:c r="C368" t="n">
        <x:v>12</x:v>
      </x:c>
      <x:c r="D368" t="str">
        <x:v>diciembre</x:v>
      </x:c>
      <x:c r="E368" t="str">
        <x:v>2024-12</x:v>
      </x:c>
      <x:c r="F368" t="str">
        <x:v>T4</x:v>
      </x:c>
      <x:c r="G368" s="27" t="n">
        <x:v>45627</x:v>
      </x:c>
    </x:row>
    <x:row r="369">
      <x:c r="A369" s="27" t="n">
        <x:v>45657</x:v>
      </x:c>
      <x:c r="B369" t="n">
        <x:v>2024</x:v>
      </x:c>
      <x:c r="C369" t="n">
        <x:v>12</x:v>
      </x:c>
      <x:c r="D369" t="str">
        <x:v>diciembre</x:v>
      </x:c>
      <x:c r="E369" t="str">
        <x:v>2024-12</x:v>
      </x:c>
      <x:c r="F369" t="str">
        <x:v>T4</x:v>
      </x:c>
      <x:c r="G369" s="27" t="n">
        <x:v>45627</x:v>
      </x:c>
    </x:row>
    <x:row r="370">
      <x:c r="A370" s="27" t="n">
        <x:v>45658</x:v>
      </x:c>
      <x:c r="B370" t="n">
        <x:v>2025</x:v>
      </x:c>
      <x:c r="C370" t="n">
        <x:v>1</x:v>
      </x:c>
      <x:c r="D370" t="str">
        <x:v>enero</x:v>
      </x:c>
      <x:c r="E370" t="str">
        <x:v>2025-01</x:v>
      </x:c>
      <x:c r="F370" t="str">
        <x:v>T1</x:v>
      </x:c>
      <x:c r="G370" s="27" t="n">
        <x:v>45658</x:v>
      </x:c>
    </x:row>
    <x:row r="371">
      <x:c r="A371" s="27" t="n">
        <x:v>45659</x:v>
      </x:c>
      <x:c r="B371" t="n">
        <x:v>2025</x:v>
      </x:c>
      <x:c r="C371" t="n">
        <x:v>1</x:v>
      </x:c>
      <x:c r="D371" t="str">
        <x:v>enero</x:v>
      </x:c>
      <x:c r="E371" t="str">
        <x:v>2025-01</x:v>
      </x:c>
      <x:c r="F371" t="str">
        <x:v>T1</x:v>
      </x:c>
      <x:c r="G371" s="27" t="n">
        <x:v>45658</x:v>
      </x:c>
    </x:row>
    <x:row r="372">
      <x:c r="A372" s="27" t="n">
        <x:v>45660</x:v>
      </x:c>
      <x:c r="B372" t="n">
        <x:v>2025</x:v>
      </x:c>
      <x:c r="C372" t="n">
        <x:v>1</x:v>
      </x:c>
      <x:c r="D372" t="str">
        <x:v>enero</x:v>
      </x:c>
      <x:c r="E372" t="str">
        <x:v>2025-01</x:v>
      </x:c>
      <x:c r="F372" t="str">
        <x:v>T1</x:v>
      </x:c>
      <x:c r="G372" s="27" t="n">
        <x:v>45658</x:v>
      </x:c>
    </x:row>
    <x:row r="373">
      <x:c r="A373" s="27" t="n">
        <x:v>45661</x:v>
      </x:c>
      <x:c r="B373" t="n">
        <x:v>2025</x:v>
      </x:c>
      <x:c r="C373" t="n">
        <x:v>1</x:v>
      </x:c>
      <x:c r="D373" t="str">
        <x:v>enero</x:v>
      </x:c>
      <x:c r="E373" t="str">
        <x:v>2025-01</x:v>
      </x:c>
      <x:c r="F373" t="str">
        <x:v>T1</x:v>
      </x:c>
      <x:c r="G373" s="27" t="n">
        <x:v>45658</x:v>
      </x:c>
    </x:row>
    <x:row r="374">
      <x:c r="A374" s="27" t="n">
        <x:v>45662</x:v>
      </x:c>
      <x:c r="B374" t="n">
        <x:v>2025</x:v>
      </x:c>
      <x:c r="C374" t="n">
        <x:v>1</x:v>
      </x:c>
      <x:c r="D374" t="str">
        <x:v>enero</x:v>
      </x:c>
      <x:c r="E374" t="str">
        <x:v>2025-01</x:v>
      </x:c>
      <x:c r="F374" t="str">
        <x:v>T1</x:v>
      </x:c>
      <x:c r="G374" s="27" t="n">
        <x:v>45658</x:v>
      </x:c>
    </x:row>
    <x:row r="375">
      <x:c r="A375" s="27" t="n">
        <x:v>45663</x:v>
      </x:c>
      <x:c r="B375" t="n">
        <x:v>2025</x:v>
      </x:c>
      <x:c r="C375" t="n">
        <x:v>1</x:v>
      </x:c>
      <x:c r="D375" t="str">
        <x:v>enero</x:v>
      </x:c>
      <x:c r="E375" t="str">
        <x:v>2025-01</x:v>
      </x:c>
      <x:c r="F375" t="str">
        <x:v>T1</x:v>
      </x:c>
      <x:c r="G375" s="27" t="n">
        <x:v>45658</x:v>
      </x:c>
    </x:row>
    <x:row r="376">
      <x:c r="A376" s="27" t="n">
        <x:v>45664</x:v>
      </x:c>
      <x:c r="B376" t="n">
        <x:v>2025</x:v>
      </x:c>
      <x:c r="C376" t="n">
        <x:v>1</x:v>
      </x:c>
      <x:c r="D376" t="str">
        <x:v>enero</x:v>
      </x:c>
      <x:c r="E376" t="str">
        <x:v>2025-01</x:v>
      </x:c>
      <x:c r="F376" t="str">
        <x:v>T1</x:v>
      </x:c>
      <x:c r="G376" s="27" t="n">
        <x:v>45658</x:v>
      </x:c>
    </x:row>
    <x:row r="377">
      <x:c r="A377" s="27" t="n">
        <x:v>45665</x:v>
      </x:c>
      <x:c r="B377" t="n">
        <x:v>2025</x:v>
      </x:c>
      <x:c r="C377" t="n">
        <x:v>1</x:v>
      </x:c>
      <x:c r="D377" t="str">
        <x:v>enero</x:v>
      </x:c>
      <x:c r="E377" t="str">
        <x:v>2025-01</x:v>
      </x:c>
      <x:c r="F377" t="str">
        <x:v>T1</x:v>
      </x:c>
      <x:c r="G377" s="27" t="n">
        <x:v>45658</x:v>
      </x:c>
    </x:row>
    <x:row r="378">
      <x:c r="A378" s="27" t="n">
        <x:v>45666</x:v>
      </x:c>
      <x:c r="B378" t="n">
        <x:v>2025</x:v>
      </x:c>
      <x:c r="C378" t="n">
        <x:v>1</x:v>
      </x:c>
      <x:c r="D378" t="str">
        <x:v>enero</x:v>
      </x:c>
      <x:c r="E378" t="str">
        <x:v>2025-01</x:v>
      </x:c>
      <x:c r="F378" t="str">
        <x:v>T1</x:v>
      </x:c>
      <x:c r="G378" s="27" t="n">
        <x:v>45658</x:v>
      </x:c>
    </x:row>
    <x:row r="379">
      <x:c r="A379" s="27" t="n">
        <x:v>45667</x:v>
      </x:c>
      <x:c r="B379" t="n">
        <x:v>2025</x:v>
      </x:c>
      <x:c r="C379" t="n">
        <x:v>1</x:v>
      </x:c>
      <x:c r="D379" t="str">
        <x:v>enero</x:v>
      </x:c>
      <x:c r="E379" t="str">
        <x:v>2025-01</x:v>
      </x:c>
      <x:c r="F379" t="str">
        <x:v>T1</x:v>
      </x:c>
      <x:c r="G379" s="27" t="n">
        <x:v>45658</x:v>
      </x:c>
    </x:row>
    <x:row r="380">
      <x:c r="A380" s="27" t="n">
        <x:v>45668</x:v>
      </x:c>
      <x:c r="B380" t="n">
        <x:v>2025</x:v>
      </x:c>
      <x:c r="C380" t="n">
        <x:v>1</x:v>
      </x:c>
      <x:c r="D380" t="str">
        <x:v>enero</x:v>
      </x:c>
      <x:c r="E380" t="str">
        <x:v>2025-01</x:v>
      </x:c>
      <x:c r="F380" t="str">
        <x:v>T1</x:v>
      </x:c>
      <x:c r="G380" s="27" t="n">
        <x:v>45658</x:v>
      </x:c>
    </x:row>
    <x:row r="381">
      <x:c r="A381" s="27" t="n">
        <x:v>45669</x:v>
      </x:c>
      <x:c r="B381" t="n">
        <x:v>2025</x:v>
      </x:c>
      <x:c r="C381" t="n">
        <x:v>1</x:v>
      </x:c>
      <x:c r="D381" t="str">
        <x:v>enero</x:v>
      </x:c>
      <x:c r="E381" t="str">
        <x:v>2025-01</x:v>
      </x:c>
      <x:c r="F381" t="str">
        <x:v>T1</x:v>
      </x:c>
      <x:c r="G381" s="27" t="n">
        <x:v>45658</x:v>
      </x:c>
    </x:row>
    <x:row r="382">
      <x:c r="A382" s="27" t="n">
        <x:v>45670</x:v>
      </x:c>
      <x:c r="B382" t="n">
        <x:v>2025</x:v>
      </x:c>
      <x:c r="C382" t="n">
        <x:v>1</x:v>
      </x:c>
      <x:c r="D382" t="str">
        <x:v>enero</x:v>
      </x:c>
      <x:c r="E382" t="str">
        <x:v>2025-01</x:v>
      </x:c>
      <x:c r="F382" t="str">
        <x:v>T1</x:v>
      </x:c>
      <x:c r="G382" s="27" t="n">
        <x:v>45658</x:v>
      </x:c>
    </x:row>
    <x:row r="383">
      <x:c r="A383" s="27" t="n">
        <x:v>45671</x:v>
      </x:c>
      <x:c r="B383" t="n">
        <x:v>2025</x:v>
      </x:c>
      <x:c r="C383" t="n">
        <x:v>1</x:v>
      </x:c>
      <x:c r="D383" t="str">
        <x:v>enero</x:v>
      </x:c>
      <x:c r="E383" t="str">
        <x:v>2025-01</x:v>
      </x:c>
      <x:c r="F383" t="str">
        <x:v>T1</x:v>
      </x:c>
      <x:c r="G383" s="27" t="n">
        <x:v>45658</x:v>
      </x:c>
    </x:row>
    <x:row r="384">
      <x:c r="A384" s="27" t="n">
        <x:v>45672</x:v>
      </x:c>
      <x:c r="B384" t="n">
        <x:v>2025</x:v>
      </x:c>
      <x:c r="C384" t="n">
        <x:v>1</x:v>
      </x:c>
      <x:c r="D384" t="str">
        <x:v>enero</x:v>
      </x:c>
      <x:c r="E384" t="str">
        <x:v>2025-01</x:v>
      </x:c>
      <x:c r="F384" t="str">
        <x:v>T1</x:v>
      </x:c>
      <x:c r="G384" s="27" t="n">
        <x:v>45658</x:v>
      </x:c>
    </x:row>
    <x:row r="385">
      <x:c r="A385" s="27" t="n">
        <x:v>45673</x:v>
      </x:c>
      <x:c r="B385" t="n">
        <x:v>2025</x:v>
      </x:c>
      <x:c r="C385" t="n">
        <x:v>1</x:v>
      </x:c>
      <x:c r="D385" t="str">
        <x:v>enero</x:v>
      </x:c>
      <x:c r="E385" t="str">
        <x:v>2025-01</x:v>
      </x:c>
      <x:c r="F385" t="str">
        <x:v>T1</x:v>
      </x:c>
      <x:c r="G385" s="27" t="n">
        <x:v>45658</x:v>
      </x:c>
    </x:row>
    <x:row r="386">
      <x:c r="A386" s="27" t="n">
        <x:v>45674</x:v>
      </x:c>
      <x:c r="B386" t="n">
        <x:v>2025</x:v>
      </x:c>
      <x:c r="C386" t="n">
        <x:v>1</x:v>
      </x:c>
      <x:c r="D386" t="str">
        <x:v>enero</x:v>
      </x:c>
      <x:c r="E386" t="str">
        <x:v>2025-01</x:v>
      </x:c>
      <x:c r="F386" t="str">
        <x:v>T1</x:v>
      </x:c>
      <x:c r="G386" s="27" t="n">
        <x:v>45658</x:v>
      </x:c>
    </x:row>
    <x:row r="387">
      <x:c r="A387" s="27" t="n">
        <x:v>45675</x:v>
      </x:c>
      <x:c r="B387" t="n">
        <x:v>2025</x:v>
      </x:c>
      <x:c r="C387" t="n">
        <x:v>1</x:v>
      </x:c>
      <x:c r="D387" t="str">
        <x:v>enero</x:v>
      </x:c>
      <x:c r="E387" t="str">
        <x:v>2025-01</x:v>
      </x:c>
      <x:c r="F387" t="str">
        <x:v>T1</x:v>
      </x:c>
      <x:c r="G387" s="27" t="n">
        <x:v>45658</x:v>
      </x:c>
    </x:row>
    <x:row r="388">
      <x:c r="A388" s="27" t="n">
        <x:v>45676</x:v>
      </x:c>
      <x:c r="B388" t="n">
        <x:v>2025</x:v>
      </x:c>
      <x:c r="C388" t="n">
        <x:v>1</x:v>
      </x:c>
      <x:c r="D388" t="str">
        <x:v>enero</x:v>
      </x:c>
      <x:c r="E388" t="str">
        <x:v>2025-01</x:v>
      </x:c>
      <x:c r="F388" t="str">
        <x:v>T1</x:v>
      </x:c>
      <x:c r="G388" s="27" t="n">
        <x:v>45658</x:v>
      </x:c>
    </x:row>
    <x:row r="389">
      <x:c r="A389" s="27" t="n">
        <x:v>45677</x:v>
      </x:c>
      <x:c r="B389" t="n">
        <x:v>2025</x:v>
      </x:c>
      <x:c r="C389" t="n">
        <x:v>1</x:v>
      </x:c>
      <x:c r="D389" t="str">
        <x:v>enero</x:v>
      </x:c>
      <x:c r="E389" t="str">
        <x:v>2025-01</x:v>
      </x:c>
      <x:c r="F389" t="str">
        <x:v>T1</x:v>
      </x:c>
      <x:c r="G389" s="27" t="n">
        <x:v>45658</x:v>
      </x:c>
    </x:row>
    <x:row r="390">
      <x:c r="A390" s="27" t="n">
        <x:v>45678</x:v>
      </x:c>
      <x:c r="B390" t="n">
        <x:v>2025</x:v>
      </x:c>
      <x:c r="C390" t="n">
        <x:v>1</x:v>
      </x:c>
      <x:c r="D390" t="str">
        <x:v>enero</x:v>
      </x:c>
      <x:c r="E390" t="str">
        <x:v>2025-01</x:v>
      </x:c>
      <x:c r="F390" t="str">
        <x:v>T1</x:v>
      </x:c>
      <x:c r="G390" s="27" t="n">
        <x:v>45658</x:v>
      </x:c>
    </x:row>
    <x:row r="391">
      <x:c r="A391" s="27" t="n">
        <x:v>45679</x:v>
      </x:c>
      <x:c r="B391" t="n">
        <x:v>2025</x:v>
      </x:c>
      <x:c r="C391" t="n">
        <x:v>1</x:v>
      </x:c>
      <x:c r="D391" t="str">
        <x:v>enero</x:v>
      </x:c>
      <x:c r="E391" t="str">
        <x:v>2025-01</x:v>
      </x:c>
      <x:c r="F391" t="str">
        <x:v>T1</x:v>
      </x:c>
      <x:c r="G391" s="27" t="n">
        <x:v>45658</x:v>
      </x:c>
    </x:row>
    <x:row r="392">
      <x:c r="A392" s="27" t="n">
        <x:v>45680</x:v>
      </x:c>
      <x:c r="B392" t="n">
        <x:v>2025</x:v>
      </x:c>
      <x:c r="C392" t="n">
        <x:v>1</x:v>
      </x:c>
      <x:c r="D392" t="str">
        <x:v>enero</x:v>
      </x:c>
      <x:c r="E392" t="str">
        <x:v>2025-01</x:v>
      </x:c>
      <x:c r="F392" t="str">
        <x:v>T1</x:v>
      </x:c>
      <x:c r="G392" s="27" t="n">
        <x:v>45658</x:v>
      </x:c>
    </x:row>
    <x:row r="393">
      <x:c r="A393" s="27" t="n">
        <x:v>45681</x:v>
      </x:c>
      <x:c r="B393" t="n">
        <x:v>2025</x:v>
      </x:c>
      <x:c r="C393" t="n">
        <x:v>1</x:v>
      </x:c>
      <x:c r="D393" t="str">
        <x:v>enero</x:v>
      </x:c>
      <x:c r="E393" t="str">
        <x:v>2025-01</x:v>
      </x:c>
      <x:c r="F393" t="str">
        <x:v>T1</x:v>
      </x:c>
      <x:c r="G393" s="27" t="n">
        <x:v>45658</x:v>
      </x:c>
    </x:row>
    <x:row r="394">
      <x:c r="A394" s="27" t="n">
        <x:v>45682</x:v>
      </x:c>
      <x:c r="B394" t="n">
        <x:v>2025</x:v>
      </x:c>
      <x:c r="C394" t="n">
        <x:v>1</x:v>
      </x:c>
      <x:c r="D394" t="str">
        <x:v>enero</x:v>
      </x:c>
      <x:c r="E394" t="str">
        <x:v>2025-01</x:v>
      </x:c>
      <x:c r="F394" t="str">
        <x:v>T1</x:v>
      </x:c>
      <x:c r="G394" s="27" t="n">
        <x:v>45658</x:v>
      </x:c>
    </x:row>
    <x:row r="395">
      <x:c r="A395" s="27" t="n">
        <x:v>45683</x:v>
      </x:c>
      <x:c r="B395" t="n">
        <x:v>2025</x:v>
      </x:c>
      <x:c r="C395" t="n">
        <x:v>1</x:v>
      </x:c>
      <x:c r="D395" t="str">
        <x:v>enero</x:v>
      </x:c>
      <x:c r="E395" t="str">
        <x:v>2025-01</x:v>
      </x:c>
      <x:c r="F395" t="str">
        <x:v>T1</x:v>
      </x:c>
      <x:c r="G395" s="27" t="n">
        <x:v>45658</x:v>
      </x:c>
    </x:row>
    <x:row r="396">
      <x:c r="A396" s="27" t="n">
        <x:v>45684</x:v>
      </x:c>
      <x:c r="B396" t="n">
        <x:v>2025</x:v>
      </x:c>
      <x:c r="C396" t="n">
        <x:v>1</x:v>
      </x:c>
      <x:c r="D396" t="str">
        <x:v>enero</x:v>
      </x:c>
      <x:c r="E396" t="str">
        <x:v>2025-01</x:v>
      </x:c>
      <x:c r="F396" t="str">
        <x:v>T1</x:v>
      </x:c>
      <x:c r="G396" s="27" t="n">
        <x:v>45658</x:v>
      </x:c>
    </x:row>
    <x:row r="397">
      <x:c r="A397" s="27" t="n">
        <x:v>45685</x:v>
      </x:c>
      <x:c r="B397" t="n">
        <x:v>2025</x:v>
      </x:c>
      <x:c r="C397" t="n">
        <x:v>1</x:v>
      </x:c>
      <x:c r="D397" t="str">
        <x:v>enero</x:v>
      </x:c>
      <x:c r="E397" t="str">
        <x:v>2025-01</x:v>
      </x:c>
      <x:c r="F397" t="str">
        <x:v>T1</x:v>
      </x:c>
      <x:c r="G397" s="27" t="n">
        <x:v>45658</x:v>
      </x:c>
    </x:row>
    <x:row r="398">
      <x:c r="A398" s="27" t="n">
        <x:v>45686</x:v>
      </x:c>
      <x:c r="B398" t="n">
        <x:v>2025</x:v>
      </x:c>
      <x:c r="C398" t="n">
        <x:v>1</x:v>
      </x:c>
      <x:c r="D398" t="str">
        <x:v>enero</x:v>
      </x:c>
      <x:c r="E398" t="str">
        <x:v>2025-01</x:v>
      </x:c>
      <x:c r="F398" t="str">
        <x:v>T1</x:v>
      </x:c>
      <x:c r="G398" s="27" t="n">
        <x:v>45658</x:v>
      </x:c>
    </x:row>
    <x:row r="399">
      <x:c r="A399" s="27" t="n">
        <x:v>45687</x:v>
      </x:c>
      <x:c r="B399" t="n">
        <x:v>2025</x:v>
      </x:c>
      <x:c r="C399" t="n">
        <x:v>1</x:v>
      </x:c>
      <x:c r="D399" t="str">
        <x:v>enero</x:v>
      </x:c>
      <x:c r="E399" t="str">
        <x:v>2025-01</x:v>
      </x:c>
      <x:c r="F399" t="str">
        <x:v>T1</x:v>
      </x:c>
      <x:c r="G399" s="27" t="n">
        <x:v>45658</x:v>
      </x:c>
    </x:row>
    <x:row r="400">
      <x:c r="A400" s="27" t="n">
        <x:v>45688</x:v>
      </x:c>
      <x:c r="B400" t="n">
        <x:v>2025</x:v>
      </x:c>
      <x:c r="C400" t="n">
        <x:v>1</x:v>
      </x:c>
      <x:c r="D400" t="str">
        <x:v>enero</x:v>
      </x:c>
      <x:c r="E400" t="str">
        <x:v>2025-01</x:v>
      </x:c>
      <x:c r="F400" t="str">
        <x:v>T1</x:v>
      </x:c>
      <x:c r="G400" s="27" t="n">
        <x:v>45658</x:v>
      </x:c>
    </x:row>
    <x:row r="401">
      <x:c r="A401" s="27" t="n">
        <x:v>45689</x:v>
      </x:c>
      <x:c r="B401" t="n">
        <x:v>2025</x:v>
      </x:c>
      <x:c r="C401" t="n">
        <x:v>2</x:v>
      </x:c>
      <x:c r="D401" t="str">
        <x:v>febrero</x:v>
      </x:c>
      <x:c r="E401" t="str">
        <x:v>2025-02</x:v>
      </x:c>
      <x:c r="F401" t="str">
        <x:v>T1</x:v>
      </x:c>
      <x:c r="G401" s="27" t="n">
        <x:v>45689</x:v>
      </x:c>
    </x:row>
    <x:row r="402">
      <x:c r="A402" s="27" t="n">
        <x:v>45690</x:v>
      </x:c>
      <x:c r="B402" t="n">
        <x:v>2025</x:v>
      </x:c>
      <x:c r="C402" t="n">
        <x:v>2</x:v>
      </x:c>
      <x:c r="D402" t="str">
        <x:v>febrero</x:v>
      </x:c>
      <x:c r="E402" t="str">
        <x:v>2025-02</x:v>
      </x:c>
      <x:c r="F402" t="str">
        <x:v>T1</x:v>
      </x:c>
      <x:c r="G402" s="27" t="n">
        <x:v>45689</x:v>
      </x:c>
    </x:row>
    <x:row r="403">
      <x:c r="A403" s="27" t="n">
        <x:v>45691</x:v>
      </x:c>
      <x:c r="B403" t="n">
        <x:v>2025</x:v>
      </x:c>
      <x:c r="C403" t="n">
        <x:v>2</x:v>
      </x:c>
      <x:c r="D403" t="str">
        <x:v>febrero</x:v>
      </x:c>
      <x:c r="E403" t="str">
        <x:v>2025-02</x:v>
      </x:c>
      <x:c r="F403" t="str">
        <x:v>T1</x:v>
      </x:c>
      <x:c r="G403" s="27" t="n">
        <x:v>45689</x:v>
      </x:c>
    </x:row>
    <x:row r="404">
      <x:c r="A404" s="27" t="n">
        <x:v>45692</x:v>
      </x:c>
      <x:c r="B404" t="n">
        <x:v>2025</x:v>
      </x:c>
      <x:c r="C404" t="n">
        <x:v>2</x:v>
      </x:c>
      <x:c r="D404" t="str">
        <x:v>febrero</x:v>
      </x:c>
      <x:c r="E404" t="str">
        <x:v>2025-02</x:v>
      </x:c>
      <x:c r="F404" t="str">
        <x:v>T1</x:v>
      </x:c>
      <x:c r="G404" s="27" t="n">
        <x:v>45689</x:v>
      </x:c>
    </x:row>
    <x:row r="405">
      <x:c r="A405" s="27" t="n">
        <x:v>45693</x:v>
      </x:c>
      <x:c r="B405" t="n">
        <x:v>2025</x:v>
      </x:c>
      <x:c r="C405" t="n">
        <x:v>2</x:v>
      </x:c>
      <x:c r="D405" t="str">
        <x:v>febrero</x:v>
      </x:c>
      <x:c r="E405" t="str">
        <x:v>2025-02</x:v>
      </x:c>
      <x:c r="F405" t="str">
        <x:v>T1</x:v>
      </x:c>
      <x:c r="G405" s="27" t="n">
        <x:v>45689</x:v>
      </x:c>
    </x:row>
    <x:row r="406">
      <x:c r="A406" s="27" t="n">
        <x:v>45694</x:v>
      </x:c>
      <x:c r="B406" t="n">
        <x:v>2025</x:v>
      </x:c>
      <x:c r="C406" t="n">
        <x:v>2</x:v>
      </x:c>
      <x:c r="D406" t="str">
        <x:v>febrero</x:v>
      </x:c>
      <x:c r="E406" t="str">
        <x:v>2025-02</x:v>
      </x:c>
      <x:c r="F406" t="str">
        <x:v>T1</x:v>
      </x:c>
      <x:c r="G406" s="27" t="n">
        <x:v>45689</x:v>
      </x:c>
    </x:row>
    <x:row r="407">
      <x:c r="A407" s="27" t="n">
        <x:v>45695</x:v>
      </x:c>
      <x:c r="B407" t="n">
        <x:v>2025</x:v>
      </x:c>
      <x:c r="C407" t="n">
        <x:v>2</x:v>
      </x:c>
      <x:c r="D407" t="str">
        <x:v>febrero</x:v>
      </x:c>
      <x:c r="E407" t="str">
        <x:v>2025-02</x:v>
      </x:c>
      <x:c r="F407" t="str">
        <x:v>T1</x:v>
      </x:c>
      <x:c r="G407" s="27" t="n">
        <x:v>45689</x:v>
      </x:c>
    </x:row>
    <x:row r="408">
      <x:c r="A408" s="27" t="n">
        <x:v>45696</x:v>
      </x:c>
      <x:c r="B408" t="n">
        <x:v>2025</x:v>
      </x:c>
      <x:c r="C408" t="n">
        <x:v>2</x:v>
      </x:c>
      <x:c r="D408" t="str">
        <x:v>febrero</x:v>
      </x:c>
      <x:c r="E408" t="str">
        <x:v>2025-02</x:v>
      </x:c>
      <x:c r="F408" t="str">
        <x:v>T1</x:v>
      </x:c>
      <x:c r="G408" s="27" t="n">
        <x:v>45689</x:v>
      </x:c>
    </x:row>
    <x:row r="409">
      <x:c r="A409" s="27" t="n">
        <x:v>45697</x:v>
      </x:c>
      <x:c r="B409" t="n">
        <x:v>2025</x:v>
      </x:c>
      <x:c r="C409" t="n">
        <x:v>2</x:v>
      </x:c>
      <x:c r="D409" t="str">
        <x:v>febrero</x:v>
      </x:c>
      <x:c r="E409" t="str">
        <x:v>2025-02</x:v>
      </x:c>
      <x:c r="F409" t="str">
        <x:v>T1</x:v>
      </x:c>
      <x:c r="G409" s="27" t="n">
        <x:v>45689</x:v>
      </x:c>
    </x:row>
    <x:row r="410">
      <x:c r="A410" s="27" t="n">
        <x:v>45698</x:v>
      </x:c>
      <x:c r="B410" t="n">
        <x:v>2025</x:v>
      </x:c>
      <x:c r="C410" t="n">
        <x:v>2</x:v>
      </x:c>
      <x:c r="D410" t="str">
        <x:v>febrero</x:v>
      </x:c>
      <x:c r="E410" t="str">
        <x:v>2025-02</x:v>
      </x:c>
      <x:c r="F410" t="str">
        <x:v>T1</x:v>
      </x:c>
      <x:c r="G410" s="27" t="n">
        <x:v>45689</x:v>
      </x:c>
    </x:row>
    <x:row r="411">
      <x:c r="A411" s="27" t="n">
        <x:v>45699</x:v>
      </x:c>
      <x:c r="B411" t="n">
        <x:v>2025</x:v>
      </x:c>
      <x:c r="C411" t="n">
        <x:v>2</x:v>
      </x:c>
      <x:c r="D411" t="str">
        <x:v>febrero</x:v>
      </x:c>
      <x:c r="E411" t="str">
        <x:v>2025-02</x:v>
      </x:c>
      <x:c r="F411" t="str">
        <x:v>T1</x:v>
      </x:c>
      <x:c r="G411" s="27" t="n">
        <x:v>45689</x:v>
      </x:c>
    </x:row>
    <x:row r="412">
      <x:c r="A412" s="27" t="n">
        <x:v>45700</x:v>
      </x:c>
      <x:c r="B412" t="n">
        <x:v>2025</x:v>
      </x:c>
      <x:c r="C412" t="n">
        <x:v>2</x:v>
      </x:c>
      <x:c r="D412" t="str">
        <x:v>febrero</x:v>
      </x:c>
      <x:c r="E412" t="str">
        <x:v>2025-02</x:v>
      </x:c>
      <x:c r="F412" t="str">
        <x:v>T1</x:v>
      </x:c>
      <x:c r="G412" s="27" t="n">
        <x:v>45689</x:v>
      </x:c>
    </x:row>
    <x:row r="413">
      <x:c r="A413" s="27" t="n">
        <x:v>45701</x:v>
      </x:c>
      <x:c r="B413" t="n">
        <x:v>2025</x:v>
      </x:c>
      <x:c r="C413" t="n">
        <x:v>2</x:v>
      </x:c>
      <x:c r="D413" t="str">
        <x:v>febrero</x:v>
      </x:c>
      <x:c r="E413" t="str">
        <x:v>2025-02</x:v>
      </x:c>
      <x:c r="F413" t="str">
        <x:v>T1</x:v>
      </x:c>
      <x:c r="G413" s="27" t="n">
        <x:v>45689</x:v>
      </x:c>
    </x:row>
    <x:row r="414">
      <x:c r="A414" s="27" t="n">
        <x:v>45702</x:v>
      </x:c>
      <x:c r="B414" t="n">
        <x:v>2025</x:v>
      </x:c>
      <x:c r="C414" t="n">
        <x:v>2</x:v>
      </x:c>
      <x:c r="D414" t="str">
        <x:v>febrero</x:v>
      </x:c>
      <x:c r="E414" t="str">
        <x:v>2025-02</x:v>
      </x:c>
      <x:c r="F414" t="str">
        <x:v>T1</x:v>
      </x:c>
      <x:c r="G414" s="27" t="n">
        <x:v>45689</x:v>
      </x:c>
    </x:row>
    <x:row r="415">
      <x:c r="A415" s="27" t="n">
        <x:v>45703</x:v>
      </x:c>
      <x:c r="B415" t="n">
        <x:v>2025</x:v>
      </x:c>
      <x:c r="C415" t="n">
        <x:v>2</x:v>
      </x:c>
      <x:c r="D415" t="str">
        <x:v>febrero</x:v>
      </x:c>
      <x:c r="E415" t="str">
        <x:v>2025-02</x:v>
      </x:c>
      <x:c r="F415" t="str">
        <x:v>T1</x:v>
      </x:c>
      <x:c r="G415" s="27" t="n">
        <x:v>45689</x:v>
      </x:c>
    </x:row>
    <x:row r="416">
      <x:c r="A416" s="27" t="n">
        <x:v>45704</x:v>
      </x:c>
      <x:c r="B416" t="n">
        <x:v>2025</x:v>
      </x:c>
      <x:c r="C416" t="n">
        <x:v>2</x:v>
      </x:c>
      <x:c r="D416" t="str">
        <x:v>febrero</x:v>
      </x:c>
      <x:c r="E416" t="str">
        <x:v>2025-02</x:v>
      </x:c>
      <x:c r="F416" t="str">
        <x:v>T1</x:v>
      </x:c>
      <x:c r="G416" s="27" t="n">
        <x:v>45689</x:v>
      </x:c>
    </x:row>
    <x:row r="417">
      <x:c r="A417" s="27" t="n">
        <x:v>45705</x:v>
      </x:c>
      <x:c r="B417" t="n">
        <x:v>2025</x:v>
      </x:c>
      <x:c r="C417" t="n">
        <x:v>2</x:v>
      </x:c>
      <x:c r="D417" t="str">
        <x:v>febrero</x:v>
      </x:c>
      <x:c r="E417" t="str">
        <x:v>2025-02</x:v>
      </x:c>
      <x:c r="F417" t="str">
        <x:v>T1</x:v>
      </x:c>
      <x:c r="G417" s="27" t="n">
        <x:v>45689</x:v>
      </x:c>
    </x:row>
    <x:row r="418">
      <x:c r="A418" s="27" t="n">
        <x:v>45706</x:v>
      </x:c>
      <x:c r="B418" t="n">
        <x:v>2025</x:v>
      </x:c>
      <x:c r="C418" t="n">
        <x:v>2</x:v>
      </x:c>
      <x:c r="D418" t="str">
        <x:v>febrero</x:v>
      </x:c>
      <x:c r="E418" t="str">
        <x:v>2025-02</x:v>
      </x:c>
      <x:c r="F418" t="str">
        <x:v>T1</x:v>
      </x:c>
      <x:c r="G418" s="27" t="n">
        <x:v>45689</x:v>
      </x:c>
    </x:row>
    <x:row r="419">
      <x:c r="A419" s="27" t="n">
        <x:v>45707</x:v>
      </x:c>
      <x:c r="B419" t="n">
        <x:v>2025</x:v>
      </x:c>
      <x:c r="C419" t="n">
        <x:v>2</x:v>
      </x:c>
      <x:c r="D419" t="str">
        <x:v>febrero</x:v>
      </x:c>
      <x:c r="E419" t="str">
        <x:v>2025-02</x:v>
      </x:c>
      <x:c r="F419" t="str">
        <x:v>T1</x:v>
      </x:c>
      <x:c r="G419" s="27" t="n">
        <x:v>45689</x:v>
      </x:c>
    </x:row>
    <x:row r="420">
      <x:c r="A420" s="27" t="n">
        <x:v>45708</x:v>
      </x:c>
      <x:c r="B420" t="n">
        <x:v>2025</x:v>
      </x:c>
      <x:c r="C420" t="n">
        <x:v>2</x:v>
      </x:c>
      <x:c r="D420" t="str">
        <x:v>febrero</x:v>
      </x:c>
      <x:c r="E420" t="str">
        <x:v>2025-02</x:v>
      </x:c>
      <x:c r="F420" t="str">
        <x:v>T1</x:v>
      </x:c>
      <x:c r="G420" s="27" t="n">
        <x:v>45689</x:v>
      </x:c>
    </x:row>
    <x:row r="421">
      <x:c r="A421" s="27" t="n">
        <x:v>45709</x:v>
      </x:c>
      <x:c r="B421" t="n">
        <x:v>2025</x:v>
      </x:c>
      <x:c r="C421" t="n">
        <x:v>2</x:v>
      </x:c>
      <x:c r="D421" t="str">
        <x:v>febrero</x:v>
      </x:c>
      <x:c r="E421" t="str">
        <x:v>2025-02</x:v>
      </x:c>
      <x:c r="F421" t="str">
        <x:v>T1</x:v>
      </x:c>
      <x:c r="G421" s="27" t="n">
        <x:v>45689</x:v>
      </x:c>
    </x:row>
    <x:row r="422">
      <x:c r="A422" s="27" t="n">
        <x:v>45710</x:v>
      </x:c>
      <x:c r="B422" t="n">
        <x:v>2025</x:v>
      </x:c>
      <x:c r="C422" t="n">
        <x:v>2</x:v>
      </x:c>
      <x:c r="D422" t="str">
        <x:v>febrero</x:v>
      </x:c>
      <x:c r="E422" t="str">
        <x:v>2025-02</x:v>
      </x:c>
      <x:c r="F422" t="str">
        <x:v>T1</x:v>
      </x:c>
      <x:c r="G422" s="27" t="n">
        <x:v>45689</x:v>
      </x:c>
    </x:row>
    <x:row r="423">
      <x:c r="A423" s="27" t="n">
        <x:v>45711</x:v>
      </x:c>
      <x:c r="B423" t="n">
        <x:v>2025</x:v>
      </x:c>
      <x:c r="C423" t="n">
        <x:v>2</x:v>
      </x:c>
      <x:c r="D423" t="str">
        <x:v>febrero</x:v>
      </x:c>
      <x:c r="E423" t="str">
        <x:v>2025-02</x:v>
      </x:c>
      <x:c r="F423" t="str">
        <x:v>T1</x:v>
      </x:c>
      <x:c r="G423" s="27" t="n">
        <x:v>45689</x:v>
      </x:c>
    </x:row>
    <x:row r="424">
      <x:c r="A424" s="27" t="n">
        <x:v>45712</x:v>
      </x:c>
      <x:c r="B424" t="n">
        <x:v>2025</x:v>
      </x:c>
      <x:c r="C424" t="n">
        <x:v>2</x:v>
      </x:c>
      <x:c r="D424" t="str">
        <x:v>febrero</x:v>
      </x:c>
      <x:c r="E424" t="str">
        <x:v>2025-02</x:v>
      </x:c>
      <x:c r="F424" t="str">
        <x:v>T1</x:v>
      </x:c>
      <x:c r="G424" s="27" t="n">
        <x:v>45689</x:v>
      </x:c>
    </x:row>
    <x:row r="425">
      <x:c r="A425" s="27" t="n">
        <x:v>45713</x:v>
      </x:c>
      <x:c r="B425" t="n">
        <x:v>2025</x:v>
      </x:c>
      <x:c r="C425" t="n">
        <x:v>2</x:v>
      </x:c>
      <x:c r="D425" t="str">
        <x:v>febrero</x:v>
      </x:c>
      <x:c r="E425" t="str">
        <x:v>2025-02</x:v>
      </x:c>
      <x:c r="F425" t="str">
        <x:v>T1</x:v>
      </x:c>
      <x:c r="G425" s="27" t="n">
        <x:v>45689</x:v>
      </x:c>
    </x:row>
    <x:row r="426">
      <x:c r="A426" s="27" t="n">
        <x:v>45714</x:v>
      </x:c>
      <x:c r="B426" t="n">
        <x:v>2025</x:v>
      </x:c>
      <x:c r="C426" t="n">
        <x:v>2</x:v>
      </x:c>
      <x:c r="D426" t="str">
        <x:v>febrero</x:v>
      </x:c>
      <x:c r="E426" t="str">
        <x:v>2025-02</x:v>
      </x:c>
      <x:c r="F426" t="str">
        <x:v>T1</x:v>
      </x:c>
      <x:c r="G426" s="27" t="n">
        <x:v>45689</x:v>
      </x:c>
    </x:row>
    <x:row r="427">
      <x:c r="A427" s="27" t="n">
        <x:v>45715</x:v>
      </x:c>
      <x:c r="B427" t="n">
        <x:v>2025</x:v>
      </x:c>
      <x:c r="C427" t="n">
        <x:v>2</x:v>
      </x:c>
      <x:c r="D427" t="str">
        <x:v>febrero</x:v>
      </x:c>
      <x:c r="E427" t="str">
        <x:v>2025-02</x:v>
      </x:c>
      <x:c r="F427" t="str">
        <x:v>T1</x:v>
      </x:c>
      <x:c r="G427" s="27" t="n">
        <x:v>45689</x:v>
      </x:c>
    </x:row>
    <x:row r="428">
      <x:c r="A428" s="27" t="n">
        <x:v>45716</x:v>
      </x:c>
      <x:c r="B428" t="n">
        <x:v>2025</x:v>
      </x:c>
      <x:c r="C428" t="n">
        <x:v>2</x:v>
      </x:c>
      <x:c r="D428" t="str">
        <x:v>febrero</x:v>
      </x:c>
      <x:c r="E428" t="str">
        <x:v>2025-02</x:v>
      </x:c>
      <x:c r="F428" t="str">
        <x:v>T1</x:v>
      </x:c>
      <x:c r="G428" s="27" t="n">
        <x:v>45689</x:v>
      </x:c>
    </x:row>
    <x:row r="429">
      <x:c r="A429" s="27" t="n">
        <x:v>45717</x:v>
      </x:c>
      <x:c r="B429" t="n">
        <x:v>2025</x:v>
      </x:c>
      <x:c r="C429" t="n">
        <x:v>3</x:v>
      </x:c>
      <x:c r="D429" t="str">
        <x:v>marzo</x:v>
      </x:c>
      <x:c r="E429" t="str">
        <x:v>2025-03</x:v>
      </x:c>
      <x:c r="F429" t="str">
        <x:v>T1</x:v>
      </x:c>
      <x:c r="G429" s="27" t="n">
        <x:v>45717</x:v>
      </x:c>
    </x:row>
    <x:row r="430">
      <x:c r="A430" s="27" t="n">
        <x:v>45718</x:v>
      </x:c>
      <x:c r="B430" t="n">
        <x:v>2025</x:v>
      </x:c>
      <x:c r="C430" t="n">
        <x:v>3</x:v>
      </x:c>
      <x:c r="D430" t="str">
        <x:v>marzo</x:v>
      </x:c>
      <x:c r="E430" t="str">
        <x:v>2025-03</x:v>
      </x:c>
      <x:c r="F430" t="str">
        <x:v>T1</x:v>
      </x:c>
      <x:c r="G430" s="27" t="n">
        <x:v>45717</x:v>
      </x:c>
    </x:row>
    <x:row r="431">
      <x:c r="A431" s="27" t="n">
        <x:v>45719</x:v>
      </x:c>
      <x:c r="B431" t="n">
        <x:v>2025</x:v>
      </x:c>
      <x:c r="C431" t="n">
        <x:v>3</x:v>
      </x:c>
      <x:c r="D431" t="str">
        <x:v>marzo</x:v>
      </x:c>
      <x:c r="E431" t="str">
        <x:v>2025-03</x:v>
      </x:c>
      <x:c r="F431" t="str">
        <x:v>T1</x:v>
      </x:c>
      <x:c r="G431" s="27" t="n">
        <x:v>45717</x:v>
      </x:c>
    </x:row>
    <x:row r="432">
      <x:c r="A432" s="27" t="n">
        <x:v>45720</x:v>
      </x:c>
      <x:c r="B432" t="n">
        <x:v>2025</x:v>
      </x:c>
      <x:c r="C432" t="n">
        <x:v>3</x:v>
      </x:c>
      <x:c r="D432" t="str">
        <x:v>marzo</x:v>
      </x:c>
      <x:c r="E432" t="str">
        <x:v>2025-03</x:v>
      </x:c>
      <x:c r="F432" t="str">
        <x:v>T1</x:v>
      </x:c>
      <x:c r="G432" s="27" t="n">
        <x:v>45717</x:v>
      </x:c>
    </x:row>
    <x:row r="433">
      <x:c r="A433" s="27" t="n">
        <x:v>45721</x:v>
      </x:c>
      <x:c r="B433" t="n">
        <x:v>2025</x:v>
      </x:c>
      <x:c r="C433" t="n">
        <x:v>3</x:v>
      </x:c>
      <x:c r="D433" t="str">
        <x:v>marzo</x:v>
      </x:c>
      <x:c r="E433" t="str">
        <x:v>2025-03</x:v>
      </x:c>
      <x:c r="F433" t="str">
        <x:v>T1</x:v>
      </x:c>
      <x:c r="G433" s="27" t="n">
        <x:v>45717</x:v>
      </x:c>
    </x:row>
    <x:row r="434">
      <x:c r="A434" s="27" t="n">
        <x:v>45722</x:v>
      </x:c>
      <x:c r="B434" t="n">
        <x:v>2025</x:v>
      </x:c>
      <x:c r="C434" t="n">
        <x:v>3</x:v>
      </x:c>
      <x:c r="D434" t="str">
        <x:v>marzo</x:v>
      </x:c>
      <x:c r="E434" t="str">
        <x:v>2025-03</x:v>
      </x:c>
      <x:c r="F434" t="str">
        <x:v>T1</x:v>
      </x:c>
      <x:c r="G434" s="27" t="n">
        <x:v>45717</x:v>
      </x:c>
    </x:row>
    <x:row r="435">
      <x:c r="A435" s="27" t="n">
        <x:v>45723</x:v>
      </x:c>
      <x:c r="B435" t="n">
        <x:v>2025</x:v>
      </x:c>
      <x:c r="C435" t="n">
        <x:v>3</x:v>
      </x:c>
      <x:c r="D435" t="str">
        <x:v>marzo</x:v>
      </x:c>
      <x:c r="E435" t="str">
        <x:v>2025-03</x:v>
      </x:c>
      <x:c r="F435" t="str">
        <x:v>T1</x:v>
      </x:c>
      <x:c r="G435" s="27" t="n">
        <x:v>45717</x:v>
      </x:c>
    </x:row>
    <x:row r="436">
      <x:c r="A436" s="27" t="n">
        <x:v>45724</x:v>
      </x:c>
      <x:c r="B436" t="n">
        <x:v>2025</x:v>
      </x:c>
      <x:c r="C436" t="n">
        <x:v>3</x:v>
      </x:c>
      <x:c r="D436" t="str">
        <x:v>marzo</x:v>
      </x:c>
      <x:c r="E436" t="str">
        <x:v>2025-03</x:v>
      </x:c>
      <x:c r="F436" t="str">
        <x:v>T1</x:v>
      </x:c>
      <x:c r="G436" s="27" t="n">
        <x:v>45717</x:v>
      </x:c>
    </x:row>
    <x:row r="437">
      <x:c r="A437" s="27" t="n">
        <x:v>45725</x:v>
      </x:c>
      <x:c r="B437" t="n">
        <x:v>2025</x:v>
      </x:c>
      <x:c r="C437" t="n">
        <x:v>3</x:v>
      </x:c>
      <x:c r="D437" t="str">
        <x:v>marzo</x:v>
      </x:c>
      <x:c r="E437" t="str">
        <x:v>2025-03</x:v>
      </x:c>
      <x:c r="F437" t="str">
        <x:v>T1</x:v>
      </x:c>
      <x:c r="G437" s="27" t="n">
        <x:v>45717</x:v>
      </x:c>
    </x:row>
    <x:row r="438">
      <x:c r="A438" s="27" t="n">
        <x:v>45726</x:v>
      </x:c>
      <x:c r="B438" t="n">
        <x:v>2025</x:v>
      </x:c>
      <x:c r="C438" t="n">
        <x:v>3</x:v>
      </x:c>
      <x:c r="D438" t="str">
        <x:v>marzo</x:v>
      </x:c>
      <x:c r="E438" t="str">
        <x:v>2025-03</x:v>
      </x:c>
      <x:c r="F438" t="str">
        <x:v>T1</x:v>
      </x:c>
      <x:c r="G438" s="27" t="n">
        <x:v>45717</x:v>
      </x:c>
    </x:row>
    <x:row r="439">
      <x:c r="A439" s="27" t="n">
        <x:v>45727</x:v>
      </x:c>
      <x:c r="B439" t="n">
        <x:v>2025</x:v>
      </x:c>
      <x:c r="C439" t="n">
        <x:v>3</x:v>
      </x:c>
      <x:c r="D439" t="str">
        <x:v>marzo</x:v>
      </x:c>
      <x:c r="E439" t="str">
        <x:v>2025-03</x:v>
      </x:c>
      <x:c r="F439" t="str">
        <x:v>T1</x:v>
      </x:c>
      <x:c r="G439" s="27" t="n">
        <x:v>45717</x:v>
      </x:c>
    </x:row>
    <x:row r="440">
      <x:c r="A440" s="27" t="n">
        <x:v>45728</x:v>
      </x:c>
      <x:c r="B440" t="n">
        <x:v>2025</x:v>
      </x:c>
      <x:c r="C440" t="n">
        <x:v>3</x:v>
      </x:c>
      <x:c r="D440" t="str">
        <x:v>marzo</x:v>
      </x:c>
      <x:c r="E440" t="str">
        <x:v>2025-03</x:v>
      </x:c>
      <x:c r="F440" t="str">
        <x:v>T1</x:v>
      </x:c>
      <x:c r="G440" s="27" t="n">
        <x:v>45717</x:v>
      </x:c>
    </x:row>
    <x:row r="441">
      <x:c r="A441" s="27" t="n">
        <x:v>45729</x:v>
      </x:c>
      <x:c r="B441" t="n">
        <x:v>2025</x:v>
      </x:c>
      <x:c r="C441" t="n">
        <x:v>3</x:v>
      </x:c>
      <x:c r="D441" t="str">
        <x:v>marzo</x:v>
      </x:c>
      <x:c r="E441" t="str">
        <x:v>2025-03</x:v>
      </x:c>
      <x:c r="F441" t="str">
        <x:v>T1</x:v>
      </x:c>
      <x:c r="G441" s="27" t="n">
        <x:v>45717</x:v>
      </x:c>
    </x:row>
    <x:row r="442">
      <x:c r="A442" s="27" t="n">
        <x:v>45730</x:v>
      </x:c>
      <x:c r="B442" t="n">
        <x:v>2025</x:v>
      </x:c>
      <x:c r="C442" t="n">
        <x:v>3</x:v>
      </x:c>
      <x:c r="D442" t="str">
        <x:v>marzo</x:v>
      </x:c>
      <x:c r="E442" t="str">
        <x:v>2025-03</x:v>
      </x:c>
      <x:c r="F442" t="str">
        <x:v>T1</x:v>
      </x:c>
      <x:c r="G442" s="27" t="n">
        <x:v>45717</x:v>
      </x:c>
    </x:row>
    <x:row r="443">
      <x:c r="A443" s="27" t="n">
        <x:v>45731</x:v>
      </x:c>
      <x:c r="B443" t="n">
        <x:v>2025</x:v>
      </x:c>
      <x:c r="C443" t="n">
        <x:v>3</x:v>
      </x:c>
      <x:c r="D443" t="str">
        <x:v>marzo</x:v>
      </x:c>
      <x:c r="E443" t="str">
        <x:v>2025-03</x:v>
      </x:c>
      <x:c r="F443" t="str">
        <x:v>T1</x:v>
      </x:c>
      <x:c r="G443" s="27" t="n">
        <x:v>45717</x:v>
      </x:c>
    </x:row>
    <x:row r="444">
      <x:c r="A444" s="27" t="n">
        <x:v>45732</x:v>
      </x:c>
      <x:c r="B444" t="n">
        <x:v>2025</x:v>
      </x:c>
      <x:c r="C444" t="n">
        <x:v>3</x:v>
      </x:c>
      <x:c r="D444" t="str">
        <x:v>marzo</x:v>
      </x:c>
      <x:c r="E444" t="str">
        <x:v>2025-03</x:v>
      </x:c>
      <x:c r="F444" t="str">
        <x:v>T1</x:v>
      </x:c>
      <x:c r="G444" s="27" t="n">
        <x:v>45717</x:v>
      </x:c>
    </x:row>
    <x:row r="445">
      <x:c r="A445" s="27" t="n">
        <x:v>45733</x:v>
      </x:c>
      <x:c r="B445" t="n">
        <x:v>2025</x:v>
      </x:c>
      <x:c r="C445" t="n">
        <x:v>3</x:v>
      </x:c>
      <x:c r="D445" t="str">
        <x:v>marzo</x:v>
      </x:c>
      <x:c r="E445" t="str">
        <x:v>2025-03</x:v>
      </x:c>
      <x:c r="F445" t="str">
        <x:v>T1</x:v>
      </x:c>
      <x:c r="G445" s="27" t="n">
        <x:v>45717</x:v>
      </x:c>
    </x:row>
    <x:row r="446">
      <x:c r="A446" s="27" t="n">
        <x:v>45734</x:v>
      </x:c>
      <x:c r="B446" t="n">
        <x:v>2025</x:v>
      </x:c>
      <x:c r="C446" t="n">
        <x:v>3</x:v>
      </x:c>
      <x:c r="D446" t="str">
        <x:v>marzo</x:v>
      </x:c>
      <x:c r="E446" t="str">
        <x:v>2025-03</x:v>
      </x:c>
      <x:c r="F446" t="str">
        <x:v>T1</x:v>
      </x:c>
      <x:c r="G446" s="27" t="n">
        <x:v>45717</x:v>
      </x:c>
    </x:row>
    <x:row r="447">
      <x:c r="A447" s="27" t="n">
        <x:v>45735</x:v>
      </x:c>
      <x:c r="B447" t="n">
        <x:v>2025</x:v>
      </x:c>
      <x:c r="C447" t="n">
        <x:v>3</x:v>
      </x:c>
      <x:c r="D447" t="str">
        <x:v>marzo</x:v>
      </x:c>
      <x:c r="E447" t="str">
        <x:v>2025-03</x:v>
      </x:c>
      <x:c r="F447" t="str">
        <x:v>T1</x:v>
      </x:c>
      <x:c r="G447" s="27" t="n">
        <x:v>45717</x:v>
      </x:c>
    </x:row>
    <x:row r="448">
      <x:c r="A448" s="27" t="n">
        <x:v>45736</x:v>
      </x:c>
      <x:c r="B448" t="n">
        <x:v>2025</x:v>
      </x:c>
      <x:c r="C448" t="n">
        <x:v>3</x:v>
      </x:c>
      <x:c r="D448" t="str">
        <x:v>marzo</x:v>
      </x:c>
      <x:c r="E448" t="str">
        <x:v>2025-03</x:v>
      </x:c>
      <x:c r="F448" t="str">
        <x:v>T1</x:v>
      </x:c>
      <x:c r="G448" s="27" t="n">
        <x:v>45717</x:v>
      </x:c>
    </x:row>
    <x:row r="449">
      <x:c r="A449" s="27" t="n">
        <x:v>45737</x:v>
      </x:c>
      <x:c r="B449" t="n">
        <x:v>2025</x:v>
      </x:c>
      <x:c r="C449" t="n">
        <x:v>3</x:v>
      </x:c>
      <x:c r="D449" t="str">
        <x:v>marzo</x:v>
      </x:c>
      <x:c r="E449" t="str">
        <x:v>2025-03</x:v>
      </x:c>
      <x:c r="F449" t="str">
        <x:v>T1</x:v>
      </x:c>
      <x:c r="G449" s="27" t="n">
        <x:v>45717</x:v>
      </x:c>
    </x:row>
    <x:row r="450">
      <x:c r="A450" s="27" t="n">
        <x:v>45738</x:v>
      </x:c>
      <x:c r="B450" t="n">
        <x:v>2025</x:v>
      </x:c>
      <x:c r="C450" t="n">
        <x:v>3</x:v>
      </x:c>
      <x:c r="D450" t="str">
        <x:v>marzo</x:v>
      </x:c>
      <x:c r="E450" t="str">
        <x:v>2025-03</x:v>
      </x:c>
      <x:c r="F450" t="str">
        <x:v>T1</x:v>
      </x:c>
      <x:c r="G450" s="27" t="n">
        <x:v>45717</x:v>
      </x:c>
    </x:row>
    <x:row r="451">
      <x:c r="A451" s="27" t="n">
        <x:v>45739</x:v>
      </x:c>
      <x:c r="B451" t="n">
        <x:v>2025</x:v>
      </x:c>
      <x:c r="C451" t="n">
        <x:v>3</x:v>
      </x:c>
      <x:c r="D451" t="str">
        <x:v>marzo</x:v>
      </x:c>
      <x:c r="E451" t="str">
        <x:v>2025-03</x:v>
      </x:c>
      <x:c r="F451" t="str">
        <x:v>T1</x:v>
      </x:c>
      <x:c r="G451" s="27" t="n">
        <x:v>45717</x:v>
      </x:c>
    </x:row>
    <x:row r="452">
      <x:c r="A452" s="27" t="n">
        <x:v>45740</x:v>
      </x:c>
      <x:c r="B452" t="n">
        <x:v>2025</x:v>
      </x:c>
      <x:c r="C452" t="n">
        <x:v>3</x:v>
      </x:c>
      <x:c r="D452" t="str">
        <x:v>marzo</x:v>
      </x:c>
      <x:c r="E452" t="str">
        <x:v>2025-03</x:v>
      </x:c>
      <x:c r="F452" t="str">
        <x:v>T1</x:v>
      </x:c>
      <x:c r="G452" s="27" t="n">
        <x:v>45717</x:v>
      </x:c>
    </x:row>
    <x:row r="453">
      <x:c r="A453" s="27" t="n">
        <x:v>45741</x:v>
      </x:c>
      <x:c r="B453" t="n">
        <x:v>2025</x:v>
      </x:c>
      <x:c r="C453" t="n">
        <x:v>3</x:v>
      </x:c>
      <x:c r="D453" t="str">
        <x:v>marzo</x:v>
      </x:c>
      <x:c r="E453" t="str">
        <x:v>2025-03</x:v>
      </x:c>
      <x:c r="F453" t="str">
        <x:v>T1</x:v>
      </x:c>
      <x:c r="G453" s="27" t="n">
        <x:v>45717</x:v>
      </x:c>
    </x:row>
    <x:row r="454">
      <x:c r="A454" s="27" t="n">
        <x:v>45742</x:v>
      </x:c>
      <x:c r="B454" t="n">
        <x:v>2025</x:v>
      </x:c>
      <x:c r="C454" t="n">
        <x:v>3</x:v>
      </x:c>
      <x:c r="D454" t="str">
        <x:v>marzo</x:v>
      </x:c>
      <x:c r="E454" t="str">
        <x:v>2025-03</x:v>
      </x:c>
      <x:c r="F454" t="str">
        <x:v>T1</x:v>
      </x:c>
      <x:c r="G454" s="27" t="n">
        <x:v>45717</x:v>
      </x:c>
    </x:row>
    <x:row r="455">
      <x:c r="A455" s="27" t="n">
        <x:v>45743</x:v>
      </x:c>
      <x:c r="B455" t="n">
        <x:v>2025</x:v>
      </x:c>
      <x:c r="C455" t="n">
        <x:v>3</x:v>
      </x:c>
      <x:c r="D455" t="str">
        <x:v>marzo</x:v>
      </x:c>
      <x:c r="E455" t="str">
        <x:v>2025-03</x:v>
      </x:c>
      <x:c r="F455" t="str">
        <x:v>T1</x:v>
      </x:c>
      <x:c r="G455" s="27" t="n">
        <x:v>45717</x:v>
      </x:c>
    </x:row>
    <x:row r="456">
      <x:c r="A456" s="27" t="n">
        <x:v>45744</x:v>
      </x:c>
      <x:c r="B456" t="n">
        <x:v>2025</x:v>
      </x:c>
      <x:c r="C456" t="n">
        <x:v>3</x:v>
      </x:c>
      <x:c r="D456" t="str">
        <x:v>marzo</x:v>
      </x:c>
      <x:c r="E456" t="str">
        <x:v>2025-03</x:v>
      </x:c>
      <x:c r="F456" t="str">
        <x:v>T1</x:v>
      </x:c>
      <x:c r="G456" s="27" t="n">
        <x:v>45717</x:v>
      </x:c>
    </x:row>
    <x:row r="457">
      <x:c r="A457" s="27" t="n">
        <x:v>45745</x:v>
      </x:c>
      <x:c r="B457" t="n">
        <x:v>2025</x:v>
      </x:c>
      <x:c r="C457" t="n">
        <x:v>3</x:v>
      </x:c>
      <x:c r="D457" t="str">
        <x:v>marzo</x:v>
      </x:c>
      <x:c r="E457" t="str">
        <x:v>2025-03</x:v>
      </x:c>
      <x:c r="F457" t="str">
        <x:v>T1</x:v>
      </x:c>
      <x:c r="G457" s="27" t="n">
        <x:v>45717</x:v>
      </x:c>
    </x:row>
    <x:row r="458">
      <x:c r="A458" s="27" t="n">
        <x:v>45746</x:v>
      </x:c>
      <x:c r="B458" t="n">
        <x:v>2025</x:v>
      </x:c>
      <x:c r="C458" t="n">
        <x:v>3</x:v>
      </x:c>
      <x:c r="D458" t="str">
        <x:v>marzo</x:v>
      </x:c>
      <x:c r="E458" t="str">
        <x:v>2025-03</x:v>
      </x:c>
      <x:c r="F458" t="str">
        <x:v>T1</x:v>
      </x:c>
      <x:c r="G458" s="27" t="n">
        <x:v>45717</x:v>
      </x:c>
    </x:row>
    <x:row r="459">
      <x:c r="A459" s="27" t="n">
        <x:v>45747</x:v>
      </x:c>
      <x:c r="B459" t="n">
        <x:v>2025</x:v>
      </x:c>
      <x:c r="C459" t="n">
        <x:v>3</x:v>
      </x:c>
      <x:c r="D459" t="str">
        <x:v>marzo</x:v>
      </x:c>
      <x:c r="E459" t="str">
        <x:v>2025-03</x:v>
      </x:c>
      <x:c r="F459" t="str">
        <x:v>T1</x:v>
      </x:c>
      <x:c r="G459" s="27" t="n">
        <x:v>45717</x:v>
      </x:c>
    </x:row>
    <x:row r="460">
      <x:c r="A460" s="27" t="n">
        <x:v>45748</x:v>
      </x:c>
      <x:c r="B460" t="n">
        <x:v>2025</x:v>
      </x:c>
      <x:c r="C460" t="n">
        <x:v>4</x:v>
      </x:c>
      <x:c r="D460" t="str">
        <x:v>abril</x:v>
      </x:c>
      <x:c r="E460" t="str">
        <x:v>2025-04</x:v>
      </x:c>
      <x:c r="F460" t="str">
        <x:v>T2</x:v>
      </x:c>
      <x:c r="G460" s="27" t="n">
        <x:v>45748</x:v>
      </x:c>
    </x:row>
    <x:row r="461">
      <x:c r="A461" s="27" t="n">
        <x:v>45749</x:v>
      </x:c>
      <x:c r="B461" t="n">
        <x:v>2025</x:v>
      </x:c>
      <x:c r="C461" t="n">
        <x:v>4</x:v>
      </x:c>
      <x:c r="D461" t="str">
        <x:v>abril</x:v>
      </x:c>
      <x:c r="E461" t="str">
        <x:v>2025-04</x:v>
      </x:c>
      <x:c r="F461" t="str">
        <x:v>T2</x:v>
      </x:c>
      <x:c r="G461" s="27" t="n">
        <x:v>45748</x:v>
      </x:c>
    </x:row>
    <x:row r="462">
      <x:c r="A462" s="27" t="n">
        <x:v>45750</x:v>
      </x:c>
      <x:c r="B462" t="n">
        <x:v>2025</x:v>
      </x:c>
      <x:c r="C462" t="n">
        <x:v>4</x:v>
      </x:c>
      <x:c r="D462" t="str">
        <x:v>abril</x:v>
      </x:c>
      <x:c r="E462" t="str">
        <x:v>2025-04</x:v>
      </x:c>
      <x:c r="F462" t="str">
        <x:v>T2</x:v>
      </x:c>
      <x:c r="G462" s="27" t="n">
        <x:v>45748</x:v>
      </x:c>
    </x:row>
    <x:row r="463">
      <x:c r="A463" s="27" t="n">
        <x:v>45751</x:v>
      </x:c>
      <x:c r="B463" t="n">
        <x:v>2025</x:v>
      </x:c>
      <x:c r="C463" t="n">
        <x:v>4</x:v>
      </x:c>
      <x:c r="D463" t="str">
        <x:v>abril</x:v>
      </x:c>
      <x:c r="E463" t="str">
        <x:v>2025-04</x:v>
      </x:c>
      <x:c r="F463" t="str">
        <x:v>T2</x:v>
      </x:c>
      <x:c r="G463" s="27" t="n">
        <x:v>45748</x:v>
      </x:c>
    </x:row>
    <x:row r="464">
      <x:c r="A464" s="27" t="n">
        <x:v>45752</x:v>
      </x:c>
      <x:c r="B464" t="n">
        <x:v>2025</x:v>
      </x:c>
      <x:c r="C464" t="n">
        <x:v>4</x:v>
      </x:c>
      <x:c r="D464" t="str">
        <x:v>abril</x:v>
      </x:c>
      <x:c r="E464" t="str">
        <x:v>2025-04</x:v>
      </x:c>
      <x:c r="F464" t="str">
        <x:v>T2</x:v>
      </x:c>
      <x:c r="G464" s="27" t="n">
        <x:v>45748</x:v>
      </x:c>
    </x:row>
    <x:row r="465">
      <x:c r="A465" s="27" t="n">
        <x:v>45753</x:v>
      </x:c>
      <x:c r="B465" t="n">
        <x:v>2025</x:v>
      </x:c>
      <x:c r="C465" t="n">
        <x:v>4</x:v>
      </x:c>
      <x:c r="D465" t="str">
        <x:v>abril</x:v>
      </x:c>
      <x:c r="E465" t="str">
        <x:v>2025-04</x:v>
      </x:c>
      <x:c r="F465" t="str">
        <x:v>T2</x:v>
      </x:c>
      <x:c r="G465" s="27" t="n">
        <x:v>45748</x:v>
      </x:c>
    </x:row>
    <x:row r="466">
      <x:c r="A466" s="27" t="n">
        <x:v>45754</x:v>
      </x:c>
      <x:c r="B466" t="n">
        <x:v>2025</x:v>
      </x:c>
      <x:c r="C466" t="n">
        <x:v>4</x:v>
      </x:c>
      <x:c r="D466" t="str">
        <x:v>abril</x:v>
      </x:c>
      <x:c r="E466" t="str">
        <x:v>2025-04</x:v>
      </x:c>
      <x:c r="F466" t="str">
        <x:v>T2</x:v>
      </x:c>
      <x:c r="G466" s="27" t="n">
        <x:v>45748</x:v>
      </x:c>
    </x:row>
    <x:row r="467">
      <x:c r="A467" s="27" t="n">
        <x:v>45755</x:v>
      </x:c>
      <x:c r="B467" t="n">
        <x:v>2025</x:v>
      </x:c>
      <x:c r="C467" t="n">
        <x:v>4</x:v>
      </x:c>
      <x:c r="D467" t="str">
        <x:v>abril</x:v>
      </x:c>
      <x:c r="E467" t="str">
        <x:v>2025-04</x:v>
      </x:c>
      <x:c r="F467" t="str">
        <x:v>T2</x:v>
      </x:c>
      <x:c r="G467" s="27" t="n">
        <x:v>45748</x:v>
      </x:c>
    </x:row>
    <x:row r="468">
      <x:c r="A468" s="27" t="n">
        <x:v>45756</x:v>
      </x:c>
      <x:c r="B468" t="n">
        <x:v>2025</x:v>
      </x:c>
      <x:c r="C468" t="n">
        <x:v>4</x:v>
      </x:c>
      <x:c r="D468" t="str">
        <x:v>abril</x:v>
      </x:c>
      <x:c r="E468" t="str">
        <x:v>2025-04</x:v>
      </x:c>
      <x:c r="F468" t="str">
        <x:v>T2</x:v>
      </x:c>
      <x:c r="G468" s="27" t="n">
        <x:v>45748</x:v>
      </x:c>
    </x:row>
    <x:row r="469">
      <x:c r="A469" s="27" t="n">
        <x:v>45757</x:v>
      </x:c>
      <x:c r="B469" t="n">
        <x:v>2025</x:v>
      </x:c>
      <x:c r="C469" t="n">
        <x:v>4</x:v>
      </x:c>
      <x:c r="D469" t="str">
        <x:v>abril</x:v>
      </x:c>
      <x:c r="E469" t="str">
        <x:v>2025-04</x:v>
      </x:c>
      <x:c r="F469" t="str">
        <x:v>T2</x:v>
      </x:c>
      <x:c r="G469" s="27" t="n">
        <x:v>45748</x:v>
      </x:c>
    </x:row>
    <x:row r="470">
      <x:c r="A470" s="27" t="n">
        <x:v>45758</x:v>
      </x:c>
      <x:c r="B470" t="n">
        <x:v>2025</x:v>
      </x:c>
      <x:c r="C470" t="n">
        <x:v>4</x:v>
      </x:c>
      <x:c r="D470" t="str">
        <x:v>abril</x:v>
      </x:c>
      <x:c r="E470" t="str">
        <x:v>2025-04</x:v>
      </x:c>
      <x:c r="F470" t="str">
        <x:v>T2</x:v>
      </x:c>
      <x:c r="G470" s="27" t="n">
        <x:v>45748</x:v>
      </x:c>
    </x:row>
    <x:row r="471">
      <x:c r="A471" s="27" t="n">
        <x:v>45759</x:v>
      </x:c>
      <x:c r="B471" t="n">
        <x:v>2025</x:v>
      </x:c>
      <x:c r="C471" t="n">
        <x:v>4</x:v>
      </x:c>
      <x:c r="D471" t="str">
        <x:v>abril</x:v>
      </x:c>
      <x:c r="E471" t="str">
        <x:v>2025-04</x:v>
      </x:c>
      <x:c r="F471" t="str">
        <x:v>T2</x:v>
      </x:c>
      <x:c r="G471" s="27" t="n">
        <x:v>45748</x:v>
      </x:c>
    </x:row>
    <x:row r="472">
      <x:c r="A472" s="27" t="n">
        <x:v>45760</x:v>
      </x:c>
      <x:c r="B472" t="n">
        <x:v>2025</x:v>
      </x:c>
      <x:c r="C472" t="n">
        <x:v>4</x:v>
      </x:c>
      <x:c r="D472" t="str">
        <x:v>abril</x:v>
      </x:c>
      <x:c r="E472" t="str">
        <x:v>2025-04</x:v>
      </x:c>
      <x:c r="F472" t="str">
        <x:v>T2</x:v>
      </x:c>
      <x:c r="G472" s="27" t="n">
        <x:v>45748</x:v>
      </x:c>
    </x:row>
    <x:row r="473">
      <x:c r="A473" s="27" t="n">
        <x:v>45761</x:v>
      </x:c>
      <x:c r="B473" t="n">
        <x:v>2025</x:v>
      </x:c>
      <x:c r="C473" t="n">
        <x:v>4</x:v>
      </x:c>
      <x:c r="D473" t="str">
        <x:v>abril</x:v>
      </x:c>
      <x:c r="E473" t="str">
        <x:v>2025-04</x:v>
      </x:c>
      <x:c r="F473" t="str">
        <x:v>T2</x:v>
      </x:c>
      <x:c r="G473" s="27" t="n">
        <x:v>45748</x:v>
      </x:c>
    </x:row>
    <x:row r="474">
      <x:c r="A474" s="27" t="n">
        <x:v>45762</x:v>
      </x:c>
      <x:c r="B474" t="n">
        <x:v>2025</x:v>
      </x:c>
      <x:c r="C474" t="n">
        <x:v>4</x:v>
      </x:c>
      <x:c r="D474" t="str">
        <x:v>abril</x:v>
      </x:c>
      <x:c r="E474" t="str">
        <x:v>2025-04</x:v>
      </x:c>
      <x:c r="F474" t="str">
        <x:v>T2</x:v>
      </x:c>
      <x:c r="G474" s="27" t="n">
        <x:v>45748</x:v>
      </x:c>
    </x:row>
    <x:row r="475">
      <x:c r="A475" s="27" t="n">
        <x:v>45763</x:v>
      </x:c>
      <x:c r="B475" t="n">
        <x:v>2025</x:v>
      </x:c>
      <x:c r="C475" t="n">
        <x:v>4</x:v>
      </x:c>
      <x:c r="D475" t="str">
        <x:v>abril</x:v>
      </x:c>
      <x:c r="E475" t="str">
        <x:v>2025-04</x:v>
      </x:c>
      <x:c r="F475" t="str">
        <x:v>T2</x:v>
      </x:c>
      <x:c r="G475" s="27" t="n">
        <x:v>45748</x:v>
      </x:c>
    </x:row>
    <x:row r="476">
      <x:c r="A476" s="27" t="n">
        <x:v>45764</x:v>
      </x:c>
      <x:c r="B476" t="n">
        <x:v>2025</x:v>
      </x:c>
      <x:c r="C476" t="n">
        <x:v>4</x:v>
      </x:c>
      <x:c r="D476" t="str">
        <x:v>abril</x:v>
      </x:c>
      <x:c r="E476" t="str">
        <x:v>2025-04</x:v>
      </x:c>
      <x:c r="F476" t="str">
        <x:v>T2</x:v>
      </x:c>
      <x:c r="G476" s="27" t="n">
        <x:v>45748</x:v>
      </x:c>
    </x:row>
    <x:row r="477">
      <x:c r="A477" s="27" t="n">
        <x:v>45765</x:v>
      </x:c>
      <x:c r="B477" t="n">
        <x:v>2025</x:v>
      </x:c>
      <x:c r="C477" t="n">
        <x:v>4</x:v>
      </x:c>
      <x:c r="D477" t="str">
        <x:v>abril</x:v>
      </x:c>
      <x:c r="E477" t="str">
        <x:v>2025-04</x:v>
      </x:c>
      <x:c r="F477" t="str">
        <x:v>T2</x:v>
      </x:c>
      <x:c r="G477" s="27" t="n">
        <x:v>45748</x:v>
      </x:c>
    </x:row>
    <x:row r="478">
      <x:c r="A478" s="27" t="n">
        <x:v>45766</x:v>
      </x:c>
      <x:c r="B478" t="n">
        <x:v>2025</x:v>
      </x:c>
      <x:c r="C478" t="n">
        <x:v>4</x:v>
      </x:c>
      <x:c r="D478" t="str">
        <x:v>abril</x:v>
      </x:c>
      <x:c r="E478" t="str">
        <x:v>2025-04</x:v>
      </x:c>
      <x:c r="F478" t="str">
        <x:v>T2</x:v>
      </x:c>
      <x:c r="G478" s="27" t="n">
        <x:v>45748</x:v>
      </x:c>
    </x:row>
    <x:row r="479">
      <x:c r="A479" s="27" t="n">
        <x:v>45767</x:v>
      </x:c>
      <x:c r="B479" t="n">
        <x:v>2025</x:v>
      </x:c>
      <x:c r="C479" t="n">
        <x:v>4</x:v>
      </x:c>
      <x:c r="D479" t="str">
        <x:v>abril</x:v>
      </x:c>
      <x:c r="E479" t="str">
        <x:v>2025-04</x:v>
      </x:c>
      <x:c r="F479" t="str">
        <x:v>T2</x:v>
      </x:c>
      <x:c r="G479" s="27" t="n">
        <x:v>45748</x:v>
      </x:c>
    </x:row>
    <x:row r="480">
      <x:c r="A480" s="27" t="n">
        <x:v>45768</x:v>
      </x:c>
      <x:c r="B480" t="n">
        <x:v>2025</x:v>
      </x:c>
      <x:c r="C480" t="n">
        <x:v>4</x:v>
      </x:c>
      <x:c r="D480" t="str">
        <x:v>abril</x:v>
      </x:c>
      <x:c r="E480" t="str">
        <x:v>2025-04</x:v>
      </x:c>
      <x:c r="F480" t="str">
        <x:v>T2</x:v>
      </x:c>
      <x:c r="G480" s="27" t="n">
        <x:v>45748</x:v>
      </x:c>
    </x:row>
    <x:row r="481">
      <x:c r="A481" s="27" t="n">
        <x:v>45769</x:v>
      </x:c>
      <x:c r="B481" t="n">
        <x:v>2025</x:v>
      </x:c>
      <x:c r="C481" t="n">
        <x:v>4</x:v>
      </x:c>
      <x:c r="D481" t="str">
        <x:v>abril</x:v>
      </x:c>
      <x:c r="E481" t="str">
        <x:v>2025-04</x:v>
      </x:c>
      <x:c r="F481" t="str">
        <x:v>T2</x:v>
      </x:c>
      <x:c r="G481" s="27" t="n">
        <x:v>45748</x:v>
      </x:c>
    </x:row>
    <x:row r="482">
      <x:c r="A482" s="27" t="n">
        <x:v>45770</x:v>
      </x:c>
      <x:c r="B482" t="n">
        <x:v>2025</x:v>
      </x:c>
      <x:c r="C482" t="n">
        <x:v>4</x:v>
      </x:c>
      <x:c r="D482" t="str">
        <x:v>abril</x:v>
      </x:c>
      <x:c r="E482" t="str">
        <x:v>2025-04</x:v>
      </x:c>
      <x:c r="F482" t="str">
        <x:v>T2</x:v>
      </x:c>
      <x:c r="G482" s="27" t="n">
        <x:v>45748</x:v>
      </x:c>
    </x:row>
    <x:row r="483">
      <x:c r="A483" s="27" t="n">
        <x:v>45771</x:v>
      </x:c>
      <x:c r="B483" t="n">
        <x:v>2025</x:v>
      </x:c>
      <x:c r="C483" t="n">
        <x:v>4</x:v>
      </x:c>
      <x:c r="D483" t="str">
        <x:v>abril</x:v>
      </x:c>
      <x:c r="E483" t="str">
        <x:v>2025-04</x:v>
      </x:c>
      <x:c r="F483" t="str">
        <x:v>T2</x:v>
      </x:c>
      <x:c r="G483" s="27" t="n">
        <x:v>45748</x:v>
      </x:c>
    </x:row>
    <x:row r="484">
      <x:c r="A484" s="27" t="n">
        <x:v>45772</x:v>
      </x:c>
      <x:c r="B484" t="n">
        <x:v>2025</x:v>
      </x:c>
      <x:c r="C484" t="n">
        <x:v>4</x:v>
      </x:c>
      <x:c r="D484" t="str">
        <x:v>abril</x:v>
      </x:c>
      <x:c r="E484" t="str">
        <x:v>2025-04</x:v>
      </x:c>
      <x:c r="F484" t="str">
        <x:v>T2</x:v>
      </x:c>
      <x:c r="G484" s="27" t="n">
        <x:v>45748</x:v>
      </x:c>
    </x:row>
    <x:row r="485">
      <x:c r="A485" s="27" t="n">
        <x:v>45773</x:v>
      </x:c>
      <x:c r="B485" t="n">
        <x:v>2025</x:v>
      </x:c>
      <x:c r="C485" t="n">
        <x:v>4</x:v>
      </x:c>
      <x:c r="D485" t="str">
        <x:v>abril</x:v>
      </x:c>
      <x:c r="E485" t="str">
        <x:v>2025-04</x:v>
      </x:c>
      <x:c r="F485" t="str">
        <x:v>T2</x:v>
      </x:c>
      <x:c r="G485" s="27" t="n">
        <x:v>45748</x:v>
      </x:c>
    </x:row>
    <x:row r="486">
      <x:c r="A486" s="27" t="n">
        <x:v>45774</x:v>
      </x:c>
      <x:c r="B486" t="n">
        <x:v>2025</x:v>
      </x:c>
      <x:c r="C486" t="n">
        <x:v>4</x:v>
      </x:c>
      <x:c r="D486" t="str">
        <x:v>abril</x:v>
      </x:c>
      <x:c r="E486" t="str">
        <x:v>2025-04</x:v>
      </x:c>
      <x:c r="F486" t="str">
        <x:v>T2</x:v>
      </x:c>
      <x:c r="G486" s="27" t="n">
        <x:v>45748</x:v>
      </x:c>
    </x:row>
    <x:row r="487">
      <x:c r="A487" s="27" t="n">
        <x:v>45775</x:v>
      </x:c>
      <x:c r="B487" t="n">
        <x:v>2025</x:v>
      </x:c>
      <x:c r="C487" t="n">
        <x:v>4</x:v>
      </x:c>
      <x:c r="D487" t="str">
        <x:v>abril</x:v>
      </x:c>
      <x:c r="E487" t="str">
        <x:v>2025-04</x:v>
      </x:c>
      <x:c r="F487" t="str">
        <x:v>T2</x:v>
      </x:c>
      <x:c r="G487" s="27" t="n">
        <x:v>45748</x:v>
      </x:c>
    </x:row>
    <x:row r="488">
      <x:c r="A488" s="27" t="n">
        <x:v>45776</x:v>
      </x:c>
      <x:c r="B488" t="n">
        <x:v>2025</x:v>
      </x:c>
      <x:c r="C488" t="n">
        <x:v>4</x:v>
      </x:c>
      <x:c r="D488" t="str">
        <x:v>abril</x:v>
      </x:c>
      <x:c r="E488" t="str">
        <x:v>2025-04</x:v>
      </x:c>
      <x:c r="F488" t="str">
        <x:v>T2</x:v>
      </x:c>
      <x:c r="G488" s="27" t="n">
        <x:v>45748</x:v>
      </x:c>
    </x:row>
    <x:row r="489">
      <x:c r="A489" s="27" t="n">
        <x:v>45777</x:v>
      </x:c>
      <x:c r="B489" t="n">
        <x:v>2025</x:v>
      </x:c>
      <x:c r="C489" t="n">
        <x:v>4</x:v>
      </x:c>
      <x:c r="D489" t="str">
        <x:v>abril</x:v>
      </x:c>
      <x:c r="E489" t="str">
        <x:v>2025-04</x:v>
      </x:c>
      <x:c r="F489" t="str">
        <x:v>T2</x:v>
      </x:c>
      <x:c r="G489" s="27" t="n">
        <x:v>45748</x:v>
      </x:c>
    </x:row>
    <x:row r="490">
      <x:c r="A490" s="27" t="n">
        <x:v>45778</x:v>
      </x:c>
      <x:c r="B490" t="n">
        <x:v>2025</x:v>
      </x:c>
      <x:c r="C490" t="n">
        <x:v>5</x:v>
      </x:c>
      <x:c r="D490" t="str">
        <x:v>mayo</x:v>
      </x:c>
      <x:c r="E490" t="str">
        <x:v>2025-05</x:v>
      </x:c>
      <x:c r="F490" t="str">
        <x:v>T2</x:v>
      </x:c>
      <x:c r="G490" s="27" t="n">
        <x:v>45778</x:v>
      </x:c>
    </x:row>
    <x:row r="491">
      <x:c r="A491" s="27" t="n">
        <x:v>45779</x:v>
      </x:c>
      <x:c r="B491" t="n">
        <x:v>2025</x:v>
      </x:c>
      <x:c r="C491" t="n">
        <x:v>5</x:v>
      </x:c>
      <x:c r="D491" t="str">
        <x:v>mayo</x:v>
      </x:c>
      <x:c r="E491" t="str">
        <x:v>2025-05</x:v>
      </x:c>
      <x:c r="F491" t="str">
        <x:v>T2</x:v>
      </x:c>
      <x:c r="G491" s="27" t="n">
        <x:v>45778</x:v>
      </x:c>
    </x:row>
    <x:row r="492">
      <x:c r="A492" s="27" t="n">
        <x:v>45780</x:v>
      </x:c>
      <x:c r="B492" t="n">
        <x:v>2025</x:v>
      </x:c>
      <x:c r="C492" t="n">
        <x:v>5</x:v>
      </x:c>
      <x:c r="D492" t="str">
        <x:v>mayo</x:v>
      </x:c>
      <x:c r="E492" t="str">
        <x:v>2025-05</x:v>
      </x:c>
      <x:c r="F492" t="str">
        <x:v>T2</x:v>
      </x:c>
      <x:c r="G492" s="27" t="n">
        <x:v>45778</x:v>
      </x:c>
    </x:row>
    <x:row r="493">
      <x:c r="A493" s="27" t="n">
        <x:v>45781</x:v>
      </x:c>
      <x:c r="B493" t="n">
        <x:v>2025</x:v>
      </x:c>
      <x:c r="C493" t="n">
        <x:v>5</x:v>
      </x:c>
      <x:c r="D493" t="str">
        <x:v>mayo</x:v>
      </x:c>
      <x:c r="E493" t="str">
        <x:v>2025-05</x:v>
      </x:c>
      <x:c r="F493" t="str">
        <x:v>T2</x:v>
      </x:c>
      <x:c r="G493" s="27" t="n">
        <x:v>45778</x:v>
      </x:c>
    </x:row>
    <x:row r="494">
      <x:c r="A494" s="27" t="n">
        <x:v>45782</x:v>
      </x:c>
      <x:c r="B494" t="n">
        <x:v>2025</x:v>
      </x:c>
      <x:c r="C494" t="n">
        <x:v>5</x:v>
      </x:c>
      <x:c r="D494" t="str">
        <x:v>mayo</x:v>
      </x:c>
      <x:c r="E494" t="str">
        <x:v>2025-05</x:v>
      </x:c>
      <x:c r="F494" t="str">
        <x:v>T2</x:v>
      </x:c>
      <x:c r="G494" s="27" t="n">
        <x:v>45778</x:v>
      </x:c>
    </x:row>
    <x:row r="495">
      <x:c r="A495" s="27" t="n">
        <x:v>45783</x:v>
      </x:c>
      <x:c r="B495" t="n">
        <x:v>2025</x:v>
      </x:c>
      <x:c r="C495" t="n">
        <x:v>5</x:v>
      </x:c>
      <x:c r="D495" t="str">
        <x:v>mayo</x:v>
      </x:c>
      <x:c r="E495" t="str">
        <x:v>2025-05</x:v>
      </x:c>
      <x:c r="F495" t="str">
        <x:v>T2</x:v>
      </x:c>
      <x:c r="G495" s="27" t="n">
        <x:v>45778</x:v>
      </x:c>
    </x:row>
    <x:row r="496">
      <x:c r="A496" s="27" t="n">
        <x:v>45784</x:v>
      </x:c>
      <x:c r="B496" t="n">
        <x:v>2025</x:v>
      </x:c>
      <x:c r="C496" t="n">
        <x:v>5</x:v>
      </x:c>
      <x:c r="D496" t="str">
        <x:v>mayo</x:v>
      </x:c>
      <x:c r="E496" t="str">
        <x:v>2025-05</x:v>
      </x:c>
      <x:c r="F496" t="str">
        <x:v>T2</x:v>
      </x:c>
      <x:c r="G496" s="27" t="n">
        <x:v>45778</x:v>
      </x:c>
    </x:row>
    <x:row r="497">
      <x:c r="A497" s="27" t="n">
        <x:v>45785</x:v>
      </x:c>
      <x:c r="B497" t="n">
        <x:v>2025</x:v>
      </x:c>
      <x:c r="C497" t="n">
        <x:v>5</x:v>
      </x:c>
      <x:c r="D497" t="str">
        <x:v>mayo</x:v>
      </x:c>
      <x:c r="E497" t="str">
        <x:v>2025-05</x:v>
      </x:c>
      <x:c r="F497" t="str">
        <x:v>T2</x:v>
      </x:c>
      <x:c r="G497" s="27" t="n">
        <x:v>45778</x:v>
      </x:c>
    </x:row>
    <x:row r="498">
      <x:c r="A498" s="27" t="n">
        <x:v>45786</x:v>
      </x:c>
      <x:c r="B498" t="n">
        <x:v>2025</x:v>
      </x:c>
      <x:c r="C498" t="n">
        <x:v>5</x:v>
      </x:c>
      <x:c r="D498" t="str">
        <x:v>mayo</x:v>
      </x:c>
      <x:c r="E498" t="str">
        <x:v>2025-05</x:v>
      </x:c>
      <x:c r="F498" t="str">
        <x:v>T2</x:v>
      </x:c>
      <x:c r="G498" s="27" t="n">
        <x:v>45778</x:v>
      </x:c>
    </x:row>
    <x:row r="499">
      <x:c r="A499" s="27" t="n">
        <x:v>45787</x:v>
      </x:c>
      <x:c r="B499" t="n">
        <x:v>2025</x:v>
      </x:c>
      <x:c r="C499" t="n">
        <x:v>5</x:v>
      </x:c>
      <x:c r="D499" t="str">
        <x:v>mayo</x:v>
      </x:c>
      <x:c r="E499" t="str">
        <x:v>2025-05</x:v>
      </x:c>
      <x:c r="F499" t="str">
        <x:v>T2</x:v>
      </x:c>
      <x:c r="G499" s="27" t="n">
        <x:v>45778</x:v>
      </x:c>
    </x:row>
    <x:row r="500">
      <x:c r="A500" s="27" t="n">
        <x:v>45788</x:v>
      </x:c>
      <x:c r="B500" t="n">
        <x:v>2025</x:v>
      </x:c>
      <x:c r="C500" t="n">
        <x:v>5</x:v>
      </x:c>
      <x:c r="D500" t="str">
        <x:v>mayo</x:v>
      </x:c>
      <x:c r="E500" t="str">
        <x:v>2025-05</x:v>
      </x:c>
      <x:c r="F500" t="str">
        <x:v>T2</x:v>
      </x:c>
      <x:c r="G500" s="27" t="n">
        <x:v>45778</x:v>
      </x:c>
    </x:row>
    <x:row r="501">
      <x:c r="A501" s="27" t="n">
        <x:v>45789</x:v>
      </x:c>
      <x:c r="B501" t="n">
        <x:v>2025</x:v>
      </x:c>
      <x:c r="C501" t="n">
        <x:v>5</x:v>
      </x:c>
      <x:c r="D501" t="str">
        <x:v>mayo</x:v>
      </x:c>
      <x:c r="E501" t="str">
        <x:v>2025-05</x:v>
      </x:c>
      <x:c r="F501" t="str">
        <x:v>T2</x:v>
      </x:c>
      <x:c r="G501" s="27" t="n">
        <x:v>45778</x:v>
      </x:c>
    </x:row>
    <x:row r="502">
      <x:c r="A502" s="27" t="n">
        <x:v>45790</x:v>
      </x:c>
      <x:c r="B502" t="n">
        <x:v>2025</x:v>
      </x:c>
      <x:c r="C502" t="n">
        <x:v>5</x:v>
      </x:c>
      <x:c r="D502" t="str">
        <x:v>mayo</x:v>
      </x:c>
      <x:c r="E502" t="str">
        <x:v>2025-05</x:v>
      </x:c>
      <x:c r="F502" t="str">
        <x:v>T2</x:v>
      </x:c>
      <x:c r="G502" s="27" t="n">
        <x:v>45778</x:v>
      </x:c>
    </x:row>
    <x:row r="503">
      <x:c r="A503" s="27" t="n">
        <x:v>45791</x:v>
      </x:c>
      <x:c r="B503" t="n">
        <x:v>2025</x:v>
      </x:c>
      <x:c r="C503" t="n">
        <x:v>5</x:v>
      </x:c>
      <x:c r="D503" t="str">
        <x:v>mayo</x:v>
      </x:c>
      <x:c r="E503" t="str">
        <x:v>2025-05</x:v>
      </x:c>
      <x:c r="F503" t="str">
        <x:v>T2</x:v>
      </x:c>
      <x:c r="G503" s="27" t="n">
        <x:v>45778</x:v>
      </x:c>
    </x:row>
    <x:row r="504">
      <x:c r="A504" s="27" t="n">
        <x:v>45792</x:v>
      </x:c>
      <x:c r="B504" t="n">
        <x:v>2025</x:v>
      </x:c>
      <x:c r="C504" t="n">
        <x:v>5</x:v>
      </x:c>
      <x:c r="D504" t="str">
        <x:v>mayo</x:v>
      </x:c>
      <x:c r="E504" t="str">
        <x:v>2025-05</x:v>
      </x:c>
      <x:c r="F504" t="str">
        <x:v>T2</x:v>
      </x:c>
      <x:c r="G504" s="27" t="n">
        <x:v>45778</x:v>
      </x:c>
    </x:row>
    <x:row r="505">
      <x:c r="A505" s="27" t="n">
        <x:v>45793</x:v>
      </x:c>
      <x:c r="B505" t="n">
        <x:v>2025</x:v>
      </x:c>
      <x:c r="C505" t="n">
        <x:v>5</x:v>
      </x:c>
      <x:c r="D505" t="str">
        <x:v>mayo</x:v>
      </x:c>
      <x:c r="E505" t="str">
        <x:v>2025-05</x:v>
      </x:c>
      <x:c r="F505" t="str">
        <x:v>T2</x:v>
      </x:c>
      <x:c r="G505" s="27" t="n">
        <x:v>45778</x:v>
      </x:c>
    </x:row>
    <x:row r="506">
      <x:c r="A506" s="27" t="n">
        <x:v>45794</x:v>
      </x:c>
      <x:c r="B506" t="n">
        <x:v>2025</x:v>
      </x:c>
      <x:c r="C506" t="n">
        <x:v>5</x:v>
      </x:c>
      <x:c r="D506" t="str">
        <x:v>mayo</x:v>
      </x:c>
      <x:c r="E506" t="str">
        <x:v>2025-05</x:v>
      </x:c>
      <x:c r="F506" t="str">
        <x:v>T2</x:v>
      </x:c>
      <x:c r="G506" s="27" t="n">
        <x:v>45778</x:v>
      </x:c>
    </x:row>
    <x:row r="507">
      <x:c r="A507" s="27" t="n">
        <x:v>45795</x:v>
      </x:c>
      <x:c r="B507" t="n">
        <x:v>2025</x:v>
      </x:c>
      <x:c r="C507" t="n">
        <x:v>5</x:v>
      </x:c>
      <x:c r="D507" t="str">
        <x:v>mayo</x:v>
      </x:c>
      <x:c r="E507" t="str">
        <x:v>2025-05</x:v>
      </x:c>
      <x:c r="F507" t="str">
        <x:v>T2</x:v>
      </x:c>
      <x:c r="G507" s="27" t="n">
        <x:v>45778</x:v>
      </x:c>
    </x:row>
    <x:row r="508">
      <x:c r="A508" s="27" t="n">
        <x:v>45796</x:v>
      </x:c>
      <x:c r="B508" t="n">
        <x:v>2025</x:v>
      </x:c>
      <x:c r="C508" t="n">
        <x:v>5</x:v>
      </x:c>
      <x:c r="D508" t="str">
        <x:v>mayo</x:v>
      </x:c>
      <x:c r="E508" t="str">
        <x:v>2025-05</x:v>
      </x:c>
      <x:c r="F508" t="str">
        <x:v>T2</x:v>
      </x:c>
      <x:c r="G508" s="27" t="n">
        <x:v>45778</x:v>
      </x:c>
    </x:row>
    <x:row r="509">
      <x:c r="A509" s="27" t="n">
        <x:v>45797</x:v>
      </x:c>
      <x:c r="B509" t="n">
        <x:v>2025</x:v>
      </x:c>
      <x:c r="C509" t="n">
        <x:v>5</x:v>
      </x:c>
      <x:c r="D509" t="str">
        <x:v>mayo</x:v>
      </x:c>
      <x:c r="E509" t="str">
        <x:v>2025-05</x:v>
      </x:c>
      <x:c r="F509" t="str">
        <x:v>T2</x:v>
      </x:c>
      <x:c r="G509" s="27" t="n">
        <x:v>45778</x:v>
      </x:c>
    </x:row>
    <x:row r="510">
      <x:c r="A510" s="27" t="n">
        <x:v>45798</x:v>
      </x:c>
      <x:c r="B510" t="n">
        <x:v>2025</x:v>
      </x:c>
      <x:c r="C510" t="n">
        <x:v>5</x:v>
      </x:c>
      <x:c r="D510" t="str">
        <x:v>mayo</x:v>
      </x:c>
      <x:c r="E510" t="str">
        <x:v>2025-05</x:v>
      </x:c>
      <x:c r="F510" t="str">
        <x:v>T2</x:v>
      </x:c>
      <x:c r="G510" s="27" t="n">
        <x:v>45778</x:v>
      </x:c>
    </x:row>
    <x:row r="511">
      <x:c r="A511" s="27" t="n">
        <x:v>45799</x:v>
      </x:c>
      <x:c r="B511" t="n">
        <x:v>2025</x:v>
      </x:c>
      <x:c r="C511" t="n">
        <x:v>5</x:v>
      </x:c>
      <x:c r="D511" t="str">
        <x:v>mayo</x:v>
      </x:c>
      <x:c r="E511" t="str">
        <x:v>2025-05</x:v>
      </x:c>
      <x:c r="F511" t="str">
        <x:v>T2</x:v>
      </x:c>
      <x:c r="G511" s="27" t="n">
        <x:v>45778</x:v>
      </x:c>
    </x:row>
    <x:row r="512">
      <x:c r="A512" s="27" t="n">
        <x:v>45800</x:v>
      </x:c>
      <x:c r="B512" t="n">
        <x:v>2025</x:v>
      </x:c>
      <x:c r="C512" t="n">
        <x:v>5</x:v>
      </x:c>
      <x:c r="D512" t="str">
        <x:v>mayo</x:v>
      </x:c>
      <x:c r="E512" t="str">
        <x:v>2025-05</x:v>
      </x:c>
      <x:c r="F512" t="str">
        <x:v>T2</x:v>
      </x:c>
      <x:c r="G512" s="27" t="n">
        <x:v>45778</x:v>
      </x:c>
    </x:row>
    <x:row r="513">
      <x:c r="A513" s="27" t="n">
        <x:v>45801</x:v>
      </x:c>
      <x:c r="B513" t="n">
        <x:v>2025</x:v>
      </x:c>
      <x:c r="C513" t="n">
        <x:v>5</x:v>
      </x:c>
      <x:c r="D513" t="str">
        <x:v>mayo</x:v>
      </x:c>
      <x:c r="E513" t="str">
        <x:v>2025-05</x:v>
      </x:c>
      <x:c r="F513" t="str">
        <x:v>T2</x:v>
      </x:c>
      <x:c r="G513" s="27" t="n">
        <x:v>45778</x:v>
      </x:c>
    </x:row>
    <x:row r="514">
      <x:c r="A514" s="27" t="n">
        <x:v>45802</x:v>
      </x:c>
      <x:c r="B514" t="n">
        <x:v>2025</x:v>
      </x:c>
      <x:c r="C514" t="n">
        <x:v>5</x:v>
      </x:c>
      <x:c r="D514" t="str">
        <x:v>mayo</x:v>
      </x:c>
      <x:c r="E514" t="str">
        <x:v>2025-05</x:v>
      </x:c>
      <x:c r="F514" t="str">
        <x:v>T2</x:v>
      </x:c>
      <x:c r="G514" s="27" t="n">
        <x:v>45778</x:v>
      </x:c>
    </x:row>
    <x:row r="515">
      <x:c r="A515" s="27" t="n">
        <x:v>45803</x:v>
      </x:c>
      <x:c r="B515" t="n">
        <x:v>2025</x:v>
      </x:c>
      <x:c r="C515" t="n">
        <x:v>5</x:v>
      </x:c>
      <x:c r="D515" t="str">
        <x:v>mayo</x:v>
      </x:c>
      <x:c r="E515" t="str">
        <x:v>2025-05</x:v>
      </x:c>
      <x:c r="F515" t="str">
        <x:v>T2</x:v>
      </x:c>
      <x:c r="G515" s="27" t="n">
        <x:v>45778</x:v>
      </x:c>
    </x:row>
    <x:row r="516">
      <x:c r="A516" s="27" t="n">
        <x:v>45804</x:v>
      </x:c>
      <x:c r="B516" t="n">
        <x:v>2025</x:v>
      </x:c>
      <x:c r="C516" t="n">
        <x:v>5</x:v>
      </x:c>
      <x:c r="D516" t="str">
        <x:v>mayo</x:v>
      </x:c>
      <x:c r="E516" t="str">
        <x:v>2025-05</x:v>
      </x:c>
      <x:c r="F516" t="str">
        <x:v>T2</x:v>
      </x:c>
      <x:c r="G516" s="27" t="n">
        <x:v>45778</x:v>
      </x:c>
    </x:row>
    <x:row r="517">
      <x:c r="A517" s="27" t="n">
        <x:v>45805</x:v>
      </x:c>
      <x:c r="B517" t="n">
        <x:v>2025</x:v>
      </x:c>
      <x:c r="C517" t="n">
        <x:v>5</x:v>
      </x:c>
      <x:c r="D517" t="str">
        <x:v>mayo</x:v>
      </x:c>
      <x:c r="E517" t="str">
        <x:v>2025-05</x:v>
      </x:c>
      <x:c r="F517" t="str">
        <x:v>T2</x:v>
      </x:c>
      <x:c r="G517" s="27" t="n">
        <x:v>45778</x:v>
      </x:c>
    </x:row>
    <x:row r="518">
      <x:c r="A518" s="27" t="n">
        <x:v>45806</x:v>
      </x:c>
      <x:c r="B518" t="n">
        <x:v>2025</x:v>
      </x:c>
      <x:c r="C518" t="n">
        <x:v>5</x:v>
      </x:c>
      <x:c r="D518" t="str">
        <x:v>mayo</x:v>
      </x:c>
      <x:c r="E518" t="str">
        <x:v>2025-05</x:v>
      </x:c>
      <x:c r="F518" t="str">
        <x:v>T2</x:v>
      </x:c>
      <x:c r="G518" s="27" t="n">
        <x:v>45778</x:v>
      </x:c>
    </x:row>
    <x:row r="519">
      <x:c r="A519" s="27" t="n">
        <x:v>45807</x:v>
      </x:c>
      <x:c r="B519" t="n">
        <x:v>2025</x:v>
      </x:c>
      <x:c r="C519" t="n">
        <x:v>5</x:v>
      </x:c>
      <x:c r="D519" t="str">
        <x:v>mayo</x:v>
      </x:c>
      <x:c r="E519" t="str">
        <x:v>2025-05</x:v>
      </x:c>
      <x:c r="F519" t="str">
        <x:v>T2</x:v>
      </x:c>
      <x:c r="G519" s="27" t="n">
        <x:v>45778</x:v>
      </x:c>
    </x:row>
    <x:row r="520">
      <x:c r="A520" s="27" t="n">
        <x:v>45808</x:v>
      </x:c>
      <x:c r="B520" t="n">
        <x:v>2025</x:v>
      </x:c>
      <x:c r="C520" t="n">
        <x:v>5</x:v>
      </x:c>
      <x:c r="D520" t="str">
        <x:v>mayo</x:v>
      </x:c>
      <x:c r="E520" t="str">
        <x:v>2025-05</x:v>
      </x:c>
      <x:c r="F520" t="str">
        <x:v>T2</x:v>
      </x:c>
      <x:c r="G520" s="27" t="n">
        <x:v>45778</x:v>
      </x:c>
    </x:row>
    <x:row r="521">
      <x:c r="A521" s="27" t="n">
        <x:v>45809</x:v>
      </x:c>
      <x:c r="B521" t="n">
        <x:v>2025</x:v>
      </x:c>
      <x:c r="C521" t="n">
        <x:v>6</x:v>
      </x:c>
      <x:c r="D521" t="str">
        <x:v>junio</x:v>
      </x:c>
      <x:c r="E521" t="str">
        <x:v>2025-06</x:v>
      </x:c>
      <x:c r="F521" t="str">
        <x:v>T2</x:v>
      </x:c>
      <x:c r="G521" s="27" t="n">
        <x:v>45809</x:v>
      </x:c>
    </x:row>
    <x:row r="522">
      <x:c r="A522" s="27" t="n">
        <x:v>45810</x:v>
      </x:c>
      <x:c r="B522" t="n">
        <x:v>2025</x:v>
      </x:c>
      <x:c r="C522" t="n">
        <x:v>6</x:v>
      </x:c>
      <x:c r="D522" t="str">
        <x:v>junio</x:v>
      </x:c>
      <x:c r="E522" t="str">
        <x:v>2025-06</x:v>
      </x:c>
      <x:c r="F522" t="str">
        <x:v>T2</x:v>
      </x:c>
      <x:c r="G522" s="27" t="n">
        <x:v>45809</x:v>
      </x:c>
    </x:row>
    <x:row r="523">
      <x:c r="A523" s="27" t="n">
        <x:v>45811</x:v>
      </x:c>
      <x:c r="B523" t="n">
        <x:v>2025</x:v>
      </x:c>
      <x:c r="C523" t="n">
        <x:v>6</x:v>
      </x:c>
      <x:c r="D523" t="str">
        <x:v>junio</x:v>
      </x:c>
      <x:c r="E523" t="str">
        <x:v>2025-06</x:v>
      </x:c>
      <x:c r="F523" t="str">
        <x:v>T2</x:v>
      </x:c>
      <x:c r="G523" s="27" t="n">
        <x:v>45809</x:v>
      </x:c>
    </x:row>
    <x:row r="524">
      <x:c r="A524" s="27" t="n">
        <x:v>45812</x:v>
      </x:c>
      <x:c r="B524" t="n">
        <x:v>2025</x:v>
      </x:c>
      <x:c r="C524" t="n">
        <x:v>6</x:v>
      </x:c>
      <x:c r="D524" t="str">
        <x:v>junio</x:v>
      </x:c>
      <x:c r="E524" t="str">
        <x:v>2025-06</x:v>
      </x:c>
      <x:c r="F524" t="str">
        <x:v>T2</x:v>
      </x:c>
      <x:c r="G524" s="27" t="n">
        <x:v>45809</x:v>
      </x:c>
    </x:row>
    <x:row r="525">
      <x:c r="A525" s="27" t="n">
        <x:v>45813</x:v>
      </x:c>
      <x:c r="B525" t="n">
        <x:v>2025</x:v>
      </x:c>
      <x:c r="C525" t="n">
        <x:v>6</x:v>
      </x:c>
      <x:c r="D525" t="str">
        <x:v>junio</x:v>
      </x:c>
      <x:c r="E525" t="str">
        <x:v>2025-06</x:v>
      </x:c>
      <x:c r="F525" t="str">
        <x:v>T2</x:v>
      </x:c>
      <x:c r="G525" s="27" t="n">
        <x:v>45809</x:v>
      </x:c>
    </x:row>
    <x:row r="526">
      <x:c r="A526" s="27" t="n">
        <x:v>45814</x:v>
      </x:c>
      <x:c r="B526" t="n">
        <x:v>2025</x:v>
      </x:c>
      <x:c r="C526" t="n">
        <x:v>6</x:v>
      </x:c>
      <x:c r="D526" t="str">
        <x:v>junio</x:v>
      </x:c>
      <x:c r="E526" t="str">
        <x:v>2025-06</x:v>
      </x:c>
      <x:c r="F526" t="str">
        <x:v>T2</x:v>
      </x:c>
      <x:c r="G526" s="27" t="n">
        <x:v>45809</x:v>
      </x:c>
    </x:row>
    <x:row r="527">
      <x:c r="A527" s="27" t="n">
        <x:v>45815</x:v>
      </x:c>
      <x:c r="B527" t="n">
        <x:v>2025</x:v>
      </x:c>
      <x:c r="C527" t="n">
        <x:v>6</x:v>
      </x:c>
      <x:c r="D527" t="str">
        <x:v>junio</x:v>
      </x:c>
      <x:c r="E527" t="str">
        <x:v>2025-06</x:v>
      </x:c>
      <x:c r="F527" t="str">
        <x:v>T2</x:v>
      </x:c>
      <x:c r="G527" s="27" t="n">
        <x:v>45809</x:v>
      </x:c>
    </x:row>
    <x:row r="528">
      <x:c r="A528" s="27" t="n">
        <x:v>45816</x:v>
      </x:c>
      <x:c r="B528" t="n">
        <x:v>2025</x:v>
      </x:c>
      <x:c r="C528" t="n">
        <x:v>6</x:v>
      </x:c>
      <x:c r="D528" t="str">
        <x:v>junio</x:v>
      </x:c>
      <x:c r="E528" t="str">
        <x:v>2025-06</x:v>
      </x:c>
      <x:c r="F528" t="str">
        <x:v>T2</x:v>
      </x:c>
      <x:c r="G528" s="27" t="n">
        <x:v>45809</x:v>
      </x:c>
    </x:row>
    <x:row r="529">
      <x:c r="A529" s="27" t="n">
        <x:v>45817</x:v>
      </x:c>
      <x:c r="B529" t="n">
        <x:v>2025</x:v>
      </x:c>
      <x:c r="C529" t="n">
        <x:v>6</x:v>
      </x:c>
      <x:c r="D529" t="str">
        <x:v>junio</x:v>
      </x:c>
      <x:c r="E529" t="str">
        <x:v>2025-06</x:v>
      </x:c>
      <x:c r="F529" t="str">
        <x:v>T2</x:v>
      </x:c>
      <x:c r="G529" s="27" t="n">
        <x:v>45809</x:v>
      </x:c>
    </x:row>
    <x:row r="530">
      <x:c r="A530" s="27" t="n">
        <x:v>45818</x:v>
      </x:c>
      <x:c r="B530" t="n">
        <x:v>2025</x:v>
      </x:c>
      <x:c r="C530" t="n">
        <x:v>6</x:v>
      </x:c>
      <x:c r="D530" t="str">
        <x:v>junio</x:v>
      </x:c>
      <x:c r="E530" t="str">
        <x:v>2025-06</x:v>
      </x:c>
      <x:c r="F530" t="str">
        <x:v>T2</x:v>
      </x:c>
      <x:c r="G530" s="27" t="n">
        <x:v>45809</x:v>
      </x:c>
    </x:row>
    <x:row r="531">
      <x:c r="A531" s="27" t="n">
        <x:v>45819</x:v>
      </x:c>
      <x:c r="B531" t="n">
        <x:v>2025</x:v>
      </x:c>
      <x:c r="C531" t="n">
        <x:v>6</x:v>
      </x:c>
      <x:c r="D531" t="str">
        <x:v>junio</x:v>
      </x:c>
      <x:c r="E531" t="str">
        <x:v>2025-06</x:v>
      </x:c>
      <x:c r="F531" t="str">
        <x:v>T2</x:v>
      </x:c>
      <x:c r="G531" s="27" t="n">
        <x:v>45809</x:v>
      </x:c>
    </x:row>
    <x:row r="532">
      <x:c r="A532" s="27" t="n">
        <x:v>45820</x:v>
      </x:c>
      <x:c r="B532" t="n">
        <x:v>2025</x:v>
      </x:c>
      <x:c r="C532" t="n">
        <x:v>6</x:v>
      </x:c>
      <x:c r="D532" t="str">
        <x:v>junio</x:v>
      </x:c>
      <x:c r="E532" t="str">
        <x:v>2025-06</x:v>
      </x:c>
      <x:c r="F532" t="str">
        <x:v>T2</x:v>
      </x:c>
      <x:c r="G532" s="27" t="n">
        <x:v>45809</x:v>
      </x:c>
    </x:row>
    <x:row r="533">
      <x:c r="A533" s="27" t="n">
        <x:v>45821</x:v>
      </x:c>
      <x:c r="B533" t="n">
        <x:v>2025</x:v>
      </x:c>
      <x:c r="C533" t="n">
        <x:v>6</x:v>
      </x:c>
      <x:c r="D533" t="str">
        <x:v>junio</x:v>
      </x:c>
      <x:c r="E533" t="str">
        <x:v>2025-06</x:v>
      </x:c>
      <x:c r="F533" t="str">
        <x:v>T2</x:v>
      </x:c>
      <x:c r="G533" s="27" t="n">
        <x:v>45809</x:v>
      </x:c>
    </x:row>
    <x:row r="534">
      <x:c r="A534" s="27" t="n">
        <x:v>45822</x:v>
      </x:c>
      <x:c r="B534" t="n">
        <x:v>2025</x:v>
      </x:c>
      <x:c r="C534" t="n">
        <x:v>6</x:v>
      </x:c>
      <x:c r="D534" t="str">
        <x:v>junio</x:v>
      </x:c>
      <x:c r="E534" t="str">
        <x:v>2025-06</x:v>
      </x:c>
      <x:c r="F534" t="str">
        <x:v>T2</x:v>
      </x:c>
      <x:c r="G534" s="27" t="n">
        <x:v>45809</x:v>
      </x:c>
    </x:row>
    <x:row r="535">
      <x:c r="A535" s="27" t="n">
        <x:v>45823</x:v>
      </x:c>
      <x:c r="B535" t="n">
        <x:v>2025</x:v>
      </x:c>
      <x:c r="C535" t="n">
        <x:v>6</x:v>
      </x:c>
      <x:c r="D535" t="str">
        <x:v>junio</x:v>
      </x:c>
      <x:c r="E535" t="str">
        <x:v>2025-06</x:v>
      </x:c>
      <x:c r="F535" t="str">
        <x:v>T2</x:v>
      </x:c>
      <x:c r="G535" s="27" t="n">
        <x:v>45809</x:v>
      </x:c>
    </x:row>
    <x:row r="536">
      <x:c r="A536" s="27" t="n">
        <x:v>45824</x:v>
      </x:c>
      <x:c r="B536" t="n">
        <x:v>2025</x:v>
      </x:c>
      <x:c r="C536" t="n">
        <x:v>6</x:v>
      </x:c>
      <x:c r="D536" t="str">
        <x:v>junio</x:v>
      </x:c>
      <x:c r="E536" t="str">
        <x:v>2025-06</x:v>
      </x:c>
      <x:c r="F536" t="str">
        <x:v>T2</x:v>
      </x:c>
      <x:c r="G536" s="27" t="n">
        <x:v>45809</x:v>
      </x:c>
    </x:row>
    <x:row r="537">
      <x:c r="A537" s="27" t="n">
        <x:v>45825</x:v>
      </x:c>
      <x:c r="B537" t="n">
        <x:v>2025</x:v>
      </x:c>
      <x:c r="C537" t="n">
        <x:v>6</x:v>
      </x:c>
      <x:c r="D537" t="str">
        <x:v>junio</x:v>
      </x:c>
      <x:c r="E537" t="str">
        <x:v>2025-06</x:v>
      </x:c>
      <x:c r="F537" t="str">
        <x:v>T2</x:v>
      </x:c>
      <x:c r="G537" s="27" t="n">
        <x:v>45809</x:v>
      </x:c>
    </x:row>
    <x:row r="538">
      <x:c r="A538" s="27" t="n">
        <x:v>45826</x:v>
      </x:c>
      <x:c r="B538" t="n">
        <x:v>2025</x:v>
      </x:c>
      <x:c r="C538" t="n">
        <x:v>6</x:v>
      </x:c>
      <x:c r="D538" t="str">
        <x:v>junio</x:v>
      </x:c>
      <x:c r="E538" t="str">
        <x:v>2025-06</x:v>
      </x:c>
      <x:c r="F538" t="str">
        <x:v>T2</x:v>
      </x:c>
      <x:c r="G538" s="27" t="n">
        <x:v>45809</x:v>
      </x:c>
    </x:row>
    <x:row r="539">
      <x:c r="A539" s="27" t="n">
        <x:v>45827</x:v>
      </x:c>
      <x:c r="B539" t="n">
        <x:v>2025</x:v>
      </x:c>
      <x:c r="C539" t="n">
        <x:v>6</x:v>
      </x:c>
      <x:c r="D539" t="str">
        <x:v>junio</x:v>
      </x:c>
      <x:c r="E539" t="str">
        <x:v>2025-06</x:v>
      </x:c>
      <x:c r="F539" t="str">
        <x:v>T2</x:v>
      </x:c>
      <x:c r="G539" s="27" t="n">
        <x:v>45809</x:v>
      </x:c>
    </x:row>
    <x:row r="540">
      <x:c r="A540" s="27" t="n">
        <x:v>45828</x:v>
      </x:c>
      <x:c r="B540" t="n">
        <x:v>2025</x:v>
      </x:c>
      <x:c r="C540" t="n">
        <x:v>6</x:v>
      </x:c>
      <x:c r="D540" t="str">
        <x:v>junio</x:v>
      </x:c>
      <x:c r="E540" t="str">
        <x:v>2025-06</x:v>
      </x:c>
      <x:c r="F540" t="str">
        <x:v>T2</x:v>
      </x:c>
      <x:c r="G540" s="27" t="n">
        <x:v>45809</x:v>
      </x:c>
    </x:row>
    <x:row r="541">
      <x:c r="A541" s="27" t="n">
        <x:v>45829</x:v>
      </x:c>
      <x:c r="B541" t="n">
        <x:v>2025</x:v>
      </x:c>
      <x:c r="C541" t="n">
        <x:v>6</x:v>
      </x:c>
      <x:c r="D541" t="str">
        <x:v>junio</x:v>
      </x:c>
      <x:c r="E541" t="str">
        <x:v>2025-06</x:v>
      </x:c>
      <x:c r="F541" t="str">
        <x:v>T2</x:v>
      </x:c>
      <x:c r="G541" s="27" t="n">
        <x:v>45809</x:v>
      </x:c>
    </x:row>
    <x:row r="542">
      <x:c r="A542" s="27" t="n">
        <x:v>45830</x:v>
      </x:c>
      <x:c r="B542" t="n">
        <x:v>2025</x:v>
      </x:c>
      <x:c r="C542" t="n">
        <x:v>6</x:v>
      </x:c>
      <x:c r="D542" t="str">
        <x:v>junio</x:v>
      </x:c>
      <x:c r="E542" t="str">
        <x:v>2025-06</x:v>
      </x:c>
      <x:c r="F542" t="str">
        <x:v>T2</x:v>
      </x:c>
      <x:c r="G542" s="27" t="n">
        <x:v>45809</x:v>
      </x:c>
    </x:row>
    <x:row r="543">
      <x:c r="A543" s="27" t="n">
        <x:v>45831</x:v>
      </x:c>
      <x:c r="B543" t="n">
        <x:v>2025</x:v>
      </x:c>
      <x:c r="C543" t="n">
        <x:v>6</x:v>
      </x:c>
      <x:c r="D543" t="str">
        <x:v>junio</x:v>
      </x:c>
      <x:c r="E543" t="str">
        <x:v>2025-06</x:v>
      </x:c>
      <x:c r="F543" t="str">
        <x:v>T2</x:v>
      </x:c>
      <x:c r="G543" s="27" t="n">
        <x:v>45809</x:v>
      </x:c>
    </x:row>
    <x:row r="544">
      <x:c r="A544" s="27" t="n">
        <x:v>45832</x:v>
      </x:c>
      <x:c r="B544" t="n">
        <x:v>2025</x:v>
      </x:c>
      <x:c r="C544" t="n">
        <x:v>6</x:v>
      </x:c>
      <x:c r="D544" t="str">
        <x:v>junio</x:v>
      </x:c>
      <x:c r="E544" t="str">
        <x:v>2025-06</x:v>
      </x:c>
      <x:c r="F544" t="str">
        <x:v>T2</x:v>
      </x:c>
      <x:c r="G544" s="27" t="n">
        <x:v>45809</x:v>
      </x:c>
    </x:row>
    <x:row r="545">
      <x:c r="A545" s="27" t="n">
        <x:v>45833</x:v>
      </x:c>
      <x:c r="B545" t="n">
        <x:v>2025</x:v>
      </x:c>
      <x:c r="C545" t="n">
        <x:v>6</x:v>
      </x:c>
      <x:c r="D545" t="str">
        <x:v>junio</x:v>
      </x:c>
      <x:c r="E545" t="str">
        <x:v>2025-06</x:v>
      </x:c>
      <x:c r="F545" t="str">
        <x:v>T2</x:v>
      </x:c>
      <x:c r="G545" s="27" t="n">
        <x:v>45809</x:v>
      </x:c>
    </x:row>
    <x:row r="546">
      <x:c r="A546" s="27" t="n">
        <x:v>45834</x:v>
      </x:c>
      <x:c r="B546" t="n">
        <x:v>2025</x:v>
      </x:c>
      <x:c r="C546" t="n">
        <x:v>6</x:v>
      </x:c>
      <x:c r="D546" t="str">
        <x:v>junio</x:v>
      </x:c>
      <x:c r="E546" t="str">
        <x:v>2025-06</x:v>
      </x:c>
      <x:c r="F546" t="str">
        <x:v>T2</x:v>
      </x:c>
      <x:c r="G546" s="27" t="n">
        <x:v>45809</x:v>
      </x:c>
    </x:row>
    <x:row r="547">
      <x:c r="A547" s="27" t="n">
        <x:v>45835</x:v>
      </x:c>
      <x:c r="B547" t="n">
        <x:v>2025</x:v>
      </x:c>
      <x:c r="C547" t="n">
        <x:v>6</x:v>
      </x:c>
      <x:c r="D547" t="str">
        <x:v>junio</x:v>
      </x:c>
      <x:c r="E547" t="str">
        <x:v>2025-06</x:v>
      </x:c>
      <x:c r="F547" t="str">
        <x:v>T2</x:v>
      </x:c>
      <x:c r="G547" s="27" t="n">
        <x:v>45809</x:v>
      </x:c>
    </x:row>
    <x:row r="548">
      <x:c r="A548" s="27" t="n">
        <x:v>45836</x:v>
      </x:c>
      <x:c r="B548" t="n">
        <x:v>2025</x:v>
      </x:c>
      <x:c r="C548" t="n">
        <x:v>6</x:v>
      </x:c>
      <x:c r="D548" t="str">
        <x:v>junio</x:v>
      </x:c>
      <x:c r="E548" t="str">
        <x:v>2025-06</x:v>
      </x:c>
      <x:c r="F548" t="str">
        <x:v>T2</x:v>
      </x:c>
      <x:c r="G548" s="27" t="n">
        <x:v>45809</x:v>
      </x:c>
    </x:row>
    <x:row r="549">
      <x:c r="A549" s="27" t="n">
        <x:v>45837</x:v>
      </x:c>
      <x:c r="B549" t="n">
        <x:v>2025</x:v>
      </x:c>
      <x:c r="C549" t="n">
        <x:v>6</x:v>
      </x:c>
      <x:c r="D549" t="str">
        <x:v>junio</x:v>
      </x:c>
      <x:c r="E549" t="str">
        <x:v>2025-06</x:v>
      </x:c>
      <x:c r="F549" t="str">
        <x:v>T2</x:v>
      </x:c>
      <x:c r="G549" s="27" t="n">
        <x:v>45809</x:v>
      </x:c>
    </x:row>
    <x:row r="550">
      <x:c r="A550" s="27" t="n">
        <x:v>45838</x:v>
      </x:c>
      <x:c r="B550" t="n">
        <x:v>2025</x:v>
      </x:c>
      <x:c r="C550" t="n">
        <x:v>6</x:v>
      </x:c>
      <x:c r="D550" t="str">
        <x:v>junio</x:v>
      </x:c>
      <x:c r="E550" t="str">
        <x:v>2025-06</x:v>
      </x:c>
      <x:c r="F550" t="str">
        <x:v>T2</x:v>
      </x:c>
      <x:c r="G550" s="27" t="n">
        <x:v>45809</x:v>
      </x:c>
    </x:row>
    <x:row r="551">
      <x:c r="A551" s="27" t="n">
        <x:v>45839</x:v>
      </x:c>
      <x:c r="B551" t="n">
        <x:v>2025</x:v>
      </x:c>
      <x:c r="C551" t="n">
        <x:v>7</x:v>
      </x:c>
      <x:c r="D551" t="str">
        <x:v>julio</x:v>
      </x:c>
      <x:c r="E551" t="str">
        <x:v>2025-07</x:v>
      </x:c>
      <x:c r="F551" t="str">
        <x:v>T3</x:v>
      </x:c>
      <x:c r="G551" s="27" t="n">
        <x:v>45839</x:v>
      </x:c>
    </x:row>
    <x:row r="552">
      <x:c r="A552" s="27" t="n">
        <x:v>45840</x:v>
      </x:c>
      <x:c r="B552" t="n">
        <x:v>2025</x:v>
      </x:c>
      <x:c r="C552" t="n">
        <x:v>7</x:v>
      </x:c>
      <x:c r="D552" t="str">
        <x:v>julio</x:v>
      </x:c>
      <x:c r="E552" t="str">
        <x:v>2025-07</x:v>
      </x:c>
      <x:c r="F552" t="str">
        <x:v>T3</x:v>
      </x:c>
      <x:c r="G552" s="27" t="n">
        <x:v>45839</x:v>
      </x:c>
    </x:row>
    <x:row r="553">
      <x:c r="A553" s="27" t="n">
        <x:v>45841</x:v>
      </x:c>
      <x:c r="B553" t="n">
        <x:v>2025</x:v>
      </x:c>
      <x:c r="C553" t="n">
        <x:v>7</x:v>
      </x:c>
      <x:c r="D553" t="str">
        <x:v>julio</x:v>
      </x:c>
      <x:c r="E553" t="str">
        <x:v>2025-07</x:v>
      </x:c>
      <x:c r="F553" t="str">
        <x:v>T3</x:v>
      </x:c>
      <x:c r="G553" s="27" t="n">
        <x:v>45839</x:v>
      </x:c>
    </x:row>
    <x:row r="554">
      <x:c r="A554" s="27" t="n">
        <x:v>45842</x:v>
      </x:c>
      <x:c r="B554" t="n">
        <x:v>2025</x:v>
      </x:c>
      <x:c r="C554" t="n">
        <x:v>7</x:v>
      </x:c>
      <x:c r="D554" t="str">
        <x:v>julio</x:v>
      </x:c>
      <x:c r="E554" t="str">
        <x:v>2025-07</x:v>
      </x:c>
      <x:c r="F554" t="str">
        <x:v>T3</x:v>
      </x:c>
      <x:c r="G554" s="27" t="n">
        <x:v>45839</x:v>
      </x:c>
    </x:row>
    <x:row r="555">
      <x:c r="A555" s="27" t="n">
        <x:v>45843</x:v>
      </x:c>
      <x:c r="B555" t="n">
        <x:v>2025</x:v>
      </x:c>
      <x:c r="C555" t="n">
        <x:v>7</x:v>
      </x:c>
      <x:c r="D555" t="str">
        <x:v>julio</x:v>
      </x:c>
      <x:c r="E555" t="str">
        <x:v>2025-07</x:v>
      </x:c>
      <x:c r="F555" t="str">
        <x:v>T3</x:v>
      </x:c>
      <x:c r="G555" s="27" t="n">
        <x:v>45839</x:v>
      </x:c>
    </x:row>
    <x:row r="556">
      <x:c r="A556" s="27" t="n">
        <x:v>45844</x:v>
      </x:c>
      <x:c r="B556" t="n">
        <x:v>2025</x:v>
      </x:c>
      <x:c r="C556" t="n">
        <x:v>7</x:v>
      </x:c>
      <x:c r="D556" t="str">
        <x:v>julio</x:v>
      </x:c>
      <x:c r="E556" t="str">
        <x:v>2025-07</x:v>
      </x:c>
      <x:c r="F556" t="str">
        <x:v>T3</x:v>
      </x:c>
      <x:c r="G556" s="27" t="n">
        <x:v>45839</x:v>
      </x:c>
    </x:row>
    <x:row r="557">
      <x:c r="A557" s="27" t="n">
        <x:v>45845</x:v>
      </x:c>
      <x:c r="B557" t="n">
        <x:v>2025</x:v>
      </x:c>
      <x:c r="C557" t="n">
        <x:v>7</x:v>
      </x:c>
      <x:c r="D557" t="str">
        <x:v>julio</x:v>
      </x:c>
      <x:c r="E557" t="str">
        <x:v>2025-07</x:v>
      </x:c>
      <x:c r="F557" t="str">
        <x:v>T3</x:v>
      </x:c>
      <x:c r="G557" s="27" t="n">
        <x:v>45839</x:v>
      </x:c>
    </x:row>
    <x:row r="558">
      <x:c r="A558" s="27" t="n">
        <x:v>45846</x:v>
      </x:c>
      <x:c r="B558" t="n">
        <x:v>2025</x:v>
      </x:c>
      <x:c r="C558" t="n">
        <x:v>7</x:v>
      </x:c>
      <x:c r="D558" t="str">
        <x:v>julio</x:v>
      </x:c>
      <x:c r="E558" t="str">
        <x:v>2025-07</x:v>
      </x:c>
      <x:c r="F558" t="str">
        <x:v>T3</x:v>
      </x:c>
      <x:c r="G558" s="27" t="n">
        <x:v>45839</x:v>
      </x:c>
    </x:row>
    <x:row r="559">
      <x:c r="A559" s="27" t="n">
        <x:v>45847</x:v>
      </x:c>
      <x:c r="B559" t="n">
        <x:v>2025</x:v>
      </x:c>
      <x:c r="C559" t="n">
        <x:v>7</x:v>
      </x:c>
      <x:c r="D559" t="str">
        <x:v>julio</x:v>
      </x:c>
      <x:c r="E559" t="str">
        <x:v>2025-07</x:v>
      </x:c>
      <x:c r="F559" t="str">
        <x:v>T3</x:v>
      </x:c>
      <x:c r="G559" s="27" t="n">
        <x:v>45839</x:v>
      </x:c>
    </x:row>
    <x:row r="560">
      <x:c r="A560" s="27" t="n">
        <x:v>45848</x:v>
      </x:c>
      <x:c r="B560" t="n">
        <x:v>2025</x:v>
      </x:c>
      <x:c r="C560" t="n">
        <x:v>7</x:v>
      </x:c>
      <x:c r="D560" t="str">
        <x:v>julio</x:v>
      </x:c>
      <x:c r="E560" t="str">
        <x:v>2025-07</x:v>
      </x:c>
      <x:c r="F560" t="str">
        <x:v>T3</x:v>
      </x:c>
      <x:c r="G560" s="27" t="n">
        <x:v>45839</x:v>
      </x:c>
    </x:row>
    <x:row r="561">
      <x:c r="A561" s="27" t="n">
        <x:v>45849</x:v>
      </x:c>
      <x:c r="B561" t="n">
        <x:v>2025</x:v>
      </x:c>
      <x:c r="C561" t="n">
        <x:v>7</x:v>
      </x:c>
      <x:c r="D561" t="str">
        <x:v>julio</x:v>
      </x:c>
      <x:c r="E561" t="str">
        <x:v>2025-07</x:v>
      </x:c>
      <x:c r="F561" t="str">
        <x:v>T3</x:v>
      </x:c>
      <x:c r="G561" s="27" t="n">
        <x:v>45839</x:v>
      </x:c>
    </x:row>
    <x:row r="562">
      <x:c r="A562" s="27" t="n">
        <x:v>45850</x:v>
      </x:c>
      <x:c r="B562" t="n">
        <x:v>2025</x:v>
      </x:c>
      <x:c r="C562" t="n">
        <x:v>7</x:v>
      </x:c>
      <x:c r="D562" t="str">
        <x:v>julio</x:v>
      </x:c>
      <x:c r="E562" t="str">
        <x:v>2025-07</x:v>
      </x:c>
      <x:c r="F562" t="str">
        <x:v>T3</x:v>
      </x:c>
      <x:c r="G562" s="27" t="n">
        <x:v>45839</x:v>
      </x:c>
    </x:row>
    <x:row r="563">
      <x:c r="A563" s="27" t="n">
        <x:v>45851</x:v>
      </x:c>
      <x:c r="B563" t="n">
        <x:v>2025</x:v>
      </x:c>
      <x:c r="C563" t="n">
        <x:v>7</x:v>
      </x:c>
      <x:c r="D563" t="str">
        <x:v>julio</x:v>
      </x:c>
      <x:c r="E563" t="str">
        <x:v>2025-07</x:v>
      </x:c>
      <x:c r="F563" t="str">
        <x:v>T3</x:v>
      </x:c>
      <x:c r="G563" s="27" t="n">
        <x:v>45839</x:v>
      </x:c>
    </x:row>
    <x:row r="564">
      <x:c r="A564" s="27" t="n">
        <x:v>45852</x:v>
      </x:c>
      <x:c r="B564" t="n">
        <x:v>2025</x:v>
      </x:c>
      <x:c r="C564" t="n">
        <x:v>7</x:v>
      </x:c>
      <x:c r="D564" t="str">
        <x:v>julio</x:v>
      </x:c>
      <x:c r="E564" t="str">
        <x:v>2025-07</x:v>
      </x:c>
      <x:c r="F564" t="str">
        <x:v>T3</x:v>
      </x:c>
      <x:c r="G564" s="27" t="n">
        <x:v>45839</x:v>
      </x:c>
    </x:row>
    <x:row r="565">
      <x:c r="A565" s="27" t="n">
        <x:v>45853</x:v>
      </x:c>
      <x:c r="B565" t="n">
        <x:v>2025</x:v>
      </x:c>
      <x:c r="C565" t="n">
        <x:v>7</x:v>
      </x:c>
      <x:c r="D565" t="str">
        <x:v>julio</x:v>
      </x:c>
      <x:c r="E565" t="str">
        <x:v>2025-07</x:v>
      </x:c>
      <x:c r="F565" t="str">
        <x:v>T3</x:v>
      </x:c>
      <x:c r="G565" s="27" t="n">
        <x:v>45839</x:v>
      </x:c>
    </x:row>
    <x:row r="566">
      <x:c r="A566" s="27" t="n">
        <x:v>45854</x:v>
      </x:c>
      <x:c r="B566" t="n">
        <x:v>2025</x:v>
      </x:c>
      <x:c r="C566" t="n">
        <x:v>7</x:v>
      </x:c>
      <x:c r="D566" t="str">
        <x:v>julio</x:v>
      </x:c>
      <x:c r="E566" t="str">
        <x:v>2025-07</x:v>
      </x:c>
      <x:c r="F566" t="str">
        <x:v>T3</x:v>
      </x:c>
      <x:c r="G566" s="27" t="n">
        <x:v>45839</x:v>
      </x:c>
    </x:row>
    <x:row r="567">
      <x:c r="A567" s="27" t="n">
        <x:v>45855</x:v>
      </x:c>
      <x:c r="B567" t="n">
        <x:v>2025</x:v>
      </x:c>
      <x:c r="C567" t="n">
        <x:v>7</x:v>
      </x:c>
      <x:c r="D567" t="str">
        <x:v>julio</x:v>
      </x:c>
      <x:c r="E567" t="str">
        <x:v>2025-07</x:v>
      </x:c>
      <x:c r="F567" t="str">
        <x:v>T3</x:v>
      </x:c>
      <x:c r="G567" s="27" t="n">
        <x:v>45839</x:v>
      </x:c>
    </x:row>
    <x:row r="568">
      <x:c r="A568" s="27" t="n">
        <x:v>45856</x:v>
      </x:c>
      <x:c r="B568" t="n">
        <x:v>2025</x:v>
      </x:c>
      <x:c r="C568" t="n">
        <x:v>7</x:v>
      </x:c>
      <x:c r="D568" t="str">
        <x:v>julio</x:v>
      </x:c>
      <x:c r="E568" t="str">
        <x:v>2025-07</x:v>
      </x:c>
      <x:c r="F568" t="str">
        <x:v>T3</x:v>
      </x:c>
      <x:c r="G568" s="27" t="n">
        <x:v>45839</x:v>
      </x:c>
    </x:row>
    <x:row r="569">
      <x:c r="A569" s="27" t="n">
        <x:v>45857</x:v>
      </x:c>
      <x:c r="B569" t="n">
        <x:v>2025</x:v>
      </x:c>
      <x:c r="C569" t="n">
        <x:v>7</x:v>
      </x:c>
      <x:c r="D569" t="str">
        <x:v>julio</x:v>
      </x:c>
      <x:c r="E569" t="str">
        <x:v>2025-07</x:v>
      </x:c>
      <x:c r="F569" t="str">
        <x:v>T3</x:v>
      </x:c>
      <x:c r="G569" s="27" t="n">
        <x:v>45839</x:v>
      </x:c>
    </x:row>
    <x:row r="570">
      <x:c r="A570" s="27" t="n">
        <x:v>45858</x:v>
      </x:c>
      <x:c r="B570" t="n">
        <x:v>2025</x:v>
      </x:c>
      <x:c r="C570" t="n">
        <x:v>7</x:v>
      </x:c>
      <x:c r="D570" t="str">
        <x:v>julio</x:v>
      </x:c>
      <x:c r="E570" t="str">
        <x:v>2025-07</x:v>
      </x:c>
      <x:c r="F570" t="str">
        <x:v>T3</x:v>
      </x:c>
      <x:c r="G570" s="27" t="n">
        <x:v>45839</x:v>
      </x:c>
    </x:row>
    <x:row r="571">
      <x:c r="A571" s="27" t="n">
        <x:v>45859</x:v>
      </x:c>
      <x:c r="B571" t="n">
        <x:v>2025</x:v>
      </x:c>
      <x:c r="C571" t="n">
        <x:v>7</x:v>
      </x:c>
      <x:c r="D571" t="str">
        <x:v>julio</x:v>
      </x:c>
      <x:c r="E571" t="str">
        <x:v>2025-07</x:v>
      </x:c>
      <x:c r="F571" t="str">
        <x:v>T3</x:v>
      </x:c>
      <x:c r="G571" s="27" t="n">
        <x:v>45839</x:v>
      </x:c>
    </x:row>
    <x:row r="572">
      <x:c r="A572" s="27" t="n">
        <x:v>45860</x:v>
      </x:c>
      <x:c r="B572" t="n">
        <x:v>2025</x:v>
      </x:c>
      <x:c r="C572" t="n">
        <x:v>7</x:v>
      </x:c>
      <x:c r="D572" t="str">
        <x:v>julio</x:v>
      </x:c>
      <x:c r="E572" t="str">
        <x:v>2025-07</x:v>
      </x:c>
      <x:c r="F572" t="str">
        <x:v>T3</x:v>
      </x:c>
      <x:c r="G572" s="27" t="n">
        <x:v>45839</x:v>
      </x:c>
    </x:row>
    <x:row r="573">
      <x:c r="A573" s="27" t="n">
        <x:v>45861</x:v>
      </x:c>
      <x:c r="B573" t="n">
        <x:v>2025</x:v>
      </x:c>
      <x:c r="C573" t="n">
        <x:v>7</x:v>
      </x:c>
      <x:c r="D573" t="str">
        <x:v>julio</x:v>
      </x:c>
      <x:c r="E573" t="str">
        <x:v>2025-07</x:v>
      </x:c>
      <x:c r="F573" t="str">
        <x:v>T3</x:v>
      </x:c>
      <x:c r="G573" s="27" t="n">
        <x:v>45839</x:v>
      </x:c>
    </x:row>
    <x:row r="574">
      <x:c r="A574" s="27" t="n">
        <x:v>45862</x:v>
      </x:c>
      <x:c r="B574" t="n">
        <x:v>2025</x:v>
      </x:c>
      <x:c r="C574" t="n">
        <x:v>7</x:v>
      </x:c>
      <x:c r="D574" t="str">
        <x:v>julio</x:v>
      </x:c>
      <x:c r="E574" t="str">
        <x:v>2025-07</x:v>
      </x:c>
      <x:c r="F574" t="str">
        <x:v>T3</x:v>
      </x:c>
      <x:c r="G574" s="27" t="n">
        <x:v>45839</x:v>
      </x:c>
    </x:row>
    <x:row r="575">
      <x:c r="A575" s="27" t="n">
        <x:v>45863</x:v>
      </x:c>
      <x:c r="B575" t="n">
        <x:v>2025</x:v>
      </x:c>
      <x:c r="C575" t="n">
        <x:v>7</x:v>
      </x:c>
      <x:c r="D575" t="str">
        <x:v>julio</x:v>
      </x:c>
      <x:c r="E575" t="str">
        <x:v>2025-07</x:v>
      </x:c>
      <x:c r="F575" t="str">
        <x:v>T3</x:v>
      </x:c>
      <x:c r="G575" s="27" t="n">
        <x:v>45839</x:v>
      </x:c>
    </x:row>
    <x:row r="576">
      <x:c r="A576" s="27" t="n">
        <x:v>45864</x:v>
      </x:c>
      <x:c r="B576" t="n">
        <x:v>2025</x:v>
      </x:c>
      <x:c r="C576" t="n">
        <x:v>7</x:v>
      </x:c>
      <x:c r="D576" t="str">
        <x:v>julio</x:v>
      </x:c>
      <x:c r="E576" t="str">
        <x:v>2025-07</x:v>
      </x:c>
      <x:c r="F576" t="str">
        <x:v>T3</x:v>
      </x:c>
      <x:c r="G576" s="27" t="n">
        <x:v>45839</x:v>
      </x:c>
    </x:row>
    <x:row r="577">
      <x:c r="A577" s="27" t="n">
        <x:v>45865</x:v>
      </x:c>
      <x:c r="B577" t="n">
        <x:v>2025</x:v>
      </x:c>
      <x:c r="C577" t="n">
        <x:v>7</x:v>
      </x:c>
      <x:c r="D577" t="str">
        <x:v>julio</x:v>
      </x:c>
      <x:c r="E577" t="str">
        <x:v>2025-07</x:v>
      </x:c>
      <x:c r="F577" t="str">
        <x:v>T3</x:v>
      </x:c>
      <x:c r="G577" s="27" t="n">
        <x:v>45839</x:v>
      </x:c>
    </x:row>
    <x:row r="578">
      <x:c r="A578" s="27" t="n">
        <x:v>45866</x:v>
      </x:c>
      <x:c r="B578" t="n">
        <x:v>2025</x:v>
      </x:c>
      <x:c r="C578" t="n">
        <x:v>7</x:v>
      </x:c>
      <x:c r="D578" t="str">
        <x:v>julio</x:v>
      </x:c>
      <x:c r="E578" t="str">
        <x:v>2025-07</x:v>
      </x:c>
      <x:c r="F578" t="str">
        <x:v>T3</x:v>
      </x:c>
      <x:c r="G578" s="27" t="n">
        <x:v>45839</x:v>
      </x:c>
    </x:row>
    <x:row r="579">
      <x:c r="A579" s="27" t="n">
        <x:v>45867</x:v>
      </x:c>
      <x:c r="B579" t="n">
        <x:v>2025</x:v>
      </x:c>
      <x:c r="C579" t="n">
        <x:v>7</x:v>
      </x:c>
      <x:c r="D579" t="str">
        <x:v>julio</x:v>
      </x:c>
      <x:c r="E579" t="str">
        <x:v>2025-07</x:v>
      </x:c>
      <x:c r="F579" t="str">
        <x:v>T3</x:v>
      </x:c>
      <x:c r="G579" s="27" t="n">
        <x:v>45839</x:v>
      </x:c>
    </x:row>
    <x:row r="580">
      <x:c r="A580" s="27" t="n">
        <x:v>45868</x:v>
      </x:c>
      <x:c r="B580" t="n">
        <x:v>2025</x:v>
      </x:c>
      <x:c r="C580" t="n">
        <x:v>7</x:v>
      </x:c>
      <x:c r="D580" t="str">
        <x:v>julio</x:v>
      </x:c>
      <x:c r="E580" t="str">
        <x:v>2025-07</x:v>
      </x:c>
      <x:c r="F580" t="str">
        <x:v>T3</x:v>
      </x:c>
      <x:c r="G580" s="27" t="n">
        <x:v>45839</x:v>
      </x:c>
    </x:row>
    <x:row r="581">
      <x:c r="A581" s="27" t="n">
        <x:v>45869</x:v>
      </x:c>
      <x:c r="B581" t="n">
        <x:v>2025</x:v>
      </x:c>
      <x:c r="C581" t="n">
        <x:v>7</x:v>
      </x:c>
      <x:c r="D581" t="str">
        <x:v>julio</x:v>
      </x:c>
      <x:c r="E581" t="str">
        <x:v>2025-07</x:v>
      </x:c>
      <x:c r="F581" t="str">
        <x:v>T3</x:v>
      </x:c>
      <x:c r="G581" s="27" t="n">
        <x:v>45839</x:v>
      </x:c>
    </x:row>
    <x:row r="582">
      <x:c r="A582" s="27" t="n">
        <x:v>45870</x:v>
      </x:c>
      <x:c r="B582" t="n">
        <x:v>2025</x:v>
      </x:c>
      <x:c r="C582" t="n">
        <x:v>8</x:v>
      </x:c>
      <x:c r="D582" t="str">
        <x:v>agosto</x:v>
      </x:c>
      <x:c r="E582" t="str">
        <x:v>2025-08</x:v>
      </x:c>
      <x:c r="F582" t="str">
        <x:v>T3</x:v>
      </x:c>
      <x:c r="G582" s="27" t="n">
        <x:v>45870</x:v>
      </x:c>
    </x:row>
    <x:row r="583">
      <x:c r="A583" s="27" t="n">
        <x:v>45871</x:v>
      </x:c>
      <x:c r="B583" t="n">
        <x:v>2025</x:v>
      </x:c>
      <x:c r="C583" t="n">
        <x:v>8</x:v>
      </x:c>
      <x:c r="D583" t="str">
        <x:v>agosto</x:v>
      </x:c>
      <x:c r="E583" t="str">
        <x:v>2025-08</x:v>
      </x:c>
      <x:c r="F583" t="str">
        <x:v>T3</x:v>
      </x:c>
      <x:c r="G583" s="27" t="n">
        <x:v>45870</x:v>
      </x:c>
    </x:row>
    <x:row r="584">
      <x:c r="A584" s="27" t="n">
        <x:v>45872</x:v>
      </x:c>
      <x:c r="B584" t="n">
        <x:v>2025</x:v>
      </x:c>
      <x:c r="C584" t="n">
        <x:v>8</x:v>
      </x:c>
      <x:c r="D584" t="str">
        <x:v>agosto</x:v>
      </x:c>
      <x:c r="E584" t="str">
        <x:v>2025-08</x:v>
      </x:c>
      <x:c r="F584" t="str">
        <x:v>T3</x:v>
      </x:c>
      <x:c r="G584" s="27" t="n">
        <x:v>45870</x:v>
      </x:c>
    </x:row>
    <x:row r="585">
      <x:c r="A585" s="27" t="n">
        <x:v>45873</x:v>
      </x:c>
      <x:c r="B585" t="n">
        <x:v>2025</x:v>
      </x:c>
      <x:c r="C585" t="n">
        <x:v>8</x:v>
      </x:c>
      <x:c r="D585" t="str">
        <x:v>agosto</x:v>
      </x:c>
      <x:c r="E585" t="str">
        <x:v>2025-08</x:v>
      </x:c>
      <x:c r="F585" t="str">
        <x:v>T3</x:v>
      </x:c>
      <x:c r="G585" s="27" t="n">
        <x:v>45870</x:v>
      </x:c>
    </x:row>
    <x:row r="586">
      <x:c r="A586" s="27" t="n">
        <x:v>45874</x:v>
      </x:c>
      <x:c r="B586" t="n">
        <x:v>2025</x:v>
      </x:c>
      <x:c r="C586" t="n">
        <x:v>8</x:v>
      </x:c>
      <x:c r="D586" t="str">
        <x:v>agosto</x:v>
      </x:c>
      <x:c r="E586" t="str">
        <x:v>2025-08</x:v>
      </x:c>
      <x:c r="F586" t="str">
        <x:v>T3</x:v>
      </x:c>
      <x:c r="G586" s="27" t="n">
        <x:v>45870</x:v>
      </x:c>
    </x:row>
    <x:row r="587">
      <x:c r="A587" s="27" t="n">
        <x:v>45875</x:v>
      </x:c>
      <x:c r="B587" t="n">
        <x:v>2025</x:v>
      </x:c>
      <x:c r="C587" t="n">
        <x:v>8</x:v>
      </x:c>
      <x:c r="D587" t="str">
        <x:v>agosto</x:v>
      </x:c>
      <x:c r="E587" t="str">
        <x:v>2025-08</x:v>
      </x:c>
      <x:c r="F587" t="str">
        <x:v>T3</x:v>
      </x:c>
      <x:c r="G587" s="27" t="n">
        <x:v>45870</x:v>
      </x:c>
    </x:row>
    <x:row r="588">
      <x:c r="A588" s="27" t="n">
        <x:v>45876</x:v>
      </x:c>
      <x:c r="B588" t="n">
        <x:v>2025</x:v>
      </x:c>
      <x:c r="C588" t="n">
        <x:v>8</x:v>
      </x:c>
      <x:c r="D588" t="str">
        <x:v>agosto</x:v>
      </x:c>
      <x:c r="E588" t="str">
        <x:v>2025-08</x:v>
      </x:c>
      <x:c r="F588" t="str">
        <x:v>T3</x:v>
      </x:c>
      <x:c r="G588" s="27" t="n">
        <x:v>45870</x:v>
      </x:c>
    </x:row>
    <x:row r="589">
      <x:c r="A589" s="27" t="n">
        <x:v>45877</x:v>
      </x:c>
      <x:c r="B589" t="n">
        <x:v>2025</x:v>
      </x:c>
      <x:c r="C589" t="n">
        <x:v>8</x:v>
      </x:c>
      <x:c r="D589" t="str">
        <x:v>agosto</x:v>
      </x:c>
      <x:c r="E589" t="str">
        <x:v>2025-08</x:v>
      </x:c>
      <x:c r="F589" t="str">
        <x:v>T3</x:v>
      </x:c>
      <x:c r="G589" s="27" t="n">
        <x:v>45870</x:v>
      </x:c>
    </x:row>
    <x:row r="590">
      <x:c r="A590" s="27" t="n">
        <x:v>45878</x:v>
      </x:c>
      <x:c r="B590" t="n">
        <x:v>2025</x:v>
      </x:c>
      <x:c r="C590" t="n">
        <x:v>8</x:v>
      </x:c>
      <x:c r="D590" t="str">
        <x:v>agosto</x:v>
      </x:c>
      <x:c r="E590" t="str">
        <x:v>2025-08</x:v>
      </x:c>
      <x:c r="F590" t="str">
        <x:v>T3</x:v>
      </x:c>
      <x:c r="G590" s="27" t="n">
        <x:v>45870</x:v>
      </x:c>
    </x:row>
    <x:row r="591">
      <x:c r="A591" s="27" t="n">
        <x:v>45879</x:v>
      </x:c>
      <x:c r="B591" t="n">
        <x:v>2025</x:v>
      </x:c>
      <x:c r="C591" t="n">
        <x:v>8</x:v>
      </x:c>
      <x:c r="D591" t="str">
        <x:v>agosto</x:v>
      </x:c>
      <x:c r="E591" t="str">
        <x:v>2025-08</x:v>
      </x:c>
      <x:c r="F591" t="str">
        <x:v>T3</x:v>
      </x:c>
      <x:c r="G591" s="27" t="n">
        <x:v>45870</x:v>
      </x:c>
    </x:row>
    <x:row r="592">
      <x:c r="A592" s="27" t="n">
        <x:v>45880</x:v>
      </x:c>
      <x:c r="B592" t="n">
        <x:v>2025</x:v>
      </x:c>
      <x:c r="C592" t="n">
        <x:v>8</x:v>
      </x:c>
      <x:c r="D592" t="str">
        <x:v>agosto</x:v>
      </x:c>
      <x:c r="E592" t="str">
        <x:v>2025-08</x:v>
      </x:c>
      <x:c r="F592" t="str">
        <x:v>T3</x:v>
      </x:c>
      <x:c r="G592" s="27" t="n">
        <x:v>45870</x:v>
      </x:c>
    </x:row>
    <x:row r="593">
      <x:c r="A593" s="27" t="n">
        <x:v>45881</x:v>
      </x:c>
      <x:c r="B593" t="n">
        <x:v>2025</x:v>
      </x:c>
      <x:c r="C593" t="n">
        <x:v>8</x:v>
      </x:c>
      <x:c r="D593" t="str">
        <x:v>agosto</x:v>
      </x:c>
      <x:c r="E593" t="str">
        <x:v>2025-08</x:v>
      </x:c>
      <x:c r="F593" t="str">
        <x:v>T3</x:v>
      </x:c>
      <x:c r="G593" s="27" t="n">
        <x:v>45870</x:v>
      </x:c>
    </x:row>
    <x:row r="594">
      <x:c r="A594" s="27" t="n">
        <x:v>45882</x:v>
      </x:c>
      <x:c r="B594" t="n">
        <x:v>2025</x:v>
      </x:c>
      <x:c r="C594" t="n">
        <x:v>8</x:v>
      </x:c>
      <x:c r="D594" t="str">
        <x:v>agosto</x:v>
      </x:c>
      <x:c r="E594" t="str">
        <x:v>2025-08</x:v>
      </x:c>
      <x:c r="F594" t="str">
        <x:v>T3</x:v>
      </x:c>
      <x:c r="G594" s="27" t="n">
        <x:v>45870</x:v>
      </x:c>
    </x:row>
    <x:row r="595">
      <x:c r="A595" s="27" t="n">
        <x:v>45883</x:v>
      </x:c>
      <x:c r="B595" t="n">
        <x:v>2025</x:v>
      </x:c>
      <x:c r="C595" t="n">
        <x:v>8</x:v>
      </x:c>
      <x:c r="D595" t="str">
        <x:v>agosto</x:v>
      </x:c>
      <x:c r="E595" t="str">
        <x:v>2025-08</x:v>
      </x:c>
      <x:c r="F595" t="str">
        <x:v>T3</x:v>
      </x:c>
      <x:c r="G595" s="27" t="n">
        <x:v>45870</x:v>
      </x:c>
    </x:row>
    <x:row r="596">
      <x:c r="A596" s="27" t="n">
        <x:v>45884</x:v>
      </x:c>
      <x:c r="B596" t="n">
        <x:v>2025</x:v>
      </x:c>
      <x:c r="C596" t="n">
        <x:v>8</x:v>
      </x:c>
      <x:c r="D596" t="str">
        <x:v>agosto</x:v>
      </x:c>
      <x:c r="E596" t="str">
        <x:v>2025-08</x:v>
      </x:c>
      <x:c r="F596" t="str">
        <x:v>T3</x:v>
      </x:c>
      <x:c r="G596" s="27" t="n">
        <x:v>45870</x:v>
      </x:c>
    </x:row>
    <x:row r="597">
      <x:c r="A597" s="27" t="n">
        <x:v>45885</x:v>
      </x:c>
      <x:c r="B597" t="n">
        <x:v>2025</x:v>
      </x:c>
      <x:c r="C597" t="n">
        <x:v>8</x:v>
      </x:c>
      <x:c r="D597" t="str">
        <x:v>agosto</x:v>
      </x:c>
      <x:c r="E597" t="str">
        <x:v>2025-08</x:v>
      </x:c>
      <x:c r="F597" t="str">
        <x:v>T3</x:v>
      </x:c>
      <x:c r="G597" s="27" t="n">
        <x:v>45870</x:v>
      </x:c>
    </x:row>
    <x:row r="598">
      <x:c r="A598" s="27" t="n">
        <x:v>45886</x:v>
      </x:c>
      <x:c r="B598" t="n">
        <x:v>2025</x:v>
      </x:c>
      <x:c r="C598" t="n">
        <x:v>8</x:v>
      </x:c>
      <x:c r="D598" t="str">
        <x:v>agosto</x:v>
      </x:c>
      <x:c r="E598" t="str">
        <x:v>2025-08</x:v>
      </x:c>
      <x:c r="F598" t="str">
        <x:v>T3</x:v>
      </x:c>
      <x:c r="G598" s="27" t="n">
        <x:v>45870</x:v>
      </x:c>
    </x:row>
    <x:row r="599">
      <x:c r="A599" s="27" t="n">
        <x:v>45887</x:v>
      </x:c>
      <x:c r="B599" t="n">
        <x:v>2025</x:v>
      </x:c>
      <x:c r="C599" t="n">
        <x:v>8</x:v>
      </x:c>
      <x:c r="D599" t="str">
        <x:v>agosto</x:v>
      </x:c>
      <x:c r="E599" t="str">
        <x:v>2025-08</x:v>
      </x:c>
      <x:c r="F599" t="str">
        <x:v>T3</x:v>
      </x:c>
      <x:c r="G599" s="27" t="n">
        <x:v>45870</x:v>
      </x:c>
    </x:row>
    <x:row r="600">
      <x:c r="A600" s="27" t="n">
        <x:v>45888</x:v>
      </x:c>
      <x:c r="B600" t="n">
        <x:v>2025</x:v>
      </x:c>
      <x:c r="C600" t="n">
        <x:v>8</x:v>
      </x:c>
      <x:c r="D600" t="str">
        <x:v>agosto</x:v>
      </x:c>
      <x:c r="E600" t="str">
        <x:v>2025-08</x:v>
      </x:c>
      <x:c r="F600" t="str">
        <x:v>T3</x:v>
      </x:c>
      <x:c r="G600" s="27" t="n">
        <x:v>45870</x:v>
      </x:c>
    </x:row>
    <x:row r="601">
      <x:c r="A601" s="27" t="n">
        <x:v>45889</x:v>
      </x:c>
      <x:c r="B601" t="n">
        <x:v>2025</x:v>
      </x:c>
      <x:c r="C601" t="n">
        <x:v>8</x:v>
      </x:c>
      <x:c r="D601" t="str">
        <x:v>agosto</x:v>
      </x:c>
      <x:c r="E601" t="str">
        <x:v>2025-08</x:v>
      </x:c>
      <x:c r="F601" t="str">
        <x:v>T3</x:v>
      </x:c>
      <x:c r="G601" s="27" t="n">
        <x:v>45870</x:v>
      </x:c>
    </x:row>
    <x:row r="602">
      <x:c r="A602" s="27" t="n">
        <x:v>45890</x:v>
      </x:c>
      <x:c r="B602" t="n">
        <x:v>2025</x:v>
      </x:c>
      <x:c r="C602" t="n">
        <x:v>8</x:v>
      </x:c>
      <x:c r="D602" t="str">
        <x:v>agosto</x:v>
      </x:c>
      <x:c r="E602" t="str">
        <x:v>2025-08</x:v>
      </x:c>
      <x:c r="F602" t="str">
        <x:v>T3</x:v>
      </x:c>
      <x:c r="G602" s="27" t="n">
        <x:v>45870</x:v>
      </x:c>
    </x:row>
    <x:row r="603">
      <x:c r="A603" s="27" t="n">
        <x:v>45891</x:v>
      </x:c>
      <x:c r="B603" t="n">
        <x:v>2025</x:v>
      </x:c>
      <x:c r="C603" t="n">
        <x:v>8</x:v>
      </x:c>
      <x:c r="D603" t="str">
        <x:v>agosto</x:v>
      </x:c>
      <x:c r="E603" t="str">
        <x:v>2025-08</x:v>
      </x:c>
      <x:c r="F603" t="str">
        <x:v>T3</x:v>
      </x:c>
      <x:c r="G603" s="27" t="n">
        <x:v>45870</x:v>
      </x:c>
    </x:row>
    <x:row r="604">
      <x:c r="A604" s="27" t="n">
        <x:v>45892</x:v>
      </x:c>
      <x:c r="B604" t="n">
        <x:v>2025</x:v>
      </x:c>
      <x:c r="C604" t="n">
        <x:v>8</x:v>
      </x:c>
      <x:c r="D604" t="str">
        <x:v>agosto</x:v>
      </x:c>
      <x:c r="E604" t="str">
        <x:v>2025-08</x:v>
      </x:c>
      <x:c r="F604" t="str">
        <x:v>T3</x:v>
      </x:c>
      <x:c r="G604" s="27" t="n">
        <x:v>45870</x:v>
      </x:c>
    </x:row>
    <x:row r="605">
      <x:c r="A605" s="27" t="n">
        <x:v>45893</x:v>
      </x:c>
      <x:c r="B605" t="n">
        <x:v>2025</x:v>
      </x:c>
      <x:c r="C605" t="n">
        <x:v>8</x:v>
      </x:c>
      <x:c r="D605" t="str">
        <x:v>agosto</x:v>
      </x:c>
      <x:c r="E605" t="str">
        <x:v>2025-08</x:v>
      </x:c>
      <x:c r="F605" t="str">
        <x:v>T3</x:v>
      </x:c>
      <x:c r="G605" s="27" t="n">
        <x:v>45870</x:v>
      </x:c>
    </x:row>
    <x:row r="606">
      <x:c r="A606" s="27" t="n">
        <x:v>45894</x:v>
      </x:c>
      <x:c r="B606" t="n">
        <x:v>2025</x:v>
      </x:c>
      <x:c r="C606" t="n">
        <x:v>8</x:v>
      </x:c>
      <x:c r="D606" t="str">
        <x:v>agosto</x:v>
      </x:c>
      <x:c r="E606" t="str">
        <x:v>2025-08</x:v>
      </x:c>
      <x:c r="F606" t="str">
        <x:v>T3</x:v>
      </x:c>
      <x:c r="G606" s="27" t="n">
        <x:v>45870</x:v>
      </x:c>
    </x:row>
    <x:row r="607">
      <x:c r="A607" s="27" t="n">
        <x:v>45895</x:v>
      </x:c>
      <x:c r="B607" t="n">
        <x:v>2025</x:v>
      </x:c>
      <x:c r="C607" t="n">
        <x:v>8</x:v>
      </x:c>
      <x:c r="D607" t="str">
        <x:v>agosto</x:v>
      </x:c>
      <x:c r="E607" t="str">
        <x:v>2025-08</x:v>
      </x:c>
      <x:c r="F607" t="str">
        <x:v>T3</x:v>
      </x:c>
      <x:c r="G607" s="27" t="n">
        <x:v>45870</x:v>
      </x:c>
    </x:row>
    <x:row r="608">
      <x:c r="A608" s="27" t="n">
        <x:v>45896</x:v>
      </x:c>
      <x:c r="B608" t="n">
        <x:v>2025</x:v>
      </x:c>
      <x:c r="C608" t="n">
        <x:v>8</x:v>
      </x:c>
      <x:c r="D608" t="str">
        <x:v>agosto</x:v>
      </x:c>
      <x:c r="E608" t="str">
        <x:v>2025-08</x:v>
      </x:c>
      <x:c r="F608" t="str">
        <x:v>T3</x:v>
      </x:c>
      <x:c r="G608" s="27" t="n">
        <x:v>45870</x:v>
      </x:c>
    </x:row>
    <x:row r="609">
      <x:c r="A609" s="27" t="n">
        <x:v>45897</x:v>
      </x:c>
      <x:c r="B609" t="n">
        <x:v>2025</x:v>
      </x:c>
      <x:c r="C609" t="n">
        <x:v>8</x:v>
      </x:c>
      <x:c r="D609" t="str">
        <x:v>agosto</x:v>
      </x:c>
      <x:c r="E609" t="str">
        <x:v>2025-08</x:v>
      </x:c>
      <x:c r="F609" t="str">
        <x:v>T3</x:v>
      </x:c>
      <x:c r="G609" s="27" t="n">
        <x:v>45870</x:v>
      </x:c>
    </x:row>
    <x:row r="610">
      <x:c r="A610" s="27" t="n">
        <x:v>45898</x:v>
      </x:c>
      <x:c r="B610" t="n">
        <x:v>2025</x:v>
      </x:c>
      <x:c r="C610" t="n">
        <x:v>8</x:v>
      </x:c>
      <x:c r="D610" t="str">
        <x:v>agosto</x:v>
      </x:c>
      <x:c r="E610" t="str">
        <x:v>2025-08</x:v>
      </x:c>
      <x:c r="F610" t="str">
        <x:v>T3</x:v>
      </x:c>
      <x:c r="G610" s="27" t="n">
        <x:v>45870</x:v>
      </x:c>
    </x:row>
    <x:row r="611">
      <x:c r="A611" s="27" t="n">
        <x:v>45899</x:v>
      </x:c>
      <x:c r="B611" t="n">
        <x:v>2025</x:v>
      </x:c>
      <x:c r="C611" t="n">
        <x:v>8</x:v>
      </x:c>
      <x:c r="D611" t="str">
        <x:v>agosto</x:v>
      </x:c>
      <x:c r="E611" t="str">
        <x:v>2025-08</x:v>
      </x:c>
      <x:c r="F611" t="str">
        <x:v>T3</x:v>
      </x:c>
      <x:c r="G611" s="27" t="n">
        <x:v>45870</x:v>
      </x:c>
    </x:row>
    <x:row r="612">
      <x:c r="A612" s="27" t="n">
        <x:v>45900</x:v>
      </x:c>
      <x:c r="B612" t="n">
        <x:v>2025</x:v>
      </x:c>
      <x:c r="C612" t="n">
        <x:v>8</x:v>
      </x:c>
      <x:c r="D612" t="str">
        <x:v>agosto</x:v>
      </x:c>
      <x:c r="E612" t="str">
        <x:v>2025-08</x:v>
      </x:c>
      <x:c r="F612" t="str">
        <x:v>T3</x:v>
      </x:c>
      <x:c r="G612" s="27" t="n">
        <x:v>45870</x:v>
      </x:c>
    </x:row>
    <x:row r="613">
      <x:c r="A613" s="27" t="n">
        <x:v>45901</x:v>
      </x:c>
      <x:c r="B613" t="n">
        <x:v>2025</x:v>
      </x:c>
      <x:c r="C613" t="n">
        <x:v>9</x:v>
      </x:c>
      <x:c r="D613" t="str">
        <x:v>septiembre</x:v>
      </x:c>
      <x:c r="E613" t="str">
        <x:v>2025-09</x:v>
      </x:c>
      <x:c r="F613" t="str">
        <x:v>T3</x:v>
      </x:c>
      <x:c r="G613" s="27" t="n">
        <x:v>45901</x:v>
      </x:c>
    </x:row>
    <x:row r="614">
      <x:c r="A614" s="27" t="n">
        <x:v>45902</x:v>
      </x:c>
      <x:c r="B614" t="n">
        <x:v>2025</x:v>
      </x:c>
      <x:c r="C614" t="n">
        <x:v>9</x:v>
      </x:c>
      <x:c r="D614" t="str">
        <x:v>septiembre</x:v>
      </x:c>
      <x:c r="E614" t="str">
        <x:v>2025-09</x:v>
      </x:c>
      <x:c r="F614" t="str">
        <x:v>T3</x:v>
      </x:c>
      <x:c r="G614" s="27" t="n">
        <x:v>45901</x:v>
      </x:c>
    </x:row>
    <x:row r="615">
      <x:c r="A615" s="27" t="n">
        <x:v>45903</x:v>
      </x:c>
      <x:c r="B615" t="n">
        <x:v>2025</x:v>
      </x:c>
      <x:c r="C615" t="n">
        <x:v>9</x:v>
      </x:c>
      <x:c r="D615" t="str">
        <x:v>septiembre</x:v>
      </x:c>
      <x:c r="E615" t="str">
        <x:v>2025-09</x:v>
      </x:c>
      <x:c r="F615" t="str">
        <x:v>T3</x:v>
      </x:c>
      <x:c r="G615" s="27" t="n">
        <x:v>45901</x:v>
      </x:c>
    </x:row>
    <x:row r="616">
      <x:c r="A616" s="27" t="n">
        <x:v>45904</x:v>
      </x:c>
      <x:c r="B616" t="n">
        <x:v>2025</x:v>
      </x:c>
      <x:c r="C616" t="n">
        <x:v>9</x:v>
      </x:c>
      <x:c r="D616" t="str">
        <x:v>septiembre</x:v>
      </x:c>
      <x:c r="E616" t="str">
        <x:v>2025-09</x:v>
      </x:c>
      <x:c r="F616" t="str">
        <x:v>T3</x:v>
      </x:c>
      <x:c r="G616" s="27" t="n">
        <x:v>45901</x:v>
      </x:c>
    </x:row>
    <x:row r="617">
      <x:c r="A617" s="27" t="n">
        <x:v>45905</x:v>
      </x:c>
      <x:c r="B617" t="n">
        <x:v>2025</x:v>
      </x:c>
      <x:c r="C617" t="n">
        <x:v>9</x:v>
      </x:c>
      <x:c r="D617" t="str">
        <x:v>septiembre</x:v>
      </x:c>
      <x:c r="E617" t="str">
        <x:v>2025-09</x:v>
      </x:c>
      <x:c r="F617" t="str">
        <x:v>T3</x:v>
      </x:c>
      <x:c r="G617" s="27" t="n">
        <x:v>45901</x:v>
      </x:c>
    </x:row>
    <x:row r="618">
      <x:c r="A618" s="27" t="n">
        <x:v>45906</x:v>
      </x:c>
      <x:c r="B618" t="n">
        <x:v>2025</x:v>
      </x:c>
      <x:c r="C618" t="n">
        <x:v>9</x:v>
      </x:c>
      <x:c r="D618" t="str">
        <x:v>septiembre</x:v>
      </x:c>
      <x:c r="E618" t="str">
        <x:v>2025-09</x:v>
      </x:c>
      <x:c r="F618" t="str">
        <x:v>T3</x:v>
      </x:c>
      <x:c r="G618" s="27" t="n">
        <x:v>45901</x:v>
      </x:c>
    </x:row>
    <x:row r="619">
      <x:c r="A619" s="27" t="n">
        <x:v>45907</x:v>
      </x:c>
      <x:c r="B619" t="n">
        <x:v>2025</x:v>
      </x:c>
      <x:c r="C619" t="n">
        <x:v>9</x:v>
      </x:c>
      <x:c r="D619" t="str">
        <x:v>septiembre</x:v>
      </x:c>
      <x:c r="E619" t="str">
        <x:v>2025-09</x:v>
      </x:c>
      <x:c r="F619" t="str">
        <x:v>T3</x:v>
      </x:c>
      <x:c r="G619" s="27" t="n">
        <x:v>45901</x:v>
      </x:c>
    </x:row>
    <x:row r="620">
      <x:c r="A620" s="27" t="n">
        <x:v>45908</x:v>
      </x:c>
      <x:c r="B620" t="n">
        <x:v>2025</x:v>
      </x:c>
      <x:c r="C620" t="n">
        <x:v>9</x:v>
      </x:c>
      <x:c r="D620" t="str">
        <x:v>septiembre</x:v>
      </x:c>
      <x:c r="E620" t="str">
        <x:v>2025-09</x:v>
      </x:c>
      <x:c r="F620" t="str">
        <x:v>T3</x:v>
      </x:c>
      <x:c r="G620" s="27" t="n">
        <x:v>45901</x:v>
      </x:c>
    </x:row>
    <x:row r="621">
      <x:c r="A621" s="27" t="n">
        <x:v>45909</x:v>
      </x:c>
      <x:c r="B621" t="n">
        <x:v>2025</x:v>
      </x:c>
      <x:c r="C621" t="n">
        <x:v>9</x:v>
      </x:c>
      <x:c r="D621" t="str">
        <x:v>septiembre</x:v>
      </x:c>
      <x:c r="E621" t="str">
        <x:v>2025-09</x:v>
      </x:c>
      <x:c r="F621" t="str">
        <x:v>T3</x:v>
      </x:c>
      <x:c r="G621" s="27" t="n">
        <x:v>45901</x:v>
      </x:c>
    </x:row>
    <x:row r="622">
      <x:c r="A622" s="27" t="n">
        <x:v>45910</x:v>
      </x:c>
      <x:c r="B622" t="n">
        <x:v>2025</x:v>
      </x:c>
      <x:c r="C622" t="n">
        <x:v>9</x:v>
      </x:c>
      <x:c r="D622" t="str">
        <x:v>septiembre</x:v>
      </x:c>
      <x:c r="E622" t="str">
        <x:v>2025-09</x:v>
      </x:c>
      <x:c r="F622" t="str">
        <x:v>T3</x:v>
      </x:c>
      <x:c r="G622" s="27" t="n">
        <x:v>45901</x:v>
      </x:c>
    </x:row>
    <x:row r="623">
      <x:c r="A623" s="27" t="n">
        <x:v>45911</x:v>
      </x:c>
      <x:c r="B623" t="n">
        <x:v>2025</x:v>
      </x:c>
      <x:c r="C623" t="n">
        <x:v>9</x:v>
      </x:c>
      <x:c r="D623" t="str">
        <x:v>septiembre</x:v>
      </x:c>
      <x:c r="E623" t="str">
        <x:v>2025-09</x:v>
      </x:c>
      <x:c r="F623" t="str">
        <x:v>T3</x:v>
      </x:c>
      <x:c r="G623" s="27" t="n">
        <x:v>45901</x:v>
      </x:c>
    </x:row>
    <x:row r="624">
      <x:c r="A624" s="27" t="n">
        <x:v>45912</x:v>
      </x:c>
      <x:c r="B624" t="n">
        <x:v>2025</x:v>
      </x:c>
      <x:c r="C624" t="n">
        <x:v>9</x:v>
      </x:c>
      <x:c r="D624" t="str">
        <x:v>septiembre</x:v>
      </x:c>
      <x:c r="E624" t="str">
        <x:v>2025-09</x:v>
      </x:c>
      <x:c r="F624" t="str">
        <x:v>T3</x:v>
      </x:c>
      <x:c r="G624" s="27" t="n">
        <x:v>45901</x:v>
      </x:c>
    </x:row>
    <x:row r="625">
      <x:c r="A625" s="27" t="n">
        <x:v>45913</x:v>
      </x:c>
      <x:c r="B625" t="n">
        <x:v>2025</x:v>
      </x:c>
      <x:c r="C625" t="n">
        <x:v>9</x:v>
      </x:c>
      <x:c r="D625" t="str">
        <x:v>septiembre</x:v>
      </x:c>
      <x:c r="E625" t="str">
        <x:v>2025-09</x:v>
      </x:c>
      <x:c r="F625" t="str">
        <x:v>T3</x:v>
      </x:c>
      <x:c r="G625" s="27" t="n">
        <x:v>45901</x:v>
      </x:c>
    </x:row>
    <x:row r="626">
      <x:c r="A626" s="27" t="n">
        <x:v>45914</x:v>
      </x:c>
      <x:c r="B626" t="n">
        <x:v>2025</x:v>
      </x:c>
      <x:c r="C626" t="n">
        <x:v>9</x:v>
      </x:c>
      <x:c r="D626" t="str">
        <x:v>septiembre</x:v>
      </x:c>
      <x:c r="E626" t="str">
        <x:v>2025-09</x:v>
      </x:c>
      <x:c r="F626" t="str">
        <x:v>T3</x:v>
      </x:c>
      <x:c r="G626" s="27" t="n">
        <x:v>45901</x:v>
      </x:c>
    </x:row>
    <x:row r="627">
      <x:c r="A627" s="27" t="n">
        <x:v>45915</x:v>
      </x:c>
      <x:c r="B627" t="n">
        <x:v>2025</x:v>
      </x:c>
      <x:c r="C627" t="n">
        <x:v>9</x:v>
      </x:c>
      <x:c r="D627" t="str">
        <x:v>septiembre</x:v>
      </x:c>
      <x:c r="E627" t="str">
        <x:v>2025-09</x:v>
      </x:c>
      <x:c r="F627" t="str">
        <x:v>T3</x:v>
      </x:c>
      <x:c r="G627" s="27" t="n">
        <x:v>45901</x:v>
      </x:c>
    </x:row>
    <x:row r="628">
      <x:c r="A628" s="27" t="n">
        <x:v>45916</x:v>
      </x:c>
      <x:c r="B628" t="n">
        <x:v>2025</x:v>
      </x:c>
      <x:c r="C628" t="n">
        <x:v>9</x:v>
      </x:c>
      <x:c r="D628" t="str">
        <x:v>septiembre</x:v>
      </x:c>
      <x:c r="E628" t="str">
        <x:v>2025-09</x:v>
      </x:c>
      <x:c r="F628" t="str">
        <x:v>T3</x:v>
      </x:c>
      <x:c r="G628" s="27" t="n">
        <x:v>45901</x:v>
      </x:c>
    </x:row>
    <x:row r="629">
      <x:c r="A629" s="27" t="n">
        <x:v>45917</x:v>
      </x:c>
      <x:c r="B629" t="n">
        <x:v>2025</x:v>
      </x:c>
      <x:c r="C629" t="n">
        <x:v>9</x:v>
      </x:c>
      <x:c r="D629" t="str">
        <x:v>septiembre</x:v>
      </x:c>
      <x:c r="E629" t="str">
        <x:v>2025-09</x:v>
      </x:c>
      <x:c r="F629" t="str">
        <x:v>T3</x:v>
      </x:c>
      <x:c r="G629" s="27" t="n">
        <x:v>45901</x:v>
      </x:c>
    </x:row>
    <x:row r="630">
      <x:c r="A630" s="27" t="n">
        <x:v>45918</x:v>
      </x:c>
      <x:c r="B630" t="n">
        <x:v>2025</x:v>
      </x:c>
      <x:c r="C630" t="n">
        <x:v>9</x:v>
      </x:c>
      <x:c r="D630" t="str">
        <x:v>septiembre</x:v>
      </x:c>
      <x:c r="E630" t="str">
        <x:v>2025-09</x:v>
      </x:c>
      <x:c r="F630" t="str">
        <x:v>T3</x:v>
      </x:c>
      <x:c r="G630" s="27" t="n">
        <x:v>45901</x:v>
      </x:c>
    </x:row>
    <x:row r="631">
      <x:c r="A631" s="27" t="n">
        <x:v>45919</x:v>
      </x:c>
      <x:c r="B631" t="n">
        <x:v>2025</x:v>
      </x:c>
      <x:c r="C631" t="n">
        <x:v>9</x:v>
      </x:c>
      <x:c r="D631" t="str">
        <x:v>septiembre</x:v>
      </x:c>
      <x:c r="E631" t="str">
        <x:v>2025-09</x:v>
      </x:c>
      <x:c r="F631" t="str">
        <x:v>T3</x:v>
      </x:c>
      <x:c r="G631" s="27" t="n">
        <x:v>45901</x:v>
      </x:c>
    </x:row>
    <x:row r="632">
      <x:c r="A632" s="27" t="n">
        <x:v>45920</x:v>
      </x:c>
      <x:c r="B632" t="n">
        <x:v>2025</x:v>
      </x:c>
      <x:c r="C632" t="n">
        <x:v>9</x:v>
      </x:c>
      <x:c r="D632" t="str">
        <x:v>septiembre</x:v>
      </x:c>
      <x:c r="E632" t="str">
        <x:v>2025-09</x:v>
      </x:c>
      <x:c r="F632" t="str">
        <x:v>T3</x:v>
      </x:c>
      <x:c r="G632" s="27" t="n">
        <x:v>45901</x:v>
      </x:c>
    </x:row>
    <x:row r="633">
      <x:c r="A633" s="27" t="n">
        <x:v>45921</x:v>
      </x:c>
      <x:c r="B633" t="n">
        <x:v>2025</x:v>
      </x:c>
      <x:c r="C633" t="n">
        <x:v>9</x:v>
      </x:c>
      <x:c r="D633" t="str">
        <x:v>septiembre</x:v>
      </x:c>
      <x:c r="E633" t="str">
        <x:v>2025-09</x:v>
      </x:c>
      <x:c r="F633" t="str">
        <x:v>T3</x:v>
      </x:c>
      <x:c r="G633" s="27" t="n">
        <x:v>45901</x:v>
      </x:c>
    </x:row>
    <x:row r="634">
      <x:c r="A634" s="27" t="n">
        <x:v>45922</x:v>
      </x:c>
      <x:c r="B634" t="n">
        <x:v>2025</x:v>
      </x:c>
      <x:c r="C634" t="n">
        <x:v>9</x:v>
      </x:c>
      <x:c r="D634" t="str">
        <x:v>septiembre</x:v>
      </x:c>
      <x:c r="E634" t="str">
        <x:v>2025-09</x:v>
      </x:c>
      <x:c r="F634" t="str">
        <x:v>T3</x:v>
      </x:c>
      <x:c r="G634" s="27" t="n">
        <x:v>45901</x:v>
      </x:c>
    </x:row>
    <x:row r="635">
      <x:c r="A635" s="27" t="n">
        <x:v>45923</x:v>
      </x:c>
      <x:c r="B635" t="n">
        <x:v>2025</x:v>
      </x:c>
      <x:c r="C635" t="n">
        <x:v>9</x:v>
      </x:c>
      <x:c r="D635" t="str">
        <x:v>septiembre</x:v>
      </x:c>
      <x:c r="E635" t="str">
        <x:v>2025-09</x:v>
      </x:c>
      <x:c r="F635" t="str">
        <x:v>T3</x:v>
      </x:c>
      <x:c r="G635" s="27" t="n">
        <x:v>45901</x:v>
      </x:c>
    </x:row>
    <x:row r="636">
      <x:c r="A636" s="27" t="n">
        <x:v>45924</x:v>
      </x:c>
      <x:c r="B636" t="n">
        <x:v>2025</x:v>
      </x:c>
      <x:c r="C636" t="n">
        <x:v>9</x:v>
      </x:c>
      <x:c r="D636" t="str">
        <x:v>septiembre</x:v>
      </x:c>
      <x:c r="E636" t="str">
        <x:v>2025-09</x:v>
      </x:c>
      <x:c r="F636" t="str">
        <x:v>T3</x:v>
      </x:c>
      <x:c r="G636" s="27" t="n">
        <x:v>45901</x:v>
      </x:c>
    </x:row>
    <x:row r="637">
      <x:c r="A637" s="27" t="n">
        <x:v>45925</x:v>
      </x:c>
      <x:c r="B637" t="n">
        <x:v>2025</x:v>
      </x:c>
      <x:c r="C637" t="n">
        <x:v>9</x:v>
      </x:c>
      <x:c r="D637" t="str">
        <x:v>septiembre</x:v>
      </x:c>
      <x:c r="E637" t="str">
        <x:v>2025-09</x:v>
      </x:c>
      <x:c r="F637" t="str">
        <x:v>T3</x:v>
      </x:c>
      <x:c r="G637" s="27" t="n">
        <x:v>45901</x:v>
      </x:c>
    </x:row>
    <x:row r="638">
      <x:c r="A638" s="27" t="n">
        <x:v>45926</x:v>
      </x:c>
      <x:c r="B638" t="n">
        <x:v>2025</x:v>
      </x:c>
      <x:c r="C638" t="n">
        <x:v>9</x:v>
      </x:c>
      <x:c r="D638" t="str">
        <x:v>septiembre</x:v>
      </x:c>
      <x:c r="E638" t="str">
        <x:v>2025-09</x:v>
      </x:c>
      <x:c r="F638" t="str">
        <x:v>T3</x:v>
      </x:c>
      <x:c r="G638" s="27" t="n">
        <x:v>45901</x:v>
      </x:c>
    </x:row>
    <x:row r="639">
      <x:c r="A639" s="27" t="n">
        <x:v>45927</x:v>
      </x:c>
      <x:c r="B639" t="n">
        <x:v>2025</x:v>
      </x:c>
      <x:c r="C639" t="n">
        <x:v>9</x:v>
      </x:c>
      <x:c r="D639" t="str">
        <x:v>septiembre</x:v>
      </x:c>
      <x:c r="E639" t="str">
        <x:v>2025-09</x:v>
      </x:c>
      <x:c r="F639" t="str">
        <x:v>T3</x:v>
      </x:c>
      <x:c r="G639" s="27" t="n">
        <x:v>45901</x:v>
      </x:c>
    </x:row>
    <x:row r="640">
      <x:c r="A640" s="27" t="n">
        <x:v>45928</x:v>
      </x:c>
      <x:c r="B640" t="n">
        <x:v>2025</x:v>
      </x:c>
      <x:c r="C640" t="n">
        <x:v>9</x:v>
      </x:c>
      <x:c r="D640" t="str">
        <x:v>septiembre</x:v>
      </x:c>
      <x:c r="E640" t="str">
        <x:v>2025-09</x:v>
      </x:c>
      <x:c r="F640" t="str">
        <x:v>T3</x:v>
      </x:c>
      <x:c r="G640" s="27" t="n">
        <x:v>45901</x:v>
      </x:c>
    </x:row>
    <x:row r="641">
      <x:c r="A641" s="27" t="n">
        <x:v>45929</x:v>
      </x:c>
      <x:c r="B641" t="n">
        <x:v>2025</x:v>
      </x:c>
      <x:c r="C641" t="n">
        <x:v>9</x:v>
      </x:c>
      <x:c r="D641" t="str">
        <x:v>septiembre</x:v>
      </x:c>
      <x:c r="E641" t="str">
        <x:v>2025-09</x:v>
      </x:c>
      <x:c r="F641" t="str">
        <x:v>T3</x:v>
      </x:c>
      <x:c r="G641" s="27" t="n">
        <x:v>45901</x:v>
      </x:c>
    </x:row>
    <x:row r="642">
      <x:c r="A642" s="27" t="n">
        <x:v>45930</x:v>
      </x:c>
      <x:c r="B642" t="n">
        <x:v>2025</x:v>
      </x:c>
      <x:c r="C642" t="n">
        <x:v>9</x:v>
      </x:c>
      <x:c r="D642" t="str">
        <x:v>septiembre</x:v>
      </x:c>
      <x:c r="E642" t="str">
        <x:v>2025-09</x:v>
      </x:c>
      <x:c r="F642" t="str">
        <x:v>T3</x:v>
      </x:c>
      <x:c r="G642" s="27" t="n">
        <x:v>45901</x:v>
      </x:c>
    </x:row>
    <x:row r="643">
      <x:c r="A643" s="27" t="n">
        <x:v>45931</x:v>
      </x:c>
      <x:c r="B643" t="n">
        <x:v>2025</x:v>
      </x:c>
      <x:c r="C643" t="n">
        <x:v>10</x:v>
      </x:c>
      <x:c r="D643" t="str">
        <x:v>octubre</x:v>
      </x:c>
      <x:c r="E643" t="str">
        <x:v>2025-10</x:v>
      </x:c>
      <x:c r="F643" t="str">
        <x:v>T4</x:v>
      </x:c>
      <x:c r="G643" s="27" t="n">
        <x:v>45931</x:v>
      </x:c>
    </x:row>
    <x:row r="644">
      <x:c r="A644" s="27" t="n">
        <x:v>45932</x:v>
      </x:c>
      <x:c r="B644" t="n">
        <x:v>2025</x:v>
      </x:c>
      <x:c r="C644" t="n">
        <x:v>10</x:v>
      </x:c>
      <x:c r="D644" t="str">
        <x:v>octubre</x:v>
      </x:c>
      <x:c r="E644" t="str">
        <x:v>2025-10</x:v>
      </x:c>
      <x:c r="F644" t="str">
        <x:v>T4</x:v>
      </x:c>
      <x:c r="G644" s="27" t="n">
        <x:v>45931</x:v>
      </x:c>
    </x:row>
    <x:row r="645">
      <x:c r="A645" s="27" t="n">
        <x:v>45933</x:v>
      </x:c>
      <x:c r="B645" t="n">
        <x:v>2025</x:v>
      </x:c>
      <x:c r="C645" t="n">
        <x:v>10</x:v>
      </x:c>
      <x:c r="D645" t="str">
        <x:v>octubre</x:v>
      </x:c>
      <x:c r="E645" t="str">
        <x:v>2025-10</x:v>
      </x:c>
      <x:c r="F645" t="str">
        <x:v>T4</x:v>
      </x:c>
      <x:c r="G645" s="27" t="n">
        <x:v>45931</x:v>
      </x:c>
    </x:row>
    <x:row r="646">
      <x:c r="A646" s="27" t="n">
        <x:v>45934</x:v>
      </x:c>
      <x:c r="B646" t="n">
        <x:v>2025</x:v>
      </x:c>
      <x:c r="C646" t="n">
        <x:v>10</x:v>
      </x:c>
      <x:c r="D646" t="str">
        <x:v>octubre</x:v>
      </x:c>
      <x:c r="E646" t="str">
        <x:v>2025-10</x:v>
      </x:c>
      <x:c r="F646" t="str">
        <x:v>T4</x:v>
      </x:c>
      <x:c r="G646" s="27" t="n">
        <x:v>45931</x:v>
      </x:c>
    </x:row>
    <x:row r="647">
      <x:c r="A647" s="27" t="n">
        <x:v>45935</x:v>
      </x:c>
      <x:c r="B647" t="n">
        <x:v>2025</x:v>
      </x:c>
      <x:c r="C647" t="n">
        <x:v>10</x:v>
      </x:c>
      <x:c r="D647" t="str">
        <x:v>octubre</x:v>
      </x:c>
      <x:c r="E647" t="str">
        <x:v>2025-10</x:v>
      </x:c>
      <x:c r="F647" t="str">
        <x:v>T4</x:v>
      </x:c>
      <x:c r="G647" s="27" t="n">
        <x:v>45931</x:v>
      </x:c>
    </x:row>
    <x:row r="648">
      <x:c r="A648" s="27" t="n">
        <x:v>45936</x:v>
      </x:c>
      <x:c r="B648" t="n">
        <x:v>2025</x:v>
      </x:c>
      <x:c r="C648" t="n">
        <x:v>10</x:v>
      </x:c>
      <x:c r="D648" t="str">
        <x:v>octubre</x:v>
      </x:c>
      <x:c r="E648" t="str">
        <x:v>2025-10</x:v>
      </x:c>
      <x:c r="F648" t="str">
        <x:v>T4</x:v>
      </x:c>
      <x:c r="G648" s="27" t="n">
        <x:v>45931</x:v>
      </x:c>
    </x:row>
    <x:row r="649">
      <x:c r="A649" s="27" t="n">
        <x:v>45937</x:v>
      </x:c>
      <x:c r="B649" t="n">
        <x:v>2025</x:v>
      </x:c>
      <x:c r="C649" t="n">
        <x:v>10</x:v>
      </x:c>
      <x:c r="D649" t="str">
        <x:v>octubre</x:v>
      </x:c>
      <x:c r="E649" t="str">
        <x:v>2025-10</x:v>
      </x:c>
      <x:c r="F649" t="str">
        <x:v>T4</x:v>
      </x:c>
      <x:c r="G649" s="27" t="n">
        <x:v>45931</x:v>
      </x:c>
    </x:row>
    <x:row r="650">
      <x:c r="A650" s="27" t="n">
        <x:v>45938</x:v>
      </x:c>
      <x:c r="B650" t="n">
        <x:v>2025</x:v>
      </x:c>
      <x:c r="C650" t="n">
        <x:v>10</x:v>
      </x:c>
      <x:c r="D650" t="str">
        <x:v>octubre</x:v>
      </x:c>
      <x:c r="E650" t="str">
        <x:v>2025-10</x:v>
      </x:c>
      <x:c r="F650" t="str">
        <x:v>T4</x:v>
      </x:c>
      <x:c r="G650" s="27" t="n">
        <x:v>45931</x:v>
      </x:c>
    </x:row>
    <x:row r="651">
      <x:c r="A651" s="27" t="n">
        <x:v>45939</x:v>
      </x:c>
      <x:c r="B651" t="n">
        <x:v>2025</x:v>
      </x:c>
      <x:c r="C651" t="n">
        <x:v>10</x:v>
      </x:c>
      <x:c r="D651" t="str">
        <x:v>octubre</x:v>
      </x:c>
      <x:c r="E651" t="str">
        <x:v>2025-10</x:v>
      </x:c>
      <x:c r="F651" t="str">
        <x:v>T4</x:v>
      </x:c>
      <x:c r="G651" s="27" t="n">
        <x:v>45931</x:v>
      </x:c>
    </x:row>
    <x:row r="652">
      <x:c r="A652" s="27" t="n">
        <x:v>45940</x:v>
      </x:c>
      <x:c r="B652" t="n">
        <x:v>2025</x:v>
      </x:c>
      <x:c r="C652" t="n">
        <x:v>10</x:v>
      </x:c>
      <x:c r="D652" t="str">
        <x:v>octubre</x:v>
      </x:c>
      <x:c r="E652" t="str">
        <x:v>2025-10</x:v>
      </x:c>
      <x:c r="F652" t="str">
        <x:v>T4</x:v>
      </x:c>
      <x:c r="G652" s="27" t="n">
        <x:v>45931</x:v>
      </x:c>
    </x:row>
    <x:row r="653">
      <x:c r="A653" s="27" t="n">
        <x:v>45941</x:v>
      </x:c>
      <x:c r="B653" t="n">
        <x:v>2025</x:v>
      </x:c>
      <x:c r="C653" t="n">
        <x:v>10</x:v>
      </x:c>
      <x:c r="D653" t="str">
        <x:v>octubre</x:v>
      </x:c>
      <x:c r="E653" t="str">
        <x:v>2025-10</x:v>
      </x:c>
      <x:c r="F653" t="str">
        <x:v>T4</x:v>
      </x:c>
      <x:c r="G653" s="27" t="n">
        <x:v>45931</x:v>
      </x:c>
    </x:row>
    <x:row r="654">
      <x:c r="A654" s="27" t="n">
        <x:v>45942</x:v>
      </x:c>
      <x:c r="B654" t="n">
        <x:v>2025</x:v>
      </x:c>
      <x:c r="C654" t="n">
        <x:v>10</x:v>
      </x:c>
      <x:c r="D654" t="str">
        <x:v>octubre</x:v>
      </x:c>
      <x:c r="E654" t="str">
        <x:v>2025-10</x:v>
      </x:c>
      <x:c r="F654" t="str">
        <x:v>T4</x:v>
      </x:c>
      <x:c r="G654" s="27" t="n">
        <x:v>45931</x:v>
      </x:c>
    </x:row>
    <x:row r="655">
      <x:c r="A655" s="27" t="n">
        <x:v>45943</x:v>
      </x:c>
      <x:c r="B655" t="n">
        <x:v>2025</x:v>
      </x:c>
      <x:c r="C655" t="n">
        <x:v>10</x:v>
      </x:c>
      <x:c r="D655" t="str">
        <x:v>octubre</x:v>
      </x:c>
      <x:c r="E655" t="str">
        <x:v>2025-10</x:v>
      </x:c>
      <x:c r="F655" t="str">
        <x:v>T4</x:v>
      </x:c>
      <x:c r="G655" s="27" t="n">
        <x:v>45931</x:v>
      </x:c>
    </x:row>
    <x:row r="656">
      <x:c r="A656" s="27" t="n">
        <x:v>45944</x:v>
      </x:c>
      <x:c r="B656" t="n">
        <x:v>2025</x:v>
      </x:c>
      <x:c r="C656" t="n">
        <x:v>10</x:v>
      </x:c>
      <x:c r="D656" t="str">
        <x:v>octubre</x:v>
      </x:c>
      <x:c r="E656" t="str">
        <x:v>2025-10</x:v>
      </x:c>
      <x:c r="F656" t="str">
        <x:v>T4</x:v>
      </x:c>
      <x:c r="G656" s="27" t="n">
        <x:v>45931</x:v>
      </x:c>
    </x:row>
    <x:row r="657">
      <x:c r="A657" s="27" t="n">
        <x:v>45945</x:v>
      </x:c>
      <x:c r="B657" t="n">
        <x:v>2025</x:v>
      </x:c>
      <x:c r="C657" t="n">
        <x:v>10</x:v>
      </x:c>
      <x:c r="D657" t="str">
        <x:v>octubre</x:v>
      </x:c>
      <x:c r="E657" t="str">
        <x:v>2025-10</x:v>
      </x:c>
      <x:c r="F657" t="str">
        <x:v>T4</x:v>
      </x:c>
      <x:c r="G657" s="27" t="n">
        <x:v>45931</x:v>
      </x:c>
    </x:row>
    <x:row r="658">
      <x:c r="A658" s="27" t="n">
        <x:v>45946</x:v>
      </x:c>
      <x:c r="B658" t="n">
        <x:v>2025</x:v>
      </x:c>
      <x:c r="C658" t="n">
        <x:v>10</x:v>
      </x:c>
      <x:c r="D658" t="str">
        <x:v>octubre</x:v>
      </x:c>
      <x:c r="E658" t="str">
        <x:v>2025-10</x:v>
      </x:c>
      <x:c r="F658" t="str">
        <x:v>T4</x:v>
      </x:c>
      <x:c r="G658" s="27" t="n">
        <x:v>45931</x:v>
      </x:c>
    </x:row>
    <x:row r="659">
      <x:c r="A659" s="27" t="n">
        <x:v>45947</x:v>
      </x:c>
      <x:c r="B659" t="n">
        <x:v>2025</x:v>
      </x:c>
      <x:c r="C659" t="n">
        <x:v>10</x:v>
      </x:c>
      <x:c r="D659" t="str">
        <x:v>octubre</x:v>
      </x:c>
      <x:c r="E659" t="str">
        <x:v>2025-10</x:v>
      </x:c>
      <x:c r="F659" t="str">
        <x:v>T4</x:v>
      </x:c>
      <x:c r="G659" s="27" t="n">
        <x:v>45931</x:v>
      </x:c>
    </x:row>
    <x:row r="660">
      <x:c r="A660" s="27" t="n">
        <x:v>45948</x:v>
      </x:c>
      <x:c r="B660" t="n">
        <x:v>2025</x:v>
      </x:c>
      <x:c r="C660" t="n">
        <x:v>10</x:v>
      </x:c>
      <x:c r="D660" t="str">
        <x:v>octubre</x:v>
      </x:c>
      <x:c r="E660" t="str">
        <x:v>2025-10</x:v>
      </x:c>
      <x:c r="F660" t="str">
        <x:v>T4</x:v>
      </x:c>
      <x:c r="G660" s="27" t="n">
        <x:v>45931</x:v>
      </x:c>
    </x:row>
    <x:row r="661">
      <x:c r="A661" s="27" t="n">
        <x:v>45949</x:v>
      </x:c>
      <x:c r="B661" t="n">
        <x:v>2025</x:v>
      </x:c>
      <x:c r="C661" t="n">
        <x:v>10</x:v>
      </x:c>
      <x:c r="D661" t="str">
        <x:v>octubre</x:v>
      </x:c>
      <x:c r="E661" t="str">
        <x:v>2025-10</x:v>
      </x:c>
      <x:c r="F661" t="str">
        <x:v>T4</x:v>
      </x:c>
      <x:c r="G661" s="27" t="n">
        <x:v>45931</x:v>
      </x:c>
    </x:row>
    <x:row r="662">
      <x:c r="A662" s="27" t="n">
        <x:v>45950</x:v>
      </x:c>
      <x:c r="B662" t="n">
        <x:v>2025</x:v>
      </x:c>
      <x:c r="C662" t="n">
        <x:v>10</x:v>
      </x:c>
      <x:c r="D662" t="str">
        <x:v>octubre</x:v>
      </x:c>
      <x:c r="E662" t="str">
        <x:v>2025-10</x:v>
      </x:c>
      <x:c r="F662" t="str">
        <x:v>T4</x:v>
      </x:c>
      <x:c r="G662" s="27" t="n">
        <x:v>45931</x:v>
      </x:c>
    </x:row>
    <x:row r="663">
      <x:c r="A663" s="27" t="n">
        <x:v>45951</x:v>
      </x:c>
      <x:c r="B663" t="n">
        <x:v>2025</x:v>
      </x:c>
      <x:c r="C663" t="n">
        <x:v>10</x:v>
      </x:c>
      <x:c r="D663" t="str">
        <x:v>octubre</x:v>
      </x:c>
      <x:c r="E663" t="str">
        <x:v>2025-10</x:v>
      </x:c>
      <x:c r="F663" t="str">
        <x:v>T4</x:v>
      </x:c>
      <x:c r="G663" s="27" t="n">
        <x:v>45931</x:v>
      </x:c>
    </x:row>
    <x:row r="664">
      <x:c r="A664" s="27" t="n">
        <x:v>45952</x:v>
      </x:c>
      <x:c r="B664" t="n">
        <x:v>2025</x:v>
      </x:c>
      <x:c r="C664" t="n">
        <x:v>10</x:v>
      </x:c>
      <x:c r="D664" t="str">
        <x:v>octubre</x:v>
      </x:c>
      <x:c r="E664" t="str">
        <x:v>2025-10</x:v>
      </x:c>
      <x:c r="F664" t="str">
        <x:v>T4</x:v>
      </x:c>
      <x:c r="G664" s="27" t="n">
        <x:v>45931</x:v>
      </x:c>
    </x:row>
    <x:row r="665">
      <x:c r="A665" s="27" t="n">
        <x:v>45953</x:v>
      </x:c>
      <x:c r="B665" t="n">
        <x:v>2025</x:v>
      </x:c>
      <x:c r="C665" t="n">
        <x:v>10</x:v>
      </x:c>
      <x:c r="D665" t="str">
        <x:v>octubre</x:v>
      </x:c>
      <x:c r="E665" t="str">
        <x:v>2025-10</x:v>
      </x:c>
      <x:c r="F665" t="str">
        <x:v>T4</x:v>
      </x:c>
      <x:c r="G665" s="27" t="n">
        <x:v>45931</x:v>
      </x:c>
    </x:row>
    <x:row r="666">
      <x:c r="A666" s="27" t="n">
        <x:v>45954</x:v>
      </x:c>
      <x:c r="B666" t="n">
        <x:v>2025</x:v>
      </x:c>
      <x:c r="C666" t="n">
        <x:v>10</x:v>
      </x:c>
      <x:c r="D666" t="str">
        <x:v>octubre</x:v>
      </x:c>
      <x:c r="E666" t="str">
        <x:v>2025-10</x:v>
      </x:c>
      <x:c r="F666" t="str">
        <x:v>T4</x:v>
      </x:c>
      <x:c r="G666" s="27" t="n">
        <x:v>45931</x:v>
      </x:c>
    </x:row>
    <x:row r="667">
      <x:c r="A667" s="27" t="n">
        <x:v>45955</x:v>
      </x:c>
      <x:c r="B667" t="n">
        <x:v>2025</x:v>
      </x:c>
      <x:c r="C667" t="n">
        <x:v>10</x:v>
      </x:c>
      <x:c r="D667" t="str">
        <x:v>octubre</x:v>
      </x:c>
      <x:c r="E667" t="str">
        <x:v>2025-10</x:v>
      </x:c>
      <x:c r="F667" t="str">
        <x:v>T4</x:v>
      </x:c>
      <x:c r="G667" s="27" t="n">
        <x:v>45931</x:v>
      </x:c>
    </x:row>
    <x:row r="668">
      <x:c r="A668" s="27" t="n">
        <x:v>45956</x:v>
      </x:c>
      <x:c r="B668" t="n">
        <x:v>2025</x:v>
      </x:c>
      <x:c r="C668" t="n">
        <x:v>10</x:v>
      </x:c>
      <x:c r="D668" t="str">
        <x:v>octubre</x:v>
      </x:c>
      <x:c r="E668" t="str">
        <x:v>2025-10</x:v>
      </x:c>
      <x:c r="F668" t="str">
        <x:v>T4</x:v>
      </x:c>
      <x:c r="G668" s="27" t="n">
        <x:v>45931</x:v>
      </x:c>
    </x:row>
    <x:row r="669">
      <x:c r="A669" s="27" t="n">
        <x:v>45957</x:v>
      </x:c>
      <x:c r="B669" t="n">
        <x:v>2025</x:v>
      </x:c>
      <x:c r="C669" t="n">
        <x:v>10</x:v>
      </x:c>
      <x:c r="D669" t="str">
        <x:v>octubre</x:v>
      </x:c>
      <x:c r="E669" t="str">
        <x:v>2025-10</x:v>
      </x:c>
      <x:c r="F669" t="str">
        <x:v>T4</x:v>
      </x:c>
      <x:c r="G669" s="27" t="n">
        <x:v>45931</x:v>
      </x:c>
    </x:row>
    <x:row r="670">
      <x:c r="A670" s="27" t="n">
        <x:v>45958</x:v>
      </x:c>
      <x:c r="B670" t="n">
        <x:v>2025</x:v>
      </x:c>
      <x:c r="C670" t="n">
        <x:v>10</x:v>
      </x:c>
      <x:c r="D670" t="str">
        <x:v>octubre</x:v>
      </x:c>
      <x:c r="E670" t="str">
        <x:v>2025-10</x:v>
      </x:c>
      <x:c r="F670" t="str">
        <x:v>T4</x:v>
      </x:c>
      <x:c r="G670" s="27" t="n">
        <x:v>45931</x:v>
      </x:c>
    </x:row>
    <x:row r="671">
      <x:c r="A671" s="27" t="n">
        <x:v>45959</x:v>
      </x:c>
      <x:c r="B671" t="n">
        <x:v>2025</x:v>
      </x:c>
      <x:c r="C671" t="n">
        <x:v>10</x:v>
      </x:c>
      <x:c r="D671" t="str">
        <x:v>octubre</x:v>
      </x:c>
      <x:c r="E671" t="str">
        <x:v>2025-10</x:v>
      </x:c>
      <x:c r="F671" t="str">
        <x:v>T4</x:v>
      </x:c>
      <x:c r="G671" s="27" t="n">
        <x:v>45931</x:v>
      </x:c>
    </x:row>
    <x:row r="672">
      <x:c r="A672" s="27" t="n">
        <x:v>45960</x:v>
      </x:c>
      <x:c r="B672" t="n">
        <x:v>2025</x:v>
      </x:c>
      <x:c r="C672" t="n">
        <x:v>10</x:v>
      </x:c>
      <x:c r="D672" t="str">
        <x:v>octubre</x:v>
      </x:c>
      <x:c r="E672" t="str">
        <x:v>2025-10</x:v>
      </x:c>
      <x:c r="F672" t="str">
        <x:v>T4</x:v>
      </x:c>
      <x:c r="G672" s="27" t="n">
        <x:v>45931</x:v>
      </x:c>
    </x:row>
    <x:row r="673">
      <x:c r="A673" s="27" t="n">
        <x:v>45961</x:v>
      </x:c>
      <x:c r="B673" t="n">
        <x:v>2025</x:v>
      </x:c>
      <x:c r="C673" t="n">
        <x:v>10</x:v>
      </x:c>
      <x:c r="D673" t="str">
        <x:v>octubre</x:v>
      </x:c>
      <x:c r="E673" t="str">
        <x:v>2025-10</x:v>
      </x:c>
      <x:c r="F673" t="str">
        <x:v>T4</x:v>
      </x:c>
      <x:c r="G673" s="27" t="n">
        <x:v>45931</x:v>
      </x:c>
    </x:row>
    <x:row r="674">
      <x:c r="A674" s="27" t="n">
        <x:v>45962</x:v>
      </x:c>
      <x:c r="B674" t="n">
        <x:v>2025</x:v>
      </x:c>
      <x:c r="C674" t="n">
        <x:v>11</x:v>
      </x:c>
      <x:c r="D674" t="str">
        <x:v>noviembre</x:v>
      </x:c>
      <x:c r="E674" t="str">
        <x:v>2025-11</x:v>
      </x:c>
      <x:c r="F674" t="str">
        <x:v>T4</x:v>
      </x:c>
      <x:c r="G674" s="27" t="n">
        <x:v>45962</x:v>
      </x:c>
    </x:row>
    <x:row r="675">
      <x:c r="A675" s="27" t="n">
        <x:v>45963</x:v>
      </x:c>
      <x:c r="B675" t="n">
        <x:v>2025</x:v>
      </x:c>
      <x:c r="C675" t="n">
        <x:v>11</x:v>
      </x:c>
      <x:c r="D675" t="str">
        <x:v>noviembre</x:v>
      </x:c>
      <x:c r="E675" t="str">
        <x:v>2025-11</x:v>
      </x:c>
      <x:c r="F675" t="str">
        <x:v>T4</x:v>
      </x:c>
      <x:c r="G675" s="27" t="n">
        <x:v>45962</x:v>
      </x:c>
    </x:row>
    <x:row r="676">
      <x:c r="A676" s="27" t="n">
        <x:v>45964</x:v>
      </x:c>
      <x:c r="B676" t="n">
        <x:v>2025</x:v>
      </x:c>
      <x:c r="C676" t="n">
        <x:v>11</x:v>
      </x:c>
      <x:c r="D676" t="str">
        <x:v>noviembre</x:v>
      </x:c>
      <x:c r="E676" t="str">
        <x:v>2025-11</x:v>
      </x:c>
      <x:c r="F676" t="str">
        <x:v>T4</x:v>
      </x:c>
      <x:c r="G676" s="27" t="n">
        <x:v>45962</x:v>
      </x:c>
    </x:row>
    <x:row r="677">
      <x:c r="A677" s="27" t="n">
        <x:v>45965</x:v>
      </x:c>
      <x:c r="B677" t="n">
        <x:v>2025</x:v>
      </x:c>
      <x:c r="C677" t="n">
        <x:v>11</x:v>
      </x:c>
      <x:c r="D677" t="str">
        <x:v>noviembre</x:v>
      </x:c>
      <x:c r="E677" t="str">
        <x:v>2025-11</x:v>
      </x:c>
      <x:c r="F677" t="str">
        <x:v>T4</x:v>
      </x:c>
      <x:c r="G677" s="27" t="n">
        <x:v>45962</x:v>
      </x:c>
    </x:row>
    <x:row r="678">
      <x:c r="A678" s="27" t="n">
        <x:v>45966</x:v>
      </x:c>
      <x:c r="B678" t="n">
        <x:v>2025</x:v>
      </x:c>
      <x:c r="C678" t="n">
        <x:v>11</x:v>
      </x:c>
      <x:c r="D678" t="str">
        <x:v>noviembre</x:v>
      </x:c>
      <x:c r="E678" t="str">
        <x:v>2025-11</x:v>
      </x:c>
      <x:c r="F678" t="str">
        <x:v>T4</x:v>
      </x:c>
      <x:c r="G678" s="27" t="n">
        <x:v>45962</x:v>
      </x:c>
    </x:row>
    <x:row r="679">
      <x:c r="A679" s="27" t="n">
        <x:v>45967</x:v>
      </x:c>
      <x:c r="B679" t="n">
        <x:v>2025</x:v>
      </x:c>
      <x:c r="C679" t="n">
        <x:v>11</x:v>
      </x:c>
      <x:c r="D679" t="str">
        <x:v>noviembre</x:v>
      </x:c>
      <x:c r="E679" t="str">
        <x:v>2025-11</x:v>
      </x:c>
      <x:c r="F679" t="str">
        <x:v>T4</x:v>
      </x:c>
      <x:c r="G679" s="27" t="n">
        <x:v>45962</x:v>
      </x:c>
    </x:row>
    <x:row r="680">
      <x:c r="A680" s="27" t="n">
        <x:v>45968</x:v>
      </x:c>
      <x:c r="B680" t="n">
        <x:v>2025</x:v>
      </x:c>
      <x:c r="C680" t="n">
        <x:v>11</x:v>
      </x:c>
      <x:c r="D680" t="str">
        <x:v>noviembre</x:v>
      </x:c>
      <x:c r="E680" t="str">
        <x:v>2025-11</x:v>
      </x:c>
      <x:c r="F680" t="str">
        <x:v>T4</x:v>
      </x:c>
      <x:c r="G680" s="27" t="n">
        <x:v>45962</x:v>
      </x:c>
    </x:row>
    <x:row r="681">
      <x:c r="A681" s="27" t="n">
        <x:v>45969</x:v>
      </x:c>
      <x:c r="B681" t="n">
        <x:v>2025</x:v>
      </x:c>
      <x:c r="C681" t="n">
        <x:v>11</x:v>
      </x:c>
      <x:c r="D681" t="str">
        <x:v>noviembre</x:v>
      </x:c>
      <x:c r="E681" t="str">
        <x:v>2025-11</x:v>
      </x:c>
      <x:c r="F681" t="str">
        <x:v>T4</x:v>
      </x:c>
      <x:c r="G681" s="27" t="n">
        <x:v>45962</x:v>
      </x:c>
    </x:row>
    <x:row r="682">
      <x:c r="A682" s="27" t="n">
        <x:v>45970</x:v>
      </x:c>
      <x:c r="B682" t="n">
        <x:v>2025</x:v>
      </x:c>
      <x:c r="C682" t="n">
        <x:v>11</x:v>
      </x:c>
      <x:c r="D682" t="str">
        <x:v>noviembre</x:v>
      </x:c>
      <x:c r="E682" t="str">
        <x:v>2025-11</x:v>
      </x:c>
      <x:c r="F682" t="str">
        <x:v>T4</x:v>
      </x:c>
      <x:c r="G682" s="27" t="n">
        <x:v>45962</x:v>
      </x:c>
    </x:row>
    <x:row r="683">
      <x:c r="A683" s="27" t="n">
        <x:v>45971</x:v>
      </x:c>
      <x:c r="B683" t="n">
        <x:v>2025</x:v>
      </x:c>
      <x:c r="C683" t="n">
        <x:v>11</x:v>
      </x:c>
      <x:c r="D683" t="str">
        <x:v>noviembre</x:v>
      </x:c>
      <x:c r="E683" t="str">
        <x:v>2025-11</x:v>
      </x:c>
      <x:c r="F683" t="str">
        <x:v>T4</x:v>
      </x:c>
      <x:c r="G683" s="27" t="n">
        <x:v>45962</x:v>
      </x:c>
    </x:row>
    <x:row r="684">
      <x:c r="A684" s="27" t="n">
        <x:v>45972</x:v>
      </x:c>
      <x:c r="B684" t="n">
        <x:v>2025</x:v>
      </x:c>
      <x:c r="C684" t="n">
        <x:v>11</x:v>
      </x:c>
      <x:c r="D684" t="str">
        <x:v>noviembre</x:v>
      </x:c>
      <x:c r="E684" t="str">
        <x:v>2025-11</x:v>
      </x:c>
      <x:c r="F684" t="str">
        <x:v>T4</x:v>
      </x:c>
      <x:c r="G684" s="27" t="n">
        <x:v>45962</x:v>
      </x:c>
    </x:row>
    <x:row r="685">
      <x:c r="A685" s="27" t="n">
        <x:v>45973</x:v>
      </x:c>
      <x:c r="B685" t="n">
        <x:v>2025</x:v>
      </x:c>
      <x:c r="C685" t="n">
        <x:v>11</x:v>
      </x:c>
      <x:c r="D685" t="str">
        <x:v>noviembre</x:v>
      </x:c>
      <x:c r="E685" t="str">
        <x:v>2025-11</x:v>
      </x:c>
      <x:c r="F685" t="str">
        <x:v>T4</x:v>
      </x:c>
      <x:c r="G685" s="27" t="n">
        <x:v>45962</x:v>
      </x:c>
    </x:row>
    <x:row r="686">
      <x:c r="A686" s="27" t="n">
        <x:v>45974</x:v>
      </x:c>
      <x:c r="B686" t="n">
        <x:v>2025</x:v>
      </x:c>
      <x:c r="C686" t="n">
        <x:v>11</x:v>
      </x:c>
      <x:c r="D686" t="str">
        <x:v>noviembre</x:v>
      </x:c>
      <x:c r="E686" t="str">
        <x:v>2025-11</x:v>
      </x:c>
      <x:c r="F686" t="str">
        <x:v>T4</x:v>
      </x:c>
      <x:c r="G686" s="27" t="n">
        <x:v>45962</x:v>
      </x:c>
    </x:row>
    <x:row r="687">
      <x:c r="A687" s="27" t="n">
        <x:v>45975</x:v>
      </x:c>
      <x:c r="B687" t="n">
        <x:v>2025</x:v>
      </x:c>
      <x:c r="C687" t="n">
        <x:v>11</x:v>
      </x:c>
      <x:c r="D687" t="str">
        <x:v>noviembre</x:v>
      </x:c>
      <x:c r="E687" t="str">
        <x:v>2025-11</x:v>
      </x:c>
      <x:c r="F687" t="str">
        <x:v>T4</x:v>
      </x:c>
      <x:c r="G687" s="27" t="n">
        <x:v>45962</x:v>
      </x:c>
    </x:row>
    <x:row r="688">
      <x:c r="A688" s="27" t="n">
        <x:v>45976</x:v>
      </x:c>
      <x:c r="B688" t="n">
        <x:v>2025</x:v>
      </x:c>
      <x:c r="C688" t="n">
        <x:v>11</x:v>
      </x:c>
      <x:c r="D688" t="str">
        <x:v>noviembre</x:v>
      </x:c>
      <x:c r="E688" t="str">
        <x:v>2025-11</x:v>
      </x:c>
      <x:c r="F688" t="str">
        <x:v>T4</x:v>
      </x:c>
      <x:c r="G688" s="27" t="n">
        <x:v>45962</x:v>
      </x:c>
    </x:row>
    <x:row r="689">
      <x:c r="A689" s="27" t="n">
        <x:v>45977</x:v>
      </x:c>
      <x:c r="B689" t="n">
        <x:v>2025</x:v>
      </x:c>
      <x:c r="C689" t="n">
        <x:v>11</x:v>
      </x:c>
      <x:c r="D689" t="str">
        <x:v>noviembre</x:v>
      </x:c>
      <x:c r="E689" t="str">
        <x:v>2025-11</x:v>
      </x:c>
      <x:c r="F689" t="str">
        <x:v>T4</x:v>
      </x:c>
      <x:c r="G689" s="27" t="n">
        <x:v>45962</x:v>
      </x:c>
    </x:row>
    <x:row r="690">
      <x:c r="A690" s="27" t="n">
        <x:v>45978</x:v>
      </x:c>
      <x:c r="B690" t="n">
        <x:v>2025</x:v>
      </x:c>
      <x:c r="C690" t="n">
        <x:v>11</x:v>
      </x:c>
      <x:c r="D690" t="str">
        <x:v>noviembre</x:v>
      </x:c>
      <x:c r="E690" t="str">
        <x:v>2025-11</x:v>
      </x:c>
      <x:c r="F690" t="str">
        <x:v>T4</x:v>
      </x:c>
      <x:c r="G690" s="27" t="n">
        <x:v>45962</x:v>
      </x:c>
    </x:row>
    <x:row r="691">
      <x:c r="A691" s="27" t="n">
        <x:v>45979</x:v>
      </x:c>
      <x:c r="B691" t="n">
        <x:v>2025</x:v>
      </x:c>
      <x:c r="C691" t="n">
        <x:v>11</x:v>
      </x:c>
      <x:c r="D691" t="str">
        <x:v>noviembre</x:v>
      </x:c>
      <x:c r="E691" t="str">
        <x:v>2025-11</x:v>
      </x:c>
      <x:c r="F691" t="str">
        <x:v>T4</x:v>
      </x:c>
      <x:c r="G691" s="27" t="n">
        <x:v>45962</x:v>
      </x:c>
    </x:row>
    <x:row r="692">
      <x:c r="A692" s="27" t="n">
        <x:v>45980</x:v>
      </x:c>
      <x:c r="B692" t="n">
        <x:v>2025</x:v>
      </x:c>
      <x:c r="C692" t="n">
        <x:v>11</x:v>
      </x:c>
      <x:c r="D692" t="str">
        <x:v>noviembre</x:v>
      </x:c>
      <x:c r="E692" t="str">
        <x:v>2025-11</x:v>
      </x:c>
      <x:c r="F692" t="str">
        <x:v>T4</x:v>
      </x:c>
      <x:c r="G692" s="27" t="n">
        <x:v>45962</x:v>
      </x:c>
    </x:row>
    <x:row r="693">
      <x:c r="A693" s="27" t="n">
        <x:v>45981</x:v>
      </x:c>
      <x:c r="B693" t="n">
        <x:v>2025</x:v>
      </x:c>
      <x:c r="C693" t="n">
        <x:v>11</x:v>
      </x:c>
      <x:c r="D693" t="str">
        <x:v>noviembre</x:v>
      </x:c>
      <x:c r="E693" t="str">
        <x:v>2025-11</x:v>
      </x:c>
      <x:c r="F693" t="str">
        <x:v>T4</x:v>
      </x:c>
      <x:c r="G693" s="27" t="n">
        <x:v>45962</x:v>
      </x:c>
    </x:row>
    <x:row r="694">
      <x:c r="A694" s="27" t="n">
        <x:v>45982</x:v>
      </x:c>
      <x:c r="B694" t="n">
        <x:v>2025</x:v>
      </x:c>
      <x:c r="C694" t="n">
        <x:v>11</x:v>
      </x:c>
      <x:c r="D694" t="str">
        <x:v>noviembre</x:v>
      </x:c>
      <x:c r="E694" t="str">
        <x:v>2025-11</x:v>
      </x:c>
      <x:c r="F694" t="str">
        <x:v>T4</x:v>
      </x:c>
      <x:c r="G694" s="27" t="n">
        <x:v>45962</x:v>
      </x:c>
    </x:row>
    <x:row r="695">
      <x:c r="A695" s="27" t="n">
        <x:v>45983</x:v>
      </x:c>
      <x:c r="B695" t="n">
        <x:v>2025</x:v>
      </x:c>
      <x:c r="C695" t="n">
        <x:v>11</x:v>
      </x:c>
      <x:c r="D695" t="str">
        <x:v>noviembre</x:v>
      </x:c>
      <x:c r="E695" t="str">
        <x:v>2025-11</x:v>
      </x:c>
      <x:c r="F695" t="str">
        <x:v>T4</x:v>
      </x:c>
      <x:c r="G695" s="27" t="n">
        <x:v>45962</x:v>
      </x:c>
    </x:row>
    <x:row r="696">
      <x:c r="A696" s="27" t="n">
        <x:v>45984</x:v>
      </x:c>
      <x:c r="B696" t="n">
        <x:v>2025</x:v>
      </x:c>
      <x:c r="C696" t="n">
        <x:v>11</x:v>
      </x:c>
      <x:c r="D696" t="str">
        <x:v>noviembre</x:v>
      </x:c>
      <x:c r="E696" t="str">
        <x:v>2025-11</x:v>
      </x:c>
      <x:c r="F696" t="str">
        <x:v>T4</x:v>
      </x:c>
      <x:c r="G696" s="27" t="n">
        <x:v>45962</x:v>
      </x:c>
    </x:row>
    <x:row r="697">
      <x:c r="A697" s="27" t="n">
        <x:v>45985</x:v>
      </x:c>
      <x:c r="B697" t="n">
        <x:v>2025</x:v>
      </x:c>
      <x:c r="C697" t="n">
        <x:v>11</x:v>
      </x:c>
      <x:c r="D697" t="str">
        <x:v>noviembre</x:v>
      </x:c>
      <x:c r="E697" t="str">
        <x:v>2025-11</x:v>
      </x:c>
      <x:c r="F697" t="str">
        <x:v>T4</x:v>
      </x:c>
      <x:c r="G697" s="27" t="n">
        <x:v>45962</x:v>
      </x:c>
    </x:row>
    <x:row r="698">
      <x:c r="A698" s="27" t="n">
        <x:v>45986</x:v>
      </x:c>
      <x:c r="B698" t="n">
        <x:v>2025</x:v>
      </x:c>
      <x:c r="C698" t="n">
        <x:v>11</x:v>
      </x:c>
      <x:c r="D698" t="str">
        <x:v>noviembre</x:v>
      </x:c>
      <x:c r="E698" t="str">
        <x:v>2025-11</x:v>
      </x:c>
      <x:c r="F698" t="str">
        <x:v>T4</x:v>
      </x:c>
      <x:c r="G698" s="27" t="n">
        <x:v>45962</x:v>
      </x:c>
    </x:row>
    <x:row r="699">
      <x:c r="A699" s="27" t="n">
        <x:v>45987</x:v>
      </x:c>
      <x:c r="B699" t="n">
        <x:v>2025</x:v>
      </x:c>
      <x:c r="C699" t="n">
        <x:v>11</x:v>
      </x:c>
      <x:c r="D699" t="str">
        <x:v>noviembre</x:v>
      </x:c>
      <x:c r="E699" t="str">
        <x:v>2025-11</x:v>
      </x:c>
      <x:c r="F699" t="str">
        <x:v>T4</x:v>
      </x:c>
      <x:c r="G699" s="27" t="n">
        <x:v>45962</x:v>
      </x:c>
    </x:row>
    <x:row r="700">
      <x:c r="A700" s="27" t="n">
        <x:v>45988</x:v>
      </x:c>
      <x:c r="B700" t="n">
        <x:v>2025</x:v>
      </x:c>
      <x:c r="C700" t="n">
        <x:v>11</x:v>
      </x:c>
      <x:c r="D700" t="str">
        <x:v>noviembre</x:v>
      </x:c>
      <x:c r="E700" t="str">
        <x:v>2025-11</x:v>
      </x:c>
      <x:c r="F700" t="str">
        <x:v>T4</x:v>
      </x:c>
      <x:c r="G700" s="27" t="n">
        <x:v>45962</x:v>
      </x:c>
    </x:row>
    <x:row r="701">
      <x:c r="A701" s="27" t="n">
        <x:v>45989</x:v>
      </x:c>
      <x:c r="B701" t="n">
        <x:v>2025</x:v>
      </x:c>
      <x:c r="C701" t="n">
        <x:v>11</x:v>
      </x:c>
      <x:c r="D701" t="str">
        <x:v>noviembre</x:v>
      </x:c>
      <x:c r="E701" t="str">
        <x:v>2025-11</x:v>
      </x:c>
      <x:c r="F701" t="str">
        <x:v>T4</x:v>
      </x:c>
      <x:c r="G701" s="27" t="n">
        <x:v>45962</x:v>
      </x:c>
    </x:row>
    <x:row r="702">
      <x:c r="A702" s="27" t="n">
        <x:v>45990</x:v>
      </x:c>
      <x:c r="B702" t="n">
        <x:v>2025</x:v>
      </x:c>
      <x:c r="C702" t="n">
        <x:v>11</x:v>
      </x:c>
      <x:c r="D702" t="str">
        <x:v>noviembre</x:v>
      </x:c>
      <x:c r="E702" t="str">
        <x:v>2025-11</x:v>
      </x:c>
      <x:c r="F702" t="str">
        <x:v>T4</x:v>
      </x:c>
      <x:c r="G702" s="27" t="n">
        <x:v>45962</x:v>
      </x:c>
    </x:row>
    <x:row r="703">
      <x:c r="A703" s="27" t="n">
        <x:v>45991</x:v>
      </x:c>
      <x:c r="B703" t="n">
        <x:v>2025</x:v>
      </x:c>
      <x:c r="C703" t="n">
        <x:v>11</x:v>
      </x:c>
      <x:c r="D703" t="str">
        <x:v>noviembre</x:v>
      </x:c>
      <x:c r="E703" t="str">
        <x:v>2025-11</x:v>
      </x:c>
      <x:c r="F703" t="str">
        <x:v>T4</x:v>
      </x:c>
      <x:c r="G703" s="27" t="n">
        <x:v>45962</x:v>
      </x:c>
    </x:row>
    <x:row r="704">
      <x:c r="A704" s="27" t="n">
        <x:v>45992</x:v>
      </x:c>
      <x:c r="B704" t="n">
        <x:v>2025</x:v>
      </x:c>
      <x:c r="C704" t="n">
        <x:v>12</x:v>
      </x:c>
      <x:c r="D704" t="str">
        <x:v>diciembre</x:v>
      </x:c>
      <x:c r="E704" t="str">
        <x:v>2025-12</x:v>
      </x:c>
      <x:c r="F704" t="str">
        <x:v>T4</x:v>
      </x:c>
      <x:c r="G704" s="27" t="n">
        <x:v>45992</x:v>
      </x:c>
    </x:row>
    <x:row r="705">
      <x:c r="A705" s="27" t="n">
        <x:v>45993</x:v>
      </x:c>
      <x:c r="B705" t="n">
        <x:v>2025</x:v>
      </x:c>
      <x:c r="C705" t="n">
        <x:v>12</x:v>
      </x:c>
      <x:c r="D705" t="str">
        <x:v>diciembre</x:v>
      </x:c>
      <x:c r="E705" t="str">
        <x:v>2025-12</x:v>
      </x:c>
      <x:c r="F705" t="str">
        <x:v>T4</x:v>
      </x:c>
      <x:c r="G705" s="27" t="n">
        <x:v>45992</x:v>
      </x:c>
    </x:row>
    <x:row r="706">
      <x:c r="A706" s="27" t="n">
        <x:v>45994</x:v>
      </x:c>
      <x:c r="B706" t="n">
        <x:v>2025</x:v>
      </x:c>
      <x:c r="C706" t="n">
        <x:v>12</x:v>
      </x:c>
      <x:c r="D706" t="str">
        <x:v>diciembre</x:v>
      </x:c>
      <x:c r="E706" t="str">
        <x:v>2025-12</x:v>
      </x:c>
      <x:c r="F706" t="str">
        <x:v>T4</x:v>
      </x:c>
      <x:c r="G706" s="27" t="n">
        <x:v>45992</x:v>
      </x:c>
    </x:row>
    <x:row r="707">
      <x:c r="A707" s="27" t="n">
        <x:v>45995</x:v>
      </x:c>
      <x:c r="B707" t="n">
        <x:v>2025</x:v>
      </x:c>
      <x:c r="C707" t="n">
        <x:v>12</x:v>
      </x:c>
      <x:c r="D707" t="str">
        <x:v>diciembre</x:v>
      </x:c>
      <x:c r="E707" t="str">
        <x:v>2025-12</x:v>
      </x:c>
      <x:c r="F707" t="str">
        <x:v>T4</x:v>
      </x:c>
      <x:c r="G707" s="27" t="n">
        <x:v>45992</x:v>
      </x:c>
    </x:row>
    <x:row r="708">
      <x:c r="A708" s="27" t="n">
        <x:v>45996</x:v>
      </x:c>
      <x:c r="B708" t="n">
        <x:v>2025</x:v>
      </x:c>
      <x:c r="C708" t="n">
        <x:v>12</x:v>
      </x:c>
      <x:c r="D708" t="str">
        <x:v>diciembre</x:v>
      </x:c>
      <x:c r="E708" t="str">
        <x:v>2025-12</x:v>
      </x:c>
      <x:c r="F708" t="str">
        <x:v>T4</x:v>
      </x:c>
      <x:c r="G708" s="27" t="n">
        <x:v>45992</x:v>
      </x:c>
    </x:row>
    <x:row r="709">
      <x:c r="A709" s="27" t="n">
        <x:v>45997</x:v>
      </x:c>
      <x:c r="B709" t="n">
        <x:v>2025</x:v>
      </x:c>
      <x:c r="C709" t="n">
        <x:v>12</x:v>
      </x:c>
      <x:c r="D709" t="str">
        <x:v>diciembre</x:v>
      </x:c>
      <x:c r="E709" t="str">
        <x:v>2025-12</x:v>
      </x:c>
      <x:c r="F709" t="str">
        <x:v>T4</x:v>
      </x:c>
      <x:c r="G709" s="27" t="n">
        <x:v>45992</x:v>
      </x:c>
    </x:row>
    <x:row r="710">
      <x:c r="A710" s="27" t="n">
        <x:v>45998</x:v>
      </x:c>
      <x:c r="B710" t="n">
        <x:v>2025</x:v>
      </x:c>
      <x:c r="C710" t="n">
        <x:v>12</x:v>
      </x:c>
      <x:c r="D710" t="str">
        <x:v>diciembre</x:v>
      </x:c>
      <x:c r="E710" t="str">
        <x:v>2025-12</x:v>
      </x:c>
      <x:c r="F710" t="str">
        <x:v>T4</x:v>
      </x:c>
      <x:c r="G710" s="27" t="n">
        <x:v>45992</x:v>
      </x:c>
    </x:row>
    <x:row r="711">
      <x:c r="A711" s="27" t="n">
        <x:v>45999</x:v>
      </x:c>
      <x:c r="B711" t="n">
        <x:v>2025</x:v>
      </x:c>
      <x:c r="C711" t="n">
        <x:v>12</x:v>
      </x:c>
      <x:c r="D711" t="str">
        <x:v>diciembre</x:v>
      </x:c>
      <x:c r="E711" t="str">
        <x:v>2025-12</x:v>
      </x:c>
      <x:c r="F711" t="str">
        <x:v>T4</x:v>
      </x:c>
      <x:c r="G711" s="27" t="n">
        <x:v>45992</x:v>
      </x:c>
    </x:row>
    <x:row r="712">
      <x:c r="A712" s="27" t="n">
        <x:v>46000</x:v>
      </x:c>
      <x:c r="B712" t="n">
        <x:v>2025</x:v>
      </x:c>
      <x:c r="C712" t="n">
        <x:v>12</x:v>
      </x:c>
      <x:c r="D712" t="str">
        <x:v>diciembre</x:v>
      </x:c>
      <x:c r="E712" t="str">
        <x:v>2025-12</x:v>
      </x:c>
      <x:c r="F712" t="str">
        <x:v>T4</x:v>
      </x:c>
      <x:c r="G712" s="27" t="n">
        <x:v>45992</x:v>
      </x:c>
    </x:row>
    <x:row r="713">
      <x:c r="A713" s="27" t="n">
        <x:v>46001</x:v>
      </x:c>
      <x:c r="B713" t="n">
        <x:v>2025</x:v>
      </x:c>
      <x:c r="C713" t="n">
        <x:v>12</x:v>
      </x:c>
      <x:c r="D713" t="str">
        <x:v>diciembre</x:v>
      </x:c>
      <x:c r="E713" t="str">
        <x:v>2025-12</x:v>
      </x:c>
      <x:c r="F713" t="str">
        <x:v>T4</x:v>
      </x:c>
      <x:c r="G713" s="27" t="n">
        <x:v>45992</x:v>
      </x:c>
    </x:row>
    <x:row r="714">
      <x:c r="A714" s="27" t="n">
        <x:v>46002</x:v>
      </x:c>
      <x:c r="B714" t="n">
        <x:v>2025</x:v>
      </x:c>
      <x:c r="C714" t="n">
        <x:v>12</x:v>
      </x:c>
      <x:c r="D714" t="str">
        <x:v>diciembre</x:v>
      </x:c>
      <x:c r="E714" t="str">
        <x:v>2025-12</x:v>
      </x:c>
      <x:c r="F714" t="str">
        <x:v>T4</x:v>
      </x:c>
      <x:c r="G714" s="27" t="n">
        <x:v>45992</x:v>
      </x:c>
    </x:row>
    <x:row r="715">
      <x:c r="A715" s="27" t="n">
        <x:v>46003</x:v>
      </x:c>
      <x:c r="B715" t="n">
        <x:v>2025</x:v>
      </x:c>
      <x:c r="C715" t="n">
        <x:v>12</x:v>
      </x:c>
      <x:c r="D715" t="str">
        <x:v>diciembre</x:v>
      </x:c>
      <x:c r="E715" t="str">
        <x:v>2025-12</x:v>
      </x:c>
      <x:c r="F715" t="str">
        <x:v>T4</x:v>
      </x:c>
      <x:c r="G715" s="27" t="n">
        <x:v>45992</x:v>
      </x:c>
    </x:row>
    <x:row r="716">
      <x:c r="A716" s="27" t="n">
        <x:v>46004</x:v>
      </x:c>
      <x:c r="B716" t="n">
        <x:v>2025</x:v>
      </x:c>
      <x:c r="C716" t="n">
        <x:v>12</x:v>
      </x:c>
      <x:c r="D716" t="str">
        <x:v>diciembre</x:v>
      </x:c>
      <x:c r="E716" t="str">
        <x:v>2025-12</x:v>
      </x:c>
      <x:c r="F716" t="str">
        <x:v>T4</x:v>
      </x:c>
      <x:c r="G716" s="27" t="n">
        <x:v>45992</x:v>
      </x:c>
    </x:row>
    <x:row r="717">
      <x:c r="A717" s="27" t="n">
        <x:v>46005</x:v>
      </x:c>
      <x:c r="B717" t="n">
        <x:v>2025</x:v>
      </x:c>
      <x:c r="C717" t="n">
        <x:v>12</x:v>
      </x:c>
      <x:c r="D717" t="str">
        <x:v>diciembre</x:v>
      </x:c>
      <x:c r="E717" t="str">
        <x:v>2025-12</x:v>
      </x:c>
      <x:c r="F717" t="str">
        <x:v>T4</x:v>
      </x:c>
      <x:c r="G717" s="27" t="n">
        <x:v>45992</x:v>
      </x:c>
    </x:row>
    <x:row r="718">
      <x:c r="A718" s="27" t="n">
        <x:v>46006</x:v>
      </x:c>
      <x:c r="B718" t="n">
        <x:v>2025</x:v>
      </x:c>
      <x:c r="C718" t="n">
        <x:v>12</x:v>
      </x:c>
      <x:c r="D718" t="str">
        <x:v>diciembre</x:v>
      </x:c>
      <x:c r="E718" t="str">
        <x:v>2025-12</x:v>
      </x:c>
      <x:c r="F718" t="str">
        <x:v>T4</x:v>
      </x:c>
      <x:c r="G718" s="27" t="n">
        <x:v>45992</x:v>
      </x:c>
    </x:row>
    <x:row r="719">
      <x:c r="A719" s="27" t="n">
        <x:v>46007</x:v>
      </x:c>
      <x:c r="B719" t="n">
        <x:v>2025</x:v>
      </x:c>
      <x:c r="C719" t="n">
        <x:v>12</x:v>
      </x:c>
      <x:c r="D719" t="str">
        <x:v>diciembre</x:v>
      </x:c>
      <x:c r="E719" t="str">
        <x:v>2025-12</x:v>
      </x:c>
      <x:c r="F719" t="str">
        <x:v>T4</x:v>
      </x:c>
      <x:c r="G719" s="27" t="n">
        <x:v>45992</x:v>
      </x:c>
    </x:row>
    <x:row r="720">
      <x:c r="A720" s="27" t="n">
        <x:v>46008</x:v>
      </x:c>
      <x:c r="B720" t="n">
        <x:v>2025</x:v>
      </x:c>
      <x:c r="C720" t="n">
        <x:v>12</x:v>
      </x:c>
      <x:c r="D720" t="str">
        <x:v>diciembre</x:v>
      </x:c>
      <x:c r="E720" t="str">
        <x:v>2025-12</x:v>
      </x:c>
      <x:c r="F720" t="str">
        <x:v>T4</x:v>
      </x:c>
      <x:c r="G720" s="27" t="n">
        <x:v>45992</x:v>
      </x:c>
    </x:row>
    <x:row r="721">
      <x:c r="A721" s="27" t="n">
        <x:v>46009</x:v>
      </x:c>
      <x:c r="B721" t="n">
        <x:v>2025</x:v>
      </x:c>
      <x:c r="C721" t="n">
        <x:v>12</x:v>
      </x:c>
      <x:c r="D721" t="str">
        <x:v>diciembre</x:v>
      </x:c>
      <x:c r="E721" t="str">
        <x:v>2025-12</x:v>
      </x:c>
      <x:c r="F721" t="str">
        <x:v>T4</x:v>
      </x:c>
      <x:c r="G721" s="27" t="n">
        <x:v>45992</x:v>
      </x:c>
    </x:row>
    <x:row r="722">
      <x:c r="A722" s="27" t="n">
        <x:v>46010</x:v>
      </x:c>
      <x:c r="B722" t="n">
        <x:v>2025</x:v>
      </x:c>
      <x:c r="C722" t="n">
        <x:v>12</x:v>
      </x:c>
      <x:c r="D722" t="str">
        <x:v>diciembre</x:v>
      </x:c>
      <x:c r="E722" t="str">
        <x:v>2025-12</x:v>
      </x:c>
      <x:c r="F722" t="str">
        <x:v>T4</x:v>
      </x:c>
      <x:c r="G722" s="27" t="n">
        <x:v>45992</x:v>
      </x:c>
    </x:row>
    <x:row r="723">
      <x:c r="A723" s="27" t="n">
        <x:v>46011</x:v>
      </x:c>
      <x:c r="B723" t="n">
        <x:v>2025</x:v>
      </x:c>
      <x:c r="C723" t="n">
        <x:v>12</x:v>
      </x:c>
      <x:c r="D723" t="str">
        <x:v>diciembre</x:v>
      </x:c>
      <x:c r="E723" t="str">
        <x:v>2025-12</x:v>
      </x:c>
      <x:c r="F723" t="str">
        <x:v>T4</x:v>
      </x:c>
      <x:c r="G723" s="27" t="n">
        <x:v>45992</x:v>
      </x:c>
    </x:row>
    <x:row r="724">
      <x:c r="A724" s="27" t="n">
        <x:v>46012</x:v>
      </x:c>
      <x:c r="B724" t="n">
        <x:v>2025</x:v>
      </x:c>
      <x:c r="C724" t="n">
        <x:v>12</x:v>
      </x:c>
      <x:c r="D724" t="str">
        <x:v>diciembre</x:v>
      </x:c>
      <x:c r="E724" t="str">
        <x:v>2025-12</x:v>
      </x:c>
      <x:c r="F724" t="str">
        <x:v>T4</x:v>
      </x:c>
      <x:c r="G724" s="27" t="n">
        <x:v>45992</x:v>
      </x:c>
    </x:row>
    <x:row r="725">
      <x:c r="A725" s="27" t="n">
        <x:v>46013</x:v>
      </x:c>
      <x:c r="B725" t="n">
        <x:v>2025</x:v>
      </x:c>
      <x:c r="C725" t="n">
        <x:v>12</x:v>
      </x:c>
      <x:c r="D725" t="str">
        <x:v>diciembre</x:v>
      </x:c>
      <x:c r="E725" t="str">
        <x:v>2025-12</x:v>
      </x:c>
      <x:c r="F725" t="str">
        <x:v>T4</x:v>
      </x:c>
      <x:c r="G725" s="27" t="n">
        <x:v>45992</x:v>
      </x:c>
    </x:row>
    <x:row r="726">
      <x:c r="A726" s="27" t="n">
        <x:v>46014</x:v>
      </x:c>
      <x:c r="B726" t="n">
        <x:v>2025</x:v>
      </x:c>
      <x:c r="C726" t="n">
        <x:v>12</x:v>
      </x:c>
      <x:c r="D726" t="str">
        <x:v>diciembre</x:v>
      </x:c>
      <x:c r="E726" t="str">
        <x:v>2025-12</x:v>
      </x:c>
      <x:c r="F726" t="str">
        <x:v>T4</x:v>
      </x:c>
      <x:c r="G726" s="27" t="n">
        <x:v>45992</x:v>
      </x:c>
    </x:row>
    <x:row r="727">
      <x:c r="A727" s="27" t="n">
        <x:v>46015</x:v>
      </x:c>
      <x:c r="B727" t="n">
        <x:v>2025</x:v>
      </x:c>
      <x:c r="C727" t="n">
        <x:v>12</x:v>
      </x:c>
      <x:c r="D727" t="str">
        <x:v>diciembre</x:v>
      </x:c>
      <x:c r="E727" t="str">
        <x:v>2025-12</x:v>
      </x:c>
      <x:c r="F727" t="str">
        <x:v>T4</x:v>
      </x:c>
      <x:c r="G727" s="27" t="n">
        <x:v>45992</x:v>
      </x:c>
    </x:row>
    <x:row r="728">
      <x:c r="A728" s="27" t="n">
        <x:v>46016</x:v>
      </x:c>
      <x:c r="B728" t="n">
        <x:v>2025</x:v>
      </x:c>
      <x:c r="C728" t="n">
        <x:v>12</x:v>
      </x:c>
      <x:c r="D728" t="str">
        <x:v>diciembre</x:v>
      </x:c>
      <x:c r="E728" t="str">
        <x:v>2025-12</x:v>
      </x:c>
      <x:c r="F728" t="str">
        <x:v>T4</x:v>
      </x:c>
      <x:c r="G728" s="27" t="n">
        <x:v>45992</x:v>
      </x:c>
    </x:row>
    <x:row r="729">
      <x:c r="A729" s="27" t="n">
        <x:v>46017</x:v>
      </x:c>
      <x:c r="B729" t="n">
        <x:v>2025</x:v>
      </x:c>
      <x:c r="C729" t="n">
        <x:v>12</x:v>
      </x:c>
      <x:c r="D729" t="str">
        <x:v>diciembre</x:v>
      </x:c>
      <x:c r="E729" t="str">
        <x:v>2025-12</x:v>
      </x:c>
      <x:c r="F729" t="str">
        <x:v>T4</x:v>
      </x:c>
      <x:c r="G729" s="27" t="n">
        <x:v>45992</x:v>
      </x:c>
    </x:row>
    <x:row r="730">
      <x:c r="A730" s="27" t="n">
        <x:v>46018</x:v>
      </x:c>
      <x:c r="B730" t="n">
        <x:v>2025</x:v>
      </x:c>
      <x:c r="C730" t="n">
        <x:v>12</x:v>
      </x:c>
      <x:c r="D730" t="str">
        <x:v>diciembre</x:v>
      </x:c>
      <x:c r="E730" t="str">
        <x:v>2025-12</x:v>
      </x:c>
      <x:c r="F730" t="str">
        <x:v>T4</x:v>
      </x:c>
      <x:c r="G730" s="27" t="n">
        <x:v>45992</x:v>
      </x:c>
    </x:row>
    <x:row r="731">
      <x:c r="A731" s="27" t="n">
        <x:v>46019</x:v>
      </x:c>
      <x:c r="B731" t="n">
        <x:v>2025</x:v>
      </x:c>
      <x:c r="C731" t="n">
        <x:v>12</x:v>
      </x:c>
      <x:c r="D731" t="str">
        <x:v>diciembre</x:v>
      </x:c>
      <x:c r="E731" t="str">
        <x:v>2025-12</x:v>
      </x:c>
      <x:c r="F731" t="str">
        <x:v>T4</x:v>
      </x:c>
      <x:c r="G731" s="27" t="n">
        <x:v>45992</x:v>
      </x:c>
    </x:row>
    <x:row r="732">
      <x:c r="A732" s="27" t="n">
        <x:v>46020</x:v>
      </x:c>
      <x:c r="B732" t="n">
        <x:v>2025</x:v>
      </x:c>
      <x:c r="C732" t="n">
        <x:v>12</x:v>
      </x:c>
      <x:c r="D732" t="str">
        <x:v>diciembre</x:v>
      </x:c>
      <x:c r="E732" t="str">
        <x:v>2025-12</x:v>
      </x:c>
      <x:c r="F732" t="str">
        <x:v>T4</x:v>
      </x:c>
      <x:c r="G732" s="27" t="n">
        <x:v>45992</x:v>
      </x:c>
    </x:row>
    <x:row r="733">
      <x:c r="A733" s="27" t="n">
        <x:v>46021</x:v>
      </x:c>
      <x:c r="B733" t="n">
        <x:v>2025</x:v>
      </x:c>
      <x:c r="C733" t="n">
        <x:v>12</x:v>
      </x:c>
      <x:c r="D733" t="str">
        <x:v>diciembre</x:v>
      </x:c>
      <x:c r="E733" t="str">
        <x:v>2025-12</x:v>
      </x:c>
      <x:c r="F733" t="str">
        <x:v>T4</x:v>
      </x:c>
      <x:c r="G733" s="27" t="n">
        <x:v>45992</x:v>
      </x:c>
    </x:row>
    <x:row r="734">
      <x:c r="A734" s="27" t="n">
        <x:v>46022</x:v>
      </x:c>
      <x:c r="B734" t="n">
        <x:v>2025</x:v>
      </x:c>
      <x:c r="C734" t="n">
        <x:v>12</x:v>
      </x:c>
      <x:c r="D734" t="str">
        <x:v>diciembre</x:v>
      </x:c>
      <x:c r="E734" t="str">
        <x:v>2025-12</x:v>
      </x:c>
      <x:c r="F734" t="str">
        <x:v>T4</x:v>
      </x:c>
      <x:c r="G734" s="27" t="n">
        <x:v>45992</x:v>
      </x:c>
    </x:row>
    <x:row r="735">
      <x:c r="A735" s="27" t="n">
        <x:v>46023</x:v>
      </x:c>
      <x:c r="B735" t="n">
        <x:v>2026</x:v>
      </x:c>
      <x:c r="C735" t="n">
        <x:v>1</x:v>
      </x:c>
      <x:c r="D735" t="str">
        <x:v>enero</x:v>
      </x:c>
      <x:c r="E735" t="str">
        <x:v>2026-01</x:v>
      </x:c>
      <x:c r="F735" t="str">
        <x:v>T1</x:v>
      </x:c>
      <x:c r="G735" s="27" t="n">
        <x:v>46023</x:v>
      </x:c>
    </x:row>
    <x:row r="736">
      <x:c r="A736" s="27" t="n">
        <x:v>46024</x:v>
      </x:c>
      <x:c r="B736" t="n">
        <x:v>2026</x:v>
      </x:c>
      <x:c r="C736" t="n">
        <x:v>1</x:v>
      </x:c>
      <x:c r="D736" t="str">
        <x:v>enero</x:v>
      </x:c>
      <x:c r="E736" t="str">
        <x:v>2026-01</x:v>
      </x:c>
      <x:c r="F736" t="str">
        <x:v>T1</x:v>
      </x:c>
      <x:c r="G736" s="27" t="n">
        <x:v>46023</x:v>
      </x:c>
    </x:row>
    <x:row r="737">
      <x:c r="A737" s="27" t="n">
        <x:v>46025</x:v>
      </x:c>
      <x:c r="B737" t="n">
        <x:v>2026</x:v>
      </x:c>
      <x:c r="C737" t="n">
        <x:v>1</x:v>
      </x:c>
      <x:c r="D737" t="str">
        <x:v>enero</x:v>
      </x:c>
      <x:c r="E737" t="str">
        <x:v>2026-01</x:v>
      </x:c>
      <x:c r="F737" t="str">
        <x:v>T1</x:v>
      </x:c>
      <x:c r="G737" s="27" t="n">
        <x:v>46023</x:v>
      </x:c>
    </x:row>
    <x:row r="738">
      <x:c r="A738" s="27" t="n">
        <x:v>46026</x:v>
      </x:c>
      <x:c r="B738" t="n">
        <x:v>2026</x:v>
      </x:c>
      <x:c r="C738" t="n">
        <x:v>1</x:v>
      </x:c>
      <x:c r="D738" t="str">
        <x:v>enero</x:v>
      </x:c>
      <x:c r="E738" t="str">
        <x:v>2026-01</x:v>
      </x:c>
      <x:c r="F738" t="str">
        <x:v>T1</x:v>
      </x:c>
      <x:c r="G738" s="27" t="n">
        <x:v>46023</x:v>
      </x:c>
    </x:row>
    <x:row r="739">
      <x:c r="A739" s="27" t="n">
        <x:v>46027</x:v>
      </x:c>
      <x:c r="B739" t="n">
        <x:v>2026</x:v>
      </x:c>
      <x:c r="C739" t="n">
        <x:v>1</x:v>
      </x:c>
      <x:c r="D739" t="str">
        <x:v>enero</x:v>
      </x:c>
      <x:c r="E739" t="str">
        <x:v>2026-01</x:v>
      </x:c>
      <x:c r="F739" t="str">
        <x:v>T1</x:v>
      </x:c>
      <x:c r="G739" s="27" t="n">
        <x:v>46023</x:v>
      </x:c>
    </x:row>
    <x:row r="740">
      <x:c r="A740" s="27" t="n">
        <x:v>46028</x:v>
      </x:c>
      <x:c r="B740" t="n">
        <x:v>2026</x:v>
      </x:c>
      <x:c r="C740" t="n">
        <x:v>1</x:v>
      </x:c>
      <x:c r="D740" t="str">
        <x:v>enero</x:v>
      </x:c>
      <x:c r="E740" t="str">
        <x:v>2026-01</x:v>
      </x:c>
      <x:c r="F740" t="str">
        <x:v>T1</x:v>
      </x:c>
      <x:c r="G740" s="27" t="n">
        <x:v>46023</x:v>
      </x:c>
    </x:row>
    <x:row r="741">
      <x:c r="A741" s="27" t="n">
        <x:v>46029</x:v>
      </x:c>
      <x:c r="B741" t="n">
        <x:v>2026</x:v>
      </x:c>
      <x:c r="C741" t="n">
        <x:v>1</x:v>
      </x:c>
      <x:c r="D741" t="str">
        <x:v>enero</x:v>
      </x:c>
      <x:c r="E741" t="str">
        <x:v>2026-01</x:v>
      </x:c>
      <x:c r="F741" t="str">
        <x:v>T1</x:v>
      </x:c>
      <x:c r="G741" s="27" t="n">
        <x:v>46023</x:v>
      </x:c>
    </x:row>
    <x:row r="742">
      <x:c r="A742" s="27" t="n">
        <x:v>46030</x:v>
      </x:c>
      <x:c r="B742" t="n">
        <x:v>2026</x:v>
      </x:c>
      <x:c r="C742" t="n">
        <x:v>1</x:v>
      </x:c>
      <x:c r="D742" t="str">
        <x:v>enero</x:v>
      </x:c>
      <x:c r="E742" t="str">
        <x:v>2026-01</x:v>
      </x:c>
      <x:c r="F742" t="str">
        <x:v>T1</x:v>
      </x:c>
      <x:c r="G742" s="27" t="n">
        <x:v>46023</x:v>
      </x:c>
    </x:row>
    <x:row r="743">
      <x:c r="A743" s="27" t="n">
        <x:v>46031</x:v>
      </x:c>
      <x:c r="B743" t="n">
        <x:v>2026</x:v>
      </x:c>
      <x:c r="C743" t="n">
        <x:v>1</x:v>
      </x:c>
      <x:c r="D743" t="str">
        <x:v>enero</x:v>
      </x:c>
      <x:c r="E743" t="str">
        <x:v>2026-01</x:v>
      </x:c>
      <x:c r="F743" t="str">
        <x:v>T1</x:v>
      </x:c>
      <x:c r="G743" s="27" t="n">
        <x:v>46023</x:v>
      </x:c>
    </x:row>
    <x:row r="744">
      <x:c r="A744" s="27" t="n">
        <x:v>46032</x:v>
      </x:c>
      <x:c r="B744" t="n">
        <x:v>2026</x:v>
      </x:c>
      <x:c r="C744" t="n">
        <x:v>1</x:v>
      </x:c>
      <x:c r="D744" t="str">
        <x:v>enero</x:v>
      </x:c>
      <x:c r="E744" t="str">
        <x:v>2026-01</x:v>
      </x:c>
      <x:c r="F744" t="str">
        <x:v>T1</x:v>
      </x:c>
      <x:c r="G744" s="27" t="n">
        <x:v>46023</x:v>
      </x:c>
    </x:row>
    <x:row r="745">
      <x:c r="A745" s="27" t="n">
        <x:v>46033</x:v>
      </x:c>
      <x:c r="B745" t="n">
        <x:v>2026</x:v>
      </x:c>
      <x:c r="C745" t="n">
        <x:v>1</x:v>
      </x:c>
      <x:c r="D745" t="str">
        <x:v>enero</x:v>
      </x:c>
      <x:c r="E745" t="str">
        <x:v>2026-01</x:v>
      </x:c>
      <x:c r="F745" t="str">
        <x:v>T1</x:v>
      </x:c>
      <x:c r="G745" s="27" t="n">
        <x:v>46023</x:v>
      </x:c>
    </x:row>
    <x:row r="746">
      <x:c r="A746" s="27" t="n">
        <x:v>46034</x:v>
      </x:c>
      <x:c r="B746" t="n">
        <x:v>2026</x:v>
      </x:c>
      <x:c r="C746" t="n">
        <x:v>1</x:v>
      </x:c>
      <x:c r="D746" t="str">
        <x:v>enero</x:v>
      </x:c>
      <x:c r="E746" t="str">
        <x:v>2026-01</x:v>
      </x:c>
      <x:c r="F746" t="str">
        <x:v>T1</x:v>
      </x:c>
      <x:c r="G746" s="27" t="n">
        <x:v>46023</x:v>
      </x:c>
    </x:row>
    <x:row r="747">
      <x:c r="A747" s="27" t="n">
        <x:v>46035</x:v>
      </x:c>
      <x:c r="B747" t="n">
        <x:v>2026</x:v>
      </x:c>
      <x:c r="C747" t="n">
        <x:v>1</x:v>
      </x:c>
      <x:c r="D747" t="str">
        <x:v>enero</x:v>
      </x:c>
      <x:c r="E747" t="str">
        <x:v>2026-01</x:v>
      </x:c>
      <x:c r="F747" t="str">
        <x:v>T1</x:v>
      </x:c>
      <x:c r="G747" s="27" t="n">
        <x:v>46023</x:v>
      </x:c>
    </x:row>
    <x:row r="748">
      <x:c r="A748" s="27" t="n">
        <x:v>46036</x:v>
      </x:c>
      <x:c r="B748" t="n">
        <x:v>2026</x:v>
      </x:c>
      <x:c r="C748" t="n">
        <x:v>1</x:v>
      </x:c>
      <x:c r="D748" t="str">
        <x:v>enero</x:v>
      </x:c>
      <x:c r="E748" t="str">
        <x:v>2026-01</x:v>
      </x:c>
      <x:c r="F748" t="str">
        <x:v>T1</x:v>
      </x:c>
      <x:c r="G748" s="27" t="n">
        <x:v>46023</x:v>
      </x:c>
    </x:row>
    <x:row r="749">
      <x:c r="A749" s="27" t="n">
        <x:v>46037</x:v>
      </x:c>
      <x:c r="B749" t="n">
        <x:v>2026</x:v>
      </x:c>
      <x:c r="C749" t="n">
        <x:v>1</x:v>
      </x:c>
      <x:c r="D749" t="str">
        <x:v>enero</x:v>
      </x:c>
      <x:c r="E749" t="str">
        <x:v>2026-01</x:v>
      </x:c>
      <x:c r="F749" t="str">
        <x:v>T1</x:v>
      </x:c>
      <x:c r="G749" s="27" t="n">
        <x:v>46023</x:v>
      </x:c>
    </x:row>
    <x:row r="750">
      <x:c r="A750" s="27" t="n">
        <x:v>46038</x:v>
      </x:c>
      <x:c r="B750" t="n">
        <x:v>2026</x:v>
      </x:c>
      <x:c r="C750" t="n">
        <x:v>1</x:v>
      </x:c>
      <x:c r="D750" t="str">
        <x:v>enero</x:v>
      </x:c>
      <x:c r="E750" t="str">
        <x:v>2026-01</x:v>
      </x:c>
      <x:c r="F750" t="str">
        <x:v>T1</x:v>
      </x:c>
      <x:c r="G750" s="27" t="n">
        <x:v>46023</x:v>
      </x:c>
    </x:row>
    <x:row r="751">
      <x:c r="A751" s="27" t="n">
        <x:v>46039</x:v>
      </x:c>
      <x:c r="B751" t="n">
        <x:v>2026</x:v>
      </x:c>
      <x:c r="C751" t="n">
        <x:v>1</x:v>
      </x:c>
      <x:c r="D751" t="str">
        <x:v>enero</x:v>
      </x:c>
      <x:c r="E751" t="str">
        <x:v>2026-01</x:v>
      </x:c>
      <x:c r="F751" t="str">
        <x:v>T1</x:v>
      </x:c>
      <x:c r="G751" s="27" t="n">
        <x:v>46023</x:v>
      </x:c>
    </x:row>
    <x:row r="752">
      <x:c r="A752" s="27" t="n">
        <x:v>46040</x:v>
      </x:c>
      <x:c r="B752" t="n">
        <x:v>2026</x:v>
      </x:c>
      <x:c r="C752" t="n">
        <x:v>1</x:v>
      </x:c>
      <x:c r="D752" t="str">
        <x:v>enero</x:v>
      </x:c>
      <x:c r="E752" t="str">
        <x:v>2026-01</x:v>
      </x:c>
      <x:c r="F752" t="str">
        <x:v>T1</x:v>
      </x:c>
      <x:c r="G752" s="27" t="n">
        <x:v>46023</x:v>
      </x:c>
    </x:row>
    <x:row r="753">
      <x:c r="A753" s="27" t="n">
        <x:v>46041</x:v>
      </x:c>
      <x:c r="B753" t="n">
        <x:v>2026</x:v>
      </x:c>
      <x:c r="C753" t="n">
        <x:v>1</x:v>
      </x:c>
      <x:c r="D753" t="str">
        <x:v>enero</x:v>
      </x:c>
      <x:c r="E753" t="str">
        <x:v>2026-01</x:v>
      </x:c>
      <x:c r="F753" t="str">
        <x:v>T1</x:v>
      </x:c>
      <x:c r="G753" s="27" t="n">
        <x:v>46023</x:v>
      </x:c>
    </x:row>
    <x:row r="754">
      <x:c r="A754" s="27" t="n">
        <x:v>46042</x:v>
      </x:c>
      <x:c r="B754" t="n">
        <x:v>2026</x:v>
      </x:c>
      <x:c r="C754" t="n">
        <x:v>1</x:v>
      </x:c>
      <x:c r="D754" t="str">
        <x:v>enero</x:v>
      </x:c>
      <x:c r="E754" t="str">
        <x:v>2026-01</x:v>
      </x:c>
      <x:c r="F754" t="str">
        <x:v>T1</x:v>
      </x:c>
      <x:c r="G754" s="27" t="n">
        <x:v>46023</x:v>
      </x:c>
    </x:row>
    <x:row r="755">
      <x:c r="A755" s="27" t="n">
        <x:v>46043</x:v>
      </x:c>
      <x:c r="B755" t="n">
        <x:v>2026</x:v>
      </x:c>
      <x:c r="C755" t="n">
        <x:v>1</x:v>
      </x:c>
      <x:c r="D755" t="str">
        <x:v>enero</x:v>
      </x:c>
      <x:c r="E755" t="str">
        <x:v>2026-01</x:v>
      </x:c>
      <x:c r="F755" t="str">
        <x:v>T1</x:v>
      </x:c>
      <x:c r="G755" s="27" t="n">
        <x:v>46023</x:v>
      </x:c>
    </x:row>
    <x:row r="756">
      <x:c r="A756" s="27" t="n">
        <x:v>46044</x:v>
      </x:c>
      <x:c r="B756" t="n">
        <x:v>2026</x:v>
      </x:c>
      <x:c r="C756" t="n">
        <x:v>1</x:v>
      </x:c>
      <x:c r="D756" t="str">
        <x:v>enero</x:v>
      </x:c>
      <x:c r="E756" t="str">
        <x:v>2026-01</x:v>
      </x:c>
      <x:c r="F756" t="str">
        <x:v>T1</x:v>
      </x:c>
      <x:c r="G756" s="27" t="n">
        <x:v>46023</x:v>
      </x:c>
    </x:row>
    <x:row r="757">
      <x:c r="A757" s="27" t="n">
        <x:v>46045</x:v>
      </x:c>
      <x:c r="B757" t="n">
        <x:v>2026</x:v>
      </x:c>
      <x:c r="C757" t="n">
        <x:v>1</x:v>
      </x:c>
      <x:c r="D757" t="str">
        <x:v>enero</x:v>
      </x:c>
      <x:c r="E757" t="str">
        <x:v>2026-01</x:v>
      </x:c>
      <x:c r="F757" t="str">
        <x:v>T1</x:v>
      </x:c>
      <x:c r="G757" s="27" t="n">
        <x:v>46023</x:v>
      </x:c>
    </x:row>
    <x:row r="758">
      <x:c r="A758" s="27" t="n">
        <x:v>46046</x:v>
      </x:c>
      <x:c r="B758" t="n">
        <x:v>2026</x:v>
      </x:c>
      <x:c r="C758" t="n">
        <x:v>1</x:v>
      </x:c>
      <x:c r="D758" t="str">
        <x:v>enero</x:v>
      </x:c>
      <x:c r="E758" t="str">
        <x:v>2026-01</x:v>
      </x:c>
      <x:c r="F758" t="str">
        <x:v>T1</x:v>
      </x:c>
      <x:c r="G758" s="27" t="n">
        <x:v>46023</x:v>
      </x:c>
    </x:row>
    <x:row r="759">
      <x:c r="A759" s="27" t="n">
        <x:v>46047</x:v>
      </x:c>
      <x:c r="B759" t="n">
        <x:v>2026</x:v>
      </x:c>
      <x:c r="C759" t="n">
        <x:v>1</x:v>
      </x:c>
      <x:c r="D759" t="str">
        <x:v>enero</x:v>
      </x:c>
      <x:c r="E759" t="str">
        <x:v>2026-01</x:v>
      </x:c>
      <x:c r="F759" t="str">
        <x:v>T1</x:v>
      </x:c>
      <x:c r="G759" s="27" t="n">
        <x:v>46023</x:v>
      </x:c>
    </x:row>
    <x:row r="760">
      <x:c r="A760" s="27" t="n">
        <x:v>46048</x:v>
      </x:c>
      <x:c r="B760" t="n">
        <x:v>2026</x:v>
      </x:c>
      <x:c r="C760" t="n">
        <x:v>1</x:v>
      </x:c>
      <x:c r="D760" t="str">
        <x:v>enero</x:v>
      </x:c>
      <x:c r="E760" t="str">
        <x:v>2026-01</x:v>
      </x:c>
      <x:c r="F760" t="str">
        <x:v>T1</x:v>
      </x:c>
      <x:c r="G760" s="27" t="n">
        <x:v>46023</x:v>
      </x:c>
    </x:row>
    <x:row r="761">
      <x:c r="A761" s="27" t="n">
        <x:v>46049</x:v>
      </x:c>
      <x:c r="B761" t="n">
        <x:v>2026</x:v>
      </x:c>
      <x:c r="C761" t="n">
        <x:v>1</x:v>
      </x:c>
      <x:c r="D761" t="str">
        <x:v>enero</x:v>
      </x:c>
      <x:c r="E761" t="str">
        <x:v>2026-01</x:v>
      </x:c>
      <x:c r="F761" t="str">
        <x:v>T1</x:v>
      </x:c>
      <x:c r="G761" s="27" t="n">
        <x:v>46023</x:v>
      </x:c>
    </x:row>
    <x:row r="762">
      <x:c r="A762" s="27" t="n">
        <x:v>46050</x:v>
      </x:c>
      <x:c r="B762" t="n">
        <x:v>2026</x:v>
      </x:c>
      <x:c r="C762" t="n">
        <x:v>1</x:v>
      </x:c>
      <x:c r="D762" t="str">
        <x:v>enero</x:v>
      </x:c>
      <x:c r="E762" t="str">
        <x:v>2026-01</x:v>
      </x:c>
      <x:c r="F762" t="str">
        <x:v>T1</x:v>
      </x:c>
      <x:c r="G762" s="27" t="n">
        <x:v>46023</x:v>
      </x:c>
    </x:row>
    <x:row r="763">
      <x:c r="A763" s="27" t="n">
        <x:v>46051</x:v>
      </x:c>
      <x:c r="B763" t="n">
        <x:v>2026</x:v>
      </x:c>
      <x:c r="C763" t="n">
        <x:v>1</x:v>
      </x:c>
      <x:c r="D763" t="str">
        <x:v>enero</x:v>
      </x:c>
      <x:c r="E763" t="str">
        <x:v>2026-01</x:v>
      </x:c>
      <x:c r="F763" t="str">
        <x:v>T1</x:v>
      </x:c>
      <x:c r="G763" s="27" t="n">
        <x:v>46023</x:v>
      </x:c>
    </x:row>
    <x:row r="764">
      <x:c r="A764" s="27" t="n">
        <x:v>46052</x:v>
      </x:c>
      <x:c r="B764" t="n">
        <x:v>2026</x:v>
      </x:c>
      <x:c r="C764" t="n">
        <x:v>1</x:v>
      </x:c>
      <x:c r="D764" t="str">
        <x:v>enero</x:v>
      </x:c>
      <x:c r="E764" t="str">
        <x:v>2026-01</x:v>
      </x:c>
      <x:c r="F764" t="str">
        <x:v>T1</x:v>
      </x:c>
      <x:c r="G764" s="27" t="n">
        <x:v>46023</x:v>
      </x:c>
    </x:row>
    <x:row r="765">
      <x:c r="A765" s="27" t="n">
        <x:v>46053</x:v>
      </x:c>
      <x:c r="B765" t="n">
        <x:v>2026</x:v>
      </x:c>
      <x:c r="C765" t="n">
        <x:v>1</x:v>
      </x:c>
      <x:c r="D765" t="str">
        <x:v>enero</x:v>
      </x:c>
      <x:c r="E765" t="str">
        <x:v>2026-01</x:v>
      </x:c>
      <x:c r="F765" t="str">
        <x:v>T1</x:v>
      </x:c>
      <x:c r="G765" s="27" t="n">
        <x:v>46023</x:v>
      </x:c>
    </x:row>
    <x:row r="766">
      <x:c r="A766" s="27" t="n">
        <x:v>46054</x:v>
      </x:c>
      <x:c r="B766" t="n">
        <x:v>2026</x:v>
      </x:c>
      <x:c r="C766" t="n">
        <x:v>2</x:v>
      </x:c>
      <x:c r="D766" t="str">
        <x:v>febrero</x:v>
      </x:c>
      <x:c r="E766" t="str">
        <x:v>2026-02</x:v>
      </x:c>
      <x:c r="F766" t="str">
        <x:v>T1</x:v>
      </x:c>
      <x:c r="G766" s="27" t="n">
        <x:v>46054</x:v>
      </x:c>
    </x:row>
    <x:row r="767">
      <x:c r="A767" s="27" t="n">
        <x:v>46055</x:v>
      </x:c>
      <x:c r="B767" t="n">
        <x:v>2026</x:v>
      </x:c>
      <x:c r="C767" t="n">
        <x:v>2</x:v>
      </x:c>
      <x:c r="D767" t="str">
        <x:v>febrero</x:v>
      </x:c>
      <x:c r="E767" t="str">
        <x:v>2026-02</x:v>
      </x:c>
      <x:c r="F767" t="str">
        <x:v>T1</x:v>
      </x:c>
      <x:c r="G767" s="27" t="n">
        <x:v>46054</x:v>
      </x:c>
    </x:row>
    <x:row r="768">
      <x:c r="A768" s="27" t="n">
        <x:v>46056</x:v>
      </x:c>
      <x:c r="B768" t="n">
        <x:v>2026</x:v>
      </x:c>
      <x:c r="C768" t="n">
        <x:v>2</x:v>
      </x:c>
      <x:c r="D768" t="str">
        <x:v>febrero</x:v>
      </x:c>
      <x:c r="E768" t="str">
        <x:v>2026-02</x:v>
      </x:c>
      <x:c r="F768" t="str">
        <x:v>T1</x:v>
      </x:c>
      <x:c r="G768" s="27" t="n">
        <x:v>46054</x:v>
      </x:c>
    </x:row>
    <x:row r="769">
      <x:c r="A769" s="27" t="n">
        <x:v>46057</x:v>
      </x:c>
      <x:c r="B769" t="n">
        <x:v>2026</x:v>
      </x:c>
      <x:c r="C769" t="n">
        <x:v>2</x:v>
      </x:c>
      <x:c r="D769" t="str">
        <x:v>febrero</x:v>
      </x:c>
      <x:c r="E769" t="str">
        <x:v>2026-02</x:v>
      </x:c>
      <x:c r="F769" t="str">
        <x:v>T1</x:v>
      </x:c>
      <x:c r="G769" s="27" t="n">
        <x:v>46054</x:v>
      </x:c>
    </x:row>
    <x:row r="770">
      <x:c r="A770" s="27" t="n">
        <x:v>46058</x:v>
      </x:c>
      <x:c r="B770" t="n">
        <x:v>2026</x:v>
      </x:c>
      <x:c r="C770" t="n">
        <x:v>2</x:v>
      </x:c>
      <x:c r="D770" t="str">
        <x:v>febrero</x:v>
      </x:c>
      <x:c r="E770" t="str">
        <x:v>2026-02</x:v>
      </x:c>
      <x:c r="F770" t="str">
        <x:v>T1</x:v>
      </x:c>
      <x:c r="G770" s="27" t="n">
        <x:v>46054</x:v>
      </x:c>
    </x:row>
    <x:row r="771">
      <x:c r="A771" s="27" t="n">
        <x:v>46059</x:v>
      </x:c>
      <x:c r="B771" t="n">
        <x:v>2026</x:v>
      </x:c>
      <x:c r="C771" t="n">
        <x:v>2</x:v>
      </x:c>
      <x:c r="D771" t="str">
        <x:v>febrero</x:v>
      </x:c>
      <x:c r="E771" t="str">
        <x:v>2026-02</x:v>
      </x:c>
      <x:c r="F771" t="str">
        <x:v>T1</x:v>
      </x:c>
      <x:c r="G771" s="27" t="n">
        <x:v>46054</x:v>
      </x:c>
    </x:row>
    <x:row r="772">
      <x:c r="A772" s="27" t="n">
        <x:v>46060</x:v>
      </x:c>
      <x:c r="B772" t="n">
        <x:v>2026</x:v>
      </x:c>
      <x:c r="C772" t="n">
        <x:v>2</x:v>
      </x:c>
      <x:c r="D772" t="str">
        <x:v>febrero</x:v>
      </x:c>
      <x:c r="E772" t="str">
        <x:v>2026-02</x:v>
      </x:c>
      <x:c r="F772" t="str">
        <x:v>T1</x:v>
      </x:c>
      <x:c r="G772" s="27" t="n">
        <x:v>46054</x:v>
      </x:c>
    </x:row>
    <x:row r="773">
      <x:c r="A773" s="27" t="n">
        <x:v>46061</x:v>
      </x:c>
      <x:c r="B773" t="n">
        <x:v>2026</x:v>
      </x:c>
      <x:c r="C773" t="n">
        <x:v>2</x:v>
      </x:c>
      <x:c r="D773" t="str">
        <x:v>febrero</x:v>
      </x:c>
      <x:c r="E773" t="str">
        <x:v>2026-02</x:v>
      </x:c>
      <x:c r="F773" t="str">
        <x:v>T1</x:v>
      </x:c>
      <x:c r="G773" s="27" t="n">
        <x:v>46054</x:v>
      </x:c>
    </x:row>
    <x:row r="774">
      <x:c r="A774" s="27" t="n">
        <x:v>46062</x:v>
      </x:c>
      <x:c r="B774" t="n">
        <x:v>2026</x:v>
      </x:c>
      <x:c r="C774" t="n">
        <x:v>2</x:v>
      </x:c>
      <x:c r="D774" t="str">
        <x:v>febrero</x:v>
      </x:c>
      <x:c r="E774" t="str">
        <x:v>2026-02</x:v>
      </x:c>
      <x:c r="F774" t="str">
        <x:v>T1</x:v>
      </x:c>
      <x:c r="G774" s="27" t="n">
        <x:v>46054</x:v>
      </x:c>
    </x:row>
    <x:row r="775">
      <x:c r="A775" s="27" t="n">
        <x:v>46063</x:v>
      </x:c>
      <x:c r="B775" t="n">
        <x:v>2026</x:v>
      </x:c>
      <x:c r="C775" t="n">
        <x:v>2</x:v>
      </x:c>
      <x:c r="D775" t="str">
        <x:v>febrero</x:v>
      </x:c>
      <x:c r="E775" t="str">
        <x:v>2026-02</x:v>
      </x:c>
      <x:c r="F775" t="str">
        <x:v>T1</x:v>
      </x:c>
      <x:c r="G775" s="27" t="n">
        <x:v>46054</x:v>
      </x:c>
    </x:row>
    <x:row r="776">
      <x:c r="A776" s="27" t="n">
        <x:v>46064</x:v>
      </x:c>
      <x:c r="B776" t="n">
        <x:v>2026</x:v>
      </x:c>
      <x:c r="C776" t="n">
        <x:v>2</x:v>
      </x:c>
      <x:c r="D776" t="str">
        <x:v>febrero</x:v>
      </x:c>
      <x:c r="E776" t="str">
        <x:v>2026-02</x:v>
      </x:c>
      <x:c r="F776" t="str">
        <x:v>T1</x:v>
      </x:c>
      <x:c r="G776" s="27" t="n">
        <x:v>46054</x:v>
      </x:c>
    </x:row>
    <x:row r="777">
      <x:c r="A777" s="27" t="n">
        <x:v>46065</x:v>
      </x:c>
      <x:c r="B777" t="n">
        <x:v>2026</x:v>
      </x:c>
      <x:c r="C777" t="n">
        <x:v>2</x:v>
      </x:c>
      <x:c r="D777" t="str">
        <x:v>febrero</x:v>
      </x:c>
      <x:c r="E777" t="str">
        <x:v>2026-02</x:v>
      </x:c>
      <x:c r="F777" t="str">
        <x:v>T1</x:v>
      </x:c>
      <x:c r="G777" s="27" t="n">
        <x:v>46054</x:v>
      </x:c>
    </x:row>
    <x:row r="778">
      <x:c r="A778" s="27" t="n">
        <x:v>46066</x:v>
      </x:c>
      <x:c r="B778" t="n">
        <x:v>2026</x:v>
      </x:c>
      <x:c r="C778" t="n">
        <x:v>2</x:v>
      </x:c>
      <x:c r="D778" t="str">
        <x:v>febrero</x:v>
      </x:c>
      <x:c r="E778" t="str">
        <x:v>2026-02</x:v>
      </x:c>
      <x:c r="F778" t="str">
        <x:v>T1</x:v>
      </x:c>
      <x:c r="G778" s="27" t="n">
        <x:v>46054</x:v>
      </x:c>
    </x:row>
    <x:row r="779">
      <x:c r="A779" s="27" t="n">
        <x:v>46067</x:v>
      </x:c>
      <x:c r="B779" t="n">
        <x:v>2026</x:v>
      </x:c>
      <x:c r="C779" t="n">
        <x:v>2</x:v>
      </x:c>
      <x:c r="D779" t="str">
        <x:v>febrero</x:v>
      </x:c>
      <x:c r="E779" t="str">
        <x:v>2026-02</x:v>
      </x:c>
      <x:c r="F779" t="str">
        <x:v>T1</x:v>
      </x:c>
      <x:c r="G779" s="27" t="n">
        <x:v>46054</x:v>
      </x:c>
    </x:row>
    <x:row r="780">
      <x:c r="A780" s="27" t="n">
        <x:v>46068</x:v>
      </x:c>
      <x:c r="B780" t="n">
        <x:v>2026</x:v>
      </x:c>
      <x:c r="C780" t="n">
        <x:v>2</x:v>
      </x:c>
      <x:c r="D780" t="str">
        <x:v>febrero</x:v>
      </x:c>
      <x:c r="E780" t="str">
        <x:v>2026-02</x:v>
      </x:c>
      <x:c r="F780" t="str">
        <x:v>T1</x:v>
      </x:c>
      <x:c r="G780" s="27" t="n">
        <x:v>46054</x:v>
      </x:c>
    </x:row>
    <x:row r="781">
      <x:c r="A781" s="27" t="n">
        <x:v>46069</x:v>
      </x:c>
      <x:c r="B781" t="n">
        <x:v>2026</x:v>
      </x:c>
      <x:c r="C781" t="n">
        <x:v>2</x:v>
      </x:c>
      <x:c r="D781" t="str">
        <x:v>febrero</x:v>
      </x:c>
      <x:c r="E781" t="str">
        <x:v>2026-02</x:v>
      </x:c>
      <x:c r="F781" t="str">
        <x:v>T1</x:v>
      </x:c>
      <x:c r="G781" s="27" t="n">
        <x:v>46054</x:v>
      </x:c>
    </x:row>
    <x:row r="782">
      <x:c r="A782" s="27" t="n">
        <x:v>46070</x:v>
      </x:c>
      <x:c r="B782" t="n">
        <x:v>2026</x:v>
      </x:c>
      <x:c r="C782" t="n">
        <x:v>2</x:v>
      </x:c>
      <x:c r="D782" t="str">
        <x:v>febrero</x:v>
      </x:c>
      <x:c r="E782" t="str">
        <x:v>2026-02</x:v>
      </x:c>
      <x:c r="F782" t="str">
        <x:v>T1</x:v>
      </x:c>
      <x:c r="G782" s="27" t="n">
        <x:v>46054</x:v>
      </x:c>
    </x:row>
    <x:row r="783">
      <x:c r="A783" s="27" t="n">
        <x:v>46071</x:v>
      </x:c>
      <x:c r="B783" t="n">
        <x:v>2026</x:v>
      </x:c>
      <x:c r="C783" t="n">
        <x:v>2</x:v>
      </x:c>
      <x:c r="D783" t="str">
        <x:v>febrero</x:v>
      </x:c>
      <x:c r="E783" t="str">
        <x:v>2026-02</x:v>
      </x:c>
      <x:c r="F783" t="str">
        <x:v>T1</x:v>
      </x:c>
      <x:c r="G783" s="27" t="n">
        <x:v>46054</x:v>
      </x:c>
    </x:row>
    <x:row r="784">
      <x:c r="A784" s="27" t="n">
        <x:v>46072</x:v>
      </x:c>
      <x:c r="B784" t="n">
        <x:v>2026</x:v>
      </x:c>
      <x:c r="C784" t="n">
        <x:v>2</x:v>
      </x:c>
      <x:c r="D784" t="str">
        <x:v>febrero</x:v>
      </x:c>
      <x:c r="E784" t="str">
        <x:v>2026-02</x:v>
      </x:c>
      <x:c r="F784" t="str">
        <x:v>T1</x:v>
      </x:c>
      <x:c r="G784" s="27" t="n">
        <x:v>46054</x:v>
      </x:c>
    </x:row>
    <x:row r="785">
      <x:c r="A785" s="27" t="n">
        <x:v>46073</x:v>
      </x:c>
      <x:c r="B785" t="n">
        <x:v>2026</x:v>
      </x:c>
      <x:c r="C785" t="n">
        <x:v>2</x:v>
      </x:c>
      <x:c r="D785" t="str">
        <x:v>febrero</x:v>
      </x:c>
      <x:c r="E785" t="str">
        <x:v>2026-02</x:v>
      </x:c>
      <x:c r="F785" t="str">
        <x:v>T1</x:v>
      </x:c>
      <x:c r="G785" s="27" t="n">
        <x:v>46054</x:v>
      </x:c>
    </x:row>
    <x:row r="786">
      <x:c r="A786" s="27" t="n">
        <x:v>46074</x:v>
      </x:c>
      <x:c r="B786" t="n">
        <x:v>2026</x:v>
      </x:c>
      <x:c r="C786" t="n">
        <x:v>2</x:v>
      </x:c>
      <x:c r="D786" t="str">
        <x:v>febrero</x:v>
      </x:c>
      <x:c r="E786" t="str">
        <x:v>2026-02</x:v>
      </x:c>
      <x:c r="F786" t="str">
        <x:v>T1</x:v>
      </x:c>
      <x:c r="G786" s="27" t="n">
        <x:v>46054</x:v>
      </x:c>
    </x:row>
    <x:row r="787">
      <x:c r="A787" s="27" t="n">
        <x:v>46075</x:v>
      </x:c>
      <x:c r="B787" t="n">
        <x:v>2026</x:v>
      </x:c>
      <x:c r="C787" t="n">
        <x:v>2</x:v>
      </x:c>
      <x:c r="D787" t="str">
        <x:v>febrero</x:v>
      </x:c>
      <x:c r="E787" t="str">
        <x:v>2026-02</x:v>
      </x:c>
      <x:c r="F787" t="str">
        <x:v>T1</x:v>
      </x:c>
      <x:c r="G787" s="27" t="n">
        <x:v>46054</x:v>
      </x:c>
    </x:row>
    <x:row r="788">
      <x:c r="A788" s="27" t="n">
        <x:v>46076</x:v>
      </x:c>
      <x:c r="B788" t="n">
        <x:v>2026</x:v>
      </x:c>
      <x:c r="C788" t="n">
        <x:v>2</x:v>
      </x:c>
      <x:c r="D788" t="str">
        <x:v>febrero</x:v>
      </x:c>
      <x:c r="E788" t="str">
        <x:v>2026-02</x:v>
      </x:c>
      <x:c r="F788" t="str">
        <x:v>T1</x:v>
      </x:c>
      <x:c r="G788" s="27" t="n">
        <x:v>46054</x:v>
      </x:c>
    </x:row>
    <x:row r="789">
      <x:c r="A789" s="27" t="n">
        <x:v>46077</x:v>
      </x:c>
      <x:c r="B789" t="n">
        <x:v>2026</x:v>
      </x:c>
      <x:c r="C789" t="n">
        <x:v>2</x:v>
      </x:c>
      <x:c r="D789" t="str">
        <x:v>febrero</x:v>
      </x:c>
      <x:c r="E789" t="str">
        <x:v>2026-02</x:v>
      </x:c>
      <x:c r="F789" t="str">
        <x:v>T1</x:v>
      </x:c>
      <x:c r="G789" s="27" t="n">
        <x:v>46054</x:v>
      </x:c>
    </x:row>
    <x:row r="790">
      <x:c r="A790" s="27" t="n">
        <x:v>46078</x:v>
      </x:c>
      <x:c r="B790" t="n">
        <x:v>2026</x:v>
      </x:c>
      <x:c r="C790" t="n">
        <x:v>2</x:v>
      </x:c>
      <x:c r="D790" t="str">
        <x:v>febrero</x:v>
      </x:c>
      <x:c r="E790" t="str">
        <x:v>2026-02</x:v>
      </x:c>
      <x:c r="F790" t="str">
        <x:v>T1</x:v>
      </x:c>
      <x:c r="G790" s="27" t="n">
        <x:v>46054</x:v>
      </x:c>
    </x:row>
    <x:row r="791">
      <x:c r="A791" s="27" t="n">
        <x:v>46079</x:v>
      </x:c>
      <x:c r="B791" t="n">
        <x:v>2026</x:v>
      </x:c>
      <x:c r="C791" t="n">
        <x:v>2</x:v>
      </x:c>
      <x:c r="D791" t="str">
        <x:v>febrero</x:v>
      </x:c>
      <x:c r="E791" t="str">
        <x:v>2026-02</x:v>
      </x:c>
      <x:c r="F791" t="str">
        <x:v>T1</x:v>
      </x:c>
      <x:c r="G791" s="27" t="n">
        <x:v>46054</x:v>
      </x:c>
    </x:row>
    <x:row r="792">
      <x:c r="A792" s="27" t="n">
        <x:v>46080</x:v>
      </x:c>
      <x:c r="B792" t="n">
        <x:v>2026</x:v>
      </x:c>
      <x:c r="C792" t="n">
        <x:v>2</x:v>
      </x:c>
      <x:c r="D792" t="str">
        <x:v>febrero</x:v>
      </x:c>
      <x:c r="E792" t="str">
        <x:v>2026-02</x:v>
      </x:c>
      <x:c r="F792" t="str">
        <x:v>T1</x:v>
      </x:c>
      <x:c r="G792" s="27" t="n">
        <x:v>46054</x:v>
      </x:c>
    </x:row>
    <x:row r="793">
      <x:c r="A793" s="27" t="n">
        <x:v>46081</x:v>
      </x:c>
      <x:c r="B793" t="n">
        <x:v>2026</x:v>
      </x:c>
      <x:c r="C793" t="n">
        <x:v>2</x:v>
      </x:c>
      <x:c r="D793" t="str">
        <x:v>febrero</x:v>
      </x:c>
      <x:c r="E793" t="str">
        <x:v>2026-02</x:v>
      </x:c>
      <x:c r="F793" t="str">
        <x:v>T1</x:v>
      </x:c>
      <x:c r="G793" s="27" t="n">
        <x:v>46054</x:v>
      </x:c>
    </x:row>
    <x:row r="794">
      <x:c r="A794" s="27" t="n">
        <x:v>46082</x:v>
      </x:c>
      <x:c r="B794" t="n">
        <x:v>2026</x:v>
      </x:c>
      <x:c r="C794" t="n">
        <x:v>3</x:v>
      </x:c>
      <x:c r="D794" t="str">
        <x:v>marzo</x:v>
      </x:c>
      <x:c r="E794" t="str">
        <x:v>2026-03</x:v>
      </x:c>
      <x:c r="F794" t="str">
        <x:v>T1</x:v>
      </x:c>
      <x:c r="G794" s="27" t="n">
        <x:v>46082</x:v>
      </x:c>
    </x:row>
    <x:row r="795">
      <x:c r="A795" s="27" t="n">
        <x:v>46083</x:v>
      </x:c>
      <x:c r="B795" t="n">
        <x:v>2026</x:v>
      </x:c>
      <x:c r="C795" t="n">
        <x:v>3</x:v>
      </x:c>
      <x:c r="D795" t="str">
        <x:v>marzo</x:v>
      </x:c>
      <x:c r="E795" t="str">
        <x:v>2026-03</x:v>
      </x:c>
      <x:c r="F795" t="str">
        <x:v>T1</x:v>
      </x:c>
      <x:c r="G795" s="27" t="n">
        <x:v>46082</x:v>
      </x:c>
    </x:row>
    <x:row r="796">
      <x:c r="A796" s="27" t="n">
        <x:v>46084</x:v>
      </x:c>
      <x:c r="B796" t="n">
        <x:v>2026</x:v>
      </x:c>
      <x:c r="C796" t="n">
        <x:v>3</x:v>
      </x:c>
      <x:c r="D796" t="str">
        <x:v>marzo</x:v>
      </x:c>
      <x:c r="E796" t="str">
        <x:v>2026-03</x:v>
      </x:c>
      <x:c r="F796" t="str">
        <x:v>T1</x:v>
      </x:c>
      <x:c r="G796" s="27" t="n">
        <x:v>46082</x:v>
      </x:c>
    </x:row>
    <x:row r="797">
      <x:c r="A797" s="27" t="n">
        <x:v>46085</x:v>
      </x:c>
      <x:c r="B797" t="n">
        <x:v>2026</x:v>
      </x:c>
      <x:c r="C797" t="n">
        <x:v>3</x:v>
      </x:c>
      <x:c r="D797" t="str">
        <x:v>marzo</x:v>
      </x:c>
      <x:c r="E797" t="str">
        <x:v>2026-03</x:v>
      </x:c>
      <x:c r="F797" t="str">
        <x:v>T1</x:v>
      </x:c>
      <x:c r="G797" s="27" t="n">
        <x:v>46082</x:v>
      </x:c>
    </x:row>
    <x:row r="798">
      <x:c r="A798" s="27" t="n">
        <x:v>46086</x:v>
      </x:c>
      <x:c r="B798" t="n">
        <x:v>2026</x:v>
      </x:c>
      <x:c r="C798" t="n">
        <x:v>3</x:v>
      </x:c>
      <x:c r="D798" t="str">
        <x:v>marzo</x:v>
      </x:c>
      <x:c r="E798" t="str">
        <x:v>2026-03</x:v>
      </x:c>
      <x:c r="F798" t="str">
        <x:v>T1</x:v>
      </x:c>
      <x:c r="G798" s="27" t="n">
        <x:v>46082</x:v>
      </x:c>
    </x:row>
    <x:row r="799">
      <x:c r="A799" s="27" t="n">
        <x:v>46087</x:v>
      </x:c>
      <x:c r="B799" t="n">
        <x:v>2026</x:v>
      </x:c>
      <x:c r="C799" t="n">
        <x:v>3</x:v>
      </x:c>
      <x:c r="D799" t="str">
        <x:v>marzo</x:v>
      </x:c>
      <x:c r="E799" t="str">
        <x:v>2026-03</x:v>
      </x:c>
      <x:c r="F799" t="str">
        <x:v>T1</x:v>
      </x:c>
      <x:c r="G799" s="27" t="n">
        <x:v>46082</x:v>
      </x:c>
    </x:row>
    <x:row r="800">
      <x:c r="A800" s="27" t="n">
        <x:v>46088</x:v>
      </x:c>
      <x:c r="B800" t="n">
        <x:v>2026</x:v>
      </x:c>
      <x:c r="C800" t="n">
        <x:v>3</x:v>
      </x:c>
      <x:c r="D800" t="str">
        <x:v>marzo</x:v>
      </x:c>
      <x:c r="E800" t="str">
        <x:v>2026-03</x:v>
      </x:c>
      <x:c r="F800" t="str">
        <x:v>T1</x:v>
      </x:c>
      <x:c r="G800" s="27" t="n">
        <x:v>46082</x:v>
      </x:c>
    </x:row>
    <x:row r="801">
      <x:c r="A801" s="27" t="n">
        <x:v>46089</x:v>
      </x:c>
      <x:c r="B801" t="n">
        <x:v>2026</x:v>
      </x:c>
      <x:c r="C801" t="n">
        <x:v>3</x:v>
      </x:c>
      <x:c r="D801" t="str">
        <x:v>marzo</x:v>
      </x:c>
      <x:c r="E801" t="str">
        <x:v>2026-03</x:v>
      </x:c>
      <x:c r="F801" t="str">
        <x:v>T1</x:v>
      </x:c>
      <x:c r="G801" s="27" t="n">
        <x:v>46082</x:v>
      </x:c>
    </x:row>
    <x:row r="802">
      <x:c r="A802" s="27" t="n">
        <x:v>46090</x:v>
      </x:c>
      <x:c r="B802" t="n">
        <x:v>2026</x:v>
      </x:c>
      <x:c r="C802" t="n">
        <x:v>3</x:v>
      </x:c>
      <x:c r="D802" t="str">
        <x:v>marzo</x:v>
      </x:c>
      <x:c r="E802" t="str">
        <x:v>2026-03</x:v>
      </x:c>
      <x:c r="F802" t="str">
        <x:v>T1</x:v>
      </x:c>
      <x:c r="G802" s="27" t="n">
        <x:v>46082</x:v>
      </x:c>
    </x:row>
    <x:row r="803">
      <x:c r="A803" s="27" t="n">
        <x:v>46091</x:v>
      </x:c>
      <x:c r="B803" t="n">
        <x:v>2026</x:v>
      </x:c>
      <x:c r="C803" t="n">
        <x:v>3</x:v>
      </x:c>
      <x:c r="D803" t="str">
        <x:v>marzo</x:v>
      </x:c>
      <x:c r="E803" t="str">
        <x:v>2026-03</x:v>
      </x:c>
      <x:c r="F803" t="str">
        <x:v>T1</x:v>
      </x:c>
      <x:c r="G803" s="27" t="n">
        <x:v>46082</x:v>
      </x:c>
    </x:row>
    <x:row r="804">
      <x:c r="A804" s="27" t="n">
        <x:v>46092</x:v>
      </x:c>
      <x:c r="B804" t="n">
        <x:v>2026</x:v>
      </x:c>
      <x:c r="C804" t="n">
        <x:v>3</x:v>
      </x:c>
      <x:c r="D804" t="str">
        <x:v>marzo</x:v>
      </x:c>
      <x:c r="E804" t="str">
        <x:v>2026-03</x:v>
      </x:c>
      <x:c r="F804" t="str">
        <x:v>T1</x:v>
      </x:c>
      <x:c r="G804" s="27" t="n">
        <x:v>46082</x:v>
      </x:c>
    </x:row>
    <x:row r="805">
      <x:c r="A805" s="27" t="n">
        <x:v>46093</x:v>
      </x:c>
      <x:c r="B805" t="n">
        <x:v>2026</x:v>
      </x:c>
      <x:c r="C805" t="n">
        <x:v>3</x:v>
      </x:c>
      <x:c r="D805" t="str">
        <x:v>marzo</x:v>
      </x:c>
      <x:c r="E805" t="str">
        <x:v>2026-03</x:v>
      </x:c>
      <x:c r="F805" t="str">
        <x:v>T1</x:v>
      </x:c>
      <x:c r="G805" s="27" t="n">
        <x:v>46082</x:v>
      </x:c>
    </x:row>
    <x:row r="806">
      <x:c r="A806" s="27" t="n">
        <x:v>46094</x:v>
      </x:c>
      <x:c r="B806" t="n">
        <x:v>2026</x:v>
      </x:c>
      <x:c r="C806" t="n">
        <x:v>3</x:v>
      </x:c>
      <x:c r="D806" t="str">
        <x:v>marzo</x:v>
      </x:c>
      <x:c r="E806" t="str">
        <x:v>2026-03</x:v>
      </x:c>
      <x:c r="F806" t="str">
        <x:v>T1</x:v>
      </x:c>
      <x:c r="G806" s="27" t="n">
        <x:v>46082</x:v>
      </x:c>
    </x:row>
    <x:row r="807">
      <x:c r="A807" s="27" t="n">
        <x:v>46095</x:v>
      </x:c>
      <x:c r="B807" t="n">
        <x:v>2026</x:v>
      </x:c>
      <x:c r="C807" t="n">
        <x:v>3</x:v>
      </x:c>
      <x:c r="D807" t="str">
        <x:v>marzo</x:v>
      </x:c>
      <x:c r="E807" t="str">
        <x:v>2026-03</x:v>
      </x:c>
      <x:c r="F807" t="str">
        <x:v>T1</x:v>
      </x:c>
      <x:c r="G807" s="27" t="n">
        <x:v>46082</x:v>
      </x:c>
    </x:row>
    <x:row r="808">
      <x:c r="A808" s="27" t="n">
        <x:v>46096</x:v>
      </x:c>
      <x:c r="B808" t="n">
        <x:v>2026</x:v>
      </x:c>
      <x:c r="C808" t="n">
        <x:v>3</x:v>
      </x:c>
      <x:c r="D808" t="str">
        <x:v>marzo</x:v>
      </x:c>
      <x:c r="E808" t="str">
        <x:v>2026-03</x:v>
      </x:c>
      <x:c r="F808" t="str">
        <x:v>T1</x:v>
      </x:c>
      <x:c r="G808" s="27" t="n">
        <x:v>46082</x:v>
      </x:c>
    </x:row>
    <x:row r="809">
      <x:c r="A809" s="27" t="n">
        <x:v>46097</x:v>
      </x:c>
      <x:c r="B809" t="n">
        <x:v>2026</x:v>
      </x:c>
      <x:c r="C809" t="n">
        <x:v>3</x:v>
      </x:c>
      <x:c r="D809" t="str">
        <x:v>marzo</x:v>
      </x:c>
      <x:c r="E809" t="str">
        <x:v>2026-03</x:v>
      </x:c>
      <x:c r="F809" t="str">
        <x:v>T1</x:v>
      </x:c>
      <x:c r="G809" s="27" t="n">
        <x:v>46082</x:v>
      </x:c>
    </x:row>
    <x:row r="810">
      <x:c r="A810" s="27" t="n">
        <x:v>46098</x:v>
      </x:c>
      <x:c r="B810" t="n">
        <x:v>2026</x:v>
      </x:c>
      <x:c r="C810" t="n">
        <x:v>3</x:v>
      </x:c>
      <x:c r="D810" t="str">
        <x:v>marzo</x:v>
      </x:c>
      <x:c r="E810" t="str">
        <x:v>2026-03</x:v>
      </x:c>
      <x:c r="F810" t="str">
        <x:v>T1</x:v>
      </x:c>
      <x:c r="G810" s="27" t="n">
        <x:v>46082</x:v>
      </x:c>
    </x:row>
    <x:row r="811">
      <x:c r="A811" s="27" t="n">
        <x:v>46099</x:v>
      </x:c>
      <x:c r="B811" t="n">
        <x:v>2026</x:v>
      </x:c>
      <x:c r="C811" t="n">
        <x:v>3</x:v>
      </x:c>
      <x:c r="D811" t="str">
        <x:v>marzo</x:v>
      </x:c>
      <x:c r="E811" t="str">
        <x:v>2026-03</x:v>
      </x:c>
      <x:c r="F811" t="str">
        <x:v>T1</x:v>
      </x:c>
      <x:c r="G811" s="27" t="n">
        <x:v>46082</x:v>
      </x:c>
    </x:row>
    <x:row r="812">
      <x:c r="A812" s="27" t="n">
        <x:v>46100</x:v>
      </x:c>
      <x:c r="B812" t="n">
        <x:v>2026</x:v>
      </x:c>
      <x:c r="C812" t="n">
        <x:v>3</x:v>
      </x:c>
      <x:c r="D812" t="str">
        <x:v>marzo</x:v>
      </x:c>
      <x:c r="E812" t="str">
        <x:v>2026-03</x:v>
      </x:c>
      <x:c r="F812" t="str">
        <x:v>T1</x:v>
      </x:c>
      <x:c r="G812" s="27" t="n">
        <x:v>46082</x:v>
      </x:c>
    </x:row>
    <x:row r="813">
      <x:c r="A813" s="27" t="n">
        <x:v>46101</x:v>
      </x:c>
      <x:c r="B813" t="n">
        <x:v>2026</x:v>
      </x:c>
      <x:c r="C813" t="n">
        <x:v>3</x:v>
      </x:c>
      <x:c r="D813" t="str">
        <x:v>marzo</x:v>
      </x:c>
      <x:c r="E813" t="str">
        <x:v>2026-03</x:v>
      </x:c>
      <x:c r="F813" t="str">
        <x:v>T1</x:v>
      </x:c>
      <x:c r="G813" s="27" t="n">
        <x:v>46082</x:v>
      </x:c>
    </x:row>
    <x:row r="814">
      <x:c r="A814" s="27" t="n">
        <x:v>46102</x:v>
      </x:c>
      <x:c r="B814" t="n">
        <x:v>2026</x:v>
      </x:c>
      <x:c r="C814" t="n">
        <x:v>3</x:v>
      </x:c>
      <x:c r="D814" t="str">
        <x:v>marzo</x:v>
      </x:c>
      <x:c r="E814" t="str">
        <x:v>2026-03</x:v>
      </x:c>
      <x:c r="F814" t="str">
        <x:v>T1</x:v>
      </x:c>
      <x:c r="G814" s="27" t="n">
        <x:v>46082</x:v>
      </x:c>
    </x:row>
    <x:row r="815">
      <x:c r="A815" s="27" t="n">
        <x:v>46103</x:v>
      </x:c>
      <x:c r="B815" t="n">
        <x:v>2026</x:v>
      </x:c>
      <x:c r="C815" t="n">
        <x:v>3</x:v>
      </x:c>
      <x:c r="D815" t="str">
        <x:v>marzo</x:v>
      </x:c>
      <x:c r="E815" t="str">
        <x:v>2026-03</x:v>
      </x:c>
      <x:c r="F815" t="str">
        <x:v>T1</x:v>
      </x:c>
      <x:c r="G815" s="27" t="n">
        <x:v>46082</x:v>
      </x:c>
    </x:row>
    <x:row r="816">
      <x:c r="A816" s="27" t="n">
        <x:v>46104</x:v>
      </x:c>
      <x:c r="B816" t="n">
        <x:v>2026</x:v>
      </x:c>
      <x:c r="C816" t="n">
        <x:v>3</x:v>
      </x:c>
      <x:c r="D816" t="str">
        <x:v>marzo</x:v>
      </x:c>
      <x:c r="E816" t="str">
        <x:v>2026-03</x:v>
      </x:c>
      <x:c r="F816" t="str">
        <x:v>T1</x:v>
      </x:c>
      <x:c r="G816" s="27" t="n">
        <x:v>46082</x:v>
      </x:c>
    </x:row>
    <x:row r="817">
      <x:c r="A817" s="27" t="n">
        <x:v>46105</x:v>
      </x:c>
      <x:c r="B817" t="n">
        <x:v>2026</x:v>
      </x:c>
      <x:c r="C817" t="n">
        <x:v>3</x:v>
      </x:c>
      <x:c r="D817" t="str">
        <x:v>marzo</x:v>
      </x:c>
      <x:c r="E817" t="str">
        <x:v>2026-03</x:v>
      </x:c>
      <x:c r="F817" t="str">
        <x:v>T1</x:v>
      </x:c>
      <x:c r="G817" s="27" t="n">
        <x:v>46082</x:v>
      </x:c>
    </x:row>
    <x:row r="818">
      <x:c r="A818" s="27" t="n">
        <x:v>46106</x:v>
      </x:c>
      <x:c r="B818" t="n">
        <x:v>2026</x:v>
      </x:c>
      <x:c r="C818" t="n">
        <x:v>3</x:v>
      </x:c>
      <x:c r="D818" t="str">
        <x:v>marzo</x:v>
      </x:c>
      <x:c r="E818" t="str">
        <x:v>2026-03</x:v>
      </x:c>
      <x:c r="F818" t="str">
        <x:v>T1</x:v>
      </x:c>
      <x:c r="G818" s="27" t="n">
        <x:v>46082</x:v>
      </x:c>
    </x:row>
    <x:row r="819">
      <x:c r="A819" s="27" t="n">
        <x:v>46107</x:v>
      </x:c>
      <x:c r="B819" t="n">
        <x:v>2026</x:v>
      </x:c>
      <x:c r="C819" t="n">
        <x:v>3</x:v>
      </x:c>
      <x:c r="D819" t="str">
        <x:v>marzo</x:v>
      </x:c>
      <x:c r="E819" t="str">
        <x:v>2026-03</x:v>
      </x:c>
      <x:c r="F819" t="str">
        <x:v>T1</x:v>
      </x:c>
      <x:c r="G819" s="27" t="n">
        <x:v>46082</x:v>
      </x:c>
    </x:row>
    <x:row r="820">
      <x:c r="A820" s="27" t="n">
        <x:v>46108</x:v>
      </x:c>
      <x:c r="B820" t="n">
        <x:v>2026</x:v>
      </x:c>
      <x:c r="C820" t="n">
        <x:v>3</x:v>
      </x:c>
      <x:c r="D820" t="str">
        <x:v>marzo</x:v>
      </x:c>
      <x:c r="E820" t="str">
        <x:v>2026-03</x:v>
      </x:c>
      <x:c r="F820" t="str">
        <x:v>T1</x:v>
      </x:c>
      <x:c r="G820" s="27" t="n">
        <x:v>46082</x:v>
      </x:c>
    </x:row>
    <x:row r="821">
      <x:c r="A821" s="27" t="n">
        <x:v>46109</x:v>
      </x:c>
      <x:c r="B821" t="n">
        <x:v>2026</x:v>
      </x:c>
      <x:c r="C821" t="n">
        <x:v>3</x:v>
      </x:c>
      <x:c r="D821" t="str">
        <x:v>marzo</x:v>
      </x:c>
      <x:c r="E821" t="str">
        <x:v>2026-03</x:v>
      </x:c>
      <x:c r="F821" t="str">
        <x:v>T1</x:v>
      </x:c>
      <x:c r="G821" s="27" t="n">
        <x:v>46082</x:v>
      </x:c>
    </x:row>
    <x:row r="822">
      <x:c r="A822" s="27" t="n">
        <x:v>46110</x:v>
      </x:c>
      <x:c r="B822" t="n">
        <x:v>2026</x:v>
      </x:c>
      <x:c r="C822" t="n">
        <x:v>3</x:v>
      </x:c>
      <x:c r="D822" t="str">
        <x:v>marzo</x:v>
      </x:c>
      <x:c r="E822" t="str">
        <x:v>2026-03</x:v>
      </x:c>
      <x:c r="F822" t="str">
        <x:v>T1</x:v>
      </x:c>
      <x:c r="G822" s="27" t="n">
        <x:v>46082</x:v>
      </x:c>
    </x:row>
    <x:row r="823">
      <x:c r="A823" s="27" t="n">
        <x:v>46111</x:v>
      </x:c>
      <x:c r="B823" t="n">
        <x:v>2026</x:v>
      </x:c>
      <x:c r="C823" t="n">
        <x:v>3</x:v>
      </x:c>
      <x:c r="D823" t="str">
        <x:v>marzo</x:v>
      </x:c>
      <x:c r="E823" t="str">
        <x:v>2026-03</x:v>
      </x:c>
      <x:c r="F823" t="str">
        <x:v>T1</x:v>
      </x:c>
      <x:c r="G823" s="27" t="n">
        <x:v>46082</x:v>
      </x:c>
    </x:row>
    <x:row r="824">
      <x:c r="A824" s="27" t="n">
        <x:v>46112</x:v>
      </x:c>
      <x:c r="B824" t="n">
        <x:v>2026</x:v>
      </x:c>
      <x:c r="C824" t="n">
        <x:v>3</x:v>
      </x:c>
      <x:c r="D824" t="str">
        <x:v>marzo</x:v>
      </x:c>
      <x:c r="E824" t="str">
        <x:v>2026-03</x:v>
      </x:c>
      <x:c r="F824" t="str">
        <x:v>T1</x:v>
      </x:c>
      <x:c r="G824" s="27" t="n">
        <x:v>46082</x:v>
      </x:c>
    </x:row>
    <x:row r="825">
      <x:c r="A825" s="27" t="n">
        <x:v>46113</x:v>
      </x:c>
      <x:c r="B825" t="n">
        <x:v>2026</x:v>
      </x:c>
      <x:c r="C825" t="n">
        <x:v>4</x:v>
      </x:c>
      <x:c r="D825" t="str">
        <x:v>abril</x:v>
      </x:c>
      <x:c r="E825" t="str">
        <x:v>2026-04</x:v>
      </x:c>
      <x:c r="F825" t="str">
        <x:v>T2</x:v>
      </x:c>
      <x:c r="G825" s="27" t="n">
        <x:v>46113</x:v>
      </x:c>
    </x:row>
    <x:row r="826">
      <x:c r="A826" s="27" t="n">
        <x:v>46114</x:v>
      </x:c>
      <x:c r="B826" t="n">
        <x:v>2026</x:v>
      </x:c>
      <x:c r="C826" t="n">
        <x:v>4</x:v>
      </x:c>
      <x:c r="D826" t="str">
        <x:v>abril</x:v>
      </x:c>
      <x:c r="E826" t="str">
        <x:v>2026-04</x:v>
      </x:c>
      <x:c r="F826" t="str">
        <x:v>T2</x:v>
      </x:c>
      <x:c r="G826" s="27" t="n">
        <x:v>46113</x:v>
      </x:c>
    </x:row>
    <x:row r="827">
      <x:c r="A827" s="27" t="n">
        <x:v>46115</x:v>
      </x:c>
      <x:c r="B827" t="n">
        <x:v>2026</x:v>
      </x:c>
      <x:c r="C827" t="n">
        <x:v>4</x:v>
      </x:c>
      <x:c r="D827" t="str">
        <x:v>abril</x:v>
      </x:c>
      <x:c r="E827" t="str">
        <x:v>2026-04</x:v>
      </x:c>
      <x:c r="F827" t="str">
        <x:v>T2</x:v>
      </x:c>
      <x:c r="G827" s="27" t="n">
        <x:v>46113</x:v>
      </x:c>
    </x:row>
    <x:row r="828">
      <x:c r="A828" s="27" t="n">
        <x:v>46116</x:v>
      </x:c>
      <x:c r="B828" t="n">
        <x:v>2026</x:v>
      </x:c>
      <x:c r="C828" t="n">
        <x:v>4</x:v>
      </x:c>
      <x:c r="D828" t="str">
        <x:v>abril</x:v>
      </x:c>
      <x:c r="E828" t="str">
        <x:v>2026-04</x:v>
      </x:c>
      <x:c r="F828" t="str">
        <x:v>T2</x:v>
      </x:c>
      <x:c r="G828" s="27" t="n">
        <x:v>46113</x:v>
      </x:c>
    </x:row>
    <x:row r="829">
      <x:c r="A829" s="27" t="n">
        <x:v>46117</x:v>
      </x:c>
      <x:c r="B829" t="n">
        <x:v>2026</x:v>
      </x:c>
      <x:c r="C829" t="n">
        <x:v>4</x:v>
      </x:c>
      <x:c r="D829" t="str">
        <x:v>abril</x:v>
      </x:c>
      <x:c r="E829" t="str">
        <x:v>2026-04</x:v>
      </x:c>
      <x:c r="F829" t="str">
        <x:v>T2</x:v>
      </x:c>
      <x:c r="G829" s="27" t="n">
        <x:v>46113</x:v>
      </x:c>
    </x:row>
    <x:row r="830">
      <x:c r="A830" s="27" t="n">
        <x:v>46118</x:v>
      </x:c>
      <x:c r="B830" t="n">
        <x:v>2026</x:v>
      </x:c>
      <x:c r="C830" t="n">
        <x:v>4</x:v>
      </x:c>
      <x:c r="D830" t="str">
        <x:v>abril</x:v>
      </x:c>
      <x:c r="E830" t="str">
        <x:v>2026-04</x:v>
      </x:c>
      <x:c r="F830" t="str">
        <x:v>T2</x:v>
      </x:c>
      <x:c r="G830" s="27" t="n">
        <x:v>46113</x:v>
      </x:c>
    </x:row>
    <x:row r="831">
      <x:c r="A831" s="27" t="n">
        <x:v>46119</x:v>
      </x:c>
      <x:c r="B831" t="n">
        <x:v>2026</x:v>
      </x:c>
      <x:c r="C831" t="n">
        <x:v>4</x:v>
      </x:c>
      <x:c r="D831" t="str">
        <x:v>abril</x:v>
      </x:c>
      <x:c r="E831" t="str">
        <x:v>2026-04</x:v>
      </x:c>
      <x:c r="F831" t="str">
        <x:v>T2</x:v>
      </x:c>
      <x:c r="G831" s="27" t="n">
        <x:v>46113</x:v>
      </x:c>
    </x:row>
    <x:row r="832">
      <x:c r="A832" s="27" t="n">
        <x:v>46120</x:v>
      </x:c>
      <x:c r="B832" t="n">
        <x:v>2026</x:v>
      </x:c>
      <x:c r="C832" t="n">
        <x:v>4</x:v>
      </x:c>
      <x:c r="D832" t="str">
        <x:v>abril</x:v>
      </x:c>
      <x:c r="E832" t="str">
        <x:v>2026-04</x:v>
      </x:c>
      <x:c r="F832" t="str">
        <x:v>T2</x:v>
      </x:c>
      <x:c r="G832" s="27" t="n">
        <x:v>46113</x:v>
      </x:c>
    </x:row>
    <x:row r="833">
      <x:c r="A833" s="27" t="n">
        <x:v>46121</x:v>
      </x:c>
      <x:c r="B833" t="n">
        <x:v>2026</x:v>
      </x:c>
      <x:c r="C833" t="n">
        <x:v>4</x:v>
      </x:c>
      <x:c r="D833" t="str">
        <x:v>abril</x:v>
      </x:c>
      <x:c r="E833" t="str">
        <x:v>2026-04</x:v>
      </x:c>
      <x:c r="F833" t="str">
        <x:v>T2</x:v>
      </x:c>
      <x:c r="G833" s="27" t="n">
        <x:v>46113</x:v>
      </x:c>
    </x:row>
    <x:row r="834">
      <x:c r="A834" s="27" t="n">
        <x:v>46122</x:v>
      </x:c>
      <x:c r="B834" t="n">
        <x:v>2026</x:v>
      </x:c>
      <x:c r="C834" t="n">
        <x:v>4</x:v>
      </x:c>
      <x:c r="D834" t="str">
        <x:v>abril</x:v>
      </x:c>
      <x:c r="E834" t="str">
        <x:v>2026-04</x:v>
      </x:c>
      <x:c r="F834" t="str">
        <x:v>T2</x:v>
      </x:c>
      <x:c r="G834" s="27" t="n">
        <x:v>46113</x:v>
      </x:c>
    </x:row>
    <x:row r="835">
      <x:c r="A835" s="27" t="n">
        <x:v>46123</x:v>
      </x:c>
      <x:c r="B835" t="n">
        <x:v>2026</x:v>
      </x:c>
      <x:c r="C835" t="n">
        <x:v>4</x:v>
      </x:c>
      <x:c r="D835" t="str">
        <x:v>abril</x:v>
      </x:c>
      <x:c r="E835" t="str">
        <x:v>2026-04</x:v>
      </x:c>
      <x:c r="F835" t="str">
        <x:v>T2</x:v>
      </x:c>
      <x:c r="G835" s="27" t="n">
        <x:v>46113</x:v>
      </x:c>
    </x:row>
    <x:row r="836">
      <x:c r="A836" s="27" t="n">
        <x:v>46124</x:v>
      </x:c>
      <x:c r="B836" t="n">
        <x:v>2026</x:v>
      </x:c>
      <x:c r="C836" t="n">
        <x:v>4</x:v>
      </x:c>
      <x:c r="D836" t="str">
        <x:v>abril</x:v>
      </x:c>
      <x:c r="E836" t="str">
        <x:v>2026-04</x:v>
      </x:c>
      <x:c r="F836" t="str">
        <x:v>T2</x:v>
      </x:c>
      <x:c r="G836" s="27" t="n">
        <x:v>46113</x:v>
      </x:c>
    </x:row>
    <x:row r="837">
      <x:c r="A837" s="27" t="n">
        <x:v>46125</x:v>
      </x:c>
      <x:c r="B837" t="n">
        <x:v>2026</x:v>
      </x:c>
      <x:c r="C837" t="n">
        <x:v>4</x:v>
      </x:c>
      <x:c r="D837" t="str">
        <x:v>abril</x:v>
      </x:c>
      <x:c r="E837" t="str">
        <x:v>2026-04</x:v>
      </x:c>
      <x:c r="F837" t="str">
        <x:v>T2</x:v>
      </x:c>
      <x:c r="G837" s="27" t="n">
        <x:v>46113</x:v>
      </x:c>
    </x:row>
    <x:row r="838">
      <x:c r="A838" s="27" t="n">
        <x:v>46126</x:v>
      </x:c>
      <x:c r="B838" t="n">
        <x:v>2026</x:v>
      </x:c>
      <x:c r="C838" t="n">
        <x:v>4</x:v>
      </x:c>
      <x:c r="D838" t="str">
        <x:v>abril</x:v>
      </x:c>
      <x:c r="E838" t="str">
        <x:v>2026-04</x:v>
      </x:c>
      <x:c r="F838" t="str">
        <x:v>T2</x:v>
      </x:c>
      <x:c r="G838" s="27" t="n">
        <x:v>46113</x:v>
      </x:c>
    </x:row>
    <x:row r="839">
      <x:c r="A839" s="27" t="n">
        <x:v>46127</x:v>
      </x:c>
      <x:c r="B839" t="n">
        <x:v>2026</x:v>
      </x:c>
      <x:c r="C839" t="n">
        <x:v>4</x:v>
      </x:c>
      <x:c r="D839" t="str">
        <x:v>abril</x:v>
      </x:c>
      <x:c r="E839" t="str">
        <x:v>2026-04</x:v>
      </x:c>
      <x:c r="F839" t="str">
        <x:v>T2</x:v>
      </x:c>
      <x:c r="G839" s="27" t="n">
        <x:v>46113</x:v>
      </x:c>
    </x:row>
    <x:row r="840">
      <x:c r="A840" s="27" t="n">
        <x:v>46128</x:v>
      </x:c>
      <x:c r="B840" t="n">
        <x:v>2026</x:v>
      </x:c>
      <x:c r="C840" t="n">
        <x:v>4</x:v>
      </x:c>
      <x:c r="D840" t="str">
        <x:v>abril</x:v>
      </x:c>
      <x:c r="E840" t="str">
        <x:v>2026-04</x:v>
      </x:c>
      <x:c r="F840" t="str">
        <x:v>T2</x:v>
      </x:c>
      <x:c r="G840" s="27" t="n">
        <x:v>46113</x:v>
      </x:c>
    </x:row>
    <x:row r="841">
      <x:c r="A841" s="27" t="n">
        <x:v>46129</x:v>
      </x:c>
      <x:c r="B841" t="n">
        <x:v>2026</x:v>
      </x:c>
      <x:c r="C841" t="n">
        <x:v>4</x:v>
      </x:c>
      <x:c r="D841" t="str">
        <x:v>abril</x:v>
      </x:c>
      <x:c r="E841" t="str">
        <x:v>2026-04</x:v>
      </x:c>
      <x:c r="F841" t="str">
        <x:v>T2</x:v>
      </x:c>
      <x:c r="G841" s="27" t="n">
        <x:v>46113</x:v>
      </x:c>
    </x:row>
    <x:row r="842">
      <x:c r="A842" s="27" t="n">
        <x:v>46130</x:v>
      </x:c>
      <x:c r="B842" t="n">
        <x:v>2026</x:v>
      </x:c>
      <x:c r="C842" t="n">
        <x:v>4</x:v>
      </x:c>
      <x:c r="D842" t="str">
        <x:v>abril</x:v>
      </x:c>
      <x:c r="E842" t="str">
        <x:v>2026-04</x:v>
      </x:c>
      <x:c r="F842" t="str">
        <x:v>T2</x:v>
      </x:c>
      <x:c r="G842" s="27" t="n">
        <x:v>46113</x:v>
      </x:c>
    </x:row>
    <x:row r="843">
      <x:c r="A843" s="27" t="n">
        <x:v>46131</x:v>
      </x:c>
      <x:c r="B843" t="n">
        <x:v>2026</x:v>
      </x:c>
      <x:c r="C843" t="n">
        <x:v>4</x:v>
      </x:c>
      <x:c r="D843" t="str">
        <x:v>abril</x:v>
      </x:c>
      <x:c r="E843" t="str">
        <x:v>2026-04</x:v>
      </x:c>
      <x:c r="F843" t="str">
        <x:v>T2</x:v>
      </x:c>
      <x:c r="G843" s="27" t="n">
        <x:v>46113</x:v>
      </x:c>
    </x:row>
    <x:row r="844">
      <x:c r="A844" s="27" t="n">
        <x:v>46132</x:v>
      </x:c>
      <x:c r="B844" t="n">
        <x:v>2026</x:v>
      </x:c>
      <x:c r="C844" t="n">
        <x:v>4</x:v>
      </x:c>
      <x:c r="D844" t="str">
        <x:v>abril</x:v>
      </x:c>
      <x:c r="E844" t="str">
        <x:v>2026-04</x:v>
      </x:c>
      <x:c r="F844" t="str">
        <x:v>T2</x:v>
      </x:c>
      <x:c r="G844" s="27" t="n">
        <x:v>46113</x:v>
      </x:c>
    </x:row>
    <x:row r="845">
      <x:c r="A845" s="27" t="n">
        <x:v>46133</x:v>
      </x:c>
      <x:c r="B845" t="n">
        <x:v>2026</x:v>
      </x:c>
      <x:c r="C845" t="n">
        <x:v>4</x:v>
      </x:c>
      <x:c r="D845" t="str">
        <x:v>abril</x:v>
      </x:c>
      <x:c r="E845" t="str">
        <x:v>2026-04</x:v>
      </x:c>
      <x:c r="F845" t="str">
        <x:v>T2</x:v>
      </x:c>
      <x:c r="G845" s="27" t="n">
        <x:v>46113</x:v>
      </x:c>
    </x:row>
    <x:row r="846">
      <x:c r="A846" s="27" t="n">
        <x:v>46134</x:v>
      </x:c>
      <x:c r="B846" t="n">
        <x:v>2026</x:v>
      </x:c>
      <x:c r="C846" t="n">
        <x:v>4</x:v>
      </x:c>
      <x:c r="D846" t="str">
        <x:v>abril</x:v>
      </x:c>
      <x:c r="E846" t="str">
        <x:v>2026-04</x:v>
      </x:c>
      <x:c r="F846" t="str">
        <x:v>T2</x:v>
      </x:c>
      <x:c r="G846" s="27" t="n">
        <x:v>46113</x:v>
      </x:c>
    </x:row>
    <x:row r="847">
      <x:c r="A847" s="27" t="n">
        <x:v>46135</x:v>
      </x:c>
      <x:c r="B847" t="n">
        <x:v>2026</x:v>
      </x:c>
      <x:c r="C847" t="n">
        <x:v>4</x:v>
      </x:c>
      <x:c r="D847" t="str">
        <x:v>abril</x:v>
      </x:c>
      <x:c r="E847" t="str">
        <x:v>2026-04</x:v>
      </x:c>
      <x:c r="F847" t="str">
        <x:v>T2</x:v>
      </x:c>
      <x:c r="G847" s="27" t="n">
        <x:v>46113</x:v>
      </x:c>
    </x:row>
    <x:row r="848">
      <x:c r="A848" s="27" t="n">
        <x:v>46136</x:v>
      </x:c>
      <x:c r="B848" t="n">
        <x:v>2026</x:v>
      </x:c>
      <x:c r="C848" t="n">
        <x:v>4</x:v>
      </x:c>
      <x:c r="D848" t="str">
        <x:v>abril</x:v>
      </x:c>
      <x:c r="E848" t="str">
        <x:v>2026-04</x:v>
      </x:c>
      <x:c r="F848" t="str">
        <x:v>T2</x:v>
      </x:c>
      <x:c r="G848" s="27" t="n">
        <x:v>46113</x:v>
      </x:c>
    </x:row>
    <x:row r="849">
      <x:c r="A849" s="27" t="n">
        <x:v>46137</x:v>
      </x:c>
      <x:c r="B849" t="n">
        <x:v>2026</x:v>
      </x:c>
      <x:c r="C849" t="n">
        <x:v>4</x:v>
      </x:c>
      <x:c r="D849" t="str">
        <x:v>abril</x:v>
      </x:c>
      <x:c r="E849" t="str">
        <x:v>2026-04</x:v>
      </x:c>
      <x:c r="F849" t="str">
        <x:v>T2</x:v>
      </x:c>
      <x:c r="G849" s="27" t="n">
        <x:v>46113</x:v>
      </x:c>
    </x:row>
    <x:row r="850">
      <x:c r="A850" s="27" t="n">
        <x:v>46138</x:v>
      </x:c>
      <x:c r="B850" t="n">
        <x:v>2026</x:v>
      </x:c>
      <x:c r="C850" t="n">
        <x:v>4</x:v>
      </x:c>
      <x:c r="D850" t="str">
        <x:v>abril</x:v>
      </x:c>
      <x:c r="E850" t="str">
        <x:v>2026-04</x:v>
      </x:c>
      <x:c r="F850" t="str">
        <x:v>T2</x:v>
      </x:c>
      <x:c r="G850" s="27" t="n">
        <x:v>46113</x:v>
      </x:c>
    </x:row>
    <x:row r="851">
      <x:c r="A851" s="27" t="n">
        <x:v>46139</x:v>
      </x:c>
      <x:c r="B851" t="n">
        <x:v>2026</x:v>
      </x:c>
      <x:c r="C851" t="n">
        <x:v>4</x:v>
      </x:c>
      <x:c r="D851" t="str">
        <x:v>abril</x:v>
      </x:c>
      <x:c r="E851" t="str">
        <x:v>2026-04</x:v>
      </x:c>
      <x:c r="F851" t="str">
        <x:v>T2</x:v>
      </x:c>
      <x:c r="G851" s="27" t="n">
        <x:v>46113</x:v>
      </x:c>
    </x:row>
    <x:row r="852">
      <x:c r="A852" s="27" t="n">
        <x:v>46140</x:v>
      </x:c>
      <x:c r="B852" t="n">
        <x:v>2026</x:v>
      </x:c>
      <x:c r="C852" t="n">
        <x:v>4</x:v>
      </x:c>
      <x:c r="D852" t="str">
        <x:v>abril</x:v>
      </x:c>
      <x:c r="E852" t="str">
        <x:v>2026-04</x:v>
      </x:c>
      <x:c r="F852" t="str">
        <x:v>T2</x:v>
      </x:c>
      <x:c r="G852" s="27" t="n">
        <x:v>46113</x:v>
      </x:c>
    </x:row>
    <x:row r="853">
      <x:c r="A853" s="27" t="n">
        <x:v>46141</x:v>
      </x:c>
      <x:c r="B853" t="n">
        <x:v>2026</x:v>
      </x:c>
      <x:c r="C853" t="n">
        <x:v>4</x:v>
      </x:c>
      <x:c r="D853" t="str">
        <x:v>abril</x:v>
      </x:c>
      <x:c r="E853" t="str">
        <x:v>2026-04</x:v>
      </x:c>
      <x:c r="F853" t="str">
        <x:v>T2</x:v>
      </x:c>
      <x:c r="G853" s="27" t="n">
        <x:v>46113</x:v>
      </x:c>
    </x:row>
    <x:row r="854">
      <x:c r="A854" s="27" t="n">
        <x:v>46142</x:v>
      </x:c>
      <x:c r="B854" t="n">
        <x:v>2026</x:v>
      </x:c>
      <x:c r="C854" t="n">
        <x:v>4</x:v>
      </x:c>
      <x:c r="D854" t="str">
        <x:v>abril</x:v>
      </x:c>
      <x:c r="E854" t="str">
        <x:v>2026-04</x:v>
      </x:c>
      <x:c r="F854" t="str">
        <x:v>T2</x:v>
      </x:c>
      <x:c r="G854" s="27" t="n">
        <x:v>46113</x:v>
      </x:c>
    </x:row>
    <x:row r="855">
      <x:c r="A855" s="27" t="n">
        <x:v>46143</x:v>
      </x:c>
      <x:c r="B855" t="n">
        <x:v>2026</x:v>
      </x:c>
      <x:c r="C855" t="n">
        <x:v>5</x:v>
      </x:c>
      <x:c r="D855" t="str">
        <x:v>mayo</x:v>
      </x:c>
      <x:c r="E855" t="str">
        <x:v>2026-05</x:v>
      </x:c>
      <x:c r="F855" t="str">
        <x:v>T2</x:v>
      </x:c>
      <x:c r="G855" s="27" t="n">
        <x:v>46143</x:v>
      </x:c>
    </x:row>
    <x:row r="856">
      <x:c r="A856" s="27" t="n">
        <x:v>46144</x:v>
      </x:c>
      <x:c r="B856" t="n">
        <x:v>2026</x:v>
      </x:c>
      <x:c r="C856" t="n">
        <x:v>5</x:v>
      </x:c>
      <x:c r="D856" t="str">
        <x:v>mayo</x:v>
      </x:c>
      <x:c r="E856" t="str">
        <x:v>2026-05</x:v>
      </x:c>
      <x:c r="F856" t="str">
        <x:v>T2</x:v>
      </x:c>
      <x:c r="G856" s="27" t="n">
        <x:v>46143</x:v>
      </x:c>
    </x:row>
    <x:row r="857">
      <x:c r="A857" s="27" t="n">
        <x:v>46145</x:v>
      </x:c>
      <x:c r="B857" t="n">
        <x:v>2026</x:v>
      </x:c>
      <x:c r="C857" t="n">
        <x:v>5</x:v>
      </x:c>
      <x:c r="D857" t="str">
        <x:v>mayo</x:v>
      </x:c>
      <x:c r="E857" t="str">
        <x:v>2026-05</x:v>
      </x:c>
      <x:c r="F857" t="str">
        <x:v>T2</x:v>
      </x:c>
      <x:c r="G857" s="27" t="n">
        <x:v>46143</x:v>
      </x:c>
    </x:row>
    <x:row r="858">
      <x:c r="A858" s="27" t="n">
        <x:v>46146</x:v>
      </x:c>
      <x:c r="B858" t="n">
        <x:v>2026</x:v>
      </x:c>
      <x:c r="C858" t="n">
        <x:v>5</x:v>
      </x:c>
      <x:c r="D858" t="str">
        <x:v>mayo</x:v>
      </x:c>
      <x:c r="E858" t="str">
        <x:v>2026-05</x:v>
      </x:c>
      <x:c r="F858" t="str">
        <x:v>T2</x:v>
      </x:c>
      <x:c r="G858" s="27" t="n">
        <x:v>46143</x:v>
      </x:c>
    </x:row>
    <x:row r="859">
      <x:c r="A859" s="27" t="n">
        <x:v>46147</x:v>
      </x:c>
      <x:c r="B859" t="n">
        <x:v>2026</x:v>
      </x:c>
      <x:c r="C859" t="n">
        <x:v>5</x:v>
      </x:c>
      <x:c r="D859" t="str">
        <x:v>mayo</x:v>
      </x:c>
      <x:c r="E859" t="str">
        <x:v>2026-05</x:v>
      </x:c>
      <x:c r="F859" t="str">
        <x:v>T2</x:v>
      </x:c>
      <x:c r="G859" s="27" t="n">
        <x:v>46143</x:v>
      </x:c>
    </x:row>
    <x:row r="860">
      <x:c r="A860" s="27" t="n">
        <x:v>46148</x:v>
      </x:c>
      <x:c r="B860" t="n">
        <x:v>2026</x:v>
      </x:c>
      <x:c r="C860" t="n">
        <x:v>5</x:v>
      </x:c>
      <x:c r="D860" t="str">
        <x:v>mayo</x:v>
      </x:c>
      <x:c r="E860" t="str">
        <x:v>2026-05</x:v>
      </x:c>
      <x:c r="F860" t="str">
        <x:v>T2</x:v>
      </x:c>
      <x:c r="G860" s="27" t="n">
        <x:v>46143</x:v>
      </x:c>
    </x:row>
    <x:row r="861">
      <x:c r="A861" s="27" t="n">
        <x:v>46149</x:v>
      </x:c>
      <x:c r="B861" t="n">
        <x:v>2026</x:v>
      </x:c>
      <x:c r="C861" t="n">
        <x:v>5</x:v>
      </x:c>
      <x:c r="D861" t="str">
        <x:v>mayo</x:v>
      </x:c>
      <x:c r="E861" t="str">
        <x:v>2026-05</x:v>
      </x:c>
      <x:c r="F861" t="str">
        <x:v>T2</x:v>
      </x:c>
      <x:c r="G861" s="27" t="n">
        <x:v>46143</x:v>
      </x:c>
    </x:row>
    <x:row r="862">
      <x:c r="A862" s="27" t="n">
        <x:v>46150</x:v>
      </x:c>
      <x:c r="B862" t="n">
        <x:v>2026</x:v>
      </x:c>
      <x:c r="C862" t="n">
        <x:v>5</x:v>
      </x:c>
      <x:c r="D862" t="str">
        <x:v>mayo</x:v>
      </x:c>
      <x:c r="E862" t="str">
        <x:v>2026-05</x:v>
      </x:c>
      <x:c r="F862" t="str">
        <x:v>T2</x:v>
      </x:c>
      <x:c r="G862" s="27" t="n">
        <x:v>46143</x:v>
      </x:c>
    </x:row>
    <x:row r="863">
      <x:c r="A863" s="27" t="n">
        <x:v>46151</x:v>
      </x:c>
      <x:c r="B863" t="n">
        <x:v>2026</x:v>
      </x:c>
      <x:c r="C863" t="n">
        <x:v>5</x:v>
      </x:c>
      <x:c r="D863" t="str">
        <x:v>mayo</x:v>
      </x:c>
      <x:c r="E863" t="str">
        <x:v>2026-05</x:v>
      </x:c>
      <x:c r="F863" t="str">
        <x:v>T2</x:v>
      </x:c>
      <x:c r="G863" s="27" t="n">
        <x:v>46143</x:v>
      </x:c>
    </x:row>
    <x:row r="864">
      <x:c r="A864" s="27" t="n">
        <x:v>46152</x:v>
      </x:c>
      <x:c r="B864" t="n">
        <x:v>2026</x:v>
      </x:c>
      <x:c r="C864" t="n">
        <x:v>5</x:v>
      </x:c>
      <x:c r="D864" t="str">
        <x:v>mayo</x:v>
      </x:c>
      <x:c r="E864" t="str">
        <x:v>2026-05</x:v>
      </x:c>
      <x:c r="F864" t="str">
        <x:v>T2</x:v>
      </x:c>
      <x:c r="G864" s="27" t="n">
        <x:v>46143</x:v>
      </x:c>
    </x:row>
    <x:row r="865">
      <x:c r="A865" s="27" t="n">
        <x:v>46153</x:v>
      </x:c>
      <x:c r="B865" t="n">
        <x:v>2026</x:v>
      </x:c>
      <x:c r="C865" t="n">
        <x:v>5</x:v>
      </x:c>
      <x:c r="D865" t="str">
        <x:v>mayo</x:v>
      </x:c>
      <x:c r="E865" t="str">
        <x:v>2026-05</x:v>
      </x:c>
      <x:c r="F865" t="str">
        <x:v>T2</x:v>
      </x:c>
      <x:c r="G865" s="27" t="n">
        <x:v>46143</x:v>
      </x:c>
    </x:row>
    <x:row r="866">
      <x:c r="A866" s="27" t="n">
        <x:v>46154</x:v>
      </x:c>
      <x:c r="B866" t="n">
        <x:v>2026</x:v>
      </x:c>
      <x:c r="C866" t="n">
        <x:v>5</x:v>
      </x:c>
      <x:c r="D866" t="str">
        <x:v>mayo</x:v>
      </x:c>
      <x:c r="E866" t="str">
        <x:v>2026-05</x:v>
      </x:c>
      <x:c r="F866" t="str">
        <x:v>T2</x:v>
      </x:c>
      <x:c r="G866" s="27" t="n">
        <x:v>46143</x:v>
      </x:c>
    </x:row>
    <x:row r="867">
      <x:c r="A867" s="27" t="n">
        <x:v>46155</x:v>
      </x:c>
      <x:c r="B867" t="n">
        <x:v>2026</x:v>
      </x:c>
      <x:c r="C867" t="n">
        <x:v>5</x:v>
      </x:c>
      <x:c r="D867" t="str">
        <x:v>mayo</x:v>
      </x:c>
      <x:c r="E867" t="str">
        <x:v>2026-05</x:v>
      </x:c>
      <x:c r="F867" t="str">
        <x:v>T2</x:v>
      </x:c>
      <x:c r="G867" s="27" t="n">
        <x:v>46143</x:v>
      </x:c>
    </x:row>
    <x:row r="868">
      <x:c r="A868" s="27" t="n">
        <x:v>46156</x:v>
      </x:c>
      <x:c r="B868" t="n">
        <x:v>2026</x:v>
      </x:c>
      <x:c r="C868" t="n">
        <x:v>5</x:v>
      </x:c>
      <x:c r="D868" t="str">
        <x:v>mayo</x:v>
      </x:c>
      <x:c r="E868" t="str">
        <x:v>2026-05</x:v>
      </x:c>
      <x:c r="F868" t="str">
        <x:v>T2</x:v>
      </x:c>
      <x:c r="G868" s="27" t="n">
        <x:v>46143</x:v>
      </x:c>
    </x:row>
    <x:row r="869">
      <x:c r="A869" s="27" t="n">
        <x:v>46157</x:v>
      </x:c>
      <x:c r="B869" t="n">
        <x:v>2026</x:v>
      </x:c>
      <x:c r="C869" t="n">
        <x:v>5</x:v>
      </x:c>
      <x:c r="D869" t="str">
        <x:v>mayo</x:v>
      </x:c>
      <x:c r="E869" t="str">
        <x:v>2026-05</x:v>
      </x:c>
      <x:c r="F869" t="str">
        <x:v>T2</x:v>
      </x:c>
      <x:c r="G869" s="27" t="n">
        <x:v>46143</x:v>
      </x:c>
    </x:row>
    <x:row r="870">
      <x:c r="A870" s="27" t="n">
        <x:v>46158</x:v>
      </x:c>
      <x:c r="B870" t="n">
        <x:v>2026</x:v>
      </x:c>
      <x:c r="C870" t="n">
        <x:v>5</x:v>
      </x:c>
      <x:c r="D870" t="str">
        <x:v>mayo</x:v>
      </x:c>
      <x:c r="E870" t="str">
        <x:v>2026-05</x:v>
      </x:c>
      <x:c r="F870" t="str">
        <x:v>T2</x:v>
      </x:c>
      <x:c r="G870" s="27" t="n">
        <x:v>46143</x:v>
      </x:c>
    </x:row>
    <x:row r="871">
      <x:c r="A871" s="27" t="n">
        <x:v>46159</x:v>
      </x:c>
      <x:c r="B871" t="n">
        <x:v>2026</x:v>
      </x:c>
      <x:c r="C871" t="n">
        <x:v>5</x:v>
      </x:c>
      <x:c r="D871" t="str">
        <x:v>mayo</x:v>
      </x:c>
      <x:c r="E871" t="str">
        <x:v>2026-05</x:v>
      </x:c>
      <x:c r="F871" t="str">
        <x:v>T2</x:v>
      </x:c>
      <x:c r="G871" s="27" t="n">
        <x:v>46143</x:v>
      </x:c>
    </x:row>
    <x:row r="872">
      <x:c r="A872" s="27" t="n">
        <x:v>46160</x:v>
      </x:c>
      <x:c r="B872" t="n">
        <x:v>2026</x:v>
      </x:c>
      <x:c r="C872" t="n">
        <x:v>5</x:v>
      </x:c>
      <x:c r="D872" t="str">
        <x:v>mayo</x:v>
      </x:c>
      <x:c r="E872" t="str">
        <x:v>2026-05</x:v>
      </x:c>
      <x:c r="F872" t="str">
        <x:v>T2</x:v>
      </x:c>
      <x:c r="G872" s="27" t="n">
        <x:v>46143</x:v>
      </x:c>
    </x:row>
    <x:row r="873">
      <x:c r="A873" s="27" t="n">
        <x:v>46161</x:v>
      </x:c>
      <x:c r="B873" t="n">
        <x:v>2026</x:v>
      </x:c>
      <x:c r="C873" t="n">
        <x:v>5</x:v>
      </x:c>
      <x:c r="D873" t="str">
        <x:v>mayo</x:v>
      </x:c>
      <x:c r="E873" t="str">
        <x:v>2026-05</x:v>
      </x:c>
      <x:c r="F873" t="str">
        <x:v>T2</x:v>
      </x:c>
      <x:c r="G873" s="27" t="n">
        <x:v>46143</x:v>
      </x:c>
    </x:row>
    <x:row r="874">
      <x:c r="A874" s="27" t="n">
        <x:v>46162</x:v>
      </x:c>
      <x:c r="B874" t="n">
        <x:v>2026</x:v>
      </x:c>
      <x:c r="C874" t="n">
        <x:v>5</x:v>
      </x:c>
      <x:c r="D874" t="str">
        <x:v>mayo</x:v>
      </x:c>
      <x:c r="E874" t="str">
        <x:v>2026-05</x:v>
      </x:c>
      <x:c r="F874" t="str">
        <x:v>T2</x:v>
      </x:c>
      <x:c r="G874" s="27" t="n">
        <x:v>46143</x:v>
      </x:c>
    </x:row>
    <x:row r="875">
      <x:c r="A875" s="27" t="n">
        <x:v>46163</x:v>
      </x:c>
      <x:c r="B875" t="n">
        <x:v>2026</x:v>
      </x:c>
      <x:c r="C875" t="n">
        <x:v>5</x:v>
      </x:c>
      <x:c r="D875" t="str">
        <x:v>mayo</x:v>
      </x:c>
      <x:c r="E875" t="str">
        <x:v>2026-05</x:v>
      </x:c>
      <x:c r="F875" t="str">
        <x:v>T2</x:v>
      </x:c>
      <x:c r="G875" s="27" t="n">
        <x:v>46143</x:v>
      </x:c>
    </x:row>
    <x:row r="876">
      <x:c r="A876" s="27" t="n">
        <x:v>46164</x:v>
      </x:c>
      <x:c r="B876" t="n">
        <x:v>2026</x:v>
      </x:c>
      <x:c r="C876" t="n">
        <x:v>5</x:v>
      </x:c>
      <x:c r="D876" t="str">
        <x:v>mayo</x:v>
      </x:c>
      <x:c r="E876" t="str">
        <x:v>2026-05</x:v>
      </x:c>
      <x:c r="F876" t="str">
        <x:v>T2</x:v>
      </x:c>
      <x:c r="G876" s="27" t="n">
        <x:v>46143</x:v>
      </x:c>
    </x:row>
    <x:row r="877">
      <x:c r="A877" s="27" t="n">
        <x:v>46165</x:v>
      </x:c>
      <x:c r="B877" t="n">
        <x:v>2026</x:v>
      </x:c>
      <x:c r="C877" t="n">
        <x:v>5</x:v>
      </x:c>
      <x:c r="D877" t="str">
        <x:v>mayo</x:v>
      </x:c>
      <x:c r="E877" t="str">
        <x:v>2026-05</x:v>
      </x:c>
      <x:c r="F877" t="str">
        <x:v>T2</x:v>
      </x:c>
      <x:c r="G877" s="27" t="n">
        <x:v>46143</x:v>
      </x:c>
    </x:row>
    <x:row r="878">
      <x:c r="A878" s="27" t="n">
        <x:v>46166</x:v>
      </x:c>
      <x:c r="B878" t="n">
        <x:v>2026</x:v>
      </x:c>
      <x:c r="C878" t="n">
        <x:v>5</x:v>
      </x:c>
      <x:c r="D878" t="str">
        <x:v>mayo</x:v>
      </x:c>
      <x:c r="E878" t="str">
        <x:v>2026-05</x:v>
      </x:c>
      <x:c r="F878" t="str">
        <x:v>T2</x:v>
      </x:c>
      <x:c r="G878" s="27" t="n">
        <x:v>46143</x:v>
      </x:c>
    </x:row>
    <x:row r="879">
      <x:c r="A879" s="27" t="n">
        <x:v>46167</x:v>
      </x:c>
      <x:c r="B879" t="n">
        <x:v>2026</x:v>
      </x:c>
      <x:c r="C879" t="n">
        <x:v>5</x:v>
      </x:c>
      <x:c r="D879" t="str">
        <x:v>mayo</x:v>
      </x:c>
      <x:c r="E879" t="str">
        <x:v>2026-05</x:v>
      </x:c>
      <x:c r="F879" t="str">
        <x:v>T2</x:v>
      </x:c>
      <x:c r="G879" s="27" t="n">
        <x:v>46143</x:v>
      </x:c>
    </x:row>
    <x:row r="880">
      <x:c r="A880" s="27" t="n">
        <x:v>46168</x:v>
      </x:c>
      <x:c r="B880" t="n">
        <x:v>2026</x:v>
      </x:c>
      <x:c r="C880" t="n">
        <x:v>5</x:v>
      </x:c>
      <x:c r="D880" t="str">
        <x:v>mayo</x:v>
      </x:c>
      <x:c r="E880" t="str">
        <x:v>2026-05</x:v>
      </x:c>
      <x:c r="F880" t="str">
        <x:v>T2</x:v>
      </x:c>
      <x:c r="G880" s="27" t="n">
        <x:v>46143</x:v>
      </x:c>
    </x:row>
    <x:row r="881">
      <x:c r="A881" s="27" t="n">
        <x:v>46169</x:v>
      </x:c>
      <x:c r="B881" t="n">
        <x:v>2026</x:v>
      </x:c>
      <x:c r="C881" t="n">
        <x:v>5</x:v>
      </x:c>
      <x:c r="D881" t="str">
        <x:v>mayo</x:v>
      </x:c>
      <x:c r="E881" t="str">
        <x:v>2026-05</x:v>
      </x:c>
      <x:c r="F881" t="str">
        <x:v>T2</x:v>
      </x:c>
      <x:c r="G881" s="27" t="n">
        <x:v>46143</x:v>
      </x:c>
    </x:row>
    <x:row r="882">
      <x:c r="A882" s="27" t="n">
        <x:v>46170</x:v>
      </x:c>
      <x:c r="B882" t="n">
        <x:v>2026</x:v>
      </x:c>
      <x:c r="C882" t="n">
        <x:v>5</x:v>
      </x:c>
      <x:c r="D882" t="str">
        <x:v>mayo</x:v>
      </x:c>
      <x:c r="E882" t="str">
        <x:v>2026-05</x:v>
      </x:c>
      <x:c r="F882" t="str">
        <x:v>T2</x:v>
      </x:c>
      <x:c r="G882" s="27" t="n">
        <x:v>46143</x:v>
      </x:c>
    </x:row>
    <x:row r="883">
      <x:c r="A883" s="27" t="n">
        <x:v>46171</x:v>
      </x:c>
      <x:c r="B883" t="n">
        <x:v>2026</x:v>
      </x:c>
      <x:c r="C883" t="n">
        <x:v>5</x:v>
      </x:c>
      <x:c r="D883" t="str">
        <x:v>mayo</x:v>
      </x:c>
      <x:c r="E883" t="str">
        <x:v>2026-05</x:v>
      </x:c>
      <x:c r="F883" t="str">
        <x:v>T2</x:v>
      </x:c>
      <x:c r="G883" s="27" t="n">
        <x:v>46143</x:v>
      </x:c>
    </x:row>
    <x:row r="884">
      <x:c r="A884" s="27" t="n">
        <x:v>46172</x:v>
      </x:c>
      <x:c r="B884" t="n">
        <x:v>2026</x:v>
      </x:c>
      <x:c r="C884" t="n">
        <x:v>5</x:v>
      </x:c>
      <x:c r="D884" t="str">
        <x:v>mayo</x:v>
      </x:c>
      <x:c r="E884" t="str">
        <x:v>2026-05</x:v>
      </x:c>
      <x:c r="F884" t="str">
        <x:v>T2</x:v>
      </x:c>
      <x:c r="G884" s="27" t="n">
        <x:v>46143</x:v>
      </x:c>
    </x:row>
    <x:row r="885">
      <x:c r="A885" s="27" t="n">
        <x:v>46173</x:v>
      </x:c>
      <x:c r="B885" t="n">
        <x:v>2026</x:v>
      </x:c>
      <x:c r="C885" t="n">
        <x:v>5</x:v>
      </x:c>
      <x:c r="D885" t="str">
        <x:v>mayo</x:v>
      </x:c>
      <x:c r="E885" t="str">
        <x:v>2026-05</x:v>
      </x:c>
      <x:c r="F885" t="str">
        <x:v>T2</x:v>
      </x:c>
      <x:c r="G885" s="27" t="n">
        <x:v>46143</x:v>
      </x:c>
    </x:row>
    <x:row r="886">
      <x:c r="A886" s="27" t="n">
        <x:v>46174</x:v>
      </x:c>
      <x:c r="B886" t="n">
        <x:v>2026</x:v>
      </x:c>
      <x:c r="C886" t="n">
        <x:v>6</x:v>
      </x:c>
      <x:c r="D886" t="str">
        <x:v>junio</x:v>
      </x:c>
      <x:c r="E886" t="str">
        <x:v>2026-06</x:v>
      </x:c>
      <x:c r="F886" t="str">
        <x:v>T2</x:v>
      </x:c>
      <x:c r="G886" s="27" t="n">
        <x:v>46174</x:v>
      </x:c>
    </x:row>
    <x:row r="887">
      <x:c r="A887" s="27" t="n">
        <x:v>46175</x:v>
      </x:c>
      <x:c r="B887" t="n">
        <x:v>2026</x:v>
      </x:c>
      <x:c r="C887" t="n">
        <x:v>6</x:v>
      </x:c>
      <x:c r="D887" t="str">
        <x:v>junio</x:v>
      </x:c>
      <x:c r="E887" t="str">
        <x:v>2026-06</x:v>
      </x:c>
      <x:c r="F887" t="str">
        <x:v>T2</x:v>
      </x:c>
      <x:c r="G887" s="27" t="n">
        <x:v>46174</x:v>
      </x:c>
    </x:row>
    <x:row r="888">
      <x:c r="A888" s="27" t="n">
        <x:v>46176</x:v>
      </x:c>
      <x:c r="B888" t="n">
        <x:v>2026</x:v>
      </x:c>
      <x:c r="C888" t="n">
        <x:v>6</x:v>
      </x:c>
      <x:c r="D888" t="str">
        <x:v>junio</x:v>
      </x:c>
      <x:c r="E888" t="str">
        <x:v>2026-06</x:v>
      </x:c>
      <x:c r="F888" t="str">
        <x:v>T2</x:v>
      </x:c>
      <x:c r="G888" s="27" t="n">
        <x:v>46174</x:v>
      </x:c>
    </x:row>
    <x:row r="889">
      <x:c r="A889" s="27" t="n">
        <x:v>46177</x:v>
      </x:c>
      <x:c r="B889" t="n">
        <x:v>2026</x:v>
      </x:c>
      <x:c r="C889" t="n">
        <x:v>6</x:v>
      </x:c>
      <x:c r="D889" t="str">
        <x:v>junio</x:v>
      </x:c>
      <x:c r="E889" t="str">
        <x:v>2026-06</x:v>
      </x:c>
      <x:c r="F889" t="str">
        <x:v>T2</x:v>
      </x:c>
      <x:c r="G889" s="27" t="n">
        <x:v>46174</x:v>
      </x:c>
    </x:row>
    <x:row r="890">
      <x:c r="A890" s="27" t="n">
        <x:v>46178</x:v>
      </x:c>
      <x:c r="B890" t="n">
        <x:v>2026</x:v>
      </x:c>
      <x:c r="C890" t="n">
        <x:v>6</x:v>
      </x:c>
      <x:c r="D890" t="str">
        <x:v>junio</x:v>
      </x:c>
      <x:c r="E890" t="str">
        <x:v>2026-06</x:v>
      </x:c>
      <x:c r="F890" t="str">
        <x:v>T2</x:v>
      </x:c>
      <x:c r="G890" s="27" t="n">
        <x:v>46174</x:v>
      </x:c>
    </x:row>
    <x:row r="891">
      <x:c r="A891" s="27" t="n">
        <x:v>46179</x:v>
      </x:c>
      <x:c r="B891" t="n">
        <x:v>2026</x:v>
      </x:c>
      <x:c r="C891" t="n">
        <x:v>6</x:v>
      </x:c>
      <x:c r="D891" t="str">
        <x:v>junio</x:v>
      </x:c>
      <x:c r="E891" t="str">
        <x:v>2026-06</x:v>
      </x:c>
      <x:c r="F891" t="str">
        <x:v>T2</x:v>
      </x:c>
      <x:c r="G891" s="27" t="n">
        <x:v>46174</x:v>
      </x:c>
    </x:row>
    <x:row r="892">
      <x:c r="A892" s="27" t="n">
        <x:v>46180</x:v>
      </x:c>
      <x:c r="B892" t="n">
        <x:v>2026</x:v>
      </x:c>
      <x:c r="C892" t="n">
        <x:v>6</x:v>
      </x:c>
      <x:c r="D892" t="str">
        <x:v>junio</x:v>
      </x:c>
      <x:c r="E892" t="str">
        <x:v>2026-06</x:v>
      </x:c>
      <x:c r="F892" t="str">
        <x:v>T2</x:v>
      </x:c>
      <x:c r="G892" s="27" t="n">
        <x:v>46174</x:v>
      </x:c>
    </x:row>
    <x:row r="893">
      <x:c r="A893" s="27" t="n">
        <x:v>46181</x:v>
      </x:c>
      <x:c r="B893" t="n">
        <x:v>2026</x:v>
      </x:c>
      <x:c r="C893" t="n">
        <x:v>6</x:v>
      </x:c>
      <x:c r="D893" t="str">
        <x:v>junio</x:v>
      </x:c>
      <x:c r="E893" t="str">
        <x:v>2026-06</x:v>
      </x:c>
      <x:c r="F893" t="str">
        <x:v>T2</x:v>
      </x:c>
      <x:c r="G893" s="27" t="n">
        <x:v>46174</x:v>
      </x:c>
    </x:row>
    <x:row r="894">
      <x:c r="A894" s="27" t="n">
        <x:v>46182</x:v>
      </x:c>
      <x:c r="B894" t="n">
        <x:v>2026</x:v>
      </x:c>
      <x:c r="C894" t="n">
        <x:v>6</x:v>
      </x:c>
      <x:c r="D894" t="str">
        <x:v>junio</x:v>
      </x:c>
      <x:c r="E894" t="str">
        <x:v>2026-06</x:v>
      </x:c>
      <x:c r="F894" t="str">
        <x:v>T2</x:v>
      </x:c>
      <x:c r="G894" s="27" t="n">
        <x:v>46174</x:v>
      </x:c>
    </x:row>
    <x:row r="895">
      <x:c r="A895" s="27" t="n">
        <x:v>46183</x:v>
      </x:c>
      <x:c r="B895" t="n">
        <x:v>2026</x:v>
      </x:c>
      <x:c r="C895" t="n">
        <x:v>6</x:v>
      </x:c>
      <x:c r="D895" t="str">
        <x:v>junio</x:v>
      </x:c>
      <x:c r="E895" t="str">
        <x:v>2026-06</x:v>
      </x:c>
      <x:c r="F895" t="str">
        <x:v>T2</x:v>
      </x:c>
      <x:c r="G895" s="27" t="n">
        <x:v>46174</x:v>
      </x:c>
    </x:row>
    <x:row r="896">
      <x:c r="A896" s="27" t="n">
        <x:v>46184</x:v>
      </x:c>
      <x:c r="B896" t="n">
        <x:v>2026</x:v>
      </x:c>
      <x:c r="C896" t="n">
        <x:v>6</x:v>
      </x:c>
      <x:c r="D896" t="str">
        <x:v>junio</x:v>
      </x:c>
      <x:c r="E896" t="str">
        <x:v>2026-06</x:v>
      </x:c>
      <x:c r="F896" t="str">
        <x:v>T2</x:v>
      </x:c>
      <x:c r="G896" s="27" t="n">
        <x:v>46174</x:v>
      </x:c>
    </x:row>
    <x:row r="897">
      <x:c r="A897" s="27" t="n">
        <x:v>46185</x:v>
      </x:c>
      <x:c r="B897" t="n">
        <x:v>2026</x:v>
      </x:c>
      <x:c r="C897" t="n">
        <x:v>6</x:v>
      </x:c>
      <x:c r="D897" t="str">
        <x:v>junio</x:v>
      </x:c>
      <x:c r="E897" t="str">
        <x:v>2026-06</x:v>
      </x:c>
      <x:c r="F897" t="str">
        <x:v>T2</x:v>
      </x:c>
      <x:c r="G897" s="27" t="n">
        <x:v>46174</x:v>
      </x:c>
    </x:row>
    <x:row r="898">
      <x:c r="A898" s="27" t="n">
        <x:v>46186</x:v>
      </x:c>
      <x:c r="B898" t="n">
        <x:v>2026</x:v>
      </x:c>
      <x:c r="C898" t="n">
        <x:v>6</x:v>
      </x:c>
      <x:c r="D898" t="str">
        <x:v>junio</x:v>
      </x:c>
      <x:c r="E898" t="str">
        <x:v>2026-06</x:v>
      </x:c>
      <x:c r="F898" t="str">
        <x:v>T2</x:v>
      </x:c>
      <x:c r="G898" s="27" t="n">
        <x:v>46174</x:v>
      </x:c>
    </x:row>
    <x:row r="899">
      <x:c r="A899" s="27" t="n">
        <x:v>46187</x:v>
      </x:c>
      <x:c r="B899" t="n">
        <x:v>2026</x:v>
      </x:c>
      <x:c r="C899" t="n">
        <x:v>6</x:v>
      </x:c>
      <x:c r="D899" t="str">
        <x:v>junio</x:v>
      </x:c>
      <x:c r="E899" t="str">
        <x:v>2026-06</x:v>
      </x:c>
      <x:c r="F899" t="str">
        <x:v>T2</x:v>
      </x:c>
      <x:c r="G899" s="27" t="n">
        <x:v>46174</x:v>
      </x:c>
    </x:row>
    <x:row r="900">
      <x:c r="A900" s="27" t="n">
        <x:v>46188</x:v>
      </x:c>
      <x:c r="B900" t="n">
        <x:v>2026</x:v>
      </x:c>
      <x:c r="C900" t="n">
        <x:v>6</x:v>
      </x:c>
      <x:c r="D900" t="str">
        <x:v>junio</x:v>
      </x:c>
      <x:c r="E900" t="str">
        <x:v>2026-06</x:v>
      </x:c>
      <x:c r="F900" t="str">
        <x:v>T2</x:v>
      </x:c>
      <x:c r="G900" s="27" t="n">
        <x:v>46174</x:v>
      </x:c>
    </x:row>
    <x:row r="901">
      <x:c r="A901" s="27" t="n">
        <x:v>46189</x:v>
      </x:c>
      <x:c r="B901" t="n">
        <x:v>2026</x:v>
      </x:c>
      <x:c r="C901" t="n">
        <x:v>6</x:v>
      </x:c>
      <x:c r="D901" t="str">
        <x:v>junio</x:v>
      </x:c>
      <x:c r="E901" t="str">
        <x:v>2026-06</x:v>
      </x:c>
      <x:c r="F901" t="str">
        <x:v>T2</x:v>
      </x:c>
      <x:c r="G901" s="27" t="n">
        <x:v>46174</x:v>
      </x:c>
    </x:row>
    <x:row r="902">
      <x:c r="A902" s="27" t="n">
        <x:v>46190</x:v>
      </x:c>
      <x:c r="B902" t="n">
        <x:v>2026</x:v>
      </x:c>
      <x:c r="C902" t="n">
        <x:v>6</x:v>
      </x:c>
      <x:c r="D902" t="str">
        <x:v>junio</x:v>
      </x:c>
      <x:c r="E902" t="str">
        <x:v>2026-06</x:v>
      </x:c>
      <x:c r="F902" t="str">
        <x:v>T2</x:v>
      </x:c>
      <x:c r="G902" s="27" t="n">
        <x:v>46174</x:v>
      </x:c>
    </x:row>
    <x:row r="903">
      <x:c r="A903" s="27" t="n">
        <x:v>46191</x:v>
      </x:c>
      <x:c r="B903" t="n">
        <x:v>2026</x:v>
      </x:c>
      <x:c r="C903" t="n">
        <x:v>6</x:v>
      </x:c>
      <x:c r="D903" t="str">
        <x:v>junio</x:v>
      </x:c>
      <x:c r="E903" t="str">
        <x:v>2026-06</x:v>
      </x:c>
      <x:c r="F903" t="str">
        <x:v>T2</x:v>
      </x:c>
      <x:c r="G903" s="27" t="n">
        <x:v>46174</x:v>
      </x:c>
    </x:row>
    <x:row r="904">
      <x:c r="A904" s="27" t="n">
        <x:v>46192</x:v>
      </x:c>
      <x:c r="B904" t="n">
        <x:v>2026</x:v>
      </x:c>
      <x:c r="C904" t="n">
        <x:v>6</x:v>
      </x:c>
      <x:c r="D904" t="str">
        <x:v>junio</x:v>
      </x:c>
      <x:c r="E904" t="str">
        <x:v>2026-06</x:v>
      </x:c>
      <x:c r="F904" t="str">
        <x:v>T2</x:v>
      </x:c>
      <x:c r="G904" s="27" t="n">
        <x:v>46174</x:v>
      </x:c>
    </x:row>
    <x:row r="905">
      <x:c r="A905" s="27" t="n">
        <x:v>46193</x:v>
      </x:c>
      <x:c r="B905" t="n">
        <x:v>2026</x:v>
      </x:c>
      <x:c r="C905" t="n">
        <x:v>6</x:v>
      </x:c>
      <x:c r="D905" t="str">
        <x:v>junio</x:v>
      </x:c>
      <x:c r="E905" t="str">
        <x:v>2026-06</x:v>
      </x:c>
      <x:c r="F905" t="str">
        <x:v>T2</x:v>
      </x:c>
      <x:c r="G905" s="27" t="n">
        <x:v>46174</x:v>
      </x:c>
    </x:row>
    <x:row r="906">
      <x:c r="A906" s="27" t="n">
        <x:v>46194</x:v>
      </x:c>
      <x:c r="B906" t="n">
        <x:v>2026</x:v>
      </x:c>
      <x:c r="C906" t="n">
        <x:v>6</x:v>
      </x:c>
      <x:c r="D906" t="str">
        <x:v>junio</x:v>
      </x:c>
      <x:c r="E906" t="str">
        <x:v>2026-06</x:v>
      </x:c>
      <x:c r="F906" t="str">
        <x:v>T2</x:v>
      </x:c>
      <x:c r="G906" s="27" t="n">
        <x:v>46174</x:v>
      </x:c>
    </x:row>
    <x:row r="907">
      <x:c r="A907" s="27" t="n">
        <x:v>46195</x:v>
      </x:c>
      <x:c r="B907" t="n">
        <x:v>2026</x:v>
      </x:c>
      <x:c r="C907" t="n">
        <x:v>6</x:v>
      </x:c>
      <x:c r="D907" t="str">
        <x:v>junio</x:v>
      </x:c>
      <x:c r="E907" t="str">
        <x:v>2026-06</x:v>
      </x:c>
      <x:c r="F907" t="str">
        <x:v>T2</x:v>
      </x:c>
      <x:c r="G907" s="27" t="n">
        <x:v>46174</x:v>
      </x:c>
    </x:row>
    <x:row r="908">
      <x:c r="A908" s="27" t="n">
        <x:v>46196</x:v>
      </x:c>
      <x:c r="B908" t="n">
        <x:v>2026</x:v>
      </x:c>
      <x:c r="C908" t="n">
        <x:v>6</x:v>
      </x:c>
      <x:c r="D908" t="str">
        <x:v>junio</x:v>
      </x:c>
      <x:c r="E908" t="str">
        <x:v>2026-06</x:v>
      </x:c>
      <x:c r="F908" t="str">
        <x:v>T2</x:v>
      </x:c>
      <x:c r="G908" s="27" t="n">
        <x:v>46174</x:v>
      </x:c>
    </x:row>
    <x:row r="909">
      <x:c r="A909" s="27" t="n">
        <x:v>46197</x:v>
      </x:c>
      <x:c r="B909" t="n">
        <x:v>2026</x:v>
      </x:c>
      <x:c r="C909" t="n">
        <x:v>6</x:v>
      </x:c>
      <x:c r="D909" t="str">
        <x:v>junio</x:v>
      </x:c>
      <x:c r="E909" t="str">
        <x:v>2026-06</x:v>
      </x:c>
      <x:c r="F909" t="str">
        <x:v>T2</x:v>
      </x:c>
      <x:c r="G909" s="27" t="n">
        <x:v>46174</x:v>
      </x:c>
    </x:row>
    <x:row r="910">
      <x:c r="A910" s="27" t="n">
        <x:v>46198</x:v>
      </x:c>
      <x:c r="B910" t="n">
        <x:v>2026</x:v>
      </x:c>
      <x:c r="C910" t="n">
        <x:v>6</x:v>
      </x:c>
      <x:c r="D910" t="str">
        <x:v>junio</x:v>
      </x:c>
      <x:c r="E910" t="str">
        <x:v>2026-06</x:v>
      </x:c>
      <x:c r="F910" t="str">
        <x:v>T2</x:v>
      </x:c>
      <x:c r="G910" s="27" t="n">
        <x:v>46174</x:v>
      </x:c>
    </x:row>
    <x:row r="911">
      <x:c r="A911" s="27" t="n">
        <x:v>46199</x:v>
      </x:c>
      <x:c r="B911" t="n">
        <x:v>2026</x:v>
      </x:c>
      <x:c r="C911" t="n">
        <x:v>6</x:v>
      </x:c>
      <x:c r="D911" t="str">
        <x:v>junio</x:v>
      </x:c>
      <x:c r="E911" t="str">
        <x:v>2026-06</x:v>
      </x:c>
      <x:c r="F911" t="str">
        <x:v>T2</x:v>
      </x:c>
      <x:c r="G911" s="27" t="n">
        <x:v>46174</x:v>
      </x:c>
    </x:row>
    <x:row r="912">
      <x:c r="A912" s="27" t="n">
        <x:v>46200</x:v>
      </x:c>
      <x:c r="B912" t="n">
        <x:v>2026</x:v>
      </x:c>
      <x:c r="C912" t="n">
        <x:v>6</x:v>
      </x:c>
      <x:c r="D912" t="str">
        <x:v>junio</x:v>
      </x:c>
      <x:c r="E912" t="str">
        <x:v>2026-06</x:v>
      </x:c>
      <x:c r="F912" t="str">
        <x:v>T2</x:v>
      </x:c>
      <x:c r="G912" s="27" t="n">
        <x:v>46174</x:v>
      </x:c>
    </x:row>
    <x:row r="913">
      <x:c r="A913" s="27" t="n">
        <x:v>46201</x:v>
      </x:c>
      <x:c r="B913" t="n">
        <x:v>2026</x:v>
      </x:c>
      <x:c r="C913" t="n">
        <x:v>6</x:v>
      </x:c>
      <x:c r="D913" t="str">
        <x:v>junio</x:v>
      </x:c>
      <x:c r="E913" t="str">
        <x:v>2026-06</x:v>
      </x:c>
      <x:c r="F913" t="str">
        <x:v>T2</x:v>
      </x:c>
      <x:c r="G913" s="27" t="n">
        <x:v>46174</x:v>
      </x:c>
    </x:row>
    <x:row r="914">
      <x:c r="A914" s="27" t="n">
        <x:v>46202</x:v>
      </x:c>
      <x:c r="B914" t="n">
        <x:v>2026</x:v>
      </x:c>
      <x:c r="C914" t="n">
        <x:v>6</x:v>
      </x:c>
      <x:c r="D914" t="str">
        <x:v>junio</x:v>
      </x:c>
      <x:c r="E914" t="str">
        <x:v>2026-06</x:v>
      </x:c>
      <x:c r="F914" t="str">
        <x:v>T2</x:v>
      </x:c>
      <x:c r="G914" s="27" t="n">
        <x:v>46174</x:v>
      </x:c>
    </x:row>
    <x:row r="915">
      <x:c r="A915" s="27" t="n">
        <x:v>46203</x:v>
      </x:c>
      <x:c r="B915" t="n">
        <x:v>2026</x:v>
      </x:c>
      <x:c r="C915" t="n">
        <x:v>6</x:v>
      </x:c>
      <x:c r="D915" t="str">
        <x:v>junio</x:v>
      </x:c>
      <x:c r="E915" t="str">
        <x:v>2026-06</x:v>
      </x:c>
      <x:c r="F915" t="str">
        <x:v>T2</x:v>
      </x:c>
      <x:c r="G915" s="27" t="n">
        <x:v>46174</x:v>
      </x:c>
    </x:row>
  </x:sheetData>
  <x:mergeCells>
    <x:mergeCell ref="A1:G1"/>
  </x:mergeCells>
  <x:pageMargins left="0.7" right="0.7" top="0.75" bottom="0.75" header="0.3" footer="0.3"/>
  <x:tableParts count="1">
    <x:tablePart xmlns:r="http://schemas.openxmlformats.org/officeDocument/2006/relationships" r:id="Rae3c29459d76455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13" hidden="0" customWidth="1"/>
    <x:col min="3" max="3" width="42" hidden="0" customWidth="1"/>
    <x:col min="4" max="4" width="42" hidden="0" customWidth="1"/>
    <x:col min="5" max="5" width="42" hidden="0" customWidth="1"/>
    <x:col min="6" max="6" width="16" hidden="0" customWidth="1"/>
  </x:cols>
  <x:sheetData>
    <x:row r="1" ht="28" customHeight="1">
      <x:c r="A1" s="12" t="str">
        <x:v>Registro de calidad de datos</x:v>
      </x:c>
      <x:c r="B1" s="12"/>
      <x:c r="C1" s="12"/>
      <x:c r="D1" s="12"/>
      <x:c r="E1" s="12"/>
      <x:c r="F1" s="12"/>
    </x:row>
    <x:row r="3">
      <x:c r="A3" s="18" t="str">
        <x:v>Filas RAW</x:v>
      </x:c>
      <x:c r="B3" s="18" t="str">
        <x:v>Filas limpias</x:v>
      </x:c>
      <x:c r="C3" s="18" t="str">
        <x:v>Filas eliminadas</x:v>
      </x:c>
      <x:c r="D3" s="18" t="str">
        <x:v>Fechas inválidas</x:v>
      </x:c>
      <x:c r="E3" s="18" t="str">
        <x:v>Grupos meta conflictivos</x:v>
      </x:c>
      <x:c r="F3" s="18" t="str">
        <x:v>Snapshots inventario</x:v>
      </x:c>
    </x:row>
    <x:row r="4">
      <x:c r="A4" s="36" t="n">
        <x:v>2555</x:v>
      </x:c>
      <x:c r="B4" s="36" t="n">
        <x:v>2544</x:v>
      </x:c>
      <x:c r="C4" s="36" t="n">
        <x:v>11</x:v>
      </x:c>
      <x:c r="D4" s="36" t="n">
        <x:v>14</x:v>
      </x:c>
      <x:c r="E4" s="36" t="n">
        <x:v>13</x:v>
      </x:c>
      <x:c r="F4" s="36" t="n">
        <x:v>134</x:v>
      </x:c>
    </x:row>
    <x:row r="6">
      <x:c r="A6" s="18" t="str">
        <x:v>Problema</x:v>
      </x:c>
      <x:c r="B6" s="18" t="str">
        <x:v>Cantidad</x:v>
      </x:c>
      <x:c r="C6" s="18" t="str">
        <x:v>Tratamiento</x:v>
      </x:c>
      <x:c r="D6" s="18" t="str">
        <x:v>Justificación</x:v>
      </x:c>
      <x:c r="E6" s="18" t="str">
        <x:v>Impacto si no se corregía</x:v>
      </x:c>
      <x:c r="F6" s="18" t="str">
        <x:v>Estado</x:v>
      </x:c>
    </x:row>
    <x:row r="7">
      <x:c r="A7" s="24" t="str">
        <x:v>Duplicados exactos</x:v>
      </x:c>
      <x:c r="B7" s="24" t="n">
        <x:v>7</x:v>
      </x:c>
      <x:c r="C7" s="24" t="str">
        <x:v>Eliminar la segunda fila</x:v>
      </x:c>
      <x:c r="D7" s="24" t="str">
        <x:v>Es la misma operación repetida</x:v>
      </x:c>
      <x:c r="E7" s="24" t="str">
        <x:v>Inflaba ventas, pedidos, meta y posibles snapshots</x:v>
      </x:c>
      <x:c r="F7" s="24" t="str">
        <x:v>Documentado</x:v>
      </x:c>
    </x:row>
    <x:row r="8">
      <x:c r="A8" s="24" t="str">
        <x:v>Venta_ID duplicado con conflicto</x:v>
      </x:c>
      <x:c r="B8" s="24" t="n">
        <x:v>4</x:v>
      </x:c>
      <x:c r="C8" s="24" t="str">
        <x:v>Conservar una fila y recalcular venta</x:v>
      </x:c>
      <x:c r="D8" s="24" t="str">
        <x:v>Solo Venta_Reportada difería</x:v>
      </x:c>
      <x:c r="E8" s="24" t="str">
        <x:v>Doble conteo y monto ambiguo</x:v>
      </x:c>
      <x:c r="F8" s="24" t="str">
        <x:v>Documentado</x:v>
      </x:c>
    </x:row>
    <x:row r="9">
      <x:c r="A9" s="24" t="str">
        <x:v>Fechas inválidas</x:v>
      </x:c>
      <x:c r="B9" s="24" t="n">
        <x:v>14</x:v>
      </x:c>
      <x:c r="C9" s="24" t="str">
        <x:v>Fecha_Limpia = nulo; conservar venta</x:v>
      </x:c>
      <x:c r="D9" s="24" t="str">
        <x:v>No se puede inventar una fecha</x:v>
      </x:c>
      <x:c r="E9" s="24" t="str">
        <x:v>Se excluyen solo del análisis temporal</x:v>
      </x:c>
      <x:c r="F9" s="24" t="str">
        <x:v>Documentado</x:v>
      </x:c>
    </x:row>
    <x:row r="10">
      <x:c r="A10" s="24" t="str">
        <x:v>Regiones no estandarizadas</x:v>
      </x:c>
      <x:c r="B10" s="24" t="n">
        <x:v>47</x:v>
      </x:c>
      <x:c r="C10" s="24" t="str">
        <x:v>Mapear a 5 regiones canónicas</x:v>
      </x:c>
      <x:c r="D10" s="24" t="str">
        <x:v>Son variantes del mismo lugar</x:v>
      </x:c>
      <x:c r="E10" s="24" t="str">
        <x:v>Evitó fragmentar resultados</x:v>
      </x:c>
      <x:c r="F10" s="24" t="str">
        <x:v>Documentado</x:v>
      </x:c>
    </x:row>
    <x:row r="11">
      <x:c r="A11" s="24" t="str">
        <x:v>Canales no estandarizados</x:v>
      </x:c>
      <x:c r="B11" s="24" t="n">
        <x:v>56</x:v>
      </x:c>
      <x:c r="C11" s="24" t="str">
        <x:v>Mapear a 4 canales canónicos</x:v>
      </x:c>
      <x:c r="D11" s="24" t="str">
        <x:v>Son variantes del mismo canal</x:v>
      </x:c>
      <x:c r="E11" s="24" t="str">
        <x:v>Evitó categorías falsas</x:v>
      </x:c>
      <x:c r="F11" s="24" t="str">
        <x:v>Documentado</x:v>
      </x:c>
    </x:row>
    <x:row r="12">
      <x:c r="A12" s="24" t="str">
        <x:v>Descuentos en escala 0–100</x:v>
      </x:c>
      <x:c r="B12" s="24" t="n">
        <x:v>24</x:v>
      </x:c>
      <x:c r="C12" s="24" t="str">
        <x:v>Dividir entre 100</x:v>
      </x:c>
      <x:c r="D12" s="24" t="str">
        <x:v>El modelo usa escala decimal</x:v>
      </x:c>
      <x:c r="E12" s="24" t="str">
        <x:v>Evitó ventas negativas o absurdas</x:v>
      </x:c>
      <x:c r="F12" s="24" t="str">
        <x:v>Documentado</x:v>
      </x:c>
    </x:row>
    <x:row r="13">
      <x:c r="A13" s="24" t="str">
        <x:v>Ventas reportadas en USD</x:v>
      </x:c>
      <x:c r="B13" s="24" t="n">
        <x:v>8</x:v>
      </x:c>
      <x:c r="C13" s="24" t="str">
        <x:v>Convertir a BOB con 6.96</x:v>
      </x:c>
      <x:c r="D13" s="24" t="str">
        <x:v>La relación interna del archivo valida el tipo de cambio</x:v>
      </x:c>
      <x:c r="E13" s="24" t="str">
        <x:v>Unificó la unidad monetaria</x:v>
      </x:c>
      <x:c r="F13" s="24" t="str">
        <x:v>Documentado</x:v>
      </x:c>
    </x:row>
    <x:row r="14">
      <x:c r="A14" s="24" t="str">
        <x:v>Venta reportada inconsistente (&gt;0,02 BOB)</x:v>
      </x:c>
      <x:c r="B14" s="24" t="n">
        <x:v>23</x:v>
      </x:c>
      <x:c r="C14" s="24" t="str">
        <x:v>Usar venta calculada</x:v>
      </x:c>
      <x:c r="D14" s="24" t="str">
        <x:v>Cantidad×precio×(1−descuento) es trazable</x:v>
      </x:c>
      <x:c r="E14" s="24" t="str">
        <x:v>Corrigió importes alterados</x:v>
      </x:c>
      <x:c r="F14" s="24" t="str">
        <x:v>Documentado</x:v>
      </x:c>
    </x:row>
    <x:row r="15">
      <x:c r="A15" s="24" t="str">
        <x:v>Producto/categoría/marca vacíos</x:v>
      </x:c>
      <x:c r="B15" s="24" t="n">
        <x:v>10</x:v>
      </x:c>
      <x:c r="C15" s="24" t="str">
        <x:v>Etiquetar No identificado/a</x:v>
      </x:c>
      <x:c r="D15" s="24" t="str">
        <x:v>La venta es válida y no debe borrarse</x:v>
      </x:c>
      <x:c r="E15" s="24" t="str">
        <x:v>Conservó ventas sin inventar atributos</x:v>
      </x:c>
      <x:c r="F15" s="24" t="str">
        <x:v>Documentado</x:v>
      </x:c>
    </x:row>
    <x:row r="16">
      <x:c r="A16" s="24" t="str">
        <x:v>Segmento vacío</x:v>
      </x:c>
      <x:c r="B16" s="24" t="n">
        <x:v>9</x:v>
      </x:c>
      <x:c r="C16" s="24" t="str">
        <x:v>Etiquetar No identificado</x:v>
      </x:c>
      <x:c r="D16" s="24" t="str">
        <x:v>No existe evidencia para imputar</x:v>
      </x:c>
      <x:c r="E16" s="24" t="str">
        <x:v>Evitó pérdida de registros</x:v>
      </x:c>
      <x:c r="F16" s="24" t="str">
        <x:v>Documentado</x:v>
      </x:c>
    </x:row>
    <x:row r="17">
      <x:c r="A17" s="24" t="str">
        <x:v>Cantidad negativa con estado Completado</x:v>
      </x:c>
      <x:c r="B17" s="24" t="n">
        <x:v>9</x:v>
      </x:c>
      <x:c r="C17" s="24" t="str">
        <x:v>Reclasificar como Devuelto</x:v>
      </x:c>
      <x:c r="D17" s="24" t="str">
        <x:v>Cantidad y venta son negativas</x:v>
      </x:c>
      <x:c r="E17" s="24" t="str">
        <x:v>Corrigió la tasa de devolución</x:v>
      </x:c>
      <x:c r="F17" s="24" t="str">
        <x:v>Documentado</x:v>
      </x:c>
    </x:row>
    <x:row r="18">
      <x:c r="A18" s="24" t="str">
        <x:v>Meta original vacía</x:v>
      </x:c>
      <x:c r="B18" s="24" t="n">
        <x:v>41</x:v>
      </x:c>
      <x:c r="C18" s="24" t="str">
        <x:v>Completar 35 desde su grupo; mantener nulas las restantes</x:v>
      </x:c>
      <x:c r="D18" s="24" t="str">
        <x:v>Solo se usa evidencia del mismo mes–región–canal</x:v>
      </x:c>
      <x:c r="E18" s="24" t="str">
        <x:v>No inventó metas</x:v>
      </x:c>
      <x:c r="F18" s="24" t="str">
        <x:v>Documentado</x:v>
      </x:c>
    </x:row>
    <x:row r="19">
      <x:c r="A19" s="24" t="str">
        <x:v>Grupos con metas contradictorias</x:v>
      </x:c>
      <x:c r="B19" s="24" t="n">
        <x:v>13</x:v>
      </x:c>
      <x:c r="C19" s="24" t="str">
        <x:v>Moda y validación cruzada</x:v>
      </x:c>
      <x:c r="D19" s="24" t="str">
        <x:v>La meta pertenece a mes–región–canal</x:v>
      </x:c>
      <x:c r="E19" s="24" t="str">
        <x:v>Evitó metas dobles</x:v>
      </x:c>
      <x:c r="F19" s="24" t="str">
        <x:v>Documentado</x:v>
      </x:c>
    </x:row>
    <x:row r="20">
      <x:c r="A20" s="24" t="str">
        <x:v>Stock/lead time con cobertura parcial</x:v>
      </x:c>
      <x:c r="B20" s="24" t="n">
        <x:v>2409</x:v>
      </x:c>
      <x:c r="C20" s="24" t="str">
        <x:v>Separar en Inventario_Mensual</x:v>
      </x:c>
      <x:c r="D20" s="24" t="str">
        <x:v>No es un dato por venta</x:v>
      </x:c>
      <x:c r="E20" s="24" t="str">
        <x:v>Evitó rellenar o promediar vacíos falsamente</x:v>
      </x:c>
      <x:c r="F20" s="24" t="str">
        <x:v>Documentado</x:v>
      </x:c>
    </x:row>
  </x:sheetData>
  <x:mergeCells>
    <x:mergeCell ref="A1:F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3" hidden="0" customWidth="1"/>
    <x:col min="3" max="3" width="38" hidden="0" customWidth="1"/>
    <x:col min="4" max="4" width="68" hidden="0" customWidth="1"/>
    <x:col min="5" max="5" width="25" hidden="0" customWidth="1"/>
  </x:cols>
  <x:sheetData>
    <x:row r="1" ht="28" customHeight="1">
      <x:c r="A1" s="12" t="str">
        <x:v>Bitácora de filas y grupos afectados</x:v>
      </x:c>
      <x:c r="B1" s="12"/>
      <x:c r="C1" s="12"/>
      <x:c r="D1" s="12"/>
      <x:c r="E1" s="12"/>
    </x:row>
    <x:row r="3">
      <x:c r="A3" s="18" t="str">
        <x:v>Referencia</x:v>
      </x:c>
      <x:c r="B3" s="18" t="str">
        <x:v>Fila_Origen</x:v>
      </x:c>
      <x:c r="C3" s="18" t="str">
        <x:v>Problema</x:v>
      </x:c>
      <x:c r="D3" s="18" t="str">
        <x:v>Acción</x:v>
      </x:c>
      <x:c r="E3" s="18" t="str">
        <x:v>Estado</x:v>
      </x:c>
    </x:row>
    <x:row r="4">
      <x:c r="A4" s="29" t="str">
        <x:v>VT0000571</x:v>
      </x:c>
      <x:c r="B4" s="29" t="n">
        <x:v>2552</x:v>
      </x:c>
      <x:c r="C4" s="29" t="str">
        <x:v>Duplicado exacto</x:v>
      </x:c>
      <x:c r="D4" s="29" t="str">
        <x:v>Fila eliminada; se conserva la primera aparición. La venta analítica se recalcula desde cantidad, precio y descuento.</x:v>
      </x:c>
      <x:c r="E4" s="29" t="str">
        <x:v>Resuelto</x:v>
      </x:c>
    </x:row>
    <x:row r="5">
      <x:c r="A5" s="29" t="str">
        <x:v>VT0004927</x:v>
      </x:c>
      <x:c r="B5" s="29" t="n">
        <x:v>2538</x:v>
      </x:c>
      <x:c r="C5" s="29" t="str">
        <x:v>Duplicado exacto</x:v>
      </x:c>
      <x:c r="D5" s="29" t="str">
        <x:v>Fila eliminada; se conserva la primera aparición. La venta analítica se recalcula desde cantidad, precio y descuento.</x:v>
      </x:c>
      <x:c r="E5" s="29" t="str">
        <x:v>Resuelto</x:v>
      </x:c>
    </x:row>
    <x:row r="6">
      <x:c r="A6" s="29" t="str">
        <x:v>VT0000224</x:v>
      </x:c>
      <x:c r="B6" s="29" t="n">
        <x:v>2539</x:v>
      </x:c>
      <x:c r="C6" s="29" t="str">
        <x:v>Venta_ID duplicado con Venta_Reportada conflictiva</x:v>
      </x:c>
      <x:c r="D6" s="29" t="str">
        <x:v>Fila eliminada; se conserva la primera aparición. La venta analítica se recalcula desde cantidad, precio y descuento.</x:v>
      </x:c>
      <x:c r="E6" s="29" t="str">
        <x:v>Resuelto</x:v>
      </x:c>
    </x:row>
    <x:row r="7">
      <x:c r="A7" s="29" t="str">
        <x:v>VT0007844</x:v>
      </x:c>
      <x:c r="B7" s="29" t="n">
        <x:v>2528</x:v>
      </x:c>
      <x:c r="C7" s="29" t="str">
        <x:v>Venta_ID duplicado con Venta_Reportada conflictiva</x:v>
      </x:c>
      <x:c r="D7" s="29" t="str">
        <x:v>Fila eliminada; se conserva la primera aparición. La venta analítica se recalcula desde cantidad, precio y descuento.</x:v>
      </x:c>
      <x:c r="E7" s="29" t="str">
        <x:v>Resuelto</x:v>
      </x:c>
    </x:row>
    <x:row r="8">
      <x:c r="A8" s="29" t="str">
        <x:v>VT0010072</x:v>
      </x:c>
      <x:c r="B8" s="29" t="n">
        <x:v>2556</x:v>
      </x:c>
      <x:c r="C8" s="29" t="str">
        <x:v>Duplicado exacto</x:v>
      </x:c>
      <x:c r="D8" s="29" t="str">
        <x:v>Fila eliminada; se conserva la primera aparición. La venta analítica se recalcula desde cantidad, precio y descuento.</x:v>
      </x:c>
      <x:c r="E8" s="29" t="str">
        <x:v>Resuelto</x:v>
      </x:c>
    </x:row>
    <x:row r="9">
      <x:c r="A9" s="29" t="str">
        <x:v>VT0007697</x:v>
      </x:c>
      <x:c r="B9" s="29" t="n">
        <x:v>2555</x:v>
      </x:c>
      <x:c r="C9" s="29" t="str">
        <x:v>Duplicado exacto</x:v>
      </x:c>
      <x:c r="D9" s="29" t="str">
        <x:v>Fila eliminada; se conserva la primera aparición. La venta analítica se recalcula desde cantidad, precio y descuento.</x:v>
      </x:c>
      <x:c r="E9" s="29" t="str">
        <x:v>Resuelto</x:v>
      </x:c>
    </x:row>
    <x:row r="10">
      <x:c r="A10" s="29" t="str">
        <x:v>VT0005322</x:v>
      </x:c>
      <x:c r="B10" s="29" t="n">
        <x:v>2554</x:v>
      </x:c>
      <x:c r="C10" s="29" t="str">
        <x:v>Duplicado exacto</x:v>
      </x:c>
      <x:c r="D10" s="29" t="str">
        <x:v>Fila eliminada; se conserva la primera aparición. La venta analítica se recalcula desde cantidad, precio y descuento.</x:v>
      </x:c>
      <x:c r="E10" s="29" t="str">
        <x:v>Resuelto</x:v>
      </x:c>
    </x:row>
    <x:row r="11">
      <x:c r="A11" s="29" t="str">
        <x:v>VT0004110</x:v>
      </x:c>
      <x:c r="B11" s="29" t="n">
        <x:v>2541</x:v>
      </x:c>
      <x:c r="C11" s="29" t="str">
        <x:v>Duplicado exacto</x:v>
      </x:c>
      <x:c r="D11" s="29" t="str">
        <x:v>Fila eliminada; se conserva la primera aparición. La venta analítica se recalcula desde cantidad, precio y descuento.</x:v>
      </x:c>
      <x:c r="E11" s="29" t="str">
        <x:v>Resuelto</x:v>
      </x:c>
    </x:row>
    <x:row r="12">
      <x:c r="A12" s="29" t="str">
        <x:v>VT0003089</x:v>
      </x:c>
      <x:c r="B12" s="29" t="n">
        <x:v>2547</x:v>
      </x:c>
      <x:c r="C12" s="29" t="str">
        <x:v>Venta_ID duplicado con Venta_Reportada conflictiva</x:v>
      </x:c>
      <x:c r="D12" s="29" t="str">
        <x:v>Fila eliminada; se conserva la primera aparición. La venta analítica se recalcula desde cantidad, precio y descuento.</x:v>
      </x:c>
      <x:c r="E12" s="29" t="str">
        <x:v>Resuelto</x:v>
      </x:c>
    </x:row>
    <x:row r="13">
      <x:c r="A13" s="29" t="str">
        <x:v>VT0002946</x:v>
      </x:c>
      <x:c r="B13" s="29" t="n">
        <x:v>2553</x:v>
      </x:c>
      <x:c r="C13" s="29" t="str">
        <x:v>Duplicado exacto</x:v>
      </x:c>
      <x:c r="D13" s="29" t="str">
        <x:v>Fila eliminada; se conserva la primera aparición. La venta analítica se recalcula desde cantidad, precio y descuento.</x:v>
      </x:c>
      <x:c r="E13" s="29" t="str">
        <x:v>Resuelto</x:v>
      </x:c>
    </x:row>
    <x:row r="14">
      <x:c r="A14" s="29" t="str">
        <x:v>VT0006395</x:v>
      </x:c>
      <x:c r="B14" s="29" t="n">
        <x:v>2535</x:v>
      </x:c>
      <x:c r="C14" s="29" t="str">
        <x:v>Venta_ID duplicado con Venta_Reportada conflictiva</x:v>
      </x:c>
      <x:c r="D14" s="29" t="str">
        <x:v>Fila eliminada; se conserva la primera aparición. La venta analítica se recalcula desde cantidad, precio y descuento.</x:v>
      </x:c>
      <x:c r="E14" s="29" t="str">
        <x:v>Resuelto</x:v>
      </x:c>
    </x:row>
    <x:row r="15">
      <x:c r="A15" s="29" t="str">
        <x:v>VT0000034</x:v>
      </x:c>
      <x:c r="B15" s="29" t="n">
        <x:v>9</x:v>
      </x:c>
      <x:c r="C15" s="29" t="str">
        <x:v>Fecha inválida</x:v>
      </x:c>
      <x:c r="D15" s="29" t="str">
        <x:v>Se conserva la venta y Fecha_Limpia queda nula; se excluye solo del análisis temporal.</x:v>
      </x:c>
      <x:c r="E15" s="29" t="str">
        <x:v>Resuelto</x:v>
      </x:c>
    </x:row>
    <x:row r="16">
      <x:c r="A16" s="29" t="str">
        <x:v>VT0001003</x:v>
      </x:c>
      <x:c r="B16" s="29" t="n">
        <x:v>213</x:v>
      </x:c>
      <x:c r="C16" s="29" t="str">
        <x:v>Fecha inválida</x:v>
      </x:c>
      <x:c r="D16" s="29" t="str">
        <x:v>Se conserva la venta y Fecha_Limpia queda nula; se excluye solo del análisis temporal.</x:v>
      </x:c>
      <x:c r="E16" s="29" t="str">
        <x:v>Resuelto</x:v>
      </x:c>
    </x:row>
    <x:row r="17">
      <x:c r="A17" s="29" t="str">
        <x:v>VT0002390</x:v>
      </x:c>
      <x:c r="B17" s="29" t="n">
        <x:v>505</x:v>
      </x:c>
      <x:c r="C17" s="29" t="str">
        <x:v>Fecha inválida</x:v>
      </x:c>
      <x:c r="D17" s="29" t="str">
        <x:v>Se conserva la venta y Fecha_Limpia queda nula; se excluye solo del análisis temporal.</x:v>
      </x:c>
      <x:c r="E17" s="29" t="str">
        <x:v>Resuelto</x:v>
      </x:c>
    </x:row>
    <x:row r="18">
      <x:c r="A18" s="29" t="str">
        <x:v>VT0002614</x:v>
      </x:c>
      <x:c r="B18" s="29" t="n">
        <x:v>552</x:v>
      </x:c>
      <x:c r="C18" s="29" t="str">
        <x:v>Fecha inválida</x:v>
      </x:c>
      <x:c r="D18" s="29" t="str">
        <x:v>Se conserva la venta y Fecha_Limpia queda nula; se excluye solo del análisis temporal.</x:v>
      </x:c>
      <x:c r="E18" s="29" t="str">
        <x:v>Resuelto</x:v>
      </x:c>
    </x:row>
    <x:row r="19">
      <x:c r="A19" s="29" t="str">
        <x:v>VT0004281</x:v>
      </x:c>
      <x:c r="B19" s="29" t="n">
        <x:v>903</x:v>
      </x:c>
      <x:c r="C19" s="29" t="str">
        <x:v>Fecha inválida</x:v>
      </x:c>
      <x:c r="D19" s="29" t="str">
        <x:v>Se conserva la venta y Fecha_Limpia queda nula; se excluye solo del análisis temporal.</x:v>
      </x:c>
      <x:c r="E19" s="29" t="str">
        <x:v>Resuelto</x:v>
      </x:c>
    </x:row>
    <x:row r="20">
      <x:c r="A20" s="29" t="str">
        <x:v>VT0005735</x:v>
      </x:c>
      <x:c r="B20" s="29" t="n">
        <x:v>1209</x:v>
      </x:c>
      <x:c r="C20" s="29" t="str">
        <x:v>Fecha inválida</x:v>
      </x:c>
      <x:c r="D20" s="29" t="str">
        <x:v>Se conserva la venta y Fecha_Limpia queda nula; se excluye solo del análisis temporal.</x:v>
      </x:c>
      <x:c r="E20" s="29" t="str">
        <x:v>Resuelto</x:v>
      </x:c>
    </x:row>
    <x:row r="21">
      <x:c r="A21" s="29" t="str">
        <x:v>VT0006443</x:v>
      </x:c>
      <x:c r="B21" s="29" t="n">
        <x:v>1358</x:v>
      </x:c>
      <x:c r="C21" s="29" t="str">
        <x:v>Fecha inválida</x:v>
      </x:c>
      <x:c r="D21" s="29" t="str">
        <x:v>Se conserva la venta y Fecha_Limpia queda nula; se excluye solo del análisis temporal.</x:v>
      </x:c>
      <x:c r="E21" s="29" t="str">
        <x:v>Resuelto</x:v>
      </x:c>
    </x:row>
    <x:row r="22">
      <x:c r="A22" s="29" t="str">
        <x:v>VT0007122</x:v>
      </x:c>
      <x:c r="B22" s="29" t="n">
        <x:v>1501</x:v>
      </x:c>
      <x:c r="C22" s="29" t="str">
        <x:v>Fecha inválida</x:v>
      </x:c>
      <x:c r="D22" s="29" t="str">
        <x:v>Se conserva la venta y Fecha_Limpia queda nula; se excluye solo del análisis temporal.</x:v>
      </x:c>
      <x:c r="E22" s="29" t="str">
        <x:v>Resuelto</x:v>
      </x:c>
    </x:row>
    <x:row r="23">
      <x:c r="A23" s="29" t="str">
        <x:v>VT0008443</x:v>
      </x:c>
      <x:c r="B23" s="29" t="n">
        <x:v>1779</x:v>
      </x:c>
      <x:c r="C23" s="29" t="str">
        <x:v>Fecha inválida</x:v>
      </x:c>
      <x:c r="D23" s="29" t="str">
        <x:v>Se conserva la venta y Fecha_Limpia queda nula; se excluye solo del análisis temporal.</x:v>
      </x:c>
      <x:c r="E23" s="29" t="str">
        <x:v>Resuelto</x:v>
      </x:c>
    </x:row>
    <x:row r="24">
      <x:c r="A24" s="29" t="str">
        <x:v>VT0008680</x:v>
      </x:c>
      <x:c r="B24" s="29" t="n">
        <x:v>1829</x:v>
      </x:c>
      <x:c r="C24" s="29" t="str">
        <x:v>Fecha inválida</x:v>
      </x:c>
      <x:c r="D24" s="29" t="str">
        <x:v>Se conserva la venta y Fecha_Limpia queda nula; se excluye solo del análisis temporal.</x:v>
      </x:c>
      <x:c r="E24" s="29" t="str">
        <x:v>Resuelto</x:v>
      </x:c>
    </x:row>
    <x:row r="25">
      <x:c r="A25" s="29" t="str">
        <x:v>VT0009089</x:v>
      </x:c>
      <x:c r="B25" s="29" t="n">
        <x:v>1915</x:v>
      </x:c>
      <x:c r="C25" s="29" t="str">
        <x:v>Fecha inválida</x:v>
      </x:c>
      <x:c r="D25" s="29" t="str">
        <x:v>Se conserva la venta y Fecha_Limpia queda nula; se excluye solo del análisis temporal.</x:v>
      </x:c>
      <x:c r="E25" s="29" t="str">
        <x:v>Resuelto</x:v>
      </x:c>
    </x:row>
    <x:row r="26">
      <x:c r="A26" s="29" t="str">
        <x:v>VT0009554</x:v>
      </x:c>
      <x:c r="B26" s="29" t="n">
        <x:v>2013</x:v>
      </x:c>
      <x:c r="C26" s="29" t="str">
        <x:v>Fecha inválida</x:v>
      </x:c>
      <x:c r="D26" s="29" t="str">
        <x:v>Se conserva la venta y Fecha_Limpia queda nula; se excluye solo del análisis temporal.</x:v>
      </x:c>
      <x:c r="E26" s="29" t="str">
        <x:v>Resuelto</x:v>
      </x:c>
    </x:row>
    <x:row r="27">
      <x:c r="A27" s="29" t="str">
        <x:v>VT0009963</x:v>
      </x:c>
      <x:c r="B27" s="29" t="n">
        <x:v>2099</x:v>
      </x:c>
      <x:c r="C27" s="29" t="str">
        <x:v>Fecha inválida</x:v>
      </x:c>
      <x:c r="D27" s="29" t="str">
        <x:v>Se conserva la venta y Fecha_Limpia queda nula; se excluye solo del análisis temporal.</x:v>
      </x:c>
      <x:c r="E27" s="29" t="str">
        <x:v>Resuelto</x:v>
      </x:c>
    </x:row>
    <x:row r="28">
      <x:c r="A28" s="29" t="str">
        <x:v>VT0011027</x:v>
      </x:c>
      <x:c r="B28" s="29" t="n">
        <x:v>2323</x:v>
      </x:c>
      <x:c r="C28" s="29" t="str">
        <x:v>Fecha inválida</x:v>
      </x:c>
      <x:c r="D28" s="29" t="str">
        <x:v>Se conserva la venta y Fecha_Limpia queda nula; se excluye solo del análisis temporal.</x:v>
      </x:c>
      <x:c r="E28" s="29" t="str">
        <x:v>Resuelto</x:v>
      </x:c>
    </x:row>
    <x:row r="29">
      <x:c r="A29" s="29" t="str">
        <x:v>VT0000167</x:v>
      </x:c>
      <x:c r="B29" s="29" t="n">
        <x:v>37</x:v>
      </x:c>
      <x:c r="C29" s="29" t="str">
        <x:v>Región no estandarizada</x:v>
      </x:c>
      <x:c r="D29" s="29" t="str">
        <x:v>Se asigna Region_Limpia mediante tabla de mapeo.</x:v>
      </x:c>
      <x:c r="E29" s="29" t="str">
        <x:v>Resuelto</x:v>
      </x:c>
    </x:row>
    <x:row r="30">
      <x:c r="A30" s="29" t="str">
        <x:v>VT0000234</x:v>
      </x:c>
      <x:c r="B30" s="29" t="n">
        <x:v>51</x:v>
      </x:c>
      <x:c r="C30" s="29" t="str">
        <x:v>Región no estandarizada</x:v>
      </x:c>
      <x:c r="D30" s="29" t="str">
        <x:v>Se asigna Region_Limpia mediante tabla de mapeo.</x:v>
      </x:c>
      <x:c r="E30" s="29" t="str">
        <x:v>Resuelto</x:v>
      </x:c>
    </x:row>
    <x:row r="31">
      <x:c r="A31" s="29" t="str">
        <x:v>VT0000538</x:v>
      </x:c>
      <x:c r="B31" s="29" t="n">
        <x:v>115</x:v>
      </x:c>
      <x:c r="C31" s="29" t="str">
        <x:v>Región no estandarizada</x:v>
      </x:c>
      <x:c r="D31" s="29" t="str">
        <x:v>Se asigna Region_Limpia mediante tabla de mapeo.</x:v>
      </x:c>
      <x:c r="E31" s="29" t="str">
        <x:v>Resuelto</x:v>
      </x:c>
    </x:row>
    <x:row r="32">
      <x:c r="A32" s="29" t="str">
        <x:v>VT0000547</x:v>
      </x:c>
      <x:c r="B32" s="29" t="n">
        <x:v>117</x:v>
      </x:c>
      <x:c r="C32" s="29" t="str">
        <x:v>Región no estandarizada</x:v>
      </x:c>
      <x:c r="D32" s="29" t="str">
        <x:v>Se asigna Region_Limpia mediante tabla de mapeo.</x:v>
      </x:c>
      <x:c r="E32" s="29" t="str">
        <x:v>Resuelto</x:v>
      </x:c>
    </x:row>
    <x:row r="33">
      <x:c r="A33" s="29" t="str">
        <x:v>VT0000685</x:v>
      </x:c>
      <x:c r="B33" s="29" t="n">
        <x:v>146</x:v>
      </x:c>
      <x:c r="C33" s="29" t="str">
        <x:v>Región no estandarizada</x:v>
      </x:c>
      <x:c r="D33" s="29" t="str">
        <x:v>Se asigna Region_Limpia mediante tabla de mapeo.</x:v>
      </x:c>
      <x:c r="E33" s="29" t="str">
        <x:v>Resuelto</x:v>
      </x:c>
    </x:row>
    <x:row r="34">
      <x:c r="A34" s="29" t="str">
        <x:v>VT0001369</x:v>
      </x:c>
      <x:c r="B34" s="29" t="n">
        <x:v>290</x:v>
      </x:c>
      <x:c r="C34" s="29" t="str">
        <x:v>Región no estandarizada</x:v>
      </x:c>
      <x:c r="D34" s="29" t="str">
        <x:v>Se asigna Region_Limpia mediante tabla de mapeo.</x:v>
      </x:c>
      <x:c r="E34" s="29" t="str">
        <x:v>Resuelto</x:v>
      </x:c>
    </x:row>
    <x:row r="35">
      <x:c r="A35" s="29" t="str">
        <x:v>VT0001383</x:v>
      </x:c>
      <x:c r="B35" s="29" t="n">
        <x:v>293</x:v>
      </x:c>
      <x:c r="C35" s="29" t="str">
        <x:v>Región no estandarizada</x:v>
      </x:c>
      <x:c r="D35" s="29" t="str">
        <x:v>Se asigna Region_Limpia mediante tabla de mapeo.</x:v>
      </x:c>
      <x:c r="E35" s="29" t="str">
        <x:v>Resuelto</x:v>
      </x:c>
    </x:row>
    <x:row r="36">
      <x:c r="A36" s="29" t="str">
        <x:v>VT0002058</x:v>
      </x:c>
      <x:c r="B36" s="29" t="n">
        <x:v>435</x:v>
      </x:c>
      <x:c r="C36" s="29" t="str">
        <x:v>Región no estandarizada</x:v>
      </x:c>
      <x:c r="D36" s="29" t="str">
        <x:v>Se asigna Region_Limpia mediante tabla de mapeo.</x:v>
      </x:c>
      <x:c r="E36" s="29" t="str">
        <x:v>Resuelto</x:v>
      </x:c>
    </x:row>
    <x:row r="37">
      <x:c r="A37" s="29" t="str">
        <x:v>VT0002904</x:v>
      </x:c>
      <x:c r="B37" s="29" t="n">
        <x:v>613</x:v>
      </x:c>
      <x:c r="C37" s="29" t="str">
        <x:v>Región no estandarizada</x:v>
      </x:c>
      <x:c r="D37" s="29" t="str">
        <x:v>Se asigna Region_Limpia mediante tabla de mapeo.</x:v>
      </x:c>
      <x:c r="E37" s="29" t="str">
        <x:v>Resuelto</x:v>
      </x:c>
    </x:row>
    <x:row r="38">
      <x:c r="A38" s="29" t="str">
        <x:v>VT0003246</x:v>
      </x:c>
      <x:c r="B38" s="29" t="n">
        <x:v>685</x:v>
      </x:c>
      <x:c r="C38" s="29" t="str">
        <x:v>Región no estandarizada</x:v>
      </x:c>
      <x:c r="D38" s="29" t="str">
        <x:v>Se asigna Region_Limpia mediante tabla de mapeo.</x:v>
      </x:c>
      <x:c r="E38" s="29" t="str">
        <x:v>Resuelto</x:v>
      </x:c>
    </x:row>
    <x:row r="39">
      <x:c r="A39" s="29" t="str">
        <x:v>VT0003607</x:v>
      </x:c>
      <x:c r="B39" s="29" t="n">
        <x:v>761</x:v>
      </x:c>
      <x:c r="C39" s="29" t="str">
        <x:v>Región no estandarizada</x:v>
      </x:c>
      <x:c r="D39" s="29" t="str">
        <x:v>Se asigna Region_Limpia mediante tabla de mapeo.</x:v>
      </x:c>
      <x:c r="E39" s="29" t="str">
        <x:v>Resuelto</x:v>
      </x:c>
    </x:row>
    <x:row r="40">
      <x:c r="A40" s="29" t="str">
        <x:v>VT0003949</x:v>
      </x:c>
      <x:c r="B40" s="29" t="n">
        <x:v>833</x:v>
      </x:c>
      <x:c r="C40" s="29" t="str">
        <x:v>Región no estandarizada</x:v>
      </x:c>
      <x:c r="D40" s="29" t="str">
        <x:v>Se asigna Region_Limpia mediante tabla de mapeo.</x:v>
      </x:c>
      <x:c r="E40" s="29" t="str">
        <x:v>Resuelto</x:v>
      </x:c>
    </x:row>
    <x:row r="41">
      <x:c r="A41" s="29" t="str">
        <x:v>VT0004371</x:v>
      </x:c>
      <x:c r="B41" s="29" t="n">
        <x:v>922</x:v>
      </x:c>
      <x:c r="C41" s="29" t="str">
        <x:v>Región no estandarizada</x:v>
      </x:c>
      <x:c r="D41" s="29" t="str">
        <x:v>Se asigna Region_Limpia mediante tabla de mapeo.</x:v>
      </x:c>
      <x:c r="E41" s="29" t="str">
        <x:v>Resuelto</x:v>
      </x:c>
    </x:row>
    <x:row r="42">
      <x:c r="A42" s="29" t="str">
        <x:v>VT0004538</x:v>
      </x:c>
      <x:c r="B42" s="29" t="n">
        <x:v>957</x:v>
      </x:c>
      <x:c r="C42" s="29" t="str">
        <x:v>Región no estandarizada</x:v>
      </x:c>
      <x:c r="D42" s="29" t="str">
        <x:v>Se asigna Region_Limpia mediante tabla de mapeo.</x:v>
      </x:c>
      <x:c r="E42" s="29" t="str">
        <x:v>Resuelto</x:v>
      </x:c>
    </x:row>
    <x:row r="43">
      <x:c r="A43" s="29" t="str">
        <x:v>VT0004580</x:v>
      </x:c>
      <x:c r="B43" s="29" t="n">
        <x:v>966</x:v>
      </x:c>
      <x:c r="C43" s="29" t="str">
        <x:v>Región no estandarizada</x:v>
      </x:c>
      <x:c r="D43" s="29" t="str">
        <x:v>Se asigna Region_Limpia mediante tabla de mapeo.</x:v>
      </x:c>
      <x:c r="E43" s="29" t="str">
        <x:v>Resuelto</x:v>
      </x:c>
    </x:row>
    <x:row r="44">
      <x:c r="A44" s="29" t="str">
        <x:v>VT0004694</x:v>
      </x:c>
      <x:c r="B44" s="29" t="n">
        <x:v>990</x:v>
      </x:c>
      <x:c r="C44" s="29" t="str">
        <x:v>Región no estandarizada</x:v>
      </x:c>
      <x:c r="D44" s="29" t="str">
        <x:v>Se asigna Region_Limpia mediante tabla de mapeo.</x:v>
      </x:c>
      <x:c r="E44" s="29" t="str">
        <x:v>Resuelto</x:v>
      </x:c>
    </x:row>
    <x:row r="45">
      <x:c r="A45" s="29" t="str">
        <x:v>VT0005155</x:v>
      </x:c>
      <x:c r="B45" s="29" t="n">
        <x:v>1087</x:v>
      </x:c>
      <x:c r="C45" s="29" t="str">
        <x:v>Región no estandarizada</x:v>
      </x:c>
      <x:c r="D45" s="29" t="str">
        <x:v>Se asigna Region_Limpia mediante tabla de mapeo.</x:v>
      </x:c>
      <x:c r="E45" s="29" t="str">
        <x:v>Resuelto</x:v>
      </x:c>
    </x:row>
    <x:row r="46">
      <x:c r="A46" s="29" t="str">
        <x:v>VT0005227</x:v>
      </x:c>
      <x:c r="B46" s="29" t="n">
        <x:v>1102</x:v>
      </x:c>
      <x:c r="C46" s="29" t="str">
        <x:v>Región no estandarizada</x:v>
      </x:c>
      <x:c r="D46" s="29" t="str">
        <x:v>Se asigna Region_Limpia mediante tabla de mapeo.</x:v>
      </x:c>
      <x:c r="E46" s="29" t="str">
        <x:v>Resuelto</x:v>
      </x:c>
    </x:row>
    <x:row r="47">
      <x:c r="A47" s="29" t="str">
        <x:v>VT0005326</x:v>
      </x:c>
      <x:c r="B47" s="29" t="n">
        <x:v>1123</x:v>
      </x:c>
      <x:c r="C47" s="29" t="str">
        <x:v>Región no estandarizada</x:v>
      </x:c>
      <x:c r="D47" s="29" t="str">
        <x:v>Se asigna Region_Limpia mediante tabla de mapeo.</x:v>
      </x:c>
      <x:c r="E47" s="29" t="str">
        <x:v>Resuelto</x:v>
      </x:c>
    </x:row>
    <x:row r="48">
      <x:c r="A48" s="29" t="str">
        <x:v>VT0005331</x:v>
      </x:c>
      <x:c r="B48" s="29" t="n">
        <x:v>1124</x:v>
      </x:c>
      <x:c r="C48" s="29" t="str">
        <x:v>Región no estandarizada</x:v>
      </x:c>
      <x:c r="D48" s="29" t="str">
        <x:v>Se asigna Region_Limpia mediante tabla de mapeo.</x:v>
      </x:c>
      <x:c r="E48" s="29" t="str">
        <x:v>Resuelto</x:v>
      </x:c>
    </x:row>
    <x:row r="49">
      <x:c r="A49" s="29" t="str">
        <x:v>VT0005573</x:v>
      </x:c>
      <x:c r="B49" s="29" t="n">
        <x:v>1175</x:v>
      </x:c>
      <x:c r="C49" s="29" t="str">
        <x:v>Región no estandarizada</x:v>
      </x:c>
      <x:c r="D49" s="29" t="str">
        <x:v>Se asigna Region_Limpia mediante tabla de mapeo.</x:v>
      </x:c>
      <x:c r="E49" s="29" t="str">
        <x:v>Resuelto</x:v>
      </x:c>
    </x:row>
    <x:row r="50">
      <x:c r="A50" s="29" t="str">
        <x:v>VT0005925</x:v>
      </x:c>
      <x:c r="B50" s="29" t="n">
        <x:v>1249</x:v>
      </x:c>
      <x:c r="C50" s="29" t="str">
        <x:v>Región no estandarizada</x:v>
      </x:c>
      <x:c r="D50" s="29" t="str">
        <x:v>Se asigna Region_Limpia mediante tabla de mapeo.</x:v>
      </x:c>
      <x:c r="E50" s="29" t="str">
        <x:v>Resuelto</x:v>
      </x:c>
    </x:row>
    <x:row r="51">
      <x:c r="A51" s="29" t="str">
        <x:v>VT0006333</x:v>
      </x:c>
      <x:c r="B51" s="29" t="n">
        <x:v>1335</x:v>
      </x:c>
      <x:c r="C51" s="29" t="str">
        <x:v>Región no estandarizada</x:v>
      </x:c>
      <x:c r="D51" s="29" t="str">
        <x:v>Se asigna Region_Limpia mediante tabla de mapeo.</x:v>
      </x:c>
      <x:c r="E51" s="29" t="str">
        <x:v>Resuelto</x:v>
      </x:c>
    </x:row>
    <x:row r="52">
      <x:c r="A52" s="29" t="str">
        <x:v>VT0006428</x:v>
      </x:c>
      <x:c r="B52" s="29" t="n">
        <x:v>1355</x:v>
      </x:c>
      <x:c r="C52" s="29" t="str">
        <x:v>Región no estandarizada</x:v>
      </x:c>
      <x:c r="D52" s="29" t="str">
        <x:v>Se asigna Region_Limpia mediante tabla de mapeo.</x:v>
      </x:c>
      <x:c r="E52" s="29" t="str">
        <x:v>Resuelto</x:v>
      </x:c>
    </x:row>
    <x:row r="53">
      <x:c r="A53" s="29" t="str">
        <x:v>VT0006699</x:v>
      </x:c>
      <x:c r="B53" s="29" t="n">
        <x:v>1412</x:v>
      </x:c>
      <x:c r="C53" s="29" t="str">
        <x:v>Región no estandarizada</x:v>
      </x:c>
      <x:c r="D53" s="29" t="str">
        <x:v>Se asigna Region_Limpia mediante tabla de mapeo.</x:v>
      </x:c>
      <x:c r="E53" s="29" t="str">
        <x:v>Resuelto</x:v>
      </x:c>
    </x:row>
    <x:row r="54">
      <x:c r="A54" s="29" t="str">
        <x:v>VT0006818</x:v>
      </x:c>
      <x:c r="B54" s="29" t="n">
        <x:v>1437</x:v>
      </x:c>
      <x:c r="C54" s="29" t="str">
        <x:v>Región no estandarizada</x:v>
      </x:c>
      <x:c r="D54" s="29" t="str">
        <x:v>Se asigna Region_Limpia mediante tabla de mapeo.</x:v>
      </x:c>
      <x:c r="E54" s="29" t="str">
        <x:v>Resuelto</x:v>
      </x:c>
    </x:row>
    <x:row r="55">
      <x:c r="A55" s="29" t="str">
        <x:v>VT0006965</x:v>
      </x:c>
      <x:c r="B55" s="29" t="n">
        <x:v>1468</x:v>
      </x:c>
      <x:c r="C55" s="29" t="str">
        <x:v>Región no estandarizada</x:v>
      </x:c>
      <x:c r="D55" s="29" t="str">
        <x:v>Se asigna Region_Limpia mediante tabla de mapeo.</x:v>
      </x:c>
      <x:c r="E55" s="29" t="str">
        <x:v>Resuelto</x:v>
      </x:c>
    </x:row>
    <x:row r="56">
      <x:c r="A56" s="29" t="str">
        <x:v>VT0007264</x:v>
      </x:c>
      <x:c r="B56" s="29" t="n">
        <x:v>1531</x:v>
      </x:c>
      <x:c r="C56" s="29" t="str">
        <x:v>Región no estandarizada</x:v>
      </x:c>
      <x:c r="D56" s="29" t="str">
        <x:v>Se asigna Region_Limpia mediante tabla de mapeo.</x:v>
      </x:c>
      <x:c r="E56" s="29" t="str">
        <x:v>Resuelto</x:v>
      </x:c>
    </x:row>
    <x:row r="57">
      <x:c r="A57" s="29" t="str">
        <x:v>VT0007915</x:v>
      </x:c>
      <x:c r="B57" s="29" t="n">
        <x:v>1668</x:v>
      </x:c>
      <x:c r="C57" s="29" t="str">
        <x:v>Región no estandarizada</x:v>
      </x:c>
      <x:c r="D57" s="29" t="str">
        <x:v>Se asigna Region_Limpia mediante tabla de mapeo.</x:v>
      </x:c>
      <x:c r="E57" s="29" t="str">
        <x:v>Resuelto</x:v>
      </x:c>
    </x:row>
    <x:row r="58">
      <x:c r="A58" s="29" t="str">
        <x:v>VT0008243</x:v>
      </x:c>
      <x:c r="B58" s="29" t="n">
        <x:v>1737</x:v>
      </x:c>
      <x:c r="C58" s="29" t="str">
        <x:v>Región no estandarizada</x:v>
      </x:c>
      <x:c r="D58" s="29" t="str">
        <x:v>Se asigna Region_Limpia mediante tabla de mapeo.</x:v>
      </x:c>
      <x:c r="E58" s="29" t="str">
        <x:v>Resuelto</x:v>
      </x:c>
    </x:row>
    <x:row r="59">
      <x:c r="A59" s="29" t="str">
        <x:v>VT0008794</x:v>
      </x:c>
      <x:c r="B59" s="29" t="n">
        <x:v>1853</x:v>
      </x:c>
      <x:c r="C59" s="29" t="str">
        <x:v>Región no estandarizada</x:v>
      </x:c>
      <x:c r="D59" s="29" t="str">
        <x:v>Se asigna Region_Limpia mediante tabla de mapeo.</x:v>
      </x:c>
      <x:c r="E59" s="29" t="str">
        <x:v>Resuelto</x:v>
      </x:c>
    </x:row>
    <x:row r="60">
      <x:c r="A60" s="29" t="str">
        <x:v>VT0008908</x:v>
      </x:c>
      <x:c r="B60" s="29" t="n">
        <x:v>1877</x:v>
      </x:c>
      <x:c r="C60" s="29" t="str">
        <x:v>Región no estandarizada</x:v>
      </x:c>
      <x:c r="D60" s="29" t="str">
        <x:v>Se asigna Region_Limpia mediante tabla de mapeo.</x:v>
      </x:c>
      <x:c r="E60" s="29" t="str">
        <x:v>Resuelto</x:v>
      </x:c>
    </x:row>
    <x:row r="61">
      <x:c r="A61" s="29" t="str">
        <x:v>VT0008970</x:v>
      </x:c>
      <x:c r="B61" s="29" t="n">
        <x:v>1890</x:v>
      </x:c>
      <x:c r="C61" s="29" t="str">
        <x:v>Región no estandarizada</x:v>
      </x:c>
      <x:c r="D61" s="29" t="str">
        <x:v>Se asigna Region_Limpia mediante tabla de mapeo.</x:v>
      </x:c>
      <x:c r="E61" s="29" t="str">
        <x:v>Resuelto</x:v>
      </x:c>
    </x:row>
    <x:row r="62">
      <x:c r="A62" s="29" t="str">
        <x:v>VT0009017</x:v>
      </x:c>
      <x:c r="B62" s="29" t="n">
        <x:v>1900</x:v>
      </x:c>
      <x:c r="C62" s="29" t="str">
        <x:v>Región no estandarizada</x:v>
      </x:c>
      <x:c r="D62" s="29" t="str">
        <x:v>Se asigna Region_Limpia mediante tabla de mapeo.</x:v>
      </x:c>
      <x:c r="E62" s="29" t="str">
        <x:v>Resuelto</x:v>
      </x:c>
    </x:row>
    <x:row r="63">
      <x:c r="A63" s="29" t="str">
        <x:v>VT0009131</x:v>
      </x:c>
      <x:c r="B63" s="29" t="n">
        <x:v>1924</x:v>
      </x:c>
      <x:c r="C63" s="29" t="str">
        <x:v>Región no estandarizada</x:v>
      </x:c>
      <x:c r="D63" s="29" t="str">
        <x:v>Se asigna Region_Limpia mediante tabla de mapeo.</x:v>
      </x:c>
      <x:c r="E63" s="29" t="str">
        <x:v>Resuelto</x:v>
      </x:c>
    </x:row>
    <x:row r="64">
      <x:c r="A64" s="29" t="str">
        <x:v>VT0009150</x:v>
      </x:c>
      <x:c r="B64" s="29" t="n">
        <x:v>1928</x:v>
      </x:c>
      <x:c r="C64" s="29" t="str">
        <x:v>Región no estandarizada</x:v>
      </x:c>
      <x:c r="D64" s="29" t="str">
        <x:v>Se asigna Region_Limpia mediante tabla de mapeo.</x:v>
      </x:c>
      <x:c r="E64" s="29" t="str">
        <x:v>Resuelto</x:v>
      </x:c>
    </x:row>
    <x:row r="65">
      <x:c r="A65" s="29" t="str">
        <x:v>VT0009545</x:v>
      </x:c>
      <x:c r="B65" s="29" t="n">
        <x:v>2011</x:v>
      </x:c>
      <x:c r="C65" s="29" t="str">
        <x:v>Región no estandarizada</x:v>
      </x:c>
      <x:c r="D65" s="29" t="str">
        <x:v>Se asigna Region_Limpia mediante tabla de mapeo.</x:v>
      </x:c>
      <x:c r="E65" s="29" t="str">
        <x:v>Resuelto</x:v>
      </x:c>
    </x:row>
    <x:row r="66">
      <x:c r="A66" s="29" t="str">
        <x:v>VT0009554</x:v>
      </x:c>
      <x:c r="B66" s="29" t="n">
        <x:v>2013</x:v>
      </x:c>
      <x:c r="C66" s="29" t="str">
        <x:v>Región no estandarizada</x:v>
      </x:c>
      <x:c r="D66" s="29" t="str">
        <x:v>Se asigna Region_Limpia mediante tabla de mapeo.</x:v>
      </x:c>
      <x:c r="E66" s="29" t="str">
        <x:v>Resuelto</x:v>
      </x:c>
    </x:row>
    <x:row r="67">
      <x:c r="A67" s="29" t="str">
        <x:v>VT0009801</x:v>
      </x:c>
      <x:c r="B67" s="29" t="n">
        <x:v>2065</x:v>
      </x:c>
      <x:c r="C67" s="29" t="str">
        <x:v>Región no estandarizada</x:v>
      </x:c>
      <x:c r="D67" s="29" t="str">
        <x:v>Se asigna Region_Limpia mediante tabla de mapeo.</x:v>
      </x:c>
      <x:c r="E67" s="29" t="str">
        <x:v>Resuelto</x:v>
      </x:c>
    </x:row>
    <x:row r="68">
      <x:c r="A68" s="29" t="str">
        <x:v>VT0009953</x:v>
      </x:c>
      <x:c r="B68" s="29" t="n">
        <x:v>2097</x:v>
      </x:c>
      <x:c r="C68" s="29" t="str">
        <x:v>Región no estandarizada</x:v>
      </x:c>
      <x:c r="D68" s="29" t="str">
        <x:v>Se asigna Region_Limpia mediante tabla de mapeo.</x:v>
      </x:c>
      <x:c r="E68" s="29" t="str">
        <x:v>Resuelto</x:v>
      </x:c>
    </x:row>
    <x:row r="69">
      <x:c r="A69" s="29" t="str">
        <x:v>VT0010452</x:v>
      </x:c>
      <x:c r="B69" s="29" t="n">
        <x:v>2202</x:v>
      </x:c>
      <x:c r="C69" s="29" t="str">
        <x:v>Región no estandarizada</x:v>
      </x:c>
      <x:c r="D69" s="29" t="str">
        <x:v>Se asigna Region_Limpia mediante tabla de mapeo.</x:v>
      </x:c>
      <x:c r="E69" s="29" t="str">
        <x:v>Resuelto</x:v>
      </x:c>
    </x:row>
    <x:row r="70">
      <x:c r="A70" s="29" t="str">
        <x:v>VT0010856</x:v>
      </x:c>
      <x:c r="B70" s="29" t="n">
        <x:v>2287</x:v>
      </x:c>
      <x:c r="C70" s="29" t="str">
        <x:v>Región no estandarizada</x:v>
      </x:c>
      <x:c r="D70" s="29" t="str">
        <x:v>Se asigna Region_Limpia mediante tabla de mapeo.</x:v>
      </x:c>
      <x:c r="E70" s="29" t="str">
        <x:v>Resuelto</x:v>
      </x:c>
    </x:row>
    <x:row r="71">
      <x:c r="A71" s="29" t="str">
        <x:v>VT0010965</x:v>
      </x:c>
      <x:c r="B71" s="29" t="n">
        <x:v>2310</x:v>
      </x:c>
      <x:c r="C71" s="29" t="str">
        <x:v>Región no estandarizada</x:v>
      </x:c>
      <x:c r="D71" s="29" t="str">
        <x:v>Se asigna Region_Limpia mediante tabla de mapeo.</x:v>
      </x:c>
      <x:c r="E71" s="29" t="str">
        <x:v>Resuelto</x:v>
      </x:c>
    </x:row>
    <x:row r="72">
      <x:c r="A72" s="29" t="str">
        <x:v>VT0010989</x:v>
      </x:c>
      <x:c r="B72" s="29" t="n">
        <x:v>2315</x:v>
      </x:c>
      <x:c r="C72" s="29" t="str">
        <x:v>Región no estandarizada</x:v>
      </x:c>
      <x:c r="D72" s="29" t="str">
        <x:v>Se asigna Region_Limpia mediante tabla de mapeo.</x:v>
      </x:c>
      <x:c r="E72" s="29" t="str">
        <x:v>Resuelto</x:v>
      </x:c>
    </x:row>
    <x:row r="73">
      <x:c r="A73" s="29" t="str">
        <x:v>VT0011564</x:v>
      </x:c>
      <x:c r="B73" s="29" t="n">
        <x:v>2436</x:v>
      </x:c>
      <x:c r="C73" s="29" t="str">
        <x:v>Región no estandarizada</x:v>
      </x:c>
      <x:c r="D73" s="29" t="str">
        <x:v>Se asigna Region_Limpia mediante tabla de mapeo.</x:v>
      </x:c>
      <x:c r="E73" s="29" t="str">
        <x:v>Resuelto</x:v>
      </x:c>
    </x:row>
    <x:row r="74">
      <x:c r="A74" s="29" t="str">
        <x:v>VT0011787</x:v>
      </x:c>
      <x:c r="B74" s="29" t="n">
        <x:v>2483</x:v>
      </x:c>
      <x:c r="C74" s="29" t="str">
        <x:v>Región no estandarizada</x:v>
      </x:c>
      <x:c r="D74" s="29" t="str">
        <x:v>Se asigna Region_Limpia mediante tabla de mapeo.</x:v>
      </x:c>
      <x:c r="E74" s="29" t="str">
        <x:v>Resuelto</x:v>
      </x:c>
    </x:row>
    <x:row r="75">
      <x:c r="A75" s="29" t="str">
        <x:v>VT0009905</x:v>
      </x:c>
      <x:c r="B75" s="29" t="n">
        <x:v>2548</x:v>
      </x:c>
      <x:c r="C75" s="29" t="str">
        <x:v>Región no estandarizada</x:v>
      </x:c>
      <x:c r="D75" s="29" t="str">
        <x:v>Se asigna Region_Limpia mediante tabla de mapeo.</x:v>
      </x:c>
      <x:c r="E75" s="29" t="str">
        <x:v>Resuelto</x:v>
      </x:c>
    </x:row>
    <x:row r="76">
      <x:c r="A76" s="29" t="str">
        <x:v>VT0000186</x:v>
      </x:c>
      <x:c r="B76" s="29" t="n">
        <x:v>41</x:v>
      </x:c>
      <x:c r="C76" s="29" t="str">
        <x:v>Canal no estandarizado</x:v>
      </x:c>
      <x:c r="D76" s="29" t="str">
        <x:v>Se asigna Canal_Limpio mediante tabla de mapeo.</x:v>
      </x:c>
      <x:c r="E76" s="29" t="str">
        <x:v>Resuelto</x:v>
      </x:c>
    </x:row>
    <x:row r="77">
      <x:c r="A77" s="29" t="str">
        <x:v>VT0000201</x:v>
      </x:c>
      <x:c r="B77" s="29" t="n">
        <x:v>44</x:v>
      </x:c>
      <x:c r="C77" s="29" t="str">
        <x:v>Canal no estandarizado</x:v>
      </x:c>
      <x:c r="D77" s="29" t="str">
        <x:v>Se asigna Canal_Limpio mediante tabla de mapeo.</x:v>
      </x:c>
      <x:c r="E77" s="29" t="str">
        <x:v>Resuelto</x:v>
      </x:c>
    </x:row>
    <x:row r="78">
      <x:c r="A78" s="29" t="str">
        <x:v>VT0000272</x:v>
      </x:c>
      <x:c r="B78" s="29" t="n">
        <x:v>59</x:v>
      </x:c>
      <x:c r="C78" s="29" t="str">
        <x:v>Canal no estandarizado</x:v>
      </x:c>
      <x:c r="D78" s="29" t="str">
        <x:v>Se asigna Canal_Limpio mediante tabla de mapeo.</x:v>
      </x:c>
      <x:c r="E78" s="29" t="str">
        <x:v>Resuelto</x:v>
      </x:c>
    </x:row>
    <x:row r="79">
      <x:c r="A79" s="29" t="str">
        <x:v>VT0000709</x:v>
      </x:c>
      <x:c r="B79" s="29" t="n">
        <x:v>151</x:v>
      </x:c>
      <x:c r="C79" s="29" t="str">
        <x:v>Canal no estandarizado</x:v>
      </x:c>
      <x:c r="D79" s="29" t="str">
        <x:v>Se asigna Canal_Limpio mediante tabla de mapeo.</x:v>
      </x:c>
      <x:c r="E79" s="29" t="str">
        <x:v>Resuelto</x:v>
      </x:c>
    </x:row>
    <x:row r="80">
      <x:c r="A80" s="29" t="str">
        <x:v>VT0000790</x:v>
      </x:c>
      <x:c r="B80" s="29" t="n">
        <x:v>168</x:v>
      </x:c>
      <x:c r="C80" s="29" t="str">
        <x:v>Canal no estandarizado</x:v>
      </x:c>
      <x:c r="D80" s="29" t="str">
        <x:v>Se asigna Canal_Limpio mediante tabla de mapeo.</x:v>
      </x:c>
      <x:c r="E80" s="29" t="str">
        <x:v>Resuelto</x:v>
      </x:c>
    </x:row>
    <x:row r="81">
      <x:c r="A81" s="29" t="str">
        <x:v>VT0001132</x:v>
      </x:c>
      <x:c r="B81" s="29" t="n">
        <x:v>240</x:v>
      </x:c>
      <x:c r="C81" s="29" t="str">
        <x:v>Canal no estandarizado</x:v>
      </x:c>
      <x:c r="D81" s="29" t="str">
        <x:v>Se asigna Canal_Limpio mediante tabla de mapeo.</x:v>
      </x:c>
      <x:c r="E81" s="29" t="str">
        <x:v>Resuelto</x:v>
      </x:c>
    </x:row>
    <x:row r="82">
      <x:c r="A82" s="29" t="str">
        <x:v>VT0001602</x:v>
      </x:c>
      <x:c r="B82" s="29" t="n">
        <x:v>339</x:v>
      </x:c>
      <x:c r="C82" s="29" t="str">
        <x:v>Canal no estandarizado</x:v>
      </x:c>
      <x:c r="D82" s="29" t="str">
        <x:v>Se asigna Canal_Limpio mediante tabla de mapeo.</x:v>
      </x:c>
      <x:c r="E82" s="29" t="str">
        <x:v>Resuelto</x:v>
      </x:c>
    </x:row>
    <x:row r="83">
      <x:c r="A83" s="29" t="str">
        <x:v>VT0001626</x:v>
      </x:c>
      <x:c r="B83" s="29" t="n">
        <x:v>344</x:v>
      </x:c>
      <x:c r="C83" s="29" t="str">
        <x:v>Canal no estandarizado</x:v>
      </x:c>
      <x:c r="D83" s="29" t="str">
        <x:v>Se asigna Canal_Limpio mediante tabla de mapeo.</x:v>
      </x:c>
      <x:c r="E83" s="29" t="str">
        <x:v>Resuelto</x:v>
      </x:c>
    </x:row>
    <x:row r="84">
      <x:c r="A84" s="29" t="str">
        <x:v>VT0001792</x:v>
      </x:c>
      <x:c r="B84" s="29" t="n">
        <x:v>379</x:v>
      </x:c>
      <x:c r="C84" s="29" t="str">
        <x:v>Canal no estandarizado</x:v>
      </x:c>
      <x:c r="D84" s="29" t="str">
        <x:v>Se asigna Canal_Limpio mediante tabla de mapeo.</x:v>
      </x:c>
      <x:c r="E84" s="29" t="str">
        <x:v>Resuelto</x:v>
      </x:c>
    </x:row>
    <x:row r="85">
      <x:c r="A85" s="29" t="str">
        <x:v>VT0001820</x:v>
      </x:c>
      <x:c r="B85" s="29" t="n">
        <x:v>385</x:v>
      </x:c>
      <x:c r="C85" s="29" t="str">
        <x:v>Canal no estandarizado</x:v>
      </x:c>
      <x:c r="D85" s="29" t="str">
        <x:v>Se asigna Canal_Limpio mediante tabla de mapeo.</x:v>
      </x:c>
      <x:c r="E85" s="29" t="str">
        <x:v>Resuelto</x:v>
      </x:c>
    </x:row>
    <x:row r="86">
      <x:c r="A86" s="29" t="str">
        <x:v>VT0001858</x:v>
      </x:c>
      <x:c r="B86" s="29" t="n">
        <x:v>393</x:v>
      </x:c>
      <x:c r="C86" s="29" t="str">
        <x:v>Canal no estandarizado</x:v>
      </x:c>
      <x:c r="D86" s="29" t="str">
        <x:v>Se asigna Canal_Limpio mediante tabla de mapeo.</x:v>
      </x:c>
      <x:c r="E86" s="29" t="str">
        <x:v>Resuelto</x:v>
      </x:c>
    </x:row>
    <x:row r="87">
      <x:c r="A87" s="29" t="str">
        <x:v>VT0002129</x:v>
      </x:c>
      <x:c r="B87" s="29" t="n">
        <x:v>450</x:v>
      </x:c>
      <x:c r="C87" s="29" t="str">
        <x:v>Canal no estandarizado</x:v>
      </x:c>
      <x:c r="D87" s="29" t="str">
        <x:v>Se asigna Canal_Limpio mediante tabla de mapeo.</x:v>
      </x:c>
      <x:c r="E87" s="29" t="str">
        <x:v>Resuelto</x:v>
      </x:c>
    </x:row>
    <x:row r="88">
      <x:c r="A88" s="29" t="str">
        <x:v>VT0002390</x:v>
      </x:c>
      <x:c r="B88" s="29" t="n">
        <x:v>505</x:v>
      </x:c>
      <x:c r="C88" s="29" t="str">
        <x:v>Canal no estandarizado</x:v>
      </x:c>
      <x:c r="D88" s="29" t="str">
        <x:v>Se asigna Canal_Limpio mediante tabla de mapeo.</x:v>
      </x:c>
      <x:c r="E88" s="29" t="str">
        <x:v>Resuelto</x:v>
      </x:c>
    </x:row>
    <x:row r="89">
      <x:c r="A89" s="29" t="str">
        <x:v>VT0002794</x:v>
      </x:c>
      <x:c r="B89" s="29" t="n">
        <x:v>590</x:v>
      </x:c>
      <x:c r="C89" s="29" t="str">
        <x:v>Canal no estandarizado</x:v>
      </x:c>
      <x:c r="D89" s="29" t="str">
        <x:v>Se asigna Canal_Limpio mediante tabla de mapeo.</x:v>
      </x:c>
      <x:c r="E89" s="29" t="str">
        <x:v>Resuelto</x:v>
      </x:c>
    </x:row>
    <x:row r="90">
      <x:c r="A90" s="29" t="str">
        <x:v>VT0002885</x:v>
      </x:c>
      <x:c r="B90" s="29" t="n">
        <x:v>609</x:v>
      </x:c>
      <x:c r="C90" s="29" t="str">
        <x:v>Canal no estandarizado</x:v>
      </x:c>
      <x:c r="D90" s="29" t="str">
        <x:v>Se asigna Canal_Limpio mediante tabla de mapeo.</x:v>
      </x:c>
      <x:c r="E90" s="29" t="str">
        <x:v>Resuelto</x:v>
      </x:c>
    </x:row>
    <x:row r="91">
      <x:c r="A91" s="29" t="str">
        <x:v>VT0003065</x:v>
      </x:c>
      <x:c r="B91" s="29" t="n">
        <x:v>647</x:v>
      </x:c>
      <x:c r="C91" s="29" t="str">
        <x:v>Canal no estandarizado</x:v>
      </x:c>
      <x:c r="D91" s="29" t="str">
        <x:v>Se asigna Canal_Limpio mediante tabla de mapeo.</x:v>
      </x:c>
      <x:c r="E91" s="29" t="str">
        <x:v>Resuelto</x:v>
      </x:c>
    </x:row>
    <x:row r="92">
      <x:c r="A92" s="29" t="str">
        <x:v>VT0003098</x:v>
      </x:c>
      <x:c r="B92" s="29" t="n">
        <x:v>654</x:v>
      </x:c>
      <x:c r="C92" s="29" t="str">
        <x:v>Canal no estandarizado</x:v>
      </x:c>
      <x:c r="D92" s="29" t="str">
        <x:v>Se asigna Canal_Limpio mediante tabla de mapeo.</x:v>
      </x:c>
      <x:c r="E92" s="29" t="str">
        <x:v>Resuelto</x:v>
      </x:c>
    </x:row>
    <x:row r="93">
      <x:c r="A93" s="29" t="str">
        <x:v>VT0003464</x:v>
      </x:c>
      <x:c r="B93" s="29" t="n">
        <x:v>731</x:v>
      </x:c>
      <x:c r="C93" s="29" t="str">
        <x:v>Canal no estandarizado</x:v>
      </x:c>
      <x:c r="D93" s="29" t="str">
        <x:v>Se asigna Canal_Limpio mediante tabla de mapeo.</x:v>
      </x:c>
      <x:c r="E93" s="29" t="str">
        <x:v>Resuelto</x:v>
      </x:c>
    </x:row>
    <x:row r="94">
      <x:c r="A94" s="29" t="str">
        <x:v>VT0003711</x:v>
      </x:c>
      <x:c r="B94" s="29" t="n">
        <x:v>783</x:v>
      </x:c>
      <x:c r="C94" s="29" t="str">
        <x:v>Canal no estandarizado</x:v>
      </x:c>
      <x:c r="D94" s="29" t="str">
        <x:v>Se asigna Canal_Limpio mediante tabla de mapeo.</x:v>
      </x:c>
      <x:c r="E94" s="29" t="str">
        <x:v>Resuelto</x:v>
      </x:c>
    </x:row>
    <x:row r="95">
      <x:c r="A95" s="29" t="str">
        <x:v>VT0003797</x:v>
      </x:c>
      <x:c r="B95" s="29" t="n">
        <x:v>801</x:v>
      </x:c>
      <x:c r="C95" s="29" t="str">
        <x:v>Canal no estandarizado</x:v>
      </x:c>
      <x:c r="D95" s="29" t="str">
        <x:v>Se asigna Canal_Limpio mediante tabla de mapeo.</x:v>
      </x:c>
      <x:c r="E95" s="29" t="str">
        <x:v>Resuelto</x:v>
      </x:c>
    </x:row>
    <x:row r="96">
      <x:c r="A96" s="29" t="str">
        <x:v>VT0004542</x:v>
      </x:c>
      <x:c r="B96" s="29" t="n">
        <x:v>958</x:v>
      </x:c>
      <x:c r="C96" s="29" t="str">
        <x:v>Canal no estandarizado</x:v>
      </x:c>
      <x:c r="D96" s="29" t="str">
        <x:v>Se asigna Canal_Limpio mediante tabla de mapeo.</x:v>
      </x:c>
      <x:c r="E96" s="29" t="str">
        <x:v>Resuelto</x:v>
      </x:c>
    </x:row>
    <x:row r="97">
      <x:c r="A97" s="29" t="str">
        <x:v>VT0004614</x:v>
      </x:c>
      <x:c r="B97" s="29" t="n">
        <x:v>973</x:v>
      </x:c>
      <x:c r="C97" s="29" t="str">
        <x:v>Canal no estandarizado</x:v>
      </x:c>
      <x:c r="D97" s="29" t="str">
        <x:v>Se asigna Canal_Limpio mediante tabla de mapeo.</x:v>
      </x:c>
      <x:c r="E97" s="29" t="str">
        <x:v>Resuelto</x:v>
      </x:c>
    </x:row>
    <x:row r="98">
      <x:c r="A98" s="29" t="str">
        <x:v>VT0004699</x:v>
      </x:c>
      <x:c r="B98" s="29" t="n">
        <x:v>991</x:v>
      </x:c>
      <x:c r="C98" s="29" t="str">
        <x:v>Canal no estandarizado</x:v>
      </x:c>
      <x:c r="D98" s="29" t="str">
        <x:v>Se asigna Canal_Limpio mediante tabla de mapeo.</x:v>
      </x:c>
      <x:c r="E98" s="29" t="str">
        <x:v>Resuelto</x:v>
      </x:c>
    </x:row>
    <x:row r="99">
      <x:c r="A99" s="29" t="str">
        <x:v>VT0004799</x:v>
      </x:c>
      <x:c r="B99" s="29" t="n">
        <x:v>1012</x:v>
      </x:c>
      <x:c r="C99" s="29" t="str">
        <x:v>Canal no estandarizado</x:v>
      </x:c>
      <x:c r="D99" s="29" t="str">
        <x:v>Se asigna Canal_Limpio mediante tabla de mapeo.</x:v>
      </x:c>
      <x:c r="E99" s="29" t="str">
        <x:v>Resuelto</x:v>
      </x:c>
    </x:row>
    <x:row r="100">
      <x:c r="A100" s="29" t="str">
        <x:v>VT0004804</x:v>
      </x:c>
      <x:c r="B100" s="29" t="n">
        <x:v>1013</x:v>
      </x:c>
      <x:c r="C100" s="29" t="str">
        <x:v>Canal no estandarizado</x:v>
      </x:c>
      <x:c r="D100" s="29" t="str">
        <x:v>Se asigna Canal_Limpio mediante tabla de mapeo.</x:v>
      </x:c>
      <x:c r="E100" s="29" t="str">
        <x:v>Resuelto</x:v>
      </x:c>
    </x:row>
    <x:row r="101">
      <x:c r="A101" s="29" t="str">
        <x:v>VT0005203</x:v>
      </x:c>
      <x:c r="B101" s="29" t="n">
        <x:v>1097</x:v>
      </x:c>
      <x:c r="C101" s="29" t="str">
        <x:v>Canal no estandarizado</x:v>
      </x:c>
      <x:c r="D101" s="29" t="str">
        <x:v>Se asigna Canal_Limpio mediante tabla de mapeo.</x:v>
      </x:c>
      <x:c r="E101" s="29" t="str">
        <x:v>Resuelto</x:v>
      </x:c>
    </x:row>
    <x:row r="102">
      <x:c r="A102" s="29" t="str">
        <x:v>VT0005583</x:v>
      </x:c>
      <x:c r="B102" s="29" t="n">
        <x:v>1177</x:v>
      </x:c>
      <x:c r="C102" s="29" t="str">
        <x:v>Canal no estandarizado</x:v>
      </x:c>
      <x:c r="D102" s="29" t="str">
        <x:v>Se asigna Canal_Limpio mediante tabla de mapeo.</x:v>
      </x:c>
      <x:c r="E102" s="29" t="str">
        <x:v>Resuelto</x:v>
      </x:c>
    </x:row>
    <x:row r="103">
      <x:c r="A103" s="29" t="str">
        <x:v>VT0005801</x:v>
      </x:c>
      <x:c r="B103" s="29" t="n">
        <x:v>1223</x:v>
      </x:c>
      <x:c r="C103" s="29" t="str">
        <x:v>Canal no estandarizado</x:v>
      </x:c>
      <x:c r="D103" s="29" t="str">
        <x:v>Se asigna Canal_Limpio mediante tabla de mapeo.</x:v>
      </x:c>
      <x:c r="E103" s="29" t="str">
        <x:v>Resuelto</x:v>
      </x:c>
    </x:row>
    <x:row r="104">
      <x:c r="A104" s="29" t="str">
        <x:v>VT0006039</x:v>
      </x:c>
      <x:c r="B104" s="29" t="n">
        <x:v>1273</x:v>
      </x:c>
      <x:c r="C104" s="29" t="str">
        <x:v>Canal no estandarizado</x:v>
      </x:c>
      <x:c r="D104" s="29" t="str">
        <x:v>Se asigna Canal_Limpio mediante tabla de mapeo.</x:v>
      </x:c>
      <x:c r="E104" s="29" t="str">
        <x:v>Resuelto</x:v>
      </x:c>
    </x:row>
    <x:row r="105">
      <x:c r="A105" s="29" t="str">
        <x:v>VT0006215</x:v>
      </x:c>
      <x:c r="B105" s="29" t="n">
        <x:v>1310</x:v>
      </x:c>
      <x:c r="C105" s="29" t="str">
        <x:v>Canal no estandarizado</x:v>
      </x:c>
      <x:c r="D105" s="29" t="str">
        <x:v>Se asigna Canal_Limpio mediante tabla de mapeo.</x:v>
      </x:c>
      <x:c r="E105" s="29" t="str">
        <x:v>Resuelto</x:v>
      </x:c>
    </x:row>
    <x:row r="106">
      <x:c r="A106" s="29" t="str">
        <x:v>VT0006276</x:v>
      </x:c>
      <x:c r="B106" s="29" t="n">
        <x:v>1323</x:v>
      </x:c>
      <x:c r="C106" s="29" t="str">
        <x:v>Canal no estandarizado</x:v>
      </x:c>
      <x:c r="D106" s="29" t="str">
        <x:v>Se asigna Canal_Limpio mediante tabla de mapeo.</x:v>
      </x:c>
      <x:c r="E106" s="29" t="str">
        <x:v>Resuelto</x:v>
      </x:c>
    </x:row>
    <x:row r="107">
      <x:c r="A107" s="29" t="str">
        <x:v>VT0006804</x:v>
      </x:c>
      <x:c r="B107" s="29" t="n">
        <x:v>1434</x:v>
      </x:c>
      <x:c r="C107" s="29" t="str">
        <x:v>Canal no estandarizado</x:v>
      </x:c>
      <x:c r="D107" s="29" t="str">
        <x:v>Se asigna Canal_Limpio mediante tabla de mapeo.</x:v>
      </x:c>
      <x:c r="E107" s="29" t="str">
        <x:v>Resuelto</x:v>
      </x:c>
    </x:row>
    <x:row r="108">
      <x:c r="A108" s="29" t="str">
        <x:v>VT0006984</x:v>
      </x:c>
      <x:c r="B108" s="29" t="n">
        <x:v>1472</x:v>
      </x:c>
      <x:c r="C108" s="29" t="str">
        <x:v>Canal no estandarizado</x:v>
      </x:c>
      <x:c r="D108" s="29" t="str">
        <x:v>Se asigna Canal_Limpio mediante tabla de mapeo.</x:v>
      </x:c>
      <x:c r="E108" s="29" t="str">
        <x:v>Resuelto</x:v>
      </x:c>
    </x:row>
    <x:row r="109">
      <x:c r="A109" s="29" t="str">
        <x:v>VT0007017</x:v>
      </x:c>
      <x:c r="B109" s="29" t="n">
        <x:v>1479</x:v>
      </x:c>
      <x:c r="C109" s="29" t="str">
        <x:v>Canal no estandarizado</x:v>
      </x:c>
      <x:c r="D109" s="29" t="str">
        <x:v>Se asigna Canal_Limpio mediante tabla de mapeo.</x:v>
      </x:c>
      <x:c r="E109" s="29" t="str">
        <x:v>Resuelto</x:v>
      </x:c>
    </x:row>
    <x:row r="110">
      <x:c r="A110" s="29" t="str">
        <x:v>VT0007046</x:v>
      </x:c>
      <x:c r="B110" s="29" t="n">
        <x:v>1485</x:v>
      </x:c>
      <x:c r="C110" s="29" t="str">
        <x:v>Canal no estandarizado</x:v>
      </x:c>
      <x:c r="D110" s="29" t="str">
        <x:v>Se asigna Canal_Limpio mediante tabla de mapeo.</x:v>
      </x:c>
      <x:c r="E110" s="29" t="str">
        <x:v>Resuelto</x:v>
      </x:c>
    </x:row>
    <x:row r="111">
      <x:c r="A111" s="29" t="str">
        <x:v>VT0007226</x:v>
      </x:c>
      <x:c r="B111" s="29" t="n">
        <x:v>1523</x:v>
      </x:c>
      <x:c r="C111" s="29" t="str">
        <x:v>Canal no estandarizado</x:v>
      </x:c>
      <x:c r="D111" s="29" t="str">
        <x:v>Se asigna Canal_Limpio mediante tabla de mapeo.</x:v>
      </x:c>
      <x:c r="E111" s="29" t="str">
        <x:v>Resuelto</x:v>
      </x:c>
    </x:row>
    <x:row r="112">
      <x:c r="A112" s="29" t="str">
        <x:v>VT0007383</x:v>
      </x:c>
      <x:c r="B112" s="29" t="n">
        <x:v>1556</x:v>
      </x:c>
      <x:c r="C112" s="29" t="str">
        <x:v>Canal no estandarizado</x:v>
      </x:c>
      <x:c r="D112" s="29" t="str">
        <x:v>Se asigna Canal_Limpio mediante tabla de mapeo.</x:v>
      </x:c>
      <x:c r="E112" s="29" t="str">
        <x:v>Resuelto</x:v>
      </x:c>
    </x:row>
    <x:row r="113">
      <x:c r="A113" s="29" t="str">
        <x:v>VT0007602</x:v>
      </x:c>
      <x:c r="B113" s="29" t="n">
        <x:v>1602</x:v>
      </x:c>
      <x:c r="C113" s="29" t="str">
        <x:v>Canal no estandarizado</x:v>
      </x:c>
      <x:c r="D113" s="29" t="str">
        <x:v>Se asigna Canal_Limpio mediante tabla de mapeo.</x:v>
      </x:c>
      <x:c r="E113" s="29" t="str">
        <x:v>Resuelto</x:v>
      </x:c>
    </x:row>
    <x:row r="114">
      <x:c r="A114" s="29" t="str">
        <x:v>VT0007806</x:v>
      </x:c>
      <x:c r="B114" s="29" t="n">
        <x:v>1645</x:v>
      </x:c>
      <x:c r="C114" s="29" t="str">
        <x:v>Canal no estandarizado</x:v>
      </x:c>
      <x:c r="D114" s="29" t="str">
        <x:v>Se asigna Canal_Limpio mediante tabla de mapeo.</x:v>
      </x:c>
      <x:c r="E114" s="29" t="str">
        <x:v>Resuelto</x:v>
      </x:c>
    </x:row>
    <x:row r="115">
      <x:c r="A115" s="29" t="str">
        <x:v>VT0007816</x:v>
      </x:c>
      <x:c r="B115" s="29" t="n">
        <x:v>1647</x:v>
      </x:c>
      <x:c r="C115" s="29" t="str">
        <x:v>Canal no estandarizado</x:v>
      </x:c>
      <x:c r="D115" s="29" t="str">
        <x:v>Se asigna Canal_Limpio mediante tabla de mapeo.</x:v>
      </x:c>
      <x:c r="E115" s="29" t="str">
        <x:v>Resuelto</x:v>
      </x:c>
    </x:row>
    <x:row r="116">
      <x:c r="A116" s="29" t="str">
        <x:v>VT0007839</x:v>
      </x:c>
      <x:c r="B116" s="29" t="n">
        <x:v>1652</x:v>
      </x:c>
      <x:c r="C116" s="29" t="str">
        <x:v>Canal no estandarizado</x:v>
      </x:c>
      <x:c r="D116" s="29" t="str">
        <x:v>Se asigna Canal_Limpio mediante tabla de mapeo.</x:v>
      </x:c>
      <x:c r="E116" s="29" t="str">
        <x:v>Resuelto</x:v>
      </x:c>
    </x:row>
    <x:row r="117">
      <x:c r="A117" s="29" t="str">
        <x:v>VT0008134</x:v>
      </x:c>
      <x:c r="B117" s="29" t="n">
        <x:v>1714</x:v>
      </x:c>
      <x:c r="C117" s="29" t="str">
        <x:v>Canal no estandarizado</x:v>
      </x:c>
      <x:c r="D117" s="29" t="str">
        <x:v>Se asigna Canal_Limpio mediante tabla de mapeo.</x:v>
      </x:c>
      <x:c r="E117" s="29" t="str">
        <x:v>Resuelto</x:v>
      </x:c>
    </x:row>
    <x:row r="118">
      <x:c r="A118" s="29" t="str">
        <x:v>VT0008177</x:v>
      </x:c>
      <x:c r="B118" s="29" t="n">
        <x:v>1723</x:v>
      </x:c>
      <x:c r="C118" s="29" t="str">
        <x:v>Canal no estandarizado</x:v>
      </x:c>
      <x:c r="D118" s="29" t="str">
        <x:v>Se asigna Canal_Limpio mediante tabla de mapeo.</x:v>
      </x:c>
      <x:c r="E118" s="29" t="str">
        <x:v>Resuelto</x:v>
      </x:c>
    </x:row>
    <x:row r="119">
      <x:c r="A119" s="29" t="str">
        <x:v>VT0008352</x:v>
      </x:c>
      <x:c r="B119" s="29" t="n">
        <x:v>1760</x:v>
      </x:c>
      <x:c r="C119" s="29" t="str">
        <x:v>Canal no estandarizado</x:v>
      </x:c>
      <x:c r="D119" s="29" t="str">
        <x:v>Se asigna Canal_Limpio mediante tabla de mapeo.</x:v>
      </x:c>
      <x:c r="E119" s="29" t="str">
        <x:v>Resuelto</x:v>
      </x:c>
    </x:row>
    <x:row r="120">
      <x:c r="A120" s="29" t="str">
        <x:v>VT0008357</x:v>
      </x:c>
      <x:c r="B120" s="29" t="n">
        <x:v>1761</x:v>
      </x:c>
      <x:c r="C120" s="29" t="str">
        <x:v>Canal no estandarizado</x:v>
      </x:c>
      <x:c r="D120" s="29" t="str">
        <x:v>Se asigna Canal_Limpio mediante tabla de mapeo.</x:v>
      </x:c>
      <x:c r="E120" s="29" t="str">
        <x:v>Resuelto</x:v>
      </x:c>
    </x:row>
    <x:row r="121">
      <x:c r="A121" s="29" t="str">
        <x:v>VT0008500</x:v>
      </x:c>
      <x:c r="B121" s="29" t="n">
        <x:v>1791</x:v>
      </x:c>
      <x:c r="C121" s="29" t="str">
        <x:v>Canal no estandarizado</x:v>
      </x:c>
      <x:c r="D121" s="29" t="str">
        <x:v>Se asigna Canal_Limpio mediante tabla de mapeo.</x:v>
      </x:c>
      <x:c r="E121" s="29" t="str">
        <x:v>Resuelto</x:v>
      </x:c>
    </x:row>
    <x:row r="122">
      <x:c r="A122" s="29" t="str">
        <x:v>VT0008509</x:v>
      </x:c>
      <x:c r="B122" s="29" t="n">
        <x:v>1793</x:v>
      </x:c>
      <x:c r="C122" s="29" t="str">
        <x:v>Canal no estandarizado</x:v>
      </x:c>
      <x:c r="D122" s="29" t="str">
        <x:v>Se asigna Canal_Limpio mediante tabla de mapeo.</x:v>
      </x:c>
      <x:c r="E122" s="29" t="str">
        <x:v>Resuelto</x:v>
      </x:c>
    </x:row>
    <x:row r="123">
      <x:c r="A123" s="29" t="str">
        <x:v>VT0008808</x:v>
      </x:c>
      <x:c r="B123" s="29" t="n">
        <x:v>1856</x:v>
      </x:c>
      <x:c r="C123" s="29" t="str">
        <x:v>Canal no estandarizado</x:v>
      </x:c>
      <x:c r="D123" s="29" t="str">
        <x:v>Se asigna Canal_Limpio mediante tabla de mapeo.</x:v>
      </x:c>
      <x:c r="E123" s="29" t="str">
        <x:v>Resuelto</x:v>
      </x:c>
    </x:row>
    <x:row r="124">
      <x:c r="A124" s="29" t="str">
        <x:v>VT0009046</x:v>
      </x:c>
      <x:c r="B124" s="29" t="n">
        <x:v>1906</x:v>
      </x:c>
      <x:c r="C124" s="29" t="str">
        <x:v>Canal no estandarizado</x:v>
      </x:c>
      <x:c r="D124" s="29" t="str">
        <x:v>Se asigna Canal_Limpio mediante tabla de mapeo.</x:v>
      </x:c>
      <x:c r="E124" s="29" t="str">
        <x:v>Resuelto</x:v>
      </x:c>
    </x:row>
    <x:row r="125">
      <x:c r="A125" s="29" t="str">
        <x:v>VT0009207</x:v>
      </x:c>
      <x:c r="B125" s="29" t="n">
        <x:v>1940</x:v>
      </x:c>
      <x:c r="C125" s="29" t="str">
        <x:v>Canal no estandarizado</x:v>
      </x:c>
      <x:c r="D125" s="29" t="str">
        <x:v>Se asigna Canal_Limpio mediante tabla de mapeo.</x:v>
      </x:c>
      <x:c r="E125" s="29" t="str">
        <x:v>Resuelto</x:v>
      </x:c>
    </x:row>
    <x:row r="126">
      <x:c r="A126" s="29" t="str">
        <x:v>VT0009811</x:v>
      </x:c>
      <x:c r="B126" s="29" t="n">
        <x:v>2067</x:v>
      </x:c>
      <x:c r="C126" s="29" t="str">
        <x:v>Canal no estandarizado</x:v>
      </x:c>
      <x:c r="D126" s="29" t="str">
        <x:v>Se asigna Canal_Limpio mediante tabla de mapeo.</x:v>
      </x:c>
      <x:c r="E126" s="29" t="str">
        <x:v>Resuelto</x:v>
      </x:c>
    </x:row>
    <x:row r="127">
      <x:c r="A127" s="29" t="str">
        <x:v>VT0010048</x:v>
      </x:c>
      <x:c r="B127" s="29" t="n">
        <x:v>2117</x:v>
      </x:c>
      <x:c r="C127" s="29" t="str">
        <x:v>Canal no estandarizado</x:v>
      </x:c>
      <x:c r="D127" s="29" t="str">
        <x:v>Se asigna Canal_Limpio mediante tabla de mapeo.</x:v>
      </x:c>
      <x:c r="E127" s="29" t="str">
        <x:v>Resuelto</x:v>
      </x:c>
    </x:row>
    <x:row r="128">
      <x:c r="A128" s="29" t="str">
        <x:v>VT0010628</x:v>
      </x:c>
      <x:c r="B128" s="29" t="n">
        <x:v>2239</x:v>
      </x:c>
      <x:c r="C128" s="29" t="str">
        <x:v>Canal no estandarizado</x:v>
      </x:c>
      <x:c r="D128" s="29" t="str">
        <x:v>Se asigna Canal_Limpio mediante tabla de mapeo.</x:v>
      </x:c>
      <x:c r="E128" s="29" t="str">
        <x:v>Resuelto</x:v>
      </x:c>
    </x:row>
    <x:row r="129">
      <x:c r="A129" s="29" t="str">
        <x:v>VT0010813</x:v>
      </x:c>
      <x:c r="B129" s="29" t="n">
        <x:v>2278</x:v>
      </x:c>
      <x:c r="C129" s="29" t="str">
        <x:v>Canal no estandarizado</x:v>
      </x:c>
      <x:c r="D129" s="29" t="str">
        <x:v>Se asigna Canal_Limpio mediante tabla de mapeo.</x:v>
      </x:c>
      <x:c r="E129" s="29" t="str">
        <x:v>Resuelto</x:v>
      </x:c>
    </x:row>
    <x:row r="130">
      <x:c r="A130" s="29" t="str">
        <x:v>VT0011369</x:v>
      </x:c>
      <x:c r="B130" s="29" t="n">
        <x:v>2395</x:v>
      </x:c>
      <x:c r="C130" s="29" t="str">
        <x:v>Canal no estandarizado</x:v>
      </x:c>
      <x:c r="D130" s="29" t="str">
        <x:v>Se asigna Canal_Limpio mediante tabla de mapeo.</x:v>
      </x:c>
      <x:c r="E130" s="29" t="str">
        <x:v>Resuelto</x:v>
      </x:c>
    </x:row>
    <x:row r="131">
      <x:c r="A131" s="29" t="str">
        <x:v>VT0011426</x:v>
      </x:c>
      <x:c r="B131" s="29" t="n">
        <x:v>2407</x:v>
      </x:c>
      <x:c r="C131" s="29" t="str">
        <x:v>Canal no estandarizado</x:v>
      </x:c>
      <x:c r="D131" s="29" t="str">
        <x:v>Se asigna Canal_Limpio mediante tabla de mapeo.</x:v>
      </x:c>
      <x:c r="E131" s="29" t="str">
        <x:v>Resuelto</x:v>
      </x:c>
    </x:row>
    <x:row r="132">
      <x:c r="A132" s="29" t="str">
        <x:v>VT0000471</x:v>
      </x:c>
      <x:c r="B132" s="29" t="n">
        <x:v>101</x:v>
      </x:c>
      <x:c r="C132" s="29" t="str">
        <x:v>Segmento vacío</x:v>
      </x:c>
      <x:c r="D132" s="29" t="str">
        <x:v>Se reemplaza por 'No identificado' sin inventar el segmento.</x:v>
      </x:c>
      <x:c r="E132" s="29" t="str">
        <x:v>Resuelto</x:v>
      </x:c>
    </x:row>
    <x:row r="133">
      <x:c r="A133" s="29" t="str">
        <x:v>VT0001896</x:v>
      </x:c>
      <x:c r="B133" s="29" t="n">
        <x:v>401</x:v>
      </x:c>
      <x:c r="C133" s="29" t="str">
        <x:v>Segmento vacío</x:v>
      </x:c>
      <x:c r="D133" s="29" t="str">
        <x:v>Se reemplaza por 'No identificado' sin inventar el segmento.</x:v>
      </x:c>
      <x:c r="E133" s="29" t="str">
        <x:v>Resuelto</x:v>
      </x:c>
    </x:row>
    <x:row r="134">
      <x:c r="A134" s="29" t="str">
        <x:v>VT0003322</x:v>
      </x:c>
      <x:c r="B134" s="29" t="n">
        <x:v>701</x:v>
      </x:c>
      <x:c r="C134" s="29" t="str">
        <x:v>Segmento vacío</x:v>
      </x:c>
      <x:c r="D134" s="29" t="str">
        <x:v>Se reemplaza por 'No identificado' sin inventar el segmento.</x:v>
      </x:c>
      <x:c r="E134" s="29" t="str">
        <x:v>Resuelto</x:v>
      </x:c>
    </x:row>
    <x:row r="135">
      <x:c r="A135" s="29" t="str">
        <x:v>VT0004747</x:v>
      </x:c>
      <x:c r="B135" s="29" t="n">
        <x:v>1001</x:v>
      </x:c>
      <x:c r="C135" s="29" t="str">
        <x:v>Segmento vacío</x:v>
      </x:c>
      <x:c r="D135" s="29" t="str">
        <x:v>Se reemplaza por 'No identificado' sin inventar el segmento.</x:v>
      </x:c>
      <x:c r="E135" s="29" t="str">
        <x:v>Resuelto</x:v>
      </x:c>
    </x:row>
    <x:row r="136">
      <x:c r="A136" s="29" t="str">
        <x:v>VT0006172</x:v>
      </x:c>
      <x:c r="B136" s="29" t="n">
        <x:v>1301</x:v>
      </x:c>
      <x:c r="C136" s="29" t="str">
        <x:v>Segmento vacío</x:v>
      </x:c>
      <x:c r="D136" s="29" t="str">
        <x:v>Se reemplaza por 'No identificado' sin inventar el segmento.</x:v>
      </x:c>
      <x:c r="E136" s="29" t="str">
        <x:v>Resuelto</x:v>
      </x:c>
    </x:row>
    <x:row r="137">
      <x:c r="A137" s="29" t="str">
        <x:v>VT0007597</x:v>
      </x:c>
      <x:c r="B137" s="29" t="n">
        <x:v>1601</x:v>
      </x:c>
      <x:c r="C137" s="29" t="str">
        <x:v>Segmento vacío</x:v>
      </x:c>
      <x:c r="D137" s="29" t="str">
        <x:v>Se reemplaza por 'No identificado' sin inventar el segmento.</x:v>
      </x:c>
      <x:c r="E137" s="29" t="str">
        <x:v>Resuelto</x:v>
      </x:c>
    </x:row>
    <x:row r="138">
      <x:c r="A138" s="29" t="str">
        <x:v>VT0009022</x:v>
      </x:c>
      <x:c r="B138" s="29" t="n">
        <x:v>1901</x:v>
      </x:c>
      <x:c r="C138" s="29" t="str">
        <x:v>Segmento vacío</x:v>
      </x:c>
      <x:c r="D138" s="29" t="str">
        <x:v>Se reemplaza por 'No identificado' sin inventar el segmento.</x:v>
      </x:c>
      <x:c r="E138" s="29" t="str">
        <x:v>Resuelto</x:v>
      </x:c>
    </x:row>
    <x:row r="139">
      <x:c r="A139" s="29" t="str">
        <x:v>VT0010447</x:v>
      </x:c>
      <x:c r="B139" s="29" t="n">
        <x:v>2201</x:v>
      </x:c>
      <x:c r="C139" s="29" t="str">
        <x:v>Segmento vacío</x:v>
      </x:c>
      <x:c r="D139" s="29" t="str">
        <x:v>Se reemplaza por 'No identificado' sin inventar el segmento.</x:v>
      </x:c>
      <x:c r="E139" s="29" t="str">
        <x:v>Resuelto</x:v>
      </x:c>
    </x:row>
    <x:row r="140">
      <x:c r="A140" s="29" t="str">
        <x:v>VT0011872</x:v>
      </x:c>
      <x:c r="B140" s="29" t="n">
        <x:v>2501</x:v>
      </x:c>
      <x:c r="C140" s="29" t="str">
        <x:v>Segmento vacío</x:v>
      </x:c>
      <x:c r="D140" s="29" t="str">
        <x:v>Se reemplaza por 'No identificado' sin inventar el segmento.</x:v>
      </x:c>
      <x:c r="E140" s="29" t="str">
        <x:v>Resuelto</x:v>
      </x:c>
    </x:row>
    <x:row r="141">
      <x:c r="A141" s="29" t="str">
        <x:v>VT0002143</x:v>
      </x:c>
      <x:c r="B141" s="29" t="n">
        <x:v>453</x:v>
      </x:c>
      <x:c r="C141" s="29" t="str">
        <x:v>Producto/categoría/marca vacíos</x:v>
      </x:c>
      <x:c r="D141" s="29" t="str">
        <x:v>Se reemplazan por etiquetas 'No identificado/a' sin eliminar la venta.</x:v>
      </x:c>
      <x:c r="E141" s="29" t="str">
        <x:v>Resuelto</x:v>
      </x:c>
    </x:row>
    <x:row r="142">
      <x:c r="A142" s="29" t="str">
        <x:v>VT0002409</x:v>
      </x:c>
      <x:c r="B142" s="29" t="n">
        <x:v>509</x:v>
      </x:c>
      <x:c r="C142" s="29" t="str">
        <x:v>Producto/categoría/marca vacíos</x:v>
      </x:c>
      <x:c r="D142" s="29" t="str">
        <x:v>Se reemplazan por etiquetas 'No identificado/a' sin eliminar la venta.</x:v>
      </x:c>
      <x:c r="E142" s="29" t="str">
        <x:v>Resuelto</x:v>
      </x:c>
    </x:row>
    <x:row r="143">
      <x:c r="A143" s="29" t="str">
        <x:v>VT0002509</x:v>
      </x:c>
      <x:c r="B143" s="29" t="n">
        <x:v>530</x:v>
      </x:c>
      <x:c r="C143" s="29" t="str">
        <x:v>Producto/categoría/marca vacíos</x:v>
      </x:c>
      <x:c r="D143" s="29" t="str">
        <x:v>Se reemplazan por etiquetas 'No identificado/a' sin eliminar la venta.</x:v>
      </x:c>
      <x:c r="E143" s="29" t="str">
        <x:v>Resuelto</x:v>
      </x:c>
    </x:row>
    <x:row r="144">
      <x:c r="A144" s="29" t="str">
        <x:v>VT0003588</x:v>
      </x:c>
      <x:c r="B144" s="29" t="n">
        <x:v>757</x:v>
      </x:c>
      <x:c r="C144" s="29" t="str">
        <x:v>Producto/categoría/marca vacíos</x:v>
      </x:c>
      <x:c r="D144" s="29" t="str">
        <x:v>Se reemplazan por etiquetas 'No identificado/a' sin eliminar la venta.</x:v>
      </x:c>
      <x:c r="E144" s="29" t="str">
        <x:v>Resuelto</x:v>
      </x:c>
    </x:row>
    <x:row r="145">
      <x:c r="A145" s="29" t="str">
        <x:v>VT0008566</x:v>
      </x:c>
      <x:c r="B145" s="29" t="n">
        <x:v>1805</x:v>
      </x:c>
      <x:c r="C145" s="29" t="str">
        <x:v>Producto/categoría/marca vacíos</x:v>
      </x:c>
      <x:c r="D145" s="29" t="str">
        <x:v>Se reemplazan por etiquetas 'No identificado/a' sin eliminar la venta.</x:v>
      </x:c>
      <x:c r="E145" s="29" t="str">
        <x:v>Resuelto</x:v>
      </x:c>
    </x:row>
    <x:row r="146">
      <x:c r="A146" s="29" t="str">
        <x:v>VT0008599</x:v>
      </x:c>
      <x:c r="B146" s="29" t="n">
        <x:v>1812</x:v>
      </x:c>
      <x:c r="C146" s="29" t="str">
        <x:v>Producto/categoría/marca vacíos</x:v>
      </x:c>
      <x:c r="D146" s="29" t="str">
        <x:v>Se reemplazan por etiquetas 'No identificado/a' sin eliminar la venta.</x:v>
      </x:c>
      <x:c r="E146" s="29" t="str">
        <x:v>Resuelto</x:v>
      </x:c>
    </x:row>
    <x:row r="147">
      <x:c r="A147" s="29" t="str">
        <x:v>VT0009516</x:v>
      </x:c>
      <x:c r="B147" s="29" t="n">
        <x:v>2005</x:v>
      </x:c>
      <x:c r="C147" s="29" t="str">
        <x:v>Producto/categoría/marca vacíos</x:v>
      </x:c>
      <x:c r="D147" s="29" t="str">
        <x:v>Se reemplazan por etiquetas 'No identificado/a' sin eliminar la venta.</x:v>
      </x:c>
      <x:c r="E147" s="29" t="str">
        <x:v>Resuelto</x:v>
      </x:c>
    </x:row>
    <x:row r="148">
      <x:c r="A148" s="29" t="str">
        <x:v>VT0010058</x:v>
      </x:c>
      <x:c r="B148" s="29" t="n">
        <x:v>2119</x:v>
      </x:c>
      <x:c r="C148" s="29" t="str">
        <x:v>Producto/categoría/marca vacíos</x:v>
      </x:c>
      <x:c r="D148" s="29" t="str">
        <x:v>Se reemplazan por etiquetas 'No identificado/a' sin eliminar la venta.</x:v>
      </x:c>
      <x:c r="E148" s="29" t="str">
        <x:v>Resuelto</x:v>
      </x:c>
    </x:row>
    <x:row r="149">
      <x:c r="A149" s="29" t="str">
        <x:v>VT0011013</x:v>
      </x:c>
      <x:c r="B149" s="29" t="n">
        <x:v>2320</x:v>
      </x:c>
      <x:c r="C149" s="29" t="str">
        <x:v>Producto/categoría/marca vacíos</x:v>
      </x:c>
      <x:c r="D149" s="29" t="str">
        <x:v>Se reemplazan por etiquetas 'No identificado/a' sin eliminar la venta.</x:v>
      </x:c>
      <x:c r="E149" s="29" t="str">
        <x:v>Resuelto</x:v>
      </x:c>
    </x:row>
    <x:row r="150">
      <x:c r="A150" s="29" t="str">
        <x:v>VT0011397</x:v>
      </x:c>
      <x:c r="B150" s="29" t="n">
        <x:v>2401</x:v>
      </x:c>
      <x:c r="C150" s="29" t="str">
        <x:v>Producto/categoría/marca vacíos</x:v>
      </x:c>
      <x:c r="D150" s="29" t="str">
        <x:v>Se reemplazan por etiquetas 'No identificado/a' sin eliminar la venta.</x:v>
      </x:c>
      <x:c r="E150" s="29" t="str">
        <x:v>Resuelto</x:v>
      </x:c>
    </x:row>
    <x:row r="151">
      <x:c r="A151" s="29" t="str">
        <x:v>VT0001117</x:v>
      </x:c>
      <x:c r="B151" s="29" t="n">
        <x:v>237</x:v>
      </x:c>
      <x:c r="C151" s="29" t="str">
        <x:v>Descuento en escala 0–100</x:v>
      </x:c>
      <x:c r="D151" s="29" t="str">
        <x:v>Se divide entre 100 para llevarlo a escala decimal 0–1.</x:v>
      </x:c>
      <x:c r="E151" s="29" t="str">
        <x:v>Resuelto</x:v>
      </x:c>
    </x:row>
    <x:row r="152">
      <x:c r="A152" s="29" t="str">
        <x:v>VT0001217</x:v>
      </x:c>
      <x:c r="B152" s="29" t="n">
        <x:v>258</x:v>
      </x:c>
      <x:c r="C152" s="29" t="str">
        <x:v>Descuento en escala 0–100</x:v>
      </x:c>
      <x:c r="D152" s="29" t="str">
        <x:v>Se divide entre 100 para llevarlo a escala decimal 0–1.</x:v>
      </x:c>
      <x:c r="E152" s="29" t="str">
        <x:v>Resuelto</x:v>
      </x:c>
    </x:row>
    <x:row r="153">
      <x:c r="A153" s="29" t="str">
        <x:v>VT0001364</x:v>
      </x:c>
      <x:c r="B153" s="29" t="n">
        <x:v>289</x:v>
      </x:c>
      <x:c r="C153" s="29" t="str">
        <x:v>Descuento en escala 0–100</x:v>
      </x:c>
      <x:c r="D153" s="29" t="str">
        <x:v>Se divide entre 100 para llevarlo a escala decimal 0–1.</x:v>
      </x:c>
      <x:c r="E153" s="29" t="str">
        <x:v>Resuelto</x:v>
      </x:c>
    </x:row>
    <x:row r="154">
      <x:c r="A154" s="29" t="str">
        <x:v>VT0001882</x:v>
      </x:c>
      <x:c r="B154" s="29" t="n">
        <x:v>398</x:v>
      </x:c>
      <x:c r="C154" s="29" t="str">
        <x:v>Descuento en escala 0–100</x:v>
      </x:c>
      <x:c r="D154" s="29" t="str">
        <x:v>Se divide entre 100 para llevarlo a escala decimal 0–1.</x:v>
      </x:c>
      <x:c r="E154" s="29" t="str">
        <x:v>Resuelto</x:v>
      </x:c>
    </x:row>
    <x:row r="155">
      <x:c r="A155" s="29" t="str">
        <x:v>VT0001944</x:v>
      </x:c>
      <x:c r="B155" s="29" t="n">
        <x:v>411</x:v>
      </x:c>
      <x:c r="C155" s="29" t="str">
        <x:v>Descuento en escala 0–100</x:v>
      </x:c>
      <x:c r="D155" s="29" t="str">
        <x:v>Se divide entre 100 para llevarlo a escala decimal 0–1.</x:v>
      </x:c>
      <x:c r="E155" s="29" t="str">
        <x:v>Resuelto</x:v>
      </x:c>
    </x:row>
    <x:row r="156">
      <x:c r="A156" s="29" t="str">
        <x:v>VT0002614</x:v>
      </x:c>
      <x:c r="B156" s="29" t="n">
        <x:v>552</x:v>
      </x:c>
      <x:c r="C156" s="29" t="str">
        <x:v>Descuento en escala 0–100</x:v>
      </x:c>
      <x:c r="D156" s="29" t="str">
        <x:v>Se divide entre 100 para llevarlo a escala decimal 0–1.</x:v>
      </x:c>
      <x:c r="E156" s="29" t="str">
        <x:v>Resuelto</x:v>
      </x:c>
    </x:row>
    <x:row r="157">
      <x:c r="A157" s="29" t="str">
        <x:v>VT0002875</x:v>
      </x:c>
      <x:c r="B157" s="29" t="n">
        <x:v>607</x:v>
      </x:c>
      <x:c r="C157" s="29" t="str">
        <x:v>Descuento en escala 0–100</x:v>
      </x:c>
      <x:c r="D157" s="29" t="str">
        <x:v>Se divide entre 100 para llevarlo a escala decimal 0–1.</x:v>
      </x:c>
      <x:c r="E157" s="29" t="str">
        <x:v>Resuelto</x:v>
      </x:c>
    </x:row>
    <x:row r="158">
      <x:c r="A158" s="29" t="str">
        <x:v>VT0003711</x:v>
      </x:c>
      <x:c r="B158" s="29" t="n">
        <x:v>783</x:v>
      </x:c>
      <x:c r="C158" s="29" t="str">
        <x:v>Descuento en escala 0–100</x:v>
      </x:c>
      <x:c r="D158" s="29" t="str">
        <x:v>Se divide entre 100 para llevarlo a escala decimal 0–1.</x:v>
      </x:c>
      <x:c r="E158" s="29" t="str">
        <x:v>Resuelto</x:v>
      </x:c>
    </x:row>
    <x:row r="159">
      <x:c r="A159" s="29" t="str">
        <x:v>VT0003820</x:v>
      </x:c>
      <x:c r="B159" s="29" t="n">
        <x:v>806</x:v>
      </x:c>
      <x:c r="C159" s="29" t="str">
        <x:v>Descuento en escala 0–100</x:v>
      </x:c>
      <x:c r="D159" s="29" t="str">
        <x:v>Se divide entre 100 para llevarlo a escala decimal 0–1.</x:v>
      </x:c>
      <x:c r="E159" s="29" t="str">
        <x:v>Resuelto</x:v>
      </x:c>
    </x:row>
    <x:row r="160">
      <x:c r="A160" s="29" t="str">
        <x:v>VT0003863</x:v>
      </x:c>
      <x:c r="B160" s="29" t="n">
        <x:v>815</x:v>
      </x:c>
      <x:c r="C160" s="29" t="str">
        <x:v>Descuento en escala 0–100</x:v>
      </x:c>
      <x:c r="D160" s="29" t="str">
        <x:v>Se divide entre 100 para llevarlo a escala decimal 0–1.</x:v>
      </x:c>
      <x:c r="E160" s="29" t="str">
        <x:v>Resuelto</x:v>
      </x:c>
    </x:row>
    <x:row r="161">
      <x:c r="A161" s="29" t="str">
        <x:v>VT0004808</x:v>
      </x:c>
      <x:c r="B161" s="29" t="n">
        <x:v>1014</x:v>
      </x:c>
      <x:c r="C161" s="29" t="str">
        <x:v>Descuento en escala 0–100</x:v>
      </x:c>
      <x:c r="D161" s="29" t="str">
        <x:v>Se divide entre 100 para llevarlo a escala decimal 0–1.</x:v>
      </x:c>
      <x:c r="E161" s="29" t="str">
        <x:v>Resuelto</x:v>
      </x:c>
    </x:row>
    <x:row r="162">
      <x:c r="A162" s="29" t="str">
        <x:v>VT0005417</x:v>
      </x:c>
      <x:c r="B162" s="29" t="n">
        <x:v>1142</x:v>
      </x:c>
      <x:c r="C162" s="29" t="str">
        <x:v>Descuento en escala 0–100</x:v>
      </x:c>
      <x:c r="D162" s="29" t="str">
        <x:v>Se divide entre 100 para llevarlo a escala decimal 0–1.</x:v>
      </x:c>
      <x:c r="E162" s="29" t="str">
        <x:v>Resuelto</x:v>
      </x:c>
    </x:row>
    <x:row r="163">
      <x:c r="A163" s="29" t="str">
        <x:v>VT0006827</x:v>
      </x:c>
      <x:c r="B163" s="29" t="n">
        <x:v>1439</x:v>
      </x:c>
      <x:c r="C163" s="29" t="str">
        <x:v>Descuento en escala 0–100</x:v>
      </x:c>
      <x:c r="D163" s="29" t="str">
        <x:v>Se divide entre 100 para llevarlo a escala decimal 0–1.</x:v>
      </x:c>
      <x:c r="E163" s="29" t="str">
        <x:v>Resuelto</x:v>
      </x:c>
    </x:row>
    <x:row r="164">
      <x:c r="A164" s="29" t="str">
        <x:v>VT0007003</x:v>
      </x:c>
      <x:c r="B164" s="29" t="n">
        <x:v>1476</x:v>
      </x:c>
      <x:c r="C164" s="29" t="str">
        <x:v>Descuento en escala 0–100</x:v>
      </x:c>
      <x:c r="D164" s="29" t="str">
        <x:v>Se divide entre 100 para llevarlo a escala decimal 0–1.</x:v>
      </x:c>
      <x:c r="E164" s="29" t="str">
        <x:v>Resuelto</x:v>
      </x:c>
    </x:row>
    <x:row r="165">
      <x:c r="A165" s="29" t="str">
        <x:v>VT0007640</x:v>
      </x:c>
      <x:c r="B165" s="29" t="n">
        <x:v>1610</x:v>
      </x:c>
      <x:c r="C165" s="29" t="str">
        <x:v>Descuento en escala 0–100</x:v>
      </x:c>
      <x:c r="D165" s="29" t="str">
        <x:v>Se divide entre 100 para llevarlo a escala decimal 0–1.</x:v>
      </x:c>
      <x:c r="E165" s="29" t="str">
        <x:v>Resuelto</x:v>
      </x:c>
    </x:row>
    <x:row r="166">
      <x:c r="A166" s="29" t="str">
        <x:v>VT0008101</x:v>
      </x:c>
      <x:c r="B166" s="29" t="n">
        <x:v>1707</x:v>
      </x:c>
      <x:c r="C166" s="29" t="str">
        <x:v>Descuento en escala 0–100</x:v>
      </x:c>
      <x:c r="D166" s="29" t="str">
        <x:v>Se divide entre 100 para llevarlo a escala decimal 0–1.</x:v>
      </x:c>
      <x:c r="E166" s="29" t="str">
        <x:v>Resuelto</x:v>
      </x:c>
    </x:row>
    <x:row r="167">
      <x:c r="A167" s="29" t="str">
        <x:v>VT0008143</x:v>
      </x:c>
      <x:c r="B167" s="29" t="n">
        <x:v>1716</x:v>
      </x:c>
      <x:c r="C167" s="29" t="str">
        <x:v>Descuento en escala 0–100</x:v>
      </x:c>
      <x:c r="D167" s="29" t="str">
        <x:v>Se divide entre 100 para llevarlo a escala decimal 0–1.</x:v>
      </x:c>
      <x:c r="E167" s="29" t="str">
        <x:v>Resuelto</x:v>
      </x:c>
    </x:row>
    <x:row r="168">
      <x:c r="A168" s="29" t="str">
        <x:v>VT0008495</x:v>
      </x:c>
      <x:c r="B168" s="29" t="n">
        <x:v>1790</x:v>
      </x:c>
      <x:c r="C168" s="29" t="str">
        <x:v>Descuento en escala 0–100</x:v>
      </x:c>
      <x:c r="D168" s="29" t="str">
        <x:v>Se divide entre 100 para llevarlo a escala decimal 0–1.</x:v>
      </x:c>
      <x:c r="E168" s="29" t="str">
        <x:v>Resuelto</x:v>
      </x:c>
    </x:row>
    <x:row r="169">
      <x:c r="A169" s="29" t="str">
        <x:v>VT0008528</x:v>
      </x:c>
      <x:c r="B169" s="29" t="n">
        <x:v>1797</x:v>
      </x:c>
      <x:c r="C169" s="29" t="str">
        <x:v>Descuento en escala 0–100</x:v>
      </x:c>
      <x:c r="D169" s="29" t="str">
        <x:v>Se divide entre 100 para llevarlo a escala decimal 0–1.</x:v>
      </x:c>
      <x:c r="E169" s="29" t="str">
        <x:v>Resuelto</x:v>
      </x:c>
    </x:row>
    <x:row r="170">
      <x:c r="A170" s="29" t="str">
        <x:v>VT0008799</x:v>
      </x:c>
      <x:c r="B170" s="29" t="n">
        <x:v>1854</x:v>
      </x:c>
      <x:c r="C170" s="29" t="str">
        <x:v>Descuento en escala 0–100</x:v>
      </x:c>
      <x:c r="D170" s="29" t="str">
        <x:v>Se divide entre 100 para llevarlo a escala decimal 0–1.</x:v>
      </x:c>
      <x:c r="E170" s="29" t="str">
        <x:v>Resuelto</x:v>
      </x:c>
    </x:row>
    <x:row r="171">
      <x:c r="A171" s="29" t="str">
        <x:v>VT0010238</x:v>
      </x:c>
      <x:c r="B171" s="29" t="n">
        <x:v>2157</x:v>
      </x:c>
      <x:c r="C171" s="29" t="str">
        <x:v>Descuento en escala 0–100</x:v>
      </x:c>
      <x:c r="D171" s="29" t="str">
        <x:v>Se divide entre 100 para llevarlo a escala decimal 0–1.</x:v>
      </x:c>
      <x:c r="E171" s="29" t="str">
        <x:v>Resuelto</x:v>
      </x:c>
    </x:row>
    <x:row r="172">
      <x:c r="A172" s="29" t="str">
        <x:v>VT0010756</x:v>
      </x:c>
      <x:c r="B172" s="29" t="n">
        <x:v>2266</x:v>
      </x:c>
      <x:c r="C172" s="29" t="str">
        <x:v>Descuento en escala 0–100</x:v>
      </x:c>
      <x:c r="D172" s="29" t="str">
        <x:v>Se divide entre 100 para llevarlo a escala decimal 0–1.</x:v>
      </x:c>
      <x:c r="E172" s="29" t="str">
        <x:v>Resuelto</x:v>
      </x:c>
    </x:row>
    <x:row r="173">
      <x:c r="A173" s="29" t="str">
        <x:v>VT0010837</x:v>
      </x:c>
      <x:c r="B173" s="29" t="n">
        <x:v>2283</x:v>
      </x:c>
      <x:c r="C173" s="29" t="str">
        <x:v>Descuento en escala 0–100</x:v>
      </x:c>
      <x:c r="D173" s="29" t="str">
        <x:v>Se divide entre 100 para llevarlo a escala decimal 0–1.</x:v>
      </x:c>
      <x:c r="E173" s="29" t="str">
        <x:v>Resuelto</x:v>
      </x:c>
    </x:row>
    <x:row r="174">
      <x:c r="A174" s="29" t="str">
        <x:v>VT0011393</x:v>
      </x:c>
      <x:c r="B174" s="29" t="n">
        <x:v>2400</x:v>
      </x:c>
      <x:c r="C174" s="29" t="str">
        <x:v>Descuento en escala 0–100</x:v>
      </x:c>
      <x:c r="D174" s="29" t="str">
        <x:v>Se divide entre 100 para llevarlo a escala decimal 0–1.</x:v>
      </x:c>
      <x:c r="E174" s="29" t="str">
        <x:v>Resuelto</x:v>
      </x:c>
    </x:row>
    <x:row r="175">
      <x:c r="A175" s="29" t="str">
        <x:v>VT0000585</x:v>
      </x:c>
      <x:c r="B175" s="29" t="n">
        <x:v>125</x:v>
      </x:c>
      <x:c r="C175" s="29" t="str">
        <x:v>Venta_Reportada en USD</x:v>
      </x:c>
      <x:c r="D175" s="29" t="str">
        <x:v>Se normaliza a BOB con el parámetro 6.96; la venta analítica se valida con cantidad×precio×(1−descuento).</x:v>
      </x:c>
      <x:c r="E175" s="29" t="str">
        <x:v>Resuelto</x:v>
      </x:c>
    </x:row>
    <x:row r="176">
      <x:c r="A176" s="29" t="str">
        <x:v>VT0002167</x:v>
      </x:c>
      <x:c r="B176" s="29" t="n">
        <x:v>458</x:v>
      </x:c>
      <x:c r="C176" s="29" t="str">
        <x:v>Venta_Reportada en USD</x:v>
      </x:c>
      <x:c r="D176" s="29" t="str">
        <x:v>Se normaliza a BOB con el parámetro 6.96; la venta analítica se valida con cantidad×precio×(1−descuento).</x:v>
      </x:c>
      <x:c r="E176" s="29" t="str">
        <x:v>Resuelto</x:v>
      </x:c>
    </x:row>
    <x:row r="177">
      <x:c r="A177" s="29" t="str">
        <x:v>VT0003749</x:v>
      </x:c>
      <x:c r="B177" s="29" t="n">
        <x:v>791</x:v>
      </x:c>
      <x:c r="C177" s="29" t="str">
        <x:v>Venta_Reportada en USD</x:v>
      </x:c>
      <x:c r="D177" s="29" t="str">
        <x:v>Se normaliza a BOB con el parámetro 6.96; la venta analítica se valida con cantidad×precio×(1−descuento).</x:v>
      </x:c>
      <x:c r="E177" s="29" t="str">
        <x:v>Resuelto</x:v>
      </x:c>
    </x:row>
    <x:row r="178">
      <x:c r="A178" s="29" t="str">
        <x:v>VT0005279</x:v>
      </x:c>
      <x:c r="B178" s="29" t="n">
        <x:v>1113</x:v>
      </x:c>
      <x:c r="C178" s="29" t="str">
        <x:v>Venta_Reportada en USD</x:v>
      </x:c>
      <x:c r="D178" s="29" t="str">
        <x:v>Se normaliza a BOB con el parámetro 6.96; la venta analítica se valida con cantidad×precio×(1−descuento).</x:v>
      </x:c>
      <x:c r="E178" s="29" t="str">
        <x:v>Resuelto</x:v>
      </x:c>
    </x:row>
    <x:row r="179">
      <x:c r="A179" s="29" t="str">
        <x:v>VT0006918</x:v>
      </x:c>
      <x:c r="B179" s="29" t="n">
        <x:v>1458</x:v>
      </x:c>
      <x:c r="C179" s="29" t="str">
        <x:v>Venta_Reportada en USD</x:v>
      </x:c>
      <x:c r="D179" s="29" t="str">
        <x:v>Se normaliza a BOB con el parámetro 6.96; la venta analítica se valida con cantidad×precio×(1−descuento).</x:v>
      </x:c>
      <x:c r="E179" s="29" t="str">
        <x:v>Resuelto</x:v>
      </x:c>
    </x:row>
    <x:row r="180">
      <x:c r="A180" s="29" t="str">
        <x:v>VT0008500</x:v>
      </x:c>
      <x:c r="B180" s="29" t="n">
        <x:v>1791</x:v>
      </x:c>
      <x:c r="C180" s="29" t="str">
        <x:v>Venta_Reportada en USD</x:v>
      </x:c>
      <x:c r="D180" s="29" t="str">
        <x:v>Se normaliza a BOB con el parámetro 6.96; la venta analítica se valida con cantidad×precio×(1−descuento).</x:v>
      </x:c>
      <x:c r="E180" s="29" t="str">
        <x:v>Resuelto</x:v>
      </x:c>
    </x:row>
    <x:row r="181">
      <x:c r="A181" s="29" t="str">
        <x:v>VT0010029</x:v>
      </x:c>
      <x:c r="B181" s="29" t="n">
        <x:v>2113</x:v>
      </x:c>
      <x:c r="C181" s="29" t="str">
        <x:v>Venta_Reportada en USD</x:v>
      </x:c>
      <x:c r="D181" s="29" t="str">
        <x:v>Se normaliza a BOB con el parámetro 6.96; la venta analítica se valida con cantidad×precio×(1−descuento).</x:v>
      </x:c>
      <x:c r="E181" s="29" t="str">
        <x:v>Resuelto</x:v>
      </x:c>
    </x:row>
    <x:row r="182">
      <x:c r="A182" s="29" t="str">
        <x:v>VT0011611</x:v>
      </x:c>
      <x:c r="B182" s="29" t="n">
        <x:v>2446</x:v>
      </x:c>
      <x:c r="C182" s="29" t="str">
        <x:v>Venta_Reportada en USD</x:v>
      </x:c>
      <x:c r="D182" s="29" t="str">
        <x:v>Se normaliza a BOB con el parámetro 6.96; la venta analítica se valida con cantidad×precio×(1−descuento).</x:v>
      </x:c>
      <x:c r="E182" s="29" t="str">
        <x:v>Resuelto</x:v>
      </x:c>
    </x:row>
    <x:row r="183">
      <x:c r="A183" s="29" t="str">
        <x:v>VT0001393</x:v>
      </x:c>
      <x:c r="B183" s="29" t="n">
        <x:v>295</x:v>
      </x:c>
      <x:c r="C183" s="29" t="str">
        <x:v>Cantidad negativa con estado Completado</x:v>
      </x:c>
      <x:c r="D183" s="29" t="str">
        <x:v>Se reclasifica como Devuelto porque cantidad y venta son negativas.</x:v>
      </x:c>
      <x:c r="E183" s="29" t="str">
        <x:v>Resuelto</x:v>
      </x:c>
    </x:row>
    <x:row r="184">
      <x:c r="A184" s="29" t="str">
        <x:v>VT0002870</x:v>
      </x:c>
      <x:c r="B184" s="29" t="n">
        <x:v>606</x:v>
      </x:c>
      <x:c r="C184" s="29" t="str">
        <x:v>Cantidad negativa con estado Completado</x:v>
      </x:c>
      <x:c r="D184" s="29" t="str">
        <x:v>Se reclasifica como Devuelto porque cantidad y venta son negativas.</x:v>
      </x:c>
      <x:c r="E184" s="29" t="str">
        <x:v>Resuelto</x:v>
      </x:c>
    </x:row>
    <x:row r="185">
      <x:c r="A185" s="29" t="str">
        <x:v>VT0003298</x:v>
      </x:c>
      <x:c r="B185" s="29" t="n">
        <x:v>696</x:v>
      </x:c>
      <x:c r="C185" s="29" t="str">
        <x:v>Cantidad negativa con estado Completado</x:v>
      </x:c>
      <x:c r="D185" s="29" t="str">
        <x:v>Se reclasifica como Devuelto porque cantidad y venta son negativas.</x:v>
      </x:c>
      <x:c r="E185" s="29" t="str">
        <x:v>Resuelto</x:v>
      </x:c>
    </x:row>
    <x:row r="186">
      <x:c r="A186" s="29" t="str">
        <x:v>VT0004471</x:v>
      </x:c>
      <x:c r="B186" s="29" t="n">
        <x:v>943</x:v>
      </x:c>
      <x:c r="C186" s="29" t="str">
        <x:v>Cantidad negativa con estado Completado</x:v>
      </x:c>
      <x:c r="D186" s="29" t="str">
        <x:v>Se reclasifica como Devuelto porque cantidad y venta son negativas.</x:v>
      </x:c>
      <x:c r="E186" s="29" t="str">
        <x:v>Resuelto</x:v>
      </x:c>
    </x:row>
    <x:row r="187">
      <x:c r="A187" s="29" t="str">
        <x:v>VT0004656</x:v>
      </x:c>
      <x:c r="B187" s="29" t="n">
        <x:v>982</x:v>
      </x:c>
      <x:c r="C187" s="29" t="str">
        <x:v>Cantidad negativa con estado Completado</x:v>
      </x:c>
      <x:c r="D187" s="29" t="str">
        <x:v>Se reclasifica como Devuelto porque cantidad y venta son negativas.</x:v>
      </x:c>
      <x:c r="E187" s="29" t="str">
        <x:v>Resuelto</x:v>
      </x:c>
    </x:row>
    <x:row r="188">
      <x:c r="A188" s="29" t="str">
        <x:v>VT0005474</x:v>
      </x:c>
      <x:c r="B188" s="29" t="n">
        <x:v>1154</x:v>
      </x:c>
      <x:c r="C188" s="29" t="str">
        <x:v>Cantidad negativa con estado Completado</x:v>
      </x:c>
      <x:c r="D188" s="29" t="str">
        <x:v>Se reclasifica como Devuelto porque cantidad y venta son negativas.</x:v>
      </x:c>
      <x:c r="E188" s="29" t="str">
        <x:v>Resuelto</x:v>
      </x:c>
    </x:row>
    <x:row r="189">
      <x:c r="A189" s="29" t="str">
        <x:v>VT0006742</x:v>
      </x:c>
      <x:c r="B189" s="29" t="n">
        <x:v>1421</x:v>
      </x:c>
      <x:c r="C189" s="29" t="str">
        <x:v>Cantidad negativa con estado Completado</x:v>
      </x:c>
      <x:c r="D189" s="29" t="str">
        <x:v>Se reclasifica como Devuelto porque cantidad y venta son negativas.</x:v>
      </x:c>
      <x:c r="E189" s="29" t="str">
        <x:v>Resuelto</x:v>
      </x:c>
    </x:row>
    <x:row r="190">
      <x:c r="A190" s="29" t="str">
        <x:v>VT0009773</x:v>
      </x:c>
      <x:c r="B190" s="29" t="n">
        <x:v>2059</x:v>
      </x:c>
      <x:c r="C190" s="29" t="str">
        <x:v>Cantidad negativa con estado Completado</x:v>
      </x:c>
      <x:c r="D190" s="29" t="str">
        <x:v>Se reclasifica como Devuelto porque cantidad y venta son negativas.</x:v>
      </x:c>
      <x:c r="E190" s="29" t="str">
        <x:v>Resuelto</x:v>
      </x:c>
    </x:row>
    <x:row r="191">
      <x:c r="A191" s="29" t="str">
        <x:v>VT0010970</x:v>
      </x:c>
      <x:c r="B191" s="29" t="n">
        <x:v>2311</x:v>
      </x:c>
      <x:c r="C191" s="29" t="str">
        <x:v>Cantidad negativa con estado Completado</x:v>
      </x:c>
      <x:c r="D191" s="29" t="str">
        <x:v>Se reclasifica como Devuelto porque cantidad y venta son negativas.</x:v>
      </x:c>
      <x:c r="E191" s="29" t="str">
        <x:v>Resuelto</x:v>
      </x:c>
    </x:row>
    <x:row r="192">
      <x:c r="A192" s="29" t="str">
        <x:v>VT0000585</x:v>
      </x:c>
      <x:c r="B192" s="29" t="n">
        <x:v>125</x:v>
      </x:c>
      <x:c r="C192" s="29" t="str">
        <x:v>Venta reportada inconsistente</x:v>
      </x:c>
      <x:c r="D192" s="29" t="str">
        <x:v>Para el análisis se usa Venta_Calculada_BOB = cantidad×precio×(1−descuento).</x:v>
      </x:c>
      <x:c r="E192" s="29" t="str">
        <x:v>Resuelto</x:v>
      </x:c>
    </x:row>
    <x:row r="193">
      <x:c r="A193" s="29" t="str">
        <x:v>VT0001307</x:v>
      </x:c>
      <x:c r="B193" s="29" t="n">
        <x:v>277</x:v>
      </x:c>
      <x:c r="C193" s="29" t="str">
        <x:v>Venta reportada inconsistente</x:v>
      </x:c>
      <x:c r="D193" s="29" t="str">
        <x:v>Para el análisis se usa Venta_Calculada_BOB = cantidad×precio×(1−descuento).</x:v>
      </x:c>
      <x:c r="E193" s="29" t="str">
        <x:v>Resuelto</x:v>
      </x:c>
    </x:row>
    <x:row r="194">
      <x:c r="A194" s="29" t="str">
        <x:v>VT0002785</x:v>
      </x:c>
      <x:c r="B194" s="29" t="n">
        <x:v>588</x:v>
      </x:c>
      <x:c r="C194" s="29" t="str">
        <x:v>Venta reportada inconsistente</x:v>
      </x:c>
      <x:c r="D194" s="29" t="str">
        <x:v>Para el análisis se usa Venta_Calculada_BOB = cantidad×precio×(1−descuento).</x:v>
      </x:c>
      <x:c r="E194" s="29" t="str">
        <x:v>Resuelto</x:v>
      </x:c>
    </x:row>
    <x:row r="195">
      <x:c r="A195" s="29" t="str">
        <x:v>VT0003440</x:v>
      </x:c>
      <x:c r="B195" s="29" t="n">
        <x:v>726</x:v>
      </x:c>
      <x:c r="C195" s="29" t="str">
        <x:v>Venta reportada inconsistente</x:v>
      </x:c>
      <x:c r="D195" s="29" t="str">
        <x:v>Para el análisis se usa Venta_Calculada_BOB = cantidad×precio×(1−descuento).</x:v>
      </x:c>
      <x:c r="E195" s="29" t="str">
        <x:v>Resuelto</x:v>
      </x:c>
    </x:row>
    <x:row r="196">
      <x:c r="A196" s="29" t="str">
        <x:v>VT0004533</x:v>
      </x:c>
      <x:c r="B196" s="29" t="n">
        <x:v>956</x:v>
      </x:c>
      <x:c r="C196" s="29" t="str">
        <x:v>Venta reportada inconsistente</x:v>
      </x:c>
      <x:c r="D196" s="29" t="str">
        <x:v>Para el análisis se usa Venta_Calculada_BOB = cantidad×precio×(1−descuento).</x:v>
      </x:c>
      <x:c r="E196" s="29" t="str">
        <x:v>Resuelto</x:v>
      </x:c>
    </x:row>
    <x:row r="197">
      <x:c r="A197" s="29" t="str">
        <x:v>VT0005160</x:v>
      </x:c>
      <x:c r="B197" s="29" t="n">
        <x:v>1088</x:v>
      </x:c>
      <x:c r="C197" s="29" t="str">
        <x:v>Venta reportada inconsistente</x:v>
      </x:c>
      <x:c r="D197" s="29" t="str">
        <x:v>Para el análisis se usa Venta_Calculada_BOB = cantidad×precio×(1−descuento).</x:v>
      </x:c>
      <x:c r="E197" s="29" t="str">
        <x:v>Resuelto</x:v>
      </x:c>
    </x:row>
    <x:row r="198">
      <x:c r="A198" s="29" t="str">
        <x:v>VT0006257</x:v>
      </x:c>
      <x:c r="B198" s="29" t="n">
        <x:v>1319</x:v>
      </x:c>
      <x:c r="C198" s="29" t="str">
        <x:v>Venta reportada inconsistente</x:v>
      </x:c>
      <x:c r="D198" s="29" t="str">
        <x:v>Para el análisis se usa Venta_Calculada_BOB = cantidad×precio×(1−descuento).</x:v>
      </x:c>
      <x:c r="E198" s="29" t="str">
        <x:v>Resuelto</x:v>
      </x:c>
    </x:row>
    <x:row r="199">
      <x:c r="A199" s="29" t="str">
        <x:v>VT0006533</x:v>
      </x:c>
      <x:c r="B199" s="29" t="n">
        <x:v>1377</x:v>
      </x:c>
      <x:c r="C199" s="29" t="str">
        <x:v>Venta reportada inconsistente</x:v>
      </x:c>
      <x:c r="D199" s="29" t="str">
        <x:v>Para el análisis se usa Venta_Calculada_BOB = cantidad×precio×(1−descuento).</x:v>
      </x:c>
      <x:c r="E199" s="29" t="str">
        <x:v>Resuelto</x:v>
      </x:c>
    </x:row>
    <x:row r="200">
      <x:c r="A200" s="29" t="str">
        <x:v>VT0006538</x:v>
      </x:c>
      <x:c r="B200" s="29" t="n">
        <x:v>1378</x:v>
      </x:c>
      <x:c r="C200" s="29" t="str">
        <x:v>Venta reportada inconsistente</x:v>
      </x:c>
      <x:c r="D200" s="29" t="str">
        <x:v>Para el análisis se usa Venta_Calculada_BOB = cantidad×precio×(1−descuento).</x:v>
      </x:c>
      <x:c r="E200" s="29" t="str">
        <x:v>Resuelto</x:v>
      </x:c>
    </x:row>
    <x:row r="201">
      <x:c r="A201" s="29" t="str">
        <x:v>VT0010029</x:v>
      </x:c>
      <x:c r="B201" s="29" t="n">
        <x:v>2113</x:v>
      </x:c>
      <x:c r="C201" s="29" t="str">
        <x:v>Venta reportada inconsistente</x:v>
      </x:c>
      <x:c r="D201" s="29" t="str">
        <x:v>Para el análisis se usa Venta_Calculada_BOB = cantidad×precio×(1−descuento).</x:v>
      </x:c>
      <x:c r="E201" s="29" t="str">
        <x:v>Resuelto</x:v>
      </x:c>
    </x:row>
    <x:row r="202">
      <x:c r="A202" s="29" t="str">
        <x:v>VT0010466</x:v>
      </x:c>
      <x:c r="B202" s="29" t="n">
        <x:v>2205</x:v>
      </x:c>
      <x:c r="C202" s="29" t="str">
        <x:v>Venta reportada inconsistente</x:v>
      </x:c>
      <x:c r="D202" s="29" t="str">
        <x:v>Para el análisis se usa Venta_Calculada_BOB = cantidad×precio×(1−descuento).</x:v>
      </x:c>
      <x:c r="E202" s="29" t="str">
        <x:v>Resuelto</x:v>
      </x:c>
    </x:row>
    <x:row r="203">
      <x:c r="A203" s="29" t="str">
        <x:v>VT0011283</x:v>
      </x:c>
      <x:c r="B203" s="29" t="n">
        <x:v>2377</x:v>
      </x:c>
      <x:c r="C203" s="29" t="str">
        <x:v>Venta reportada inconsistente</x:v>
      </x:c>
      <x:c r="D203" s="29" t="str">
        <x:v>Para el análisis se usa Venta_Calculada_BOB = cantidad×precio×(1−descuento).</x:v>
      </x:c>
      <x:c r="E203" s="29" t="str">
        <x:v>Resuelto</x:v>
      </x:c>
    </x:row>
    <x:row r="204">
      <x:c r="A204" s="29" t="str">
        <x:v>VT0010095</x:v>
      </x:c>
      <x:c r="B204" s="29" t="n">
        <x:v>2530</x:v>
      </x:c>
      <x:c r="C204" s="29" t="str">
        <x:v>Venta reportada inconsistente</x:v>
      </x:c>
      <x:c r="D204" s="29" t="str">
        <x:v>Para el análisis se usa Venta_Calculada_BOB = cantidad×precio×(1−descuento).</x:v>
      </x:c>
      <x:c r="E204" s="29" t="str">
        <x:v>Resuelto</x:v>
      </x:c>
    </x:row>
    <x:row r="205">
      <x:c r="A205" s="29" t="str">
        <x:v>VT0000579</x:v>
      </x:c>
      <x:c r="B205" s="29" t="n">
        <x:v>2532</x:v>
      </x:c>
      <x:c r="C205" s="29" t="str">
        <x:v>Venta reportada inconsistente</x:v>
      </x:c>
      <x:c r="D205" s="29" t="str">
        <x:v>Para el análisis se usa Venta_Calculada_BOB = cantidad×precio×(1−descuento).</x:v>
      </x:c>
      <x:c r="E205" s="29" t="str">
        <x:v>Resuelto</x:v>
      </x:c>
    </x:row>
    <x:row r="206">
      <x:c r="A206" s="29" t="str">
        <x:v>VT0002556</x:v>
      </x:c>
      <x:c r="B206" s="29" t="n">
        <x:v>2536</x:v>
      </x:c>
      <x:c r="C206" s="29" t="str">
        <x:v>Venta reportada inconsistente</x:v>
      </x:c>
      <x:c r="D206" s="29" t="str">
        <x:v>Para el análisis se usa Venta_Calculada_BOB = cantidad×precio×(1−descuento).</x:v>
      </x:c>
      <x:c r="E206" s="29" t="str">
        <x:v>Resuelto</x:v>
      </x:c>
    </x:row>
    <x:row r="207">
      <x:c r="A207" s="29" t="str">
        <x:v>VT0009756</x:v>
      </x:c>
      <x:c r="B207" s="29" t="n">
        <x:v>2537</x:v>
      </x:c>
      <x:c r="C207" s="29" t="str">
        <x:v>Venta reportada inconsistente</x:v>
      </x:c>
      <x:c r="D207" s="29" t="str">
        <x:v>Para el análisis se usa Venta_Calculada_BOB = cantidad×precio×(1−descuento).</x:v>
      </x:c>
      <x:c r="E207" s="29" t="str">
        <x:v>Resuelto</x:v>
      </x:c>
    </x:row>
    <x:row r="208">
      <x:c r="A208" s="29" t="str">
        <x:v>VT0003026</x:v>
      </x:c>
      <x:c r="B208" s="29" t="n">
        <x:v>2540</x:v>
      </x:c>
      <x:c r="C208" s="29" t="str">
        <x:v>Venta reportada inconsistente</x:v>
      </x:c>
      <x:c r="D208" s="29" t="str">
        <x:v>Para el análisis se usa Venta_Calculada_BOB = cantidad×precio×(1−descuento).</x:v>
      </x:c>
      <x:c r="E208" s="29" t="str">
        <x:v>Resuelto</x:v>
      </x:c>
    </x:row>
    <x:row r="209">
      <x:c r="A209" s="29" t="str">
        <x:v>VT0006092</x:v>
      </x:c>
      <x:c r="B209" s="29" t="n">
        <x:v>2543</x:v>
      </x:c>
      <x:c r="C209" s="29" t="str">
        <x:v>Venta reportada inconsistente</x:v>
      </x:c>
      <x:c r="D209" s="29" t="str">
        <x:v>Para el análisis se usa Venta_Calculada_BOB = cantidad×precio×(1−descuento).</x:v>
      </x:c>
      <x:c r="E209" s="29" t="str">
        <x:v>Resuelto</x:v>
      </x:c>
    </x:row>
    <x:row r="210">
      <x:c r="A210" s="29" t="str">
        <x:v>VT0010678</x:v>
      </x:c>
      <x:c r="B210" s="29" t="n">
        <x:v>2544</x:v>
      </x:c>
      <x:c r="C210" s="29" t="str">
        <x:v>Venta reportada inconsistente</x:v>
      </x:c>
      <x:c r="D210" s="29" t="str">
        <x:v>Para el análisis se usa Venta_Calculada_BOB = cantidad×precio×(1−descuento).</x:v>
      </x:c>
      <x:c r="E210" s="29" t="str">
        <x:v>Resuelto</x:v>
      </x:c>
    </x:row>
    <x:row r="211">
      <x:c r="A211" s="29" t="str">
        <x:v>VT0007224</x:v>
      </x:c>
      <x:c r="B211" s="29" t="n">
        <x:v>2545</x:v>
      </x:c>
      <x:c r="C211" s="29" t="str">
        <x:v>Venta reportada inconsistente</x:v>
      </x:c>
      <x:c r="D211" s="29" t="str">
        <x:v>Para el análisis se usa Venta_Calculada_BOB = cantidad×precio×(1−descuento).</x:v>
      </x:c>
      <x:c r="E211" s="29" t="str">
        <x:v>Resuelto</x:v>
      </x:c>
    </x:row>
    <x:row r="212">
      <x:c r="A212" s="29" t="str">
        <x:v>VT0010108</x:v>
      </x:c>
      <x:c r="B212" s="29" t="n">
        <x:v>2546</x:v>
      </x:c>
      <x:c r="C212" s="29" t="str">
        <x:v>Venta reportada inconsistente</x:v>
      </x:c>
      <x:c r="D212" s="29" t="str">
        <x:v>Para el análisis se usa Venta_Calculada_BOB = cantidad×precio×(1−descuento).</x:v>
      </x:c>
      <x:c r="E212" s="29" t="str">
        <x:v>Resuelto</x:v>
      </x:c>
    </x:row>
    <x:row r="213">
      <x:c r="A213" s="29" t="str">
        <x:v>VT0006207</x:v>
      </x:c>
      <x:c r="B213" s="29" t="n">
        <x:v>2549</x:v>
      </x:c>
      <x:c r="C213" s="29" t="str">
        <x:v>Venta reportada inconsistente</x:v>
      </x:c>
      <x:c r="D213" s="29" t="str">
        <x:v>Para el análisis se usa Venta_Calculada_BOB = cantidad×precio×(1−descuento).</x:v>
      </x:c>
      <x:c r="E213" s="29" t="str">
        <x:v>Resuelto</x:v>
      </x:c>
    </x:row>
    <x:row r="214">
      <x:c r="A214" s="29" t="str">
        <x:v>VT0001576</x:v>
      </x:c>
      <x:c r="B214" s="29" t="n">
        <x:v>2551</x:v>
      </x:c>
      <x:c r="C214" s="29" t="str">
        <x:v>Venta reportada inconsistente</x:v>
      </x:c>
      <x:c r="D214" s="29" t="str">
        <x:v>Para el análisis se usa Venta_Calculada_BOB = cantidad×precio×(1−descuento).</x:v>
      </x:c>
      <x:c r="E214" s="29" t="str">
        <x:v>Resuelto</x:v>
      </x:c>
    </x:row>
    <x:row r="215">
      <x:c r="A215" s="29" t="str">
        <x:v>VT0000186</x:v>
      </x:c>
      <x:c r="B215" s="29" t="n">
        <x:v>41</x:v>
      </x:c>
      <x:c r="C215" s="29" t="str">
        <x:v>Meta original vacía</x:v>
      </x:c>
      <x:c r="D215" s="29" t="str">
        <x:v>Se reconstruye únicamente si existe una meta válida en el mismo mes–región–canal; en caso contrario queda nula.</x:v>
      </x:c>
      <x:c r="E215" s="29" t="str">
        <x:v>Resuelto cuando existe grupo; pendiente si no existe</x:v>
      </x:c>
    </x:row>
    <x:row r="216">
      <x:c r="A216" s="29" t="str">
        <x:v>VT0000547</x:v>
      </x:c>
      <x:c r="B216" s="29" t="n">
        <x:v>117</x:v>
      </x:c>
      <x:c r="C216" s="29" t="str">
        <x:v>Meta original vacía</x:v>
      </x:c>
      <x:c r="D216" s="29" t="str">
        <x:v>Se reconstruye únicamente si existe una meta válida en el mismo mes–región–canal; en caso contrario queda nula.</x:v>
      </x:c>
      <x:c r="E216" s="29" t="str">
        <x:v>Resuelto cuando existe grupo; pendiente si no existe</x:v>
      </x:c>
    </x:row>
    <x:row r="217">
      <x:c r="A217" s="29" t="str">
        <x:v>VT0000709</x:v>
      </x:c>
      <x:c r="B217" s="29" t="n">
        <x:v>151</x:v>
      </x:c>
      <x:c r="C217" s="29" t="str">
        <x:v>Meta original vacía</x:v>
      </x:c>
      <x:c r="D217" s="29" t="str">
        <x:v>Se reconstruye únicamente si existe una meta válida en el mismo mes–región–canal; en caso contrario queda nula.</x:v>
      </x:c>
      <x:c r="E217" s="29" t="str">
        <x:v>Resuelto cuando existe grupo; pendiente si no existe</x:v>
      </x:c>
    </x:row>
    <x:row r="218">
      <x:c r="A218" s="29" t="str">
        <x:v>VT0001602</x:v>
      </x:c>
      <x:c r="B218" s="29" t="n">
        <x:v>339</x:v>
      </x:c>
      <x:c r="C218" s="29" t="str">
        <x:v>Meta original vacía</x:v>
      </x:c>
      <x:c r="D218" s="29" t="str">
        <x:v>Se reconstruye únicamente si existe una meta válida en el mismo mes–región–canal; en caso contrario queda nula.</x:v>
      </x:c>
      <x:c r="E218" s="29" t="str">
        <x:v>Resuelto cuando existe grupo; pendiente si no existe</x:v>
      </x:c>
    </x:row>
    <x:row r="219">
      <x:c r="A219" s="29" t="str">
        <x:v>VT0001626</x:v>
      </x:c>
      <x:c r="B219" s="29" t="n">
        <x:v>344</x:v>
      </x:c>
      <x:c r="C219" s="29" t="str">
        <x:v>Meta original vacía</x:v>
      </x:c>
      <x:c r="D219" s="29" t="str">
        <x:v>Se reconstruye únicamente si existe una meta válida en el mismo mes–región–canal; en caso contrario queda nula.</x:v>
      </x:c>
      <x:c r="E219" s="29" t="str">
        <x:v>Resuelto cuando existe grupo; pendiente si no existe</x:v>
      </x:c>
    </x:row>
    <x:row r="220">
      <x:c r="A220" s="29" t="str">
        <x:v>VT0001820</x:v>
      </x:c>
      <x:c r="B220" s="29" t="n">
        <x:v>385</x:v>
      </x:c>
      <x:c r="C220" s="29" t="str">
        <x:v>Meta original vacía</x:v>
      </x:c>
      <x:c r="D220" s="29" t="str">
        <x:v>Se reconstruye únicamente si existe una meta válida en el mismo mes–región–canal; en caso contrario queda nula.</x:v>
      </x:c>
      <x:c r="E220" s="29" t="str">
        <x:v>Resuelto cuando existe grupo; pendiente si no existe</x:v>
      </x:c>
    </x:row>
    <x:row r="221">
      <x:c r="A221" s="29" t="str">
        <x:v>VT0002129</x:v>
      </x:c>
      <x:c r="B221" s="29" t="n">
        <x:v>450</x:v>
      </x:c>
      <x:c r="C221" s="29" t="str">
        <x:v>Meta original vacía</x:v>
      </x:c>
      <x:c r="D221" s="29" t="str">
        <x:v>Se reconstruye únicamente si existe una meta válida en el mismo mes–región–canal; en caso contrario queda nula.</x:v>
      </x:c>
      <x:c r="E221" s="29" t="str">
        <x:v>Resuelto cuando existe grupo; pendiente si no existe</x:v>
      </x:c>
    </x:row>
    <x:row r="222">
      <x:c r="A222" s="29" t="str">
        <x:v>VT0002614</x:v>
      </x:c>
      <x:c r="B222" s="29" t="n">
        <x:v>552</x:v>
      </x:c>
      <x:c r="C222" s="29" t="str">
        <x:v>Meta original vacía</x:v>
      </x:c>
      <x:c r="D222" s="29" t="str">
        <x:v>Se reconstruye únicamente si existe una meta válida en el mismo mes–región–canal; en caso contrario queda nula.</x:v>
      </x:c>
      <x:c r="E222" s="29" t="str">
        <x:v>Resuelto cuando existe grupo; pendiente si no existe</x:v>
      </x:c>
    </x:row>
    <x:row r="223">
      <x:c r="A223" s="29" t="str">
        <x:v>VT0003098</x:v>
      </x:c>
      <x:c r="B223" s="29" t="n">
        <x:v>654</x:v>
      </x:c>
      <x:c r="C223" s="29" t="str">
        <x:v>Meta original vacía</x:v>
      </x:c>
      <x:c r="D223" s="29" t="str">
        <x:v>Se reconstruye únicamente si existe una meta válida en el mismo mes–región–canal; en caso contrario queda nula.</x:v>
      </x:c>
      <x:c r="E223" s="29" t="str">
        <x:v>Resuelto cuando existe grupo; pendiente si no existe</x:v>
      </x:c>
    </x:row>
    <x:row r="224">
      <x:c r="A224" s="29" t="str">
        <x:v>VT0003464</x:v>
      </x:c>
      <x:c r="B224" s="29" t="n">
        <x:v>731</x:v>
      </x:c>
      <x:c r="C224" s="29" t="str">
        <x:v>Meta original vacía</x:v>
      </x:c>
      <x:c r="D224" s="29" t="str">
        <x:v>Se reconstruye únicamente si existe una meta válida en el mismo mes–región–canal; en caso contrario queda nula.</x:v>
      </x:c>
      <x:c r="E224" s="29" t="str">
        <x:v>Resuelto cuando existe grupo; pendiente si no existe</x:v>
      </x:c>
    </x:row>
    <x:row r="225">
      <x:c r="A225" s="29" t="str">
        <x:v>VT0003711</x:v>
      </x:c>
      <x:c r="B225" s="29" t="n">
        <x:v>783</x:v>
      </x:c>
      <x:c r="C225" s="29" t="str">
        <x:v>Meta original vacía</x:v>
      </x:c>
      <x:c r="D225" s="29" t="str">
        <x:v>Se reconstruye únicamente si existe una meta válida en el mismo mes–región–canal; en caso contrario queda nula.</x:v>
      </x:c>
      <x:c r="E225" s="29" t="str">
        <x:v>Resuelto cuando existe grupo; pendiente si no existe</x:v>
      </x:c>
    </x:row>
    <x:row r="226">
      <x:c r="A226" s="29" t="str">
        <x:v>VT0004371</x:v>
      </x:c>
      <x:c r="B226" s="29" t="n">
        <x:v>922</x:v>
      </x:c>
      <x:c r="C226" s="29" t="str">
        <x:v>Meta original vacía</x:v>
      </x:c>
      <x:c r="D226" s="29" t="str">
        <x:v>Se reconstruye únicamente si existe una meta válida en el mismo mes–región–canal; en caso contrario queda nula.</x:v>
      </x:c>
      <x:c r="E226" s="29" t="str">
        <x:v>Resuelto cuando existe grupo; pendiente si no existe</x:v>
      </x:c>
    </x:row>
    <x:row r="227">
      <x:c r="A227" s="29" t="str">
        <x:v>VT0005203</x:v>
      </x:c>
      <x:c r="B227" s="29" t="n">
        <x:v>1097</x:v>
      </x:c>
      <x:c r="C227" s="29" t="str">
        <x:v>Meta original vacía</x:v>
      </x:c>
      <x:c r="D227" s="29" t="str">
        <x:v>Se reconstruye únicamente si existe una meta válida en el mismo mes–región–canal; en caso contrario queda nula.</x:v>
      </x:c>
      <x:c r="E227" s="29" t="str">
        <x:v>Resuelto cuando existe grupo; pendiente si no existe</x:v>
      </x:c>
    </x:row>
    <x:row r="228">
      <x:c r="A228" s="29" t="str">
        <x:v>VT0005227</x:v>
      </x:c>
      <x:c r="B228" s="29" t="n">
        <x:v>1102</x:v>
      </x:c>
      <x:c r="C228" s="29" t="str">
        <x:v>Meta original vacía</x:v>
      </x:c>
      <x:c r="D228" s="29" t="str">
        <x:v>Se reconstruye únicamente si existe una meta válida en el mismo mes–región–canal; en caso contrario queda nula.</x:v>
      </x:c>
      <x:c r="E228" s="29" t="str">
        <x:v>Resuelto cuando existe grupo; pendiente si no existe</x:v>
      </x:c>
    </x:row>
    <x:row r="229">
      <x:c r="A229" s="29" t="str">
        <x:v>VT0005583</x:v>
      </x:c>
      <x:c r="B229" s="29" t="n">
        <x:v>1177</x:v>
      </x:c>
      <x:c r="C229" s="29" t="str">
        <x:v>Meta original vacía</x:v>
      </x:c>
      <x:c r="D229" s="29" t="str">
        <x:v>Se reconstruye únicamente si existe una meta válida en el mismo mes–región–canal; en caso contrario queda nula.</x:v>
      </x:c>
      <x:c r="E229" s="29" t="str">
        <x:v>Resuelto cuando existe grupo; pendiente si no existe</x:v>
      </x:c>
    </x:row>
    <x:row r="230">
      <x:c r="A230" s="29" t="str">
        <x:v>VT0006215</x:v>
      </x:c>
      <x:c r="B230" s="29" t="n">
        <x:v>1310</x:v>
      </x:c>
      <x:c r="C230" s="29" t="str">
        <x:v>Meta original vacía</x:v>
      </x:c>
      <x:c r="D230" s="29" t="str">
        <x:v>Se reconstruye únicamente si existe una meta válida en el mismo mes–región–canal; en caso contrario queda nula.</x:v>
      </x:c>
      <x:c r="E230" s="29" t="str">
        <x:v>Resuelto cuando existe grupo; pendiente si no existe</x:v>
      </x:c>
    </x:row>
    <x:row r="231">
      <x:c r="A231" s="29" t="str">
        <x:v>VT0006276</x:v>
      </x:c>
      <x:c r="B231" s="29" t="n">
        <x:v>1323</x:v>
      </x:c>
      <x:c r="C231" s="29" t="str">
        <x:v>Meta original vacía</x:v>
      </x:c>
      <x:c r="D231" s="29" t="str">
        <x:v>Se reconstruye únicamente si existe una meta válida en el mismo mes–región–canal; en caso contrario queda nula.</x:v>
      </x:c>
      <x:c r="E231" s="29" t="str">
        <x:v>Resuelto cuando existe grupo; pendiente si no existe</x:v>
      </x:c>
    </x:row>
    <x:row r="232">
      <x:c r="A232" s="29" t="str">
        <x:v>VT0006443</x:v>
      </x:c>
      <x:c r="B232" s="29" t="n">
        <x:v>1358</x:v>
      </x:c>
      <x:c r="C232" s="29" t="str">
        <x:v>Meta original vacía</x:v>
      </x:c>
      <x:c r="D232" s="29" t="str">
        <x:v>Se reconstruye únicamente si existe una meta válida en el mismo mes–región–canal; en caso contrario queda nula.</x:v>
      </x:c>
      <x:c r="E232" s="29" t="str">
        <x:v>Resuelto cuando existe grupo; pendiente si no existe</x:v>
      </x:c>
    </x:row>
    <x:row r="233">
      <x:c r="A233" s="29" t="str">
        <x:v>VT0006818</x:v>
      </x:c>
      <x:c r="B233" s="29" t="n">
        <x:v>1437</x:v>
      </x:c>
      <x:c r="C233" s="29" t="str">
        <x:v>Meta original vacía</x:v>
      </x:c>
      <x:c r="D233" s="29" t="str">
        <x:v>Se reconstruye únicamente si existe una meta válida en el mismo mes–región–canal; en caso contrario queda nula.</x:v>
      </x:c>
      <x:c r="E233" s="29" t="str">
        <x:v>Resuelto cuando existe grupo; pendiente si no existe</x:v>
      </x:c>
    </x:row>
    <x:row r="234">
      <x:c r="A234" s="29" t="str">
        <x:v>VT0006965</x:v>
      </x:c>
      <x:c r="B234" s="29" t="n">
        <x:v>1468</x:v>
      </x:c>
      <x:c r="C234" s="29" t="str">
        <x:v>Meta original vacía</x:v>
      </x:c>
      <x:c r="D234" s="29" t="str">
        <x:v>Se reconstruye únicamente si existe una meta válida en el mismo mes–región–canal; en caso contrario queda nula.</x:v>
      </x:c>
      <x:c r="E234" s="29" t="str">
        <x:v>Resuelto cuando existe grupo; pendiente si no existe</x:v>
      </x:c>
    </x:row>
    <x:row r="235">
      <x:c r="A235" s="29" t="str">
        <x:v>VT0007017</x:v>
      </x:c>
      <x:c r="B235" s="29" t="n">
        <x:v>1479</x:v>
      </x:c>
      <x:c r="C235" s="29" t="str">
        <x:v>Meta original vacía</x:v>
      </x:c>
      <x:c r="D235" s="29" t="str">
        <x:v>Se reconstruye únicamente si existe una meta válida en el mismo mes–región–canal; en caso contrario queda nula.</x:v>
      </x:c>
      <x:c r="E235" s="29" t="str">
        <x:v>Resuelto cuando existe grupo; pendiente si no existe</x:v>
      </x:c>
    </x:row>
    <x:row r="236">
      <x:c r="A236" s="29" t="str">
        <x:v>VT0007046</x:v>
      </x:c>
      <x:c r="B236" s="29" t="n">
        <x:v>1485</x:v>
      </x:c>
      <x:c r="C236" s="29" t="str">
        <x:v>Meta original vacía</x:v>
      </x:c>
      <x:c r="D236" s="29" t="str">
        <x:v>Se reconstruye únicamente si existe una meta válida en el mismo mes–región–canal; en caso contrario queda nula.</x:v>
      </x:c>
      <x:c r="E236" s="29" t="str">
        <x:v>Resuelto cuando existe grupo; pendiente si no existe</x:v>
      </x:c>
    </x:row>
    <x:row r="237">
      <x:c r="A237" s="29" t="str">
        <x:v>VT0007383</x:v>
      </x:c>
      <x:c r="B237" s="29" t="n">
        <x:v>1556</x:v>
      </x:c>
      <x:c r="C237" s="29" t="str">
        <x:v>Meta original vacía</x:v>
      </x:c>
      <x:c r="D237" s="29" t="str">
        <x:v>Se reconstruye únicamente si existe una meta válida en el mismo mes–región–canal; en caso contrario queda nula.</x:v>
      </x:c>
      <x:c r="E237" s="29" t="str">
        <x:v>Resuelto cuando existe grupo; pendiente si no existe</x:v>
      </x:c>
    </x:row>
    <x:row r="238">
      <x:c r="A238" s="29" t="str">
        <x:v>VT0007602</x:v>
      </x:c>
      <x:c r="B238" s="29" t="n">
        <x:v>1602</x:v>
      </x:c>
      <x:c r="C238" s="29" t="str">
        <x:v>Meta original vacía</x:v>
      </x:c>
      <x:c r="D238" s="29" t="str">
        <x:v>Se reconstruye únicamente si existe una meta válida en el mismo mes–región–canal; en caso contrario queda nula.</x:v>
      </x:c>
      <x:c r="E238" s="29" t="str">
        <x:v>Resuelto cuando existe grupo; pendiente si no existe</x:v>
      </x:c>
    </x:row>
    <x:row r="239">
      <x:c r="A239" s="29" t="str">
        <x:v>VT0007816</x:v>
      </x:c>
      <x:c r="B239" s="29" t="n">
        <x:v>1647</x:v>
      </x:c>
      <x:c r="C239" s="29" t="str">
        <x:v>Meta original vacía</x:v>
      </x:c>
      <x:c r="D239" s="29" t="str">
        <x:v>Se reconstruye únicamente si existe una meta válida en el mismo mes–región–canal; en caso contrario queda nula.</x:v>
      </x:c>
      <x:c r="E239" s="29" t="str">
        <x:v>Resuelto cuando existe grupo; pendiente si no existe</x:v>
      </x:c>
    </x:row>
    <x:row r="240">
      <x:c r="A240" s="29" t="str">
        <x:v>VT0007839</x:v>
      </x:c>
      <x:c r="B240" s="29" t="n">
        <x:v>1652</x:v>
      </x:c>
      <x:c r="C240" s="29" t="str">
        <x:v>Meta original vacía</x:v>
      </x:c>
      <x:c r="D240" s="29" t="str">
        <x:v>Se reconstruye únicamente si existe una meta válida en el mismo mes–región–canal; en caso contrario queda nula.</x:v>
      </x:c>
      <x:c r="E240" s="29" t="str">
        <x:v>Resuelto cuando existe grupo; pendiente si no existe</x:v>
      </x:c>
    </x:row>
    <x:row r="241">
      <x:c r="A241" s="29" t="str">
        <x:v>VT0008177</x:v>
      </x:c>
      <x:c r="B241" s="29" t="n">
        <x:v>1723</x:v>
      </x:c>
      <x:c r="C241" s="29" t="str">
        <x:v>Meta original vacía</x:v>
      </x:c>
      <x:c r="D241" s="29" t="str">
        <x:v>Se reconstruye únicamente si existe una meta válida en el mismo mes–región–canal; en caso contrario queda nula.</x:v>
      </x:c>
      <x:c r="E241" s="29" t="str">
        <x:v>Resuelto cuando existe grupo; pendiente si no existe</x:v>
      </x:c>
    </x:row>
    <x:row r="242">
      <x:c r="A242" s="29" t="str">
        <x:v>VT0008243</x:v>
      </x:c>
      <x:c r="B242" s="29" t="n">
        <x:v>1737</x:v>
      </x:c>
      <x:c r="C242" s="29" t="str">
        <x:v>Meta original vacía</x:v>
      </x:c>
      <x:c r="D242" s="29" t="str">
        <x:v>Se reconstruye únicamente si existe una meta válida en el mismo mes–región–canal; en caso contrario queda nula.</x:v>
      </x:c>
      <x:c r="E242" s="29" t="str">
        <x:v>Resuelto cuando existe grupo; pendiente si no existe</x:v>
      </x:c>
    </x:row>
    <x:row r="243">
      <x:c r="A243" s="29" t="str">
        <x:v>VT0008509</x:v>
      </x:c>
      <x:c r="B243" s="29" t="n">
        <x:v>1793</x:v>
      </x:c>
      <x:c r="C243" s="29" t="str">
        <x:v>Meta original vacía</x:v>
      </x:c>
      <x:c r="D243" s="29" t="str">
        <x:v>Se reconstruye únicamente si existe una meta válida en el mismo mes–región–canal; en caso contrario queda nula.</x:v>
      </x:c>
      <x:c r="E243" s="29" t="str">
        <x:v>Resuelto cuando existe grupo; pendiente si no existe</x:v>
      </x:c>
    </x:row>
    <x:row r="244">
      <x:c r="A244" s="29" t="str">
        <x:v>VT0008680</x:v>
      </x:c>
      <x:c r="B244" s="29" t="n">
        <x:v>1829</x:v>
      </x:c>
      <x:c r="C244" s="29" t="str">
        <x:v>Meta original vacía</x:v>
      </x:c>
      <x:c r="D244" s="29" t="str">
        <x:v>Se reconstruye únicamente si existe una meta válida en el mismo mes–región–canal; en caso contrario queda nula.</x:v>
      </x:c>
      <x:c r="E244" s="29" t="str">
        <x:v>Resuelto cuando existe grupo; pendiente si no existe</x:v>
      </x:c>
    </x:row>
    <x:row r="245">
      <x:c r="A245" s="29" t="str">
        <x:v>VT0008794</x:v>
      </x:c>
      <x:c r="B245" s="29" t="n">
        <x:v>1853</x:v>
      </x:c>
      <x:c r="C245" s="29" t="str">
        <x:v>Meta original vacía</x:v>
      </x:c>
      <x:c r="D245" s="29" t="str">
        <x:v>Se reconstruye únicamente si existe una meta válida en el mismo mes–región–canal; en caso contrario queda nula.</x:v>
      </x:c>
      <x:c r="E245" s="29" t="str">
        <x:v>Resuelto cuando existe grupo; pendiente si no existe</x:v>
      </x:c>
    </x:row>
    <x:row r="246">
      <x:c r="A246" s="29" t="str">
        <x:v>VT0009089</x:v>
      </x:c>
      <x:c r="B246" s="29" t="n">
        <x:v>1915</x:v>
      </x:c>
      <x:c r="C246" s="29" t="str">
        <x:v>Meta original vacía</x:v>
      </x:c>
      <x:c r="D246" s="29" t="str">
        <x:v>Se reconstruye únicamente si existe una meta válida en el mismo mes–región–canal; en caso contrario queda nula.</x:v>
      </x:c>
      <x:c r="E246" s="29" t="str">
        <x:v>Resuelto cuando existe grupo; pendiente si no existe</x:v>
      </x:c>
    </x:row>
    <x:row r="247">
      <x:c r="A247" s="29" t="str">
        <x:v>VT0009207</x:v>
      </x:c>
      <x:c r="B247" s="29" t="n">
        <x:v>1940</x:v>
      </x:c>
      <x:c r="C247" s="29" t="str">
        <x:v>Meta original vacía</x:v>
      </x:c>
      <x:c r="D247" s="29" t="str">
        <x:v>Se reconstruye únicamente si existe una meta válida en el mismo mes–región–canal; en caso contrario queda nula.</x:v>
      </x:c>
      <x:c r="E247" s="29" t="str">
        <x:v>Resuelto cuando existe grupo; pendiente si no existe</x:v>
      </x:c>
    </x:row>
    <x:row r="248">
      <x:c r="A248" s="29" t="str">
        <x:v>VT0009545</x:v>
      </x:c>
      <x:c r="B248" s="29" t="n">
        <x:v>2011</x:v>
      </x:c>
      <x:c r="C248" s="29" t="str">
        <x:v>Meta original vacía</x:v>
      </x:c>
      <x:c r="D248" s="29" t="str">
        <x:v>Se reconstruye únicamente si existe una meta válida en el mismo mes–región–canal; en caso contrario queda nula.</x:v>
      </x:c>
      <x:c r="E248" s="29" t="str">
        <x:v>Resuelto cuando existe grupo; pendiente si no existe</x:v>
      </x:c>
    </x:row>
    <x:row r="249">
      <x:c r="A249" s="29" t="str">
        <x:v>VT0009963</x:v>
      </x:c>
      <x:c r="B249" s="29" t="n">
        <x:v>2099</x:v>
      </x:c>
      <x:c r="C249" s="29" t="str">
        <x:v>Meta original vacía</x:v>
      </x:c>
      <x:c r="D249" s="29" t="str">
        <x:v>Se reconstruye únicamente si existe una meta válida en el mismo mes–región–canal; en caso contrario queda nula.</x:v>
      </x:c>
      <x:c r="E249" s="29" t="str">
        <x:v>Resuelto cuando existe grupo; pendiente si no existe</x:v>
      </x:c>
    </x:row>
    <x:row r="250">
      <x:c r="A250" s="29" t="str">
        <x:v>VT0010628</x:v>
      </x:c>
      <x:c r="B250" s="29" t="n">
        <x:v>2239</x:v>
      </x:c>
      <x:c r="C250" s="29" t="str">
        <x:v>Meta original vacía</x:v>
      </x:c>
      <x:c r="D250" s="29" t="str">
        <x:v>Se reconstruye únicamente si existe una meta válida en el mismo mes–región–canal; en caso contrario queda nula.</x:v>
      </x:c>
      <x:c r="E250" s="29" t="str">
        <x:v>Resuelto cuando existe grupo; pendiente si no existe</x:v>
      </x:c>
    </x:row>
    <x:row r="251">
      <x:c r="A251" s="29" t="str">
        <x:v>VT0010965</x:v>
      </x:c>
      <x:c r="B251" s="29" t="n">
        <x:v>2310</x:v>
      </x:c>
      <x:c r="C251" s="29" t="str">
        <x:v>Meta original vacía</x:v>
      </x:c>
      <x:c r="D251" s="29" t="str">
        <x:v>Se reconstruye únicamente si existe una meta válida en el mismo mes–región–canal; en caso contrario queda nula.</x:v>
      </x:c>
      <x:c r="E251" s="29" t="str">
        <x:v>Resuelto cuando existe grupo; pendiente si no existe</x:v>
      </x:c>
    </x:row>
    <x:row r="252">
      <x:c r="A252" s="29" t="str">
        <x:v>VT0010989</x:v>
      </x:c>
      <x:c r="B252" s="29" t="n">
        <x:v>2315</x:v>
      </x:c>
      <x:c r="C252" s="29" t="str">
        <x:v>Meta original vacía</x:v>
      </x:c>
      <x:c r="D252" s="29" t="str">
        <x:v>Se reconstruye únicamente si existe una meta válida en el mismo mes–región–canal; en caso contrario queda nula.</x:v>
      </x:c>
      <x:c r="E252" s="29" t="str">
        <x:v>Resuelto cuando existe grupo; pendiente si no existe</x:v>
      </x:c>
    </x:row>
    <x:row r="253">
      <x:c r="A253" s="29" t="str">
        <x:v>VT0011369</x:v>
      </x:c>
      <x:c r="B253" s="29" t="n">
        <x:v>2395</x:v>
      </x:c>
      <x:c r="C253" s="29" t="str">
        <x:v>Meta original vacía</x:v>
      </x:c>
      <x:c r="D253" s="29" t="str">
        <x:v>Se reconstruye únicamente si existe una meta válida en el mismo mes–región–canal; en caso contrario queda nula.</x:v>
      </x:c>
      <x:c r="E253" s="29" t="str">
        <x:v>Resuelto cuando existe grupo; pendiente si no existe</x:v>
      </x:c>
    </x:row>
    <x:row r="254">
      <x:c r="A254" s="29" t="str">
        <x:v>VT0011787</x:v>
      </x:c>
      <x:c r="B254" s="29" t="n">
        <x:v>2483</x:v>
      </x:c>
      <x:c r="C254" s="29" t="str">
        <x:v>Meta original vacía</x:v>
      </x:c>
      <x:c r="D254" s="29" t="str">
        <x:v>Se reconstruye únicamente si existe una meta válida en el mismo mes–región–canal; en caso contrario queda nula.</x:v>
      </x:c>
      <x:c r="E254" s="29" t="str">
        <x:v>Resuelto cuando existe grupo; pendiente si no existe</x:v>
      </x:c>
    </x:row>
    <x:row r="255">
      <x:c r="A255" s="29" t="str">
        <x:v>VT0009905</x:v>
      </x:c>
      <x:c r="B255" s="29" t="n">
        <x:v>2548</x:v>
      </x:c>
      <x:c r="C255" s="29" t="str">
        <x:v>Meta original vacía</x:v>
      </x:c>
      <x:c r="D255" s="29" t="str">
        <x:v>Se reconstruye únicamente si existe una meta válida en el mismo mes–región–canal; en caso contrario queda nula.</x:v>
      </x:c>
      <x:c r="E255" s="29" t="str">
        <x:v>Resuelto cuando existe grupo; pendiente si no existe</x:v>
      </x:c>
    </x:row>
    <x:row r="256">
      <x:c r="A256" s="29" t="str">
        <x:v>2024-03 | Potosí | Marketplace</x:v>
      </x:c>
      <x:c r="B256" s="29"/>
      <x:c r="C256" s="29" t="str">
        <x:v>Meta conflictiva (2 valores)</x:v>
      </x:c>
      <x:c r="D256" s="29" t="str">
        <x:v>Se conserva 72,039.98 BOB como valor representativo del grupo mes–región–canal.</x:v>
      </x:c>
      <x:c r="E256" s="29" t="str">
        <x:v>Resuelto</x:v>
      </x:c>
    </x:row>
    <x:row r="257">
      <x:c r="A257" s="29" t="str">
        <x:v>2024-04 | La Paz | Tienda</x:v>
      </x:c>
      <x:c r="B257" s="29"/>
      <x:c r="C257" s="29" t="str">
        <x:v>Meta conflictiva (2 valores)</x:v>
      </x:c>
      <x:c r="D257" s="29" t="str">
        <x:v>Se conserva 193,849.26 BOB como valor representativo del grupo mes–región–canal.</x:v>
      </x:c>
      <x:c r="E257" s="29" t="str">
        <x:v>Resuelto</x:v>
      </x:c>
    </x:row>
    <x:row r="258">
      <x:c r="A258" s="29" t="str">
        <x:v>2024-06 | Potosí | Tienda</x:v>
      </x:c>
      <x:c r="B258" s="29"/>
      <x:c r="C258" s="29" t="str">
        <x:v>Meta conflictiva (2 valores)</x:v>
      </x:c>
      <x:c r="D258" s="29" t="str">
        <x:v>Se conserva 201,185.26 BOB como valor representativo del grupo mes–región–canal.</x:v>
      </x:c>
      <x:c r="E258" s="29" t="str">
        <x:v>Resuelto</x:v>
      </x:c>
    </x:row>
    <x:row r="259">
      <x:c r="A259" s="29" t="str">
        <x:v>2024-09 | Cochabamba | WhatsApp</x:v>
      </x:c>
      <x:c r="B259" s="29"/>
      <x:c r="C259" s="29" t="str">
        <x:v>Meta conflictiva (2 valores)</x:v>
      </x:c>
      <x:c r="D259" s="29" t="str">
        <x:v>Se conserva 68,949.92 BOB como valor representativo del grupo mes–región–canal.</x:v>
      </x:c>
      <x:c r="E259" s="29" t="str">
        <x:v>Resuelto</x:v>
      </x:c>
    </x:row>
    <x:row r="260">
      <x:c r="A260" s="29" t="str">
        <x:v>2024-11 | Potosí | E-commerce</x:v>
      </x:c>
      <x:c r="B260" s="29"/>
      <x:c r="C260" s="29" t="str">
        <x:v>Meta conflictiva (2 valores)</x:v>
      </x:c>
      <x:c r="D260" s="29" t="str">
        <x:v>Se conserva 77,981.44 BOB como valor representativo del grupo mes–región–canal.</x:v>
      </x:c>
      <x:c r="E260" s="29" t="str">
        <x:v>Resuelto</x:v>
      </x:c>
    </x:row>
    <x:row r="261">
      <x:c r="A261" s="29" t="str">
        <x:v>2024-11 | Sucre | E-commerce</x:v>
      </x:c>
      <x:c r="B261" s="29"/>
      <x:c r="C261" s="29" t="str">
        <x:v>Meta conflictiva (2 valores)</x:v>
      </x:c>
      <x:c r="D261" s="29" t="str">
        <x:v>Se conserva 70,991.46 BOB como valor representativo del grupo mes–región–canal.</x:v>
      </x:c>
      <x:c r="E261" s="29" t="str">
        <x:v>Resuelto</x:v>
      </x:c>
    </x:row>
    <x:row r="262">
      <x:c r="A262" s="29" t="str">
        <x:v>2025-01 | Sucre | Tienda</x:v>
      </x:c>
      <x:c r="B262" s="29"/>
      <x:c r="C262" s="29" t="str">
        <x:v>Meta conflictiva (2 valores)</x:v>
      </x:c>
      <x:c r="D262" s="29" t="str">
        <x:v>Se conserva 139,765.58 BOB como valor representativo del grupo mes–región–canal.</x:v>
      </x:c>
      <x:c r="E262" s="29" t="str">
        <x:v>Resuelto</x:v>
      </x:c>
    </x:row>
    <x:row r="263">
      <x:c r="A263" s="29" t="str">
        <x:v>2025-02 | Cochabamba | Tienda</x:v>
      </x:c>
      <x:c r="B263" s="29"/>
      <x:c r="C263" s="29" t="str">
        <x:v>Meta conflictiva (2 valores)</x:v>
      </x:c>
      <x:c r="D263" s="29" t="str">
        <x:v>Se conserva 169,210.56 BOB como valor representativo del grupo mes–región–canal.</x:v>
      </x:c>
      <x:c r="E263" s="29" t="str">
        <x:v>Resuelto</x:v>
      </x:c>
    </x:row>
    <x:row r="264">
      <x:c r="A264" s="29" t="str">
        <x:v>2025-02 | Santa Cruz | E-commerce</x:v>
      </x:c>
      <x:c r="B264" s="29"/>
      <x:c r="C264" s="29" t="str">
        <x:v>Meta conflictiva (2 valores)</x:v>
      </x:c>
      <x:c r="D264" s="29" t="str">
        <x:v>Se conserva 84,128.79 BOB como valor representativo del grupo mes–región–canal.</x:v>
      </x:c>
      <x:c r="E264" s="29" t="str">
        <x:v>Resuelto</x:v>
      </x:c>
    </x:row>
    <x:row r="265">
      <x:c r="A265" s="29" t="str">
        <x:v>2025-03 | La Paz | E-commerce</x:v>
      </x:c>
      <x:c r="B265" s="29"/>
      <x:c r="C265" s="29" t="str">
        <x:v>Meta conflictiva (2 valores)</x:v>
      </x:c>
      <x:c r="D265" s="29" t="str">
        <x:v>Se conserva 76,648.32 BOB como valor representativo del grupo mes–región–canal.</x:v>
      </x:c>
      <x:c r="E265" s="29" t="str">
        <x:v>Resuelto</x:v>
      </x:c>
    </x:row>
    <x:row r="266">
      <x:c r="A266" s="29" t="str">
        <x:v>2025-10 | Potosí | E-commerce</x:v>
      </x:c>
      <x:c r="B266" s="29"/>
      <x:c r="C266" s="29" t="str">
        <x:v>Meta conflictiva (2 valores)</x:v>
      </x:c>
      <x:c r="D266" s="29" t="str">
        <x:v>Se conserva 98,671.43 BOB como valor representativo del grupo mes–región–canal.</x:v>
      </x:c>
      <x:c r="E266" s="29" t="str">
        <x:v>Resuelto</x:v>
      </x:c>
    </x:row>
    <x:row r="267">
      <x:c r="A267" s="29" t="str">
        <x:v>2025-12 | Santa Cruz | WhatsApp</x:v>
      </x:c>
      <x:c r="B267" s="29"/>
      <x:c r="C267" s="29" t="str">
        <x:v>Meta conflictiva (2 valores)</x:v>
      </x:c>
      <x:c r="D267" s="29" t="str">
        <x:v>Se conserva 60,781.90 BOB como valor representativo del grupo mes–región–canal.</x:v>
      </x:c>
      <x:c r="E267" s="29" t="str">
        <x:v>Resuelto</x:v>
      </x:c>
    </x:row>
    <x:row r="268">
      <x:c r="A268" s="29" t="str">
        <x:v>2026-02 | Sucre | Tienda</x:v>
      </x:c>
      <x:c r="B268" s="29"/>
      <x:c r="C268" s="29" t="str">
        <x:v>Meta conflictiva (2 valores)</x:v>
      </x:c>
      <x:c r="D268" s="29" t="str">
        <x:v>Se conserva 120,492.00 BOB como valor representativo del grupo mes–región–canal.</x:v>
      </x:c>
      <x:c r="E268" s="29" t="str">
        <x:v>Resuelto</x:v>
      </x:c>
    </x:row>
    <x:row r="269">
      <x:c r="A269" s="29" t="str">
        <x:v>2024-10 | T015 | P0055</x:v>
      </x:c>
      <x:c r="B269" s="29" t="n">
        <x:v>477</x:v>
      </x:c>
      <x:c r="C269" s="29" t="str">
        <x:v>Snapshot de inventario repetido</x:v>
      </x:c>
      <x:c r="D269" s="29" t="str">
        <x:v>Se conserva una sola observación por mes–tienda–producto en Inventario_Mensual; la venta permanece en Ventas_Limpias.</x:v>
      </x:c>
      <x:c r="E269" s="29" t="str">
        <x:v>Resuelto</x:v>
      </x:c>
    </x:row>
  </x:sheetData>
  <x:mergeCells>
    <x:mergeCell ref="A1:E1"/>
  </x:mergeCells>
  <x:pageMargins left="0.7" right="0.7" top="0.75" bottom="0.75" header="0.3" footer="0.3"/>
  <x:tableParts count="1">
    <x:tablePart xmlns:r="http://schemas.openxmlformats.org/officeDocument/2006/relationships" r:id="R16c99f881e034da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5" hidden="0" customWidth="1"/>
    <x:col min="2" max="2" width="40" hidden="0" customWidth="1"/>
    <x:col min="3" max="3" width="40" hidden="0" customWidth="1"/>
    <x:col min="4" max="4" width="40" hidden="0" customWidth="1"/>
    <x:col min="5" max="5" width="40" hidden="0" customWidth="1"/>
    <x:col min="6" max="6" width="20" hidden="0" customWidth="1"/>
  </x:cols>
  <x:sheetData>
    <x:row r="1" ht="28" customHeight="1">
      <x:c r="A1" s="12" t="str">
        <x:v>KPI seleccionados para el Reto A</x:v>
      </x:c>
      <x:c r="B1" s="12"/>
      <x:c r="C1" s="12"/>
      <x:c r="D1" s="12"/>
      <x:c r="E1" s="12"/>
      <x:c r="F1" s="12"/>
    </x:row>
    <x:row r="3">
      <x:c r="A3" s="18" t="str">
        <x:v>KPI</x:v>
      </x:c>
      <x:c r="B3" s="18" t="str">
        <x:v>Fórmula conceptual</x:v>
      </x:c>
      <x:c r="C3" s="18" t="str">
        <x:v>Objetivo</x:v>
      </x:c>
      <x:c r="D3" s="18" t="str">
        <x:v>Interpretación</x:v>
      </x:c>
      <x:c r="E3" s="18" t="str">
        <x:v>Decisión asociada</x:v>
      </x:c>
      <x:c r="F3" s="18" t="str">
        <x:v>Resultado actual</x:v>
      </x:c>
    </x:row>
    <x:row r="4">
      <x:c r="A4" s="24" t="str">
        <x:v>Ventas netas</x:v>
      </x:c>
      <x:c r="B4" s="24" t="str">
        <x:v>SUM(Venta_Calculada_BOB)</x:v>
      </x:c>
      <x:c r="C4" s="24" t="str">
        <x:v>Medir ingresos después de devoluciones</x:v>
      </x:c>
      <x:c r="D4" s="24" t="str">
        <x:v>Valor central de desempeño</x:v>
      </x:c>
      <x:c r="E4" s="24" t="str">
        <x:v>Priorizar crecimiento rentable</x:v>
      </x:c>
      <x:c r="F4" s="40" t="n">
        <x:f>SUM('Ventas_Limpias'!$AE$2:$AE$2545)</x:f>
        <x:v>793498.2705000001</x:v>
      </x:c>
    </x:row>
    <x:row r="5">
      <x:c r="A5" s="24" t="str">
        <x:v>Utilidad total</x:v>
      </x:c>
      <x:c r="B5" s="24" t="str">
        <x:v>SUM(Utilidad_BOB)</x:v>
      </x:c>
      <x:c r="C5" s="24" t="str">
        <x:v>Medir aporte económico</x:v>
      </x:c>
      <x:c r="D5" s="24" t="str">
        <x:v>Ventas altas sin utilidad no son sostenibles</x:v>
      </x:c>
      <x:c r="E5" s="24" t="str">
        <x:v>Proteger precio, costo y mix</x:v>
      </x:c>
      <x:c r="F5" s="40" t="n">
        <x:f>SUM('Ventas_Limpias'!$AG$2:$AG$2545)</x:f>
        <x:v>246671.69050000014</x:v>
      </x:c>
    </x:row>
    <x:row r="6">
      <x:c r="A6" s="24" t="str">
        <x:v>Margen %</x:v>
      </x:c>
      <x:c r="B6" s="24" t="str">
        <x:v>Utilidad / Ventas netas</x:v>
      </x:c>
      <x:c r="C6" s="24" t="str">
        <x:v>Evaluar rentabilidad</x:v>
      </x:c>
      <x:c r="D6" s="24" t="str">
        <x:v>Compara calidad del crecimiento</x:v>
      </x:c>
      <x:c r="E6" s="24" t="str">
        <x:v>Evitar expandir combinaciones de bajo margen</x:v>
      </x:c>
      <x:c r="F6" s="26" t="n">
        <x:f>SUM('Ventas_Limpias'!$AG$2:$AG$2545)/SUM('Ventas_Limpias'!$AE$2:$AE$2545)</x:f>
        <x:v>0.31086607201370087</x:v>
      </x:c>
    </x:row>
    <x:row r="7">
      <x:c r="A7" s="24" t="str">
        <x:v>Pedidos completados</x:v>
      </x:c>
      <x:c r="B7" s="24" t="str">
        <x:v>DISTINCTCOUNT Venta_ID con Estado=Completado</x:v>
      </x:c>
      <x:c r="C7" s="24" t="str">
        <x:v>Medir volumen efectivo</x:v>
      </x:c>
      <x:c r="D7" s="24" t="str">
        <x:v>Separa ventas de devoluciones/cancelaciones</x:v>
      </x:c>
      <x:c r="E7" s="24" t="str">
        <x:v>Dimensionar capacidad comercial</x:v>
      </x:c>
      <x:c r="F7" s="41" t="n">
        <x:f>COUNTIF('Ventas_Limpias'!$AM$2:$AM$2545,"Completado")</x:f>
        <x:v>2249</x:v>
      </x:c>
    </x:row>
    <x:row r="8">
      <x:c r="A8" s="24" t="str">
        <x:v>Ticket promedio</x:v>
      </x:c>
      <x:c r="B8" s="24" t="str">
        <x:v>Ventas completadas / Pedidos completados</x:v>
      </x:c>
      <x:c r="C8" s="24" t="str">
        <x:v>Medir gasto por pedido</x:v>
      </x:c>
      <x:c r="D8" s="24" t="str">
        <x:v>Detecta oportunidades de venta cruzada</x:v>
      </x:c>
      <x:c r="E8" s="24" t="str">
        <x:v>Diseñar bundles y upselling</x:v>
      </x:c>
      <x:c r="F8" s="40" t="n">
        <x:f>SUMIF('Ventas_Limpias'!$AM$2:$AM$2545,"Completado",'Ventas_Limpias'!$AE$2:$AE$2545)/COUNTIF('Ventas_Limpias'!$AM$2:$AM$2545,"Completado")</x:f>
        <x:v>387.79346109381913</x:v>
      </x:c>
    </x:row>
    <x:row r="9">
      <x:c r="A9" s="24" t="str">
        <x:v>Unidades netas</x:v>
      </x:c>
      <x:c r="B9" s="24" t="str">
        <x:v>SUM(Cantidad)</x:v>
      </x:c>
      <x:c r="C9" s="24" t="str">
        <x:v>Medir volumen descontando devoluciones</x:v>
      </x:c>
      <x:c r="D9" s="24" t="str">
        <x:v>Muestra presión real sobre inventario</x:v>
      </x:c>
      <x:c r="E9" s="24" t="str">
        <x:v>Alinear abastecimiento</x:v>
      </x:c>
      <x:c r="F9" s="41" t="n">
        <x:f>SUM('Ventas_Limpias'!$W$2:$W$2545)</x:f>
        <x:v>4285</x:v>
      </x:c>
    </x:row>
    <x:row r="10">
      <x:c r="A10" s="24" t="str">
        <x:v>Clientes únicos</x:v>
      </x:c>
      <x:c r="B10" s="24" t="str">
        <x:v>DISTINCTCOUNT Cliente_ID</x:v>
      </x:c>
      <x:c r="C10" s="24" t="str">
        <x:v>Medir alcance</x:v>
      </x:c>
      <x:c r="D10" s="24" t="str">
        <x:v>Distingue crecimiento por clientes vs ticket</x:v>
      </x:c>
      <x:c r="E10" s="24" t="str">
        <x:v>Activar adquisición o recompra</x:v>
      </x:c>
      <x:c r="F10" s="41" t="n">
        <x:f>1371</x:f>
        <x:v>1371</x:v>
      </x:c>
    </x:row>
    <x:row r="11">
      <x:c r="A11" s="24" t="str">
        <x:v>Tasa de devolución</x:v>
      </x:c>
      <x:c r="B11" s="24" t="str">
        <x:v>Pedidos devueltos / (completados + devueltos)</x:v>
      </x:c>
      <x:c r="C11" s="24" t="str">
        <x:v>Controlar pérdida y fricción</x:v>
      </x:c>
      <x:c r="D11" s="24" t="str">
        <x:v>Una tasa alta destruye venta y margen</x:v>
      </x:c>
      <x:c r="E11" s="24" t="str">
        <x:v>Revisar calidad/producto/canal</x:v>
      </x:c>
      <x:c r="F11" s="26" t="n">
        <x:f>COUNTIF('Ventas_Limpias'!$AM$2:$AM$2545,"Devuelto")/(COUNTIF('Ventas_Limpias'!$AM$2:$AM$2545,"Devuelto")+COUNTIF('Ventas_Limpias'!$AM$2:$AM$2545,"Completado"))</x:f>
        <x:v>0.0801635991820041</x:v>
      </x:c>
    </x:row>
    <x:row r="12">
      <x:c r="A12" s="24" t="str">
        <x:v>Descuento ponderado</x:v>
      </x:c>
      <x:c r="B12" s="24" t="str">
        <x:v>Descuento BOB / Venta antes de descuento</x:v>
      </x:c>
      <x:c r="C12" s="24" t="str">
        <x:v>Medir intensidad promocional</x:v>
      </x:c>
      <x:c r="D12" s="24" t="str">
        <x:v>Relaciona crecimiento con sacrificio de precio</x:v>
      </x:c>
      <x:c r="E12" s="24" t="str">
        <x:v>Limitar descuentos improductivos</x:v>
      </x:c>
      <x:c r="F12" s="26" t="n">
        <x:f>0.10935512111349935</x:f>
        <x:v>0.10935512111349935</x:v>
      </x:c>
    </x:row>
    <x:row r="13">
      <x:c r="A13" s="24" t="str">
        <x:v>Cumplimiento de meta</x:v>
      </x:c>
      <x:c r="B13" s="24" t="str">
        <x:v>Ventas netas con fecha válida / Meta única mes–región–canal</x:v>
      </x:c>
      <x:c r="C13" s="24" t="str">
        <x:v>Medir brecha comercial</x:v>
      </x:c>
      <x:c r="D13" s="24" t="str">
        <x:v>No se aplica a categoría porque la meta no tiene ese nivel</x:v>
      </x:c>
      <x:c r="E13" s="24" t="str">
        <x:v>Priorizar regiones y canales con buen margen</x:v>
      </x:c>
      <x:c r="F13" s="26" t="n">
        <x:f>SUMIFS('Ventas_Limpias'!$AE$2:$AE$2545,'Ventas_Limpias'!$AP$2:$AP$2545,"Sí")/SUM('Metas_Limpias'!$D$4:$D$549)</x:f>
        <x:v>0.01409021181266325</x:v>
      </x:c>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5" hidden="0" customWidth="1"/>
    <x:col min="16" max="16" width="28" hidden="0" customWidth="1"/>
  </x:cols>
  <x:sheetData>
    <x:row r="1" ht="28" customHeight="1">
      <x:c r="A1" s="12" t="str">
        <x:v>Oportunidades de crecimiento · base reciente vs. semestre anterior</x:v>
      </x:c>
      <x:c r="B1" s="12"/>
      <x:c r="C1" s="12"/>
      <x:c r="D1" s="12"/>
      <x:c r="E1" s="12"/>
      <x:c r="F1" s="12"/>
      <x:c r="G1" s="12"/>
      <x:c r="H1" s="12"/>
      <x:c r="I1" s="12"/>
      <x:c r="J1" s="12"/>
      <x:c r="K1" s="12"/>
      <x:c r="L1" s="12"/>
      <x:c r="M1" s="12"/>
      <x:c r="N1" s="12"/>
      <x:c r="O1" s="12"/>
      <x:c r="P1" s="12"/>
    </x:row>
    <x:row r="2">
      <x:c r="A2" s="32" t="str">
        <x:v>Base robusta: mínimo 10 pedidos completados y Bs 5.000 en ventas durante enero–junio 2026. La meta se evalúa a nivel región–canal, nunca por categoría.</x:v>
      </x:c>
      <x:c r="B2" s="32"/>
      <x:c r="C2" s="32"/>
      <x:c r="D2" s="32"/>
      <x:c r="E2" s="32"/>
      <x:c r="F2" s="32"/>
      <x:c r="G2" s="32"/>
      <x:c r="H2" s="32"/>
      <x:c r="I2" s="32"/>
      <x:c r="J2" s="32"/>
      <x:c r="K2" s="32"/>
      <x:c r="L2" s="32"/>
      <x:c r="M2" s="32"/>
      <x:c r="N2" s="32"/>
      <x:c r="O2" s="32"/>
      <x:c r="P2" s="32"/>
    </x:row>
    <x:row r="3">
      <x:c r="A3" s="18" t="str">
        <x:v>Region</x:v>
      </x:c>
      <x:c r="B3" s="18" t="str">
        <x:v>Canal</x:v>
      </x:c>
      <x:c r="C3" s="18" t="str">
        <x:v>Categoria</x:v>
      </x:c>
      <x:c r="D3" s="18" t="str">
        <x:v>Ventas_6m_BOB</x:v>
      </x:c>
      <x:c r="E3" s="18" t="str">
        <x:v>Ventas_6m_Anterior_BOB</x:v>
      </x:c>
      <x:c r="F3" s="18" t="str">
        <x:v>Crecimiento_6m</x:v>
      </x:c>
      <x:c r="G3" s="18" t="str">
        <x:v>Utilidad_6m_BOB</x:v>
      </x:c>
      <x:c r="H3" s="18" t="str">
        <x:v>Margen_6m</x:v>
      </x:c>
      <x:c r="I3" s="18" t="str">
        <x:v>Pedidos_Comp_6m</x:v>
      </x:c>
      <x:c r="J3" s="18" t="str">
        <x:v>Pedidos_Dev_6m</x:v>
      </x:c>
      <x:c r="K3" s="18" t="str">
        <x:v>Tasa_Dev_6m</x:v>
      </x:c>
      <x:c r="L3" s="18" t="str">
        <x:v>Meta_RC_6m_BOB</x:v>
      </x:c>
      <x:c r="M3" s="18" t="str">
        <x:v>Ventas_RC_6m_BOB</x:v>
      </x:c>
      <x:c r="N3" s="18" t="str">
        <x:v>Cumplimiento_RC_6m</x:v>
      </x:c>
      <x:c r="O3" s="18" t="str">
        <x:v>Base_Robusta</x:v>
      </x:c>
      <x:c r="P3" s="18" t="str">
        <x:v>Decisión</x:v>
      </x:c>
    </x:row>
    <x:row r="4">
      <x:c r="A4" t="str">
        <x:v>Sucre</x:v>
      </x:c>
      <x:c r="B4" t="str">
        <x:v>Tienda</x:v>
      </x:c>
      <x:c r="C4" t="str">
        <x:v>Electrónica</x:v>
      </x:c>
      <x:c r="D4" s="28" t="n">
        <x:f>SUMIFS('Ventas_Limpias'!$AE$2:$AE$2545,'Ventas_Limpias'!$N$2:$N$2545,$A4,'Ventas_Limpias'!$U$2:$U$2545,$B4,'Ventas_Limpias'!$R$2:$R$2545,$C4,'Ventas_Limpias'!$D$2:$D$2545,"&gt;="&amp;DATE(2026,1,1),'Ventas_Limpias'!$D$2:$D$2545,"&lt;="&amp;DATE(2026,6,30))</x:f>
        <x:v>11573.333999999999</x:v>
      </x:c>
      <x:c r="E4" s="28" t="n">
        <x:f>SUMIFS('Ventas_Limpias'!$AE$2:$AE$2545,'Ventas_Limpias'!$N$2:$N$2545,$A4,'Ventas_Limpias'!$U$2:$U$2545,$B4,'Ventas_Limpias'!$R$2:$R$2545,$C4,'Ventas_Limpias'!$D$2:$D$2545,"&gt;="&amp;DATE(2025,7,1),'Ventas_Limpias'!$D$2:$D$2545,"&lt;="&amp;DATE(2025,12,31))</x:f>
        <x:v>8674.3325</x:v>
      </x:c>
      <x:c r="F4" s="20" t="n">
        <x:f>IFERROR((D4-E4)/ABS(E4),"")</x:f>
        <x:v>0.33420456271419136</x:v>
      </x:c>
      <x:c r="G4" s="28" t="n">
        <x:f>SUMIFS('Ventas_Limpias'!$AG$2:$AG$2545,'Ventas_Limpias'!$N$2:$N$2545,$A4,'Ventas_Limpias'!$U$2:$U$2545,$B4,'Ventas_Limpias'!$R$2:$R$2545,$C4,'Ventas_Limpias'!$D$2:$D$2545,"&gt;="&amp;DATE(2026,1,1),'Ventas_Limpias'!$D$2:$D$2545,"&lt;="&amp;DATE(2026,6,30))</x:f>
        <x:v>4102.724</x:v>
      </x:c>
      <x:c r="H4" s="20" t="n">
        <x:f>IFERROR(G4/D4,0)</x:f>
        <x:v>0.3544980210542615</x:v>
      </x:c>
      <x:c r="I4" s="33" t="n">
        <x:f>COUNTIFS('Ventas_Limpias'!$N$2:$N$2545,$A4,'Ventas_Limpias'!$U$2:$U$2545,$B4,'Ventas_Limpias'!$R$2:$R$2545,$C4,'Ventas_Limpias'!$AM$2:$AM$2545,"Completado",'Ventas_Limpias'!$D$2:$D$2545,"&gt;="&amp;DATE(2026,1,1),'Ventas_Limpias'!$D$2:$D$2545,"&lt;="&amp;DATE(2026,6,30))</x:f>
        <x:v>11</x:v>
      </x:c>
      <x:c r="J4" s="33" t="n">
        <x:f>COUNTIFS('Ventas_Limpias'!$N$2:$N$2545,$A4,'Ventas_Limpias'!$U$2:$U$2545,$B4,'Ventas_Limpias'!$R$2:$R$2545,$C4,'Ventas_Limpias'!$AM$2:$AM$2545,"Devuelto",'Ventas_Limpias'!$D$2:$D$2545,"&gt;="&amp;DATE(2026,1,1),'Ventas_Limpias'!$D$2:$D$2545,"&lt;="&amp;DATE(2026,6,30))</x:f>
        <x:v>0</x:v>
      </x:c>
      <x:c r="K4" s="20" t="n">
        <x:f>IFERROR(J4/(I4+J4),0)</x:f>
        <x:v>0</x:v>
      </x:c>
      <x:c r="L4" s="28" t="n">
        <x:f>SUMIFS('Metas_Limpias'!$D$4:$D$549,'Metas_Limpias'!$B$4:$B$549,$A4,'Metas_Limpias'!$C$4:$C$549,$B4,'Metas_Limpias'!$A$4:$A$549,"&gt;=2026-01",'Metas_Limpias'!$A$4:$A$549,"&lt;=2026-06")</x:f>
        <x:v>899001.01</x:v>
      </x:c>
      <x:c r="M4" s="28" t="n">
        <x:f>SUMIFS('Ventas_Limpias'!$AE$2:$AE$2545,'Ventas_Limpias'!$N$2:$N$2545,$A4,'Ventas_Limpias'!$U$2:$U$2545,$B4,'Ventas_Limpias'!$D$2:$D$2545,"&gt;="&amp;DATE(2026,1,1),'Ventas_Limpias'!$D$2:$D$2545,"&lt;="&amp;DATE(2026,6,30))</x:f>
        <x:v>22155.633500000004</x:v>
      </x:c>
      <x:c r="N4" s="20" t="n">
        <x:f>IFERROR(M4/L4,0)</x:f>
        <x:v>0.0246447259275048</x:v>
      </x:c>
      <x:c r="O4" t="str">
        <x:f>IF(AND(D4&gt;='Parametros'!$B$7,I4&gt;='Parametros'!$B$6),"Sí","No")</x:f>
        <x:v>Sí</x:v>
      </x:c>
      <x:c r="P4" t="str">
        <x:f>IF(O4="No","Muestra pequeña",IF(AND(F4&gt;0,H4&gt;='Parametros'!$B$8,K4&lt;='Parametros'!$B$9),"Priorizar",IF(F4&lt;0,"Recuperar antes de invertir","Vigilar")))</x:f>
        <x:v>Priorizar</x:v>
      </x:c>
    </x:row>
    <x:row r="5">
      <x:c r="A5" t="str">
        <x:v>Potosí</x:v>
      </x:c>
      <x:c r="B5" t="str">
        <x:v>Tienda</x:v>
      </x:c>
      <x:c r="C5" t="str">
        <x:v>Hogar</x:v>
      </x:c>
      <x:c r="D5" s="28" t="n">
        <x:f>SUMIFS('Ventas_Limpias'!$AE$2:$AE$2545,'Ventas_Limpias'!$N$2:$N$2545,$A5,'Ventas_Limpias'!$U$2:$U$2545,$B5,'Ventas_Limpias'!$R$2:$R$2545,$C5,'Ventas_Limpias'!$D$2:$D$2545,"&gt;="&amp;DATE(2026,1,1),'Ventas_Limpias'!$D$2:$D$2545,"&lt;="&amp;DATE(2026,6,30))</x:f>
        <x:v>6308.66</x:v>
      </x:c>
      <x:c r="E5" s="28" t="n">
        <x:f>SUMIFS('Ventas_Limpias'!$AE$2:$AE$2545,'Ventas_Limpias'!$N$2:$N$2545,$A5,'Ventas_Limpias'!$U$2:$U$2545,$B5,'Ventas_Limpias'!$R$2:$R$2545,$C5,'Ventas_Limpias'!$D$2:$D$2545,"&gt;="&amp;DATE(2025,7,1),'Ventas_Limpias'!$D$2:$D$2545,"&lt;="&amp;DATE(2025,12,31))</x:f>
        <x:v>2698.4590000000003</x:v>
      </x:c>
      <x:c r="F5" s="20" t="n">
        <x:f>IFERROR((D5-E5)/ABS(E5),"")</x:f>
        <x:v>1.3378750612849775</x:v>
      </x:c>
      <x:c r="G5" s="28" t="n">
        <x:f>SUMIFS('Ventas_Limpias'!$AG$2:$AG$2545,'Ventas_Limpias'!$N$2:$N$2545,$A5,'Ventas_Limpias'!$U$2:$U$2545,$B5,'Ventas_Limpias'!$R$2:$R$2545,$C5,'Ventas_Limpias'!$D$2:$D$2545,"&gt;="&amp;DATE(2026,1,1),'Ventas_Limpias'!$D$2:$D$2545,"&lt;="&amp;DATE(2026,6,30))</x:f>
        <x:v>2498.5700000000006</x:v>
      </x:c>
      <x:c r="H5" s="20" t="n">
        <x:f>IFERROR(G5/D5,0)</x:f>
        <x:v>0.39605399561872107</x:v>
      </x:c>
      <x:c r="I5" s="33" t="n">
        <x:f>COUNTIFS('Ventas_Limpias'!$N$2:$N$2545,$A5,'Ventas_Limpias'!$U$2:$U$2545,$B5,'Ventas_Limpias'!$R$2:$R$2545,$C5,'Ventas_Limpias'!$AM$2:$AM$2545,"Completado",'Ventas_Limpias'!$D$2:$D$2545,"&gt;="&amp;DATE(2026,1,1),'Ventas_Limpias'!$D$2:$D$2545,"&lt;="&amp;DATE(2026,6,30))</x:f>
        <x:v>15</x:v>
      </x:c>
      <x:c r="J5" s="33" t="n">
        <x:f>COUNTIFS('Ventas_Limpias'!$N$2:$N$2545,$A5,'Ventas_Limpias'!$U$2:$U$2545,$B5,'Ventas_Limpias'!$R$2:$R$2545,$C5,'Ventas_Limpias'!$AM$2:$AM$2545,"Devuelto",'Ventas_Limpias'!$D$2:$D$2545,"&gt;="&amp;DATE(2026,1,1),'Ventas_Limpias'!$D$2:$D$2545,"&lt;="&amp;DATE(2026,6,30))</x:f>
        <x:v>1</x:v>
      </x:c>
      <x:c r="K5" s="20" t="n">
        <x:f>IFERROR(J5/(I5+J5),0)</x:f>
        <x:v>0.0625</x:v>
      </x:c>
      <x:c r="L5" s="28" t="n">
        <x:f>SUMIFS('Metas_Limpias'!$D$4:$D$549,'Metas_Limpias'!$B$4:$B$549,$A5,'Metas_Limpias'!$C$4:$C$549,$B5,'Metas_Limpias'!$A$4:$A$549,"&gt;=2026-01",'Metas_Limpias'!$A$4:$A$549,"&lt;=2026-06")</x:f>
        <x:v>994665.8600000001</x:v>
      </x:c>
      <x:c r="M5" s="28" t="n">
        <x:f>SUMIFS('Ventas_Limpias'!$AE$2:$AE$2545,'Ventas_Limpias'!$N$2:$N$2545,$A5,'Ventas_Limpias'!$U$2:$U$2545,$B5,'Ventas_Limpias'!$D$2:$D$2545,"&gt;="&amp;DATE(2026,1,1),'Ventas_Limpias'!$D$2:$D$2545,"&lt;="&amp;DATE(2026,6,30))</x:f>
        <x:v>22497.529500000004</x:v>
      </x:c>
      <x:c r="N5" s="20" t="n">
        <x:f>IFERROR(M5/L5,0)</x:f>
        <x:v>0.022618178028147064</x:v>
      </x:c>
      <x:c r="O5" t="str">
        <x:f>IF(AND(D5&gt;='Parametros'!$B$7,I5&gt;='Parametros'!$B$6),"Sí","No")</x:f>
        <x:v>Sí</x:v>
      </x:c>
      <x:c r="P5" t="str">
        <x:f>IF(O5="No","Muestra pequeña",IF(AND(F5&gt;0,H5&gt;='Parametros'!$B$8,K5&lt;='Parametros'!$B$9),"Priorizar",IF(F5&lt;0,"Recuperar antes de invertir","Vigilar")))</x:f>
        <x:v>Priorizar</x:v>
      </x:c>
    </x:row>
    <x:row r="6">
      <x:c r="A6" t="str">
        <x:v>Santa Cruz</x:v>
      </x:c>
      <x:c r="B6" t="str">
        <x:v>Tienda</x:v>
      </x:c>
      <x:c r="C6" t="str">
        <x:v>Electrónica</x:v>
      </x:c>
      <x:c r="D6" s="28" t="n">
        <x:f>SUMIFS('Ventas_Limpias'!$AE$2:$AE$2545,'Ventas_Limpias'!$N$2:$N$2545,$A6,'Ventas_Limpias'!$U$2:$U$2545,$B6,'Ventas_Limpias'!$R$2:$R$2545,$C6,'Ventas_Limpias'!$D$2:$D$2545,"&gt;="&amp;DATE(2026,1,1),'Ventas_Limpias'!$D$2:$D$2545,"&lt;="&amp;DATE(2026,6,30))</x:f>
        <x:v>16662.002</x:v>
      </x:c>
      <x:c r="E6" s="28" t="n">
        <x:f>SUMIFS('Ventas_Limpias'!$AE$2:$AE$2545,'Ventas_Limpias'!$N$2:$N$2545,$A6,'Ventas_Limpias'!$U$2:$U$2545,$B6,'Ventas_Limpias'!$R$2:$R$2545,$C6,'Ventas_Limpias'!$D$2:$D$2545,"&gt;="&amp;DATE(2025,7,1),'Ventas_Limpias'!$D$2:$D$2545,"&lt;="&amp;DATE(2025,12,31))</x:f>
        <x:v>9410.077500000001</x:v>
      </x:c>
      <x:c r="F6" s="20" t="n">
        <x:f>IFERROR((D6-E6)/ABS(E6),"")</x:f>
        <x:v>0.7706551300985564</x:v>
      </x:c>
      <x:c r="G6" s="28" t="n">
        <x:f>SUMIFS('Ventas_Limpias'!$AG$2:$AG$2545,'Ventas_Limpias'!$N$2:$N$2545,$A6,'Ventas_Limpias'!$U$2:$U$2545,$B6,'Ventas_Limpias'!$R$2:$R$2545,$C6,'Ventas_Limpias'!$D$2:$D$2545,"&gt;="&amp;DATE(2026,1,1),'Ventas_Limpias'!$D$2:$D$2545,"&lt;="&amp;DATE(2026,6,30))</x:f>
        <x:v>5238.502</x:v>
      </x:c>
      <x:c r="H6" s="20" t="n">
        <x:f>IFERROR(G6/D6,0)</x:f>
        <x:v>0.3143981137440747</x:v>
      </x:c>
      <x:c r="I6" s="33" t="n">
        <x:f>COUNTIFS('Ventas_Limpias'!$N$2:$N$2545,$A6,'Ventas_Limpias'!$U$2:$U$2545,$B6,'Ventas_Limpias'!$R$2:$R$2545,$C6,'Ventas_Limpias'!$AM$2:$AM$2545,"Completado",'Ventas_Limpias'!$D$2:$D$2545,"&gt;="&amp;DATE(2026,1,1),'Ventas_Limpias'!$D$2:$D$2545,"&lt;="&amp;DATE(2026,6,30))</x:f>
        <x:v>14</x:v>
      </x:c>
      <x:c r="J6" s="33" t="n">
        <x:f>COUNTIFS('Ventas_Limpias'!$N$2:$N$2545,$A6,'Ventas_Limpias'!$U$2:$U$2545,$B6,'Ventas_Limpias'!$R$2:$R$2545,$C6,'Ventas_Limpias'!$AM$2:$AM$2545,"Devuelto",'Ventas_Limpias'!$D$2:$D$2545,"&gt;="&amp;DATE(2026,1,1),'Ventas_Limpias'!$D$2:$D$2545,"&lt;="&amp;DATE(2026,6,30))</x:f>
        <x:v>1</x:v>
      </x:c>
      <x:c r="K6" s="20" t="n">
        <x:f>IFERROR(J6/(I6+J6),0)</x:f>
        <x:v>0.06666666666666667</x:v>
      </x:c>
      <x:c r="L6" s="28" t="n">
        <x:f>SUMIFS('Metas_Limpias'!$D$4:$D$549,'Metas_Limpias'!$B$4:$B$549,$A6,'Metas_Limpias'!$C$4:$C$549,$B6,'Metas_Limpias'!$A$4:$A$549,"&gt;=2026-01",'Metas_Limpias'!$A$4:$A$549,"&lt;=2026-06")</x:f>
        <x:v>877423.24</x:v>
      </x:c>
      <x:c r="M6" s="28" t="n">
        <x:f>SUMIFS('Ventas_Limpias'!$AE$2:$AE$2545,'Ventas_Limpias'!$N$2:$N$2545,$A6,'Ventas_Limpias'!$U$2:$U$2545,$B6,'Ventas_Limpias'!$D$2:$D$2545,"&gt;="&amp;DATE(2026,1,1),'Ventas_Limpias'!$D$2:$D$2545,"&lt;="&amp;DATE(2026,6,30))</x:f>
        <x:v>26771.403500000004</x:v>
      </x:c>
      <x:c r="N6" s="20" t="n">
        <x:f>IFERROR(M6/L6,0)</x:f>
        <x:v>0.030511390945149805</x:v>
      </x:c>
      <x:c r="O6" t="str">
        <x:f>IF(AND(D6&gt;='Parametros'!$B$7,I6&gt;='Parametros'!$B$6),"Sí","No")</x:f>
        <x:v>Sí</x:v>
      </x:c>
      <x:c r="P6" t="str">
        <x:f>IF(O6="No","Muestra pequeña",IF(AND(F6&gt;0,H6&gt;='Parametros'!$B$8,K6&lt;='Parametros'!$B$9),"Priorizar",IF(F6&lt;0,"Recuperar antes de invertir","Vigilar")))</x:f>
        <x:v>Priorizar</x:v>
      </x:c>
    </x:row>
    <x:row r="7">
      <x:c r="A7" t="str">
        <x:v>Potosí</x:v>
      </x:c>
      <x:c r="B7" t="str">
        <x:v>Tienda</x:v>
      </x:c>
      <x:c r="C7" t="str">
        <x:v>Electrónica</x:v>
      </x:c>
      <x:c r="D7" s="28" t="n">
        <x:f>SUMIFS('Ventas_Limpias'!$AE$2:$AE$2545,'Ventas_Limpias'!$N$2:$N$2545,$A7,'Ventas_Limpias'!$U$2:$U$2545,$B7,'Ventas_Limpias'!$R$2:$R$2545,$C7,'Ventas_Limpias'!$D$2:$D$2545,"&gt;="&amp;DATE(2026,1,1),'Ventas_Limpias'!$D$2:$D$2545,"&lt;="&amp;DATE(2026,6,30))</x:f>
        <x:v>10448.308499999997</x:v>
      </x:c>
      <x:c r="E7" s="28" t="n">
        <x:f>SUMIFS('Ventas_Limpias'!$AE$2:$AE$2545,'Ventas_Limpias'!$N$2:$N$2545,$A7,'Ventas_Limpias'!$U$2:$U$2545,$B7,'Ventas_Limpias'!$R$2:$R$2545,$C7,'Ventas_Limpias'!$D$2:$D$2545,"&gt;="&amp;DATE(2025,7,1),'Ventas_Limpias'!$D$2:$D$2545,"&lt;="&amp;DATE(2025,12,31))</x:f>
        <x:v>9559.431</x:v>
      </x:c>
      <x:c r="F7" s="20" t="n">
        <x:f>IFERROR((D7-E7)/ABS(E7),"")</x:f>
        <x:v>0.0929843523113454</x:v>
      </x:c>
      <x:c r="G7" s="28" t="n">
        <x:f>SUMIFS('Ventas_Limpias'!$AG$2:$AG$2545,'Ventas_Limpias'!$N$2:$N$2545,$A7,'Ventas_Limpias'!$U$2:$U$2545,$B7,'Ventas_Limpias'!$R$2:$R$2545,$C7,'Ventas_Limpias'!$D$2:$D$2545,"&gt;="&amp;DATE(2026,1,1),'Ventas_Limpias'!$D$2:$D$2545,"&lt;="&amp;DATE(2026,6,30))</x:f>
        <x:v>3954.348499999999</x:v>
      </x:c>
      <x:c r="H7" s="20" t="n">
        <x:f>IFERROR(G7/D7,0)</x:f>
        <x:v>0.3784678161063104</x:v>
      </x:c>
      <x:c r="I7" s="33" t="n">
        <x:f>COUNTIFS('Ventas_Limpias'!$N$2:$N$2545,$A7,'Ventas_Limpias'!$U$2:$U$2545,$B7,'Ventas_Limpias'!$R$2:$R$2545,$C7,'Ventas_Limpias'!$AM$2:$AM$2545,"Completado",'Ventas_Limpias'!$D$2:$D$2545,"&gt;="&amp;DATE(2026,1,1),'Ventas_Limpias'!$D$2:$D$2545,"&lt;="&amp;DATE(2026,6,30))</x:f>
        <x:v>11</x:v>
      </x:c>
      <x:c r="J7" s="33" t="n">
        <x:f>COUNTIFS('Ventas_Limpias'!$N$2:$N$2545,$A7,'Ventas_Limpias'!$U$2:$U$2545,$B7,'Ventas_Limpias'!$R$2:$R$2545,$C7,'Ventas_Limpias'!$AM$2:$AM$2545,"Devuelto",'Ventas_Limpias'!$D$2:$D$2545,"&gt;="&amp;DATE(2026,1,1),'Ventas_Limpias'!$D$2:$D$2545,"&lt;="&amp;DATE(2026,6,30))</x:f>
        <x:v>1</x:v>
      </x:c>
      <x:c r="K7" s="20" t="n">
        <x:f>IFERROR(J7/(I7+J7),0)</x:f>
        <x:v>0.08333333333333333</x:v>
      </x:c>
      <x:c r="L7" s="28" t="n">
        <x:f>SUMIFS('Metas_Limpias'!$D$4:$D$549,'Metas_Limpias'!$B$4:$B$549,$A7,'Metas_Limpias'!$C$4:$C$549,$B7,'Metas_Limpias'!$A$4:$A$549,"&gt;=2026-01",'Metas_Limpias'!$A$4:$A$549,"&lt;=2026-06")</x:f>
        <x:v>994665.8600000001</x:v>
      </x:c>
      <x:c r="M7" s="28" t="n">
        <x:f>SUMIFS('Ventas_Limpias'!$AE$2:$AE$2545,'Ventas_Limpias'!$N$2:$N$2545,$A7,'Ventas_Limpias'!$U$2:$U$2545,$B7,'Ventas_Limpias'!$D$2:$D$2545,"&gt;="&amp;DATE(2026,1,1),'Ventas_Limpias'!$D$2:$D$2545,"&lt;="&amp;DATE(2026,6,30))</x:f>
        <x:v>22497.529500000004</x:v>
      </x:c>
      <x:c r="N7" s="20" t="n">
        <x:f>IFERROR(M7/L7,0)</x:f>
        <x:v>0.022618178028147064</x:v>
      </x:c>
      <x:c r="O7" t="str">
        <x:f>IF(AND(D7&gt;='Parametros'!$B$7,I7&gt;='Parametros'!$B$6),"Sí","No")</x:f>
        <x:v>Sí</x:v>
      </x:c>
      <x:c r="P7" t="str">
        <x:f>IF(O7="No","Muestra pequeña",IF(AND(F7&gt;0,H7&gt;='Parametros'!$B$8,K7&lt;='Parametros'!$B$9),"Priorizar",IF(F7&lt;0,"Recuperar antes de invertir","Vigilar")))</x:f>
        <x:v>Vigilar</x:v>
      </x:c>
    </x:row>
    <x:row r="8">
      <x:c r="A8" t="str">
        <x:v>Sucre</x:v>
      </x:c>
      <x:c r="B8" t="str">
        <x:v>Tienda</x:v>
      </x:c>
      <x:c r="C8" t="str">
        <x:v>Hogar</x:v>
      </x:c>
      <x:c r="D8" s="28" t="n">
        <x:f>SUMIFS('Ventas_Limpias'!$AE$2:$AE$2545,'Ventas_Limpias'!$N$2:$N$2545,$A8,'Ventas_Limpias'!$U$2:$U$2545,$B8,'Ventas_Limpias'!$R$2:$R$2545,$C8,'Ventas_Limpias'!$D$2:$D$2545,"&gt;="&amp;DATE(2026,1,1),'Ventas_Limpias'!$D$2:$D$2545,"&lt;="&amp;DATE(2026,6,30))</x:f>
        <x:v>5929.434499999999</x:v>
      </x:c>
      <x:c r="E8" s="28" t="n">
        <x:f>SUMIFS('Ventas_Limpias'!$AE$2:$AE$2545,'Ventas_Limpias'!$N$2:$N$2545,$A8,'Ventas_Limpias'!$U$2:$U$2545,$B8,'Ventas_Limpias'!$R$2:$R$2545,$C8,'Ventas_Limpias'!$D$2:$D$2545,"&gt;="&amp;DATE(2025,7,1),'Ventas_Limpias'!$D$2:$D$2545,"&lt;="&amp;DATE(2025,12,31))</x:f>
        <x:v>1625.0105000000003</x:v>
      </x:c>
      <x:c r="F8" s="20" t="n">
        <x:f>IFERROR((D8-E8)/ABS(E8),"")</x:f>
        <x:v>2.6488591919867583</x:v>
      </x:c>
      <x:c r="G8" s="28" t="n">
        <x:f>SUMIFS('Ventas_Limpias'!$AG$2:$AG$2545,'Ventas_Limpias'!$N$2:$N$2545,$A8,'Ventas_Limpias'!$U$2:$U$2545,$B8,'Ventas_Limpias'!$R$2:$R$2545,$C8,'Ventas_Limpias'!$D$2:$D$2545,"&gt;="&amp;DATE(2026,1,1),'Ventas_Limpias'!$D$2:$D$2545,"&lt;="&amp;DATE(2026,6,30))</x:f>
        <x:v>1930.1744999999994</x:v>
      </x:c>
      <x:c r="H8" s="20" t="n">
        <x:f>IFERROR(G8/D8,0)</x:f>
        <x:v>0.325524213143766</x:v>
      </x:c>
      <x:c r="I8" s="33" t="n">
        <x:f>COUNTIFS('Ventas_Limpias'!$N$2:$N$2545,$A8,'Ventas_Limpias'!$U$2:$U$2545,$B8,'Ventas_Limpias'!$R$2:$R$2545,$C8,'Ventas_Limpias'!$AM$2:$AM$2545,"Completado",'Ventas_Limpias'!$D$2:$D$2545,"&gt;="&amp;DATE(2026,1,1),'Ventas_Limpias'!$D$2:$D$2545,"&lt;="&amp;DATE(2026,6,30))</x:f>
        <x:v>14</x:v>
      </x:c>
      <x:c r="J8" s="33" t="n">
        <x:f>COUNTIFS('Ventas_Limpias'!$N$2:$N$2545,$A8,'Ventas_Limpias'!$U$2:$U$2545,$B8,'Ventas_Limpias'!$R$2:$R$2545,$C8,'Ventas_Limpias'!$AM$2:$AM$2545,"Devuelto",'Ventas_Limpias'!$D$2:$D$2545,"&gt;="&amp;DATE(2026,1,1),'Ventas_Limpias'!$D$2:$D$2545,"&lt;="&amp;DATE(2026,6,30))</x:f>
        <x:v>1</x:v>
      </x:c>
      <x:c r="K8" s="20" t="n">
        <x:f>IFERROR(J8/(I8+J8),0)</x:f>
        <x:v>0.06666666666666667</x:v>
      </x:c>
      <x:c r="L8" s="28" t="n">
        <x:f>SUMIFS('Metas_Limpias'!$D$4:$D$549,'Metas_Limpias'!$B$4:$B$549,$A8,'Metas_Limpias'!$C$4:$C$549,$B8,'Metas_Limpias'!$A$4:$A$549,"&gt;=2026-01",'Metas_Limpias'!$A$4:$A$549,"&lt;=2026-06")</x:f>
        <x:v>899001.01</x:v>
      </x:c>
      <x:c r="M8" s="28" t="n">
        <x:f>SUMIFS('Ventas_Limpias'!$AE$2:$AE$2545,'Ventas_Limpias'!$N$2:$N$2545,$A8,'Ventas_Limpias'!$U$2:$U$2545,$B8,'Ventas_Limpias'!$D$2:$D$2545,"&gt;="&amp;DATE(2026,1,1),'Ventas_Limpias'!$D$2:$D$2545,"&lt;="&amp;DATE(2026,6,30))</x:f>
        <x:v>22155.633500000004</x:v>
      </x:c>
      <x:c r="N8" s="20" t="n">
        <x:f>IFERROR(M8/L8,0)</x:f>
        <x:v>0.0246447259275048</x:v>
      </x:c>
      <x:c r="O8" t="str">
        <x:f>IF(AND(D8&gt;='Parametros'!$B$7,I8&gt;='Parametros'!$B$6),"Sí","No")</x:f>
        <x:v>Sí</x:v>
      </x:c>
      <x:c r="P8" t="str">
        <x:f>IF(O8="No","Muestra pequeña",IF(AND(F8&gt;0,H8&gt;='Parametros'!$B$8,K8&lt;='Parametros'!$B$9),"Priorizar",IF(F8&lt;0,"Recuperar antes de invertir","Vigilar")))</x:f>
        <x:v>Priorizar</x:v>
      </x:c>
    </x:row>
    <x:row r="9">
      <x:c r="A9" t="str">
        <x:v>La Paz</x:v>
      </x:c>
      <x:c r="B9" t="str">
        <x:v>E-commerce</x:v>
      </x:c>
      <x:c r="C9" t="str">
        <x:v>Hogar</x:v>
      </x:c>
      <x:c r="D9" s="28" t="n">
        <x:f>SUMIFS('Ventas_Limpias'!$AE$2:$AE$2545,'Ventas_Limpias'!$N$2:$N$2545,$A9,'Ventas_Limpias'!$U$2:$U$2545,$B9,'Ventas_Limpias'!$R$2:$R$2545,$C9,'Ventas_Limpias'!$D$2:$D$2545,"&gt;="&amp;DATE(2026,1,1),'Ventas_Limpias'!$D$2:$D$2545,"&lt;="&amp;DATE(2026,6,30))</x:f>
        <x:v>5542.3065</x:v>
      </x:c>
      <x:c r="E9" s="28" t="n">
        <x:f>SUMIFS('Ventas_Limpias'!$AE$2:$AE$2545,'Ventas_Limpias'!$N$2:$N$2545,$A9,'Ventas_Limpias'!$U$2:$U$2545,$B9,'Ventas_Limpias'!$R$2:$R$2545,$C9,'Ventas_Limpias'!$D$2:$D$2545,"&gt;="&amp;DATE(2025,7,1),'Ventas_Limpias'!$D$2:$D$2545,"&lt;="&amp;DATE(2025,12,31))</x:f>
        <x:v>4597.183</x:v>
      </x:c>
      <x:c r="F9" s="20" t="n">
        <x:f>IFERROR((D9-E9)/ABS(E9),"")</x:f>
        <x:v>0.2055875304507129</x:v>
      </x:c>
      <x:c r="G9" s="28" t="n">
        <x:f>SUMIFS('Ventas_Limpias'!$AG$2:$AG$2545,'Ventas_Limpias'!$N$2:$N$2545,$A9,'Ventas_Limpias'!$U$2:$U$2545,$B9,'Ventas_Limpias'!$R$2:$R$2545,$C9,'Ventas_Limpias'!$D$2:$D$2545,"&gt;="&amp;DATE(2026,1,1),'Ventas_Limpias'!$D$2:$D$2545,"&lt;="&amp;DATE(2026,6,30))</x:f>
        <x:v>1905.5765000000004</x:v>
      </x:c>
      <x:c r="H9" s="20" t="n">
        <x:f>IFERROR(G9/D9,0)</x:f>
        <x:v>0.3438237311487556</x:v>
      </x:c>
      <x:c r="I9" s="33" t="n">
        <x:f>COUNTIFS('Ventas_Limpias'!$N$2:$N$2545,$A9,'Ventas_Limpias'!$U$2:$U$2545,$B9,'Ventas_Limpias'!$R$2:$R$2545,$C9,'Ventas_Limpias'!$AM$2:$AM$2545,"Completado",'Ventas_Limpias'!$D$2:$D$2545,"&gt;="&amp;DATE(2026,1,1),'Ventas_Limpias'!$D$2:$D$2545,"&lt;="&amp;DATE(2026,6,30))</x:f>
        <x:v>11</x:v>
      </x:c>
      <x:c r="J9" s="33" t="n">
        <x:f>COUNTIFS('Ventas_Limpias'!$N$2:$N$2545,$A9,'Ventas_Limpias'!$U$2:$U$2545,$B9,'Ventas_Limpias'!$R$2:$R$2545,$C9,'Ventas_Limpias'!$AM$2:$AM$2545,"Devuelto",'Ventas_Limpias'!$D$2:$D$2545,"&gt;="&amp;DATE(2026,1,1),'Ventas_Limpias'!$D$2:$D$2545,"&lt;="&amp;DATE(2026,6,30))</x:f>
        <x:v>0</x:v>
      </x:c>
      <x:c r="K9" s="20" t="n">
        <x:f>IFERROR(J9/(I9+J9),0)</x:f>
        <x:v>0</x:v>
      </x:c>
      <x:c r="L9" s="28" t="n">
        <x:f>SUMIFS('Metas_Limpias'!$D$4:$D$549,'Metas_Limpias'!$B$4:$B$549,$A9,'Metas_Limpias'!$C$4:$C$549,$B9,'Metas_Limpias'!$A$4:$A$549,"&gt;=2026-01",'Metas_Limpias'!$A$4:$A$549,"&lt;=2026-06")</x:f>
        <x:v>470326.49</x:v>
      </x:c>
      <x:c r="M9" s="28" t="n">
        <x:f>SUMIFS('Ventas_Limpias'!$AE$2:$AE$2545,'Ventas_Limpias'!$N$2:$N$2545,$A9,'Ventas_Limpias'!$U$2:$U$2545,$B9,'Ventas_Limpias'!$D$2:$D$2545,"&gt;="&amp;DATE(2026,1,1),'Ventas_Limpias'!$D$2:$D$2545,"&lt;="&amp;DATE(2026,6,30))</x:f>
        <x:v>7608.361000000001</x:v>
      </x:c>
      <x:c r="N9" s="20" t="n">
        <x:f>IFERROR(M9/L9,0)</x:f>
        <x:v>0.016176764783119066</x:v>
      </x:c>
      <x:c r="O9" t="str">
        <x:f>IF(AND(D9&gt;='Parametros'!$B$7,I9&gt;='Parametros'!$B$6),"Sí","No")</x:f>
        <x:v>Sí</x:v>
      </x:c>
      <x:c r="P9" t="str">
        <x:f>IF(O9="No","Muestra pequeña",IF(AND(F9&gt;0,H9&gt;='Parametros'!$B$8,K9&lt;='Parametros'!$B$9),"Priorizar",IF(F9&lt;0,"Recuperar antes de invertir","Vigilar")))</x:f>
        <x:v>Priorizar</x:v>
      </x:c>
    </x:row>
    <x:row r="10">
      <x:c r="A10" t="str">
        <x:v>Cochabamba</x:v>
      </x:c>
      <x:c r="B10" t="str">
        <x:v>Tienda</x:v>
      </x:c>
      <x:c r="C10" t="str">
        <x:v>Electrónica</x:v>
      </x:c>
      <x:c r="D10" s="28" t="n">
        <x:f>SUMIFS('Ventas_Limpias'!$AE$2:$AE$2545,'Ventas_Limpias'!$N$2:$N$2545,$A10,'Ventas_Limpias'!$U$2:$U$2545,$B10,'Ventas_Limpias'!$R$2:$R$2545,$C10,'Ventas_Limpias'!$D$2:$D$2545,"&gt;="&amp;DATE(2026,1,1),'Ventas_Limpias'!$D$2:$D$2545,"&lt;="&amp;DATE(2026,6,30))</x:f>
        <x:v>6895.705999999999</x:v>
      </x:c>
      <x:c r="E10" s="28" t="n">
        <x:f>SUMIFS('Ventas_Limpias'!$AE$2:$AE$2545,'Ventas_Limpias'!$N$2:$N$2545,$A10,'Ventas_Limpias'!$U$2:$U$2545,$B10,'Ventas_Limpias'!$R$2:$R$2545,$C10,'Ventas_Limpias'!$D$2:$D$2545,"&gt;="&amp;DATE(2025,7,1),'Ventas_Limpias'!$D$2:$D$2545,"&lt;="&amp;DATE(2025,12,31))</x:f>
        <x:v>7127.722500000001</x:v>
      </x:c>
      <x:c r="F10" s="20" t="n">
        <x:f>IFERROR((D10-E10)/ABS(E10),"")</x:f>
        <x:v>-0.03255128128234531</x:v>
      </x:c>
      <x:c r="G10" s="28" t="n">
        <x:f>SUMIFS('Ventas_Limpias'!$AG$2:$AG$2545,'Ventas_Limpias'!$N$2:$N$2545,$A10,'Ventas_Limpias'!$U$2:$U$2545,$B10,'Ventas_Limpias'!$R$2:$R$2545,$C10,'Ventas_Limpias'!$D$2:$D$2545,"&gt;="&amp;DATE(2026,1,1),'Ventas_Limpias'!$D$2:$D$2545,"&lt;="&amp;DATE(2026,6,30))</x:f>
        <x:v>2057.6159999999995</x:v>
      </x:c>
      <x:c r="H10" s="20" t="n">
        <x:f>IFERROR(G10/D10,0)</x:f>
        <x:v>0.298390911677499</x:v>
      </x:c>
      <x:c r="I10" s="33" t="n">
        <x:f>COUNTIFS('Ventas_Limpias'!$N$2:$N$2545,$A10,'Ventas_Limpias'!$U$2:$U$2545,$B10,'Ventas_Limpias'!$R$2:$R$2545,$C10,'Ventas_Limpias'!$AM$2:$AM$2545,"Completado",'Ventas_Limpias'!$D$2:$D$2545,"&gt;="&amp;DATE(2026,1,1),'Ventas_Limpias'!$D$2:$D$2545,"&lt;="&amp;DATE(2026,6,30))</x:f>
        <x:v>11</x:v>
      </x:c>
      <x:c r="J10" s="33" t="n">
        <x:f>COUNTIFS('Ventas_Limpias'!$N$2:$N$2545,$A10,'Ventas_Limpias'!$U$2:$U$2545,$B10,'Ventas_Limpias'!$R$2:$R$2545,$C10,'Ventas_Limpias'!$AM$2:$AM$2545,"Devuelto",'Ventas_Limpias'!$D$2:$D$2545,"&gt;="&amp;DATE(2026,1,1),'Ventas_Limpias'!$D$2:$D$2545,"&lt;="&amp;DATE(2026,6,30))</x:f>
        <x:v>0</x:v>
      </x:c>
      <x:c r="K10" s="20" t="n">
        <x:f>IFERROR(J10/(I10+J10),0)</x:f>
        <x:v>0</x:v>
      </x:c>
      <x:c r="L10" s="28" t="n">
        <x:f>SUMIFS('Metas_Limpias'!$D$4:$D$549,'Metas_Limpias'!$B$4:$B$549,$A10,'Metas_Limpias'!$C$4:$C$549,$B10,'Metas_Limpias'!$A$4:$A$549,"&gt;=2026-01",'Metas_Limpias'!$A$4:$A$549,"&lt;=2026-06")</x:f>
        <x:v>950382.6499999999</x:v>
      </x:c>
      <x:c r="M10" s="28" t="n">
        <x:f>SUMIFS('Ventas_Limpias'!$AE$2:$AE$2545,'Ventas_Limpias'!$N$2:$N$2545,$A10,'Ventas_Limpias'!$U$2:$U$2545,$B10,'Ventas_Limpias'!$D$2:$D$2545,"&gt;="&amp;DATE(2026,1,1),'Ventas_Limpias'!$D$2:$D$2545,"&lt;="&amp;DATE(2026,6,30))</x:f>
        <x:v>14909.417999999998</x:v>
      </x:c>
      <x:c r="N10" s="20" t="n">
        <x:f>IFERROR(M10/L10,0)</x:f>
        <x:v>0.01568780532767512</x:v>
      </x:c>
      <x:c r="O10" t="str">
        <x:f>IF(AND(D10&gt;='Parametros'!$B$7,I10&gt;='Parametros'!$B$6),"Sí","No")</x:f>
        <x:v>Sí</x:v>
      </x:c>
      <x:c r="P10" t="str">
        <x:f>IF(O10="No","Muestra pequeña",IF(AND(F10&gt;0,H10&gt;='Parametros'!$B$8,K10&lt;='Parametros'!$B$9),"Priorizar",IF(F10&lt;0,"Recuperar antes de invertir","Vigilar")))</x:f>
        <x:v>Recuperar antes de invertir</x:v>
      </x:c>
    </x:row>
    <x:row r="11">
      <x:c r="A11" t="str">
        <x:v>Santa Cruz</x:v>
      </x:c>
      <x:c r="B11" t="str">
        <x:v>Tienda</x:v>
      </x:c>
      <x:c r="C11" t="str">
        <x:v>Hogar</x:v>
      </x:c>
      <x:c r="D11" s="28" t="n">
        <x:f>SUMIFS('Ventas_Limpias'!$AE$2:$AE$2545,'Ventas_Limpias'!$N$2:$N$2545,$A11,'Ventas_Limpias'!$U$2:$U$2545,$B11,'Ventas_Limpias'!$R$2:$R$2545,$C11,'Ventas_Limpias'!$D$2:$D$2545,"&gt;="&amp;DATE(2026,1,1),'Ventas_Limpias'!$D$2:$D$2545,"&lt;="&amp;DATE(2026,6,30))</x:f>
        <x:v>6839.393</x:v>
      </x:c>
      <x:c r="E11" s="28" t="n">
        <x:f>SUMIFS('Ventas_Limpias'!$AE$2:$AE$2545,'Ventas_Limpias'!$N$2:$N$2545,$A11,'Ventas_Limpias'!$U$2:$U$2545,$B11,'Ventas_Limpias'!$R$2:$R$2545,$C11,'Ventas_Limpias'!$D$2:$D$2545,"&gt;="&amp;DATE(2025,7,1),'Ventas_Limpias'!$D$2:$D$2545,"&lt;="&amp;DATE(2025,12,31))</x:f>
        <x:v>14036.408</x:v>
      </x:c>
      <x:c r="F11" s="20" t="n">
        <x:f>IFERROR((D11-E11)/ABS(E11),"")</x:f>
        <x:v>-0.5127390853842378</x:v>
      </x:c>
      <x:c r="G11" s="28" t="n">
        <x:f>SUMIFS('Ventas_Limpias'!$AG$2:$AG$2545,'Ventas_Limpias'!$N$2:$N$2545,$A11,'Ventas_Limpias'!$U$2:$U$2545,$B11,'Ventas_Limpias'!$R$2:$R$2545,$C11,'Ventas_Limpias'!$D$2:$D$2545,"&gt;="&amp;DATE(2026,1,1),'Ventas_Limpias'!$D$2:$D$2545,"&lt;="&amp;DATE(2026,6,30))</x:f>
        <x:v>1523.1230000000003</x:v>
      </x:c>
      <x:c r="H11" s="20" t="n">
        <x:f>IFERROR(G11/D11,0)</x:f>
        <x:v>0.22269856403923569</x:v>
      </x:c>
      <x:c r="I11" s="33" t="n">
        <x:f>COUNTIFS('Ventas_Limpias'!$N$2:$N$2545,$A11,'Ventas_Limpias'!$U$2:$U$2545,$B11,'Ventas_Limpias'!$R$2:$R$2545,$C11,'Ventas_Limpias'!$AM$2:$AM$2545,"Completado",'Ventas_Limpias'!$D$2:$D$2545,"&gt;="&amp;DATE(2026,1,1),'Ventas_Limpias'!$D$2:$D$2545,"&lt;="&amp;DATE(2026,6,30))</x:f>
        <x:v>17</x:v>
      </x:c>
      <x:c r="J11" s="33" t="n">
        <x:f>COUNTIFS('Ventas_Limpias'!$N$2:$N$2545,$A11,'Ventas_Limpias'!$U$2:$U$2545,$B11,'Ventas_Limpias'!$R$2:$R$2545,$C11,'Ventas_Limpias'!$AM$2:$AM$2545,"Devuelto",'Ventas_Limpias'!$D$2:$D$2545,"&gt;="&amp;DATE(2026,1,1),'Ventas_Limpias'!$D$2:$D$2545,"&lt;="&amp;DATE(2026,6,30))</x:f>
        <x:v>1</x:v>
      </x:c>
      <x:c r="K11" s="20" t="n">
        <x:f>IFERROR(J11/(I11+J11),0)</x:f>
        <x:v>0.05555555555555555</x:v>
      </x:c>
      <x:c r="L11" s="28" t="n">
        <x:f>SUMIFS('Metas_Limpias'!$D$4:$D$549,'Metas_Limpias'!$B$4:$B$549,$A11,'Metas_Limpias'!$C$4:$C$549,$B11,'Metas_Limpias'!$A$4:$A$549,"&gt;=2026-01",'Metas_Limpias'!$A$4:$A$549,"&lt;=2026-06")</x:f>
        <x:v>877423.24</x:v>
      </x:c>
      <x:c r="M11" s="28" t="n">
        <x:f>SUMIFS('Ventas_Limpias'!$AE$2:$AE$2545,'Ventas_Limpias'!$N$2:$N$2545,$A11,'Ventas_Limpias'!$U$2:$U$2545,$B11,'Ventas_Limpias'!$D$2:$D$2545,"&gt;="&amp;DATE(2026,1,1),'Ventas_Limpias'!$D$2:$D$2545,"&lt;="&amp;DATE(2026,6,30))</x:f>
        <x:v>26771.403500000004</x:v>
      </x:c>
      <x:c r="N11" s="20" t="n">
        <x:f>IFERROR(M11/L11,0)</x:f>
        <x:v>0.030511390945149805</x:v>
      </x:c>
      <x:c r="O11" t="str">
        <x:f>IF(AND(D11&gt;='Parametros'!$B$7,I11&gt;='Parametros'!$B$6),"Sí","No")</x:f>
        <x:v>Sí</x:v>
      </x:c>
      <x:c r="P11" t="str">
        <x:f>IF(O11="No","Muestra pequeña",IF(AND(F11&gt;0,H11&gt;='Parametros'!$B$8,K11&lt;='Parametros'!$B$9),"Priorizar",IF(F11&lt;0,"Recuperar antes de invertir","Vigilar")))</x:f>
        <x:v>Recuperar antes de invertir</x:v>
      </x:c>
    </x:row>
    <x:row r="12">
      <x:c r="A12" t="str">
        <x:v>Cochabamba</x:v>
      </x:c>
      <x:c r="B12" t="str">
        <x:v>Tienda</x:v>
      </x:c>
      <x:c r="C12" t="str">
        <x:v>Hogar</x:v>
      </x:c>
      <x:c r="D12" s="28" t="n">
        <x:f>SUMIFS('Ventas_Limpias'!$AE$2:$AE$2545,'Ventas_Limpias'!$N$2:$N$2545,$A12,'Ventas_Limpias'!$U$2:$U$2545,$B12,'Ventas_Limpias'!$R$2:$R$2545,$C12,'Ventas_Limpias'!$D$2:$D$2545,"&gt;="&amp;DATE(2026,1,1),'Ventas_Limpias'!$D$2:$D$2545,"&lt;="&amp;DATE(2026,6,30))</x:f>
        <x:v>5067.289</x:v>
      </x:c>
      <x:c r="E12" s="28" t="n">
        <x:f>SUMIFS('Ventas_Limpias'!$AE$2:$AE$2545,'Ventas_Limpias'!$N$2:$N$2545,$A12,'Ventas_Limpias'!$U$2:$U$2545,$B12,'Ventas_Limpias'!$R$2:$R$2545,$C12,'Ventas_Limpias'!$D$2:$D$2545,"&gt;="&amp;DATE(2025,7,1),'Ventas_Limpias'!$D$2:$D$2545,"&lt;="&amp;DATE(2025,12,31))</x:f>
        <x:v>4797.5555</x:v>
      </x:c>
      <x:c r="F12" s="20" t="n">
        <x:f>IFERROR((D12-E12)/ABS(E12),"")</x:f>
        <x:v>0.05622311195774585</x:v>
      </x:c>
      <x:c r="G12" s="28" t="n">
        <x:f>SUMIFS('Ventas_Limpias'!$AG$2:$AG$2545,'Ventas_Limpias'!$N$2:$N$2545,$A12,'Ventas_Limpias'!$U$2:$U$2545,$B12,'Ventas_Limpias'!$R$2:$R$2545,$C12,'Ventas_Limpias'!$D$2:$D$2545,"&gt;="&amp;DATE(2026,1,1),'Ventas_Limpias'!$D$2:$D$2545,"&lt;="&amp;DATE(2026,6,30))</x:f>
        <x:v>1597.939</x:v>
      </x:c>
      <x:c r="H12" s="20" t="n">
        <x:f>IFERROR(G12/D12,0)</x:f>
        <x:v>0.3153439640012638</x:v>
      </x:c>
      <x:c r="I12" s="33" t="n">
        <x:f>COUNTIFS('Ventas_Limpias'!$N$2:$N$2545,$A12,'Ventas_Limpias'!$U$2:$U$2545,$B12,'Ventas_Limpias'!$R$2:$R$2545,$C12,'Ventas_Limpias'!$AM$2:$AM$2545,"Completado",'Ventas_Limpias'!$D$2:$D$2545,"&gt;="&amp;DATE(2026,1,1),'Ventas_Limpias'!$D$2:$D$2545,"&lt;="&amp;DATE(2026,6,30))</x:f>
        <x:v>11</x:v>
      </x:c>
      <x:c r="J12" s="33" t="n">
        <x:f>COUNTIFS('Ventas_Limpias'!$N$2:$N$2545,$A12,'Ventas_Limpias'!$U$2:$U$2545,$B12,'Ventas_Limpias'!$R$2:$R$2545,$C12,'Ventas_Limpias'!$AM$2:$AM$2545,"Devuelto",'Ventas_Limpias'!$D$2:$D$2545,"&gt;="&amp;DATE(2026,1,1),'Ventas_Limpias'!$D$2:$D$2545,"&lt;="&amp;DATE(2026,6,30))</x:f>
        <x:v>1</x:v>
      </x:c>
      <x:c r="K12" s="20" t="n">
        <x:f>IFERROR(J12/(I12+J12),0)</x:f>
        <x:v>0.08333333333333333</x:v>
      </x:c>
      <x:c r="L12" s="28" t="n">
        <x:f>SUMIFS('Metas_Limpias'!$D$4:$D$549,'Metas_Limpias'!$B$4:$B$549,$A12,'Metas_Limpias'!$C$4:$C$549,$B12,'Metas_Limpias'!$A$4:$A$549,"&gt;=2026-01",'Metas_Limpias'!$A$4:$A$549,"&lt;=2026-06")</x:f>
        <x:v>950382.6499999999</x:v>
      </x:c>
      <x:c r="M12" s="28" t="n">
        <x:f>SUMIFS('Ventas_Limpias'!$AE$2:$AE$2545,'Ventas_Limpias'!$N$2:$N$2545,$A12,'Ventas_Limpias'!$U$2:$U$2545,$B12,'Ventas_Limpias'!$D$2:$D$2545,"&gt;="&amp;DATE(2026,1,1),'Ventas_Limpias'!$D$2:$D$2545,"&lt;="&amp;DATE(2026,6,30))</x:f>
        <x:v>14909.417999999998</x:v>
      </x:c>
      <x:c r="N12" s="20" t="n">
        <x:f>IFERROR(M12/L12,0)</x:f>
        <x:v>0.01568780532767512</x:v>
      </x:c>
      <x:c r="O12" t="str">
        <x:f>IF(AND(D12&gt;='Parametros'!$B$7,I12&gt;='Parametros'!$B$6),"Sí","No")</x:f>
        <x:v>Sí</x:v>
      </x:c>
      <x:c r="P12" t="str">
        <x:f>IF(O12="No","Muestra pequeña",IF(AND(F12&gt;0,H12&gt;='Parametros'!$B$8,K12&lt;='Parametros'!$B$9),"Priorizar",IF(F12&lt;0,"Recuperar antes de invertir","Vigilar")))</x:f>
        <x:v>Vigilar</x:v>
      </x:c>
    </x:row>
    <x:row r="13">
      <x:c r="A13" t="str">
        <x:v>Cochabamba</x:v>
      </x:c>
      <x:c r="B13" t="str">
        <x:v>E-commerce</x:v>
      </x:c>
      <x:c r="C13" t="str">
        <x:v>Alimentos</x:v>
      </x:c>
      <x:c r="D13" s="28" t="n">
        <x:f>SUMIFS('Ventas_Limpias'!$AE$2:$AE$2545,'Ventas_Limpias'!$N$2:$N$2545,$A13,'Ventas_Limpias'!$U$2:$U$2545,$B13,'Ventas_Limpias'!$R$2:$R$2545,$C13,'Ventas_Limpias'!$D$2:$D$2545,"&gt;="&amp;DATE(2026,1,1),'Ventas_Limpias'!$D$2:$D$2545,"&lt;="&amp;DATE(2026,6,30))</x:f>
        <x:v>240.6215</x:v>
      </x:c>
      <x:c r="E13" s="28" t="n">
        <x:f>SUMIFS('Ventas_Limpias'!$AE$2:$AE$2545,'Ventas_Limpias'!$N$2:$N$2545,$A13,'Ventas_Limpias'!$U$2:$U$2545,$B13,'Ventas_Limpias'!$R$2:$R$2545,$C13,'Ventas_Limpias'!$D$2:$D$2545,"&gt;="&amp;DATE(2025,7,1),'Ventas_Limpias'!$D$2:$D$2545,"&lt;="&amp;DATE(2025,12,31))</x:f>
        <x:v>376.679</x:v>
      </x:c>
      <x:c r="F13" s="20" t="n">
        <x:f>IFERROR((D13-E13)/ABS(E13),"")</x:f>
        <x:v>-0.3612027747764011</x:v>
      </x:c>
      <x:c r="G13" s="28" t="n">
        <x:f>SUMIFS('Ventas_Limpias'!$AG$2:$AG$2545,'Ventas_Limpias'!$N$2:$N$2545,$A13,'Ventas_Limpias'!$U$2:$U$2545,$B13,'Ventas_Limpias'!$R$2:$R$2545,$C13,'Ventas_Limpias'!$D$2:$D$2545,"&gt;="&amp;DATE(2026,1,1),'Ventas_Limpias'!$D$2:$D$2545,"&lt;="&amp;DATE(2026,6,30))</x:f>
        <x:v>46.94149999999999</x:v>
      </x:c>
      <x:c r="H13" s="20" t="n">
        <x:f>IFERROR(G13/D13,0)</x:f>
        <x:v>0.19508439603277342</x:v>
      </x:c>
      <x:c r="I13" s="33" t="n">
        <x:f>COUNTIFS('Ventas_Limpias'!$N$2:$N$2545,$A13,'Ventas_Limpias'!$U$2:$U$2545,$B13,'Ventas_Limpias'!$R$2:$R$2545,$C13,'Ventas_Limpias'!$AM$2:$AM$2545,"Completado",'Ventas_Limpias'!$D$2:$D$2545,"&gt;="&amp;DATE(2026,1,1),'Ventas_Limpias'!$D$2:$D$2545,"&lt;="&amp;DATE(2026,6,30))</x:f>
        <x:v>5</x:v>
      </x:c>
      <x:c r="J13" s="33" t="n">
        <x:f>COUNTIFS('Ventas_Limpias'!$N$2:$N$2545,$A13,'Ventas_Limpias'!$U$2:$U$2545,$B13,'Ventas_Limpias'!$R$2:$R$2545,$C13,'Ventas_Limpias'!$AM$2:$AM$2545,"Devuelto",'Ventas_Limpias'!$D$2:$D$2545,"&gt;="&amp;DATE(2026,1,1),'Ventas_Limpias'!$D$2:$D$2545,"&lt;="&amp;DATE(2026,6,30))</x:f>
        <x:v>1</x:v>
      </x:c>
      <x:c r="K13" s="20" t="n">
        <x:f>IFERROR(J13/(I13+J13),0)</x:f>
        <x:v>0.16666666666666666</x:v>
      </x:c>
      <x:c r="L13" s="28" t="n">
        <x:f>SUMIFS('Metas_Limpias'!$D$4:$D$549,'Metas_Limpias'!$B$4:$B$549,$A13,'Metas_Limpias'!$C$4:$C$549,$B13,'Metas_Limpias'!$A$4:$A$549,"&gt;=2026-01",'Metas_Limpias'!$A$4:$A$549,"&lt;=2026-06")</x:f>
        <x:v>454138.92</x:v>
      </x:c>
      <x:c r="M13" s="28" t="n">
        <x:f>SUMIFS('Ventas_Limpias'!$AE$2:$AE$2545,'Ventas_Limpias'!$N$2:$N$2545,$A13,'Ventas_Limpias'!$U$2:$U$2545,$B13,'Ventas_Limpias'!$D$2:$D$2545,"&gt;="&amp;DATE(2026,1,1),'Ventas_Limpias'!$D$2:$D$2545,"&lt;="&amp;DATE(2026,6,30))</x:f>
        <x:v>16499.1525</x:v>
      </x:c>
      <x:c r="N13" s="20" t="n">
        <x:f>IFERROR(M13/L13,0)</x:f>
        <x:v>0.03633062874241213</x:v>
      </x:c>
      <x:c r="O13" t="str">
        <x:f>IF(AND(D13&gt;='Parametros'!$B$7,I13&gt;='Parametros'!$B$6),"Sí","No")</x:f>
        <x:v>No</x:v>
      </x:c>
      <x:c r="P13" t="str">
        <x:f>IF(O13="No","Muestra pequeña",IF(AND(F13&gt;0,H13&gt;='Parametros'!$B$8,K13&lt;='Parametros'!$B$9),"Priorizar",IF(F13&lt;0,"Recuperar antes de invertir","Vigilar")))</x:f>
        <x:v>Muestra pequeña</x:v>
      </x:c>
    </x:row>
    <x:row r="14">
      <x:c r="A14" t="str">
        <x:v>Cochabamba</x:v>
      </x:c>
      <x:c r="B14" t="str">
        <x:v>E-commerce</x:v>
      </x:c>
      <x:c r="C14" t="str">
        <x:v>Cuidado Personal</x:v>
      </x:c>
      <x:c r="D14" s="28" t="n">
        <x:f>SUMIFS('Ventas_Limpias'!$AE$2:$AE$2545,'Ventas_Limpias'!$N$2:$N$2545,$A14,'Ventas_Limpias'!$U$2:$U$2545,$B14,'Ventas_Limpias'!$R$2:$R$2545,$C14,'Ventas_Limpias'!$D$2:$D$2545,"&gt;="&amp;DATE(2026,1,1),'Ventas_Limpias'!$D$2:$D$2545,"&lt;="&amp;DATE(2026,6,30))</x:f>
        <x:v>1073.2805</x:v>
      </x:c>
      <x:c r="E14" s="28" t="n">
        <x:f>SUMIFS('Ventas_Limpias'!$AE$2:$AE$2545,'Ventas_Limpias'!$N$2:$N$2545,$A14,'Ventas_Limpias'!$U$2:$U$2545,$B14,'Ventas_Limpias'!$R$2:$R$2545,$C14,'Ventas_Limpias'!$D$2:$D$2545,"&gt;="&amp;DATE(2025,7,1),'Ventas_Limpias'!$D$2:$D$2545,"&lt;="&amp;DATE(2025,12,31))</x:f>
        <x:v>249.94299999999998</x:v>
      </x:c>
      <x:c r="F14" s="20" t="n">
        <x:f>IFERROR((D14-E14)/ABS(E14),"")</x:f>
        <x:v>3.29410105504055</x:v>
      </x:c>
      <x:c r="G14" s="28" t="n">
        <x:f>SUMIFS('Ventas_Limpias'!$AG$2:$AG$2545,'Ventas_Limpias'!$N$2:$N$2545,$A14,'Ventas_Limpias'!$U$2:$U$2545,$B14,'Ventas_Limpias'!$R$2:$R$2545,$C14,'Ventas_Limpias'!$D$2:$D$2545,"&gt;="&amp;DATE(2026,1,1),'Ventas_Limpias'!$D$2:$D$2545,"&lt;="&amp;DATE(2026,6,30))</x:f>
        <x:v>252.72050000000016</x:v>
      </x:c>
      <x:c r="H14" s="20" t="n">
        <x:f>IFERROR(G14/D14,0)</x:f>
        <x:v>0.2354654724463923</x:v>
      </x:c>
      <x:c r="I14" s="33" t="n">
        <x:f>COUNTIFS('Ventas_Limpias'!$N$2:$N$2545,$A14,'Ventas_Limpias'!$U$2:$U$2545,$B14,'Ventas_Limpias'!$R$2:$R$2545,$C14,'Ventas_Limpias'!$AM$2:$AM$2545,"Completado",'Ventas_Limpias'!$D$2:$D$2545,"&gt;="&amp;DATE(2026,1,1),'Ventas_Limpias'!$D$2:$D$2545,"&lt;="&amp;DATE(2026,6,30))</x:f>
        <x:v>5</x:v>
      </x:c>
      <x:c r="J14" s="33" t="n">
        <x:f>COUNTIFS('Ventas_Limpias'!$N$2:$N$2545,$A14,'Ventas_Limpias'!$U$2:$U$2545,$B14,'Ventas_Limpias'!$R$2:$R$2545,$C14,'Ventas_Limpias'!$AM$2:$AM$2545,"Devuelto",'Ventas_Limpias'!$D$2:$D$2545,"&gt;="&amp;DATE(2026,1,1),'Ventas_Limpias'!$D$2:$D$2545,"&lt;="&amp;DATE(2026,6,30))</x:f>
        <x:v>0</x:v>
      </x:c>
      <x:c r="K14" s="20" t="n">
        <x:f>IFERROR(J14/(I14+J14),0)</x:f>
        <x:v>0</x:v>
      </x:c>
      <x:c r="L14" s="28" t="n">
        <x:f>SUMIFS('Metas_Limpias'!$D$4:$D$549,'Metas_Limpias'!$B$4:$B$549,$A14,'Metas_Limpias'!$C$4:$C$549,$B14,'Metas_Limpias'!$A$4:$A$549,"&gt;=2026-01",'Metas_Limpias'!$A$4:$A$549,"&lt;=2026-06")</x:f>
        <x:v>454138.92</x:v>
      </x:c>
      <x:c r="M14" s="28" t="n">
        <x:f>SUMIFS('Ventas_Limpias'!$AE$2:$AE$2545,'Ventas_Limpias'!$N$2:$N$2545,$A14,'Ventas_Limpias'!$U$2:$U$2545,$B14,'Ventas_Limpias'!$D$2:$D$2545,"&gt;="&amp;DATE(2026,1,1),'Ventas_Limpias'!$D$2:$D$2545,"&lt;="&amp;DATE(2026,6,30))</x:f>
        <x:v>16499.1525</x:v>
      </x:c>
      <x:c r="N14" s="20" t="n">
        <x:f>IFERROR(M14/L14,0)</x:f>
        <x:v>0.03633062874241213</x:v>
      </x:c>
      <x:c r="O14" t="str">
        <x:f>IF(AND(D14&gt;='Parametros'!$B$7,I14&gt;='Parametros'!$B$6),"Sí","No")</x:f>
        <x:v>No</x:v>
      </x:c>
      <x:c r="P14" t="str">
        <x:f>IF(O14="No","Muestra pequeña",IF(AND(F14&gt;0,H14&gt;='Parametros'!$B$8,K14&lt;='Parametros'!$B$9),"Priorizar",IF(F14&lt;0,"Recuperar antes de invertir","Vigilar")))</x:f>
        <x:v>Muestra pequeña</x:v>
      </x:c>
    </x:row>
    <x:row r="15">
      <x:c r="A15" t="str">
        <x:v>Cochabamba</x:v>
      </x:c>
      <x:c r="B15" t="str">
        <x:v>E-commerce</x:v>
      </x:c>
      <x:c r="C15" t="str">
        <x:v>Deportes</x:v>
      </x:c>
      <x:c r="D15" s="28" t="n">
        <x:f>SUMIFS('Ventas_Limpias'!$AE$2:$AE$2545,'Ventas_Limpias'!$N$2:$N$2545,$A15,'Ventas_Limpias'!$U$2:$U$2545,$B15,'Ventas_Limpias'!$R$2:$R$2545,$C15,'Ventas_Limpias'!$D$2:$D$2545,"&gt;="&amp;DATE(2026,1,1),'Ventas_Limpias'!$D$2:$D$2545,"&lt;="&amp;DATE(2026,6,30))</x:f>
        <x:v>1904.3980000000001</x:v>
      </x:c>
      <x:c r="E15" s="28" t="n">
        <x:f>SUMIFS('Ventas_Limpias'!$AE$2:$AE$2545,'Ventas_Limpias'!$N$2:$N$2545,$A15,'Ventas_Limpias'!$U$2:$U$2545,$B15,'Ventas_Limpias'!$R$2:$R$2545,$C15,'Ventas_Limpias'!$D$2:$D$2545,"&gt;="&amp;DATE(2025,7,1),'Ventas_Limpias'!$D$2:$D$2545,"&lt;="&amp;DATE(2025,12,31))</x:f>
        <x:v>1432.4185</x:v>
      </x:c>
      <x:c r="F15" s="20" t="n">
        <x:f>IFERROR((D15-E15)/ABS(E15),"")</x:f>
        <x:v>0.3294983274790155</x:v>
      </x:c>
      <x:c r="G15" s="28" t="n">
        <x:f>SUMIFS('Ventas_Limpias'!$AG$2:$AG$2545,'Ventas_Limpias'!$N$2:$N$2545,$A15,'Ventas_Limpias'!$U$2:$U$2545,$B15,'Ventas_Limpias'!$R$2:$R$2545,$C15,'Ventas_Limpias'!$D$2:$D$2545,"&gt;="&amp;DATE(2026,1,1),'Ventas_Limpias'!$D$2:$D$2545,"&lt;="&amp;DATE(2026,6,30))</x:f>
        <x:v>575.708</x:v>
      </x:c>
      <x:c r="H15" s="20" t="n">
        <x:f>IFERROR(G15/D15,0)</x:f>
        <x:v>0.30230445526617855</x:v>
      </x:c>
      <x:c r="I15" s="33" t="n">
        <x:f>COUNTIFS('Ventas_Limpias'!$N$2:$N$2545,$A15,'Ventas_Limpias'!$U$2:$U$2545,$B15,'Ventas_Limpias'!$R$2:$R$2545,$C15,'Ventas_Limpias'!$AM$2:$AM$2545,"Completado",'Ventas_Limpias'!$D$2:$D$2545,"&gt;="&amp;DATE(2026,1,1),'Ventas_Limpias'!$D$2:$D$2545,"&lt;="&amp;DATE(2026,6,30))</x:f>
        <x:v>4</x:v>
      </x:c>
      <x:c r="J15" s="33" t="n">
        <x:f>COUNTIFS('Ventas_Limpias'!$N$2:$N$2545,$A15,'Ventas_Limpias'!$U$2:$U$2545,$B15,'Ventas_Limpias'!$R$2:$R$2545,$C15,'Ventas_Limpias'!$AM$2:$AM$2545,"Devuelto",'Ventas_Limpias'!$D$2:$D$2545,"&gt;="&amp;DATE(2026,1,1),'Ventas_Limpias'!$D$2:$D$2545,"&lt;="&amp;DATE(2026,6,30))</x:f>
        <x:v>0</x:v>
      </x:c>
      <x:c r="K15" s="20" t="n">
        <x:f>IFERROR(J15/(I15+J15),0)</x:f>
        <x:v>0</x:v>
      </x:c>
      <x:c r="L15" s="28" t="n">
        <x:f>SUMIFS('Metas_Limpias'!$D$4:$D$549,'Metas_Limpias'!$B$4:$B$549,$A15,'Metas_Limpias'!$C$4:$C$549,$B15,'Metas_Limpias'!$A$4:$A$549,"&gt;=2026-01",'Metas_Limpias'!$A$4:$A$549,"&lt;=2026-06")</x:f>
        <x:v>454138.92</x:v>
      </x:c>
      <x:c r="M15" s="28" t="n">
        <x:f>SUMIFS('Ventas_Limpias'!$AE$2:$AE$2545,'Ventas_Limpias'!$N$2:$N$2545,$A15,'Ventas_Limpias'!$U$2:$U$2545,$B15,'Ventas_Limpias'!$D$2:$D$2545,"&gt;="&amp;DATE(2026,1,1),'Ventas_Limpias'!$D$2:$D$2545,"&lt;="&amp;DATE(2026,6,30))</x:f>
        <x:v>16499.1525</x:v>
      </x:c>
      <x:c r="N15" s="20" t="n">
        <x:f>IFERROR(M15/L15,0)</x:f>
        <x:v>0.03633062874241213</x:v>
      </x:c>
      <x:c r="O15" t="str">
        <x:f>IF(AND(D15&gt;='Parametros'!$B$7,I15&gt;='Parametros'!$B$6),"Sí","No")</x:f>
        <x:v>No</x:v>
      </x:c>
      <x:c r="P15" t="str">
        <x:f>IF(O15="No","Muestra pequeña",IF(AND(F15&gt;0,H15&gt;='Parametros'!$B$8,K15&lt;='Parametros'!$B$9),"Priorizar",IF(F15&lt;0,"Recuperar antes de invertir","Vigilar")))</x:f>
        <x:v>Muestra pequeña</x:v>
      </x:c>
    </x:row>
    <x:row r="16">
      <x:c r="A16" t="str">
        <x:v>Cochabamba</x:v>
      </x:c>
      <x:c r="B16" t="str">
        <x:v>E-commerce</x:v>
      </x:c>
      <x:c r="C16" t="str">
        <x:v>Electrónica</x:v>
      </x:c>
      <x:c r="D16" s="28" t="n">
        <x:f>SUMIFS('Ventas_Limpias'!$AE$2:$AE$2545,'Ventas_Limpias'!$N$2:$N$2545,$A16,'Ventas_Limpias'!$U$2:$U$2545,$B16,'Ventas_Limpias'!$R$2:$R$2545,$C16,'Ventas_Limpias'!$D$2:$D$2545,"&gt;="&amp;DATE(2026,1,1),'Ventas_Limpias'!$D$2:$D$2545,"&lt;="&amp;DATE(2026,6,30))</x:f>
        <x:v>10569.55</x:v>
      </x:c>
      <x:c r="E16" s="28" t="n">
        <x:f>SUMIFS('Ventas_Limpias'!$AE$2:$AE$2545,'Ventas_Limpias'!$N$2:$N$2545,$A16,'Ventas_Limpias'!$U$2:$U$2545,$B16,'Ventas_Limpias'!$R$2:$R$2545,$C16,'Ventas_Limpias'!$D$2:$D$2545,"&gt;="&amp;DATE(2025,7,1),'Ventas_Limpias'!$D$2:$D$2545,"&lt;="&amp;DATE(2025,12,31))</x:f>
        <x:v>1895.3020000000004</x:v>
      </x:c>
      <x:c r="F16" s="20" t="n">
        <x:f>IFERROR((D16-E16)/ABS(E16),"")</x:f>
        <x:v>4.576710202384632</x:v>
      </x:c>
      <x:c r="G16" s="28" t="n">
        <x:f>SUMIFS('Ventas_Limpias'!$AG$2:$AG$2545,'Ventas_Limpias'!$N$2:$N$2545,$A16,'Ventas_Limpias'!$U$2:$U$2545,$B16,'Ventas_Limpias'!$R$2:$R$2545,$C16,'Ventas_Limpias'!$D$2:$D$2545,"&gt;="&amp;DATE(2026,1,1),'Ventas_Limpias'!$D$2:$D$2545,"&lt;="&amp;DATE(2026,6,30))</x:f>
        <x:v>4160</x:v>
      </x:c>
      <x:c r="H16" s="20" t="n">
        <x:f>IFERROR(G16/D16,0)</x:f>
        <x:v>0.39358345435709186</x:v>
      </x:c>
      <x:c r="I16" s="33" t="n">
        <x:f>COUNTIFS('Ventas_Limpias'!$N$2:$N$2545,$A16,'Ventas_Limpias'!$U$2:$U$2545,$B16,'Ventas_Limpias'!$R$2:$R$2545,$C16,'Ventas_Limpias'!$AM$2:$AM$2545,"Completado",'Ventas_Limpias'!$D$2:$D$2545,"&gt;="&amp;DATE(2026,1,1),'Ventas_Limpias'!$D$2:$D$2545,"&lt;="&amp;DATE(2026,6,30))</x:f>
        <x:v>4</x:v>
      </x:c>
      <x:c r="J16" s="33" t="n">
        <x:f>COUNTIFS('Ventas_Limpias'!$N$2:$N$2545,$A16,'Ventas_Limpias'!$U$2:$U$2545,$B16,'Ventas_Limpias'!$R$2:$R$2545,$C16,'Ventas_Limpias'!$AM$2:$AM$2545,"Devuelto",'Ventas_Limpias'!$D$2:$D$2545,"&gt;="&amp;DATE(2026,1,1),'Ventas_Limpias'!$D$2:$D$2545,"&lt;="&amp;DATE(2026,6,30))</x:f>
        <x:v>0</x:v>
      </x:c>
      <x:c r="K16" s="20" t="n">
        <x:f>IFERROR(J16/(I16+J16),0)</x:f>
        <x:v>0</x:v>
      </x:c>
      <x:c r="L16" s="28" t="n">
        <x:f>SUMIFS('Metas_Limpias'!$D$4:$D$549,'Metas_Limpias'!$B$4:$B$549,$A16,'Metas_Limpias'!$C$4:$C$549,$B16,'Metas_Limpias'!$A$4:$A$549,"&gt;=2026-01",'Metas_Limpias'!$A$4:$A$549,"&lt;=2026-06")</x:f>
        <x:v>454138.92</x:v>
      </x:c>
      <x:c r="M16" s="28" t="n">
        <x:f>SUMIFS('Ventas_Limpias'!$AE$2:$AE$2545,'Ventas_Limpias'!$N$2:$N$2545,$A16,'Ventas_Limpias'!$U$2:$U$2545,$B16,'Ventas_Limpias'!$D$2:$D$2545,"&gt;="&amp;DATE(2026,1,1),'Ventas_Limpias'!$D$2:$D$2545,"&lt;="&amp;DATE(2026,6,30))</x:f>
        <x:v>16499.1525</x:v>
      </x:c>
      <x:c r="N16" s="20" t="n">
        <x:f>IFERROR(M16/L16,0)</x:f>
        <x:v>0.03633062874241213</x:v>
      </x:c>
      <x:c r="O16" t="str">
        <x:f>IF(AND(D16&gt;='Parametros'!$B$7,I16&gt;='Parametros'!$B$6),"Sí","No")</x:f>
        <x:v>No</x:v>
      </x:c>
      <x:c r="P16" t="str">
        <x:f>IF(O16="No","Muestra pequeña",IF(AND(F16&gt;0,H16&gt;='Parametros'!$B$8,K16&lt;='Parametros'!$B$9),"Priorizar",IF(F16&lt;0,"Recuperar antes de invertir","Vigilar")))</x:f>
        <x:v>Muestra pequeña</x:v>
      </x:c>
    </x:row>
    <x:row r="17">
      <x:c r="A17" t="str">
        <x:v>Cochabamba</x:v>
      </x:c>
      <x:c r="B17" t="str">
        <x:v>E-commerce</x:v>
      </x:c>
      <x:c r="C17" t="str">
        <x:v>Hogar</x:v>
      </x:c>
      <x:c r="D17" s="28" t="n">
        <x:f>SUMIFS('Ventas_Limpias'!$AE$2:$AE$2545,'Ventas_Limpias'!$N$2:$N$2545,$A17,'Ventas_Limpias'!$U$2:$U$2545,$B17,'Ventas_Limpias'!$R$2:$R$2545,$C17,'Ventas_Limpias'!$D$2:$D$2545,"&gt;="&amp;DATE(2026,1,1),'Ventas_Limpias'!$D$2:$D$2545,"&lt;="&amp;DATE(2026,6,30))</x:f>
        <x:v>2711.3025</x:v>
      </x:c>
      <x:c r="E17" s="28" t="n">
        <x:f>SUMIFS('Ventas_Limpias'!$AE$2:$AE$2545,'Ventas_Limpias'!$N$2:$N$2545,$A17,'Ventas_Limpias'!$U$2:$U$2545,$B17,'Ventas_Limpias'!$R$2:$R$2545,$C17,'Ventas_Limpias'!$D$2:$D$2545,"&gt;="&amp;DATE(2025,7,1),'Ventas_Limpias'!$D$2:$D$2545,"&lt;="&amp;DATE(2025,12,31))</x:f>
        <x:v>6027.549499999999</x:v>
      </x:c>
      <x:c r="F17" s="20" t="n">
        <x:f>IFERROR((D17-E17)/ABS(E17),"")</x:f>
        <x:v>-0.5501816285374347</x:v>
      </x:c>
      <x:c r="G17" s="28" t="n">
        <x:f>SUMIFS('Ventas_Limpias'!$AG$2:$AG$2545,'Ventas_Limpias'!$N$2:$N$2545,$A17,'Ventas_Limpias'!$U$2:$U$2545,$B17,'Ventas_Limpias'!$R$2:$R$2545,$C17,'Ventas_Limpias'!$D$2:$D$2545,"&gt;="&amp;DATE(2026,1,1),'Ventas_Limpias'!$D$2:$D$2545,"&lt;="&amp;DATE(2026,6,30))</x:f>
        <x:v>534.8625000000002</x:v>
      </x:c>
      <x:c r="H17" s="20" t="n">
        <x:f>IFERROR(G17/D17,0)</x:f>
        <x:v>0.19727142213013865</x:v>
      </x:c>
      <x:c r="I17" s="33" t="n">
        <x:f>COUNTIFS('Ventas_Limpias'!$N$2:$N$2545,$A17,'Ventas_Limpias'!$U$2:$U$2545,$B17,'Ventas_Limpias'!$R$2:$R$2545,$C17,'Ventas_Limpias'!$AM$2:$AM$2545,"Completado",'Ventas_Limpias'!$D$2:$D$2545,"&gt;="&amp;DATE(2026,1,1),'Ventas_Limpias'!$D$2:$D$2545,"&lt;="&amp;DATE(2026,6,30))</x:f>
        <x:v>5</x:v>
      </x:c>
      <x:c r="J17" s="33" t="n">
        <x:f>COUNTIFS('Ventas_Limpias'!$N$2:$N$2545,$A17,'Ventas_Limpias'!$U$2:$U$2545,$B17,'Ventas_Limpias'!$R$2:$R$2545,$C17,'Ventas_Limpias'!$AM$2:$AM$2545,"Devuelto",'Ventas_Limpias'!$D$2:$D$2545,"&gt;="&amp;DATE(2026,1,1),'Ventas_Limpias'!$D$2:$D$2545,"&lt;="&amp;DATE(2026,6,30))</x:f>
        <x:v>0</x:v>
      </x:c>
      <x:c r="K17" s="20" t="n">
        <x:f>IFERROR(J17/(I17+J17),0)</x:f>
        <x:v>0</x:v>
      </x:c>
      <x:c r="L17" s="28" t="n">
        <x:f>SUMIFS('Metas_Limpias'!$D$4:$D$549,'Metas_Limpias'!$B$4:$B$549,$A17,'Metas_Limpias'!$C$4:$C$549,$B17,'Metas_Limpias'!$A$4:$A$549,"&gt;=2026-01",'Metas_Limpias'!$A$4:$A$549,"&lt;=2026-06")</x:f>
        <x:v>454138.92</x:v>
      </x:c>
      <x:c r="M17" s="28" t="n">
        <x:f>SUMIFS('Ventas_Limpias'!$AE$2:$AE$2545,'Ventas_Limpias'!$N$2:$N$2545,$A17,'Ventas_Limpias'!$U$2:$U$2545,$B17,'Ventas_Limpias'!$D$2:$D$2545,"&gt;="&amp;DATE(2026,1,1),'Ventas_Limpias'!$D$2:$D$2545,"&lt;="&amp;DATE(2026,6,30))</x:f>
        <x:v>16499.1525</x:v>
      </x:c>
      <x:c r="N17" s="20" t="n">
        <x:f>IFERROR(M17/L17,0)</x:f>
        <x:v>0.03633062874241213</x:v>
      </x:c>
      <x:c r="O17" t="str">
        <x:f>IF(AND(D17&gt;='Parametros'!$B$7,I17&gt;='Parametros'!$B$6),"Sí","No")</x:f>
        <x:v>No</x:v>
      </x:c>
      <x:c r="P17" t="str">
        <x:f>IF(O17="No","Muestra pequeña",IF(AND(F17&gt;0,H17&gt;='Parametros'!$B$8,K17&lt;='Parametros'!$B$9),"Priorizar",IF(F17&lt;0,"Recuperar antes de invertir","Vigilar")))</x:f>
        <x:v>Muestra pequeña</x:v>
      </x:c>
    </x:row>
    <x:row r="18">
      <x:c r="A18" t="str">
        <x:v>Cochabamba</x:v>
      </x:c>
      <x:c r="B18" t="str">
        <x:v>E-commerce</x:v>
      </x:c>
      <x:c r="C18" t="str">
        <x:v>No identificada</x:v>
      </x:c>
      <x:c r="D18" s="28" t="n">
        <x:f>SUMIFS('Ventas_Limpias'!$AE$2:$AE$2545,'Ventas_Limpias'!$N$2:$N$2545,$A18,'Ventas_Limpias'!$U$2:$U$2545,$B18,'Ventas_Limpias'!$R$2:$R$2545,$C18,'Ventas_Limpias'!$D$2:$D$2545,"&gt;="&amp;DATE(2026,1,1),'Ventas_Limpias'!$D$2:$D$2545,"&lt;="&amp;DATE(2026,6,30))</x:f>
        <x:v>0</x:v>
      </x:c>
      <x:c r="E18" s="28" t="n">
        <x:f>SUMIFS('Ventas_Limpias'!$AE$2:$AE$2545,'Ventas_Limpias'!$N$2:$N$2545,$A18,'Ventas_Limpias'!$U$2:$U$2545,$B18,'Ventas_Limpias'!$R$2:$R$2545,$C18,'Ventas_Limpias'!$D$2:$D$2545,"&gt;="&amp;DATE(2025,7,1),'Ventas_Limpias'!$D$2:$D$2545,"&lt;="&amp;DATE(2025,12,31))</x:f>
        <x:v>-37.504000000000005</x:v>
      </x:c>
      <x:c r="F18" s="20" t="n">
        <x:f>IFERROR((D18-E18)/ABS(E18),"")</x:f>
        <x:v>1</x:v>
      </x:c>
      <x:c r="G18" s="28" t="n">
        <x:f>SUMIFS('Ventas_Limpias'!$AG$2:$AG$2545,'Ventas_Limpias'!$N$2:$N$2545,$A18,'Ventas_Limpias'!$U$2:$U$2545,$B18,'Ventas_Limpias'!$R$2:$R$2545,$C18,'Ventas_Limpias'!$D$2:$D$2545,"&gt;="&amp;DATE(2026,1,1),'Ventas_Limpias'!$D$2:$D$2545,"&lt;="&amp;DATE(2026,6,30))</x:f>
        <x:v>0</x:v>
      </x:c>
      <x:c r="H18" s="20" t="n">
        <x:f>IFERROR(G18/D18,0)</x:f>
        <x:v>0</x:v>
      </x:c>
      <x:c r="I18" s="33" t="n">
        <x:f>COUNTIFS('Ventas_Limpias'!$N$2:$N$2545,$A18,'Ventas_Limpias'!$U$2:$U$2545,$B18,'Ventas_Limpias'!$R$2:$R$2545,$C18,'Ventas_Limpias'!$AM$2:$AM$2545,"Completado",'Ventas_Limpias'!$D$2:$D$2545,"&gt;="&amp;DATE(2026,1,1),'Ventas_Limpias'!$D$2:$D$2545,"&lt;="&amp;DATE(2026,6,30))</x:f>
        <x:v>0</x:v>
      </x:c>
      <x:c r="J18" s="33" t="n">
        <x:f>COUNTIFS('Ventas_Limpias'!$N$2:$N$2545,$A18,'Ventas_Limpias'!$U$2:$U$2545,$B18,'Ventas_Limpias'!$R$2:$R$2545,$C18,'Ventas_Limpias'!$AM$2:$AM$2545,"Devuelto",'Ventas_Limpias'!$D$2:$D$2545,"&gt;="&amp;DATE(2026,1,1),'Ventas_Limpias'!$D$2:$D$2545,"&lt;="&amp;DATE(2026,6,30))</x:f>
        <x:v>0</x:v>
      </x:c>
      <x:c r="K18" s="20" t="n">
        <x:f>IFERROR(J18/(I18+J18),0)</x:f>
        <x:v>0</x:v>
      </x:c>
      <x:c r="L18" s="28" t="n">
        <x:f>SUMIFS('Metas_Limpias'!$D$4:$D$549,'Metas_Limpias'!$B$4:$B$549,$A18,'Metas_Limpias'!$C$4:$C$549,$B18,'Metas_Limpias'!$A$4:$A$549,"&gt;=2026-01",'Metas_Limpias'!$A$4:$A$549,"&lt;=2026-06")</x:f>
        <x:v>454138.92</x:v>
      </x:c>
      <x:c r="M18" s="28" t="n">
        <x:f>SUMIFS('Ventas_Limpias'!$AE$2:$AE$2545,'Ventas_Limpias'!$N$2:$N$2545,$A18,'Ventas_Limpias'!$U$2:$U$2545,$B18,'Ventas_Limpias'!$D$2:$D$2545,"&gt;="&amp;DATE(2026,1,1),'Ventas_Limpias'!$D$2:$D$2545,"&lt;="&amp;DATE(2026,6,30))</x:f>
        <x:v>16499.1525</x:v>
      </x:c>
      <x:c r="N18" s="20" t="n">
        <x:f>IFERROR(M18/L18,0)</x:f>
        <x:v>0.03633062874241213</x:v>
      </x:c>
      <x:c r="O18" t="str">
        <x:f>IF(AND(D18&gt;='Parametros'!$B$7,I18&gt;='Parametros'!$B$6),"Sí","No")</x:f>
        <x:v>No</x:v>
      </x:c>
      <x:c r="P18" t="str">
        <x:f>IF(O18="No","Muestra pequeña",IF(AND(F18&gt;0,H18&gt;='Parametros'!$B$8,K18&lt;='Parametros'!$B$9),"Priorizar",IF(F18&lt;0,"Recuperar antes de invertir","Vigilar")))</x:f>
        <x:v>Muestra pequeña</x:v>
      </x:c>
    </x:row>
    <x:row r="19">
      <x:c r="A19" t="str">
        <x:v>Cochabamba</x:v>
      </x:c>
      <x:c r="B19" t="str">
        <x:v>Marketplace</x:v>
      </x:c>
      <x:c r="C19" t="str">
        <x:v>Alimentos</x:v>
      </x:c>
      <x:c r="D19" s="28" t="n">
        <x:f>SUMIFS('Ventas_Limpias'!$AE$2:$AE$2545,'Ventas_Limpias'!$N$2:$N$2545,$A19,'Ventas_Limpias'!$U$2:$U$2545,$B19,'Ventas_Limpias'!$R$2:$R$2545,$C19,'Ventas_Limpias'!$D$2:$D$2545,"&gt;="&amp;DATE(2026,1,1),'Ventas_Limpias'!$D$2:$D$2545,"&lt;="&amp;DATE(2026,6,30))</x:f>
        <x:v>54.666000000000004</x:v>
      </x:c>
      <x:c r="E19" s="28" t="n">
        <x:f>SUMIFS('Ventas_Limpias'!$AE$2:$AE$2545,'Ventas_Limpias'!$N$2:$N$2545,$A19,'Ventas_Limpias'!$U$2:$U$2545,$B19,'Ventas_Limpias'!$R$2:$R$2545,$C19,'Ventas_Limpias'!$D$2:$D$2545,"&gt;="&amp;DATE(2025,7,1),'Ventas_Limpias'!$D$2:$D$2545,"&lt;="&amp;DATE(2025,12,31))</x:f>
        <x:v>0</x:v>
      </x:c>
      <x:c r="F19" s="20" t="str">
        <x:f>IFERROR((D19-E19)/ABS(E19),"")</x:f>
      </x:c>
      <x:c r="G19" s="28" t="n">
        <x:f>SUMIFS('Ventas_Limpias'!$AG$2:$AG$2545,'Ventas_Limpias'!$N$2:$N$2545,$A19,'Ventas_Limpias'!$U$2:$U$2545,$B19,'Ventas_Limpias'!$R$2:$R$2545,$C19,'Ventas_Limpias'!$D$2:$D$2545,"&gt;="&amp;DATE(2026,1,1),'Ventas_Limpias'!$D$2:$D$2545,"&lt;="&amp;DATE(2026,6,30))</x:f>
        <x:v>19.086000000000006</x:v>
      </x:c>
      <x:c r="H19" s="20" t="n">
        <x:f>IFERROR(G19/D19,0)</x:f>
        <x:v>0.3491384041268797</x:v>
      </x:c>
      <x:c r="I19" s="33" t="n">
        <x:f>COUNTIFS('Ventas_Limpias'!$N$2:$N$2545,$A19,'Ventas_Limpias'!$U$2:$U$2545,$B19,'Ventas_Limpias'!$R$2:$R$2545,$C19,'Ventas_Limpias'!$AM$2:$AM$2545,"Completado",'Ventas_Limpias'!$D$2:$D$2545,"&gt;="&amp;DATE(2026,1,1),'Ventas_Limpias'!$D$2:$D$2545,"&lt;="&amp;DATE(2026,6,30))</x:f>
        <x:v>1</x:v>
      </x:c>
      <x:c r="J19" s="33" t="n">
        <x:f>COUNTIFS('Ventas_Limpias'!$N$2:$N$2545,$A19,'Ventas_Limpias'!$U$2:$U$2545,$B19,'Ventas_Limpias'!$R$2:$R$2545,$C19,'Ventas_Limpias'!$AM$2:$AM$2545,"Devuelto",'Ventas_Limpias'!$D$2:$D$2545,"&gt;="&amp;DATE(2026,1,1),'Ventas_Limpias'!$D$2:$D$2545,"&lt;="&amp;DATE(2026,6,30))</x:f>
        <x:v>0</x:v>
      </x:c>
      <x:c r="K19" s="20" t="n">
        <x:f>IFERROR(J19/(I19+J19),0)</x:f>
        <x:v>0</x:v>
      </x:c>
      <x:c r="L19" s="28" t="n">
        <x:f>SUMIFS('Metas_Limpias'!$D$4:$D$549,'Metas_Limpias'!$B$4:$B$549,$A19,'Metas_Limpias'!$C$4:$C$549,$B19,'Metas_Limpias'!$A$4:$A$549,"&gt;=2026-01",'Metas_Limpias'!$A$4:$A$549,"&lt;=2026-06")</x:f>
        <x:v>376414.93999999994</x:v>
      </x:c>
      <x:c r="M19" s="28" t="n">
        <x:f>SUMIFS('Ventas_Limpias'!$AE$2:$AE$2545,'Ventas_Limpias'!$N$2:$N$2545,$A19,'Ventas_Limpias'!$U$2:$U$2545,$B19,'Ventas_Limpias'!$D$2:$D$2545,"&gt;="&amp;DATE(2026,1,1),'Ventas_Limpias'!$D$2:$D$2545,"&lt;="&amp;DATE(2026,6,30))</x:f>
        <x:v>6663.858</x:v>
      </x:c>
      <x:c r="N19" s="20" t="n">
        <x:f>IFERROR(M19/L19,0)</x:f>
        <x:v>0.0177034896648895</x:v>
      </x:c>
      <x:c r="O19" t="str">
        <x:f>IF(AND(D19&gt;='Parametros'!$B$7,I19&gt;='Parametros'!$B$6),"Sí","No")</x:f>
        <x:v>No</x:v>
      </x:c>
      <x:c r="P19" t="str">
        <x:f>IF(O19="No","Muestra pequeña",IF(AND(F19&gt;0,H19&gt;='Parametros'!$B$8,K19&lt;='Parametros'!$B$9),"Priorizar",IF(F19&lt;0,"Recuperar antes de invertir","Vigilar")))</x:f>
        <x:v>Muestra pequeña</x:v>
      </x:c>
    </x:row>
    <x:row r="20">
      <x:c r="A20" t="str">
        <x:v>Cochabamba</x:v>
      </x:c>
      <x:c r="B20" t="str">
        <x:v>Marketplace</x:v>
      </x:c>
      <x:c r="C20" t="str">
        <x:v>Cuidado Personal</x:v>
      </x:c>
      <x:c r="D20" s="28" t="n">
        <x:f>SUMIFS('Ventas_Limpias'!$AE$2:$AE$2545,'Ventas_Limpias'!$N$2:$N$2545,$A20,'Ventas_Limpias'!$U$2:$U$2545,$B20,'Ventas_Limpias'!$R$2:$R$2545,$C20,'Ventas_Limpias'!$D$2:$D$2545,"&gt;="&amp;DATE(2026,1,1),'Ventas_Limpias'!$D$2:$D$2545,"&lt;="&amp;DATE(2026,6,30))</x:f>
        <x:v>408.164</x:v>
      </x:c>
      <x:c r="E20" s="28" t="n">
        <x:f>SUMIFS('Ventas_Limpias'!$AE$2:$AE$2545,'Ventas_Limpias'!$N$2:$N$2545,$A20,'Ventas_Limpias'!$U$2:$U$2545,$B20,'Ventas_Limpias'!$R$2:$R$2545,$C20,'Ventas_Limpias'!$D$2:$D$2545,"&gt;="&amp;DATE(2025,7,1),'Ventas_Limpias'!$D$2:$D$2545,"&lt;="&amp;DATE(2025,12,31))</x:f>
        <x:v>528.2565</x:v>
      </x:c>
      <x:c r="F20" s="20" t="n">
        <x:f>IFERROR((D20-E20)/ABS(E20),"")</x:f>
        <x:v>-0.22733747715361757</x:v>
      </x:c>
      <x:c r="G20" s="28" t="n">
        <x:f>SUMIFS('Ventas_Limpias'!$AG$2:$AG$2545,'Ventas_Limpias'!$N$2:$N$2545,$A20,'Ventas_Limpias'!$U$2:$U$2545,$B20,'Ventas_Limpias'!$R$2:$R$2545,$C20,'Ventas_Limpias'!$D$2:$D$2545,"&gt;="&amp;DATE(2026,1,1),'Ventas_Limpias'!$D$2:$D$2545,"&lt;="&amp;DATE(2026,6,30))</x:f>
        <x:v>170.584</x:v>
      </x:c>
      <x:c r="H20" s="20" t="n">
        <x:f>IFERROR(G20/D20,0)</x:f>
        <x:v>0.41793004772591413</x:v>
      </x:c>
      <x:c r="I20" s="33" t="n">
        <x:f>COUNTIFS('Ventas_Limpias'!$N$2:$N$2545,$A20,'Ventas_Limpias'!$U$2:$U$2545,$B20,'Ventas_Limpias'!$R$2:$R$2545,$C20,'Ventas_Limpias'!$AM$2:$AM$2545,"Completado",'Ventas_Limpias'!$D$2:$D$2545,"&gt;="&amp;DATE(2026,1,1),'Ventas_Limpias'!$D$2:$D$2545,"&lt;="&amp;DATE(2026,6,30))</x:f>
        <x:v>2</x:v>
      </x:c>
      <x:c r="J20" s="33" t="n">
        <x:f>COUNTIFS('Ventas_Limpias'!$N$2:$N$2545,$A20,'Ventas_Limpias'!$U$2:$U$2545,$B20,'Ventas_Limpias'!$R$2:$R$2545,$C20,'Ventas_Limpias'!$AM$2:$AM$2545,"Devuelto",'Ventas_Limpias'!$D$2:$D$2545,"&gt;="&amp;DATE(2026,1,1),'Ventas_Limpias'!$D$2:$D$2545,"&lt;="&amp;DATE(2026,6,30))</x:f>
        <x:v>0</x:v>
      </x:c>
      <x:c r="K20" s="20" t="n">
        <x:f>IFERROR(J20/(I20+J20),0)</x:f>
        <x:v>0</x:v>
      </x:c>
      <x:c r="L20" s="28" t="n">
        <x:f>SUMIFS('Metas_Limpias'!$D$4:$D$549,'Metas_Limpias'!$B$4:$B$549,$A20,'Metas_Limpias'!$C$4:$C$549,$B20,'Metas_Limpias'!$A$4:$A$549,"&gt;=2026-01",'Metas_Limpias'!$A$4:$A$549,"&lt;=2026-06")</x:f>
        <x:v>376414.93999999994</x:v>
      </x:c>
      <x:c r="M20" s="28" t="n">
        <x:f>SUMIFS('Ventas_Limpias'!$AE$2:$AE$2545,'Ventas_Limpias'!$N$2:$N$2545,$A20,'Ventas_Limpias'!$U$2:$U$2545,$B20,'Ventas_Limpias'!$D$2:$D$2545,"&gt;="&amp;DATE(2026,1,1),'Ventas_Limpias'!$D$2:$D$2545,"&lt;="&amp;DATE(2026,6,30))</x:f>
        <x:v>6663.858</x:v>
      </x:c>
      <x:c r="N20" s="20" t="n">
        <x:f>IFERROR(M20/L20,0)</x:f>
        <x:v>0.0177034896648895</x:v>
      </x:c>
      <x:c r="O20" t="str">
        <x:f>IF(AND(D20&gt;='Parametros'!$B$7,I20&gt;='Parametros'!$B$6),"Sí","No")</x:f>
        <x:v>No</x:v>
      </x:c>
      <x:c r="P20" t="str">
        <x:f>IF(O20="No","Muestra pequeña",IF(AND(F20&gt;0,H20&gt;='Parametros'!$B$8,K20&lt;='Parametros'!$B$9),"Priorizar",IF(F20&lt;0,"Recuperar antes de invertir","Vigilar")))</x:f>
        <x:v>Muestra pequeña</x:v>
      </x:c>
    </x:row>
    <x:row r="21">
      <x:c r="A21" t="str">
        <x:v>Cochabamba</x:v>
      </x:c>
      <x:c r="B21" t="str">
        <x:v>Marketplace</x:v>
      </x:c>
      <x:c r="C21" t="str">
        <x:v>Deportes</x:v>
      </x:c>
      <x:c r="D21" s="28" t="n">
        <x:f>SUMIFS('Ventas_Limpias'!$AE$2:$AE$2545,'Ventas_Limpias'!$N$2:$N$2545,$A21,'Ventas_Limpias'!$U$2:$U$2545,$B21,'Ventas_Limpias'!$R$2:$R$2545,$C21,'Ventas_Limpias'!$D$2:$D$2545,"&gt;="&amp;DATE(2026,1,1),'Ventas_Limpias'!$D$2:$D$2545,"&lt;="&amp;DATE(2026,6,30))</x:f>
        <x:v>1628.7820000000002</x:v>
      </x:c>
      <x:c r="E21" s="28" t="n">
        <x:f>SUMIFS('Ventas_Limpias'!$AE$2:$AE$2545,'Ventas_Limpias'!$N$2:$N$2545,$A21,'Ventas_Limpias'!$U$2:$U$2545,$B21,'Ventas_Limpias'!$R$2:$R$2545,$C21,'Ventas_Limpias'!$D$2:$D$2545,"&gt;="&amp;DATE(2025,7,1),'Ventas_Limpias'!$D$2:$D$2545,"&lt;="&amp;DATE(2025,12,31))</x:f>
        <x:v>1102.858</x:v>
      </x:c>
      <x:c r="F21" s="20" t="n">
        <x:f>IFERROR((D21-E21)/ABS(E21),"")</x:f>
        <x:v>0.47687372263700334</x:v>
      </x:c>
      <x:c r="G21" s="28" t="n">
        <x:f>SUMIFS('Ventas_Limpias'!$AG$2:$AG$2545,'Ventas_Limpias'!$N$2:$N$2545,$A21,'Ventas_Limpias'!$U$2:$U$2545,$B21,'Ventas_Limpias'!$R$2:$R$2545,$C21,'Ventas_Limpias'!$D$2:$D$2545,"&gt;="&amp;DATE(2026,1,1),'Ventas_Limpias'!$D$2:$D$2545,"&lt;="&amp;DATE(2026,6,30))</x:f>
        <x:v>276.8320000000001</x:v>
      </x:c>
      <x:c r="H21" s="20" t="n">
        <x:f>IFERROR(G21/D21,0)</x:f>
        <x:v>0.16996258553937854</x:v>
      </x:c>
      <x:c r="I21" s="33" t="n">
        <x:f>COUNTIFS('Ventas_Limpias'!$N$2:$N$2545,$A21,'Ventas_Limpias'!$U$2:$U$2545,$B21,'Ventas_Limpias'!$R$2:$R$2545,$C21,'Ventas_Limpias'!$AM$2:$AM$2545,"Completado",'Ventas_Limpias'!$D$2:$D$2545,"&gt;="&amp;DATE(2026,1,1),'Ventas_Limpias'!$D$2:$D$2545,"&lt;="&amp;DATE(2026,6,30))</x:f>
        <x:v>5</x:v>
      </x:c>
      <x:c r="J21" s="33" t="n">
        <x:f>COUNTIFS('Ventas_Limpias'!$N$2:$N$2545,$A21,'Ventas_Limpias'!$U$2:$U$2545,$B21,'Ventas_Limpias'!$R$2:$R$2545,$C21,'Ventas_Limpias'!$AM$2:$AM$2545,"Devuelto",'Ventas_Limpias'!$D$2:$D$2545,"&gt;="&amp;DATE(2026,1,1),'Ventas_Limpias'!$D$2:$D$2545,"&lt;="&amp;DATE(2026,6,30))</x:f>
        <x:v>0</x:v>
      </x:c>
      <x:c r="K21" s="20" t="n">
        <x:f>IFERROR(J21/(I21+J21),0)</x:f>
        <x:v>0</x:v>
      </x:c>
      <x:c r="L21" s="28" t="n">
        <x:f>SUMIFS('Metas_Limpias'!$D$4:$D$549,'Metas_Limpias'!$B$4:$B$549,$A21,'Metas_Limpias'!$C$4:$C$549,$B21,'Metas_Limpias'!$A$4:$A$549,"&gt;=2026-01",'Metas_Limpias'!$A$4:$A$549,"&lt;=2026-06")</x:f>
        <x:v>376414.93999999994</x:v>
      </x:c>
      <x:c r="M21" s="28" t="n">
        <x:f>SUMIFS('Ventas_Limpias'!$AE$2:$AE$2545,'Ventas_Limpias'!$N$2:$N$2545,$A21,'Ventas_Limpias'!$U$2:$U$2545,$B21,'Ventas_Limpias'!$D$2:$D$2545,"&gt;="&amp;DATE(2026,1,1),'Ventas_Limpias'!$D$2:$D$2545,"&lt;="&amp;DATE(2026,6,30))</x:f>
        <x:v>6663.858</x:v>
      </x:c>
      <x:c r="N21" s="20" t="n">
        <x:f>IFERROR(M21/L21,0)</x:f>
        <x:v>0.0177034896648895</x:v>
      </x:c>
      <x:c r="O21" t="str">
        <x:f>IF(AND(D21&gt;='Parametros'!$B$7,I21&gt;='Parametros'!$B$6),"Sí","No")</x:f>
        <x:v>No</x:v>
      </x:c>
      <x:c r="P21" t="str">
        <x:f>IF(O21="No","Muestra pequeña",IF(AND(F21&gt;0,H21&gt;='Parametros'!$B$8,K21&lt;='Parametros'!$B$9),"Priorizar",IF(F21&lt;0,"Recuperar antes de invertir","Vigilar")))</x:f>
        <x:v>Muestra pequeña</x:v>
      </x:c>
    </x:row>
    <x:row r="22">
      <x:c r="A22" t="str">
        <x:v>Cochabamba</x:v>
      </x:c>
      <x:c r="B22" t="str">
        <x:v>Marketplace</x:v>
      </x:c>
      <x:c r="C22" t="str">
        <x:v>Electrónica</x:v>
      </x:c>
      <x:c r="D22" s="28" t="n">
        <x:f>SUMIFS('Ventas_Limpias'!$AE$2:$AE$2545,'Ventas_Limpias'!$N$2:$N$2545,$A22,'Ventas_Limpias'!$U$2:$U$2545,$B22,'Ventas_Limpias'!$R$2:$R$2545,$C22,'Ventas_Limpias'!$D$2:$D$2545,"&gt;="&amp;DATE(2026,1,1),'Ventas_Limpias'!$D$2:$D$2545,"&lt;="&amp;DATE(2026,6,30))</x:f>
        <x:v>1550.9355</x:v>
      </x:c>
      <x:c r="E22" s="28" t="n">
        <x:f>SUMIFS('Ventas_Limpias'!$AE$2:$AE$2545,'Ventas_Limpias'!$N$2:$N$2545,$A22,'Ventas_Limpias'!$U$2:$U$2545,$B22,'Ventas_Limpias'!$R$2:$R$2545,$C22,'Ventas_Limpias'!$D$2:$D$2545,"&gt;="&amp;DATE(2025,7,1),'Ventas_Limpias'!$D$2:$D$2545,"&lt;="&amp;DATE(2025,12,31))</x:f>
        <x:v>2399.964</x:v>
      </x:c>
      <x:c r="F22" s="20" t="n">
        <x:f>IFERROR((D22-E22)/ABS(E22),"")</x:f>
        <x:v>-0.3537671815077226</x:v>
      </x:c>
      <x:c r="G22" s="28" t="n">
        <x:f>SUMIFS('Ventas_Limpias'!$AG$2:$AG$2545,'Ventas_Limpias'!$N$2:$N$2545,$A22,'Ventas_Limpias'!$U$2:$U$2545,$B22,'Ventas_Limpias'!$R$2:$R$2545,$C22,'Ventas_Limpias'!$D$2:$D$2545,"&gt;="&amp;DATE(2026,1,1),'Ventas_Limpias'!$D$2:$D$2545,"&lt;="&amp;DATE(2026,6,30))</x:f>
        <x:v>194.00549999999998</x:v>
      </x:c>
      <x:c r="H22" s="20" t="n">
        <x:f>IFERROR(G22/D22,0)</x:f>
        <x:v>0.12508934123952928</x:v>
      </x:c>
      <x:c r="I22" s="33" t="n">
        <x:f>COUNTIFS('Ventas_Limpias'!$N$2:$N$2545,$A22,'Ventas_Limpias'!$U$2:$U$2545,$B22,'Ventas_Limpias'!$R$2:$R$2545,$C22,'Ventas_Limpias'!$AM$2:$AM$2545,"Completado",'Ventas_Limpias'!$D$2:$D$2545,"&gt;="&amp;DATE(2026,1,1),'Ventas_Limpias'!$D$2:$D$2545,"&lt;="&amp;DATE(2026,6,30))</x:f>
        <x:v>1</x:v>
      </x:c>
      <x:c r="J22" s="33" t="n">
        <x:f>COUNTIFS('Ventas_Limpias'!$N$2:$N$2545,$A22,'Ventas_Limpias'!$U$2:$U$2545,$B22,'Ventas_Limpias'!$R$2:$R$2545,$C22,'Ventas_Limpias'!$AM$2:$AM$2545,"Devuelto",'Ventas_Limpias'!$D$2:$D$2545,"&gt;="&amp;DATE(2026,1,1),'Ventas_Limpias'!$D$2:$D$2545,"&lt;="&amp;DATE(2026,6,30))</x:f>
        <x:v>0</x:v>
      </x:c>
      <x:c r="K22" s="20" t="n">
        <x:f>IFERROR(J22/(I22+J22),0)</x:f>
        <x:v>0</x:v>
      </x:c>
      <x:c r="L22" s="28" t="n">
        <x:f>SUMIFS('Metas_Limpias'!$D$4:$D$549,'Metas_Limpias'!$B$4:$B$549,$A22,'Metas_Limpias'!$C$4:$C$549,$B22,'Metas_Limpias'!$A$4:$A$549,"&gt;=2026-01",'Metas_Limpias'!$A$4:$A$549,"&lt;=2026-06")</x:f>
        <x:v>376414.93999999994</x:v>
      </x:c>
      <x:c r="M22" s="28" t="n">
        <x:f>SUMIFS('Ventas_Limpias'!$AE$2:$AE$2545,'Ventas_Limpias'!$N$2:$N$2545,$A22,'Ventas_Limpias'!$U$2:$U$2545,$B22,'Ventas_Limpias'!$D$2:$D$2545,"&gt;="&amp;DATE(2026,1,1),'Ventas_Limpias'!$D$2:$D$2545,"&lt;="&amp;DATE(2026,6,30))</x:f>
        <x:v>6663.858</x:v>
      </x:c>
      <x:c r="N22" s="20" t="n">
        <x:f>IFERROR(M22/L22,0)</x:f>
        <x:v>0.0177034896648895</x:v>
      </x:c>
      <x:c r="O22" t="str">
        <x:f>IF(AND(D22&gt;='Parametros'!$B$7,I22&gt;='Parametros'!$B$6),"Sí","No")</x:f>
        <x:v>No</x:v>
      </x:c>
      <x:c r="P22" t="str">
        <x:f>IF(O22="No","Muestra pequeña",IF(AND(F22&gt;0,H22&gt;='Parametros'!$B$8,K22&lt;='Parametros'!$B$9),"Priorizar",IF(F22&lt;0,"Recuperar antes de invertir","Vigilar")))</x:f>
        <x:v>Muestra pequeña</x:v>
      </x:c>
    </x:row>
    <x:row r="23">
      <x:c r="A23" t="str">
        <x:v>Cochabamba</x:v>
      </x:c>
      <x:c r="B23" t="str">
        <x:v>Marketplace</x:v>
      </x:c>
      <x:c r="C23" t="str">
        <x:v>Hogar</x:v>
      </x:c>
      <x:c r="D23" s="28" t="n">
        <x:f>SUMIFS('Ventas_Limpias'!$AE$2:$AE$2545,'Ventas_Limpias'!$N$2:$N$2545,$A23,'Ventas_Limpias'!$U$2:$U$2545,$B23,'Ventas_Limpias'!$R$2:$R$2545,$C23,'Ventas_Limpias'!$D$2:$D$2545,"&gt;="&amp;DATE(2026,1,1),'Ventas_Limpias'!$D$2:$D$2545,"&lt;="&amp;DATE(2026,6,30))</x:f>
        <x:v>3021.3105</x:v>
      </x:c>
      <x:c r="E23" s="28" t="n">
        <x:f>SUMIFS('Ventas_Limpias'!$AE$2:$AE$2545,'Ventas_Limpias'!$N$2:$N$2545,$A23,'Ventas_Limpias'!$U$2:$U$2545,$B23,'Ventas_Limpias'!$R$2:$R$2545,$C23,'Ventas_Limpias'!$D$2:$D$2545,"&gt;="&amp;DATE(2025,7,1),'Ventas_Limpias'!$D$2:$D$2545,"&lt;="&amp;DATE(2025,12,31))</x:f>
        <x:v>2172.947</x:v>
      </x:c>
      <x:c r="F23" s="20" t="n">
        <x:f>IFERROR((D23-E23)/ABS(E23),"")</x:f>
        <x:v>0.3904207051529558</x:v>
      </x:c>
      <x:c r="G23" s="28" t="n">
        <x:f>SUMIFS('Ventas_Limpias'!$AG$2:$AG$2545,'Ventas_Limpias'!$N$2:$N$2545,$A23,'Ventas_Limpias'!$U$2:$U$2545,$B23,'Ventas_Limpias'!$R$2:$R$2545,$C23,'Ventas_Limpias'!$D$2:$D$2545,"&gt;="&amp;DATE(2026,1,1),'Ventas_Limpias'!$D$2:$D$2545,"&lt;="&amp;DATE(2026,6,30))</x:f>
        <x:v>1046.1504999999997</x:v>
      </x:c>
      <x:c r="H23" s="20" t="n">
        <x:f>IFERROR(G23/D23,0)</x:f>
        <x:v>0.3462571953461916</x:v>
      </x:c>
      <x:c r="I23" s="33" t="n">
        <x:f>COUNTIFS('Ventas_Limpias'!$N$2:$N$2545,$A23,'Ventas_Limpias'!$U$2:$U$2545,$B23,'Ventas_Limpias'!$R$2:$R$2545,$C23,'Ventas_Limpias'!$AM$2:$AM$2545,"Completado",'Ventas_Limpias'!$D$2:$D$2545,"&gt;="&amp;DATE(2026,1,1),'Ventas_Limpias'!$D$2:$D$2545,"&lt;="&amp;DATE(2026,6,30))</x:f>
        <x:v>5</x:v>
      </x:c>
      <x:c r="J23" s="33" t="n">
        <x:f>COUNTIFS('Ventas_Limpias'!$N$2:$N$2545,$A23,'Ventas_Limpias'!$U$2:$U$2545,$B23,'Ventas_Limpias'!$R$2:$R$2545,$C23,'Ventas_Limpias'!$AM$2:$AM$2545,"Devuelto",'Ventas_Limpias'!$D$2:$D$2545,"&gt;="&amp;DATE(2026,1,1),'Ventas_Limpias'!$D$2:$D$2545,"&lt;="&amp;DATE(2026,6,30))</x:f>
        <x:v>0</x:v>
      </x:c>
      <x:c r="K23" s="20" t="n">
        <x:f>IFERROR(J23/(I23+J23),0)</x:f>
        <x:v>0</x:v>
      </x:c>
      <x:c r="L23" s="28" t="n">
        <x:f>SUMIFS('Metas_Limpias'!$D$4:$D$549,'Metas_Limpias'!$B$4:$B$549,$A23,'Metas_Limpias'!$C$4:$C$549,$B23,'Metas_Limpias'!$A$4:$A$549,"&gt;=2026-01",'Metas_Limpias'!$A$4:$A$549,"&lt;=2026-06")</x:f>
        <x:v>376414.93999999994</x:v>
      </x:c>
      <x:c r="M23" s="28" t="n">
        <x:f>SUMIFS('Ventas_Limpias'!$AE$2:$AE$2545,'Ventas_Limpias'!$N$2:$N$2545,$A23,'Ventas_Limpias'!$U$2:$U$2545,$B23,'Ventas_Limpias'!$D$2:$D$2545,"&gt;="&amp;DATE(2026,1,1),'Ventas_Limpias'!$D$2:$D$2545,"&lt;="&amp;DATE(2026,6,30))</x:f>
        <x:v>6663.858</x:v>
      </x:c>
      <x:c r="N23" s="20" t="n">
        <x:f>IFERROR(M23/L23,0)</x:f>
        <x:v>0.0177034896648895</x:v>
      </x:c>
      <x:c r="O23" t="str">
        <x:f>IF(AND(D23&gt;='Parametros'!$B$7,I23&gt;='Parametros'!$B$6),"Sí","No")</x:f>
        <x:v>No</x:v>
      </x:c>
      <x:c r="P23" t="str">
        <x:f>IF(O23="No","Muestra pequeña",IF(AND(F23&gt;0,H23&gt;='Parametros'!$B$8,K23&lt;='Parametros'!$B$9),"Priorizar",IF(F23&lt;0,"Recuperar antes de invertir","Vigilar")))</x:f>
        <x:v>Muestra pequeña</x:v>
      </x:c>
    </x:row>
    <x:row r="24">
      <x:c r="A24" t="str">
        <x:v>Cochabamba</x:v>
      </x:c>
      <x:c r="B24" t="str">
        <x:v>Marketplace</x:v>
      </x:c>
      <x:c r="C24" t="str">
        <x:v>No identificada</x:v>
      </x:c>
      <x:c r="D24" s="28" t="n">
        <x:f>SUMIFS('Ventas_Limpias'!$AE$2:$AE$2545,'Ventas_Limpias'!$N$2:$N$2545,$A24,'Ventas_Limpias'!$U$2:$U$2545,$B24,'Ventas_Limpias'!$R$2:$R$2545,$C24,'Ventas_Limpias'!$D$2:$D$2545,"&gt;="&amp;DATE(2026,1,1),'Ventas_Limpias'!$D$2:$D$2545,"&lt;="&amp;DATE(2026,6,30))</x:f>
        <x:v>0</x:v>
      </x:c>
      <x:c r="E24" s="28" t="n">
        <x:f>SUMIFS('Ventas_Limpias'!$AE$2:$AE$2545,'Ventas_Limpias'!$N$2:$N$2545,$A24,'Ventas_Limpias'!$U$2:$U$2545,$B24,'Ventas_Limpias'!$R$2:$R$2545,$C24,'Ventas_Limpias'!$D$2:$D$2545,"&gt;="&amp;DATE(2025,7,1),'Ventas_Limpias'!$D$2:$D$2545,"&lt;="&amp;DATE(2025,12,31))</x:f>
        <x:v>0</x:v>
      </x:c>
      <x:c r="F24" s="20" t="str">
        <x:f>IFERROR((D24-E24)/ABS(E24),"")</x:f>
      </x:c>
      <x:c r="G24" s="28" t="n">
        <x:f>SUMIFS('Ventas_Limpias'!$AG$2:$AG$2545,'Ventas_Limpias'!$N$2:$N$2545,$A24,'Ventas_Limpias'!$U$2:$U$2545,$B24,'Ventas_Limpias'!$R$2:$R$2545,$C24,'Ventas_Limpias'!$D$2:$D$2545,"&gt;="&amp;DATE(2026,1,1),'Ventas_Limpias'!$D$2:$D$2545,"&lt;="&amp;DATE(2026,6,30))</x:f>
        <x:v>0</x:v>
      </x:c>
      <x:c r="H24" s="20" t="n">
        <x:f>IFERROR(G24/D24,0)</x:f>
        <x:v>0</x:v>
      </x:c>
      <x:c r="I24" s="33" t="n">
        <x:f>COUNTIFS('Ventas_Limpias'!$N$2:$N$2545,$A24,'Ventas_Limpias'!$U$2:$U$2545,$B24,'Ventas_Limpias'!$R$2:$R$2545,$C24,'Ventas_Limpias'!$AM$2:$AM$2545,"Completado",'Ventas_Limpias'!$D$2:$D$2545,"&gt;="&amp;DATE(2026,1,1),'Ventas_Limpias'!$D$2:$D$2545,"&lt;="&amp;DATE(2026,6,30))</x:f>
        <x:v>0</x:v>
      </x:c>
      <x:c r="J24" s="33" t="n">
        <x:f>COUNTIFS('Ventas_Limpias'!$N$2:$N$2545,$A24,'Ventas_Limpias'!$U$2:$U$2545,$B24,'Ventas_Limpias'!$R$2:$R$2545,$C24,'Ventas_Limpias'!$AM$2:$AM$2545,"Devuelto",'Ventas_Limpias'!$D$2:$D$2545,"&gt;="&amp;DATE(2026,1,1),'Ventas_Limpias'!$D$2:$D$2545,"&lt;="&amp;DATE(2026,6,30))</x:f>
        <x:v>0</x:v>
      </x:c>
      <x:c r="K24" s="20" t="n">
        <x:f>IFERROR(J24/(I24+J24),0)</x:f>
        <x:v>0</x:v>
      </x:c>
      <x:c r="L24" s="28" t="n">
        <x:f>SUMIFS('Metas_Limpias'!$D$4:$D$549,'Metas_Limpias'!$B$4:$B$549,$A24,'Metas_Limpias'!$C$4:$C$549,$B24,'Metas_Limpias'!$A$4:$A$549,"&gt;=2026-01",'Metas_Limpias'!$A$4:$A$549,"&lt;=2026-06")</x:f>
        <x:v>376414.93999999994</x:v>
      </x:c>
      <x:c r="M24" s="28" t="n">
        <x:f>SUMIFS('Ventas_Limpias'!$AE$2:$AE$2545,'Ventas_Limpias'!$N$2:$N$2545,$A24,'Ventas_Limpias'!$U$2:$U$2545,$B24,'Ventas_Limpias'!$D$2:$D$2545,"&gt;="&amp;DATE(2026,1,1),'Ventas_Limpias'!$D$2:$D$2545,"&lt;="&amp;DATE(2026,6,30))</x:f>
        <x:v>6663.858</x:v>
      </x:c>
      <x:c r="N24" s="20" t="n">
        <x:f>IFERROR(M24/L24,0)</x:f>
        <x:v>0.0177034896648895</x:v>
      </x:c>
      <x:c r="O24" t="str">
        <x:f>IF(AND(D24&gt;='Parametros'!$B$7,I24&gt;='Parametros'!$B$6),"Sí","No")</x:f>
        <x:v>No</x:v>
      </x:c>
      <x:c r="P24" t="str">
        <x:f>IF(O24="No","Muestra pequeña",IF(AND(F24&gt;0,H24&gt;='Parametros'!$B$8,K24&lt;='Parametros'!$B$9),"Priorizar",IF(F24&lt;0,"Recuperar antes de invertir","Vigilar")))</x:f>
        <x:v>Muestra pequeña</x:v>
      </x:c>
    </x:row>
    <x:row r="25">
      <x:c r="A25" t="str">
        <x:v>Cochabamba</x:v>
      </x:c>
      <x:c r="B25" t="str">
        <x:v>Tienda</x:v>
      </x:c>
      <x:c r="C25" t="str">
        <x:v>Alimentos</x:v>
      </x:c>
      <x:c r="D25" s="28" t="n">
        <x:f>SUMIFS('Ventas_Limpias'!$AE$2:$AE$2545,'Ventas_Limpias'!$N$2:$N$2545,$A25,'Ventas_Limpias'!$U$2:$U$2545,$B25,'Ventas_Limpias'!$R$2:$R$2545,$C25,'Ventas_Limpias'!$D$2:$D$2545,"&gt;="&amp;DATE(2026,1,1),'Ventas_Limpias'!$D$2:$D$2545,"&lt;="&amp;DATE(2026,6,30))</x:f>
        <x:v>666.91</x:v>
      </x:c>
      <x:c r="E25" s="28" t="n">
        <x:f>SUMIFS('Ventas_Limpias'!$AE$2:$AE$2545,'Ventas_Limpias'!$N$2:$N$2545,$A25,'Ventas_Limpias'!$U$2:$U$2545,$B25,'Ventas_Limpias'!$R$2:$R$2545,$C25,'Ventas_Limpias'!$D$2:$D$2545,"&gt;="&amp;DATE(2025,7,1),'Ventas_Limpias'!$D$2:$D$2545,"&lt;="&amp;DATE(2025,12,31))</x:f>
        <x:v>689.1234999999999</x:v>
      </x:c>
      <x:c r="F25" s="20" t="n">
        <x:f>IFERROR((D25-E25)/ABS(E25),"")</x:f>
        <x:v>-0.032234425324343105</x:v>
      </x:c>
      <x:c r="G25" s="28" t="n">
        <x:f>SUMIFS('Ventas_Limpias'!$AG$2:$AG$2545,'Ventas_Limpias'!$N$2:$N$2545,$A25,'Ventas_Limpias'!$U$2:$U$2545,$B25,'Ventas_Limpias'!$R$2:$R$2545,$C25,'Ventas_Limpias'!$D$2:$D$2545,"&gt;="&amp;DATE(2026,1,1),'Ventas_Limpias'!$D$2:$D$2545,"&lt;="&amp;DATE(2026,6,30))</x:f>
        <x:v>153.45000000000005</x:v>
      </x:c>
      <x:c r="H25" s="20" t="n">
        <x:f>IFERROR(G25/D25,0)</x:f>
        <x:v>0.23009101677887578</x:v>
      </x:c>
      <x:c r="I25" s="33" t="n">
        <x:f>COUNTIFS('Ventas_Limpias'!$N$2:$N$2545,$A25,'Ventas_Limpias'!$U$2:$U$2545,$B25,'Ventas_Limpias'!$R$2:$R$2545,$C25,'Ventas_Limpias'!$AM$2:$AM$2545,"Completado",'Ventas_Limpias'!$D$2:$D$2545,"&gt;="&amp;DATE(2026,1,1),'Ventas_Limpias'!$D$2:$D$2545,"&lt;="&amp;DATE(2026,6,30))</x:f>
        <x:v>16</x:v>
      </x:c>
      <x:c r="J25" s="33" t="n">
        <x:f>COUNTIFS('Ventas_Limpias'!$N$2:$N$2545,$A25,'Ventas_Limpias'!$U$2:$U$2545,$B25,'Ventas_Limpias'!$R$2:$R$2545,$C25,'Ventas_Limpias'!$AM$2:$AM$2545,"Devuelto",'Ventas_Limpias'!$D$2:$D$2545,"&gt;="&amp;DATE(2026,1,1),'Ventas_Limpias'!$D$2:$D$2545,"&lt;="&amp;DATE(2026,6,30))</x:f>
        <x:v>1</x:v>
      </x:c>
      <x:c r="K25" s="20" t="n">
        <x:f>IFERROR(J25/(I25+J25),0)</x:f>
        <x:v>0.058823529411764705</x:v>
      </x:c>
      <x:c r="L25" s="28" t="n">
        <x:f>SUMIFS('Metas_Limpias'!$D$4:$D$549,'Metas_Limpias'!$B$4:$B$549,$A25,'Metas_Limpias'!$C$4:$C$549,$B25,'Metas_Limpias'!$A$4:$A$549,"&gt;=2026-01",'Metas_Limpias'!$A$4:$A$549,"&lt;=2026-06")</x:f>
        <x:v>950382.6499999999</x:v>
      </x:c>
      <x:c r="M25" s="28" t="n">
        <x:f>SUMIFS('Ventas_Limpias'!$AE$2:$AE$2545,'Ventas_Limpias'!$N$2:$N$2545,$A25,'Ventas_Limpias'!$U$2:$U$2545,$B25,'Ventas_Limpias'!$D$2:$D$2545,"&gt;="&amp;DATE(2026,1,1),'Ventas_Limpias'!$D$2:$D$2545,"&lt;="&amp;DATE(2026,6,30))</x:f>
        <x:v>14909.417999999998</x:v>
      </x:c>
      <x:c r="N25" s="20" t="n">
        <x:f>IFERROR(M25/L25,0)</x:f>
        <x:v>0.01568780532767512</x:v>
      </x:c>
      <x:c r="O25" t="str">
        <x:f>IF(AND(D25&gt;='Parametros'!$B$7,I25&gt;='Parametros'!$B$6),"Sí","No")</x:f>
        <x:v>No</x:v>
      </x:c>
      <x:c r="P25" t="str">
        <x:f>IF(O25="No","Muestra pequeña",IF(AND(F25&gt;0,H25&gt;='Parametros'!$B$8,K25&lt;='Parametros'!$B$9),"Priorizar",IF(F25&lt;0,"Recuperar antes de invertir","Vigilar")))</x:f>
        <x:v>Muestra pequeña</x:v>
      </x:c>
    </x:row>
    <x:row r="26">
      <x:c r="A26" t="str">
        <x:v>Cochabamba</x:v>
      </x:c>
      <x:c r="B26" t="str">
        <x:v>Tienda</x:v>
      </x:c>
      <x:c r="C26" t="str">
        <x:v>Cuidado Personal</x:v>
      </x:c>
      <x:c r="D26" s="28" t="n">
        <x:f>SUMIFS('Ventas_Limpias'!$AE$2:$AE$2545,'Ventas_Limpias'!$N$2:$N$2545,$A26,'Ventas_Limpias'!$U$2:$U$2545,$B26,'Ventas_Limpias'!$R$2:$R$2545,$C26,'Ventas_Limpias'!$D$2:$D$2545,"&gt;="&amp;DATE(2026,1,1),'Ventas_Limpias'!$D$2:$D$2545,"&lt;="&amp;DATE(2026,6,30))</x:f>
        <x:v>870.89</x:v>
      </x:c>
      <x:c r="E26" s="28" t="n">
        <x:f>SUMIFS('Ventas_Limpias'!$AE$2:$AE$2545,'Ventas_Limpias'!$N$2:$N$2545,$A26,'Ventas_Limpias'!$U$2:$U$2545,$B26,'Ventas_Limpias'!$R$2:$R$2545,$C26,'Ventas_Limpias'!$D$2:$D$2545,"&gt;="&amp;DATE(2025,7,1),'Ventas_Limpias'!$D$2:$D$2545,"&lt;="&amp;DATE(2025,12,31))</x:f>
        <x:v>464.12750000000005</x:v>
      </x:c>
      <x:c r="F26" s="20" t="n">
        <x:f>IFERROR((D26-E26)/ABS(E26),"")</x:f>
        <x:v>0.8764024971586469</x:v>
      </x:c>
      <x:c r="G26" s="28" t="n">
        <x:f>SUMIFS('Ventas_Limpias'!$AG$2:$AG$2545,'Ventas_Limpias'!$N$2:$N$2545,$A26,'Ventas_Limpias'!$U$2:$U$2545,$B26,'Ventas_Limpias'!$R$2:$R$2545,$C26,'Ventas_Limpias'!$D$2:$D$2545,"&gt;="&amp;DATE(2026,1,1),'Ventas_Limpias'!$D$2:$D$2545,"&lt;="&amp;DATE(2026,6,30))</x:f>
        <x:v>309.99</x:v>
      </x:c>
      <x:c r="H26" s="20" t="n">
        <x:f>IFERROR(G26/D26,0)</x:f>
        <x:v>0.3559462159400154</x:v>
      </x:c>
      <x:c r="I26" s="33" t="n">
        <x:f>COUNTIFS('Ventas_Limpias'!$N$2:$N$2545,$A26,'Ventas_Limpias'!$U$2:$U$2545,$B26,'Ventas_Limpias'!$R$2:$R$2545,$C26,'Ventas_Limpias'!$AM$2:$AM$2545,"Completado",'Ventas_Limpias'!$D$2:$D$2545,"&gt;="&amp;DATE(2026,1,1),'Ventas_Limpias'!$D$2:$D$2545,"&lt;="&amp;DATE(2026,6,30))</x:f>
        <x:v>8</x:v>
      </x:c>
      <x:c r="J26" s="33" t="n">
        <x:f>COUNTIFS('Ventas_Limpias'!$N$2:$N$2545,$A26,'Ventas_Limpias'!$U$2:$U$2545,$B26,'Ventas_Limpias'!$R$2:$R$2545,$C26,'Ventas_Limpias'!$AM$2:$AM$2545,"Devuelto",'Ventas_Limpias'!$D$2:$D$2545,"&gt;="&amp;DATE(2026,1,1),'Ventas_Limpias'!$D$2:$D$2545,"&lt;="&amp;DATE(2026,6,30))</x:f>
        <x:v>1</x:v>
      </x:c>
      <x:c r="K26" s="20" t="n">
        <x:f>IFERROR(J26/(I26+J26),0)</x:f>
        <x:v>0.1111111111111111</x:v>
      </x:c>
      <x:c r="L26" s="28" t="n">
        <x:f>SUMIFS('Metas_Limpias'!$D$4:$D$549,'Metas_Limpias'!$B$4:$B$549,$A26,'Metas_Limpias'!$C$4:$C$549,$B26,'Metas_Limpias'!$A$4:$A$549,"&gt;=2026-01",'Metas_Limpias'!$A$4:$A$549,"&lt;=2026-06")</x:f>
        <x:v>950382.6499999999</x:v>
      </x:c>
      <x:c r="M26" s="28" t="n">
        <x:f>SUMIFS('Ventas_Limpias'!$AE$2:$AE$2545,'Ventas_Limpias'!$N$2:$N$2545,$A26,'Ventas_Limpias'!$U$2:$U$2545,$B26,'Ventas_Limpias'!$D$2:$D$2545,"&gt;="&amp;DATE(2026,1,1),'Ventas_Limpias'!$D$2:$D$2545,"&lt;="&amp;DATE(2026,6,30))</x:f>
        <x:v>14909.417999999998</x:v>
      </x:c>
      <x:c r="N26" s="20" t="n">
        <x:f>IFERROR(M26/L26,0)</x:f>
        <x:v>0.01568780532767512</x:v>
      </x:c>
      <x:c r="O26" t="str">
        <x:f>IF(AND(D26&gt;='Parametros'!$B$7,I26&gt;='Parametros'!$B$6),"Sí","No")</x:f>
        <x:v>No</x:v>
      </x:c>
      <x:c r="P26" t="str">
        <x:f>IF(O26="No","Muestra pequeña",IF(AND(F26&gt;0,H26&gt;='Parametros'!$B$8,K26&lt;='Parametros'!$B$9),"Priorizar",IF(F26&lt;0,"Recuperar antes de invertir","Vigilar")))</x:f>
        <x:v>Muestra pequeña</x:v>
      </x:c>
    </x:row>
    <x:row r="27">
      <x:c r="A27" t="str">
        <x:v>Cochabamba</x:v>
      </x:c>
      <x:c r="B27" t="str">
        <x:v>Tienda</x:v>
      </x:c>
      <x:c r="C27" t="str">
        <x:v>Deportes</x:v>
      </x:c>
      <x:c r="D27" s="28" t="n">
        <x:f>SUMIFS('Ventas_Limpias'!$AE$2:$AE$2545,'Ventas_Limpias'!$N$2:$N$2545,$A27,'Ventas_Limpias'!$U$2:$U$2545,$B27,'Ventas_Limpias'!$R$2:$R$2545,$C27,'Ventas_Limpias'!$D$2:$D$2545,"&gt;="&amp;DATE(2026,1,1),'Ventas_Limpias'!$D$2:$D$2545,"&lt;="&amp;DATE(2026,6,30))</x:f>
        <x:v>1408.623</x:v>
      </x:c>
      <x:c r="E27" s="28" t="n">
        <x:f>SUMIFS('Ventas_Limpias'!$AE$2:$AE$2545,'Ventas_Limpias'!$N$2:$N$2545,$A27,'Ventas_Limpias'!$U$2:$U$2545,$B27,'Ventas_Limpias'!$R$2:$R$2545,$C27,'Ventas_Limpias'!$D$2:$D$2545,"&gt;="&amp;DATE(2025,7,1),'Ventas_Limpias'!$D$2:$D$2545,"&lt;="&amp;DATE(2025,12,31))</x:f>
        <x:v>2151.6829999999995</x:v>
      </x:c>
      <x:c r="F27" s="20" t="n">
        <x:f>IFERROR((D27-E27)/ABS(E27),"")</x:f>
        <x:v>-0.34533897418904164</x:v>
      </x:c>
      <x:c r="G27" s="28" t="n">
        <x:f>SUMIFS('Ventas_Limpias'!$AG$2:$AG$2545,'Ventas_Limpias'!$N$2:$N$2545,$A27,'Ventas_Limpias'!$U$2:$U$2545,$B27,'Ventas_Limpias'!$R$2:$R$2545,$C27,'Ventas_Limpias'!$D$2:$D$2545,"&gt;="&amp;DATE(2026,1,1),'Ventas_Limpias'!$D$2:$D$2545,"&lt;="&amp;DATE(2026,6,30))</x:f>
        <x:v>348.803</x:v>
      </x:c>
      <x:c r="H27" s="20" t="n">
        <x:f>IFERROR(G27/D27,0)</x:f>
        <x:v>0.2476198386651361</x:v>
      </x:c>
      <x:c r="I27" s="33" t="n">
        <x:f>COUNTIFS('Ventas_Limpias'!$N$2:$N$2545,$A27,'Ventas_Limpias'!$U$2:$U$2545,$B27,'Ventas_Limpias'!$R$2:$R$2545,$C27,'Ventas_Limpias'!$AM$2:$AM$2545,"Completado",'Ventas_Limpias'!$D$2:$D$2545,"&gt;="&amp;DATE(2026,1,1),'Ventas_Limpias'!$D$2:$D$2545,"&lt;="&amp;DATE(2026,6,30))</x:f>
        <x:v>5</x:v>
      </x:c>
      <x:c r="J27" s="33" t="n">
        <x:f>COUNTIFS('Ventas_Limpias'!$N$2:$N$2545,$A27,'Ventas_Limpias'!$U$2:$U$2545,$B27,'Ventas_Limpias'!$R$2:$R$2545,$C27,'Ventas_Limpias'!$AM$2:$AM$2545,"Devuelto",'Ventas_Limpias'!$D$2:$D$2545,"&gt;="&amp;DATE(2026,1,1),'Ventas_Limpias'!$D$2:$D$2545,"&lt;="&amp;DATE(2026,6,30))</x:f>
        <x:v>0</x:v>
      </x:c>
      <x:c r="K27" s="20" t="n">
        <x:f>IFERROR(J27/(I27+J27),0)</x:f>
        <x:v>0</x:v>
      </x:c>
      <x:c r="L27" s="28" t="n">
        <x:f>SUMIFS('Metas_Limpias'!$D$4:$D$549,'Metas_Limpias'!$B$4:$B$549,$A27,'Metas_Limpias'!$C$4:$C$549,$B27,'Metas_Limpias'!$A$4:$A$549,"&gt;=2026-01",'Metas_Limpias'!$A$4:$A$549,"&lt;=2026-06")</x:f>
        <x:v>950382.6499999999</x:v>
      </x:c>
      <x:c r="M27" s="28" t="n">
        <x:f>SUMIFS('Ventas_Limpias'!$AE$2:$AE$2545,'Ventas_Limpias'!$N$2:$N$2545,$A27,'Ventas_Limpias'!$U$2:$U$2545,$B27,'Ventas_Limpias'!$D$2:$D$2545,"&gt;="&amp;DATE(2026,1,1),'Ventas_Limpias'!$D$2:$D$2545,"&lt;="&amp;DATE(2026,6,30))</x:f>
        <x:v>14909.417999999998</x:v>
      </x:c>
      <x:c r="N27" s="20" t="n">
        <x:f>IFERROR(M27/L27,0)</x:f>
        <x:v>0.01568780532767512</x:v>
      </x:c>
      <x:c r="O27" t="str">
        <x:f>IF(AND(D27&gt;='Parametros'!$B$7,I27&gt;='Parametros'!$B$6),"Sí","No")</x:f>
        <x:v>No</x:v>
      </x:c>
      <x:c r="P27" t="str">
        <x:f>IF(O27="No","Muestra pequeña",IF(AND(F27&gt;0,H27&gt;='Parametros'!$B$8,K27&lt;='Parametros'!$B$9),"Priorizar",IF(F27&lt;0,"Recuperar antes de invertir","Vigilar")))</x:f>
        <x:v>Muestra pequeña</x:v>
      </x:c>
    </x:row>
    <x:row r="28">
      <x:c r="A28" t="str">
        <x:v>Cochabamba</x:v>
      </x:c>
      <x:c r="B28" t="str">
        <x:v>Tienda</x:v>
      </x:c>
      <x:c r="C28" t="str">
        <x:v>No identificada</x:v>
      </x:c>
      <x:c r="D28" s="28" t="n">
        <x:f>SUMIFS('Ventas_Limpias'!$AE$2:$AE$2545,'Ventas_Limpias'!$N$2:$N$2545,$A28,'Ventas_Limpias'!$U$2:$U$2545,$B28,'Ventas_Limpias'!$R$2:$R$2545,$C28,'Ventas_Limpias'!$D$2:$D$2545,"&gt;="&amp;DATE(2026,1,1),'Ventas_Limpias'!$D$2:$D$2545,"&lt;="&amp;DATE(2026,6,30))</x:f>
        <x:v>0</x:v>
      </x:c>
      <x:c r="E28" s="28" t="n">
        <x:f>SUMIFS('Ventas_Limpias'!$AE$2:$AE$2545,'Ventas_Limpias'!$N$2:$N$2545,$A28,'Ventas_Limpias'!$U$2:$U$2545,$B28,'Ventas_Limpias'!$R$2:$R$2545,$C28,'Ventas_Limpias'!$D$2:$D$2545,"&gt;="&amp;DATE(2025,7,1),'Ventas_Limpias'!$D$2:$D$2545,"&lt;="&amp;DATE(2025,12,31))</x:f>
        <x:v>0</x:v>
      </x:c>
      <x:c r="F28" s="20" t="str">
        <x:f>IFERROR((D28-E28)/ABS(E28),"")</x:f>
      </x:c>
      <x:c r="G28" s="28" t="n">
        <x:f>SUMIFS('Ventas_Limpias'!$AG$2:$AG$2545,'Ventas_Limpias'!$N$2:$N$2545,$A28,'Ventas_Limpias'!$U$2:$U$2545,$B28,'Ventas_Limpias'!$R$2:$R$2545,$C28,'Ventas_Limpias'!$D$2:$D$2545,"&gt;="&amp;DATE(2026,1,1),'Ventas_Limpias'!$D$2:$D$2545,"&lt;="&amp;DATE(2026,6,30))</x:f>
        <x:v>0</x:v>
      </x:c>
      <x:c r="H28" s="20" t="n">
        <x:f>IFERROR(G28/D28,0)</x:f>
        <x:v>0</x:v>
      </x:c>
      <x:c r="I28" s="33" t="n">
        <x:f>COUNTIFS('Ventas_Limpias'!$N$2:$N$2545,$A28,'Ventas_Limpias'!$U$2:$U$2545,$B28,'Ventas_Limpias'!$R$2:$R$2545,$C28,'Ventas_Limpias'!$AM$2:$AM$2545,"Completado",'Ventas_Limpias'!$D$2:$D$2545,"&gt;="&amp;DATE(2026,1,1),'Ventas_Limpias'!$D$2:$D$2545,"&lt;="&amp;DATE(2026,6,30))</x:f>
        <x:v>0</x:v>
      </x:c>
      <x:c r="J28" s="33" t="n">
        <x:f>COUNTIFS('Ventas_Limpias'!$N$2:$N$2545,$A28,'Ventas_Limpias'!$U$2:$U$2545,$B28,'Ventas_Limpias'!$R$2:$R$2545,$C28,'Ventas_Limpias'!$AM$2:$AM$2545,"Devuelto",'Ventas_Limpias'!$D$2:$D$2545,"&gt;="&amp;DATE(2026,1,1),'Ventas_Limpias'!$D$2:$D$2545,"&lt;="&amp;DATE(2026,6,30))</x:f>
        <x:v>0</x:v>
      </x:c>
      <x:c r="K28" s="20" t="n">
        <x:f>IFERROR(J28/(I28+J28),0)</x:f>
        <x:v>0</x:v>
      </x:c>
      <x:c r="L28" s="28" t="n">
        <x:f>SUMIFS('Metas_Limpias'!$D$4:$D$549,'Metas_Limpias'!$B$4:$B$549,$A28,'Metas_Limpias'!$C$4:$C$549,$B28,'Metas_Limpias'!$A$4:$A$549,"&gt;=2026-01",'Metas_Limpias'!$A$4:$A$549,"&lt;=2026-06")</x:f>
        <x:v>950382.6499999999</x:v>
      </x:c>
      <x:c r="M28" s="28" t="n">
        <x:f>SUMIFS('Ventas_Limpias'!$AE$2:$AE$2545,'Ventas_Limpias'!$N$2:$N$2545,$A28,'Ventas_Limpias'!$U$2:$U$2545,$B28,'Ventas_Limpias'!$D$2:$D$2545,"&gt;="&amp;DATE(2026,1,1),'Ventas_Limpias'!$D$2:$D$2545,"&lt;="&amp;DATE(2026,6,30))</x:f>
        <x:v>14909.417999999998</x:v>
      </x:c>
      <x:c r="N28" s="20" t="n">
        <x:f>IFERROR(M28/L28,0)</x:f>
        <x:v>0.01568780532767512</x:v>
      </x:c>
      <x:c r="O28" t="str">
        <x:f>IF(AND(D28&gt;='Parametros'!$B$7,I28&gt;='Parametros'!$B$6),"Sí","No")</x:f>
        <x:v>No</x:v>
      </x:c>
      <x:c r="P28" t="str">
        <x:f>IF(O28="No","Muestra pequeña",IF(AND(F28&gt;0,H28&gt;='Parametros'!$B$8,K28&lt;='Parametros'!$B$9),"Priorizar",IF(F28&lt;0,"Recuperar antes de invertir","Vigilar")))</x:f>
        <x:v>Muestra pequeña</x:v>
      </x:c>
    </x:row>
    <x:row r="29">
      <x:c r="A29" t="str">
        <x:v>Cochabamba</x:v>
      </x:c>
      <x:c r="B29" t="str">
        <x:v>WhatsApp</x:v>
      </x:c>
      <x:c r="C29" t="str">
        <x:v>Alimentos</x:v>
      </x:c>
      <x:c r="D29" s="28" t="n">
        <x:f>SUMIFS('Ventas_Limpias'!$AE$2:$AE$2545,'Ventas_Limpias'!$N$2:$N$2545,$A29,'Ventas_Limpias'!$U$2:$U$2545,$B29,'Ventas_Limpias'!$R$2:$R$2545,$C29,'Ventas_Limpias'!$D$2:$D$2545,"&gt;="&amp;DATE(2026,1,1),'Ventas_Limpias'!$D$2:$D$2545,"&lt;="&amp;DATE(2026,6,30))</x:f>
        <x:v>36.6605</x:v>
      </x:c>
      <x:c r="E29" s="28" t="n">
        <x:f>SUMIFS('Ventas_Limpias'!$AE$2:$AE$2545,'Ventas_Limpias'!$N$2:$N$2545,$A29,'Ventas_Limpias'!$U$2:$U$2545,$B29,'Ventas_Limpias'!$R$2:$R$2545,$C29,'Ventas_Limpias'!$D$2:$D$2545,"&gt;="&amp;DATE(2025,7,1),'Ventas_Limpias'!$D$2:$D$2545,"&lt;="&amp;DATE(2025,12,31))</x:f>
        <x:v>184.88949999999997</x:v>
      </x:c>
      <x:c r="F29" s="20" t="n">
        <x:f>IFERROR((D29-E29)/ABS(E29),"")</x:f>
        <x:v>-0.8017167010565771</x:v>
      </x:c>
      <x:c r="G29" s="28" t="n">
        <x:f>SUMIFS('Ventas_Limpias'!$AG$2:$AG$2545,'Ventas_Limpias'!$N$2:$N$2545,$A29,'Ventas_Limpias'!$U$2:$U$2545,$B29,'Ventas_Limpias'!$R$2:$R$2545,$C29,'Ventas_Limpias'!$D$2:$D$2545,"&gt;="&amp;DATE(2026,1,1),'Ventas_Limpias'!$D$2:$D$2545,"&lt;="&amp;DATE(2026,6,30))</x:f>
        <x:v>7.860499999999998</x:v>
      </x:c>
      <x:c r="H29" s="20" t="n">
        <x:f>IFERROR(G29/D29,0)</x:f>
        <x:v>0.21441333315148453</x:v>
      </x:c>
      <x:c r="I29" s="33" t="n">
        <x:f>COUNTIFS('Ventas_Limpias'!$N$2:$N$2545,$A29,'Ventas_Limpias'!$U$2:$U$2545,$B29,'Ventas_Limpias'!$R$2:$R$2545,$C29,'Ventas_Limpias'!$AM$2:$AM$2545,"Completado",'Ventas_Limpias'!$D$2:$D$2545,"&gt;="&amp;DATE(2026,1,1),'Ventas_Limpias'!$D$2:$D$2545,"&lt;="&amp;DATE(2026,6,30))</x:f>
        <x:v>1</x:v>
      </x:c>
      <x:c r="J29" s="33" t="n">
        <x:f>COUNTIFS('Ventas_Limpias'!$N$2:$N$2545,$A29,'Ventas_Limpias'!$U$2:$U$2545,$B29,'Ventas_Limpias'!$R$2:$R$2545,$C29,'Ventas_Limpias'!$AM$2:$AM$2545,"Devuelto",'Ventas_Limpias'!$D$2:$D$2545,"&gt;="&amp;DATE(2026,1,1),'Ventas_Limpias'!$D$2:$D$2545,"&lt;="&amp;DATE(2026,6,30))</x:f>
        <x:v>0</x:v>
      </x:c>
      <x:c r="K29" s="20" t="n">
        <x:f>IFERROR(J29/(I29+J29),0)</x:f>
        <x:v>0</x:v>
      </x:c>
      <x:c r="L29" s="28" t="n">
        <x:f>SUMIFS('Metas_Limpias'!$D$4:$D$549,'Metas_Limpias'!$B$4:$B$549,$A29,'Metas_Limpias'!$C$4:$C$549,$B29,'Metas_Limpias'!$A$4:$A$549,"&gt;=2026-01",'Metas_Limpias'!$A$4:$A$549,"&lt;=2026-06")</x:f>
        <x:v>444105.62999999995</x:v>
      </x:c>
      <x:c r="M29" s="28" t="n">
        <x:f>SUMIFS('Ventas_Limpias'!$AE$2:$AE$2545,'Ventas_Limpias'!$N$2:$N$2545,$A29,'Ventas_Limpias'!$U$2:$U$2545,$B29,'Ventas_Limpias'!$D$2:$D$2545,"&gt;="&amp;DATE(2026,1,1),'Ventas_Limpias'!$D$2:$D$2545,"&lt;="&amp;DATE(2026,6,30))</x:f>
        <x:v>5786.9855</x:v>
      </x:c>
      <x:c r="N29" s="20" t="n">
        <x:f>IFERROR(M29/L29,0)</x:f>
        <x:v>0.013030651063802096</x:v>
      </x:c>
      <x:c r="O29" t="str">
        <x:f>IF(AND(D29&gt;='Parametros'!$B$7,I29&gt;='Parametros'!$B$6),"Sí","No")</x:f>
        <x:v>No</x:v>
      </x:c>
      <x:c r="P29" t="str">
        <x:f>IF(O29="No","Muestra pequeña",IF(AND(F29&gt;0,H29&gt;='Parametros'!$B$8,K29&lt;='Parametros'!$B$9),"Priorizar",IF(F29&lt;0,"Recuperar antes de invertir","Vigilar")))</x:f>
        <x:v>Muestra pequeña</x:v>
      </x:c>
    </x:row>
    <x:row r="30">
      <x:c r="A30" t="str">
        <x:v>Cochabamba</x:v>
      </x:c>
      <x:c r="B30" t="str">
        <x:v>WhatsApp</x:v>
      </x:c>
      <x:c r="C30" t="str">
        <x:v>Cuidado Personal</x:v>
      </x:c>
      <x:c r="D30" s="28" t="n">
        <x:f>SUMIFS('Ventas_Limpias'!$AE$2:$AE$2545,'Ventas_Limpias'!$N$2:$N$2545,$A30,'Ventas_Limpias'!$U$2:$U$2545,$B30,'Ventas_Limpias'!$R$2:$R$2545,$C30,'Ventas_Limpias'!$D$2:$D$2545,"&gt;="&amp;DATE(2026,1,1),'Ventas_Limpias'!$D$2:$D$2545,"&lt;="&amp;DATE(2026,6,30))</x:f>
        <x:v>1083.2265</x:v>
      </x:c>
      <x:c r="E30" s="28" t="n">
        <x:f>SUMIFS('Ventas_Limpias'!$AE$2:$AE$2545,'Ventas_Limpias'!$N$2:$N$2545,$A30,'Ventas_Limpias'!$U$2:$U$2545,$B30,'Ventas_Limpias'!$R$2:$R$2545,$C30,'Ventas_Limpias'!$D$2:$D$2545,"&gt;="&amp;DATE(2025,7,1),'Ventas_Limpias'!$D$2:$D$2545,"&lt;="&amp;DATE(2025,12,31))</x:f>
        <x:v>273.31</x:v>
      </x:c>
      <x:c r="F30" s="20" t="n">
        <x:f>IFERROR((D30-E30)/ABS(E30),"")</x:f>
        <x:v>2.963362116278219</x:v>
      </x:c>
      <x:c r="G30" s="28" t="n">
        <x:f>SUMIFS('Ventas_Limpias'!$AG$2:$AG$2545,'Ventas_Limpias'!$N$2:$N$2545,$A30,'Ventas_Limpias'!$U$2:$U$2545,$B30,'Ventas_Limpias'!$R$2:$R$2545,$C30,'Ventas_Limpias'!$D$2:$D$2545,"&gt;="&amp;DATE(2026,1,1),'Ventas_Limpias'!$D$2:$D$2545,"&lt;="&amp;DATE(2026,6,30))</x:f>
        <x:v>269.5665</x:v>
      </x:c>
      <x:c r="H30" s="20" t="n">
        <x:f>IFERROR(G30/D30,0)</x:f>
        <x:v>0.24885515633157057</x:v>
      </x:c>
      <x:c r="I30" s="33" t="n">
        <x:f>COUNTIFS('Ventas_Limpias'!$N$2:$N$2545,$A30,'Ventas_Limpias'!$U$2:$U$2545,$B30,'Ventas_Limpias'!$R$2:$R$2545,$C30,'Ventas_Limpias'!$AM$2:$AM$2545,"Completado",'Ventas_Limpias'!$D$2:$D$2545,"&gt;="&amp;DATE(2026,1,1),'Ventas_Limpias'!$D$2:$D$2545,"&lt;="&amp;DATE(2026,6,30))</x:f>
        <x:v>6</x:v>
      </x:c>
      <x:c r="J30" s="33" t="n">
        <x:f>COUNTIFS('Ventas_Limpias'!$N$2:$N$2545,$A30,'Ventas_Limpias'!$U$2:$U$2545,$B30,'Ventas_Limpias'!$R$2:$R$2545,$C30,'Ventas_Limpias'!$AM$2:$AM$2545,"Devuelto",'Ventas_Limpias'!$D$2:$D$2545,"&gt;="&amp;DATE(2026,1,1),'Ventas_Limpias'!$D$2:$D$2545,"&lt;="&amp;DATE(2026,6,30))</x:f>
        <x:v>0</x:v>
      </x:c>
      <x:c r="K30" s="20" t="n">
        <x:f>IFERROR(J30/(I30+J30),0)</x:f>
        <x:v>0</x:v>
      </x:c>
      <x:c r="L30" s="28" t="n">
        <x:f>SUMIFS('Metas_Limpias'!$D$4:$D$549,'Metas_Limpias'!$B$4:$B$549,$A30,'Metas_Limpias'!$C$4:$C$549,$B30,'Metas_Limpias'!$A$4:$A$549,"&gt;=2026-01",'Metas_Limpias'!$A$4:$A$549,"&lt;=2026-06")</x:f>
        <x:v>444105.62999999995</x:v>
      </x:c>
      <x:c r="M30" s="28" t="n">
        <x:f>SUMIFS('Ventas_Limpias'!$AE$2:$AE$2545,'Ventas_Limpias'!$N$2:$N$2545,$A30,'Ventas_Limpias'!$U$2:$U$2545,$B30,'Ventas_Limpias'!$D$2:$D$2545,"&gt;="&amp;DATE(2026,1,1),'Ventas_Limpias'!$D$2:$D$2545,"&lt;="&amp;DATE(2026,6,30))</x:f>
        <x:v>5786.9855</x:v>
      </x:c>
      <x:c r="N30" s="20" t="n">
        <x:f>IFERROR(M30/L30,0)</x:f>
        <x:v>0.013030651063802096</x:v>
      </x:c>
      <x:c r="O30" t="str">
        <x:f>IF(AND(D30&gt;='Parametros'!$B$7,I30&gt;='Parametros'!$B$6),"Sí","No")</x:f>
        <x:v>No</x:v>
      </x:c>
      <x:c r="P30" t="str">
        <x:f>IF(O30="No","Muestra pequeña",IF(AND(F30&gt;0,H30&gt;='Parametros'!$B$8,K30&lt;='Parametros'!$B$9),"Priorizar",IF(F30&lt;0,"Recuperar antes de invertir","Vigilar")))</x:f>
        <x:v>Muestra pequeña</x:v>
      </x:c>
    </x:row>
    <x:row r="31">
      <x:c r="A31" t="str">
        <x:v>Cochabamba</x:v>
      </x:c>
      <x:c r="B31" t="str">
        <x:v>WhatsApp</x:v>
      </x:c>
      <x:c r="C31" t="str">
        <x:v>Deportes</x:v>
      </x:c>
      <x:c r="D31" s="28" t="n">
        <x:f>SUMIFS('Ventas_Limpias'!$AE$2:$AE$2545,'Ventas_Limpias'!$N$2:$N$2545,$A31,'Ventas_Limpias'!$U$2:$U$2545,$B31,'Ventas_Limpias'!$R$2:$R$2545,$C31,'Ventas_Limpias'!$D$2:$D$2545,"&gt;="&amp;DATE(2026,1,1),'Ventas_Limpias'!$D$2:$D$2545,"&lt;="&amp;DATE(2026,6,30))</x:f>
        <x:v>588.048</x:v>
      </x:c>
      <x:c r="E31" s="28" t="n">
        <x:f>SUMIFS('Ventas_Limpias'!$AE$2:$AE$2545,'Ventas_Limpias'!$N$2:$N$2545,$A31,'Ventas_Limpias'!$U$2:$U$2545,$B31,'Ventas_Limpias'!$R$2:$R$2545,$C31,'Ventas_Limpias'!$D$2:$D$2545,"&gt;="&amp;DATE(2025,7,1),'Ventas_Limpias'!$D$2:$D$2545,"&lt;="&amp;DATE(2025,12,31))</x:f>
        <x:v>226.9</x:v>
      </x:c>
      <x:c r="F31" s="20" t="n">
        <x:f>IFERROR((D31-E31)/ABS(E31),"")</x:f>
        <x:v>1.5916615249008375</x:v>
      </x:c>
      <x:c r="G31" s="28" t="n">
        <x:f>SUMIFS('Ventas_Limpias'!$AG$2:$AG$2545,'Ventas_Limpias'!$N$2:$N$2545,$A31,'Ventas_Limpias'!$U$2:$U$2545,$B31,'Ventas_Limpias'!$R$2:$R$2545,$C31,'Ventas_Limpias'!$D$2:$D$2545,"&gt;="&amp;DATE(2026,1,1),'Ventas_Limpias'!$D$2:$D$2545,"&lt;="&amp;DATE(2026,6,30))</x:f>
        <x:v>111.74799999999999</x:v>
      </x:c>
      <x:c r="H31" s="20" t="n">
        <x:f>IFERROR(G31/D31,0)</x:f>
        <x:v>0.19003210622262126</x:v>
      </x:c>
      <x:c r="I31" s="33" t="n">
        <x:f>COUNTIFS('Ventas_Limpias'!$N$2:$N$2545,$A31,'Ventas_Limpias'!$U$2:$U$2545,$B31,'Ventas_Limpias'!$R$2:$R$2545,$C31,'Ventas_Limpias'!$AM$2:$AM$2545,"Completado",'Ventas_Limpias'!$D$2:$D$2545,"&gt;="&amp;DATE(2026,1,1),'Ventas_Limpias'!$D$2:$D$2545,"&lt;="&amp;DATE(2026,6,30))</x:f>
        <x:v>2</x:v>
      </x:c>
      <x:c r="J31" s="33" t="n">
        <x:f>COUNTIFS('Ventas_Limpias'!$N$2:$N$2545,$A31,'Ventas_Limpias'!$U$2:$U$2545,$B31,'Ventas_Limpias'!$R$2:$R$2545,$C31,'Ventas_Limpias'!$AM$2:$AM$2545,"Devuelto",'Ventas_Limpias'!$D$2:$D$2545,"&gt;="&amp;DATE(2026,1,1),'Ventas_Limpias'!$D$2:$D$2545,"&lt;="&amp;DATE(2026,6,30))</x:f>
        <x:v>0</x:v>
      </x:c>
      <x:c r="K31" s="20" t="n">
        <x:f>IFERROR(J31/(I31+J31),0)</x:f>
        <x:v>0</x:v>
      </x:c>
      <x:c r="L31" s="28" t="n">
        <x:f>SUMIFS('Metas_Limpias'!$D$4:$D$549,'Metas_Limpias'!$B$4:$B$549,$A31,'Metas_Limpias'!$C$4:$C$549,$B31,'Metas_Limpias'!$A$4:$A$549,"&gt;=2026-01",'Metas_Limpias'!$A$4:$A$549,"&lt;=2026-06")</x:f>
        <x:v>444105.62999999995</x:v>
      </x:c>
      <x:c r="M31" s="28" t="n">
        <x:f>SUMIFS('Ventas_Limpias'!$AE$2:$AE$2545,'Ventas_Limpias'!$N$2:$N$2545,$A31,'Ventas_Limpias'!$U$2:$U$2545,$B31,'Ventas_Limpias'!$D$2:$D$2545,"&gt;="&amp;DATE(2026,1,1),'Ventas_Limpias'!$D$2:$D$2545,"&lt;="&amp;DATE(2026,6,30))</x:f>
        <x:v>5786.9855</x:v>
      </x:c>
      <x:c r="N31" s="20" t="n">
        <x:f>IFERROR(M31/L31,0)</x:f>
        <x:v>0.013030651063802096</x:v>
      </x:c>
      <x:c r="O31" t="str">
        <x:f>IF(AND(D31&gt;='Parametros'!$B$7,I31&gt;='Parametros'!$B$6),"Sí","No")</x:f>
        <x:v>No</x:v>
      </x:c>
      <x:c r="P31" t="str">
        <x:f>IF(O31="No","Muestra pequeña",IF(AND(F31&gt;0,H31&gt;='Parametros'!$B$8,K31&lt;='Parametros'!$B$9),"Priorizar",IF(F31&lt;0,"Recuperar antes de invertir","Vigilar")))</x:f>
        <x:v>Muestra pequeña</x:v>
      </x:c>
    </x:row>
    <x:row r="32">
      <x:c r="A32" t="str">
        <x:v>Cochabamba</x:v>
      </x:c>
      <x:c r="B32" t="str">
        <x:v>WhatsApp</x:v>
      </x:c>
      <x:c r="C32" t="str">
        <x:v>Electrónica</x:v>
      </x:c>
      <x:c r="D32" s="28" t="n">
        <x:f>SUMIFS('Ventas_Limpias'!$AE$2:$AE$2545,'Ventas_Limpias'!$N$2:$N$2545,$A32,'Ventas_Limpias'!$U$2:$U$2545,$B32,'Ventas_Limpias'!$R$2:$R$2545,$C32,'Ventas_Limpias'!$D$2:$D$2545,"&gt;="&amp;DATE(2026,1,1),'Ventas_Limpias'!$D$2:$D$2545,"&lt;="&amp;DATE(2026,6,30))</x:f>
        <x:v>3617.8105000000005</x:v>
      </x:c>
      <x:c r="E32" s="28" t="n">
        <x:f>SUMIFS('Ventas_Limpias'!$AE$2:$AE$2545,'Ventas_Limpias'!$N$2:$N$2545,$A32,'Ventas_Limpias'!$U$2:$U$2545,$B32,'Ventas_Limpias'!$R$2:$R$2545,$C32,'Ventas_Limpias'!$D$2:$D$2545,"&gt;="&amp;DATE(2025,7,1),'Ventas_Limpias'!$D$2:$D$2545,"&lt;="&amp;DATE(2025,12,31))</x:f>
        <x:v>742.3195000000001</x:v>
      </x:c>
      <x:c r="F32" s="20" t="n">
        <x:f>IFERROR((D32-E32)/ABS(E32),"")</x:f>
        <x:v>3.8736568283602955</x:v>
      </x:c>
      <x:c r="G32" s="28" t="n">
        <x:f>SUMIFS('Ventas_Limpias'!$AG$2:$AG$2545,'Ventas_Limpias'!$N$2:$N$2545,$A32,'Ventas_Limpias'!$U$2:$U$2545,$B32,'Ventas_Limpias'!$R$2:$R$2545,$C32,'Ventas_Limpias'!$D$2:$D$2545,"&gt;="&amp;DATE(2026,1,1),'Ventas_Limpias'!$D$2:$D$2545,"&lt;="&amp;DATE(2026,6,30))</x:f>
        <x:v>1413.9205000000002</x:v>
      </x:c>
      <x:c r="H32" s="20" t="n">
        <x:f>IFERROR(G32/D32,0)</x:f>
        <x:v>0.39082215610795534</x:v>
      </x:c>
      <x:c r="I32" s="33" t="n">
        <x:f>COUNTIFS('Ventas_Limpias'!$N$2:$N$2545,$A32,'Ventas_Limpias'!$U$2:$U$2545,$B32,'Ventas_Limpias'!$R$2:$R$2545,$C32,'Ventas_Limpias'!$AM$2:$AM$2545,"Completado",'Ventas_Limpias'!$D$2:$D$2545,"&gt;="&amp;DATE(2026,1,1),'Ventas_Limpias'!$D$2:$D$2545,"&lt;="&amp;DATE(2026,6,30))</x:f>
        <x:v>3</x:v>
      </x:c>
      <x:c r="J32" s="33" t="n">
        <x:f>COUNTIFS('Ventas_Limpias'!$N$2:$N$2545,$A32,'Ventas_Limpias'!$U$2:$U$2545,$B32,'Ventas_Limpias'!$R$2:$R$2545,$C32,'Ventas_Limpias'!$AM$2:$AM$2545,"Devuelto",'Ventas_Limpias'!$D$2:$D$2545,"&gt;="&amp;DATE(2026,1,1),'Ventas_Limpias'!$D$2:$D$2545,"&lt;="&amp;DATE(2026,6,30))</x:f>
        <x:v>0</x:v>
      </x:c>
      <x:c r="K32" s="20" t="n">
        <x:f>IFERROR(J32/(I32+J32),0)</x:f>
        <x:v>0</x:v>
      </x:c>
      <x:c r="L32" s="28" t="n">
        <x:f>SUMIFS('Metas_Limpias'!$D$4:$D$549,'Metas_Limpias'!$B$4:$B$549,$A32,'Metas_Limpias'!$C$4:$C$549,$B32,'Metas_Limpias'!$A$4:$A$549,"&gt;=2026-01",'Metas_Limpias'!$A$4:$A$549,"&lt;=2026-06")</x:f>
        <x:v>444105.62999999995</x:v>
      </x:c>
      <x:c r="M32" s="28" t="n">
        <x:f>SUMIFS('Ventas_Limpias'!$AE$2:$AE$2545,'Ventas_Limpias'!$N$2:$N$2545,$A32,'Ventas_Limpias'!$U$2:$U$2545,$B32,'Ventas_Limpias'!$D$2:$D$2545,"&gt;="&amp;DATE(2026,1,1),'Ventas_Limpias'!$D$2:$D$2545,"&lt;="&amp;DATE(2026,6,30))</x:f>
        <x:v>5786.9855</x:v>
      </x:c>
      <x:c r="N32" s="20" t="n">
        <x:f>IFERROR(M32/L32,0)</x:f>
        <x:v>0.013030651063802096</x:v>
      </x:c>
      <x:c r="O32" t="str">
        <x:f>IF(AND(D32&gt;='Parametros'!$B$7,I32&gt;='Parametros'!$B$6),"Sí","No")</x:f>
        <x:v>No</x:v>
      </x:c>
      <x:c r="P32" t="str">
        <x:f>IF(O32="No","Muestra pequeña",IF(AND(F32&gt;0,H32&gt;='Parametros'!$B$8,K32&lt;='Parametros'!$B$9),"Priorizar",IF(F32&lt;0,"Recuperar antes de invertir","Vigilar")))</x:f>
        <x:v>Muestra pequeña</x:v>
      </x:c>
    </x:row>
    <x:row r="33">
      <x:c r="A33" t="str">
        <x:v>Cochabamba</x:v>
      </x:c>
      <x:c r="B33" t="str">
        <x:v>WhatsApp</x:v>
      </x:c>
      <x:c r="C33" t="str">
        <x:v>Hogar</x:v>
      </x:c>
      <x:c r="D33" s="28" t="n">
        <x:f>SUMIFS('Ventas_Limpias'!$AE$2:$AE$2545,'Ventas_Limpias'!$N$2:$N$2545,$A33,'Ventas_Limpias'!$U$2:$U$2545,$B33,'Ventas_Limpias'!$R$2:$R$2545,$C33,'Ventas_Limpias'!$D$2:$D$2545,"&gt;="&amp;DATE(2026,1,1),'Ventas_Limpias'!$D$2:$D$2545,"&lt;="&amp;DATE(2026,6,30))</x:f>
        <x:v>461.24</x:v>
      </x:c>
      <x:c r="E33" s="28" t="n">
        <x:f>SUMIFS('Ventas_Limpias'!$AE$2:$AE$2545,'Ventas_Limpias'!$N$2:$N$2545,$A33,'Ventas_Limpias'!$U$2:$U$2545,$B33,'Ventas_Limpias'!$R$2:$R$2545,$C33,'Ventas_Limpias'!$D$2:$D$2545,"&gt;="&amp;DATE(2025,7,1),'Ventas_Limpias'!$D$2:$D$2545,"&lt;="&amp;DATE(2025,12,31))</x:f>
        <x:v>159.13</x:v>
      </x:c>
      <x:c r="F33" s="20" t="n">
        <x:f>IFERROR((D33-E33)/ABS(E33),"")</x:f>
        <x:v>1.8985106516684473</x:v>
      </x:c>
      <x:c r="G33" s="28" t="n">
        <x:f>SUMIFS('Ventas_Limpias'!$AG$2:$AG$2545,'Ventas_Limpias'!$N$2:$N$2545,$A33,'Ventas_Limpias'!$U$2:$U$2545,$B33,'Ventas_Limpias'!$R$2:$R$2545,$C33,'Ventas_Limpias'!$D$2:$D$2545,"&gt;="&amp;DATE(2026,1,1),'Ventas_Limpias'!$D$2:$D$2545,"&lt;="&amp;DATE(2026,6,30))</x:f>
        <x:v>136.14</x:v>
      </x:c>
      <x:c r="H33" s="20" t="n">
        <x:f>IFERROR(G33/D33,0)</x:f>
        <x:v>0.29516087069638364</x:v>
      </x:c>
      <x:c r="I33" s="33" t="n">
        <x:f>COUNTIFS('Ventas_Limpias'!$N$2:$N$2545,$A33,'Ventas_Limpias'!$U$2:$U$2545,$B33,'Ventas_Limpias'!$R$2:$R$2545,$C33,'Ventas_Limpias'!$AM$2:$AM$2545,"Completado",'Ventas_Limpias'!$D$2:$D$2545,"&gt;="&amp;DATE(2026,1,1),'Ventas_Limpias'!$D$2:$D$2545,"&lt;="&amp;DATE(2026,6,30))</x:f>
        <x:v>2</x:v>
      </x:c>
      <x:c r="J33" s="33" t="n">
        <x:f>COUNTIFS('Ventas_Limpias'!$N$2:$N$2545,$A33,'Ventas_Limpias'!$U$2:$U$2545,$B33,'Ventas_Limpias'!$R$2:$R$2545,$C33,'Ventas_Limpias'!$AM$2:$AM$2545,"Devuelto",'Ventas_Limpias'!$D$2:$D$2545,"&gt;="&amp;DATE(2026,1,1),'Ventas_Limpias'!$D$2:$D$2545,"&lt;="&amp;DATE(2026,6,30))</x:f>
        <x:v>0</x:v>
      </x:c>
      <x:c r="K33" s="20" t="n">
        <x:f>IFERROR(J33/(I33+J33),0)</x:f>
        <x:v>0</x:v>
      </x:c>
      <x:c r="L33" s="28" t="n">
        <x:f>SUMIFS('Metas_Limpias'!$D$4:$D$549,'Metas_Limpias'!$B$4:$B$549,$A33,'Metas_Limpias'!$C$4:$C$549,$B33,'Metas_Limpias'!$A$4:$A$549,"&gt;=2026-01",'Metas_Limpias'!$A$4:$A$549,"&lt;=2026-06")</x:f>
        <x:v>444105.62999999995</x:v>
      </x:c>
      <x:c r="M33" s="28" t="n">
        <x:f>SUMIFS('Ventas_Limpias'!$AE$2:$AE$2545,'Ventas_Limpias'!$N$2:$N$2545,$A33,'Ventas_Limpias'!$U$2:$U$2545,$B33,'Ventas_Limpias'!$D$2:$D$2545,"&gt;="&amp;DATE(2026,1,1),'Ventas_Limpias'!$D$2:$D$2545,"&lt;="&amp;DATE(2026,6,30))</x:f>
        <x:v>5786.9855</x:v>
      </x:c>
      <x:c r="N33" s="20" t="n">
        <x:f>IFERROR(M33/L33,0)</x:f>
        <x:v>0.013030651063802096</x:v>
      </x:c>
      <x:c r="O33" t="str">
        <x:f>IF(AND(D33&gt;='Parametros'!$B$7,I33&gt;='Parametros'!$B$6),"Sí","No")</x:f>
        <x:v>No</x:v>
      </x:c>
      <x:c r="P33" t="str">
        <x:f>IF(O33="No","Muestra pequeña",IF(AND(F33&gt;0,H33&gt;='Parametros'!$B$8,K33&lt;='Parametros'!$B$9),"Priorizar",IF(F33&lt;0,"Recuperar antes de invertir","Vigilar")))</x:f>
        <x:v>Muestra pequeña</x:v>
      </x:c>
    </x:row>
    <x:row r="34">
      <x:c r="A34" t="str">
        <x:v>Cochabamba</x:v>
      </x:c>
      <x:c r="B34" t="str">
        <x:v>WhatsApp</x:v>
      </x:c>
      <x:c r="C34" t="str">
        <x:v>No identificada</x:v>
      </x:c>
      <x:c r="D34" s="28" t="n">
        <x:f>SUMIFS('Ventas_Limpias'!$AE$2:$AE$2545,'Ventas_Limpias'!$N$2:$N$2545,$A34,'Ventas_Limpias'!$U$2:$U$2545,$B34,'Ventas_Limpias'!$R$2:$R$2545,$C34,'Ventas_Limpias'!$D$2:$D$2545,"&gt;="&amp;DATE(2026,1,1),'Ventas_Limpias'!$D$2:$D$2545,"&lt;="&amp;DATE(2026,6,30))</x:f>
        <x:v>0</x:v>
      </x:c>
      <x:c r="E34" s="28" t="n">
        <x:f>SUMIFS('Ventas_Limpias'!$AE$2:$AE$2545,'Ventas_Limpias'!$N$2:$N$2545,$A34,'Ventas_Limpias'!$U$2:$U$2545,$B34,'Ventas_Limpias'!$R$2:$R$2545,$C34,'Ventas_Limpias'!$D$2:$D$2545,"&gt;="&amp;DATE(2025,7,1),'Ventas_Limpias'!$D$2:$D$2545,"&lt;="&amp;DATE(2025,12,31))</x:f>
        <x:v>0</x:v>
      </x:c>
      <x:c r="F34" s="20" t="str">
        <x:f>IFERROR((D34-E34)/ABS(E34),"")</x:f>
      </x:c>
      <x:c r="G34" s="28" t="n">
        <x:f>SUMIFS('Ventas_Limpias'!$AG$2:$AG$2545,'Ventas_Limpias'!$N$2:$N$2545,$A34,'Ventas_Limpias'!$U$2:$U$2545,$B34,'Ventas_Limpias'!$R$2:$R$2545,$C34,'Ventas_Limpias'!$D$2:$D$2545,"&gt;="&amp;DATE(2026,1,1),'Ventas_Limpias'!$D$2:$D$2545,"&lt;="&amp;DATE(2026,6,30))</x:f>
        <x:v>0</x:v>
      </x:c>
      <x:c r="H34" s="20" t="n">
        <x:f>IFERROR(G34/D34,0)</x:f>
        <x:v>0</x:v>
      </x:c>
      <x:c r="I34" s="33" t="n">
        <x:f>COUNTIFS('Ventas_Limpias'!$N$2:$N$2545,$A34,'Ventas_Limpias'!$U$2:$U$2545,$B34,'Ventas_Limpias'!$R$2:$R$2545,$C34,'Ventas_Limpias'!$AM$2:$AM$2545,"Completado",'Ventas_Limpias'!$D$2:$D$2545,"&gt;="&amp;DATE(2026,1,1),'Ventas_Limpias'!$D$2:$D$2545,"&lt;="&amp;DATE(2026,6,30))</x:f>
        <x:v>0</x:v>
      </x:c>
      <x:c r="J34" s="33" t="n">
        <x:f>COUNTIFS('Ventas_Limpias'!$N$2:$N$2545,$A34,'Ventas_Limpias'!$U$2:$U$2545,$B34,'Ventas_Limpias'!$R$2:$R$2545,$C34,'Ventas_Limpias'!$AM$2:$AM$2545,"Devuelto",'Ventas_Limpias'!$D$2:$D$2545,"&gt;="&amp;DATE(2026,1,1),'Ventas_Limpias'!$D$2:$D$2545,"&lt;="&amp;DATE(2026,6,30))</x:f>
        <x:v>0</x:v>
      </x:c>
      <x:c r="K34" s="20" t="n">
        <x:f>IFERROR(J34/(I34+J34),0)</x:f>
        <x:v>0</x:v>
      </x:c>
      <x:c r="L34" s="28" t="n">
        <x:f>SUMIFS('Metas_Limpias'!$D$4:$D$549,'Metas_Limpias'!$B$4:$B$549,$A34,'Metas_Limpias'!$C$4:$C$549,$B34,'Metas_Limpias'!$A$4:$A$549,"&gt;=2026-01",'Metas_Limpias'!$A$4:$A$549,"&lt;=2026-06")</x:f>
        <x:v>444105.62999999995</x:v>
      </x:c>
      <x:c r="M34" s="28" t="n">
        <x:f>SUMIFS('Ventas_Limpias'!$AE$2:$AE$2545,'Ventas_Limpias'!$N$2:$N$2545,$A34,'Ventas_Limpias'!$U$2:$U$2545,$B34,'Ventas_Limpias'!$D$2:$D$2545,"&gt;="&amp;DATE(2026,1,1),'Ventas_Limpias'!$D$2:$D$2545,"&lt;="&amp;DATE(2026,6,30))</x:f>
        <x:v>5786.9855</x:v>
      </x:c>
      <x:c r="N34" s="20" t="n">
        <x:f>IFERROR(M34/L34,0)</x:f>
        <x:v>0.013030651063802096</x:v>
      </x:c>
      <x:c r="O34" t="str">
        <x:f>IF(AND(D34&gt;='Parametros'!$B$7,I34&gt;='Parametros'!$B$6),"Sí","No")</x:f>
        <x:v>No</x:v>
      </x:c>
      <x:c r="P34" t="str">
        <x:f>IF(O34="No","Muestra pequeña",IF(AND(F34&gt;0,H34&gt;='Parametros'!$B$8,K34&lt;='Parametros'!$B$9),"Priorizar",IF(F34&lt;0,"Recuperar antes de invertir","Vigilar")))</x:f>
        <x:v>Muestra pequeña</x:v>
      </x:c>
    </x:row>
    <x:row r="35">
      <x:c r="A35" t="str">
        <x:v>La Paz</x:v>
      </x:c>
      <x:c r="B35" t="str">
        <x:v>E-commerce</x:v>
      </x:c>
      <x:c r="C35" t="str">
        <x:v>Alimentos</x:v>
      </x:c>
      <x:c r="D35" s="28" t="n">
        <x:f>SUMIFS('Ventas_Limpias'!$AE$2:$AE$2545,'Ventas_Limpias'!$N$2:$N$2545,$A35,'Ventas_Limpias'!$U$2:$U$2545,$B35,'Ventas_Limpias'!$R$2:$R$2545,$C35,'Ventas_Limpias'!$D$2:$D$2545,"&gt;="&amp;DATE(2026,1,1),'Ventas_Limpias'!$D$2:$D$2545,"&lt;="&amp;DATE(2026,6,30))</x:f>
        <x:v>235.42000000000002</x:v>
      </x:c>
      <x:c r="E35" s="28" t="n">
        <x:f>SUMIFS('Ventas_Limpias'!$AE$2:$AE$2545,'Ventas_Limpias'!$N$2:$N$2545,$A35,'Ventas_Limpias'!$U$2:$U$2545,$B35,'Ventas_Limpias'!$R$2:$R$2545,$C35,'Ventas_Limpias'!$D$2:$D$2545,"&gt;="&amp;DATE(2025,7,1),'Ventas_Limpias'!$D$2:$D$2545,"&lt;="&amp;DATE(2025,12,31))</x:f>
        <x:v>-420.56249999999994</x:v>
      </x:c>
      <x:c r="F35" s="20" t="n">
        <x:f>IFERROR((D35-E35)/ABS(E35),"")</x:f>
        <x:v>1.559774112052311</x:v>
      </x:c>
      <x:c r="G35" s="28" t="n">
        <x:f>SUMIFS('Ventas_Limpias'!$AG$2:$AG$2545,'Ventas_Limpias'!$N$2:$N$2545,$A35,'Ventas_Limpias'!$U$2:$U$2545,$B35,'Ventas_Limpias'!$R$2:$R$2545,$C35,'Ventas_Limpias'!$D$2:$D$2545,"&gt;="&amp;DATE(2026,1,1),'Ventas_Limpias'!$D$2:$D$2545,"&lt;="&amp;DATE(2026,6,30))</x:f>
        <x:v>66.53</x:v>
      </x:c>
      <x:c r="H35" s="20" t="n">
        <x:f>IFERROR(G35/D35,0)</x:f>
        <x:v>0.2826013083000595</x:v>
      </x:c>
      <x:c r="I35" s="33" t="n">
        <x:f>COUNTIFS('Ventas_Limpias'!$N$2:$N$2545,$A35,'Ventas_Limpias'!$U$2:$U$2545,$B35,'Ventas_Limpias'!$R$2:$R$2545,$C35,'Ventas_Limpias'!$AM$2:$AM$2545,"Completado",'Ventas_Limpias'!$D$2:$D$2545,"&gt;="&amp;DATE(2026,1,1),'Ventas_Limpias'!$D$2:$D$2545,"&lt;="&amp;DATE(2026,6,30))</x:f>
        <x:v>3</x:v>
      </x:c>
      <x:c r="J35" s="33" t="n">
        <x:f>COUNTIFS('Ventas_Limpias'!$N$2:$N$2545,$A35,'Ventas_Limpias'!$U$2:$U$2545,$B35,'Ventas_Limpias'!$R$2:$R$2545,$C35,'Ventas_Limpias'!$AM$2:$AM$2545,"Devuelto",'Ventas_Limpias'!$D$2:$D$2545,"&gt;="&amp;DATE(2026,1,1),'Ventas_Limpias'!$D$2:$D$2545,"&lt;="&amp;DATE(2026,6,30))</x:f>
        <x:v>0</x:v>
      </x:c>
      <x:c r="K35" s="20" t="n">
        <x:f>IFERROR(J35/(I35+J35),0)</x:f>
        <x:v>0</x:v>
      </x:c>
      <x:c r="L35" s="28" t="n">
        <x:f>SUMIFS('Metas_Limpias'!$D$4:$D$549,'Metas_Limpias'!$B$4:$B$549,$A35,'Metas_Limpias'!$C$4:$C$549,$B35,'Metas_Limpias'!$A$4:$A$549,"&gt;=2026-01",'Metas_Limpias'!$A$4:$A$549,"&lt;=2026-06")</x:f>
        <x:v>470326.49</x:v>
      </x:c>
      <x:c r="M35" s="28" t="n">
        <x:f>SUMIFS('Ventas_Limpias'!$AE$2:$AE$2545,'Ventas_Limpias'!$N$2:$N$2545,$A35,'Ventas_Limpias'!$U$2:$U$2545,$B35,'Ventas_Limpias'!$D$2:$D$2545,"&gt;="&amp;DATE(2026,1,1),'Ventas_Limpias'!$D$2:$D$2545,"&lt;="&amp;DATE(2026,6,30))</x:f>
        <x:v>7608.361000000001</x:v>
      </x:c>
      <x:c r="N35" s="20" t="n">
        <x:f>IFERROR(M35/L35,0)</x:f>
        <x:v>0.016176764783119066</x:v>
      </x:c>
      <x:c r="O35" t="str">
        <x:f>IF(AND(D35&gt;='Parametros'!$B$7,I35&gt;='Parametros'!$B$6),"Sí","No")</x:f>
        <x:v>No</x:v>
      </x:c>
      <x:c r="P35" t="str">
        <x:f>IF(O35="No","Muestra pequeña",IF(AND(F35&gt;0,H35&gt;='Parametros'!$B$8,K35&lt;='Parametros'!$B$9),"Priorizar",IF(F35&lt;0,"Recuperar antes de invertir","Vigilar")))</x:f>
        <x:v>Muestra pequeña</x:v>
      </x:c>
    </x:row>
    <x:row r="36">
      <x:c r="A36" t="str">
        <x:v>La Paz</x:v>
      </x:c>
      <x:c r="B36" t="str">
        <x:v>E-commerce</x:v>
      </x:c>
      <x:c r="C36" t="str">
        <x:v>Cuidado Personal</x:v>
      </x:c>
      <x:c r="D36" s="28" t="n">
        <x:f>SUMIFS('Ventas_Limpias'!$AE$2:$AE$2545,'Ventas_Limpias'!$N$2:$N$2545,$A36,'Ventas_Limpias'!$U$2:$U$2545,$B36,'Ventas_Limpias'!$R$2:$R$2545,$C36,'Ventas_Limpias'!$D$2:$D$2545,"&gt;="&amp;DATE(2026,1,1),'Ventas_Limpias'!$D$2:$D$2545,"&lt;="&amp;DATE(2026,6,30))</x:f>
        <x:v>557.911</x:v>
      </x:c>
      <x:c r="E36" s="28" t="n">
        <x:f>SUMIFS('Ventas_Limpias'!$AE$2:$AE$2545,'Ventas_Limpias'!$N$2:$N$2545,$A36,'Ventas_Limpias'!$U$2:$U$2545,$B36,'Ventas_Limpias'!$R$2:$R$2545,$C36,'Ventas_Limpias'!$D$2:$D$2545,"&gt;="&amp;DATE(2025,7,1),'Ventas_Limpias'!$D$2:$D$2545,"&lt;="&amp;DATE(2025,12,31))</x:f>
        <x:v>177.435</x:v>
      </x:c>
      <x:c r="F36" s="20" t="n">
        <x:f>IFERROR((D36-E36)/ABS(E36),"")</x:f>
        <x:v>2.1443120015780424</x:v>
      </x:c>
      <x:c r="G36" s="28" t="n">
        <x:f>SUMIFS('Ventas_Limpias'!$AG$2:$AG$2545,'Ventas_Limpias'!$N$2:$N$2545,$A36,'Ventas_Limpias'!$U$2:$U$2545,$B36,'Ventas_Limpias'!$R$2:$R$2545,$C36,'Ventas_Limpias'!$D$2:$D$2545,"&gt;="&amp;DATE(2026,1,1),'Ventas_Limpias'!$D$2:$D$2545,"&lt;="&amp;DATE(2026,6,30))</x:f>
        <x:v>161.68099999999995</x:v>
      </x:c>
      <x:c r="H36" s="20" t="n">
        <x:f>IFERROR(G36/D36,0)</x:f>
        <x:v>0.2897971181783474</x:v>
      </x:c>
      <x:c r="I36" s="33" t="n">
        <x:f>COUNTIFS('Ventas_Limpias'!$N$2:$N$2545,$A36,'Ventas_Limpias'!$U$2:$U$2545,$B36,'Ventas_Limpias'!$R$2:$R$2545,$C36,'Ventas_Limpias'!$AM$2:$AM$2545,"Completado",'Ventas_Limpias'!$D$2:$D$2545,"&gt;="&amp;DATE(2026,1,1),'Ventas_Limpias'!$D$2:$D$2545,"&lt;="&amp;DATE(2026,6,30))</x:f>
        <x:v>3</x:v>
      </x:c>
      <x:c r="J36" s="33" t="n">
        <x:f>COUNTIFS('Ventas_Limpias'!$N$2:$N$2545,$A36,'Ventas_Limpias'!$U$2:$U$2545,$B36,'Ventas_Limpias'!$R$2:$R$2545,$C36,'Ventas_Limpias'!$AM$2:$AM$2545,"Devuelto",'Ventas_Limpias'!$D$2:$D$2545,"&gt;="&amp;DATE(2026,1,1),'Ventas_Limpias'!$D$2:$D$2545,"&lt;="&amp;DATE(2026,6,30))</x:f>
        <x:v>0</x:v>
      </x:c>
      <x:c r="K36" s="20" t="n">
        <x:f>IFERROR(J36/(I36+J36),0)</x:f>
        <x:v>0</x:v>
      </x:c>
      <x:c r="L36" s="28" t="n">
        <x:f>SUMIFS('Metas_Limpias'!$D$4:$D$549,'Metas_Limpias'!$B$4:$B$549,$A36,'Metas_Limpias'!$C$4:$C$549,$B36,'Metas_Limpias'!$A$4:$A$549,"&gt;=2026-01",'Metas_Limpias'!$A$4:$A$549,"&lt;=2026-06")</x:f>
        <x:v>470326.49</x:v>
      </x:c>
      <x:c r="M36" s="28" t="n">
        <x:f>SUMIFS('Ventas_Limpias'!$AE$2:$AE$2545,'Ventas_Limpias'!$N$2:$N$2545,$A36,'Ventas_Limpias'!$U$2:$U$2545,$B36,'Ventas_Limpias'!$D$2:$D$2545,"&gt;="&amp;DATE(2026,1,1),'Ventas_Limpias'!$D$2:$D$2545,"&lt;="&amp;DATE(2026,6,30))</x:f>
        <x:v>7608.361000000001</x:v>
      </x:c>
      <x:c r="N36" s="20" t="n">
        <x:f>IFERROR(M36/L36,0)</x:f>
        <x:v>0.016176764783119066</x:v>
      </x:c>
      <x:c r="O36" t="str">
        <x:f>IF(AND(D36&gt;='Parametros'!$B$7,I36&gt;='Parametros'!$B$6),"Sí","No")</x:f>
        <x:v>No</x:v>
      </x:c>
      <x:c r="P36" t="str">
        <x:f>IF(O36="No","Muestra pequeña",IF(AND(F36&gt;0,H36&gt;='Parametros'!$B$8,K36&lt;='Parametros'!$B$9),"Priorizar",IF(F36&lt;0,"Recuperar antes de invertir","Vigilar")))</x:f>
        <x:v>Muestra pequeña</x:v>
      </x:c>
    </x:row>
    <x:row r="37">
      <x:c r="A37" t="str">
        <x:v>La Paz</x:v>
      </x:c>
      <x:c r="B37" t="str">
        <x:v>E-commerce</x:v>
      </x:c>
      <x:c r="C37" t="str">
        <x:v>Deportes</x:v>
      </x:c>
      <x:c r="D37" s="28" t="n">
        <x:f>SUMIFS('Ventas_Limpias'!$AE$2:$AE$2545,'Ventas_Limpias'!$N$2:$N$2545,$A37,'Ventas_Limpias'!$U$2:$U$2545,$B37,'Ventas_Limpias'!$R$2:$R$2545,$C37,'Ventas_Limpias'!$D$2:$D$2545,"&gt;="&amp;DATE(2026,1,1),'Ventas_Limpias'!$D$2:$D$2545,"&lt;="&amp;DATE(2026,6,30))</x:f>
        <x:v>3182.192</x:v>
      </x:c>
      <x:c r="E37" s="28" t="n">
        <x:f>SUMIFS('Ventas_Limpias'!$AE$2:$AE$2545,'Ventas_Limpias'!$N$2:$N$2545,$A37,'Ventas_Limpias'!$U$2:$U$2545,$B37,'Ventas_Limpias'!$R$2:$R$2545,$C37,'Ventas_Limpias'!$D$2:$D$2545,"&gt;="&amp;DATE(2025,7,1),'Ventas_Limpias'!$D$2:$D$2545,"&lt;="&amp;DATE(2025,12,31))</x:f>
        <x:v>168.75799999999998</x:v>
      </x:c>
      <x:c r="F37" s="20" t="n">
        <x:f>IFERROR((D37-E37)/ABS(E37),"")</x:f>
        <x:v>17.856540134393633</x:v>
      </x:c>
      <x:c r="G37" s="28" t="n">
        <x:f>SUMIFS('Ventas_Limpias'!$AG$2:$AG$2545,'Ventas_Limpias'!$N$2:$N$2545,$A37,'Ventas_Limpias'!$U$2:$U$2545,$B37,'Ventas_Limpias'!$R$2:$R$2545,$C37,'Ventas_Limpias'!$D$2:$D$2545,"&gt;="&amp;DATE(2026,1,1),'Ventas_Limpias'!$D$2:$D$2545,"&lt;="&amp;DATE(2026,6,30))</x:f>
        <x:v>2532.952</x:v>
      </x:c>
      <x:c r="H37" s="20" t="n">
        <x:f>IFERROR(G37/D37,0)</x:f>
        <x:v>0.795977112631796</x:v>
      </x:c>
      <x:c r="I37" s="33" t="n">
        <x:f>COUNTIFS('Ventas_Limpias'!$N$2:$N$2545,$A37,'Ventas_Limpias'!$U$2:$U$2545,$B37,'Ventas_Limpias'!$R$2:$R$2545,$C37,'Ventas_Limpias'!$AM$2:$AM$2545,"Completado",'Ventas_Limpias'!$D$2:$D$2545,"&gt;="&amp;DATE(2026,1,1),'Ventas_Limpias'!$D$2:$D$2545,"&lt;="&amp;DATE(2026,6,30))</x:f>
        <x:v>3</x:v>
      </x:c>
      <x:c r="J37" s="33" t="n">
        <x:f>COUNTIFS('Ventas_Limpias'!$N$2:$N$2545,$A37,'Ventas_Limpias'!$U$2:$U$2545,$B37,'Ventas_Limpias'!$R$2:$R$2545,$C37,'Ventas_Limpias'!$AM$2:$AM$2545,"Devuelto",'Ventas_Limpias'!$D$2:$D$2545,"&gt;="&amp;DATE(2026,1,1),'Ventas_Limpias'!$D$2:$D$2545,"&lt;="&amp;DATE(2026,6,30))</x:f>
        <x:v>0</x:v>
      </x:c>
      <x:c r="K37" s="20" t="n">
        <x:f>IFERROR(J37/(I37+J37),0)</x:f>
        <x:v>0</x:v>
      </x:c>
      <x:c r="L37" s="28" t="n">
        <x:f>SUMIFS('Metas_Limpias'!$D$4:$D$549,'Metas_Limpias'!$B$4:$B$549,$A37,'Metas_Limpias'!$C$4:$C$549,$B37,'Metas_Limpias'!$A$4:$A$549,"&gt;=2026-01",'Metas_Limpias'!$A$4:$A$549,"&lt;=2026-06")</x:f>
        <x:v>470326.49</x:v>
      </x:c>
      <x:c r="M37" s="28" t="n">
        <x:f>SUMIFS('Ventas_Limpias'!$AE$2:$AE$2545,'Ventas_Limpias'!$N$2:$N$2545,$A37,'Ventas_Limpias'!$U$2:$U$2545,$B37,'Ventas_Limpias'!$D$2:$D$2545,"&gt;="&amp;DATE(2026,1,1),'Ventas_Limpias'!$D$2:$D$2545,"&lt;="&amp;DATE(2026,6,30))</x:f>
        <x:v>7608.361000000001</x:v>
      </x:c>
      <x:c r="N37" s="20" t="n">
        <x:f>IFERROR(M37/L37,0)</x:f>
        <x:v>0.016176764783119066</x:v>
      </x:c>
      <x:c r="O37" t="str">
        <x:f>IF(AND(D37&gt;='Parametros'!$B$7,I37&gt;='Parametros'!$B$6),"Sí","No")</x:f>
        <x:v>No</x:v>
      </x:c>
      <x:c r="P37" t="str">
        <x:f>IF(O37="No","Muestra pequeña",IF(AND(F37&gt;0,H37&gt;='Parametros'!$B$8,K37&lt;='Parametros'!$B$9),"Priorizar",IF(F37&lt;0,"Recuperar antes de invertir","Vigilar")))</x:f>
        <x:v>Muestra pequeña</x:v>
      </x:c>
    </x:row>
    <x:row r="38">
      <x:c r="A38" t="str">
        <x:v>La Paz</x:v>
      </x:c>
      <x:c r="B38" t="str">
        <x:v>E-commerce</x:v>
      </x:c>
      <x:c r="C38" t="str">
        <x:v>Electrónica</x:v>
      </x:c>
      <x:c r="D38" s="28" t="n">
        <x:f>SUMIFS('Ventas_Limpias'!$AE$2:$AE$2545,'Ventas_Limpias'!$N$2:$N$2545,$A38,'Ventas_Limpias'!$U$2:$U$2545,$B38,'Ventas_Limpias'!$R$2:$R$2545,$C38,'Ventas_Limpias'!$D$2:$D$2545,"&gt;="&amp;DATE(2026,1,1),'Ventas_Limpias'!$D$2:$D$2545,"&lt;="&amp;DATE(2026,6,30))</x:f>
        <x:v>-1909.4685000000004</x:v>
      </x:c>
      <x:c r="E38" s="28" t="n">
        <x:f>SUMIFS('Ventas_Limpias'!$AE$2:$AE$2545,'Ventas_Limpias'!$N$2:$N$2545,$A38,'Ventas_Limpias'!$U$2:$U$2545,$B38,'Ventas_Limpias'!$R$2:$R$2545,$C38,'Ventas_Limpias'!$D$2:$D$2545,"&gt;="&amp;DATE(2025,7,1),'Ventas_Limpias'!$D$2:$D$2545,"&lt;="&amp;DATE(2025,12,31))</x:f>
        <x:v>0</x:v>
      </x:c>
      <x:c r="F38" s="20" t="str">
        <x:f>IFERROR((D38-E38)/ABS(E38),"")</x:f>
      </x:c>
      <x:c r="G38" s="28" t="n">
        <x:f>SUMIFS('Ventas_Limpias'!$AG$2:$AG$2545,'Ventas_Limpias'!$N$2:$N$2545,$A38,'Ventas_Limpias'!$U$2:$U$2545,$B38,'Ventas_Limpias'!$R$2:$R$2545,$C38,'Ventas_Limpias'!$D$2:$D$2545,"&gt;="&amp;DATE(2026,1,1),'Ventas_Limpias'!$D$2:$D$2545,"&lt;="&amp;DATE(2026,6,30))</x:f>
        <x:v>-916.0785000000003</x:v>
      </x:c>
      <x:c r="H38" s="20" t="n">
        <x:f>IFERROR(G38/D38,0)</x:f>
        <x:v>0.47975575402265086</x:v>
      </x:c>
      <x:c r="I38" s="33" t="n">
        <x:f>COUNTIFS('Ventas_Limpias'!$N$2:$N$2545,$A38,'Ventas_Limpias'!$U$2:$U$2545,$B38,'Ventas_Limpias'!$R$2:$R$2545,$C38,'Ventas_Limpias'!$AM$2:$AM$2545,"Completado",'Ventas_Limpias'!$D$2:$D$2545,"&gt;="&amp;DATE(2026,1,1),'Ventas_Limpias'!$D$2:$D$2545,"&lt;="&amp;DATE(2026,6,30))</x:f>
        <x:v>3</x:v>
      </x:c>
      <x:c r="J38" s="33" t="n">
        <x:f>COUNTIFS('Ventas_Limpias'!$N$2:$N$2545,$A38,'Ventas_Limpias'!$U$2:$U$2545,$B38,'Ventas_Limpias'!$R$2:$R$2545,$C38,'Ventas_Limpias'!$AM$2:$AM$2545,"Devuelto",'Ventas_Limpias'!$D$2:$D$2545,"&gt;="&amp;DATE(2026,1,1),'Ventas_Limpias'!$D$2:$D$2545,"&lt;="&amp;DATE(2026,6,30))</x:f>
        <x:v>2</x:v>
      </x:c>
      <x:c r="K38" s="20" t="n">
        <x:f>IFERROR(J38/(I38+J38),0)</x:f>
        <x:v>0.4</x:v>
      </x:c>
      <x:c r="L38" s="28" t="n">
        <x:f>SUMIFS('Metas_Limpias'!$D$4:$D$549,'Metas_Limpias'!$B$4:$B$549,$A38,'Metas_Limpias'!$C$4:$C$549,$B38,'Metas_Limpias'!$A$4:$A$549,"&gt;=2026-01",'Metas_Limpias'!$A$4:$A$549,"&lt;=2026-06")</x:f>
        <x:v>470326.49</x:v>
      </x:c>
      <x:c r="M38" s="28" t="n">
        <x:f>SUMIFS('Ventas_Limpias'!$AE$2:$AE$2545,'Ventas_Limpias'!$N$2:$N$2545,$A38,'Ventas_Limpias'!$U$2:$U$2545,$B38,'Ventas_Limpias'!$D$2:$D$2545,"&gt;="&amp;DATE(2026,1,1),'Ventas_Limpias'!$D$2:$D$2545,"&lt;="&amp;DATE(2026,6,30))</x:f>
        <x:v>7608.361000000001</x:v>
      </x:c>
      <x:c r="N38" s="20" t="n">
        <x:f>IFERROR(M38/L38,0)</x:f>
        <x:v>0.016176764783119066</x:v>
      </x:c>
      <x:c r="O38" t="str">
        <x:f>IF(AND(D38&gt;='Parametros'!$B$7,I38&gt;='Parametros'!$B$6),"Sí","No")</x:f>
        <x:v>No</x:v>
      </x:c>
      <x:c r="P38" t="str">
        <x:f>IF(O38="No","Muestra pequeña",IF(AND(F38&gt;0,H38&gt;='Parametros'!$B$8,K38&lt;='Parametros'!$B$9),"Priorizar",IF(F38&lt;0,"Recuperar antes de invertir","Vigilar")))</x:f>
        <x:v>Muestra pequeña</x:v>
      </x:c>
    </x:row>
    <x:row r="39">
      <x:c r="A39" t="str">
        <x:v>La Paz</x:v>
      </x:c>
      <x:c r="B39" t="str">
        <x:v>E-commerce</x:v>
      </x:c>
      <x:c r="C39" t="str">
        <x:v>No identificada</x:v>
      </x:c>
      <x:c r="D39" s="28" t="n">
        <x:f>SUMIFS('Ventas_Limpias'!$AE$2:$AE$2545,'Ventas_Limpias'!$N$2:$N$2545,$A39,'Ventas_Limpias'!$U$2:$U$2545,$B39,'Ventas_Limpias'!$R$2:$R$2545,$C39,'Ventas_Limpias'!$D$2:$D$2545,"&gt;="&amp;DATE(2026,1,1),'Ventas_Limpias'!$D$2:$D$2545,"&lt;="&amp;DATE(2026,6,30))</x:f>
        <x:v>0</x:v>
      </x:c>
      <x:c r="E39" s="28" t="n">
        <x:f>SUMIFS('Ventas_Limpias'!$AE$2:$AE$2545,'Ventas_Limpias'!$N$2:$N$2545,$A39,'Ventas_Limpias'!$U$2:$U$2545,$B39,'Ventas_Limpias'!$R$2:$R$2545,$C39,'Ventas_Limpias'!$D$2:$D$2545,"&gt;="&amp;DATE(2025,7,1),'Ventas_Limpias'!$D$2:$D$2545,"&lt;="&amp;DATE(2025,12,31))</x:f>
        <x:v>0</x:v>
      </x:c>
      <x:c r="F39" s="20" t="str">
        <x:f>IFERROR((D39-E39)/ABS(E39),"")</x:f>
      </x:c>
      <x:c r="G39" s="28" t="n">
        <x:f>SUMIFS('Ventas_Limpias'!$AG$2:$AG$2545,'Ventas_Limpias'!$N$2:$N$2545,$A39,'Ventas_Limpias'!$U$2:$U$2545,$B39,'Ventas_Limpias'!$R$2:$R$2545,$C39,'Ventas_Limpias'!$D$2:$D$2545,"&gt;="&amp;DATE(2026,1,1),'Ventas_Limpias'!$D$2:$D$2545,"&lt;="&amp;DATE(2026,6,30))</x:f>
        <x:v>0</x:v>
      </x:c>
      <x:c r="H39" s="20" t="n">
        <x:f>IFERROR(G39/D39,0)</x:f>
        <x:v>0</x:v>
      </x:c>
      <x:c r="I39" s="33" t="n">
        <x:f>COUNTIFS('Ventas_Limpias'!$N$2:$N$2545,$A39,'Ventas_Limpias'!$U$2:$U$2545,$B39,'Ventas_Limpias'!$R$2:$R$2545,$C39,'Ventas_Limpias'!$AM$2:$AM$2545,"Completado",'Ventas_Limpias'!$D$2:$D$2545,"&gt;="&amp;DATE(2026,1,1),'Ventas_Limpias'!$D$2:$D$2545,"&lt;="&amp;DATE(2026,6,30))</x:f>
        <x:v>0</x:v>
      </x:c>
      <x:c r="J39" s="33" t="n">
        <x:f>COUNTIFS('Ventas_Limpias'!$N$2:$N$2545,$A39,'Ventas_Limpias'!$U$2:$U$2545,$B39,'Ventas_Limpias'!$R$2:$R$2545,$C39,'Ventas_Limpias'!$AM$2:$AM$2545,"Devuelto",'Ventas_Limpias'!$D$2:$D$2545,"&gt;="&amp;DATE(2026,1,1),'Ventas_Limpias'!$D$2:$D$2545,"&lt;="&amp;DATE(2026,6,30))</x:f>
        <x:v>0</x:v>
      </x:c>
      <x:c r="K39" s="20" t="n">
        <x:f>IFERROR(J39/(I39+J39),0)</x:f>
        <x:v>0</x:v>
      </x:c>
      <x:c r="L39" s="28" t="n">
        <x:f>SUMIFS('Metas_Limpias'!$D$4:$D$549,'Metas_Limpias'!$B$4:$B$549,$A39,'Metas_Limpias'!$C$4:$C$549,$B39,'Metas_Limpias'!$A$4:$A$549,"&gt;=2026-01",'Metas_Limpias'!$A$4:$A$549,"&lt;=2026-06")</x:f>
        <x:v>470326.49</x:v>
      </x:c>
      <x:c r="M39" s="28" t="n">
        <x:f>SUMIFS('Ventas_Limpias'!$AE$2:$AE$2545,'Ventas_Limpias'!$N$2:$N$2545,$A39,'Ventas_Limpias'!$U$2:$U$2545,$B39,'Ventas_Limpias'!$D$2:$D$2545,"&gt;="&amp;DATE(2026,1,1),'Ventas_Limpias'!$D$2:$D$2545,"&lt;="&amp;DATE(2026,6,30))</x:f>
        <x:v>7608.361000000001</x:v>
      </x:c>
      <x:c r="N39" s="20" t="n">
        <x:f>IFERROR(M39/L39,0)</x:f>
        <x:v>0.016176764783119066</x:v>
      </x:c>
      <x:c r="O39" t="str">
        <x:f>IF(AND(D39&gt;='Parametros'!$B$7,I39&gt;='Parametros'!$B$6),"Sí","No")</x:f>
        <x:v>No</x:v>
      </x:c>
      <x:c r="P39" t="str">
        <x:f>IF(O39="No","Muestra pequeña",IF(AND(F39&gt;0,H39&gt;='Parametros'!$B$8,K39&lt;='Parametros'!$B$9),"Priorizar",IF(F39&lt;0,"Recuperar antes de invertir","Vigilar")))</x:f>
        <x:v>Muestra pequeña</x:v>
      </x:c>
    </x:row>
    <x:row r="40">
      <x:c r="A40" t="str">
        <x:v>La Paz</x:v>
      </x:c>
      <x:c r="B40" t="str">
        <x:v>Marketplace</x:v>
      </x:c>
      <x:c r="C40" t="str">
        <x:v>Alimentos</x:v>
      </x:c>
      <x:c r="D40" s="28" t="n">
        <x:f>SUMIFS('Ventas_Limpias'!$AE$2:$AE$2545,'Ventas_Limpias'!$N$2:$N$2545,$A40,'Ventas_Limpias'!$U$2:$U$2545,$B40,'Ventas_Limpias'!$R$2:$R$2545,$C40,'Ventas_Limpias'!$D$2:$D$2545,"&gt;="&amp;DATE(2026,1,1),'Ventas_Limpias'!$D$2:$D$2545,"&lt;="&amp;DATE(2026,6,30))</x:f>
        <x:v>60.63849999999999</x:v>
      </x:c>
      <x:c r="E40" s="28" t="n">
        <x:f>SUMIFS('Ventas_Limpias'!$AE$2:$AE$2545,'Ventas_Limpias'!$N$2:$N$2545,$A40,'Ventas_Limpias'!$U$2:$U$2545,$B40,'Ventas_Limpias'!$R$2:$R$2545,$C40,'Ventas_Limpias'!$D$2:$D$2545,"&gt;="&amp;DATE(2025,7,1),'Ventas_Limpias'!$D$2:$D$2545,"&lt;="&amp;DATE(2025,12,31))</x:f>
        <x:v>45.359</x:v>
      </x:c>
      <x:c r="F40" s="20" t="n">
        <x:f>IFERROR((D40-E40)/ABS(E40),"")</x:f>
        <x:v>0.3368570735686411</x:v>
      </x:c>
      <x:c r="G40" s="28" t="n">
        <x:f>SUMIFS('Ventas_Limpias'!$AG$2:$AG$2545,'Ventas_Limpias'!$N$2:$N$2545,$A40,'Ventas_Limpias'!$U$2:$U$2545,$B40,'Ventas_Limpias'!$R$2:$R$2545,$C40,'Ventas_Limpias'!$D$2:$D$2545,"&gt;="&amp;DATE(2026,1,1),'Ventas_Limpias'!$D$2:$D$2545,"&lt;="&amp;DATE(2026,6,30))</x:f>
        <x:v>14.048499999999994</x:v>
      </x:c>
      <x:c r="H40" s="20" t="n">
        <x:f>IFERROR(G40/D40,0)</x:f>
        <x:v>0.2316762452897086</x:v>
      </x:c>
      <x:c r="I40" s="33" t="n">
        <x:f>COUNTIFS('Ventas_Limpias'!$N$2:$N$2545,$A40,'Ventas_Limpias'!$U$2:$U$2545,$B40,'Ventas_Limpias'!$R$2:$R$2545,$C40,'Ventas_Limpias'!$AM$2:$AM$2545,"Completado",'Ventas_Limpias'!$D$2:$D$2545,"&gt;="&amp;DATE(2026,1,1),'Ventas_Limpias'!$D$2:$D$2545,"&lt;="&amp;DATE(2026,6,30))</x:f>
        <x:v>2</x:v>
      </x:c>
      <x:c r="J40" s="33" t="n">
        <x:f>COUNTIFS('Ventas_Limpias'!$N$2:$N$2545,$A40,'Ventas_Limpias'!$U$2:$U$2545,$B40,'Ventas_Limpias'!$R$2:$R$2545,$C40,'Ventas_Limpias'!$AM$2:$AM$2545,"Devuelto",'Ventas_Limpias'!$D$2:$D$2545,"&gt;="&amp;DATE(2026,1,1),'Ventas_Limpias'!$D$2:$D$2545,"&lt;="&amp;DATE(2026,6,30))</x:f>
        <x:v>0</x:v>
      </x:c>
      <x:c r="K40" s="20" t="n">
        <x:f>IFERROR(J40/(I40+J40),0)</x:f>
        <x:v>0</x:v>
      </x:c>
      <x:c r="L40" s="28" t="n">
        <x:f>SUMIFS('Metas_Limpias'!$D$4:$D$549,'Metas_Limpias'!$B$4:$B$549,$A40,'Metas_Limpias'!$C$4:$C$549,$B40,'Metas_Limpias'!$A$4:$A$549,"&gt;=2026-01",'Metas_Limpias'!$A$4:$A$549,"&lt;=2026-06")</x:f>
        <x:v>415890.07</x:v>
      </x:c>
      <x:c r="M40" s="28" t="n">
        <x:f>SUMIFS('Ventas_Limpias'!$AE$2:$AE$2545,'Ventas_Limpias'!$N$2:$N$2545,$A40,'Ventas_Limpias'!$U$2:$U$2545,$B40,'Ventas_Limpias'!$D$2:$D$2545,"&gt;="&amp;DATE(2026,1,1),'Ventas_Limpias'!$D$2:$D$2545,"&lt;="&amp;DATE(2026,6,30))</x:f>
        <x:v>1582.3680000000002</x:v>
      </x:c>
      <x:c r="N40" s="20" t="n">
        <x:f>IFERROR(M40/L40,0)</x:f>
        <x:v>0.0038047746607655242</x:v>
      </x:c>
      <x:c r="O40" t="str">
        <x:f>IF(AND(D40&gt;='Parametros'!$B$7,I40&gt;='Parametros'!$B$6),"Sí","No")</x:f>
        <x:v>No</x:v>
      </x:c>
      <x:c r="P40" t="str">
        <x:f>IF(O40="No","Muestra pequeña",IF(AND(F40&gt;0,H40&gt;='Parametros'!$B$8,K40&lt;='Parametros'!$B$9),"Priorizar",IF(F40&lt;0,"Recuperar antes de invertir","Vigilar")))</x:f>
        <x:v>Muestra pequeña</x:v>
      </x:c>
    </x:row>
    <x:row r="41">
      <x:c r="A41" t="str">
        <x:v>La Paz</x:v>
      </x:c>
      <x:c r="B41" t="str">
        <x:v>Marketplace</x:v>
      </x:c>
      <x:c r="C41" t="str">
        <x:v>Cuidado Personal</x:v>
      </x:c>
      <x:c r="D41" s="28" t="n">
        <x:f>SUMIFS('Ventas_Limpias'!$AE$2:$AE$2545,'Ventas_Limpias'!$N$2:$N$2545,$A41,'Ventas_Limpias'!$U$2:$U$2545,$B41,'Ventas_Limpias'!$R$2:$R$2545,$C41,'Ventas_Limpias'!$D$2:$D$2545,"&gt;="&amp;DATE(2026,1,1),'Ventas_Limpias'!$D$2:$D$2545,"&lt;="&amp;DATE(2026,6,30))</x:f>
        <x:v>89.206</x:v>
      </x:c>
      <x:c r="E41" s="28" t="n">
        <x:f>SUMIFS('Ventas_Limpias'!$AE$2:$AE$2545,'Ventas_Limpias'!$N$2:$N$2545,$A41,'Ventas_Limpias'!$U$2:$U$2545,$B41,'Ventas_Limpias'!$R$2:$R$2545,$C41,'Ventas_Limpias'!$D$2:$D$2545,"&gt;="&amp;DATE(2025,7,1),'Ventas_Limpias'!$D$2:$D$2545,"&lt;="&amp;DATE(2025,12,31))</x:f>
        <x:v>381.4905</x:v>
      </x:c>
      <x:c r="F41" s="20" t="n">
        <x:f>IFERROR((D41-E41)/ABS(E41),"")</x:f>
        <x:v>-0.7661645571777016</x:v>
      </x:c>
      <x:c r="G41" s="28" t="n">
        <x:f>SUMIFS('Ventas_Limpias'!$AG$2:$AG$2545,'Ventas_Limpias'!$N$2:$N$2545,$A41,'Ventas_Limpias'!$U$2:$U$2545,$B41,'Ventas_Limpias'!$R$2:$R$2545,$C41,'Ventas_Limpias'!$D$2:$D$2545,"&gt;="&amp;DATE(2026,1,1),'Ventas_Limpias'!$D$2:$D$2545,"&lt;="&amp;DATE(2026,6,30))</x:f>
        <x:v>28.346</x:v>
      </x:c>
      <x:c r="H41" s="20" t="n">
        <x:f>IFERROR(G41/D41,0)</x:f>
        <x:v>0.3177588951415824</x:v>
      </x:c>
      <x:c r="I41" s="33" t="n">
        <x:f>COUNTIFS('Ventas_Limpias'!$N$2:$N$2545,$A41,'Ventas_Limpias'!$U$2:$U$2545,$B41,'Ventas_Limpias'!$R$2:$R$2545,$C41,'Ventas_Limpias'!$AM$2:$AM$2545,"Completado",'Ventas_Limpias'!$D$2:$D$2545,"&gt;="&amp;DATE(2026,1,1),'Ventas_Limpias'!$D$2:$D$2545,"&lt;="&amp;DATE(2026,6,30))</x:f>
        <x:v>2</x:v>
      </x:c>
      <x:c r="J41" s="33" t="n">
        <x:f>COUNTIFS('Ventas_Limpias'!$N$2:$N$2545,$A41,'Ventas_Limpias'!$U$2:$U$2545,$B41,'Ventas_Limpias'!$R$2:$R$2545,$C41,'Ventas_Limpias'!$AM$2:$AM$2545,"Devuelto",'Ventas_Limpias'!$D$2:$D$2545,"&gt;="&amp;DATE(2026,1,1),'Ventas_Limpias'!$D$2:$D$2545,"&lt;="&amp;DATE(2026,6,30))</x:f>
        <x:v>0</x:v>
      </x:c>
      <x:c r="K41" s="20" t="n">
        <x:f>IFERROR(J41/(I41+J41),0)</x:f>
        <x:v>0</x:v>
      </x:c>
      <x:c r="L41" s="28" t="n">
        <x:f>SUMIFS('Metas_Limpias'!$D$4:$D$549,'Metas_Limpias'!$B$4:$B$549,$A41,'Metas_Limpias'!$C$4:$C$549,$B41,'Metas_Limpias'!$A$4:$A$549,"&gt;=2026-01",'Metas_Limpias'!$A$4:$A$549,"&lt;=2026-06")</x:f>
        <x:v>415890.07</x:v>
      </x:c>
      <x:c r="M41" s="28" t="n">
        <x:f>SUMIFS('Ventas_Limpias'!$AE$2:$AE$2545,'Ventas_Limpias'!$N$2:$N$2545,$A41,'Ventas_Limpias'!$U$2:$U$2545,$B41,'Ventas_Limpias'!$D$2:$D$2545,"&gt;="&amp;DATE(2026,1,1),'Ventas_Limpias'!$D$2:$D$2545,"&lt;="&amp;DATE(2026,6,30))</x:f>
        <x:v>1582.3680000000002</x:v>
      </x:c>
      <x:c r="N41" s="20" t="n">
        <x:f>IFERROR(M41/L41,0)</x:f>
        <x:v>0.0038047746607655242</x:v>
      </x:c>
      <x:c r="O41" t="str">
        <x:f>IF(AND(D41&gt;='Parametros'!$B$7,I41&gt;='Parametros'!$B$6),"Sí","No")</x:f>
        <x:v>No</x:v>
      </x:c>
      <x:c r="P41" t="str">
        <x:f>IF(O41="No","Muestra pequeña",IF(AND(F41&gt;0,H41&gt;='Parametros'!$B$8,K41&lt;='Parametros'!$B$9),"Priorizar",IF(F41&lt;0,"Recuperar antes de invertir","Vigilar")))</x:f>
        <x:v>Muestra pequeña</x:v>
      </x:c>
    </x:row>
    <x:row r="42">
      <x:c r="A42" t="str">
        <x:v>La Paz</x:v>
      </x:c>
      <x:c r="B42" t="str">
        <x:v>Marketplace</x:v>
      </x:c>
      <x:c r="C42" t="str">
        <x:v>Deportes</x:v>
      </x:c>
      <x:c r="D42" s="28" t="n">
        <x:f>SUMIFS('Ventas_Limpias'!$AE$2:$AE$2545,'Ventas_Limpias'!$N$2:$N$2545,$A42,'Ventas_Limpias'!$U$2:$U$2545,$B42,'Ventas_Limpias'!$R$2:$R$2545,$C42,'Ventas_Limpias'!$D$2:$D$2545,"&gt;="&amp;DATE(2026,1,1),'Ventas_Limpias'!$D$2:$D$2545,"&lt;="&amp;DATE(2026,6,30))</x:f>
        <x:v>0</x:v>
      </x:c>
      <x:c r="E42" s="28" t="n">
        <x:f>SUMIFS('Ventas_Limpias'!$AE$2:$AE$2545,'Ventas_Limpias'!$N$2:$N$2545,$A42,'Ventas_Limpias'!$U$2:$U$2545,$B42,'Ventas_Limpias'!$R$2:$R$2545,$C42,'Ventas_Limpias'!$D$2:$D$2545,"&gt;="&amp;DATE(2025,7,1),'Ventas_Limpias'!$D$2:$D$2545,"&lt;="&amp;DATE(2025,12,31))</x:f>
        <x:v>848.7600000000001</x:v>
      </x:c>
      <x:c r="F42" s="20" t="n">
        <x:f>IFERROR((D42-E42)/ABS(E42),"")</x:f>
        <x:v>-1</x:v>
      </x:c>
      <x:c r="G42" s="28" t="n">
        <x:f>SUMIFS('Ventas_Limpias'!$AG$2:$AG$2545,'Ventas_Limpias'!$N$2:$N$2545,$A42,'Ventas_Limpias'!$U$2:$U$2545,$B42,'Ventas_Limpias'!$R$2:$R$2545,$C42,'Ventas_Limpias'!$D$2:$D$2545,"&gt;="&amp;DATE(2026,1,1),'Ventas_Limpias'!$D$2:$D$2545,"&lt;="&amp;DATE(2026,6,30))</x:f>
        <x:v>0</x:v>
      </x:c>
      <x:c r="H42" s="20" t="n">
        <x:f>IFERROR(G42/D42,0)</x:f>
        <x:v>0</x:v>
      </x:c>
      <x:c r="I42" s="33" t="n">
        <x:f>COUNTIFS('Ventas_Limpias'!$N$2:$N$2545,$A42,'Ventas_Limpias'!$U$2:$U$2545,$B42,'Ventas_Limpias'!$R$2:$R$2545,$C42,'Ventas_Limpias'!$AM$2:$AM$2545,"Completado",'Ventas_Limpias'!$D$2:$D$2545,"&gt;="&amp;DATE(2026,1,1),'Ventas_Limpias'!$D$2:$D$2545,"&lt;="&amp;DATE(2026,6,30))</x:f>
        <x:v>0</x:v>
      </x:c>
      <x:c r="J42" s="33" t="n">
        <x:f>COUNTIFS('Ventas_Limpias'!$N$2:$N$2545,$A42,'Ventas_Limpias'!$U$2:$U$2545,$B42,'Ventas_Limpias'!$R$2:$R$2545,$C42,'Ventas_Limpias'!$AM$2:$AM$2545,"Devuelto",'Ventas_Limpias'!$D$2:$D$2545,"&gt;="&amp;DATE(2026,1,1),'Ventas_Limpias'!$D$2:$D$2545,"&lt;="&amp;DATE(2026,6,30))</x:f>
        <x:v>0</x:v>
      </x:c>
      <x:c r="K42" s="20" t="n">
        <x:f>IFERROR(J42/(I42+J42),0)</x:f>
        <x:v>0</x:v>
      </x:c>
      <x:c r="L42" s="28" t="n">
        <x:f>SUMIFS('Metas_Limpias'!$D$4:$D$549,'Metas_Limpias'!$B$4:$B$549,$A42,'Metas_Limpias'!$C$4:$C$549,$B42,'Metas_Limpias'!$A$4:$A$549,"&gt;=2026-01",'Metas_Limpias'!$A$4:$A$549,"&lt;=2026-06")</x:f>
        <x:v>415890.07</x:v>
      </x:c>
      <x:c r="M42" s="28" t="n">
        <x:f>SUMIFS('Ventas_Limpias'!$AE$2:$AE$2545,'Ventas_Limpias'!$N$2:$N$2545,$A42,'Ventas_Limpias'!$U$2:$U$2545,$B42,'Ventas_Limpias'!$D$2:$D$2545,"&gt;="&amp;DATE(2026,1,1),'Ventas_Limpias'!$D$2:$D$2545,"&lt;="&amp;DATE(2026,6,30))</x:f>
        <x:v>1582.3680000000002</x:v>
      </x:c>
      <x:c r="N42" s="20" t="n">
        <x:f>IFERROR(M42/L42,0)</x:f>
        <x:v>0.0038047746607655242</x:v>
      </x:c>
      <x:c r="O42" t="str">
        <x:f>IF(AND(D42&gt;='Parametros'!$B$7,I42&gt;='Parametros'!$B$6),"Sí","No")</x:f>
        <x:v>No</x:v>
      </x:c>
      <x:c r="P42" t="str">
        <x:f>IF(O42="No","Muestra pequeña",IF(AND(F42&gt;0,H42&gt;='Parametros'!$B$8,K42&lt;='Parametros'!$B$9),"Priorizar",IF(F42&lt;0,"Recuperar antes de invertir","Vigilar")))</x:f>
        <x:v>Muestra pequeña</x:v>
      </x:c>
    </x:row>
    <x:row r="43">
      <x:c r="A43" t="str">
        <x:v>La Paz</x:v>
      </x:c>
      <x:c r="B43" t="str">
        <x:v>Marketplace</x:v>
      </x:c>
      <x:c r="C43" t="str">
        <x:v>Electrónica</x:v>
      </x:c>
      <x:c r="D43" s="28" t="n">
        <x:f>SUMIFS('Ventas_Limpias'!$AE$2:$AE$2545,'Ventas_Limpias'!$N$2:$N$2545,$A43,'Ventas_Limpias'!$U$2:$U$2545,$B43,'Ventas_Limpias'!$R$2:$R$2545,$C43,'Ventas_Limpias'!$D$2:$D$2545,"&gt;="&amp;DATE(2026,1,1),'Ventas_Limpias'!$D$2:$D$2545,"&lt;="&amp;DATE(2026,6,30))</x:f>
        <x:v>-46.54049999999995</x:v>
      </x:c>
      <x:c r="E43" s="28" t="n">
        <x:f>SUMIFS('Ventas_Limpias'!$AE$2:$AE$2545,'Ventas_Limpias'!$N$2:$N$2545,$A43,'Ventas_Limpias'!$U$2:$U$2545,$B43,'Ventas_Limpias'!$R$2:$R$2545,$C43,'Ventas_Limpias'!$D$2:$D$2545,"&gt;="&amp;DATE(2025,7,1),'Ventas_Limpias'!$D$2:$D$2545,"&lt;="&amp;DATE(2025,12,31))</x:f>
        <x:v>569.1120000000001</x:v>
      </x:c>
      <x:c r="F43" s="20" t="n">
        <x:f>IFERROR((D43-E43)/ABS(E43),"")</x:f>
        <x:v>-1.0817774005819591</x:v>
      </x:c>
      <x:c r="G43" s="28" t="n">
        <x:f>SUMIFS('Ventas_Limpias'!$AG$2:$AG$2545,'Ventas_Limpias'!$N$2:$N$2545,$A43,'Ventas_Limpias'!$U$2:$U$2545,$B43,'Ventas_Limpias'!$R$2:$R$2545,$C43,'Ventas_Limpias'!$D$2:$D$2545,"&gt;="&amp;DATE(2026,1,1),'Ventas_Limpias'!$D$2:$D$2545,"&lt;="&amp;DATE(2026,6,30))</x:f>
        <x:v>122.10950000000003</x:v>
      </x:c>
      <x:c r="H43" s="20" t="n">
        <x:f>IFERROR(G43/D43,0)</x:f>
        <x:v>-2.6237255723509665</x:v>
      </x:c>
      <x:c r="I43" s="33" t="n">
        <x:f>COUNTIFS('Ventas_Limpias'!$N$2:$N$2545,$A43,'Ventas_Limpias'!$U$2:$U$2545,$B43,'Ventas_Limpias'!$R$2:$R$2545,$C43,'Ventas_Limpias'!$AM$2:$AM$2545,"Completado",'Ventas_Limpias'!$D$2:$D$2545,"&gt;="&amp;DATE(2026,1,1),'Ventas_Limpias'!$D$2:$D$2545,"&lt;="&amp;DATE(2026,6,30))</x:f>
        <x:v>1</x:v>
      </x:c>
      <x:c r="J43" s="33" t="n">
        <x:f>COUNTIFS('Ventas_Limpias'!$N$2:$N$2545,$A43,'Ventas_Limpias'!$U$2:$U$2545,$B43,'Ventas_Limpias'!$R$2:$R$2545,$C43,'Ventas_Limpias'!$AM$2:$AM$2545,"Devuelto",'Ventas_Limpias'!$D$2:$D$2545,"&gt;="&amp;DATE(2026,1,1),'Ventas_Limpias'!$D$2:$D$2545,"&lt;="&amp;DATE(2026,6,30))</x:f>
        <x:v>1</x:v>
      </x:c>
      <x:c r="K43" s="20" t="n">
        <x:f>IFERROR(J43/(I43+J43),0)</x:f>
        <x:v>0.5</x:v>
      </x:c>
      <x:c r="L43" s="28" t="n">
        <x:f>SUMIFS('Metas_Limpias'!$D$4:$D$549,'Metas_Limpias'!$B$4:$B$549,$A43,'Metas_Limpias'!$C$4:$C$549,$B43,'Metas_Limpias'!$A$4:$A$549,"&gt;=2026-01",'Metas_Limpias'!$A$4:$A$549,"&lt;=2026-06")</x:f>
        <x:v>415890.07</x:v>
      </x:c>
      <x:c r="M43" s="28" t="n">
        <x:f>SUMIFS('Ventas_Limpias'!$AE$2:$AE$2545,'Ventas_Limpias'!$N$2:$N$2545,$A43,'Ventas_Limpias'!$U$2:$U$2545,$B43,'Ventas_Limpias'!$D$2:$D$2545,"&gt;="&amp;DATE(2026,1,1),'Ventas_Limpias'!$D$2:$D$2545,"&lt;="&amp;DATE(2026,6,30))</x:f>
        <x:v>1582.3680000000002</x:v>
      </x:c>
      <x:c r="N43" s="20" t="n">
        <x:f>IFERROR(M43/L43,0)</x:f>
        <x:v>0.0038047746607655242</x:v>
      </x:c>
      <x:c r="O43" t="str">
        <x:f>IF(AND(D43&gt;='Parametros'!$B$7,I43&gt;='Parametros'!$B$6),"Sí","No")</x:f>
        <x:v>No</x:v>
      </x:c>
      <x:c r="P43" t="str">
        <x:f>IF(O43="No","Muestra pequeña",IF(AND(F43&gt;0,H43&gt;='Parametros'!$B$8,K43&lt;='Parametros'!$B$9),"Priorizar",IF(F43&lt;0,"Recuperar antes de invertir","Vigilar")))</x:f>
        <x:v>Muestra pequeña</x:v>
      </x:c>
    </x:row>
    <x:row r="44">
      <x:c r="A44" t="str">
        <x:v>La Paz</x:v>
      </x:c>
      <x:c r="B44" t="str">
        <x:v>Marketplace</x:v>
      </x:c>
      <x:c r="C44" t="str">
        <x:v>Hogar</x:v>
      </x:c>
      <x:c r="D44" s="28" t="n">
        <x:f>SUMIFS('Ventas_Limpias'!$AE$2:$AE$2545,'Ventas_Limpias'!$N$2:$N$2545,$A44,'Ventas_Limpias'!$U$2:$U$2545,$B44,'Ventas_Limpias'!$R$2:$R$2545,$C44,'Ventas_Limpias'!$D$2:$D$2545,"&gt;="&amp;DATE(2026,1,1),'Ventas_Limpias'!$D$2:$D$2545,"&lt;="&amp;DATE(2026,6,30))</x:f>
        <x:v>1479.064</x:v>
      </x:c>
      <x:c r="E44" s="28" t="n">
        <x:f>SUMIFS('Ventas_Limpias'!$AE$2:$AE$2545,'Ventas_Limpias'!$N$2:$N$2545,$A44,'Ventas_Limpias'!$U$2:$U$2545,$B44,'Ventas_Limpias'!$R$2:$R$2545,$C44,'Ventas_Limpias'!$D$2:$D$2545,"&gt;="&amp;DATE(2025,7,1),'Ventas_Limpias'!$D$2:$D$2545,"&lt;="&amp;DATE(2025,12,31))</x:f>
        <x:v>258.664</x:v>
      </x:c>
      <x:c r="F44" s="20" t="n">
        <x:f>IFERROR((D44-E44)/ABS(E44),"")</x:f>
        <x:v>4.718089877215229</x:v>
      </x:c>
      <x:c r="G44" s="28" t="n">
        <x:f>SUMIFS('Ventas_Limpias'!$AG$2:$AG$2545,'Ventas_Limpias'!$N$2:$N$2545,$A44,'Ventas_Limpias'!$U$2:$U$2545,$B44,'Ventas_Limpias'!$R$2:$R$2545,$C44,'Ventas_Limpias'!$D$2:$D$2545,"&gt;="&amp;DATE(2026,1,1),'Ventas_Limpias'!$D$2:$D$2545,"&lt;="&amp;DATE(2026,6,30))</x:f>
        <x:v>248.89400000000006</x:v>
      </x:c>
      <x:c r="H44" s="20" t="n">
        <x:f>IFERROR(G44/D44,0)</x:f>
        <x:v>0.16827804611565156</x:v>
      </x:c>
      <x:c r="I44" s="33" t="n">
        <x:f>COUNTIFS('Ventas_Limpias'!$N$2:$N$2545,$A44,'Ventas_Limpias'!$U$2:$U$2545,$B44,'Ventas_Limpias'!$R$2:$R$2545,$C44,'Ventas_Limpias'!$AM$2:$AM$2545,"Completado",'Ventas_Limpias'!$D$2:$D$2545,"&gt;="&amp;DATE(2026,1,1),'Ventas_Limpias'!$D$2:$D$2545,"&lt;="&amp;DATE(2026,6,30))</x:f>
        <x:v>4</x:v>
      </x:c>
      <x:c r="J44" s="33" t="n">
        <x:f>COUNTIFS('Ventas_Limpias'!$N$2:$N$2545,$A44,'Ventas_Limpias'!$U$2:$U$2545,$B44,'Ventas_Limpias'!$R$2:$R$2545,$C44,'Ventas_Limpias'!$AM$2:$AM$2545,"Devuelto",'Ventas_Limpias'!$D$2:$D$2545,"&gt;="&amp;DATE(2026,1,1),'Ventas_Limpias'!$D$2:$D$2545,"&lt;="&amp;DATE(2026,6,30))</x:f>
        <x:v>1</x:v>
      </x:c>
      <x:c r="K44" s="20" t="n">
        <x:f>IFERROR(J44/(I44+J44),0)</x:f>
        <x:v>0.2</x:v>
      </x:c>
      <x:c r="L44" s="28" t="n">
        <x:f>SUMIFS('Metas_Limpias'!$D$4:$D$549,'Metas_Limpias'!$B$4:$B$549,$A44,'Metas_Limpias'!$C$4:$C$549,$B44,'Metas_Limpias'!$A$4:$A$549,"&gt;=2026-01",'Metas_Limpias'!$A$4:$A$549,"&lt;=2026-06")</x:f>
        <x:v>415890.07</x:v>
      </x:c>
      <x:c r="M44" s="28" t="n">
        <x:f>SUMIFS('Ventas_Limpias'!$AE$2:$AE$2545,'Ventas_Limpias'!$N$2:$N$2545,$A44,'Ventas_Limpias'!$U$2:$U$2545,$B44,'Ventas_Limpias'!$D$2:$D$2545,"&gt;="&amp;DATE(2026,1,1),'Ventas_Limpias'!$D$2:$D$2545,"&lt;="&amp;DATE(2026,6,30))</x:f>
        <x:v>1582.3680000000002</x:v>
      </x:c>
      <x:c r="N44" s="20" t="n">
        <x:f>IFERROR(M44/L44,0)</x:f>
        <x:v>0.0038047746607655242</x:v>
      </x:c>
      <x:c r="O44" t="str">
        <x:f>IF(AND(D44&gt;='Parametros'!$B$7,I44&gt;='Parametros'!$B$6),"Sí","No")</x:f>
        <x:v>No</x:v>
      </x:c>
      <x:c r="P44" t="str">
        <x:f>IF(O44="No","Muestra pequeña",IF(AND(F44&gt;0,H44&gt;='Parametros'!$B$8,K44&lt;='Parametros'!$B$9),"Priorizar",IF(F44&lt;0,"Recuperar antes de invertir","Vigilar")))</x:f>
        <x:v>Muestra pequeña</x:v>
      </x:c>
    </x:row>
    <x:row r="45">
      <x:c r="A45" t="str">
        <x:v>La Paz</x:v>
      </x:c>
      <x:c r="B45" t="str">
        <x:v>Marketplace</x:v>
      </x:c>
      <x:c r="C45" t="str">
        <x:v>No identificada</x:v>
      </x:c>
      <x:c r="D45" s="28" t="n">
        <x:f>SUMIFS('Ventas_Limpias'!$AE$2:$AE$2545,'Ventas_Limpias'!$N$2:$N$2545,$A45,'Ventas_Limpias'!$U$2:$U$2545,$B45,'Ventas_Limpias'!$R$2:$R$2545,$C45,'Ventas_Limpias'!$D$2:$D$2545,"&gt;="&amp;DATE(2026,1,1),'Ventas_Limpias'!$D$2:$D$2545,"&lt;="&amp;DATE(2026,6,30))</x:f>
        <x:v>0</x:v>
      </x:c>
      <x:c r="E45" s="28" t="n">
        <x:f>SUMIFS('Ventas_Limpias'!$AE$2:$AE$2545,'Ventas_Limpias'!$N$2:$N$2545,$A45,'Ventas_Limpias'!$U$2:$U$2545,$B45,'Ventas_Limpias'!$R$2:$R$2545,$C45,'Ventas_Limpias'!$D$2:$D$2545,"&gt;="&amp;DATE(2025,7,1),'Ventas_Limpias'!$D$2:$D$2545,"&lt;="&amp;DATE(2025,12,31))</x:f>
        <x:v>0</x:v>
      </x:c>
      <x:c r="F45" s="20" t="str">
        <x:f>IFERROR((D45-E45)/ABS(E45),"")</x:f>
      </x:c>
      <x:c r="G45" s="28" t="n">
        <x:f>SUMIFS('Ventas_Limpias'!$AG$2:$AG$2545,'Ventas_Limpias'!$N$2:$N$2545,$A45,'Ventas_Limpias'!$U$2:$U$2545,$B45,'Ventas_Limpias'!$R$2:$R$2545,$C45,'Ventas_Limpias'!$D$2:$D$2545,"&gt;="&amp;DATE(2026,1,1),'Ventas_Limpias'!$D$2:$D$2545,"&lt;="&amp;DATE(2026,6,30))</x:f>
        <x:v>0</x:v>
      </x:c>
      <x:c r="H45" s="20" t="n">
        <x:f>IFERROR(G45/D45,0)</x:f>
        <x:v>0</x:v>
      </x:c>
      <x:c r="I45" s="33" t="n">
        <x:f>COUNTIFS('Ventas_Limpias'!$N$2:$N$2545,$A45,'Ventas_Limpias'!$U$2:$U$2545,$B45,'Ventas_Limpias'!$R$2:$R$2545,$C45,'Ventas_Limpias'!$AM$2:$AM$2545,"Completado",'Ventas_Limpias'!$D$2:$D$2545,"&gt;="&amp;DATE(2026,1,1),'Ventas_Limpias'!$D$2:$D$2545,"&lt;="&amp;DATE(2026,6,30))</x:f>
        <x:v>0</x:v>
      </x:c>
      <x:c r="J45" s="33" t="n">
        <x:f>COUNTIFS('Ventas_Limpias'!$N$2:$N$2545,$A45,'Ventas_Limpias'!$U$2:$U$2545,$B45,'Ventas_Limpias'!$R$2:$R$2545,$C45,'Ventas_Limpias'!$AM$2:$AM$2545,"Devuelto",'Ventas_Limpias'!$D$2:$D$2545,"&gt;="&amp;DATE(2026,1,1),'Ventas_Limpias'!$D$2:$D$2545,"&lt;="&amp;DATE(2026,6,30))</x:f>
        <x:v>0</x:v>
      </x:c>
      <x:c r="K45" s="20" t="n">
        <x:f>IFERROR(J45/(I45+J45),0)</x:f>
        <x:v>0</x:v>
      </x:c>
      <x:c r="L45" s="28" t="n">
        <x:f>SUMIFS('Metas_Limpias'!$D$4:$D$549,'Metas_Limpias'!$B$4:$B$549,$A45,'Metas_Limpias'!$C$4:$C$549,$B45,'Metas_Limpias'!$A$4:$A$549,"&gt;=2026-01",'Metas_Limpias'!$A$4:$A$549,"&lt;=2026-06")</x:f>
        <x:v>415890.07</x:v>
      </x:c>
      <x:c r="M45" s="28" t="n">
        <x:f>SUMIFS('Ventas_Limpias'!$AE$2:$AE$2545,'Ventas_Limpias'!$N$2:$N$2545,$A45,'Ventas_Limpias'!$U$2:$U$2545,$B45,'Ventas_Limpias'!$D$2:$D$2545,"&gt;="&amp;DATE(2026,1,1),'Ventas_Limpias'!$D$2:$D$2545,"&lt;="&amp;DATE(2026,6,30))</x:f>
        <x:v>1582.3680000000002</x:v>
      </x:c>
      <x:c r="N45" s="20" t="n">
        <x:f>IFERROR(M45/L45,0)</x:f>
        <x:v>0.0038047746607655242</x:v>
      </x:c>
      <x:c r="O45" t="str">
        <x:f>IF(AND(D45&gt;='Parametros'!$B$7,I45&gt;='Parametros'!$B$6),"Sí","No")</x:f>
        <x:v>No</x:v>
      </x:c>
      <x:c r="P45" t="str">
        <x:f>IF(O45="No","Muestra pequeña",IF(AND(F45&gt;0,H45&gt;='Parametros'!$B$8,K45&lt;='Parametros'!$B$9),"Priorizar",IF(F45&lt;0,"Recuperar antes de invertir","Vigilar")))</x:f>
        <x:v>Muestra pequeña</x:v>
      </x:c>
    </x:row>
    <x:row r="46">
      <x:c r="A46" t="str">
        <x:v>La Paz</x:v>
      </x:c>
      <x:c r="B46" t="str">
        <x:v>Tienda</x:v>
      </x:c>
      <x:c r="C46" t="str">
        <x:v>Alimentos</x:v>
      </x:c>
      <x:c r="D46" s="28" t="n">
        <x:f>SUMIFS('Ventas_Limpias'!$AE$2:$AE$2545,'Ventas_Limpias'!$N$2:$N$2545,$A46,'Ventas_Limpias'!$U$2:$U$2545,$B46,'Ventas_Limpias'!$R$2:$R$2545,$C46,'Ventas_Limpias'!$D$2:$D$2545,"&gt;="&amp;DATE(2026,1,1),'Ventas_Limpias'!$D$2:$D$2545,"&lt;="&amp;DATE(2026,6,30))</x:f>
        <x:v>426.60499999999996</x:v>
      </x:c>
      <x:c r="E46" s="28" t="n">
        <x:f>SUMIFS('Ventas_Limpias'!$AE$2:$AE$2545,'Ventas_Limpias'!$N$2:$N$2545,$A46,'Ventas_Limpias'!$U$2:$U$2545,$B46,'Ventas_Limpias'!$R$2:$R$2545,$C46,'Ventas_Limpias'!$D$2:$D$2545,"&gt;="&amp;DATE(2025,7,1),'Ventas_Limpias'!$D$2:$D$2545,"&lt;="&amp;DATE(2025,12,31))</x:f>
        <x:v>926.345</x:v>
      </x:c>
      <x:c r="F46" s="20" t="n">
        <x:f>IFERROR((D46-E46)/ABS(E46),"")</x:f>
        <x:v>-0.5394750335997928</x:v>
      </x:c>
      <x:c r="G46" s="28" t="n">
        <x:f>SUMIFS('Ventas_Limpias'!$AG$2:$AG$2545,'Ventas_Limpias'!$N$2:$N$2545,$A46,'Ventas_Limpias'!$U$2:$U$2545,$B46,'Ventas_Limpias'!$R$2:$R$2545,$C46,'Ventas_Limpias'!$D$2:$D$2545,"&gt;="&amp;DATE(2026,1,1),'Ventas_Limpias'!$D$2:$D$2545,"&lt;="&amp;DATE(2026,6,30))</x:f>
        <x:v>106.54500000000002</x:v>
      </x:c>
      <x:c r="H46" s="20" t="n">
        <x:f>IFERROR(G46/D46,0)</x:f>
        <x:v>0.2497509405656287</x:v>
      </x:c>
      <x:c r="I46" s="33" t="n">
        <x:f>COUNTIFS('Ventas_Limpias'!$N$2:$N$2545,$A46,'Ventas_Limpias'!$U$2:$U$2545,$B46,'Ventas_Limpias'!$R$2:$R$2545,$C46,'Ventas_Limpias'!$AM$2:$AM$2545,"Completado",'Ventas_Limpias'!$D$2:$D$2545,"&gt;="&amp;DATE(2026,1,1),'Ventas_Limpias'!$D$2:$D$2545,"&lt;="&amp;DATE(2026,6,30))</x:f>
        <x:v>11</x:v>
      </x:c>
      <x:c r="J46" s="33" t="n">
        <x:f>COUNTIFS('Ventas_Limpias'!$N$2:$N$2545,$A46,'Ventas_Limpias'!$U$2:$U$2545,$B46,'Ventas_Limpias'!$R$2:$R$2545,$C46,'Ventas_Limpias'!$AM$2:$AM$2545,"Devuelto",'Ventas_Limpias'!$D$2:$D$2545,"&gt;="&amp;DATE(2026,1,1),'Ventas_Limpias'!$D$2:$D$2545,"&lt;="&amp;DATE(2026,6,30))</x:f>
        <x:v>1</x:v>
      </x:c>
      <x:c r="K46" s="20" t="n">
        <x:f>IFERROR(J46/(I46+J46),0)</x:f>
        <x:v>0.08333333333333333</x:v>
      </x:c>
      <x:c r="L46" s="28" t="n">
        <x:f>SUMIFS('Metas_Limpias'!$D$4:$D$549,'Metas_Limpias'!$B$4:$B$549,$A46,'Metas_Limpias'!$C$4:$C$549,$B46,'Metas_Limpias'!$A$4:$A$549,"&gt;=2026-01",'Metas_Limpias'!$A$4:$A$549,"&lt;=2026-06")</x:f>
        <x:v>955895.22</x:v>
      </x:c>
      <x:c r="M46" s="28" t="n">
        <x:f>SUMIFS('Ventas_Limpias'!$AE$2:$AE$2545,'Ventas_Limpias'!$N$2:$N$2545,$A46,'Ventas_Limpias'!$U$2:$U$2545,$B46,'Ventas_Limpias'!$D$2:$D$2545,"&gt;="&amp;DATE(2026,1,1),'Ventas_Limpias'!$D$2:$D$2545,"&lt;="&amp;DATE(2026,6,30))</x:f>
        <x:v>10914.936499999998</x:v>
      </x:c>
      <x:c r="N46" s="20" t="n">
        <x:f>IFERROR(M46/L46,0)</x:f>
        <x:v>0.01141854909578897</x:v>
      </x:c>
      <x:c r="O46" t="str">
        <x:f>IF(AND(D46&gt;='Parametros'!$B$7,I46&gt;='Parametros'!$B$6),"Sí","No")</x:f>
        <x:v>No</x:v>
      </x:c>
      <x:c r="P46" t="str">
        <x:f>IF(O46="No","Muestra pequeña",IF(AND(F46&gt;0,H46&gt;='Parametros'!$B$8,K46&lt;='Parametros'!$B$9),"Priorizar",IF(F46&lt;0,"Recuperar antes de invertir","Vigilar")))</x:f>
        <x:v>Muestra pequeña</x:v>
      </x:c>
    </x:row>
    <x:row r="47">
      <x:c r="A47" t="str">
        <x:v>La Paz</x:v>
      </x:c>
      <x:c r="B47" t="str">
        <x:v>Tienda</x:v>
      </x:c>
      <x:c r="C47" t="str">
        <x:v>Cuidado Personal</x:v>
      </x:c>
      <x:c r="D47" s="28" t="n">
        <x:f>SUMIFS('Ventas_Limpias'!$AE$2:$AE$2545,'Ventas_Limpias'!$N$2:$N$2545,$A47,'Ventas_Limpias'!$U$2:$U$2545,$B47,'Ventas_Limpias'!$R$2:$R$2545,$C47,'Ventas_Limpias'!$D$2:$D$2545,"&gt;="&amp;DATE(2026,1,1),'Ventas_Limpias'!$D$2:$D$2545,"&lt;="&amp;DATE(2026,6,30))</x:f>
        <x:v>1107.1655</x:v>
      </x:c>
      <x:c r="E47" s="28" t="n">
        <x:f>SUMIFS('Ventas_Limpias'!$AE$2:$AE$2545,'Ventas_Limpias'!$N$2:$N$2545,$A47,'Ventas_Limpias'!$U$2:$U$2545,$B47,'Ventas_Limpias'!$R$2:$R$2545,$C47,'Ventas_Limpias'!$D$2:$D$2545,"&gt;="&amp;DATE(2025,7,1),'Ventas_Limpias'!$D$2:$D$2545,"&lt;="&amp;DATE(2025,12,31))</x:f>
        <x:v>1029.934</x:v>
      </x:c>
      <x:c r="F47" s="20" t="n">
        <x:f>IFERROR((D47-E47)/ABS(E47),"")</x:f>
        <x:v>0.07498684381717673</x:v>
      </x:c>
      <x:c r="G47" s="28" t="n">
        <x:f>SUMIFS('Ventas_Limpias'!$AG$2:$AG$2545,'Ventas_Limpias'!$N$2:$N$2545,$A47,'Ventas_Limpias'!$U$2:$U$2545,$B47,'Ventas_Limpias'!$R$2:$R$2545,$C47,'Ventas_Limpias'!$D$2:$D$2545,"&gt;="&amp;DATE(2026,1,1),'Ventas_Limpias'!$D$2:$D$2545,"&lt;="&amp;DATE(2026,6,30))</x:f>
        <x:v>442.58549999999997</x:v>
      </x:c>
      <x:c r="H47" s="20" t="n">
        <x:f>IFERROR(G47/D47,0)</x:f>
        <x:v>0.3997464697012325</x:v>
      </x:c>
      <x:c r="I47" s="33" t="n">
        <x:f>COUNTIFS('Ventas_Limpias'!$N$2:$N$2545,$A47,'Ventas_Limpias'!$U$2:$U$2545,$B47,'Ventas_Limpias'!$R$2:$R$2545,$C47,'Ventas_Limpias'!$AM$2:$AM$2545,"Completado",'Ventas_Limpias'!$D$2:$D$2545,"&gt;="&amp;DATE(2026,1,1),'Ventas_Limpias'!$D$2:$D$2545,"&lt;="&amp;DATE(2026,6,30))</x:f>
        <x:v>7</x:v>
      </x:c>
      <x:c r="J47" s="33" t="n">
        <x:f>COUNTIFS('Ventas_Limpias'!$N$2:$N$2545,$A47,'Ventas_Limpias'!$U$2:$U$2545,$B47,'Ventas_Limpias'!$R$2:$R$2545,$C47,'Ventas_Limpias'!$AM$2:$AM$2545,"Devuelto",'Ventas_Limpias'!$D$2:$D$2545,"&gt;="&amp;DATE(2026,1,1),'Ventas_Limpias'!$D$2:$D$2545,"&lt;="&amp;DATE(2026,6,30))</x:f>
        <x:v>0</x:v>
      </x:c>
      <x:c r="K47" s="20" t="n">
        <x:f>IFERROR(J47/(I47+J47),0)</x:f>
        <x:v>0</x:v>
      </x:c>
      <x:c r="L47" s="28" t="n">
        <x:f>SUMIFS('Metas_Limpias'!$D$4:$D$549,'Metas_Limpias'!$B$4:$B$549,$A47,'Metas_Limpias'!$C$4:$C$549,$B47,'Metas_Limpias'!$A$4:$A$549,"&gt;=2026-01",'Metas_Limpias'!$A$4:$A$549,"&lt;=2026-06")</x:f>
        <x:v>955895.22</x:v>
      </x:c>
      <x:c r="M47" s="28" t="n">
        <x:f>SUMIFS('Ventas_Limpias'!$AE$2:$AE$2545,'Ventas_Limpias'!$N$2:$N$2545,$A47,'Ventas_Limpias'!$U$2:$U$2545,$B47,'Ventas_Limpias'!$D$2:$D$2545,"&gt;="&amp;DATE(2026,1,1),'Ventas_Limpias'!$D$2:$D$2545,"&lt;="&amp;DATE(2026,6,30))</x:f>
        <x:v>10914.936499999998</x:v>
      </x:c>
      <x:c r="N47" s="20" t="n">
        <x:f>IFERROR(M47/L47,0)</x:f>
        <x:v>0.01141854909578897</x:v>
      </x:c>
      <x:c r="O47" t="str">
        <x:f>IF(AND(D47&gt;='Parametros'!$B$7,I47&gt;='Parametros'!$B$6),"Sí","No")</x:f>
        <x:v>No</x:v>
      </x:c>
      <x:c r="P47" t="str">
        <x:f>IF(O47="No","Muestra pequeña",IF(AND(F47&gt;0,H47&gt;='Parametros'!$B$8,K47&lt;='Parametros'!$B$9),"Priorizar",IF(F47&lt;0,"Recuperar antes de invertir","Vigilar")))</x:f>
        <x:v>Muestra pequeña</x:v>
      </x:c>
    </x:row>
    <x:row r="48">
      <x:c r="A48" t="str">
        <x:v>La Paz</x:v>
      </x:c>
      <x:c r="B48" t="str">
        <x:v>Tienda</x:v>
      </x:c>
      <x:c r="C48" t="str">
        <x:v>Deportes</x:v>
      </x:c>
      <x:c r="D48" s="28" t="n">
        <x:f>SUMIFS('Ventas_Limpias'!$AE$2:$AE$2545,'Ventas_Limpias'!$N$2:$N$2545,$A48,'Ventas_Limpias'!$U$2:$U$2545,$B48,'Ventas_Limpias'!$R$2:$R$2545,$C48,'Ventas_Limpias'!$D$2:$D$2545,"&gt;="&amp;DATE(2026,1,1),'Ventas_Limpias'!$D$2:$D$2545,"&lt;="&amp;DATE(2026,6,30))</x:f>
        <x:v>2937.4635</x:v>
      </x:c>
      <x:c r="E48" s="28" t="n">
        <x:f>SUMIFS('Ventas_Limpias'!$AE$2:$AE$2545,'Ventas_Limpias'!$N$2:$N$2545,$A48,'Ventas_Limpias'!$U$2:$U$2545,$B48,'Ventas_Limpias'!$R$2:$R$2545,$C48,'Ventas_Limpias'!$D$2:$D$2545,"&gt;="&amp;DATE(2025,7,1),'Ventas_Limpias'!$D$2:$D$2545,"&lt;="&amp;DATE(2025,12,31))</x:f>
        <x:v>3656.53</x:v>
      </x:c>
      <x:c r="F48" s="20" t="n">
        <x:f>IFERROR((D48-E48)/ABS(E48),"")</x:f>
        <x:v>-0.19665270078462377</x:v>
      </x:c>
      <x:c r="G48" s="28" t="n">
        <x:f>SUMIFS('Ventas_Limpias'!$AG$2:$AG$2545,'Ventas_Limpias'!$N$2:$N$2545,$A48,'Ventas_Limpias'!$U$2:$U$2545,$B48,'Ventas_Limpias'!$R$2:$R$2545,$C48,'Ventas_Limpias'!$D$2:$D$2545,"&gt;="&amp;DATE(2026,1,1),'Ventas_Limpias'!$D$2:$D$2545,"&lt;="&amp;DATE(2026,6,30))</x:f>
        <x:v>933.6935000000001</x:v>
      </x:c>
      <x:c r="H48" s="20" t="n">
        <x:f>IFERROR(G48/D48,0)</x:f>
        <x:v>0.3178570559259716</x:v>
      </x:c>
      <x:c r="I48" s="33" t="n">
        <x:f>COUNTIFS('Ventas_Limpias'!$N$2:$N$2545,$A48,'Ventas_Limpias'!$U$2:$U$2545,$B48,'Ventas_Limpias'!$R$2:$R$2545,$C48,'Ventas_Limpias'!$AM$2:$AM$2545,"Completado",'Ventas_Limpias'!$D$2:$D$2545,"&gt;="&amp;DATE(2026,1,1),'Ventas_Limpias'!$D$2:$D$2545,"&lt;="&amp;DATE(2026,6,30))</x:f>
        <x:v>8</x:v>
      </x:c>
      <x:c r="J48" s="33" t="n">
        <x:f>COUNTIFS('Ventas_Limpias'!$N$2:$N$2545,$A48,'Ventas_Limpias'!$U$2:$U$2545,$B48,'Ventas_Limpias'!$R$2:$R$2545,$C48,'Ventas_Limpias'!$AM$2:$AM$2545,"Devuelto",'Ventas_Limpias'!$D$2:$D$2545,"&gt;="&amp;DATE(2026,1,1),'Ventas_Limpias'!$D$2:$D$2545,"&lt;="&amp;DATE(2026,6,30))</x:f>
        <x:v>1</x:v>
      </x:c>
      <x:c r="K48" s="20" t="n">
        <x:f>IFERROR(J48/(I48+J48),0)</x:f>
        <x:v>0.1111111111111111</x:v>
      </x:c>
      <x:c r="L48" s="28" t="n">
        <x:f>SUMIFS('Metas_Limpias'!$D$4:$D$549,'Metas_Limpias'!$B$4:$B$549,$A48,'Metas_Limpias'!$C$4:$C$549,$B48,'Metas_Limpias'!$A$4:$A$549,"&gt;=2026-01",'Metas_Limpias'!$A$4:$A$549,"&lt;=2026-06")</x:f>
        <x:v>955895.22</x:v>
      </x:c>
      <x:c r="M48" s="28" t="n">
        <x:f>SUMIFS('Ventas_Limpias'!$AE$2:$AE$2545,'Ventas_Limpias'!$N$2:$N$2545,$A48,'Ventas_Limpias'!$U$2:$U$2545,$B48,'Ventas_Limpias'!$D$2:$D$2545,"&gt;="&amp;DATE(2026,1,1),'Ventas_Limpias'!$D$2:$D$2545,"&lt;="&amp;DATE(2026,6,30))</x:f>
        <x:v>10914.936499999998</x:v>
      </x:c>
      <x:c r="N48" s="20" t="n">
        <x:f>IFERROR(M48/L48,0)</x:f>
        <x:v>0.01141854909578897</x:v>
      </x:c>
      <x:c r="O48" t="str">
        <x:f>IF(AND(D48&gt;='Parametros'!$B$7,I48&gt;='Parametros'!$B$6),"Sí","No")</x:f>
        <x:v>No</x:v>
      </x:c>
      <x:c r="P48" t="str">
        <x:f>IF(O48="No","Muestra pequeña",IF(AND(F48&gt;0,H48&gt;='Parametros'!$B$8,K48&lt;='Parametros'!$B$9),"Priorizar",IF(F48&lt;0,"Recuperar antes de invertir","Vigilar")))</x:f>
        <x:v>Muestra pequeña</x:v>
      </x:c>
    </x:row>
    <x:row r="49">
      <x:c r="A49" t="str">
        <x:v>La Paz</x:v>
      </x:c>
      <x:c r="B49" t="str">
        <x:v>Tienda</x:v>
      </x:c>
      <x:c r="C49" t="str">
        <x:v>Electrónica</x:v>
      </x:c>
      <x:c r="D49" s="28" t="n">
        <x:f>SUMIFS('Ventas_Limpias'!$AE$2:$AE$2545,'Ventas_Limpias'!$N$2:$N$2545,$A49,'Ventas_Limpias'!$U$2:$U$2545,$B49,'Ventas_Limpias'!$R$2:$R$2545,$C49,'Ventas_Limpias'!$D$2:$D$2545,"&gt;="&amp;DATE(2026,1,1),'Ventas_Limpias'!$D$2:$D$2545,"&lt;="&amp;DATE(2026,6,30))</x:f>
        <x:v>3805.7954999999997</x:v>
      </x:c>
      <x:c r="E49" s="28" t="n">
        <x:f>SUMIFS('Ventas_Limpias'!$AE$2:$AE$2545,'Ventas_Limpias'!$N$2:$N$2545,$A49,'Ventas_Limpias'!$U$2:$U$2545,$B49,'Ventas_Limpias'!$R$2:$R$2545,$C49,'Ventas_Limpias'!$D$2:$D$2545,"&gt;="&amp;DATE(2025,7,1),'Ventas_Limpias'!$D$2:$D$2545,"&lt;="&amp;DATE(2025,12,31))</x:f>
        <x:v>3897.5645000000004</x:v>
      </x:c>
      <x:c r="F49" s="20" t="n">
        <x:f>IFERROR((D49-E49)/ABS(E49),"")</x:f>
        <x:v>-0.023545216506359466</x:v>
      </x:c>
      <x:c r="G49" s="28" t="n">
        <x:f>SUMIFS('Ventas_Limpias'!$AG$2:$AG$2545,'Ventas_Limpias'!$N$2:$N$2545,$A49,'Ventas_Limpias'!$U$2:$U$2545,$B49,'Ventas_Limpias'!$R$2:$R$2545,$C49,'Ventas_Limpias'!$D$2:$D$2545,"&gt;="&amp;DATE(2026,1,1),'Ventas_Limpias'!$D$2:$D$2545,"&lt;="&amp;DATE(2026,6,30))</x:f>
        <x:v>1214.1254999999999</x:v>
      </x:c>
      <x:c r="H49" s="20" t="n">
        <x:f>IFERROR(G49/D49,0)</x:f>
        <x:v>0.319020162801706</x:v>
      </x:c>
      <x:c r="I49" s="33" t="n">
        <x:f>COUNTIFS('Ventas_Limpias'!$N$2:$N$2545,$A49,'Ventas_Limpias'!$U$2:$U$2545,$B49,'Ventas_Limpias'!$R$2:$R$2545,$C49,'Ventas_Limpias'!$AM$2:$AM$2545,"Completado",'Ventas_Limpias'!$D$2:$D$2545,"&gt;="&amp;DATE(2026,1,1),'Ventas_Limpias'!$D$2:$D$2545,"&lt;="&amp;DATE(2026,6,30))</x:f>
        <x:v>5</x:v>
      </x:c>
      <x:c r="J49" s="33" t="n">
        <x:f>COUNTIFS('Ventas_Limpias'!$N$2:$N$2545,$A49,'Ventas_Limpias'!$U$2:$U$2545,$B49,'Ventas_Limpias'!$R$2:$R$2545,$C49,'Ventas_Limpias'!$AM$2:$AM$2545,"Devuelto",'Ventas_Limpias'!$D$2:$D$2545,"&gt;="&amp;DATE(2026,1,1),'Ventas_Limpias'!$D$2:$D$2545,"&lt;="&amp;DATE(2026,6,30))</x:f>
        <x:v>0</x:v>
      </x:c>
      <x:c r="K49" s="20" t="n">
        <x:f>IFERROR(J49/(I49+J49),0)</x:f>
        <x:v>0</x:v>
      </x:c>
      <x:c r="L49" s="28" t="n">
        <x:f>SUMIFS('Metas_Limpias'!$D$4:$D$549,'Metas_Limpias'!$B$4:$B$549,$A49,'Metas_Limpias'!$C$4:$C$549,$B49,'Metas_Limpias'!$A$4:$A$549,"&gt;=2026-01",'Metas_Limpias'!$A$4:$A$549,"&lt;=2026-06")</x:f>
        <x:v>955895.22</x:v>
      </x:c>
      <x:c r="M49" s="28" t="n">
        <x:f>SUMIFS('Ventas_Limpias'!$AE$2:$AE$2545,'Ventas_Limpias'!$N$2:$N$2545,$A49,'Ventas_Limpias'!$U$2:$U$2545,$B49,'Ventas_Limpias'!$D$2:$D$2545,"&gt;="&amp;DATE(2026,1,1),'Ventas_Limpias'!$D$2:$D$2545,"&lt;="&amp;DATE(2026,6,30))</x:f>
        <x:v>10914.936499999998</x:v>
      </x:c>
      <x:c r="N49" s="20" t="n">
        <x:f>IFERROR(M49/L49,0)</x:f>
        <x:v>0.01141854909578897</x:v>
      </x:c>
      <x:c r="O49" t="str">
        <x:f>IF(AND(D49&gt;='Parametros'!$B$7,I49&gt;='Parametros'!$B$6),"Sí","No")</x:f>
        <x:v>No</x:v>
      </x:c>
      <x:c r="P49" t="str">
        <x:f>IF(O49="No","Muestra pequeña",IF(AND(F49&gt;0,H49&gt;='Parametros'!$B$8,K49&lt;='Parametros'!$B$9),"Priorizar",IF(F49&lt;0,"Recuperar antes de invertir","Vigilar")))</x:f>
        <x:v>Muestra pequeña</x:v>
      </x:c>
    </x:row>
    <x:row r="50">
      <x:c r="A50" t="str">
        <x:v>La Paz</x:v>
      </x:c>
      <x:c r="B50" t="str">
        <x:v>Tienda</x:v>
      </x:c>
      <x:c r="C50" t="str">
        <x:v>Hogar</x:v>
      </x:c>
      <x:c r="D50" s="28" t="n">
        <x:f>SUMIFS('Ventas_Limpias'!$AE$2:$AE$2545,'Ventas_Limpias'!$N$2:$N$2545,$A50,'Ventas_Limpias'!$U$2:$U$2545,$B50,'Ventas_Limpias'!$R$2:$R$2545,$C50,'Ventas_Limpias'!$D$2:$D$2545,"&gt;="&amp;DATE(2026,1,1),'Ventas_Limpias'!$D$2:$D$2545,"&lt;="&amp;DATE(2026,6,30))</x:f>
        <x:v>2637.907</x:v>
      </x:c>
      <x:c r="E50" s="28" t="n">
        <x:f>SUMIFS('Ventas_Limpias'!$AE$2:$AE$2545,'Ventas_Limpias'!$N$2:$N$2545,$A50,'Ventas_Limpias'!$U$2:$U$2545,$B50,'Ventas_Limpias'!$R$2:$R$2545,$C50,'Ventas_Limpias'!$D$2:$D$2545,"&gt;="&amp;DATE(2025,7,1),'Ventas_Limpias'!$D$2:$D$2545,"&lt;="&amp;DATE(2025,12,31))</x:f>
        <x:v>6713.501</x:v>
      </x:c>
      <x:c r="F50" s="20" t="n">
        <x:f>IFERROR((D50-E50)/ABS(E50),"")</x:f>
        <x:v>-0.6070743118977714</x:v>
      </x:c>
      <x:c r="G50" s="28" t="n">
        <x:f>SUMIFS('Ventas_Limpias'!$AG$2:$AG$2545,'Ventas_Limpias'!$N$2:$N$2545,$A50,'Ventas_Limpias'!$U$2:$U$2545,$B50,'Ventas_Limpias'!$R$2:$R$2545,$C50,'Ventas_Limpias'!$D$2:$D$2545,"&gt;="&amp;DATE(2026,1,1),'Ventas_Limpias'!$D$2:$D$2545,"&lt;="&amp;DATE(2026,6,30))</x:f>
        <x:v>421.177</x:v>
      </x:c>
      <x:c r="H50" s="20" t="n">
        <x:f>IFERROR(G50/D50,0)</x:f>
        <x:v>0.159663323991331</x:v>
      </x:c>
      <x:c r="I50" s="33" t="n">
        <x:f>COUNTIFS('Ventas_Limpias'!$N$2:$N$2545,$A50,'Ventas_Limpias'!$U$2:$U$2545,$B50,'Ventas_Limpias'!$R$2:$R$2545,$C50,'Ventas_Limpias'!$AM$2:$AM$2545,"Completado",'Ventas_Limpias'!$D$2:$D$2545,"&gt;="&amp;DATE(2026,1,1),'Ventas_Limpias'!$D$2:$D$2545,"&lt;="&amp;DATE(2026,6,30))</x:f>
        <x:v>8</x:v>
      </x:c>
      <x:c r="J50" s="33" t="n">
        <x:f>COUNTIFS('Ventas_Limpias'!$N$2:$N$2545,$A50,'Ventas_Limpias'!$U$2:$U$2545,$B50,'Ventas_Limpias'!$R$2:$R$2545,$C50,'Ventas_Limpias'!$AM$2:$AM$2545,"Devuelto",'Ventas_Limpias'!$D$2:$D$2545,"&gt;="&amp;DATE(2026,1,1),'Ventas_Limpias'!$D$2:$D$2545,"&lt;="&amp;DATE(2026,6,30))</x:f>
        <x:v>2</x:v>
      </x:c>
      <x:c r="K50" s="20" t="n">
        <x:f>IFERROR(J50/(I50+J50),0)</x:f>
        <x:v>0.2</x:v>
      </x:c>
      <x:c r="L50" s="28" t="n">
        <x:f>SUMIFS('Metas_Limpias'!$D$4:$D$549,'Metas_Limpias'!$B$4:$B$549,$A50,'Metas_Limpias'!$C$4:$C$549,$B50,'Metas_Limpias'!$A$4:$A$549,"&gt;=2026-01",'Metas_Limpias'!$A$4:$A$549,"&lt;=2026-06")</x:f>
        <x:v>955895.22</x:v>
      </x:c>
      <x:c r="M50" s="28" t="n">
        <x:f>SUMIFS('Ventas_Limpias'!$AE$2:$AE$2545,'Ventas_Limpias'!$N$2:$N$2545,$A50,'Ventas_Limpias'!$U$2:$U$2545,$B50,'Ventas_Limpias'!$D$2:$D$2545,"&gt;="&amp;DATE(2026,1,1),'Ventas_Limpias'!$D$2:$D$2545,"&lt;="&amp;DATE(2026,6,30))</x:f>
        <x:v>10914.936499999998</x:v>
      </x:c>
      <x:c r="N50" s="20" t="n">
        <x:f>IFERROR(M50/L50,0)</x:f>
        <x:v>0.01141854909578897</x:v>
      </x:c>
      <x:c r="O50" t="str">
        <x:f>IF(AND(D50&gt;='Parametros'!$B$7,I50&gt;='Parametros'!$B$6),"Sí","No")</x:f>
        <x:v>No</x:v>
      </x:c>
      <x:c r="P50" t="str">
        <x:f>IF(O50="No","Muestra pequeña",IF(AND(F50&gt;0,H50&gt;='Parametros'!$B$8,K50&lt;='Parametros'!$B$9),"Priorizar",IF(F50&lt;0,"Recuperar antes de invertir","Vigilar")))</x:f>
        <x:v>Muestra pequeña</x:v>
      </x:c>
    </x:row>
    <x:row r="51">
      <x:c r="A51" t="str">
        <x:v>La Paz</x:v>
      </x:c>
      <x:c r="B51" t="str">
        <x:v>Tienda</x:v>
      </x:c>
      <x:c r="C51" t="str">
        <x:v>No identificada</x:v>
      </x:c>
      <x:c r="D51" s="28" t="n">
        <x:f>SUMIFS('Ventas_Limpias'!$AE$2:$AE$2545,'Ventas_Limpias'!$N$2:$N$2545,$A51,'Ventas_Limpias'!$U$2:$U$2545,$B51,'Ventas_Limpias'!$R$2:$R$2545,$C51,'Ventas_Limpias'!$D$2:$D$2545,"&gt;="&amp;DATE(2026,1,1),'Ventas_Limpias'!$D$2:$D$2545,"&lt;="&amp;DATE(2026,6,30))</x:f>
        <x:v>0</x:v>
      </x:c>
      <x:c r="E51" s="28" t="n">
        <x:f>SUMIFS('Ventas_Limpias'!$AE$2:$AE$2545,'Ventas_Limpias'!$N$2:$N$2545,$A51,'Ventas_Limpias'!$U$2:$U$2545,$B51,'Ventas_Limpias'!$R$2:$R$2545,$C51,'Ventas_Limpias'!$D$2:$D$2545,"&gt;="&amp;DATE(2025,7,1),'Ventas_Limpias'!$D$2:$D$2545,"&lt;="&amp;DATE(2025,12,31))</x:f>
        <x:v>6034.9405</x:v>
      </x:c>
      <x:c r="F51" s="20" t="n">
        <x:f>IFERROR((D51-E51)/ABS(E51),"")</x:f>
        <x:v>-1</x:v>
      </x:c>
      <x:c r="G51" s="28" t="n">
        <x:f>SUMIFS('Ventas_Limpias'!$AG$2:$AG$2545,'Ventas_Limpias'!$N$2:$N$2545,$A51,'Ventas_Limpias'!$U$2:$U$2545,$B51,'Ventas_Limpias'!$R$2:$R$2545,$C51,'Ventas_Limpias'!$D$2:$D$2545,"&gt;="&amp;DATE(2026,1,1),'Ventas_Limpias'!$D$2:$D$2545,"&lt;="&amp;DATE(2026,6,30))</x:f>
        <x:v>0</x:v>
      </x:c>
      <x:c r="H51" s="20" t="n">
        <x:f>IFERROR(G51/D51,0)</x:f>
        <x:v>0</x:v>
      </x:c>
      <x:c r="I51" s="33" t="n">
        <x:f>COUNTIFS('Ventas_Limpias'!$N$2:$N$2545,$A51,'Ventas_Limpias'!$U$2:$U$2545,$B51,'Ventas_Limpias'!$R$2:$R$2545,$C51,'Ventas_Limpias'!$AM$2:$AM$2545,"Completado",'Ventas_Limpias'!$D$2:$D$2545,"&gt;="&amp;DATE(2026,1,1),'Ventas_Limpias'!$D$2:$D$2545,"&lt;="&amp;DATE(2026,6,30))</x:f>
        <x:v>0</x:v>
      </x:c>
      <x:c r="J51" s="33" t="n">
        <x:f>COUNTIFS('Ventas_Limpias'!$N$2:$N$2545,$A51,'Ventas_Limpias'!$U$2:$U$2545,$B51,'Ventas_Limpias'!$R$2:$R$2545,$C51,'Ventas_Limpias'!$AM$2:$AM$2545,"Devuelto",'Ventas_Limpias'!$D$2:$D$2545,"&gt;="&amp;DATE(2026,1,1),'Ventas_Limpias'!$D$2:$D$2545,"&lt;="&amp;DATE(2026,6,30))</x:f>
        <x:v>0</x:v>
      </x:c>
      <x:c r="K51" s="20" t="n">
        <x:f>IFERROR(J51/(I51+J51),0)</x:f>
        <x:v>0</x:v>
      </x:c>
      <x:c r="L51" s="28" t="n">
        <x:f>SUMIFS('Metas_Limpias'!$D$4:$D$549,'Metas_Limpias'!$B$4:$B$549,$A51,'Metas_Limpias'!$C$4:$C$549,$B51,'Metas_Limpias'!$A$4:$A$549,"&gt;=2026-01",'Metas_Limpias'!$A$4:$A$549,"&lt;=2026-06")</x:f>
        <x:v>955895.22</x:v>
      </x:c>
      <x:c r="M51" s="28" t="n">
        <x:f>SUMIFS('Ventas_Limpias'!$AE$2:$AE$2545,'Ventas_Limpias'!$N$2:$N$2545,$A51,'Ventas_Limpias'!$U$2:$U$2545,$B51,'Ventas_Limpias'!$D$2:$D$2545,"&gt;="&amp;DATE(2026,1,1),'Ventas_Limpias'!$D$2:$D$2545,"&lt;="&amp;DATE(2026,6,30))</x:f>
        <x:v>10914.936499999998</x:v>
      </x:c>
      <x:c r="N51" s="20" t="n">
        <x:f>IFERROR(M51/L51,0)</x:f>
        <x:v>0.01141854909578897</x:v>
      </x:c>
      <x:c r="O51" t="str">
        <x:f>IF(AND(D51&gt;='Parametros'!$B$7,I51&gt;='Parametros'!$B$6),"Sí","No")</x:f>
        <x:v>No</x:v>
      </x:c>
      <x:c r="P51" t="str">
        <x:f>IF(O51="No","Muestra pequeña",IF(AND(F51&gt;0,H51&gt;='Parametros'!$B$8,K51&lt;='Parametros'!$B$9),"Priorizar",IF(F51&lt;0,"Recuperar antes de invertir","Vigilar")))</x:f>
        <x:v>Muestra pequeña</x:v>
      </x:c>
    </x:row>
    <x:row r="52">
      <x:c r="A52" t="str">
        <x:v>La Paz</x:v>
      </x:c>
      <x:c r="B52" t="str">
        <x:v>WhatsApp</x:v>
      </x:c>
      <x:c r="C52" t="str">
        <x:v>Alimentos</x:v>
      </x:c>
      <x:c r="D52" s="28" t="n">
        <x:f>SUMIFS('Ventas_Limpias'!$AE$2:$AE$2545,'Ventas_Limpias'!$N$2:$N$2545,$A52,'Ventas_Limpias'!$U$2:$U$2545,$B52,'Ventas_Limpias'!$R$2:$R$2545,$C52,'Ventas_Limpias'!$D$2:$D$2545,"&gt;="&amp;DATE(2026,1,1),'Ventas_Limpias'!$D$2:$D$2545,"&lt;="&amp;DATE(2026,6,30))</x:f>
        <x:v>194.441</x:v>
      </x:c>
      <x:c r="E52" s="28" t="n">
        <x:f>SUMIFS('Ventas_Limpias'!$AE$2:$AE$2545,'Ventas_Limpias'!$N$2:$N$2545,$A52,'Ventas_Limpias'!$U$2:$U$2545,$B52,'Ventas_Limpias'!$R$2:$R$2545,$C52,'Ventas_Limpias'!$D$2:$D$2545,"&gt;="&amp;DATE(2025,7,1),'Ventas_Limpias'!$D$2:$D$2545,"&lt;="&amp;DATE(2025,12,31))</x:f>
        <x:v>8.405</x:v>
      </x:c>
      <x:c r="F52" s="20" t="n">
        <x:f>IFERROR((D52-E52)/ABS(E52),"")</x:f>
        <x:v>22.13396787626413</x:v>
      </x:c>
      <x:c r="G52" s="28" t="n">
        <x:f>SUMIFS('Ventas_Limpias'!$AG$2:$AG$2545,'Ventas_Limpias'!$N$2:$N$2545,$A52,'Ventas_Limpias'!$U$2:$U$2545,$B52,'Ventas_Limpias'!$R$2:$R$2545,$C52,'Ventas_Limpias'!$D$2:$D$2545,"&gt;="&amp;DATE(2026,1,1),'Ventas_Limpias'!$D$2:$D$2545,"&lt;="&amp;DATE(2026,6,30))</x:f>
        <x:v>71.811</x:v>
      </x:c>
      <x:c r="H52" s="20" t="n">
        <x:f>IFERROR(G52/D52,0)</x:f>
        <x:v>0.3693202565302586</x:v>
      </x:c>
      <x:c r="I52" s="33" t="n">
        <x:f>COUNTIFS('Ventas_Limpias'!$N$2:$N$2545,$A52,'Ventas_Limpias'!$U$2:$U$2545,$B52,'Ventas_Limpias'!$R$2:$R$2545,$C52,'Ventas_Limpias'!$AM$2:$AM$2545,"Completado",'Ventas_Limpias'!$D$2:$D$2545,"&gt;="&amp;DATE(2026,1,1),'Ventas_Limpias'!$D$2:$D$2545,"&lt;="&amp;DATE(2026,6,30))</x:f>
        <x:v>3</x:v>
      </x:c>
      <x:c r="J52" s="33" t="n">
        <x:f>COUNTIFS('Ventas_Limpias'!$N$2:$N$2545,$A52,'Ventas_Limpias'!$U$2:$U$2545,$B52,'Ventas_Limpias'!$R$2:$R$2545,$C52,'Ventas_Limpias'!$AM$2:$AM$2545,"Devuelto",'Ventas_Limpias'!$D$2:$D$2545,"&gt;="&amp;DATE(2026,1,1),'Ventas_Limpias'!$D$2:$D$2545,"&lt;="&amp;DATE(2026,6,30))</x:f>
        <x:v>0</x:v>
      </x:c>
      <x:c r="K52" s="20" t="n">
        <x:f>IFERROR(J52/(I52+J52),0)</x:f>
        <x:v>0</x:v>
      </x:c>
      <x:c r="L52" s="28" t="n">
        <x:f>SUMIFS('Metas_Limpias'!$D$4:$D$549,'Metas_Limpias'!$B$4:$B$549,$A52,'Metas_Limpias'!$C$4:$C$549,$B52,'Metas_Limpias'!$A$4:$A$549,"&gt;=2026-01",'Metas_Limpias'!$A$4:$A$549,"&lt;=2026-06")</x:f>
        <x:v>501527.68</x:v>
      </x:c>
      <x:c r="M52" s="28" t="n">
        <x:f>SUMIFS('Ventas_Limpias'!$AE$2:$AE$2545,'Ventas_Limpias'!$N$2:$N$2545,$A52,'Ventas_Limpias'!$U$2:$U$2545,$B52,'Ventas_Limpias'!$D$2:$D$2545,"&gt;="&amp;DATE(2026,1,1),'Ventas_Limpias'!$D$2:$D$2545,"&lt;="&amp;DATE(2026,6,30))</x:f>
        <x:v>711.9915000000001</x:v>
      </x:c>
      <x:c r="N52" s="20" t="n">
        <x:f>IFERROR(M52/L52,0)</x:f>
        <x:v>0.0014196454720106378</x:v>
      </x:c>
      <x:c r="O52" t="str">
        <x:f>IF(AND(D52&gt;='Parametros'!$B$7,I52&gt;='Parametros'!$B$6),"Sí","No")</x:f>
        <x:v>No</x:v>
      </x:c>
      <x:c r="P52" t="str">
        <x:f>IF(O52="No","Muestra pequeña",IF(AND(F52&gt;0,H52&gt;='Parametros'!$B$8,K52&lt;='Parametros'!$B$9),"Priorizar",IF(F52&lt;0,"Recuperar antes de invertir","Vigilar")))</x:f>
        <x:v>Muestra pequeña</x:v>
      </x:c>
    </x:row>
    <x:row r="53">
      <x:c r="A53" t="str">
        <x:v>La Paz</x:v>
      </x:c>
      <x:c r="B53" t="str">
        <x:v>WhatsApp</x:v>
      </x:c>
      <x:c r="C53" t="str">
        <x:v>Cuidado Personal</x:v>
      </x:c>
      <x:c r="D53" s="28" t="n">
        <x:f>SUMIFS('Ventas_Limpias'!$AE$2:$AE$2545,'Ventas_Limpias'!$N$2:$N$2545,$A53,'Ventas_Limpias'!$U$2:$U$2545,$B53,'Ventas_Limpias'!$R$2:$R$2545,$C53,'Ventas_Limpias'!$D$2:$D$2545,"&gt;="&amp;DATE(2026,1,1),'Ventas_Limpias'!$D$2:$D$2545,"&lt;="&amp;DATE(2026,6,30))</x:f>
        <x:v>219.8025</x:v>
      </x:c>
      <x:c r="E53" s="28" t="n">
        <x:f>SUMIFS('Ventas_Limpias'!$AE$2:$AE$2545,'Ventas_Limpias'!$N$2:$N$2545,$A53,'Ventas_Limpias'!$U$2:$U$2545,$B53,'Ventas_Limpias'!$R$2:$R$2545,$C53,'Ventas_Limpias'!$D$2:$D$2545,"&gt;="&amp;DATE(2025,7,1),'Ventas_Limpias'!$D$2:$D$2545,"&lt;="&amp;DATE(2025,12,31))</x:f>
        <x:v>204.92</x:v>
      </x:c>
      <x:c r="F53" s="20" t="n">
        <x:f>IFERROR((D53-E53)/ABS(E53),"")</x:f>
        <x:v>0.07262590279133331</x:v>
      </x:c>
      <x:c r="G53" s="28" t="n">
        <x:f>SUMIFS('Ventas_Limpias'!$AG$2:$AG$2545,'Ventas_Limpias'!$N$2:$N$2545,$A53,'Ventas_Limpias'!$U$2:$U$2545,$B53,'Ventas_Limpias'!$R$2:$R$2545,$C53,'Ventas_Limpias'!$D$2:$D$2545,"&gt;="&amp;DATE(2026,1,1),'Ventas_Limpias'!$D$2:$D$2545,"&lt;="&amp;DATE(2026,6,30))</x:f>
        <x:v>89.0125</x:v>
      </x:c>
      <x:c r="H53" s="20" t="n">
        <x:f>IFERROR(G53/D53,0)</x:f>
        <x:v>0.40496582158983635</x:v>
      </x:c>
      <x:c r="I53" s="33" t="n">
        <x:f>COUNTIFS('Ventas_Limpias'!$N$2:$N$2545,$A53,'Ventas_Limpias'!$U$2:$U$2545,$B53,'Ventas_Limpias'!$R$2:$R$2545,$C53,'Ventas_Limpias'!$AM$2:$AM$2545,"Completado",'Ventas_Limpias'!$D$2:$D$2545,"&gt;="&amp;DATE(2026,1,1),'Ventas_Limpias'!$D$2:$D$2545,"&lt;="&amp;DATE(2026,6,30))</x:f>
        <x:v>3</x:v>
      </x:c>
      <x:c r="J53" s="33" t="n">
        <x:f>COUNTIFS('Ventas_Limpias'!$N$2:$N$2545,$A53,'Ventas_Limpias'!$U$2:$U$2545,$B53,'Ventas_Limpias'!$R$2:$R$2545,$C53,'Ventas_Limpias'!$AM$2:$AM$2545,"Devuelto",'Ventas_Limpias'!$D$2:$D$2545,"&gt;="&amp;DATE(2026,1,1),'Ventas_Limpias'!$D$2:$D$2545,"&lt;="&amp;DATE(2026,6,30))</x:f>
        <x:v>0</x:v>
      </x:c>
      <x:c r="K53" s="20" t="n">
        <x:f>IFERROR(J53/(I53+J53),0)</x:f>
        <x:v>0</x:v>
      </x:c>
      <x:c r="L53" s="28" t="n">
        <x:f>SUMIFS('Metas_Limpias'!$D$4:$D$549,'Metas_Limpias'!$B$4:$B$549,$A53,'Metas_Limpias'!$C$4:$C$549,$B53,'Metas_Limpias'!$A$4:$A$549,"&gt;=2026-01",'Metas_Limpias'!$A$4:$A$549,"&lt;=2026-06")</x:f>
        <x:v>501527.68</x:v>
      </x:c>
      <x:c r="M53" s="28" t="n">
        <x:f>SUMIFS('Ventas_Limpias'!$AE$2:$AE$2545,'Ventas_Limpias'!$N$2:$N$2545,$A53,'Ventas_Limpias'!$U$2:$U$2545,$B53,'Ventas_Limpias'!$D$2:$D$2545,"&gt;="&amp;DATE(2026,1,1),'Ventas_Limpias'!$D$2:$D$2545,"&lt;="&amp;DATE(2026,6,30))</x:f>
        <x:v>711.9915000000001</x:v>
      </x:c>
      <x:c r="N53" s="20" t="n">
        <x:f>IFERROR(M53/L53,0)</x:f>
        <x:v>0.0014196454720106378</x:v>
      </x:c>
      <x:c r="O53" t="str">
        <x:f>IF(AND(D53&gt;='Parametros'!$B$7,I53&gt;='Parametros'!$B$6),"Sí","No")</x:f>
        <x:v>No</x:v>
      </x:c>
      <x:c r="P53" t="str">
        <x:f>IF(O53="No","Muestra pequeña",IF(AND(F53&gt;0,H53&gt;='Parametros'!$B$8,K53&lt;='Parametros'!$B$9),"Priorizar",IF(F53&lt;0,"Recuperar antes de invertir","Vigilar")))</x:f>
        <x:v>Muestra pequeña</x:v>
      </x:c>
    </x:row>
    <x:row r="54">
      <x:c r="A54" t="str">
        <x:v>La Paz</x:v>
      </x:c>
      <x:c r="B54" t="str">
        <x:v>WhatsApp</x:v>
      </x:c>
      <x:c r="C54" t="str">
        <x:v>Deportes</x:v>
      </x:c>
      <x:c r="D54" s="28" t="n">
        <x:f>SUMIFS('Ventas_Limpias'!$AE$2:$AE$2545,'Ventas_Limpias'!$N$2:$N$2545,$A54,'Ventas_Limpias'!$U$2:$U$2545,$B54,'Ventas_Limpias'!$R$2:$R$2545,$C54,'Ventas_Limpias'!$D$2:$D$2545,"&gt;="&amp;DATE(2026,1,1),'Ventas_Limpias'!$D$2:$D$2545,"&lt;="&amp;DATE(2026,6,30))</x:f>
        <x:v>132.53</x:v>
      </x:c>
      <x:c r="E54" s="28" t="n">
        <x:f>SUMIFS('Ventas_Limpias'!$AE$2:$AE$2545,'Ventas_Limpias'!$N$2:$N$2545,$A54,'Ventas_Limpias'!$U$2:$U$2545,$B54,'Ventas_Limpias'!$R$2:$R$2545,$C54,'Ventas_Limpias'!$D$2:$D$2545,"&gt;="&amp;DATE(2025,7,1),'Ventas_Limpias'!$D$2:$D$2545,"&lt;="&amp;DATE(2025,12,31))</x:f>
        <x:v>0</x:v>
      </x:c>
      <x:c r="F54" s="20" t="str">
        <x:f>IFERROR((D54-E54)/ABS(E54),"")</x:f>
      </x:c>
      <x:c r="G54" s="28" t="n">
        <x:f>SUMIFS('Ventas_Limpias'!$AG$2:$AG$2545,'Ventas_Limpias'!$N$2:$N$2545,$A54,'Ventas_Limpias'!$U$2:$U$2545,$B54,'Ventas_Limpias'!$R$2:$R$2545,$C54,'Ventas_Limpias'!$D$2:$D$2545,"&gt;="&amp;DATE(2026,1,1),'Ventas_Limpias'!$D$2:$D$2545,"&lt;="&amp;DATE(2026,6,30))</x:f>
        <x:v>67.33</x:v>
      </x:c>
      <x:c r="H54" s="20" t="n">
        <x:f>IFERROR(G54/D54,0)</x:f>
        <x:v>0.5080359163962876</x:v>
      </x:c>
      <x:c r="I54" s="33" t="n">
        <x:f>COUNTIFS('Ventas_Limpias'!$N$2:$N$2545,$A54,'Ventas_Limpias'!$U$2:$U$2545,$B54,'Ventas_Limpias'!$R$2:$R$2545,$C54,'Ventas_Limpias'!$AM$2:$AM$2545,"Completado",'Ventas_Limpias'!$D$2:$D$2545,"&gt;="&amp;DATE(2026,1,1),'Ventas_Limpias'!$D$2:$D$2545,"&lt;="&amp;DATE(2026,6,30))</x:f>
        <x:v>1</x:v>
      </x:c>
      <x:c r="J54" s="33" t="n">
        <x:f>COUNTIFS('Ventas_Limpias'!$N$2:$N$2545,$A54,'Ventas_Limpias'!$U$2:$U$2545,$B54,'Ventas_Limpias'!$R$2:$R$2545,$C54,'Ventas_Limpias'!$AM$2:$AM$2545,"Devuelto",'Ventas_Limpias'!$D$2:$D$2545,"&gt;="&amp;DATE(2026,1,1),'Ventas_Limpias'!$D$2:$D$2545,"&lt;="&amp;DATE(2026,6,30))</x:f>
        <x:v>0</x:v>
      </x:c>
      <x:c r="K54" s="20" t="n">
        <x:f>IFERROR(J54/(I54+J54),0)</x:f>
        <x:v>0</x:v>
      </x:c>
      <x:c r="L54" s="28" t="n">
        <x:f>SUMIFS('Metas_Limpias'!$D$4:$D$549,'Metas_Limpias'!$B$4:$B$549,$A54,'Metas_Limpias'!$C$4:$C$549,$B54,'Metas_Limpias'!$A$4:$A$549,"&gt;=2026-01",'Metas_Limpias'!$A$4:$A$549,"&lt;=2026-06")</x:f>
        <x:v>501527.68</x:v>
      </x:c>
      <x:c r="M54" s="28" t="n">
        <x:f>SUMIFS('Ventas_Limpias'!$AE$2:$AE$2545,'Ventas_Limpias'!$N$2:$N$2545,$A54,'Ventas_Limpias'!$U$2:$U$2545,$B54,'Ventas_Limpias'!$D$2:$D$2545,"&gt;="&amp;DATE(2026,1,1),'Ventas_Limpias'!$D$2:$D$2545,"&lt;="&amp;DATE(2026,6,30))</x:f>
        <x:v>711.9915000000001</x:v>
      </x:c>
      <x:c r="N54" s="20" t="n">
        <x:f>IFERROR(M54/L54,0)</x:f>
        <x:v>0.0014196454720106378</x:v>
      </x:c>
      <x:c r="O54" t="str">
        <x:f>IF(AND(D54&gt;='Parametros'!$B$7,I54&gt;='Parametros'!$B$6),"Sí","No")</x:f>
        <x:v>No</x:v>
      </x:c>
      <x:c r="P54" t="str">
        <x:f>IF(O54="No","Muestra pequeña",IF(AND(F54&gt;0,H54&gt;='Parametros'!$B$8,K54&lt;='Parametros'!$B$9),"Priorizar",IF(F54&lt;0,"Recuperar antes de invertir","Vigilar")))</x:f>
        <x:v>Muestra pequeña</x:v>
      </x:c>
    </x:row>
    <x:row r="55">
      <x:c r="A55" t="str">
        <x:v>La Paz</x:v>
      </x:c>
      <x:c r="B55" t="str">
        <x:v>WhatsApp</x:v>
      </x:c>
      <x:c r="C55" t="str">
        <x:v>Electrónica</x:v>
      </x:c>
      <x:c r="D55" s="28" t="n">
        <x:f>SUMIFS('Ventas_Limpias'!$AE$2:$AE$2545,'Ventas_Limpias'!$N$2:$N$2545,$A55,'Ventas_Limpias'!$U$2:$U$2545,$B55,'Ventas_Limpias'!$R$2:$R$2545,$C55,'Ventas_Limpias'!$D$2:$D$2545,"&gt;="&amp;DATE(2026,1,1),'Ventas_Limpias'!$D$2:$D$2545,"&lt;="&amp;DATE(2026,6,30))</x:f>
        <x:v>764.1680000000001</x:v>
      </x:c>
      <x:c r="E55" s="28" t="n">
        <x:f>SUMIFS('Ventas_Limpias'!$AE$2:$AE$2545,'Ventas_Limpias'!$N$2:$N$2545,$A55,'Ventas_Limpias'!$U$2:$U$2545,$B55,'Ventas_Limpias'!$R$2:$R$2545,$C55,'Ventas_Limpias'!$D$2:$D$2545,"&gt;="&amp;DATE(2025,7,1),'Ventas_Limpias'!$D$2:$D$2545,"&lt;="&amp;DATE(2025,12,31))</x:f>
        <x:v>906.7004999999999</x:v>
      </x:c>
      <x:c r="F55" s="20" t="n">
        <x:f>IFERROR((D55-E55)/ABS(E55),"")</x:f>
        <x:v>-0.15719909716604305</x:v>
      </x:c>
      <x:c r="G55" s="28" t="n">
        <x:f>SUMIFS('Ventas_Limpias'!$AG$2:$AG$2545,'Ventas_Limpias'!$N$2:$N$2545,$A55,'Ventas_Limpias'!$U$2:$U$2545,$B55,'Ventas_Limpias'!$R$2:$R$2545,$C55,'Ventas_Limpias'!$D$2:$D$2545,"&gt;="&amp;DATE(2026,1,1),'Ventas_Limpias'!$D$2:$D$2545,"&lt;="&amp;DATE(2026,6,30))</x:f>
        <x:v>77.2880000000001</x:v>
      </x:c>
      <x:c r="H55" s="20" t="n">
        <x:f>IFERROR(G55/D55,0)</x:f>
        <x:v>0.101140063441547</x:v>
      </x:c>
      <x:c r="I55" s="33" t="n">
        <x:f>COUNTIFS('Ventas_Limpias'!$N$2:$N$2545,$A55,'Ventas_Limpias'!$U$2:$U$2545,$B55,'Ventas_Limpias'!$R$2:$R$2545,$C55,'Ventas_Limpias'!$AM$2:$AM$2545,"Completado",'Ventas_Limpias'!$D$2:$D$2545,"&gt;="&amp;DATE(2026,1,1),'Ventas_Limpias'!$D$2:$D$2545,"&lt;="&amp;DATE(2026,6,30))</x:f>
        <x:v>2</x:v>
      </x:c>
      <x:c r="J55" s="33" t="n">
        <x:f>COUNTIFS('Ventas_Limpias'!$N$2:$N$2545,$A55,'Ventas_Limpias'!$U$2:$U$2545,$B55,'Ventas_Limpias'!$R$2:$R$2545,$C55,'Ventas_Limpias'!$AM$2:$AM$2545,"Devuelto",'Ventas_Limpias'!$D$2:$D$2545,"&gt;="&amp;DATE(2026,1,1),'Ventas_Limpias'!$D$2:$D$2545,"&lt;="&amp;DATE(2026,6,30))</x:f>
        <x:v>0</x:v>
      </x:c>
      <x:c r="K55" s="20" t="n">
        <x:f>IFERROR(J55/(I55+J55),0)</x:f>
        <x:v>0</x:v>
      </x:c>
      <x:c r="L55" s="28" t="n">
        <x:f>SUMIFS('Metas_Limpias'!$D$4:$D$549,'Metas_Limpias'!$B$4:$B$549,$A55,'Metas_Limpias'!$C$4:$C$549,$B55,'Metas_Limpias'!$A$4:$A$549,"&gt;=2026-01",'Metas_Limpias'!$A$4:$A$549,"&lt;=2026-06")</x:f>
        <x:v>501527.68</x:v>
      </x:c>
      <x:c r="M55" s="28" t="n">
        <x:f>SUMIFS('Ventas_Limpias'!$AE$2:$AE$2545,'Ventas_Limpias'!$N$2:$N$2545,$A55,'Ventas_Limpias'!$U$2:$U$2545,$B55,'Ventas_Limpias'!$D$2:$D$2545,"&gt;="&amp;DATE(2026,1,1),'Ventas_Limpias'!$D$2:$D$2545,"&lt;="&amp;DATE(2026,6,30))</x:f>
        <x:v>711.9915000000001</x:v>
      </x:c>
      <x:c r="N55" s="20" t="n">
        <x:f>IFERROR(M55/L55,0)</x:f>
        <x:v>0.0014196454720106378</x:v>
      </x:c>
      <x:c r="O55" t="str">
        <x:f>IF(AND(D55&gt;='Parametros'!$B$7,I55&gt;='Parametros'!$B$6),"Sí","No")</x:f>
        <x:v>No</x:v>
      </x:c>
      <x:c r="P55" t="str">
        <x:f>IF(O55="No","Muestra pequeña",IF(AND(F55&gt;0,H55&gt;='Parametros'!$B$8,K55&lt;='Parametros'!$B$9),"Priorizar",IF(F55&lt;0,"Recuperar antes de invertir","Vigilar")))</x:f>
        <x:v>Muestra pequeña</x:v>
      </x:c>
    </x:row>
    <x:row r="56">
      <x:c r="A56" t="str">
        <x:v>La Paz</x:v>
      </x:c>
      <x:c r="B56" t="str">
        <x:v>WhatsApp</x:v>
      </x:c>
      <x:c r="C56" t="str">
        <x:v>Hogar</x:v>
      </x:c>
      <x:c r="D56" s="28" t="n">
        <x:f>SUMIFS('Ventas_Limpias'!$AE$2:$AE$2545,'Ventas_Limpias'!$N$2:$N$2545,$A56,'Ventas_Limpias'!$U$2:$U$2545,$B56,'Ventas_Limpias'!$R$2:$R$2545,$C56,'Ventas_Limpias'!$D$2:$D$2545,"&gt;="&amp;DATE(2026,1,1),'Ventas_Limpias'!$D$2:$D$2545,"&lt;="&amp;DATE(2026,6,30))</x:f>
        <x:v>-598.95</x:v>
      </x:c>
      <x:c r="E56" s="28" t="n">
        <x:f>SUMIFS('Ventas_Limpias'!$AE$2:$AE$2545,'Ventas_Limpias'!$N$2:$N$2545,$A56,'Ventas_Limpias'!$U$2:$U$2545,$B56,'Ventas_Limpias'!$R$2:$R$2545,$C56,'Ventas_Limpias'!$D$2:$D$2545,"&gt;="&amp;DATE(2025,7,1),'Ventas_Limpias'!$D$2:$D$2545,"&lt;="&amp;DATE(2025,12,31))</x:f>
        <x:v>276.47849999999994</x:v>
      </x:c>
      <x:c r="F56" s="20" t="n">
        <x:f>IFERROR((D56-E56)/ABS(E56),"")</x:f>
        <x:v>-3.1663528990500174</x:v>
      </x:c>
      <x:c r="G56" s="28" t="n">
        <x:f>SUMIFS('Ventas_Limpias'!$AG$2:$AG$2545,'Ventas_Limpias'!$N$2:$N$2545,$A56,'Ventas_Limpias'!$U$2:$U$2545,$B56,'Ventas_Limpias'!$R$2:$R$2545,$C56,'Ventas_Limpias'!$D$2:$D$2545,"&gt;="&amp;DATE(2026,1,1),'Ventas_Limpias'!$D$2:$D$2545,"&lt;="&amp;DATE(2026,6,30))</x:f>
        <x:v>-54.07000000000008</x:v>
      </x:c>
      <x:c r="H56" s="20" t="n">
        <x:f>IFERROR(G56/D56,0)</x:f>
        <x:v>0.09027464729944082</x:v>
      </x:c>
      <x:c r="I56" s="33" t="n">
        <x:f>COUNTIFS('Ventas_Limpias'!$N$2:$N$2545,$A56,'Ventas_Limpias'!$U$2:$U$2545,$B56,'Ventas_Limpias'!$R$2:$R$2545,$C56,'Ventas_Limpias'!$AM$2:$AM$2545,"Completado",'Ventas_Limpias'!$D$2:$D$2545,"&gt;="&amp;DATE(2026,1,1),'Ventas_Limpias'!$D$2:$D$2545,"&lt;="&amp;DATE(2026,6,30))</x:f>
        <x:v>0</x:v>
      </x:c>
      <x:c r="J56" s="33" t="n">
        <x:f>COUNTIFS('Ventas_Limpias'!$N$2:$N$2545,$A56,'Ventas_Limpias'!$U$2:$U$2545,$B56,'Ventas_Limpias'!$R$2:$R$2545,$C56,'Ventas_Limpias'!$AM$2:$AM$2545,"Devuelto",'Ventas_Limpias'!$D$2:$D$2545,"&gt;="&amp;DATE(2026,1,1),'Ventas_Limpias'!$D$2:$D$2545,"&lt;="&amp;DATE(2026,6,30))</x:f>
        <x:v>2</x:v>
      </x:c>
      <x:c r="K56" s="20" t="n">
        <x:f>IFERROR(J56/(I56+J56),0)</x:f>
        <x:v>1</x:v>
      </x:c>
      <x:c r="L56" s="28" t="n">
        <x:f>SUMIFS('Metas_Limpias'!$D$4:$D$549,'Metas_Limpias'!$B$4:$B$549,$A56,'Metas_Limpias'!$C$4:$C$549,$B56,'Metas_Limpias'!$A$4:$A$549,"&gt;=2026-01",'Metas_Limpias'!$A$4:$A$549,"&lt;=2026-06")</x:f>
        <x:v>501527.68</x:v>
      </x:c>
      <x:c r="M56" s="28" t="n">
        <x:f>SUMIFS('Ventas_Limpias'!$AE$2:$AE$2545,'Ventas_Limpias'!$N$2:$N$2545,$A56,'Ventas_Limpias'!$U$2:$U$2545,$B56,'Ventas_Limpias'!$D$2:$D$2545,"&gt;="&amp;DATE(2026,1,1),'Ventas_Limpias'!$D$2:$D$2545,"&lt;="&amp;DATE(2026,6,30))</x:f>
        <x:v>711.9915000000001</x:v>
      </x:c>
      <x:c r="N56" s="20" t="n">
        <x:f>IFERROR(M56/L56,0)</x:f>
        <x:v>0.0014196454720106378</x:v>
      </x:c>
      <x:c r="O56" t="str">
        <x:f>IF(AND(D56&gt;='Parametros'!$B$7,I56&gt;='Parametros'!$B$6),"Sí","No")</x:f>
        <x:v>No</x:v>
      </x:c>
      <x:c r="P56" t="str">
        <x:f>IF(O56="No","Muestra pequeña",IF(AND(F56&gt;0,H56&gt;='Parametros'!$B$8,K56&lt;='Parametros'!$B$9),"Priorizar",IF(F56&lt;0,"Recuperar antes de invertir","Vigilar")))</x:f>
        <x:v>Muestra pequeña</x:v>
      </x:c>
    </x:row>
    <x:row r="57">
      <x:c r="A57" t="str">
        <x:v>La Paz</x:v>
      </x:c>
      <x:c r="B57" t="str">
        <x:v>WhatsApp</x:v>
      </x:c>
      <x:c r="C57" t="str">
        <x:v>No identificada</x:v>
      </x:c>
      <x:c r="D57" s="28" t="n">
        <x:f>SUMIFS('Ventas_Limpias'!$AE$2:$AE$2545,'Ventas_Limpias'!$N$2:$N$2545,$A57,'Ventas_Limpias'!$U$2:$U$2545,$B57,'Ventas_Limpias'!$R$2:$R$2545,$C57,'Ventas_Limpias'!$D$2:$D$2545,"&gt;="&amp;DATE(2026,1,1),'Ventas_Limpias'!$D$2:$D$2545,"&lt;="&amp;DATE(2026,6,30))</x:f>
        <x:v>0</x:v>
      </x:c>
      <x:c r="E57" s="28" t="n">
        <x:f>SUMIFS('Ventas_Limpias'!$AE$2:$AE$2545,'Ventas_Limpias'!$N$2:$N$2545,$A57,'Ventas_Limpias'!$U$2:$U$2545,$B57,'Ventas_Limpias'!$R$2:$R$2545,$C57,'Ventas_Limpias'!$D$2:$D$2545,"&gt;="&amp;DATE(2025,7,1),'Ventas_Limpias'!$D$2:$D$2545,"&lt;="&amp;DATE(2025,12,31))</x:f>
        <x:v>0</x:v>
      </x:c>
      <x:c r="F57" s="20" t="str">
        <x:f>IFERROR((D57-E57)/ABS(E57),"")</x:f>
      </x:c>
      <x:c r="G57" s="28" t="n">
        <x:f>SUMIFS('Ventas_Limpias'!$AG$2:$AG$2545,'Ventas_Limpias'!$N$2:$N$2545,$A57,'Ventas_Limpias'!$U$2:$U$2545,$B57,'Ventas_Limpias'!$R$2:$R$2545,$C57,'Ventas_Limpias'!$D$2:$D$2545,"&gt;="&amp;DATE(2026,1,1),'Ventas_Limpias'!$D$2:$D$2545,"&lt;="&amp;DATE(2026,6,30))</x:f>
        <x:v>0</x:v>
      </x:c>
      <x:c r="H57" s="20" t="n">
        <x:f>IFERROR(G57/D57,0)</x:f>
        <x:v>0</x:v>
      </x:c>
      <x:c r="I57" s="33" t="n">
        <x:f>COUNTIFS('Ventas_Limpias'!$N$2:$N$2545,$A57,'Ventas_Limpias'!$U$2:$U$2545,$B57,'Ventas_Limpias'!$R$2:$R$2545,$C57,'Ventas_Limpias'!$AM$2:$AM$2545,"Completado",'Ventas_Limpias'!$D$2:$D$2545,"&gt;="&amp;DATE(2026,1,1),'Ventas_Limpias'!$D$2:$D$2545,"&lt;="&amp;DATE(2026,6,30))</x:f>
        <x:v>0</x:v>
      </x:c>
      <x:c r="J57" s="33" t="n">
        <x:f>COUNTIFS('Ventas_Limpias'!$N$2:$N$2545,$A57,'Ventas_Limpias'!$U$2:$U$2545,$B57,'Ventas_Limpias'!$R$2:$R$2545,$C57,'Ventas_Limpias'!$AM$2:$AM$2545,"Devuelto",'Ventas_Limpias'!$D$2:$D$2545,"&gt;="&amp;DATE(2026,1,1),'Ventas_Limpias'!$D$2:$D$2545,"&lt;="&amp;DATE(2026,6,30))</x:f>
        <x:v>0</x:v>
      </x:c>
      <x:c r="K57" s="20" t="n">
        <x:f>IFERROR(J57/(I57+J57),0)</x:f>
        <x:v>0</x:v>
      </x:c>
      <x:c r="L57" s="28" t="n">
        <x:f>SUMIFS('Metas_Limpias'!$D$4:$D$549,'Metas_Limpias'!$B$4:$B$549,$A57,'Metas_Limpias'!$C$4:$C$549,$B57,'Metas_Limpias'!$A$4:$A$549,"&gt;=2026-01",'Metas_Limpias'!$A$4:$A$549,"&lt;=2026-06")</x:f>
        <x:v>501527.68</x:v>
      </x:c>
      <x:c r="M57" s="28" t="n">
        <x:f>SUMIFS('Ventas_Limpias'!$AE$2:$AE$2545,'Ventas_Limpias'!$N$2:$N$2545,$A57,'Ventas_Limpias'!$U$2:$U$2545,$B57,'Ventas_Limpias'!$D$2:$D$2545,"&gt;="&amp;DATE(2026,1,1),'Ventas_Limpias'!$D$2:$D$2545,"&lt;="&amp;DATE(2026,6,30))</x:f>
        <x:v>711.9915000000001</x:v>
      </x:c>
      <x:c r="N57" s="20" t="n">
        <x:f>IFERROR(M57/L57,0)</x:f>
        <x:v>0.0014196454720106378</x:v>
      </x:c>
      <x:c r="O57" t="str">
        <x:f>IF(AND(D57&gt;='Parametros'!$B$7,I57&gt;='Parametros'!$B$6),"Sí","No")</x:f>
        <x:v>No</x:v>
      </x:c>
      <x:c r="P57" t="str">
        <x:f>IF(O57="No","Muestra pequeña",IF(AND(F57&gt;0,H57&gt;='Parametros'!$B$8,K57&lt;='Parametros'!$B$9),"Priorizar",IF(F57&lt;0,"Recuperar antes de invertir","Vigilar")))</x:f>
        <x:v>Muestra pequeña</x:v>
      </x:c>
    </x:row>
    <x:row r="58">
      <x:c r="A58" t="str">
        <x:v>Potosí</x:v>
      </x:c>
      <x:c r="B58" t="str">
        <x:v>E-commerce</x:v>
      </x:c>
      <x:c r="C58" t="str">
        <x:v>Alimentos</x:v>
      </x:c>
      <x:c r="D58" s="28" t="n">
        <x:f>SUMIFS('Ventas_Limpias'!$AE$2:$AE$2545,'Ventas_Limpias'!$N$2:$N$2545,$A58,'Ventas_Limpias'!$U$2:$U$2545,$B58,'Ventas_Limpias'!$R$2:$R$2545,$C58,'Ventas_Limpias'!$D$2:$D$2545,"&gt;="&amp;DATE(2026,1,1),'Ventas_Limpias'!$D$2:$D$2545,"&lt;="&amp;DATE(2026,6,30))</x:f>
        <x:v>769.6355</x:v>
      </x:c>
      <x:c r="E58" s="28" t="n">
        <x:f>SUMIFS('Ventas_Limpias'!$AE$2:$AE$2545,'Ventas_Limpias'!$N$2:$N$2545,$A58,'Ventas_Limpias'!$U$2:$U$2545,$B58,'Ventas_Limpias'!$R$2:$R$2545,$C58,'Ventas_Limpias'!$D$2:$D$2545,"&gt;="&amp;DATE(2025,7,1),'Ventas_Limpias'!$D$2:$D$2545,"&lt;="&amp;DATE(2025,12,31))</x:f>
        <x:v>132.584</x:v>
      </x:c>
      <x:c r="F58" s="20" t="n">
        <x:f>IFERROR((D58-E58)/ABS(E58),"")</x:f>
        <x:v>4.804889730284198</x:v>
      </x:c>
      <x:c r="G58" s="28" t="n">
        <x:f>SUMIFS('Ventas_Limpias'!$AG$2:$AG$2545,'Ventas_Limpias'!$N$2:$N$2545,$A58,'Ventas_Limpias'!$U$2:$U$2545,$B58,'Ventas_Limpias'!$R$2:$R$2545,$C58,'Ventas_Limpias'!$D$2:$D$2545,"&gt;="&amp;DATE(2026,1,1),'Ventas_Limpias'!$D$2:$D$2545,"&lt;="&amp;DATE(2026,6,30))</x:f>
        <x:v>118.42549999999997</x:v>
      </x:c>
      <x:c r="H58" s="20" t="n">
        <x:f>IFERROR(G58/D58,0)</x:f>
        <x:v>0.15387219014715403</x:v>
      </x:c>
      <x:c r="I58" s="33" t="n">
        <x:f>COUNTIFS('Ventas_Limpias'!$N$2:$N$2545,$A58,'Ventas_Limpias'!$U$2:$U$2545,$B58,'Ventas_Limpias'!$R$2:$R$2545,$C58,'Ventas_Limpias'!$AM$2:$AM$2545,"Completado",'Ventas_Limpias'!$D$2:$D$2545,"&gt;="&amp;DATE(2026,1,1),'Ventas_Limpias'!$D$2:$D$2545,"&lt;="&amp;DATE(2026,6,30))</x:f>
        <x:v>5</x:v>
      </x:c>
      <x:c r="J58" s="33" t="n">
        <x:f>COUNTIFS('Ventas_Limpias'!$N$2:$N$2545,$A58,'Ventas_Limpias'!$U$2:$U$2545,$B58,'Ventas_Limpias'!$R$2:$R$2545,$C58,'Ventas_Limpias'!$AM$2:$AM$2545,"Devuelto",'Ventas_Limpias'!$D$2:$D$2545,"&gt;="&amp;DATE(2026,1,1),'Ventas_Limpias'!$D$2:$D$2545,"&lt;="&amp;DATE(2026,6,30))</x:f>
        <x:v>1</x:v>
      </x:c>
      <x:c r="K58" s="20" t="n">
        <x:f>IFERROR(J58/(I58+J58),0)</x:f>
        <x:v>0.16666666666666666</x:v>
      </x:c>
      <x:c r="L58" s="28" t="n">
        <x:f>SUMIFS('Metas_Limpias'!$D$4:$D$549,'Metas_Limpias'!$B$4:$B$549,$A58,'Metas_Limpias'!$C$4:$C$549,$B58,'Metas_Limpias'!$A$4:$A$549,"&gt;=2026-01",'Metas_Limpias'!$A$4:$A$549,"&lt;=2026-06")</x:f>
        <x:v>449249.53</x:v>
      </x:c>
      <x:c r="M58" s="28" t="n">
        <x:f>SUMIFS('Ventas_Limpias'!$AE$2:$AE$2545,'Ventas_Limpias'!$N$2:$N$2545,$A58,'Ventas_Limpias'!$U$2:$U$2545,$B58,'Ventas_Limpias'!$D$2:$D$2545,"&gt;="&amp;DATE(2026,1,1),'Ventas_Limpias'!$D$2:$D$2545,"&lt;="&amp;DATE(2026,6,30))</x:f>
        <x:v>5248.347000000002</x:v>
      </x:c>
      <x:c r="N58" s="20" t="n">
        <x:f>IFERROR(M58/L58,0)</x:f>
        <x:v>0.011682476328912356</x:v>
      </x:c>
      <x:c r="O58" t="str">
        <x:f>IF(AND(D58&gt;='Parametros'!$B$7,I58&gt;='Parametros'!$B$6),"Sí","No")</x:f>
        <x:v>No</x:v>
      </x:c>
      <x:c r="P58" t="str">
        <x:f>IF(O58="No","Muestra pequeña",IF(AND(F58&gt;0,H58&gt;='Parametros'!$B$8,K58&lt;='Parametros'!$B$9),"Priorizar",IF(F58&lt;0,"Recuperar antes de invertir","Vigilar")))</x:f>
        <x:v>Muestra pequeña</x:v>
      </x:c>
    </x:row>
    <x:row r="59">
      <x:c r="A59" t="str">
        <x:v>Potosí</x:v>
      </x:c>
      <x:c r="B59" t="str">
        <x:v>E-commerce</x:v>
      </x:c>
      <x:c r="C59" t="str">
        <x:v>Cuidado Personal</x:v>
      </x:c>
      <x:c r="D59" s="28" t="n">
        <x:f>SUMIFS('Ventas_Limpias'!$AE$2:$AE$2545,'Ventas_Limpias'!$N$2:$N$2545,$A59,'Ventas_Limpias'!$U$2:$U$2545,$B59,'Ventas_Limpias'!$R$2:$R$2545,$C59,'Ventas_Limpias'!$D$2:$D$2545,"&gt;="&amp;DATE(2026,1,1),'Ventas_Limpias'!$D$2:$D$2545,"&lt;="&amp;DATE(2026,6,30))</x:f>
        <x:v>381.75550000000004</x:v>
      </x:c>
      <x:c r="E59" s="28" t="n">
        <x:f>SUMIFS('Ventas_Limpias'!$AE$2:$AE$2545,'Ventas_Limpias'!$N$2:$N$2545,$A59,'Ventas_Limpias'!$U$2:$U$2545,$B59,'Ventas_Limpias'!$R$2:$R$2545,$C59,'Ventas_Limpias'!$D$2:$D$2545,"&gt;="&amp;DATE(2025,7,1),'Ventas_Limpias'!$D$2:$D$2545,"&lt;="&amp;DATE(2025,12,31))</x:f>
        <x:v>518.5730000000001</x:v>
      </x:c>
      <x:c r="F59" s="20" t="n">
        <x:f>IFERROR((D59-E59)/ABS(E59),"")</x:f>
        <x:v>-0.26383459995024816</x:v>
      </x:c>
      <x:c r="G59" s="28" t="n">
        <x:f>SUMIFS('Ventas_Limpias'!$AG$2:$AG$2545,'Ventas_Limpias'!$N$2:$N$2545,$A59,'Ventas_Limpias'!$U$2:$U$2545,$B59,'Ventas_Limpias'!$R$2:$R$2545,$C59,'Ventas_Limpias'!$D$2:$D$2545,"&gt;="&amp;DATE(2026,1,1),'Ventas_Limpias'!$D$2:$D$2545,"&lt;="&amp;DATE(2026,6,30))</x:f>
        <x:v>124.94549999999998</x:v>
      </x:c>
      <x:c r="H59" s="20" t="n">
        <x:f>IFERROR(G59/D59,0)</x:f>
        <x:v>0.32729194471330464</x:v>
      </x:c>
      <x:c r="I59" s="33" t="n">
        <x:f>COUNTIFS('Ventas_Limpias'!$N$2:$N$2545,$A59,'Ventas_Limpias'!$U$2:$U$2545,$B59,'Ventas_Limpias'!$R$2:$R$2545,$C59,'Ventas_Limpias'!$AM$2:$AM$2545,"Completado",'Ventas_Limpias'!$D$2:$D$2545,"&gt;="&amp;DATE(2026,1,1),'Ventas_Limpias'!$D$2:$D$2545,"&lt;="&amp;DATE(2026,6,30))</x:f>
        <x:v>7</x:v>
      </x:c>
      <x:c r="J59" s="33" t="n">
        <x:f>COUNTIFS('Ventas_Limpias'!$N$2:$N$2545,$A59,'Ventas_Limpias'!$U$2:$U$2545,$B59,'Ventas_Limpias'!$R$2:$R$2545,$C59,'Ventas_Limpias'!$AM$2:$AM$2545,"Devuelto",'Ventas_Limpias'!$D$2:$D$2545,"&gt;="&amp;DATE(2026,1,1),'Ventas_Limpias'!$D$2:$D$2545,"&lt;="&amp;DATE(2026,6,30))</x:f>
        <x:v>1</x:v>
      </x:c>
      <x:c r="K59" s="20" t="n">
        <x:f>IFERROR(J59/(I59+J59),0)</x:f>
        <x:v>0.125</x:v>
      </x:c>
      <x:c r="L59" s="28" t="n">
        <x:f>SUMIFS('Metas_Limpias'!$D$4:$D$549,'Metas_Limpias'!$B$4:$B$549,$A59,'Metas_Limpias'!$C$4:$C$549,$B59,'Metas_Limpias'!$A$4:$A$549,"&gt;=2026-01",'Metas_Limpias'!$A$4:$A$549,"&lt;=2026-06")</x:f>
        <x:v>449249.53</x:v>
      </x:c>
      <x:c r="M59" s="28" t="n">
        <x:f>SUMIFS('Ventas_Limpias'!$AE$2:$AE$2545,'Ventas_Limpias'!$N$2:$N$2545,$A59,'Ventas_Limpias'!$U$2:$U$2545,$B59,'Ventas_Limpias'!$D$2:$D$2545,"&gt;="&amp;DATE(2026,1,1),'Ventas_Limpias'!$D$2:$D$2545,"&lt;="&amp;DATE(2026,6,30))</x:f>
        <x:v>5248.347000000002</x:v>
      </x:c>
      <x:c r="N59" s="20" t="n">
        <x:f>IFERROR(M59/L59,0)</x:f>
        <x:v>0.011682476328912356</x:v>
      </x:c>
      <x:c r="O59" t="str">
        <x:f>IF(AND(D59&gt;='Parametros'!$B$7,I59&gt;='Parametros'!$B$6),"Sí","No")</x:f>
        <x:v>No</x:v>
      </x:c>
      <x:c r="P59" t="str">
        <x:f>IF(O59="No","Muestra pequeña",IF(AND(F59&gt;0,H59&gt;='Parametros'!$B$8,K59&lt;='Parametros'!$B$9),"Priorizar",IF(F59&lt;0,"Recuperar antes de invertir","Vigilar")))</x:f>
        <x:v>Muestra pequeña</x:v>
      </x:c>
    </x:row>
    <x:row r="60">
      <x:c r="A60" t="str">
        <x:v>Potosí</x:v>
      </x:c>
      <x:c r="B60" t="str">
        <x:v>E-commerce</x:v>
      </x:c>
      <x:c r="C60" t="str">
        <x:v>Deportes</x:v>
      </x:c>
      <x:c r="D60" s="28" t="n">
        <x:f>SUMIFS('Ventas_Limpias'!$AE$2:$AE$2545,'Ventas_Limpias'!$N$2:$N$2545,$A60,'Ventas_Limpias'!$U$2:$U$2545,$B60,'Ventas_Limpias'!$R$2:$R$2545,$C60,'Ventas_Limpias'!$D$2:$D$2545,"&gt;="&amp;DATE(2026,1,1),'Ventas_Limpias'!$D$2:$D$2545,"&lt;="&amp;DATE(2026,6,30))</x:f>
        <x:v>1046.506</x:v>
      </x:c>
      <x:c r="E60" s="28" t="n">
        <x:f>SUMIFS('Ventas_Limpias'!$AE$2:$AE$2545,'Ventas_Limpias'!$N$2:$N$2545,$A60,'Ventas_Limpias'!$U$2:$U$2545,$B60,'Ventas_Limpias'!$R$2:$R$2545,$C60,'Ventas_Limpias'!$D$2:$D$2545,"&gt;="&amp;DATE(2025,7,1),'Ventas_Limpias'!$D$2:$D$2545,"&lt;="&amp;DATE(2025,12,31))</x:f>
        <x:v>2696.3540000000003</x:v>
      </x:c>
      <x:c r="F60" s="20" t="n">
        <x:f>IFERROR((D60-E60)/ABS(E60),"")</x:f>
        <x:v>-0.6118810808966478</x:v>
      </x:c>
      <x:c r="G60" s="28" t="n">
        <x:f>SUMIFS('Ventas_Limpias'!$AG$2:$AG$2545,'Ventas_Limpias'!$N$2:$N$2545,$A60,'Ventas_Limpias'!$U$2:$U$2545,$B60,'Ventas_Limpias'!$R$2:$R$2545,$C60,'Ventas_Limpias'!$D$2:$D$2545,"&gt;="&amp;DATE(2026,1,1),'Ventas_Limpias'!$D$2:$D$2545,"&lt;="&amp;DATE(2026,6,30))</x:f>
        <x:v>207.27600000000012</x:v>
      </x:c>
      <x:c r="H60" s="20" t="n">
        <x:f>IFERROR(G60/D60,0)</x:f>
        <x:v>0.19806479848180528</x:v>
      </x:c>
      <x:c r="I60" s="33" t="n">
        <x:f>COUNTIFS('Ventas_Limpias'!$N$2:$N$2545,$A60,'Ventas_Limpias'!$U$2:$U$2545,$B60,'Ventas_Limpias'!$R$2:$R$2545,$C60,'Ventas_Limpias'!$AM$2:$AM$2545,"Completado",'Ventas_Limpias'!$D$2:$D$2545,"&gt;="&amp;DATE(2026,1,1),'Ventas_Limpias'!$D$2:$D$2545,"&lt;="&amp;DATE(2026,6,30))</x:f>
        <x:v>5</x:v>
      </x:c>
      <x:c r="J60" s="33" t="n">
        <x:f>COUNTIFS('Ventas_Limpias'!$N$2:$N$2545,$A60,'Ventas_Limpias'!$U$2:$U$2545,$B60,'Ventas_Limpias'!$R$2:$R$2545,$C60,'Ventas_Limpias'!$AM$2:$AM$2545,"Devuelto",'Ventas_Limpias'!$D$2:$D$2545,"&gt;="&amp;DATE(2026,1,1),'Ventas_Limpias'!$D$2:$D$2545,"&lt;="&amp;DATE(2026,6,30))</x:f>
        <x:v>0</x:v>
      </x:c>
      <x:c r="K60" s="20" t="n">
        <x:f>IFERROR(J60/(I60+J60),0)</x:f>
        <x:v>0</x:v>
      </x:c>
      <x:c r="L60" s="28" t="n">
        <x:f>SUMIFS('Metas_Limpias'!$D$4:$D$549,'Metas_Limpias'!$B$4:$B$549,$A60,'Metas_Limpias'!$C$4:$C$549,$B60,'Metas_Limpias'!$A$4:$A$549,"&gt;=2026-01",'Metas_Limpias'!$A$4:$A$549,"&lt;=2026-06")</x:f>
        <x:v>449249.53</x:v>
      </x:c>
      <x:c r="M60" s="28" t="n">
        <x:f>SUMIFS('Ventas_Limpias'!$AE$2:$AE$2545,'Ventas_Limpias'!$N$2:$N$2545,$A60,'Ventas_Limpias'!$U$2:$U$2545,$B60,'Ventas_Limpias'!$D$2:$D$2545,"&gt;="&amp;DATE(2026,1,1),'Ventas_Limpias'!$D$2:$D$2545,"&lt;="&amp;DATE(2026,6,30))</x:f>
        <x:v>5248.347000000002</x:v>
      </x:c>
      <x:c r="N60" s="20" t="n">
        <x:f>IFERROR(M60/L60,0)</x:f>
        <x:v>0.011682476328912356</x:v>
      </x:c>
      <x:c r="O60" t="str">
        <x:f>IF(AND(D60&gt;='Parametros'!$B$7,I60&gt;='Parametros'!$B$6),"Sí","No")</x:f>
        <x:v>No</x:v>
      </x:c>
      <x:c r="P60" t="str">
        <x:f>IF(O60="No","Muestra pequeña",IF(AND(F60&gt;0,H60&gt;='Parametros'!$B$8,K60&lt;='Parametros'!$B$9),"Priorizar",IF(F60&lt;0,"Recuperar antes de invertir","Vigilar")))</x:f>
        <x:v>Muestra pequeña</x:v>
      </x:c>
    </x:row>
    <x:row r="61">
      <x:c r="A61" t="str">
        <x:v>Potosí</x:v>
      </x:c>
      <x:c r="B61" t="str">
        <x:v>E-commerce</x:v>
      </x:c>
      <x:c r="C61" t="str">
        <x:v>Electrónica</x:v>
      </x:c>
      <x:c r="D61" s="28" t="n">
        <x:f>SUMIFS('Ventas_Limpias'!$AE$2:$AE$2545,'Ventas_Limpias'!$N$2:$N$2545,$A61,'Ventas_Limpias'!$U$2:$U$2545,$B61,'Ventas_Limpias'!$R$2:$R$2545,$C61,'Ventas_Limpias'!$D$2:$D$2545,"&gt;="&amp;DATE(2026,1,1),'Ventas_Limpias'!$D$2:$D$2545,"&lt;="&amp;DATE(2026,6,30))</x:f>
        <x:v>1864.8584999999998</x:v>
      </x:c>
      <x:c r="E61" s="28" t="n">
        <x:f>SUMIFS('Ventas_Limpias'!$AE$2:$AE$2545,'Ventas_Limpias'!$N$2:$N$2545,$A61,'Ventas_Limpias'!$U$2:$U$2545,$B61,'Ventas_Limpias'!$R$2:$R$2545,$C61,'Ventas_Limpias'!$D$2:$D$2545,"&gt;="&amp;DATE(2025,7,1),'Ventas_Limpias'!$D$2:$D$2545,"&lt;="&amp;DATE(2025,12,31))</x:f>
        <x:v>7004.037</x:v>
      </x:c>
      <x:c r="F61" s="20" t="n">
        <x:f>IFERROR((D61-E61)/ABS(E61),"")</x:f>
        <x:v>-0.7337451958063613</x:v>
      </x:c>
      <x:c r="G61" s="28" t="n">
        <x:f>SUMIFS('Ventas_Limpias'!$AG$2:$AG$2545,'Ventas_Limpias'!$N$2:$N$2545,$A61,'Ventas_Limpias'!$U$2:$U$2545,$B61,'Ventas_Limpias'!$R$2:$R$2545,$C61,'Ventas_Limpias'!$D$2:$D$2545,"&gt;="&amp;DATE(2026,1,1),'Ventas_Limpias'!$D$2:$D$2545,"&lt;="&amp;DATE(2026,6,30))</x:f>
        <x:v>612.7584999999999</x:v>
      </x:c>
      <x:c r="H61" s="20" t="n">
        <x:f>IFERROR(G61/D61,0)</x:f>
        <x:v>0.3285817663913911</x:v>
      </x:c>
      <x:c r="I61" s="33" t="n">
        <x:f>COUNTIFS('Ventas_Limpias'!$N$2:$N$2545,$A61,'Ventas_Limpias'!$U$2:$U$2545,$B61,'Ventas_Limpias'!$R$2:$R$2545,$C61,'Ventas_Limpias'!$AM$2:$AM$2545,"Completado",'Ventas_Limpias'!$D$2:$D$2545,"&gt;="&amp;DATE(2026,1,1),'Ventas_Limpias'!$D$2:$D$2545,"&lt;="&amp;DATE(2026,6,30))</x:f>
        <x:v>4</x:v>
      </x:c>
      <x:c r="J61" s="33" t="n">
        <x:f>COUNTIFS('Ventas_Limpias'!$N$2:$N$2545,$A61,'Ventas_Limpias'!$U$2:$U$2545,$B61,'Ventas_Limpias'!$R$2:$R$2545,$C61,'Ventas_Limpias'!$AM$2:$AM$2545,"Devuelto",'Ventas_Limpias'!$D$2:$D$2545,"&gt;="&amp;DATE(2026,1,1),'Ventas_Limpias'!$D$2:$D$2545,"&lt;="&amp;DATE(2026,6,30))</x:f>
        <x:v>0</x:v>
      </x:c>
      <x:c r="K61" s="20" t="n">
        <x:f>IFERROR(J61/(I61+J61),0)</x:f>
        <x:v>0</x:v>
      </x:c>
      <x:c r="L61" s="28" t="n">
        <x:f>SUMIFS('Metas_Limpias'!$D$4:$D$549,'Metas_Limpias'!$B$4:$B$549,$A61,'Metas_Limpias'!$C$4:$C$549,$B61,'Metas_Limpias'!$A$4:$A$549,"&gt;=2026-01",'Metas_Limpias'!$A$4:$A$549,"&lt;=2026-06")</x:f>
        <x:v>449249.53</x:v>
      </x:c>
      <x:c r="M61" s="28" t="n">
        <x:f>SUMIFS('Ventas_Limpias'!$AE$2:$AE$2545,'Ventas_Limpias'!$N$2:$N$2545,$A61,'Ventas_Limpias'!$U$2:$U$2545,$B61,'Ventas_Limpias'!$D$2:$D$2545,"&gt;="&amp;DATE(2026,1,1),'Ventas_Limpias'!$D$2:$D$2545,"&lt;="&amp;DATE(2026,6,30))</x:f>
        <x:v>5248.347000000002</x:v>
      </x:c>
      <x:c r="N61" s="20" t="n">
        <x:f>IFERROR(M61/L61,0)</x:f>
        <x:v>0.011682476328912356</x:v>
      </x:c>
      <x:c r="O61" t="str">
        <x:f>IF(AND(D61&gt;='Parametros'!$B$7,I61&gt;='Parametros'!$B$6),"Sí","No")</x:f>
        <x:v>No</x:v>
      </x:c>
      <x:c r="P61" t="str">
        <x:f>IF(O61="No","Muestra pequeña",IF(AND(F61&gt;0,H61&gt;='Parametros'!$B$8,K61&lt;='Parametros'!$B$9),"Priorizar",IF(F61&lt;0,"Recuperar antes de invertir","Vigilar")))</x:f>
        <x:v>Muestra pequeña</x:v>
      </x:c>
    </x:row>
    <x:row r="62">
      <x:c r="A62" t="str">
        <x:v>Potosí</x:v>
      </x:c>
      <x:c r="B62" t="str">
        <x:v>E-commerce</x:v>
      </x:c>
      <x:c r="C62" t="str">
        <x:v>Hogar</x:v>
      </x:c>
      <x:c r="D62" s="28" t="n">
        <x:f>SUMIFS('Ventas_Limpias'!$AE$2:$AE$2545,'Ventas_Limpias'!$N$2:$N$2545,$A62,'Ventas_Limpias'!$U$2:$U$2545,$B62,'Ventas_Limpias'!$R$2:$R$2545,$C62,'Ventas_Limpias'!$D$2:$D$2545,"&gt;="&amp;DATE(2026,1,1),'Ventas_Limpias'!$D$2:$D$2545,"&lt;="&amp;DATE(2026,6,30))</x:f>
        <x:v>1185.5915</x:v>
      </x:c>
      <x:c r="E62" s="28" t="n">
        <x:f>SUMIFS('Ventas_Limpias'!$AE$2:$AE$2545,'Ventas_Limpias'!$N$2:$N$2545,$A62,'Ventas_Limpias'!$U$2:$U$2545,$B62,'Ventas_Limpias'!$R$2:$R$2545,$C62,'Ventas_Limpias'!$D$2:$D$2545,"&gt;="&amp;DATE(2025,7,1),'Ventas_Limpias'!$D$2:$D$2545,"&lt;="&amp;DATE(2025,12,31))</x:f>
        <x:v>1028.0485</x:v>
      </x:c>
      <x:c r="F62" s="20" t="n">
        <x:f>IFERROR((D62-E62)/ABS(E62),"")</x:f>
        <x:v>0.1532447155946435</x:v>
      </x:c>
      <x:c r="G62" s="28" t="n">
        <x:f>SUMIFS('Ventas_Limpias'!$AG$2:$AG$2545,'Ventas_Limpias'!$N$2:$N$2545,$A62,'Ventas_Limpias'!$U$2:$U$2545,$B62,'Ventas_Limpias'!$R$2:$R$2545,$C62,'Ventas_Limpias'!$D$2:$D$2545,"&gt;="&amp;DATE(2026,1,1),'Ventas_Limpias'!$D$2:$D$2545,"&lt;="&amp;DATE(2026,6,30))</x:f>
        <x:v>248.84150000000002</x:v>
      </x:c>
      <x:c r="H62" s="20" t="n">
        <x:f>IFERROR(G62/D62,0)</x:f>
        <x:v>0.2098880600948978</x:v>
      </x:c>
      <x:c r="I62" s="33" t="n">
        <x:f>COUNTIFS('Ventas_Limpias'!$N$2:$N$2545,$A62,'Ventas_Limpias'!$U$2:$U$2545,$B62,'Ventas_Limpias'!$R$2:$R$2545,$C62,'Ventas_Limpias'!$AM$2:$AM$2545,"Completado",'Ventas_Limpias'!$D$2:$D$2545,"&gt;="&amp;DATE(2026,1,1),'Ventas_Limpias'!$D$2:$D$2545,"&lt;="&amp;DATE(2026,6,30))</x:f>
        <x:v>4</x:v>
      </x:c>
      <x:c r="J62" s="33" t="n">
        <x:f>COUNTIFS('Ventas_Limpias'!$N$2:$N$2545,$A62,'Ventas_Limpias'!$U$2:$U$2545,$B62,'Ventas_Limpias'!$R$2:$R$2545,$C62,'Ventas_Limpias'!$AM$2:$AM$2545,"Devuelto",'Ventas_Limpias'!$D$2:$D$2545,"&gt;="&amp;DATE(2026,1,1),'Ventas_Limpias'!$D$2:$D$2545,"&lt;="&amp;DATE(2026,6,30))</x:f>
        <x:v>0</x:v>
      </x:c>
      <x:c r="K62" s="20" t="n">
        <x:f>IFERROR(J62/(I62+J62),0)</x:f>
        <x:v>0</x:v>
      </x:c>
      <x:c r="L62" s="28" t="n">
        <x:f>SUMIFS('Metas_Limpias'!$D$4:$D$549,'Metas_Limpias'!$B$4:$B$549,$A62,'Metas_Limpias'!$C$4:$C$549,$B62,'Metas_Limpias'!$A$4:$A$549,"&gt;=2026-01",'Metas_Limpias'!$A$4:$A$549,"&lt;=2026-06")</x:f>
        <x:v>449249.53</x:v>
      </x:c>
      <x:c r="M62" s="28" t="n">
        <x:f>SUMIFS('Ventas_Limpias'!$AE$2:$AE$2545,'Ventas_Limpias'!$N$2:$N$2545,$A62,'Ventas_Limpias'!$U$2:$U$2545,$B62,'Ventas_Limpias'!$D$2:$D$2545,"&gt;="&amp;DATE(2026,1,1),'Ventas_Limpias'!$D$2:$D$2545,"&lt;="&amp;DATE(2026,6,30))</x:f>
        <x:v>5248.347000000002</x:v>
      </x:c>
      <x:c r="N62" s="20" t="n">
        <x:f>IFERROR(M62/L62,0)</x:f>
        <x:v>0.011682476328912356</x:v>
      </x:c>
      <x:c r="O62" t="str">
        <x:f>IF(AND(D62&gt;='Parametros'!$B$7,I62&gt;='Parametros'!$B$6),"Sí","No")</x:f>
        <x:v>No</x:v>
      </x:c>
      <x:c r="P62" t="str">
        <x:f>IF(O62="No","Muestra pequeña",IF(AND(F62&gt;0,H62&gt;='Parametros'!$B$8,K62&lt;='Parametros'!$B$9),"Priorizar",IF(F62&lt;0,"Recuperar antes de invertir","Vigilar")))</x:f>
        <x:v>Muestra pequeña</x:v>
      </x:c>
    </x:row>
    <x:row r="63">
      <x:c r="A63" t="str">
        <x:v>Potosí</x:v>
      </x:c>
      <x:c r="B63" t="str">
        <x:v>E-commerce</x:v>
      </x:c>
      <x:c r="C63" t="str">
        <x:v>No identificada</x:v>
      </x:c>
      <x:c r="D63" s="28" t="n">
        <x:f>SUMIFS('Ventas_Limpias'!$AE$2:$AE$2545,'Ventas_Limpias'!$N$2:$N$2545,$A63,'Ventas_Limpias'!$U$2:$U$2545,$B63,'Ventas_Limpias'!$R$2:$R$2545,$C63,'Ventas_Limpias'!$D$2:$D$2545,"&gt;="&amp;DATE(2026,1,1),'Ventas_Limpias'!$D$2:$D$2545,"&lt;="&amp;DATE(2026,6,30))</x:f>
        <x:v>0</x:v>
      </x:c>
      <x:c r="E63" s="28" t="n">
        <x:f>SUMIFS('Ventas_Limpias'!$AE$2:$AE$2545,'Ventas_Limpias'!$N$2:$N$2545,$A63,'Ventas_Limpias'!$U$2:$U$2545,$B63,'Ventas_Limpias'!$R$2:$R$2545,$C63,'Ventas_Limpias'!$D$2:$D$2545,"&gt;="&amp;DATE(2025,7,1),'Ventas_Limpias'!$D$2:$D$2545,"&lt;="&amp;DATE(2025,12,31))</x:f>
        <x:v>42.858</x:v>
      </x:c>
      <x:c r="F63" s="20" t="n">
        <x:f>IFERROR((D63-E63)/ABS(E63),"")</x:f>
        <x:v>-1</x:v>
      </x:c>
      <x:c r="G63" s="28" t="n">
        <x:f>SUMIFS('Ventas_Limpias'!$AG$2:$AG$2545,'Ventas_Limpias'!$N$2:$N$2545,$A63,'Ventas_Limpias'!$U$2:$U$2545,$B63,'Ventas_Limpias'!$R$2:$R$2545,$C63,'Ventas_Limpias'!$D$2:$D$2545,"&gt;="&amp;DATE(2026,1,1),'Ventas_Limpias'!$D$2:$D$2545,"&lt;="&amp;DATE(2026,6,30))</x:f>
        <x:v>0</x:v>
      </x:c>
      <x:c r="H63" s="20" t="n">
        <x:f>IFERROR(G63/D63,0)</x:f>
        <x:v>0</x:v>
      </x:c>
      <x:c r="I63" s="33" t="n">
        <x:f>COUNTIFS('Ventas_Limpias'!$N$2:$N$2545,$A63,'Ventas_Limpias'!$U$2:$U$2545,$B63,'Ventas_Limpias'!$R$2:$R$2545,$C63,'Ventas_Limpias'!$AM$2:$AM$2545,"Completado",'Ventas_Limpias'!$D$2:$D$2545,"&gt;="&amp;DATE(2026,1,1),'Ventas_Limpias'!$D$2:$D$2545,"&lt;="&amp;DATE(2026,6,30))</x:f>
        <x:v>0</x:v>
      </x:c>
      <x:c r="J63" s="33" t="n">
        <x:f>COUNTIFS('Ventas_Limpias'!$N$2:$N$2545,$A63,'Ventas_Limpias'!$U$2:$U$2545,$B63,'Ventas_Limpias'!$R$2:$R$2545,$C63,'Ventas_Limpias'!$AM$2:$AM$2545,"Devuelto",'Ventas_Limpias'!$D$2:$D$2545,"&gt;="&amp;DATE(2026,1,1),'Ventas_Limpias'!$D$2:$D$2545,"&lt;="&amp;DATE(2026,6,30))</x:f>
        <x:v>0</x:v>
      </x:c>
      <x:c r="K63" s="20" t="n">
        <x:f>IFERROR(J63/(I63+J63),0)</x:f>
        <x:v>0</x:v>
      </x:c>
      <x:c r="L63" s="28" t="n">
        <x:f>SUMIFS('Metas_Limpias'!$D$4:$D$549,'Metas_Limpias'!$B$4:$B$549,$A63,'Metas_Limpias'!$C$4:$C$549,$B63,'Metas_Limpias'!$A$4:$A$549,"&gt;=2026-01",'Metas_Limpias'!$A$4:$A$549,"&lt;=2026-06")</x:f>
        <x:v>449249.53</x:v>
      </x:c>
      <x:c r="M63" s="28" t="n">
        <x:f>SUMIFS('Ventas_Limpias'!$AE$2:$AE$2545,'Ventas_Limpias'!$N$2:$N$2545,$A63,'Ventas_Limpias'!$U$2:$U$2545,$B63,'Ventas_Limpias'!$D$2:$D$2545,"&gt;="&amp;DATE(2026,1,1),'Ventas_Limpias'!$D$2:$D$2545,"&lt;="&amp;DATE(2026,6,30))</x:f>
        <x:v>5248.347000000002</x:v>
      </x:c>
      <x:c r="N63" s="20" t="n">
        <x:f>IFERROR(M63/L63,0)</x:f>
        <x:v>0.011682476328912356</x:v>
      </x:c>
      <x:c r="O63" t="str">
        <x:f>IF(AND(D63&gt;='Parametros'!$B$7,I63&gt;='Parametros'!$B$6),"Sí","No")</x:f>
        <x:v>No</x:v>
      </x:c>
      <x:c r="P63" t="str">
        <x:f>IF(O63="No","Muestra pequeña",IF(AND(F63&gt;0,H63&gt;='Parametros'!$B$8,K63&lt;='Parametros'!$B$9),"Priorizar",IF(F63&lt;0,"Recuperar antes de invertir","Vigilar")))</x:f>
        <x:v>Muestra pequeña</x:v>
      </x:c>
    </x:row>
    <x:row r="64">
      <x:c r="A64" t="str">
        <x:v>Potosí</x:v>
      </x:c>
      <x:c r="B64" t="str">
        <x:v>Marketplace</x:v>
      </x:c>
      <x:c r="C64" t="str">
        <x:v>Alimentos</x:v>
      </x:c>
      <x:c r="D64" s="28" t="n">
        <x:f>SUMIFS('Ventas_Limpias'!$AE$2:$AE$2545,'Ventas_Limpias'!$N$2:$N$2545,$A64,'Ventas_Limpias'!$U$2:$U$2545,$B64,'Ventas_Limpias'!$R$2:$R$2545,$C64,'Ventas_Limpias'!$D$2:$D$2545,"&gt;="&amp;DATE(2026,1,1),'Ventas_Limpias'!$D$2:$D$2545,"&lt;="&amp;DATE(2026,6,30))</x:f>
        <x:v>97.296</x:v>
      </x:c>
      <x:c r="E64" s="28" t="n">
        <x:f>SUMIFS('Ventas_Limpias'!$AE$2:$AE$2545,'Ventas_Limpias'!$N$2:$N$2545,$A64,'Ventas_Limpias'!$U$2:$U$2545,$B64,'Ventas_Limpias'!$R$2:$R$2545,$C64,'Ventas_Limpias'!$D$2:$D$2545,"&gt;="&amp;DATE(2025,7,1),'Ventas_Limpias'!$D$2:$D$2545,"&lt;="&amp;DATE(2025,12,31))</x:f>
        <x:v>61.58</x:v>
      </x:c>
      <x:c r="F64" s="20" t="n">
        <x:f>IFERROR((D64-E64)/ABS(E64),"")</x:f>
        <x:v>0.5799935043845406</x:v>
      </x:c>
      <x:c r="G64" s="28" t="n">
        <x:f>SUMIFS('Ventas_Limpias'!$AG$2:$AG$2545,'Ventas_Limpias'!$N$2:$N$2545,$A64,'Ventas_Limpias'!$U$2:$U$2545,$B64,'Ventas_Limpias'!$R$2:$R$2545,$C64,'Ventas_Limpias'!$D$2:$D$2545,"&gt;="&amp;DATE(2026,1,1),'Ventas_Limpias'!$D$2:$D$2545,"&lt;="&amp;DATE(2026,6,30))</x:f>
        <x:v>22.736000000000004</x:v>
      </x:c>
      <x:c r="H64" s="20" t="n">
        <x:f>IFERROR(G64/D64,0)</x:f>
        <x:v>0.23367867127117253</x:v>
      </x:c>
      <x:c r="I64" s="33" t="n">
        <x:f>COUNTIFS('Ventas_Limpias'!$N$2:$N$2545,$A64,'Ventas_Limpias'!$U$2:$U$2545,$B64,'Ventas_Limpias'!$R$2:$R$2545,$C64,'Ventas_Limpias'!$AM$2:$AM$2545,"Completado",'Ventas_Limpias'!$D$2:$D$2545,"&gt;="&amp;DATE(2026,1,1),'Ventas_Limpias'!$D$2:$D$2545,"&lt;="&amp;DATE(2026,6,30))</x:f>
        <x:v>2</x:v>
      </x:c>
      <x:c r="J64" s="33" t="n">
        <x:f>COUNTIFS('Ventas_Limpias'!$N$2:$N$2545,$A64,'Ventas_Limpias'!$U$2:$U$2545,$B64,'Ventas_Limpias'!$R$2:$R$2545,$C64,'Ventas_Limpias'!$AM$2:$AM$2545,"Devuelto",'Ventas_Limpias'!$D$2:$D$2545,"&gt;="&amp;DATE(2026,1,1),'Ventas_Limpias'!$D$2:$D$2545,"&lt;="&amp;DATE(2026,6,30))</x:f>
        <x:v>0</x:v>
      </x:c>
      <x:c r="K64" s="20" t="n">
        <x:f>IFERROR(J64/(I64+J64),0)</x:f>
        <x:v>0</x:v>
      </x:c>
      <x:c r="L64" s="28" t="n">
        <x:f>SUMIFS('Metas_Limpias'!$D$4:$D$549,'Metas_Limpias'!$B$4:$B$549,$A64,'Metas_Limpias'!$C$4:$C$549,$B64,'Metas_Limpias'!$A$4:$A$549,"&gt;=2026-01",'Metas_Limpias'!$A$4:$A$549,"&lt;=2026-06")</x:f>
        <x:v>501257.89999999997</x:v>
      </x:c>
      <x:c r="M64" s="28" t="n">
        <x:f>SUMIFS('Ventas_Limpias'!$AE$2:$AE$2545,'Ventas_Limpias'!$N$2:$N$2545,$A64,'Ventas_Limpias'!$U$2:$U$2545,$B64,'Ventas_Limpias'!$D$2:$D$2545,"&gt;="&amp;DATE(2026,1,1),'Ventas_Limpias'!$D$2:$D$2545,"&lt;="&amp;DATE(2026,6,30))</x:f>
        <x:v>5281.953</x:v>
      </x:c>
      <x:c r="N64" s="20" t="n">
        <x:f>IFERROR(M64/L64,0)</x:f>
        <x:v>0.010537396019095162</x:v>
      </x:c>
      <x:c r="O64" t="str">
        <x:f>IF(AND(D64&gt;='Parametros'!$B$7,I64&gt;='Parametros'!$B$6),"Sí","No")</x:f>
        <x:v>No</x:v>
      </x:c>
      <x:c r="P64" t="str">
        <x:f>IF(O64="No","Muestra pequeña",IF(AND(F64&gt;0,H64&gt;='Parametros'!$B$8,K64&lt;='Parametros'!$B$9),"Priorizar",IF(F64&lt;0,"Recuperar antes de invertir","Vigilar")))</x:f>
        <x:v>Muestra pequeña</x:v>
      </x:c>
    </x:row>
    <x:row r="65">
      <x:c r="A65" t="str">
        <x:v>Potosí</x:v>
      </x:c>
      <x:c r="B65" t="str">
        <x:v>Marketplace</x:v>
      </x:c>
      <x:c r="C65" t="str">
        <x:v>Cuidado Personal</x:v>
      </x:c>
      <x:c r="D65" s="28" t="n">
        <x:f>SUMIFS('Ventas_Limpias'!$AE$2:$AE$2545,'Ventas_Limpias'!$N$2:$N$2545,$A65,'Ventas_Limpias'!$U$2:$U$2545,$B65,'Ventas_Limpias'!$R$2:$R$2545,$C65,'Ventas_Limpias'!$D$2:$D$2545,"&gt;="&amp;DATE(2026,1,1),'Ventas_Limpias'!$D$2:$D$2545,"&lt;="&amp;DATE(2026,6,30))</x:f>
        <x:v>126.7065</x:v>
      </x:c>
      <x:c r="E65" s="28" t="n">
        <x:f>SUMIFS('Ventas_Limpias'!$AE$2:$AE$2545,'Ventas_Limpias'!$N$2:$N$2545,$A65,'Ventas_Limpias'!$U$2:$U$2545,$B65,'Ventas_Limpias'!$R$2:$R$2545,$C65,'Ventas_Limpias'!$D$2:$D$2545,"&gt;="&amp;DATE(2025,7,1),'Ventas_Limpias'!$D$2:$D$2545,"&lt;="&amp;DATE(2025,12,31))</x:f>
        <x:v>83.37</x:v>
      </x:c>
      <x:c r="F65" s="20" t="n">
        <x:f>IFERROR((D65-E65)/ABS(E65),"")</x:f>
        <x:v>0.5198092839150773</x:v>
      </x:c>
      <x:c r="G65" s="28" t="n">
        <x:f>SUMIFS('Ventas_Limpias'!$AG$2:$AG$2545,'Ventas_Limpias'!$N$2:$N$2545,$A65,'Ventas_Limpias'!$U$2:$U$2545,$B65,'Ventas_Limpias'!$R$2:$R$2545,$C65,'Ventas_Limpias'!$D$2:$D$2545,"&gt;="&amp;DATE(2026,1,1),'Ventas_Limpias'!$D$2:$D$2545,"&lt;="&amp;DATE(2026,6,30))</x:f>
        <x:v>45.496500000000005</x:v>
      </x:c>
      <x:c r="H65" s="20" t="n">
        <x:f>IFERROR(G65/D65,0)</x:f>
        <x:v>0.3590699766783867</x:v>
      </x:c>
      <x:c r="I65" s="33" t="n">
        <x:f>COUNTIFS('Ventas_Limpias'!$N$2:$N$2545,$A65,'Ventas_Limpias'!$U$2:$U$2545,$B65,'Ventas_Limpias'!$R$2:$R$2545,$C65,'Ventas_Limpias'!$AM$2:$AM$2545,"Completado",'Ventas_Limpias'!$D$2:$D$2545,"&gt;="&amp;DATE(2026,1,1),'Ventas_Limpias'!$D$2:$D$2545,"&lt;="&amp;DATE(2026,6,30))</x:f>
        <x:v>2</x:v>
      </x:c>
      <x:c r="J65" s="33" t="n">
        <x:f>COUNTIFS('Ventas_Limpias'!$N$2:$N$2545,$A65,'Ventas_Limpias'!$U$2:$U$2545,$B65,'Ventas_Limpias'!$R$2:$R$2545,$C65,'Ventas_Limpias'!$AM$2:$AM$2545,"Devuelto",'Ventas_Limpias'!$D$2:$D$2545,"&gt;="&amp;DATE(2026,1,1),'Ventas_Limpias'!$D$2:$D$2545,"&lt;="&amp;DATE(2026,6,30))</x:f>
        <x:v>0</x:v>
      </x:c>
      <x:c r="K65" s="20" t="n">
        <x:f>IFERROR(J65/(I65+J65),0)</x:f>
        <x:v>0</x:v>
      </x:c>
      <x:c r="L65" s="28" t="n">
        <x:f>SUMIFS('Metas_Limpias'!$D$4:$D$549,'Metas_Limpias'!$B$4:$B$549,$A65,'Metas_Limpias'!$C$4:$C$549,$B65,'Metas_Limpias'!$A$4:$A$549,"&gt;=2026-01",'Metas_Limpias'!$A$4:$A$549,"&lt;=2026-06")</x:f>
        <x:v>501257.89999999997</x:v>
      </x:c>
      <x:c r="M65" s="28" t="n">
        <x:f>SUMIFS('Ventas_Limpias'!$AE$2:$AE$2545,'Ventas_Limpias'!$N$2:$N$2545,$A65,'Ventas_Limpias'!$U$2:$U$2545,$B65,'Ventas_Limpias'!$D$2:$D$2545,"&gt;="&amp;DATE(2026,1,1),'Ventas_Limpias'!$D$2:$D$2545,"&lt;="&amp;DATE(2026,6,30))</x:f>
        <x:v>5281.953</x:v>
      </x:c>
      <x:c r="N65" s="20" t="n">
        <x:f>IFERROR(M65/L65,0)</x:f>
        <x:v>0.010537396019095162</x:v>
      </x:c>
      <x:c r="O65" t="str">
        <x:f>IF(AND(D65&gt;='Parametros'!$B$7,I65&gt;='Parametros'!$B$6),"Sí","No")</x:f>
        <x:v>No</x:v>
      </x:c>
      <x:c r="P65" t="str">
        <x:f>IF(O65="No","Muestra pequeña",IF(AND(F65&gt;0,H65&gt;='Parametros'!$B$8,K65&lt;='Parametros'!$B$9),"Priorizar",IF(F65&lt;0,"Recuperar antes de invertir","Vigilar")))</x:f>
        <x:v>Muestra pequeña</x:v>
      </x:c>
    </x:row>
    <x:row r="66">
      <x:c r="A66" t="str">
        <x:v>Potosí</x:v>
      </x:c>
      <x:c r="B66" t="str">
        <x:v>Marketplace</x:v>
      </x:c>
      <x:c r="C66" t="str">
        <x:v>Deportes</x:v>
      </x:c>
      <x:c r="D66" s="28" t="n">
        <x:f>SUMIFS('Ventas_Limpias'!$AE$2:$AE$2545,'Ventas_Limpias'!$N$2:$N$2545,$A66,'Ventas_Limpias'!$U$2:$U$2545,$B66,'Ventas_Limpias'!$R$2:$R$2545,$C66,'Ventas_Limpias'!$D$2:$D$2545,"&gt;="&amp;DATE(2026,1,1),'Ventas_Limpias'!$D$2:$D$2545,"&lt;="&amp;DATE(2026,6,30))</x:f>
        <x:v>1617.076</x:v>
      </x:c>
      <x:c r="E66" s="28" t="n">
        <x:f>SUMIFS('Ventas_Limpias'!$AE$2:$AE$2545,'Ventas_Limpias'!$N$2:$N$2545,$A66,'Ventas_Limpias'!$U$2:$U$2545,$B66,'Ventas_Limpias'!$R$2:$R$2545,$C66,'Ventas_Limpias'!$D$2:$D$2545,"&gt;="&amp;DATE(2025,7,1),'Ventas_Limpias'!$D$2:$D$2545,"&lt;="&amp;DATE(2025,12,31))</x:f>
        <x:v>-186.796</x:v>
      </x:c>
      <x:c r="F66" s="20" t="n">
        <x:f>IFERROR((D66-E66)/ABS(E66),"")</x:f>
        <x:v>9.656909141523373</x:v>
      </x:c>
      <x:c r="G66" s="28" t="n">
        <x:f>SUMIFS('Ventas_Limpias'!$AG$2:$AG$2545,'Ventas_Limpias'!$N$2:$N$2545,$A66,'Ventas_Limpias'!$U$2:$U$2545,$B66,'Ventas_Limpias'!$R$2:$R$2545,$C66,'Ventas_Limpias'!$D$2:$D$2545,"&gt;="&amp;DATE(2026,1,1),'Ventas_Limpias'!$D$2:$D$2545,"&lt;="&amp;DATE(2026,6,30))</x:f>
        <x:v>390.5860000000001</x:v>
      </x:c>
      <x:c r="H66" s="20" t="n">
        <x:f>IFERROR(G66/D66,0)</x:f>
        <x:v>0.24153843109414777</x:v>
      </x:c>
      <x:c r="I66" s="33" t="n">
        <x:f>COUNTIFS('Ventas_Limpias'!$N$2:$N$2545,$A66,'Ventas_Limpias'!$U$2:$U$2545,$B66,'Ventas_Limpias'!$R$2:$R$2545,$C66,'Ventas_Limpias'!$AM$2:$AM$2545,"Completado",'Ventas_Limpias'!$D$2:$D$2545,"&gt;="&amp;DATE(2026,1,1),'Ventas_Limpias'!$D$2:$D$2545,"&lt;="&amp;DATE(2026,6,30))</x:f>
        <x:v>3</x:v>
      </x:c>
      <x:c r="J66" s="33" t="n">
        <x:f>COUNTIFS('Ventas_Limpias'!$N$2:$N$2545,$A66,'Ventas_Limpias'!$U$2:$U$2545,$B66,'Ventas_Limpias'!$R$2:$R$2545,$C66,'Ventas_Limpias'!$AM$2:$AM$2545,"Devuelto",'Ventas_Limpias'!$D$2:$D$2545,"&gt;="&amp;DATE(2026,1,1),'Ventas_Limpias'!$D$2:$D$2545,"&lt;="&amp;DATE(2026,6,30))</x:f>
        <x:v>0</x:v>
      </x:c>
      <x:c r="K66" s="20" t="n">
        <x:f>IFERROR(J66/(I66+J66),0)</x:f>
        <x:v>0</x:v>
      </x:c>
      <x:c r="L66" s="28" t="n">
        <x:f>SUMIFS('Metas_Limpias'!$D$4:$D$549,'Metas_Limpias'!$B$4:$B$549,$A66,'Metas_Limpias'!$C$4:$C$549,$B66,'Metas_Limpias'!$A$4:$A$549,"&gt;=2026-01",'Metas_Limpias'!$A$4:$A$549,"&lt;=2026-06")</x:f>
        <x:v>501257.89999999997</x:v>
      </x:c>
      <x:c r="M66" s="28" t="n">
        <x:f>SUMIFS('Ventas_Limpias'!$AE$2:$AE$2545,'Ventas_Limpias'!$N$2:$N$2545,$A66,'Ventas_Limpias'!$U$2:$U$2545,$B66,'Ventas_Limpias'!$D$2:$D$2545,"&gt;="&amp;DATE(2026,1,1),'Ventas_Limpias'!$D$2:$D$2545,"&lt;="&amp;DATE(2026,6,30))</x:f>
        <x:v>5281.953</x:v>
      </x:c>
      <x:c r="N66" s="20" t="n">
        <x:f>IFERROR(M66/L66,0)</x:f>
        <x:v>0.010537396019095162</x:v>
      </x:c>
      <x:c r="O66" t="str">
        <x:f>IF(AND(D66&gt;='Parametros'!$B$7,I66&gt;='Parametros'!$B$6),"Sí","No")</x:f>
        <x:v>No</x:v>
      </x:c>
      <x:c r="P66" t="str">
        <x:f>IF(O66="No","Muestra pequeña",IF(AND(F66&gt;0,H66&gt;='Parametros'!$B$8,K66&lt;='Parametros'!$B$9),"Priorizar",IF(F66&lt;0,"Recuperar antes de invertir","Vigilar")))</x:f>
        <x:v>Muestra pequeña</x:v>
      </x:c>
    </x:row>
    <x:row r="67">
      <x:c r="A67" t="str">
        <x:v>Potosí</x:v>
      </x:c>
      <x:c r="B67" t="str">
        <x:v>Marketplace</x:v>
      </x:c>
      <x:c r="C67" t="str">
        <x:v>Electrónica</x:v>
      </x:c>
      <x:c r="D67" s="28" t="n">
        <x:f>SUMIFS('Ventas_Limpias'!$AE$2:$AE$2545,'Ventas_Limpias'!$N$2:$N$2545,$A67,'Ventas_Limpias'!$U$2:$U$2545,$B67,'Ventas_Limpias'!$R$2:$R$2545,$C67,'Ventas_Limpias'!$D$2:$D$2545,"&gt;="&amp;DATE(2026,1,1),'Ventas_Limpias'!$D$2:$D$2545,"&lt;="&amp;DATE(2026,6,30))</x:f>
        <x:v>1454.8024999999998</x:v>
      </x:c>
      <x:c r="E67" s="28" t="n">
        <x:f>SUMIFS('Ventas_Limpias'!$AE$2:$AE$2545,'Ventas_Limpias'!$N$2:$N$2545,$A67,'Ventas_Limpias'!$U$2:$U$2545,$B67,'Ventas_Limpias'!$R$2:$R$2545,$C67,'Ventas_Limpias'!$D$2:$D$2545,"&gt;="&amp;DATE(2025,7,1),'Ventas_Limpias'!$D$2:$D$2545,"&lt;="&amp;DATE(2025,12,31))</x:f>
        <x:v>0</x:v>
      </x:c>
      <x:c r="F67" s="20" t="str">
        <x:f>IFERROR((D67-E67)/ABS(E67),"")</x:f>
      </x:c>
      <x:c r="G67" s="28" t="n">
        <x:f>SUMIFS('Ventas_Limpias'!$AG$2:$AG$2545,'Ventas_Limpias'!$N$2:$N$2545,$A67,'Ventas_Limpias'!$U$2:$U$2545,$B67,'Ventas_Limpias'!$R$2:$R$2545,$C67,'Ventas_Limpias'!$D$2:$D$2545,"&gt;="&amp;DATE(2026,1,1),'Ventas_Limpias'!$D$2:$D$2545,"&lt;="&amp;DATE(2026,6,30))</x:f>
        <x:v>683.4224999999999</x:v>
      </x:c>
      <x:c r="H67" s="20" t="n">
        <x:f>IFERROR(G67/D67,0)</x:f>
        <x:v>0.4697699515913672</x:v>
      </x:c>
      <x:c r="I67" s="33" t="n">
        <x:f>COUNTIFS('Ventas_Limpias'!$N$2:$N$2545,$A67,'Ventas_Limpias'!$U$2:$U$2545,$B67,'Ventas_Limpias'!$R$2:$R$2545,$C67,'Ventas_Limpias'!$AM$2:$AM$2545,"Completado",'Ventas_Limpias'!$D$2:$D$2545,"&gt;="&amp;DATE(2026,1,1),'Ventas_Limpias'!$D$2:$D$2545,"&lt;="&amp;DATE(2026,6,30))</x:f>
        <x:v>2</x:v>
      </x:c>
      <x:c r="J67" s="33" t="n">
        <x:f>COUNTIFS('Ventas_Limpias'!$N$2:$N$2545,$A67,'Ventas_Limpias'!$U$2:$U$2545,$B67,'Ventas_Limpias'!$R$2:$R$2545,$C67,'Ventas_Limpias'!$AM$2:$AM$2545,"Devuelto",'Ventas_Limpias'!$D$2:$D$2545,"&gt;="&amp;DATE(2026,1,1),'Ventas_Limpias'!$D$2:$D$2545,"&lt;="&amp;DATE(2026,6,30))</x:f>
        <x:v>0</x:v>
      </x:c>
      <x:c r="K67" s="20" t="n">
        <x:f>IFERROR(J67/(I67+J67),0)</x:f>
        <x:v>0</x:v>
      </x:c>
      <x:c r="L67" s="28" t="n">
        <x:f>SUMIFS('Metas_Limpias'!$D$4:$D$549,'Metas_Limpias'!$B$4:$B$549,$A67,'Metas_Limpias'!$C$4:$C$549,$B67,'Metas_Limpias'!$A$4:$A$549,"&gt;=2026-01",'Metas_Limpias'!$A$4:$A$549,"&lt;=2026-06")</x:f>
        <x:v>501257.89999999997</x:v>
      </x:c>
      <x:c r="M67" s="28" t="n">
        <x:f>SUMIFS('Ventas_Limpias'!$AE$2:$AE$2545,'Ventas_Limpias'!$N$2:$N$2545,$A67,'Ventas_Limpias'!$U$2:$U$2545,$B67,'Ventas_Limpias'!$D$2:$D$2545,"&gt;="&amp;DATE(2026,1,1),'Ventas_Limpias'!$D$2:$D$2545,"&lt;="&amp;DATE(2026,6,30))</x:f>
        <x:v>5281.953</x:v>
      </x:c>
      <x:c r="N67" s="20" t="n">
        <x:f>IFERROR(M67/L67,0)</x:f>
        <x:v>0.010537396019095162</x:v>
      </x:c>
      <x:c r="O67" t="str">
        <x:f>IF(AND(D67&gt;='Parametros'!$B$7,I67&gt;='Parametros'!$B$6),"Sí","No")</x:f>
        <x:v>No</x:v>
      </x:c>
      <x:c r="P67" t="str">
        <x:f>IF(O67="No","Muestra pequeña",IF(AND(F67&gt;0,H67&gt;='Parametros'!$B$8,K67&lt;='Parametros'!$B$9),"Priorizar",IF(F67&lt;0,"Recuperar antes de invertir","Vigilar")))</x:f>
        <x:v>Muestra pequeña</x:v>
      </x:c>
    </x:row>
    <x:row r="68">
      <x:c r="A68" t="str">
        <x:v>Potosí</x:v>
      </x:c>
      <x:c r="B68" t="str">
        <x:v>Marketplace</x:v>
      </x:c>
      <x:c r="C68" t="str">
        <x:v>Hogar</x:v>
      </x:c>
      <x:c r="D68" s="28" t="n">
        <x:f>SUMIFS('Ventas_Limpias'!$AE$2:$AE$2545,'Ventas_Limpias'!$N$2:$N$2545,$A68,'Ventas_Limpias'!$U$2:$U$2545,$B68,'Ventas_Limpias'!$R$2:$R$2545,$C68,'Ventas_Limpias'!$D$2:$D$2545,"&gt;="&amp;DATE(2026,1,1),'Ventas_Limpias'!$D$2:$D$2545,"&lt;="&amp;DATE(2026,6,30))</x:f>
        <x:v>1986.0720000000001</x:v>
      </x:c>
      <x:c r="E68" s="28" t="n">
        <x:f>SUMIFS('Ventas_Limpias'!$AE$2:$AE$2545,'Ventas_Limpias'!$N$2:$N$2545,$A68,'Ventas_Limpias'!$U$2:$U$2545,$B68,'Ventas_Limpias'!$R$2:$R$2545,$C68,'Ventas_Limpias'!$D$2:$D$2545,"&gt;="&amp;DATE(2025,7,1),'Ventas_Limpias'!$D$2:$D$2545,"&lt;="&amp;DATE(2025,12,31))</x:f>
        <x:v>158.661</x:v>
      </x:c>
      <x:c r="F68" s="20" t="n">
        <x:f>IFERROR((D68-E68)/ABS(E68),"")</x:f>
        <x:v>11.517707565186152</x:v>
      </x:c>
      <x:c r="G68" s="28" t="n">
        <x:f>SUMIFS('Ventas_Limpias'!$AG$2:$AG$2545,'Ventas_Limpias'!$N$2:$N$2545,$A68,'Ventas_Limpias'!$U$2:$U$2545,$B68,'Ventas_Limpias'!$R$2:$R$2545,$C68,'Ventas_Limpias'!$D$2:$D$2545,"&gt;="&amp;DATE(2026,1,1),'Ventas_Limpias'!$D$2:$D$2545,"&lt;="&amp;DATE(2026,6,30))</x:f>
        <x:v>451.35200000000015</x:v>
      </x:c>
      <x:c r="H68" s="20" t="n">
        <x:f>IFERROR(G68/D68,0)</x:f>
        <x:v>0.22725862909300373</x:v>
      </x:c>
      <x:c r="I68" s="33" t="n">
        <x:f>COUNTIFS('Ventas_Limpias'!$N$2:$N$2545,$A68,'Ventas_Limpias'!$U$2:$U$2545,$B68,'Ventas_Limpias'!$R$2:$R$2545,$C68,'Ventas_Limpias'!$AM$2:$AM$2545,"Completado",'Ventas_Limpias'!$D$2:$D$2545,"&gt;="&amp;DATE(2026,1,1),'Ventas_Limpias'!$D$2:$D$2545,"&lt;="&amp;DATE(2026,6,30))</x:f>
        <x:v>2</x:v>
      </x:c>
      <x:c r="J68" s="33" t="n">
        <x:f>COUNTIFS('Ventas_Limpias'!$N$2:$N$2545,$A68,'Ventas_Limpias'!$U$2:$U$2545,$B68,'Ventas_Limpias'!$R$2:$R$2545,$C68,'Ventas_Limpias'!$AM$2:$AM$2545,"Devuelto",'Ventas_Limpias'!$D$2:$D$2545,"&gt;="&amp;DATE(2026,1,1),'Ventas_Limpias'!$D$2:$D$2545,"&lt;="&amp;DATE(2026,6,30))</x:f>
        <x:v>0</x:v>
      </x:c>
      <x:c r="K68" s="20" t="n">
        <x:f>IFERROR(J68/(I68+J68),0)</x:f>
        <x:v>0</x:v>
      </x:c>
      <x:c r="L68" s="28" t="n">
        <x:f>SUMIFS('Metas_Limpias'!$D$4:$D$549,'Metas_Limpias'!$B$4:$B$549,$A68,'Metas_Limpias'!$C$4:$C$549,$B68,'Metas_Limpias'!$A$4:$A$549,"&gt;=2026-01",'Metas_Limpias'!$A$4:$A$549,"&lt;=2026-06")</x:f>
        <x:v>501257.89999999997</x:v>
      </x:c>
      <x:c r="M68" s="28" t="n">
        <x:f>SUMIFS('Ventas_Limpias'!$AE$2:$AE$2545,'Ventas_Limpias'!$N$2:$N$2545,$A68,'Ventas_Limpias'!$U$2:$U$2545,$B68,'Ventas_Limpias'!$D$2:$D$2545,"&gt;="&amp;DATE(2026,1,1),'Ventas_Limpias'!$D$2:$D$2545,"&lt;="&amp;DATE(2026,6,30))</x:f>
        <x:v>5281.953</x:v>
      </x:c>
      <x:c r="N68" s="20" t="n">
        <x:f>IFERROR(M68/L68,0)</x:f>
        <x:v>0.010537396019095162</x:v>
      </x:c>
      <x:c r="O68" t="str">
        <x:f>IF(AND(D68&gt;='Parametros'!$B$7,I68&gt;='Parametros'!$B$6),"Sí","No")</x:f>
        <x:v>No</x:v>
      </x:c>
      <x:c r="P68" t="str">
        <x:f>IF(O68="No","Muestra pequeña",IF(AND(F68&gt;0,H68&gt;='Parametros'!$B$8,K68&lt;='Parametros'!$B$9),"Priorizar",IF(F68&lt;0,"Recuperar antes de invertir","Vigilar")))</x:f>
        <x:v>Muestra pequeña</x:v>
      </x:c>
    </x:row>
    <x:row r="69">
      <x:c r="A69" t="str">
        <x:v>Potosí</x:v>
      </x:c>
      <x:c r="B69" t="str">
        <x:v>Marketplace</x:v>
      </x:c>
      <x:c r="C69" t="str">
        <x:v>No identificada</x:v>
      </x:c>
      <x:c r="D69" s="28" t="n">
        <x:f>SUMIFS('Ventas_Limpias'!$AE$2:$AE$2545,'Ventas_Limpias'!$N$2:$N$2545,$A69,'Ventas_Limpias'!$U$2:$U$2545,$B69,'Ventas_Limpias'!$R$2:$R$2545,$C69,'Ventas_Limpias'!$D$2:$D$2545,"&gt;="&amp;DATE(2026,1,1),'Ventas_Limpias'!$D$2:$D$2545,"&lt;="&amp;DATE(2026,6,30))</x:f>
        <x:v>0</x:v>
      </x:c>
      <x:c r="E69" s="28" t="n">
        <x:f>SUMIFS('Ventas_Limpias'!$AE$2:$AE$2545,'Ventas_Limpias'!$N$2:$N$2545,$A69,'Ventas_Limpias'!$U$2:$U$2545,$B69,'Ventas_Limpias'!$R$2:$R$2545,$C69,'Ventas_Limpias'!$D$2:$D$2545,"&gt;="&amp;DATE(2025,7,1),'Ventas_Limpias'!$D$2:$D$2545,"&lt;="&amp;DATE(2025,12,31))</x:f>
        <x:v>0</x:v>
      </x:c>
      <x:c r="F69" s="20" t="str">
        <x:f>IFERROR((D69-E69)/ABS(E69),"")</x:f>
      </x:c>
      <x:c r="G69" s="28" t="n">
        <x:f>SUMIFS('Ventas_Limpias'!$AG$2:$AG$2545,'Ventas_Limpias'!$N$2:$N$2545,$A69,'Ventas_Limpias'!$U$2:$U$2545,$B69,'Ventas_Limpias'!$R$2:$R$2545,$C69,'Ventas_Limpias'!$D$2:$D$2545,"&gt;="&amp;DATE(2026,1,1),'Ventas_Limpias'!$D$2:$D$2545,"&lt;="&amp;DATE(2026,6,30))</x:f>
        <x:v>0</x:v>
      </x:c>
      <x:c r="H69" s="20" t="n">
        <x:f>IFERROR(G69/D69,0)</x:f>
        <x:v>0</x:v>
      </x:c>
      <x:c r="I69" s="33" t="n">
        <x:f>COUNTIFS('Ventas_Limpias'!$N$2:$N$2545,$A69,'Ventas_Limpias'!$U$2:$U$2545,$B69,'Ventas_Limpias'!$R$2:$R$2545,$C69,'Ventas_Limpias'!$AM$2:$AM$2545,"Completado",'Ventas_Limpias'!$D$2:$D$2545,"&gt;="&amp;DATE(2026,1,1),'Ventas_Limpias'!$D$2:$D$2545,"&lt;="&amp;DATE(2026,6,30))</x:f>
        <x:v>0</x:v>
      </x:c>
      <x:c r="J69" s="33" t="n">
        <x:f>COUNTIFS('Ventas_Limpias'!$N$2:$N$2545,$A69,'Ventas_Limpias'!$U$2:$U$2545,$B69,'Ventas_Limpias'!$R$2:$R$2545,$C69,'Ventas_Limpias'!$AM$2:$AM$2545,"Devuelto",'Ventas_Limpias'!$D$2:$D$2545,"&gt;="&amp;DATE(2026,1,1),'Ventas_Limpias'!$D$2:$D$2545,"&lt;="&amp;DATE(2026,6,30))</x:f>
        <x:v>0</x:v>
      </x:c>
      <x:c r="K69" s="20" t="n">
        <x:f>IFERROR(J69/(I69+J69),0)</x:f>
        <x:v>0</x:v>
      </x:c>
      <x:c r="L69" s="28" t="n">
        <x:f>SUMIFS('Metas_Limpias'!$D$4:$D$549,'Metas_Limpias'!$B$4:$B$549,$A69,'Metas_Limpias'!$C$4:$C$549,$B69,'Metas_Limpias'!$A$4:$A$549,"&gt;=2026-01",'Metas_Limpias'!$A$4:$A$549,"&lt;=2026-06")</x:f>
        <x:v>501257.89999999997</x:v>
      </x:c>
      <x:c r="M69" s="28" t="n">
        <x:f>SUMIFS('Ventas_Limpias'!$AE$2:$AE$2545,'Ventas_Limpias'!$N$2:$N$2545,$A69,'Ventas_Limpias'!$U$2:$U$2545,$B69,'Ventas_Limpias'!$D$2:$D$2545,"&gt;="&amp;DATE(2026,1,1),'Ventas_Limpias'!$D$2:$D$2545,"&lt;="&amp;DATE(2026,6,30))</x:f>
        <x:v>5281.953</x:v>
      </x:c>
      <x:c r="N69" s="20" t="n">
        <x:f>IFERROR(M69/L69,0)</x:f>
        <x:v>0.010537396019095162</x:v>
      </x:c>
      <x:c r="O69" t="str">
        <x:f>IF(AND(D69&gt;='Parametros'!$B$7,I69&gt;='Parametros'!$B$6),"Sí","No")</x:f>
        <x:v>No</x:v>
      </x:c>
      <x:c r="P69" t="str">
        <x:f>IF(O69="No","Muestra pequeña",IF(AND(F69&gt;0,H69&gt;='Parametros'!$B$8,K69&lt;='Parametros'!$B$9),"Priorizar",IF(F69&lt;0,"Recuperar antes de invertir","Vigilar")))</x:f>
        <x:v>Muestra pequeña</x:v>
      </x:c>
    </x:row>
    <x:row r="70">
      <x:c r="A70" t="str">
        <x:v>Potosí</x:v>
      </x:c>
      <x:c r="B70" t="str">
        <x:v>Tienda</x:v>
      </x:c>
      <x:c r="C70" t="str">
        <x:v>Alimentos</x:v>
      </x:c>
      <x:c r="D70" s="28" t="n">
        <x:f>SUMIFS('Ventas_Limpias'!$AE$2:$AE$2545,'Ventas_Limpias'!$N$2:$N$2545,$A70,'Ventas_Limpias'!$U$2:$U$2545,$B70,'Ventas_Limpias'!$R$2:$R$2545,$C70,'Ventas_Limpias'!$D$2:$D$2545,"&gt;="&amp;DATE(2026,1,1),'Ventas_Limpias'!$D$2:$D$2545,"&lt;="&amp;DATE(2026,6,30))</x:f>
        <x:v>680.2125</x:v>
      </x:c>
      <x:c r="E70" s="28" t="n">
        <x:f>SUMIFS('Ventas_Limpias'!$AE$2:$AE$2545,'Ventas_Limpias'!$N$2:$N$2545,$A70,'Ventas_Limpias'!$U$2:$U$2545,$B70,'Ventas_Limpias'!$R$2:$R$2545,$C70,'Ventas_Limpias'!$D$2:$D$2545,"&gt;="&amp;DATE(2025,7,1),'Ventas_Limpias'!$D$2:$D$2545,"&lt;="&amp;DATE(2025,12,31))</x:f>
        <x:v>1155.756</x:v>
      </x:c>
      <x:c r="F70" s="20" t="n">
        <x:f>IFERROR((D70-E70)/ABS(E70),"")</x:f>
        <x:v>-0.41145665694143063</x:v>
      </x:c>
      <x:c r="G70" s="28" t="n">
        <x:f>SUMIFS('Ventas_Limpias'!$AG$2:$AG$2545,'Ventas_Limpias'!$N$2:$N$2545,$A70,'Ventas_Limpias'!$U$2:$U$2545,$B70,'Ventas_Limpias'!$R$2:$R$2545,$C70,'Ventas_Limpias'!$D$2:$D$2545,"&gt;="&amp;DATE(2026,1,1),'Ventas_Limpias'!$D$2:$D$2545,"&lt;="&amp;DATE(2026,6,30))</x:f>
        <x:v>151.80249999999998</x:v>
      </x:c>
      <x:c r="H70" s="20" t="n">
        <x:f>IFERROR(G70/D70,0)</x:f>
        <x:v>0.2231692302037966</x:v>
      </x:c>
      <x:c r="I70" s="33" t="n">
        <x:f>COUNTIFS('Ventas_Limpias'!$N$2:$N$2545,$A70,'Ventas_Limpias'!$U$2:$U$2545,$B70,'Ventas_Limpias'!$R$2:$R$2545,$C70,'Ventas_Limpias'!$AM$2:$AM$2545,"Completado",'Ventas_Limpias'!$D$2:$D$2545,"&gt;="&amp;DATE(2026,1,1),'Ventas_Limpias'!$D$2:$D$2545,"&lt;="&amp;DATE(2026,6,30))</x:f>
        <x:v>8</x:v>
      </x:c>
      <x:c r="J70" s="33" t="n">
        <x:f>COUNTIFS('Ventas_Limpias'!$N$2:$N$2545,$A70,'Ventas_Limpias'!$U$2:$U$2545,$B70,'Ventas_Limpias'!$R$2:$R$2545,$C70,'Ventas_Limpias'!$AM$2:$AM$2545,"Devuelto",'Ventas_Limpias'!$D$2:$D$2545,"&gt;="&amp;DATE(2026,1,1),'Ventas_Limpias'!$D$2:$D$2545,"&lt;="&amp;DATE(2026,6,30))</x:f>
        <x:v>0</x:v>
      </x:c>
      <x:c r="K70" s="20" t="n">
        <x:f>IFERROR(J70/(I70+J70),0)</x:f>
        <x:v>0</x:v>
      </x:c>
      <x:c r="L70" s="28" t="n">
        <x:f>SUMIFS('Metas_Limpias'!$D$4:$D$549,'Metas_Limpias'!$B$4:$B$549,$A70,'Metas_Limpias'!$C$4:$C$549,$B70,'Metas_Limpias'!$A$4:$A$549,"&gt;=2026-01",'Metas_Limpias'!$A$4:$A$549,"&lt;=2026-06")</x:f>
        <x:v>994665.8600000001</x:v>
      </x:c>
      <x:c r="M70" s="28" t="n">
        <x:f>SUMIFS('Ventas_Limpias'!$AE$2:$AE$2545,'Ventas_Limpias'!$N$2:$N$2545,$A70,'Ventas_Limpias'!$U$2:$U$2545,$B70,'Ventas_Limpias'!$D$2:$D$2545,"&gt;="&amp;DATE(2026,1,1),'Ventas_Limpias'!$D$2:$D$2545,"&lt;="&amp;DATE(2026,6,30))</x:f>
        <x:v>22497.529500000004</x:v>
      </x:c>
      <x:c r="N70" s="20" t="n">
        <x:f>IFERROR(M70/L70,0)</x:f>
        <x:v>0.022618178028147064</x:v>
      </x:c>
      <x:c r="O70" t="str">
        <x:f>IF(AND(D70&gt;='Parametros'!$B$7,I70&gt;='Parametros'!$B$6),"Sí","No")</x:f>
        <x:v>No</x:v>
      </x:c>
      <x:c r="P70" t="str">
        <x:f>IF(O70="No","Muestra pequeña",IF(AND(F70&gt;0,H70&gt;='Parametros'!$B$8,K70&lt;='Parametros'!$B$9),"Priorizar",IF(F70&lt;0,"Recuperar antes de invertir","Vigilar")))</x:f>
        <x:v>Muestra pequeña</x:v>
      </x:c>
    </x:row>
    <x:row r="71">
      <x:c r="A71" t="str">
        <x:v>Potosí</x:v>
      </x:c>
      <x:c r="B71" t="str">
        <x:v>Tienda</x:v>
      </x:c>
      <x:c r="C71" t="str">
        <x:v>Cuidado Personal</x:v>
      </x:c>
      <x:c r="D71" s="28" t="n">
        <x:f>SUMIFS('Ventas_Limpias'!$AE$2:$AE$2545,'Ventas_Limpias'!$N$2:$N$2545,$A71,'Ventas_Limpias'!$U$2:$U$2545,$B71,'Ventas_Limpias'!$R$2:$R$2545,$C71,'Ventas_Limpias'!$D$2:$D$2545,"&gt;="&amp;DATE(2026,1,1),'Ventas_Limpias'!$D$2:$D$2545,"&lt;="&amp;DATE(2026,6,30))</x:f>
        <x:v>1124.6109999999999</x:v>
      </x:c>
      <x:c r="E71" s="28" t="n">
        <x:f>SUMIFS('Ventas_Limpias'!$AE$2:$AE$2545,'Ventas_Limpias'!$N$2:$N$2545,$A71,'Ventas_Limpias'!$U$2:$U$2545,$B71,'Ventas_Limpias'!$R$2:$R$2545,$C71,'Ventas_Limpias'!$D$2:$D$2545,"&gt;="&amp;DATE(2025,7,1),'Ventas_Limpias'!$D$2:$D$2545,"&lt;="&amp;DATE(2025,12,31))</x:f>
        <x:v>553.2355</x:v>
      </x:c>
      <x:c r="F71" s="20" t="n">
        <x:f>IFERROR((D71-E71)/ABS(E71),"")</x:f>
        <x:v>1.0327889298499462</x:v>
      </x:c>
      <x:c r="G71" s="28" t="n">
        <x:f>SUMIFS('Ventas_Limpias'!$AG$2:$AG$2545,'Ventas_Limpias'!$N$2:$N$2545,$A71,'Ventas_Limpias'!$U$2:$U$2545,$B71,'Ventas_Limpias'!$R$2:$R$2545,$C71,'Ventas_Limpias'!$D$2:$D$2545,"&gt;="&amp;DATE(2026,1,1),'Ventas_Limpias'!$D$2:$D$2545,"&lt;="&amp;DATE(2026,6,30))</x:f>
        <x:v>169.50099999999998</x:v>
      </x:c>
      <x:c r="H71" s="20" t="n">
        <x:f>IFERROR(G71/D71,0)</x:f>
        <x:v>0.15071967106848502</x:v>
      </x:c>
      <x:c r="I71" s="33" t="n">
        <x:f>COUNTIFS('Ventas_Limpias'!$N$2:$N$2545,$A71,'Ventas_Limpias'!$U$2:$U$2545,$B71,'Ventas_Limpias'!$R$2:$R$2545,$C71,'Ventas_Limpias'!$AM$2:$AM$2545,"Completado",'Ventas_Limpias'!$D$2:$D$2545,"&gt;="&amp;DATE(2026,1,1),'Ventas_Limpias'!$D$2:$D$2545,"&lt;="&amp;DATE(2026,6,30))</x:f>
        <x:v>8</x:v>
      </x:c>
      <x:c r="J71" s="33" t="n">
        <x:f>COUNTIFS('Ventas_Limpias'!$N$2:$N$2545,$A71,'Ventas_Limpias'!$U$2:$U$2545,$B71,'Ventas_Limpias'!$R$2:$R$2545,$C71,'Ventas_Limpias'!$AM$2:$AM$2545,"Devuelto",'Ventas_Limpias'!$D$2:$D$2545,"&gt;="&amp;DATE(2026,1,1),'Ventas_Limpias'!$D$2:$D$2545,"&lt;="&amp;DATE(2026,6,30))</x:f>
        <x:v>0</x:v>
      </x:c>
      <x:c r="K71" s="20" t="n">
        <x:f>IFERROR(J71/(I71+J71),0)</x:f>
        <x:v>0</x:v>
      </x:c>
      <x:c r="L71" s="28" t="n">
        <x:f>SUMIFS('Metas_Limpias'!$D$4:$D$549,'Metas_Limpias'!$B$4:$B$549,$A71,'Metas_Limpias'!$C$4:$C$549,$B71,'Metas_Limpias'!$A$4:$A$549,"&gt;=2026-01",'Metas_Limpias'!$A$4:$A$549,"&lt;=2026-06")</x:f>
        <x:v>994665.8600000001</x:v>
      </x:c>
      <x:c r="M71" s="28" t="n">
        <x:f>SUMIFS('Ventas_Limpias'!$AE$2:$AE$2545,'Ventas_Limpias'!$N$2:$N$2545,$A71,'Ventas_Limpias'!$U$2:$U$2545,$B71,'Ventas_Limpias'!$D$2:$D$2545,"&gt;="&amp;DATE(2026,1,1),'Ventas_Limpias'!$D$2:$D$2545,"&lt;="&amp;DATE(2026,6,30))</x:f>
        <x:v>22497.529500000004</x:v>
      </x:c>
      <x:c r="N71" s="20" t="n">
        <x:f>IFERROR(M71/L71,0)</x:f>
        <x:v>0.022618178028147064</x:v>
      </x:c>
      <x:c r="O71" t="str">
        <x:f>IF(AND(D71&gt;='Parametros'!$B$7,I71&gt;='Parametros'!$B$6),"Sí","No")</x:f>
        <x:v>No</x:v>
      </x:c>
      <x:c r="P71" t="str">
        <x:f>IF(O71="No","Muestra pequeña",IF(AND(F71&gt;0,H71&gt;='Parametros'!$B$8,K71&lt;='Parametros'!$B$9),"Priorizar",IF(F71&lt;0,"Recuperar antes de invertir","Vigilar")))</x:f>
        <x:v>Muestra pequeña</x:v>
      </x:c>
    </x:row>
    <x:row r="72">
      <x:c r="A72" t="str">
        <x:v>Potosí</x:v>
      </x:c>
      <x:c r="B72" t="str">
        <x:v>Tienda</x:v>
      </x:c>
      <x:c r="C72" t="str">
        <x:v>Deportes</x:v>
      </x:c>
      <x:c r="D72" s="28" t="n">
        <x:f>SUMIFS('Ventas_Limpias'!$AE$2:$AE$2545,'Ventas_Limpias'!$N$2:$N$2545,$A72,'Ventas_Limpias'!$U$2:$U$2545,$B72,'Ventas_Limpias'!$R$2:$R$2545,$C72,'Ventas_Limpias'!$D$2:$D$2545,"&gt;="&amp;DATE(2026,1,1),'Ventas_Limpias'!$D$2:$D$2545,"&lt;="&amp;DATE(2026,6,30))</x:f>
        <x:v>3935.7374999999997</x:v>
      </x:c>
      <x:c r="E72" s="28" t="n">
        <x:f>SUMIFS('Ventas_Limpias'!$AE$2:$AE$2545,'Ventas_Limpias'!$N$2:$N$2545,$A72,'Ventas_Limpias'!$U$2:$U$2545,$B72,'Ventas_Limpias'!$R$2:$R$2545,$C72,'Ventas_Limpias'!$D$2:$D$2545,"&gt;="&amp;DATE(2025,7,1),'Ventas_Limpias'!$D$2:$D$2545,"&lt;="&amp;DATE(2025,12,31))</x:f>
        <x:v>1598.2340000000002</x:v>
      </x:c>
      <x:c r="F72" s="20" t="n">
        <x:f>IFERROR((D72-E72)/ABS(E72),"")</x:f>
        <x:v>1.462553981457033</x:v>
      </x:c>
      <x:c r="G72" s="28" t="n">
        <x:f>SUMIFS('Ventas_Limpias'!$AG$2:$AG$2545,'Ventas_Limpias'!$N$2:$N$2545,$A72,'Ventas_Limpias'!$U$2:$U$2545,$B72,'Ventas_Limpias'!$R$2:$R$2545,$C72,'Ventas_Limpias'!$D$2:$D$2545,"&gt;="&amp;DATE(2026,1,1),'Ventas_Limpias'!$D$2:$D$2545,"&lt;="&amp;DATE(2026,6,30))</x:f>
        <x:v>787.8675000000003</x:v>
      </x:c>
      <x:c r="H72" s="20" t="n">
        <x:f>IFERROR(G72/D72,0)</x:f>
        <x:v>0.20018293902985154</x:v>
      </x:c>
      <x:c r="I72" s="33" t="n">
        <x:f>COUNTIFS('Ventas_Limpias'!$N$2:$N$2545,$A72,'Ventas_Limpias'!$U$2:$U$2545,$B72,'Ventas_Limpias'!$R$2:$R$2545,$C72,'Ventas_Limpias'!$AM$2:$AM$2545,"Completado",'Ventas_Limpias'!$D$2:$D$2545,"&gt;="&amp;DATE(2026,1,1),'Ventas_Limpias'!$D$2:$D$2545,"&lt;="&amp;DATE(2026,6,30))</x:f>
        <x:v>12</x:v>
      </x:c>
      <x:c r="J72" s="33" t="n">
        <x:f>COUNTIFS('Ventas_Limpias'!$N$2:$N$2545,$A72,'Ventas_Limpias'!$U$2:$U$2545,$B72,'Ventas_Limpias'!$R$2:$R$2545,$C72,'Ventas_Limpias'!$AM$2:$AM$2545,"Devuelto",'Ventas_Limpias'!$D$2:$D$2545,"&gt;="&amp;DATE(2026,1,1),'Ventas_Limpias'!$D$2:$D$2545,"&lt;="&amp;DATE(2026,6,30))</x:f>
        <x:v>0</x:v>
      </x:c>
      <x:c r="K72" s="20" t="n">
        <x:f>IFERROR(J72/(I72+J72),0)</x:f>
        <x:v>0</x:v>
      </x:c>
      <x:c r="L72" s="28" t="n">
        <x:f>SUMIFS('Metas_Limpias'!$D$4:$D$549,'Metas_Limpias'!$B$4:$B$549,$A72,'Metas_Limpias'!$C$4:$C$549,$B72,'Metas_Limpias'!$A$4:$A$549,"&gt;=2026-01",'Metas_Limpias'!$A$4:$A$549,"&lt;=2026-06")</x:f>
        <x:v>994665.8600000001</x:v>
      </x:c>
      <x:c r="M72" s="28" t="n">
        <x:f>SUMIFS('Ventas_Limpias'!$AE$2:$AE$2545,'Ventas_Limpias'!$N$2:$N$2545,$A72,'Ventas_Limpias'!$U$2:$U$2545,$B72,'Ventas_Limpias'!$D$2:$D$2545,"&gt;="&amp;DATE(2026,1,1),'Ventas_Limpias'!$D$2:$D$2545,"&lt;="&amp;DATE(2026,6,30))</x:f>
        <x:v>22497.529500000004</x:v>
      </x:c>
      <x:c r="N72" s="20" t="n">
        <x:f>IFERROR(M72/L72,0)</x:f>
        <x:v>0.022618178028147064</x:v>
      </x:c>
      <x:c r="O72" t="str">
        <x:f>IF(AND(D72&gt;='Parametros'!$B$7,I72&gt;='Parametros'!$B$6),"Sí","No")</x:f>
        <x:v>No</x:v>
      </x:c>
      <x:c r="P72" t="str">
        <x:f>IF(O72="No","Muestra pequeña",IF(AND(F72&gt;0,H72&gt;='Parametros'!$B$8,K72&lt;='Parametros'!$B$9),"Priorizar",IF(F72&lt;0,"Recuperar antes de invertir","Vigilar")))</x:f>
        <x:v>Muestra pequeña</x:v>
      </x:c>
    </x:row>
    <x:row r="73">
      <x:c r="A73" t="str">
        <x:v>Potosí</x:v>
      </x:c>
      <x:c r="B73" t="str">
        <x:v>Tienda</x:v>
      </x:c>
      <x:c r="C73" t="str">
        <x:v>No identificada</x:v>
      </x:c>
      <x:c r="D73" s="28" t="n">
        <x:f>SUMIFS('Ventas_Limpias'!$AE$2:$AE$2545,'Ventas_Limpias'!$N$2:$N$2545,$A73,'Ventas_Limpias'!$U$2:$U$2545,$B73,'Ventas_Limpias'!$R$2:$R$2545,$C73,'Ventas_Limpias'!$D$2:$D$2545,"&gt;="&amp;DATE(2026,1,1),'Ventas_Limpias'!$D$2:$D$2545,"&lt;="&amp;DATE(2026,6,30))</x:f>
        <x:v>0</x:v>
      </x:c>
      <x:c r="E73" s="28" t="n">
        <x:f>SUMIFS('Ventas_Limpias'!$AE$2:$AE$2545,'Ventas_Limpias'!$N$2:$N$2545,$A73,'Ventas_Limpias'!$U$2:$U$2545,$B73,'Ventas_Limpias'!$R$2:$R$2545,$C73,'Ventas_Limpias'!$D$2:$D$2545,"&gt;="&amp;DATE(2025,7,1),'Ventas_Limpias'!$D$2:$D$2545,"&lt;="&amp;DATE(2025,12,31))</x:f>
        <x:v>198.62</x:v>
      </x:c>
      <x:c r="F73" s="20" t="n">
        <x:f>IFERROR((D73-E73)/ABS(E73),"")</x:f>
        <x:v>-1</x:v>
      </x:c>
      <x:c r="G73" s="28" t="n">
        <x:f>SUMIFS('Ventas_Limpias'!$AG$2:$AG$2545,'Ventas_Limpias'!$N$2:$N$2545,$A73,'Ventas_Limpias'!$U$2:$U$2545,$B73,'Ventas_Limpias'!$R$2:$R$2545,$C73,'Ventas_Limpias'!$D$2:$D$2545,"&gt;="&amp;DATE(2026,1,1),'Ventas_Limpias'!$D$2:$D$2545,"&lt;="&amp;DATE(2026,6,30))</x:f>
        <x:v>0</x:v>
      </x:c>
      <x:c r="H73" s="20" t="n">
        <x:f>IFERROR(G73/D73,0)</x:f>
        <x:v>0</x:v>
      </x:c>
      <x:c r="I73" s="33" t="n">
        <x:f>COUNTIFS('Ventas_Limpias'!$N$2:$N$2545,$A73,'Ventas_Limpias'!$U$2:$U$2545,$B73,'Ventas_Limpias'!$R$2:$R$2545,$C73,'Ventas_Limpias'!$AM$2:$AM$2545,"Completado",'Ventas_Limpias'!$D$2:$D$2545,"&gt;="&amp;DATE(2026,1,1),'Ventas_Limpias'!$D$2:$D$2545,"&lt;="&amp;DATE(2026,6,30))</x:f>
        <x:v>0</x:v>
      </x:c>
      <x:c r="J73" s="33" t="n">
        <x:f>COUNTIFS('Ventas_Limpias'!$N$2:$N$2545,$A73,'Ventas_Limpias'!$U$2:$U$2545,$B73,'Ventas_Limpias'!$R$2:$R$2545,$C73,'Ventas_Limpias'!$AM$2:$AM$2545,"Devuelto",'Ventas_Limpias'!$D$2:$D$2545,"&gt;="&amp;DATE(2026,1,1),'Ventas_Limpias'!$D$2:$D$2545,"&lt;="&amp;DATE(2026,6,30))</x:f>
        <x:v>0</x:v>
      </x:c>
      <x:c r="K73" s="20" t="n">
        <x:f>IFERROR(J73/(I73+J73),0)</x:f>
        <x:v>0</x:v>
      </x:c>
      <x:c r="L73" s="28" t="n">
        <x:f>SUMIFS('Metas_Limpias'!$D$4:$D$549,'Metas_Limpias'!$B$4:$B$549,$A73,'Metas_Limpias'!$C$4:$C$549,$B73,'Metas_Limpias'!$A$4:$A$549,"&gt;=2026-01",'Metas_Limpias'!$A$4:$A$549,"&lt;=2026-06")</x:f>
        <x:v>994665.8600000001</x:v>
      </x:c>
      <x:c r="M73" s="28" t="n">
        <x:f>SUMIFS('Ventas_Limpias'!$AE$2:$AE$2545,'Ventas_Limpias'!$N$2:$N$2545,$A73,'Ventas_Limpias'!$U$2:$U$2545,$B73,'Ventas_Limpias'!$D$2:$D$2545,"&gt;="&amp;DATE(2026,1,1),'Ventas_Limpias'!$D$2:$D$2545,"&lt;="&amp;DATE(2026,6,30))</x:f>
        <x:v>22497.529500000004</x:v>
      </x:c>
      <x:c r="N73" s="20" t="n">
        <x:f>IFERROR(M73/L73,0)</x:f>
        <x:v>0.022618178028147064</x:v>
      </x:c>
      <x:c r="O73" t="str">
        <x:f>IF(AND(D73&gt;='Parametros'!$B$7,I73&gt;='Parametros'!$B$6),"Sí","No")</x:f>
        <x:v>No</x:v>
      </x:c>
      <x:c r="P73" t="str">
        <x:f>IF(O73="No","Muestra pequeña",IF(AND(F73&gt;0,H73&gt;='Parametros'!$B$8,K73&lt;='Parametros'!$B$9),"Priorizar",IF(F73&lt;0,"Recuperar antes de invertir","Vigilar")))</x:f>
        <x:v>Muestra pequeña</x:v>
      </x:c>
    </x:row>
    <x:row r="74">
      <x:c r="A74" t="str">
        <x:v>Potosí</x:v>
      </x:c>
      <x:c r="B74" t="str">
        <x:v>WhatsApp</x:v>
      </x:c>
      <x:c r="C74" t="str">
        <x:v>Alimentos</x:v>
      </x:c>
      <x:c r="D74" s="28" t="n">
        <x:f>SUMIFS('Ventas_Limpias'!$AE$2:$AE$2545,'Ventas_Limpias'!$N$2:$N$2545,$A74,'Ventas_Limpias'!$U$2:$U$2545,$B74,'Ventas_Limpias'!$R$2:$R$2545,$C74,'Ventas_Limpias'!$D$2:$D$2545,"&gt;="&amp;DATE(2026,1,1),'Ventas_Limpias'!$D$2:$D$2545,"&lt;="&amp;DATE(2026,6,30))</x:f>
        <x:v>23.9025</x:v>
      </x:c>
      <x:c r="E74" s="28" t="n">
        <x:f>SUMIFS('Ventas_Limpias'!$AE$2:$AE$2545,'Ventas_Limpias'!$N$2:$N$2545,$A74,'Ventas_Limpias'!$U$2:$U$2545,$B74,'Ventas_Limpias'!$R$2:$R$2545,$C74,'Ventas_Limpias'!$D$2:$D$2545,"&gt;="&amp;DATE(2025,7,1),'Ventas_Limpias'!$D$2:$D$2545,"&lt;="&amp;DATE(2025,12,31))</x:f>
        <x:v>151.498</x:v>
      </x:c>
      <x:c r="F74" s="20" t="n">
        <x:f>IFERROR((D74-E74)/ABS(E74),"")</x:f>
        <x:v>-0.8422256399424415</x:v>
      </x:c>
      <x:c r="G74" s="28" t="n">
        <x:f>SUMIFS('Ventas_Limpias'!$AG$2:$AG$2545,'Ventas_Limpias'!$N$2:$N$2545,$A74,'Ventas_Limpias'!$U$2:$U$2545,$B74,'Ventas_Limpias'!$R$2:$R$2545,$C74,'Ventas_Limpias'!$D$2:$D$2545,"&gt;="&amp;DATE(2026,1,1),'Ventas_Limpias'!$D$2:$D$2545,"&lt;="&amp;DATE(2026,6,30))</x:f>
        <x:v>3.0025000000000013</x:v>
      </x:c>
      <x:c r="H74" s="20" t="n">
        <x:f>IFERROR(G74/D74,0)</x:f>
        <x:v>0.12561447547327692</x:v>
      </x:c>
      <x:c r="I74" s="33" t="n">
        <x:f>COUNTIFS('Ventas_Limpias'!$N$2:$N$2545,$A74,'Ventas_Limpias'!$U$2:$U$2545,$B74,'Ventas_Limpias'!$R$2:$R$2545,$C74,'Ventas_Limpias'!$AM$2:$AM$2545,"Completado",'Ventas_Limpias'!$D$2:$D$2545,"&gt;="&amp;DATE(2026,1,1),'Ventas_Limpias'!$D$2:$D$2545,"&lt;="&amp;DATE(2026,6,30))</x:f>
        <x:v>1</x:v>
      </x:c>
      <x:c r="J74" s="33" t="n">
        <x:f>COUNTIFS('Ventas_Limpias'!$N$2:$N$2545,$A74,'Ventas_Limpias'!$U$2:$U$2545,$B74,'Ventas_Limpias'!$R$2:$R$2545,$C74,'Ventas_Limpias'!$AM$2:$AM$2545,"Devuelto",'Ventas_Limpias'!$D$2:$D$2545,"&gt;="&amp;DATE(2026,1,1),'Ventas_Limpias'!$D$2:$D$2545,"&lt;="&amp;DATE(2026,6,30))</x:f>
        <x:v>0</x:v>
      </x:c>
      <x:c r="K74" s="20" t="n">
        <x:f>IFERROR(J74/(I74+J74),0)</x:f>
        <x:v>0</x:v>
      </x:c>
      <x:c r="L74" s="28" t="n">
        <x:f>SUMIFS('Metas_Limpias'!$D$4:$D$549,'Metas_Limpias'!$B$4:$B$549,$A74,'Metas_Limpias'!$C$4:$C$549,$B74,'Metas_Limpias'!$A$4:$A$549,"&gt;=2026-01",'Metas_Limpias'!$A$4:$A$549,"&lt;=2026-06")</x:f>
        <x:v>425898.31</x:v>
      </x:c>
      <x:c r="M74" s="28" t="n">
        <x:f>SUMIFS('Ventas_Limpias'!$AE$2:$AE$2545,'Ventas_Limpias'!$N$2:$N$2545,$A74,'Ventas_Limpias'!$U$2:$U$2545,$B74,'Ventas_Limpias'!$D$2:$D$2545,"&gt;="&amp;DATE(2026,1,1),'Ventas_Limpias'!$D$2:$D$2545,"&lt;="&amp;DATE(2026,6,30))</x:f>
        <x:v>4136.767</x:v>
      </x:c>
      <x:c r="N74" s="20" t="n">
        <x:f>IFERROR(M74/L74,0)</x:f>
        <x:v>0.009713039246387242</x:v>
      </x:c>
      <x:c r="O74" t="str">
        <x:f>IF(AND(D74&gt;='Parametros'!$B$7,I74&gt;='Parametros'!$B$6),"Sí","No")</x:f>
        <x:v>No</x:v>
      </x:c>
      <x:c r="P74" t="str">
        <x:f>IF(O74="No","Muestra pequeña",IF(AND(F74&gt;0,H74&gt;='Parametros'!$B$8,K74&lt;='Parametros'!$B$9),"Priorizar",IF(F74&lt;0,"Recuperar antes de invertir","Vigilar")))</x:f>
        <x:v>Muestra pequeña</x:v>
      </x:c>
    </x:row>
    <x:row r="75">
      <x:c r="A75" t="str">
        <x:v>Potosí</x:v>
      </x:c>
      <x:c r="B75" t="str">
        <x:v>WhatsApp</x:v>
      </x:c>
      <x:c r="C75" t="str">
        <x:v>Cuidado Personal</x:v>
      </x:c>
      <x:c r="D75" s="28" t="n">
        <x:f>SUMIFS('Ventas_Limpias'!$AE$2:$AE$2545,'Ventas_Limpias'!$N$2:$N$2545,$A75,'Ventas_Limpias'!$U$2:$U$2545,$B75,'Ventas_Limpias'!$R$2:$R$2545,$C75,'Ventas_Limpias'!$D$2:$D$2545,"&gt;="&amp;DATE(2026,1,1),'Ventas_Limpias'!$D$2:$D$2545,"&lt;="&amp;DATE(2026,6,30))</x:f>
        <x:v>0</x:v>
      </x:c>
      <x:c r="E75" s="28" t="n">
        <x:f>SUMIFS('Ventas_Limpias'!$AE$2:$AE$2545,'Ventas_Limpias'!$N$2:$N$2545,$A75,'Ventas_Limpias'!$U$2:$U$2545,$B75,'Ventas_Limpias'!$R$2:$R$2545,$C75,'Ventas_Limpias'!$D$2:$D$2545,"&gt;="&amp;DATE(2025,7,1),'Ventas_Limpias'!$D$2:$D$2545,"&lt;="&amp;DATE(2025,12,31))</x:f>
        <x:v>-0.2815000000000012</x:v>
      </x:c>
      <x:c r="F75" s="20" t="n">
        <x:f>IFERROR((D75-E75)/ABS(E75),"")</x:f>
        <x:v>1</x:v>
      </x:c>
      <x:c r="G75" s="28" t="n">
        <x:f>SUMIFS('Ventas_Limpias'!$AG$2:$AG$2545,'Ventas_Limpias'!$N$2:$N$2545,$A75,'Ventas_Limpias'!$U$2:$U$2545,$B75,'Ventas_Limpias'!$R$2:$R$2545,$C75,'Ventas_Limpias'!$D$2:$D$2545,"&gt;="&amp;DATE(2026,1,1),'Ventas_Limpias'!$D$2:$D$2545,"&lt;="&amp;DATE(2026,6,30))</x:f>
        <x:v>0</x:v>
      </x:c>
      <x:c r="H75" s="20" t="n">
        <x:f>IFERROR(G75/D75,0)</x:f>
        <x:v>0</x:v>
      </x:c>
      <x:c r="I75" s="33" t="n">
        <x:f>COUNTIFS('Ventas_Limpias'!$N$2:$N$2545,$A75,'Ventas_Limpias'!$U$2:$U$2545,$B75,'Ventas_Limpias'!$R$2:$R$2545,$C75,'Ventas_Limpias'!$AM$2:$AM$2545,"Completado",'Ventas_Limpias'!$D$2:$D$2545,"&gt;="&amp;DATE(2026,1,1),'Ventas_Limpias'!$D$2:$D$2545,"&lt;="&amp;DATE(2026,6,30))</x:f>
        <x:v>0</x:v>
      </x:c>
      <x:c r="J75" s="33" t="n">
        <x:f>COUNTIFS('Ventas_Limpias'!$N$2:$N$2545,$A75,'Ventas_Limpias'!$U$2:$U$2545,$B75,'Ventas_Limpias'!$R$2:$R$2545,$C75,'Ventas_Limpias'!$AM$2:$AM$2545,"Devuelto",'Ventas_Limpias'!$D$2:$D$2545,"&gt;="&amp;DATE(2026,1,1),'Ventas_Limpias'!$D$2:$D$2545,"&lt;="&amp;DATE(2026,6,30))</x:f>
        <x:v>0</x:v>
      </x:c>
      <x:c r="K75" s="20" t="n">
        <x:f>IFERROR(J75/(I75+J75),0)</x:f>
        <x:v>0</x:v>
      </x:c>
      <x:c r="L75" s="28" t="n">
        <x:f>SUMIFS('Metas_Limpias'!$D$4:$D$549,'Metas_Limpias'!$B$4:$B$549,$A75,'Metas_Limpias'!$C$4:$C$549,$B75,'Metas_Limpias'!$A$4:$A$549,"&gt;=2026-01",'Metas_Limpias'!$A$4:$A$549,"&lt;=2026-06")</x:f>
        <x:v>425898.31</x:v>
      </x:c>
      <x:c r="M75" s="28" t="n">
        <x:f>SUMIFS('Ventas_Limpias'!$AE$2:$AE$2545,'Ventas_Limpias'!$N$2:$N$2545,$A75,'Ventas_Limpias'!$U$2:$U$2545,$B75,'Ventas_Limpias'!$D$2:$D$2545,"&gt;="&amp;DATE(2026,1,1),'Ventas_Limpias'!$D$2:$D$2545,"&lt;="&amp;DATE(2026,6,30))</x:f>
        <x:v>4136.767</x:v>
      </x:c>
      <x:c r="N75" s="20" t="n">
        <x:f>IFERROR(M75/L75,0)</x:f>
        <x:v>0.009713039246387242</x:v>
      </x:c>
      <x:c r="O75" t="str">
        <x:f>IF(AND(D75&gt;='Parametros'!$B$7,I75&gt;='Parametros'!$B$6),"Sí","No")</x:f>
        <x:v>No</x:v>
      </x:c>
      <x:c r="P75" t="str">
        <x:f>IF(O75="No","Muestra pequeña",IF(AND(F75&gt;0,H75&gt;='Parametros'!$B$8,K75&lt;='Parametros'!$B$9),"Priorizar",IF(F75&lt;0,"Recuperar antes de invertir","Vigilar")))</x:f>
        <x:v>Muestra pequeña</x:v>
      </x:c>
    </x:row>
    <x:row r="76">
      <x:c r="A76" t="str">
        <x:v>Potosí</x:v>
      </x:c>
      <x:c r="B76" t="str">
        <x:v>WhatsApp</x:v>
      </x:c>
      <x:c r="C76" t="str">
        <x:v>Deportes</x:v>
      </x:c>
      <x:c r="D76" s="28" t="n">
        <x:f>SUMIFS('Ventas_Limpias'!$AE$2:$AE$2545,'Ventas_Limpias'!$N$2:$N$2545,$A76,'Ventas_Limpias'!$U$2:$U$2545,$B76,'Ventas_Limpias'!$R$2:$R$2545,$C76,'Ventas_Limpias'!$D$2:$D$2545,"&gt;="&amp;DATE(2026,1,1),'Ventas_Limpias'!$D$2:$D$2545,"&lt;="&amp;DATE(2026,6,30))</x:f>
        <x:v>507.4134999999999</x:v>
      </x:c>
      <x:c r="E76" s="28" t="n">
        <x:f>SUMIFS('Ventas_Limpias'!$AE$2:$AE$2545,'Ventas_Limpias'!$N$2:$N$2545,$A76,'Ventas_Limpias'!$U$2:$U$2545,$B76,'Ventas_Limpias'!$R$2:$R$2545,$C76,'Ventas_Limpias'!$D$2:$D$2545,"&gt;="&amp;DATE(2025,7,1),'Ventas_Limpias'!$D$2:$D$2545,"&lt;="&amp;DATE(2025,12,31))</x:f>
        <x:v>395.872</x:v>
      </x:c>
      <x:c r="F76" s="20" t="n">
        <x:f>IFERROR((D76-E76)/ABS(E76),"")</x:f>
        <x:v>0.2817615289790636</x:v>
      </x:c>
      <x:c r="G76" s="28" t="n">
        <x:f>SUMIFS('Ventas_Limpias'!$AG$2:$AG$2545,'Ventas_Limpias'!$N$2:$N$2545,$A76,'Ventas_Limpias'!$U$2:$U$2545,$B76,'Ventas_Limpias'!$R$2:$R$2545,$C76,'Ventas_Limpias'!$D$2:$D$2545,"&gt;="&amp;DATE(2026,1,1),'Ventas_Limpias'!$D$2:$D$2545,"&lt;="&amp;DATE(2026,6,30))</x:f>
        <x:v>228.34349999999992</x:v>
      </x:c>
      <x:c r="H76" s="20" t="n">
        <x:f>IFERROR(G76/D76,0)</x:f>
        <x:v>0.45001463303597555</x:v>
      </x:c>
      <x:c r="I76" s="33" t="n">
        <x:f>COUNTIFS('Ventas_Limpias'!$N$2:$N$2545,$A76,'Ventas_Limpias'!$U$2:$U$2545,$B76,'Ventas_Limpias'!$R$2:$R$2545,$C76,'Ventas_Limpias'!$AM$2:$AM$2545,"Completado",'Ventas_Limpias'!$D$2:$D$2545,"&gt;="&amp;DATE(2026,1,1),'Ventas_Limpias'!$D$2:$D$2545,"&lt;="&amp;DATE(2026,6,30))</x:f>
        <x:v>2</x:v>
      </x:c>
      <x:c r="J76" s="33" t="n">
        <x:f>COUNTIFS('Ventas_Limpias'!$N$2:$N$2545,$A76,'Ventas_Limpias'!$U$2:$U$2545,$B76,'Ventas_Limpias'!$R$2:$R$2545,$C76,'Ventas_Limpias'!$AM$2:$AM$2545,"Devuelto",'Ventas_Limpias'!$D$2:$D$2545,"&gt;="&amp;DATE(2026,1,1),'Ventas_Limpias'!$D$2:$D$2545,"&lt;="&amp;DATE(2026,6,30))</x:f>
        <x:v>1</x:v>
      </x:c>
      <x:c r="K76" s="20" t="n">
        <x:f>IFERROR(J76/(I76+J76),0)</x:f>
        <x:v>0.3333333333333333</x:v>
      </x:c>
      <x:c r="L76" s="28" t="n">
        <x:f>SUMIFS('Metas_Limpias'!$D$4:$D$549,'Metas_Limpias'!$B$4:$B$549,$A76,'Metas_Limpias'!$C$4:$C$549,$B76,'Metas_Limpias'!$A$4:$A$549,"&gt;=2026-01",'Metas_Limpias'!$A$4:$A$549,"&lt;=2026-06")</x:f>
        <x:v>425898.31</x:v>
      </x:c>
      <x:c r="M76" s="28" t="n">
        <x:f>SUMIFS('Ventas_Limpias'!$AE$2:$AE$2545,'Ventas_Limpias'!$N$2:$N$2545,$A76,'Ventas_Limpias'!$U$2:$U$2545,$B76,'Ventas_Limpias'!$D$2:$D$2545,"&gt;="&amp;DATE(2026,1,1),'Ventas_Limpias'!$D$2:$D$2545,"&lt;="&amp;DATE(2026,6,30))</x:f>
        <x:v>4136.767</x:v>
      </x:c>
      <x:c r="N76" s="20" t="n">
        <x:f>IFERROR(M76/L76,0)</x:f>
        <x:v>0.009713039246387242</x:v>
      </x:c>
      <x:c r="O76" t="str">
        <x:f>IF(AND(D76&gt;='Parametros'!$B$7,I76&gt;='Parametros'!$B$6),"Sí","No")</x:f>
        <x:v>No</x:v>
      </x:c>
      <x:c r="P76" t="str">
        <x:f>IF(O76="No","Muestra pequeña",IF(AND(F76&gt;0,H76&gt;='Parametros'!$B$8,K76&lt;='Parametros'!$B$9),"Priorizar",IF(F76&lt;0,"Recuperar antes de invertir","Vigilar")))</x:f>
        <x:v>Muestra pequeña</x:v>
      </x:c>
    </x:row>
    <x:row r="77">
      <x:c r="A77" t="str">
        <x:v>Potosí</x:v>
      </x:c>
      <x:c r="B77" t="str">
        <x:v>WhatsApp</x:v>
      </x:c>
      <x:c r="C77" t="str">
        <x:v>Electrónica</x:v>
      </x:c>
      <x:c r="D77" s="28" t="n">
        <x:f>SUMIFS('Ventas_Limpias'!$AE$2:$AE$2545,'Ventas_Limpias'!$N$2:$N$2545,$A77,'Ventas_Limpias'!$U$2:$U$2545,$B77,'Ventas_Limpias'!$R$2:$R$2545,$C77,'Ventas_Limpias'!$D$2:$D$2545,"&gt;="&amp;DATE(2026,1,1),'Ventas_Limpias'!$D$2:$D$2545,"&lt;="&amp;DATE(2026,6,30))</x:f>
        <x:v>965.875</x:v>
      </x:c>
      <x:c r="E77" s="28" t="n">
        <x:f>SUMIFS('Ventas_Limpias'!$AE$2:$AE$2545,'Ventas_Limpias'!$N$2:$N$2545,$A77,'Ventas_Limpias'!$U$2:$U$2545,$B77,'Ventas_Limpias'!$R$2:$R$2545,$C77,'Ventas_Limpias'!$D$2:$D$2545,"&gt;="&amp;DATE(2025,7,1),'Ventas_Limpias'!$D$2:$D$2545,"&lt;="&amp;DATE(2025,12,31))</x:f>
        <x:v>748.9375</x:v>
      </x:c>
      <x:c r="F77" s="20" t="n">
        <x:f>IFERROR((D77-E77)/ABS(E77),"")</x:f>
        <x:v>0.2896603521655679</x:v>
      </x:c>
      <x:c r="G77" s="28" t="n">
        <x:f>SUMIFS('Ventas_Limpias'!$AG$2:$AG$2545,'Ventas_Limpias'!$N$2:$N$2545,$A77,'Ventas_Limpias'!$U$2:$U$2545,$B77,'Ventas_Limpias'!$R$2:$R$2545,$C77,'Ventas_Limpias'!$D$2:$D$2545,"&gt;="&amp;DATE(2026,1,1),'Ventas_Limpias'!$D$2:$D$2545,"&lt;="&amp;DATE(2026,6,30))</x:f>
        <x:v>322.11500000000007</x:v>
      </x:c>
      <x:c r="H77" s="20" t="n">
        <x:f>IFERROR(G77/D77,0)</x:f>
        <x:v>0.3334955351365343</x:v>
      </x:c>
      <x:c r="I77" s="33" t="n">
        <x:f>COUNTIFS('Ventas_Limpias'!$N$2:$N$2545,$A77,'Ventas_Limpias'!$U$2:$U$2545,$B77,'Ventas_Limpias'!$R$2:$R$2545,$C77,'Ventas_Limpias'!$AM$2:$AM$2545,"Completado",'Ventas_Limpias'!$D$2:$D$2545,"&gt;="&amp;DATE(2026,1,1),'Ventas_Limpias'!$D$2:$D$2545,"&lt;="&amp;DATE(2026,6,30))</x:f>
        <x:v>2</x:v>
      </x:c>
      <x:c r="J77" s="33" t="n">
        <x:f>COUNTIFS('Ventas_Limpias'!$N$2:$N$2545,$A77,'Ventas_Limpias'!$U$2:$U$2545,$B77,'Ventas_Limpias'!$R$2:$R$2545,$C77,'Ventas_Limpias'!$AM$2:$AM$2545,"Devuelto",'Ventas_Limpias'!$D$2:$D$2545,"&gt;="&amp;DATE(2026,1,1),'Ventas_Limpias'!$D$2:$D$2545,"&lt;="&amp;DATE(2026,6,30))</x:f>
        <x:v>0</x:v>
      </x:c>
      <x:c r="K77" s="20" t="n">
        <x:f>IFERROR(J77/(I77+J77),0)</x:f>
        <x:v>0</x:v>
      </x:c>
      <x:c r="L77" s="28" t="n">
        <x:f>SUMIFS('Metas_Limpias'!$D$4:$D$549,'Metas_Limpias'!$B$4:$B$549,$A77,'Metas_Limpias'!$C$4:$C$549,$B77,'Metas_Limpias'!$A$4:$A$549,"&gt;=2026-01",'Metas_Limpias'!$A$4:$A$549,"&lt;=2026-06")</x:f>
        <x:v>425898.31</x:v>
      </x:c>
      <x:c r="M77" s="28" t="n">
        <x:f>SUMIFS('Ventas_Limpias'!$AE$2:$AE$2545,'Ventas_Limpias'!$N$2:$N$2545,$A77,'Ventas_Limpias'!$U$2:$U$2545,$B77,'Ventas_Limpias'!$D$2:$D$2545,"&gt;="&amp;DATE(2026,1,1),'Ventas_Limpias'!$D$2:$D$2545,"&lt;="&amp;DATE(2026,6,30))</x:f>
        <x:v>4136.767</x:v>
      </x:c>
      <x:c r="N77" s="20" t="n">
        <x:f>IFERROR(M77/L77,0)</x:f>
        <x:v>0.009713039246387242</x:v>
      </x:c>
      <x:c r="O77" t="str">
        <x:f>IF(AND(D77&gt;='Parametros'!$B$7,I77&gt;='Parametros'!$B$6),"Sí","No")</x:f>
        <x:v>No</x:v>
      </x:c>
      <x:c r="P77" t="str">
        <x:f>IF(O77="No","Muestra pequeña",IF(AND(F77&gt;0,H77&gt;='Parametros'!$B$8,K77&lt;='Parametros'!$B$9),"Priorizar",IF(F77&lt;0,"Recuperar antes de invertir","Vigilar")))</x:f>
        <x:v>Muestra pequeña</x:v>
      </x:c>
    </x:row>
    <x:row r="78">
      <x:c r="A78" t="str">
        <x:v>Potosí</x:v>
      </x:c>
      <x:c r="B78" t="str">
        <x:v>WhatsApp</x:v>
      </x:c>
      <x:c r="C78" t="str">
        <x:v>Hogar</x:v>
      </x:c>
      <x:c r="D78" s="28" t="n">
        <x:f>SUMIFS('Ventas_Limpias'!$AE$2:$AE$2545,'Ventas_Limpias'!$N$2:$N$2545,$A78,'Ventas_Limpias'!$U$2:$U$2545,$B78,'Ventas_Limpias'!$R$2:$R$2545,$C78,'Ventas_Limpias'!$D$2:$D$2545,"&gt;="&amp;DATE(2026,1,1),'Ventas_Limpias'!$D$2:$D$2545,"&lt;="&amp;DATE(2026,6,30))</x:f>
        <x:v>2639.576</x:v>
      </x:c>
      <x:c r="E78" s="28" t="n">
        <x:f>SUMIFS('Ventas_Limpias'!$AE$2:$AE$2545,'Ventas_Limpias'!$N$2:$N$2545,$A78,'Ventas_Limpias'!$U$2:$U$2545,$B78,'Ventas_Limpias'!$R$2:$R$2545,$C78,'Ventas_Limpias'!$D$2:$D$2545,"&gt;="&amp;DATE(2025,7,1),'Ventas_Limpias'!$D$2:$D$2545,"&lt;="&amp;DATE(2025,12,31))</x:f>
        <x:v>745.957</x:v>
      </x:c>
      <x:c r="F78" s="20" t="n">
        <x:f>IFERROR((D78-E78)/ABS(E78),"")</x:f>
        <x:v>2.538509592375968</x:v>
      </x:c>
      <x:c r="G78" s="28" t="n">
        <x:f>SUMIFS('Ventas_Limpias'!$AG$2:$AG$2545,'Ventas_Limpias'!$N$2:$N$2545,$A78,'Ventas_Limpias'!$U$2:$U$2545,$B78,'Ventas_Limpias'!$R$2:$R$2545,$C78,'Ventas_Limpias'!$D$2:$D$2545,"&gt;="&amp;DATE(2026,1,1),'Ventas_Limpias'!$D$2:$D$2545,"&lt;="&amp;DATE(2026,6,30))</x:f>
        <x:v>790.5960000000002</x:v>
      </x:c>
      <x:c r="H78" s="20" t="n">
        <x:f>IFERROR(G78/D78,0)</x:f>
        <x:v>0.2995162859489555</x:v>
      </x:c>
      <x:c r="I78" s="33" t="n">
        <x:f>COUNTIFS('Ventas_Limpias'!$N$2:$N$2545,$A78,'Ventas_Limpias'!$U$2:$U$2545,$B78,'Ventas_Limpias'!$R$2:$R$2545,$C78,'Ventas_Limpias'!$AM$2:$AM$2545,"Completado",'Ventas_Limpias'!$D$2:$D$2545,"&gt;="&amp;DATE(2026,1,1),'Ventas_Limpias'!$D$2:$D$2545,"&lt;="&amp;DATE(2026,6,30))</x:f>
        <x:v>5</x:v>
      </x:c>
      <x:c r="J78" s="33" t="n">
        <x:f>COUNTIFS('Ventas_Limpias'!$N$2:$N$2545,$A78,'Ventas_Limpias'!$U$2:$U$2545,$B78,'Ventas_Limpias'!$R$2:$R$2545,$C78,'Ventas_Limpias'!$AM$2:$AM$2545,"Devuelto",'Ventas_Limpias'!$D$2:$D$2545,"&gt;="&amp;DATE(2026,1,1),'Ventas_Limpias'!$D$2:$D$2545,"&lt;="&amp;DATE(2026,6,30))</x:f>
        <x:v>0</x:v>
      </x:c>
      <x:c r="K78" s="20" t="n">
        <x:f>IFERROR(J78/(I78+J78),0)</x:f>
        <x:v>0</x:v>
      </x:c>
      <x:c r="L78" s="28" t="n">
        <x:f>SUMIFS('Metas_Limpias'!$D$4:$D$549,'Metas_Limpias'!$B$4:$B$549,$A78,'Metas_Limpias'!$C$4:$C$549,$B78,'Metas_Limpias'!$A$4:$A$549,"&gt;=2026-01",'Metas_Limpias'!$A$4:$A$549,"&lt;=2026-06")</x:f>
        <x:v>425898.31</x:v>
      </x:c>
      <x:c r="M78" s="28" t="n">
        <x:f>SUMIFS('Ventas_Limpias'!$AE$2:$AE$2545,'Ventas_Limpias'!$N$2:$N$2545,$A78,'Ventas_Limpias'!$U$2:$U$2545,$B78,'Ventas_Limpias'!$D$2:$D$2545,"&gt;="&amp;DATE(2026,1,1),'Ventas_Limpias'!$D$2:$D$2545,"&lt;="&amp;DATE(2026,6,30))</x:f>
        <x:v>4136.767</x:v>
      </x:c>
      <x:c r="N78" s="20" t="n">
        <x:f>IFERROR(M78/L78,0)</x:f>
        <x:v>0.009713039246387242</x:v>
      </x:c>
      <x:c r="O78" t="str">
        <x:f>IF(AND(D78&gt;='Parametros'!$B$7,I78&gt;='Parametros'!$B$6),"Sí","No")</x:f>
        <x:v>No</x:v>
      </x:c>
      <x:c r="P78" t="str">
        <x:f>IF(O78="No","Muestra pequeña",IF(AND(F78&gt;0,H78&gt;='Parametros'!$B$8,K78&lt;='Parametros'!$B$9),"Priorizar",IF(F78&lt;0,"Recuperar antes de invertir","Vigilar")))</x:f>
        <x:v>Muestra pequeña</x:v>
      </x:c>
    </x:row>
    <x:row r="79">
      <x:c r="A79" t="str">
        <x:v>Potosí</x:v>
      </x:c>
      <x:c r="B79" t="str">
        <x:v>WhatsApp</x:v>
      </x:c>
      <x:c r="C79" t="str">
        <x:v>No identificada</x:v>
      </x:c>
      <x:c r="D79" s="28" t="n">
        <x:f>SUMIFS('Ventas_Limpias'!$AE$2:$AE$2545,'Ventas_Limpias'!$N$2:$N$2545,$A79,'Ventas_Limpias'!$U$2:$U$2545,$B79,'Ventas_Limpias'!$R$2:$R$2545,$C79,'Ventas_Limpias'!$D$2:$D$2545,"&gt;="&amp;DATE(2026,1,1),'Ventas_Limpias'!$D$2:$D$2545,"&lt;="&amp;DATE(2026,6,30))</x:f>
        <x:v>0</x:v>
      </x:c>
      <x:c r="E79" s="28" t="n">
        <x:f>SUMIFS('Ventas_Limpias'!$AE$2:$AE$2545,'Ventas_Limpias'!$N$2:$N$2545,$A79,'Ventas_Limpias'!$U$2:$U$2545,$B79,'Ventas_Limpias'!$R$2:$R$2545,$C79,'Ventas_Limpias'!$D$2:$D$2545,"&gt;="&amp;DATE(2025,7,1),'Ventas_Limpias'!$D$2:$D$2545,"&lt;="&amp;DATE(2025,12,31))</x:f>
        <x:v>0</x:v>
      </x:c>
      <x:c r="F79" s="20" t="str">
        <x:f>IFERROR((D79-E79)/ABS(E79),"")</x:f>
      </x:c>
      <x:c r="G79" s="28" t="n">
        <x:f>SUMIFS('Ventas_Limpias'!$AG$2:$AG$2545,'Ventas_Limpias'!$N$2:$N$2545,$A79,'Ventas_Limpias'!$U$2:$U$2545,$B79,'Ventas_Limpias'!$R$2:$R$2545,$C79,'Ventas_Limpias'!$D$2:$D$2545,"&gt;="&amp;DATE(2026,1,1),'Ventas_Limpias'!$D$2:$D$2545,"&lt;="&amp;DATE(2026,6,30))</x:f>
        <x:v>0</x:v>
      </x:c>
      <x:c r="H79" s="20" t="n">
        <x:f>IFERROR(G79/D79,0)</x:f>
        <x:v>0</x:v>
      </x:c>
      <x:c r="I79" s="33" t="n">
        <x:f>COUNTIFS('Ventas_Limpias'!$N$2:$N$2545,$A79,'Ventas_Limpias'!$U$2:$U$2545,$B79,'Ventas_Limpias'!$R$2:$R$2545,$C79,'Ventas_Limpias'!$AM$2:$AM$2545,"Completado",'Ventas_Limpias'!$D$2:$D$2545,"&gt;="&amp;DATE(2026,1,1),'Ventas_Limpias'!$D$2:$D$2545,"&lt;="&amp;DATE(2026,6,30))</x:f>
        <x:v>0</x:v>
      </x:c>
      <x:c r="J79" s="33" t="n">
        <x:f>COUNTIFS('Ventas_Limpias'!$N$2:$N$2545,$A79,'Ventas_Limpias'!$U$2:$U$2545,$B79,'Ventas_Limpias'!$R$2:$R$2545,$C79,'Ventas_Limpias'!$AM$2:$AM$2545,"Devuelto",'Ventas_Limpias'!$D$2:$D$2545,"&gt;="&amp;DATE(2026,1,1),'Ventas_Limpias'!$D$2:$D$2545,"&lt;="&amp;DATE(2026,6,30))</x:f>
        <x:v>0</x:v>
      </x:c>
      <x:c r="K79" s="20" t="n">
        <x:f>IFERROR(J79/(I79+J79),0)</x:f>
        <x:v>0</x:v>
      </x:c>
      <x:c r="L79" s="28" t="n">
        <x:f>SUMIFS('Metas_Limpias'!$D$4:$D$549,'Metas_Limpias'!$B$4:$B$549,$A79,'Metas_Limpias'!$C$4:$C$549,$B79,'Metas_Limpias'!$A$4:$A$549,"&gt;=2026-01",'Metas_Limpias'!$A$4:$A$549,"&lt;=2026-06")</x:f>
        <x:v>425898.31</x:v>
      </x:c>
      <x:c r="M79" s="28" t="n">
        <x:f>SUMIFS('Ventas_Limpias'!$AE$2:$AE$2545,'Ventas_Limpias'!$N$2:$N$2545,$A79,'Ventas_Limpias'!$U$2:$U$2545,$B79,'Ventas_Limpias'!$D$2:$D$2545,"&gt;="&amp;DATE(2026,1,1),'Ventas_Limpias'!$D$2:$D$2545,"&lt;="&amp;DATE(2026,6,30))</x:f>
        <x:v>4136.767</x:v>
      </x:c>
      <x:c r="N79" s="20" t="n">
        <x:f>IFERROR(M79/L79,0)</x:f>
        <x:v>0.009713039246387242</x:v>
      </x:c>
      <x:c r="O79" t="str">
        <x:f>IF(AND(D79&gt;='Parametros'!$B$7,I79&gt;='Parametros'!$B$6),"Sí","No")</x:f>
        <x:v>No</x:v>
      </x:c>
      <x:c r="P79" t="str">
        <x:f>IF(O79="No","Muestra pequeña",IF(AND(F79&gt;0,H79&gt;='Parametros'!$B$8,K79&lt;='Parametros'!$B$9),"Priorizar",IF(F79&lt;0,"Recuperar antes de invertir","Vigilar")))</x:f>
        <x:v>Muestra pequeña</x:v>
      </x:c>
    </x:row>
    <x:row r="80">
      <x:c r="A80" t="str">
        <x:v>Santa Cruz</x:v>
      </x:c>
      <x:c r="B80" t="str">
        <x:v>E-commerce</x:v>
      </x:c>
      <x:c r="C80" t="str">
        <x:v>Alimentos</x:v>
      </x:c>
      <x:c r="D80" s="28" t="n">
        <x:f>SUMIFS('Ventas_Limpias'!$AE$2:$AE$2545,'Ventas_Limpias'!$N$2:$N$2545,$A80,'Ventas_Limpias'!$U$2:$U$2545,$B80,'Ventas_Limpias'!$R$2:$R$2545,$C80,'Ventas_Limpias'!$D$2:$D$2545,"&gt;="&amp;DATE(2026,1,1),'Ventas_Limpias'!$D$2:$D$2545,"&lt;="&amp;DATE(2026,6,30))</x:f>
        <x:v>313.3365</x:v>
      </x:c>
      <x:c r="E80" s="28" t="n">
        <x:f>SUMIFS('Ventas_Limpias'!$AE$2:$AE$2545,'Ventas_Limpias'!$N$2:$N$2545,$A80,'Ventas_Limpias'!$U$2:$U$2545,$B80,'Ventas_Limpias'!$R$2:$R$2545,$C80,'Ventas_Limpias'!$D$2:$D$2545,"&gt;="&amp;DATE(2025,7,1),'Ventas_Limpias'!$D$2:$D$2545,"&lt;="&amp;DATE(2025,12,31))</x:f>
        <x:v>16.732000000000014</x:v>
      </x:c>
      <x:c r="F80" s="20" t="n">
        <x:f>IFERROR((D80-E80)/ABS(E80),"")</x:f>
        <x:v>17.726781018407824</x:v>
      </x:c>
      <x:c r="G80" s="28" t="n">
        <x:f>SUMIFS('Ventas_Limpias'!$AG$2:$AG$2545,'Ventas_Limpias'!$N$2:$N$2545,$A80,'Ventas_Limpias'!$U$2:$U$2545,$B80,'Ventas_Limpias'!$R$2:$R$2545,$C80,'Ventas_Limpias'!$D$2:$D$2545,"&gt;="&amp;DATE(2026,1,1),'Ventas_Limpias'!$D$2:$D$2545,"&lt;="&amp;DATE(2026,6,30))</x:f>
        <x:v>81.4565</x:v>
      </x:c>
      <x:c r="H80" s="20" t="n">
        <x:f>IFERROR(G80/D80,0)</x:f>
        <x:v>0.2599649258863873</x:v>
      </x:c>
      <x:c r="I80" s="33" t="n">
        <x:f>COUNTIFS('Ventas_Limpias'!$N$2:$N$2545,$A80,'Ventas_Limpias'!$U$2:$U$2545,$B80,'Ventas_Limpias'!$R$2:$R$2545,$C80,'Ventas_Limpias'!$AM$2:$AM$2545,"Completado",'Ventas_Limpias'!$D$2:$D$2545,"&gt;="&amp;DATE(2026,1,1),'Ventas_Limpias'!$D$2:$D$2545,"&lt;="&amp;DATE(2026,6,30))</x:f>
        <x:v>7</x:v>
      </x:c>
      <x:c r="J80" s="33" t="n">
        <x:f>COUNTIFS('Ventas_Limpias'!$N$2:$N$2545,$A80,'Ventas_Limpias'!$U$2:$U$2545,$B80,'Ventas_Limpias'!$R$2:$R$2545,$C80,'Ventas_Limpias'!$AM$2:$AM$2545,"Devuelto",'Ventas_Limpias'!$D$2:$D$2545,"&gt;="&amp;DATE(2026,1,1),'Ventas_Limpias'!$D$2:$D$2545,"&lt;="&amp;DATE(2026,6,30))</x:f>
        <x:v>3</x:v>
      </x:c>
      <x:c r="K80" s="20" t="n">
        <x:f>IFERROR(J80/(I80+J80),0)</x:f>
        <x:v>0.3</x:v>
      </x:c>
      <x:c r="L80" s="28" t="n">
        <x:f>SUMIFS('Metas_Limpias'!$D$4:$D$549,'Metas_Limpias'!$B$4:$B$549,$A80,'Metas_Limpias'!$C$4:$C$549,$B80,'Metas_Limpias'!$A$4:$A$549,"&gt;=2026-01",'Metas_Limpias'!$A$4:$A$549,"&lt;=2026-06")</x:f>
        <x:v>467355.41</x:v>
      </x:c>
      <x:c r="M80" s="28" t="n">
        <x:f>SUMIFS('Ventas_Limpias'!$AE$2:$AE$2545,'Ventas_Limpias'!$N$2:$N$2545,$A80,'Ventas_Limpias'!$U$2:$U$2545,$B80,'Ventas_Limpias'!$D$2:$D$2545,"&gt;="&amp;DATE(2026,1,1),'Ventas_Limpias'!$D$2:$D$2545,"&lt;="&amp;DATE(2026,6,30))</x:f>
        <x:v>3805.572</x:v>
      </x:c>
      <x:c r="N80" s="20" t="n">
        <x:f>IFERROR(M80/L80,0)</x:f>
        <x:v>0.008142779389244688</x:v>
      </x:c>
      <x:c r="O80" t="str">
        <x:f>IF(AND(D80&gt;='Parametros'!$B$7,I80&gt;='Parametros'!$B$6),"Sí","No")</x:f>
        <x:v>No</x:v>
      </x:c>
      <x:c r="P80" t="str">
        <x:f>IF(O80="No","Muestra pequeña",IF(AND(F80&gt;0,H80&gt;='Parametros'!$B$8,K80&lt;='Parametros'!$B$9),"Priorizar",IF(F80&lt;0,"Recuperar antes de invertir","Vigilar")))</x:f>
        <x:v>Muestra pequeña</x:v>
      </x:c>
    </x:row>
    <x:row r="81">
      <x:c r="A81" t="str">
        <x:v>Santa Cruz</x:v>
      </x:c>
      <x:c r="B81" t="str">
        <x:v>E-commerce</x:v>
      </x:c>
      <x:c r="C81" t="str">
        <x:v>Cuidado Personal</x:v>
      </x:c>
      <x:c r="D81" s="28" t="n">
        <x:f>SUMIFS('Ventas_Limpias'!$AE$2:$AE$2545,'Ventas_Limpias'!$N$2:$N$2545,$A81,'Ventas_Limpias'!$U$2:$U$2545,$B81,'Ventas_Limpias'!$R$2:$R$2545,$C81,'Ventas_Limpias'!$D$2:$D$2545,"&gt;="&amp;DATE(2026,1,1),'Ventas_Limpias'!$D$2:$D$2545,"&lt;="&amp;DATE(2026,6,30))</x:f>
        <x:v>680.4965</x:v>
      </x:c>
      <x:c r="E81" s="28" t="n">
        <x:f>SUMIFS('Ventas_Limpias'!$AE$2:$AE$2545,'Ventas_Limpias'!$N$2:$N$2545,$A81,'Ventas_Limpias'!$U$2:$U$2545,$B81,'Ventas_Limpias'!$R$2:$R$2545,$C81,'Ventas_Limpias'!$D$2:$D$2545,"&gt;="&amp;DATE(2025,7,1),'Ventas_Limpias'!$D$2:$D$2545,"&lt;="&amp;DATE(2025,12,31))</x:f>
        <x:v>142.599</x:v>
      </x:c>
      <x:c r="F81" s="20" t="n">
        <x:f>IFERROR((D81-E81)/ABS(E81),"")</x:f>
        <x:v>3.772098682318951</x:v>
      </x:c>
      <x:c r="G81" s="28" t="n">
        <x:f>SUMIFS('Ventas_Limpias'!$AG$2:$AG$2545,'Ventas_Limpias'!$N$2:$N$2545,$A81,'Ventas_Limpias'!$U$2:$U$2545,$B81,'Ventas_Limpias'!$R$2:$R$2545,$C81,'Ventas_Limpias'!$D$2:$D$2545,"&gt;="&amp;DATE(2026,1,1),'Ventas_Limpias'!$D$2:$D$2545,"&lt;="&amp;DATE(2026,6,30))</x:f>
        <x:v>242.96650000000005</x:v>
      </x:c>
      <x:c r="H81" s="20" t="n">
        <x:f>IFERROR(G81/D81,0)</x:f>
        <x:v>0.35704298258697886</x:v>
      </x:c>
      <x:c r="I81" s="33" t="n">
        <x:f>COUNTIFS('Ventas_Limpias'!$N$2:$N$2545,$A81,'Ventas_Limpias'!$U$2:$U$2545,$B81,'Ventas_Limpias'!$R$2:$R$2545,$C81,'Ventas_Limpias'!$AM$2:$AM$2545,"Completado",'Ventas_Limpias'!$D$2:$D$2545,"&gt;="&amp;DATE(2026,1,1),'Ventas_Limpias'!$D$2:$D$2545,"&lt;="&amp;DATE(2026,6,30))</x:f>
        <x:v>3</x:v>
      </x:c>
      <x:c r="J81" s="33" t="n">
        <x:f>COUNTIFS('Ventas_Limpias'!$N$2:$N$2545,$A81,'Ventas_Limpias'!$U$2:$U$2545,$B81,'Ventas_Limpias'!$R$2:$R$2545,$C81,'Ventas_Limpias'!$AM$2:$AM$2545,"Devuelto",'Ventas_Limpias'!$D$2:$D$2545,"&gt;="&amp;DATE(2026,1,1),'Ventas_Limpias'!$D$2:$D$2545,"&lt;="&amp;DATE(2026,6,30))</x:f>
        <x:v>0</x:v>
      </x:c>
      <x:c r="K81" s="20" t="n">
        <x:f>IFERROR(J81/(I81+J81),0)</x:f>
        <x:v>0</x:v>
      </x:c>
      <x:c r="L81" s="28" t="n">
        <x:f>SUMIFS('Metas_Limpias'!$D$4:$D$549,'Metas_Limpias'!$B$4:$B$549,$A81,'Metas_Limpias'!$C$4:$C$549,$B81,'Metas_Limpias'!$A$4:$A$549,"&gt;=2026-01",'Metas_Limpias'!$A$4:$A$549,"&lt;=2026-06")</x:f>
        <x:v>467355.41</x:v>
      </x:c>
      <x:c r="M81" s="28" t="n">
        <x:f>SUMIFS('Ventas_Limpias'!$AE$2:$AE$2545,'Ventas_Limpias'!$N$2:$N$2545,$A81,'Ventas_Limpias'!$U$2:$U$2545,$B81,'Ventas_Limpias'!$D$2:$D$2545,"&gt;="&amp;DATE(2026,1,1),'Ventas_Limpias'!$D$2:$D$2545,"&lt;="&amp;DATE(2026,6,30))</x:f>
        <x:v>3805.572</x:v>
      </x:c>
      <x:c r="N81" s="20" t="n">
        <x:f>IFERROR(M81/L81,0)</x:f>
        <x:v>0.008142779389244688</x:v>
      </x:c>
      <x:c r="O81" t="str">
        <x:f>IF(AND(D81&gt;='Parametros'!$B$7,I81&gt;='Parametros'!$B$6),"Sí","No")</x:f>
        <x:v>No</x:v>
      </x:c>
      <x:c r="P81" t="str">
        <x:f>IF(O81="No","Muestra pequeña",IF(AND(F81&gt;0,H81&gt;='Parametros'!$B$8,K81&lt;='Parametros'!$B$9),"Priorizar",IF(F81&lt;0,"Recuperar antes de invertir","Vigilar")))</x:f>
        <x:v>Muestra pequeña</x:v>
      </x:c>
    </x:row>
    <x:row r="82">
      <x:c r="A82" t="str">
        <x:v>Santa Cruz</x:v>
      </x:c>
      <x:c r="B82" t="str">
        <x:v>E-commerce</x:v>
      </x:c>
      <x:c r="C82" t="str">
        <x:v>Deportes</x:v>
      </x:c>
      <x:c r="D82" s="28" t="n">
        <x:f>SUMIFS('Ventas_Limpias'!$AE$2:$AE$2545,'Ventas_Limpias'!$N$2:$N$2545,$A82,'Ventas_Limpias'!$U$2:$U$2545,$B82,'Ventas_Limpias'!$R$2:$R$2545,$C82,'Ventas_Limpias'!$D$2:$D$2545,"&gt;="&amp;DATE(2026,1,1),'Ventas_Limpias'!$D$2:$D$2545,"&lt;="&amp;DATE(2026,6,30))</x:f>
        <x:v>875.5039999999999</x:v>
      </x:c>
      <x:c r="E82" s="28" t="n">
        <x:f>SUMIFS('Ventas_Limpias'!$AE$2:$AE$2545,'Ventas_Limpias'!$N$2:$N$2545,$A82,'Ventas_Limpias'!$U$2:$U$2545,$B82,'Ventas_Limpias'!$R$2:$R$2545,$C82,'Ventas_Limpias'!$D$2:$D$2545,"&gt;="&amp;DATE(2025,7,1),'Ventas_Limpias'!$D$2:$D$2545,"&lt;="&amp;DATE(2025,12,31))</x:f>
        <x:v>597.433</x:v>
      </x:c>
      <x:c r="F82" s="20" t="n">
        <x:f>IFERROR((D82-E82)/ABS(E82),"")</x:f>
        <x:v>0.4654429869123398</x:v>
      </x:c>
      <x:c r="G82" s="28" t="n">
        <x:f>SUMIFS('Ventas_Limpias'!$AG$2:$AG$2545,'Ventas_Limpias'!$N$2:$N$2545,$A82,'Ventas_Limpias'!$U$2:$U$2545,$B82,'Ventas_Limpias'!$R$2:$R$2545,$C82,'Ventas_Limpias'!$D$2:$D$2545,"&gt;="&amp;DATE(2026,1,1),'Ventas_Limpias'!$D$2:$D$2545,"&lt;="&amp;DATE(2026,6,30))</x:f>
        <x:v>185.74399999999994</x:v>
      </x:c>
      <x:c r="H82" s="20" t="n">
        <x:f>IFERROR(G82/D82,0)</x:f>
        <x:v>0.21215665490962915</x:v>
      </x:c>
      <x:c r="I82" s="33" t="n">
        <x:f>COUNTIFS('Ventas_Limpias'!$N$2:$N$2545,$A82,'Ventas_Limpias'!$U$2:$U$2545,$B82,'Ventas_Limpias'!$R$2:$R$2545,$C82,'Ventas_Limpias'!$AM$2:$AM$2545,"Completado",'Ventas_Limpias'!$D$2:$D$2545,"&gt;="&amp;DATE(2026,1,1),'Ventas_Limpias'!$D$2:$D$2545,"&lt;="&amp;DATE(2026,6,30))</x:f>
        <x:v>5</x:v>
      </x:c>
      <x:c r="J82" s="33" t="n">
        <x:f>COUNTIFS('Ventas_Limpias'!$N$2:$N$2545,$A82,'Ventas_Limpias'!$U$2:$U$2545,$B82,'Ventas_Limpias'!$R$2:$R$2545,$C82,'Ventas_Limpias'!$AM$2:$AM$2545,"Devuelto",'Ventas_Limpias'!$D$2:$D$2545,"&gt;="&amp;DATE(2026,1,1),'Ventas_Limpias'!$D$2:$D$2545,"&lt;="&amp;DATE(2026,6,30))</x:f>
        <x:v>0</x:v>
      </x:c>
      <x:c r="K82" s="20" t="n">
        <x:f>IFERROR(J82/(I82+J82),0)</x:f>
        <x:v>0</x:v>
      </x:c>
      <x:c r="L82" s="28" t="n">
        <x:f>SUMIFS('Metas_Limpias'!$D$4:$D$549,'Metas_Limpias'!$B$4:$B$549,$A82,'Metas_Limpias'!$C$4:$C$549,$B82,'Metas_Limpias'!$A$4:$A$549,"&gt;=2026-01",'Metas_Limpias'!$A$4:$A$549,"&lt;=2026-06")</x:f>
        <x:v>467355.41</x:v>
      </x:c>
      <x:c r="M82" s="28" t="n">
        <x:f>SUMIFS('Ventas_Limpias'!$AE$2:$AE$2545,'Ventas_Limpias'!$N$2:$N$2545,$A82,'Ventas_Limpias'!$U$2:$U$2545,$B82,'Ventas_Limpias'!$D$2:$D$2545,"&gt;="&amp;DATE(2026,1,1),'Ventas_Limpias'!$D$2:$D$2545,"&lt;="&amp;DATE(2026,6,30))</x:f>
        <x:v>3805.572</x:v>
      </x:c>
      <x:c r="N82" s="20" t="n">
        <x:f>IFERROR(M82/L82,0)</x:f>
        <x:v>0.008142779389244688</x:v>
      </x:c>
      <x:c r="O82" t="str">
        <x:f>IF(AND(D82&gt;='Parametros'!$B$7,I82&gt;='Parametros'!$B$6),"Sí","No")</x:f>
        <x:v>No</x:v>
      </x:c>
      <x:c r="P82" t="str">
        <x:f>IF(O82="No","Muestra pequeña",IF(AND(F82&gt;0,H82&gt;='Parametros'!$B$8,K82&lt;='Parametros'!$B$9),"Priorizar",IF(F82&lt;0,"Recuperar antes de invertir","Vigilar")))</x:f>
        <x:v>Muestra pequeña</x:v>
      </x:c>
    </x:row>
    <x:row r="83">
      <x:c r="A83" t="str">
        <x:v>Santa Cruz</x:v>
      </x:c>
      <x:c r="B83" t="str">
        <x:v>E-commerce</x:v>
      </x:c>
      <x:c r="C83" t="str">
        <x:v>Electrónica</x:v>
      </x:c>
      <x:c r="D83" s="28" t="n">
        <x:f>SUMIFS('Ventas_Limpias'!$AE$2:$AE$2545,'Ventas_Limpias'!$N$2:$N$2545,$A83,'Ventas_Limpias'!$U$2:$U$2545,$B83,'Ventas_Limpias'!$R$2:$R$2545,$C83,'Ventas_Limpias'!$D$2:$D$2545,"&gt;="&amp;DATE(2026,1,1),'Ventas_Limpias'!$D$2:$D$2545,"&lt;="&amp;DATE(2026,6,30))</x:f>
        <x:v>989.1885</x:v>
      </x:c>
      <x:c r="E83" s="28" t="n">
        <x:f>SUMIFS('Ventas_Limpias'!$AE$2:$AE$2545,'Ventas_Limpias'!$N$2:$N$2545,$A83,'Ventas_Limpias'!$U$2:$U$2545,$B83,'Ventas_Limpias'!$R$2:$R$2545,$C83,'Ventas_Limpias'!$D$2:$D$2545,"&gt;="&amp;DATE(2025,7,1),'Ventas_Limpias'!$D$2:$D$2545,"&lt;="&amp;DATE(2025,12,31))</x:f>
        <x:v>1124.091</x:v>
      </x:c>
      <x:c r="F83" s="20" t="n">
        <x:f>IFERROR((D83-E83)/ABS(E83),"")</x:f>
        <x:v>-0.12001030165707219</x:v>
      </x:c>
      <x:c r="G83" s="28" t="n">
        <x:f>SUMIFS('Ventas_Limpias'!$AG$2:$AG$2545,'Ventas_Limpias'!$N$2:$N$2545,$A83,'Ventas_Limpias'!$U$2:$U$2545,$B83,'Ventas_Limpias'!$R$2:$R$2545,$C83,'Ventas_Limpias'!$D$2:$D$2545,"&gt;="&amp;DATE(2026,1,1),'Ventas_Limpias'!$D$2:$D$2545,"&lt;="&amp;DATE(2026,6,30))</x:f>
        <x:v>218.68849999999998</x:v>
      </x:c>
      <x:c r="H83" s="20" t="n">
        <x:f>IFERROR(G83/D83,0)</x:f>
        <x:v>0.22107869228160254</x:v>
      </x:c>
      <x:c r="I83" s="33" t="n">
        <x:f>COUNTIFS('Ventas_Limpias'!$N$2:$N$2545,$A83,'Ventas_Limpias'!$U$2:$U$2545,$B83,'Ventas_Limpias'!$R$2:$R$2545,$C83,'Ventas_Limpias'!$AM$2:$AM$2545,"Completado",'Ventas_Limpias'!$D$2:$D$2545,"&gt;="&amp;DATE(2026,1,1),'Ventas_Limpias'!$D$2:$D$2545,"&lt;="&amp;DATE(2026,6,30))</x:f>
        <x:v>3</x:v>
      </x:c>
      <x:c r="J83" s="33" t="n">
        <x:f>COUNTIFS('Ventas_Limpias'!$N$2:$N$2545,$A83,'Ventas_Limpias'!$U$2:$U$2545,$B83,'Ventas_Limpias'!$R$2:$R$2545,$C83,'Ventas_Limpias'!$AM$2:$AM$2545,"Devuelto",'Ventas_Limpias'!$D$2:$D$2545,"&gt;="&amp;DATE(2026,1,1),'Ventas_Limpias'!$D$2:$D$2545,"&lt;="&amp;DATE(2026,6,30))</x:f>
        <x:v>1</x:v>
      </x:c>
      <x:c r="K83" s="20" t="n">
        <x:f>IFERROR(J83/(I83+J83),0)</x:f>
        <x:v>0.25</x:v>
      </x:c>
      <x:c r="L83" s="28" t="n">
        <x:f>SUMIFS('Metas_Limpias'!$D$4:$D$549,'Metas_Limpias'!$B$4:$B$549,$A83,'Metas_Limpias'!$C$4:$C$549,$B83,'Metas_Limpias'!$A$4:$A$549,"&gt;=2026-01",'Metas_Limpias'!$A$4:$A$549,"&lt;=2026-06")</x:f>
        <x:v>467355.41</x:v>
      </x:c>
      <x:c r="M83" s="28" t="n">
        <x:f>SUMIFS('Ventas_Limpias'!$AE$2:$AE$2545,'Ventas_Limpias'!$N$2:$N$2545,$A83,'Ventas_Limpias'!$U$2:$U$2545,$B83,'Ventas_Limpias'!$D$2:$D$2545,"&gt;="&amp;DATE(2026,1,1),'Ventas_Limpias'!$D$2:$D$2545,"&lt;="&amp;DATE(2026,6,30))</x:f>
        <x:v>3805.572</x:v>
      </x:c>
      <x:c r="N83" s="20" t="n">
        <x:f>IFERROR(M83/L83,0)</x:f>
        <x:v>0.008142779389244688</x:v>
      </x:c>
      <x:c r="O83" t="str">
        <x:f>IF(AND(D83&gt;='Parametros'!$B$7,I83&gt;='Parametros'!$B$6),"Sí","No")</x:f>
        <x:v>No</x:v>
      </x:c>
      <x:c r="P83" t="str">
        <x:f>IF(O83="No","Muestra pequeña",IF(AND(F83&gt;0,H83&gt;='Parametros'!$B$8,K83&lt;='Parametros'!$B$9),"Priorizar",IF(F83&lt;0,"Recuperar antes de invertir","Vigilar")))</x:f>
        <x:v>Muestra pequeña</x:v>
      </x:c>
    </x:row>
    <x:row r="84">
      <x:c r="A84" t="str">
        <x:v>Santa Cruz</x:v>
      </x:c>
      <x:c r="B84" t="str">
        <x:v>E-commerce</x:v>
      </x:c>
      <x:c r="C84" t="str">
        <x:v>Hogar</x:v>
      </x:c>
      <x:c r="D84" s="28" t="n">
        <x:f>SUMIFS('Ventas_Limpias'!$AE$2:$AE$2545,'Ventas_Limpias'!$N$2:$N$2545,$A84,'Ventas_Limpias'!$U$2:$U$2545,$B84,'Ventas_Limpias'!$R$2:$R$2545,$C84,'Ventas_Limpias'!$D$2:$D$2545,"&gt;="&amp;DATE(2026,1,1),'Ventas_Limpias'!$D$2:$D$2545,"&lt;="&amp;DATE(2026,6,30))</x:f>
        <x:v>947.0465</x:v>
      </x:c>
      <x:c r="E84" s="28" t="n">
        <x:f>SUMIFS('Ventas_Limpias'!$AE$2:$AE$2545,'Ventas_Limpias'!$N$2:$N$2545,$A84,'Ventas_Limpias'!$U$2:$U$2545,$B84,'Ventas_Limpias'!$R$2:$R$2545,$C84,'Ventas_Limpias'!$D$2:$D$2545,"&gt;="&amp;DATE(2025,7,1),'Ventas_Limpias'!$D$2:$D$2545,"&lt;="&amp;DATE(2025,12,31))</x:f>
        <x:v>186.264</x:v>
      </x:c>
      <x:c r="F84" s="20" t="n">
        <x:f>IFERROR((D84-E84)/ABS(E84),"")</x:f>
        <x:v>4.084431237383499</x:v>
      </x:c>
      <x:c r="G84" s="28" t="n">
        <x:f>SUMIFS('Ventas_Limpias'!$AG$2:$AG$2545,'Ventas_Limpias'!$N$2:$N$2545,$A84,'Ventas_Limpias'!$U$2:$U$2545,$B84,'Ventas_Limpias'!$R$2:$R$2545,$C84,'Ventas_Limpias'!$D$2:$D$2545,"&gt;="&amp;DATE(2026,1,1),'Ventas_Limpias'!$D$2:$D$2545,"&lt;="&amp;DATE(2026,6,30))</x:f>
        <x:v>286.7564999999999</x:v>
      </x:c>
      <x:c r="H84" s="20" t="n">
        <x:f>IFERROR(G84/D84,0)</x:f>
        <x:v>0.3027903064949819</x:v>
      </x:c>
      <x:c r="I84" s="33" t="n">
        <x:f>COUNTIFS('Ventas_Limpias'!$N$2:$N$2545,$A84,'Ventas_Limpias'!$U$2:$U$2545,$B84,'Ventas_Limpias'!$R$2:$R$2545,$C84,'Ventas_Limpias'!$AM$2:$AM$2545,"Completado",'Ventas_Limpias'!$D$2:$D$2545,"&gt;="&amp;DATE(2026,1,1),'Ventas_Limpias'!$D$2:$D$2545,"&lt;="&amp;DATE(2026,6,30))</x:f>
        <x:v>4</x:v>
      </x:c>
      <x:c r="J84" s="33" t="n">
        <x:f>COUNTIFS('Ventas_Limpias'!$N$2:$N$2545,$A84,'Ventas_Limpias'!$U$2:$U$2545,$B84,'Ventas_Limpias'!$R$2:$R$2545,$C84,'Ventas_Limpias'!$AM$2:$AM$2545,"Devuelto",'Ventas_Limpias'!$D$2:$D$2545,"&gt;="&amp;DATE(2026,1,1),'Ventas_Limpias'!$D$2:$D$2545,"&lt;="&amp;DATE(2026,6,30))</x:f>
        <x:v>1</x:v>
      </x:c>
      <x:c r="K84" s="20" t="n">
        <x:f>IFERROR(J84/(I84+J84),0)</x:f>
        <x:v>0.2</x:v>
      </x:c>
      <x:c r="L84" s="28" t="n">
        <x:f>SUMIFS('Metas_Limpias'!$D$4:$D$549,'Metas_Limpias'!$B$4:$B$549,$A84,'Metas_Limpias'!$C$4:$C$549,$B84,'Metas_Limpias'!$A$4:$A$549,"&gt;=2026-01",'Metas_Limpias'!$A$4:$A$549,"&lt;=2026-06")</x:f>
        <x:v>467355.41</x:v>
      </x:c>
      <x:c r="M84" s="28" t="n">
        <x:f>SUMIFS('Ventas_Limpias'!$AE$2:$AE$2545,'Ventas_Limpias'!$N$2:$N$2545,$A84,'Ventas_Limpias'!$U$2:$U$2545,$B84,'Ventas_Limpias'!$D$2:$D$2545,"&gt;="&amp;DATE(2026,1,1),'Ventas_Limpias'!$D$2:$D$2545,"&lt;="&amp;DATE(2026,6,30))</x:f>
        <x:v>3805.572</x:v>
      </x:c>
      <x:c r="N84" s="20" t="n">
        <x:f>IFERROR(M84/L84,0)</x:f>
        <x:v>0.008142779389244688</x:v>
      </x:c>
      <x:c r="O84" t="str">
        <x:f>IF(AND(D84&gt;='Parametros'!$B$7,I84&gt;='Parametros'!$B$6),"Sí","No")</x:f>
        <x:v>No</x:v>
      </x:c>
      <x:c r="P84" t="str">
        <x:f>IF(O84="No","Muestra pequeña",IF(AND(F84&gt;0,H84&gt;='Parametros'!$B$8,K84&lt;='Parametros'!$B$9),"Priorizar",IF(F84&lt;0,"Recuperar antes de invertir","Vigilar")))</x:f>
        <x:v>Muestra pequeña</x:v>
      </x:c>
    </x:row>
    <x:row r="85">
      <x:c r="A85" t="str">
        <x:v>Santa Cruz</x:v>
      </x:c>
      <x:c r="B85" t="str">
        <x:v>E-commerce</x:v>
      </x:c>
      <x:c r="C85" t="str">
        <x:v>No identificada</x:v>
      </x:c>
      <x:c r="D85" s="28" t="n">
        <x:f>SUMIFS('Ventas_Limpias'!$AE$2:$AE$2545,'Ventas_Limpias'!$N$2:$N$2545,$A85,'Ventas_Limpias'!$U$2:$U$2545,$B85,'Ventas_Limpias'!$R$2:$R$2545,$C85,'Ventas_Limpias'!$D$2:$D$2545,"&gt;="&amp;DATE(2026,1,1),'Ventas_Limpias'!$D$2:$D$2545,"&lt;="&amp;DATE(2026,6,30))</x:f>
        <x:v>0</x:v>
      </x:c>
      <x:c r="E85" s="28" t="n">
        <x:f>SUMIFS('Ventas_Limpias'!$AE$2:$AE$2545,'Ventas_Limpias'!$N$2:$N$2545,$A85,'Ventas_Limpias'!$U$2:$U$2545,$B85,'Ventas_Limpias'!$R$2:$R$2545,$C85,'Ventas_Limpias'!$D$2:$D$2545,"&gt;="&amp;DATE(2025,7,1),'Ventas_Limpias'!$D$2:$D$2545,"&lt;="&amp;DATE(2025,12,31))</x:f>
        <x:v>0</x:v>
      </x:c>
      <x:c r="F85" s="20" t="str">
        <x:f>IFERROR((D85-E85)/ABS(E85),"")</x:f>
      </x:c>
      <x:c r="G85" s="28" t="n">
        <x:f>SUMIFS('Ventas_Limpias'!$AG$2:$AG$2545,'Ventas_Limpias'!$N$2:$N$2545,$A85,'Ventas_Limpias'!$U$2:$U$2545,$B85,'Ventas_Limpias'!$R$2:$R$2545,$C85,'Ventas_Limpias'!$D$2:$D$2545,"&gt;="&amp;DATE(2026,1,1),'Ventas_Limpias'!$D$2:$D$2545,"&lt;="&amp;DATE(2026,6,30))</x:f>
        <x:v>0</x:v>
      </x:c>
      <x:c r="H85" s="20" t="n">
        <x:f>IFERROR(G85/D85,0)</x:f>
        <x:v>0</x:v>
      </x:c>
      <x:c r="I85" s="33" t="n">
        <x:f>COUNTIFS('Ventas_Limpias'!$N$2:$N$2545,$A85,'Ventas_Limpias'!$U$2:$U$2545,$B85,'Ventas_Limpias'!$R$2:$R$2545,$C85,'Ventas_Limpias'!$AM$2:$AM$2545,"Completado",'Ventas_Limpias'!$D$2:$D$2545,"&gt;="&amp;DATE(2026,1,1),'Ventas_Limpias'!$D$2:$D$2545,"&lt;="&amp;DATE(2026,6,30))</x:f>
        <x:v>0</x:v>
      </x:c>
      <x:c r="J85" s="33" t="n">
        <x:f>COUNTIFS('Ventas_Limpias'!$N$2:$N$2545,$A85,'Ventas_Limpias'!$U$2:$U$2545,$B85,'Ventas_Limpias'!$R$2:$R$2545,$C85,'Ventas_Limpias'!$AM$2:$AM$2545,"Devuelto",'Ventas_Limpias'!$D$2:$D$2545,"&gt;="&amp;DATE(2026,1,1),'Ventas_Limpias'!$D$2:$D$2545,"&lt;="&amp;DATE(2026,6,30))</x:f>
        <x:v>0</x:v>
      </x:c>
      <x:c r="K85" s="20" t="n">
        <x:f>IFERROR(J85/(I85+J85),0)</x:f>
        <x:v>0</x:v>
      </x:c>
      <x:c r="L85" s="28" t="n">
        <x:f>SUMIFS('Metas_Limpias'!$D$4:$D$549,'Metas_Limpias'!$B$4:$B$549,$A85,'Metas_Limpias'!$C$4:$C$549,$B85,'Metas_Limpias'!$A$4:$A$549,"&gt;=2026-01",'Metas_Limpias'!$A$4:$A$549,"&lt;=2026-06")</x:f>
        <x:v>467355.41</x:v>
      </x:c>
      <x:c r="M85" s="28" t="n">
        <x:f>SUMIFS('Ventas_Limpias'!$AE$2:$AE$2545,'Ventas_Limpias'!$N$2:$N$2545,$A85,'Ventas_Limpias'!$U$2:$U$2545,$B85,'Ventas_Limpias'!$D$2:$D$2545,"&gt;="&amp;DATE(2026,1,1),'Ventas_Limpias'!$D$2:$D$2545,"&lt;="&amp;DATE(2026,6,30))</x:f>
        <x:v>3805.572</x:v>
      </x:c>
      <x:c r="N85" s="20" t="n">
        <x:f>IFERROR(M85/L85,0)</x:f>
        <x:v>0.008142779389244688</x:v>
      </x:c>
      <x:c r="O85" t="str">
        <x:f>IF(AND(D85&gt;='Parametros'!$B$7,I85&gt;='Parametros'!$B$6),"Sí","No")</x:f>
        <x:v>No</x:v>
      </x:c>
      <x:c r="P85" t="str">
        <x:f>IF(O85="No","Muestra pequeña",IF(AND(F85&gt;0,H85&gt;='Parametros'!$B$8,K85&lt;='Parametros'!$B$9),"Priorizar",IF(F85&lt;0,"Recuperar antes de invertir","Vigilar")))</x:f>
        <x:v>Muestra pequeña</x:v>
      </x:c>
    </x:row>
    <x:row r="86">
      <x:c r="A86" t="str">
        <x:v>Santa Cruz</x:v>
      </x:c>
      <x:c r="B86" t="str">
        <x:v>Marketplace</x:v>
      </x:c>
      <x:c r="C86" t="str">
        <x:v>Alimentos</x:v>
      </x:c>
      <x:c r="D86" s="28" t="n">
        <x:f>SUMIFS('Ventas_Limpias'!$AE$2:$AE$2545,'Ventas_Limpias'!$N$2:$N$2545,$A86,'Ventas_Limpias'!$U$2:$U$2545,$B86,'Ventas_Limpias'!$R$2:$R$2545,$C86,'Ventas_Limpias'!$D$2:$D$2545,"&gt;="&amp;DATE(2026,1,1),'Ventas_Limpias'!$D$2:$D$2545,"&lt;="&amp;DATE(2026,6,30))</x:f>
        <x:v>0</x:v>
      </x:c>
      <x:c r="E86" s="28" t="n">
        <x:f>SUMIFS('Ventas_Limpias'!$AE$2:$AE$2545,'Ventas_Limpias'!$N$2:$N$2545,$A86,'Ventas_Limpias'!$U$2:$U$2545,$B86,'Ventas_Limpias'!$R$2:$R$2545,$C86,'Ventas_Limpias'!$D$2:$D$2545,"&gt;="&amp;DATE(2025,7,1),'Ventas_Limpias'!$D$2:$D$2545,"&lt;="&amp;DATE(2025,12,31))</x:f>
        <x:v>35.05</x:v>
      </x:c>
      <x:c r="F86" s="20" t="n">
        <x:f>IFERROR((D86-E86)/ABS(E86),"")</x:f>
        <x:v>-1</x:v>
      </x:c>
      <x:c r="G86" s="28" t="n">
        <x:f>SUMIFS('Ventas_Limpias'!$AG$2:$AG$2545,'Ventas_Limpias'!$N$2:$N$2545,$A86,'Ventas_Limpias'!$U$2:$U$2545,$B86,'Ventas_Limpias'!$R$2:$R$2545,$C86,'Ventas_Limpias'!$D$2:$D$2545,"&gt;="&amp;DATE(2026,1,1),'Ventas_Limpias'!$D$2:$D$2545,"&lt;="&amp;DATE(2026,6,30))</x:f>
        <x:v>0</x:v>
      </x:c>
      <x:c r="H86" s="20" t="n">
        <x:f>IFERROR(G86/D86,0)</x:f>
        <x:v>0</x:v>
      </x:c>
      <x:c r="I86" s="33" t="n">
        <x:f>COUNTIFS('Ventas_Limpias'!$N$2:$N$2545,$A86,'Ventas_Limpias'!$U$2:$U$2545,$B86,'Ventas_Limpias'!$R$2:$R$2545,$C86,'Ventas_Limpias'!$AM$2:$AM$2545,"Completado",'Ventas_Limpias'!$D$2:$D$2545,"&gt;="&amp;DATE(2026,1,1),'Ventas_Limpias'!$D$2:$D$2545,"&lt;="&amp;DATE(2026,6,30))</x:f>
        <x:v>0</x:v>
      </x:c>
      <x:c r="J86" s="33" t="n">
        <x:f>COUNTIFS('Ventas_Limpias'!$N$2:$N$2545,$A86,'Ventas_Limpias'!$U$2:$U$2545,$B86,'Ventas_Limpias'!$R$2:$R$2545,$C86,'Ventas_Limpias'!$AM$2:$AM$2545,"Devuelto",'Ventas_Limpias'!$D$2:$D$2545,"&gt;="&amp;DATE(2026,1,1),'Ventas_Limpias'!$D$2:$D$2545,"&lt;="&amp;DATE(2026,6,30))</x:f>
        <x:v>0</x:v>
      </x:c>
      <x:c r="K86" s="20" t="n">
        <x:f>IFERROR(J86/(I86+J86),0)</x:f>
        <x:v>0</x:v>
      </x:c>
      <x:c r="L86" s="28" t="n">
        <x:f>SUMIFS('Metas_Limpias'!$D$4:$D$549,'Metas_Limpias'!$B$4:$B$549,$A86,'Metas_Limpias'!$C$4:$C$549,$B86,'Metas_Limpias'!$A$4:$A$549,"&gt;=2026-01",'Metas_Limpias'!$A$4:$A$549,"&lt;=2026-06")</x:f>
        <x:v>399950.52</x:v>
      </x:c>
      <x:c r="M86" s="28" t="n">
        <x:f>SUMIFS('Ventas_Limpias'!$AE$2:$AE$2545,'Ventas_Limpias'!$N$2:$N$2545,$A86,'Ventas_Limpias'!$U$2:$U$2545,$B86,'Ventas_Limpias'!$D$2:$D$2545,"&gt;="&amp;DATE(2026,1,1),'Ventas_Limpias'!$D$2:$D$2545,"&lt;="&amp;DATE(2026,6,30))</x:f>
        <x:v>1477.8799999999999</x:v>
      </x:c>
      <x:c r="N86" s="20" t="n">
        <x:f>IFERROR(M86/L86,0)</x:f>
        <x:v>0.003695157090932148</x:v>
      </x:c>
      <x:c r="O86" t="str">
        <x:f>IF(AND(D86&gt;='Parametros'!$B$7,I86&gt;='Parametros'!$B$6),"Sí","No")</x:f>
        <x:v>No</x:v>
      </x:c>
      <x:c r="P86" t="str">
        <x:f>IF(O86="No","Muestra pequeña",IF(AND(F86&gt;0,H86&gt;='Parametros'!$B$8,K86&lt;='Parametros'!$B$9),"Priorizar",IF(F86&lt;0,"Recuperar antes de invertir","Vigilar")))</x:f>
        <x:v>Muestra pequeña</x:v>
      </x:c>
    </x:row>
    <x:row r="87">
      <x:c r="A87" t="str">
        <x:v>Santa Cruz</x:v>
      </x:c>
      <x:c r="B87" t="str">
        <x:v>Marketplace</x:v>
      </x:c>
      <x:c r="C87" t="str">
        <x:v>Cuidado Personal</x:v>
      </x:c>
      <x:c r="D87" s="28" t="n">
        <x:f>SUMIFS('Ventas_Limpias'!$AE$2:$AE$2545,'Ventas_Limpias'!$N$2:$N$2545,$A87,'Ventas_Limpias'!$U$2:$U$2545,$B87,'Ventas_Limpias'!$R$2:$R$2545,$C87,'Ventas_Limpias'!$D$2:$D$2545,"&gt;="&amp;DATE(2026,1,1),'Ventas_Limpias'!$D$2:$D$2545,"&lt;="&amp;DATE(2026,6,30))</x:f>
        <x:v>200.73000000000002</x:v>
      </x:c>
      <x:c r="E87" s="28" t="n">
        <x:f>SUMIFS('Ventas_Limpias'!$AE$2:$AE$2545,'Ventas_Limpias'!$N$2:$N$2545,$A87,'Ventas_Limpias'!$U$2:$U$2545,$B87,'Ventas_Limpias'!$R$2:$R$2545,$C87,'Ventas_Limpias'!$D$2:$D$2545,"&gt;="&amp;DATE(2025,7,1),'Ventas_Limpias'!$D$2:$D$2545,"&lt;="&amp;DATE(2025,12,31))</x:f>
        <x:v>0</x:v>
      </x:c>
      <x:c r="F87" s="20" t="str">
        <x:f>IFERROR((D87-E87)/ABS(E87),"")</x:f>
      </x:c>
      <x:c r="G87" s="28" t="n">
        <x:f>SUMIFS('Ventas_Limpias'!$AG$2:$AG$2545,'Ventas_Limpias'!$N$2:$N$2545,$A87,'Ventas_Limpias'!$U$2:$U$2545,$B87,'Ventas_Limpias'!$R$2:$R$2545,$C87,'Ventas_Limpias'!$D$2:$D$2545,"&gt;="&amp;DATE(2026,1,1),'Ventas_Limpias'!$D$2:$D$2545,"&lt;="&amp;DATE(2026,6,30))</x:f>
        <x:v>33.900000000000006</x:v>
      </x:c>
      <x:c r="H87" s="20" t="n">
        <x:f>IFERROR(G87/D87,0)</x:f>
        <x:v>0.1688835749514273</x:v>
      </x:c>
      <x:c r="I87" s="33" t="n">
        <x:f>COUNTIFS('Ventas_Limpias'!$N$2:$N$2545,$A87,'Ventas_Limpias'!$U$2:$U$2545,$B87,'Ventas_Limpias'!$R$2:$R$2545,$C87,'Ventas_Limpias'!$AM$2:$AM$2545,"Completado",'Ventas_Limpias'!$D$2:$D$2545,"&gt;="&amp;DATE(2026,1,1),'Ventas_Limpias'!$D$2:$D$2545,"&lt;="&amp;DATE(2026,6,30))</x:f>
        <x:v>2</x:v>
      </x:c>
      <x:c r="J87" s="33" t="n">
        <x:f>COUNTIFS('Ventas_Limpias'!$N$2:$N$2545,$A87,'Ventas_Limpias'!$U$2:$U$2545,$B87,'Ventas_Limpias'!$R$2:$R$2545,$C87,'Ventas_Limpias'!$AM$2:$AM$2545,"Devuelto",'Ventas_Limpias'!$D$2:$D$2545,"&gt;="&amp;DATE(2026,1,1),'Ventas_Limpias'!$D$2:$D$2545,"&lt;="&amp;DATE(2026,6,30))</x:f>
        <x:v>0</x:v>
      </x:c>
      <x:c r="K87" s="20" t="n">
        <x:f>IFERROR(J87/(I87+J87),0)</x:f>
        <x:v>0</x:v>
      </x:c>
      <x:c r="L87" s="28" t="n">
        <x:f>SUMIFS('Metas_Limpias'!$D$4:$D$549,'Metas_Limpias'!$B$4:$B$549,$A87,'Metas_Limpias'!$C$4:$C$549,$B87,'Metas_Limpias'!$A$4:$A$549,"&gt;=2026-01",'Metas_Limpias'!$A$4:$A$549,"&lt;=2026-06")</x:f>
        <x:v>399950.52</x:v>
      </x:c>
      <x:c r="M87" s="28" t="n">
        <x:f>SUMIFS('Ventas_Limpias'!$AE$2:$AE$2545,'Ventas_Limpias'!$N$2:$N$2545,$A87,'Ventas_Limpias'!$U$2:$U$2545,$B87,'Ventas_Limpias'!$D$2:$D$2545,"&gt;="&amp;DATE(2026,1,1),'Ventas_Limpias'!$D$2:$D$2545,"&lt;="&amp;DATE(2026,6,30))</x:f>
        <x:v>1477.8799999999999</x:v>
      </x:c>
      <x:c r="N87" s="20" t="n">
        <x:f>IFERROR(M87/L87,0)</x:f>
        <x:v>0.003695157090932148</x:v>
      </x:c>
      <x:c r="O87" t="str">
        <x:f>IF(AND(D87&gt;='Parametros'!$B$7,I87&gt;='Parametros'!$B$6),"Sí","No")</x:f>
        <x:v>No</x:v>
      </x:c>
      <x:c r="P87" t="str">
        <x:f>IF(O87="No","Muestra pequeña",IF(AND(F87&gt;0,H87&gt;='Parametros'!$B$8,K87&lt;='Parametros'!$B$9),"Priorizar",IF(F87&lt;0,"Recuperar antes de invertir","Vigilar")))</x:f>
        <x:v>Muestra pequeña</x:v>
      </x:c>
    </x:row>
    <x:row r="88">
      <x:c r="A88" t="str">
        <x:v>Santa Cruz</x:v>
      </x:c>
      <x:c r="B88" t="str">
        <x:v>Marketplace</x:v>
      </x:c>
      <x:c r="C88" t="str">
        <x:v>Deportes</x:v>
      </x:c>
      <x:c r="D88" s="28" t="n">
        <x:f>SUMIFS('Ventas_Limpias'!$AE$2:$AE$2545,'Ventas_Limpias'!$N$2:$N$2545,$A88,'Ventas_Limpias'!$U$2:$U$2545,$B88,'Ventas_Limpias'!$R$2:$R$2545,$C88,'Ventas_Limpias'!$D$2:$D$2545,"&gt;="&amp;DATE(2026,1,1),'Ventas_Limpias'!$D$2:$D$2545,"&lt;="&amp;DATE(2026,6,30))</x:f>
        <x:v>-148.03</x:v>
      </x:c>
      <x:c r="E88" s="28" t="n">
        <x:f>SUMIFS('Ventas_Limpias'!$AE$2:$AE$2545,'Ventas_Limpias'!$N$2:$N$2545,$A88,'Ventas_Limpias'!$U$2:$U$2545,$B88,'Ventas_Limpias'!$R$2:$R$2545,$C88,'Ventas_Limpias'!$D$2:$D$2545,"&gt;="&amp;DATE(2025,7,1),'Ventas_Limpias'!$D$2:$D$2545,"&lt;="&amp;DATE(2025,12,31))</x:f>
        <x:v>714.4335</x:v>
      </x:c>
      <x:c r="F88" s="20" t="n">
        <x:f>IFERROR((D88-E88)/ABS(E88),"")</x:f>
        <x:v>-1.2071991304998995</x:v>
      </x:c>
      <x:c r="G88" s="28" t="n">
        <x:f>SUMIFS('Ventas_Limpias'!$AG$2:$AG$2545,'Ventas_Limpias'!$N$2:$N$2545,$A88,'Ventas_Limpias'!$U$2:$U$2545,$B88,'Ventas_Limpias'!$R$2:$R$2545,$C88,'Ventas_Limpias'!$D$2:$D$2545,"&gt;="&amp;DATE(2026,1,1),'Ventas_Limpias'!$D$2:$D$2545,"&lt;="&amp;DATE(2026,6,30))</x:f>
        <x:v>-45.25</x:v>
      </x:c>
      <x:c r="H88" s="20" t="n">
        <x:f>IFERROR(G88/D88,0)</x:f>
        <x:v>0.3056812808214551</x:v>
      </x:c>
      <x:c r="I88" s="33" t="n">
        <x:f>COUNTIFS('Ventas_Limpias'!$N$2:$N$2545,$A88,'Ventas_Limpias'!$U$2:$U$2545,$B88,'Ventas_Limpias'!$R$2:$R$2545,$C88,'Ventas_Limpias'!$AM$2:$AM$2545,"Completado",'Ventas_Limpias'!$D$2:$D$2545,"&gt;="&amp;DATE(2026,1,1),'Ventas_Limpias'!$D$2:$D$2545,"&lt;="&amp;DATE(2026,6,30))</x:f>
        <x:v>0</x:v>
      </x:c>
      <x:c r="J88" s="33" t="n">
        <x:f>COUNTIFS('Ventas_Limpias'!$N$2:$N$2545,$A88,'Ventas_Limpias'!$U$2:$U$2545,$B88,'Ventas_Limpias'!$R$2:$R$2545,$C88,'Ventas_Limpias'!$AM$2:$AM$2545,"Devuelto",'Ventas_Limpias'!$D$2:$D$2545,"&gt;="&amp;DATE(2026,1,1),'Ventas_Limpias'!$D$2:$D$2545,"&lt;="&amp;DATE(2026,6,30))</x:f>
        <x:v>1</x:v>
      </x:c>
      <x:c r="K88" s="20" t="n">
        <x:f>IFERROR(J88/(I88+J88),0)</x:f>
        <x:v>1</x:v>
      </x:c>
      <x:c r="L88" s="28" t="n">
        <x:f>SUMIFS('Metas_Limpias'!$D$4:$D$549,'Metas_Limpias'!$B$4:$B$549,$A88,'Metas_Limpias'!$C$4:$C$549,$B88,'Metas_Limpias'!$A$4:$A$549,"&gt;=2026-01",'Metas_Limpias'!$A$4:$A$549,"&lt;=2026-06")</x:f>
        <x:v>399950.52</x:v>
      </x:c>
      <x:c r="M88" s="28" t="n">
        <x:f>SUMIFS('Ventas_Limpias'!$AE$2:$AE$2545,'Ventas_Limpias'!$N$2:$N$2545,$A88,'Ventas_Limpias'!$U$2:$U$2545,$B88,'Ventas_Limpias'!$D$2:$D$2545,"&gt;="&amp;DATE(2026,1,1),'Ventas_Limpias'!$D$2:$D$2545,"&lt;="&amp;DATE(2026,6,30))</x:f>
        <x:v>1477.8799999999999</x:v>
      </x:c>
      <x:c r="N88" s="20" t="n">
        <x:f>IFERROR(M88/L88,0)</x:f>
        <x:v>0.003695157090932148</x:v>
      </x:c>
      <x:c r="O88" t="str">
        <x:f>IF(AND(D88&gt;='Parametros'!$B$7,I88&gt;='Parametros'!$B$6),"Sí","No")</x:f>
        <x:v>No</x:v>
      </x:c>
      <x:c r="P88" t="str">
        <x:f>IF(O88="No","Muestra pequeña",IF(AND(F88&gt;0,H88&gt;='Parametros'!$B$8,K88&lt;='Parametros'!$B$9),"Priorizar",IF(F88&lt;0,"Recuperar antes de invertir","Vigilar")))</x:f>
        <x:v>Muestra pequeña</x:v>
      </x:c>
    </x:row>
    <x:row r="89">
      <x:c r="A89" t="str">
        <x:v>Santa Cruz</x:v>
      </x:c>
      <x:c r="B89" t="str">
        <x:v>Marketplace</x:v>
      </x:c>
      <x:c r="C89" t="str">
        <x:v>Electrónica</x:v>
      </x:c>
      <x:c r="D89" s="28" t="n">
        <x:f>SUMIFS('Ventas_Limpias'!$AE$2:$AE$2545,'Ventas_Limpias'!$N$2:$N$2545,$A89,'Ventas_Limpias'!$U$2:$U$2545,$B89,'Ventas_Limpias'!$R$2:$R$2545,$C89,'Ventas_Limpias'!$D$2:$D$2545,"&gt;="&amp;DATE(2026,1,1),'Ventas_Limpias'!$D$2:$D$2545,"&lt;="&amp;DATE(2026,6,30))</x:f>
        <x:v>1083.6299999999999</x:v>
      </x:c>
      <x:c r="E89" s="28" t="n">
        <x:f>SUMIFS('Ventas_Limpias'!$AE$2:$AE$2545,'Ventas_Limpias'!$N$2:$N$2545,$A89,'Ventas_Limpias'!$U$2:$U$2545,$B89,'Ventas_Limpias'!$R$2:$R$2545,$C89,'Ventas_Limpias'!$D$2:$D$2545,"&gt;="&amp;DATE(2025,7,1),'Ventas_Limpias'!$D$2:$D$2545,"&lt;="&amp;DATE(2025,12,31))</x:f>
        <x:v>517.7600000000001</x:v>
      </x:c>
      <x:c r="F89" s="20" t="n">
        <x:f>IFERROR((D89-E89)/ABS(E89),"")</x:f>
        <x:v>1.0929194993819524</x:v>
      </x:c>
      <x:c r="G89" s="28" t="n">
        <x:f>SUMIFS('Ventas_Limpias'!$AG$2:$AG$2545,'Ventas_Limpias'!$N$2:$N$2545,$A89,'Ventas_Limpias'!$U$2:$U$2545,$B89,'Ventas_Limpias'!$R$2:$R$2545,$C89,'Ventas_Limpias'!$D$2:$D$2545,"&gt;="&amp;DATE(2026,1,1),'Ventas_Limpias'!$D$2:$D$2545,"&lt;="&amp;DATE(2026,6,30))</x:f>
        <x:v>572.6099999999999</x:v>
      </x:c>
      <x:c r="H89" s="20" t="n">
        <x:f>IFERROR(G89/D89,0)</x:f>
        <x:v>0.5284183715843969</x:v>
      </x:c>
      <x:c r="I89" s="33" t="n">
        <x:f>COUNTIFS('Ventas_Limpias'!$N$2:$N$2545,$A89,'Ventas_Limpias'!$U$2:$U$2545,$B89,'Ventas_Limpias'!$R$2:$R$2545,$C89,'Ventas_Limpias'!$AM$2:$AM$2545,"Completado",'Ventas_Limpias'!$D$2:$D$2545,"&gt;="&amp;DATE(2026,1,1),'Ventas_Limpias'!$D$2:$D$2545,"&lt;="&amp;DATE(2026,6,30))</x:f>
        <x:v>1</x:v>
      </x:c>
      <x:c r="J89" s="33" t="n">
        <x:f>COUNTIFS('Ventas_Limpias'!$N$2:$N$2545,$A89,'Ventas_Limpias'!$U$2:$U$2545,$B89,'Ventas_Limpias'!$R$2:$R$2545,$C89,'Ventas_Limpias'!$AM$2:$AM$2545,"Devuelto",'Ventas_Limpias'!$D$2:$D$2545,"&gt;="&amp;DATE(2026,1,1),'Ventas_Limpias'!$D$2:$D$2545,"&lt;="&amp;DATE(2026,6,30))</x:f>
        <x:v>0</x:v>
      </x:c>
      <x:c r="K89" s="20" t="n">
        <x:f>IFERROR(J89/(I89+J89),0)</x:f>
        <x:v>0</x:v>
      </x:c>
      <x:c r="L89" s="28" t="n">
        <x:f>SUMIFS('Metas_Limpias'!$D$4:$D$549,'Metas_Limpias'!$B$4:$B$549,$A89,'Metas_Limpias'!$C$4:$C$549,$B89,'Metas_Limpias'!$A$4:$A$549,"&gt;=2026-01",'Metas_Limpias'!$A$4:$A$549,"&lt;=2026-06")</x:f>
        <x:v>399950.52</x:v>
      </x:c>
      <x:c r="M89" s="28" t="n">
        <x:f>SUMIFS('Ventas_Limpias'!$AE$2:$AE$2545,'Ventas_Limpias'!$N$2:$N$2545,$A89,'Ventas_Limpias'!$U$2:$U$2545,$B89,'Ventas_Limpias'!$D$2:$D$2545,"&gt;="&amp;DATE(2026,1,1),'Ventas_Limpias'!$D$2:$D$2545,"&lt;="&amp;DATE(2026,6,30))</x:f>
        <x:v>1477.8799999999999</x:v>
      </x:c>
      <x:c r="N89" s="20" t="n">
        <x:f>IFERROR(M89/L89,0)</x:f>
        <x:v>0.003695157090932148</x:v>
      </x:c>
      <x:c r="O89" t="str">
        <x:f>IF(AND(D89&gt;='Parametros'!$B$7,I89&gt;='Parametros'!$B$6),"Sí","No")</x:f>
        <x:v>No</x:v>
      </x:c>
      <x:c r="P89" t="str">
        <x:f>IF(O89="No","Muestra pequeña",IF(AND(F89&gt;0,H89&gt;='Parametros'!$B$8,K89&lt;='Parametros'!$B$9),"Priorizar",IF(F89&lt;0,"Recuperar antes de invertir","Vigilar")))</x:f>
        <x:v>Muestra pequeña</x:v>
      </x:c>
    </x:row>
    <x:row r="90">
      <x:c r="A90" t="str">
        <x:v>Santa Cruz</x:v>
      </x:c>
      <x:c r="B90" t="str">
        <x:v>Marketplace</x:v>
      </x:c>
      <x:c r="C90" t="str">
        <x:v>Hogar</x:v>
      </x:c>
      <x:c r="D90" s="28" t="n">
        <x:f>SUMIFS('Ventas_Limpias'!$AE$2:$AE$2545,'Ventas_Limpias'!$N$2:$N$2545,$A90,'Ventas_Limpias'!$U$2:$U$2545,$B90,'Ventas_Limpias'!$R$2:$R$2545,$C90,'Ventas_Limpias'!$D$2:$D$2545,"&gt;="&amp;DATE(2026,1,1),'Ventas_Limpias'!$D$2:$D$2545,"&lt;="&amp;DATE(2026,6,30))</x:f>
        <x:v>341.55</x:v>
      </x:c>
      <x:c r="E90" s="28" t="n">
        <x:f>SUMIFS('Ventas_Limpias'!$AE$2:$AE$2545,'Ventas_Limpias'!$N$2:$N$2545,$A90,'Ventas_Limpias'!$U$2:$U$2545,$B90,'Ventas_Limpias'!$R$2:$R$2545,$C90,'Ventas_Limpias'!$D$2:$D$2545,"&gt;="&amp;DATE(2025,7,1),'Ventas_Limpias'!$D$2:$D$2545,"&lt;="&amp;DATE(2025,12,31))</x:f>
        <x:v>1650.847</x:v>
      </x:c>
      <x:c r="F90" s="20" t="n">
        <x:f>IFERROR((D90-E90)/ABS(E90),"")</x:f>
        <x:v>-0.7931062054811864</x:v>
      </x:c>
      <x:c r="G90" s="28" t="n">
        <x:f>SUMIFS('Ventas_Limpias'!$AG$2:$AG$2545,'Ventas_Limpias'!$N$2:$N$2545,$A90,'Ventas_Limpias'!$U$2:$U$2545,$B90,'Ventas_Limpias'!$R$2:$R$2545,$C90,'Ventas_Limpias'!$D$2:$D$2545,"&gt;="&amp;DATE(2026,1,1),'Ventas_Limpias'!$D$2:$D$2545,"&lt;="&amp;DATE(2026,6,30))</x:f>
        <x:v>145.71</x:v>
      </x:c>
      <x:c r="H90" s="20" t="n">
        <x:f>IFERROR(G90/D90,0)</x:f>
        <x:v>0.4266139657444005</x:v>
      </x:c>
      <x:c r="I90" s="33" t="n">
        <x:f>COUNTIFS('Ventas_Limpias'!$N$2:$N$2545,$A90,'Ventas_Limpias'!$U$2:$U$2545,$B90,'Ventas_Limpias'!$R$2:$R$2545,$C90,'Ventas_Limpias'!$AM$2:$AM$2545,"Completado",'Ventas_Limpias'!$D$2:$D$2545,"&gt;="&amp;DATE(2026,1,1),'Ventas_Limpias'!$D$2:$D$2545,"&lt;="&amp;DATE(2026,6,30))</x:f>
        <x:v>1</x:v>
      </x:c>
      <x:c r="J90" s="33" t="n">
        <x:f>COUNTIFS('Ventas_Limpias'!$N$2:$N$2545,$A90,'Ventas_Limpias'!$U$2:$U$2545,$B90,'Ventas_Limpias'!$R$2:$R$2545,$C90,'Ventas_Limpias'!$AM$2:$AM$2545,"Devuelto",'Ventas_Limpias'!$D$2:$D$2545,"&gt;="&amp;DATE(2026,1,1),'Ventas_Limpias'!$D$2:$D$2545,"&lt;="&amp;DATE(2026,6,30))</x:f>
        <x:v>0</x:v>
      </x:c>
      <x:c r="K90" s="20" t="n">
        <x:f>IFERROR(J90/(I90+J90),0)</x:f>
        <x:v>0</x:v>
      </x:c>
      <x:c r="L90" s="28" t="n">
        <x:f>SUMIFS('Metas_Limpias'!$D$4:$D$549,'Metas_Limpias'!$B$4:$B$549,$A90,'Metas_Limpias'!$C$4:$C$549,$B90,'Metas_Limpias'!$A$4:$A$549,"&gt;=2026-01",'Metas_Limpias'!$A$4:$A$549,"&lt;=2026-06")</x:f>
        <x:v>399950.52</x:v>
      </x:c>
      <x:c r="M90" s="28" t="n">
        <x:f>SUMIFS('Ventas_Limpias'!$AE$2:$AE$2545,'Ventas_Limpias'!$N$2:$N$2545,$A90,'Ventas_Limpias'!$U$2:$U$2545,$B90,'Ventas_Limpias'!$D$2:$D$2545,"&gt;="&amp;DATE(2026,1,1),'Ventas_Limpias'!$D$2:$D$2545,"&lt;="&amp;DATE(2026,6,30))</x:f>
        <x:v>1477.8799999999999</x:v>
      </x:c>
      <x:c r="N90" s="20" t="n">
        <x:f>IFERROR(M90/L90,0)</x:f>
        <x:v>0.003695157090932148</x:v>
      </x:c>
      <x:c r="O90" t="str">
        <x:f>IF(AND(D90&gt;='Parametros'!$B$7,I90&gt;='Parametros'!$B$6),"Sí","No")</x:f>
        <x:v>No</x:v>
      </x:c>
      <x:c r="P90" t="str">
        <x:f>IF(O90="No","Muestra pequeña",IF(AND(F90&gt;0,H90&gt;='Parametros'!$B$8,K90&lt;='Parametros'!$B$9),"Priorizar",IF(F90&lt;0,"Recuperar antes de invertir","Vigilar")))</x:f>
        <x:v>Muestra pequeña</x:v>
      </x:c>
    </x:row>
    <x:row r="91">
      <x:c r="A91" t="str">
        <x:v>Santa Cruz</x:v>
      </x:c>
      <x:c r="B91" t="str">
        <x:v>Marketplace</x:v>
      </x:c>
      <x:c r="C91" t="str">
        <x:v>No identificada</x:v>
      </x:c>
      <x:c r="D91" s="28" t="n">
        <x:f>SUMIFS('Ventas_Limpias'!$AE$2:$AE$2545,'Ventas_Limpias'!$N$2:$N$2545,$A91,'Ventas_Limpias'!$U$2:$U$2545,$B91,'Ventas_Limpias'!$R$2:$R$2545,$C91,'Ventas_Limpias'!$D$2:$D$2545,"&gt;="&amp;DATE(2026,1,1),'Ventas_Limpias'!$D$2:$D$2545,"&lt;="&amp;DATE(2026,6,30))</x:f>
        <x:v>0</x:v>
      </x:c>
      <x:c r="E91" s="28" t="n">
        <x:f>SUMIFS('Ventas_Limpias'!$AE$2:$AE$2545,'Ventas_Limpias'!$N$2:$N$2545,$A91,'Ventas_Limpias'!$U$2:$U$2545,$B91,'Ventas_Limpias'!$R$2:$R$2545,$C91,'Ventas_Limpias'!$D$2:$D$2545,"&gt;="&amp;DATE(2025,7,1),'Ventas_Limpias'!$D$2:$D$2545,"&lt;="&amp;DATE(2025,12,31))</x:f>
        <x:v>0</x:v>
      </x:c>
      <x:c r="F91" s="20" t="str">
        <x:f>IFERROR((D91-E91)/ABS(E91),"")</x:f>
      </x:c>
      <x:c r="G91" s="28" t="n">
        <x:f>SUMIFS('Ventas_Limpias'!$AG$2:$AG$2545,'Ventas_Limpias'!$N$2:$N$2545,$A91,'Ventas_Limpias'!$U$2:$U$2545,$B91,'Ventas_Limpias'!$R$2:$R$2545,$C91,'Ventas_Limpias'!$D$2:$D$2545,"&gt;="&amp;DATE(2026,1,1),'Ventas_Limpias'!$D$2:$D$2545,"&lt;="&amp;DATE(2026,6,30))</x:f>
        <x:v>0</x:v>
      </x:c>
      <x:c r="H91" s="20" t="n">
        <x:f>IFERROR(G91/D91,0)</x:f>
        <x:v>0</x:v>
      </x:c>
      <x:c r="I91" s="33" t="n">
        <x:f>COUNTIFS('Ventas_Limpias'!$N$2:$N$2545,$A91,'Ventas_Limpias'!$U$2:$U$2545,$B91,'Ventas_Limpias'!$R$2:$R$2545,$C91,'Ventas_Limpias'!$AM$2:$AM$2545,"Completado",'Ventas_Limpias'!$D$2:$D$2545,"&gt;="&amp;DATE(2026,1,1),'Ventas_Limpias'!$D$2:$D$2545,"&lt;="&amp;DATE(2026,6,30))</x:f>
        <x:v>0</x:v>
      </x:c>
      <x:c r="J91" s="33" t="n">
        <x:f>COUNTIFS('Ventas_Limpias'!$N$2:$N$2545,$A91,'Ventas_Limpias'!$U$2:$U$2545,$B91,'Ventas_Limpias'!$R$2:$R$2545,$C91,'Ventas_Limpias'!$AM$2:$AM$2545,"Devuelto",'Ventas_Limpias'!$D$2:$D$2545,"&gt;="&amp;DATE(2026,1,1),'Ventas_Limpias'!$D$2:$D$2545,"&lt;="&amp;DATE(2026,6,30))</x:f>
        <x:v>0</x:v>
      </x:c>
      <x:c r="K91" s="20" t="n">
        <x:f>IFERROR(J91/(I91+J91),0)</x:f>
        <x:v>0</x:v>
      </x:c>
      <x:c r="L91" s="28" t="n">
        <x:f>SUMIFS('Metas_Limpias'!$D$4:$D$549,'Metas_Limpias'!$B$4:$B$549,$A91,'Metas_Limpias'!$C$4:$C$549,$B91,'Metas_Limpias'!$A$4:$A$549,"&gt;=2026-01",'Metas_Limpias'!$A$4:$A$549,"&lt;=2026-06")</x:f>
        <x:v>399950.52</x:v>
      </x:c>
      <x:c r="M91" s="28" t="n">
        <x:f>SUMIFS('Ventas_Limpias'!$AE$2:$AE$2545,'Ventas_Limpias'!$N$2:$N$2545,$A91,'Ventas_Limpias'!$U$2:$U$2545,$B91,'Ventas_Limpias'!$D$2:$D$2545,"&gt;="&amp;DATE(2026,1,1),'Ventas_Limpias'!$D$2:$D$2545,"&lt;="&amp;DATE(2026,6,30))</x:f>
        <x:v>1477.8799999999999</x:v>
      </x:c>
      <x:c r="N91" s="20" t="n">
        <x:f>IFERROR(M91/L91,0)</x:f>
        <x:v>0.003695157090932148</x:v>
      </x:c>
      <x:c r="O91" t="str">
        <x:f>IF(AND(D91&gt;='Parametros'!$B$7,I91&gt;='Parametros'!$B$6),"Sí","No")</x:f>
        <x:v>No</x:v>
      </x:c>
      <x:c r="P91" t="str">
        <x:f>IF(O91="No","Muestra pequeña",IF(AND(F91&gt;0,H91&gt;='Parametros'!$B$8,K91&lt;='Parametros'!$B$9),"Priorizar",IF(F91&lt;0,"Recuperar antes de invertir","Vigilar")))</x:f>
        <x:v>Muestra pequeña</x:v>
      </x:c>
    </x:row>
    <x:row r="92">
      <x:c r="A92" t="str">
        <x:v>Santa Cruz</x:v>
      </x:c>
      <x:c r="B92" t="str">
        <x:v>Tienda</x:v>
      </x:c>
      <x:c r="C92" t="str">
        <x:v>Alimentos</x:v>
      </x:c>
      <x:c r="D92" s="28" t="n">
        <x:f>SUMIFS('Ventas_Limpias'!$AE$2:$AE$2545,'Ventas_Limpias'!$N$2:$N$2545,$A92,'Ventas_Limpias'!$U$2:$U$2545,$B92,'Ventas_Limpias'!$R$2:$R$2545,$C92,'Ventas_Limpias'!$D$2:$D$2545,"&gt;="&amp;DATE(2026,1,1),'Ventas_Limpias'!$D$2:$D$2545,"&lt;="&amp;DATE(2026,6,30))</x:f>
        <x:v>455.5535</x:v>
      </x:c>
      <x:c r="E92" s="28" t="n">
        <x:f>SUMIFS('Ventas_Limpias'!$AE$2:$AE$2545,'Ventas_Limpias'!$N$2:$N$2545,$A92,'Ventas_Limpias'!$U$2:$U$2545,$B92,'Ventas_Limpias'!$R$2:$R$2545,$C92,'Ventas_Limpias'!$D$2:$D$2545,"&gt;="&amp;DATE(2025,7,1),'Ventas_Limpias'!$D$2:$D$2545,"&lt;="&amp;DATE(2025,12,31))</x:f>
        <x:v>575.046</x:v>
      </x:c>
      <x:c r="F92" s="20" t="n">
        <x:f>IFERROR((D92-E92)/ABS(E92),"")</x:f>
        <x:v>-0.2077964197646798</x:v>
      </x:c>
      <x:c r="G92" s="28" t="n">
        <x:f>SUMIFS('Ventas_Limpias'!$AG$2:$AG$2545,'Ventas_Limpias'!$N$2:$N$2545,$A92,'Ventas_Limpias'!$U$2:$U$2545,$B92,'Ventas_Limpias'!$R$2:$R$2545,$C92,'Ventas_Limpias'!$D$2:$D$2545,"&gt;="&amp;DATE(2026,1,1),'Ventas_Limpias'!$D$2:$D$2545,"&lt;="&amp;DATE(2026,6,30))</x:f>
        <x:v>27.863500000000016</x:v>
      </x:c>
      <x:c r="H92" s="20" t="n">
        <x:f>IFERROR(G92/D92,0)</x:f>
        <x:v>0.061164056471962165</x:v>
      </x:c>
      <x:c r="I92" s="33" t="n">
        <x:f>COUNTIFS('Ventas_Limpias'!$N$2:$N$2545,$A92,'Ventas_Limpias'!$U$2:$U$2545,$B92,'Ventas_Limpias'!$R$2:$R$2545,$C92,'Ventas_Limpias'!$AM$2:$AM$2545,"Completado",'Ventas_Limpias'!$D$2:$D$2545,"&gt;="&amp;DATE(2026,1,1),'Ventas_Limpias'!$D$2:$D$2545,"&lt;="&amp;DATE(2026,6,30))</x:f>
        <x:v>13</x:v>
      </x:c>
      <x:c r="J92" s="33" t="n">
        <x:f>COUNTIFS('Ventas_Limpias'!$N$2:$N$2545,$A92,'Ventas_Limpias'!$U$2:$U$2545,$B92,'Ventas_Limpias'!$R$2:$R$2545,$C92,'Ventas_Limpias'!$AM$2:$AM$2545,"Devuelto",'Ventas_Limpias'!$D$2:$D$2545,"&gt;="&amp;DATE(2026,1,1),'Ventas_Limpias'!$D$2:$D$2545,"&lt;="&amp;DATE(2026,6,30))</x:f>
        <x:v>2</x:v>
      </x:c>
      <x:c r="K92" s="20" t="n">
        <x:f>IFERROR(J92/(I92+J92),0)</x:f>
        <x:v>0.13333333333333333</x:v>
      </x:c>
      <x:c r="L92" s="28" t="n">
        <x:f>SUMIFS('Metas_Limpias'!$D$4:$D$549,'Metas_Limpias'!$B$4:$B$549,$A92,'Metas_Limpias'!$C$4:$C$549,$B92,'Metas_Limpias'!$A$4:$A$549,"&gt;=2026-01",'Metas_Limpias'!$A$4:$A$549,"&lt;=2026-06")</x:f>
        <x:v>877423.24</x:v>
      </x:c>
      <x:c r="M92" s="28" t="n">
        <x:f>SUMIFS('Ventas_Limpias'!$AE$2:$AE$2545,'Ventas_Limpias'!$N$2:$N$2545,$A92,'Ventas_Limpias'!$U$2:$U$2545,$B92,'Ventas_Limpias'!$D$2:$D$2545,"&gt;="&amp;DATE(2026,1,1),'Ventas_Limpias'!$D$2:$D$2545,"&lt;="&amp;DATE(2026,6,30))</x:f>
        <x:v>26771.403500000004</x:v>
      </x:c>
      <x:c r="N92" s="20" t="n">
        <x:f>IFERROR(M92/L92,0)</x:f>
        <x:v>0.030511390945149805</x:v>
      </x:c>
      <x:c r="O92" t="str">
        <x:f>IF(AND(D92&gt;='Parametros'!$B$7,I92&gt;='Parametros'!$B$6),"Sí","No")</x:f>
        <x:v>No</x:v>
      </x:c>
      <x:c r="P92" t="str">
        <x:f>IF(O92="No","Muestra pequeña",IF(AND(F92&gt;0,H92&gt;='Parametros'!$B$8,K92&lt;='Parametros'!$B$9),"Priorizar",IF(F92&lt;0,"Recuperar antes de invertir","Vigilar")))</x:f>
        <x:v>Muestra pequeña</x:v>
      </x:c>
    </x:row>
    <x:row r="93">
      <x:c r="A93" t="str">
        <x:v>Santa Cruz</x:v>
      </x:c>
      <x:c r="B93" t="str">
        <x:v>Tienda</x:v>
      </x:c>
      <x:c r="C93" t="str">
        <x:v>Cuidado Personal</x:v>
      </x:c>
      <x:c r="D93" s="28" t="n">
        <x:f>SUMIFS('Ventas_Limpias'!$AE$2:$AE$2545,'Ventas_Limpias'!$N$2:$N$2545,$A93,'Ventas_Limpias'!$U$2:$U$2545,$B93,'Ventas_Limpias'!$R$2:$R$2545,$C93,'Ventas_Limpias'!$D$2:$D$2545,"&gt;="&amp;DATE(2026,1,1),'Ventas_Limpias'!$D$2:$D$2545,"&lt;="&amp;DATE(2026,6,30))</x:f>
        <x:v>1079.4009999999998</x:v>
      </x:c>
      <x:c r="E93" s="28" t="n">
        <x:f>SUMIFS('Ventas_Limpias'!$AE$2:$AE$2545,'Ventas_Limpias'!$N$2:$N$2545,$A93,'Ventas_Limpias'!$U$2:$U$2545,$B93,'Ventas_Limpias'!$R$2:$R$2545,$C93,'Ventas_Limpias'!$D$2:$D$2545,"&gt;="&amp;DATE(2025,7,1),'Ventas_Limpias'!$D$2:$D$2545,"&lt;="&amp;DATE(2025,12,31))</x:f>
        <x:v>888.5864999999999</x:v>
      </x:c>
      <x:c r="F93" s="20" t="n">
        <x:f>IFERROR((D93-E93)/ABS(E93),"")</x:f>
        <x:v>0.21473936414744088</x:v>
      </x:c>
      <x:c r="G93" s="28" t="n">
        <x:f>SUMIFS('Ventas_Limpias'!$AG$2:$AG$2545,'Ventas_Limpias'!$N$2:$N$2545,$A93,'Ventas_Limpias'!$U$2:$U$2545,$B93,'Ventas_Limpias'!$R$2:$R$2545,$C93,'Ventas_Limpias'!$D$2:$D$2545,"&gt;="&amp;DATE(2026,1,1),'Ventas_Limpias'!$D$2:$D$2545,"&lt;="&amp;DATE(2026,6,30))</x:f>
        <x:v>450.831</x:v>
      </x:c>
      <x:c r="H93" s="20" t="n">
        <x:f>IFERROR(G93/D93,0)</x:f>
        <x:v>0.4176677620272726</x:v>
      </x:c>
      <x:c r="I93" s="33" t="n">
        <x:f>COUNTIFS('Ventas_Limpias'!$N$2:$N$2545,$A93,'Ventas_Limpias'!$U$2:$U$2545,$B93,'Ventas_Limpias'!$R$2:$R$2545,$C93,'Ventas_Limpias'!$AM$2:$AM$2545,"Completado",'Ventas_Limpias'!$D$2:$D$2545,"&gt;="&amp;DATE(2026,1,1),'Ventas_Limpias'!$D$2:$D$2545,"&lt;="&amp;DATE(2026,6,30))</x:f>
        <x:v>6</x:v>
      </x:c>
      <x:c r="J93" s="33" t="n">
        <x:f>COUNTIFS('Ventas_Limpias'!$N$2:$N$2545,$A93,'Ventas_Limpias'!$U$2:$U$2545,$B93,'Ventas_Limpias'!$R$2:$R$2545,$C93,'Ventas_Limpias'!$AM$2:$AM$2545,"Devuelto",'Ventas_Limpias'!$D$2:$D$2545,"&gt;="&amp;DATE(2026,1,1),'Ventas_Limpias'!$D$2:$D$2545,"&lt;="&amp;DATE(2026,6,30))</x:f>
        <x:v>0</x:v>
      </x:c>
      <x:c r="K93" s="20" t="n">
        <x:f>IFERROR(J93/(I93+J93),0)</x:f>
        <x:v>0</x:v>
      </x:c>
      <x:c r="L93" s="28" t="n">
        <x:f>SUMIFS('Metas_Limpias'!$D$4:$D$549,'Metas_Limpias'!$B$4:$B$549,$A93,'Metas_Limpias'!$C$4:$C$549,$B93,'Metas_Limpias'!$A$4:$A$549,"&gt;=2026-01",'Metas_Limpias'!$A$4:$A$549,"&lt;=2026-06")</x:f>
        <x:v>877423.24</x:v>
      </x:c>
      <x:c r="M93" s="28" t="n">
        <x:f>SUMIFS('Ventas_Limpias'!$AE$2:$AE$2545,'Ventas_Limpias'!$N$2:$N$2545,$A93,'Ventas_Limpias'!$U$2:$U$2545,$B93,'Ventas_Limpias'!$D$2:$D$2545,"&gt;="&amp;DATE(2026,1,1),'Ventas_Limpias'!$D$2:$D$2545,"&lt;="&amp;DATE(2026,6,30))</x:f>
        <x:v>26771.403500000004</x:v>
      </x:c>
      <x:c r="N93" s="20" t="n">
        <x:f>IFERROR(M93/L93,0)</x:f>
        <x:v>0.030511390945149805</x:v>
      </x:c>
      <x:c r="O93" t="str">
        <x:f>IF(AND(D93&gt;='Parametros'!$B$7,I93&gt;='Parametros'!$B$6),"Sí","No")</x:f>
        <x:v>No</x:v>
      </x:c>
      <x:c r="P93" t="str">
        <x:f>IF(O93="No","Muestra pequeña",IF(AND(F93&gt;0,H93&gt;='Parametros'!$B$8,K93&lt;='Parametros'!$B$9),"Priorizar",IF(F93&lt;0,"Recuperar antes de invertir","Vigilar")))</x:f>
        <x:v>Muestra pequeña</x:v>
      </x:c>
    </x:row>
    <x:row r="94">
      <x:c r="A94" t="str">
        <x:v>Santa Cruz</x:v>
      </x:c>
      <x:c r="B94" t="str">
        <x:v>Tienda</x:v>
      </x:c>
      <x:c r="C94" t="str">
        <x:v>Deportes</x:v>
      </x:c>
      <x:c r="D94" s="28" t="n">
        <x:f>SUMIFS('Ventas_Limpias'!$AE$2:$AE$2545,'Ventas_Limpias'!$N$2:$N$2545,$A94,'Ventas_Limpias'!$U$2:$U$2545,$B94,'Ventas_Limpias'!$R$2:$R$2545,$C94,'Ventas_Limpias'!$D$2:$D$2545,"&gt;="&amp;DATE(2026,1,1),'Ventas_Limpias'!$D$2:$D$2545,"&lt;="&amp;DATE(2026,6,30))</x:f>
        <x:v>1735.054</x:v>
      </x:c>
      <x:c r="E94" s="28" t="n">
        <x:f>SUMIFS('Ventas_Limpias'!$AE$2:$AE$2545,'Ventas_Limpias'!$N$2:$N$2545,$A94,'Ventas_Limpias'!$U$2:$U$2545,$B94,'Ventas_Limpias'!$R$2:$R$2545,$C94,'Ventas_Limpias'!$D$2:$D$2545,"&gt;="&amp;DATE(2025,7,1),'Ventas_Limpias'!$D$2:$D$2545,"&lt;="&amp;DATE(2025,12,31))</x:f>
        <x:v>6828.3775</x:v>
      </x:c>
      <x:c r="F94" s="20" t="n">
        <x:f>IFERROR((D94-E94)/ABS(E94),"")</x:f>
        <x:v>-0.7459053779613092</x:v>
      </x:c>
      <x:c r="G94" s="28" t="n">
        <x:f>SUMIFS('Ventas_Limpias'!$AG$2:$AG$2545,'Ventas_Limpias'!$N$2:$N$2545,$A94,'Ventas_Limpias'!$U$2:$U$2545,$B94,'Ventas_Limpias'!$R$2:$R$2545,$C94,'Ventas_Limpias'!$D$2:$D$2545,"&gt;="&amp;DATE(2026,1,1),'Ventas_Limpias'!$D$2:$D$2545,"&lt;="&amp;DATE(2026,6,30))</x:f>
        <x:v>199.78400000000002</x:v>
      </x:c>
      <x:c r="H94" s="20" t="n">
        <x:f>IFERROR(G94/D94,0)</x:f>
        <x:v>0.11514569575356157</x:v>
      </x:c>
      <x:c r="I94" s="33" t="n">
        <x:f>COUNTIFS('Ventas_Limpias'!$N$2:$N$2545,$A94,'Ventas_Limpias'!$U$2:$U$2545,$B94,'Ventas_Limpias'!$R$2:$R$2545,$C94,'Ventas_Limpias'!$AM$2:$AM$2545,"Completado",'Ventas_Limpias'!$D$2:$D$2545,"&gt;="&amp;DATE(2026,1,1),'Ventas_Limpias'!$D$2:$D$2545,"&lt;="&amp;DATE(2026,6,30))</x:f>
        <x:v>9</x:v>
      </x:c>
      <x:c r="J94" s="33" t="n">
        <x:f>COUNTIFS('Ventas_Limpias'!$N$2:$N$2545,$A94,'Ventas_Limpias'!$U$2:$U$2545,$B94,'Ventas_Limpias'!$R$2:$R$2545,$C94,'Ventas_Limpias'!$AM$2:$AM$2545,"Devuelto",'Ventas_Limpias'!$D$2:$D$2545,"&gt;="&amp;DATE(2026,1,1),'Ventas_Limpias'!$D$2:$D$2545,"&lt;="&amp;DATE(2026,6,30))</x:f>
        <x:v>2</x:v>
      </x:c>
      <x:c r="K94" s="20" t="n">
        <x:f>IFERROR(J94/(I94+J94),0)</x:f>
        <x:v>0.18181818181818182</x:v>
      </x:c>
      <x:c r="L94" s="28" t="n">
        <x:f>SUMIFS('Metas_Limpias'!$D$4:$D$549,'Metas_Limpias'!$B$4:$B$549,$A94,'Metas_Limpias'!$C$4:$C$549,$B94,'Metas_Limpias'!$A$4:$A$549,"&gt;=2026-01",'Metas_Limpias'!$A$4:$A$549,"&lt;=2026-06")</x:f>
        <x:v>877423.24</x:v>
      </x:c>
      <x:c r="M94" s="28" t="n">
        <x:f>SUMIFS('Ventas_Limpias'!$AE$2:$AE$2545,'Ventas_Limpias'!$N$2:$N$2545,$A94,'Ventas_Limpias'!$U$2:$U$2545,$B94,'Ventas_Limpias'!$D$2:$D$2545,"&gt;="&amp;DATE(2026,1,1),'Ventas_Limpias'!$D$2:$D$2545,"&lt;="&amp;DATE(2026,6,30))</x:f>
        <x:v>26771.403500000004</x:v>
      </x:c>
      <x:c r="N94" s="20" t="n">
        <x:f>IFERROR(M94/L94,0)</x:f>
        <x:v>0.030511390945149805</x:v>
      </x:c>
      <x:c r="O94" t="str">
        <x:f>IF(AND(D94&gt;='Parametros'!$B$7,I94&gt;='Parametros'!$B$6),"Sí","No")</x:f>
        <x:v>No</x:v>
      </x:c>
      <x:c r="P94" t="str">
        <x:f>IF(O94="No","Muestra pequeña",IF(AND(F94&gt;0,H94&gt;='Parametros'!$B$8,K94&lt;='Parametros'!$B$9),"Priorizar",IF(F94&lt;0,"Recuperar antes de invertir","Vigilar")))</x:f>
        <x:v>Muestra pequeña</x:v>
      </x:c>
    </x:row>
    <x:row r="95">
      <x:c r="A95" t="str">
        <x:v>Santa Cruz</x:v>
      </x:c>
      <x:c r="B95" t="str">
        <x:v>Tienda</x:v>
      </x:c>
      <x:c r="C95" t="str">
        <x:v>No identificada</x:v>
      </x:c>
      <x:c r="D95" s="28" t="n">
        <x:f>SUMIFS('Ventas_Limpias'!$AE$2:$AE$2545,'Ventas_Limpias'!$N$2:$N$2545,$A95,'Ventas_Limpias'!$U$2:$U$2545,$B95,'Ventas_Limpias'!$R$2:$R$2545,$C95,'Ventas_Limpias'!$D$2:$D$2545,"&gt;="&amp;DATE(2026,1,1),'Ventas_Limpias'!$D$2:$D$2545,"&lt;="&amp;DATE(2026,6,30))</x:f>
        <x:v>0</x:v>
      </x:c>
      <x:c r="E95" s="28" t="n">
        <x:f>SUMIFS('Ventas_Limpias'!$AE$2:$AE$2545,'Ventas_Limpias'!$N$2:$N$2545,$A95,'Ventas_Limpias'!$U$2:$U$2545,$B95,'Ventas_Limpias'!$R$2:$R$2545,$C95,'Ventas_Limpias'!$D$2:$D$2545,"&gt;="&amp;DATE(2025,7,1),'Ventas_Limpias'!$D$2:$D$2545,"&lt;="&amp;DATE(2025,12,31))</x:f>
        <x:v>0</x:v>
      </x:c>
      <x:c r="F95" s="20" t="str">
        <x:f>IFERROR((D95-E95)/ABS(E95),"")</x:f>
      </x:c>
      <x:c r="G95" s="28" t="n">
        <x:f>SUMIFS('Ventas_Limpias'!$AG$2:$AG$2545,'Ventas_Limpias'!$N$2:$N$2545,$A95,'Ventas_Limpias'!$U$2:$U$2545,$B95,'Ventas_Limpias'!$R$2:$R$2545,$C95,'Ventas_Limpias'!$D$2:$D$2545,"&gt;="&amp;DATE(2026,1,1),'Ventas_Limpias'!$D$2:$D$2545,"&lt;="&amp;DATE(2026,6,30))</x:f>
        <x:v>0</x:v>
      </x:c>
      <x:c r="H95" s="20" t="n">
        <x:f>IFERROR(G95/D95,0)</x:f>
        <x:v>0</x:v>
      </x:c>
      <x:c r="I95" s="33" t="n">
        <x:f>COUNTIFS('Ventas_Limpias'!$N$2:$N$2545,$A95,'Ventas_Limpias'!$U$2:$U$2545,$B95,'Ventas_Limpias'!$R$2:$R$2545,$C95,'Ventas_Limpias'!$AM$2:$AM$2545,"Completado",'Ventas_Limpias'!$D$2:$D$2545,"&gt;="&amp;DATE(2026,1,1),'Ventas_Limpias'!$D$2:$D$2545,"&lt;="&amp;DATE(2026,6,30))</x:f>
        <x:v>0</x:v>
      </x:c>
      <x:c r="J95" s="33" t="n">
        <x:f>COUNTIFS('Ventas_Limpias'!$N$2:$N$2545,$A95,'Ventas_Limpias'!$U$2:$U$2545,$B95,'Ventas_Limpias'!$R$2:$R$2545,$C95,'Ventas_Limpias'!$AM$2:$AM$2545,"Devuelto",'Ventas_Limpias'!$D$2:$D$2545,"&gt;="&amp;DATE(2026,1,1),'Ventas_Limpias'!$D$2:$D$2545,"&lt;="&amp;DATE(2026,6,30))</x:f>
        <x:v>0</x:v>
      </x:c>
      <x:c r="K95" s="20" t="n">
        <x:f>IFERROR(J95/(I95+J95),0)</x:f>
        <x:v>0</x:v>
      </x:c>
      <x:c r="L95" s="28" t="n">
        <x:f>SUMIFS('Metas_Limpias'!$D$4:$D$549,'Metas_Limpias'!$B$4:$B$549,$A95,'Metas_Limpias'!$C$4:$C$549,$B95,'Metas_Limpias'!$A$4:$A$549,"&gt;=2026-01",'Metas_Limpias'!$A$4:$A$549,"&lt;=2026-06")</x:f>
        <x:v>877423.24</x:v>
      </x:c>
      <x:c r="M95" s="28" t="n">
        <x:f>SUMIFS('Ventas_Limpias'!$AE$2:$AE$2545,'Ventas_Limpias'!$N$2:$N$2545,$A95,'Ventas_Limpias'!$U$2:$U$2545,$B95,'Ventas_Limpias'!$D$2:$D$2545,"&gt;="&amp;DATE(2026,1,1),'Ventas_Limpias'!$D$2:$D$2545,"&lt;="&amp;DATE(2026,6,30))</x:f>
        <x:v>26771.403500000004</x:v>
      </x:c>
      <x:c r="N95" s="20" t="n">
        <x:f>IFERROR(M95/L95,0)</x:f>
        <x:v>0.030511390945149805</x:v>
      </x:c>
      <x:c r="O95" t="str">
        <x:f>IF(AND(D95&gt;='Parametros'!$B$7,I95&gt;='Parametros'!$B$6),"Sí","No")</x:f>
        <x:v>No</x:v>
      </x:c>
      <x:c r="P95" t="str">
        <x:f>IF(O95="No","Muestra pequeña",IF(AND(F95&gt;0,H95&gt;='Parametros'!$B$8,K95&lt;='Parametros'!$B$9),"Priorizar",IF(F95&lt;0,"Recuperar antes de invertir","Vigilar")))</x:f>
        <x:v>Muestra pequeña</x:v>
      </x:c>
    </x:row>
    <x:row r="96">
      <x:c r="A96" t="str">
        <x:v>Santa Cruz</x:v>
      </x:c>
      <x:c r="B96" t="str">
        <x:v>WhatsApp</x:v>
      </x:c>
      <x:c r="C96" t="str">
        <x:v>Alimentos</x:v>
      </x:c>
      <x:c r="D96" s="28" t="n">
        <x:f>SUMIFS('Ventas_Limpias'!$AE$2:$AE$2545,'Ventas_Limpias'!$N$2:$N$2545,$A96,'Ventas_Limpias'!$U$2:$U$2545,$B96,'Ventas_Limpias'!$R$2:$R$2545,$C96,'Ventas_Limpias'!$D$2:$D$2545,"&gt;="&amp;DATE(2026,1,1),'Ventas_Limpias'!$D$2:$D$2545,"&lt;="&amp;DATE(2026,6,30))</x:f>
        <x:v>28.79</x:v>
      </x:c>
      <x:c r="E96" s="28" t="n">
        <x:f>SUMIFS('Ventas_Limpias'!$AE$2:$AE$2545,'Ventas_Limpias'!$N$2:$N$2545,$A96,'Ventas_Limpias'!$U$2:$U$2545,$B96,'Ventas_Limpias'!$R$2:$R$2545,$C96,'Ventas_Limpias'!$D$2:$D$2545,"&gt;="&amp;DATE(2025,7,1),'Ventas_Limpias'!$D$2:$D$2545,"&lt;="&amp;DATE(2025,12,31))</x:f>
        <x:v>0</x:v>
      </x:c>
      <x:c r="F96" s="20" t="str">
        <x:f>IFERROR((D96-E96)/ABS(E96),"")</x:f>
      </x:c>
      <x:c r="G96" s="28" t="n">
        <x:f>SUMIFS('Ventas_Limpias'!$AG$2:$AG$2545,'Ventas_Limpias'!$N$2:$N$2545,$A96,'Ventas_Limpias'!$U$2:$U$2545,$B96,'Ventas_Limpias'!$R$2:$R$2545,$C96,'Ventas_Limpias'!$D$2:$D$2545,"&gt;="&amp;DATE(2026,1,1),'Ventas_Limpias'!$D$2:$D$2545,"&lt;="&amp;DATE(2026,6,30))</x:f>
        <x:v>12.719999999999999</x:v>
      </x:c>
      <x:c r="H96" s="20" t="n">
        <x:f>IFERROR(G96/D96,0)</x:f>
        <x:v>0.441820076415422</x:v>
      </x:c>
      <x:c r="I96" s="33" t="n">
        <x:f>COUNTIFS('Ventas_Limpias'!$N$2:$N$2545,$A96,'Ventas_Limpias'!$U$2:$U$2545,$B96,'Ventas_Limpias'!$R$2:$R$2545,$C96,'Ventas_Limpias'!$AM$2:$AM$2545,"Completado",'Ventas_Limpias'!$D$2:$D$2545,"&gt;="&amp;DATE(2026,1,1),'Ventas_Limpias'!$D$2:$D$2545,"&lt;="&amp;DATE(2026,6,30))</x:f>
        <x:v>1</x:v>
      </x:c>
      <x:c r="J96" s="33" t="n">
        <x:f>COUNTIFS('Ventas_Limpias'!$N$2:$N$2545,$A96,'Ventas_Limpias'!$U$2:$U$2545,$B96,'Ventas_Limpias'!$R$2:$R$2545,$C96,'Ventas_Limpias'!$AM$2:$AM$2545,"Devuelto",'Ventas_Limpias'!$D$2:$D$2545,"&gt;="&amp;DATE(2026,1,1),'Ventas_Limpias'!$D$2:$D$2545,"&lt;="&amp;DATE(2026,6,30))</x:f>
        <x:v>0</x:v>
      </x:c>
      <x:c r="K96" s="20" t="n">
        <x:f>IFERROR(J96/(I96+J96),0)</x:f>
        <x:v>0</x:v>
      </x:c>
      <x:c r="L96" s="28" t="n">
        <x:f>SUMIFS('Metas_Limpias'!$D$4:$D$549,'Metas_Limpias'!$B$4:$B$549,$A96,'Metas_Limpias'!$C$4:$C$549,$B96,'Metas_Limpias'!$A$4:$A$549,"&gt;=2026-01",'Metas_Limpias'!$A$4:$A$549,"&lt;=2026-06")</x:f>
        <x:v>235637.16999999998</x:v>
      </x:c>
      <x:c r="M96" s="28" t="n">
        <x:f>SUMIFS('Ventas_Limpias'!$AE$2:$AE$2545,'Ventas_Limpias'!$N$2:$N$2545,$A96,'Ventas_Limpias'!$U$2:$U$2545,$B96,'Ventas_Limpias'!$D$2:$D$2545,"&gt;="&amp;DATE(2026,1,1),'Ventas_Limpias'!$D$2:$D$2545,"&lt;="&amp;DATE(2026,6,30))</x:f>
        <x:v>1811.287</x:v>
      </x:c>
      <x:c r="N96" s="20" t="n">
        <x:f>IFERROR(M96/L96,0)</x:f>
        <x:v>0.007686762661425615</x:v>
      </x:c>
      <x:c r="O96" t="str">
        <x:f>IF(AND(D96&gt;='Parametros'!$B$7,I96&gt;='Parametros'!$B$6),"Sí","No")</x:f>
        <x:v>No</x:v>
      </x:c>
      <x:c r="P96" t="str">
        <x:f>IF(O96="No","Muestra pequeña",IF(AND(F96&gt;0,H96&gt;='Parametros'!$B$8,K96&lt;='Parametros'!$B$9),"Priorizar",IF(F96&lt;0,"Recuperar antes de invertir","Vigilar")))</x:f>
        <x:v>Muestra pequeña</x:v>
      </x:c>
    </x:row>
    <x:row r="97">
      <x:c r="A97" t="str">
        <x:v>Santa Cruz</x:v>
      </x:c>
      <x:c r="B97" t="str">
        <x:v>WhatsApp</x:v>
      </x:c>
      <x:c r="C97" t="str">
        <x:v>Cuidado Personal</x:v>
      </x:c>
      <x:c r="D97" s="28" t="n">
        <x:f>SUMIFS('Ventas_Limpias'!$AE$2:$AE$2545,'Ventas_Limpias'!$N$2:$N$2545,$A97,'Ventas_Limpias'!$U$2:$U$2545,$B97,'Ventas_Limpias'!$R$2:$R$2545,$C97,'Ventas_Limpias'!$D$2:$D$2545,"&gt;="&amp;DATE(2026,1,1),'Ventas_Limpias'!$D$2:$D$2545,"&lt;="&amp;DATE(2026,6,30))</x:f>
        <x:v>94.74</x:v>
      </x:c>
      <x:c r="E97" s="28" t="n">
        <x:f>SUMIFS('Ventas_Limpias'!$AE$2:$AE$2545,'Ventas_Limpias'!$N$2:$N$2545,$A97,'Ventas_Limpias'!$U$2:$U$2545,$B97,'Ventas_Limpias'!$R$2:$R$2545,$C97,'Ventas_Limpias'!$D$2:$D$2545,"&gt;="&amp;DATE(2025,7,1),'Ventas_Limpias'!$D$2:$D$2545,"&lt;="&amp;DATE(2025,12,31))</x:f>
        <x:v>379.61499999999995</x:v>
      </x:c>
      <x:c r="F97" s="20" t="n">
        <x:f>IFERROR((D97-E97)/ABS(E97),"")</x:f>
        <x:v>-0.7504313580864823</x:v>
      </x:c>
      <x:c r="G97" s="28" t="n">
        <x:f>SUMIFS('Ventas_Limpias'!$AG$2:$AG$2545,'Ventas_Limpias'!$N$2:$N$2545,$A97,'Ventas_Limpias'!$U$2:$U$2545,$B97,'Ventas_Limpias'!$R$2:$R$2545,$C97,'Ventas_Limpias'!$D$2:$D$2545,"&gt;="&amp;DATE(2026,1,1),'Ventas_Limpias'!$D$2:$D$2545,"&lt;="&amp;DATE(2026,6,30))</x:f>
        <x:v>43.879999999999995</x:v>
      </x:c>
      <x:c r="H97" s="20" t="n">
        <x:f>IFERROR(G97/D97,0)</x:f>
        <x:v>0.4631623390331433</x:v>
      </x:c>
      <x:c r="I97" s="33" t="n">
        <x:f>COUNTIFS('Ventas_Limpias'!$N$2:$N$2545,$A97,'Ventas_Limpias'!$U$2:$U$2545,$B97,'Ventas_Limpias'!$R$2:$R$2545,$C97,'Ventas_Limpias'!$AM$2:$AM$2545,"Completado",'Ventas_Limpias'!$D$2:$D$2545,"&gt;="&amp;DATE(2026,1,1),'Ventas_Limpias'!$D$2:$D$2545,"&lt;="&amp;DATE(2026,6,30))</x:f>
        <x:v>1</x:v>
      </x:c>
      <x:c r="J97" s="33" t="n">
        <x:f>COUNTIFS('Ventas_Limpias'!$N$2:$N$2545,$A97,'Ventas_Limpias'!$U$2:$U$2545,$B97,'Ventas_Limpias'!$R$2:$R$2545,$C97,'Ventas_Limpias'!$AM$2:$AM$2545,"Devuelto",'Ventas_Limpias'!$D$2:$D$2545,"&gt;="&amp;DATE(2026,1,1),'Ventas_Limpias'!$D$2:$D$2545,"&lt;="&amp;DATE(2026,6,30))</x:f>
        <x:v>0</x:v>
      </x:c>
      <x:c r="K97" s="20" t="n">
        <x:f>IFERROR(J97/(I97+J97),0)</x:f>
        <x:v>0</x:v>
      </x:c>
      <x:c r="L97" s="28" t="n">
        <x:f>SUMIFS('Metas_Limpias'!$D$4:$D$549,'Metas_Limpias'!$B$4:$B$549,$A97,'Metas_Limpias'!$C$4:$C$549,$B97,'Metas_Limpias'!$A$4:$A$549,"&gt;=2026-01",'Metas_Limpias'!$A$4:$A$549,"&lt;=2026-06")</x:f>
        <x:v>235637.16999999998</x:v>
      </x:c>
      <x:c r="M97" s="28" t="n">
        <x:f>SUMIFS('Ventas_Limpias'!$AE$2:$AE$2545,'Ventas_Limpias'!$N$2:$N$2545,$A97,'Ventas_Limpias'!$U$2:$U$2545,$B97,'Ventas_Limpias'!$D$2:$D$2545,"&gt;="&amp;DATE(2026,1,1),'Ventas_Limpias'!$D$2:$D$2545,"&lt;="&amp;DATE(2026,6,30))</x:f>
        <x:v>1811.287</x:v>
      </x:c>
      <x:c r="N97" s="20" t="n">
        <x:f>IFERROR(M97/L97,0)</x:f>
        <x:v>0.007686762661425615</x:v>
      </x:c>
      <x:c r="O97" t="str">
        <x:f>IF(AND(D97&gt;='Parametros'!$B$7,I97&gt;='Parametros'!$B$6),"Sí","No")</x:f>
        <x:v>No</x:v>
      </x:c>
      <x:c r="P97" t="str">
        <x:f>IF(O97="No","Muestra pequeña",IF(AND(F97&gt;0,H97&gt;='Parametros'!$B$8,K97&lt;='Parametros'!$B$9),"Priorizar",IF(F97&lt;0,"Recuperar antes de invertir","Vigilar")))</x:f>
        <x:v>Muestra pequeña</x:v>
      </x:c>
    </x:row>
    <x:row r="98">
      <x:c r="A98" t="str">
        <x:v>Santa Cruz</x:v>
      </x:c>
      <x:c r="B98" t="str">
        <x:v>WhatsApp</x:v>
      </x:c>
      <x:c r="C98" t="str">
        <x:v>Deportes</x:v>
      </x:c>
      <x:c r="D98" s="28" t="n">
        <x:f>SUMIFS('Ventas_Limpias'!$AE$2:$AE$2545,'Ventas_Limpias'!$N$2:$N$2545,$A98,'Ventas_Limpias'!$U$2:$U$2545,$B98,'Ventas_Limpias'!$R$2:$R$2545,$C98,'Ventas_Limpias'!$D$2:$D$2545,"&gt;="&amp;DATE(2026,1,1),'Ventas_Limpias'!$D$2:$D$2545,"&lt;="&amp;DATE(2026,6,30))</x:f>
        <x:v>913.8149999999999</x:v>
      </x:c>
      <x:c r="E98" s="28" t="n">
        <x:f>SUMIFS('Ventas_Limpias'!$AE$2:$AE$2545,'Ventas_Limpias'!$N$2:$N$2545,$A98,'Ventas_Limpias'!$U$2:$U$2545,$B98,'Ventas_Limpias'!$R$2:$R$2545,$C98,'Ventas_Limpias'!$D$2:$D$2545,"&gt;="&amp;DATE(2025,7,1),'Ventas_Limpias'!$D$2:$D$2545,"&lt;="&amp;DATE(2025,12,31))</x:f>
        <x:v>484.2515</x:v>
      </x:c>
      <x:c r="F98" s="20" t="n">
        <x:f>IFERROR((D98-E98)/ABS(E98),"")</x:f>
        <x:v>0.8870669476501362</x:v>
      </x:c>
      <x:c r="G98" s="28" t="n">
        <x:f>SUMIFS('Ventas_Limpias'!$AG$2:$AG$2545,'Ventas_Limpias'!$N$2:$N$2545,$A98,'Ventas_Limpias'!$U$2:$U$2545,$B98,'Ventas_Limpias'!$R$2:$R$2545,$C98,'Ventas_Limpias'!$D$2:$D$2545,"&gt;="&amp;DATE(2026,1,1),'Ventas_Limpias'!$D$2:$D$2545,"&lt;="&amp;DATE(2026,6,30))</x:f>
        <x:v>124.01499999999987</x:v>
      </x:c>
      <x:c r="H98" s="20" t="n">
        <x:f>IFERROR(G98/D98,0)</x:f>
        <x:v>0.13571127635243443</x:v>
      </x:c>
      <x:c r="I98" s="33" t="n">
        <x:f>COUNTIFS('Ventas_Limpias'!$N$2:$N$2545,$A98,'Ventas_Limpias'!$U$2:$U$2545,$B98,'Ventas_Limpias'!$R$2:$R$2545,$C98,'Ventas_Limpias'!$AM$2:$AM$2545,"Completado",'Ventas_Limpias'!$D$2:$D$2545,"&gt;="&amp;DATE(2026,1,1),'Ventas_Limpias'!$D$2:$D$2545,"&lt;="&amp;DATE(2026,6,30))</x:f>
        <x:v>1</x:v>
      </x:c>
      <x:c r="J98" s="33" t="n">
        <x:f>COUNTIFS('Ventas_Limpias'!$N$2:$N$2545,$A98,'Ventas_Limpias'!$U$2:$U$2545,$B98,'Ventas_Limpias'!$R$2:$R$2545,$C98,'Ventas_Limpias'!$AM$2:$AM$2545,"Devuelto",'Ventas_Limpias'!$D$2:$D$2545,"&gt;="&amp;DATE(2026,1,1),'Ventas_Limpias'!$D$2:$D$2545,"&lt;="&amp;DATE(2026,6,30))</x:f>
        <x:v>0</x:v>
      </x:c>
      <x:c r="K98" s="20" t="n">
        <x:f>IFERROR(J98/(I98+J98),0)</x:f>
        <x:v>0</x:v>
      </x:c>
      <x:c r="L98" s="28" t="n">
        <x:f>SUMIFS('Metas_Limpias'!$D$4:$D$549,'Metas_Limpias'!$B$4:$B$549,$A98,'Metas_Limpias'!$C$4:$C$549,$B98,'Metas_Limpias'!$A$4:$A$549,"&gt;=2026-01",'Metas_Limpias'!$A$4:$A$549,"&lt;=2026-06")</x:f>
        <x:v>235637.16999999998</x:v>
      </x:c>
      <x:c r="M98" s="28" t="n">
        <x:f>SUMIFS('Ventas_Limpias'!$AE$2:$AE$2545,'Ventas_Limpias'!$N$2:$N$2545,$A98,'Ventas_Limpias'!$U$2:$U$2545,$B98,'Ventas_Limpias'!$D$2:$D$2545,"&gt;="&amp;DATE(2026,1,1),'Ventas_Limpias'!$D$2:$D$2545,"&lt;="&amp;DATE(2026,6,30))</x:f>
        <x:v>1811.287</x:v>
      </x:c>
      <x:c r="N98" s="20" t="n">
        <x:f>IFERROR(M98/L98,0)</x:f>
        <x:v>0.007686762661425615</x:v>
      </x:c>
      <x:c r="O98" t="str">
        <x:f>IF(AND(D98&gt;='Parametros'!$B$7,I98&gt;='Parametros'!$B$6),"Sí","No")</x:f>
        <x:v>No</x:v>
      </x:c>
      <x:c r="P98" t="str">
        <x:f>IF(O98="No","Muestra pequeña",IF(AND(F98&gt;0,H98&gt;='Parametros'!$B$8,K98&lt;='Parametros'!$B$9),"Priorizar",IF(F98&lt;0,"Recuperar antes de invertir","Vigilar")))</x:f>
        <x:v>Muestra pequeña</x:v>
      </x:c>
    </x:row>
    <x:row r="99">
      <x:c r="A99" t="str">
        <x:v>Santa Cruz</x:v>
      </x:c>
      <x:c r="B99" t="str">
        <x:v>WhatsApp</x:v>
      </x:c>
      <x:c r="C99" t="str">
        <x:v>Electrónica</x:v>
      </x:c>
      <x:c r="D99" s="28" t="n">
        <x:f>SUMIFS('Ventas_Limpias'!$AE$2:$AE$2545,'Ventas_Limpias'!$N$2:$N$2545,$A99,'Ventas_Limpias'!$U$2:$U$2545,$B99,'Ventas_Limpias'!$R$2:$R$2545,$C99,'Ventas_Limpias'!$D$2:$D$2545,"&gt;="&amp;DATE(2026,1,1),'Ventas_Limpias'!$D$2:$D$2545,"&lt;="&amp;DATE(2026,6,30))</x:f>
        <x:v>429.31</x:v>
      </x:c>
      <x:c r="E99" s="28" t="n">
        <x:f>SUMIFS('Ventas_Limpias'!$AE$2:$AE$2545,'Ventas_Limpias'!$N$2:$N$2545,$A99,'Ventas_Limpias'!$U$2:$U$2545,$B99,'Ventas_Limpias'!$R$2:$R$2545,$C99,'Ventas_Limpias'!$D$2:$D$2545,"&gt;="&amp;DATE(2025,7,1),'Ventas_Limpias'!$D$2:$D$2545,"&lt;="&amp;DATE(2025,12,31))</x:f>
        <x:v>-1343.5549999999998</x:v>
      </x:c>
      <x:c r="F99" s="20" t="n">
        <x:f>IFERROR((D99-E99)/ABS(E99),"")</x:f>
        <x:v>1.3195328810506455</x:v>
      </x:c>
      <x:c r="G99" s="28" t="n">
        <x:f>SUMIFS('Ventas_Limpias'!$AG$2:$AG$2545,'Ventas_Limpias'!$N$2:$N$2545,$A99,'Ventas_Limpias'!$U$2:$U$2545,$B99,'Ventas_Limpias'!$R$2:$R$2545,$C99,'Ventas_Limpias'!$D$2:$D$2545,"&gt;="&amp;DATE(2026,1,1),'Ventas_Limpias'!$D$2:$D$2545,"&lt;="&amp;DATE(2026,6,30))</x:f>
        <x:v>159.39</x:v>
      </x:c>
      <x:c r="H99" s="20" t="n">
        <x:f>IFERROR(G99/D99,0)</x:f>
        <x:v>0.37127017772705034</x:v>
      </x:c>
      <x:c r="I99" s="33" t="n">
        <x:f>COUNTIFS('Ventas_Limpias'!$N$2:$N$2545,$A99,'Ventas_Limpias'!$U$2:$U$2545,$B99,'Ventas_Limpias'!$R$2:$R$2545,$C99,'Ventas_Limpias'!$AM$2:$AM$2545,"Completado",'Ventas_Limpias'!$D$2:$D$2545,"&gt;="&amp;DATE(2026,1,1),'Ventas_Limpias'!$D$2:$D$2545,"&lt;="&amp;DATE(2026,6,30))</x:f>
        <x:v>1</x:v>
      </x:c>
      <x:c r="J99" s="33" t="n">
        <x:f>COUNTIFS('Ventas_Limpias'!$N$2:$N$2545,$A99,'Ventas_Limpias'!$U$2:$U$2545,$B99,'Ventas_Limpias'!$R$2:$R$2545,$C99,'Ventas_Limpias'!$AM$2:$AM$2545,"Devuelto",'Ventas_Limpias'!$D$2:$D$2545,"&gt;="&amp;DATE(2026,1,1),'Ventas_Limpias'!$D$2:$D$2545,"&lt;="&amp;DATE(2026,6,30))</x:f>
        <x:v>0</x:v>
      </x:c>
      <x:c r="K99" s="20" t="n">
        <x:f>IFERROR(J99/(I99+J99),0)</x:f>
        <x:v>0</x:v>
      </x:c>
      <x:c r="L99" s="28" t="n">
        <x:f>SUMIFS('Metas_Limpias'!$D$4:$D$549,'Metas_Limpias'!$B$4:$B$549,$A99,'Metas_Limpias'!$C$4:$C$549,$B99,'Metas_Limpias'!$A$4:$A$549,"&gt;=2026-01",'Metas_Limpias'!$A$4:$A$549,"&lt;=2026-06")</x:f>
        <x:v>235637.16999999998</x:v>
      </x:c>
      <x:c r="M99" s="28" t="n">
        <x:f>SUMIFS('Ventas_Limpias'!$AE$2:$AE$2545,'Ventas_Limpias'!$N$2:$N$2545,$A99,'Ventas_Limpias'!$U$2:$U$2545,$B99,'Ventas_Limpias'!$D$2:$D$2545,"&gt;="&amp;DATE(2026,1,1),'Ventas_Limpias'!$D$2:$D$2545,"&lt;="&amp;DATE(2026,6,30))</x:f>
        <x:v>1811.287</x:v>
      </x:c>
      <x:c r="N99" s="20" t="n">
        <x:f>IFERROR(M99/L99,0)</x:f>
        <x:v>0.007686762661425615</x:v>
      </x:c>
      <x:c r="O99" t="str">
        <x:f>IF(AND(D99&gt;='Parametros'!$B$7,I99&gt;='Parametros'!$B$6),"Sí","No")</x:f>
        <x:v>No</x:v>
      </x:c>
      <x:c r="P99" t="str">
        <x:f>IF(O99="No","Muestra pequeña",IF(AND(F99&gt;0,H99&gt;='Parametros'!$B$8,K99&lt;='Parametros'!$B$9),"Priorizar",IF(F99&lt;0,"Recuperar antes de invertir","Vigilar")))</x:f>
        <x:v>Muestra pequeña</x:v>
      </x:c>
    </x:row>
    <x:row r="100">
      <x:c r="A100" t="str">
        <x:v>Santa Cruz</x:v>
      </x:c>
      <x:c r="B100" t="str">
        <x:v>WhatsApp</x:v>
      </x:c>
      <x:c r="C100" t="str">
        <x:v>Hogar</x:v>
      </x:c>
      <x:c r="D100" s="28" t="n">
        <x:f>SUMIFS('Ventas_Limpias'!$AE$2:$AE$2545,'Ventas_Limpias'!$N$2:$N$2545,$A100,'Ventas_Limpias'!$U$2:$U$2545,$B100,'Ventas_Limpias'!$R$2:$R$2545,$C100,'Ventas_Limpias'!$D$2:$D$2545,"&gt;="&amp;DATE(2026,1,1),'Ventas_Limpias'!$D$2:$D$2545,"&lt;="&amp;DATE(2026,6,30))</x:f>
        <x:v>344.632</x:v>
      </x:c>
      <x:c r="E100" s="28" t="n">
        <x:f>SUMIFS('Ventas_Limpias'!$AE$2:$AE$2545,'Ventas_Limpias'!$N$2:$N$2545,$A100,'Ventas_Limpias'!$U$2:$U$2545,$B100,'Ventas_Limpias'!$R$2:$R$2545,$C100,'Ventas_Limpias'!$D$2:$D$2545,"&gt;="&amp;DATE(2025,7,1),'Ventas_Limpias'!$D$2:$D$2545,"&lt;="&amp;DATE(2025,12,31))</x:f>
        <x:v>511.924</x:v>
      </x:c>
      <x:c r="F100" s="20" t="n">
        <x:f>IFERROR((D100-E100)/ABS(E100),"")</x:f>
        <x:v>-0.3267906954938623</x:v>
      </x:c>
      <x:c r="G100" s="28" t="n">
        <x:f>SUMIFS('Ventas_Limpias'!$AG$2:$AG$2545,'Ventas_Limpias'!$N$2:$N$2545,$A100,'Ventas_Limpias'!$U$2:$U$2545,$B100,'Ventas_Limpias'!$R$2:$R$2545,$C100,'Ventas_Limpias'!$D$2:$D$2545,"&gt;="&amp;DATE(2026,1,1),'Ventas_Limpias'!$D$2:$D$2545,"&lt;="&amp;DATE(2026,6,30))</x:f>
        <x:v>131.262</x:v>
      </x:c>
      <x:c r="H100" s="20" t="n">
        <x:f>IFERROR(G100/D100,0)</x:f>
        <x:v>0.3808758327723485</x:v>
      </x:c>
      <x:c r="I100" s="33" t="n">
        <x:f>COUNTIFS('Ventas_Limpias'!$N$2:$N$2545,$A100,'Ventas_Limpias'!$U$2:$U$2545,$B100,'Ventas_Limpias'!$R$2:$R$2545,$C100,'Ventas_Limpias'!$AM$2:$AM$2545,"Completado",'Ventas_Limpias'!$D$2:$D$2545,"&gt;="&amp;DATE(2026,1,1),'Ventas_Limpias'!$D$2:$D$2545,"&lt;="&amp;DATE(2026,6,30))</x:f>
        <x:v>2</x:v>
      </x:c>
      <x:c r="J100" s="33" t="n">
        <x:f>COUNTIFS('Ventas_Limpias'!$N$2:$N$2545,$A100,'Ventas_Limpias'!$U$2:$U$2545,$B100,'Ventas_Limpias'!$R$2:$R$2545,$C100,'Ventas_Limpias'!$AM$2:$AM$2545,"Devuelto",'Ventas_Limpias'!$D$2:$D$2545,"&gt;="&amp;DATE(2026,1,1),'Ventas_Limpias'!$D$2:$D$2545,"&lt;="&amp;DATE(2026,6,30))</x:f>
        <x:v>0</x:v>
      </x:c>
      <x:c r="K100" s="20" t="n">
        <x:f>IFERROR(J100/(I100+J100),0)</x:f>
        <x:v>0</x:v>
      </x:c>
      <x:c r="L100" s="28" t="n">
        <x:f>SUMIFS('Metas_Limpias'!$D$4:$D$549,'Metas_Limpias'!$B$4:$B$549,$A100,'Metas_Limpias'!$C$4:$C$549,$B100,'Metas_Limpias'!$A$4:$A$549,"&gt;=2026-01",'Metas_Limpias'!$A$4:$A$549,"&lt;=2026-06")</x:f>
        <x:v>235637.16999999998</x:v>
      </x:c>
      <x:c r="M100" s="28" t="n">
        <x:f>SUMIFS('Ventas_Limpias'!$AE$2:$AE$2545,'Ventas_Limpias'!$N$2:$N$2545,$A100,'Ventas_Limpias'!$U$2:$U$2545,$B100,'Ventas_Limpias'!$D$2:$D$2545,"&gt;="&amp;DATE(2026,1,1),'Ventas_Limpias'!$D$2:$D$2545,"&lt;="&amp;DATE(2026,6,30))</x:f>
        <x:v>1811.287</x:v>
      </x:c>
      <x:c r="N100" s="20" t="n">
        <x:f>IFERROR(M100/L100,0)</x:f>
        <x:v>0.007686762661425615</x:v>
      </x:c>
      <x:c r="O100" t="str">
        <x:f>IF(AND(D100&gt;='Parametros'!$B$7,I100&gt;='Parametros'!$B$6),"Sí","No")</x:f>
        <x:v>No</x:v>
      </x:c>
      <x:c r="P100" t="str">
        <x:f>IF(O100="No","Muestra pequeña",IF(AND(F100&gt;0,H100&gt;='Parametros'!$B$8,K100&lt;='Parametros'!$B$9),"Priorizar",IF(F100&lt;0,"Recuperar antes de invertir","Vigilar")))</x:f>
        <x:v>Muestra pequeña</x:v>
      </x:c>
    </x:row>
    <x:row r="101">
      <x:c r="A101" t="str">
        <x:v>Santa Cruz</x:v>
      </x:c>
      <x:c r="B101" t="str">
        <x:v>WhatsApp</x:v>
      </x:c>
      <x:c r="C101" t="str">
        <x:v>No identificada</x:v>
      </x:c>
      <x:c r="D101" s="28" t="n">
        <x:f>SUMIFS('Ventas_Limpias'!$AE$2:$AE$2545,'Ventas_Limpias'!$N$2:$N$2545,$A101,'Ventas_Limpias'!$U$2:$U$2545,$B101,'Ventas_Limpias'!$R$2:$R$2545,$C101,'Ventas_Limpias'!$D$2:$D$2545,"&gt;="&amp;DATE(2026,1,1),'Ventas_Limpias'!$D$2:$D$2545,"&lt;="&amp;DATE(2026,6,30))</x:f>
        <x:v>0</x:v>
      </x:c>
      <x:c r="E101" s="28" t="n">
        <x:f>SUMIFS('Ventas_Limpias'!$AE$2:$AE$2545,'Ventas_Limpias'!$N$2:$N$2545,$A101,'Ventas_Limpias'!$U$2:$U$2545,$B101,'Ventas_Limpias'!$R$2:$R$2545,$C101,'Ventas_Limpias'!$D$2:$D$2545,"&gt;="&amp;DATE(2025,7,1),'Ventas_Limpias'!$D$2:$D$2545,"&lt;="&amp;DATE(2025,12,31))</x:f>
        <x:v>0</x:v>
      </x:c>
      <x:c r="F101" s="20" t="str">
        <x:f>IFERROR((D101-E101)/ABS(E101),"")</x:f>
      </x:c>
      <x:c r="G101" s="28" t="n">
        <x:f>SUMIFS('Ventas_Limpias'!$AG$2:$AG$2545,'Ventas_Limpias'!$N$2:$N$2545,$A101,'Ventas_Limpias'!$U$2:$U$2545,$B101,'Ventas_Limpias'!$R$2:$R$2545,$C101,'Ventas_Limpias'!$D$2:$D$2545,"&gt;="&amp;DATE(2026,1,1),'Ventas_Limpias'!$D$2:$D$2545,"&lt;="&amp;DATE(2026,6,30))</x:f>
        <x:v>0</x:v>
      </x:c>
      <x:c r="H101" s="20" t="n">
        <x:f>IFERROR(G101/D101,0)</x:f>
        <x:v>0</x:v>
      </x:c>
      <x:c r="I101" s="33" t="n">
        <x:f>COUNTIFS('Ventas_Limpias'!$N$2:$N$2545,$A101,'Ventas_Limpias'!$U$2:$U$2545,$B101,'Ventas_Limpias'!$R$2:$R$2545,$C101,'Ventas_Limpias'!$AM$2:$AM$2545,"Completado",'Ventas_Limpias'!$D$2:$D$2545,"&gt;="&amp;DATE(2026,1,1),'Ventas_Limpias'!$D$2:$D$2545,"&lt;="&amp;DATE(2026,6,30))</x:f>
        <x:v>0</x:v>
      </x:c>
      <x:c r="J101" s="33" t="n">
        <x:f>COUNTIFS('Ventas_Limpias'!$N$2:$N$2545,$A101,'Ventas_Limpias'!$U$2:$U$2545,$B101,'Ventas_Limpias'!$R$2:$R$2545,$C101,'Ventas_Limpias'!$AM$2:$AM$2545,"Devuelto",'Ventas_Limpias'!$D$2:$D$2545,"&gt;="&amp;DATE(2026,1,1),'Ventas_Limpias'!$D$2:$D$2545,"&lt;="&amp;DATE(2026,6,30))</x:f>
        <x:v>0</x:v>
      </x:c>
      <x:c r="K101" s="20" t="n">
        <x:f>IFERROR(J101/(I101+J101),0)</x:f>
        <x:v>0</x:v>
      </x:c>
      <x:c r="L101" s="28" t="n">
        <x:f>SUMIFS('Metas_Limpias'!$D$4:$D$549,'Metas_Limpias'!$B$4:$B$549,$A101,'Metas_Limpias'!$C$4:$C$549,$B101,'Metas_Limpias'!$A$4:$A$549,"&gt;=2026-01",'Metas_Limpias'!$A$4:$A$549,"&lt;=2026-06")</x:f>
        <x:v>235637.16999999998</x:v>
      </x:c>
      <x:c r="M101" s="28" t="n">
        <x:f>SUMIFS('Ventas_Limpias'!$AE$2:$AE$2545,'Ventas_Limpias'!$N$2:$N$2545,$A101,'Ventas_Limpias'!$U$2:$U$2545,$B101,'Ventas_Limpias'!$D$2:$D$2545,"&gt;="&amp;DATE(2026,1,1),'Ventas_Limpias'!$D$2:$D$2545,"&lt;="&amp;DATE(2026,6,30))</x:f>
        <x:v>1811.287</x:v>
      </x:c>
      <x:c r="N101" s="20" t="n">
        <x:f>IFERROR(M101/L101,0)</x:f>
        <x:v>0.007686762661425615</x:v>
      </x:c>
      <x:c r="O101" t="str">
        <x:f>IF(AND(D101&gt;='Parametros'!$B$7,I101&gt;='Parametros'!$B$6),"Sí","No")</x:f>
        <x:v>No</x:v>
      </x:c>
      <x:c r="P101" t="str">
        <x:f>IF(O101="No","Muestra pequeña",IF(AND(F101&gt;0,H101&gt;='Parametros'!$B$8,K101&lt;='Parametros'!$B$9),"Priorizar",IF(F101&lt;0,"Recuperar antes de invertir","Vigilar")))</x:f>
        <x:v>Muestra pequeña</x:v>
      </x:c>
    </x:row>
    <x:row r="102">
      <x:c r="A102" t="str">
        <x:v>Sucre</x:v>
      </x:c>
      <x:c r="B102" t="str">
        <x:v>E-commerce</x:v>
      </x:c>
      <x:c r="C102" t="str">
        <x:v>Alimentos</x:v>
      </x:c>
      <x:c r="D102" s="28" t="n">
        <x:f>SUMIFS('Ventas_Limpias'!$AE$2:$AE$2545,'Ventas_Limpias'!$N$2:$N$2545,$A102,'Ventas_Limpias'!$U$2:$U$2545,$B102,'Ventas_Limpias'!$R$2:$R$2545,$C102,'Ventas_Limpias'!$D$2:$D$2545,"&gt;="&amp;DATE(2026,1,1),'Ventas_Limpias'!$D$2:$D$2545,"&lt;="&amp;DATE(2026,6,30))</x:f>
        <x:v>1213.194</x:v>
      </x:c>
      <x:c r="E102" s="28" t="n">
        <x:f>SUMIFS('Ventas_Limpias'!$AE$2:$AE$2545,'Ventas_Limpias'!$N$2:$N$2545,$A102,'Ventas_Limpias'!$U$2:$U$2545,$B102,'Ventas_Limpias'!$R$2:$R$2545,$C102,'Ventas_Limpias'!$D$2:$D$2545,"&gt;="&amp;DATE(2025,7,1),'Ventas_Limpias'!$D$2:$D$2545,"&lt;="&amp;DATE(2025,12,31))</x:f>
        <x:v>297.296</x:v>
      </x:c>
      <x:c r="F102" s="20" t="n">
        <x:f>IFERROR((D102-E102)/ABS(E102),"")</x:f>
        <x:v>3.080761261503686</x:v>
      </x:c>
      <x:c r="G102" s="28" t="n">
        <x:f>SUMIFS('Ventas_Limpias'!$AG$2:$AG$2545,'Ventas_Limpias'!$N$2:$N$2545,$A102,'Ventas_Limpias'!$U$2:$U$2545,$B102,'Ventas_Limpias'!$R$2:$R$2545,$C102,'Ventas_Limpias'!$D$2:$D$2545,"&gt;="&amp;DATE(2026,1,1),'Ventas_Limpias'!$D$2:$D$2545,"&lt;="&amp;DATE(2026,6,30))</x:f>
        <x:v>1007.7640000000001</x:v>
      </x:c>
      <x:c r="H102" s="20" t="n">
        <x:f>IFERROR(G102/D102,0)</x:f>
        <x:v>0.8306701154143526</x:v>
      </x:c>
      <x:c r="I102" s="33" t="n">
        <x:f>COUNTIFS('Ventas_Limpias'!$N$2:$N$2545,$A102,'Ventas_Limpias'!$U$2:$U$2545,$B102,'Ventas_Limpias'!$R$2:$R$2545,$C102,'Ventas_Limpias'!$AM$2:$AM$2545,"Completado",'Ventas_Limpias'!$D$2:$D$2545,"&gt;="&amp;DATE(2026,1,1),'Ventas_Limpias'!$D$2:$D$2545,"&lt;="&amp;DATE(2026,6,30))</x:f>
        <x:v>5</x:v>
      </x:c>
      <x:c r="J102" s="33" t="n">
        <x:f>COUNTIFS('Ventas_Limpias'!$N$2:$N$2545,$A102,'Ventas_Limpias'!$U$2:$U$2545,$B102,'Ventas_Limpias'!$R$2:$R$2545,$C102,'Ventas_Limpias'!$AM$2:$AM$2545,"Devuelto",'Ventas_Limpias'!$D$2:$D$2545,"&gt;="&amp;DATE(2026,1,1),'Ventas_Limpias'!$D$2:$D$2545,"&lt;="&amp;DATE(2026,6,30))</x:f>
        <x:v>1</x:v>
      </x:c>
      <x:c r="K102" s="20" t="n">
        <x:f>IFERROR(J102/(I102+J102),0)</x:f>
        <x:v>0.16666666666666666</x:v>
      </x:c>
      <x:c r="L102" s="28" t="n">
        <x:f>SUMIFS('Metas_Limpias'!$D$4:$D$549,'Metas_Limpias'!$B$4:$B$549,$A102,'Metas_Limpias'!$C$4:$C$549,$B102,'Metas_Limpias'!$A$4:$A$549,"&gt;=2026-01",'Metas_Limpias'!$A$4:$A$549,"&lt;=2026-06")</x:f>
        <x:v>469600.79</x:v>
      </x:c>
      <x:c r="M102" s="28" t="n">
        <x:f>SUMIFS('Ventas_Limpias'!$AE$2:$AE$2545,'Ventas_Limpias'!$N$2:$N$2545,$A102,'Ventas_Limpias'!$U$2:$U$2545,$B102,'Ventas_Limpias'!$D$2:$D$2545,"&gt;="&amp;DATE(2026,1,1),'Ventas_Limpias'!$D$2:$D$2545,"&lt;="&amp;DATE(2026,6,30))</x:f>
        <x:v>7859.8245000000015</x:v>
      </x:c>
      <x:c r="N102" s="20" t="n">
        <x:f>IFERROR(M102/L102,0)</x:f>
        <x:v>0.016737247183932553</x:v>
      </x:c>
      <x:c r="O102" t="str">
        <x:f>IF(AND(D102&gt;='Parametros'!$B$7,I102&gt;='Parametros'!$B$6),"Sí","No")</x:f>
        <x:v>No</x:v>
      </x:c>
      <x:c r="P102" t="str">
        <x:f>IF(O102="No","Muestra pequeña",IF(AND(F102&gt;0,H102&gt;='Parametros'!$B$8,K102&lt;='Parametros'!$B$9),"Priorizar",IF(F102&lt;0,"Recuperar antes de invertir","Vigilar")))</x:f>
        <x:v>Muestra pequeña</x:v>
      </x:c>
    </x:row>
    <x:row r="103">
      <x:c r="A103" t="str">
        <x:v>Sucre</x:v>
      </x:c>
      <x:c r="B103" t="str">
        <x:v>E-commerce</x:v>
      </x:c>
      <x:c r="C103" t="str">
        <x:v>Cuidado Personal</x:v>
      </x:c>
      <x:c r="D103" s="28" t="n">
        <x:f>SUMIFS('Ventas_Limpias'!$AE$2:$AE$2545,'Ventas_Limpias'!$N$2:$N$2545,$A103,'Ventas_Limpias'!$U$2:$U$2545,$B103,'Ventas_Limpias'!$R$2:$R$2545,$C103,'Ventas_Limpias'!$D$2:$D$2545,"&gt;="&amp;DATE(2026,1,1),'Ventas_Limpias'!$D$2:$D$2545,"&lt;="&amp;DATE(2026,6,30))</x:f>
        <x:v>-1.9325000000000756</x:v>
      </x:c>
      <x:c r="E103" s="28" t="n">
        <x:f>SUMIFS('Ventas_Limpias'!$AE$2:$AE$2545,'Ventas_Limpias'!$N$2:$N$2545,$A103,'Ventas_Limpias'!$U$2:$U$2545,$B103,'Ventas_Limpias'!$R$2:$R$2545,$C103,'Ventas_Limpias'!$D$2:$D$2545,"&gt;="&amp;DATE(2025,7,1),'Ventas_Limpias'!$D$2:$D$2545,"&lt;="&amp;DATE(2025,12,31))</x:f>
        <x:v>441.7885</x:v>
      </x:c>
      <x:c r="F103" s="20" t="n">
        <x:f>IFERROR((D103-E103)/ABS(E103),"")</x:f>
        <x:v>-1.0043742650612228</x:v>
      </x:c>
      <x:c r="G103" s="28" t="n">
        <x:f>SUMIFS('Ventas_Limpias'!$AG$2:$AG$2545,'Ventas_Limpias'!$N$2:$N$2545,$A103,'Ventas_Limpias'!$U$2:$U$2545,$B103,'Ventas_Limpias'!$R$2:$R$2545,$C103,'Ventas_Limpias'!$D$2:$D$2545,"&gt;="&amp;DATE(2026,1,1),'Ventas_Limpias'!$D$2:$D$2545,"&lt;="&amp;DATE(2026,6,30))</x:f>
        <x:v>150.3274999999999</x:v>
      </x:c>
      <x:c r="H103" s="20" t="n">
        <x:f>IFERROR(G103/D103,0)</x:f>
        <x:v>-77.78913324708617</x:v>
      </x:c>
      <x:c r="I103" s="33" t="n">
        <x:f>COUNTIFS('Ventas_Limpias'!$N$2:$N$2545,$A103,'Ventas_Limpias'!$U$2:$U$2545,$B103,'Ventas_Limpias'!$R$2:$R$2545,$C103,'Ventas_Limpias'!$AM$2:$AM$2545,"Completado",'Ventas_Limpias'!$D$2:$D$2545,"&gt;="&amp;DATE(2026,1,1),'Ventas_Limpias'!$D$2:$D$2545,"&lt;="&amp;DATE(2026,6,30))</x:f>
        <x:v>2</x:v>
      </x:c>
      <x:c r="J103" s="33" t="n">
        <x:f>COUNTIFS('Ventas_Limpias'!$N$2:$N$2545,$A103,'Ventas_Limpias'!$U$2:$U$2545,$B103,'Ventas_Limpias'!$R$2:$R$2545,$C103,'Ventas_Limpias'!$AM$2:$AM$2545,"Devuelto",'Ventas_Limpias'!$D$2:$D$2545,"&gt;="&amp;DATE(2026,1,1),'Ventas_Limpias'!$D$2:$D$2545,"&lt;="&amp;DATE(2026,6,30))</x:f>
        <x:v>2</x:v>
      </x:c>
      <x:c r="K103" s="20" t="n">
        <x:f>IFERROR(J103/(I103+J103),0)</x:f>
        <x:v>0.5</x:v>
      </x:c>
      <x:c r="L103" s="28" t="n">
        <x:f>SUMIFS('Metas_Limpias'!$D$4:$D$549,'Metas_Limpias'!$B$4:$B$549,$A103,'Metas_Limpias'!$C$4:$C$549,$B103,'Metas_Limpias'!$A$4:$A$549,"&gt;=2026-01",'Metas_Limpias'!$A$4:$A$549,"&lt;=2026-06")</x:f>
        <x:v>469600.79</x:v>
      </x:c>
      <x:c r="M103" s="28" t="n">
        <x:f>SUMIFS('Ventas_Limpias'!$AE$2:$AE$2545,'Ventas_Limpias'!$N$2:$N$2545,$A103,'Ventas_Limpias'!$U$2:$U$2545,$B103,'Ventas_Limpias'!$D$2:$D$2545,"&gt;="&amp;DATE(2026,1,1),'Ventas_Limpias'!$D$2:$D$2545,"&lt;="&amp;DATE(2026,6,30))</x:f>
        <x:v>7859.8245000000015</x:v>
      </x:c>
      <x:c r="N103" s="20" t="n">
        <x:f>IFERROR(M103/L103,0)</x:f>
        <x:v>0.016737247183932553</x:v>
      </x:c>
      <x:c r="O103" t="str">
        <x:f>IF(AND(D103&gt;='Parametros'!$B$7,I103&gt;='Parametros'!$B$6),"Sí","No")</x:f>
        <x:v>No</x:v>
      </x:c>
      <x:c r="P103" t="str">
        <x:f>IF(O103="No","Muestra pequeña",IF(AND(F103&gt;0,H103&gt;='Parametros'!$B$8,K103&lt;='Parametros'!$B$9),"Priorizar",IF(F103&lt;0,"Recuperar antes de invertir","Vigilar")))</x:f>
        <x:v>Muestra pequeña</x:v>
      </x:c>
    </x:row>
    <x:row r="104">
      <x:c r="A104" t="str">
        <x:v>Sucre</x:v>
      </x:c>
      <x:c r="B104" t="str">
        <x:v>E-commerce</x:v>
      </x:c>
      <x:c r="C104" t="str">
        <x:v>Deportes</x:v>
      </x:c>
      <x:c r="D104" s="28" t="n">
        <x:f>SUMIFS('Ventas_Limpias'!$AE$2:$AE$2545,'Ventas_Limpias'!$N$2:$N$2545,$A104,'Ventas_Limpias'!$U$2:$U$2545,$B104,'Ventas_Limpias'!$R$2:$R$2545,$C104,'Ventas_Limpias'!$D$2:$D$2545,"&gt;="&amp;DATE(2026,1,1),'Ventas_Limpias'!$D$2:$D$2545,"&lt;="&amp;DATE(2026,6,30))</x:f>
        <x:v>1681.2169999999999</x:v>
      </x:c>
      <x:c r="E104" s="28" t="n">
        <x:f>SUMIFS('Ventas_Limpias'!$AE$2:$AE$2545,'Ventas_Limpias'!$N$2:$N$2545,$A104,'Ventas_Limpias'!$U$2:$U$2545,$B104,'Ventas_Limpias'!$R$2:$R$2545,$C104,'Ventas_Limpias'!$D$2:$D$2545,"&gt;="&amp;DATE(2025,7,1),'Ventas_Limpias'!$D$2:$D$2545,"&lt;="&amp;DATE(2025,12,31))</x:f>
        <x:v>1008.44</x:v>
      </x:c>
      <x:c r="F104" s="20" t="n">
        <x:f>IFERROR((D104-E104)/ABS(E104),"")</x:f>
        <x:v>0.667146285351632</x:v>
      </x:c>
      <x:c r="G104" s="28" t="n">
        <x:f>SUMIFS('Ventas_Limpias'!$AG$2:$AG$2545,'Ventas_Limpias'!$N$2:$N$2545,$A104,'Ventas_Limpias'!$U$2:$U$2545,$B104,'Ventas_Limpias'!$R$2:$R$2545,$C104,'Ventas_Limpias'!$D$2:$D$2545,"&gt;="&amp;DATE(2026,1,1),'Ventas_Limpias'!$D$2:$D$2545,"&lt;="&amp;DATE(2026,6,30))</x:f>
        <x:v>536.007</x:v>
      </x:c>
      <x:c r="H104" s="20" t="n">
        <x:f>IFERROR(G104/D104,0)</x:f>
        <x:v>0.31882083038655923</x:v>
      </x:c>
      <x:c r="I104" s="33" t="n">
        <x:f>COUNTIFS('Ventas_Limpias'!$N$2:$N$2545,$A104,'Ventas_Limpias'!$U$2:$U$2545,$B104,'Ventas_Limpias'!$R$2:$R$2545,$C104,'Ventas_Limpias'!$AM$2:$AM$2545,"Completado",'Ventas_Limpias'!$D$2:$D$2545,"&gt;="&amp;DATE(2026,1,1),'Ventas_Limpias'!$D$2:$D$2545,"&lt;="&amp;DATE(2026,6,30))</x:f>
        <x:v>7</x:v>
      </x:c>
      <x:c r="J104" s="33" t="n">
        <x:f>COUNTIFS('Ventas_Limpias'!$N$2:$N$2545,$A104,'Ventas_Limpias'!$U$2:$U$2545,$B104,'Ventas_Limpias'!$R$2:$R$2545,$C104,'Ventas_Limpias'!$AM$2:$AM$2545,"Devuelto",'Ventas_Limpias'!$D$2:$D$2545,"&gt;="&amp;DATE(2026,1,1),'Ventas_Limpias'!$D$2:$D$2545,"&lt;="&amp;DATE(2026,6,30))</x:f>
        <x:v>0</x:v>
      </x:c>
      <x:c r="K104" s="20" t="n">
        <x:f>IFERROR(J104/(I104+J104),0)</x:f>
        <x:v>0</x:v>
      </x:c>
      <x:c r="L104" s="28" t="n">
        <x:f>SUMIFS('Metas_Limpias'!$D$4:$D$549,'Metas_Limpias'!$B$4:$B$549,$A104,'Metas_Limpias'!$C$4:$C$549,$B104,'Metas_Limpias'!$A$4:$A$549,"&gt;=2026-01",'Metas_Limpias'!$A$4:$A$549,"&lt;=2026-06")</x:f>
        <x:v>469600.79</x:v>
      </x:c>
      <x:c r="M104" s="28" t="n">
        <x:f>SUMIFS('Ventas_Limpias'!$AE$2:$AE$2545,'Ventas_Limpias'!$N$2:$N$2545,$A104,'Ventas_Limpias'!$U$2:$U$2545,$B104,'Ventas_Limpias'!$D$2:$D$2545,"&gt;="&amp;DATE(2026,1,1),'Ventas_Limpias'!$D$2:$D$2545,"&lt;="&amp;DATE(2026,6,30))</x:f>
        <x:v>7859.8245000000015</x:v>
      </x:c>
      <x:c r="N104" s="20" t="n">
        <x:f>IFERROR(M104/L104,0)</x:f>
        <x:v>0.016737247183932553</x:v>
      </x:c>
      <x:c r="O104" t="str">
        <x:f>IF(AND(D104&gt;='Parametros'!$B$7,I104&gt;='Parametros'!$B$6),"Sí","No")</x:f>
        <x:v>No</x:v>
      </x:c>
      <x:c r="P104" t="str">
        <x:f>IF(O104="No","Muestra pequeña",IF(AND(F104&gt;0,H104&gt;='Parametros'!$B$8,K104&lt;='Parametros'!$B$9),"Priorizar",IF(F104&lt;0,"Recuperar antes de invertir","Vigilar")))</x:f>
        <x:v>Muestra pequeña</x:v>
      </x:c>
    </x:row>
    <x:row r="105">
      <x:c r="A105" t="str">
        <x:v>Sucre</x:v>
      </x:c>
      <x:c r="B105" t="str">
        <x:v>E-commerce</x:v>
      </x:c>
      <x:c r="C105" t="str">
        <x:v>Electrónica</x:v>
      </x:c>
      <x:c r="D105" s="28" t="n">
        <x:f>SUMIFS('Ventas_Limpias'!$AE$2:$AE$2545,'Ventas_Limpias'!$N$2:$N$2545,$A105,'Ventas_Limpias'!$U$2:$U$2545,$B105,'Ventas_Limpias'!$R$2:$R$2545,$C105,'Ventas_Limpias'!$D$2:$D$2545,"&gt;="&amp;DATE(2026,1,1),'Ventas_Limpias'!$D$2:$D$2545,"&lt;="&amp;DATE(2026,6,30))</x:f>
        <x:v>1655.4565</x:v>
      </x:c>
      <x:c r="E105" s="28" t="n">
        <x:f>SUMIFS('Ventas_Limpias'!$AE$2:$AE$2545,'Ventas_Limpias'!$N$2:$N$2545,$A105,'Ventas_Limpias'!$U$2:$U$2545,$B105,'Ventas_Limpias'!$R$2:$R$2545,$C105,'Ventas_Limpias'!$D$2:$D$2545,"&gt;="&amp;DATE(2025,7,1),'Ventas_Limpias'!$D$2:$D$2545,"&lt;="&amp;DATE(2025,12,31))</x:f>
        <x:v>1972.185</x:v>
      </x:c>
      <x:c r="F105" s="20" t="n">
        <x:f>IFERROR((D105-E105)/ABS(E105),"")</x:f>
        <x:v>-0.1605977633944077</x:v>
      </x:c>
      <x:c r="G105" s="28" t="n">
        <x:f>SUMIFS('Ventas_Limpias'!$AG$2:$AG$2545,'Ventas_Limpias'!$N$2:$N$2545,$A105,'Ventas_Limpias'!$U$2:$U$2545,$B105,'Ventas_Limpias'!$R$2:$R$2545,$C105,'Ventas_Limpias'!$D$2:$D$2545,"&gt;="&amp;DATE(2026,1,1),'Ventas_Limpias'!$D$2:$D$2545,"&lt;="&amp;DATE(2026,6,30))</x:f>
        <x:v>221.65649999999997</x:v>
      </x:c>
      <x:c r="H105" s="20" t="n">
        <x:f>IFERROR(G105/D105,0)</x:f>
        <x:v>0.13389448771381185</x:v>
      </x:c>
      <x:c r="I105" s="33" t="n">
        <x:f>COUNTIFS('Ventas_Limpias'!$N$2:$N$2545,$A105,'Ventas_Limpias'!$U$2:$U$2545,$B105,'Ventas_Limpias'!$R$2:$R$2545,$C105,'Ventas_Limpias'!$AM$2:$AM$2545,"Completado",'Ventas_Limpias'!$D$2:$D$2545,"&gt;="&amp;DATE(2026,1,1),'Ventas_Limpias'!$D$2:$D$2545,"&lt;="&amp;DATE(2026,6,30))</x:f>
        <x:v>4</x:v>
      </x:c>
      <x:c r="J105" s="33" t="n">
        <x:f>COUNTIFS('Ventas_Limpias'!$N$2:$N$2545,$A105,'Ventas_Limpias'!$U$2:$U$2545,$B105,'Ventas_Limpias'!$R$2:$R$2545,$C105,'Ventas_Limpias'!$AM$2:$AM$2545,"Devuelto",'Ventas_Limpias'!$D$2:$D$2545,"&gt;="&amp;DATE(2026,1,1),'Ventas_Limpias'!$D$2:$D$2545,"&lt;="&amp;DATE(2026,6,30))</x:f>
        <x:v>1</x:v>
      </x:c>
      <x:c r="K105" s="20" t="n">
        <x:f>IFERROR(J105/(I105+J105),0)</x:f>
        <x:v>0.2</x:v>
      </x:c>
      <x:c r="L105" s="28" t="n">
        <x:f>SUMIFS('Metas_Limpias'!$D$4:$D$549,'Metas_Limpias'!$B$4:$B$549,$A105,'Metas_Limpias'!$C$4:$C$549,$B105,'Metas_Limpias'!$A$4:$A$549,"&gt;=2026-01",'Metas_Limpias'!$A$4:$A$549,"&lt;=2026-06")</x:f>
        <x:v>469600.79</x:v>
      </x:c>
      <x:c r="M105" s="28" t="n">
        <x:f>SUMIFS('Ventas_Limpias'!$AE$2:$AE$2545,'Ventas_Limpias'!$N$2:$N$2545,$A105,'Ventas_Limpias'!$U$2:$U$2545,$B105,'Ventas_Limpias'!$D$2:$D$2545,"&gt;="&amp;DATE(2026,1,1),'Ventas_Limpias'!$D$2:$D$2545,"&lt;="&amp;DATE(2026,6,30))</x:f>
        <x:v>7859.8245000000015</x:v>
      </x:c>
      <x:c r="N105" s="20" t="n">
        <x:f>IFERROR(M105/L105,0)</x:f>
        <x:v>0.016737247183932553</x:v>
      </x:c>
      <x:c r="O105" t="str">
        <x:f>IF(AND(D105&gt;='Parametros'!$B$7,I105&gt;='Parametros'!$B$6),"Sí","No")</x:f>
        <x:v>No</x:v>
      </x:c>
      <x:c r="P105" t="str">
        <x:f>IF(O105="No","Muestra pequeña",IF(AND(F105&gt;0,H105&gt;='Parametros'!$B$8,K105&lt;='Parametros'!$B$9),"Priorizar",IF(F105&lt;0,"Recuperar antes de invertir","Vigilar")))</x:f>
        <x:v>Muestra pequeña</x:v>
      </x:c>
    </x:row>
    <x:row r="106">
      <x:c r="A106" t="str">
        <x:v>Sucre</x:v>
      </x:c>
      <x:c r="B106" t="str">
        <x:v>E-commerce</x:v>
      </x:c>
      <x:c r="C106" t="str">
        <x:v>Hogar</x:v>
      </x:c>
      <x:c r="D106" s="28" t="n">
        <x:f>SUMIFS('Ventas_Limpias'!$AE$2:$AE$2545,'Ventas_Limpias'!$N$2:$N$2545,$A106,'Ventas_Limpias'!$U$2:$U$2545,$B106,'Ventas_Limpias'!$R$2:$R$2545,$C106,'Ventas_Limpias'!$D$2:$D$2545,"&gt;="&amp;DATE(2026,1,1),'Ventas_Limpias'!$D$2:$D$2545,"&lt;="&amp;DATE(2026,6,30))</x:f>
        <x:v>3311.8895</x:v>
      </x:c>
      <x:c r="E106" s="28" t="n">
        <x:f>SUMIFS('Ventas_Limpias'!$AE$2:$AE$2545,'Ventas_Limpias'!$N$2:$N$2545,$A106,'Ventas_Limpias'!$U$2:$U$2545,$B106,'Ventas_Limpias'!$R$2:$R$2545,$C106,'Ventas_Limpias'!$D$2:$D$2545,"&gt;="&amp;DATE(2025,7,1),'Ventas_Limpias'!$D$2:$D$2545,"&lt;="&amp;DATE(2025,12,31))</x:f>
        <x:v>1343.576</x:v>
      </x:c>
      <x:c r="F106" s="20" t="n">
        <x:f>IFERROR((D106-E106)/ABS(E106),"")</x:f>
        <x:v>1.4649811398834158</x:v>
      </x:c>
      <x:c r="G106" s="28" t="n">
        <x:f>SUMIFS('Ventas_Limpias'!$AG$2:$AG$2545,'Ventas_Limpias'!$N$2:$N$2545,$A106,'Ventas_Limpias'!$U$2:$U$2545,$B106,'Ventas_Limpias'!$R$2:$R$2545,$C106,'Ventas_Limpias'!$D$2:$D$2545,"&gt;="&amp;DATE(2026,1,1),'Ventas_Limpias'!$D$2:$D$2545,"&lt;="&amp;DATE(2026,6,30))</x:f>
        <x:v>1033.3995</x:v>
      </x:c>
      <x:c r="H106" s="20" t="n">
        <x:f>IFERROR(G106/D106,0)</x:f>
        <x:v>0.3120271675730727</x:v>
      </x:c>
      <x:c r="I106" s="33" t="n">
        <x:f>COUNTIFS('Ventas_Limpias'!$N$2:$N$2545,$A106,'Ventas_Limpias'!$U$2:$U$2545,$B106,'Ventas_Limpias'!$R$2:$R$2545,$C106,'Ventas_Limpias'!$AM$2:$AM$2545,"Completado",'Ventas_Limpias'!$D$2:$D$2545,"&gt;="&amp;DATE(2026,1,1),'Ventas_Limpias'!$D$2:$D$2545,"&lt;="&amp;DATE(2026,6,30))</x:f>
        <x:v>4</x:v>
      </x:c>
      <x:c r="J106" s="33" t="n">
        <x:f>COUNTIFS('Ventas_Limpias'!$N$2:$N$2545,$A106,'Ventas_Limpias'!$U$2:$U$2545,$B106,'Ventas_Limpias'!$R$2:$R$2545,$C106,'Ventas_Limpias'!$AM$2:$AM$2545,"Devuelto",'Ventas_Limpias'!$D$2:$D$2545,"&gt;="&amp;DATE(2026,1,1),'Ventas_Limpias'!$D$2:$D$2545,"&lt;="&amp;DATE(2026,6,30))</x:f>
        <x:v>0</x:v>
      </x:c>
      <x:c r="K106" s="20" t="n">
        <x:f>IFERROR(J106/(I106+J106),0)</x:f>
        <x:v>0</x:v>
      </x:c>
      <x:c r="L106" s="28" t="n">
        <x:f>SUMIFS('Metas_Limpias'!$D$4:$D$549,'Metas_Limpias'!$B$4:$B$549,$A106,'Metas_Limpias'!$C$4:$C$549,$B106,'Metas_Limpias'!$A$4:$A$549,"&gt;=2026-01",'Metas_Limpias'!$A$4:$A$549,"&lt;=2026-06")</x:f>
        <x:v>469600.79</x:v>
      </x:c>
      <x:c r="M106" s="28" t="n">
        <x:f>SUMIFS('Ventas_Limpias'!$AE$2:$AE$2545,'Ventas_Limpias'!$N$2:$N$2545,$A106,'Ventas_Limpias'!$U$2:$U$2545,$B106,'Ventas_Limpias'!$D$2:$D$2545,"&gt;="&amp;DATE(2026,1,1),'Ventas_Limpias'!$D$2:$D$2545,"&lt;="&amp;DATE(2026,6,30))</x:f>
        <x:v>7859.8245000000015</x:v>
      </x:c>
      <x:c r="N106" s="20" t="n">
        <x:f>IFERROR(M106/L106,0)</x:f>
        <x:v>0.016737247183932553</x:v>
      </x:c>
      <x:c r="O106" t="str">
        <x:f>IF(AND(D106&gt;='Parametros'!$B$7,I106&gt;='Parametros'!$B$6),"Sí","No")</x:f>
        <x:v>No</x:v>
      </x:c>
      <x:c r="P106" t="str">
        <x:f>IF(O106="No","Muestra pequeña",IF(AND(F106&gt;0,H106&gt;='Parametros'!$B$8,K106&lt;='Parametros'!$B$9),"Priorizar",IF(F106&lt;0,"Recuperar antes de invertir","Vigilar")))</x:f>
        <x:v>Muestra pequeña</x:v>
      </x:c>
    </x:row>
    <x:row r="107">
      <x:c r="A107" t="str">
        <x:v>Sucre</x:v>
      </x:c>
      <x:c r="B107" t="str">
        <x:v>E-commerce</x:v>
      </x:c>
      <x:c r="C107" t="str">
        <x:v>No identificada</x:v>
      </x:c>
      <x:c r="D107" s="28" t="n">
        <x:f>SUMIFS('Ventas_Limpias'!$AE$2:$AE$2545,'Ventas_Limpias'!$N$2:$N$2545,$A107,'Ventas_Limpias'!$U$2:$U$2545,$B107,'Ventas_Limpias'!$R$2:$R$2545,$C107,'Ventas_Limpias'!$D$2:$D$2545,"&gt;="&amp;DATE(2026,1,1),'Ventas_Limpias'!$D$2:$D$2545,"&lt;="&amp;DATE(2026,6,30))</x:f>
        <x:v>0</x:v>
      </x:c>
      <x:c r="E107" s="28" t="n">
        <x:f>SUMIFS('Ventas_Limpias'!$AE$2:$AE$2545,'Ventas_Limpias'!$N$2:$N$2545,$A107,'Ventas_Limpias'!$U$2:$U$2545,$B107,'Ventas_Limpias'!$R$2:$R$2545,$C107,'Ventas_Limpias'!$D$2:$D$2545,"&gt;="&amp;DATE(2025,7,1),'Ventas_Limpias'!$D$2:$D$2545,"&lt;="&amp;DATE(2025,12,31))</x:f>
        <x:v>0</x:v>
      </x:c>
      <x:c r="F107" s="20" t="str">
        <x:f>IFERROR((D107-E107)/ABS(E107),"")</x:f>
      </x:c>
      <x:c r="G107" s="28" t="n">
        <x:f>SUMIFS('Ventas_Limpias'!$AG$2:$AG$2545,'Ventas_Limpias'!$N$2:$N$2545,$A107,'Ventas_Limpias'!$U$2:$U$2545,$B107,'Ventas_Limpias'!$R$2:$R$2545,$C107,'Ventas_Limpias'!$D$2:$D$2545,"&gt;="&amp;DATE(2026,1,1),'Ventas_Limpias'!$D$2:$D$2545,"&lt;="&amp;DATE(2026,6,30))</x:f>
        <x:v>0</x:v>
      </x:c>
      <x:c r="H107" s="20" t="n">
        <x:f>IFERROR(G107/D107,0)</x:f>
        <x:v>0</x:v>
      </x:c>
      <x:c r="I107" s="33" t="n">
        <x:f>COUNTIFS('Ventas_Limpias'!$N$2:$N$2545,$A107,'Ventas_Limpias'!$U$2:$U$2545,$B107,'Ventas_Limpias'!$R$2:$R$2545,$C107,'Ventas_Limpias'!$AM$2:$AM$2545,"Completado",'Ventas_Limpias'!$D$2:$D$2545,"&gt;="&amp;DATE(2026,1,1),'Ventas_Limpias'!$D$2:$D$2545,"&lt;="&amp;DATE(2026,6,30))</x:f>
        <x:v>0</x:v>
      </x:c>
      <x:c r="J107" s="33" t="n">
        <x:f>COUNTIFS('Ventas_Limpias'!$N$2:$N$2545,$A107,'Ventas_Limpias'!$U$2:$U$2545,$B107,'Ventas_Limpias'!$R$2:$R$2545,$C107,'Ventas_Limpias'!$AM$2:$AM$2545,"Devuelto",'Ventas_Limpias'!$D$2:$D$2545,"&gt;="&amp;DATE(2026,1,1),'Ventas_Limpias'!$D$2:$D$2545,"&lt;="&amp;DATE(2026,6,30))</x:f>
        <x:v>0</x:v>
      </x:c>
      <x:c r="K107" s="20" t="n">
        <x:f>IFERROR(J107/(I107+J107),0)</x:f>
        <x:v>0</x:v>
      </x:c>
      <x:c r="L107" s="28" t="n">
        <x:f>SUMIFS('Metas_Limpias'!$D$4:$D$549,'Metas_Limpias'!$B$4:$B$549,$A107,'Metas_Limpias'!$C$4:$C$549,$B107,'Metas_Limpias'!$A$4:$A$549,"&gt;=2026-01",'Metas_Limpias'!$A$4:$A$549,"&lt;=2026-06")</x:f>
        <x:v>469600.79</x:v>
      </x:c>
      <x:c r="M107" s="28" t="n">
        <x:f>SUMIFS('Ventas_Limpias'!$AE$2:$AE$2545,'Ventas_Limpias'!$N$2:$N$2545,$A107,'Ventas_Limpias'!$U$2:$U$2545,$B107,'Ventas_Limpias'!$D$2:$D$2545,"&gt;="&amp;DATE(2026,1,1),'Ventas_Limpias'!$D$2:$D$2545,"&lt;="&amp;DATE(2026,6,30))</x:f>
        <x:v>7859.8245000000015</x:v>
      </x:c>
      <x:c r="N107" s="20" t="n">
        <x:f>IFERROR(M107/L107,0)</x:f>
        <x:v>0.016737247183932553</x:v>
      </x:c>
      <x:c r="O107" t="str">
        <x:f>IF(AND(D107&gt;='Parametros'!$B$7,I107&gt;='Parametros'!$B$6),"Sí","No")</x:f>
        <x:v>No</x:v>
      </x:c>
      <x:c r="P107" t="str">
        <x:f>IF(O107="No","Muestra pequeña",IF(AND(F107&gt;0,H107&gt;='Parametros'!$B$8,K107&lt;='Parametros'!$B$9),"Priorizar",IF(F107&lt;0,"Recuperar antes de invertir","Vigilar")))</x:f>
        <x:v>Muestra pequeña</x:v>
      </x:c>
    </x:row>
    <x:row r="108">
      <x:c r="A108" t="str">
        <x:v>Sucre</x:v>
      </x:c>
      <x:c r="B108" t="str">
        <x:v>Marketplace</x:v>
      </x:c>
      <x:c r="C108" t="str">
        <x:v>Alimentos</x:v>
      </x:c>
      <x:c r="D108" s="28" t="n">
        <x:f>SUMIFS('Ventas_Limpias'!$AE$2:$AE$2545,'Ventas_Limpias'!$N$2:$N$2545,$A108,'Ventas_Limpias'!$U$2:$U$2545,$B108,'Ventas_Limpias'!$R$2:$R$2545,$C108,'Ventas_Limpias'!$D$2:$D$2545,"&gt;="&amp;DATE(2026,1,1),'Ventas_Limpias'!$D$2:$D$2545,"&lt;="&amp;DATE(2026,6,30))</x:f>
        <x:v>0</x:v>
      </x:c>
      <x:c r="E108" s="28" t="n">
        <x:f>SUMIFS('Ventas_Limpias'!$AE$2:$AE$2545,'Ventas_Limpias'!$N$2:$N$2545,$A108,'Ventas_Limpias'!$U$2:$U$2545,$B108,'Ventas_Limpias'!$R$2:$R$2545,$C108,'Ventas_Limpias'!$D$2:$D$2545,"&gt;="&amp;DATE(2025,7,1),'Ventas_Limpias'!$D$2:$D$2545,"&lt;="&amp;DATE(2025,12,31))</x:f>
        <x:v>252.2095</x:v>
      </x:c>
      <x:c r="F108" s="20" t="n">
        <x:f>IFERROR((D108-E108)/ABS(E108),"")</x:f>
        <x:v>-1</x:v>
      </x:c>
      <x:c r="G108" s="28" t="n">
        <x:f>SUMIFS('Ventas_Limpias'!$AG$2:$AG$2545,'Ventas_Limpias'!$N$2:$N$2545,$A108,'Ventas_Limpias'!$U$2:$U$2545,$B108,'Ventas_Limpias'!$R$2:$R$2545,$C108,'Ventas_Limpias'!$D$2:$D$2545,"&gt;="&amp;DATE(2026,1,1),'Ventas_Limpias'!$D$2:$D$2545,"&lt;="&amp;DATE(2026,6,30))</x:f>
        <x:v>0</x:v>
      </x:c>
      <x:c r="H108" s="20" t="n">
        <x:f>IFERROR(G108/D108,0)</x:f>
        <x:v>0</x:v>
      </x:c>
      <x:c r="I108" s="33" t="n">
        <x:f>COUNTIFS('Ventas_Limpias'!$N$2:$N$2545,$A108,'Ventas_Limpias'!$U$2:$U$2545,$B108,'Ventas_Limpias'!$R$2:$R$2545,$C108,'Ventas_Limpias'!$AM$2:$AM$2545,"Completado",'Ventas_Limpias'!$D$2:$D$2545,"&gt;="&amp;DATE(2026,1,1),'Ventas_Limpias'!$D$2:$D$2545,"&lt;="&amp;DATE(2026,6,30))</x:f>
        <x:v>0</x:v>
      </x:c>
      <x:c r="J108" s="33" t="n">
        <x:f>COUNTIFS('Ventas_Limpias'!$N$2:$N$2545,$A108,'Ventas_Limpias'!$U$2:$U$2545,$B108,'Ventas_Limpias'!$R$2:$R$2545,$C108,'Ventas_Limpias'!$AM$2:$AM$2545,"Devuelto",'Ventas_Limpias'!$D$2:$D$2545,"&gt;="&amp;DATE(2026,1,1),'Ventas_Limpias'!$D$2:$D$2545,"&lt;="&amp;DATE(2026,6,30))</x:f>
        <x:v>0</x:v>
      </x:c>
      <x:c r="K108" s="20" t="n">
        <x:f>IFERROR(J108/(I108+J108),0)</x:f>
        <x:v>0</x:v>
      </x:c>
      <x:c r="L108" s="28" t="n">
        <x:f>SUMIFS('Metas_Limpias'!$D$4:$D$549,'Metas_Limpias'!$B$4:$B$549,$A108,'Metas_Limpias'!$C$4:$C$549,$B108,'Metas_Limpias'!$A$4:$A$549,"&gt;=2026-01",'Metas_Limpias'!$A$4:$A$549,"&lt;=2026-06")</x:f>
        <x:v>319509.92000000004</x:v>
      </x:c>
      <x:c r="M108" s="28" t="n">
        <x:f>SUMIFS('Ventas_Limpias'!$AE$2:$AE$2545,'Ventas_Limpias'!$N$2:$N$2545,$A108,'Ventas_Limpias'!$U$2:$U$2545,$B108,'Ventas_Limpias'!$D$2:$D$2545,"&gt;="&amp;DATE(2026,1,1),'Ventas_Limpias'!$D$2:$D$2545,"&lt;="&amp;DATE(2026,6,30))</x:f>
        <x:v>2625.897</x:v>
      </x:c>
      <x:c r="N108" s="20" t="n">
        <x:f>IFERROR(M108/L108,0)</x:f>
        <x:v>0.00821851478038616</x:v>
      </x:c>
      <x:c r="O108" t="str">
        <x:f>IF(AND(D108&gt;='Parametros'!$B$7,I108&gt;='Parametros'!$B$6),"Sí","No")</x:f>
        <x:v>No</x:v>
      </x:c>
      <x:c r="P108" t="str">
        <x:f>IF(O108="No","Muestra pequeña",IF(AND(F108&gt;0,H108&gt;='Parametros'!$B$8,K108&lt;='Parametros'!$B$9),"Priorizar",IF(F108&lt;0,"Recuperar antes de invertir","Vigilar")))</x:f>
        <x:v>Muestra pequeña</x:v>
      </x:c>
    </x:row>
    <x:row r="109">
      <x:c r="A109" t="str">
        <x:v>Sucre</x:v>
      </x:c>
      <x:c r="B109" t="str">
        <x:v>Marketplace</x:v>
      </x:c>
      <x:c r="C109" t="str">
        <x:v>Cuidado Personal</x:v>
      </x:c>
      <x:c r="D109" s="28" t="n">
        <x:f>SUMIFS('Ventas_Limpias'!$AE$2:$AE$2545,'Ventas_Limpias'!$N$2:$N$2545,$A109,'Ventas_Limpias'!$U$2:$U$2545,$B109,'Ventas_Limpias'!$R$2:$R$2545,$C109,'Ventas_Limpias'!$D$2:$D$2545,"&gt;="&amp;DATE(2026,1,1),'Ventas_Limpias'!$D$2:$D$2545,"&lt;="&amp;DATE(2026,6,30))</x:f>
        <x:v>745.28</x:v>
      </x:c>
      <x:c r="E109" s="28" t="n">
        <x:f>SUMIFS('Ventas_Limpias'!$AE$2:$AE$2545,'Ventas_Limpias'!$N$2:$N$2545,$A109,'Ventas_Limpias'!$U$2:$U$2545,$B109,'Ventas_Limpias'!$R$2:$R$2545,$C109,'Ventas_Limpias'!$D$2:$D$2545,"&gt;="&amp;DATE(2025,7,1),'Ventas_Limpias'!$D$2:$D$2545,"&lt;="&amp;DATE(2025,12,31))</x:f>
        <x:v>223.207</x:v>
      </x:c>
      <x:c r="F109" s="20" t="n">
        <x:f>IFERROR((D109-E109)/ABS(E109),"")</x:f>
        <x:v>2.3389633837648462</x:v>
      </x:c>
      <x:c r="G109" s="28" t="n">
        <x:f>SUMIFS('Ventas_Limpias'!$AG$2:$AG$2545,'Ventas_Limpias'!$N$2:$N$2545,$A109,'Ventas_Limpias'!$U$2:$U$2545,$B109,'Ventas_Limpias'!$R$2:$R$2545,$C109,'Ventas_Limpias'!$D$2:$D$2545,"&gt;="&amp;DATE(2026,1,1),'Ventas_Limpias'!$D$2:$D$2545,"&lt;="&amp;DATE(2026,6,30))</x:f>
        <x:v>382.15999999999997</x:v>
      </x:c>
      <x:c r="H109" s="20" t="n">
        <x:f>IFERROR(G109/D109,0)</x:f>
        <x:v>0.5127737226277372</x:v>
      </x:c>
      <x:c r="I109" s="33" t="n">
        <x:f>COUNTIFS('Ventas_Limpias'!$N$2:$N$2545,$A109,'Ventas_Limpias'!$U$2:$U$2545,$B109,'Ventas_Limpias'!$R$2:$R$2545,$C109,'Ventas_Limpias'!$AM$2:$AM$2545,"Completado",'Ventas_Limpias'!$D$2:$D$2545,"&gt;="&amp;DATE(2026,1,1),'Ventas_Limpias'!$D$2:$D$2545,"&lt;="&amp;DATE(2026,6,30))</x:f>
        <x:v>1</x:v>
      </x:c>
      <x:c r="J109" s="33" t="n">
        <x:f>COUNTIFS('Ventas_Limpias'!$N$2:$N$2545,$A109,'Ventas_Limpias'!$U$2:$U$2545,$B109,'Ventas_Limpias'!$R$2:$R$2545,$C109,'Ventas_Limpias'!$AM$2:$AM$2545,"Devuelto",'Ventas_Limpias'!$D$2:$D$2545,"&gt;="&amp;DATE(2026,1,1),'Ventas_Limpias'!$D$2:$D$2545,"&lt;="&amp;DATE(2026,6,30))</x:f>
        <x:v>0</x:v>
      </x:c>
      <x:c r="K109" s="20" t="n">
        <x:f>IFERROR(J109/(I109+J109),0)</x:f>
        <x:v>0</x:v>
      </x:c>
      <x:c r="L109" s="28" t="n">
        <x:f>SUMIFS('Metas_Limpias'!$D$4:$D$549,'Metas_Limpias'!$B$4:$B$549,$A109,'Metas_Limpias'!$C$4:$C$549,$B109,'Metas_Limpias'!$A$4:$A$549,"&gt;=2026-01",'Metas_Limpias'!$A$4:$A$549,"&lt;=2026-06")</x:f>
        <x:v>319509.92000000004</x:v>
      </x:c>
      <x:c r="M109" s="28" t="n">
        <x:f>SUMIFS('Ventas_Limpias'!$AE$2:$AE$2545,'Ventas_Limpias'!$N$2:$N$2545,$A109,'Ventas_Limpias'!$U$2:$U$2545,$B109,'Ventas_Limpias'!$D$2:$D$2545,"&gt;="&amp;DATE(2026,1,1),'Ventas_Limpias'!$D$2:$D$2545,"&lt;="&amp;DATE(2026,6,30))</x:f>
        <x:v>2625.897</x:v>
      </x:c>
      <x:c r="N109" s="20" t="n">
        <x:f>IFERROR(M109/L109,0)</x:f>
        <x:v>0.00821851478038616</x:v>
      </x:c>
      <x:c r="O109" t="str">
        <x:f>IF(AND(D109&gt;='Parametros'!$B$7,I109&gt;='Parametros'!$B$6),"Sí","No")</x:f>
        <x:v>No</x:v>
      </x:c>
      <x:c r="P109" t="str">
        <x:f>IF(O109="No","Muestra pequeña",IF(AND(F109&gt;0,H109&gt;='Parametros'!$B$8,K109&lt;='Parametros'!$B$9),"Priorizar",IF(F109&lt;0,"Recuperar antes de invertir","Vigilar")))</x:f>
        <x:v>Muestra pequeña</x:v>
      </x:c>
    </x:row>
    <x:row r="110">
      <x:c r="A110" t="str">
        <x:v>Sucre</x:v>
      </x:c>
      <x:c r="B110" t="str">
        <x:v>Marketplace</x:v>
      </x:c>
      <x:c r="C110" t="str">
        <x:v>Deportes</x:v>
      </x:c>
      <x:c r="D110" s="28" t="n">
        <x:f>SUMIFS('Ventas_Limpias'!$AE$2:$AE$2545,'Ventas_Limpias'!$N$2:$N$2545,$A110,'Ventas_Limpias'!$U$2:$U$2545,$B110,'Ventas_Limpias'!$R$2:$R$2545,$C110,'Ventas_Limpias'!$D$2:$D$2545,"&gt;="&amp;DATE(2026,1,1),'Ventas_Limpias'!$D$2:$D$2545,"&lt;="&amp;DATE(2026,6,30))</x:f>
        <x:v>708.9525</x:v>
      </x:c>
      <x:c r="E110" s="28" t="n">
        <x:f>SUMIFS('Ventas_Limpias'!$AE$2:$AE$2545,'Ventas_Limpias'!$N$2:$N$2545,$A110,'Ventas_Limpias'!$U$2:$U$2545,$B110,'Ventas_Limpias'!$R$2:$R$2545,$C110,'Ventas_Limpias'!$D$2:$D$2545,"&gt;="&amp;DATE(2025,7,1),'Ventas_Limpias'!$D$2:$D$2545,"&lt;="&amp;DATE(2025,12,31))</x:f>
        <x:v>1173.2445</x:v>
      </x:c>
      <x:c r="F110" s="20" t="n">
        <x:f>IFERROR((D110-E110)/ABS(E110),"")</x:f>
        <x:v>-0.3957333701543029</x:v>
      </x:c>
      <x:c r="G110" s="28" t="n">
        <x:f>SUMIFS('Ventas_Limpias'!$AG$2:$AG$2545,'Ventas_Limpias'!$N$2:$N$2545,$A110,'Ventas_Limpias'!$U$2:$U$2545,$B110,'Ventas_Limpias'!$R$2:$R$2545,$C110,'Ventas_Limpias'!$D$2:$D$2545,"&gt;="&amp;DATE(2026,1,1),'Ventas_Limpias'!$D$2:$D$2545,"&lt;="&amp;DATE(2026,6,30))</x:f>
        <x:v>174.75249999999997</x:v>
      </x:c>
      <x:c r="H110" s="20" t="n">
        <x:f>IFERROR(G110/D110,0)</x:f>
        <x:v>0.24649394705569128</x:v>
      </x:c>
      <x:c r="I110" s="33" t="n">
        <x:f>COUNTIFS('Ventas_Limpias'!$N$2:$N$2545,$A110,'Ventas_Limpias'!$U$2:$U$2545,$B110,'Ventas_Limpias'!$R$2:$R$2545,$C110,'Ventas_Limpias'!$AM$2:$AM$2545,"Completado",'Ventas_Limpias'!$D$2:$D$2545,"&gt;="&amp;DATE(2026,1,1),'Ventas_Limpias'!$D$2:$D$2545,"&lt;="&amp;DATE(2026,6,30))</x:f>
        <x:v>2</x:v>
      </x:c>
      <x:c r="J110" s="33" t="n">
        <x:f>COUNTIFS('Ventas_Limpias'!$N$2:$N$2545,$A110,'Ventas_Limpias'!$U$2:$U$2545,$B110,'Ventas_Limpias'!$R$2:$R$2545,$C110,'Ventas_Limpias'!$AM$2:$AM$2545,"Devuelto",'Ventas_Limpias'!$D$2:$D$2545,"&gt;="&amp;DATE(2026,1,1),'Ventas_Limpias'!$D$2:$D$2545,"&lt;="&amp;DATE(2026,6,30))</x:f>
        <x:v>0</x:v>
      </x:c>
      <x:c r="K110" s="20" t="n">
        <x:f>IFERROR(J110/(I110+J110),0)</x:f>
        <x:v>0</x:v>
      </x:c>
      <x:c r="L110" s="28" t="n">
        <x:f>SUMIFS('Metas_Limpias'!$D$4:$D$549,'Metas_Limpias'!$B$4:$B$549,$A110,'Metas_Limpias'!$C$4:$C$549,$B110,'Metas_Limpias'!$A$4:$A$549,"&gt;=2026-01",'Metas_Limpias'!$A$4:$A$549,"&lt;=2026-06")</x:f>
        <x:v>319509.92000000004</x:v>
      </x:c>
      <x:c r="M110" s="28" t="n">
        <x:f>SUMIFS('Ventas_Limpias'!$AE$2:$AE$2545,'Ventas_Limpias'!$N$2:$N$2545,$A110,'Ventas_Limpias'!$U$2:$U$2545,$B110,'Ventas_Limpias'!$D$2:$D$2545,"&gt;="&amp;DATE(2026,1,1),'Ventas_Limpias'!$D$2:$D$2545,"&lt;="&amp;DATE(2026,6,30))</x:f>
        <x:v>2625.897</x:v>
      </x:c>
      <x:c r="N110" s="20" t="n">
        <x:f>IFERROR(M110/L110,0)</x:f>
        <x:v>0.00821851478038616</x:v>
      </x:c>
      <x:c r="O110" t="str">
        <x:f>IF(AND(D110&gt;='Parametros'!$B$7,I110&gt;='Parametros'!$B$6),"Sí","No")</x:f>
        <x:v>No</x:v>
      </x:c>
      <x:c r="P110" t="str">
        <x:f>IF(O110="No","Muestra pequeña",IF(AND(F110&gt;0,H110&gt;='Parametros'!$B$8,K110&lt;='Parametros'!$B$9),"Priorizar",IF(F110&lt;0,"Recuperar antes de invertir","Vigilar")))</x:f>
        <x:v>Muestra pequeña</x:v>
      </x:c>
    </x:row>
    <x:row r="111">
      <x:c r="A111" t="str">
        <x:v>Sucre</x:v>
      </x:c>
      <x:c r="B111" t="str">
        <x:v>Marketplace</x:v>
      </x:c>
      <x:c r="C111" t="str">
        <x:v>Electrónica</x:v>
      </x:c>
      <x:c r="D111" s="28" t="n">
        <x:f>SUMIFS('Ventas_Limpias'!$AE$2:$AE$2545,'Ventas_Limpias'!$N$2:$N$2545,$A111,'Ventas_Limpias'!$U$2:$U$2545,$B111,'Ventas_Limpias'!$R$2:$R$2545,$C111,'Ventas_Limpias'!$D$2:$D$2545,"&gt;="&amp;DATE(2026,1,1),'Ventas_Limpias'!$D$2:$D$2545,"&lt;="&amp;DATE(2026,6,30))</x:f>
        <x:v>1243.92</x:v>
      </x:c>
      <x:c r="E111" s="28" t="n">
        <x:f>SUMIFS('Ventas_Limpias'!$AE$2:$AE$2545,'Ventas_Limpias'!$N$2:$N$2545,$A111,'Ventas_Limpias'!$U$2:$U$2545,$B111,'Ventas_Limpias'!$R$2:$R$2545,$C111,'Ventas_Limpias'!$D$2:$D$2545,"&gt;="&amp;DATE(2025,7,1),'Ventas_Limpias'!$D$2:$D$2545,"&lt;="&amp;DATE(2025,12,31))</x:f>
        <x:v>6648.294</x:v>
      </x:c>
      <x:c r="F111" s="20" t="n">
        <x:f>IFERROR((D111-E111)/ABS(E111),"")</x:f>
        <x:v>-0.8128963610815045</x:v>
      </x:c>
      <x:c r="G111" s="28" t="n">
        <x:f>SUMIFS('Ventas_Limpias'!$AG$2:$AG$2545,'Ventas_Limpias'!$N$2:$N$2545,$A111,'Ventas_Limpias'!$U$2:$U$2545,$B111,'Ventas_Limpias'!$R$2:$R$2545,$C111,'Ventas_Limpias'!$D$2:$D$2545,"&gt;="&amp;DATE(2026,1,1),'Ventas_Limpias'!$D$2:$D$2545,"&lt;="&amp;DATE(2026,6,30))</x:f>
        <x:v>319.2900000000002</x:v>
      </x:c>
      <x:c r="H111" s="20" t="n">
        <x:f>IFERROR(G111/D111,0)</x:f>
        <x:v>0.25668049392243886</x:v>
      </x:c>
      <x:c r="I111" s="33" t="n">
        <x:f>COUNTIFS('Ventas_Limpias'!$N$2:$N$2545,$A111,'Ventas_Limpias'!$U$2:$U$2545,$B111,'Ventas_Limpias'!$R$2:$R$2545,$C111,'Ventas_Limpias'!$AM$2:$AM$2545,"Completado",'Ventas_Limpias'!$D$2:$D$2545,"&gt;="&amp;DATE(2026,1,1),'Ventas_Limpias'!$D$2:$D$2545,"&lt;="&amp;DATE(2026,6,30))</x:f>
        <x:v>1</x:v>
      </x:c>
      <x:c r="J111" s="33" t="n">
        <x:f>COUNTIFS('Ventas_Limpias'!$N$2:$N$2545,$A111,'Ventas_Limpias'!$U$2:$U$2545,$B111,'Ventas_Limpias'!$R$2:$R$2545,$C111,'Ventas_Limpias'!$AM$2:$AM$2545,"Devuelto",'Ventas_Limpias'!$D$2:$D$2545,"&gt;="&amp;DATE(2026,1,1),'Ventas_Limpias'!$D$2:$D$2545,"&lt;="&amp;DATE(2026,6,30))</x:f>
        <x:v>0</x:v>
      </x:c>
      <x:c r="K111" s="20" t="n">
        <x:f>IFERROR(J111/(I111+J111),0)</x:f>
        <x:v>0</x:v>
      </x:c>
      <x:c r="L111" s="28" t="n">
        <x:f>SUMIFS('Metas_Limpias'!$D$4:$D$549,'Metas_Limpias'!$B$4:$B$549,$A111,'Metas_Limpias'!$C$4:$C$549,$B111,'Metas_Limpias'!$A$4:$A$549,"&gt;=2026-01",'Metas_Limpias'!$A$4:$A$549,"&lt;=2026-06")</x:f>
        <x:v>319509.92000000004</x:v>
      </x:c>
      <x:c r="M111" s="28" t="n">
        <x:f>SUMIFS('Ventas_Limpias'!$AE$2:$AE$2545,'Ventas_Limpias'!$N$2:$N$2545,$A111,'Ventas_Limpias'!$U$2:$U$2545,$B111,'Ventas_Limpias'!$D$2:$D$2545,"&gt;="&amp;DATE(2026,1,1),'Ventas_Limpias'!$D$2:$D$2545,"&lt;="&amp;DATE(2026,6,30))</x:f>
        <x:v>2625.897</x:v>
      </x:c>
      <x:c r="N111" s="20" t="n">
        <x:f>IFERROR(M111/L111,0)</x:f>
        <x:v>0.00821851478038616</x:v>
      </x:c>
      <x:c r="O111" t="str">
        <x:f>IF(AND(D111&gt;='Parametros'!$B$7,I111&gt;='Parametros'!$B$6),"Sí","No")</x:f>
        <x:v>No</x:v>
      </x:c>
      <x:c r="P111" t="str">
        <x:f>IF(O111="No","Muestra pequeña",IF(AND(F111&gt;0,H111&gt;='Parametros'!$B$8,K111&lt;='Parametros'!$B$9),"Priorizar",IF(F111&lt;0,"Recuperar antes de invertir","Vigilar")))</x:f>
        <x:v>Muestra pequeña</x:v>
      </x:c>
    </x:row>
    <x:row r="112">
      <x:c r="A112" t="str">
        <x:v>Sucre</x:v>
      </x:c>
      <x:c r="B112" t="str">
        <x:v>Marketplace</x:v>
      </x:c>
      <x:c r="C112" t="str">
        <x:v>Hogar</x:v>
      </x:c>
      <x:c r="D112" s="28" t="n">
        <x:f>SUMIFS('Ventas_Limpias'!$AE$2:$AE$2545,'Ventas_Limpias'!$N$2:$N$2545,$A112,'Ventas_Limpias'!$U$2:$U$2545,$B112,'Ventas_Limpias'!$R$2:$R$2545,$C112,'Ventas_Limpias'!$D$2:$D$2545,"&gt;="&amp;DATE(2026,1,1),'Ventas_Limpias'!$D$2:$D$2545,"&lt;="&amp;DATE(2026,6,30))</x:f>
        <x:v>-72.25549999999987</x:v>
      </x:c>
      <x:c r="E112" s="28" t="n">
        <x:f>SUMIFS('Ventas_Limpias'!$AE$2:$AE$2545,'Ventas_Limpias'!$N$2:$N$2545,$A112,'Ventas_Limpias'!$U$2:$U$2545,$B112,'Ventas_Limpias'!$R$2:$R$2545,$C112,'Ventas_Limpias'!$D$2:$D$2545,"&gt;="&amp;DATE(2025,7,1),'Ventas_Limpias'!$D$2:$D$2545,"&lt;="&amp;DATE(2025,12,31))</x:f>
        <x:v>2158.482</x:v>
      </x:c>
      <x:c r="F112" s="20" t="n">
        <x:f>IFERROR((D112-E112)/ABS(E112),"")</x:f>
        <x:v>-1.033475145959058</x:v>
      </x:c>
      <x:c r="G112" s="28" t="n">
        <x:f>SUMIFS('Ventas_Limpias'!$AG$2:$AG$2545,'Ventas_Limpias'!$N$2:$N$2545,$A112,'Ventas_Limpias'!$U$2:$U$2545,$B112,'Ventas_Limpias'!$R$2:$R$2545,$C112,'Ventas_Limpias'!$D$2:$D$2545,"&gt;="&amp;DATE(2026,1,1),'Ventas_Limpias'!$D$2:$D$2545,"&lt;="&amp;DATE(2026,6,30))</x:f>
        <x:v>-18.305499999999824</x:v>
      </x:c>
      <x:c r="H112" s="20" t="n">
        <x:f>IFERROR(G112/D112,0)</x:f>
        <x:v>0.2533440360941362</x:v>
      </x:c>
      <x:c r="I112" s="33" t="n">
        <x:f>COUNTIFS('Ventas_Limpias'!$N$2:$N$2545,$A112,'Ventas_Limpias'!$U$2:$U$2545,$B112,'Ventas_Limpias'!$R$2:$R$2545,$C112,'Ventas_Limpias'!$AM$2:$AM$2545,"Completado",'Ventas_Limpias'!$D$2:$D$2545,"&gt;="&amp;DATE(2026,1,1),'Ventas_Limpias'!$D$2:$D$2545,"&lt;="&amp;DATE(2026,6,30))</x:f>
        <x:v>3</x:v>
      </x:c>
      <x:c r="J112" s="33" t="n">
        <x:f>COUNTIFS('Ventas_Limpias'!$N$2:$N$2545,$A112,'Ventas_Limpias'!$U$2:$U$2545,$B112,'Ventas_Limpias'!$R$2:$R$2545,$C112,'Ventas_Limpias'!$AM$2:$AM$2545,"Devuelto",'Ventas_Limpias'!$D$2:$D$2545,"&gt;="&amp;DATE(2026,1,1),'Ventas_Limpias'!$D$2:$D$2545,"&lt;="&amp;DATE(2026,6,30))</x:f>
        <x:v>1</x:v>
      </x:c>
      <x:c r="K112" s="20" t="n">
        <x:f>IFERROR(J112/(I112+J112),0)</x:f>
        <x:v>0.25</x:v>
      </x:c>
      <x:c r="L112" s="28" t="n">
        <x:f>SUMIFS('Metas_Limpias'!$D$4:$D$549,'Metas_Limpias'!$B$4:$B$549,$A112,'Metas_Limpias'!$C$4:$C$549,$B112,'Metas_Limpias'!$A$4:$A$549,"&gt;=2026-01",'Metas_Limpias'!$A$4:$A$549,"&lt;=2026-06")</x:f>
        <x:v>319509.92000000004</x:v>
      </x:c>
      <x:c r="M112" s="28" t="n">
        <x:f>SUMIFS('Ventas_Limpias'!$AE$2:$AE$2545,'Ventas_Limpias'!$N$2:$N$2545,$A112,'Ventas_Limpias'!$U$2:$U$2545,$B112,'Ventas_Limpias'!$D$2:$D$2545,"&gt;="&amp;DATE(2026,1,1),'Ventas_Limpias'!$D$2:$D$2545,"&lt;="&amp;DATE(2026,6,30))</x:f>
        <x:v>2625.897</x:v>
      </x:c>
      <x:c r="N112" s="20" t="n">
        <x:f>IFERROR(M112/L112,0)</x:f>
        <x:v>0.00821851478038616</x:v>
      </x:c>
      <x:c r="O112" t="str">
        <x:f>IF(AND(D112&gt;='Parametros'!$B$7,I112&gt;='Parametros'!$B$6),"Sí","No")</x:f>
        <x:v>No</x:v>
      </x:c>
      <x:c r="P112" t="str">
        <x:f>IF(O112="No","Muestra pequeña",IF(AND(F112&gt;0,H112&gt;='Parametros'!$B$8,K112&lt;='Parametros'!$B$9),"Priorizar",IF(F112&lt;0,"Recuperar antes de invertir","Vigilar")))</x:f>
        <x:v>Muestra pequeña</x:v>
      </x:c>
    </x:row>
    <x:row r="113">
      <x:c r="A113" t="str">
        <x:v>Sucre</x:v>
      </x:c>
      <x:c r="B113" t="str">
        <x:v>Marketplace</x:v>
      </x:c>
      <x:c r="C113" t="str">
        <x:v>No identificada</x:v>
      </x:c>
      <x:c r="D113" s="28" t="n">
        <x:f>SUMIFS('Ventas_Limpias'!$AE$2:$AE$2545,'Ventas_Limpias'!$N$2:$N$2545,$A113,'Ventas_Limpias'!$U$2:$U$2545,$B113,'Ventas_Limpias'!$R$2:$R$2545,$C113,'Ventas_Limpias'!$D$2:$D$2545,"&gt;="&amp;DATE(2026,1,1),'Ventas_Limpias'!$D$2:$D$2545,"&lt;="&amp;DATE(2026,6,30))</x:f>
        <x:v>0</x:v>
      </x:c>
      <x:c r="E113" s="28" t="n">
        <x:f>SUMIFS('Ventas_Limpias'!$AE$2:$AE$2545,'Ventas_Limpias'!$N$2:$N$2545,$A113,'Ventas_Limpias'!$U$2:$U$2545,$B113,'Ventas_Limpias'!$R$2:$R$2545,$C113,'Ventas_Limpias'!$D$2:$D$2545,"&gt;="&amp;DATE(2025,7,1),'Ventas_Limpias'!$D$2:$D$2545,"&lt;="&amp;DATE(2025,12,31))</x:f>
        <x:v>0</x:v>
      </x:c>
      <x:c r="F113" s="20" t="str">
        <x:f>IFERROR((D113-E113)/ABS(E113),"")</x:f>
      </x:c>
      <x:c r="G113" s="28" t="n">
        <x:f>SUMIFS('Ventas_Limpias'!$AG$2:$AG$2545,'Ventas_Limpias'!$N$2:$N$2545,$A113,'Ventas_Limpias'!$U$2:$U$2545,$B113,'Ventas_Limpias'!$R$2:$R$2545,$C113,'Ventas_Limpias'!$D$2:$D$2545,"&gt;="&amp;DATE(2026,1,1),'Ventas_Limpias'!$D$2:$D$2545,"&lt;="&amp;DATE(2026,6,30))</x:f>
        <x:v>0</x:v>
      </x:c>
      <x:c r="H113" s="20" t="n">
        <x:f>IFERROR(G113/D113,0)</x:f>
        <x:v>0</x:v>
      </x:c>
      <x:c r="I113" s="33" t="n">
        <x:f>COUNTIFS('Ventas_Limpias'!$N$2:$N$2545,$A113,'Ventas_Limpias'!$U$2:$U$2545,$B113,'Ventas_Limpias'!$R$2:$R$2545,$C113,'Ventas_Limpias'!$AM$2:$AM$2545,"Completado",'Ventas_Limpias'!$D$2:$D$2545,"&gt;="&amp;DATE(2026,1,1),'Ventas_Limpias'!$D$2:$D$2545,"&lt;="&amp;DATE(2026,6,30))</x:f>
        <x:v>0</x:v>
      </x:c>
      <x:c r="J113" s="33" t="n">
        <x:f>COUNTIFS('Ventas_Limpias'!$N$2:$N$2545,$A113,'Ventas_Limpias'!$U$2:$U$2545,$B113,'Ventas_Limpias'!$R$2:$R$2545,$C113,'Ventas_Limpias'!$AM$2:$AM$2545,"Devuelto",'Ventas_Limpias'!$D$2:$D$2545,"&gt;="&amp;DATE(2026,1,1),'Ventas_Limpias'!$D$2:$D$2545,"&lt;="&amp;DATE(2026,6,30))</x:f>
        <x:v>0</x:v>
      </x:c>
      <x:c r="K113" s="20" t="n">
        <x:f>IFERROR(J113/(I113+J113),0)</x:f>
        <x:v>0</x:v>
      </x:c>
      <x:c r="L113" s="28" t="n">
        <x:f>SUMIFS('Metas_Limpias'!$D$4:$D$549,'Metas_Limpias'!$B$4:$B$549,$A113,'Metas_Limpias'!$C$4:$C$549,$B113,'Metas_Limpias'!$A$4:$A$549,"&gt;=2026-01",'Metas_Limpias'!$A$4:$A$549,"&lt;=2026-06")</x:f>
        <x:v>319509.92000000004</x:v>
      </x:c>
      <x:c r="M113" s="28" t="n">
        <x:f>SUMIFS('Ventas_Limpias'!$AE$2:$AE$2545,'Ventas_Limpias'!$N$2:$N$2545,$A113,'Ventas_Limpias'!$U$2:$U$2545,$B113,'Ventas_Limpias'!$D$2:$D$2545,"&gt;="&amp;DATE(2026,1,1),'Ventas_Limpias'!$D$2:$D$2545,"&lt;="&amp;DATE(2026,6,30))</x:f>
        <x:v>2625.897</x:v>
      </x:c>
      <x:c r="N113" s="20" t="n">
        <x:f>IFERROR(M113/L113,0)</x:f>
        <x:v>0.00821851478038616</x:v>
      </x:c>
      <x:c r="O113" t="str">
        <x:f>IF(AND(D113&gt;='Parametros'!$B$7,I113&gt;='Parametros'!$B$6),"Sí","No")</x:f>
        <x:v>No</x:v>
      </x:c>
      <x:c r="P113" t="str">
        <x:f>IF(O113="No","Muestra pequeña",IF(AND(F113&gt;0,H113&gt;='Parametros'!$B$8,K113&lt;='Parametros'!$B$9),"Priorizar",IF(F113&lt;0,"Recuperar antes de invertir","Vigilar")))</x:f>
        <x:v>Muestra pequeña</x:v>
      </x:c>
    </x:row>
    <x:row r="114">
      <x:c r="A114" t="str">
        <x:v>Sucre</x:v>
      </x:c>
      <x:c r="B114" t="str">
        <x:v>Tienda</x:v>
      </x:c>
      <x:c r="C114" t="str">
        <x:v>Alimentos</x:v>
      </x:c>
      <x:c r="D114" s="28" t="n">
        <x:f>SUMIFS('Ventas_Limpias'!$AE$2:$AE$2545,'Ventas_Limpias'!$N$2:$N$2545,$A114,'Ventas_Limpias'!$U$2:$U$2545,$B114,'Ventas_Limpias'!$R$2:$R$2545,$C114,'Ventas_Limpias'!$D$2:$D$2545,"&gt;="&amp;DATE(2026,1,1),'Ventas_Limpias'!$D$2:$D$2545,"&lt;="&amp;DATE(2026,6,30))</x:f>
        <x:v>308.17299999999994</x:v>
      </x:c>
      <x:c r="E114" s="28" t="n">
        <x:f>SUMIFS('Ventas_Limpias'!$AE$2:$AE$2545,'Ventas_Limpias'!$N$2:$N$2545,$A114,'Ventas_Limpias'!$U$2:$U$2545,$B114,'Ventas_Limpias'!$R$2:$R$2545,$C114,'Ventas_Limpias'!$D$2:$D$2545,"&gt;="&amp;DATE(2025,7,1),'Ventas_Limpias'!$D$2:$D$2545,"&lt;="&amp;DATE(2025,12,31))</x:f>
        <x:v>409.6035</x:v>
      </x:c>
      <x:c r="F114" s="20" t="n">
        <x:f>IFERROR((D114-E114)/ABS(E114),"")</x:f>
        <x:v>-0.2476309406535834</x:v>
      </x:c>
      <x:c r="G114" s="28" t="n">
        <x:f>SUMIFS('Ventas_Limpias'!$AG$2:$AG$2545,'Ventas_Limpias'!$N$2:$N$2545,$A114,'Ventas_Limpias'!$U$2:$U$2545,$B114,'Ventas_Limpias'!$R$2:$R$2545,$C114,'Ventas_Limpias'!$D$2:$D$2545,"&gt;="&amp;DATE(2026,1,1),'Ventas_Limpias'!$D$2:$D$2545,"&lt;="&amp;DATE(2026,6,30))</x:f>
        <x:v>40.492999999999995</x:v>
      </x:c>
      <x:c r="H114" s="20" t="n">
        <x:f>IFERROR(G114/D114,0)</x:f>
        <x:v>0.131396975075688</x:v>
      </x:c>
      <x:c r="I114" s="33" t="n">
        <x:f>COUNTIFS('Ventas_Limpias'!$N$2:$N$2545,$A114,'Ventas_Limpias'!$U$2:$U$2545,$B114,'Ventas_Limpias'!$R$2:$R$2545,$C114,'Ventas_Limpias'!$AM$2:$AM$2545,"Completado",'Ventas_Limpias'!$D$2:$D$2545,"&gt;="&amp;DATE(2026,1,1),'Ventas_Limpias'!$D$2:$D$2545,"&lt;="&amp;DATE(2026,6,30))</x:f>
        <x:v>9</x:v>
      </x:c>
      <x:c r="J114" s="33" t="n">
        <x:f>COUNTIFS('Ventas_Limpias'!$N$2:$N$2545,$A114,'Ventas_Limpias'!$U$2:$U$2545,$B114,'Ventas_Limpias'!$R$2:$R$2545,$C114,'Ventas_Limpias'!$AM$2:$AM$2545,"Devuelto",'Ventas_Limpias'!$D$2:$D$2545,"&gt;="&amp;DATE(2026,1,1),'Ventas_Limpias'!$D$2:$D$2545,"&lt;="&amp;DATE(2026,6,30))</x:f>
        <x:v>1</x:v>
      </x:c>
      <x:c r="K114" s="20" t="n">
        <x:f>IFERROR(J114/(I114+J114),0)</x:f>
        <x:v>0.1</x:v>
      </x:c>
      <x:c r="L114" s="28" t="n">
        <x:f>SUMIFS('Metas_Limpias'!$D$4:$D$549,'Metas_Limpias'!$B$4:$B$549,$A114,'Metas_Limpias'!$C$4:$C$549,$B114,'Metas_Limpias'!$A$4:$A$549,"&gt;=2026-01",'Metas_Limpias'!$A$4:$A$549,"&lt;=2026-06")</x:f>
        <x:v>899001.01</x:v>
      </x:c>
      <x:c r="M114" s="28" t="n">
        <x:f>SUMIFS('Ventas_Limpias'!$AE$2:$AE$2545,'Ventas_Limpias'!$N$2:$N$2545,$A114,'Ventas_Limpias'!$U$2:$U$2545,$B114,'Ventas_Limpias'!$D$2:$D$2545,"&gt;="&amp;DATE(2026,1,1),'Ventas_Limpias'!$D$2:$D$2545,"&lt;="&amp;DATE(2026,6,30))</x:f>
        <x:v>22155.633500000004</x:v>
      </x:c>
      <x:c r="N114" s="20" t="n">
        <x:f>IFERROR(M114/L114,0)</x:f>
        <x:v>0.0246447259275048</x:v>
      </x:c>
      <x:c r="O114" t="str">
        <x:f>IF(AND(D114&gt;='Parametros'!$B$7,I114&gt;='Parametros'!$B$6),"Sí","No")</x:f>
        <x:v>No</x:v>
      </x:c>
      <x:c r="P114" t="str">
        <x:f>IF(O114="No","Muestra pequeña",IF(AND(F114&gt;0,H114&gt;='Parametros'!$B$8,K114&lt;='Parametros'!$B$9),"Priorizar",IF(F114&lt;0,"Recuperar antes de invertir","Vigilar")))</x:f>
        <x:v>Muestra pequeña</x:v>
      </x:c>
    </x:row>
    <x:row r="115">
      <x:c r="A115" t="str">
        <x:v>Sucre</x:v>
      </x:c>
      <x:c r="B115" t="str">
        <x:v>Tienda</x:v>
      </x:c>
      <x:c r="C115" t="str">
        <x:v>Cuidado Personal</x:v>
      </x:c>
      <x:c r="D115" s="28" t="n">
        <x:f>SUMIFS('Ventas_Limpias'!$AE$2:$AE$2545,'Ventas_Limpias'!$N$2:$N$2545,$A115,'Ventas_Limpias'!$U$2:$U$2545,$B115,'Ventas_Limpias'!$R$2:$R$2545,$C115,'Ventas_Limpias'!$D$2:$D$2545,"&gt;="&amp;DATE(2026,1,1),'Ventas_Limpias'!$D$2:$D$2545,"&lt;="&amp;DATE(2026,6,30))</x:f>
        <x:v>1088.501</x:v>
      </x:c>
      <x:c r="E115" s="28" t="n">
        <x:f>SUMIFS('Ventas_Limpias'!$AE$2:$AE$2545,'Ventas_Limpias'!$N$2:$N$2545,$A115,'Ventas_Limpias'!$U$2:$U$2545,$B115,'Ventas_Limpias'!$R$2:$R$2545,$C115,'Ventas_Limpias'!$D$2:$D$2545,"&gt;="&amp;DATE(2025,7,1),'Ventas_Limpias'!$D$2:$D$2545,"&lt;="&amp;DATE(2025,12,31))</x:f>
        <x:v>763.995</x:v>
      </x:c>
      <x:c r="F115" s="20" t="n">
        <x:f>IFERROR((D115-E115)/ABS(E115),"")</x:f>
        <x:v>0.4247488530684101</x:v>
      </x:c>
      <x:c r="G115" s="28" t="n">
        <x:f>SUMIFS('Ventas_Limpias'!$AG$2:$AG$2545,'Ventas_Limpias'!$N$2:$N$2545,$A115,'Ventas_Limpias'!$U$2:$U$2545,$B115,'Ventas_Limpias'!$R$2:$R$2545,$C115,'Ventas_Limpias'!$D$2:$D$2545,"&gt;="&amp;DATE(2026,1,1),'Ventas_Limpias'!$D$2:$D$2545,"&lt;="&amp;DATE(2026,6,30))</x:f>
        <x:v>406.91100000000006</x:v>
      </x:c>
      <x:c r="H115" s="20" t="n">
        <x:f>IFERROR(G115/D115,0)</x:f>
        <x:v>0.3738269418218266</x:v>
      </x:c>
      <x:c r="I115" s="33" t="n">
        <x:f>COUNTIFS('Ventas_Limpias'!$N$2:$N$2545,$A115,'Ventas_Limpias'!$U$2:$U$2545,$B115,'Ventas_Limpias'!$R$2:$R$2545,$C115,'Ventas_Limpias'!$AM$2:$AM$2545,"Completado",'Ventas_Limpias'!$D$2:$D$2545,"&gt;="&amp;DATE(2026,1,1),'Ventas_Limpias'!$D$2:$D$2545,"&lt;="&amp;DATE(2026,6,30))</x:f>
        <x:v>10</x:v>
      </x:c>
      <x:c r="J115" s="33" t="n">
        <x:f>COUNTIFS('Ventas_Limpias'!$N$2:$N$2545,$A115,'Ventas_Limpias'!$U$2:$U$2545,$B115,'Ventas_Limpias'!$R$2:$R$2545,$C115,'Ventas_Limpias'!$AM$2:$AM$2545,"Devuelto",'Ventas_Limpias'!$D$2:$D$2545,"&gt;="&amp;DATE(2026,1,1),'Ventas_Limpias'!$D$2:$D$2545,"&lt;="&amp;DATE(2026,6,30))</x:f>
        <x:v>0</x:v>
      </x:c>
      <x:c r="K115" s="20" t="n">
        <x:f>IFERROR(J115/(I115+J115),0)</x:f>
        <x:v>0</x:v>
      </x:c>
      <x:c r="L115" s="28" t="n">
        <x:f>SUMIFS('Metas_Limpias'!$D$4:$D$549,'Metas_Limpias'!$B$4:$B$549,$A115,'Metas_Limpias'!$C$4:$C$549,$B115,'Metas_Limpias'!$A$4:$A$549,"&gt;=2026-01",'Metas_Limpias'!$A$4:$A$549,"&lt;=2026-06")</x:f>
        <x:v>899001.01</x:v>
      </x:c>
      <x:c r="M115" s="28" t="n">
        <x:f>SUMIFS('Ventas_Limpias'!$AE$2:$AE$2545,'Ventas_Limpias'!$N$2:$N$2545,$A115,'Ventas_Limpias'!$U$2:$U$2545,$B115,'Ventas_Limpias'!$D$2:$D$2545,"&gt;="&amp;DATE(2026,1,1),'Ventas_Limpias'!$D$2:$D$2545,"&lt;="&amp;DATE(2026,6,30))</x:f>
        <x:v>22155.633500000004</x:v>
      </x:c>
      <x:c r="N115" s="20" t="n">
        <x:f>IFERROR(M115/L115,0)</x:f>
        <x:v>0.0246447259275048</x:v>
      </x:c>
      <x:c r="O115" t="str">
        <x:f>IF(AND(D115&gt;='Parametros'!$B$7,I115&gt;='Parametros'!$B$6),"Sí","No")</x:f>
        <x:v>No</x:v>
      </x:c>
      <x:c r="P115" t="str">
        <x:f>IF(O115="No","Muestra pequeña",IF(AND(F115&gt;0,H115&gt;='Parametros'!$B$8,K115&lt;='Parametros'!$B$9),"Priorizar",IF(F115&lt;0,"Recuperar antes de invertir","Vigilar")))</x:f>
        <x:v>Muestra pequeña</x:v>
      </x:c>
    </x:row>
    <x:row r="116">
      <x:c r="A116" t="str">
        <x:v>Sucre</x:v>
      </x:c>
      <x:c r="B116" t="str">
        <x:v>Tienda</x:v>
      </x:c>
      <x:c r="C116" t="str">
        <x:v>Deportes</x:v>
      </x:c>
      <x:c r="D116" s="28" t="n">
        <x:f>SUMIFS('Ventas_Limpias'!$AE$2:$AE$2545,'Ventas_Limpias'!$N$2:$N$2545,$A116,'Ventas_Limpias'!$U$2:$U$2545,$B116,'Ventas_Limpias'!$R$2:$R$2545,$C116,'Ventas_Limpias'!$D$2:$D$2545,"&gt;="&amp;DATE(2026,1,1),'Ventas_Limpias'!$D$2:$D$2545,"&lt;="&amp;DATE(2026,6,30))</x:f>
        <x:v>3256.191</x:v>
      </x:c>
      <x:c r="E116" s="28" t="n">
        <x:f>SUMIFS('Ventas_Limpias'!$AE$2:$AE$2545,'Ventas_Limpias'!$N$2:$N$2545,$A116,'Ventas_Limpias'!$U$2:$U$2545,$B116,'Ventas_Limpias'!$R$2:$R$2545,$C116,'Ventas_Limpias'!$D$2:$D$2545,"&gt;="&amp;DATE(2025,7,1),'Ventas_Limpias'!$D$2:$D$2545,"&lt;="&amp;DATE(2025,12,31))</x:f>
        <x:v>2354.519</x:v>
      </x:c>
      <x:c r="F116" s="20" t="n">
        <x:f>IFERROR((D116-E116)/ABS(E116),"")</x:f>
        <x:v>0.38295380075505875</x:v>
      </x:c>
      <x:c r="G116" s="28" t="n">
        <x:f>SUMIFS('Ventas_Limpias'!$AG$2:$AG$2545,'Ventas_Limpias'!$N$2:$N$2545,$A116,'Ventas_Limpias'!$U$2:$U$2545,$B116,'Ventas_Limpias'!$R$2:$R$2545,$C116,'Ventas_Limpias'!$D$2:$D$2545,"&gt;="&amp;DATE(2026,1,1),'Ventas_Limpias'!$D$2:$D$2545,"&lt;="&amp;DATE(2026,6,30))</x:f>
        <x:v>658.8009999999999</x:v>
      </x:c>
      <x:c r="H116" s="20" t="n">
        <x:f>IFERROR(G116/D116,0)</x:f>
        <x:v>0.20232259102736908</x:v>
      </x:c>
      <x:c r="I116" s="33" t="n">
        <x:f>COUNTIFS('Ventas_Limpias'!$N$2:$N$2545,$A116,'Ventas_Limpias'!$U$2:$U$2545,$B116,'Ventas_Limpias'!$R$2:$R$2545,$C116,'Ventas_Limpias'!$AM$2:$AM$2545,"Completado",'Ventas_Limpias'!$D$2:$D$2545,"&gt;="&amp;DATE(2026,1,1),'Ventas_Limpias'!$D$2:$D$2545,"&lt;="&amp;DATE(2026,6,30))</x:f>
        <x:v>7</x:v>
      </x:c>
      <x:c r="J116" s="33" t="n">
        <x:f>COUNTIFS('Ventas_Limpias'!$N$2:$N$2545,$A116,'Ventas_Limpias'!$U$2:$U$2545,$B116,'Ventas_Limpias'!$R$2:$R$2545,$C116,'Ventas_Limpias'!$AM$2:$AM$2545,"Devuelto",'Ventas_Limpias'!$D$2:$D$2545,"&gt;="&amp;DATE(2026,1,1),'Ventas_Limpias'!$D$2:$D$2545,"&lt;="&amp;DATE(2026,6,30))</x:f>
        <x:v>1</x:v>
      </x:c>
      <x:c r="K116" s="20" t="n">
        <x:f>IFERROR(J116/(I116+J116),0)</x:f>
        <x:v>0.125</x:v>
      </x:c>
      <x:c r="L116" s="28" t="n">
        <x:f>SUMIFS('Metas_Limpias'!$D$4:$D$549,'Metas_Limpias'!$B$4:$B$549,$A116,'Metas_Limpias'!$C$4:$C$549,$B116,'Metas_Limpias'!$A$4:$A$549,"&gt;=2026-01",'Metas_Limpias'!$A$4:$A$549,"&lt;=2026-06")</x:f>
        <x:v>899001.01</x:v>
      </x:c>
      <x:c r="M116" s="28" t="n">
        <x:f>SUMIFS('Ventas_Limpias'!$AE$2:$AE$2545,'Ventas_Limpias'!$N$2:$N$2545,$A116,'Ventas_Limpias'!$U$2:$U$2545,$B116,'Ventas_Limpias'!$D$2:$D$2545,"&gt;="&amp;DATE(2026,1,1),'Ventas_Limpias'!$D$2:$D$2545,"&lt;="&amp;DATE(2026,6,30))</x:f>
        <x:v>22155.633500000004</x:v>
      </x:c>
      <x:c r="N116" s="20" t="n">
        <x:f>IFERROR(M116/L116,0)</x:f>
        <x:v>0.0246447259275048</x:v>
      </x:c>
      <x:c r="O116" t="str">
        <x:f>IF(AND(D116&gt;='Parametros'!$B$7,I116&gt;='Parametros'!$B$6),"Sí","No")</x:f>
        <x:v>No</x:v>
      </x:c>
      <x:c r="P116" t="str">
        <x:f>IF(O116="No","Muestra pequeña",IF(AND(F116&gt;0,H116&gt;='Parametros'!$B$8,K116&lt;='Parametros'!$B$9),"Priorizar",IF(F116&lt;0,"Recuperar antes de invertir","Vigilar")))</x:f>
        <x:v>Muestra pequeña</x:v>
      </x:c>
    </x:row>
    <x:row r="117">
      <x:c r="A117" t="str">
        <x:v>Sucre</x:v>
      </x:c>
      <x:c r="B117" t="str">
        <x:v>Tienda</x:v>
      </x:c>
      <x:c r="C117" t="str">
        <x:v>No identificada</x:v>
      </x:c>
      <x:c r="D117" s="28" t="n">
        <x:f>SUMIFS('Ventas_Limpias'!$AE$2:$AE$2545,'Ventas_Limpias'!$N$2:$N$2545,$A117,'Ventas_Limpias'!$U$2:$U$2545,$B117,'Ventas_Limpias'!$R$2:$R$2545,$C117,'Ventas_Limpias'!$D$2:$D$2545,"&gt;="&amp;DATE(2026,1,1),'Ventas_Limpias'!$D$2:$D$2545,"&lt;="&amp;DATE(2026,6,30))</x:f>
        <x:v>0</x:v>
      </x:c>
      <x:c r="E117" s="28" t="n">
        <x:f>SUMIFS('Ventas_Limpias'!$AE$2:$AE$2545,'Ventas_Limpias'!$N$2:$N$2545,$A117,'Ventas_Limpias'!$U$2:$U$2545,$B117,'Ventas_Limpias'!$R$2:$R$2545,$C117,'Ventas_Limpias'!$D$2:$D$2545,"&gt;="&amp;DATE(2025,7,1),'Ventas_Limpias'!$D$2:$D$2545,"&lt;="&amp;DATE(2025,12,31))</x:f>
        <x:v>0</x:v>
      </x:c>
      <x:c r="F117" s="20" t="str">
        <x:f>IFERROR((D117-E117)/ABS(E117),"")</x:f>
      </x:c>
      <x:c r="G117" s="28" t="n">
        <x:f>SUMIFS('Ventas_Limpias'!$AG$2:$AG$2545,'Ventas_Limpias'!$N$2:$N$2545,$A117,'Ventas_Limpias'!$U$2:$U$2545,$B117,'Ventas_Limpias'!$R$2:$R$2545,$C117,'Ventas_Limpias'!$D$2:$D$2545,"&gt;="&amp;DATE(2026,1,1),'Ventas_Limpias'!$D$2:$D$2545,"&lt;="&amp;DATE(2026,6,30))</x:f>
        <x:v>0</x:v>
      </x:c>
      <x:c r="H117" s="20" t="n">
        <x:f>IFERROR(G117/D117,0)</x:f>
        <x:v>0</x:v>
      </x:c>
      <x:c r="I117" s="33" t="n">
        <x:f>COUNTIFS('Ventas_Limpias'!$N$2:$N$2545,$A117,'Ventas_Limpias'!$U$2:$U$2545,$B117,'Ventas_Limpias'!$R$2:$R$2545,$C117,'Ventas_Limpias'!$AM$2:$AM$2545,"Completado",'Ventas_Limpias'!$D$2:$D$2545,"&gt;="&amp;DATE(2026,1,1),'Ventas_Limpias'!$D$2:$D$2545,"&lt;="&amp;DATE(2026,6,30))</x:f>
        <x:v>0</x:v>
      </x:c>
      <x:c r="J117" s="33" t="n">
        <x:f>COUNTIFS('Ventas_Limpias'!$N$2:$N$2545,$A117,'Ventas_Limpias'!$U$2:$U$2545,$B117,'Ventas_Limpias'!$R$2:$R$2545,$C117,'Ventas_Limpias'!$AM$2:$AM$2545,"Devuelto",'Ventas_Limpias'!$D$2:$D$2545,"&gt;="&amp;DATE(2026,1,1),'Ventas_Limpias'!$D$2:$D$2545,"&lt;="&amp;DATE(2026,6,30))</x:f>
        <x:v>0</x:v>
      </x:c>
      <x:c r="K117" s="20" t="n">
        <x:f>IFERROR(J117/(I117+J117),0)</x:f>
        <x:v>0</x:v>
      </x:c>
      <x:c r="L117" s="28" t="n">
        <x:f>SUMIFS('Metas_Limpias'!$D$4:$D$549,'Metas_Limpias'!$B$4:$B$549,$A117,'Metas_Limpias'!$C$4:$C$549,$B117,'Metas_Limpias'!$A$4:$A$549,"&gt;=2026-01",'Metas_Limpias'!$A$4:$A$549,"&lt;=2026-06")</x:f>
        <x:v>899001.01</x:v>
      </x:c>
      <x:c r="M117" s="28" t="n">
        <x:f>SUMIFS('Ventas_Limpias'!$AE$2:$AE$2545,'Ventas_Limpias'!$N$2:$N$2545,$A117,'Ventas_Limpias'!$U$2:$U$2545,$B117,'Ventas_Limpias'!$D$2:$D$2545,"&gt;="&amp;DATE(2026,1,1),'Ventas_Limpias'!$D$2:$D$2545,"&lt;="&amp;DATE(2026,6,30))</x:f>
        <x:v>22155.633500000004</x:v>
      </x:c>
      <x:c r="N117" s="20" t="n">
        <x:f>IFERROR(M117/L117,0)</x:f>
        <x:v>0.0246447259275048</x:v>
      </x:c>
      <x:c r="O117" t="str">
        <x:f>IF(AND(D117&gt;='Parametros'!$B$7,I117&gt;='Parametros'!$B$6),"Sí","No")</x:f>
        <x:v>No</x:v>
      </x:c>
      <x:c r="P117" t="str">
        <x:f>IF(O117="No","Muestra pequeña",IF(AND(F117&gt;0,H117&gt;='Parametros'!$B$8,K117&lt;='Parametros'!$B$9),"Priorizar",IF(F117&lt;0,"Recuperar antes de invertir","Vigilar")))</x:f>
        <x:v>Muestra pequeña</x:v>
      </x:c>
    </x:row>
    <x:row r="118">
      <x:c r="A118" t="str">
        <x:v>Sucre</x:v>
      </x:c>
      <x:c r="B118" t="str">
        <x:v>WhatsApp</x:v>
      </x:c>
      <x:c r="C118" t="str">
        <x:v>Alimentos</x:v>
      </x:c>
      <x:c r="D118" s="28" t="n">
        <x:f>SUMIFS('Ventas_Limpias'!$AE$2:$AE$2545,'Ventas_Limpias'!$N$2:$N$2545,$A118,'Ventas_Limpias'!$U$2:$U$2545,$B118,'Ventas_Limpias'!$R$2:$R$2545,$C118,'Ventas_Limpias'!$D$2:$D$2545,"&gt;="&amp;DATE(2026,1,1),'Ventas_Limpias'!$D$2:$D$2545,"&lt;="&amp;DATE(2026,6,30))</x:f>
        <x:v>38.592000000000006</x:v>
      </x:c>
      <x:c r="E118" s="28" t="n">
        <x:f>SUMIFS('Ventas_Limpias'!$AE$2:$AE$2545,'Ventas_Limpias'!$N$2:$N$2545,$A118,'Ventas_Limpias'!$U$2:$U$2545,$B118,'Ventas_Limpias'!$R$2:$R$2545,$C118,'Ventas_Limpias'!$D$2:$D$2545,"&gt;="&amp;DATE(2025,7,1),'Ventas_Limpias'!$D$2:$D$2545,"&lt;="&amp;DATE(2025,12,31))</x:f>
        <x:v>0</x:v>
      </x:c>
      <x:c r="F118" s="20" t="str">
        <x:f>IFERROR((D118-E118)/ABS(E118),"")</x:f>
      </x:c>
      <x:c r="G118" s="28" t="n">
        <x:f>SUMIFS('Ventas_Limpias'!$AG$2:$AG$2545,'Ventas_Limpias'!$N$2:$N$2545,$A118,'Ventas_Limpias'!$U$2:$U$2545,$B118,'Ventas_Limpias'!$R$2:$R$2545,$C118,'Ventas_Limpias'!$D$2:$D$2545,"&gt;="&amp;DATE(2026,1,1),'Ventas_Limpias'!$D$2:$D$2545,"&lt;="&amp;DATE(2026,6,30))</x:f>
        <x:v>12.872000000000007</x:v>
      </x:c>
      <x:c r="H118" s="20" t="n">
        <x:f>IFERROR(G118/D118,0)</x:f>
        <x:v>0.33354063018242136</x:v>
      </x:c>
      <x:c r="I118" s="33" t="n">
        <x:f>COUNTIFS('Ventas_Limpias'!$N$2:$N$2545,$A118,'Ventas_Limpias'!$U$2:$U$2545,$B118,'Ventas_Limpias'!$R$2:$R$2545,$C118,'Ventas_Limpias'!$AM$2:$AM$2545,"Completado",'Ventas_Limpias'!$D$2:$D$2545,"&gt;="&amp;DATE(2026,1,1),'Ventas_Limpias'!$D$2:$D$2545,"&lt;="&amp;DATE(2026,6,30))</x:f>
        <x:v>1</x:v>
      </x:c>
      <x:c r="J118" s="33" t="n">
        <x:f>COUNTIFS('Ventas_Limpias'!$N$2:$N$2545,$A118,'Ventas_Limpias'!$U$2:$U$2545,$B118,'Ventas_Limpias'!$R$2:$R$2545,$C118,'Ventas_Limpias'!$AM$2:$AM$2545,"Devuelto",'Ventas_Limpias'!$D$2:$D$2545,"&gt;="&amp;DATE(2026,1,1),'Ventas_Limpias'!$D$2:$D$2545,"&lt;="&amp;DATE(2026,6,30))</x:f>
        <x:v>0</x:v>
      </x:c>
      <x:c r="K118" s="20" t="n">
        <x:f>IFERROR(J118/(I118+J118),0)</x:f>
        <x:v>0</x:v>
      </x:c>
      <x:c r="L118" s="28" t="n">
        <x:f>SUMIFS('Metas_Limpias'!$D$4:$D$549,'Metas_Limpias'!$B$4:$B$549,$A118,'Metas_Limpias'!$C$4:$C$549,$B118,'Metas_Limpias'!$A$4:$A$549,"&gt;=2026-01",'Metas_Limpias'!$A$4:$A$549,"&lt;=2026-06")</x:f>
        <x:v>458737.05999999994</x:v>
      </x:c>
      <x:c r="M118" s="28" t="n">
        <x:f>SUMIFS('Ventas_Limpias'!$AE$2:$AE$2545,'Ventas_Limpias'!$N$2:$N$2545,$A118,'Ventas_Limpias'!$U$2:$U$2545,$B118,'Ventas_Limpias'!$D$2:$D$2545,"&gt;="&amp;DATE(2026,1,1),'Ventas_Limpias'!$D$2:$D$2545,"&lt;="&amp;DATE(2026,6,30))</x:f>
        <x:v>9016.987</x:v>
      </x:c>
      <x:c r="N118" s="20" t="n">
        <x:f>IFERROR(M118/L118,0)</x:f>
        <x:v>0.01965611193479768</x:v>
      </x:c>
      <x:c r="O118" t="str">
        <x:f>IF(AND(D118&gt;='Parametros'!$B$7,I118&gt;='Parametros'!$B$6),"Sí","No")</x:f>
        <x:v>No</x:v>
      </x:c>
      <x:c r="P118" t="str">
        <x:f>IF(O118="No","Muestra pequeña",IF(AND(F118&gt;0,H118&gt;='Parametros'!$B$8,K118&lt;='Parametros'!$B$9),"Priorizar",IF(F118&lt;0,"Recuperar antes de invertir","Vigilar")))</x:f>
        <x:v>Muestra pequeña</x:v>
      </x:c>
    </x:row>
    <x:row r="119">
      <x:c r="A119" t="str">
        <x:v>Sucre</x:v>
      </x:c>
      <x:c r="B119" t="str">
        <x:v>WhatsApp</x:v>
      </x:c>
      <x:c r="C119" t="str">
        <x:v>Cuidado Personal</x:v>
      </x:c>
      <x:c r="D119" s="28" t="n">
        <x:f>SUMIFS('Ventas_Limpias'!$AE$2:$AE$2545,'Ventas_Limpias'!$N$2:$N$2545,$A119,'Ventas_Limpias'!$U$2:$U$2545,$B119,'Ventas_Limpias'!$R$2:$R$2545,$C119,'Ventas_Limpias'!$D$2:$D$2545,"&gt;="&amp;DATE(2026,1,1),'Ventas_Limpias'!$D$2:$D$2545,"&lt;="&amp;DATE(2026,6,30))</x:f>
        <x:v>-735.1310000000001</x:v>
      </x:c>
      <x:c r="E119" s="28" t="n">
        <x:f>SUMIFS('Ventas_Limpias'!$AE$2:$AE$2545,'Ventas_Limpias'!$N$2:$N$2545,$A119,'Ventas_Limpias'!$U$2:$U$2545,$B119,'Ventas_Limpias'!$R$2:$R$2545,$C119,'Ventas_Limpias'!$D$2:$D$2545,"&gt;="&amp;DATE(2025,7,1),'Ventas_Limpias'!$D$2:$D$2545,"&lt;="&amp;DATE(2025,12,31))</x:f>
        <x:v>0</x:v>
      </x:c>
      <x:c r="F119" s="20" t="str">
        <x:f>IFERROR((D119-E119)/ABS(E119),"")</x:f>
      </x:c>
      <x:c r="G119" s="28" t="n">
        <x:f>SUMIFS('Ventas_Limpias'!$AG$2:$AG$2545,'Ventas_Limpias'!$N$2:$N$2545,$A119,'Ventas_Limpias'!$U$2:$U$2545,$B119,'Ventas_Limpias'!$R$2:$R$2545,$C119,'Ventas_Limpias'!$D$2:$D$2545,"&gt;="&amp;DATE(2026,1,1),'Ventas_Limpias'!$D$2:$D$2545,"&lt;="&amp;DATE(2026,6,30))</x:f>
        <x:v>-160.81099999999992</x:v>
      </x:c>
      <x:c r="H119" s="20" t="n">
        <x:f>IFERROR(G119/D119,0)</x:f>
        <x:v>0.2187514878300601</x:v>
      </x:c>
      <x:c r="I119" s="33" t="n">
        <x:f>COUNTIFS('Ventas_Limpias'!$N$2:$N$2545,$A119,'Ventas_Limpias'!$U$2:$U$2545,$B119,'Ventas_Limpias'!$R$2:$R$2545,$C119,'Ventas_Limpias'!$AM$2:$AM$2545,"Completado",'Ventas_Limpias'!$D$2:$D$2545,"&gt;="&amp;DATE(2026,1,1),'Ventas_Limpias'!$D$2:$D$2545,"&lt;="&amp;DATE(2026,6,30))</x:f>
        <x:v>3</x:v>
      </x:c>
      <x:c r="J119" s="33" t="n">
        <x:f>COUNTIFS('Ventas_Limpias'!$N$2:$N$2545,$A119,'Ventas_Limpias'!$U$2:$U$2545,$B119,'Ventas_Limpias'!$R$2:$R$2545,$C119,'Ventas_Limpias'!$AM$2:$AM$2545,"Devuelto",'Ventas_Limpias'!$D$2:$D$2545,"&gt;="&amp;DATE(2026,1,1),'Ventas_Limpias'!$D$2:$D$2545,"&lt;="&amp;DATE(2026,6,30))</x:f>
        <x:v>2</x:v>
      </x:c>
      <x:c r="K119" s="20" t="n">
        <x:f>IFERROR(J119/(I119+J119),0)</x:f>
        <x:v>0.4</x:v>
      </x:c>
      <x:c r="L119" s="28" t="n">
        <x:f>SUMIFS('Metas_Limpias'!$D$4:$D$549,'Metas_Limpias'!$B$4:$B$549,$A119,'Metas_Limpias'!$C$4:$C$549,$B119,'Metas_Limpias'!$A$4:$A$549,"&gt;=2026-01",'Metas_Limpias'!$A$4:$A$549,"&lt;=2026-06")</x:f>
        <x:v>458737.05999999994</x:v>
      </x:c>
      <x:c r="M119" s="28" t="n">
        <x:f>SUMIFS('Ventas_Limpias'!$AE$2:$AE$2545,'Ventas_Limpias'!$N$2:$N$2545,$A119,'Ventas_Limpias'!$U$2:$U$2545,$B119,'Ventas_Limpias'!$D$2:$D$2545,"&gt;="&amp;DATE(2026,1,1),'Ventas_Limpias'!$D$2:$D$2545,"&lt;="&amp;DATE(2026,6,30))</x:f>
        <x:v>9016.987</x:v>
      </x:c>
      <x:c r="N119" s="20" t="n">
        <x:f>IFERROR(M119/L119,0)</x:f>
        <x:v>0.01965611193479768</x:v>
      </x:c>
      <x:c r="O119" t="str">
        <x:f>IF(AND(D119&gt;='Parametros'!$B$7,I119&gt;='Parametros'!$B$6),"Sí","No")</x:f>
        <x:v>No</x:v>
      </x:c>
      <x:c r="P119" t="str">
        <x:f>IF(O119="No","Muestra pequeña",IF(AND(F119&gt;0,H119&gt;='Parametros'!$B$8,K119&lt;='Parametros'!$B$9),"Priorizar",IF(F119&lt;0,"Recuperar antes de invertir","Vigilar")))</x:f>
        <x:v>Muestra pequeña</x:v>
      </x:c>
    </x:row>
    <x:row r="120">
      <x:c r="A120" t="str">
        <x:v>Sucre</x:v>
      </x:c>
      <x:c r="B120" t="str">
        <x:v>WhatsApp</x:v>
      </x:c>
      <x:c r="C120" t="str">
        <x:v>Deportes</x:v>
      </x:c>
      <x:c r="D120" s="28" t="n">
        <x:f>SUMIFS('Ventas_Limpias'!$AE$2:$AE$2545,'Ventas_Limpias'!$N$2:$N$2545,$A120,'Ventas_Limpias'!$U$2:$U$2545,$B120,'Ventas_Limpias'!$R$2:$R$2545,$C120,'Ventas_Limpias'!$D$2:$D$2545,"&gt;="&amp;DATE(2026,1,1),'Ventas_Limpias'!$D$2:$D$2545,"&lt;="&amp;DATE(2026,6,30))</x:f>
        <x:v>438.14</x:v>
      </x:c>
      <x:c r="E120" s="28" t="n">
        <x:f>SUMIFS('Ventas_Limpias'!$AE$2:$AE$2545,'Ventas_Limpias'!$N$2:$N$2545,$A120,'Ventas_Limpias'!$U$2:$U$2545,$B120,'Ventas_Limpias'!$R$2:$R$2545,$C120,'Ventas_Limpias'!$D$2:$D$2545,"&gt;="&amp;DATE(2025,7,1),'Ventas_Limpias'!$D$2:$D$2545,"&lt;="&amp;DATE(2025,12,31))</x:f>
        <x:v>18.54249999999999</x:v>
      </x:c>
      <x:c r="F120" s="20" t="n">
        <x:f>IFERROR((D120-E120)/ABS(E120),"")</x:f>
        <x:v>22.628960496157486</x:v>
      </x:c>
      <x:c r="G120" s="28" t="n">
        <x:f>SUMIFS('Ventas_Limpias'!$AG$2:$AG$2545,'Ventas_Limpias'!$N$2:$N$2545,$A120,'Ventas_Limpias'!$U$2:$U$2545,$B120,'Ventas_Limpias'!$R$2:$R$2545,$C120,'Ventas_Limpias'!$D$2:$D$2545,"&gt;="&amp;DATE(2026,1,1),'Ventas_Limpias'!$D$2:$D$2545,"&lt;="&amp;DATE(2026,6,30))</x:f>
        <x:v>122.21999999999997</x:v>
      </x:c>
      <x:c r="H120" s="20" t="n">
        <x:f>IFERROR(G120/D120,0)</x:f>
        <x:v>0.2789519331720454</x:v>
      </x:c>
      <x:c r="I120" s="33" t="n">
        <x:f>COUNTIFS('Ventas_Limpias'!$N$2:$N$2545,$A120,'Ventas_Limpias'!$U$2:$U$2545,$B120,'Ventas_Limpias'!$R$2:$R$2545,$C120,'Ventas_Limpias'!$AM$2:$AM$2545,"Completado",'Ventas_Limpias'!$D$2:$D$2545,"&gt;="&amp;DATE(2026,1,1),'Ventas_Limpias'!$D$2:$D$2545,"&lt;="&amp;DATE(2026,6,30))</x:f>
        <x:v>1</x:v>
      </x:c>
      <x:c r="J120" s="33" t="n">
        <x:f>COUNTIFS('Ventas_Limpias'!$N$2:$N$2545,$A120,'Ventas_Limpias'!$U$2:$U$2545,$B120,'Ventas_Limpias'!$R$2:$R$2545,$C120,'Ventas_Limpias'!$AM$2:$AM$2545,"Devuelto",'Ventas_Limpias'!$D$2:$D$2545,"&gt;="&amp;DATE(2026,1,1),'Ventas_Limpias'!$D$2:$D$2545,"&lt;="&amp;DATE(2026,6,30))</x:f>
        <x:v>0</x:v>
      </x:c>
      <x:c r="K120" s="20" t="n">
        <x:f>IFERROR(J120/(I120+J120),0)</x:f>
        <x:v>0</x:v>
      </x:c>
      <x:c r="L120" s="28" t="n">
        <x:f>SUMIFS('Metas_Limpias'!$D$4:$D$549,'Metas_Limpias'!$B$4:$B$549,$A120,'Metas_Limpias'!$C$4:$C$549,$B120,'Metas_Limpias'!$A$4:$A$549,"&gt;=2026-01",'Metas_Limpias'!$A$4:$A$549,"&lt;=2026-06")</x:f>
        <x:v>458737.05999999994</x:v>
      </x:c>
      <x:c r="M120" s="28" t="n">
        <x:f>SUMIFS('Ventas_Limpias'!$AE$2:$AE$2545,'Ventas_Limpias'!$N$2:$N$2545,$A120,'Ventas_Limpias'!$U$2:$U$2545,$B120,'Ventas_Limpias'!$D$2:$D$2545,"&gt;="&amp;DATE(2026,1,1),'Ventas_Limpias'!$D$2:$D$2545,"&lt;="&amp;DATE(2026,6,30))</x:f>
        <x:v>9016.987</x:v>
      </x:c>
      <x:c r="N120" s="20" t="n">
        <x:f>IFERROR(M120/L120,0)</x:f>
        <x:v>0.01965611193479768</x:v>
      </x:c>
      <x:c r="O120" t="str">
        <x:f>IF(AND(D120&gt;='Parametros'!$B$7,I120&gt;='Parametros'!$B$6),"Sí","No")</x:f>
        <x:v>No</x:v>
      </x:c>
      <x:c r="P120" t="str">
        <x:f>IF(O120="No","Muestra pequeña",IF(AND(F120&gt;0,H120&gt;='Parametros'!$B$8,K120&lt;='Parametros'!$B$9),"Priorizar",IF(F120&lt;0,"Recuperar antes de invertir","Vigilar")))</x:f>
        <x:v>Muestra pequeña</x:v>
      </x:c>
    </x:row>
    <x:row r="121">
      <x:c r="A121" t="str">
        <x:v>Sucre</x:v>
      </x:c>
      <x:c r="B121" t="str">
        <x:v>WhatsApp</x:v>
      </x:c>
      <x:c r="C121" t="str">
        <x:v>Electrónica</x:v>
      </x:c>
      <x:c r="D121" s="28" t="n">
        <x:f>SUMIFS('Ventas_Limpias'!$AE$2:$AE$2545,'Ventas_Limpias'!$N$2:$N$2545,$A121,'Ventas_Limpias'!$U$2:$U$2545,$B121,'Ventas_Limpias'!$R$2:$R$2545,$C121,'Ventas_Limpias'!$D$2:$D$2545,"&gt;="&amp;DATE(2026,1,1),'Ventas_Limpias'!$D$2:$D$2545,"&lt;="&amp;DATE(2026,6,30))</x:f>
        <x:v>6627.096</x:v>
      </x:c>
      <x:c r="E121" s="28" t="n">
        <x:f>SUMIFS('Ventas_Limpias'!$AE$2:$AE$2545,'Ventas_Limpias'!$N$2:$N$2545,$A121,'Ventas_Limpias'!$U$2:$U$2545,$B121,'Ventas_Limpias'!$R$2:$R$2545,$C121,'Ventas_Limpias'!$D$2:$D$2545,"&gt;="&amp;DATE(2025,7,1),'Ventas_Limpias'!$D$2:$D$2545,"&lt;="&amp;DATE(2025,12,31))</x:f>
        <x:v>3717.3175</x:v>
      </x:c>
      <x:c r="F121" s="20" t="n">
        <x:f>IFERROR((D121-E121)/ABS(E121),"")</x:f>
        <x:v>0.782762973568978</x:v>
      </x:c>
      <x:c r="G121" s="28" t="n">
        <x:f>SUMIFS('Ventas_Limpias'!$AG$2:$AG$2545,'Ventas_Limpias'!$N$2:$N$2545,$A121,'Ventas_Limpias'!$U$2:$U$2545,$B121,'Ventas_Limpias'!$R$2:$R$2545,$C121,'Ventas_Limpias'!$D$2:$D$2545,"&gt;="&amp;DATE(2026,1,1),'Ventas_Limpias'!$D$2:$D$2545,"&lt;="&amp;DATE(2026,6,30))</x:f>
        <x:v>1055.6759999999992</x:v>
      </x:c>
      <x:c r="H121" s="20" t="n">
        <x:f>IFERROR(G121/D121,0)</x:f>
        <x:v>0.15929692281506097</x:v>
      </x:c>
      <x:c r="I121" s="33" t="n">
        <x:f>COUNTIFS('Ventas_Limpias'!$N$2:$N$2545,$A121,'Ventas_Limpias'!$U$2:$U$2545,$B121,'Ventas_Limpias'!$R$2:$R$2545,$C121,'Ventas_Limpias'!$AM$2:$AM$2545,"Completado",'Ventas_Limpias'!$D$2:$D$2545,"&gt;="&amp;DATE(2026,1,1),'Ventas_Limpias'!$D$2:$D$2545,"&lt;="&amp;DATE(2026,6,30))</x:f>
        <x:v>4</x:v>
      </x:c>
      <x:c r="J121" s="33" t="n">
        <x:f>COUNTIFS('Ventas_Limpias'!$N$2:$N$2545,$A121,'Ventas_Limpias'!$U$2:$U$2545,$B121,'Ventas_Limpias'!$R$2:$R$2545,$C121,'Ventas_Limpias'!$AM$2:$AM$2545,"Devuelto",'Ventas_Limpias'!$D$2:$D$2545,"&gt;="&amp;DATE(2026,1,1),'Ventas_Limpias'!$D$2:$D$2545,"&lt;="&amp;DATE(2026,6,30))</x:f>
        <x:v>0</x:v>
      </x:c>
      <x:c r="K121" s="20" t="n">
        <x:f>IFERROR(J121/(I121+J121),0)</x:f>
        <x:v>0</x:v>
      </x:c>
      <x:c r="L121" s="28" t="n">
        <x:f>SUMIFS('Metas_Limpias'!$D$4:$D$549,'Metas_Limpias'!$B$4:$B$549,$A121,'Metas_Limpias'!$C$4:$C$549,$B121,'Metas_Limpias'!$A$4:$A$549,"&gt;=2026-01",'Metas_Limpias'!$A$4:$A$549,"&lt;=2026-06")</x:f>
        <x:v>458737.05999999994</x:v>
      </x:c>
      <x:c r="M121" s="28" t="n">
        <x:f>SUMIFS('Ventas_Limpias'!$AE$2:$AE$2545,'Ventas_Limpias'!$N$2:$N$2545,$A121,'Ventas_Limpias'!$U$2:$U$2545,$B121,'Ventas_Limpias'!$D$2:$D$2545,"&gt;="&amp;DATE(2026,1,1),'Ventas_Limpias'!$D$2:$D$2545,"&lt;="&amp;DATE(2026,6,30))</x:f>
        <x:v>9016.987</x:v>
      </x:c>
      <x:c r="N121" s="20" t="n">
        <x:f>IFERROR(M121/L121,0)</x:f>
        <x:v>0.01965611193479768</x:v>
      </x:c>
      <x:c r="O121" t="str">
        <x:f>IF(AND(D121&gt;='Parametros'!$B$7,I121&gt;='Parametros'!$B$6),"Sí","No")</x:f>
        <x:v>No</x:v>
      </x:c>
      <x:c r="P121" t="str">
        <x:f>IF(O121="No","Muestra pequeña",IF(AND(F121&gt;0,H121&gt;='Parametros'!$B$8,K121&lt;='Parametros'!$B$9),"Priorizar",IF(F121&lt;0,"Recuperar antes de invertir","Vigilar")))</x:f>
        <x:v>Muestra pequeña</x:v>
      </x:c>
    </x:row>
    <x:row r="122">
      <x:c r="A122" t="str">
        <x:v>Sucre</x:v>
      </x:c>
      <x:c r="B122" t="str">
        <x:v>WhatsApp</x:v>
      </x:c>
      <x:c r="C122" t="str">
        <x:v>Hogar</x:v>
      </x:c>
      <x:c r="D122" s="28" t="n">
        <x:f>SUMIFS('Ventas_Limpias'!$AE$2:$AE$2545,'Ventas_Limpias'!$N$2:$N$2545,$A122,'Ventas_Limpias'!$U$2:$U$2545,$B122,'Ventas_Limpias'!$R$2:$R$2545,$C122,'Ventas_Limpias'!$D$2:$D$2545,"&gt;="&amp;DATE(2026,1,1),'Ventas_Limpias'!$D$2:$D$2545,"&lt;="&amp;DATE(2026,6,30))</x:f>
        <x:v>2648.2899999999995</x:v>
      </x:c>
      <x:c r="E122" s="28" t="n">
        <x:f>SUMIFS('Ventas_Limpias'!$AE$2:$AE$2545,'Ventas_Limpias'!$N$2:$N$2545,$A122,'Ventas_Limpias'!$U$2:$U$2545,$B122,'Ventas_Limpias'!$R$2:$R$2545,$C122,'Ventas_Limpias'!$D$2:$D$2545,"&gt;="&amp;DATE(2025,7,1),'Ventas_Limpias'!$D$2:$D$2545,"&lt;="&amp;DATE(2025,12,31))</x:f>
        <x:v>209.97</x:v>
      </x:c>
      <x:c r="F122" s="20" t="n">
        <x:f>IFERROR((D122-E122)/ABS(E122),"")</x:f>
        <x:v>11.612706577130066</x:v>
      </x:c>
      <x:c r="G122" s="28" t="n">
        <x:f>SUMIFS('Ventas_Limpias'!$AG$2:$AG$2545,'Ventas_Limpias'!$N$2:$N$2545,$A122,'Ventas_Limpias'!$U$2:$U$2545,$B122,'Ventas_Limpias'!$R$2:$R$2545,$C122,'Ventas_Limpias'!$D$2:$D$2545,"&gt;="&amp;DATE(2026,1,1),'Ventas_Limpias'!$D$2:$D$2545,"&lt;="&amp;DATE(2026,6,30))</x:f>
        <x:v>960.8599999999994</x:v>
      </x:c>
      <x:c r="H122" s="20" t="n">
        <x:f>IFERROR(G122/D122,0)</x:f>
        <x:v>0.36282280263868366</x:v>
      </x:c>
      <x:c r="I122" s="33" t="n">
        <x:f>COUNTIFS('Ventas_Limpias'!$N$2:$N$2545,$A122,'Ventas_Limpias'!$U$2:$U$2545,$B122,'Ventas_Limpias'!$R$2:$R$2545,$C122,'Ventas_Limpias'!$AM$2:$AM$2545,"Completado",'Ventas_Limpias'!$D$2:$D$2545,"&gt;="&amp;DATE(2026,1,1),'Ventas_Limpias'!$D$2:$D$2545,"&lt;="&amp;DATE(2026,6,30))</x:f>
        <x:v>2</x:v>
      </x:c>
      <x:c r="J122" s="33" t="n">
        <x:f>COUNTIFS('Ventas_Limpias'!$N$2:$N$2545,$A122,'Ventas_Limpias'!$U$2:$U$2545,$B122,'Ventas_Limpias'!$R$2:$R$2545,$C122,'Ventas_Limpias'!$AM$2:$AM$2545,"Devuelto",'Ventas_Limpias'!$D$2:$D$2545,"&gt;="&amp;DATE(2026,1,1),'Ventas_Limpias'!$D$2:$D$2545,"&lt;="&amp;DATE(2026,6,30))</x:f>
        <x:v>1</x:v>
      </x:c>
      <x:c r="K122" s="20" t="n">
        <x:f>IFERROR(J122/(I122+J122),0)</x:f>
        <x:v>0.3333333333333333</x:v>
      </x:c>
      <x:c r="L122" s="28" t="n">
        <x:f>SUMIFS('Metas_Limpias'!$D$4:$D$549,'Metas_Limpias'!$B$4:$B$549,$A122,'Metas_Limpias'!$C$4:$C$549,$B122,'Metas_Limpias'!$A$4:$A$549,"&gt;=2026-01",'Metas_Limpias'!$A$4:$A$549,"&lt;=2026-06")</x:f>
        <x:v>458737.05999999994</x:v>
      </x:c>
      <x:c r="M122" s="28" t="n">
        <x:f>SUMIFS('Ventas_Limpias'!$AE$2:$AE$2545,'Ventas_Limpias'!$N$2:$N$2545,$A122,'Ventas_Limpias'!$U$2:$U$2545,$B122,'Ventas_Limpias'!$D$2:$D$2545,"&gt;="&amp;DATE(2026,1,1),'Ventas_Limpias'!$D$2:$D$2545,"&lt;="&amp;DATE(2026,6,30))</x:f>
        <x:v>9016.987</x:v>
      </x:c>
      <x:c r="N122" s="20" t="n">
        <x:f>IFERROR(M122/L122,0)</x:f>
        <x:v>0.01965611193479768</x:v>
      </x:c>
      <x:c r="O122" t="str">
        <x:f>IF(AND(D122&gt;='Parametros'!$B$7,I122&gt;='Parametros'!$B$6),"Sí","No")</x:f>
        <x:v>No</x:v>
      </x:c>
      <x:c r="P122" t="str">
        <x:f>IF(O122="No","Muestra pequeña",IF(AND(F122&gt;0,H122&gt;='Parametros'!$B$8,K122&lt;='Parametros'!$B$9),"Priorizar",IF(F122&lt;0,"Recuperar antes de invertir","Vigilar")))</x:f>
        <x:v>Muestra pequeña</x:v>
      </x:c>
    </x:row>
    <x:row r="123">
      <x:c r="A123" t="str">
        <x:v>Sucre</x:v>
      </x:c>
      <x:c r="B123" t="str">
        <x:v>WhatsApp</x:v>
      </x:c>
      <x:c r="C123" t="str">
        <x:v>No identificada</x:v>
      </x:c>
      <x:c r="D123" s="28" t="n">
        <x:f>SUMIFS('Ventas_Limpias'!$AE$2:$AE$2545,'Ventas_Limpias'!$N$2:$N$2545,$A123,'Ventas_Limpias'!$U$2:$U$2545,$B123,'Ventas_Limpias'!$R$2:$R$2545,$C123,'Ventas_Limpias'!$D$2:$D$2545,"&gt;="&amp;DATE(2026,1,1),'Ventas_Limpias'!$D$2:$D$2545,"&lt;="&amp;DATE(2026,6,30))</x:f>
        <x:v>0</x:v>
      </x:c>
      <x:c r="E123" s="28" t="n">
        <x:f>SUMIFS('Ventas_Limpias'!$AE$2:$AE$2545,'Ventas_Limpias'!$N$2:$N$2545,$A123,'Ventas_Limpias'!$U$2:$U$2545,$B123,'Ventas_Limpias'!$R$2:$R$2545,$C123,'Ventas_Limpias'!$D$2:$D$2545,"&gt;="&amp;DATE(2025,7,1),'Ventas_Limpias'!$D$2:$D$2545,"&lt;="&amp;DATE(2025,12,31))</x:f>
        <x:v>242.25</x:v>
      </x:c>
      <x:c r="F123" s="20" t="n">
        <x:f>IFERROR((D123-E123)/ABS(E123),"")</x:f>
        <x:v>-1</x:v>
      </x:c>
      <x:c r="G123" s="28" t="n">
        <x:f>SUMIFS('Ventas_Limpias'!$AG$2:$AG$2545,'Ventas_Limpias'!$N$2:$N$2545,$A123,'Ventas_Limpias'!$U$2:$U$2545,$B123,'Ventas_Limpias'!$R$2:$R$2545,$C123,'Ventas_Limpias'!$D$2:$D$2545,"&gt;="&amp;DATE(2026,1,1),'Ventas_Limpias'!$D$2:$D$2545,"&lt;="&amp;DATE(2026,6,30))</x:f>
        <x:v>0</x:v>
      </x:c>
      <x:c r="H123" s="20" t="n">
        <x:f>IFERROR(G123/D123,0)</x:f>
        <x:v>0</x:v>
      </x:c>
      <x:c r="I123" s="33" t="n">
        <x:f>COUNTIFS('Ventas_Limpias'!$N$2:$N$2545,$A123,'Ventas_Limpias'!$U$2:$U$2545,$B123,'Ventas_Limpias'!$R$2:$R$2545,$C123,'Ventas_Limpias'!$AM$2:$AM$2545,"Completado",'Ventas_Limpias'!$D$2:$D$2545,"&gt;="&amp;DATE(2026,1,1),'Ventas_Limpias'!$D$2:$D$2545,"&lt;="&amp;DATE(2026,6,30))</x:f>
        <x:v>0</x:v>
      </x:c>
      <x:c r="J123" s="33" t="n">
        <x:f>COUNTIFS('Ventas_Limpias'!$N$2:$N$2545,$A123,'Ventas_Limpias'!$U$2:$U$2545,$B123,'Ventas_Limpias'!$R$2:$R$2545,$C123,'Ventas_Limpias'!$AM$2:$AM$2545,"Devuelto",'Ventas_Limpias'!$D$2:$D$2545,"&gt;="&amp;DATE(2026,1,1),'Ventas_Limpias'!$D$2:$D$2545,"&lt;="&amp;DATE(2026,6,30))</x:f>
        <x:v>0</x:v>
      </x:c>
      <x:c r="K123" s="20" t="n">
        <x:f>IFERROR(J123/(I123+J123),0)</x:f>
        <x:v>0</x:v>
      </x:c>
      <x:c r="L123" s="28" t="n">
        <x:f>SUMIFS('Metas_Limpias'!$D$4:$D$549,'Metas_Limpias'!$B$4:$B$549,$A123,'Metas_Limpias'!$C$4:$C$549,$B123,'Metas_Limpias'!$A$4:$A$549,"&gt;=2026-01",'Metas_Limpias'!$A$4:$A$549,"&lt;=2026-06")</x:f>
        <x:v>458737.05999999994</x:v>
      </x:c>
      <x:c r="M123" s="28" t="n">
        <x:f>SUMIFS('Ventas_Limpias'!$AE$2:$AE$2545,'Ventas_Limpias'!$N$2:$N$2545,$A123,'Ventas_Limpias'!$U$2:$U$2545,$B123,'Ventas_Limpias'!$D$2:$D$2545,"&gt;="&amp;DATE(2026,1,1),'Ventas_Limpias'!$D$2:$D$2545,"&lt;="&amp;DATE(2026,6,30))</x:f>
        <x:v>9016.987</x:v>
      </x:c>
      <x:c r="N123" s="20" t="n">
        <x:f>IFERROR(M123/L123,0)</x:f>
        <x:v>0.01965611193479768</x:v>
      </x:c>
      <x:c r="O123" t="str">
        <x:f>IF(AND(D123&gt;='Parametros'!$B$7,I123&gt;='Parametros'!$B$6),"Sí","No")</x:f>
        <x:v>No</x:v>
      </x:c>
      <x:c r="P123" t="str">
        <x:f>IF(O123="No","Muestra pequeña",IF(AND(F123&gt;0,H123&gt;='Parametros'!$B$8,K123&lt;='Parametros'!$B$9),"Priorizar",IF(F123&lt;0,"Recuperar antes de invertir","Vigilar")))</x:f>
        <x:v>Muestra pequeña</x:v>
      </x:c>
    </x:row>
  </x:sheetData>
  <x:mergeCells>
    <x:mergeCell ref="A1:P1"/>
    <x:mergeCell ref="A2:P2"/>
  </x:mergeCells>
  <x:conditionalFormatting sqref="F4:F123">
    <x:cfRule type="colorScale" priority="1">
      <x:colorScale>
        <x:cfvo type="min"/>
        <x:cfvo type="percentile" val="50"/>
        <x:cfvo type="max"/>
        <x:color rgb="FFC62828"/>
        <x:color rgb="FFFFF7CC"/>
        <x:color rgb="FF2E7D32"/>
      </x:colorScale>
    </x:cfRule>
  </x:conditionalFormatting>
  <x:conditionalFormatting sqref="H4:H123">
    <x:cfRule type="colorScale" priority="2">
      <x:colorScale>
        <x:cfvo type="min"/>
        <x:cfvo type="percentile" val="50"/>
        <x:cfvo type="max"/>
        <x:color rgb="FFC62828"/>
        <x:color rgb="FFFFF7CC"/>
        <x:color rgb="FF2E7D32"/>
      </x:colorScale>
    </x:cfRule>
  </x:conditionalFormatting>
  <x:conditionalFormatting sqref="K4:K123">
    <x:cfRule type="colorScale" priority="3">
      <x:colorScale>
        <x:cfvo type="min"/>
        <x:cfvo type="percentile" val="50"/>
        <x:cfvo type="max"/>
        <x:color rgb="FF2E7D32"/>
        <x:color rgb="FFFFF7CC"/>
        <x:color rgb="FFC62828"/>
      </x:colorScale>
    </x:cfRule>
  </x:conditionalFormatting>
  <x:pageMargins left="0.7" right="0.7" top="0.75" bottom="0.75" header="0.3" footer="0.3"/>
  <x:tableParts count="1">
    <x:tablePart xmlns:r="http://schemas.openxmlformats.org/officeDocument/2006/relationships" r:id="Rbda010030abd4e6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s>
  <x:sheetData>
    <x:row r="1" ht="28" customHeight="1">
      <x:c r="A1" s="12" t="str">
        <x:v>Análisis y tablas auxiliares del dashboard</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row>
    <x:row r="3">
      <x:c r="A3" s="18" t="str">
        <x:v>Año_Mes</x:v>
      </x:c>
      <x:c r="B3" s="18" t="str">
        <x:v>Ventas netas</x:v>
      </x:c>
      <x:c r="C3" s="18" t="str">
        <x:v>Utilidad</x:v>
      </x:c>
      <x:c r="D3" s="18" t="str">
        <x:v>Margen</x:v>
      </x:c>
      <x:c r="E3" s="18" t="str">
        <x:v>Meta</x:v>
      </x:c>
      <x:c r="F3" s="18" t="str">
        <x:v>Cumplimiento</x:v>
      </x:c>
      <x:c r="G3" s="18" t="str">
        <x:v>Pedidos completados</x:v>
      </x:c>
      <x:c r="H3" s="18" t="str">
        <x:v>Tasa devolución</x:v>
      </x:c>
      <x:c r="K3" s="18" t="str">
        <x:v>Region</x:v>
      </x:c>
      <x:c r="L3" s="18" t="str">
        <x:v>Ventas</x:v>
      </x:c>
      <x:c r="M3" s="18" t="str">
        <x:v>Utilidad</x:v>
      </x:c>
      <x:c r="N3" s="18" t="str">
        <x:v>Margen</x:v>
      </x:c>
      <x:c r="O3" s="18" t="str">
        <x:v>Meta</x:v>
      </x:c>
      <x:c r="P3" s="18" t="str">
        <x:v>Cumplimiento</x:v>
      </x:c>
      <x:c r="Q3" s="18" t="str">
        <x:v>Tasa devolución</x:v>
      </x:c>
      <x:c r="R3" s="18" t="str">
        <x:v>Descuento ponderado</x:v>
      </x:c>
      <x:c r="S3" s="18" t="str">
        <x:v>Participación ventas</x:v>
      </x:c>
      <x:c r="U3" s="18" t="str">
        <x:v>Canal</x:v>
      </x:c>
      <x:c r="V3" s="18" t="str">
        <x:v>Ventas</x:v>
      </x:c>
      <x:c r="W3" s="18" t="str">
        <x:v>Utilidad</x:v>
      </x:c>
      <x:c r="X3" s="18" t="str">
        <x:v>Margen</x:v>
      </x:c>
      <x:c r="Y3" s="18" t="str">
        <x:v>Meta</x:v>
      </x:c>
      <x:c r="Z3" s="18" t="str">
        <x:v>Cumplimiento</x:v>
      </x:c>
      <x:c r="AA3" s="18" t="str">
        <x:v>Tasa devolución</x:v>
      </x:c>
      <x:c r="AB3" s="18" t="str">
        <x:v>Descuento ponderado</x:v>
      </x:c>
      <x:c r="AC3" s="18" t="str">
        <x:v>Participación ventas</x:v>
      </x:c>
      <x:c r="AE3" s="18" t="str">
        <x:v>Categoria</x:v>
      </x:c>
      <x:c r="AF3" s="18" t="str">
        <x:v>Ventas</x:v>
      </x:c>
      <x:c r="AG3" s="18" t="str">
        <x:v>Utilidad</x:v>
      </x:c>
      <x:c r="AH3" s="18" t="str">
        <x:v>Margen</x:v>
      </x:c>
      <x:c r="AI3" s="18" t="str">
        <x:v>Pedidos comp.</x:v>
      </x:c>
      <x:c r="AJ3" s="18" t="str">
        <x:v>Tasa devolución</x:v>
      </x:c>
      <x:c r="AK3" s="18" t="str">
        <x:v>Descuento ponderado</x:v>
      </x:c>
      <x:c r="AL3" s="18" t="str">
        <x:v>Participación ventas</x:v>
      </x:c>
    </x:row>
    <x:row r="4">
      <x:c r="A4" t="str">
        <x:v>2024-01</x:v>
      </x:c>
      <x:c r="B4" s="28" t="n">
        <x:f>SUMIFS('Ventas_Limpias'!$AE$2:$AE$2545,'Ventas_Limpias'!$H$2:$H$2545,$A4,'Ventas_Limpias'!$N$2:$N$2545,IF('Dashboard'!$C$4="Todas","*",'Dashboard'!$C$4),'Ventas_Limpias'!$U$2:$U$2545,IF('Dashboard'!$G$4="Todos","*",'Dashboard'!$G$4),'Ventas_Limpias'!$R$2:$R$2545,IF('Dashboard'!$K$4="Todas","*",'Dashboard'!$K$4))</x:f>
        <x:v>18012.942500000005</x:v>
      </x:c>
      <x:c r="C4" s="28" t="n">
        <x:f>SUMIFS('Ventas_Limpias'!$AG$2:$AG$2545,'Ventas_Limpias'!$H$2:$H$2545,$A4,'Ventas_Limpias'!$N$2:$N$2545,IF('Dashboard'!$C$4="Todas","*",'Dashboard'!$C$4),'Ventas_Limpias'!$U$2:$U$2545,IF('Dashboard'!$G$4="Todos","*",'Dashboard'!$G$4),'Ventas_Limpias'!$R$2:$R$2545,IF('Dashboard'!$K$4="Todas","*",'Dashboard'!$K$4))</x:f>
        <x:v>5104.642500000002</x:v>
      </x:c>
      <x:c r="D4" s="20" t="n">
        <x:f>IFERROR(C4/B4,0)</x:f>
        <x:v>0.2833874865253137</x:v>
      </x:c>
      <x:c r="E4" s="28" t="n">
        <x:f>SUMIFS('Metas_Limpias'!$D$4:$D$549,'Metas_Limpias'!$A$4:$A$549,$A4,'Metas_Limpias'!$B$4:$B$549,IF('Dashboard'!$C$4="Todas","*",'Dashboard'!$C$4),'Metas_Limpias'!$C$4:$C$549,IF('Dashboard'!$G$4="Todos","*",'Dashboard'!$G$4))</x:f>
        <x:v>1990714.73</x:v>
      </x:c>
      <x:c r="F4" s="20" t="n">
        <x:f>IFERROR(B4/E4,0)</x:f>
        <x:v>0.009048480040131117</x:v>
      </x:c>
      <x:c r="G4" t="n">
        <x:f>COUNTIFS('Ventas_Limpias'!$H$2:$H$2545,$A4,'Ventas_Limpias'!$N$2:$N$2545,IF('Dashboard'!$C$4="Todas","*",'Dashboard'!$C$4),'Ventas_Limpias'!$U$2:$U$2545,IF('Dashboard'!$G$4="Todos","*",'Dashboard'!$G$4),'Ventas_Limpias'!$R$2:$R$2545,IF('Dashboard'!$K$4="Todas","*",'Dashboard'!$K$4),'Ventas_Limpias'!$AM$2:$AM$2545,"Completado")</x:f>
        <x:v>68</x:v>
      </x:c>
      <x:c r="H4" s="20" t="n">
        <x:f>IFERROR(COUNTIFS('Ventas_Limpias'!$H$2:$H$2545,$A4,'Ventas_Limpias'!$N$2:$N$2545,IF('Dashboard'!$C$4="Todas","*",'Dashboard'!$C$4),'Ventas_Limpias'!$U$2:$U$2545,IF('Dashboard'!$G$4="Todos","*",'Dashboard'!$G$4),'Ventas_Limpias'!$R$2:$R$2545,IF('Dashboard'!$K$4="Todas","*",'Dashboard'!$K$4),'Ventas_Limpias'!$AM$2:$AM$2545,"Devuelto")/(G4+COUNTIFS('Ventas_Limpias'!$H$2:$H$2545,$A4,'Ventas_Limpias'!$N$2:$N$2545,IF('Dashboard'!$C$4="Todas","*",'Dashboard'!$C$4),'Ventas_Limpias'!$U$2:$U$2545,IF('Dashboard'!$G$4="Todos","*",'Dashboard'!$G$4),'Ventas_Limpias'!$R$2:$R$2545,IF('Dashboard'!$K$4="Todas","*",'Dashboard'!$K$4),'Ventas_Limpias'!$AM$2:$AM$2545,"Devuelto")),0)</x:f>
        <x:v>0.05555555555555555</x:v>
      </x:c>
      <x:c r="K4" t="str">
        <x:v>Cochabamba</x:v>
      </x:c>
      <x:c r="L4" s="28" t="n">
        <x:f>SUMIFS('Ventas_Limpias'!$AE$2:$AE$2545,'Ventas_Limpias'!$N$2:$N$2545,$K4)</x:f>
        <x:v>169839.16999999984</x:v>
      </x:c>
      <x:c r="M4" s="28" t="n">
        <x:f>SUMIFS('Ventas_Limpias'!$AG$2:$AG$2545,'Ventas_Limpias'!$N$2:$N$2545,$K4)</x:f>
        <x:v>50014.519999999924</x:v>
      </x:c>
      <x:c r="N4" s="20" t="n">
        <x:f>IFERROR(M4/L4,0)</x:f>
        <x:v>0.29448165579235913</x:v>
      </x:c>
      <x:c r="O4" s="28" t="n">
        <x:f>SUMIFS('Metas_Limpias'!$D$4:$D$549,'Metas_Limpias'!$B$4:$B$549,$K4)</x:f>
        <x:v>11548987.620000001</x:v>
      </x:c>
      <x:c r="P4" s="20" t="n">
        <x:f>IFERROR(L4/O4,0)</x:f>
        <x:v>0.01470597905100186</x:v>
      </x:c>
      <x:c r="Q4" s="20" t="n">
        <x:f>IFERROR(COUNTIFS('Ventas_Limpias'!$N$2:$N$2545,$K4,'Ventas_Limpias'!$AM$2:$AM$2545,"Devuelto")/(COUNTIFS('Ventas_Limpias'!$N$2:$N$2545,$K4,'Ventas_Limpias'!$AM$2:$AM$2545,"Completado")+COUNTIFS('Ventas_Limpias'!$N$2:$N$2545,$K4,'Ventas_Limpias'!$AM$2:$AM$2545,"Devuelto")),0)</x:f>
        <x:v>0.052123552123552123</x:v>
      </x:c>
      <x:c r="R4" s="20" t="n">
        <x:v>0.11255127252201443</x:v>
      </x:c>
      <x:c r="S4" s="20" t="n">
        <x:f>L4/SUM('Ventas_Limpias'!$AE$2:$AE$2545)</x:f>
        <x:v>0.21403848793895994</x:v>
      </x:c>
      <x:c r="U4" t="str">
        <x:v>E-commerce</x:v>
      </x:c>
      <x:c r="V4" s="28" t="n">
        <x:f>SUMIFS('Ventas_Limpias'!$AE$2:$AE$2545,'Ventas_Limpias'!$U$2:$U$2545,$U4)</x:f>
        <x:v>166648.67949999997</x:v>
      </x:c>
      <x:c r="W4" s="28" t="n">
        <x:f>SUMIFS('Ventas_Limpias'!$AG$2:$AG$2545,'Ventas_Limpias'!$U$2:$U$2545,$U4)</x:f>
        <x:v>51276.749500000005</x:v>
      </x:c>
      <x:c r="X4" s="20" t="n">
        <x:f>IFERROR(W4/V4,0)</x:f>
        <x:v>0.3076937042276415</x:v>
      </x:c>
      <x:c r="Y4" s="28" t="n">
        <x:f>SUMIFS('Metas_Limpias'!$D$4:$D$549,'Metas_Limpias'!$C$4:$C$549,$U4)</x:f>
        <x:v>11695305.2</x:v>
      </x:c>
      <x:c r="Z4" s="20" t="n">
        <x:f>IFERROR(V4/Y4,0)</x:f>
        <x:v>0.014249194582797204</x:v>
      </x:c>
      <x:c r="AA4" s="20" t="n">
        <x:f>IFERROR(COUNTIFS('Ventas_Limpias'!$U$2:$U$2545,$U4,'Ventas_Limpias'!$AM$2:$AM$2545,"Devuelto")/(COUNTIFS('Ventas_Limpias'!$U$2:$U$2545,$U4,'Ventas_Limpias'!$AM$2:$AM$2545,"Completado")+COUNTIFS('Ventas_Limpias'!$U$2:$U$2545,$U4,'Ventas_Limpias'!$AM$2:$AM$2545,"Devuelto")),0)</x:f>
        <x:v>0.09566787003610108</x:v>
      </x:c>
      <x:c r="AB4" s="20" t="n">
        <x:v>0.11076186585132089</x:v>
      </x:c>
      <x:c r="AC4" s="20" t="n">
        <x:f>V4/SUM('Ventas_Limpias'!$AE$2:$AE$2545)</x:f>
        <x:v>0.21001769719673252</x:v>
      </x:c>
      <x:c r="AE4" t="str">
        <x:v>Alimentos</x:v>
      </x:c>
      <x:c r="AF4" s="28" t="n">
        <x:f>SUMIFS('Ventas_Limpias'!$AE$2:$AE$2545,'Ventas_Limpias'!$R$2:$R$2545,$AE4)</x:f>
        <x:v>27698.6075</x:v>
      </x:c>
      <x:c r="AG4" s="28" t="n">
        <x:f>SUMIFS('Ventas_Limpias'!$AG$2:$AG$2545,'Ventas_Limpias'!$R$2:$R$2545,$AE4)</x:f>
        <x:v>7464.657499999999</x:v>
      </x:c>
      <x:c r="AH4" s="20" t="n">
        <x:f>IFERROR(AG4/AF4,0)</x:f>
        <x:v>0.2694957679731734</x:v>
      </x:c>
      <x:c r="AI4" t="n">
        <x:f>COUNTIFS('Ventas_Limpias'!$R$2:$R$2545,$AE4,'Ventas_Limpias'!$AM$2:$AM$2545,"Completado")</x:f>
        <x:v>460</x:v>
      </x:c>
      <x:c r="AJ4" s="20" t="n">
        <x:f>IFERROR(COUNTIFS('Ventas_Limpias'!$R$2:$R$2545,$AE4,'Ventas_Limpias'!$AM$2:$AM$2545,"Devuelto")/(AI4+COUNTIFS('Ventas_Limpias'!$R$2:$R$2545,$AE4,'Ventas_Limpias'!$AM$2:$AM$2545,"Devuelto")),0)</x:f>
        <x:v>0.07630522088353414</x:v>
      </x:c>
      <x:c r="AK4" s="20" t="n">
        <x:v>0.1017988489379783</x:v>
      </x:c>
      <x:c r="AL4" s="20" t="n">
        <x:f>AF4/SUM('Ventas_Limpias'!$AE$2:$AE$2545)</x:f>
        <x:v>0.03490695383941608</x:v>
      </x:c>
    </x:row>
    <x:row r="5">
      <x:c r="A5" t="str">
        <x:v>2024-02</x:v>
      </x:c>
      <x:c r="B5" s="28" t="n">
        <x:f>SUMIFS('Ventas_Limpias'!$AE$2:$AE$2545,'Ventas_Limpias'!$H$2:$H$2545,$A5,'Ventas_Limpias'!$N$2:$N$2545,IF('Dashboard'!$C$4="Todas","*",'Dashboard'!$C$4),'Ventas_Limpias'!$U$2:$U$2545,IF('Dashboard'!$G$4="Todos","*",'Dashboard'!$G$4),'Ventas_Limpias'!$R$2:$R$2545,IF('Dashboard'!$K$4="Todas","*",'Dashboard'!$K$4))</x:f>
        <x:v>18917.213</x:v>
      </x:c>
      <x:c r="C5" s="28" t="n">
        <x:f>SUMIFS('Ventas_Limpias'!$AG$2:$AG$2545,'Ventas_Limpias'!$H$2:$H$2545,$A5,'Ventas_Limpias'!$N$2:$N$2545,IF('Dashboard'!$C$4="Todas","*",'Dashboard'!$C$4),'Ventas_Limpias'!$U$2:$U$2545,IF('Dashboard'!$G$4="Todos","*",'Dashboard'!$G$4),'Ventas_Limpias'!$R$2:$R$2545,IF('Dashboard'!$K$4="Todas","*",'Dashboard'!$K$4))</x:f>
        <x:v>4837.293</x:v>
      </x:c>
      <x:c r="D5" s="20" t="n">
        <x:f>IFERROR(C5/B5,0)</x:f>
        <x:v>0.25570854438230406</x:v>
      </x:c>
      <x:c r="E5" s="28" t="n">
        <x:f>SUMIFS('Metas_Limpias'!$D$4:$D$549,'Metas_Limpias'!$A$4:$A$549,$A5,'Metas_Limpias'!$B$4:$B$549,IF('Dashboard'!$C$4="Todas","*",'Dashboard'!$C$4),'Metas_Limpias'!$C$4:$C$549,IF('Dashboard'!$G$4="Todos","*",'Dashboard'!$G$4))</x:f>
        <x:v>1737668.5199999998</x:v>
      </x:c>
      <x:c r="F5" s="20" t="n">
        <x:f>IFERROR(B5/E5,0)</x:f>
        <x:v>0.010886548718739522</x:v>
      </x:c>
      <x:c r="G5" t="n">
        <x:f>COUNTIFS('Ventas_Limpias'!$H$2:$H$2545,$A5,'Ventas_Limpias'!$N$2:$N$2545,IF('Dashboard'!$C$4="Todas","*",'Dashboard'!$C$4),'Ventas_Limpias'!$U$2:$U$2545,IF('Dashboard'!$G$4="Todos","*",'Dashboard'!$G$4),'Ventas_Limpias'!$R$2:$R$2545,IF('Dashboard'!$K$4="Todas","*",'Dashboard'!$K$4),'Ventas_Limpias'!$AM$2:$AM$2545,"Completado")</x:f>
        <x:v>74</x:v>
      </x:c>
      <x:c r="H5" s="20" t="n">
        <x:f>IFERROR(COUNTIFS('Ventas_Limpias'!$H$2:$H$2545,$A5,'Ventas_Limpias'!$N$2:$N$2545,IF('Dashboard'!$C$4="Todas","*",'Dashboard'!$C$4),'Ventas_Limpias'!$U$2:$U$2545,IF('Dashboard'!$G$4="Todos","*",'Dashboard'!$G$4),'Ventas_Limpias'!$R$2:$R$2545,IF('Dashboard'!$K$4="Todas","*",'Dashboard'!$K$4),'Ventas_Limpias'!$AM$2:$AM$2545,"Devuelto")/(G5+COUNTIFS('Ventas_Limpias'!$H$2:$H$2545,$A5,'Ventas_Limpias'!$N$2:$N$2545,IF('Dashboard'!$C$4="Todas","*",'Dashboard'!$C$4),'Ventas_Limpias'!$U$2:$U$2545,IF('Dashboard'!$G$4="Todos","*",'Dashboard'!$G$4),'Ventas_Limpias'!$R$2:$R$2545,IF('Dashboard'!$K$4="Todas","*",'Dashboard'!$K$4),'Ventas_Limpias'!$AM$2:$AM$2545,"Devuelto")),0)</x:f>
        <x:v>0.11904761904761904</x:v>
      </x:c>
      <x:c r="K5" t="str">
        <x:v>La Paz</x:v>
      </x:c>
      <x:c r="L5" s="28" t="n">
        <x:f>SUMIFS('Ventas_Limpias'!$AE$2:$AE$2545,'Ventas_Limpias'!$N$2:$N$2545,$K5)</x:f>
        <x:v>129778.04850000009</x:v>
      </x:c>
      <x:c r="M5" s="28" t="n">
        <x:f>SUMIFS('Ventas_Limpias'!$AG$2:$AG$2545,'Ventas_Limpias'!$N$2:$N$2545,$K5)</x:f>
        <x:v>35997.718499999995</x:v>
      </x:c>
      <x:c r="N5" s="20" t="n">
        <x:f>IFERROR(M5/L5,0)</x:f>
        <x:v>0.2773791015974475</x:v>
      </x:c>
      <x:c r="O5" s="28" t="n">
        <x:f>SUMIFS('Metas_Limpias'!$D$4:$D$549,'Metas_Limpias'!$B$4:$B$549,$K5)</x:f>
        <x:v>11310462.850000001</x:v>
      </x:c>
      <x:c r="P5" s="20" t="n">
        <x:f>IFERROR(L5/O5,0)</x:f>
        <x:v>0.011474158946554524</x:v>
      </x:c>
      <x:c r="Q5" s="20" t="n">
        <x:f>IFERROR(COUNTIFS('Ventas_Limpias'!$N$2:$N$2545,$K5,'Ventas_Limpias'!$AM$2:$AM$2545,"Devuelto")/(COUNTIFS('Ventas_Limpias'!$N$2:$N$2545,$K5,'Ventas_Limpias'!$AM$2:$AM$2545,"Completado")+COUNTIFS('Ventas_Limpias'!$N$2:$N$2545,$K5,'Ventas_Limpias'!$AM$2:$AM$2545,"Devuelto")),0)</x:f>
        <x:v>0.08200455580865604</x:v>
      </x:c>
      <x:c r="R5" s="20" t="n">
        <x:v>0.12329728045366943</x:v>
      </x:c>
      <x:c r="S5" s="20" t="n">
        <x:f>L5/SUM('Ventas_Limpias'!$AE$2:$AE$2545)</x:f>
        <x:v>0.1635517723538631</x:v>
      </x:c>
      <x:c r="U5" t="str">
        <x:v>Marketplace</x:v>
      </x:c>
      <x:c r="V5" s="28" t="n">
        <x:f>SUMIFS('Ventas_Limpias'!$AE$2:$AE$2545,'Ventas_Limpias'!$U$2:$U$2545,$U5)</x:f>
        <x:v>96652.71800000004</x:v>
      </x:c>
      <x:c r="W5" s="28" t="n">
        <x:f>SUMIFS('Ventas_Limpias'!$AG$2:$AG$2545,'Ventas_Limpias'!$U$2:$U$2545,$U5)</x:f>
        <x:v>28524.857999999993</x:v>
      </x:c>
      <x:c r="X5" s="20" t="n">
        <x:f>IFERROR(W5/V5,0)</x:f>
        <x:v>0.29512732378617623</x:v>
      </x:c>
      <x:c r="Y5" s="28" t="n">
        <x:f>SUMIFS('Metas_Limpias'!$D$4:$D$549,'Metas_Limpias'!$C$4:$C$549,$U5)</x:f>
        <x:v>10496093.570000004</x:v>
      </x:c>
      <x:c r="Z5" s="20" t="n">
        <x:f>IFERROR(V5/Y5,0)</x:f>
        <x:v>0.009208446681177977</x:v>
      </x:c>
      <x:c r="AA5" s="20" t="n">
        <x:f>IFERROR(COUNTIFS('Ventas_Limpias'!$U$2:$U$2545,$U5,'Ventas_Limpias'!$AM$2:$AM$2545,"Devuelto")/(COUNTIFS('Ventas_Limpias'!$U$2:$U$2545,$U5,'Ventas_Limpias'!$AM$2:$AM$2545,"Completado")+COUNTIFS('Ventas_Limpias'!$U$2:$U$2545,$U5,'Ventas_Limpias'!$AM$2:$AM$2545,"Devuelto")),0)</x:f>
        <x:v>0.07666666666666666</x:v>
      </x:c>
      <x:c r="AB5" s="20" t="n">
        <x:v>0.1148467438989848</x:v>
      </x:c>
      <x:c r="AC5" s="20" t="n">
        <x:f>V5/SUM('Ventas_Limpias'!$AE$2:$AE$2545)</x:f>
        <x:v>0.12180583322393017</x:v>
      </x:c>
      <x:c r="AE5" t="str">
        <x:v>Cuidado Personal</x:v>
      </x:c>
      <x:c r="AF5" s="28" t="n">
        <x:f>SUMIFS('Ventas_Limpias'!$AE$2:$AE$2545,'Ventas_Limpias'!$R$2:$R$2545,$AE5)</x:f>
        <x:v>47046.29949999998</x:v>
      </x:c>
      <x:c r="AG5" s="28" t="n">
        <x:f>SUMIFS('Ventas_Limpias'!$AG$2:$AG$2545,'Ventas_Limpias'!$R$2:$R$2545,$AE5)</x:f>
        <x:v>15927.919499999989</x:v>
      </x:c>
      <x:c r="AH5" s="20" t="n">
        <x:f>IFERROR(AG5/AF5,0)</x:f>
        <x:v>0.33855839182420705</x:v>
      </x:c>
      <x:c r="AI5" t="n">
        <x:f>COUNTIFS('Ventas_Limpias'!$R$2:$R$2545,$AE5,'Ventas_Limpias'!$AM$2:$AM$2545,"Completado")</x:f>
        <x:v>376</x:v>
      </x:c>
      <x:c r="AJ5" s="20" t="n">
        <x:f>IFERROR(COUNTIFS('Ventas_Limpias'!$R$2:$R$2545,$AE5,'Ventas_Limpias'!$AM$2:$AM$2545,"Devuelto")/(AI5+COUNTIFS('Ventas_Limpias'!$R$2:$R$2545,$AE5,'Ventas_Limpias'!$AM$2:$AM$2545,"Devuelto")),0)</x:f>
        <x:v>0.08958837772397095</x:v>
      </x:c>
      <x:c r="AK5" s="20" t="n">
        <x:v>0.10840827784643808</x:v>
      </x:c>
      <x:c r="AL5" s="20" t="n">
        <x:f>AF5/SUM('Ventas_Limpias'!$AE$2:$AE$2545)</x:f>
        <x:v>0.05928973162141249</x:v>
      </x:c>
    </x:row>
    <x:row r="6">
      <x:c r="A6" t="str">
        <x:v>2024-03</x:v>
      </x:c>
      <x:c r="B6" s="28" t="n">
        <x:f>SUMIFS('Ventas_Limpias'!$AE$2:$AE$2545,'Ventas_Limpias'!$H$2:$H$2545,$A6,'Ventas_Limpias'!$N$2:$N$2545,IF('Dashboard'!$C$4="Todas","*",'Dashboard'!$C$4),'Ventas_Limpias'!$U$2:$U$2545,IF('Dashboard'!$G$4="Todos","*",'Dashboard'!$G$4),'Ventas_Limpias'!$R$2:$R$2545,IF('Dashboard'!$K$4="Todas","*",'Dashboard'!$K$4))</x:f>
        <x:v>25601.494500000004</x:v>
      </x:c>
      <x:c r="C6" s="28" t="n">
        <x:f>SUMIFS('Ventas_Limpias'!$AG$2:$AG$2545,'Ventas_Limpias'!$H$2:$H$2545,$A6,'Ventas_Limpias'!$N$2:$N$2545,IF('Dashboard'!$C$4="Todas","*",'Dashboard'!$C$4),'Ventas_Limpias'!$U$2:$U$2545,IF('Dashboard'!$G$4="Todos","*",'Dashboard'!$G$4),'Ventas_Limpias'!$R$2:$R$2545,IF('Dashboard'!$K$4="Todas","*",'Dashboard'!$K$4))</x:f>
        <x:v>7616.874500000003</x:v>
      </x:c>
      <x:c r="D6" s="20" t="n">
        <x:f>IFERROR(C6/B6,0)</x:f>
        <x:v>0.2975167914513741</x:v>
      </x:c>
      <x:c r="E6" s="28" t="n">
        <x:f>SUMIFS('Metas_Limpias'!$D$4:$D$549,'Metas_Limpias'!$A$4:$A$549,$A6,'Metas_Limpias'!$B$4:$B$549,IF('Dashboard'!$C$4="Todas","*",'Dashboard'!$C$4),'Metas_Limpias'!$C$4:$C$549,IF('Dashboard'!$G$4="Todos","*",'Dashboard'!$G$4))</x:f>
        <x:v>1635588.2</x:v>
      </x:c>
      <x:c r="F6" s="20" t="n">
        <x:f>IFERROR(B6/E6,0)</x:f>
        <x:v>0.015652775252352643</x:v>
      </x:c>
      <x:c r="G6" t="n">
        <x:f>COUNTIFS('Ventas_Limpias'!$H$2:$H$2545,$A6,'Ventas_Limpias'!$N$2:$N$2545,IF('Dashboard'!$C$4="Todas","*",'Dashboard'!$C$4),'Ventas_Limpias'!$U$2:$U$2545,IF('Dashboard'!$G$4="Todos","*",'Dashboard'!$G$4),'Ventas_Limpias'!$R$2:$R$2545,IF('Dashboard'!$K$4="Todas","*",'Dashboard'!$K$4),'Ventas_Limpias'!$AM$2:$AM$2545,"Completado")</x:f>
        <x:v>72</x:v>
      </x:c>
      <x:c r="H6" s="20" t="n">
        <x:f>IFERROR(COUNTIFS('Ventas_Limpias'!$H$2:$H$2545,$A6,'Ventas_Limpias'!$N$2:$N$2545,IF('Dashboard'!$C$4="Todas","*",'Dashboard'!$C$4),'Ventas_Limpias'!$U$2:$U$2545,IF('Dashboard'!$G$4="Todos","*",'Dashboard'!$G$4),'Ventas_Limpias'!$R$2:$R$2545,IF('Dashboard'!$K$4="Todas","*",'Dashboard'!$K$4),'Ventas_Limpias'!$AM$2:$AM$2545,"Devuelto")/(G6+COUNTIFS('Ventas_Limpias'!$H$2:$H$2545,$A6,'Ventas_Limpias'!$N$2:$N$2545,IF('Dashboard'!$C$4="Todas","*",'Dashboard'!$C$4),'Ventas_Limpias'!$U$2:$U$2545,IF('Dashboard'!$G$4="Todos","*",'Dashboard'!$G$4),'Ventas_Limpias'!$R$2:$R$2545,IF('Dashboard'!$K$4="Todas","*",'Dashboard'!$K$4),'Ventas_Limpias'!$AM$2:$AM$2545,"Devuelto")),0)</x:f>
        <x:v>0.05263157894736842</x:v>
      </x:c>
      <x:c r="K6" t="str">
        <x:v>Potosí</x:v>
      </x:c>
      <x:c r="L6" s="28" t="n">
        <x:f>SUMIFS('Ventas_Limpias'!$AE$2:$AE$2545,'Ventas_Limpias'!$N$2:$N$2545,$K6)</x:f>
        <x:v>157446.37999999998</x:v>
      </x:c>
      <x:c r="M6" s="28" t="n">
        <x:f>SUMIFS('Ventas_Limpias'!$AG$2:$AG$2545,'Ventas_Limpias'!$N$2:$N$2545,$K6)</x:f>
        <x:v>56174.37999999999</x:v>
      </x:c>
      <x:c r="N6" s="20" t="n">
        <x:f>IFERROR(M6/L6,0)</x:f>
        <x:v>0.35678419535590467</x:v>
      </x:c>
      <x:c r="O6" s="28" t="n">
        <x:f>SUMIFS('Metas_Limpias'!$D$4:$D$549,'Metas_Limpias'!$B$4:$B$549,$K6)</x:f>
        <x:v>11018222.05</x:v>
      </x:c>
      <x:c r="P6" s="20" t="n">
        <x:f>IFERROR(L6/O6,0)</x:f>
        <x:v>0.014289635776581574</x:v>
      </x:c>
      <x:c r="Q6" s="20" t="n">
        <x:f>IFERROR(COUNTIFS('Ventas_Limpias'!$N$2:$N$2545,$K6,'Ventas_Limpias'!$AM$2:$AM$2545,"Devuelto")/(COUNTIFS('Ventas_Limpias'!$N$2:$N$2545,$K6,'Ventas_Limpias'!$AM$2:$AM$2545,"Completado")+COUNTIFS('Ventas_Limpias'!$N$2:$N$2545,$K6,'Ventas_Limpias'!$AM$2:$AM$2545,"Devuelto")),0)</x:f>
        <x:v>0.08281573498964803</x:v>
      </x:c>
      <x:c r="R6" s="20" t="n">
        <x:v>0.10466108602618457</x:v>
      </x:c>
      <x:c r="S6" s="20" t="n">
        <x:f>L6/SUM('Ventas_Limpias'!$AE$2:$AE$2545)</x:f>
        <x:v>0.198420571100665</x:v>
      </x:c>
      <x:c r="U6" t="str">
        <x:v>Tienda</x:v>
      </x:c>
      <x:c r="V6" s="28" t="n">
        <x:f>SUMIFS('Ventas_Limpias'!$AE$2:$AE$2545,'Ventas_Limpias'!$U$2:$U$2545,$U6)</x:f>
        <x:v>442481.7650000007</x:v>
      </x:c>
      <x:c r="W6" s="28" t="n">
        <x:f>SUMIFS('Ventas_Limpias'!$AG$2:$AG$2545,'Ventas_Limpias'!$U$2:$U$2545,$U6)</x:f>
        <x:v>128834.94499999998</x:v>
      </x:c>
      <x:c r="X6" s="20" t="n">
        <x:f>IFERROR(W6/V6,0)</x:f>
        <x:v>0.29116441668505766</x:v>
      </x:c>
      <x:c r="Y6" s="28" t="n">
        <x:f>SUMIFS('Metas_Limpias'!$D$4:$D$549,'Metas_Limpias'!$C$4:$C$549,$U6)</x:f>
        <x:v>23974897.190000005</x:v>
      </x:c>
      <x:c r="Z6" s="20" t="n">
        <x:f>IFERROR(V6/Y6,0)</x:f>
        <x:v>0.018456044315575255</x:v>
      </x:c>
      <x:c r="AA6" s="20" t="n">
        <x:f>IFERROR(COUNTIFS('Ventas_Limpias'!$U$2:$U$2545,$U6,'Ventas_Limpias'!$AM$2:$AM$2545,"Devuelto")/(COUNTIFS('Ventas_Limpias'!$U$2:$U$2545,$U6,'Ventas_Limpias'!$AM$2:$AM$2545,"Completado")+COUNTIFS('Ventas_Limpias'!$U$2:$U$2545,$U6,'Ventas_Limpias'!$AM$2:$AM$2545,"Devuelto")),0)</x:f>
        <x:v>0.07612712490761271</x:v>
      </x:c>
      <x:c r="AB6" s="20" t="n">
        <x:v>0.10969905434617999</x:v>
      </x:c>
      <x:c r="AC6" s="20" t="n">
        <x:f>V6/SUM('Ventas_Limpias'!$AE$2:$AE$2545)</x:f>
        <x:v>0.5576341895757171</x:v>
      </x:c>
      <x:c r="AE6" t="str">
        <x:v>Deportes</x:v>
      </x:c>
      <x:c r="AF6" s="28" t="n">
        <x:f>SUMIFS('Ventas_Limpias'!$AE$2:$AE$2545,'Ventas_Limpias'!$R$2:$R$2545,$AE6)</x:f>
        <x:v>122378.957</x:v>
      </x:c>
      <x:c r="AG6" s="28" t="n">
        <x:f>SUMIFS('Ventas_Limpias'!$AG$2:$AG$2545,'Ventas_Limpias'!$R$2:$R$2545,$AE6)</x:f>
        <x:v>32971.70700000002</x:v>
      </x:c>
      <x:c r="AH6" s="20" t="n">
        <x:f>IFERROR(AG6/AF6,0)</x:f>
        <x:v>0.269423010362803</x:v>
      </x:c>
      <x:c r="AI6" t="n">
        <x:f>COUNTIFS('Ventas_Limpias'!$R$2:$R$2545,$AE6,'Ventas_Limpias'!$AM$2:$AM$2545,"Completado")</x:f>
        <x:v>390</x:v>
      </x:c>
      <x:c r="AJ6" s="20" t="n">
        <x:f>IFERROR(COUNTIFS('Ventas_Limpias'!$R$2:$R$2545,$AE6,'Ventas_Limpias'!$AM$2:$AM$2545,"Devuelto")/(AI6+COUNTIFS('Ventas_Limpias'!$R$2:$R$2545,$AE6,'Ventas_Limpias'!$AM$2:$AM$2545,"Devuelto")),0)</x:f>
        <x:v>0.07582938388625593</x:v>
      </x:c>
      <x:c r="AK6" s="20" t="n">
        <x:v>0.10280745867148065</x:v>
      </x:c>
      <x:c r="AL6" s="20" t="n">
        <x:f>AF6/SUM('Ventas_Limpias'!$AE$2:$AE$2545)</x:f>
        <x:v>0.15422712506088565</x:v>
      </x:c>
    </x:row>
    <x:row r="7">
      <x:c r="A7" t="str">
        <x:v>2024-04</x:v>
      </x:c>
      <x:c r="B7" s="28" t="n">
        <x:f>SUMIFS('Ventas_Limpias'!$AE$2:$AE$2545,'Ventas_Limpias'!$H$2:$H$2545,$A7,'Ventas_Limpias'!$N$2:$N$2545,IF('Dashboard'!$C$4="Todas","*",'Dashboard'!$C$4),'Ventas_Limpias'!$U$2:$U$2545,IF('Dashboard'!$G$4="Todos","*",'Dashboard'!$G$4),'Ventas_Limpias'!$R$2:$R$2545,IF('Dashboard'!$K$4="Todas","*",'Dashboard'!$K$4))</x:f>
        <x:v>20189.298999999995</x:v>
      </x:c>
      <x:c r="C7" s="28" t="n">
        <x:f>SUMIFS('Ventas_Limpias'!$AG$2:$AG$2545,'Ventas_Limpias'!$H$2:$H$2545,$A7,'Ventas_Limpias'!$N$2:$N$2545,IF('Dashboard'!$C$4="Todas","*",'Dashboard'!$C$4),'Ventas_Limpias'!$U$2:$U$2545,IF('Dashboard'!$G$4="Todos","*",'Dashboard'!$G$4),'Ventas_Limpias'!$R$2:$R$2545,IF('Dashboard'!$K$4="Todas","*",'Dashboard'!$K$4))</x:f>
        <x:v>6635.439</x:v>
      </x:c>
      <x:c r="D7" s="20" t="n">
        <x:f>IFERROR(C7/B7,0)</x:f>
        <x:v>0.32866118828593316</x:v>
      </x:c>
      <x:c r="E7" s="28" t="n">
        <x:f>SUMIFS('Metas_Limpias'!$D$4:$D$549,'Metas_Limpias'!$A$4:$A$549,$A7,'Metas_Limpias'!$B$4:$B$549,IF('Dashboard'!$C$4="Todas","*",'Dashboard'!$C$4),'Metas_Limpias'!$C$4:$C$549,IF('Dashboard'!$G$4="Todos","*",'Dashboard'!$G$4))</x:f>
        <x:v>2025543.1000000003</x:v>
      </x:c>
      <x:c r="F7" s="20" t="n">
        <x:f>IFERROR(B7/E7,0)</x:f>
        <x:v>0.00996735097860914</x:v>
      </x:c>
      <x:c r="G7" t="n">
        <x:f>COUNTIFS('Ventas_Limpias'!$H$2:$H$2545,$A7,'Ventas_Limpias'!$N$2:$N$2545,IF('Dashboard'!$C$4="Todas","*",'Dashboard'!$C$4),'Ventas_Limpias'!$U$2:$U$2545,IF('Dashboard'!$G$4="Todos","*",'Dashboard'!$G$4),'Ventas_Limpias'!$R$2:$R$2545,IF('Dashboard'!$K$4="Todas","*",'Dashboard'!$K$4),'Ventas_Limpias'!$AM$2:$AM$2545,"Completado")</x:f>
        <x:v>83</x:v>
      </x:c>
      <x:c r="H7" s="20" t="n">
        <x:f>IFERROR(COUNTIFS('Ventas_Limpias'!$H$2:$H$2545,$A7,'Ventas_Limpias'!$N$2:$N$2545,IF('Dashboard'!$C$4="Todas","*",'Dashboard'!$C$4),'Ventas_Limpias'!$U$2:$U$2545,IF('Dashboard'!$G$4="Todos","*",'Dashboard'!$G$4),'Ventas_Limpias'!$R$2:$R$2545,IF('Dashboard'!$K$4="Todas","*",'Dashboard'!$K$4),'Ventas_Limpias'!$AM$2:$AM$2545,"Devuelto")/(G7+COUNTIFS('Ventas_Limpias'!$H$2:$H$2545,$A7,'Ventas_Limpias'!$N$2:$N$2545,IF('Dashboard'!$C$4="Todas","*",'Dashboard'!$C$4),'Ventas_Limpias'!$U$2:$U$2545,IF('Dashboard'!$G$4="Todos","*",'Dashboard'!$G$4),'Ventas_Limpias'!$R$2:$R$2545,IF('Dashboard'!$K$4="Todas","*",'Dashboard'!$K$4),'Ventas_Limpias'!$AM$2:$AM$2545,"Devuelto")),0)</x:f>
        <x:v>0.06741573033707865</x:v>
      </x:c>
      <x:c r="K7" t="str">
        <x:v>Santa Cruz</x:v>
      </x:c>
      <x:c r="L7" s="28" t="n">
        <x:f>SUMIFS('Ventas_Limpias'!$AE$2:$AE$2545,'Ventas_Limpias'!$N$2:$N$2545,$K7)</x:f>
        <x:v>169839.4475000001</x:v>
      </x:c>
      <x:c r="M7" s="28" t="n">
        <x:f>SUMIFS('Ventas_Limpias'!$AG$2:$AG$2545,'Ventas_Limpias'!$N$2:$N$2545,$K7)</x:f>
        <x:v>52395.19749999999</x:v>
      </x:c>
      <x:c r="N7" s="20" t="n">
        <x:f>IFERROR(M7/L7,0)</x:f>
        <x:v>0.3084983981710136</x:v>
      </x:c>
      <x:c r="O7" s="28" t="n">
        <x:f>SUMIFS('Metas_Limpias'!$D$4:$D$549,'Metas_Limpias'!$B$4:$B$549,$K7)</x:f>
        <x:v>11006668.929999998</x:v>
      </x:c>
      <x:c r="P7" s="20" t="n">
        <x:f>IFERROR(L7/O7,0)</x:f>
        <x:v>0.015430594722176325</x:v>
      </x:c>
      <x:c r="Q7" s="20" t="n">
        <x:f>IFERROR(COUNTIFS('Ventas_Limpias'!$N$2:$N$2545,$K7,'Ventas_Limpias'!$AM$2:$AM$2545,"Devuelto")/(COUNTIFS('Ventas_Limpias'!$N$2:$N$2545,$K7,'Ventas_Limpias'!$AM$2:$AM$2545,"Completado")+COUNTIFS('Ventas_Limpias'!$N$2:$N$2545,$K7,'Ventas_Limpias'!$AM$2:$AM$2545,"Devuelto")),0)</x:f>
        <x:v>0.08661417322834646</x:v>
      </x:c>
      <x:c r="R7" s="20" t="n">
        <x:v>0.10551536198505343</x:v>
      </x:c>
      <x:c r="S7" s="20" t="n">
        <x:f>L7/SUM('Ventas_Limpias'!$AE$2:$AE$2545)</x:f>
        <x:v>0.21403883765616863</x:v>
      </x:c>
      <x:c r="U7" t="str">
        <x:v>WhatsApp</x:v>
      </x:c>
      <x:c r="V7" s="28" t="n">
        <x:f>SUMIFS('Ventas_Limpias'!$AE$2:$AE$2545,'Ventas_Limpias'!$U$2:$U$2545,$U7)</x:f>
        <x:v>87715.10799999998</x:v>
      </x:c>
      <x:c r="W7" s="28" t="n">
        <x:f>SUMIFS('Ventas_Limpias'!$AG$2:$AG$2545,'Ventas_Limpias'!$U$2:$U$2545,$U7)</x:f>
        <x:v>38035.13800000003</x:v>
      </x:c>
      <x:c r="X7" s="20" t="n">
        <x:f>IFERROR(W7/V7,0)</x:f>
        <x:v>0.4336212867685238</x:v>
      </x:c>
      <x:c r="Y7" s="28" t="n">
        <x:f>SUMIFS('Metas_Limpias'!$D$4:$D$549,'Metas_Limpias'!$C$4:$C$549,$U7)</x:f>
        <x:v>9803815.170000002</x:v>
      </x:c>
      <x:c r="Z7" s="20" t="n">
        <x:f>IFERROR(V7/Y7,0)</x:f>
        <x:v>0.008947038115162667</x:v>
      </x:c>
      <x:c r="AA7" s="20" t="n">
        <x:f>IFERROR(COUNTIFS('Ventas_Limpias'!$U$2:$U$2545,$U7,'Ventas_Limpias'!$AM$2:$AM$2545,"Devuelto")/(COUNTIFS('Ventas_Limpias'!$U$2:$U$2545,$U7,'Ventas_Limpias'!$AM$2:$AM$2545,"Completado")+COUNTIFS('Ventas_Limpias'!$U$2:$U$2545,$U7,'Ventas_Limpias'!$AM$2:$AM$2545,"Devuelto")),0)</x:f>
        <x:v>0.07142857142857142</x:v>
      </x:c>
      <x:c r="AB7" s="20" t="n">
        <x:v>0.09841431138179134</x:v>
      </x:c>
      <x:c r="AC7" s="20" t="n">
        <x:f>V7/SUM('Ventas_Limpias'!$AE$2:$AE$2545)</x:f>
        <x:v>0.11054228000362096</x:v>
      </x:c>
      <x:c r="AE7" t="str">
        <x:v>Electrónica</x:v>
      </x:c>
      <x:c r="AF7" s="28" t="n">
        <x:f>SUMIFS('Ventas_Limpias'!$AE$2:$AE$2545,'Ventas_Limpias'!$R$2:$R$2545,$AE7)</x:f>
        <x:v>349424.43100000033</x:v>
      </x:c>
      <x:c r="AG7" s="28" t="n">
        <x:f>SUMIFS('Ventas_Limpias'!$AG$2:$AG$2545,'Ventas_Limpias'!$R$2:$R$2545,$AE7)</x:f>
        <x:v>118985.25100000003</x:v>
      </x:c>
      <x:c r="AH7" s="20" t="n">
        <x:f>IFERROR(AG7/AF7,0)</x:f>
        <x:v>0.34051783574343125</x:v>
      </x:c>
      <x:c r="AI7" t="n">
        <x:f>COUNTIFS('Ventas_Limpias'!$R$2:$R$2545,$AE7,'Ventas_Limpias'!$AM$2:$AM$2545,"Completado")</x:f>
        <x:v>435</x:v>
      </x:c>
      <x:c r="AJ7" s="20" t="n">
        <x:f>IFERROR(COUNTIFS('Ventas_Limpias'!$R$2:$R$2545,$AE7,'Ventas_Limpias'!$AM$2:$AM$2545,"Devuelto")/(AI7+COUNTIFS('Ventas_Limpias'!$R$2:$R$2545,$AE7,'Ventas_Limpias'!$AM$2:$AM$2545,"Devuelto")),0)</x:f>
        <x:v>0.08421052631578947</x:v>
      </x:c>
      <x:c r="AK7" s="20" t="n">
        <x:v>0.10880624320940534</x:v>
      </x:c>
      <x:c r="AL7" s="20" t="n">
        <x:f>AF7/SUM('Ventas_Limpias'!$AE$2:$AE$2545)</x:f>
        <x:v>0.44035941096610154</x:v>
      </x:c>
    </x:row>
    <x:row r="8">
      <x:c r="A8" t="str">
        <x:v>2024-05</x:v>
      </x:c>
      <x:c r="B8" s="28" t="n">
        <x:f>SUMIFS('Ventas_Limpias'!$AE$2:$AE$2545,'Ventas_Limpias'!$H$2:$H$2545,$A8,'Ventas_Limpias'!$N$2:$N$2545,IF('Dashboard'!$C$4="Todas","*",'Dashboard'!$C$4),'Ventas_Limpias'!$U$2:$U$2545,IF('Dashboard'!$G$4="Todos","*",'Dashboard'!$G$4),'Ventas_Limpias'!$R$2:$R$2545,IF('Dashboard'!$K$4="Todas","*",'Dashboard'!$K$4))</x:f>
        <x:v>21701.479</x:v>
      </x:c>
      <x:c r="C8" s="28" t="n">
        <x:f>SUMIFS('Ventas_Limpias'!$AG$2:$AG$2545,'Ventas_Limpias'!$H$2:$H$2545,$A8,'Ventas_Limpias'!$N$2:$N$2545,IF('Dashboard'!$C$4="Todas","*",'Dashboard'!$C$4),'Ventas_Limpias'!$U$2:$U$2545,IF('Dashboard'!$G$4="Todos","*",'Dashboard'!$G$4),'Ventas_Limpias'!$R$2:$R$2545,IF('Dashboard'!$K$4="Todas","*",'Dashboard'!$K$4))</x:f>
        <x:v>6410.929000000002</x:v>
      </x:c>
      <x:c r="D8" s="20" t="n">
        <x:f>IFERROR(C8/B8,0)</x:f>
        <x:v>0.2954143816649548</x:v>
      </x:c>
      <x:c r="E8" s="28" t="n">
        <x:f>SUMIFS('Metas_Limpias'!$D$4:$D$549,'Metas_Limpias'!$A$4:$A$549,$A8,'Metas_Limpias'!$B$4:$B$549,IF('Dashboard'!$C$4="Todas","*",'Dashboard'!$C$4),'Metas_Limpias'!$C$4:$C$549,IF('Dashboard'!$G$4="Todos","*",'Dashboard'!$G$4))</x:f>
        <x:v>1839341.3</x:v>
      </x:c>
      <x:c r="F8" s="20" t="n">
        <x:f>IFERROR(B8/E8,0)</x:f>
        <x:v>0.011798505802049896</x:v>
      </x:c>
      <x:c r="G8" t="n">
        <x:f>COUNTIFS('Ventas_Limpias'!$H$2:$H$2545,$A8,'Ventas_Limpias'!$N$2:$N$2545,IF('Dashboard'!$C$4="Todas","*",'Dashboard'!$C$4),'Ventas_Limpias'!$U$2:$U$2545,IF('Dashboard'!$G$4="Todos","*",'Dashboard'!$G$4),'Ventas_Limpias'!$R$2:$R$2545,IF('Dashboard'!$K$4="Todas","*",'Dashboard'!$K$4),'Ventas_Limpias'!$AM$2:$AM$2545,"Completado")</x:f>
        <x:v>67</x:v>
      </x:c>
      <x:c r="H8" s="20" t="n">
        <x:f>IFERROR(COUNTIFS('Ventas_Limpias'!$H$2:$H$2545,$A8,'Ventas_Limpias'!$N$2:$N$2545,IF('Dashboard'!$C$4="Todas","*",'Dashboard'!$C$4),'Ventas_Limpias'!$U$2:$U$2545,IF('Dashboard'!$G$4="Todos","*",'Dashboard'!$G$4),'Ventas_Limpias'!$R$2:$R$2545,IF('Dashboard'!$K$4="Todas","*",'Dashboard'!$K$4),'Ventas_Limpias'!$AM$2:$AM$2545,"Devuelto")/(G8+COUNTIFS('Ventas_Limpias'!$H$2:$H$2545,$A8,'Ventas_Limpias'!$N$2:$N$2545,IF('Dashboard'!$C$4="Todas","*",'Dashboard'!$C$4),'Ventas_Limpias'!$U$2:$U$2545,IF('Dashboard'!$G$4="Todos","*",'Dashboard'!$G$4),'Ventas_Limpias'!$R$2:$R$2545,IF('Dashboard'!$K$4="Todas","*",'Dashboard'!$K$4),'Ventas_Limpias'!$AM$2:$AM$2545,"Devuelto")),0)</x:f>
        <x:v>0.0821917808219178</x:v>
      </x:c>
      <x:c r="K8" t="str">
        <x:v>Sucre</x:v>
      </x:c>
      <x:c r="L8" s="28" t="n">
        <x:f>SUMIFS('Ventas_Limpias'!$AE$2:$AE$2545,'Ventas_Limpias'!$N$2:$N$2545,$K8)</x:f>
        <x:v>166595.22450000013</x:v>
      </x:c>
      <x:c r="M8" s="28" t="n">
        <x:f>SUMIFS('Ventas_Limpias'!$AG$2:$AG$2545,'Ventas_Limpias'!$N$2:$N$2545,$K8)</x:f>
        <x:v>52089.874499999976</x:v>
      </x:c>
      <x:c r="N8" s="20" t="n">
        <x:f>IFERROR(M8/L8,0)</x:f>
        <x:v>0.31267327533749284</x:v>
      </x:c>
      <x:c r="O8" s="28" t="n">
        <x:f>SUMIFS('Metas_Limpias'!$D$4:$D$549,'Metas_Limpias'!$B$4:$B$549,$K8)</x:f>
        <x:v>11085769.679999996</x:v>
      </x:c>
      <x:c r="P8" s="20" t="n">
        <x:f>IFERROR(L8/O8,0)</x:f>
        <x:v>0.015027844643079415</x:v>
      </x:c>
      <x:c r="Q8" s="20" t="n">
        <x:f>IFERROR(COUNTIFS('Ventas_Limpias'!$N$2:$N$2545,$K8,'Ventas_Limpias'!$AM$2:$AM$2545,"Devuelto")/(COUNTIFS('Ventas_Limpias'!$N$2:$N$2545,$K8,'Ventas_Limpias'!$AM$2:$AM$2545,"Completado")+COUNTIFS('Ventas_Limpias'!$N$2:$N$2545,$K8,'Ventas_Limpias'!$AM$2:$AM$2545,"Devuelto")),0)</x:f>
        <x:v>0.09859154929577464</x:v>
      </x:c>
      <x:c r="R8" s="20" t="n">
        <x:v>0.10379952339762366</x:v>
      </x:c>
      <x:c r="S8" s="20" t="n">
        <x:f>L8/SUM('Ventas_Limpias'!$AE$2:$AE$2545)</x:f>
        <x:v>0.2099503309503434</x:v>
      </x:c>
      <x:c r="AE8" t="str">
        <x:v>Hogar</x:v>
      </x:c>
      <x:c r="AF8" s="28" t="n">
        <x:f>SUMIFS('Ventas_Limpias'!$AE$2:$AE$2545,'Ventas_Limpias'!$R$2:$R$2545,$AE8)</x:f>
        <x:v>239253.12900000007</x:v>
      </x:c>
      <x:c r="AG8" s="28" t="n">
        <x:f>SUMIFS('Ventas_Limpias'!$AG$2:$AG$2545,'Ventas_Limpias'!$R$2:$R$2545,$AE8)</x:f>
        <x:v>69306.10900000003</x:v>
      </x:c>
      <x:c r="AH8" s="20" t="n">
        <x:f>IFERROR(AG8/AF8,0)</x:f>
        <x:v>0.28967691787220057</x:v>
      </x:c>
      <x:c r="AI8" t="n">
        <x:f>COUNTIFS('Ventas_Limpias'!$R$2:$R$2545,$AE8,'Ventas_Limpias'!$AM$2:$AM$2545,"Completado")</x:f>
        <x:v>580</x:v>
      </x:c>
      <x:c r="AJ8" s="20" t="n">
        <x:f>IFERROR(COUNTIFS('Ventas_Limpias'!$R$2:$R$2545,$AE8,'Ventas_Limpias'!$AM$2:$AM$2545,"Devuelto")/(AI8+COUNTIFS('Ventas_Limpias'!$R$2:$R$2545,$AE8,'Ventas_Limpias'!$AM$2:$AM$2545,"Devuelto")),0)</x:f>
        <x:v>0.07643312101910828</x:v>
      </x:c>
      <x:c r="AK8" s="20" t="n">
        <x:v>0.1136029133317666</x:v>
      </x:c>
      <x:c r="AL8" s="20" t="n">
        <x:f>AF8/SUM('Ventas_Limpias'!$AE$2:$AE$2545)</x:f>
        <x:v>0.30151688780523944</x:v>
      </x:c>
    </x:row>
    <x:row r="9">
      <x:c r="A9" t="str">
        <x:v>2024-06</x:v>
      </x:c>
      <x:c r="B9" s="28" t="n">
        <x:f>SUMIFS('Ventas_Limpias'!$AE$2:$AE$2545,'Ventas_Limpias'!$H$2:$H$2545,$A9,'Ventas_Limpias'!$N$2:$N$2545,IF('Dashboard'!$C$4="Todas","*",'Dashboard'!$C$4),'Ventas_Limpias'!$U$2:$U$2545,IF('Dashboard'!$G$4="Todos","*",'Dashboard'!$G$4),'Ventas_Limpias'!$R$2:$R$2545,IF('Dashboard'!$K$4="Todas","*",'Dashboard'!$K$4))</x:f>
        <x:v>27322.8205</x:v>
      </x:c>
      <x:c r="C9" s="28" t="n">
        <x:f>SUMIFS('Ventas_Limpias'!$AG$2:$AG$2545,'Ventas_Limpias'!$H$2:$H$2545,$A9,'Ventas_Limpias'!$N$2:$N$2545,IF('Dashboard'!$C$4="Todas","*",'Dashboard'!$C$4),'Ventas_Limpias'!$U$2:$U$2545,IF('Dashboard'!$G$4="Todos","*",'Dashboard'!$G$4),'Ventas_Limpias'!$R$2:$R$2545,IF('Dashboard'!$K$4="Todas","*",'Dashboard'!$K$4))</x:f>
        <x:v>10357.150499999996</x:v>
      </x:c>
      <x:c r="D9" s="20" t="n">
        <x:f>IFERROR(C9/B9,0)</x:f>
        <x:v>0.3790659350120898</x:v>
      </x:c>
      <x:c r="E9" s="28" t="n">
        <x:f>SUMIFS('Metas_Limpias'!$D$4:$D$549,'Metas_Limpias'!$A$4:$A$549,$A9,'Metas_Limpias'!$B$4:$B$549,IF('Dashboard'!$C$4="Todas","*",'Dashboard'!$C$4),'Metas_Limpias'!$C$4:$C$549,IF('Dashboard'!$G$4="Todos","*",'Dashboard'!$G$4))</x:f>
        <x:v>1955940.97</x:v>
      </x:c>
      <x:c r="F9" s="20" t="n">
        <x:f>IFERROR(B9/E9,0)</x:f>
        <x:v>0.013969143710916797</x:v>
      </x:c>
      <x:c r="G9" t="n">
        <x:f>COUNTIFS('Ventas_Limpias'!$H$2:$H$2545,$A9,'Ventas_Limpias'!$N$2:$N$2545,IF('Dashboard'!$C$4="Todas","*",'Dashboard'!$C$4),'Ventas_Limpias'!$U$2:$U$2545,IF('Dashboard'!$G$4="Todos","*",'Dashboard'!$G$4),'Ventas_Limpias'!$R$2:$R$2545,IF('Dashboard'!$K$4="Todas","*",'Dashboard'!$K$4),'Ventas_Limpias'!$AM$2:$AM$2545,"Completado")</x:f>
        <x:v>72</x:v>
      </x:c>
      <x:c r="H9" s="20" t="n">
        <x:f>IFERROR(COUNTIFS('Ventas_Limpias'!$H$2:$H$2545,$A9,'Ventas_Limpias'!$N$2:$N$2545,IF('Dashboard'!$C$4="Todas","*",'Dashboard'!$C$4),'Ventas_Limpias'!$U$2:$U$2545,IF('Dashboard'!$G$4="Todos","*",'Dashboard'!$G$4),'Ventas_Limpias'!$R$2:$R$2545,IF('Dashboard'!$K$4="Todas","*",'Dashboard'!$K$4),'Ventas_Limpias'!$AM$2:$AM$2545,"Devuelto")/(G9+COUNTIFS('Ventas_Limpias'!$H$2:$H$2545,$A9,'Ventas_Limpias'!$N$2:$N$2545,IF('Dashboard'!$C$4="Todas","*",'Dashboard'!$C$4),'Ventas_Limpias'!$U$2:$U$2545,IF('Dashboard'!$G$4="Todos","*",'Dashboard'!$G$4),'Ventas_Limpias'!$R$2:$R$2545,IF('Dashboard'!$K$4="Todas","*",'Dashboard'!$K$4),'Ventas_Limpias'!$AM$2:$AM$2545,"Devuelto")),0)</x:f>
        <x:v>0.06493506493506493</x:v>
      </x:c>
      <x:c r="AE9" t="str">
        <x:v>No identificada</x:v>
      </x:c>
      <x:c r="AF9" s="28" t="n">
        <x:f>SUMIFS('Ventas_Limpias'!$AE$2:$AE$2545,'Ventas_Limpias'!$R$2:$R$2545,$AE9)</x:f>
        <x:v>7696.8465</x:v>
      </x:c>
      <x:c r="AG9" s="28" t="n">
        <x:f>SUMIFS('Ventas_Limpias'!$AG$2:$AG$2545,'Ventas_Limpias'!$R$2:$R$2545,$AE9)</x:f>
        <x:v>2016.0465</x:v>
      </x:c>
      <x:c r="AH9" s="20" t="n">
        <x:f>IFERROR(AG9/AF9,0)</x:f>
        <x:v>0.26193149363184</x:v>
      </x:c>
      <x:c r="AI9" t="n">
        <x:f>COUNTIFS('Ventas_Limpias'!$R$2:$R$2545,$AE9,'Ventas_Limpias'!$AM$2:$AM$2545,"Completado")</x:f>
        <x:v>8</x:v>
      </x:c>
      <x:c r="AJ9" s="20" t="n">
        <x:f>IFERROR(COUNTIFS('Ventas_Limpias'!$R$2:$R$2545,$AE9,'Ventas_Limpias'!$AM$2:$AM$2545,"Devuelto")/(AI9+COUNTIFS('Ventas_Limpias'!$R$2:$R$2545,$AE9,'Ventas_Limpias'!$AM$2:$AM$2545,"Devuelto")),0)</x:f>
        <x:v>0.1111111111111111</x:v>
      </x:c>
      <x:c r="AK9" s="20" t="n">
        <x:v>0.14558994594725963</x:v>
      </x:c>
      <x:c r="AL9" s="20" t="n">
        <x:f>AF9/SUM('Ventas_Limpias'!$AE$2:$AE$2545)</x:f>
        <x:v>0.00969989070694515</x:v>
      </x:c>
    </x:row>
    <x:row r="10">
      <x:c r="A10" t="str">
        <x:v>2024-07</x:v>
      </x:c>
      <x:c r="B10" s="28" t="n">
        <x:f>SUMIFS('Ventas_Limpias'!$AE$2:$AE$2545,'Ventas_Limpias'!$H$2:$H$2545,$A10,'Ventas_Limpias'!$N$2:$N$2545,IF('Dashboard'!$C$4="Todas","*",'Dashboard'!$C$4),'Ventas_Limpias'!$U$2:$U$2545,IF('Dashboard'!$G$4="Todos","*",'Dashboard'!$G$4),'Ventas_Limpias'!$R$2:$R$2545,IF('Dashboard'!$K$4="Todas","*",'Dashboard'!$K$4))</x:f>
        <x:v>29328.024500000007</x:v>
      </x:c>
      <x:c r="C10" s="28" t="n">
        <x:f>SUMIFS('Ventas_Limpias'!$AG$2:$AG$2545,'Ventas_Limpias'!$H$2:$H$2545,$A10,'Ventas_Limpias'!$N$2:$N$2545,IF('Dashboard'!$C$4="Todas","*",'Dashboard'!$C$4),'Ventas_Limpias'!$U$2:$U$2545,IF('Dashboard'!$G$4="Todos","*",'Dashboard'!$G$4),'Ventas_Limpias'!$R$2:$R$2545,IF('Dashboard'!$K$4="Todas","*",'Dashboard'!$K$4))</x:f>
        <x:v>10610.954500000002</x:v>
      </x:c>
      <x:c r="D10" s="20" t="n">
        <x:f>IFERROR(C10/B10,0)</x:f>
        <x:v>0.3618025653245073</x:v>
      </x:c>
      <x:c r="E10" s="28" t="n">
        <x:f>SUMIFS('Metas_Limpias'!$D$4:$D$549,'Metas_Limpias'!$A$4:$A$549,$A10,'Metas_Limpias'!$B$4:$B$549,IF('Dashboard'!$C$4="Todas","*",'Dashboard'!$C$4),'Metas_Limpias'!$C$4:$C$549,IF('Dashboard'!$G$4="Todos","*",'Dashboard'!$G$4))</x:f>
        <x:v>1778577.32</x:v>
      </x:c>
      <x:c r="F10" s="20" t="n">
        <x:f>IFERROR(B10/E10,0)</x:f>
        <x:v>0.016489597708352656</x:v>
      </x:c>
      <x:c r="G10" t="n">
        <x:f>COUNTIFS('Ventas_Limpias'!$H$2:$H$2545,$A10,'Ventas_Limpias'!$N$2:$N$2545,IF('Dashboard'!$C$4="Todas","*",'Dashboard'!$C$4),'Ventas_Limpias'!$U$2:$U$2545,IF('Dashboard'!$G$4="Todos","*",'Dashboard'!$G$4),'Ventas_Limpias'!$R$2:$R$2545,IF('Dashboard'!$K$4="Todas","*",'Dashboard'!$K$4),'Ventas_Limpias'!$AM$2:$AM$2545,"Completado")</x:f>
        <x:v>64</x:v>
      </x:c>
      <x:c r="H10" s="20" t="n">
        <x:f>IFERROR(COUNTIFS('Ventas_Limpias'!$H$2:$H$2545,$A10,'Ventas_Limpias'!$N$2:$N$2545,IF('Dashboard'!$C$4="Todas","*",'Dashboard'!$C$4),'Ventas_Limpias'!$U$2:$U$2545,IF('Dashboard'!$G$4="Todos","*",'Dashboard'!$G$4),'Ventas_Limpias'!$R$2:$R$2545,IF('Dashboard'!$K$4="Todas","*",'Dashboard'!$K$4),'Ventas_Limpias'!$AM$2:$AM$2545,"Devuelto")/(G10+COUNTIFS('Ventas_Limpias'!$H$2:$H$2545,$A10,'Ventas_Limpias'!$N$2:$N$2545,IF('Dashboard'!$C$4="Todas","*",'Dashboard'!$C$4),'Ventas_Limpias'!$U$2:$U$2545,IF('Dashboard'!$G$4="Todos","*",'Dashboard'!$G$4),'Ventas_Limpias'!$R$2:$R$2545,IF('Dashboard'!$K$4="Todas","*",'Dashboard'!$K$4),'Ventas_Limpias'!$AM$2:$AM$2545,"Devuelto")),0)</x:f>
        <x:v>0.07246376811594203</x:v>
      </x:c>
    </x:row>
    <x:row r="11">
      <x:c r="A11" t="str">
        <x:v>2024-08</x:v>
      </x:c>
      <x:c r="B11" s="28" t="n">
        <x:f>SUMIFS('Ventas_Limpias'!$AE$2:$AE$2545,'Ventas_Limpias'!$H$2:$H$2545,$A11,'Ventas_Limpias'!$N$2:$N$2545,IF('Dashboard'!$C$4="Todas","*",'Dashboard'!$C$4),'Ventas_Limpias'!$U$2:$U$2545,IF('Dashboard'!$G$4="Todos","*",'Dashboard'!$G$4),'Ventas_Limpias'!$R$2:$R$2545,IF('Dashboard'!$K$4="Todas","*",'Dashboard'!$K$4))</x:f>
        <x:v>25560.358499999995</x:v>
      </x:c>
      <x:c r="C11" s="28" t="n">
        <x:f>SUMIFS('Ventas_Limpias'!$AG$2:$AG$2545,'Ventas_Limpias'!$H$2:$H$2545,$A11,'Ventas_Limpias'!$N$2:$N$2545,IF('Dashboard'!$C$4="Todas","*",'Dashboard'!$C$4),'Ventas_Limpias'!$U$2:$U$2545,IF('Dashboard'!$G$4="Todos","*",'Dashboard'!$G$4),'Ventas_Limpias'!$R$2:$R$2545,IF('Dashboard'!$K$4="Todas","*",'Dashboard'!$K$4))</x:f>
        <x:v>7977.368500000002</x:v>
      </x:c>
      <x:c r="D11" s="20" t="n">
        <x:f>IFERROR(C11/B11,0)</x:f>
        <x:v>0.31209924148755597</x:v>
      </x:c>
      <x:c r="E11" s="28" t="n">
        <x:f>SUMIFS('Metas_Limpias'!$D$4:$D$549,'Metas_Limpias'!$A$4:$A$549,$A11,'Metas_Limpias'!$B$4:$B$549,IF('Dashboard'!$C$4="Todas","*",'Dashboard'!$C$4),'Metas_Limpias'!$C$4:$C$549,IF('Dashboard'!$G$4="Todos","*",'Dashboard'!$G$4))</x:f>
        <x:v>2056750.1899999997</x:v>
      </x:c>
      <x:c r="F11" s="20" t="n">
        <x:f>IFERROR(B11/E11,0)</x:f>
        <x:v>0.012427546439171594</x:v>
      </x:c>
      <x:c r="G11" t="n">
        <x:f>COUNTIFS('Ventas_Limpias'!$H$2:$H$2545,$A11,'Ventas_Limpias'!$N$2:$N$2545,IF('Dashboard'!$C$4="Todas","*",'Dashboard'!$C$4),'Ventas_Limpias'!$U$2:$U$2545,IF('Dashboard'!$G$4="Todos","*",'Dashboard'!$G$4),'Ventas_Limpias'!$R$2:$R$2545,IF('Dashboard'!$K$4="Todas","*",'Dashboard'!$K$4),'Ventas_Limpias'!$AM$2:$AM$2545,"Completado")</x:f>
        <x:v>85</x:v>
      </x:c>
      <x:c r="H11" s="20" t="n">
        <x:f>IFERROR(COUNTIFS('Ventas_Limpias'!$H$2:$H$2545,$A11,'Ventas_Limpias'!$N$2:$N$2545,IF('Dashboard'!$C$4="Todas","*",'Dashboard'!$C$4),'Ventas_Limpias'!$U$2:$U$2545,IF('Dashboard'!$G$4="Todos","*",'Dashboard'!$G$4),'Ventas_Limpias'!$R$2:$R$2545,IF('Dashboard'!$K$4="Todas","*",'Dashboard'!$K$4),'Ventas_Limpias'!$AM$2:$AM$2545,"Devuelto")/(G11+COUNTIFS('Ventas_Limpias'!$H$2:$H$2545,$A11,'Ventas_Limpias'!$N$2:$N$2545,IF('Dashboard'!$C$4="Todas","*",'Dashboard'!$C$4),'Ventas_Limpias'!$U$2:$U$2545,IF('Dashboard'!$G$4="Todos","*",'Dashboard'!$G$4),'Ventas_Limpias'!$R$2:$R$2545,IF('Dashboard'!$K$4="Todas","*",'Dashboard'!$K$4),'Ventas_Limpias'!$AM$2:$AM$2545,"Devuelto")),0)</x:f>
        <x:v>0.08602150537634409</x:v>
      </x:c>
    </x:row>
    <x:row r="12">
      <x:c r="A12" t="str">
        <x:v>2024-09</x:v>
      </x:c>
      <x:c r="B12" s="28" t="n">
        <x:f>SUMIFS('Ventas_Limpias'!$AE$2:$AE$2545,'Ventas_Limpias'!$H$2:$H$2545,$A12,'Ventas_Limpias'!$N$2:$N$2545,IF('Dashboard'!$C$4="Todas","*",'Dashboard'!$C$4),'Ventas_Limpias'!$U$2:$U$2545,IF('Dashboard'!$G$4="Todos","*",'Dashboard'!$G$4),'Ventas_Limpias'!$R$2:$R$2545,IF('Dashboard'!$K$4="Todas","*",'Dashboard'!$K$4))</x:f>
        <x:v>24531.192</x:v>
      </x:c>
      <x:c r="C12" s="28" t="n">
        <x:f>SUMIFS('Ventas_Limpias'!$AG$2:$AG$2545,'Ventas_Limpias'!$H$2:$H$2545,$A12,'Ventas_Limpias'!$N$2:$N$2545,IF('Dashboard'!$C$4="Todas","*",'Dashboard'!$C$4),'Ventas_Limpias'!$U$2:$U$2545,IF('Dashboard'!$G$4="Todos","*",'Dashboard'!$G$4),'Ventas_Limpias'!$R$2:$R$2545,IF('Dashboard'!$K$4="Todas","*",'Dashboard'!$K$4))</x:f>
        <x:v>6298.552</x:v>
      </x:c>
      <x:c r="D12" s="20" t="n">
        <x:f>IFERROR(C12/B12,0)</x:f>
        <x:v>0.2567568669308854</x:v>
      </x:c>
      <x:c r="E12" s="28" t="n">
        <x:f>SUMIFS('Metas_Limpias'!$D$4:$D$549,'Metas_Limpias'!$A$4:$A$549,$A12,'Metas_Limpias'!$B$4:$B$549,IF('Dashboard'!$C$4="Todas","*",'Dashboard'!$C$4),'Metas_Limpias'!$C$4:$C$549,IF('Dashboard'!$G$4="Todos","*",'Dashboard'!$G$4))</x:f>
        <x:v>1964687.0500000003</x:v>
      </x:c>
      <x:c r="F12" s="20" t="n">
        <x:f>IFERROR(B12/E12,0)</x:f>
        <x:v>0.012486055730860543</x:v>
      </x:c>
      <x:c r="G12" t="n">
        <x:f>COUNTIFS('Ventas_Limpias'!$H$2:$H$2545,$A12,'Ventas_Limpias'!$N$2:$N$2545,IF('Dashboard'!$C$4="Todas","*",'Dashboard'!$C$4),'Ventas_Limpias'!$U$2:$U$2545,IF('Dashboard'!$G$4="Todos","*",'Dashboard'!$G$4),'Ventas_Limpias'!$R$2:$R$2545,IF('Dashboard'!$K$4="Todas","*",'Dashboard'!$K$4),'Ventas_Limpias'!$AM$2:$AM$2545,"Completado")</x:f>
        <x:v>68</x:v>
      </x:c>
      <x:c r="H12" s="20" t="n">
        <x:f>IFERROR(COUNTIFS('Ventas_Limpias'!$H$2:$H$2545,$A12,'Ventas_Limpias'!$N$2:$N$2545,IF('Dashboard'!$C$4="Todas","*",'Dashboard'!$C$4),'Ventas_Limpias'!$U$2:$U$2545,IF('Dashboard'!$G$4="Todos","*",'Dashboard'!$G$4),'Ventas_Limpias'!$R$2:$R$2545,IF('Dashboard'!$K$4="Todas","*",'Dashboard'!$K$4),'Ventas_Limpias'!$AM$2:$AM$2545,"Devuelto")/(G12+COUNTIFS('Ventas_Limpias'!$H$2:$H$2545,$A12,'Ventas_Limpias'!$N$2:$N$2545,IF('Dashboard'!$C$4="Todas","*",'Dashboard'!$C$4),'Ventas_Limpias'!$U$2:$U$2545,IF('Dashboard'!$G$4="Todos","*",'Dashboard'!$G$4),'Ventas_Limpias'!$R$2:$R$2545,IF('Dashboard'!$K$4="Todas","*",'Dashboard'!$K$4),'Ventas_Limpias'!$AM$2:$AM$2545,"Devuelto")),0)</x:f>
        <x:v>0.05555555555555555</x:v>
      </x:c>
    </x:row>
    <x:row r="13">
      <x:c r="A13" t="str">
        <x:v>2024-10</x:v>
      </x:c>
      <x:c r="B13" s="28" t="n">
        <x:f>SUMIFS('Ventas_Limpias'!$AE$2:$AE$2545,'Ventas_Limpias'!$H$2:$H$2545,$A13,'Ventas_Limpias'!$N$2:$N$2545,IF('Dashboard'!$C$4="Todas","*",'Dashboard'!$C$4),'Ventas_Limpias'!$U$2:$U$2545,IF('Dashboard'!$G$4="Todos","*",'Dashboard'!$G$4),'Ventas_Limpias'!$R$2:$R$2545,IF('Dashboard'!$K$4="Todas","*",'Dashboard'!$K$4))</x:f>
        <x:v>20570.272999999997</x:v>
      </x:c>
      <x:c r="C13" s="28" t="n">
        <x:f>SUMIFS('Ventas_Limpias'!$AG$2:$AG$2545,'Ventas_Limpias'!$H$2:$H$2545,$A13,'Ventas_Limpias'!$N$2:$N$2545,IF('Dashboard'!$C$4="Todas","*",'Dashboard'!$C$4),'Ventas_Limpias'!$U$2:$U$2545,IF('Dashboard'!$G$4="Todos","*",'Dashboard'!$G$4),'Ventas_Limpias'!$R$2:$R$2545,IF('Dashboard'!$K$4="Todas","*",'Dashboard'!$K$4))</x:f>
        <x:v>5924.612999999999</x:v>
      </x:c>
      <x:c r="D13" s="20" t="n">
        <x:f>IFERROR(C13/B13,0)</x:f>
        <x:v>0.28801819985568494</x:v>
      </x:c>
      <x:c r="E13" s="28" t="n">
        <x:f>SUMIFS('Metas_Limpias'!$D$4:$D$549,'Metas_Limpias'!$A$4:$A$549,$A13,'Metas_Limpias'!$B$4:$B$549,IF('Dashboard'!$C$4="Todas","*",'Dashboard'!$C$4),'Metas_Limpias'!$C$4:$C$549,IF('Dashboard'!$G$4="Todos","*",'Dashboard'!$G$4))</x:f>
        <x:v>1926227.9999999998</x:v>
      </x:c>
      <x:c r="F13" s="20" t="n">
        <x:f>IFERROR(B13/E13,0)</x:f>
        <x:v>0.010679043706144859</x:v>
      </x:c>
      <x:c r="G13" t="n">
        <x:f>COUNTIFS('Ventas_Limpias'!$H$2:$H$2545,$A13,'Ventas_Limpias'!$N$2:$N$2545,IF('Dashboard'!$C$4="Todas","*",'Dashboard'!$C$4),'Ventas_Limpias'!$U$2:$U$2545,IF('Dashboard'!$G$4="Todos","*",'Dashboard'!$G$4),'Ventas_Limpias'!$R$2:$R$2545,IF('Dashboard'!$K$4="Todas","*",'Dashboard'!$K$4),'Ventas_Limpias'!$AM$2:$AM$2545,"Completado")</x:f>
        <x:v>63</x:v>
      </x:c>
      <x:c r="H13" s="20" t="n">
        <x:f>IFERROR(COUNTIFS('Ventas_Limpias'!$H$2:$H$2545,$A13,'Ventas_Limpias'!$N$2:$N$2545,IF('Dashboard'!$C$4="Todas","*",'Dashboard'!$C$4),'Ventas_Limpias'!$U$2:$U$2545,IF('Dashboard'!$G$4="Todos","*",'Dashboard'!$G$4),'Ventas_Limpias'!$R$2:$R$2545,IF('Dashboard'!$K$4="Todas","*",'Dashboard'!$K$4),'Ventas_Limpias'!$AM$2:$AM$2545,"Devuelto")/(G13+COUNTIFS('Ventas_Limpias'!$H$2:$H$2545,$A13,'Ventas_Limpias'!$N$2:$N$2545,IF('Dashboard'!$C$4="Todas","*",'Dashboard'!$C$4),'Ventas_Limpias'!$U$2:$U$2545,IF('Dashboard'!$G$4="Todos","*",'Dashboard'!$G$4),'Ventas_Limpias'!$R$2:$R$2545,IF('Dashboard'!$K$4="Todas","*",'Dashboard'!$K$4),'Ventas_Limpias'!$AM$2:$AM$2545,"Devuelto")),0)</x:f>
        <x:v>0.03076923076923077</x:v>
      </x:c>
    </x:row>
    <x:row r="14">
      <x:c r="A14" t="str">
        <x:v>2024-11</x:v>
      </x:c>
      <x:c r="B14" s="28" t="n">
        <x:f>SUMIFS('Ventas_Limpias'!$AE$2:$AE$2545,'Ventas_Limpias'!$H$2:$H$2545,$A14,'Ventas_Limpias'!$N$2:$N$2545,IF('Dashboard'!$C$4="Todas","*",'Dashboard'!$C$4),'Ventas_Limpias'!$U$2:$U$2545,IF('Dashboard'!$G$4="Todos","*",'Dashboard'!$G$4),'Ventas_Limpias'!$R$2:$R$2545,IF('Dashboard'!$K$4="Todas","*",'Dashboard'!$K$4))</x:f>
        <x:v>21983.498000000003</x:v>
      </x:c>
      <x:c r="C14" s="28" t="n">
        <x:f>SUMIFS('Ventas_Limpias'!$AG$2:$AG$2545,'Ventas_Limpias'!$H$2:$H$2545,$A14,'Ventas_Limpias'!$N$2:$N$2545,IF('Dashboard'!$C$4="Todas","*",'Dashboard'!$C$4),'Ventas_Limpias'!$U$2:$U$2545,IF('Dashboard'!$G$4="Todos","*",'Dashboard'!$G$4),'Ventas_Limpias'!$R$2:$R$2545,IF('Dashboard'!$K$4="Todas","*",'Dashboard'!$K$4))</x:f>
        <x:v>6287.288</x:v>
      </x:c>
      <x:c r="D14" s="20" t="n">
        <x:f>IFERROR(C14/B14,0)</x:f>
        <x:v>0.2860003444401796</x:v>
      </x:c>
      <x:c r="E14" s="28" t="n">
        <x:f>SUMIFS('Metas_Limpias'!$D$4:$D$549,'Metas_Limpias'!$A$4:$A$549,$A14,'Metas_Limpias'!$B$4:$B$549,IF('Dashboard'!$C$4="Todas","*",'Dashboard'!$C$4),'Metas_Limpias'!$C$4:$C$549,IF('Dashboard'!$G$4="Todos","*",'Dashboard'!$G$4))</x:f>
        <x:v>1849627.9799999997</x:v>
      </x:c>
      <x:c r="F14" s="20" t="n">
        <x:f>IFERROR(B14/E14,0)</x:f>
        <x:v>0.011885361941810594</x:v>
      </x:c>
      <x:c r="G14" t="n">
        <x:f>COUNTIFS('Ventas_Limpias'!$H$2:$H$2545,$A14,'Ventas_Limpias'!$N$2:$N$2545,IF('Dashboard'!$C$4="Todas","*",'Dashboard'!$C$4),'Ventas_Limpias'!$U$2:$U$2545,IF('Dashboard'!$G$4="Todos","*",'Dashboard'!$G$4),'Ventas_Limpias'!$R$2:$R$2545,IF('Dashboard'!$K$4="Todas","*",'Dashboard'!$K$4),'Ventas_Limpias'!$AM$2:$AM$2545,"Completado")</x:f>
        <x:v>68</x:v>
      </x:c>
      <x:c r="H14" s="20" t="n">
        <x:f>IFERROR(COUNTIFS('Ventas_Limpias'!$H$2:$H$2545,$A14,'Ventas_Limpias'!$N$2:$N$2545,IF('Dashboard'!$C$4="Todas","*",'Dashboard'!$C$4),'Ventas_Limpias'!$U$2:$U$2545,IF('Dashboard'!$G$4="Todos","*",'Dashboard'!$G$4),'Ventas_Limpias'!$R$2:$R$2545,IF('Dashboard'!$K$4="Todas","*",'Dashboard'!$K$4),'Ventas_Limpias'!$AM$2:$AM$2545,"Devuelto")/(G14+COUNTIFS('Ventas_Limpias'!$H$2:$H$2545,$A14,'Ventas_Limpias'!$N$2:$N$2545,IF('Dashboard'!$C$4="Todas","*",'Dashboard'!$C$4),'Ventas_Limpias'!$U$2:$U$2545,IF('Dashboard'!$G$4="Todos","*",'Dashboard'!$G$4),'Ventas_Limpias'!$R$2:$R$2545,IF('Dashboard'!$K$4="Todas","*",'Dashboard'!$K$4),'Ventas_Limpias'!$AM$2:$AM$2545,"Devuelto")),0)</x:f>
        <x:v>0.0684931506849315</x:v>
      </x:c>
    </x:row>
    <x:row r="15">
      <x:c r="A15" t="str">
        <x:v>2024-12</x:v>
      </x:c>
      <x:c r="B15" s="28" t="n">
        <x:f>SUMIFS('Ventas_Limpias'!$AE$2:$AE$2545,'Ventas_Limpias'!$H$2:$H$2545,$A15,'Ventas_Limpias'!$N$2:$N$2545,IF('Dashboard'!$C$4="Todas","*",'Dashboard'!$C$4),'Ventas_Limpias'!$U$2:$U$2545,IF('Dashboard'!$G$4="Todos","*",'Dashboard'!$G$4),'Ventas_Limpias'!$R$2:$R$2545,IF('Dashboard'!$K$4="Todas","*",'Dashboard'!$K$4))</x:f>
        <x:v>32902.05850000001</x:v>
      </x:c>
      <x:c r="C15" s="28" t="n">
        <x:f>SUMIFS('Ventas_Limpias'!$AG$2:$AG$2545,'Ventas_Limpias'!$H$2:$H$2545,$A15,'Ventas_Limpias'!$N$2:$N$2545,IF('Dashboard'!$C$4="Todas","*",'Dashboard'!$C$4),'Ventas_Limpias'!$U$2:$U$2545,IF('Dashboard'!$G$4="Todos","*",'Dashboard'!$G$4),'Ventas_Limpias'!$R$2:$R$2545,IF('Dashboard'!$K$4="Todas","*",'Dashboard'!$K$4))</x:f>
        <x:v>10592.1285</x:v>
      </x:c>
      <x:c r="D15" s="20" t="n">
        <x:f>IFERROR(C15/B15,0)</x:f>
        <x:v>0.3219290519467041</x:v>
      </x:c>
      <x:c r="E15" s="28" t="n">
        <x:f>SUMIFS('Metas_Limpias'!$D$4:$D$549,'Metas_Limpias'!$A$4:$A$549,$A15,'Metas_Limpias'!$B$4:$B$549,IF('Dashboard'!$C$4="Todas","*",'Dashboard'!$C$4),'Metas_Limpias'!$C$4:$C$549,IF('Dashboard'!$G$4="Todos","*",'Dashboard'!$G$4))</x:f>
        <x:v>1944914.9</x:v>
      </x:c>
      <x:c r="F15" s="20" t="n">
        <x:f>IFERROR(B15/E15,0)</x:f>
        <x:v>0.016916965621477837</x:v>
      </x:c>
      <x:c r="G15" t="n">
        <x:f>COUNTIFS('Ventas_Limpias'!$H$2:$H$2545,$A15,'Ventas_Limpias'!$N$2:$N$2545,IF('Dashboard'!$C$4="Todas","*",'Dashboard'!$C$4),'Ventas_Limpias'!$U$2:$U$2545,IF('Dashboard'!$G$4="Todos","*",'Dashboard'!$G$4),'Ventas_Limpias'!$R$2:$R$2545,IF('Dashboard'!$K$4="Todas","*",'Dashboard'!$K$4),'Ventas_Limpias'!$AM$2:$AM$2545,"Completado")</x:f>
        <x:v>73</x:v>
      </x:c>
      <x:c r="H15" s="20" t="n">
        <x:f>IFERROR(COUNTIFS('Ventas_Limpias'!$H$2:$H$2545,$A15,'Ventas_Limpias'!$N$2:$N$2545,IF('Dashboard'!$C$4="Todas","*",'Dashboard'!$C$4),'Ventas_Limpias'!$U$2:$U$2545,IF('Dashboard'!$G$4="Todos","*",'Dashboard'!$G$4),'Ventas_Limpias'!$R$2:$R$2545,IF('Dashboard'!$K$4="Todas","*",'Dashboard'!$K$4),'Ventas_Limpias'!$AM$2:$AM$2545,"Devuelto")/(G15+COUNTIFS('Ventas_Limpias'!$H$2:$H$2545,$A15,'Ventas_Limpias'!$N$2:$N$2545,IF('Dashboard'!$C$4="Todas","*",'Dashboard'!$C$4),'Ventas_Limpias'!$U$2:$U$2545,IF('Dashboard'!$G$4="Todos","*",'Dashboard'!$G$4),'Ventas_Limpias'!$R$2:$R$2545,IF('Dashboard'!$K$4="Todas","*",'Dashboard'!$K$4),'Ventas_Limpias'!$AM$2:$AM$2545,"Devuelto")),0)</x:f>
        <x:v>0.05194805194805195</x:v>
      </x:c>
    </x:row>
    <x:row r="16">
      <x:c r="A16" t="str">
        <x:v>2025-01</x:v>
      </x:c>
      <x:c r="B16" s="28" t="n">
        <x:f>SUMIFS('Ventas_Limpias'!$AE$2:$AE$2545,'Ventas_Limpias'!$H$2:$H$2545,$A16,'Ventas_Limpias'!$N$2:$N$2545,IF('Dashboard'!$C$4="Todas","*",'Dashboard'!$C$4),'Ventas_Limpias'!$U$2:$U$2545,IF('Dashboard'!$G$4="Todos","*",'Dashboard'!$G$4),'Ventas_Limpias'!$R$2:$R$2545,IF('Dashboard'!$K$4="Todas","*",'Dashboard'!$K$4))</x:f>
        <x:v>43076.9845</x:v>
      </x:c>
      <x:c r="C16" s="28" t="n">
        <x:f>SUMIFS('Ventas_Limpias'!$AG$2:$AG$2545,'Ventas_Limpias'!$H$2:$H$2545,$A16,'Ventas_Limpias'!$N$2:$N$2545,IF('Dashboard'!$C$4="Todas","*",'Dashboard'!$C$4),'Ventas_Limpias'!$U$2:$U$2545,IF('Dashboard'!$G$4="Todos","*",'Dashboard'!$G$4),'Ventas_Limpias'!$R$2:$R$2545,IF('Dashboard'!$K$4="Todas","*",'Dashboard'!$K$4))</x:f>
        <x:v>25022.714500000006</x:v>
      </x:c>
      <x:c r="D16" s="20" t="n">
        <x:f>IFERROR(C16/B16,0)</x:f>
        <x:v>0.580883615472202</x:v>
      </x:c>
      <x:c r="E16" s="28" t="n">
        <x:f>SUMIFS('Metas_Limpias'!$D$4:$D$549,'Metas_Limpias'!$A$4:$A$549,$A16,'Metas_Limpias'!$B$4:$B$549,IF('Dashboard'!$C$4="Todas","*",'Dashboard'!$C$4),'Metas_Limpias'!$C$4:$C$549,IF('Dashboard'!$G$4="Todos","*",'Dashboard'!$G$4))</x:f>
        <x:v>1948231.2000000002</x:v>
      </x:c>
      <x:c r="F16" s="20" t="n">
        <x:f>IFERROR(B16/E16,0)</x:f>
        <x:v>0.02211081749435077</x:v>
      </x:c>
      <x:c r="G16" t="n">
        <x:f>COUNTIFS('Ventas_Limpias'!$H$2:$H$2545,$A16,'Ventas_Limpias'!$N$2:$N$2545,IF('Dashboard'!$C$4="Todas","*",'Dashboard'!$C$4),'Ventas_Limpias'!$U$2:$U$2545,IF('Dashboard'!$G$4="Todos","*",'Dashboard'!$G$4),'Ventas_Limpias'!$R$2:$R$2545,IF('Dashboard'!$K$4="Todas","*",'Dashboard'!$K$4),'Ventas_Limpias'!$AM$2:$AM$2545,"Completado")</x:f>
        <x:v>80</x:v>
      </x:c>
      <x:c r="H16" s="20" t="n">
        <x:f>IFERROR(COUNTIFS('Ventas_Limpias'!$H$2:$H$2545,$A16,'Ventas_Limpias'!$N$2:$N$2545,IF('Dashboard'!$C$4="Todas","*",'Dashboard'!$C$4),'Ventas_Limpias'!$U$2:$U$2545,IF('Dashboard'!$G$4="Todos","*",'Dashboard'!$G$4),'Ventas_Limpias'!$R$2:$R$2545,IF('Dashboard'!$K$4="Todas","*",'Dashboard'!$K$4),'Ventas_Limpias'!$AM$2:$AM$2545,"Devuelto")/(G16+COUNTIFS('Ventas_Limpias'!$H$2:$H$2545,$A16,'Ventas_Limpias'!$N$2:$N$2545,IF('Dashboard'!$C$4="Todas","*",'Dashboard'!$C$4),'Ventas_Limpias'!$U$2:$U$2545,IF('Dashboard'!$G$4="Todos","*",'Dashboard'!$G$4),'Ventas_Limpias'!$R$2:$R$2545,IF('Dashboard'!$K$4="Todas","*",'Dashboard'!$K$4),'Ventas_Limpias'!$AM$2:$AM$2545,"Devuelto")),0)</x:f>
        <x:v>0.058823529411764705</x:v>
      </x:c>
    </x:row>
    <x:row r="17">
      <x:c r="A17" t="str">
        <x:v>2025-02</x:v>
      </x:c>
      <x:c r="B17" s="28" t="n">
        <x:f>SUMIFS('Ventas_Limpias'!$AE$2:$AE$2545,'Ventas_Limpias'!$H$2:$H$2545,$A17,'Ventas_Limpias'!$N$2:$N$2545,IF('Dashboard'!$C$4="Todas","*",'Dashboard'!$C$4),'Ventas_Limpias'!$U$2:$U$2545,IF('Dashboard'!$G$4="Todos","*",'Dashboard'!$G$4),'Ventas_Limpias'!$R$2:$R$2545,IF('Dashboard'!$K$4="Todas","*",'Dashboard'!$K$4))</x:f>
        <x:v>31344.582</x:v>
      </x:c>
      <x:c r="C17" s="28" t="n">
        <x:f>SUMIFS('Ventas_Limpias'!$AG$2:$AG$2545,'Ventas_Limpias'!$H$2:$H$2545,$A17,'Ventas_Limpias'!$N$2:$N$2545,IF('Dashboard'!$C$4="Todas","*",'Dashboard'!$C$4),'Ventas_Limpias'!$U$2:$U$2545,IF('Dashboard'!$G$4="Todos","*",'Dashboard'!$G$4),'Ventas_Limpias'!$R$2:$R$2545,IF('Dashboard'!$K$4="Todas","*",'Dashboard'!$K$4))</x:f>
        <x:v>9054.682000000003</x:v>
      </x:c>
      <x:c r="D17" s="20" t="n">
        <x:f>IFERROR(C17/B17,0)</x:f>
        <x:v>0.28887550645913873</x:v>
      </x:c>
      <x:c r="E17" s="28" t="n">
        <x:f>SUMIFS('Metas_Limpias'!$D$4:$D$549,'Metas_Limpias'!$A$4:$A$549,$A17,'Metas_Limpias'!$B$4:$B$549,IF('Dashboard'!$C$4="Todas","*",'Dashboard'!$C$4),'Metas_Limpias'!$C$4:$C$549,IF('Dashboard'!$G$4="Todos","*",'Dashboard'!$G$4))</x:f>
        <x:v>1756751.4100000001</x:v>
      </x:c>
      <x:c r="F17" s="20" t="n">
        <x:f>IFERROR(B17/E17,0)</x:f>
        <x:v>0.01784235482697008</x:v>
      </x:c>
      <x:c r="G17" t="n">
        <x:f>COUNTIFS('Ventas_Limpias'!$H$2:$H$2545,$A17,'Ventas_Limpias'!$N$2:$N$2545,IF('Dashboard'!$C$4="Todas","*",'Dashboard'!$C$4),'Ventas_Limpias'!$U$2:$U$2545,IF('Dashboard'!$G$4="Todos","*",'Dashboard'!$G$4),'Ventas_Limpias'!$R$2:$R$2545,IF('Dashboard'!$K$4="Todas","*",'Dashboard'!$K$4),'Ventas_Limpias'!$AM$2:$AM$2545,"Completado")</x:f>
        <x:v>76</x:v>
      </x:c>
      <x:c r="H17" s="20" t="n">
        <x:f>IFERROR(COUNTIFS('Ventas_Limpias'!$H$2:$H$2545,$A17,'Ventas_Limpias'!$N$2:$N$2545,IF('Dashboard'!$C$4="Todas","*",'Dashboard'!$C$4),'Ventas_Limpias'!$U$2:$U$2545,IF('Dashboard'!$G$4="Todos","*",'Dashboard'!$G$4),'Ventas_Limpias'!$R$2:$R$2545,IF('Dashboard'!$K$4="Todas","*",'Dashboard'!$K$4),'Ventas_Limpias'!$AM$2:$AM$2545,"Devuelto")/(G17+COUNTIFS('Ventas_Limpias'!$H$2:$H$2545,$A17,'Ventas_Limpias'!$N$2:$N$2545,IF('Dashboard'!$C$4="Todas","*",'Dashboard'!$C$4),'Ventas_Limpias'!$U$2:$U$2545,IF('Dashboard'!$G$4="Todos","*",'Dashboard'!$G$4),'Ventas_Limpias'!$R$2:$R$2545,IF('Dashboard'!$K$4="Todas","*",'Dashboard'!$K$4),'Ventas_Limpias'!$AM$2:$AM$2545,"Devuelto")),0)</x:f>
        <x:v>0.11627906976744186</x:v>
      </x:c>
    </x:row>
    <x:row r="18">
      <x:c r="A18" t="str">
        <x:v>2025-03</x:v>
      </x:c>
      <x:c r="B18" s="28" t="n">
        <x:f>SUMIFS('Ventas_Limpias'!$AE$2:$AE$2545,'Ventas_Limpias'!$H$2:$H$2545,$A18,'Ventas_Limpias'!$N$2:$N$2545,IF('Dashboard'!$C$4="Todas","*",'Dashboard'!$C$4),'Ventas_Limpias'!$U$2:$U$2545,IF('Dashboard'!$G$4="Todos","*",'Dashboard'!$G$4),'Ventas_Limpias'!$R$2:$R$2545,IF('Dashboard'!$K$4="Todas","*",'Dashboard'!$K$4))</x:f>
        <x:v>20458.242499999993</x:v>
      </x:c>
      <x:c r="C18" s="28" t="n">
        <x:f>SUMIFS('Ventas_Limpias'!$AG$2:$AG$2545,'Ventas_Limpias'!$H$2:$H$2545,$A18,'Ventas_Limpias'!$N$2:$N$2545,IF('Dashboard'!$C$4="Todas","*",'Dashboard'!$C$4),'Ventas_Limpias'!$U$2:$U$2545,IF('Dashboard'!$G$4="Todos","*",'Dashboard'!$G$4),'Ventas_Limpias'!$R$2:$R$2545,IF('Dashboard'!$K$4="Todas","*",'Dashboard'!$K$4))</x:f>
        <x:v>5297.502500000003</x:v>
      </x:c>
      <x:c r="D18" s="20" t="n">
        <x:f>IFERROR(C18/B18,0)</x:f>
        <x:v>0.25894220874544843</x:v>
      </x:c>
      <x:c r="E18" s="28" t="n">
        <x:f>SUMIFS('Metas_Limpias'!$D$4:$D$549,'Metas_Limpias'!$A$4:$A$549,$A18,'Metas_Limpias'!$B$4:$B$549,IF('Dashboard'!$C$4="Todas","*",'Dashboard'!$C$4),'Metas_Limpias'!$C$4:$C$549,IF('Dashboard'!$G$4="Todos","*",'Dashboard'!$G$4))</x:f>
        <x:v>2012815.0999999999</x:v>
      </x:c>
      <x:c r="F18" s="20" t="n">
        <x:f>IFERROR(B18/E18,0)</x:f>
        <x:v>0.010163994944195318</x:v>
      </x:c>
      <x:c r="G18" t="n">
        <x:f>COUNTIFS('Ventas_Limpias'!$H$2:$H$2545,$A18,'Ventas_Limpias'!$N$2:$N$2545,IF('Dashboard'!$C$4="Todas","*",'Dashboard'!$C$4),'Ventas_Limpias'!$U$2:$U$2545,IF('Dashboard'!$G$4="Todos","*",'Dashboard'!$G$4),'Ventas_Limpias'!$R$2:$R$2545,IF('Dashboard'!$K$4="Todas","*",'Dashboard'!$K$4),'Ventas_Limpias'!$AM$2:$AM$2545,"Completado")</x:f>
        <x:v>69</x:v>
      </x:c>
      <x:c r="H18" s="20" t="n">
        <x:f>IFERROR(COUNTIFS('Ventas_Limpias'!$H$2:$H$2545,$A18,'Ventas_Limpias'!$N$2:$N$2545,IF('Dashboard'!$C$4="Todas","*",'Dashboard'!$C$4),'Ventas_Limpias'!$U$2:$U$2545,IF('Dashboard'!$G$4="Todos","*",'Dashboard'!$G$4),'Ventas_Limpias'!$R$2:$R$2545,IF('Dashboard'!$K$4="Todas","*",'Dashboard'!$K$4),'Ventas_Limpias'!$AM$2:$AM$2545,"Devuelto")/(G18+COUNTIFS('Ventas_Limpias'!$H$2:$H$2545,$A18,'Ventas_Limpias'!$N$2:$N$2545,IF('Dashboard'!$C$4="Todas","*",'Dashboard'!$C$4),'Ventas_Limpias'!$U$2:$U$2545,IF('Dashboard'!$G$4="Todos","*",'Dashboard'!$G$4),'Ventas_Limpias'!$R$2:$R$2545,IF('Dashboard'!$K$4="Todas","*",'Dashboard'!$K$4),'Ventas_Limpias'!$AM$2:$AM$2545,"Devuelto")),0)</x:f>
        <x:v>0.1038961038961039</x:v>
      </x:c>
    </x:row>
    <x:row r="19">
      <x:c r="A19" t="str">
        <x:v>2025-04</x:v>
      </x:c>
      <x:c r="B19" s="28" t="n">
        <x:f>SUMIFS('Ventas_Limpias'!$AE$2:$AE$2545,'Ventas_Limpias'!$H$2:$H$2545,$A19,'Ventas_Limpias'!$N$2:$N$2545,IF('Dashboard'!$C$4="Todas","*",'Dashboard'!$C$4),'Ventas_Limpias'!$U$2:$U$2545,IF('Dashboard'!$G$4="Todos","*",'Dashboard'!$G$4),'Ventas_Limpias'!$R$2:$R$2545,IF('Dashboard'!$K$4="Todas","*",'Dashboard'!$K$4))</x:f>
        <x:v>25557.5625</x:v>
      </x:c>
      <x:c r="C19" s="28" t="n">
        <x:f>SUMIFS('Ventas_Limpias'!$AG$2:$AG$2545,'Ventas_Limpias'!$H$2:$H$2545,$A19,'Ventas_Limpias'!$N$2:$N$2545,IF('Dashboard'!$C$4="Todas","*",'Dashboard'!$C$4),'Ventas_Limpias'!$U$2:$U$2545,IF('Dashboard'!$G$4="Todos","*",'Dashboard'!$G$4),'Ventas_Limpias'!$R$2:$R$2545,IF('Dashboard'!$K$4="Todas","*",'Dashboard'!$K$4))</x:f>
        <x:v>8425.122500000003</x:v>
      </x:c>
      <x:c r="D19" s="20" t="n">
        <x:f>IFERROR(C19/B19,0)</x:f>
        <x:v>0.3296528180259758</x:v>
      </x:c>
      <x:c r="E19" s="28" t="n">
        <x:f>SUMIFS('Metas_Limpias'!$D$4:$D$549,'Metas_Limpias'!$A$4:$A$549,$A19,'Metas_Limpias'!$B$4:$B$549,IF('Dashboard'!$C$4="Todas","*",'Dashboard'!$C$4),'Metas_Limpias'!$C$4:$C$549,IF('Dashboard'!$G$4="Todos","*",'Dashboard'!$G$4))</x:f>
        <x:v>1936844.77</x:v>
      </x:c>
      <x:c r="F19" s="20" t="n">
        <x:f>IFERROR(B19/E19,0)</x:f>
        <x:v>0.01319546248406887</x:v>
      </x:c>
      <x:c r="G19" t="n">
        <x:f>COUNTIFS('Ventas_Limpias'!$H$2:$H$2545,$A19,'Ventas_Limpias'!$N$2:$N$2545,IF('Dashboard'!$C$4="Todas","*",'Dashboard'!$C$4),'Ventas_Limpias'!$U$2:$U$2545,IF('Dashboard'!$G$4="Todos","*",'Dashboard'!$G$4),'Ventas_Limpias'!$R$2:$R$2545,IF('Dashboard'!$K$4="Todas","*",'Dashboard'!$K$4),'Ventas_Limpias'!$AM$2:$AM$2545,"Completado")</x:f>
        <x:v>84</x:v>
      </x:c>
      <x:c r="H19" s="20" t="n">
        <x:f>IFERROR(COUNTIFS('Ventas_Limpias'!$H$2:$H$2545,$A19,'Ventas_Limpias'!$N$2:$N$2545,IF('Dashboard'!$C$4="Todas","*",'Dashboard'!$C$4),'Ventas_Limpias'!$U$2:$U$2545,IF('Dashboard'!$G$4="Todos","*",'Dashboard'!$G$4),'Ventas_Limpias'!$R$2:$R$2545,IF('Dashboard'!$K$4="Todas","*",'Dashboard'!$K$4),'Ventas_Limpias'!$AM$2:$AM$2545,"Devuelto")/(G19+COUNTIFS('Ventas_Limpias'!$H$2:$H$2545,$A19,'Ventas_Limpias'!$N$2:$N$2545,IF('Dashboard'!$C$4="Todas","*",'Dashboard'!$C$4),'Ventas_Limpias'!$U$2:$U$2545,IF('Dashboard'!$G$4="Todos","*",'Dashboard'!$G$4),'Ventas_Limpias'!$R$2:$R$2545,IF('Dashboard'!$K$4="Todas","*",'Dashboard'!$K$4),'Ventas_Limpias'!$AM$2:$AM$2545,"Devuelto")),0)</x:f>
        <x:v>0.034482758620689655</x:v>
      </x:c>
    </x:row>
    <x:row r="20">
      <x:c r="A20" t="str">
        <x:v>2025-05</x:v>
      </x:c>
      <x:c r="B20" s="28" t="n">
        <x:f>SUMIFS('Ventas_Limpias'!$AE$2:$AE$2545,'Ventas_Limpias'!$H$2:$H$2545,$A20,'Ventas_Limpias'!$N$2:$N$2545,IF('Dashboard'!$C$4="Todas","*",'Dashboard'!$C$4),'Ventas_Limpias'!$U$2:$U$2545,IF('Dashboard'!$G$4="Todos","*",'Dashboard'!$G$4),'Ventas_Limpias'!$R$2:$R$2545,IF('Dashboard'!$K$4="Todas","*",'Dashboard'!$K$4))</x:f>
        <x:v>28680.380999999994</x:v>
      </x:c>
      <x:c r="C20" s="28" t="n">
        <x:f>SUMIFS('Ventas_Limpias'!$AG$2:$AG$2545,'Ventas_Limpias'!$H$2:$H$2545,$A20,'Ventas_Limpias'!$N$2:$N$2545,IF('Dashboard'!$C$4="Todas","*",'Dashboard'!$C$4),'Ventas_Limpias'!$U$2:$U$2545,IF('Dashboard'!$G$4="Todos","*",'Dashboard'!$G$4),'Ventas_Limpias'!$R$2:$R$2545,IF('Dashboard'!$K$4="Todas","*",'Dashboard'!$K$4))</x:f>
        <x:v>6081.410999999999</x:v>
      </x:c>
      <x:c r="D20" s="20" t="n">
        <x:f>IFERROR(C20/B20,0)</x:f>
        <x:v>0.21204080238683023</x:v>
      </x:c>
      <x:c r="E20" s="28" t="n">
        <x:f>SUMIFS('Metas_Limpias'!$D$4:$D$549,'Metas_Limpias'!$A$4:$A$549,$A20,'Metas_Limpias'!$B$4:$B$549,IF('Dashboard'!$C$4="Todas","*",'Dashboard'!$C$4),'Metas_Limpias'!$C$4:$C$549,IF('Dashboard'!$G$4="Todos","*",'Dashboard'!$G$4))</x:f>
        <x:v>1799988.21</x:v>
      </x:c>
      <x:c r="F20" s="20" t="n">
        <x:f>IFERROR(B20/E20,0)</x:f>
        <x:v>0.01593364936540334</x:v>
      </x:c>
      <x:c r="G20" t="n">
        <x:f>COUNTIFS('Ventas_Limpias'!$H$2:$H$2545,$A20,'Ventas_Limpias'!$N$2:$N$2545,IF('Dashboard'!$C$4="Todas","*",'Dashboard'!$C$4),'Ventas_Limpias'!$U$2:$U$2545,IF('Dashboard'!$G$4="Todos","*",'Dashboard'!$G$4),'Ventas_Limpias'!$R$2:$R$2545,IF('Dashboard'!$K$4="Todas","*",'Dashboard'!$K$4),'Ventas_Limpias'!$AM$2:$AM$2545,"Completado")</x:f>
        <x:v>75</x:v>
      </x:c>
      <x:c r="H20" s="20" t="n">
        <x:f>IFERROR(COUNTIFS('Ventas_Limpias'!$H$2:$H$2545,$A20,'Ventas_Limpias'!$N$2:$N$2545,IF('Dashboard'!$C$4="Todas","*",'Dashboard'!$C$4),'Ventas_Limpias'!$U$2:$U$2545,IF('Dashboard'!$G$4="Todos","*",'Dashboard'!$G$4),'Ventas_Limpias'!$R$2:$R$2545,IF('Dashboard'!$K$4="Todas","*",'Dashboard'!$K$4),'Ventas_Limpias'!$AM$2:$AM$2545,"Devuelto")/(G20+COUNTIFS('Ventas_Limpias'!$H$2:$H$2545,$A20,'Ventas_Limpias'!$N$2:$N$2545,IF('Dashboard'!$C$4="Todas","*",'Dashboard'!$C$4),'Ventas_Limpias'!$U$2:$U$2545,IF('Dashboard'!$G$4="Todos","*",'Dashboard'!$G$4),'Ventas_Limpias'!$R$2:$R$2545,IF('Dashboard'!$K$4="Todas","*",'Dashboard'!$K$4),'Ventas_Limpias'!$AM$2:$AM$2545,"Devuelto")),0)</x:f>
        <x:v>0.08536585365853659</x:v>
      </x:c>
    </x:row>
    <x:row r="21">
      <x:c r="A21" t="str">
        <x:v>2025-06</x:v>
      </x:c>
      <x:c r="B21" s="28" t="n">
        <x:f>SUMIFS('Ventas_Limpias'!$AE$2:$AE$2545,'Ventas_Limpias'!$H$2:$H$2545,$A21,'Ventas_Limpias'!$N$2:$N$2545,IF('Dashboard'!$C$4="Todas","*",'Dashboard'!$C$4),'Ventas_Limpias'!$U$2:$U$2545,IF('Dashboard'!$G$4="Todos","*",'Dashboard'!$G$4),'Ventas_Limpias'!$R$2:$R$2545,IF('Dashboard'!$K$4="Todas","*",'Dashboard'!$K$4))</x:f>
        <x:v>12644.279499999995</x:v>
      </x:c>
      <x:c r="C21" s="28" t="n">
        <x:f>SUMIFS('Ventas_Limpias'!$AG$2:$AG$2545,'Ventas_Limpias'!$H$2:$H$2545,$A21,'Ventas_Limpias'!$N$2:$N$2545,IF('Dashboard'!$C$4="Todas","*",'Dashboard'!$C$4),'Ventas_Limpias'!$U$2:$U$2545,IF('Dashboard'!$G$4="Todos","*",'Dashboard'!$G$4),'Ventas_Limpias'!$R$2:$R$2545,IF('Dashboard'!$K$4="Todas","*",'Dashboard'!$K$4))</x:f>
        <x:v>-609.4704999999983</x:v>
      </x:c>
      <x:c r="D21" s="20" t="n">
        <x:f>IFERROR(C21/B21,0)</x:f>
        <x:v>-0.04820128343414099</x:v>
      </x:c>
      <x:c r="E21" s="28" t="n">
        <x:f>SUMIFS('Metas_Limpias'!$D$4:$D$549,'Metas_Limpias'!$A$4:$A$549,$A21,'Metas_Limpias'!$B$4:$B$549,IF('Dashboard'!$C$4="Todas","*",'Dashboard'!$C$4),'Metas_Limpias'!$C$4:$C$549,IF('Dashboard'!$G$4="Todos","*",'Dashboard'!$G$4))</x:f>
        <x:v>1774163.83</x:v>
      </x:c>
      <x:c r="F21" s="20" t="n">
        <x:f>IFERROR(B21/E21,0)</x:f>
        <x:v>0.007126895096266276</x:v>
      </x:c>
      <x:c r="G21" t="n">
        <x:f>COUNTIFS('Ventas_Limpias'!$H$2:$H$2545,$A21,'Ventas_Limpias'!$N$2:$N$2545,IF('Dashboard'!$C$4="Todas","*",'Dashboard'!$C$4),'Ventas_Limpias'!$U$2:$U$2545,IF('Dashboard'!$G$4="Todos","*",'Dashboard'!$G$4),'Ventas_Limpias'!$R$2:$R$2545,IF('Dashboard'!$K$4="Todas","*",'Dashboard'!$K$4),'Ventas_Limpias'!$AM$2:$AM$2545,"Completado")</x:f>
        <x:v>78</x:v>
      </x:c>
      <x:c r="H21" s="20" t="n">
        <x:f>IFERROR(COUNTIFS('Ventas_Limpias'!$H$2:$H$2545,$A21,'Ventas_Limpias'!$N$2:$N$2545,IF('Dashboard'!$C$4="Todas","*",'Dashboard'!$C$4),'Ventas_Limpias'!$U$2:$U$2545,IF('Dashboard'!$G$4="Todos","*",'Dashboard'!$G$4),'Ventas_Limpias'!$R$2:$R$2545,IF('Dashboard'!$K$4="Todas","*",'Dashboard'!$K$4),'Ventas_Limpias'!$AM$2:$AM$2545,"Devuelto")/(G21+COUNTIFS('Ventas_Limpias'!$H$2:$H$2545,$A21,'Ventas_Limpias'!$N$2:$N$2545,IF('Dashboard'!$C$4="Todas","*",'Dashboard'!$C$4),'Ventas_Limpias'!$U$2:$U$2545,IF('Dashboard'!$G$4="Todos","*",'Dashboard'!$G$4),'Ventas_Limpias'!$R$2:$R$2545,IF('Dashboard'!$K$4="Todas","*",'Dashboard'!$K$4),'Ventas_Limpias'!$AM$2:$AM$2545,"Devuelto")),0)</x:f>
        <x:v>0.13333333333333333</x:v>
      </x:c>
    </x:row>
    <x:row r="22">
      <x:c r="A22" t="str">
        <x:v>2025-07</x:v>
      </x:c>
      <x:c r="B22" s="28" t="n">
        <x:f>SUMIFS('Ventas_Limpias'!$AE$2:$AE$2545,'Ventas_Limpias'!$H$2:$H$2545,$A22,'Ventas_Limpias'!$N$2:$N$2545,IF('Dashboard'!$C$4="Todas","*",'Dashboard'!$C$4),'Ventas_Limpias'!$U$2:$U$2545,IF('Dashboard'!$G$4="Todos","*",'Dashboard'!$G$4),'Ventas_Limpias'!$R$2:$R$2545,IF('Dashboard'!$K$4="Todas","*",'Dashboard'!$K$4))</x:f>
        <x:v>15027.957999999999</x:v>
      </x:c>
      <x:c r="C22" s="28" t="n">
        <x:f>SUMIFS('Ventas_Limpias'!$AG$2:$AG$2545,'Ventas_Limpias'!$H$2:$H$2545,$A22,'Ventas_Limpias'!$N$2:$N$2545,IF('Dashboard'!$C$4="Todas","*",'Dashboard'!$C$4),'Ventas_Limpias'!$U$2:$U$2545,IF('Dashboard'!$G$4="Todos","*",'Dashboard'!$G$4),'Ventas_Limpias'!$R$2:$R$2545,IF('Dashboard'!$K$4="Todas","*",'Dashboard'!$K$4))</x:f>
        <x:v>4026.2080000000005</x:v>
      </x:c>
      <x:c r="D22" s="20" t="n">
        <x:f>IFERROR(C22/B22,0)</x:f>
        <x:v>0.26791450974244146</x:v>
      </x:c>
      <x:c r="E22" s="28" t="n">
        <x:f>SUMIFS('Metas_Limpias'!$D$4:$D$549,'Metas_Limpias'!$A$4:$A$549,$A22,'Metas_Limpias'!$B$4:$B$549,IF('Dashboard'!$C$4="Todas","*",'Dashboard'!$C$4),'Metas_Limpias'!$C$4:$C$549,IF('Dashboard'!$G$4="Todos","*",'Dashboard'!$G$4))</x:f>
        <x:v>1633566.87</x:v>
      </x:c>
      <x:c r="F22" s="20" t="n">
        <x:f>IFERROR(B22/E22,0)</x:f>
        <x:v>0.009199475256253207</x:v>
      </x:c>
      <x:c r="G22" t="n">
        <x:f>COUNTIFS('Ventas_Limpias'!$H$2:$H$2545,$A22,'Ventas_Limpias'!$N$2:$N$2545,IF('Dashboard'!$C$4="Todas","*",'Dashboard'!$C$4),'Ventas_Limpias'!$U$2:$U$2545,IF('Dashboard'!$G$4="Todos","*",'Dashboard'!$G$4),'Ventas_Limpias'!$R$2:$R$2545,IF('Dashboard'!$K$4="Todas","*",'Dashboard'!$K$4),'Ventas_Limpias'!$AM$2:$AM$2545,"Completado")</x:f>
        <x:v>54</x:v>
      </x:c>
      <x:c r="H22" s="20" t="n">
        <x:f>IFERROR(COUNTIFS('Ventas_Limpias'!$H$2:$H$2545,$A22,'Ventas_Limpias'!$N$2:$N$2545,IF('Dashboard'!$C$4="Todas","*",'Dashboard'!$C$4),'Ventas_Limpias'!$U$2:$U$2545,IF('Dashboard'!$G$4="Todos","*",'Dashboard'!$G$4),'Ventas_Limpias'!$R$2:$R$2545,IF('Dashboard'!$K$4="Todas","*",'Dashboard'!$K$4),'Ventas_Limpias'!$AM$2:$AM$2545,"Devuelto")/(G22+COUNTIFS('Ventas_Limpias'!$H$2:$H$2545,$A22,'Ventas_Limpias'!$N$2:$N$2545,IF('Dashboard'!$C$4="Todas","*",'Dashboard'!$C$4),'Ventas_Limpias'!$U$2:$U$2545,IF('Dashboard'!$G$4="Todos","*",'Dashboard'!$G$4),'Ventas_Limpias'!$R$2:$R$2545,IF('Dashboard'!$K$4="Todas","*",'Dashboard'!$K$4),'Ventas_Limpias'!$AM$2:$AM$2545,"Devuelto")),0)</x:f>
        <x:v>0.12903225806451613</x:v>
      </x:c>
    </x:row>
    <x:row r="23">
      <x:c r="A23" t="str">
        <x:v>2025-08</x:v>
      </x:c>
      <x:c r="B23" s="28" t="n">
        <x:f>SUMIFS('Ventas_Limpias'!$AE$2:$AE$2545,'Ventas_Limpias'!$H$2:$H$2545,$A23,'Ventas_Limpias'!$N$2:$N$2545,IF('Dashboard'!$C$4="Todas","*",'Dashboard'!$C$4),'Ventas_Limpias'!$U$2:$U$2545,IF('Dashboard'!$G$4="Todos","*",'Dashboard'!$G$4),'Ventas_Limpias'!$R$2:$R$2545,IF('Dashboard'!$K$4="Todas","*",'Dashboard'!$K$4))</x:f>
        <x:v>35329.34100000001</x:v>
      </x:c>
      <x:c r="C23" s="28" t="n">
        <x:f>SUMIFS('Ventas_Limpias'!$AG$2:$AG$2545,'Ventas_Limpias'!$H$2:$H$2545,$A23,'Ventas_Limpias'!$N$2:$N$2545,IF('Dashboard'!$C$4="Todas","*",'Dashboard'!$C$4),'Ventas_Limpias'!$U$2:$U$2545,IF('Dashboard'!$G$4="Todos","*",'Dashboard'!$G$4),'Ventas_Limpias'!$R$2:$R$2545,IF('Dashboard'!$K$4="Todas","*",'Dashboard'!$K$4))</x:f>
        <x:v>10882.371000000005</x:v>
      </x:c>
      <x:c r="D23" s="20" t="n">
        <x:f>IFERROR(C23/B23,0)</x:f>
        <x:v>0.3080264361568477</x:v>
      </x:c>
      <x:c r="E23" s="28" t="n">
        <x:f>SUMIFS('Metas_Limpias'!$D$4:$D$549,'Metas_Limpias'!$A$4:$A$549,$A23,'Metas_Limpias'!$B$4:$B$549,IF('Dashboard'!$C$4="Todas","*",'Dashboard'!$C$4),'Metas_Limpias'!$C$4:$C$549,IF('Dashboard'!$G$4="Todos","*",'Dashboard'!$G$4))</x:f>
        <x:v>1875079.3</x:v>
      </x:c>
      <x:c r="F23" s="20" t="n">
        <x:f>IFERROR(B23/E23,0)</x:f>
        <x:v>0.018841518329384792</x:v>
      </x:c>
      <x:c r="G23" t="n">
        <x:f>COUNTIFS('Ventas_Limpias'!$H$2:$H$2545,$A23,'Ventas_Limpias'!$N$2:$N$2545,IF('Dashboard'!$C$4="Todas","*",'Dashboard'!$C$4),'Ventas_Limpias'!$U$2:$U$2545,IF('Dashboard'!$G$4="Todos","*",'Dashboard'!$G$4),'Ventas_Limpias'!$R$2:$R$2545,IF('Dashboard'!$K$4="Todas","*",'Dashboard'!$K$4),'Ventas_Limpias'!$AM$2:$AM$2545,"Completado")</x:f>
        <x:v>77</x:v>
      </x:c>
      <x:c r="H23" s="20" t="n">
        <x:f>IFERROR(COUNTIFS('Ventas_Limpias'!$H$2:$H$2545,$A23,'Ventas_Limpias'!$N$2:$N$2545,IF('Dashboard'!$C$4="Todas","*",'Dashboard'!$C$4),'Ventas_Limpias'!$U$2:$U$2545,IF('Dashboard'!$G$4="Todos","*",'Dashboard'!$G$4),'Ventas_Limpias'!$R$2:$R$2545,IF('Dashboard'!$K$4="Todas","*",'Dashboard'!$K$4),'Ventas_Limpias'!$AM$2:$AM$2545,"Devuelto")/(G23+COUNTIFS('Ventas_Limpias'!$H$2:$H$2545,$A23,'Ventas_Limpias'!$N$2:$N$2545,IF('Dashboard'!$C$4="Todas","*",'Dashboard'!$C$4),'Ventas_Limpias'!$U$2:$U$2545,IF('Dashboard'!$G$4="Todos","*",'Dashboard'!$G$4),'Ventas_Limpias'!$R$2:$R$2545,IF('Dashboard'!$K$4="Todas","*",'Dashboard'!$K$4),'Ventas_Limpias'!$AM$2:$AM$2545,"Devuelto")),0)</x:f>
        <x:v>0.08333333333333333</x:v>
      </x:c>
    </x:row>
    <x:row r="24">
      <x:c r="A24" t="str">
        <x:v>2025-09</x:v>
      </x:c>
      <x:c r="B24" s="28" t="n">
        <x:f>SUMIFS('Ventas_Limpias'!$AE$2:$AE$2545,'Ventas_Limpias'!$H$2:$H$2545,$A24,'Ventas_Limpias'!$N$2:$N$2545,IF('Dashboard'!$C$4="Todas","*",'Dashboard'!$C$4),'Ventas_Limpias'!$U$2:$U$2545,IF('Dashboard'!$G$4="Todos","*",'Dashboard'!$G$4),'Ventas_Limpias'!$R$2:$R$2545,IF('Dashboard'!$K$4="Todas","*",'Dashboard'!$K$4))</x:f>
        <x:v>17981.601499999997</x:v>
      </x:c>
      <x:c r="C24" s="28" t="n">
        <x:f>SUMIFS('Ventas_Limpias'!$AG$2:$AG$2545,'Ventas_Limpias'!$H$2:$H$2545,$A24,'Ventas_Limpias'!$N$2:$N$2545,IF('Dashboard'!$C$4="Todas","*",'Dashboard'!$C$4),'Ventas_Limpias'!$U$2:$U$2545,IF('Dashboard'!$G$4="Todos","*",'Dashboard'!$G$4),'Ventas_Limpias'!$R$2:$R$2545,IF('Dashboard'!$K$4="Todas","*",'Dashboard'!$K$4))</x:f>
        <x:v>5709.871500000001</x:v>
      </x:c>
      <x:c r="D24" s="20" t="n">
        <x:f>IFERROR(C24/B24,0)</x:f>
        <x:v>0.3175396529613896</x:v>
      </x:c>
      <x:c r="E24" s="28" t="n">
        <x:f>SUMIFS('Metas_Limpias'!$D$4:$D$549,'Metas_Limpias'!$A$4:$A$549,$A24,'Metas_Limpias'!$B$4:$B$549,IF('Dashboard'!$C$4="Todas","*",'Dashboard'!$C$4),'Metas_Limpias'!$C$4:$C$549,IF('Dashboard'!$G$4="Todos","*",'Dashboard'!$G$4))</x:f>
        <x:v>1597558.23</x:v>
      </x:c>
      <x:c r="F24" s="20" t="n">
        <x:f>IFERROR(B24/E24,0)</x:f>
        <x:v>0.011255678298499328</x:v>
      </x:c>
      <x:c r="G24" t="n">
        <x:f>COUNTIFS('Ventas_Limpias'!$H$2:$H$2545,$A24,'Ventas_Limpias'!$N$2:$N$2545,IF('Dashboard'!$C$4="Todas","*",'Dashboard'!$C$4),'Ventas_Limpias'!$U$2:$U$2545,IF('Dashboard'!$G$4="Todos","*",'Dashboard'!$G$4),'Ventas_Limpias'!$R$2:$R$2545,IF('Dashboard'!$K$4="Todas","*",'Dashboard'!$K$4),'Ventas_Limpias'!$AM$2:$AM$2545,"Completado")</x:f>
        <x:v>58</x:v>
      </x:c>
      <x:c r="H24" s="20" t="n">
        <x:f>IFERROR(COUNTIFS('Ventas_Limpias'!$H$2:$H$2545,$A24,'Ventas_Limpias'!$N$2:$N$2545,IF('Dashboard'!$C$4="Todas","*",'Dashboard'!$C$4),'Ventas_Limpias'!$U$2:$U$2545,IF('Dashboard'!$G$4="Todos","*",'Dashboard'!$G$4),'Ventas_Limpias'!$R$2:$R$2545,IF('Dashboard'!$K$4="Todas","*",'Dashboard'!$K$4),'Ventas_Limpias'!$AM$2:$AM$2545,"Devuelto")/(G24+COUNTIFS('Ventas_Limpias'!$H$2:$H$2545,$A24,'Ventas_Limpias'!$N$2:$N$2545,IF('Dashboard'!$C$4="Todas","*",'Dashboard'!$C$4),'Ventas_Limpias'!$U$2:$U$2545,IF('Dashboard'!$G$4="Todos","*",'Dashboard'!$G$4),'Ventas_Limpias'!$R$2:$R$2545,IF('Dashboard'!$K$4="Todas","*",'Dashboard'!$K$4),'Ventas_Limpias'!$AM$2:$AM$2545,"Devuelto")),0)</x:f>
        <x:v>0.06451612903225806</x:v>
      </x:c>
    </x:row>
    <x:row r="25">
      <x:c r="A25" t="str">
        <x:v>2025-10</x:v>
      </x:c>
      <x:c r="B25" s="28" t="n">
        <x:f>SUMIFS('Ventas_Limpias'!$AE$2:$AE$2545,'Ventas_Limpias'!$H$2:$H$2545,$A25,'Ventas_Limpias'!$N$2:$N$2545,IF('Dashboard'!$C$4="Todas","*",'Dashboard'!$C$4),'Ventas_Limpias'!$U$2:$U$2545,IF('Dashboard'!$G$4="Todos","*",'Dashboard'!$G$4),'Ventas_Limpias'!$R$2:$R$2545,IF('Dashboard'!$K$4="Todas","*",'Dashboard'!$K$4))</x:f>
        <x:v>27501.692500000005</x:v>
      </x:c>
      <x:c r="C25" s="28" t="n">
        <x:f>SUMIFS('Ventas_Limpias'!$AG$2:$AG$2545,'Ventas_Limpias'!$H$2:$H$2545,$A25,'Ventas_Limpias'!$N$2:$N$2545,IF('Dashboard'!$C$4="Todas","*",'Dashboard'!$C$4),'Ventas_Limpias'!$U$2:$U$2545,IF('Dashboard'!$G$4="Todos","*",'Dashboard'!$G$4),'Ventas_Limpias'!$R$2:$R$2545,IF('Dashboard'!$K$4="Todas","*",'Dashboard'!$K$4))</x:f>
        <x:v>7690.032500000002</x:v>
      </x:c>
      <x:c r="D25" s="20" t="n">
        <x:f>IFERROR(C25/B25,0)</x:f>
        <x:v>0.27962033609386044</x:v>
      </x:c>
      <x:c r="E25" s="28" t="n">
        <x:f>SUMIFS('Metas_Limpias'!$D$4:$D$549,'Metas_Limpias'!$A$4:$A$549,$A25,'Metas_Limpias'!$B$4:$B$549,IF('Dashboard'!$C$4="Todas","*",'Dashboard'!$C$4),'Metas_Limpias'!$C$4:$C$549,IF('Dashboard'!$G$4="Todos","*",'Dashboard'!$G$4))</x:f>
        <x:v>1932258.55</x:v>
      </x:c>
      <x:c r="F25" s="20" t="n">
        <x:f>IFERROR(B25/E25,0)</x:f>
        <x:v>0.014232925764515314</x:v>
      </x:c>
      <x:c r="G25" t="n">
        <x:f>COUNTIFS('Ventas_Limpias'!$H$2:$H$2545,$A25,'Ventas_Limpias'!$N$2:$N$2545,IF('Dashboard'!$C$4="Todas","*",'Dashboard'!$C$4),'Ventas_Limpias'!$U$2:$U$2545,IF('Dashboard'!$G$4="Todos","*",'Dashboard'!$G$4),'Ventas_Limpias'!$R$2:$R$2545,IF('Dashboard'!$K$4="Todas","*",'Dashboard'!$K$4),'Ventas_Limpias'!$AM$2:$AM$2545,"Completado")</x:f>
        <x:v>78</x:v>
      </x:c>
      <x:c r="H25" s="20" t="n">
        <x:f>IFERROR(COUNTIFS('Ventas_Limpias'!$H$2:$H$2545,$A25,'Ventas_Limpias'!$N$2:$N$2545,IF('Dashboard'!$C$4="Todas","*",'Dashboard'!$C$4),'Ventas_Limpias'!$U$2:$U$2545,IF('Dashboard'!$G$4="Todos","*",'Dashboard'!$G$4),'Ventas_Limpias'!$R$2:$R$2545,IF('Dashboard'!$K$4="Todas","*",'Dashboard'!$K$4),'Ventas_Limpias'!$AM$2:$AM$2545,"Devuelto")/(G25+COUNTIFS('Ventas_Limpias'!$H$2:$H$2545,$A25,'Ventas_Limpias'!$N$2:$N$2545,IF('Dashboard'!$C$4="Todas","*",'Dashboard'!$C$4),'Ventas_Limpias'!$U$2:$U$2545,IF('Dashboard'!$G$4="Todos","*",'Dashboard'!$G$4),'Ventas_Limpias'!$R$2:$R$2545,IF('Dashboard'!$K$4="Todas","*",'Dashboard'!$K$4),'Ventas_Limpias'!$AM$2:$AM$2545,"Devuelto")),0)</x:f>
        <x:v>0.10344827586206896</x:v>
      </x:c>
    </x:row>
    <x:row r="26">
      <x:c r="A26" t="str">
        <x:v>2025-11</x:v>
      </x:c>
      <x:c r="B26" s="28" t="n">
        <x:f>SUMIFS('Ventas_Limpias'!$AE$2:$AE$2545,'Ventas_Limpias'!$H$2:$H$2545,$A26,'Ventas_Limpias'!$N$2:$N$2545,IF('Dashboard'!$C$4="Todas","*",'Dashboard'!$C$4),'Ventas_Limpias'!$U$2:$U$2545,IF('Dashboard'!$G$4="Todos","*",'Dashboard'!$G$4),'Ventas_Limpias'!$R$2:$R$2545,IF('Dashboard'!$K$4="Todas","*",'Dashboard'!$K$4))</x:f>
        <x:v>29012.07950000001</x:v>
      </x:c>
      <x:c r="C26" s="28" t="n">
        <x:f>SUMIFS('Ventas_Limpias'!$AG$2:$AG$2545,'Ventas_Limpias'!$H$2:$H$2545,$A26,'Ventas_Limpias'!$N$2:$N$2545,IF('Dashboard'!$C$4="Todas","*",'Dashboard'!$C$4),'Ventas_Limpias'!$U$2:$U$2545,IF('Dashboard'!$G$4="Todos","*",'Dashboard'!$G$4),'Ventas_Limpias'!$R$2:$R$2545,IF('Dashboard'!$K$4="Todas","*",'Dashboard'!$K$4))</x:f>
        <x:v>7658.639499999998</x:v>
      </x:c>
      <x:c r="D26" s="20" t="n">
        <x:f>IFERROR(C26/B26,0)</x:f>
        <x:v>0.2639810600270827</x:v>
      </x:c>
      <x:c r="E26" s="28" t="n">
        <x:f>SUMIFS('Metas_Limpias'!$D$4:$D$549,'Metas_Limpias'!$A$4:$A$549,$A26,'Metas_Limpias'!$B$4:$B$549,IF('Dashboard'!$C$4="Todas","*",'Dashboard'!$C$4),'Metas_Limpias'!$C$4:$C$549,IF('Dashboard'!$G$4="Todos","*",'Dashboard'!$G$4))</x:f>
        <x:v>1957360.0199999998</x:v>
      </x:c>
      <x:c r="F26" s="20" t="n">
        <x:f>IFERROR(B26/E26,0)</x:f>
        <x:v>0.014822045614275914</x:v>
      </x:c>
      <x:c r="G26" t="n">
        <x:f>COUNTIFS('Ventas_Limpias'!$H$2:$H$2545,$A26,'Ventas_Limpias'!$N$2:$N$2545,IF('Dashboard'!$C$4="Todas","*",'Dashboard'!$C$4),'Ventas_Limpias'!$U$2:$U$2545,IF('Dashboard'!$G$4="Todos","*",'Dashboard'!$G$4),'Ventas_Limpias'!$R$2:$R$2545,IF('Dashboard'!$K$4="Todas","*",'Dashboard'!$K$4),'Ventas_Limpias'!$AM$2:$AM$2545,"Completado")</x:f>
        <x:v>89</x:v>
      </x:c>
      <x:c r="H26" s="20" t="n">
        <x:f>IFERROR(COUNTIFS('Ventas_Limpias'!$H$2:$H$2545,$A26,'Ventas_Limpias'!$N$2:$N$2545,IF('Dashboard'!$C$4="Todas","*",'Dashboard'!$C$4),'Ventas_Limpias'!$U$2:$U$2545,IF('Dashboard'!$G$4="Todos","*",'Dashboard'!$G$4),'Ventas_Limpias'!$R$2:$R$2545,IF('Dashboard'!$K$4="Todas","*",'Dashboard'!$K$4),'Ventas_Limpias'!$AM$2:$AM$2545,"Devuelto")/(G26+COUNTIFS('Ventas_Limpias'!$H$2:$H$2545,$A26,'Ventas_Limpias'!$N$2:$N$2545,IF('Dashboard'!$C$4="Todas","*",'Dashboard'!$C$4),'Ventas_Limpias'!$U$2:$U$2545,IF('Dashboard'!$G$4="Todos","*",'Dashboard'!$G$4),'Ventas_Limpias'!$R$2:$R$2545,IF('Dashboard'!$K$4="Todas","*",'Dashboard'!$K$4),'Ventas_Limpias'!$AM$2:$AM$2545,"Devuelto")),0)</x:f>
        <x:v>0.07291666666666667</x:v>
      </x:c>
    </x:row>
    <x:row r="27">
      <x:c r="A27" t="str">
        <x:v>2025-12</x:v>
      </x:c>
      <x:c r="B27" s="28" t="n">
        <x:f>SUMIFS('Ventas_Limpias'!$AE$2:$AE$2545,'Ventas_Limpias'!$H$2:$H$2545,$A27,'Ventas_Limpias'!$N$2:$N$2545,IF('Dashboard'!$C$4="Todas","*",'Dashboard'!$C$4),'Ventas_Limpias'!$U$2:$U$2545,IF('Dashboard'!$G$4="Todos","*",'Dashboard'!$G$4),'Ventas_Limpias'!$R$2:$R$2545,IF('Dashboard'!$K$4="Todas","*",'Dashboard'!$K$4))</x:f>
        <x:v>38029.211500000005</x:v>
      </x:c>
      <x:c r="C27" s="28" t="n">
        <x:f>SUMIFS('Ventas_Limpias'!$AG$2:$AG$2545,'Ventas_Limpias'!$H$2:$H$2545,$A27,'Ventas_Limpias'!$N$2:$N$2545,IF('Dashboard'!$C$4="Todas","*",'Dashboard'!$C$4),'Ventas_Limpias'!$U$2:$U$2545,IF('Dashboard'!$G$4="Todos","*",'Dashboard'!$G$4),'Ventas_Limpias'!$R$2:$R$2545,IF('Dashboard'!$K$4="Todas","*",'Dashboard'!$K$4))</x:f>
        <x:v>11849.51150000001</x:v>
      </x:c>
      <x:c r="D27" s="20" t="n">
        <x:f>IFERROR(C27/B27,0)</x:f>
        <x:v>0.3115897235997125</x:v>
      </x:c>
      <x:c r="E27" s="28" t="n">
        <x:f>SUMIFS('Metas_Limpias'!$D$4:$D$549,'Metas_Limpias'!$A$4:$A$549,$A27,'Metas_Limpias'!$B$4:$B$549,IF('Dashboard'!$C$4="Todas","*",'Dashboard'!$C$4),'Metas_Limpias'!$C$4:$C$549,IF('Dashboard'!$G$4="Todos","*",'Dashboard'!$G$4))</x:f>
        <x:v>1972943.06</x:v>
      </x:c>
      <x:c r="F27" s="20" t="n">
        <x:f>IFERROR(B27/E27,0)</x:f>
        <x:v>0.019275372042414647</x:v>
      </x:c>
      <x:c r="G27" t="n">
        <x:f>COUNTIFS('Ventas_Limpias'!$H$2:$H$2545,$A27,'Ventas_Limpias'!$N$2:$N$2545,IF('Dashboard'!$C$4="Todas","*",'Dashboard'!$C$4),'Ventas_Limpias'!$U$2:$U$2545,IF('Dashboard'!$G$4="Todos","*",'Dashboard'!$G$4),'Ventas_Limpias'!$R$2:$R$2545,IF('Dashboard'!$K$4="Todas","*",'Dashboard'!$K$4),'Ventas_Limpias'!$AM$2:$AM$2545,"Completado")</x:f>
        <x:v>97</x:v>
      </x:c>
      <x:c r="H27" s="20" t="n">
        <x:f>IFERROR(COUNTIFS('Ventas_Limpias'!$H$2:$H$2545,$A27,'Ventas_Limpias'!$N$2:$N$2545,IF('Dashboard'!$C$4="Todas","*",'Dashboard'!$C$4),'Ventas_Limpias'!$U$2:$U$2545,IF('Dashboard'!$G$4="Todos","*",'Dashboard'!$G$4),'Ventas_Limpias'!$R$2:$R$2545,IF('Dashboard'!$K$4="Todas","*",'Dashboard'!$K$4),'Ventas_Limpias'!$AM$2:$AM$2545,"Devuelto")/(G27+COUNTIFS('Ventas_Limpias'!$H$2:$H$2545,$A27,'Ventas_Limpias'!$N$2:$N$2545,IF('Dashboard'!$C$4="Todas","*",'Dashboard'!$C$4),'Ventas_Limpias'!$U$2:$U$2545,IF('Dashboard'!$G$4="Todos","*",'Dashboard'!$G$4),'Ventas_Limpias'!$R$2:$R$2545,IF('Dashboard'!$K$4="Todas","*",'Dashboard'!$K$4),'Ventas_Limpias'!$AM$2:$AM$2545,"Devuelto")),0)</x:f>
        <x:v>0.09345794392523364</x:v>
      </x:c>
    </x:row>
    <x:row r="28">
      <x:c r="A28" t="str">
        <x:v>2026-01</x:v>
      </x:c>
      <x:c r="B28" s="28" t="n">
        <x:f>SUMIFS('Ventas_Limpias'!$AE$2:$AE$2545,'Ventas_Limpias'!$H$2:$H$2545,$A28,'Ventas_Limpias'!$N$2:$N$2545,IF('Dashboard'!$C$4="Todas","*",'Dashboard'!$C$4),'Ventas_Limpias'!$U$2:$U$2545,IF('Dashboard'!$G$4="Todos","*",'Dashboard'!$G$4),'Ventas_Limpias'!$R$2:$R$2545,IF('Dashboard'!$K$4="Todas","*",'Dashboard'!$K$4))</x:f>
        <x:v>21007.553999999996</x:v>
      </x:c>
      <x:c r="C28" s="28" t="n">
        <x:f>SUMIFS('Ventas_Limpias'!$AG$2:$AG$2545,'Ventas_Limpias'!$H$2:$H$2545,$A28,'Ventas_Limpias'!$N$2:$N$2545,IF('Dashboard'!$C$4="Todas","*",'Dashboard'!$C$4),'Ventas_Limpias'!$U$2:$U$2545,IF('Dashboard'!$G$4="Todos","*",'Dashboard'!$G$4),'Ventas_Limpias'!$R$2:$R$2545,IF('Dashboard'!$K$4="Todas","*",'Dashboard'!$K$4))</x:f>
        <x:v>6013.293999999998</x:v>
      </x:c>
      <x:c r="D28" s="20" t="n">
        <x:f>IFERROR(C28/B28,0)</x:f>
        <x:v>0.2862443671452659</x:v>
      </x:c>
      <x:c r="E28" s="28" t="n">
        <x:f>SUMIFS('Metas_Limpias'!$D$4:$D$549,'Metas_Limpias'!$A$4:$A$549,$A28,'Metas_Limpias'!$B$4:$B$549,IF('Dashboard'!$C$4="Todas","*",'Dashboard'!$C$4),'Metas_Limpias'!$C$4:$C$549,IF('Dashboard'!$G$4="Todos","*",'Dashboard'!$G$4))</x:f>
        <x:v>1962101.0199999998</x:v>
      </x:c>
      <x:c r="F28" s="20" t="n">
        <x:f>IFERROR(B28/E28,0)</x:f>
        <x:v>0.010706662799655443</x:v>
      </x:c>
      <x:c r="G28" t="n">
        <x:f>COUNTIFS('Ventas_Limpias'!$H$2:$H$2545,$A28,'Ventas_Limpias'!$N$2:$N$2545,IF('Dashboard'!$C$4="Todas","*",'Dashboard'!$C$4),'Ventas_Limpias'!$U$2:$U$2545,IF('Dashboard'!$G$4="Todos","*",'Dashboard'!$G$4),'Ventas_Limpias'!$R$2:$R$2545,IF('Dashboard'!$K$4="Todas","*",'Dashboard'!$K$4),'Ventas_Limpias'!$AM$2:$AM$2545,"Completado")</x:f>
        <x:v>78</x:v>
      </x:c>
      <x:c r="H28" s="20" t="n">
        <x:f>IFERROR(COUNTIFS('Ventas_Limpias'!$H$2:$H$2545,$A28,'Ventas_Limpias'!$N$2:$N$2545,IF('Dashboard'!$C$4="Todas","*",'Dashboard'!$C$4),'Ventas_Limpias'!$U$2:$U$2545,IF('Dashboard'!$G$4="Todos","*",'Dashboard'!$G$4),'Ventas_Limpias'!$R$2:$R$2545,IF('Dashboard'!$K$4="Todas","*",'Dashboard'!$K$4),'Ventas_Limpias'!$AM$2:$AM$2545,"Devuelto")/(G28+COUNTIFS('Ventas_Limpias'!$H$2:$H$2545,$A28,'Ventas_Limpias'!$N$2:$N$2545,IF('Dashboard'!$C$4="Todas","*",'Dashboard'!$C$4),'Ventas_Limpias'!$U$2:$U$2545,IF('Dashboard'!$G$4="Todos","*",'Dashboard'!$G$4),'Ventas_Limpias'!$R$2:$R$2545,IF('Dashboard'!$K$4="Todas","*",'Dashboard'!$K$4),'Ventas_Limpias'!$AM$2:$AM$2545,"Devuelto")),0)</x:f>
        <x:v>0.08235294117647059</x:v>
      </x:c>
    </x:row>
    <x:row r="29">
      <x:c r="A29" t="str">
        <x:v>2026-02</x:v>
      </x:c>
      <x:c r="B29" s="28" t="n">
        <x:f>SUMIFS('Ventas_Limpias'!$AE$2:$AE$2545,'Ventas_Limpias'!$H$2:$H$2545,$A29,'Ventas_Limpias'!$N$2:$N$2545,IF('Dashboard'!$C$4="Todas","*",'Dashboard'!$C$4),'Ventas_Limpias'!$U$2:$U$2545,IF('Dashboard'!$G$4="Todos","*",'Dashboard'!$G$4),'Ventas_Limpias'!$R$2:$R$2545,IF('Dashboard'!$K$4="Todas","*",'Dashboard'!$K$4))</x:f>
        <x:v>33406.7855</x:v>
      </x:c>
      <x:c r="C29" s="28" t="n">
        <x:f>SUMIFS('Ventas_Limpias'!$AG$2:$AG$2545,'Ventas_Limpias'!$H$2:$H$2545,$A29,'Ventas_Limpias'!$N$2:$N$2545,IF('Dashboard'!$C$4="Todas","*",'Dashboard'!$C$4),'Ventas_Limpias'!$U$2:$U$2545,IF('Dashboard'!$G$4="Todos","*",'Dashboard'!$G$4),'Ventas_Limpias'!$R$2:$R$2545,IF('Dashboard'!$K$4="Todas","*",'Dashboard'!$K$4))</x:f>
        <x:v>9459.545500000004</x:v>
      </x:c>
      <x:c r="D29" s="20" t="n">
        <x:f>IFERROR(C29/B29,0)</x:f>
        <x:v>0.2831623982499006</x:v>
      </x:c>
      <x:c r="E29" s="28" t="n">
        <x:f>SUMIFS('Metas_Limpias'!$D$4:$D$549,'Metas_Limpias'!$A$4:$A$549,$A29,'Metas_Limpias'!$B$4:$B$549,IF('Dashboard'!$C$4="Todas","*",'Dashboard'!$C$4),'Metas_Limpias'!$C$4:$C$549,IF('Dashboard'!$G$4="Todos","*",'Dashboard'!$G$4))</x:f>
        <x:v>1771638.5899999996</x:v>
      </x:c>
      <x:c r="F29" s="20" t="n">
        <x:f>IFERROR(B29/E29,0)</x:f>
        <x:v>0.018856433636388562</x:v>
      </x:c>
      <x:c r="G29" t="n">
        <x:f>COUNTIFS('Ventas_Limpias'!$H$2:$H$2545,$A29,'Ventas_Limpias'!$N$2:$N$2545,IF('Dashboard'!$C$4="Todas","*",'Dashboard'!$C$4),'Ventas_Limpias'!$U$2:$U$2545,IF('Dashboard'!$G$4="Todos","*",'Dashboard'!$G$4),'Ventas_Limpias'!$R$2:$R$2545,IF('Dashboard'!$K$4="Todas","*",'Dashboard'!$K$4),'Ventas_Limpias'!$AM$2:$AM$2545,"Completado")</x:f>
        <x:v>81</x:v>
      </x:c>
      <x:c r="H29" s="20" t="n">
        <x:f>IFERROR(COUNTIFS('Ventas_Limpias'!$H$2:$H$2545,$A29,'Ventas_Limpias'!$N$2:$N$2545,IF('Dashboard'!$C$4="Todas","*",'Dashboard'!$C$4),'Ventas_Limpias'!$U$2:$U$2545,IF('Dashboard'!$G$4="Todos","*",'Dashboard'!$G$4),'Ventas_Limpias'!$R$2:$R$2545,IF('Dashboard'!$K$4="Todas","*",'Dashboard'!$K$4),'Ventas_Limpias'!$AM$2:$AM$2545,"Devuelto")/(G29+COUNTIFS('Ventas_Limpias'!$H$2:$H$2545,$A29,'Ventas_Limpias'!$N$2:$N$2545,IF('Dashboard'!$C$4="Todas","*",'Dashboard'!$C$4),'Ventas_Limpias'!$U$2:$U$2545,IF('Dashboard'!$G$4="Todos","*",'Dashboard'!$G$4),'Ventas_Limpias'!$R$2:$R$2545,IF('Dashboard'!$K$4="Todas","*",'Dashboard'!$K$4),'Ventas_Limpias'!$AM$2:$AM$2545,"Devuelto")),0)</x:f>
        <x:v>0.07954545454545454</x:v>
      </x:c>
    </x:row>
    <x:row r="30">
      <x:c r="A30" t="str">
        <x:v>2026-03</x:v>
      </x:c>
      <x:c r="B30" s="28" t="n">
        <x:f>SUMIFS('Ventas_Limpias'!$AE$2:$AE$2545,'Ventas_Limpias'!$H$2:$H$2545,$A30,'Ventas_Limpias'!$N$2:$N$2545,IF('Dashboard'!$C$4="Todas","*",'Dashboard'!$C$4),'Ventas_Limpias'!$U$2:$U$2545,IF('Dashboard'!$G$4="Todos","*",'Dashboard'!$G$4),'Ventas_Limpias'!$R$2:$R$2545,IF('Dashboard'!$K$4="Todas","*",'Dashboard'!$K$4))</x:f>
        <x:v>27312.957500000008</x:v>
      </x:c>
      <x:c r="C30" s="28" t="n">
        <x:f>SUMIFS('Ventas_Limpias'!$AG$2:$AG$2545,'Ventas_Limpias'!$H$2:$H$2545,$A30,'Ventas_Limpias'!$N$2:$N$2545,IF('Dashboard'!$C$4="Todas","*",'Dashboard'!$C$4),'Ventas_Limpias'!$U$2:$U$2545,IF('Dashboard'!$G$4="Todos","*",'Dashboard'!$G$4),'Ventas_Limpias'!$R$2:$R$2545,IF('Dashboard'!$K$4="Todas","*",'Dashboard'!$K$4))</x:f>
        <x:v>8495.0675</x:v>
      </x:c>
      <x:c r="D30" s="20" t="n">
        <x:f>IFERROR(C30/B30,0)</x:f>
        <x:v>0.31102700979928655</x:v>
      </x:c>
      <x:c r="E30" s="28" t="n">
        <x:f>SUMIFS('Metas_Limpias'!$D$4:$D$549,'Metas_Limpias'!$A$4:$A$549,$A30,'Metas_Limpias'!$B$4:$B$549,IF('Dashboard'!$C$4="Todas","*",'Dashboard'!$C$4),'Metas_Limpias'!$C$4:$C$549,IF('Dashboard'!$G$4="Todos","*",'Dashboard'!$G$4))</x:f>
        <x:v>1671899.82</x:v>
      </x:c>
      <x:c r="F30" s="20" t="n">
        <x:f>IFERROR(B30/E30,0)</x:f>
        <x:v>0.016336479718025213</x:v>
      </x:c>
      <x:c r="G30" t="n">
        <x:f>COUNTIFS('Ventas_Limpias'!$H$2:$H$2545,$A30,'Ventas_Limpias'!$N$2:$N$2545,IF('Dashboard'!$C$4="Todas","*",'Dashboard'!$C$4),'Ventas_Limpias'!$U$2:$U$2545,IF('Dashboard'!$G$4="Todos","*",'Dashboard'!$G$4),'Ventas_Limpias'!$R$2:$R$2545,IF('Dashboard'!$K$4="Todas","*",'Dashboard'!$K$4),'Ventas_Limpias'!$AM$2:$AM$2545,"Completado")</x:f>
        <x:v>73</x:v>
      </x:c>
      <x:c r="H30" s="20" t="n">
        <x:f>IFERROR(COUNTIFS('Ventas_Limpias'!$H$2:$H$2545,$A30,'Ventas_Limpias'!$N$2:$N$2545,IF('Dashboard'!$C$4="Todas","*",'Dashboard'!$C$4),'Ventas_Limpias'!$U$2:$U$2545,IF('Dashboard'!$G$4="Todos","*",'Dashboard'!$G$4),'Ventas_Limpias'!$R$2:$R$2545,IF('Dashboard'!$K$4="Todas","*",'Dashboard'!$K$4),'Ventas_Limpias'!$AM$2:$AM$2545,"Devuelto")/(G30+COUNTIFS('Ventas_Limpias'!$H$2:$H$2545,$A30,'Ventas_Limpias'!$N$2:$N$2545,IF('Dashboard'!$C$4="Todas","*",'Dashboard'!$C$4),'Ventas_Limpias'!$U$2:$U$2545,IF('Dashboard'!$G$4="Todos","*",'Dashboard'!$G$4),'Ventas_Limpias'!$R$2:$R$2545,IF('Dashboard'!$K$4="Todas","*",'Dashboard'!$K$4),'Ventas_Limpias'!$AM$2:$AM$2545,"Devuelto")),0)</x:f>
        <x:v>0.0875</x:v>
      </x:c>
    </x:row>
    <x:row r="31">
      <x:c r="A31" t="str">
        <x:v>2026-04</x:v>
      </x:c>
      <x:c r="B31" s="28" t="n">
        <x:f>SUMIFS('Ventas_Limpias'!$AE$2:$AE$2545,'Ventas_Limpias'!$H$2:$H$2545,$A31,'Ventas_Limpias'!$N$2:$N$2545,IF('Dashboard'!$C$4="Todas","*",'Dashboard'!$C$4),'Ventas_Limpias'!$U$2:$U$2545,IF('Dashboard'!$G$4="Todos","*",'Dashboard'!$G$4),'Ventas_Limpias'!$R$2:$R$2545,IF('Dashboard'!$K$4="Todas","*",'Dashboard'!$K$4))</x:f>
        <x:v>37726.29349999999</x:v>
      </x:c>
      <x:c r="C31" s="28" t="n">
        <x:f>SUMIFS('Ventas_Limpias'!$AG$2:$AG$2545,'Ventas_Limpias'!$H$2:$H$2545,$A31,'Ventas_Limpias'!$N$2:$N$2545,IF('Dashboard'!$C$4="Todas","*",'Dashboard'!$C$4),'Ventas_Limpias'!$U$2:$U$2545,IF('Dashboard'!$G$4="Todos","*",'Dashboard'!$G$4),'Ventas_Limpias'!$R$2:$R$2545,IF('Dashboard'!$K$4="Todas","*",'Dashboard'!$K$4))</x:f>
        <x:v>13553.093499999999</x:v>
      </x:c>
      <x:c r="D31" s="20" t="n">
        <x:f>IFERROR(C31/B31,0)</x:f>
        <x:v>0.3592479473235292</x:v>
      </x:c>
      <x:c r="E31" s="28" t="n">
        <x:f>SUMIFS('Metas_Limpias'!$D$4:$D$549,'Metas_Limpias'!$A$4:$A$549,$A31,'Metas_Limpias'!$B$4:$B$549,IF('Dashboard'!$C$4="Todas","*",'Dashboard'!$C$4),'Metas_Limpias'!$C$4:$C$549,IF('Dashboard'!$G$4="Todos","*",'Dashboard'!$G$4))</x:f>
        <x:v>2071829.05</x:v>
      </x:c>
      <x:c r="F31" s="20" t="n">
        <x:f>IFERROR(B31/E31,0)</x:f>
        <x:v>0.018209172952758815</x:v>
      </x:c>
      <x:c r="G31" t="n">
        <x:f>COUNTIFS('Ventas_Limpias'!$H$2:$H$2545,$A31,'Ventas_Limpias'!$N$2:$N$2545,IF('Dashboard'!$C$4="Todas","*",'Dashboard'!$C$4),'Ventas_Limpias'!$U$2:$U$2545,IF('Dashboard'!$G$4="Todos","*",'Dashboard'!$G$4),'Ventas_Limpias'!$R$2:$R$2545,IF('Dashboard'!$K$4="Todas","*",'Dashboard'!$K$4),'Ventas_Limpias'!$AM$2:$AM$2545,"Completado")</x:f>
        <x:v>81</x:v>
      </x:c>
      <x:c r="H31" s="20" t="n">
        <x:f>IFERROR(COUNTIFS('Ventas_Limpias'!$H$2:$H$2545,$A31,'Ventas_Limpias'!$N$2:$N$2545,IF('Dashboard'!$C$4="Todas","*",'Dashboard'!$C$4),'Ventas_Limpias'!$U$2:$U$2545,IF('Dashboard'!$G$4="Todos","*",'Dashboard'!$G$4),'Ventas_Limpias'!$R$2:$R$2545,IF('Dashboard'!$K$4="Todas","*",'Dashboard'!$K$4),'Ventas_Limpias'!$AM$2:$AM$2545,"Devuelto")/(G31+COUNTIFS('Ventas_Limpias'!$H$2:$H$2545,$A31,'Ventas_Limpias'!$N$2:$N$2545,IF('Dashboard'!$C$4="Todas","*",'Dashboard'!$C$4),'Ventas_Limpias'!$U$2:$U$2545,IF('Dashboard'!$G$4="Todos","*",'Dashboard'!$G$4),'Ventas_Limpias'!$R$2:$R$2545,IF('Dashboard'!$K$4="Todas","*",'Dashboard'!$K$4),'Ventas_Limpias'!$AM$2:$AM$2545,"Devuelto")),0)</x:f>
        <x:v>0.05813953488372093</x:v>
      </x:c>
    </x:row>
    <x:row r="32">
      <x:c r="A32" t="str">
        <x:v>2026-05</x:v>
      </x:c>
      <x:c r="B32" s="28" t="n">
        <x:f>SUMIFS('Ventas_Limpias'!$AE$2:$AE$2545,'Ventas_Limpias'!$H$2:$H$2545,$A32,'Ventas_Limpias'!$N$2:$N$2545,IF('Dashboard'!$C$4="Todas","*",'Dashboard'!$C$4),'Ventas_Limpias'!$U$2:$U$2545,IF('Dashboard'!$G$4="Todos","*",'Dashboard'!$G$4),'Ventas_Limpias'!$R$2:$R$2545,IF('Dashboard'!$K$4="Todas","*",'Dashboard'!$K$4))</x:f>
        <x:v>35006.6955</x:v>
      </x:c>
      <x:c r="C32" s="28" t="n">
        <x:f>SUMIFS('Ventas_Limpias'!$AG$2:$AG$2545,'Ventas_Limpias'!$H$2:$H$2545,$A32,'Ventas_Limpias'!$N$2:$N$2545,IF('Dashboard'!$C$4="Todas","*",'Dashboard'!$C$4),'Ventas_Limpias'!$U$2:$U$2545,IF('Dashboard'!$G$4="Todos","*",'Dashboard'!$G$4),'Ventas_Limpias'!$R$2:$R$2545,IF('Dashboard'!$K$4="Todas","*",'Dashboard'!$K$4))</x:f>
        <x:v>11802.815499999999</x:v>
      </x:c>
      <x:c r="D32" s="20" t="n">
        <x:f>IFERROR(C32/B32,0)</x:f>
        <x:v>0.3371588015212689</x:v>
      </x:c>
      <x:c r="E32" s="28" t="n">
        <x:f>SUMIFS('Metas_Limpias'!$D$4:$D$549,'Metas_Limpias'!$A$4:$A$549,$A32,'Metas_Limpias'!$B$4:$B$549,IF('Dashboard'!$C$4="Todas","*",'Dashboard'!$C$4),'Metas_Limpias'!$C$4:$C$549,IF('Dashboard'!$G$4="Todos","*",'Dashboard'!$G$4))</x:f>
        <x:v>1844945.7200000002</x:v>
      </x:c>
      <x:c r="F32" s="20" t="n">
        <x:f>IFERROR(B32/E32,0)</x:f>
        <x:v>0.018974376926384585</x:v>
      </x:c>
      <x:c r="G32" t="n">
        <x:f>COUNTIFS('Ventas_Limpias'!$H$2:$H$2545,$A32,'Ventas_Limpias'!$N$2:$N$2545,IF('Dashboard'!$C$4="Todas","*",'Dashboard'!$C$4),'Ventas_Limpias'!$U$2:$U$2545,IF('Dashboard'!$G$4="Todos","*",'Dashboard'!$G$4),'Ventas_Limpias'!$R$2:$R$2545,IF('Dashboard'!$K$4="Todas","*",'Dashboard'!$K$4),'Ventas_Limpias'!$AM$2:$AM$2545,"Completado")</x:f>
        <x:v>78</x:v>
      </x:c>
      <x:c r="H32" s="20" t="n">
        <x:f>IFERROR(COUNTIFS('Ventas_Limpias'!$H$2:$H$2545,$A32,'Ventas_Limpias'!$N$2:$N$2545,IF('Dashboard'!$C$4="Todas","*",'Dashboard'!$C$4),'Ventas_Limpias'!$U$2:$U$2545,IF('Dashboard'!$G$4="Todos","*",'Dashboard'!$G$4),'Ventas_Limpias'!$R$2:$R$2545,IF('Dashboard'!$K$4="Todas","*",'Dashboard'!$K$4),'Ventas_Limpias'!$AM$2:$AM$2545,"Devuelto")/(G32+COUNTIFS('Ventas_Limpias'!$H$2:$H$2545,$A32,'Ventas_Limpias'!$N$2:$N$2545,IF('Dashboard'!$C$4="Todas","*",'Dashboard'!$C$4),'Ventas_Limpias'!$U$2:$U$2545,IF('Dashboard'!$G$4="Todos","*",'Dashboard'!$G$4),'Ventas_Limpias'!$R$2:$R$2545,IF('Dashboard'!$K$4="Todas","*",'Dashboard'!$K$4),'Ventas_Limpias'!$AM$2:$AM$2545,"Devuelto")),0)</x:f>
        <x:v>0.060240963855421686</x:v>
      </x:c>
    </x:row>
    <x:row r="33">
      <x:c r="A33" t="str">
        <x:v>2026-06</x:v>
      </x:c>
      <x:c r="B33" s="28" t="n">
        <x:f>SUMIFS('Ventas_Limpias'!$AE$2:$AE$2545,'Ventas_Limpias'!$H$2:$H$2545,$A33,'Ventas_Limpias'!$N$2:$N$2545,IF('Dashboard'!$C$4="Todas","*",'Dashboard'!$C$4),'Ventas_Limpias'!$U$2:$U$2545,IF('Dashboard'!$G$4="Todos","*",'Dashboard'!$G$4),'Ventas_Limpias'!$R$2:$R$2545,IF('Dashboard'!$K$4="Todas","*",'Dashboard'!$K$4))</x:f>
        <x:v>22905.866</x:v>
      </x:c>
      <x:c r="C33" s="28" t="n">
        <x:f>SUMIFS('Ventas_Limpias'!$AG$2:$AG$2545,'Ventas_Limpias'!$H$2:$H$2545,$A33,'Ventas_Limpias'!$N$2:$N$2545,IF('Dashboard'!$C$4="Todas","*",'Dashboard'!$C$4),'Ventas_Limpias'!$U$2:$U$2545,IF('Dashboard'!$G$4="Todos","*",'Dashboard'!$G$4),'Ventas_Limpias'!$R$2:$R$2545,IF('Dashboard'!$K$4="Todas","*",'Dashboard'!$K$4))</x:f>
        <x:v>6276.575999999999</x:v>
      </x:c>
      <x:c r="D33" s="20" t="n">
        <x:f>IFERROR(C33/B33,0)</x:f>
        <x:v>0.2740160970120055</x:v>
      </x:c>
      <x:c r="E33" s="28" t="n">
        <x:f>SUMIFS('Metas_Limpias'!$D$4:$D$549,'Metas_Limpias'!$A$4:$A$549,$A33,'Metas_Limpias'!$B$4:$B$549,IF('Dashboard'!$C$4="Todas","*",'Dashboard'!$C$4),'Metas_Limpias'!$C$4:$C$549,IF('Dashboard'!$G$4="Todos","*",'Dashboard'!$G$4))</x:f>
        <x:v>1744554.12</x:v>
      </x:c>
      <x:c r="F33" s="20" t="n">
        <x:f>IFERROR(B33/E33,0)</x:f>
        <x:v>0.01312992571419911</x:v>
      </x:c>
      <x:c r="G33" t="n">
        <x:f>COUNTIFS('Ventas_Limpias'!$H$2:$H$2545,$A33,'Ventas_Limpias'!$N$2:$N$2545,IF('Dashboard'!$C$4="Todas","*",'Dashboard'!$C$4),'Ventas_Limpias'!$U$2:$U$2545,IF('Dashboard'!$G$4="Todos","*",'Dashboard'!$G$4),'Ventas_Limpias'!$R$2:$R$2545,IF('Dashboard'!$K$4="Todas","*",'Dashboard'!$K$4),'Ventas_Limpias'!$AM$2:$AM$2545,"Completado")</x:f>
        <x:v>73</x:v>
      </x:c>
      <x:c r="H33" s="20" t="n">
        <x:f>IFERROR(COUNTIFS('Ventas_Limpias'!$H$2:$H$2545,$A33,'Ventas_Limpias'!$N$2:$N$2545,IF('Dashboard'!$C$4="Todas","*",'Dashboard'!$C$4),'Ventas_Limpias'!$U$2:$U$2545,IF('Dashboard'!$G$4="Todos","*",'Dashboard'!$G$4),'Ventas_Limpias'!$R$2:$R$2545,IF('Dashboard'!$K$4="Todas","*",'Dashboard'!$K$4),'Ventas_Limpias'!$AM$2:$AM$2545,"Devuelto")/(G33+COUNTIFS('Ventas_Limpias'!$H$2:$H$2545,$A33,'Ventas_Limpias'!$N$2:$N$2545,IF('Dashboard'!$C$4="Todas","*",'Dashboard'!$C$4),'Ventas_Limpias'!$U$2:$U$2545,IF('Dashboard'!$G$4="Todos","*",'Dashboard'!$G$4),'Ventas_Limpias'!$R$2:$R$2545,IF('Dashboard'!$K$4="Todas","*",'Dashboard'!$K$4),'Ventas_Limpias'!$AM$2:$AM$2545,"Devuelto")),0)</x:f>
        <x:v>0.13095238095238096</x:v>
      </x:c>
    </x:row>
    <x:row r="37">
      <x:c r="A37" s="50" t="str">
        <x:v>Cumplimiento de meta por región y canal</x:v>
      </x:c>
      <x:c r="B37" s="51"/>
      <x:c r="C37" s="51"/>
      <x:c r="D37" s="51"/>
      <x:c r="E37" s="51"/>
      <x:c r="F37" s="52"/>
    </x:row>
    <x:row r="39">
      <x:c r="A39" s="18" t="str">
        <x:v>Region</x:v>
      </x:c>
      <x:c r="B39" s="18" t="str">
        <x:v>E-commerce</x:v>
      </x:c>
      <x:c r="C39" s="18" t="str">
        <x:v>Marketplace</x:v>
      </x:c>
      <x:c r="D39" s="18" t="str">
        <x:v>Tienda</x:v>
      </x:c>
      <x:c r="E39" s="18" t="str">
        <x:v>WhatsApp</x:v>
      </x:c>
    </x:row>
    <x:row r="40">
      <x:c r="A40" s="21" t="str">
        <x:v>Cochabamba</x:v>
      </x:c>
      <x:c r="B40" s="54" t="n">
        <x:f>IFERROR(SUMIFS('Ventas_Limpias'!$AE$2:$AE$2545,'Ventas_Limpias'!$N$2:$N$2545,$A40,'Ventas_Limpias'!$U$2:$U$2545,B$39,'Ventas_Limpias'!$AP$2:$AP$2545,"Sí")/SUMIFS('Metas_Limpias'!$D$4:$D$549,'Metas_Limpias'!$B$4:$B$549,$A40,'Metas_Limpias'!$C$4:$C$549,B$39),0)</x:f>
        <x:v>0.01854592908707944</x:v>
      </x:c>
      <x:c r="C40" s="54" t="n">
        <x:f>IFERROR(SUMIFS('Ventas_Limpias'!$AE$2:$AE$2545,'Ventas_Limpias'!$N$2:$N$2545,$A40,'Ventas_Limpias'!$U$2:$U$2545,C$39,'Ventas_Limpias'!$AP$2:$AP$2545,"Sí")/SUMIFS('Metas_Limpias'!$D$4:$D$549,'Metas_Limpias'!$B$4:$B$549,$A40,'Metas_Limpias'!$C$4:$C$549,C$39),0)</x:f>
        <x:v>0.011234417374821865</x:v>
      </x:c>
      <x:c r="D40" s="54" t="n">
        <x:f>IFERROR(SUMIFS('Ventas_Limpias'!$AE$2:$AE$2545,'Ventas_Limpias'!$N$2:$N$2545,$A40,'Ventas_Limpias'!$U$2:$U$2545,D$39,'Ventas_Limpias'!$AP$2:$AP$2545,"Sí")/SUMIFS('Metas_Limpias'!$D$4:$D$549,'Metas_Limpias'!$B$4:$B$549,$A40,'Metas_Limpias'!$C$4:$C$549,D$39),0)</x:f>
        <x:v>0.01839386050778735</x:v>
      </x:c>
      <x:c r="E40" s="54" t="n">
        <x:f>IFERROR(SUMIFS('Ventas_Limpias'!$AE$2:$AE$2545,'Ventas_Limpias'!$N$2:$N$2545,$A40,'Ventas_Limpias'!$U$2:$U$2545,E$39,'Ventas_Limpias'!$AP$2:$AP$2545,"Sí")/SUMIFS('Metas_Limpias'!$D$4:$D$549,'Metas_Limpias'!$B$4:$B$549,$A40,'Metas_Limpias'!$C$4:$C$549,E$39),0)</x:f>
        <x:v>0.0062540585155185</x:v>
      </x:c>
    </x:row>
    <x:row r="41">
      <x:c r="A41" s="21" t="str">
        <x:v>La Paz</x:v>
      </x:c>
      <x:c r="B41" s="54" t="n">
        <x:f>IFERROR(SUMIFS('Ventas_Limpias'!$AE$2:$AE$2545,'Ventas_Limpias'!$N$2:$N$2545,$A41,'Ventas_Limpias'!$U$2:$U$2545,B$39,'Ventas_Limpias'!$AP$2:$AP$2545,"Sí")/SUMIFS('Metas_Limpias'!$D$4:$D$549,'Metas_Limpias'!$B$4:$B$549,$A41,'Metas_Limpias'!$C$4:$C$549,B$39),0)</x:f>
        <x:v>0.01071219484172657</x:v>
      </x:c>
      <x:c r="C41" s="54" t="n">
        <x:f>IFERROR(SUMIFS('Ventas_Limpias'!$AE$2:$AE$2545,'Ventas_Limpias'!$N$2:$N$2545,$A41,'Ventas_Limpias'!$U$2:$U$2545,C$39,'Ventas_Limpias'!$AP$2:$AP$2545,"Sí")/SUMIFS('Metas_Limpias'!$D$4:$D$549,'Metas_Limpias'!$B$4:$B$549,$A41,'Metas_Limpias'!$C$4:$C$549,C$39),0)</x:f>
        <x:v>0.007120838815570138</x:v>
      </x:c>
      <x:c r="D41" s="54" t="n">
        <x:f>IFERROR(SUMIFS('Ventas_Limpias'!$AE$2:$AE$2545,'Ventas_Limpias'!$N$2:$N$2545,$A41,'Ventas_Limpias'!$U$2:$U$2545,D$39,'Ventas_Limpias'!$AP$2:$AP$2545,"Sí")/SUMIFS('Metas_Limpias'!$D$4:$D$549,'Metas_Limpias'!$B$4:$B$549,$A41,'Metas_Limpias'!$C$4:$C$549,D$39),0)</x:f>
        <x:v>0.017269419002195103</x:v>
      </x:c>
      <x:c r="E41" s="54" t="n">
        <x:f>IFERROR(SUMIFS('Ventas_Limpias'!$AE$2:$AE$2545,'Ventas_Limpias'!$N$2:$N$2545,$A41,'Ventas_Limpias'!$U$2:$U$2545,E$39,'Ventas_Limpias'!$AP$2:$AP$2545,"Sí")/SUMIFS('Metas_Limpias'!$D$4:$D$549,'Metas_Limpias'!$B$4:$B$549,$A41,'Metas_Limpias'!$C$4:$C$549,E$39),0)</x:f>
        <x:v>0.0026305951790401823</x:v>
      </x:c>
    </x:row>
    <x:row r="42">
      <x:c r="A42" s="21" t="str">
        <x:v>Potosí</x:v>
      </x:c>
      <x:c r="B42" s="54" t="n">
        <x:f>IFERROR(SUMIFS('Ventas_Limpias'!$AE$2:$AE$2545,'Ventas_Limpias'!$N$2:$N$2545,$A42,'Ventas_Limpias'!$U$2:$U$2545,B$39,'Ventas_Limpias'!$AP$2:$AP$2545,"Sí")/SUMIFS('Metas_Limpias'!$D$4:$D$549,'Metas_Limpias'!$B$4:$B$549,$A42,'Metas_Limpias'!$C$4:$C$549,B$39),0)</x:f>
        <x:v>0.014059630744695982</x:v>
      </x:c>
      <x:c r="C42" s="54" t="n">
        <x:f>IFERROR(SUMIFS('Ventas_Limpias'!$AE$2:$AE$2545,'Ventas_Limpias'!$N$2:$N$2545,$A42,'Ventas_Limpias'!$U$2:$U$2545,C$39,'Ventas_Limpias'!$AP$2:$AP$2545,"Sí")/SUMIFS('Metas_Limpias'!$D$4:$D$549,'Metas_Limpias'!$B$4:$B$549,$A42,'Metas_Limpias'!$C$4:$C$549,C$39),0)</x:f>
        <x:v>0.007315501142159903</x:v>
      </x:c>
      <x:c r="D42" s="54" t="n">
        <x:f>IFERROR(SUMIFS('Ventas_Limpias'!$AE$2:$AE$2545,'Ventas_Limpias'!$N$2:$N$2545,$A42,'Ventas_Limpias'!$U$2:$U$2545,D$39,'Ventas_Limpias'!$AP$2:$AP$2545,"Sí")/SUMIFS('Metas_Limpias'!$D$4:$D$549,'Metas_Limpias'!$B$4:$B$549,$A42,'Metas_Limpias'!$C$4:$C$549,D$39),0)</x:f>
        <x:v>0.01685638810191286</x:v>
      </x:c>
      <x:c r="E42" s="54" t="n">
        <x:f>IFERROR(SUMIFS('Ventas_Limpias'!$AE$2:$AE$2545,'Ventas_Limpias'!$N$2:$N$2545,$A42,'Ventas_Limpias'!$U$2:$U$2545,E$39,'Ventas_Limpias'!$AP$2:$AP$2545,"Sí")/SUMIFS('Metas_Limpias'!$D$4:$D$549,'Metas_Limpias'!$B$4:$B$549,$A42,'Metas_Limpias'!$C$4:$C$549,E$39),0)</x:f>
        <x:v>0.014816236810387202</x:v>
      </x:c>
    </x:row>
    <x:row r="43">
      <x:c r="A43" s="21" t="str">
        <x:v>Santa Cruz</x:v>
      </x:c>
      <x:c r="B43" s="54" t="n">
        <x:f>IFERROR(SUMIFS('Ventas_Limpias'!$AE$2:$AE$2545,'Ventas_Limpias'!$N$2:$N$2545,$A43,'Ventas_Limpias'!$U$2:$U$2545,B$39,'Ventas_Limpias'!$AP$2:$AP$2545,"Sí")/SUMIFS('Metas_Limpias'!$D$4:$D$549,'Metas_Limpias'!$B$4:$B$549,$A43,'Metas_Limpias'!$C$4:$C$549,B$39),0)</x:f>
        <x:v>0.009704360946386246</x:v>
      </x:c>
      <x:c r="C43" s="54" t="n">
        <x:f>IFERROR(SUMIFS('Ventas_Limpias'!$AE$2:$AE$2545,'Ventas_Limpias'!$N$2:$N$2545,$A43,'Ventas_Limpias'!$U$2:$U$2545,C$39,'Ventas_Limpias'!$AP$2:$AP$2545,"Sí")/SUMIFS('Metas_Limpias'!$D$4:$D$549,'Metas_Limpias'!$B$4:$B$549,$A43,'Metas_Limpias'!$C$4:$C$549,C$39),0)</x:f>
        <x:v>0.00926362026460461</x:v>
      </x:c>
      <x:c r="D43" s="54" t="n">
        <x:f>IFERROR(SUMIFS('Ventas_Limpias'!$AE$2:$AE$2545,'Ventas_Limpias'!$N$2:$N$2545,$A43,'Ventas_Limpias'!$U$2:$U$2545,D$39,'Ventas_Limpias'!$AP$2:$AP$2545,"Sí")/SUMIFS('Metas_Limpias'!$D$4:$D$549,'Metas_Limpias'!$B$4:$B$549,$A43,'Metas_Limpias'!$C$4:$C$549,D$39),0)</x:f>
        <x:v>0.02247678264715353</x:v>
      </x:c>
      <x:c r="E43" s="54" t="n">
        <x:f>IFERROR(SUMIFS('Ventas_Limpias'!$AE$2:$AE$2545,'Ventas_Limpias'!$N$2:$N$2545,$A43,'Ventas_Limpias'!$U$2:$U$2545,E$39,'Ventas_Limpias'!$AP$2:$AP$2545,"Sí")/SUMIFS('Metas_Limpias'!$D$4:$D$549,'Metas_Limpias'!$B$4:$B$549,$A43,'Metas_Limpias'!$C$4:$C$549,E$39),0)</x:f>
        <x:v>0.010080762583684242</x:v>
      </x:c>
    </x:row>
    <x:row r="44">
      <x:c r="A44" s="21" t="str">
        <x:v>Sucre</x:v>
      </x:c>
      <x:c r="B44" s="54" t="n">
        <x:f>IFERROR(SUMIFS('Ventas_Limpias'!$AE$2:$AE$2545,'Ventas_Limpias'!$N$2:$N$2545,$A44,'Ventas_Limpias'!$U$2:$U$2545,B$39,'Ventas_Limpias'!$AP$2:$AP$2545,"Sí")/SUMIFS('Metas_Limpias'!$D$4:$D$549,'Metas_Limpias'!$B$4:$B$549,$A44,'Metas_Limpias'!$C$4:$C$549,B$39),0)</x:f>
        <x:v>0.017549235906339968</x:v>
      </x:c>
      <x:c r="C44" s="54" t="n">
        <x:f>IFERROR(SUMIFS('Ventas_Limpias'!$AE$2:$AE$2545,'Ventas_Limpias'!$N$2:$N$2545,$A44,'Ventas_Limpias'!$U$2:$U$2545,C$39,'Ventas_Limpias'!$AP$2:$AP$2545,"Sí")/SUMIFS('Metas_Limpias'!$D$4:$D$549,'Metas_Limpias'!$B$4:$B$549,$A44,'Metas_Limpias'!$C$4:$C$549,C$39),0)</x:f>
        <x:v>0.010793560922221952</x:v>
      </x:c>
      <x:c r="D44" s="54" t="n">
        <x:f>IFERROR(SUMIFS('Ventas_Limpias'!$AE$2:$AE$2545,'Ventas_Limpias'!$N$2:$N$2545,$A44,'Ventas_Limpias'!$U$2:$U$2545,D$39,'Ventas_Limpias'!$AP$2:$AP$2545,"Sí")/SUMIFS('Metas_Limpias'!$D$4:$D$549,'Metas_Limpias'!$B$4:$B$549,$A44,'Metas_Limpias'!$C$4:$C$549,D$39),0)</x:f>
        <x:v>0.016880406852974407</x:v>
      </x:c>
      <x:c r="E44" s="54" t="n">
        <x:f>IFERROR(SUMIFS('Ventas_Limpias'!$AE$2:$AE$2545,'Ventas_Limpias'!$N$2:$N$2545,$A44,'Ventas_Limpias'!$U$2:$U$2545,E$39,'Ventas_Limpias'!$AP$2:$AP$2545,"Sí")/SUMIFS('Metas_Limpias'!$D$4:$D$549,'Metas_Limpias'!$B$4:$B$549,$A44,'Metas_Limpias'!$C$4:$C$549,E$39),0)</x:f>
        <x:v>0.011446226868217401</x:v>
      </x:c>
    </x:row>
  </x:sheetData>
  <x:mergeCells>
    <x:mergeCell ref="A1:AM1"/>
    <x:mergeCell ref="A37:F37"/>
  </x:mergeCells>
  <x:conditionalFormatting sqref="B40:E44">
    <x:cfRule type="colorScale" priority="1">
      <x:colorScale>
        <x:cfvo type="min"/>
        <x:cfvo type="percentile" val="50"/>
        <x:cfvo type="max"/>
        <x:color rgb="FFC62828"/>
        <x:color rgb="FFFFF7CC"/>
        <x:color rgb="FF2E7D32"/>
      </x:colorScale>
    </x:cfRule>
  </x:conditionalFormatting>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28" customHeight="1">
      <x:c r="A1" s="12" t="str">
        <x:v>Retail omnicanal · Dashboard ejecutivo · Reto A</x:v>
      </x:c>
      <x:c r="B1" s="12"/>
      <x:c r="C1" s="12"/>
      <x:c r="D1" s="12"/>
      <x:c r="E1" s="12"/>
      <x:c r="F1" s="12"/>
      <x:c r="G1" s="12"/>
      <x:c r="H1" s="12"/>
      <x:c r="I1" s="12"/>
      <x:c r="J1" s="12"/>
      <x:c r="K1" s="12"/>
      <x:c r="L1" s="12"/>
    </x:row>
    <x:row r="2" ht="28" customHeight="1">
      <x:c r="A2" s="12"/>
      <x:c r="B2" s="12"/>
      <x:c r="C2" s="12"/>
      <x:c r="D2" s="12"/>
      <x:c r="E2" s="12"/>
      <x:c r="F2" s="12"/>
      <x:c r="G2" s="12"/>
      <x:c r="H2" s="12"/>
      <x:c r="I2" s="12"/>
      <x:c r="J2" s="12"/>
      <x:c r="K2" s="12"/>
      <x:c r="L2" s="12"/>
    </x:row>
    <x:row r="4">
      <x:c r="A4" s="55" t="str">
        <x:v>Región</x:v>
      </x:c>
      <x:c r="B4" s="55"/>
      <x:c r="C4" s="58" t="str">
        <x:v>Todas</x:v>
      </x:c>
      <x:c r="D4" s="58"/>
      <x:c r="E4" s="55" t="str">
        <x:v>Canal</x:v>
      </x:c>
      <x:c r="F4" s="55"/>
      <x:c r="G4" s="58" t="str">
        <x:v>Todos</x:v>
      </x:c>
      <x:c r="H4" s="58"/>
      <x:c r="I4" s="55" t="str">
        <x:v>Categoría</x:v>
      </x:c>
      <x:c r="J4" s="55"/>
      <x:c r="K4" s="58" t="str">
        <x:v>Todas</x:v>
      </x:c>
      <x:c r="L4" s="58"/>
    </x:row>
    <x:row r="6">
      <x:c r="A6" s="77" t="str">
        <x:v>Ventas netas (BOB)</x:v>
      </x:c>
      <x:c r="B6" s="72"/>
      <x:c r="C6" s="77" t="str">
        <x:v>Utilidad (BOB)</x:v>
      </x:c>
      <x:c r="D6" s="72"/>
      <x:c r="E6" s="77" t="str">
        <x:v>Margen</x:v>
      </x:c>
      <x:c r="F6" s="72"/>
      <x:c r="G6" s="77" t="str">
        <x:v>Ticket promedio</x:v>
      </x:c>
      <x:c r="H6" s="72"/>
      <x:c r="I6" s="77" t="str">
        <x:v>Tasa devolución</x:v>
      </x:c>
      <x:c r="J6" s="72"/>
      <x:c r="K6" s="97" t="str">
        <x:v>Cumplimiento meta*</x:v>
      </x:c>
      <x:c r="L6" s="92"/>
    </x:row>
    <x:row r="7">
      <x:c r="A7" s="99" t="n">
        <x:f>SUMIFS('Ventas_Limpias'!$AE$2:$AE$2545,'Ventas_Limpias'!$N$2:$N$2545,IF($C$4="Todas","*",$C$4),'Ventas_Limpias'!$U$2:$U$2545,IF($G$4="Todos","*",$G$4),'Ventas_Limpias'!$R$2:$R$2545,IF($K$4="Todas","*",$K$4))</x:f>
        <x:v>793498.2705000001</x:v>
      </x:c>
      <x:c r="B7" s="100"/>
      <x:c r="C7" s="99" t="n">
        <x:f>SUMIFS('Ventas_Limpias'!$AG$2:$AG$2545,'Ventas_Limpias'!$N$2:$N$2545,IF($C$4="Todas","*",$C$4),'Ventas_Limpias'!$U$2:$U$2545,IF($G$4="Todos","*",$G$4),'Ventas_Limpias'!$R$2:$R$2545,IF($K$4="Todas","*",$K$4))</x:f>
        <x:v>246671.69050000014</x:v>
      </x:c>
      <x:c r="D7" s="100"/>
      <x:c r="E7" s="104" t="n">
        <x:f>IFERROR(C7/A7,0)</x:f>
        <x:v>0.31086607201370087</x:v>
      </x:c>
      <x:c r="F7" s="105"/>
      <x:c r="G7" s="99" t="n">
        <x:f>IFERROR(SUMIFS('Ventas_Limpias'!$AE$2:$AE$2545,'Ventas_Limpias'!$AM$2:$AM$2545,"Completado",'Ventas_Limpias'!$N$2:$N$2545,IF($C$4="Todas","*",$C$4),'Ventas_Limpias'!$U$2:$U$2545,IF($G$4="Todos","*",$G$4),'Ventas_Limpias'!$R$2:$R$2545,IF($K$4="Todas","*",$K$4))/COUNTIFS('Ventas_Limpias'!$AM$2:$AM$2545,"Completado",'Ventas_Limpias'!$N$2:$N$2545,IF($C$4="Todas","*",$C$4),'Ventas_Limpias'!$U$2:$U$2545,IF($G$4="Todos","*",$G$4),'Ventas_Limpias'!$R$2:$R$2545,IF($K$4="Todas","*",$K$4)),0)</x:f>
        <x:v>387.79346109381913</x:v>
      </x:c>
      <x:c r="H7" s="100"/>
      <x:c r="I7" s="104" t="n">
        <x:f>IFERROR(COUNTIFS('Ventas_Limpias'!$AM$2:$AM$2545,"Devuelto",'Ventas_Limpias'!$N$2:$N$2545,IF($C$4="Todas","*",$C$4),'Ventas_Limpias'!$U$2:$U$2545,IF($G$4="Todos","*",$G$4),'Ventas_Limpias'!$R$2:$R$2545,IF($K$4="Todas","*",$K$4))/(COUNTIFS('Ventas_Limpias'!$AM$2:$AM$2545,"Completado",'Ventas_Limpias'!$N$2:$N$2545,IF($C$4="Todas","*",$C$4),'Ventas_Limpias'!$U$2:$U$2545,IF($G$4="Todos","*",$G$4),'Ventas_Limpias'!$R$2:$R$2545,IF($K$4="Todas","*",$K$4))+COUNTIFS('Ventas_Limpias'!$AM$2:$AM$2545,"Devuelto",'Ventas_Limpias'!$N$2:$N$2545,IF($C$4="Todas","*",$C$4),'Ventas_Limpias'!$U$2:$U$2545,IF($G$4="Todos","*",$G$4),'Ventas_Limpias'!$R$2:$R$2545,IF($K$4="Todas","*",$K$4))),0)</x:f>
        <x:v>0.0801635991820041</x:v>
      </x:c>
      <x:c r="J7" s="105"/>
      <x:c r="K7" s="109" t="n">
        <x:f>IFERROR(SUMIFS('Ventas_Limpias'!$AE$2:$AE$2545,'Ventas_Limpias'!$N$2:$N$2545,IF($C$4="Todas","*",$C$4),'Ventas_Limpias'!$U$2:$U$2545,IF($G$4="Todos","*",$G$4),'Ventas_Limpias'!$AP$2:$AP$2545,"Sí")/SUMIFS('Metas_Limpias'!$D$4:$D$549,'Metas_Limpias'!$B$4:$B$549,IF($C$4="Todas","*",$C$4),'Metas_Limpias'!$C$4:$C$549,IF($G$4="Todos","*",$G$4)),0)</x:f>
        <x:v>0.01409021181266325</x:v>
      </x:c>
      <x:c r="L7" s="110"/>
    </x:row>
    <x:row r="8">
      <x:c r="A8" s="101"/>
      <x:c r="B8" s="100"/>
      <x:c r="C8" s="101"/>
      <x:c r="D8" s="100"/>
      <x:c r="E8" s="106"/>
      <x:c r="F8" s="105"/>
      <x:c r="G8" s="101"/>
      <x:c r="H8" s="100"/>
      <x:c r="I8" s="106"/>
      <x:c r="J8" s="105"/>
      <x:c r="K8" s="111"/>
      <x:c r="L8" s="110"/>
    </x:row>
    <x:row r="9">
      <x:c r="A9" s="102"/>
      <x:c r="B9" s="103"/>
      <x:c r="C9" s="102"/>
      <x:c r="D9" s="103"/>
      <x:c r="E9" s="107"/>
      <x:c r="F9" s="108"/>
      <x:c r="G9" s="102"/>
      <x:c r="H9" s="103"/>
      <x:c r="I9" s="107"/>
      <x:c r="J9" s="108"/>
      <x:c r="K9" s="112"/>
      <x:c r="L9" s="113"/>
    </x:row>
    <x:row r="43">
      <x:c r="G43" s="50" t="str">
        <x:v>Prioridades con base robusta · Ene–Jun 2026</x:v>
      </x:c>
      <x:c r="H43" s="51"/>
      <x:c r="I43" s="51"/>
      <x:c r="J43" s="51"/>
      <x:c r="K43" s="51"/>
      <x:c r="L43" s="52"/>
    </x:row>
    <x:row r="45">
      <x:c r="G45" s="18" t="str">
        <x:v>Region</x:v>
      </x:c>
      <x:c r="H45" s="18" t="str">
        <x:v>Canal</x:v>
      </x:c>
      <x:c r="I45" s="18" t="str">
        <x:v>Categoria</x:v>
      </x:c>
      <x:c r="J45" s="18" t="str">
        <x:v>Ventas</x:v>
      </x:c>
      <x:c r="K45" s="18" t="str">
        <x:v>Margen</x:v>
      </x:c>
      <x:c r="L45" s="18" t="str">
        <x:v>Crecimiento</x:v>
      </x:c>
    </x:row>
    <x:row r="46">
      <x:c r="G46" s="21" t="str">
        <x:f>'Oportunidades'!A4</x:f>
        <x:v>Sucre</x:v>
      </x:c>
      <x:c r="H46" s="21" t="str">
        <x:f>'Oportunidades'!B4</x:f>
        <x:v>Tienda</x:v>
      </x:c>
      <x:c r="I46" s="21" t="str">
        <x:f>'Oportunidades'!C4</x:f>
        <x:v>Electrónica</x:v>
      </x:c>
      <x:c r="J46" s="114" t="n">
        <x:f>'Oportunidades'!D4</x:f>
        <x:v>11573.333999999999</x:v>
      </x:c>
      <x:c r="K46" s="23" t="n">
        <x:f>'Oportunidades'!H4</x:f>
        <x:v>0.3544980210542615</x:v>
      </x:c>
      <x:c r="L46" s="23" t="n">
        <x:f>'Oportunidades'!F4</x:f>
        <x:v>0.33420456271419136</x:v>
      </x:c>
    </x:row>
    <x:row r="47">
      <x:c r="G47" s="21" t="str">
        <x:f>'Oportunidades'!A5</x:f>
        <x:v>Potosí</x:v>
      </x:c>
      <x:c r="H47" s="21" t="str">
        <x:f>'Oportunidades'!B5</x:f>
        <x:v>Tienda</x:v>
      </x:c>
      <x:c r="I47" s="21" t="str">
        <x:f>'Oportunidades'!C5</x:f>
        <x:v>Hogar</x:v>
      </x:c>
      <x:c r="J47" s="114" t="n">
        <x:f>'Oportunidades'!D5</x:f>
        <x:v>6308.66</x:v>
      </x:c>
      <x:c r="K47" s="23" t="n">
        <x:f>'Oportunidades'!H5</x:f>
        <x:v>0.39605399561872107</x:v>
      </x:c>
      <x:c r="L47" s="23" t="n">
        <x:f>'Oportunidades'!F5</x:f>
        <x:v>1.3378750612849775</x:v>
      </x:c>
    </x:row>
    <x:row r="48">
      <x:c r="G48" s="21" t="str">
        <x:f>'Oportunidades'!A6</x:f>
        <x:v>Santa Cruz</x:v>
      </x:c>
      <x:c r="H48" s="21" t="str">
        <x:f>'Oportunidades'!B6</x:f>
        <x:v>Tienda</x:v>
      </x:c>
      <x:c r="I48" s="21" t="str">
        <x:f>'Oportunidades'!C6</x:f>
        <x:v>Electrónica</x:v>
      </x:c>
      <x:c r="J48" s="114" t="n">
        <x:f>'Oportunidades'!D6</x:f>
        <x:v>16662.002</x:v>
      </x:c>
      <x:c r="K48" s="23" t="n">
        <x:f>'Oportunidades'!H6</x:f>
        <x:v>0.3143981137440747</x:v>
      </x:c>
      <x:c r="L48" s="23" t="n">
        <x:f>'Oportunidades'!F6</x:f>
        <x:v>0.7706551300985564</x:v>
      </x:c>
    </x:row>
    <x:row r="50">
      <x:c r="G50" s="133" t="str">
        <x:v>Lectura ejecutiva
• La meta no se distribuye por categoría.
• Crecer solo donde el margen y las devoluciones permanezcan dentro de los guardarraíles.
• Las metas muestran una brecha extrema: validar si la base representa todo el universo antes de responsabilizar a equipos.</x:v>
      </x:c>
      <x:c r="H50" s="134"/>
      <x:c r="I50" s="134"/>
      <x:c r="J50" s="134"/>
      <x:c r="K50" s="134"/>
      <x:c r="L50" s="135"/>
    </x:row>
    <x:row r="51">
      <x:c r="G51" s="136"/>
      <x:c r="H51" s="137"/>
      <x:c r="I51" s="137"/>
      <x:c r="J51" s="137"/>
      <x:c r="K51" s="137"/>
      <x:c r="L51" s="138"/>
    </x:row>
    <x:row r="52">
      <x:c r="G52" s="136"/>
      <x:c r="H52" s="137"/>
      <x:c r="I52" s="137"/>
      <x:c r="J52" s="137"/>
      <x:c r="K52" s="137"/>
      <x:c r="L52" s="138"/>
    </x:row>
    <x:row r="53">
      <x:c r="G53" s="136"/>
      <x:c r="H53" s="137"/>
      <x:c r="I53" s="137"/>
      <x:c r="J53" s="137"/>
      <x:c r="K53" s="137"/>
      <x:c r="L53" s="138"/>
    </x:row>
    <x:row r="54">
      <x:c r="G54" s="136"/>
      <x:c r="H54" s="137"/>
      <x:c r="I54" s="137"/>
      <x:c r="J54" s="137"/>
      <x:c r="K54" s="137"/>
      <x:c r="L54" s="138"/>
    </x:row>
    <x:row r="55">
      <x:c r="G55" s="139"/>
      <x:c r="H55" s="140"/>
      <x:c r="I55" s="140"/>
      <x:c r="J55" s="140"/>
      <x:c r="K55" s="140"/>
      <x:c r="L55" s="141"/>
    </x:row>
    <x:row r="59">
      <x:c r="A59" s="144" t="str">
        <x:v>* El cumplimiento de meta responde a región y canal; el filtro categoría no modifica la meta porque ese nivel no existe en la fuente.</x:v>
      </x:c>
      <x:c r="B59" s="144"/>
      <x:c r="C59" s="144"/>
      <x:c r="D59" s="144"/>
      <x:c r="E59" s="144"/>
      <x:c r="F59" s="144"/>
      <x:c r="G59" s="144"/>
      <x:c r="H59" s="144"/>
      <x:c r="I59" s="144"/>
      <x:c r="J59" s="144"/>
      <x:c r="K59" s="144"/>
      <x:c r="L59" s="144"/>
    </x:row>
    <x:row r="60">
      <x:c r="A60" s="144"/>
      <x:c r="B60" s="144"/>
      <x:c r="C60" s="144"/>
      <x:c r="D60" s="144"/>
      <x:c r="E60" s="144"/>
      <x:c r="F60" s="144"/>
      <x:c r="G60" s="144"/>
      <x:c r="H60" s="144"/>
      <x:c r="I60" s="144"/>
      <x:c r="J60" s="144"/>
      <x:c r="K60" s="144"/>
      <x:c r="L60" s="144"/>
    </x:row>
  </x:sheetData>
  <x:mergeCells>
    <x:mergeCell ref="A1:L2"/>
    <x:mergeCell ref="A4:B4"/>
    <x:mergeCell ref="C4:D4"/>
    <x:mergeCell ref="E4:F4"/>
    <x:mergeCell ref="G4:H4"/>
    <x:mergeCell ref="I4:J4"/>
    <x:mergeCell ref="K4:L4"/>
    <x:mergeCell ref="A6:B6"/>
    <x:mergeCell ref="A7:B9"/>
    <x:mergeCell ref="C6:D6"/>
    <x:mergeCell ref="C7:D9"/>
    <x:mergeCell ref="E6:F6"/>
    <x:mergeCell ref="E7:F9"/>
    <x:mergeCell ref="G6:H6"/>
    <x:mergeCell ref="G7:H9"/>
    <x:mergeCell ref="I6:J6"/>
    <x:mergeCell ref="I7:J9"/>
    <x:mergeCell ref="K6:L6"/>
    <x:mergeCell ref="K7:L9"/>
    <x:mergeCell ref="G43:L43"/>
    <x:mergeCell ref="G50:L55"/>
    <x:mergeCell ref="A59:L60"/>
  </x:mergeCells>
  <x:dataValidations count="3">
    <x:dataValidation type="list" sqref="C4">
      <x:formula1>'Mapeos'!$G$4:$G$9</x:formula1>
    </x:dataValidation>
    <x:dataValidation type="list" sqref="G4">
      <x:formula1>'Mapeos'!$H$4:$H$8</x:formula1>
    </x:dataValidation>
    <x:dataValidation type="list" sqref="K4">
      <x:formula1>'Mapeos'!$I$4:$I$10</x:formula1>
    </x:dataValidation>
  </x:dataValidations>
  <x:pageMargins left="0.7" right="0.7" top="0.75" bottom="0.75" header="0.3" footer="0.3"/>
  <x:drawing xmlns:r="http://schemas.openxmlformats.org/officeDocument/2006/relationships" r:id="R0571be53307b45d9"/>
</x:worksheet>
</file>

<file path=xl/worksheets/sheet1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12" t="str">
        <x:v>Diagnóstico, insights y decisiones</x:v>
      </x:c>
      <x:c r="B1" s="12"/>
      <x:c r="C1" s="12"/>
      <x:c r="D1" s="12"/>
      <x:c r="E1" s="12"/>
      <x:c r="F1" s="12"/>
      <x:c r="G1" s="12"/>
      <x:c r="H1" s="12"/>
      <x:c r="I1" s="12"/>
      <x:c r="J1" s="12"/>
      <x:c r="K1" s="12"/>
      <x:c r="L1" s="12"/>
    </x:row>
    <x:row r="2" ht="28" customHeight="1">
      <x:c r="A2" s="12"/>
      <x:c r="B2" s="12"/>
      <x:c r="C2" s="12"/>
      <x:c r="D2" s="12"/>
      <x:c r="E2" s="12"/>
      <x:c r="F2" s="12"/>
      <x:c r="G2" s="12"/>
      <x:c r="H2" s="12"/>
      <x:c r="I2" s="12"/>
      <x:c r="J2" s="12"/>
      <x:c r="K2" s="12"/>
      <x:c r="L2" s="12"/>
    </x:row>
    <x:row r="4">
      <x:c r="A4" s="146" t="str">
        <x:v>1 · La meta no es operativamente alcanzable con el universo observado</x:v>
      </x:c>
      <x:c r="B4" s="147"/>
      <x:c r="C4" s="147"/>
      <x:c r="D4" s="147"/>
      <x:c r="E4" s="147"/>
      <x:c r="F4" s="147"/>
      <x:c r="G4" s="147"/>
      <x:c r="H4" s="147"/>
      <x:c r="I4" s="147"/>
      <x:c r="J4" s="147"/>
      <x:c r="K4" s="147"/>
      <x:c r="L4" s="148"/>
    </x:row>
    <x:row r="5">
      <x:c r="A5" s="168" t="str">
        <x:v>Bs 788.631 con fecha válida frente a Bs 55.970.111 de meta: 1.41% de cumplimiento. La primera decisión debe ser validar cobertura y calibración de metas antes de exigir el cierre de la brecha.</x:v>
      </x:c>
      <x:c r="B5" s="169"/>
      <x:c r="C5" s="169"/>
      <x:c r="D5" s="169"/>
      <x:c r="E5" s="169"/>
      <x:c r="F5" s="169"/>
      <x:c r="G5" s="169"/>
      <x:c r="H5" s="169"/>
      <x:c r="I5" s="169"/>
      <x:c r="J5" s="169"/>
      <x:c r="K5" s="169"/>
      <x:c r="L5" s="170"/>
    </x:row>
    <x:row r="6">
      <x:c r="A6" s="171"/>
      <x:c r="B6" s="172"/>
      <x:c r="C6" s="172"/>
      <x:c r="D6" s="172"/>
      <x:c r="E6" s="172"/>
      <x:c r="F6" s="172"/>
      <x:c r="G6" s="172"/>
      <x:c r="H6" s="172"/>
      <x:c r="I6" s="172"/>
      <x:c r="J6" s="172"/>
      <x:c r="K6" s="172"/>
      <x:c r="L6" s="173"/>
    </x:row>
    <x:row r="7">
      <x:c r="A7" s="174"/>
      <x:c r="B7" s="175"/>
      <x:c r="C7" s="175"/>
      <x:c r="D7" s="175"/>
      <x:c r="E7" s="175"/>
      <x:c r="F7" s="175"/>
      <x:c r="G7" s="175"/>
      <x:c r="H7" s="175"/>
      <x:c r="I7" s="175"/>
      <x:c r="J7" s="175"/>
      <x:c r="K7" s="175"/>
      <x:c r="L7" s="176"/>
    </x:row>
    <x:row r="9">
      <x:c r="A9" s="178" t="str">
        <x:v>2 · WhatsApp ofrece el mejor margen, pero aún no escala</x:v>
      </x:c>
      <x:c r="B9" s="179"/>
      <x:c r="C9" s="179"/>
      <x:c r="D9" s="179"/>
      <x:c r="E9" s="179"/>
      <x:c r="F9" s="179"/>
      <x:c r="G9" s="179"/>
      <x:c r="H9" s="179"/>
      <x:c r="I9" s="179"/>
      <x:c r="J9" s="179"/>
      <x:c r="K9" s="179"/>
      <x:c r="L9" s="180"/>
    </x:row>
    <x:row r="10">
      <x:c r="A10" s="168" t="str">
        <x:v>WhatsApp aporta Bs 87.715 (11.1% de ventas), con 43.4% de margen frente a 29.1% en tienda. Conviene un piloto controlado, no una expansión masiva.</x:v>
      </x:c>
      <x:c r="B10" s="169"/>
      <x:c r="C10" s="169"/>
      <x:c r="D10" s="169"/>
      <x:c r="E10" s="169"/>
      <x:c r="F10" s="169"/>
      <x:c r="G10" s="169"/>
      <x:c r="H10" s="169"/>
      <x:c r="I10" s="169"/>
      <x:c r="J10" s="169"/>
      <x:c r="K10" s="169"/>
      <x:c r="L10" s="170"/>
    </x:row>
    <x:row r="11">
      <x:c r="A11" s="171"/>
      <x:c r="B11" s="172"/>
      <x:c r="C11" s="172"/>
      <x:c r="D11" s="172"/>
      <x:c r="E11" s="172"/>
      <x:c r="F11" s="172"/>
      <x:c r="G11" s="172"/>
      <x:c r="H11" s="172"/>
      <x:c r="I11" s="172"/>
      <x:c r="J11" s="172"/>
      <x:c r="K11" s="172"/>
      <x:c r="L11" s="173"/>
    </x:row>
    <x:row r="12">
      <x:c r="A12" s="174"/>
      <x:c r="B12" s="175"/>
      <x:c r="C12" s="175"/>
      <x:c r="D12" s="175"/>
      <x:c r="E12" s="175"/>
      <x:c r="F12" s="175"/>
      <x:c r="G12" s="175"/>
      <x:c r="H12" s="175"/>
      <x:c r="I12" s="175"/>
      <x:c r="J12" s="175"/>
      <x:c r="K12" s="175"/>
      <x:c r="L12" s="176"/>
    </x:row>
    <x:row r="14">
      <x:c r="A14" s="178" t="str">
        <x:v>3 · Electrónica es el motor más defendible</x:v>
      </x:c>
      <x:c r="B14" s="179"/>
      <x:c r="C14" s="179"/>
      <x:c r="D14" s="179"/>
      <x:c r="E14" s="179"/>
      <x:c r="F14" s="179"/>
      <x:c r="G14" s="179"/>
      <x:c r="H14" s="179"/>
      <x:c r="I14" s="179"/>
      <x:c r="J14" s="179"/>
      <x:c r="K14" s="179"/>
      <x:c r="L14" s="180"/>
    </x:row>
    <x:row r="15">
      <x:c r="A15" s="168" t="str">
        <x:v>Electrónica concentra Bs 349.424 (44.0%) y 34.1% de margen. Las combinaciones robustas de Sucre, Santa Cruz y Potosí permiten crecer con control de margen y devoluciones.</x:v>
      </x:c>
      <x:c r="B15" s="169"/>
      <x:c r="C15" s="169"/>
      <x:c r="D15" s="169"/>
      <x:c r="E15" s="169"/>
      <x:c r="F15" s="169"/>
      <x:c r="G15" s="169"/>
      <x:c r="H15" s="169"/>
      <x:c r="I15" s="169"/>
      <x:c r="J15" s="169"/>
      <x:c r="K15" s="169"/>
      <x:c r="L15" s="170"/>
    </x:row>
    <x:row r="16">
      <x:c r="A16" s="171"/>
      <x:c r="B16" s="172"/>
      <x:c r="C16" s="172"/>
      <x:c r="D16" s="172"/>
      <x:c r="E16" s="172"/>
      <x:c r="F16" s="172"/>
      <x:c r="G16" s="172"/>
      <x:c r="H16" s="172"/>
      <x:c r="I16" s="172"/>
      <x:c r="J16" s="172"/>
      <x:c r="K16" s="172"/>
      <x:c r="L16" s="173"/>
    </x:row>
    <x:row r="17">
      <x:c r="A17" s="174"/>
      <x:c r="B17" s="175"/>
      <x:c r="C17" s="175"/>
      <x:c r="D17" s="175"/>
      <x:c r="E17" s="175"/>
      <x:c r="F17" s="175"/>
      <x:c r="G17" s="175"/>
      <x:c r="H17" s="175"/>
      <x:c r="I17" s="175"/>
      <x:c r="J17" s="175"/>
      <x:c r="K17" s="175"/>
      <x:c r="L17" s="176"/>
    </x:row>
    <x:row r="20">
      <x:c r="A20" s="50" t="str">
        <x:v>Prioridades recomendadas · base robusta</x:v>
      </x:c>
      <x:c r="B20" s="51"/>
      <x:c r="C20" s="51"/>
      <x:c r="D20" s="51"/>
      <x:c r="E20" s="51"/>
      <x:c r="F20" s="51"/>
      <x:c r="G20" s="51"/>
      <x:c r="H20" s="51"/>
      <x:c r="I20" s="51"/>
      <x:c r="J20" s="51"/>
      <x:c r="K20" s="51"/>
      <x:c r="L20" s="52"/>
    </x:row>
    <x:row r="22">
      <x:c r="A22" s="18" t="str">
        <x:v>Region</x:v>
      </x:c>
      <x:c r="B22" s="18" t="str">
        <x:v>Canal</x:v>
      </x:c>
      <x:c r="C22" s="18" t="str">
        <x:v>Categoria</x:v>
      </x:c>
      <x:c r="D22" s="18" t="str">
        <x:v>Ventas 6m</x:v>
      </x:c>
      <x:c r="E22" s="18" t="str">
        <x:v>Crecimiento</x:v>
      </x:c>
      <x:c r="F22" s="18" t="str">
        <x:v>Margen</x:v>
      </x:c>
      <x:c r="G22" s="18" t="str">
        <x:v>Tasa devolución</x:v>
      </x:c>
      <x:c r="H22" s="18" t="str">
        <x:v>Decisión</x:v>
      </x:c>
    </x:row>
    <x:row r="23">
      <x:c r="A23" s="21" t="str">
        <x:f>'Oportunidades'!A4</x:f>
        <x:v>Sucre</x:v>
      </x:c>
      <x:c r="B23" s="21" t="str">
        <x:f>'Oportunidades'!B4</x:f>
        <x:v>Tienda</x:v>
      </x:c>
      <x:c r="C23" s="21" t="str">
        <x:f>'Oportunidades'!C4</x:f>
        <x:v>Electrónica</x:v>
      </x:c>
      <x:c r="D23" s="114" t="n">
        <x:f>'Oportunidades'!D4</x:f>
        <x:v>11573.333999999999</x:v>
      </x:c>
      <x:c r="E23" s="23" t="n">
        <x:f>'Oportunidades'!F4</x:f>
        <x:v>0.33420456271419136</x:v>
      </x:c>
      <x:c r="F23" s="23" t="n">
        <x:f>'Oportunidades'!H4</x:f>
        <x:v>0.3544980210542615</x:v>
      </x:c>
      <x:c r="G23" s="23" t="n">
        <x:f>'Oportunidades'!K4</x:f>
        <x:v>0</x:v>
      </x:c>
      <x:c r="H23" s="21" t="str">
        <x:f>'Oportunidades'!P4</x:f>
        <x:v>Priorizar</x:v>
      </x:c>
    </x:row>
    <x:row r="24">
      <x:c r="A24" s="21" t="str">
        <x:f>'Oportunidades'!A5</x:f>
        <x:v>Potosí</x:v>
      </x:c>
      <x:c r="B24" s="21" t="str">
        <x:f>'Oportunidades'!B5</x:f>
        <x:v>Tienda</x:v>
      </x:c>
      <x:c r="C24" s="21" t="str">
        <x:f>'Oportunidades'!C5</x:f>
        <x:v>Hogar</x:v>
      </x:c>
      <x:c r="D24" s="114" t="n">
        <x:f>'Oportunidades'!D5</x:f>
        <x:v>6308.66</x:v>
      </x:c>
      <x:c r="E24" s="23" t="n">
        <x:f>'Oportunidades'!F5</x:f>
        <x:v>1.3378750612849775</x:v>
      </x:c>
      <x:c r="F24" s="23" t="n">
        <x:f>'Oportunidades'!H5</x:f>
        <x:v>0.39605399561872107</x:v>
      </x:c>
      <x:c r="G24" s="23" t="n">
        <x:f>'Oportunidades'!K5</x:f>
        <x:v>0.0625</x:v>
      </x:c>
      <x:c r="H24" s="21" t="str">
        <x:f>'Oportunidades'!P5</x:f>
        <x:v>Priorizar</x:v>
      </x:c>
    </x:row>
    <x:row r="25">
      <x:c r="A25" s="21" t="str">
        <x:f>'Oportunidades'!A6</x:f>
        <x:v>Santa Cruz</x:v>
      </x:c>
      <x:c r="B25" s="21" t="str">
        <x:f>'Oportunidades'!B6</x:f>
        <x:v>Tienda</x:v>
      </x:c>
      <x:c r="C25" s="21" t="str">
        <x:f>'Oportunidades'!C6</x:f>
        <x:v>Electrónica</x:v>
      </x:c>
      <x:c r="D25" s="114" t="n">
        <x:f>'Oportunidades'!D6</x:f>
        <x:v>16662.002</x:v>
      </x:c>
      <x:c r="E25" s="23" t="n">
        <x:f>'Oportunidades'!F6</x:f>
        <x:v>0.7706551300985564</x:v>
      </x:c>
      <x:c r="F25" s="23" t="n">
        <x:f>'Oportunidades'!H6</x:f>
        <x:v>0.3143981137440747</x:v>
      </x:c>
      <x:c r="G25" s="23" t="n">
        <x:f>'Oportunidades'!K6</x:f>
        <x:v>0.06666666666666667</x:v>
      </x:c>
      <x:c r="H25" s="21" t="str">
        <x:f>'Oportunidades'!P6</x:f>
        <x:v>Priorizar</x:v>
      </x:c>
    </x:row>
    <x:row r="26">
      <x:c r="A26" s="21" t="str">
        <x:f>'Oportunidades'!A7</x:f>
        <x:v>Potosí</x:v>
      </x:c>
      <x:c r="B26" s="21" t="str">
        <x:f>'Oportunidades'!B7</x:f>
        <x:v>Tienda</x:v>
      </x:c>
      <x:c r="C26" s="21" t="str">
        <x:f>'Oportunidades'!C7</x:f>
        <x:v>Electrónica</x:v>
      </x:c>
      <x:c r="D26" s="114" t="n">
        <x:f>'Oportunidades'!D7</x:f>
        <x:v>10448.308499999997</x:v>
      </x:c>
      <x:c r="E26" s="23" t="n">
        <x:f>'Oportunidades'!F7</x:f>
        <x:v>0.0929843523113454</x:v>
      </x:c>
      <x:c r="F26" s="23" t="n">
        <x:f>'Oportunidades'!H7</x:f>
        <x:v>0.3784678161063104</x:v>
      </x:c>
      <x:c r="G26" s="23" t="n">
        <x:f>'Oportunidades'!K7</x:f>
        <x:v>0.08333333333333333</x:v>
      </x:c>
      <x:c r="H26" s="21" t="str">
        <x:f>'Oportunidades'!P7</x:f>
        <x:v>Vigilar</x:v>
      </x:c>
    </x:row>
    <x:row r="27">
      <x:c r="A27" s="21" t="str">
        <x:f>'Oportunidades'!A8</x:f>
        <x:v>Sucre</x:v>
      </x:c>
      <x:c r="B27" s="21" t="str">
        <x:f>'Oportunidades'!B8</x:f>
        <x:v>Tienda</x:v>
      </x:c>
      <x:c r="C27" s="21" t="str">
        <x:f>'Oportunidades'!C8</x:f>
        <x:v>Hogar</x:v>
      </x:c>
      <x:c r="D27" s="114" t="n">
        <x:f>'Oportunidades'!D8</x:f>
        <x:v>5929.434499999999</x:v>
      </x:c>
      <x:c r="E27" s="23" t="n">
        <x:f>'Oportunidades'!F8</x:f>
        <x:v>2.6488591919867583</x:v>
      </x:c>
      <x:c r="F27" s="23" t="n">
        <x:f>'Oportunidades'!H8</x:f>
        <x:v>0.325524213143766</x:v>
      </x:c>
      <x:c r="G27" s="23" t="n">
        <x:f>'Oportunidades'!K8</x:f>
        <x:v>0.06666666666666667</x:v>
      </x:c>
      <x:c r="H27" s="21" t="str">
        <x:f>'Oportunidades'!P8</x:f>
        <x:v>Priorizar</x:v>
      </x:c>
    </x:row>
    <x:row r="30">
      <x:c r="A30" s="50" t="str">
        <x:v>Semáforo de cumplimiento región × canal</x:v>
      </x:c>
      <x:c r="B30" s="51"/>
      <x:c r="C30" s="51"/>
      <x:c r="D30" s="51"/>
      <x:c r="E30" s="51"/>
      <x:c r="F30" s="52"/>
      <x:c r="G30" s="50" t="str">
        <x:v>Alertas que condicionan la decisión</x:v>
      </x:c>
      <x:c r="H30" s="51"/>
      <x:c r="I30" s="51"/>
      <x:c r="J30" s="51"/>
      <x:c r="K30" s="51"/>
      <x:c r="L30" s="52"/>
    </x:row>
    <x:row r="32">
      <x:c r="A32" s="18" t="str">
        <x:f>'Analisis'!A39</x:f>
        <x:v>Region</x:v>
      </x:c>
      <x:c r="B32" s="18" t="str">
        <x:f>'Analisis'!B39</x:f>
        <x:v>E-commerce</x:v>
      </x:c>
      <x:c r="C32" s="18" t="str">
        <x:f>'Analisis'!C39</x:f>
        <x:v>Marketplace</x:v>
      </x:c>
      <x:c r="D32" s="18" t="str">
        <x:f>'Analisis'!D39</x:f>
        <x:v>Tienda</x:v>
      </x:c>
      <x:c r="E32" s="18" t="str">
        <x:f>'Analisis'!E39</x:f>
        <x:v>WhatsApp</x:v>
      </x:c>
      <x:c r="G32" s="133" t="str">
        <x:v>• Sucre tiene la mayor tasa regional de devolución: 9.9%.
• El inventario solo dispone de 134 snapshots únicos; no alcanza para justificar una expansión por stock.
• Ene–jun 2026 crece 8.9% frente al semestre anterior y el margen mejora de 29.4% a 31.3%.
• Evitar descuentos generales: el descuento ponderado ya es 10.9%.</x:v>
      </x:c>
      <x:c r="H32" s="134"/>
      <x:c r="I32" s="134"/>
      <x:c r="J32" s="134"/>
      <x:c r="K32" s="134"/>
      <x:c r="L32" s="135"/>
    </x:row>
    <x:row r="33">
      <x:c r="A33" s="21" t="str">
        <x:f>'Analisis'!A40</x:f>
        <x:v>Cochabamba</x:v>
      </x:c>
      <x:c r="B33" s="54" t="n">
        <x:f>'Analisis'!B40</x:f>
        <x:v>0.01854592908707944</x:v>
      </x:c>
      <x:c r="C33" s="54" t="n">
        <x:f>'Analisis'!C40</x:f>
        <x:v>0.011234417374821865</x:v>
      </x:c>
      <x:c r="D33" s="54" t="n">
        <x:f>'Analisis'!D40</x:f>
        <x:v>0.01839386050778735</x:v>
      </x:c>
      <x:c r="E33" s="54" t="n">
        <x:f>'Analisis'!E40</x:f>
        <x:v>0.0062540585155185</x:v>
      </x:c>
      <x:c r="G33" s="136"/>
      <x:c r="H33" s="137"/>
      <x:c r="I33" s="137"/>
      <x:c r="J33" s="137"/>
      <x:c r="K33" s="137"/>
      <x:c r="L33" s="138"/>
    </x:row>
    <x:row r="34">
      <x:c r="A34" s="21" t="str">
        <x:f>'Analisis'!A41</x:f>
        <x:v>La Paz</x:v>
      </x:c>
      <x:c r="B34" s="54" t="n">
        <x:f>'Analisis'!B41</x:f>
        <x:v>0.01071219484172657</x:v>
      </x:c>
      <x:c r="C34" s="54" t="n">
        <x:f>'Analisis'!C41</x:f>
        <x:v>0.007120838815570138</x:v>
      </x:c>
      <x:c r="D34" s="54" t="n">
        <x:f>'Analisis'!D41</x:f>
        <x:v>0.017269419002195103</x:v>
      </x:c>
      <x:c r="E34" s="54" t="n">
        <x:f>'Analisis'!E41</x:f>
        <x:v>0.0026305951790401823</x:v>
      </x:c>
      <x:c r="G34" s="136"/>
      <x:c r="H34" s="137"/>
      <x:c r="I34" s="137"/>
      <x:c r="J34" s="137"/>
      <x:c r="K34" s="137"/>
      <x:c r="L34" s="138"/>
    </x:row>
    <x:row r="35">
      <x:c r="A35" s="21" t="str">
        <x:f>'Analisis'!A42</x:f>
        <x:v>Potosí</x:v>
      </x:c>
      <x:c r="B35" s="54" t="n">
        <x:f>'Analisis'!B42</x:f>
        <x:v>0.014059630744695982</x:v>
      </x:c>
      <x:c r="C35" s="54" t="n">
        <x:f>'Analisis'!C42</x:f>
        <x:v>0.007315501142159903</x:v>
      </x:c>
      <x:c r="D35" s="54" t="n">
        <x:f>'Analisis'!D42</x:f>
        <x:v>0.01685638810191286</x:v>
      </x:c>
      <x:c r="E35" s="54" t="n">
        <x:f>'Analisis'!E42</x:f>
        <x:v>0.014816236810387202</x:v>
      </x:c>
      <x:c r="G35" s="136"/>
      <x:c r="H35" s="137"/>
      <x:c r="I35" s="137"/>
      <x:c r="J35" s="137"/>
      <x:c r="K35" s="137"/>
      <x:c r="L35" s="138"/>
    </x:row>
    <x:row r="36">
      <x:c r="A36" s="21" t="str">
        <x:f>'Analisis'!A43</x:f>
        <x:v>Santa Cruz</x:v>
      </x:c>
      <x:c r="B36" s="54" t="n">
        <x:f>'Analisis'!B43</x:f>
        <x:v>0.009704360946386246</x:v>
      </x:c>
      <x:c r="C36" s="54" t="n">
        <x:f>'Analisis'!C43</x:f>
        <x:v>0.00926362026460461</x:v>
      </x:c>
      <x:c r="D36" s="54" t="n">
        <x:f>'Analisis'!D43</x:f>
        <x:v>0.02247678264715353</x:v>
      </x:c>
      <x:c r="E36" s="54" t="n">
        <x:f>'Analisis'!E43</x:f>
        <x:v>0.010080762583684242</x:v>
      </x:c>
      <x:c r="G36" s="136"/>
      <x:c r="H36" s="137"/>
      <x:c r="I36" s="137"/>
      <x:c r="J36" s="137"/>
      <x:c r="K36" s="137"/>
      <x:c r="L36" s="138"/>
    </x:row>
    <x:row r="37">
      <x:c r="A37" s="21" t="str">
        <x:f>'Analisis'!A44</x:f>
        <x:v>Sucre</x:v>
      </x:c>
      <x:c r="B37" s="54" t="n">
        <x:f>'Analisis'!B44</x:f>
        <x:v>0.017549235906339968</x:v>
      </x:c>
      <x:c r="C37" s="54" t="n">
        <x:f>'Analisis'!C44</x:f>
        <x:v>0.010793560922221952</x:v>
      </x:c>
      <x:c r="D37" s="54" t="n">
        <x:f>'Analisis'!D44</x:f>
        <x:v>0.016880406852974407</x:v>
      </x:c>
      <x:c r="E37" s="54" t="n">
        <x:f>'Analisis'!E44</x:f>
        <x:v>0.011446226868217401</x:v>
      </x:c>
      <x:c r="G37" s="136"/>
      <x:c r="H37" s="137"/>
      <x:c r="I37" s="137"/>
      <x:c r="J37" s="137"/>
      <x:c r="K37" s="137"/>
      <x:c r="L37" s="138"/>
    </x:row>
    <x:row r="38">
      <x:c r="G38" s="136"/>
      <x:c r="H38" s="137"/>
      <x:c r="I38" s="137"/>
      <x:c r="J38" s="137"/>
      <x:c r="K38" s="137"/>
      <x:c r="L38" s="138"/>
    </x:row>
    <x:row r="39">
      <x:c r="G39" s="139"/>
      <x:c r="H39" s="140"/>
      <x:c r="I39" s="140"/>
      <x:c r="J39" s="140"/>
      <x:c r="K39" s="140"/>
      <x:c r="L39" s="141"/>
    </x:row>
  </x:sheetData>
  <x:mergeCells>
    <x:mergeCell ref="A1:L2"/>
    <x:mergeCell ref="A4:L4"/>
    <x:mergeCell ref="A5:L7"/>
    <x:mergeCell ref="A9:L9"/>
    <x:mergeCell ref="A10:L12"/>
    <x:mergeCell ref="A14:L14"/>
    <x:mergeCell ref="A15:L17"/>
    <x:mergeCell ref="A20:L20"/>
    <x:mergeCell ref="A30:F30"/>
    <x:mergeCell ref="G30:L30"/>
    <x:mergeCell ref="G32:L39"/>
  </x:mergeCells>
  <x:conditionalFormatting sqref="B33:E37">
    <x:cfRule type="colorScale" priority="1">
      <x:colorScale>
        <x:cfvo type="min"/>
        <x:cfvo type="percentile" val="50"/>
        <x:cfvo type="max"/>
        <x:color rgb="FFC62828"/>
        <x:color rgb="FFFFF7CC"/>
        <x:color rgb="FF2E7D32"/>
      </x:colorScale>
    </x:cfRule>
  </x:conditionalFormatting>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55" hidden="0" customWidth="1"/>
    <x:col min="2" max="2" width="28" hidden="0" customWidth="1"/>
    <x:col min="3" max="3" width="14" hidden="0" customWidth="1"/>
    <x:col min="4" max="4" width="36" hidden="0" customWidth="1"/>
    <x:col min="5" max="5" width="36" hidden="0" customWidth="1"/>
    <x:col min="6" max="6" width="36" hidden="0" customWidth="1"/>
  </x:cols>
  <x:sheetData>
    <x:row r="1" ht="28" customHeight="1">
      <x:c r="A1" s="12" t="str">
        <x:v>Plan de acción recomendado</x:v>
      </x:c>
      <x:c r="B1" s="12"/>
      <x:c r="C1" s="12"/>
      <x:c r="D1" s="12"/>
      <x:c r="E1" s="12"/>
      <x:c r="F1" s="12"/>
    </x:row>
    <x:row r="3">
      <x:c r="A3" s="18" t="str">
        <x:v>Acción</x:v>
      </x:c>
      <x:c r="B3" s="18" t="str">
        <x:v>Responsable</x:v>
      </x:c>
      <x:c r="C3" s="18" t="str">
        <x:v>Plazo</x:v>
      </x:c>
      <x:c r="D3" s="18" t="str">
        <x:v>KPI de control</x:v>
      </x:c>
      <x:c r="E3" s="18" t="str">
        <x:v>Meta / guardarraíl</x:v>
      </x:c>
      <x:c r="F3" s="18" t="str">
        <x:v>Resultado esperado</x:v>
      </x:c>
    </x:row>
    <x:row r="4">
      <x:c r="A4" s="24" t="str">
        <x:v>Validar si la base representa todo el universo y recalibrar las metas mes–región–canal</x:v>
      </x:c>
      <x:c r="B4" s="24" t="str">
        <x:v>BI + Finanzas</x:v>
      </x:c>
      <x:c r="C4" s="24" t="str">
        <x:v>15 días</x:v>
      </x:c>
      <x:c r="D4" s="24" t="str">
        <x:v>Cobertura y cumplimiento de meta</x:v>
      </x:c>
      <x:c r="E4" s="24" t="str">
        <x:v>100% de grupos trazables; sin metas duplicadas</x:v>
      </x:c>
      <x:c r="F4" s="24" t="str">
        <x:v>Metas defendibles para el Directorio</x:v>
      </x:c>
    </x:row>
    <x:row r="5">
      <x:c r="A5" s="24" t="str">
        <x:v>Completar la captura mensual de stock y lead time</x:v>
      </x:c>
      <x:c r="B5" s="24" t="str">
        <x:v>Operaciones + TI</x:v>
      </x:c>
      <x:c r="C5" s="24" t="str">
        <x:v>30 días</x:v>
      </x:c>
      <x:c r="D5" s="24" t="str">
        <x:v>Cobertura de inventario</x:v>
      </x:c>
      <x:c r="E5" s="24" t="str">
        <x:v>≥90% de combinaciones activas</x:v>
      </x:c>
      <x:c r="F5" s="24" t="str">
        <x:v>Decisiones de expansión respaldadas por stock</x:v>
      </x:c>
    </x:row>
    <x:row r="6">
      <x:c r="A6" s="24" t="str">
        <x:v>Piloto: Sucre · Tienda · Electrónica</x:v>
      </x:c>
      <x:c r="B6" s="24" t="str">
        <x:v>Gerencia comercial Sucre</x:v>
      </x:c>
      <x:c r="C6" s="24" t="str">
        <x:v>60 días</x:v>
      </x:c>
      <x:c r="D6" s="24" t="str">
        <x:v>Ventas, margen, devoluciones</x:v>
      </x:c>
      <x:c r="E6" s="24" t="str">
        <x:v>+10% ventas; margen ≥34%; devolución ≤8%</x:v>
      </x:c>
      <x:c r="F6" s="24" t="str">
        <x:v>Escalar solo si sostiene rentabilidad</x:v>
      </x:c>
    </x:row>
    <x:row r="7">
      <x:c r="A7" s="24" t="str">
        <x:v>Piloto: Potosí · Tienda · Hogar</x:v>
      </x:c>
      <x:c r="B7" s="24" t="str">
        <x:v>Gerencia comercial Potosí</x:v>
      </x:c>
      <x:c r="C7" s="24" t="str">
        <x:v>60 días</x:v>
      </x:c>
      <x:c r="D7" s="24" t="str">
        <x:v>Ventas, margen, devoluciones</x:v>
      </x:c>
      <x:c r="E7" s="24" t="str">
        <x:v>+10% ventas; margen ≥38%; devolución ≤8%</x:v>
      </x:c>
      <x:c r="F7" s="24" t="str">
        <x:v>Aprovechar el mayor margen regional</x:v>
      </x:c>
    </x:row>
    <x:row r="8">
      <x:c r="A8" s="24" t="str">
        <x:v>Escalar controladamente: Santa Cruz · Tienda · Electrónica</x:v>
      </x:c>
      <x:c r="B8" s="24" t="str">
        <x:v>Comercial + Abastecimiento</x:v>
      </x:c>
      <x:c r="C8" s="24" t="str">
        <x:v>60 días</x:v>
      </x:c>
      <x:c r="D8" s="24" t="str">
        <x:v>Ventas, margen, devolución</x:v>
      </x:c>
      <x:c r="E8" s="24" t="str">
        <x:v>+10% ventas; margen ≥31%; devolución ≤8%</x:v>
      </x:c>
      <x:c r="F8" s="24" t="str">
        <x:v>Capturar volumen sin erosionar margen</x:v>
      </x:c>
    </x:row>
    <x:row r="9">
      <x:c r="A9" s="24" t="str">
        <x:v>Prueba pequeña de WhatsApp en Electrónica, empezando por Cochabamba</x:v>
      </x:c>
      <x:c r="B9" s="24" t="str">
        <x:v>Marketing + CRM</x:v>
      </x:c>
      <x:c r="C9" s="24" t="str">
        <x:v>60 días</x:v>
      </x:c>
      <x:c r="D9" s="24" t="str">
        <x:v>Pedidos, margen, devolución</x:v>
      </x:c>
      <x:c r="E9" s="24" t="str">
        <x:v>≥10 pedidos adicionales; margen ≥35%; devolución ≤8%</x:v>
      </x:c>
      <x:c r="F9" s="24" t="str">
        <x:v>Validar el canal de mayor margen antes de escalar</x:v>
      </x:c>
    </x:row>
    <x:row r="10">
      <x:c r="A10" s="24" t="str">
        <x:v>Revisión de pilotos y decisión de expansión</x:v>
      </x:c>
      <x:c r="B10" s="24" t="str">
        <x:v>Directorio comercial</x:v>
      </x:c>
      <x:c r="C10" s="24" t="str">
        <x:v>90 días</x:v>
      </x:c>
      <x:c r="D10" s="24" t="str">
        <x:v>Cumplimiento de guardarraíles</x:v>
      </x:c>
      <x:c r="E10" s="24" t="str">
        <x:v>Escalar solo pilotos aprobados</x:v>
      </x:c>
      <x:c r="F10" s="24" t="str">
        <x:v>Crecimiento disciplinado y medible</x:v>
      </x:c>
    </x:row>
  </x:sheetData>
  <x:mergeCells>
    <x:mergeCell ref="A1:F1"/>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32" hidden="0" customWidth="1"/>
    <x:col min="4" max="4" width="32" hidden="0" customWidth="1"/>
    <x:col min="5" max="5" width="32" hidden="0" customWidth="1"/>
    <x:col min="6" max="6" width="32" hidden="0" customWidth="1"/>
  </x:cols>
  <x:sheetData>
    <x:row r="1" ht="28" customHeight="1">
      <x:c r="A1" s="12" t="str">
        <x:v>Archivo técnico · Modelo, preguntas y decisiones de tratamiento</x:v>
      </x:c>
      <x:c r="B1" s="12"/>
      <x:c r="C1" s="12"/>
      <x:c r="D1" s="12"/>
      <x:c r="E1" s="12"/>
      <x:c r="F1" s="12"/>
    </x:row>
    <x:row r="3">
      <x:c r="A3" s="50" t="str">
        <x:v>Reto y preguntas de negocio</x:v>
      </x:c>
      <x:c r="B3" s="51"/>
      <x:c r="C3" s="51"/>
      <x:c r="D3" s="51"/>
      <x:c r="E3" s="51"/>
      <x:c r="F3" s="52"/>
    </x:row>
    <x:row r="4">
      <x:c r="A4" s="24" t="str">
        <x:v>Reto A</x:v>
      </x:c>
      <x:c r="B4" s="24" t="str">
        <x:v>¿Dónde debe concentrarse el crecimiento por región, canal y categoría para aumentar ventas sin destruir margen ni incumplir metas?</x:v>
      </x:c>
    </x:row>
    <x:row r="5">
      <x:c r="A5" s="24" t="str">
        <x:v>Pregunta 1</x:v>
      </x:c>
      <x:c r="B5" s="24" t="str">
        <x:v>¿Qué regiones y canales combinan ventas relevantes con margen superior al promedio?</x:v>
      </x:c>
    </x:row>
    <x:row r="6">
      <x:c r="A6" s="24" t="str">
        <x:v>Pregunta 2</x:v>
      </x:c>
      <x:c r="B6" s="24" t="str">
        <x:v>¿Qué categorías explican la venta y la utilidad sin elevar devoluciones?</x:v>
      </x:c>
    </x:row>
    <x:row r="7">
      <x:c r="A7" s="24" t="str">
        <x:v>Pregunta 3</x:v>
      </x:c>
      <x:c r="B7" s="24" t="str">
        <x:v>¿Qué región–canal presenta la mayor brecha de meta y cuál es defendible para crecer?</x:v>
      </x:c>
    </x:row>
    <x:row r="8">
      <x:c r="A8" s="24" t="str">
        <x:v>Pregunta 4</x:v>
      </x:c>
      <x:c r="B8" s="24" t="str">
        <x:v>¿Dónde el descuento está comprando ventas a costa del margen?</x:v>
      </x:c>
    </x:row>
    <x:row r="9">
      <x:c r="A9" s="24" t="str">
        <x:v>Pregunta 5</x:v>
      </x:c>
      <x:c r="B9" s="24" t="str">
        <x:v>¿Qué combinaciones recientes tienen una base suficiente para recomendar inversión?</x:v>
      </x:c>
    </x:row>
    <x:row r="11">
      <x:c r="A11" s="50" t="str">
        <x:v>Granularidad y relaciones del modelo</x:v>
      </x:c>
      <x:c r="B11" s="51"/>
      <x:c r="C11" s="51"/>
      <x:c r="D11" s="51"/>
      <x:c r="E11" s="51"/>
      <x:c r="F11" s="52"/>
    </x:row>
    <x:row r="12">
      <x:c r="A12" s="18" t="str">
        <x:v>Tabla</x:v>
      </x:c>
      <x:c r="B12" s="18" t="str">
        <x:v>Grano</x:v>
      </x:c>
      <x:c r="C12" s="18" t="str">
        <x:v>Clave</x:v>
      </x:c>
      <x:c r="D12" s="18" t="str">
        <x:v>Relación recomendada</x:v>
      </x:c>
      <x:c r="E12" s="18" t="str">
        <x:v>Uso</x:v>
      </x:c>
      <x:c r="F12" s="18" t="str">
        <x:v>No hacer</x:v>
      </x:c>
    </x:row>
    <x:row r="13">
      <x:c r="A13" s="24" t="str">
        <x:v>Ventas_Limpias</x:v>
      </x:c>
      <x:c r="B13" s="24" t="str">
        <x:v>1 fila por Venta_ID</x:v>
      </x:c>
      <x:c r="C13" s="24" t="str">
        <x:v>Venta_ID</x:v>
      </x:c>
      <x:c r="D13" s="24" t="str">
        <x:v>Calendario, región, canal y producto → ventas</x:v>
      </x:c>
      <x:c r="E13" s="24" t="str">
        <x:v>Ventas, utilidad, pedidos, clientes</x:v>
      </x:c>
      <x:c r="F13" s="24" t="str">
        <x:v>No sumar meta ni stock desde esta tabla</x:v>
      </x:c>
    </x:row>
    <x:row r="14">
      <x:c r="A14" s="24" t="str">
        <x:v>Metas_Limpias</x:v>
      </x:c>
      <x:c r="B14" s="24" t="str">
        <x:v>Año_Mes + región + canal</x:v>
      </x:c>
      <x:c r="C14" s="24" t="str">
        <x:v>Año_Mes|región|canal</x:v>
      </x:c>
      <x:c r="D14" s="24" t="str">
        <x:v>DimFecha, DimRegión y DimCanal → metas</x:v>
      </x:c>
      <x:c r="E14" s="24" t="str">
        <x:v>Cumplimiento y brecha</x:v>
      </x:c>
      <x:c r="F14" s="24" t="str">
        <x:v>No filtrar meta por categoría</x:v>
      </x:c>
    </x:row>
    <x:row r="15">
      <x:c r="A15" s="24" t="str">
        <x:v>Inventario_Mensual</x:v>
      </x:c>
      <x:c r="B15" s="24" t="str">
        <x:v>Año_Mes + tienda + producto</x:v>
      </x:c>
      <x:c r="C15" s="24" t="str">
        <x:v>Año_Mes|tienda|producto</x:v>
      </x:c>
      <x:c r="D15" s="24" t="str">
        <x:v>Fecha, tienda y producto → inventario</x:v>
      </x:c>
      <x:c r="E15" s="24" t="str">
        <x:v>Stock y lead time complementarios</x:v>
      </x:c>
      <x:c r="F15" s="24" t="str">
        <x:v>No rellenar vacíos por venta</x:v>
      </x:c>
    </x:row>
    <x:row r="16">
      <x:c r="A16" s="24" t="str">
        <x:v>Calendario</x:v>
      </x:c>
      <x:c r="B16" s="24" t="str">
        <x:v>1 fila por día</x:v>
      </x:c>
      <x:c r="C16" s="24" t="str">
        <x:v>Fecha</x:v>
      </x:c>
      <x:c r="D16" s="24" t="str">
        <x:v>Calendario 1:* Ventas; mes 1:* Metas/Inventario</x:v>
      </x:c>
      <x:c r="E16" s="24" t="str">
        <x:v>Tendencia y periodos</x:v>
      </x:c>
      <x:c r="F16" s="24" t="str">
        <x:v>No usar texto de fecha como relación principal</x:v>
      </x:c>
    </x:row>
    <x:row r="18">
      <x:c r="A18" s="50" t="str">
        <x:v>Limitaciones que deben explicarse en la defensa</x:v>
      </x:c>
      <x:c r="B18" s="51"/>
      <x:c r="C18" s="51"/>
      <x:c r="D18" s="51"/>
      <x:c r="E18" s="51"/>
      <x:c r="F18" s="52"/>
    </x:row>
    <x:row r="19">
      <x:c r="A19" s="133" t="str">
        <x:v>1) 14 fechas quedan nulas y sus ventas no entran en tendencias ni cumplimiento mensual.
2) La meta no existe por categoría: cualquier meta por producto sería una asignación inventada.
3) El inventario cubre solo 134 snapshots únicos, por lo que su lectura es direccional.
4) El cumplimiento global de meta es 1,41%; validar si la base es una muestra antes de concluir que toda la organización incumple.
5) La recomendación usa un mínimo de 10 pedidos y Bs 5.000 en seis meses para evitar conclusiones por muestras pequeñas.</x:v>
      </x:c>
      <x:c r="B19" s="134"/>
      <x:c r="C19" s="134"/>
      <x:c r="D19" s="134"/>
      <x:c r="E19" s="134"/>
      <x:c r="F19" s="135"/>
    </x:row>
    <x:row r="20">
      <x:c r="A20" s="136"/>
      <x:c r="B20" s="137"/>
      <x:c r="C20" s="137"/>
      <x:c r="D20" s="137"/>
      <x:c r="E20" s="137"/>
      <x:c r="F20" s="138"/>
    </x:row>
    <x:row r="21">
      <x:c r="A21" s="136"/>
      <x:c r="B21" s="137"/>
      <x:c r="C21" s="137"/>
      <x:c r="D21" s="137"/>
      <x:c r="E21" s="137"/>
      <x:c r="F21" s="138"/>
    </x:row>
    <x:row r="22">
      <x:c r="A22" s="136"/>
      <x:c r="B22" s="137"/>
      <x:c r="C22" s="137"/>
      <x:c r="D22" s="137"/>
      <x:c r="E22" s="137"/>
      <x:c r="F22" s="138"/>
    </x:row>
    <x:row r="23">
      <x:c r="A23" s="139"/>
      <x:c r="B23" s="140"/>
      <x:c r="C23" s="140"/>
      <x:c r="D23" s="140"/>
      <x:c r="E23" s="140"/>
      <x:c r="F23" s="141"/>
    </x:row>
  </x:sheetData>
  <x:mergeCells>
    <x:mergeCell ref="A1:F1"/>
    <x:mergeCell ref="A3:F3"/>
    <x:mergeCell ref="A11:F11"/>
    <x:mergeCell ref="A18:F18"/>
    <x:mergeCell ref="A19:F23"/>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 min="3" max="3" width="18" hidden="0" customWidth="1"/>
    <x:col min="4" max="4" width="34" hidden="0" customWidth="1"/>
  </x:cols>
  <x:sheetData>
    <x:row r="1" ht="28" customHeight="1">
      <x:c r="A1" s="12" t="str">
        <x:v>Medidas DAX listas para Power BI</x:v>
      </x:c>
      <x:c r="B1" s="12"/>
      <x:c r="C1" s="12"/>
      <x:c r="D1" s="12"/>
    </x:row>
    <x:row r="3">
      <x:c r="A3" s="18" t="str">
        <x:v>Medida</x:v>
      </x:c>
      <x:c r="B3" s="18" t="str">
        <x:v>DAX</x:v>
      </x:c>
      <x:c r="C3" s="18" t="str">
        <x:v>Formato</x:v>
      </x:c>
      <x:c r="D3" s="18" t="str">
        <x:v>Uso</x:v>
      </x:c>
    </x:row>
    <x:row r="4">
      <x:c r="A4" s="24" t="str">
        <x:v>Ventas Netas BOB</x:v>
      </x:c>
      <x:c r="B4" s="24" t="str">
        <x:v>Ventas Netas BOB = SUM(Ventas_Limpias[Venta_Calculada_BOB])</x:v>
      </x:c>
      <x:c r="C4" s="24" t="str">
        <x:v>Moneda</x:v>
      </x:c>
      <x:c r="D4" s="24" t="str">
        <x:v>Ingresos netos de devoluciones</x:v>
      </x:c>
    </x:row>
    <x:row r="5">
      <x:c r="A5" s="24" t="str">
        <x:v>Ventas Completadas BOB</x:v>
      </x:c>
      <x:c r="B5" s="24" t="str">
        <x:v>Ventas Completadas BOB = CALCULATE([Ventas Netas BOB], Ventas_Limpias[Estado_Limpio] = "Completado")</x:v>
      </x:c>
      <x:c r="C5" s="24" t="str">
        <x:v>Moneda</x:v>
      </x:c>
      <x:c r="D5" s="24" t="str">
        <x:v>Base del ticket promedio</x:v>
      </x:c>
    </x:row>
    <x:row r="6">
      <x:c r="A6" s="24" t="str">
        <x:v>Utilidad Total BOB</x:v>
      </x:c>
      <x:c r="B6" s="24" t="str">
        <x:v>Utilidad Total BOB = SUM(Ventas_Limpias[Utilidad_BOB])</x:v>
      </x:c>
      <x:c r="C6" s="24" t="str">
        <x:v>Moneda</x:v>
      </x:c>
      <x:c r="D6" s="24" t="str">
        <x:v>Rentabilidad absoluta</x:v>
      </x:c>
    </x:row>
    <x:row r="7">
      <x:c r="A7" s="24" t="str">
        <x:v>Margen %</x:v>
      </x:c>
      <x:c r="B7" s="24" t="str">
        <x:v>Margen % = DIVIDE([Utilidad Total BOB], [Ventas Netas BOB])</x:v>
      </x:c>
      <x:c r="C7" s="24" t="str">
        <x:v>Porcentaje</x:v>
      </x:c>
      <x:c r="D7" s="24" t="str">
        <x:v>Calidad del crecimiento</x:v>
      </x:c>
    </x:row>
    <x:row r="8">
      <x:c r="A8" s="24" t="str">
        <x:v>Pedidos Completados</x:v>
      </x:c>
      <x:c r="B8" s="24" t="str">
        <x:v>Pedidos Completados = CALCULATE(DISTINCTCOUNT(Ventas_Limpias[Venta_ID]), Ventas_Limpias[Estado_Limpio] = "Completado")</x:v>
      </x:c>
      <x:c r="C8" s="24" t="str">
        <x:v>Entero</x:v>
      </x:c>
      <x:c r="D8" s="24" t="str">
        <x:v>Volumen efectivo</x:v>
      </x:c>
    </x:row>
    <x:row r="9">
      <x:c r="A9" s="24" t="str">
        <x:v>Ticket Promedio</x:v>
      </x:c>
      <x:c r="B9" s="24" t="str">
        <x:v>Ticket Promedio = DIVIDE([Ventas Completadas BOB], [Pedidos Completados])</x:v>
      </x:c>
      <x:c r="C9" s="24" t="str">
        <x:v>Moneda</x:v>
      </x:c>
      <x:c r="D9" s="24" t="str">
        <x:v>Gasto por pedido</x:v>
      </x:c>
    </x:row>
    <x:row r="10">
      <x:c r="A10" s="24" t="str">
        <x:v>Unidades Netas</x:v>
      </x:c>
      <x:c r="B10" s="24" t="str">
        <x:v>Unidades Netas = SUM(Ventas_Limpias[Cantidad])</x:v>
      </x:c>
      <x:c r="C10" s="24" t="str">
        <x:v>Entero</x:v>
      </x:c>
      <x:c r="D10" s="24" t="str">
        <x:v>Volumen neto</x:v>
      </x:c>
    </x:row>
    <x:row r="11">
      <x:c r="A11" s="24" t="str">
        <x:v>Pedidos Devueltos</x:v>
      </x:c>
      <x:c r="B11" s="24" t="str">
        <x:v>Pedidos Devueltos = CALCULATE(DISTINCTCOUNT(Ventas_Limpias[Venta_ID]), Ventas_Limpias[Estado_Limpio] = "Devuelto")</x:v>
      </x:c>
      <x:c r="C11" s="24" t="str">
        <x:v>Entero</x:v>
      </x:c>
      <x:c r="D11" s="24" t="str">
        <x:v>Control de devoluciones</x:v>
      </x:c>
    </x:row>
    <x:row r="12">
      <x:c r="A12" s="24" t="str">
        <x:v>Tasa Devolución</x:v>
      </x:c>
      <x:c r="B12" s="24" t="str">
        <x:v>Tasa Devolución = DIVIDE([Pedidos Devueltos], [Pedidos Devueltos] + [Pedidos Completados])</x:v>
      </x:c>
      <x:c r="C12" s="24" t="str">
        <x:v>Porcentaje</x:v>
      </x:c>
      <x:c r="D12" s="24" t="str">
        <x:v>Guardarraíl de expansión</x:v>
      </x:c>
    </x:row>
    <x:row r="13">
      <x:c r="A13" s="24" t="str">
        <x:v>Meta Total BOB</x:v>
      </x:c>
      <x:c r="B13" s="24" t="str">
        <x:v>Meta Total BOB = SUM(Metas_Limpias[Meta_BOB])</x:v>
      </x:c>
      <x:c r="C13" s="24" t="str">
        <x:v>Moneda</x:v>
      </x:c>
      <x:c r="D13" s="24" t="str">
        <x:v>Meta sin duplicación</x:v>
      </x:c>
    </x:row>
    <x:row r="14">
      <x:c r="A14" s="24" t="str">
        <x:v>Cumplimiento Meta %</x:v>
      </x:c>
      <x:c r="B14" s="24" t="str">
        <x:v>Cumplimiento Meta % = DIVIDE([Ventas Netas BOB], [Meta Total BOB])</x:v>
      </x:c>
      <x:c r="C14" s="24" t="str">
        <x:v>Porcentaje</x:v>
      </x:c>
      <x:c r="D14" s="24" t="str">
        <x:v>Avance por mes, región y canal</x:v>
      </x:c>
    </x:row>
  </x:sheetData>
  <x:mergeCells>
    <x:mergeCell ref="A1:D1"/>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0" hidden="0" customWidth="1"/>
    <x:col min="2" max="2" width="125" hidden="0" customWidth="1"/>
  </x:cols>
  <x:sheetData>
    <x:row r="1" ht="28" customHeight="1">
      <x:c r="A1" s="12" t="str">
        <x:v>Código Power Query M · transformación reproducible</x:v>
      </x:c>
      <x:c r="B1" s="12"/>
    </x:row>
    <x:row r="3">
      <x:c r="A3" s="18" t="str">
        <x:v>Línea</x:v>
      </x:c>
      <x:c r="B3" s="18" t="str">
        <x:v>Código</x:v>
      </x:c>
    </x:row>
    <x:row r="4">
      <x:c r="A4" t="n">
        <x:v>1</x:v>
      </x:c>
      <x:c r="B4" s="182" t="str">
        <x:v>// QUERY: Ventas_Limpias</x:v>
      </x:c>
    </x:row>
    <x:row r="5">
      <x:c r="A5" t="n">
        <x:v>2</x:v>
      </x:c>
      <x:c r="B5" s="182" t="str">
        <x:v>let</x:v>
      </x:c>
    </x:row>
    <x:row r="6">
      <x:c r="A6" t="n">
        <x:v>3</x:v>
      </x:c>
      <x:c r="B6" s="182" t="str">
        <x:v>    RutaArchivo = "C:\\ruta\\Caso_1_Retail_Omnicanal.xlsx",</x:v>
      </x:c>
    </x:row>
    <x:row r="7">
      <x:c r="A7" t="n">
        <x:v>4</x:v>
      </x:c>
      <x:c r="B7" s="182" t="str">
        <x:v>    Fuente = Excel.Workbook(File.Contents(RutaArchivo), null, true),</x:v>
      </x:c>
    </x:row>
    <x:row r="8">
      <x:c r="A8" t="n">
        <x:v>5</x:v>
      </x:c>
      <x:c r="B8" s="182" t="str">
        <x:v>    HojaRAW = Fuente{[Item="C1_Retail_RAW",Kind="Sheet"]}[Data],</x:v>
      </x:c>
    </x:row>
    <x:row r="9">
      <x:c r="A9" t="n">
        <x:v>6</x:v>
      </x:c>
      <x:c r="B9" s="182" t="str">
        <x:v>    Encabezados = Table.PromoteHeaders(HojaRAW, [PromoteAllScalars=true]),</x:v>
      </x:c>
    </x:row>
    <x:row r="10">
      <x:c r="A10" t="n">
        <x:v>7</x:v>
      </x:c>
      <x:c r="B10" s="182" t="str">
        <x:v>    ConIndice = Table.AddIndexColumn(Encabezados, "Fila_Origen", 2, 1, Int64.Type),</x:v>
      </x:c>
    </x:row>
    <x:row r="11">
      <x:c r="A11" t="n">
        <x:v>8</x:v>
      </x:c>
      <x:c r="B11" s="182" t="str">
        <x:v>    FechaLimpia = Table.AddColumn(ConIndice, "Fecha_Limpia", each try if Value.Is([Fecha], type number) then Date.AddDays(#date(1899,12,30), Number.RoundDown([Fecha])) else Date.FromText(Text.From([Fecha]), [Culture="es-BO"]) otherwise null, type date),</x:v>
      </x:c>
    </x:row>
    <x:row r="12">
      <x:c r="A12" t="n">
        <x:v>9</x:v>
      </x:c>
      <x:c r="B12" s="182" t="str">
        <x:v>    RegionLimpia = Table.AddColumn(FechaLimpia, "Region_Limpia", each if List.Contains({"La paz","LA PAZ","LaPaz"}, [Region]) then "La Paz" else if List.Contains({"Santa cruz","SANTA CRUZ","STA CRUZ","SCZ"}, [Region]) then "Santa Cruz" else if List.Contains({"COCHABAMBA","cochabamba","CBB"}, [Region]) then "Cochabamba" else if List.Contains({"Potosi","POTOSI"}, [Region]) then "Potosí" else if List.Contains({"SUCRE","Chuquisaca"}, [Region]) then "Sucre" else [Region], type text),</x:v>
      </x:c>
    </x:row>
    <x:row r="13">
      <x:c r="A13" t="n">
        <x:v>10</x:v>
      </x:c>
      <x:c r="B13" s="182" t="str">
        <x:v>    CanalLimpio = Table.AddColumn(RegionLimpia, "Canal_Limpio", each if List.Contains({"tienda","Tienda física"}, [Canal]) then "Tienda" else if List.Contains({"E-COMMERCE","Ecommerce","Online"}, [Canal]) then "E-commerce" else if List.Contains({"Market Place","MARKETPLACE","marketplace"}, [Canal]) then "Marketplace" else if List.Contains({"Whats App","Whatsapp"}, [Canal]) then "WhatsApp" else [Canal], type text),</x:v>
      </x:c>
    </x:row>
    <x:row r="14">
      <x:c r="A14" t="n">
        <x:v>11</x:v>
      </x:c>
      <x:c r="B14" s="182" t="str">
        <x:v>    EtiquetasVacias = Table.TransformColumns(CanalLimpio, {{"Segmento_Cliente", each if _ = null or Text.Trim(Text.From(_)) = "" then "No identificado" else _, type text}, {"Producto_ID", each if _ = null or Text.Trim(Text.From(_)) = "" then "No identificado" else _, type text}, {"Categoria", each if _ = null or Text.Trim(Text.From(_)) = "" then "No identificada" else _, type text}, {"Marca", each if _ = null or Text.Trim(Text.From(_)) = "" then "No identificada" else _, type text}}),</x:v>
      </x:c>
    </x:row>
    <x:row r="15">
      <x:c r="A15" t="n">
        <x:v>12</x:v>
      </x:c>
      <x:c r="B15" s="182" t="str">
        <x:v>    DescuentoLimpio = Table.AddColumn(EtiquetasVacias, "Descuento_Limpio", each if Number.From([Descuento_pct]) &gt; 1 then Number.From([Descuento_pct]) / 100 else Number.From([Descuento_pct]), Percentage.Type),</x:v>
      </x:c>
    </x:row>
    <x:row r="16">
      <x:c r="A16" t="n">
        <x:v>13</x:v>
      </x:c>
      <x:c r="B16" s="182" t="str">
        <x:v>    VentaReportadaBOB = Table.AddColumn(DescuentoLimpio, "Venta_Reportada_BOB", each if Text.Upper(Text.From([Moneda])) = "USD" then Number.From([Venta_Reportada]) * 6.96 else Number.From([Venta_Reportada]), Currency.Type),</x:v>
      </x:c>
    </x:row>
    <x:row r="17">
      <x:c r="A17" t="n">
        <x:v>14</x:v>
      </x:c>
      <x:c r="B17" s="182" t="str">
        <x:v>    VentaCalculada = Table.AddColumn(VentaReportadaBOB, "Venta_Calculada_BOB", each Number.From([Cantidad]) * Number.From([Precio_Unit]) * (1 - [Descuento_Limpio]), Currency.Type),</x:v>
      </x:c>
    </x:row>
    <x:row r="18">
      <x:c r="A18" t="n">
        <x:v>15</x:v>
      </x:c>
      <x:c r="B18" s="182" t="str">
        <x:v>    CostoTotal = Table.AddColumn(VentaCalculada, "Costo_Total_BOB", each Number.From([Cantidad]) * Number.From([Costo_Unit]), Currency.Type),</x:v>
      </x:c>
    </x:row>
    <x:row r="19">
      <x:c r="A19" t="n">
        <x:v>16</x:v>
      </x:c>
      <x:c r="B19" s="182" t="str">
        <x:v>    Utilidad = Table.AddColumn(CostoTotal, "Utilidad_BOB", each [Venta_Calculada_BOB] - [Costo_Total_BOB], Currency.Type),</x:v>
      </x:c>
    </x:row>
    <x:row r="20">
      <x:c r="A20" t="n">
        <x:v>17</x:v>
      </x:c>
      <x:c r="B20" s="182" t="str">
        <x:v>    EstadoLimpio = Table.AddColumn(Utilidad, "Estado_Limpio", each if Number.From([Cantidad]) &lt; 0 then "Devuelto" else [Estado_Pedido], type text),</x:v>
      </x:c>
    </x:row>
    <x:row r="21">
      <x:c r="A21" t="n">
        <x:v>18</x:v>
      </x:c>
      <x:c r="B21" s="182" t="str">
        <x:v>    Ordenado = Table.Sort(EstadoLimpio, {{"Fila_Origen", Order.Ascending}}),</x:v>
      </x:c>
    </x:row>
    <x:row r="22">
      <x:c r="A22" t="n">
        <x:v>19</x:v>
      </x:c>
      <x:c r="B22" s="182" t="str">
        <x:v>    UnicoPorVenta = Table.Group(Ordenado, {"Venta_ID"}, {{"Registro", each Table.FirstN(_,1), type table}}),</x:v>
      </x:c>
    </x:row>
    <x:row r="23">
      <x:c r="A23" t="n">
        <x:v>20</x:v>
      </x:c>
      <x:c r="B23" s="182" t="str">
        <x:v>    ColumnasExpandir = List.RemoveItems(Table.ColumnNames(Ordenado), {"Venta_ID"}),</x:v>
      </x:c>
    </x:row>
    <x:row r="24">
      <x:c r="A24" t="n">
        <x:v>21</x:v>
      </x:c>
      <x:c r="B24" s="182" t="str">
        <x:v>    Expandido = Table.ExpandTableColumn(UnicoPorVenta, "Registro", ColumnasExpandir, ColumnasExpandir)</x:v>
      </x:c>
    </x:row>
    <x:row r="25">
      <x:c r="A25" t="n">
        <x:v>22</x:v>
      </x:c>
      <x:c r="B25" s="182" t="str">
        <x:v>in</x:v>
      </x:c>
    </x:row>
    <x:row r="26">
      <x:c r="A26" t="n">
        <x:v>23</x:v>
      </x:c>
      <x:c r="B26" s="182" t="str">
        <x:v>    Expandido</x:v>
      </x:c>
    </x:row>
    <x:row r="27">
      <x:c r="A27" t="n">
        <x:v>24</x:v>
      </x:c>
      <x:c r="B27" s="182" t="str"/>
    </x:row>
    <x:row r="28">
      <x:c r="A28" t="n">
        <x:v>25</x:v>
      </x:c>
      <x:c r="B28" s="182" t="str">
        <x:v>// QUERY: Metas_Limpias (referencia a Ventas_Limpias)</x:v>
      </x:c>
    </x:row>
    <x:row r="29">
      <x:c r="A29" t="n">
        <x:v>26</x:v>
      </x:c>
      <x:c r="B29" s="182" t="str">
        <x:v>let</x:v>
      </x:c>
    </x:row>
    <x:row r="30">
      <x:c r="A30" t="n">
        <x:v>27</x:v>
      </x:c>
      <x:c r="B30" s="182" t="str">
        <x:v>    Fuente = Ventas_Limpias,</x:v>
      </x:c>
    </x:row>
    <x:row r="31">
      <x:c r="A31" t="n">
        <x:v>28</x:v>
      </x:c>
      <x:c r="B31" s="182" t="str">
        <x:v>    ConMes = Table.AddColumn(Fuente, "Año_Mes", each if [Fecha_Limpia] = null then null else Date.ToText([Fecha_Limpia], "yyyy-MM"), type text),</x:v>
      </x:c>
    </x:row>
    <x:row r="32">
      <x:c r="A32" t="n">
        <x:v>29</x:v>
      </x:c>
      <x:c r="B32" s="182" t="str">
        <x:v>    SoloValidas = Table.SelectRows(ConMes, each [Año_Mes] &lt;&gt; null),</x:v>
      </x:c>
    </x:row>
    <x:row r="33">
      <x:c r="A33" t="n">
        <x:v>30</x:v>
      </x:c>
      <x:c r="B33" s="182" t="str">
        <x:v>    Moda = (lista as list) as nullable number =&gt; let v = List.RemoveNulls(List.Transform(lista, each try Number.From(_) otherwise null)), t = Table.FromList(v, Splitter.SplitByNothing(), {"Valor"}), f = Table.Group(t, {"Valor"}, {{"N", each Table.RowCount(_), Int64.Type}}), o = Table.Sort(f, {{"N", Order.Descending}, {"Valor", Order.Ascending}}) in if Table.IsEmpty(o) then null else o{0}[Valor],</x:v>
      </x:c>
    </x:row>
    <x:row r="34">
      <x:c r="A34" t="n">
        <x:v>31</x:v>
      </x:c>
      <x:c r="B34" s="182" t="str">
        <x:v>    Agrupada = Table.Group(SoloValidas, {"Año_Mes","Region_Limpia","Canal_Limpio"}, {{"Meta_BOB", each Moda([Meta_Ventas_Mes_Region_Canal]), Currency.Type}, {"Filas_Origen", each Table.RowCount(_), Int64.Type}, {"Valores_Distintos", each List.Count(List.Distinct(List.RemoveNulls([Meta_Ventas_Mes_Region_Canal]))), Int64.Type}})</x:v>
      </x:c>
    </x:row>
    <x:row r="35">
      <x:c r="A35" t="n">
        <x:v>32</x:v>
      </x:c>
      <x:c r="B35" s="182" t="str">
        <x:v>in</x:v>
      </x:c>
    </x:row>
    <x:row r="36">
      <x:c r="A36" t="n">
        <x:v>33</x:v>
      </x:c>
      <x:c r="B36" s="182" t="str">
        <x:v>    Agrupada</x:v>
      </x:c>
    </x:row>
    <x:row r="37">
      <x:c r="A37" t="n">
        <x:v>34</x:v>
      </x:c>
      <x:c r="B37" s="182" t="str"/>
    </x:row>
    <x:row r="38">
      <x:c r="A38" t="n">
        <x:v>35</x:v>
      </x:c>
      <x:c r="B38" s="182" t="str">
        <x:v>// QUERY: Inventario_Mensual (referencia a Ventas_Limpias)</x:v>
      </x:c>
    </x:row>
    <x:row r="39">
      <x:c r="A39" t="n">
        <x:v>36</x:v>
      </x:c>
      <x:c r="B39" s="182" t="str">
        <x:v>let</x:v>
      </x:c>
    </x:row>
    <x:row r="40">
      <x:c r="A40" t="n">
        <x:v>37</x:v>
      </x:c>
      <x:c r="B40" s="182" t="str">
        <x:v>    Fuente = Ventas_Limpias,</x:v>
      </x:c>
    </x:row>
    <x:row r="41">
      <x:c r="A41" t="n">
        <x:v>38</x:v>
      </x:c>
      <x:c r="B41" s="182" t="str">
        <x:v>    ConMes = Table.AddColumn(Fuente, "Año_Mes", each if [Fecha_Limpia] = null then null else Date.ToText([Fecha_Limpia], "yyyy-MM"), type text),</x:v>
      </x:c>
    </x:row>
    <x:row r="42">
      <x:c r="A42" t="n">
        <x:v>39</x:v>
      </x:c>
      <x:c r="B42" s="182" t="str">
        <x:v>    SoloSnapshots = Table.SelectRows(ConMes, each [Stock_Cierre_Mes] &lt;&gt; null or [LeadTime_dias] &lt;&gt; null),</x:v>
      </x:c>
    </x:row>
    <x:row r="43">
      <x:c r="A43" t="n">
        <x:v>40</x:v>
      </x:c>
      <x:c r="B43" s="182" t="str">
        <x:v>    Seleccion = Table.SelectColumns(SoloSnapshots, {"Año_Mes","Tienda_ID","Tienda","Producto_ID","Categoria","Region_Limpia","Stock_Cierre_Mes","LeadTime_dias","Fila_Origen"}),</x:v>
      </x:c>
    </x:row>
    <x:row r="44">
      <x:c r="A44" t="n">
        <x:v>41</x:v>
      </x:c>
      <x:c r="B44" s="182" t="str">
        <x:v>    Unicos = Table.Distinct(Seleccion, {"Año_Mes","Tienda_ID","Producto_ID"})</x:v>
      </x:c>
    </x:row>
    <x:row r="45">
      <x:c r="A45" t="n">
        <x:v>42</x:v>
      </x:c>
      <x:c r="B45" s="182" t="str">
        <x:v>in</x:v>
      </x:c>
    </x:row>
    <x:row r="46">
      <x:c r="A46" t="n">
        <x:v>43</x:v>
      </x:c>
      <x:c r="B46" s="182" t="str">
        <x:v>    Unicos</x:v>
      </x:c>
    </x:row>
  </x:sheetData>
  <x:mergeCells>
    <x:mergeCell ref="A1:B1"/>
  </x:mergeCells>
  <x:pageMargins left="0.7" right="0.7" top="0.75" bottom="0.75" header="0.3" footer="0.3"/>
</x:worksheet>
</file>